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autoCompressPictures="0" defaultThemeVersion="124226"/>
  <workbookProtection workbookPassword="B1A6" lockStructure="1"/>
  <bookViews>
    <workbookView xWindow="150" yWindow="30" windowWidth="18930" windowHeight="11235" tabRatio="966" activeTab="10"/>
  </bookViews>
  <sheets>
    <sheet name="Cover Sheet" sheetId="1" r:id="rId1"/>
    <sheet name="Sheet1" sheetId="23" state="hidden" r:id="rId2"/>
    <sheet name="Background" sheetId="2" state="hidden" r:id="rId3"/>
    <sheet name="Sheet3" sheetId="30" state="hidden" r:id="rId4"/>
    <sheet name="English Scores- Leveled papers" sheetId="7" r:id="rId5"/>
    <sheet name="Eng GLA 6th, 7th, 8th" sheetId="33" r:id="rId6"/>
    <sheet name="RC Mastery Check+Question type" sheetId="11" r:id="rId7"/>
    <sheet name="RC Output Item+Section Type" sheetId="15" r:id="rId8"/>
    <sheet name="RC Learning Goals" sheetId="25" r:id="rId9"/>
    <sheet name="RF tracking" sheetId="34" r:id="rId10"/>
    <sheet name="Writing Scores" sheetId="13" r:id="rId11"/>
    <sheet name="S&amp;L" sheetId="32" r:id="rId12"/>
    <sheet name="Reading fluency" sheetId="31" state="hidden" r:id="rId13"/>
    <sheet name="Math Output by Standard" sheetId="20" state="hidden" r:id="rId14"/>
    <sheet name="Math Scores" sheetId="14" r:id="rId15"/>
    <sheet name="Math Output by domain" sheetId="27" r:id="rId16"/>
    <sheet name="Math by question type" sheetId="26" r:id="rId17"/>
    <sheet name="Grammar Output" sheetId="12" state="hidden" r:id="rId18"/>
    <sheet name="Goals" sheetId="9" state="hidden" r:id="rId19"/>
    <sheet name="Culture of Achievement" sheetId="29" state="hidden" r:id="rId20"/>
    <sheet name="Test" sheetId="18" state="hidden" r:id="rId21"/>
    <sheet name="Sheet2" sheetId="28" state="hidden" r:id="rId22"/>
  </sheets>
  <externalReferences>
    <externalReference r:id="rId23"/>
  </externalReferences>
  <definedNames>
    <definedName name="_xlnm._FilterDatabase" localSheetId="17" hidden="1">'Grammar Output'!$A$4:$EP$4</definedName>
    <definedName name="_xlnm._FilterDatabase" localSheetId="6" hidden="1">'RC Mastery Check+Question type'!$A$4:$DQ$4</definedName>
    <definedName name="_xlnm._FilterDatabase" localSheetId="7" hidden="1">'RC Output Item+Section Type'!$A$7:$CA$7</definedName>
    <definedName name="_xlnm._FilterDatabase" localSheetId="21" hidden="1">Sheet2!$A$1:$N$152</definedName>
    <definedName name="Level0">'[1]RC Mastery Check'!$AB$1</definedName>
    <definedName name="Level0.2">'[1]RC Mastery Check'!$AE$1</definedName>
    <definedName name="Level0.2Total">'[1]RC Mastery Check'!$AE$2:$AG$2</definedName>
    <definedName name="Level0.5">'[1]RC Mastery Check'!$AH$1</definedName>
    <definedName name="Level0Total">'[1]RC Mastery Check'!$AB$2:$AD$2</definedName>
    <definedName name="Level1">'[1]RC Mastery Check'!$AK$1</definedName>
    <definedName name="Level1.5">'[1]RC Mastery Check'!$AN$1</definedName>
    <definedName name="Test_Info2" localSheetId="13">'Math Output by Standard'!$A$1:$CF$7</definedName>
    <definedName name="Test_Info2" localSheetId="12">'[1]Math Scores'!$A$1:$AF$9</definedName>
    <definedName name="Test_Info2">'Math Scores'!$A$1:$BY$8</definedName>
  </definedNames>
  <calcPr calcId="144525"/>
  <extLst>
    <ext xmlns:mx="http://schemas.microsoft.com/office/mac/excel/2008/main" uri="http://schemas.microsoft.com/office/mac/excel/2008/main">
      <mx:ArchID Flags="2"/>
    </ext>
  </extLst>
</workbook>
</file>

<file path=xl/calcChain.xml><?xml version="1.0" encoding="utf-8"?>
<calcChain xmlns="http://schemas.openxmlformats.org/spreadsheetml/2006/main">
  <c r="D44" i="14" l="1"/>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E9" i="14"/>
  <c r="T40" i="11" l="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A6" i="2" l="1"/>
  <c r="A5" i="2"/>
  <c r="A3" i="2"/>
  <c r="A4" i="2"/>
  <c r="A2" i="2"/>
  <c r="AK2" i="23" l="1"/>
  <c r="BL3" i="2" l="1"/>
  <c r="BM3" i="2"/>
  <c r="BN3" i="2"/>
  <c r="BO3" i="2"/>
  <c r="BP3" i="2"/>
  <c r="BQ3" i="2"/>
  <c r="BR3" i="2"/>
  <c r="BL4" i="2"/>
  <c r="BM4" i="2"/>
  <c r="BN4" i="2"/>
  <c r="BO4" i="2"/>
  <c r="BP4" i="2"/>
  <c r="BQ4" i="2"/>
  <c r="BR4" i="2"/>
  <c r="BL5" i="2"/>
  <c r="BM5" i="2"/>
  <c r="BN5" i="2"/>
  <c r="BO5" i="2"/>
  <c r="BP5" i="2"/>
  <c r="BQ5" i="2"/>
  <c r="BR5" i="2"/>
  <c r="BL6" i="2"/>
  <c r="BM6" i="2"/>
  <c r="BN6" i="2"/>
  <c r="BO6" i="2"/>
  <c r="BP6" i="2"/>
  <c r="BQ6" i="2"/>
  <c r="BR6" i="2"/>
  <c r="BR2" i="2"/>
  <c r="BQ2" i="2"/>
  <c r="BP2" i="2"/>
  <c r="BO2" i="2"/>
  <c r="BN2" i="2"/>
  <c r="BM2" i="2"/>
  <c r="BL2" i="2"/>
  <c r="W3" i="2"/>
  <c r="X3" i="2"/>
  <c r="W4" i="2"/>
  <c r="X4" i="2"/>
  <c r="W5" i="2"/>
  <c r="X5" i="2"/>
  <c r="W6" i="2"/>
  <c r="X6" i="2"/>
  <c r="X2" i="2"/>
  <c r="W2" i="2"/>
  <c r="AL3" i="2"/>
  <c r="AM3" i="2"/>
  <c r="AN3" i="2"/>
  <c r="AO3" i="2"/>
  <c r="AP3" i="2"/>
  <c r="AQ3" i="2"/>
  <c r="AL4" i="2"/>
  <c r="AM4" i="2"/>
  <c r="AN4" i="2"/>
  <c r="AO4" i="2"/>
  <c r="AP4" i="2"/>
  <c r="AQ4" i="2"/>
  <c r="AL5" i="2"/>
  <c r="AM5" i="2"/>
  <c r="AN5" i="2"/>
  <c r="AO5" i="2"/>
  <c r="AP5" i="2"/>
  <c r="AQ5" i="2"/>
  <c r="AL6" i="2"/>
  <c r="AM6" i="2"/>
  <c r="AN6" i="2"/>
  <c r="AO6" i="2"/>
  <c r="AP6" i="2"/>
  <c r="AQ6" i="2"/>
  <c r="AK3" i="2"/>
  <c r="AK4" i="2"/>
  <c r="AK5" i="2"/>
  <c r="AK6" i="2"/>
  <c r="AK2" i="2"/>
  <c r="AL2" i="2"/>
  <c r="AM2" i="2"/>
  <c r="AN2" i="2"/>
  <c r="AO2" i="2"/>
  <c r="AP2" i="2"/>
  <c r="AQ2" i="2"/>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2" i="23"/>
  <c r="Y3" i="23"/>
  <c r="Y4" i="23"/>
  <c r="Y5" i="23"/>
  <c r="Y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2" i="23"/>
  <c r="X3" i="23"/>
  <c r="X4" i="23"/>
  <c r="X5" i="23"/>
  <c r="X6"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2" i="23"/>
  <c r="Q3" i="2"/>
  <c r="Q4" i="2"/>
  <c r="Q5" i="2"/>
  <c r="Q6" i="2"/>
  <c r="Q2" i="2"/>
  <c r="P3" i="2"/>
  <c r="P4" i="2"/>
  <c r="P5" i="2"/>
  <c r="P6" i="2"/>
  <c r="P2" i="2"/>
  <c r="O6" i="2"/>
  <c r="O5" i="2"/>
  <c r="O4" i="2"/>
  <c r="O3" i="2"/>
  <c r="O2" i="2"/>
  <c r="AF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2" i="23"/>
  <c r="AG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2" i="23"/>
  <c r="AE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2" i="23"/>
  <c r="AD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C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D2" i="23"/>
  <c r="AC2" i="23"/>
  <c r="AB3" i="23"/>
  <c r="AB4" i="23"/>
  <c r="AB5" i="23"/>
  <c r="AB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2" i="23"/>
  <c r="AC26" i="1"/>
  <c r="AX4" i="2" l="1"/>
  <c r="AV5" i="2"/>
  <c r="AV3" i="2"/>
  <c r="AX6" i="2"/>
  <c r="AV6" i="2"/>
  <c r="AV4" i="2"/>
  <c r="AW3" i="2"/>
  <c r="AW6" i="2"/>
  <c r="AW5" i="2"/>
  <c r="AW4" i="2"/>
  <c r="AX5" i="2"/>
  <c r="AX3" i="2"/>
  <c r="AQ3" i="27"/>
  <c r="AP3" i="27"/>
  <c r="AP7" i="27"/>
  <c r="AQ7" i="27"/>
  <c r="AP8" i="27"/>
  <c r="AQ8" i="27"/>
  <c r="AP9" i="27"/>
  <c r="AQ9" i="27"/>
  <c r="AP10" i="27"/>
  <c r="AQ10" i="27"/>
  <c r="AP11" i="27"/>
  <c r="AQ11" i="27"/>
  <c r="AP12" i="27"/>
  <c r="AQ12" i="27"/>
  <c r="AP13" i="27"/>
  <c r="AQ13" i="27"/>
  <c r="AP14" i="27"/>
  <c r="AQ14" i="27"/>
  <c r="AP15" i="27"/>
  <c r="AQ15" i="27"/>
  <c r="AP16" i="27"/>
  <c r="AQ16" i="27"/>
  <c r="AP17" i="27"/>
  <c r="AQ17" i="27"/>
  <c r="AP18" i="27"/>
  <c r="AQ18" i="27"/>
  <c r="AP19" i="27"/>
  <c r="AQ19" i="27"/>
  <c r="AP20" i="27"/>
  <c r="AQ20" i="27"/>
  <c r="AP21" i="27"/>
  <c r="AQ21" i="27"/>
  <c r="AP22" i="27"/>
  <c r="AQ22" i="27"/>
  <c r="AP23" i="27"/>
  <c r="AQ23" i="27"/>
  <c r="AP24" i="27"/>
  <c r="AQ24" i="27"/>
  <c r="AP25" i="27"/>
  <c r="AQ25" i="27"/>
  <c r="AP26" i="27"/>
  <c r="AQ26" i="27"/>
  <c r="AP27" i="27"/>
  <c r="AQ27" i="27"/>
  <c r="AP28" i="27"/>
  <c r="AQ28" i="27"/>
  <c r="AP29" i="27"/>
  <c r="AQ29" i="27"/>
  <c r="AP30" i="27"/>
  <c r="AQ30" i="27"/>
  <c r="AP31" i="27"/>
  <c r="AQ31" i="27"/>
  <c r="AP32" i="27"/>
  <c r="AQ32" i="27"/>
  <c r="AP33" i="27"/>
  <c r="AQ33" i="27"/>
  <c r="AP34" i="27"/>
  <c r="AQ34" i="27"/>
  <c r="AP35" i="27"/>
  <c r="AQ35" i="27"/>
  <c r="AP36" i="27"/>
  <c r="AQ36" i="27"/>
  <c r="AP37" i="27"/>
  <c r="AQ37" i="27"/>
  <c r="AP38" i="27"/>
  <c r="AQ38" i="27"/>
  <c r="AP39" i="27"/>
  <c r="AQ39" i="27"/>
  <c r="AP40" i="27"/>
  <c r="AQ40" i="27"/>
  <c r="AP41" i="27"/>
  <c r="AQ41" i="27"/>
  <c r="AP42" i="27"/>
  <c r="AQ42" i="27"/>
  <c r="AP43" i="27"/>
  <c r="AQ43" i="27"/>
  <c r="AP44" i="27"/>
  <c r="AQ44" i="27"/>
  <c r="AP45" i="27"/>
  <c r="AQ45" i="27"/>
  <c r="AP46" i="27"/>
  <c r="AQ46" i="27"/>
  <c r="AP47" i="27"/>
  <c r="AQ47" i="27"/>
  <c r="AP48" i="27"/>
  <c r="AQ48" i="27"/>
  <c r="AP49" i="27"/>
  <c r="AQ49" i="27"/>
  <c r="AP50" i="27"/>
  <c r="AQ50" i="27"/>
  <c r="AP51" i="27"/>
  <c r="AQ51" i="27"/>
  <c r="AP52" i="27"/>
  <c r="AQ52" i="27"/>
  <c r="AP53" i="27"/>
  <c r="AQ53" i="27"/>
  <c r="AP54" i="27"/>
  <c r="AQ54" i="27"/>
  <c r="AP55" i="27"/>
  <c r="AQ55" i="27"/>
  <c r="AP56" i="27"/>
  <c r="AQ56" i="27"/>
  <c r="AP57" i="27"/>
  <c r="AQ57" i="27"/>
  <c r="AP58" i="27"/>
  <c r="AQ58" i="27"/>
  <c r="AP59" i="27"/>
  <c r="AQ59" i="27"/>
  <c r="AP60" i="27"/>
  <c r="AQ60" i="27"/>
  <c r="AP61" i="27"/>
  <c r="AQ61" i="27"/>
  <c r="AP62" i="27"/>
  <c r="AQ62" i="27"/>
  <c r="AP63" i="27"/>
  <c r="AQ63" i="27"/>
  <c r="AP64" i="27"/>
  <c r="AQ64" i="27"/>
  <c r="AP65" i="27"/>
  <c r="AQ65" i="27"/>
  <c r="AP66" i="27"/>
  <c r="AQ66" i="27"/>
  <c r="AP67" i="27"/>
  <c r="AQ67" i="27"/>
  <c r="AP68" i="27"/>
  <c r="AQ68" i="27"/>
  <c r="AP69" i="27"/>
  <c r="AQ69" i="27"/>
  <c r="AP70" i="27"/>
  <c r="AQ70" i="27"/>
  <c r="AP71" i="27"/>
  <c r="AQ71" i="27"/>
  <c r="AP72" i="27"/>
  <c r="AQ72" i="27"/>
  <c r="AP73" i="27"/>
  <c r="AQ73" i="27"/>
  <c r="AP74" i="27"/>
  <c r="AQ74" i="27"/>
  <c r="AP75" i="27"/>
  <c r="AQ75" i="27"/>
  <c r="AP76" i="27"/>
  <c r="AQ76" i="27"/>
  <c r="AP77" i="27"/>
  <c r="AQ77" i="27"/>
  <c r="AP78" i="27"/>
  <c r="AQ78" i="27"/>
  <c r="AP79" i="27"/>
  <c r="AQ79" i="27"/>
  <c r="AP80" i="27"/>
  <c r="AQ80" i="27"/>
  <c r="AP81" i="27"/>
  <c r="AQ81" i="27"/>
  <c r="AP82" i="27"/>
  <c r="AQ82" i="27"/>
  <c r="AP83" i="27"/>
  <c r="AQ83" i="27"/>
  <c r="AP84" i="27"/>
  <c r="AQ84" i="27"/>
  <c r="AP85" i="27"/>
  <c r="AQ85" i="27"/>
  <c r="AP86" i="27"/>
  <c r="AQ86" i="27"/>
  <c r="AP87" i="27"/>
  <c r="AQ87" i="27"/>
  <c r="AP88" i="27"/>
  <c r="AQ88" i="27"/>
  <c r="AP89" i="27"/>
  <c r="AQ89" i="27"/>
  <c r="AP90" i="27"/>
  <c r="AQ90" i="27"/>
  <c r="AP91" i="27"/>
  <c r="AQ91" i="27"/>
  <c r="AP92" i="27"/>
  <c r="AQ92" i="27"/>
  <c r="AQ6" i="27"/>
  <c r="AP6" i="27"/>
  <c r="AK7" i="27"/>
  <c r="FE3" i="23" s="1"/>
  <c r="AL7" i="27"/>
  <c r="FF3" i="23" s="1"/>
  <c r="AM7" i="27"/>
  <c r="AN7" i="27"/>
  <c r="FH3" i="23" s="1"/>
  <c r="AO7" i="27"/>
  <c r="FI3" i="23" s="1"/>
  <c r="AK8" i="27"/>
  <c r="FE4" i="23" s="1"/>
  <c r="AL8" i="27"/>
  <c r="AM8" i="27"/>
  <c r="FG4" i="23" s="1"/>
  <c r="AN8" i="27"/>
  <c r="FH4" i="23" s="1"/>
  <c r="AO8" i="27"/>
  <c r="FI4" i="23" s="1"/>
  <c r="AK9" i="27"/>
  <c r="FE5" i="23" s="1"/>
  <c r="AL9" i="27"/>
  <c r="FF5" i="23" s="1"/>
  <c r="AM9" i="27"/>
  <c r="FG5" i="23" s="1"/>
  <c r="AN9" i="27"/>
  <c r="FH5" i="23" s="1"/>
  <c r="AO9" i="27"/>
  <c r="FI5" i="23" s="1"/>
  <c r="AK10" i="27"/>
  <c r="FE6" i="23" s="1"/>
  <c r="AL10" i="27"/>
  <c r="AM10" i="27"/>
  <c r="FG6" i="23" s="1"/>
  <c r="AN10" i="27"/>
  <c r="FH6" i="23" s="1"/>
  <c r="AO10" i="27"/>
  <c r="FI6" i="23" s="1"/>
  <c r="AK11" i="27"/>
  <c r="FE7" i="23" s="1"/>
  <c r="AL11" i="27"/>
  <c r="FF7" i="23" s="1"/>
  <c r="AM11" i="27"/>
  <c r="FG7" i="23" s="1"/>
  <c r="AN11" i="27"/>
  <c r="FH7" i="23" s="1"/>
  <c r="AO11" i="27"/>
  <c r="FI7" i="23" s="1"/>
  <c r="AK12" i="27"/>
  <c r="FE8" i="23" s="1"/>
  <c r="AL12" i="27"/>
  <c r="AM12" i="27"/>
  <c r="FG8" i="23" s="1"/>
  <c r="AN12" i="27"/>
  <c r="FH8" i="23" s="1"/>
  <c r="AO12" i="27"/>
  <c r="FI8" i="23" s="1"/>
  <c r="AK13" i="27"/>
  <c r="FE9" i="23" s="1"/>
  <c r="AL13" i="27"/>
  <c r="FF9" i="23" s="1"/>
  <c r="AM13" i="27"/>
  <c r="FG9" i="23" s="1"/>
  <c r="AN13" i="27"/>
  <c r="FH9" i="23" s="1"/>
  <c r="AO13" i="27"/>
  <c r="FI9" i="23" s="1"/>
  <c r="AK14" i="27"/>
  <c r="FE10" i="23" s="1"/>
  <c r="AL14" i="27"/>
  <c r="AM14" i="27"/>
  <c r="FG10" i="23" s="1"/>
  <c r="AN14" i="27"/>
  <c r="FH10" i="23" s="1"/>
  <c r="AO14" i="27"/>
  <c r="FI10" i="23" s="1"/>
  <c r="AK15" i="27"/>
  <c r="FE11" i="23" s="1"/>
  <c r="AL15" i="27"/>
  <c r="FF11" i="23" s="1"/>
  <c r="AM15" i="27"/>
  <c r="FG11" i="23" s="1"/>
  <c r="AN15" i="27"/>
  <c r="FH11" i="23" s="1"/>
  <c r="AO15" i="27"/>
  <c r="FI11" i="23" s="1"/>
  <c r="AK16" i="27"/>
  <c r="FE12" i="23" s="1"/>
  <c r="AL16" i="27"/>
  <c r="AM16" i="27"/>
  <c r="FG12" i="23" s="1"/>
  <c r="AN16" i="27"/>
  <c r="FH12" i="23" s="1"/>
  <c r="AO16" i="27"/>
  <c r="FI12" i="23" s="1"/>
  <c r="AK17" i="27"/>
  <c r="FE13" i="23" s="1"/>
  <c r="AL17" i="27"/>
  <c r="FF13" i="23" s="1"/>
  <c r="AM17" i="27"/>
  <c r="FG13" i="23" s="1"/>
  <c r="AN17" i="27"/>
  <c r="FH13" i="23" s="1"/>
  <c r="AO17" i="27"/>
  <c r="FI13" i="23" s="1"/>
  <c r="AK18" i="27"/>
  <c r="FE14" i="23" s="1"/>
  <c r="AL18" i="27"/>
  <c r="AM18" i="27"/>
  <c r="FG14" i="23" s="1"/>
  <c r="AN18" i="27"/>
  <c r="FH14" i="23" s="1"/>
  <c r="AO18" i="27"/>
  <c r="FI14" i="23" s="1"/>
  <c r="AK19" i="27"/>
  <c r="FE15" i="23" s="1"/>
  <c r="AL19" i="27"/>
  <c r="FF15" i="23" s="1"/>
  <c r="AM19" i="27"/>
  <c r="FG15" i="23" s="1"/>
  <c r="AN19" i="27"/>
  <c r="FH15" i="23" s="1"/>
  <c r="AO19" i="27"/>
  <c r="FI15" i="23" s="1"/>
  <c r="AK20" i="27"/>
  <c r="FE16" i="23" s="1"/>
  <c r="AL20" i="27"/>
  <c r="AM20" i="27"/>
  <c r="FG16" i="23" s="1"/>
  <c r="AN20" i="27"/>
  <c r="FH16" i="23" s="1"/>
  <c r="AO20" i="27"/>
  <c r="FI16" i="23" s="1"/>
  <c r="AK21" i="27"/>
  <c r="FE17" i="23" s="1"/>
  <c r="AL21" i="27"/>
  <c r="FF17" i="23" s="1"/>
  <c r="AM21" i="27"/>
  <c r="FG17" i="23" s="1"/>
  <c r="AN21" i="27"/>
  <c r="FH17" i="23" s="1"/>
  <c r="AO21" i="27"/>
  <c r="FI17" i="23" s="1"/>
  <c r="AK22" i="27"/>
  <c r="FE18" i="23" s="1"/>
  <c r="AL22" i="27"/>
  <c r="AM22" i="27"/>
  <c r="FG18" i="23" s="1"/>
  <c r="AN22" i="27"/>
  <c r="FH18" i="23" s="1"/>
  <c r="AO22" i="27"/>
  <c r="FI18" i="23" s="1"/>
  <c r="AK23" i="27"/>
  <c r="FE19" i="23" s="1"/>
  <c r="AL23" i="27"/>
  <c r="FF19" i="23" s="1"/>
  <c r="AM23" i="27"/>
  <c r="FG19" i="23" s="1"/>
  <c r="AN23" i="27"/>
  <c r="FH19" i="23" s="1"/>
  <c r="AO23" i="27"/>
  <c r="FI19" i="23" s="1"/>
  <c r="AK24" i="27"/>
  <c r="FE20" i="23" s="1"/>
  <c r="AL24" i="27"/>
  <c r="AM24" i="27"/>
  <c r="FG20" i="23" s="1"/>
  <c r="AN24" i="27"/>
  <c r="FH20" i="23" s="1"/>
  <c r="AO24" i="27"/>
  <c r="FI20" i="23" s="1"/>
  <c r="AK25" i="27"/>
  <c r="FE21" i="23" s="1"/>
  <c r="AL25" i="27"/>
  <c r="FF21" i="23" s="1"/>
  <c r="AM25" i="27"/>
  <c r="FG21" i="23" s="1"/>
  <c r="AN25" i="27"/>
  <c r="FH21" i="23" s="1"/>
  <c r="AO25" i="27"/>
  <c r="FI21" i="23" s="1"/>
  <c r="AK26" i="27"/>
  <c r="FE22" i="23" s="1"/>
  <c r="AL26" i="27"/>
  <c r="AM26" i="27"/>
  <c r="FG22" i="23" s="1"/>
  <c r="AN26" i="27"/>
  <c r="FH22" i="23" s="1"/>
  <c r="AO26" i="27"/>
  <c r="FI22" i="23" s="1"/>
  <c r="AK27" i="27"/>
  <c r="FE23" i="23" s="1"/>
  <c r="AL27" i="27"/>
  <c r="FF23" i="23" s="1"/>
  <c r="AM27" i="27"/>
  <c r="FG23" i="23" s="1"/>
  <c r="AN27" i="27"/>
  <c r="FH23" i="23" s="1"/>
  <c r="AO27" i="27"/>
  <c r="FI23" i="23" s="1"/>
  <c r="AK28" i="27"/>
  <c r="FE24" i="23" s="1"/>
  <c r="AL28" i="27"/>
  <c r="AM28" i="27"/>
  <c r="FG24" i="23" s="1"/>
  <c r="AN28" i="27"/>
  <c r="FH24" i="23" s="1"/>
  <c r="AO28" i="27"/>
  <c r="FI24" i="23" s="1"/>
  <c r="AK29" i="27"/>
  <c r="FE25" i="23" s="1"/>
  <c r="AL29" i="27"/>
  <c r="FF25" i="23" s="1"/>
  <c r="AM29" i="27"/>
  <c r="FG25" i="23" s="1"/>
  <c r="AN29" i="27"/>
  <c r="FH25" i="23" s="1"/>
  <c r="AO29" i="27"/>
  <c r="FI25" i="23" s="1"/>
  <c r="AK30" i="27"/>
  <c r="FE26" i="23" s="1"/>
  <c r="AL30" i="27"/>
  <c r="AM30" i="27"/>
  <c r="FG26" i="23" s="1"/>
  <c r="AN30" i="27"/>
  <c r="FH26" i="23" s="1"/>
  <c r="AO30" i="27"/>
  <c r="FI26" i="23" s="1"/>
  <c r="AK31" i="27"/>
  <c r="FE27" i="23" s="1"/>
  <c r="AL31" i="27"/>
  <c r="FF27" i="23" s="1"/>
  <c r="AM31" i="27"/>
  <c r="FG27" i="23" s="1"/>
  <c r="AN31" i="27"/>
  <c r="FH27" i="23" s="1"/>
  <c r="AO31" i="27"/>
  <c r="FI27" i="23" s="1"/>
  <c r="AK32" i="27"/>
  <c r="FE28" i="23" s="1"/>
  <c r="AL32" i="27"/>
  <c r="AM32" i="27"/>
  <c r="FG28" i="23" s="1"/>
  <c r="AN32" i="27"/>
  <c r="FH28" i="23" s="1"/>
  <c r="AO32" i="27"/>
  <c r="FI28" i="23" s="1"/>
  <c r="AK33" i="27"/>
  <c r="FE29" i="23" s="1"/>
  <c r="AL33" i="27"/>
  <c r="FF29" i="23" s="1"/>
  <c r="AM33" i="27"/>
  <c r="FG29" i="23" s="1"/>
  <c r="AN33" i="27"/>
  <c r="FH29" i="23" s="1"/>
  <c r="AO33" i="27"/>
  <c r="FI29" i="23" s="1"/>
  <c r="AK34" i="27"/>
  <c r="FE30" i="23" s="1"/>
  <c r="AL34" i="27"/>
  <c r="AM34" i="27"/>
  <c r="FG30" i="23" s="1"/>
  <c r="AN34" i="27"/>
  <c r="FH30" i="23" s="1"/>
  <c r="AO34" i="27"/>
  <c r="FI30" i="23" s="1"/>
  <c r="AK35" i="27"/>
  <c r="FE31" i="23" s="1"/>
  <c r="AL35" i="27"/>
  <c r="FF31" i="23" s="1"/>
  <c r="AM35" i="27"/>
  <c r="FG31" i="23" s="1"/>
  <c r="AN35" i="27"/>
  <c r="FH31" i="23" s="1"/>
  <c r="AO35" i="27"/>
  <c r="FI31" i="23" s="1"/>
  <c r="AK36" i="27"/>
  <c r="FE32" i="23" s="1"/>
  <c r="AL36" i="27"/>
  <c r="AM36" i="27"/>
  <c r="FG32" i="23" s="1"/>
  <c r="AN36" i="27"/>
  <c r="FH32" i="23" s="1"/>
  <c r="AO36" i="27"/>
  <c r="FI32" i="23" s="1"/>
  <c r="AK37" i="27"/>
  <c r="FE33" i="23" s="1"/>
  <c r="AL37" i="27"/>
  <c r="FF33" i="23" s="1"/>
  <c r="AM37" i="27"/>
  <c r="FG33" i="23" s="1"/>
  <c r="AN37" i="27"/>
  <c r="FH33" i="23" s="1"/>
  <c r="AO37" i="27"/>
  <c r="FI33" i="23" s="1"/>
  <c r="AK38" i="27"/>
  <c r="FE34" i="23" s="1"/>
  <c r="AL38" i="27"/>
  <c r="AM38" i="27"/>
  <c r="FG34" i="23" s="1"/>
  <c r="AN38" i="27"/>
  <c r="FH34" i="23" s="1"/>
  <c r="AO38" i="27"/>
  <c r="FI34" i="23" s="1"/>
  <c r="AK39" i="27"/>
  <c r="FE35" i="23" s="1"/>
  <c r="AL39" i="27"/>
  <c r="FF35" i="23" s="1"/>
  <c r="AM39" i="27"/>
  <c r="FG35" i="23" s="1"/>
  <c r="AN39" i="27"/>
  <c r="FH35" i="23" s="1"/>
  <c r="AO39" i="27"/>
  <c r="FI35" i="23" s="1"/>
  <c r="AK40" i="27"/>
  <c r="FE36" i="23" s="1"/>
  <c r="AL40" i="27"/>
  <c r="AM40" i="27"/>
  <c r="FG36" i="23" s="1"/>
  <c r="AN40" i="27"/>
  <c r="FH36" i="23" s="1"/>
  <c r="AO40" i="27"/>
  <c r="FI36" i="23" s="1"/>
  <c r="AK41" i="27"/>
  <c r="FE37" i="23" s="1"/>
  <c r="AL41" i="27"/>
  <c r="FF37" i="23" s="1"/>
  <c r="AM41" i="27"/>
  <c r="FG37" i="23" s="1"/>
  <c r="AN41" i="27"/>
  <c r="FH37" i="23" s="1"/>
  <c r="AO41" i="27"/>
  <c r="FI37" i="23" s="1"/>
  <c r="AK42" i="27"/>
  <c r="FE38" i="23" s="1"/>
  <c r="AL42" i="27"/>
  <c r="AM42" i="27"/>
  <c r="FG38" i="23" s="1"/>
  <c r="AN42" i="27"/>
  <c r="FH38" i="23" s="1"/>
  <c r="AO42" i="27"/>
  <c r="FI38" i="23" s="1"/>
  <c r="AK43" i="27"/>
  <c r="FE39" i="23" s="1"/>
  <c r="AL43" i="27"/>
  <c r="FF39" i="23" s="1"/>
  <c r="AM43" i="27"/>
  <c r="FG39" i="23" s="1"/>
  <c r="AN43" i="27"/>
  <c r="FH39" i="23" s="1"/>
  <c r="AO43" i="27"/>
  <c r="FI39" i="23" s="1"/>
  <c r="AK44" i="27"/>
  <c r="FE40" i="23" s="1"/>
  <c r="AL44" i="27"/>
  <c r="AM44" i="27"/>
  <c r="FG40" i="23" s="1"/>
  <c r="AN44" i="27"/>
  <c r="FH40" i="23" s="1"/>
  <c r="AO44" i="27"/>
  <c r="FI40" i="23" s="1"/>
  <c r="AK45" i="27"/>
  <c r="FE41" i="23" s="1"/>
  <c r="AL45" i="27"/>
  <c r="FF41" i="23" s="1"/>
  <c r="AM45" i="27"/>
  <c r="FG41" i="23" s="1"/>
  <c r="AN45" i="27"/>
  <c r="FH41" i="23" s="1"/>
  <c r="AO45" i="27"/>
  <c r="FI41" i="23" s="1"/>
  <c r="AK46" i="27"/>
  <c r="FE42" i="23" s="1"/>
  <c r="AL46" i="27"/>
  <c r="AM46" i="27"/>
  <c r="FG42" i="23" s="1"/>
  <c r="AN46" i="27"/>
  <c r="FH42" i="23" s="1"/>
  <c r="AO46" i="27"/>
  <c r="FI42" i="23" s="1"/>
  <c r="AK47" i="27"/>
  <c r="FE43" i="23" s="1"/>
  <c r="AL47" i="27"/>
  <c r="FF43" i="23" s="1"/>
  <c r="AM47" i="27"/>
  <c r="FG43" i="23" s="1"/>
  <c r="AN47" i="27"/>
  <c r="FH43" i="23" s="1"/>
  <c r="AO47" i="27"/>
  <c r="FI43" i="23" s="1"/>
  <c r="AK48" i="27"/>
  <c r="FE44" i="23" s="1"/>
  <c r="AL48" i="27"/>
  <c r="AM48" i="27"/>
  <c r="FG44" i="23" s="1"/>
  <c r="AN48" i="27"/>
  <c r="FH44" i="23" s="1"/>
  <c r="AO48" i="27"/>
  <c r="FI44" i="23" s="1"/>
  <c r="AK49" i="27"/>
  <c r="FE45" i="23" s="1"/>
  <c r="AL49" i="27"/>
  <c r="FF45" i="23" s="1"/>
  <c r="AM49" i="27"/>
  <c r="FG45" i="23" s="1"/>
  <c r="AN49" i="27"/>
  <c r="FH45" i="23" s="1"/>
  <c r="AO49" i="27"/>
  <c r="FI45" i="23" s="1"/>
  <c r="AK50" i="27"/>
  <c r="FE46" i="23" s="1"/>
  <c r="AL50" i="27"/>
  <c r="AM50" i="27"/>
  <c r="FG46" i="23" s="1"/>
  <c r="AN50" i="27"/>
  <c r="FH46" i="23" s="1"/>
  <c r="AO50" i="27"/>
  <c r="FI46" i="23" s="1"/>
  <c r="AK51" i="27"/>
  <c r="FE47" i="23" s="1"/>
  <c r="AL51" i="27"/>
  <c r="FF47" i="23" s="1"/>
  <c r="AM51" i="27"/>
  <c r="FG47" i="23" s="1"/>
  <c r="AN51" i="27"/>
  <c r="FH47" i="23" s="1"/>
  <c r="AO51" i="27"/>
  <c r="FI47" i="23" s="1"/>
  <c r="AK52" i="27"/>
  <c r="FE48" i="23" s="1"/>
  <c r="AL52" i="27"/>
  <c r="AM52" i="27"/>
  <c r="FG48" i="23" s="1"/>
  <c r="AN52" i="27"/>
  <c r="FH48" i="23" s="1"/>
  <c r="AO52" i="27"/>
  <c r="FI48" i="23" s="1"/>
  <c r="AK53" i="27"/>
  <c r="FE49" i="23" s="1"/>
  <c r="AL53" i="27"/>
  <c r="FF49" i="23" s="1"/>
  <c r="AM53" i="27"/>
  <c r="FG49" i="23" s="1"/>
  <c r="AN53" i="27"/>
  <c r="FH49" i="23" s="1"/>
  <c r="AO53" i="27"/>
  <c r="FI49" i="23" s="1"/>
  <c r="AK54" i="27"/>
  <c r="FE50" i="23" s="1"/>
  <c r="AL54" i="27"/>
  <c r="AM54" i="27"/>
  <c r="FG50" i="23" s="1"/>
  <c r="AN54" i="27"/>
  <c r="FH50" i="23" s="1"/>
  <c r="AO54" i="27"/>
  <c r="FI50" i="23" s="1"/>
  <c r="AK55" i="27"/>
  <c r="FE51" i="23" s="1"/>
  <c r="AL55" i="27"/>
  <c r="FF51" i="23" s="1"/>
  <c r="AM55" i="27"/>
  <c r="FG51" i="23" s="1"/>
  <c r="AN55" i="27"/>
  <c r="FH51" i="23" s="1"/>
  <c r="AO55" i="27"/>
  <c r="FI51" i="23" s="1"/>
  <c r="AK56" i="27"/>
  <c r="FE52" i="23" s="1"/>
  <c r="AL56" i="27"/>
  <c r="AM56" i="27"/>
  <c r="FG52" i="23" s="1"/>
  <c r="AN56" i="27"/>
  <c r="FH52" i="23" s="1"/>
  <c r="AO56" i="27"/>
  <c r="FI52" i="23" s="1"/>
  <c r="AK57" i="27"/>
  <c r="FE53" i="23" s="1"/>
  <c r="AL57" i="27"/>
  <c r="FF53" i="23" s="1"/>
  <c r="AM57" i="27"/>
  <c r="FG53" i="23" s="1"/>
  <c r="AN57" i="27"/>
  <c r="FH53" i="23" s="1"/>
  <c r="AO57" i="27"/>
  <c r="FI53" i="23" s="1"/>
  <c r="AK58" i="27"/>
  <c r="FE54" i="23" s="1"/>
  <c r="AL58" i="27"/>
  <c r="AM58" i="27"/>
  <c r="FG54" i="23" s="1"/>
  <c r="AN58" i="27"/>
  <c r="FH54" i="23" s="1"/>
  <c r="AO58" i="27"/>
  <c r="FI54" i="23" s="1"/>
  <c r="AK59" i="27"/>
  <c r="FE55" i="23" s="1"/>
  <c r="AL59" i="27"/>
  <c r="FF55" i="23" s="1"/>
  <c r="AM59" i="27"/>
  <c r="FG55" i="23" s="1"/>
  <c r="AN59" i="27"/>
  <c r="FH55" i="23" s="1"/>
  <c r="AO59" i="27"/>
  <c r="FI55" i="23" s="1"/>
  <c r="AK60" i="27"/>
  <c r="FE56" i="23" s="1"/>
  <c r="AL60" i="27"/>
  <c r="AM60" i="27"/>
  <c r="FG56" i="23" s="1"/>
  <c r="AN60" i="27"/>
  <c r="FH56" i="23" s="1"/>
  <c r="AO60" i="27"/>
  <c r="FI56" i="23" s="1"/>
  <c r="AK61" i="27"/>
  <c r="FE57" i="23" s="1"/>
  <c r="AL61" i="27"/>
  <c r="FF57" i="23" s="1"/>
  <c r="AM61" i="27"/>
  <c r="FG57" i="23" s="1"/>
  <c r="AN61" i="27"/>
  <c r="FH57" i="23" s="1"/>
  <c r="AO61" i="27"/>
  <c r="FI57" i="23" s="1"/>
  <c r="AK62" i="27"/>
  <c r="FE58" i="23" s="1"/>
  <c r="AL62" i="27"/>
  <c r="AM62" i="27"/>
  <c r="FG58" i="23" s="1"/>
  <c r="AN62" i="27"/>
  <c r="FH58" i="23" s="1"/>
  <c r="AO62" i="27"/>
  <c r="FI58" i="23" s="1"/>
  <c r="AK63" i="27"/>
  <c r="FE59" i="23" s="1"/>
  <c r="AL63" i="27"/>
  <c r="FF59" i="23" s="1"/>
  <c r="AM63" i="27"/>
  <c r="FG59" i="23" s="1"/>
  <c r="AN63" i="27"/>
  <c r="FH59" i="23" s="1"/>
  <c r="AO63" i="27"/>
  <c r="FI59" i="23" s="1"/>
  <c r="AK64" i="27"/>
  <c r="FE60" i="23" s="1"/>
  <c r="AL64" i="27"/>
  <c r="AM64" i="27"/>
  <c r="FG60" i="23" s="1"/>
  <c r="AN64" i="27"/>
  <c r="FH60" i="23" s="1"/>
  <c r="AO64" i="27"/>
  <c r="FI60" i="23" s="1"/>
  <c r="AK65" i="27"/>
  <c r="FE61" i="23" s="1"/>
  <c r="AL65" i="27"/>
  <c r="FF61" i="23" s="1"/>
  <c r="AM65" i="27"/>
  <c r="FG61" i="23" s="1"/>
  <c r="AN65" i="27"/>
  <c r="FH61" i="23" s="1"/>
  <c r="AO65" i="27"/>
  <c r="FI61" i="23" s="1"/>
  <c r="AK66" i="27"/>
  <c r="FE62" i="23" s="1"/>
  <c r="AL66" i="27"/>
  <c r="AM66" i="27"/>
  <c r="FG62" i="23" s="1"/>
  <c r="AN66" i="27"/>
  <c r="FH62" i="23" s="1"/>
  <c r="AO66" i="27"/>
  <c r="FI62" i="23" s="1"/>
  <c r="AK67" i="27"/>
  <c r="FE63" i="23" s="1"/>
  <c r="AL67" i="27"/>
  <c r="FF63" i="23" s="1"/>
  <c r="AM67" i="27"/>
  <c r="FG63" i="23" s="1"/>
  <c r="AN67" i="27"/>
  <c r="FH63" i="23" s="1"/>
  <c r="AO67" i="27"/>
  <c r="FI63" i="23" s="1"/>
  <c r="AK68" i="27"/>
  <c r="FE64" i="23" s="1"/>
  <c r="AL68" i="27"/>
  <c r="AM68" i="27"/>
  <c r="FG64" i="23" s="1"/>
  <c r="AN68" i="27"/>
  <c r="FH64" i="23" s="1"/>
  <c r="AO68" i="27"/>
  <c r="FI64" i="23" s="1"/>
  <c r="AK69" i="27"/>
  <c r="FE65" i="23" s="1"/>
  <c r="AL69" i="27"/>
  <c r="FF65" i="23" s="1"/>
  <c r="AM69" i="27"/>
  <c r="FG65" i="23" s="1"/>
  <c r="AN69" i="27"/>
  <c r="FH65" i="23" s="1"/>
  <c r="AO69" i="27"/>
  <c r="FI65" i="23" s="1"/>
  <c r="AK70" i="27"/>
  <c r="FE66" i="23" s="1"/>
  <c r="AL70" i="27"/>
  <c r="AM70" i="27"/>
  <c r="FG66" i="23" s="1"/>
  <c r="AN70" i="27"/>
  <c r="FH66" i="23" s="1"/>
  <c r="AO70" i="27"/>
  <c r="FI66" i="23" s="1"/>
  <c r="AK71" i="27"/>
  <c r="FE67" i="23" s="1"/>
  <c r="AL71" i="27"/>
  <c r="FF67" i="23" s="1"/>
  <c r="AM71" i="27"/>
  <c r="FG67" i="23" s="1"/>
  <c r="AN71" i="27"/>
  <c r="FH67" i="23" s="1"/>
  <c r="AO71" i="27"/>
  <c r="FI67" i="23" s="1"/>
  <c r="AK72" i="27"/>
  <c r="FE68" i="23" s="1"/>
  <c r="AL72" i="27"/>
  <c r="AM72" i="27"/>
  <c r="FG68" i="23" s="1"/>
  <c r="AN72" i="27"/>
  <c r="FH68" i="23" s="1"/>
  <c r="AO72" i="27"/>
  <c r="FI68" i="23" s="1"/>
  <c r="AK73" i="27"/>
  <c r="FE69" i="23" s="1"/>
  <c r="AL73" i="27"/>
  <c r="FF69" i="23" s="1"/>
  <c r="AM73" i="27"/>
  <c r="FG69" i="23" s="1"/>
  <c r="AN73" i="27"/>
  <c r="FH69" i="23" s="1"/>
  <c r="AO73" i="27"/>
  <c r="FI69" i="23" s="1"/>
  <c r="AK74" i="27"/>
  <c r="FE70" i="23" s="1"/>
  <c r="AL74" i="27"/>
  <c r="AM74" i="27"/>
  <c r="FG70" i="23" s="1"/>
  <c r="AN74" i="27"/>
  <c r="FH70" i="23" s="1"/>
  <c r="AO74" i="27"/>
  <c r="FI70" i="23" s="1"/>
  <c r="AK75" i="27"/>
  <c r="FE71" i="23" s="1"/>
  <c r="AL75" i="27"/>
  <c r="FF71" i="23" s="1"/>
  <c r="AM75" i="27"/>
  <c r="FG71" i="23" s="1"/>
  <c r="AN75" i="27"/>
  <c r="FH71" i="23" s="1"/>
  <c r="AO75" i="27"/>
  <c r="FI71" i="23" s="1"/>
  <c r="AK76" i="27"/>
  <c r="FE72" i="23" s="1"/>
  <c r="AL76" i="27"/>
  <c r="AM76" i="27"/>
  <c r="FG72" i="23" s="1"/>
  <c r="AN76" i="27"/>
  <c r="FH72" i="23" s="1"/>
  <c r="AO76" i="27"/>
  <c r="FI72" i="23" s="1"/>
  <c r="AK77" i="27"/>
  <c r="FE73" i="23" s="1"/>
  <c r="AL77" i="27"/>
  <c r="FF73" i="23" s="1"/>
  <c r="AM77" i="27"/>
  <c r="FG73" i="23" s="1"/>
  <c r="AN77" i="27"/>
  <c r="FH73" i="23" s="1"/>
  <c r="AO77" i="27"/>
  <c r="FI73" i="23" s="1"/>
  <c r="AK78" i="27"/>
  <c r="FE74" i="23" s="1"/>
  <c r="AL78" i="27"/>
  <c r="AM78" i="27"/>
  <c r="FG74" i="23" s="1"/>
  <c r="AN78" i="27"/>
  <c r="FH74" i="23" s="1"/>
  <c r="AO78" i="27"/>
  <c r="FI74" i="23" s="1"/>
  <c r="AK79" i="27"/>
  <c r="FE75" i="23" s="1"/>
  <c r="AL79" i="27"/>
  <c r="FF75" i="23" s="1"/>
  <c r="AM79" i="27"/>
  <c r="FG75" i="23" s="1"/>
  <c r="AN79" i="27"/>
  <c r="FH75" i="23" s="1"/>
  <c r="AO79" i="27"/>
  <c r="FI75" i="23" s="1"/>
  <c r="AK80" i="27"/>
  <c r="FE76" i="23" s="1"/>
  <c r="AL80" i="27"/>
  <c r="AM80" i="27"/>
  <c r="FG76" i="23" s="1"/>
  <c r="AN80" i="27"/>
  <c r="FH76" i="23" s="1"/>
  <c r="AO80" i="27"/>
  <c r="FI76" i="23" s="1"/>
  <c r="AK81" i="27"/>
  <c r="FE77" i="23" s="1"/>
  <c r="AL81" i="27"/>
  <c r="FF77" i="23" s="1"/>
  <c r="AM81" i="27"/>
  <c r="FG77" i="23" s="1"/>
  <c r="AN81" i="27"/>
  <c r="FH77" i="23" s="1"/>
  <c r="AO81" i="27"/>
  <c r="FI77" i="23" s="1"/>
  <c r="AK82" i="27"/>
  <c r="FE78" i="23" s="1"/>
  <c r="AL82" i="27"/>
  <c r="AM82" i="27"/>
  <c r="FG78" i="23" s="1"/>
  <c r="AN82" i="27"/>
  <c r="FH78" i="23" s="1"/>
  <c r="AO82" i="27"/>
  <c r="FI78" i="23" s="1"/>
  <c r="AK83" i="27"/>
  <c r="FE79" i="23" s="1"/>
  <c r="AL83" i="27"/>
  <c r="FF79" i="23" s="1"/>
  <c r="AM83" i="27"/>
  <c r="FG79" i="23" s="1"/>
  <c r="AN83" i="27"/>
  <c r="FH79" i="23" s="1"/>
  <c r="AO83" i="27"/>
  <c r="FI79" i="23" s="1"/>
  <c r="AK84" i="27"/>
  <c r="FE80" i="23" s="1"/>
  <c r="AL84" i="27"/>
  <c r="AM84" i="27"/>
  <c r="FG80" i="23" s="1"/>
  <c r="AN84" i="27"/>
  <c r="FH80" i="23" s="1"/>
  <c r="AO84" i="27"/>
  <c r="FI80" i="23" s="1"/>
  <c r="AK85" i="27"/>
  <c r="FE81" i="23" s="1"/>
  <c r="AL85" i="27"/>
  <c r="FF81" i="23" s="1"/>
  <c r="AM85" i="27"/>
  <c r="FG81" i="23" s="1"/>
  <c r="AN85" i="27"/>
  <c r="FH81" i="23" s="1"/>
  <c r="AO85" i="27"/>
  <c r="FI81" i="23" s="1"/>
  <c r="AK86" i="27"/>
  <c r="FE82" i="23" s="1"/>
  <c r="AL86" i="27"/>
  <c r="AM86" i="27"/>
  <c r="FG82" i="23" s="1"/>
  <c r="AN86" i="27"/>
  <c r="FH82" i="23" s="1"/>
  <c r="AO86" i="27"/>
  <c r="FI82" i="23" s="1"/>
  <c r="AK87" i="27"/>
  <c r="FE83" i="23" s="1"/>
  <c r="AL87" i="27"/>
  <c r="FF83" i="23" s="1"/>
  <c r="AM87" i="27"/>
  <c r="FG83" i="23" s="1"/>
  <c r="AN87" i="27"/>
  <c r="FH83" i="23" s="1"/>
  <c r="AO87" i="27"/>
  <c r="FI83" i="23" s="1"/>
  <c r="AK88" i="27"/>
  <c r="FE84" i="23" s="1"/>
  <c r="AL88" i="27"/>
  <c r="AM88" i="27"/>
  <c r="FG84" i="23" s="1"/>
  <c r="AN88" i="27"/>
  <c r="FH84" i="23" s="1"/>
  <c r="AO88" i="27"/>
  <c r="FI84" i="23" s="1"/>
  <c r="AK89" i="27"/>
  <c r="FE85" i="23" s="1"/>
  <c r="AL89" i="27"/>
  <c r="FF85" i="23" s="1"/>
  <c r="AM89" i="27"/>
  <c r="FG85" i="23" s="1"/>
  <c r="AN89" i="27"/>
  <c r="FH85" i="23" s="1"/>
  <c r="AO89" i="27"/>
  <c r="FI85" i="23" s="1"/>
  <c r="AK90" i="27"/>
  <c r="FE86" i="23" s="1"/>
  <c r="AL90" i="27"/>
  <c r="AM90" i="27"/>
  <c r="FG86" i="23" s="1"/>
  <c r="AN90" i="27"/>
  <c r="FH86" i="23" s="1"/>
  <c r="AO90" i="27"/>
  <c r="FI86" i="23" s="1"/>
  <c r="AK91" i="27"/>
  <c r="AL91" i="27"/>
  <c r="AM91" i="27"/>
  <c r="AN91" i="27"/>
  <c r="AO91" i="27"/>
  <c r="AK92" i="27"/>
  <c r="AL92" i="27"/>
  <c r="AM92" i="27"/>
  <c r="AN92" i="27"/>
  <c r="AO92" i="27"/>
  <c r="AL3" i="27"/>
  <c r="AM3" i="27"/>
  <c r="AN3" i="27"/>
  <c r="AO3" i="27"/>
  <c r="AK3" i="27"/>
  <c r="AL6" i="27"/>
  <c r="FF2" i="23" s="1"/>
  <c r="AM6" i="27"/>
  <c r="FG2" i="23" s="1"/>
  <c r="AN6" i="27"/>
  <c r="FH2" i="23" s="1"/>
  <c r="AO6" i="27"/>
  <c r="FI2" i="23" s="1"/>
  <c r="AK6" i="27"/>
  <c r="FE2" i="23" s="1"/>
  <c r="AA7" i="26"/>
  <c r="AB7" i="26"/>
  <c r="AC7" i="26"/>
  <c r="AA8" i="26"/>
  <c r="AB8" i="26"/>
  <c r="AC8" i="26"/>
  <c r="AA9" i="26"/>
  <c r="AB9" i="26"/>
  <c r="AC9" i="26"/>
  <c r="AA10" i="26"/>
  <c r="AB10" i="26"/>
  <c r="AC10" i="26"/>
  <c r="AA11" i="26"/>
  <c r="AB11" i="26"/>
  <c r="AC11" i="26"/>
  <c r="AA12" i="26"/>
  <c r="AB12" i="26"/>
  <c r="AC12" i="26"/>
  <c r="AA13" i="26"/>
  <c r="AB13" i="26"/>
  <c r="AC13" i="26"/>
  <c r="AA14" i="26"/>
  <c r="AB14" i="26"/>
  <c r="AC14" i="26"/>
  <c r="AA15" i="26"/>
  <c r="AB15" i="26"/>
  <c r="AC15" i="26"/>
  <c r="AA16" i="26"/>
  <c r="AB16" i="26"/>
  <c r="AC16" i="26"/>
  <c r="AA17" i="26"/>
  <c r="AB17" i="26"/>
  <c r="AC17" i="26"/>
  <c r="AA18" i="26"/>
  <c r="AB18" i="26"/>
  <c r="AC18" i="26"/>
  <c r="AA19" i="26"/>
  <c r="AB19" i="26"/>
  <c r="AC19" i="26"/>
  <c r="AA20" i="26"/>
  <c r="AB20" i="26"/>
  <c r="AC20" i="26"/>
  <c r="AA21" i="26"/>
  <c r="AB21" i="26"/>
  <c r="AC21" i="26"/>
  <c r="AA22" i="26"/>
  <c r="AB22" i="26"/>
  <c r="AC22" i="26"/>
  <c r="AA23" i="26"/>
  <c r="AB23" i="26"/>
  <c r="AC23" i="26"/>
  <c r="AA24" i="26"/>
  <c r="AB24" i="26"/>
  <c r="AC24" i="26"/>
  <c r="AA25" i="26"/>
  <c r="AB25" i="26"/>
  <c r="AC25" i="26"/>
  <c r="AA26" i="26"/>
  <c r="AB26" i="26"/>
  <c r="AC26" i="26"/>
  <c r="AA27" i="26"/>
  <c r="AB27" i="26"/>
  <c r="AC27" i="26"/>
  <c r="AA28" i="26"/>
  <c r="AB28" i="26"/>
  <c r="AC28" i="26"/>
  <c r="AA29" i="26"/>
  <c r="AB29" i="26"/>
  <c r="AC29" i="26"/>
  <c r="AA30" i="26"/>
  <c r="AB30" i="26"/>
  <c r="AC30" i="26"/>
  <c r="AA31" i="26"/>
  <c r="AB31" i="26"/>
  <c r="AC31" i="26"/>
  <c r="AA32" i="26"/>
  <c r="AB32" i="26"/>
  <c r="AC32" i="26"/>
  <c r="AA33" i="26"/>
  <c r="AB33" i="26"/>
  <c r="AC33" i="26"/>
  <c r="AA34" i="26"/>
  <c r="AB34" i="26"/>
  <c r="AC34" i="26"/>
  <c r="AA35" i="26"/>
  <c r="AB35" i="26"/>
  <c r="AC35" i="26"/>
  <c r="AA36" i="26"/>
  <c r="AB36" i="26"/>
  <c r="AC36" i="26"/>
  <c r="AA37" i="26"/>
  <c r="AB37" i="26"/>
  <c r="AC37" i="26"/>
  <c r="AA38" i="26"/>
  <c r="AB38" i="26"/>
  <c r="AC38" i="26"/>
  <c r="AA39" i="26"/>
  <c r="AB39" i="26"/>
  <c r="AC39" i="26"/>
  <c r="AA40" i="26"/>
  <c r="AB40" i="26"/>
  <c r="AC40" i="26"/>
  <c r="AA41" i="26"/>
  <c r="AB41" i="26"/>
  <c r="AC41" i="26"/>
  <c r="AA42" i="26"/>
  <c r="AB42" i="26"/>
  <c r="AC42" i="26"/>
  <c r="AA43" i="26"/>
  <c r="AB43" i="26"/>
  <c r="AC43" i="26"/>
  <c r="AA44" i="26"/>
  <c r="AB44" i="26"/>
  <c r="AC44" i="26"/>
  <c r="AA45" i="26"/>
  <c r="AB45" i="26"/>
  <c r="AC45" i="26"/>
  <c r="AA46" i="26"/>
  <c r="AB46" i="26"/>
  <c r="AC46" i="26"/>
  <c r="AA47" i="26"/>
  <c r="AB47" i="26"/>
  <c r="AC47" i="26"/>
  <c r="AA48" i="26"/>
  <c r="AB48" i="26"/>
  <c r="AC48" i="26"/>
  <c r="AA49" i="26"/>
  <c r="AB49" i="26"/>
  <c r="AC49" i="26"/>
  <c r="AA50" i="26"/>
  <c r="AB50" i="26"/>
  <c r="AC50" i="26"/>
  <c r="AA51" i="26"/>
  <c r="AB51" i="26"/>
  <c r="AC51" i="26"/>
  <c r="AA52" i="26"/>
  <c r="AB52" i="26"/>
  <c r="AC52" i="26"/>
  <c r="AA53" i="26"/>
  <c r="AB53" i="26"/>
  <c r="AC53" i="26"/>
  <c r="AA54" i="26"/>
  <c r="AB54" i="26"/>
  <c r="AC54" i="26"/>
  <c r="AA55" i="26"/>
  <c r="AB55" i="26"/>
  <c r="AC55" i="26"/>
  <c r="AA56" i="26"/>
  <c r="AB56" i="26"/>
  <c r="AC56" i="26"/>
  <c r="AA57" i="26"/>
  <c r="AB57" i="26"/>
  <c r="AC57" i="26"/>
  <c r="AA58" i="26"/>
  <c r="AB58" i="26"/>
  <c r="AC58" i="26"/>
  <c r="AA59" i="26"/>
  <c r="AB59" i="26"/>
  <c r="AC59" i="26"/>
  <c r="AA60" i="26"/>
  <c r="AB60" i="26"/>
  <c r="AC60" i="26"/>
  <c r="AA61" i="26"/>
  <c r="AB61" i="26"/>
  <c r="AC61" i="26"/>
  <c r="AA62" i="26"/>
  <c r="AB62" i="26"/>
  <c r="AC62" i="26"/>
  <c r="AA63" i="26"/>
  <c r="AB63" i="26"/>
  <c r="AC63" i="26"/>
  <c r="AA64" i="26"/>
  <c r="AB64" i="26"/>
  <c r="AC64" i="26"/>
  <c r="AA65" i="26"/>
  <c r="AB65" i="26"/>
  <c r="AC65" i="26"/>
  <c r="AA66" i="26"/>
  <c r="AB66" i="26"/>
  <c r="AC66" i="26"/>
  <c r="AA67" i="26"/>
  <c r="AB67" i="26"/>
  <c r="AC67" i="26"/>
  <c r="AA68" i="26"/>
  <c r="AB68" i="26"/>
  <c r="AC68" i="26"/>
  <c r="AA69" i="26"/>
  <c r="AB69" i="26"/>
  <c r="AC69" i="26"/>
  <c r="AA70" i="26"/>
  <c r="AB70" i="26"/>
  <c r="AC70" i="26"/>
  <c r="AA71" i="26"/>
  <c r="AB71" i="26"/>
  <c r="AC71" i="26"/>
  <c r="AA72" i="26"/>
  <c r="AB72" i="26"/>
  <c r="AC72" i="26"/>
  <c r="AA73" i="26"/>
  <c r="AB73" i="26"/>
  <c r="AC73" i="26"/>
  <c r="AA74" i="26"/>
  <c r="AB74" i="26"/>
  <c r="AC74" i="26"/>
  <c r="AA75" i="26"/>
  <c r="AB75" i="26"/>
  <c r="AC75" i="26"/>
  <c r="AA76" i="26"/>
  <c r="AB76" i="26"/>
  <c r="AC76" i="26"/>
  <c r="AA77" i="26"/>
  <c r="AB77" i="26"/>
  <c r="AC77" i="26"/>
  <c r="AA78" i="26"/>
  <c r="AB78" i="26"/>
  <c r="AC78" i="26"/>
  <c r="AA79" i="26"/>
  <c r="AB79" i="26"/>
  <c r="AC79" i="26"/>
  <c r="AA80" i="26"/>
  <c r="AB80" i="26"/>
  <c r="AC80" i="26"/>
  <c r="AA81" i="26"/>
  <c r="AB81" i="26"/>
  <c r="AC81" i="26"/>
  <c r="AA82" i="26"/>
  <c r="AB82" i="26"/>
  <c r="AC82" i="26"/>
  <c r="AA83" i="26"/>
  <c r="AB83" i="26"/>
  <c r="AC83" i="26"/>
  <c r="AA84" i="26"/>
  <c r="AB84" i="26"/>
  <c r="AC84" i="26"/>
  <c r="AA85" i="26"/>
  <c r="AB85" i="26"/>
  <c r="AC85" i="26"/>
  <c r="AA86" i="26"/>
  <c r="AB86" i="26"/>
  <c r="AC86" i="26"/>
  <c r="AA87" i="26"/>
  <c r="AB87" i="26"/>
  <c r="AC87" i="26"/>
  <c r="AA88" i="26"/>
  <c r="AB88" i="26"/>
  <c r="AC88" i="26"/>
  <c r="AA89" i="26"/>
  <c r="AB89" i="26"/>
  <c r="AC89" i="26"/>
  <c r="AA90" i="26"/>
  <c r="AB90" i="26"/>
  <c r="AC90" i="26"/>
  <c r="AB6" i="26"/>
  <c r="AC6" i="26"/>
  <c r="AA6" i="26"/>
  <c r="U7" i="26"/>
  <c r="V7" i="26"/>
  <c r="W7" i="26"/>
  <c r="U8" i="26"/>
  <c r="V8" i="26"/>
  <c r="W8" i="26"/>
  <c r="U9" i="26"/>
  <c r="V9" i="26"/>
  <c r="W9" i="26"/>
  <c r="U10" i="26"/>
  <c r="V10" i="26"/>
  <c r="W10" i="26"/>
  <c r="U11" i="26"/>
  <c r="V11" i="26"/>
  <c r="W11" i="26"/>
  <c r="U12" i="26"/>
  <c r="V12" i="26"/>
  <c r="W12" i="26"/>
  <c r="U13" i="26"/>
  <c r="V13" i="26"/>
  <c r="W13" i="26"/>
  <c r="U14" i="26"/>
  <c r="V14" i="26"/>
  <c r="W14" i="26"/>
  <c r="U15" i="26"/>
  <c r="V15" i="26"/>
  <c r="W15" i="26"/>
  <c r="U16" i="26"/>
  <c r="V16" i="26"/>
  <c r="W16" i="26"/>
  <c r="U17" i="26"/>
  <c r="V17" i="26"/>
  <c r="W17" i="26"/>
  <c r="U18" i="26"/>
  <c r="V18" i="26"/>
  <c r="W18" i="26"/>
  <c r="U19" i="26"/>
  <c r="V19" i="26"/>
  <c r="W19" i="26"/>
  <c r="U20" i="26"/>
  <c r="V20" i="26"/>
  <c r="W20" i="26"/>
  <c r="U21" i="26"/>
  <c r="V21" i="26"/>
  <c r="W21" i="26"/>
  <c r="U22" i="26"/>
  <c r="V22" i="26"/>
  <c r="W22" i="26"/>
  <c r="U23" i="26"/>
  <c r="V23" i="26"/>
  <c r="W23" i="26"/>
  <c r="U24" i="26"/>
  <c r="V24" i="26"/>
  <c r="W24" i="26"/>
  <c r="U25" i="26"/>
  <c r="V25" i="26"/>
  <c r="W25" i="26"/>
  <c r="U26" i="26"/>
  <c r="V26" i="26"/>
  <c r="W26" i="26"/>
  <c r="U27" i="26"/>
  <c r="V27" i="26"/>
  <c r="W27" i="26"/>
  <c r="U28" i="26"/>
  <c r="V28" i="26"/>
  <c r="W28" i="26"/>
  <c r="U29" i="26"/>
  <c r="V29" i="26"/>
  <c r="W29" i="26"/>
  <c r="U30" i="26"/>
  <c r="V30" i="26"/>
  <c r="W30" i="26"/>
  <c r="U31" i="26"/>
  <c r="V31" i="26"/>
  <c r="W31" i="26"/>
  <c r="U32" i="26"/>
  <c r="V32" i="26"/>
  <c r="W32" i="26"/>
  <c r="U33" i="26"/>
  <c r="V33" i="26"/>
  <c r="W33" i="26"/>
  <c r="U34" i="26"/>
  <c r="V34" i="26"/>
  <c r="W34" i="26"/>
  <c r="U35" i="26"/>
  <c r="V35" i="26"/>
  <c r="W35" i="26"/>
  <c r="U36" i="26"/>
  <c r="V36" i="26"/>
  <c r="W36" i="26"/>
  <c r="U37" i="26"/>
  <c r="V37" i="26"/>
  <c r="W37" i="26"/>
  <c r="U38" i="26"/>
  <c r="V38" i="26"/>
  <c r="W38" i="26"/>
  <c r="U39" i="26"/>
  <c r="V39" i="26"/>
  <c r="W39" i="26"/>
  <c r="U40" i="26"/>
  <c r="V40" i="26"/>
  <c r="W40" i="26"/>
  <c r="U41" i="26"/>
  <c r="V41" i="26"/>
  <c r="W41" i="26"/>
  <c r="U42" i="26"/>
  <c r="V42" i="26"/>
  <c r="W42" i="26"/>
  <c r="U43" i="26"/>
  <c r="V43" i="26"/>
  <c r="W43" i="26"/>
  <c r="U44" i="26"/>
  <c r="V44" i="26"/>
  <c r="W44" i="26"/>
  <c r="U45" i="26"/>
  <c r="V45" i="26"/>
  <c r="W45" i="26"/>
  <c r="U46" i="26"/>
  <c r="V46" i="26"/>
  <c r="W46" i="26"/>
  <c r="U47" i="26"/>
  <c r="V47" i="26"/>
  <c r="W47" i="26"/>
  <c r="U48" i="26"/>
  <c r="V48" i="26"/>
  <c r="W48" i="26"/>
  <c r="U49" i="26"/>
  <c r="V49" i="26"/>
  <c r="W49" i="26"/>
  <c r="U50" i="26"/>
  <c r="V50" i="26"/>
  <c r="W50" i="26"/>
  <c r="U51" i="26"/>
  <c r="V51" i="26"/>
  <c r="W51" i="26"/>
  <c r="U52" i="26"/>
  <c r="V52" i="26"/>
  <c r="W52" i="26"/>
  <c r="U53" i="26"/>
  <c r="V53" i="26"/>
  <c r="W53" i="26"/>
  <c r="U54" i="26"/>
  <c r="V54" i="26"/>
  <c r="W54" i="26"/>
  <c r="U55" i="26"/>
  <c r="V55" i="26"/>
  <c r="W55" i="26"/>
  <c r="U56" i="26"/>
  <c r="V56" i="26"/>
  <c r="W56" i="26"/>
  <c r="U57" i="26"/>
  <c r="V57" i="26"/>
  <c r="W57" i="26"/>
  <c r="U58" i="26"/>
  <c r="V58" i="26"/>
  <c r="W58" i="26"/>
  <c r="U59" i="26"/>
  <c r="V59" i="26"/>
  <c r="W59" i="26"/>
  <c r="U60" i="26"/>
  <c r="V60" i="26"/>
  <c r="W60" i="26"/>
  <c r="U61" i="26"/>
  <c r="V61" i="26"/>
  <c r="W61" i="26"/>
  <c r="U62" i="26"/>
  <c r="V62" i="26"/>
  <c r="W62" i="26"/>
  <c r="U63" i="26"/>
  <c r="V63" i="26"/>
  <c r="W63" i="26"/>
  <c r="U64" i="26"/>
  <c r="V64" i="26"/>
  <c r="W64" i="26"/>
  <c r="U65" i="26"/>
  <c r="V65" i="26"/>
  <c r="W65" i="26"/>
  <c r="U66" i="26"/>
  <c r="V66" i="26"/>
  <c r="W66" i="26"/>
  <c r="U67" i="26"/>
  <c r="V67" i="26"/>
  <c r="W67" i="26"/>
  <c r="U68" i="26"/>
  <c r="V68" i="26"/>
  <c r="W68" i="26"/>
  <c r="U69" i="26"/>
  <c r="V69" i="26"/>
  <c r="W69" i="26"/>
  <c r="U70" i="26"/>
  <c r="V70" i="26"/>
  <c r="W70" i="26"/>
  <c r="U71" i="26"/>
  <c r="V71" i="26"/>
  <c r="W71" i="26"/>
  <c r="U72" i="26"/>
  <c r="V72" i="26"/>
  <c r="W72" i="26"/>
  <c r="U73" i="26"/>
  <c r="V73" i="26"/>
  <c r="W73" i="26"/>
  <c r="U74" i="26"/>
  <c r="V74" i="26"/>
  <c r="W74" i="26"/>
  <c r="U75" i="26"/>
  <c r="V75" i="26"/>
  <c r="W75" i="26"/>
  <c r="U76" i="26"/>
  <c r="V76" i="26"/>
  <c r="W76" i="26"/>
  <c r="U77" i="26"/>
  <c r="V77" i="26"/>
  <c r="W77" i="26"/>
  <c r="U78" i="26"/>
  <c r="V78" i="26"/>
  <c r="W78" i="26"/>
  <c r="U79" i="26"/>
  <c r="V79" i="26"/>
  <c r="W79" i="26"/>
  <c r="U80" i="26"/>
  <c r="V80" i="26"/>
  <c r="W80" i="26"/>
  <c r="U81" i="26"/>
  <c r="V81" i="26"/>
  <c r="W81" i="26"/>
  <c r="U82" i="26"/>
  <c r="V82" i="26"/>
  <c r="W82" i="26"/>
  <c r="U83" i="26"/>
  <c r="V83" i="26"/>
  <c r="W83" i="26"/>
  <c r="U84" i="26"/>
  <c r="V84" i="26"/>
  <c r="W84" i="26"/>
  <c r="U85" i="26"/>
  <c r="V85" i="26"/>
  <c r="W85" i="26"/>
  <c r="U86" i="26"/>
  <c r="V86" i="26"/>
  <c r="W86" i="26"/>
  <c r="U87" i="26"/>
  <c r="V87" i="26"/>
  <c r="W87" i="26"/>
  <c r="U88" i="26"/>
  <c r="V88" i="26"/>
  <c r="W88" i="26"/>
  <c r="U89" i="26"/>
  <c r="V89" i="26"/>
  <c r="W89" i="26"/>
  <c r="U90" i="26"/>
  <c r="V90" i="26"/>
  <c r="W90" i="26"/>
  <c r="V6" i="26"/>
  <c r="W6" i="26"/>
  <c r="U6" i="26"/>
  <c r="AH7" i="27"/>
  <c r="AI7" i="27"/>
  <c r="AJ7" i="27"/>
  <c r="AH8" i="27"/>
  <c r="AI8" i="27"/>
  <c r="AJ8" i="27"/>
  <c r="AH9" i="27"/>
  <c r="AI9" i="27"/>
  <c r="AJ9" i="27"/>
  <c r="AH10" i="27"/>
  <c r="AI10" i="27"/>
  <c r="AJ10" i="27"/>
  <c r="AH11" i="27"/>
  <c r="AI11" i="27"/>
  <c r="AJ11" i="27"/>
  <c r="AH12" i="27"/>
  <c r="AI12" i="27"/>
  <c r="AJ12" i="27"/>
  <c r="AH13" i="27"/>
  <c r="AI13" i="27"/>
  <c r="AJ13" i="27"/>
  <c r="AH14" i="27"/>
  <c r="AI14" i="27"/>
  <c r="AJ14" i="27"/>
  <c r="AH15" i="27"/>
  <c r="AI15" i="27"/>
  <c r="AJ15" i="27"/>
  <c r="AH16" i="27"/>
  <c r="AI16" i="27"/>
  <c r="AJ16" i="27"/>
  <c r="AH17" i="27"/>
  <c r="AI17" i="27"/>
  <c r="AJ17" i="27"/>
  <c r="AH18" i="27"/>
  <c r="AI18" i="27"/>
  <c r="AJ18" i="27"/>
  <c r="AH19" i="27"/>
  <c r="AI19" i="27"/>
  <c r="AJ19" i="27"/>
  <c r="AH20" i="27"/>
  <c r="AI20" i="27"/>
  <c r="AJ20" i="27"/>
  <c r="AH21" i="27"/>
  <c r="AI21" i="27"/>
  <c r="AJ21" i="27"/>
  <c r="AH22" i="27"/>
  <c r="AI22" i="27"/>
  <c r="AJ22" i="27"/>
  <c r="AH23" i="27"/>
  <c r="AI23" i="27"/>
  <c r="AJ23" i="27"/>
  <c r="AH24" i="27"/>
  <c r="AI24" i="27"/>
  <c r="AJ24" i="27"/>
  <c r="AH25" i="27"/>
  <c r="AI25" i="27"/>
  <c r="AJ25" i="27"/>
  <c r="AH26" i="27"/>
  <c r="AI26" i="27"/>
  <c r="AJ26" i="27"/>
  <c r="AH27" i="27"/>
  <c r="AI27" i="27"/>
  <c r="AJ27" i="27"/>
  <c r="AH28" i="27"/>
  <c r="AI28" i="27"/>
  <c r="AJ28" i="27"/>
  <c r="AH29" i="27"/>
  <c r="AI29" i="27"/>
  <c r="AJ29" i="27"/>
  <c r="AH30" i="27"/>
  <c r="AI30" i="27"/>
  <c r="AJ30" i="27"/>
  <c r="AH31" i="27"/>
  <c r="AI31" i="27"/>
  <c r="AJ31" i="27"/>
  <c r="AH32" i="27"/>
  <c r="AI32" i="27"/>
  <c r="AJ32" i="27"/>
  <c r="AH33" i="27"/>
  <c r="AI33" i="27"/>
  <c r="AJ33" i="27"/>
  <c r="AH34" i="27"/>
  <c r="AI34" i="27"/>
  <c r="AJ34" i="27"/>
  <c r="AH35" i="27"/>
  <c r="AI35" i="27"/>
  <c r="AJ35" i="27"/>
  <c r="AH36" i="27"/>
  <c r="AI36" i="27"/>
  <c r="AJ36" i="27"/>
  <c r="AH37" i="27"/>
  <c r="AI37" i="27"/>
  <c r="AJ37" i="27"/>
  <c r="AH38" i="27"/>
  <c r="AI38" i="27"/>
  <c r="AJ38" i="27"/>
  <c r="AH39" i="27"/>
  <c r="AI39" i="27"/>
  <c r="AJ39" i="27"/>
  <c r="AH40" i="27"/>
  <c r="AI40" i="27"/>
  <c r="AJ40" i="27"/>
  <c r="AH41" i="27"/>
  <c r="AI41" i="27"/>
  <c r="AJ41" i="27"/>
  <c r="AH42" i="27"/>
  <c r="AI42" i="27"/>
  <c r="AJ42" i="27"/>
  <c r="AH43" i="27"/>
  <c r="AI43" i="27"/>
  <c r="AJ43" i="27"/>
  <c r="AH44" i="27"/>
  <c r="AI44" i="27"/>
  <c r="AJ44" i="27"/>
  <c r="AH45" i="27"/>
  <c r="AI45" i="27"/>
  <c r="AJ45" i="27"/>
  <c r="AH46" i="27"/>
  <c r="AI46" i="27"/>
  <c r="AJ46" i="27"/>
  <c r="AH47" i="27"/>
  <c r="AI47" i="27"/>
  <c r="AJ47" i="27"/>
  <c r="AH48" i="27"/>
  <c r="AI48" i="27"/>
  <c r="AJ48" i="27"/>
  <c r="AH49" i="27"/>
  <c r="AI49" i="27"/>
  <c r="AJ49" i="27"/>
  <c r="AH50" i="27"/>
  <c r="AI50" i="27"/>
  <c r="AJ50" i="27"/>
  <c r="AH51" i="27"/>
  <c r="AI51" i="27"/>
  <c r="AJ51" i="27"/>
  <c r="AH52" i="27"/>
  <c r="AI52" i="27"/>
  <c r="AJ52" i="27"/>
  <c r="AH53" i="27"/>
  <c r="AI53" i="27"/>
  <c r="AJ53" i="27"/>
  <c r="AH54" i="27"/>
  <c r="AI54" i="27"/>
  <c r="AJ54" i="27"/>
  <c r="AH55" i="27"/>
  <c r="AI55" i="27"/>
  <c r="AJ55" i="27"/>
  <c r="AH56" i="27"/>
  <c r="AI56" i="27"/>
  <c r="AJ56" i="27"/>
  <c r="AH57" i="27"/>
  <c r="AI57" i="27"/>
  <c r="AJ57" i="27"/>
  <c r="AH58" i="27"/>
  <c r="AI58" i="27"/>
  <c r="AJ58" i="27"/>
  <c r="AH59" i="27"/>
  <c r="AI59" i="27"/>
  <c r="AJ59" i="27"/>
  <c r="AH60" i="27"/>
  <c r="AI60" i="27"/>
  <c r="AJ60" i="27"/>
  <c r="AH61" i="27"/>
  <c r="AI61" i="27"/>
  <c r="AJ61" i="27"/>
  <c r="AH62" i="27"/>
  <c r="AI62" i="27"/>
  <c r="AJ62" i="27"/>
  <c r="AH63" i="27"/>
  <c r="AI63" i="27"/>
  <c r="AJ63" i="27"/>
  <c r="AH64" i="27"/>
  <c r="AI64" i="27"/>
  <c r="AJ64" i="27"/>
  <c r="AH65" i="27"/>
  <c r="AI65" i="27"/>
  <c r="AJ65" i="27"/>
  <c r="AH66" i="27"/>
  <c r="AI66" i="27"/>
  <c r="AJ66" i="27"/>
  <c r="AH67" i="27"/>
  <c r="AI67" i="27"/>
  <c r="AJ67" i="27"/>
  <c r="AH68" i="27"/>
  <c r="AI68" i="27"/>
  <c r="AJ68" i="27"/>
  <c r="AH69" i="27"/>
  <c r="AI69" i="27"/>
  <c r="AJ69" i="27"/>
  <c r="AH70" i="27"/>
  <c r="AI70" i="27"/>
  <c r="AJ70" i="27"/>
  <c r="AH71" i="27"/>
  <c r="AI71" i="27"/>
  <c r="AJ71" i="27"/>
  <c r="AH72" i="27"/>
  <c r="AI72" i="27"/>
  <c r="AJ72" i="27"/>
  <c r="AH73" i="27"/>
  <c r="AI73" i="27"/>
  <c r="AJ73" i="27"/>
  <c r="AH74" i="27"/>
  <c r="AI74" i="27"/>
  <c r="AJ74" i="27"/>
  <c r="AH75" i="27"/>
  <c r="AI75" i="27"/>
  <c r="AJ75" i="27"/>
  <c r="AH76" i="27"/>
  <c r="AI76" i="27"/>
  <c r="AJ76" i="27"/>
  <c r="AH77" i="27"/>
  <c r="AI77" i="27"/>
  <c r="AJ77" i="27"/>
  <c r="AH78" i="27"/>
  <c r="AI78" i="27"/>
  <c r="AJ78" i="27"/>
  <c r="AH79" i="27"/>
  <c r="AI79" i="27"/>
  <c r="AJ79" i="27"/>
  <c r="AH80" i="27"/>
  <c r="AI80" i="27"/>
  <c r="AJ80" i="27"/>
  <c r="AH81" i="27"/>
  <c r="AI81" i="27"/>
  <c r="AJ81" i="27"/>
  <c r="AH82" i="27"/>
  <c r="AI82" i="27"/>
  <c r="AJ82" i="27"/>
  <c r="AH83" i="27"/>
  <c r="AI83" i="27"/>
  <c r="AJ83" i="27"/>
  <c r="AH84" i="27"/>
  <c r="AI84" i="27"/>
  <c r="AJ84" i="27"/>
  <c r="AH85" i="27"/>
  <c r="AI85" i="27"/>
  <c r="AJ85" i="27"/>
  <c r="AH86" i="27"/>
  <c r="AI86" i="27"/>
  <c r="AJ86" i="27"/>
  <c r="AH87" i="27"/>
  <c r="AI87" i="27"/>
  <c r="AJ87" i="27"/>
  <c r="AH88" i="27"/>
  <c r="AI88" i="27"/>
  <c r="AJ88" i="27"/>
  <c r="AH89" i="27"/>
  <c r="AI89" i="27"/>
  <c r="AJ89" i="27"/>
  <c r="AH90" i="27"/>
  <c r="AI90" i="27"/>
  <c r="AJ90" i="27"/>
  <c r="AH91" i="27"/>
  <c r="AI91" i="27"/>
  <c r="AJ91" i="27"/>
  <c r="AH92" i="27"/>
  <c r="AI92" i="27"/>
  <c r="AJ92" i="27"/>
  <c r="AI3" i="27"/>
  <c r="AJ3" i="27"/>
  <c r="AH3" i="27"/>
  <c r="AI6" i="27"/>
  <c r="AJ6" i="27"/>
  <c r="AH6" i="27"/>
  <c r="FF84" i="23" l="1"/>
  <c r="FF80" i="23"/>
  <c r="FF76" i="23"/>
  <c r="FF72" i="23"/>
  <c r="FF68" i="23"/>
  <c r="FF64" i="23"/>
  <c r="FF60" i="23"/>
  <c r="FF56" i="23"/>
  <c r="FF52" i="23"/>
  <c r="FF48" i="23"/>
  <c r="FF44" i="23"/>
  <c r="FF40" i="23"/>
  <c r="FF36" i="23"/>
  <c r="FF32" i="23"/>
  <c r="FF28" i="23"/>
  <c r="FF24" i="23"/>
  <c r="FF20" i="23"/>
  <c r="FF16" i="23"/>
  <c r="FF12" i="23"/>
  <c r="FF8" i="23"/>
  <c r="FF4" i="23"/>
  <c r="AM5" i="27"/>
  <c r="FG3" i="23"/>
  <c r="FF86" i="23"/>
  <c r="FF82" i="23"/>
  <c r="FF78" i="23"/>
  <c r="FF74" i="23"/>
  <c r="FF70" i="23"/>
  <c r="FF66" i="23"/>
  <c r="FF62" i="23"/>
  <c r="FF58" i="23"/>
  <c r="FF54" i="23"/>
  <c r="FF50" i="23"/>
  <c r="FF46" i="23"/>
  <c r="FF42" i="23"/>
  <c r="FF38" i="23"/>
  <c r="FF34" i="23"/>
  <c r="FF30" i="23"/>
  <c r="FF26" i="23"/>
  <c r="FF22" i="23"/>
  <c r="FF18" i="23"/>
  <c r="FF14" i="23"/>
  <c r="FF10" i="23"/>
  <c r="FF6" i="23"/>
  <c r="AO5" i="27"/>
  <c r="AN5" i="27"/>
  <c r="AD91" i="27"/>
  <c r="AE91" i="27"/>
  <c r="AF91" i="27"/>
  <c r="AG91" i="27"/>
  <c r="AD92" i="27"/>
  <c r="AE92" i="27"/>
  <c r="AF92" i="27"/>
  <c r="AG92" i="27"/>
  <c r="AD3" i="27"/>
  <c r="AE3" i="27"/>
  <c r="AF3" i="27"/>
  <c r="AG3" i="27"/>
  <c r="Z7" i="27"/>
  <c r="EW3" i="23" s="1"/>
  <c r="AA7" i="27"/>
  <c r="EX3" i="23" s="1"/>
  <c r="AB7" i="27"/>
  <c r="EY3" i="23" s="1"/>
  <c r="AC7" i="27"/>
  <c r="EZ3" i="23" s="1"/>
  <c r="Z8" i="27"/>
  <c r="EW4" i="23" s="1"/>
  <c r="AA8" i="27"/>
  <c r="EX4" i="23" s="1"/>
  <c r="AB8" i="27"/>
  <c r="EY4" i="23" s="1"/>
  <c r="AC8" i="27"/>
  <c r="EZ4" i="23" s="1"/>
  <c r="Z9" i="27"/>
  <c r="EW5" i="23" s="1"/>
  <c r="AA9" i="27"/>
  <c r="EX5" i="23" s="1"/>
  <c r="AB9" i="27"/>
  <c r="EY5" i="23" s="1"/>
  <c r="AC9" i="27"/>
  <c r="EZ5" i="23" s="1"/>
  <c r="Z10" i="27"/>
  <c r="EW6" i="23" s="1"/>
  <c r="AA10" i="27"/>
  <c r="EX6" i="23" s="1"/>
  <c r="AB10" i="27"/>
  <c r="EY6" i="23" s="1"/>
  <c r="AC10" i="27"/>
  <c r="EZ6" i="23" s="1"/>
  <c r="Z11" i="27"/>
  <c r="EW7" i="23" s="1"/>
  <c r="AA11" i="27"/>
  <c r="EX7" i="23" s="1"/>
  <c r="AB11" i="27"/>
  <c r="EY7" i="23" s="1"/>
  <c r="AC11" i="27"/>
  <c r="EZ7" i="23" s="1"/>
  <c r="Z12" i="27"/>
  <c r="EW8" i="23" s="1"/>
  <c r="AA12" i="27"/>
  <c r="EX8" i="23" s="1"/>
  <c r="AB12" i="27"/>
  <c r="EY8" i="23" s="1"/>
  <c r="AC12" i="27"/>
  <c r="EZ8" i="23" s="1"/>
  <c r="Z13" i="27"/>
  <c r="EW9" i="23" s="1"/>
  <c r="AA13" i="27"/>
  <c r="EX9" i="23" s="1"/>
  <c r="AB13" i="27"/>
  <c r="EY9" i="23" s="1"/>
  <c r="AC13" i="27"/>
  <c r="EZ9" i="23" s="1"/>
  <c r="Z14" i="27"/>
  <c r="EW10" i="23" s="1"/>
  <c r="AA14" i="27"/>
  <c r="EX10" i="23" s="1"/>
  <c r="AB14" i="27"/>
  <c r="EY10" i="23" s="1"/>
  <c r="AC14" i="27"/>
  <c r="EZ10" i="23" s="1"/>
  <c r="Z15" i="27"/>
  <c r="EW11" i="23" s="1"/>
  <c r="AA15" i="27"/>
  <c r="EX11" i="23" s="1"/>
  <c r="AB15" i="27"/>
  <c r="EY11" i="23" s="1"/>
  <c r="AC15" i="27"/>
  <c r="EZ11" i="23" s="1"/>
  <c r="Z16" i="27"/>
  <c r="EW12" i="23" s="1"/>
  <c r="AA16" i="27"/>
  <c r="EX12" i="23" s="1"/>
  <c r="AB16" i="27"/>
  <c r="EY12" i="23" s="1"/>
  <c r="AC16" i="27"/>
  <c r="EZ12" i="23" s="1"/>
  <c r="Z17" i="27"/>
  <c r="EW13" i="23" s="1"/>
  <c r="AA17" i="27"/>
  <c r="EX13" i="23" s="1"/>
  <c r="AB17" i="27"/>
  <c r="EY13" i="23" s="1"/>
  <c r="AC17" i="27"/>
  <c r="EZ13" i="23" s="1"/>
  <c r="Z18" i="27"/>
  <c r="EW14" i="23" s="1"/>
  <c r="AA18" i="27"/>
  <c r="EX14" i="23" s="1"/>
  <c r="AB18" i="27"/>
  <c r="EY14" i="23" s="1"/>
  <c r="AC18" i="27"/>
  <c r="EZ14" i="23" s="1"/>
  <c r="Z19" i="27"/>
  <c r="EW15" i="23" s="1"/>
  <c r="AA19" i="27"/>
  <c r="EX15" i="23" s="1"/>
  <c r="AB19" i="27"/>
  <c r="EY15" i="23" s="1"/>
  <c r="AC19" i="27"/>
  <c r="EZ15" i="23" s="1"/>
  <c r="Z20" i="27"/>
  <c r="EW16" i="23" s="1"/>
  <c r="AA20" i="27"/>
  <c r="EX16" i="23" s="1"/>
  <c r="AB20" i="27"/>
  <c r="EY16" i="23" s="1"/>
  <c r="AC20" i="27"/>
  <c r="EZ16" i="23" s="1"/>
  <c r="Z21" i="27"/>
  <c r="EW17" i="23" s="1"/>
  <c r="AA21" i="27"/>
  <c r="EX17" i="23" s="1"/>
  <c r="AB21" i="27"/>
  <c r="EY17" i="23" s="1"/>
  <c r="AC21" i="27"/>
  <c r="EZ17" i="23" s="1"/>
  <c r="Z22" i="27"/>
  <c r="EW18" i="23" s="1"/>
  <c r="AA22" i="27"/>
  <c r="EX18" i="23" s="1"/>
  <c r="AB22" i="27"/>
  <c r="EY18" i="23" s="1"/>
  <c r="AC22" i="27"/>
  <c r="EZ18" i="23" s="1"/>
  <c r="Z23" i="27"/>
  <c r="EW19" i="23" s="1"/>
  <c r="AA23" i="27"/>
  <c r="EX19" i="23" s="1"/>
  <c r="AB23" i="27"/>
  <c r="EY19" i="23" s="1"/>
  <c r="AC23" i="27"/>
  <c r="EZ19" i="23" s="1"/>
  <c r="Z24" i="27"/>
  <c r="EW20" i="23" s="1"/>
  <c r="AA24" i="27"/>
  <c r="EX20" i="23" s="1"/>
  <c r="AB24" i="27"/>
  <c r="EY20" i="23" s="1"/>
  <c r="AC24" i="27"/>
  <c r="EZ20" i="23" s="1"/>
  <c r="Z25" i="27"/>
  <c r="EW21" i="23" s="1"/>
  <c r="AA25" i="27"/>
  <c r="EX21" i="23" s="1"/>
  <c r="AB25" i="27"/>
  <c r="EY21" i="23" s="1"/>
  <c r="AC25" i="27"/>
  <c r="EZ21" i="23" s="1"/>
  <c r="Z26" i="27"/>
  <c r="EW22" i="23" s="1"/>
  <c r="AA26" i="27"/>
  <c r="EX22" i="23" s="1"/>
  <c r="AB26" i="27"/>
  <c r="EY22" i="23" s="1"/>
  <c r="AC26" i="27"/>
  <c r="EZ22" i="23" s="1"/>
  <c r="Z27" i="27"/>
  <c r="EW23" i="23" s="1"/>
  <c r="AA27" i="27"/>
  <c r="EX23" i="23" s="1"/>
  <c r="AB27" i="27"/>
  <c r="EY23" i="23" s="1"/>
  <c r="AC27" i="27"/>
  <c r="EZ23" i="23" s="1"/>
  <c r="Z28" i="27"/>
  <c r="EW24" i="23" s="1"/>
  <c r="AA28" i="27"/>
  <c r="EX24" i="23" s="1"/>
  <c r="AB28" i="27"/>
  <c r="EY24" i="23" s="1"/>
  <c r="AC28" i="27"/>
  <c r="EZ24" i="23" s="1"/>
  <c r="Z29" i="27"/>
  <c r="EW25" i="23" s="1"/>
  <c r="AA29" i="27"/>
  <c r="EX25" i="23" s="1"/>
  <c r="AB29" i="27"/>
  <c r="EY25" i="23" s="1"/>
  <c r="AC29" i="27"/>
  <c r="EZ25" i="23" s="1"/>
  <c r="Z30" i="27"/>
  <c r="EW26" i="23" s="1"/>
  <c r="AA30" i="27"/>
  <c r="EX26" i="23" s="1"/>
  <c r="AB30" i="27"/>
  <c r="EY26" i="23" s="1"/>
  <c r="AC30" i="27"/>
  <c r="EZ26" i="23" s="1"/>
  <c r="Z31" i="27"/>
  <c r="EW27" i="23" s="1"/>
  <c r="AA31" i="27"/>
  <c r="EX27" i="23" s="1"/>
  <c r="AB31" i="27"/>
  <c r="EY27" i="23" s="1"/>
  <c r="AC31" i="27"/>
  <c r="EZ27" i="23" s="1"/>
  <c r="Z32" i="27"/>
  <c r="EW28" i="23" s="1"/>
  <c r="AA32" i="27"/>
  <c r="EX28" i="23" s="1"/>
  <c r="AB32" i="27"/>
  <c r="EY28" i="23" s="1"/>
  <c r="AC32" i="27"/>
  <c r="EZ28" i="23" s="1"/>
  <c r="Z33" i="27"/>
  <c r="EW29" i="23" s="1"/>
  <c r="AA33" i="27"/>
  <c r="EX29" i="23" s="1"/>
  <c r="AB33" i="27"/>
  <c r="EY29" i="23" s="1"/>
  <c r="AC33" i="27"/>
  <c r="EZ29" i="23" s="1"/>
  <c r="Z34" i="27"/>
  <c r="EW30" i="23" s="1"/>
  <c r="AA34" i="27"/>
  <c r="EX30" i="23" s="1"/>
  <c r="AB34" i="27"/>
  <c r="EY30" i="23" s="1"/>
  <c r="AC34" i="27"/>
  <c r="EZ30" i="23" s="1"/>
  <c r="Z35" i="27"/>
  <c r="EW31" i="23" s="1"/>
  <c r="AA35" i="27"/>
  <c r="EX31" i="23" s="1"/>
  <c r="AB35" i="27"/>
  <c r="EY31" i="23" s="1"/>
  <c r="AC35" i="27"/>
  <c r="EZ31" i="23" s="1"/>
  <c r="Z36" i="27"/>
  <c r="EW32" i="23" s="1"/>
  <c r="AA36" i="27"/>
  <c r="EX32" i="23" s="1"/>
  <c r="AB36" i="27"/>
  <c r="EY32" i="23" s="1"/>
  <c r="AC36" i="27"/>
  <c r="EZ32" i="23" s="1"/>
  <c r="Z37" i="27"/>
  <c r="EW33" i="23" s="1"/>
  <c r="AA37" i="27"/>
  <c r="EX33" i="23" s="1"/>
  <c r="AB37" i="27"/>
  <c r="EY33" i="23" s="1"/>
  <c r="AC37" i="27"/>
  <c r="EZ33" i="23" s="1"/>
  <c r="Z38" i="27"/>
  <c r="EW34" i="23" s="1"/>
  <c r="AA38" i="27"/>
  <c r="EX34" i="23" s="1"/>
  <c r="AB38" i="27"/>
  <c r="EY34" i="23" s="1"/>
  <c r="AC38" i="27"/>
  <c r="EZ34" i="23" s="1"/>
  <c r="Z39" i="27"/>
  <c r="EW35" i="23" s="1"/>
  <c r="AA39" i="27"/>
  <c r="EX35" i="23" s="1"/>
  <c r="AB39" i="27"/>
  <c r="EY35" i="23" s="1"/>
  <c r="AC39" i="27"/>
  <c r="EZ35" i="23" s="1"/>
  <c r="Z40" i="27"/>
  <c r="EW36" i="23" s="1"/>
  <c r="AA40" i="27"/>
  <c r="EX36" i="23" s="1"/>
  <c r="AB40" i="27"/>
  <c r="EY36" i="23" s="1"/>
  <c r="AC40" i="27"/>
  <c r="EZ36" i="23" s="1"/>
  <c r="Z41" i="27"/>
  <c r="EW37" i="23" s="1"/>
  <c r="AA41" i="27"/>
  <c r="EX37" i="23" s="1"/>
  <c r="AB41" i="27"/>
  <c r="EY37" i="23" s="1"/>
  <c r="AC41" i="27"/>
  <c r="EZ37" i="23" s="1"/>
  <c r="Z42" i="27"/>
  <c r="EW38" i="23" s="1"/>
  <c r="AA42" i="27"/>
  <c r="EX38" i="23" s="1"/>
  <c r="AB42" i="27"/>
  <c r="EY38" i="23" s="1"/>
  <c r="AC42" i="27"/>
  <c r="EZ38" i="23" s="1"/>
  <c r="Z43" i="27"/>
  <c r="EW39" i="23" s="1"/>
  <c r="AA43" i="27"/>
  <c r="EX39" i="23" s="1"/>
  <c r="AB43" i="27"/>
  <c r="EY39" i="23" s="1"/>
  <c r="AC43" i="27"/>
  <c r="EZ39" i="23" s="1"/>
  <c r="Z44" i="27"/>
  <c r="EW40" i="23" s="1"/>
  <c r="AA44" i="27"/>
  <c r="EX40" i="23" s="1"/>
  <c r="AB44" i="27"/>
  <c r="EY40" i="23" s="1"/>
  <c r="AC44" i="27"/>
  <c r="EZ40" i="23" s="1"/>
  <c r="Z45" i="27"/>
  <c r="EW41" i="23" s="1"/>
  <c r="AA45" i="27"/>
  <c r="EX41" i="23" s="1"/>
  <c r="AB45" i="27"/>
  <c r="EY41" i="23" s="1"/>
  <c r="AC45" i="27"/>
  <c r="EZ41" i="23" s="1"/>
  <c r="Z46" i="27"/>
  <c r="EW42" i="23" s="1"/>
  <c r="AA46" i="27"/>
  <c r="EX42" i="23" s="1"/>
  <c r="AB46" i="27"/>
  <c r="EY42" i="23" s="1"/>
  <c r="AC46" i="27"/>
  <c r="EZ42" i="23" s="1"/>
  <c r="Z47" i="27"/>
  <c r="EW43" i="23" s="1"/>
  <c r="AA47" i="27"/>
  <c r="EX43" i="23" s="1"/>
  <c r="AB47" i="27"/>
  <c r="EY43" i="23" s="1"/>
  <c r="AC47" i="27"/>
  <c r="EZ43" i="23" s="1"/>
  <c r="Z48" i="27"/>
  <c r="EW44" i="23" s="1"/>
  <c r="AA48" i="27"/>
  <c r="EX44" i="23" s="1"/>
  <c r="AB48" i="27"/>
  <c r="EY44" i="23" s="1"/>
  <c r="AC48" i="27"/>
  <c r="EZ44" i="23" s="1"/>
  <c r="Z49" i="27"/>
  <c r="EW45" i="23" s="1"/>
  <c r="AA49" i="27"/>
  <c r="EX45" i="23" s="1"/>
  <c r="AB49" i="27"/>
  <c r="EY45" i="23" s="1"/>
  <c r="AC49" i="27"/>
  <c r="EZ45" i="23" s="1"/>
  <c r="Z50" i="27"/>
  <c r="EW46" i="23" s="1"/>
  <c r="AA50" i="27"/>
  <c r="EX46" i="23" s="1"/>
  <c r="AB50" i="27"/>
  <c r="EY46" i="23" s="1"/>
  <c r="AC50" i="27"/>
  <c r="EZ46" i="23" s="1"/>
  <c r="Z51" i="27"/>
  <c r="EW47" i="23" s="1"/>
  <c r="AA51" i="27"/>
  <c r="EX47" i="23" s="1"/>
  <c r="AB51" i="27"/>
  <c r="EY47" i="23" s="1"/>
  <c r="AC51" i="27"/>
  <c r="EZ47" i="23" s="1"/>
  <c r="Z52" i="27"/>
  <c r="EW48" i="23" s="1"/>
  <c r="AA52" i="27"/>
  <c r="EX48" i="23" s="1"/>
  <c r="AB52" i="27"/>
  <c r="EY48" i="23" s="1"/>
  <c r="AC52" i="27"/>
  <c r="EZ48" i="23" s="1"/>
  <c r="Z53" i="27"/>
  <c r="EW49" i="23" s="1"/>
  <c r="AA53" i="27"/>
  <c r="EX49" i="23" s="1"/>
  <c r="AB53" i="27"/>
  <c r="EY49" i="23" s="1"/>
  <c r="AC53" i="27"/>
  <c r="EZ49" i="23" s="1"/>
  <c r="Z54" i="27"/>
  <c r="EW50" i="23" s="1"/>
  <c r="AA54" i="27"/>
  <c r="EX50" i="23" s="1"/>
  <c r="AB54" i="27"/>
  <c r="EY50" i="23" s="1"/>
  <c r="AC54" i="27"/>
  <c r="EZ50" i="23" s="1"/>
  <c r="Z55" i="27"/>
  <c r="EW51" i="23" s="1"/>
  <c r="AA55" i="27"/>
  <c r="EX51" i="23" s="1"/>
  <c r="AB55" i="27"/>
  <c r="EY51" i="23" s="1"/>
  <c r="AC55" i="27"/>
  <c r="EZ51" i="23" s="1"/>
  <c r="Z56" i="27"/>
  <c r="EW52" i="23" s="1"/>
  <c r="AA56" i="27"/>
  <c r="EX52" i="23" s="1"/>
  <c r="AB56" i="27"/>
  <c r="EY52" i="23" s="1"/>
  <c r="AC56" i="27"/>
  <c r="EZ52" i="23" s="1"/>
  <c r="Z57" i="27"/>
  <c r="EW53" i="23" s="1"/>
  <c r="AA57" i="27"/>
  <c r="EX53" i="23" s="1"/>
  <c r="AB57" i="27"/>
  <c r="EY53" i="23" s="1"/>
  <c r="AC57" i="27"/>
  <c r="EZ53" i="23" s="1"/>
  <c r="Z58" i="27"/>
  <c r="EW54" i="23" s="1"/>
  <c r="AA58" i="27"/>
  <c r="EX54" i="23" s="1"/>
  <c r="AB58" i="27"/>
  <c r="EY54" i="23" s="1"/>
  <c r="AC58" i="27"/>
  <c r="EZ54" i="23" s="1"/>
  <c r="Z59" i="27"/>
  <c r="EW55" i="23" s="1"/>
  <c r="AA59" i="27"/>
  <c r="EX55" i="23" s="1"/>
  <c r="AB59" i="27"/>
  <c r="EY55" i="23" s="1"/>
  <c r="AC59" i="27"/>
  <c r="EZ55" i="23" s="1"/>
  <c r="Z60" i="27"/>
  <c r="EW56" i="23" s="1"/>
  <c r="AA60" i="27"/>
  <c r="EX56" i="23" s="1"/>
  <c r="AB60" i="27"/>
  <c r="EY56" i="23" s="1"/>
  <c r="AC60" i="27"/>
  <c r="EZ56" i="23" s="1"/>
  <c r="Z61" i="27"/>
  <c r="EW57" i="23" s="1"/>
  <c r="AA61" i="27"/>
  <c r="EX57" i="23" s="1"/>
  <c r="AB61" i="27"/>
  <c r="EY57" i="23" s="1"/>
  <c r="AC61" i="27"/>
  <c r="EZ57" i="23" s="1"/>
  <c r="Z62" i="27"/>
  <c r="EW58" i="23" s="1"/>
  <c r="AA62" i="27"/>
  <c r="EX58" i="23" s="1"/>
  <c r="AB62" i="27"/>
  <c r="EY58" i="23" s="1"/>
  <c r="AC62" i="27"/>
  <c r="EZ58" i="23" s="1"/>
  <c r="Z63" i="27"/>
  <c r="EW59" i="23" s="1"/>
  <c r="AA63" i="27"/>
  <c r="EX59" i="23" s="1"/>
  <c r="AB63" i="27"/>
  <c r="EY59" i="23" s="1"/>
  <c r="AC63" i="27"/>
  <c r="EZ59" i="23" s="1"/>
  <c r="Z64" i="27"/>
  <c r="EW60" i="23" s="1"/>
  <c r="AA64" i="27"/>
  <c r="EX60" i="23" s="1"/>
  <c r="AB64" i="27"/>
  <c r="EY60" i="23" s="1"/>
  <c r="AC64" i="27"/>
  <c r="EZ60" i="23" s="1"/>
  <c r="Z65" i="27"/>
  <c r="EW61" i="23" s="1"/>
  <c r="AA65" i="27"/>
  <c r="EX61" i="23" s="1"/>
  <c r="AB65" i="27"/>
  <c r="EY61" i="23" s="1"/>
  <c r="AC65" i="27"/>
  <c r="EZ61" i="23" s="1"/>
  <c r="Z66" i="27"/>
  <c r="EW62" i="23" s="1"/>
  <c r="AA66" i="27"/>
  <c r="EX62" i="23" s="1"/>
  <c r="AB66" i="27"/>
  <c r="EY62" i="23" s="1"/>
  <c r="AC66" i="27"/>
  <c r="EZ62" i="23" s="1"/>
  <c r="Z67" i="27"/>
  <c r="EW63" i="23" s="1"/>
  <c r="AA67" i="27"/>
  <c r="EX63" i="23" s="1"/>
  <c r="AB67" i="27"/>
  <c r="EY63" i="23" s="1"/>
  <c r="AC67" i="27"/>
  <c r="EZ63" i="23" s="1"/>
  <c r="Z68" i="27"/>
  <c r="EW64" i="23" s="1"/>
  <c r="AA68" i="27"/>
  <c r="EX64" i="23" s="1"/>
  <c r="AB68" i="27"/>
  <c r="EY64" i="23" s="1"/>
  <c r="AC68" i="27"/>
  <c r="EZ64" i="23" s="1"/>
  <c r="Z69" i="27"/>
  <c r="EW65" i="23" s="1"/>
  <c r="AA69" i="27"/>
  <c r="EX65" i="23" s="1"/>
  <c r="AB69" i="27"/>
  <c r="EY65" i="23" s="1"/>
  <c r="AC69" i="27"/>
  <c r="EZ65" i="23" s="1"/>
  <c r="Z70" i="27"/>
  <c r="EW66" i="23" s="1"/>
  <c r="AA70" i="27"/>
  <c r="EX66" i="23" s="1"/>
  <c r="AB70" i="27"/>
  <c r="EY66" i="23" s="1"/>
  <c r="AC70" i="27"/>
  <c r="EZ66" i="23" s="1"/>
  <c r="Z71" i="27"/>
  <c r="EW67" i="23" s="1"/>
  <c r="AA71" i="27"/>
  <c r="EX67" i="23" s="1"/>
  <c r="AB71" i="27"/>
  <c r="EY67" i="23" s="1"/>
  <c r="AC71" i="27"/>
  <c r="EZ67" i="23" s="1"/>
  <c r="Z72" i="27"/>
  <c r="EW68" i="23" s="1"/>
  <c r="AA72" i="27"/>
  <c r="EX68" i="23" s="1"/>
  <c r="AB72" i="27"/>
  <c r="EY68" i="23" s="1"/>
  <c r="AC72" i="27"/>
  <c r="EZ68" i="23" s="1"/>
  <c r="Z73" i="27"/>
  <c r="EW69" i="23" s="1"/>
  <c r="AA73" i="27"/>
  <c r="EX69" i="23" s="1"/>
  <c r="AB73" i="27"/>
  <c r="EY69" i="23" s="1"/>
  <c r="AC73" i="27"/>
  <c r="EZ69" i="23" s="1"/>
  <c r="Z74" i="27"/>
  <c r="EW70" i="23" s="1"/>
  <c r="AA74" i="27"/>
  <c r="EX70" i="23" s="1"/>
  <c r="AB74" i="27"/>
  <c r="EY70" i="23" s="1"/>
  <c r="AC74" i="27"/>
  <c r="EZ70" i="23" s="1"/>
  <c r="Z75" i="27"/>
  <c r="EW71" i="23" s="1"/>
  <c r="AA75" i="27"/>
  <c r="EX71" i="23" s="1"/>
  <c r="AB75" i="27"/>
  <c r="EY71" i="23" s="1"/>
  <c r="AC75" i="27"/>
  <c r="EZ71" i="23" s="1"/>
  <c r="Z76" i="27"/>
  <c r="EW72" i="23" s="1"/>
  <c r="AA76" i="27"/>
  <c r="EX72" i="23" s="1"/>
  <c r="AB76" i="27"/>
  <c r="EY72" i="23" s="1"/>
  <c r="AC76" i="27"/>
  <c r="EZ72" i="23" s="1"/>
  <c r="Z77" i="27"/>
  <c r="EW73" i="23" s="1"/>
  <c r="AA77" i="27"/>
  <c r="EX73" i="23" s="1"/>
  <c r="AB77" i="27"/>
  <c r="EY73" i="23" s="1"/>
  <c r="AC77" i="27"/>
  <c r="EZ73" i="23" s="1"/>
  <c r="Z78" i="27"/>
  <c r="EW74" i="23" s="1"/>
  <c r="AA78" i="27"/>
  <c r="EX74" i="23" s="1"/>
  <c r="AB78" i="27"/>
  <c r="EY74" i="23" s="1"/>
  <c r="AC78" i="27"/>
  <c r="EZ74" i="23" s="1"/>
  <c r="Z79" i="27"/>
  <c r="EW75" i="23" s="1"/>
  <c r="AA79" i="27"/>
  <c r="EX75" i="23" s="1"/>
  <c r="AB79" i="27"/>
  <c r="EY75" i="23" s="1"/>
  <c r="AC79" i="27"/>
  <c r="EZ75" i="23" s="1"/>
  <c r="Z80" i="27"/>
  <c r="EW76" i="23" s="1"/>
  <c r="AA80" i="27"/>
  <c r="EX76" i="23" s="1"/>
  <c r="AB80" i="27"/>
  <c r="EY76" i="23" s="1"/>
  <c r="AC80" i="27"/>
  <c r="EZ76" i="23" s="1"/>
  <c r="Z81" i="27"/>
  <c r="EW77" i="23" s="1"/>
  <c r="AA81" i="27"/>
  <c r="EX77" i="23" s="1"/>
  <c r="AB81" i="27"/>
  <c r="EY77" i="23" s="1"/>
  <c r="AC81" i="27"/>
  <c r="EZ77" i="23" s="1"/>
  <c r="Z82" i="27"/>
  <c r="EW78" i="23" s="1"/>
  <c r="AA82" i="27"/>
  <c r="EX78" i="23" s="1"/>
  <c r="AB82" i="27"/>
  <c r="EY78" i="23" s="1"/>
  <c r="AC82" i="27"/>
  <c r="EZ78" i="23" s="1"/>
  <c r="Z83" i="27"/>
  <c r="EW79" i="23" s="1"/>
  <c r="AA83" i="27"/>
  <c r="EX79" i="23" s="1"/>
  <c r="AB83" i="27"/>
  <c r="EY79" i="23" s="1"/>
  <c r="AC83" i="27"/>
  <c r="EZ79" i="23" s="1"/>
  <c r="Z84" i="27"/>
  <c r="EW80" i="23" s="1"/>
  <c r="AA84" i="27"/>
  <c r="EX80" i="23" s="1"/>
  <c r="AB84" i="27"/>
  <c r="EY80" i="23" s="1"/>
  <c r="AC84" i="27"/>
  <c r="EZ80" i="23" s="1"/>
  <c r="Z85" i="27"/>
  <c r="EW81" i="23" s="1"/>
  <c r="AA85" i="27"/>
  <c r="EX81" i="23" s="1"/>
  <c r="AB85" i="27"/>
  <c r="EY81" i="23" s="1"/>
  <c r="AC85" i="27"/>
  <c r="EZ81" i="23" s="1"/>
  <c r="Z86" i="27"/>
  <c r="EW82" i="23" s="1"/>
  <c r="AA86" i="27"/>
  <c r="EX82" i="23" s="1"/>
  <c r="AB86" i="27"/>
  <c r="EY82" i="23" s="1"/>
  <c r="AC86" i="27"/>
  <c r="EZ82" i="23" s="1"/>
  <c r="Z87" i="27"/>
  <c r="EW83" i="23" s="1"/>
  <c r="AA87" i="27"/>
  <c r="EX83" i="23" s="1"/>
  <c r="AB87" i="27"/>
  <c r="EY83" i="23" s="1"/>
  <c r="AC87" i="27"/>
  <c r="EZ83" i="23" s="1"/>
  <c r="Z88" i="27"/>
  <c r="EW84" i="23" s="1"/>
  <c r="AA88" i="27"/>
  <c r="EX84" i="23" s="1"/>
  <c r="AB88" i="27"/>
  <c r="EY84" i="23" s="1"/>
  <c r="AC88" i="27"/>
  <c r="EZ84" i="23" s="1"/>
  <c r="Z89" i="27"/>
  <c r="EW85" i="23" s="1"/>
  <c r="AA89" i="27"/>
  <c r="EX85" i="23" s="1"/>
  <c r="AB89" i="27"/>
  <c r="EY85" i="23" s="1"/>
  <c r="AC89" i="27"/>
  <c r="EZ85" i="23" s="1"/>
  <c r="Z90" i="27"/>
  <c r="EW86" i="23" s="1"/>
  <c r="AA90" i="27"/>
  <c r="EX86" i="23" s="1"/>
  <c r="AB90" i="27"/>
  <c r="EY86" i="23" s="1"/>
  <c r="AC90" i="27"/>
  <c r="EZ86" i="23" s="1"/>
  <c r="Z91" i="27"/>
  <c r="AA91" i="27"/>
  <c r="AB91" i="27"/>
  <c r="AC91" i="27"/>
  <c r="Z92" i="27"/>
  <c r="AA92" i="27"/>
  <c r="AB92" i="27"/>
  <c r="AC92" i="27"/>
  <c r="AA3" i="27"/>
  <c r="AB3" i="27"/>
  <c r="AC3" i="27"/>
  <c r="U7" i="27"/>
  <c r="ER3" i="23" s="1"/>
  <c r="V7" i="27"/>
  <c r="ES3" i="23" s="1"/>
  <c r="W7" i="27"/>
  <c r="ET3" i="23" s="1"/>
  <c r="X7" i="27"/>
  <c r="EU3" i="23" s="1"/>
  <c r="Y7" i="27"/>
  <c r="EV3" i="23" s="1"/>
  <c r="U8" i="27"/>
  <c r="ER4" i="23" s="1"/>
  <c r="V8" i="27"/>
  <c r="ES4" i="23" s="1"/>
  <c r="W8" i="27"/>
  <c r="ET4" i="23" s="1"/>
  <c r="X8" i="27"/>
  <c r="EU4" i="23" s="1"/>
  <c r="Y8" i="27"/>
  <c r="EV4" i="23" s="1"/>
  <c r="U9" i="27"/>
  <c r="ER5" i="23" s="1"/>
  <c r="V9" i="27"/>
  <c r="ES5" i="23" s="1"/>
  <c r="W9" i="27"/>
  <c r="ET5" i="23" s="1"/>
  <c r="X9" i="27"/>
  <c r="EU5" i="23" s="1"/>
  <c r="Y9" i="27"/>
  <c r="EV5" i="23" s="1"/>
  <c r="U10" i="27"/>
  <c r="ER6" i="23" s="1"/>
  <c r="V10" i="27"/>
  <c r="ES6" i="23" s="1"/>
  <c r="W10" i="27"/>
  <c r="ET6" i="23" s="1"/>
  <c r="X10" i="27"/>
  <c r="EU6" i="23" s="1"/>
  <c r="Y10" i="27"/>
  <c r="EV6" i="23" s="1"/>
  <c r="U11" i="27"/>
  <c r="ER7" i="23" s="1"/>
  <c r="V11" i="27"/>
  <c r="ES7" i="23" s="1"/>
  <c r="W11" i="27"/>
  <c r="ET7" i="23" s="1"/>
  <c r="X11" i="27"/>
  <c r="EU7" i="23" s="1"/>
  <c r="Y11" i="27"/>
  <c r="EV7" i="23" s="1"/>
  <c r="U12" i="27"/>
  <c r="ER8" i="23" s="1"/>
  <c r="V12" i="27"/>
  <c r="ES8" i="23" s="1"/>
  <c r="W12" i="27"/>
  <c r="ET8" i="23" s="1"/>
  <c r="X12" i="27"/>
  <c r="EU8" i="23" s="1"/>
  <c r="Y12" i="27"/>
  <c r="EV8" i="23" s="1"/>
  <c r="U13" i="27"/>
  <c r="ER9" i="23" s="1"/>
  <c r="V13" i="27"/>
  <c r="ES9" i="23" s="1"/>
  <c r="W13" i="27"/>
  <c r="ET9" i="23" s="1"/>
  <c r="X13" i="27"/>
  <c r="EU9" i="23" s="1"/>
  <c r="Y13" i="27"/>
  <c r="EV9" i="23" s="1"/>
  <c r="U14" i="27"/>
  <c r="ER10" i="23" s="1"/>
  <c r="V14" i="27"/>
  <c r="ES10" i="23" s="1"/>
  <c r="W14" i="27"/>
  <c r="ET10" i="23" s="1"/>
  <c r="X14" i="27"/>
  <c r="EU10" i="23" s="1"/>
  <c r="Y14" i="27"/>
  <c r="EV10" i="23" s="1"/>
  <c r="U15" i="27"/>
  <c r="ER11" i="23" s="1"/>
  <c r="V15" i="27"/>
  <c r="ES11" i="23" s="1"/>
  <c r="W15" i="27"/>
  <c r="ET11" i="23" s="1"/>
  <c r="X15" i="27"/>
  <c r="EU11" i="23" s="1"/>
  <c r="Y15" i="27"/>
  <c r="EV11" i="23" s="1"/>
  <c r="U16" i="27"/>
  <c r="ER12" i="23" s="1"/>
  <c r="V16" i="27"/>
  <c r="ES12" i="23" s="1"/>
  <c r="W16" i="27"/>
  <c r="ET12" i="23" s="1"/>
  <c r="X16" i="27"/>
  <c r="EU12" i="23" s="1"/>
  <c r="Y16" i="27"/>
  <c r="EV12" i="23" s="1"/>
  <c r="U17" i="27"/>
  <c r="ER13" i="23" s="1"/>
  <c r="V17" i="27"/>
  <c r="ES13" i="23" s="1"/>
  <c r="W17" i="27"/>
  <c r="ET13" i="23" s="1"/>
  <c r="X17" i="27"/>
  <c r="EU13" i="23" s="1"/>
  <c r="Y17" i="27"/>
  <c r="EV13" i="23" s="1"/>
  <c r="U18" i="27"/>
  <c r="ER14" i="23" s="1"/>
  <c r="V18" i="27"/>
  <c r="ES14" i="23" s="1"/>
  <c r="W18" i="27"/>
  <c r="ET14" i="23" s="1"/>
  <c r="X18" i="27"/>
  <c r="EU14" i="23" s="1"/>
  <c r="Y18" i="27"/>
  <c r="EV14" i="23" s="1"/>
  <c r="U19" i="27"/>
  <c r="ER15" i="23" s="1"/>
  <c r="V19" i="27"/>
  <c r="ES15" i="23" s="1"/>
  <c r="W19" i="27"/>
  <c r="ET15" i="23" s="1"/>
  <c r="X19" i="27"/>
  <c r="EU15" i="23" s="1"/>
  <c r="Y19" i="27"/>
  <c r="EV15" i="23" s="1"/>
  <c r="U20" i="27"/>
  <c r="ER16" i="23" s="1"/>
  <c r="V20" i="27"/>
  <c r="ES16" i="23" s="1"/>
  <c r="W20" i="27"/>
  <c r="ET16" i="23" s="1"/>
  <c r="X20" i="27"/>
  <c r="EU16" i="23" s="1"/>
  <c r="Y20" i="27"/>
  <c r="EV16" i="23" s="1"/>
  <c r="U21" i="27"/>
  <c r="ER17" i="23" s="1"/>
  <c r="V21" i="27"/>
  <c r="ES17" i="23" s="1"/>
  <c r="W21" i="27"/>
  <c r="ET17" i="23" s="1"/>
  <c r="X21" i="27"/>
  <c r="EU17" i="23" s="1"/>
  <c r="Y21" i="27"/>
  <c r="EV17" i="23" s="1"/>
  <c r="U22" i="27"/>
  <c r="ER18" i="23" s="1"/>
  <c r="V22" i="27"/>
  <c r="ES18" i="23" s="1"/>
  <c r="W22" i="27"/>
  <c r="ET18" i="23" s="1"/>
  <c r="X22" i="27"/>
  <c r="EU18" i="23" s="1"/>
  <c r="Y22" i="27"/>
  <c r="EV18" i="23" s="1"/>
  <c r="U23" i="27"/>
  <c r="ER19" i="23" s="1"/>
  <c r="V23" i="27"/>
  <c r="ES19" i="23" s="1"/>
  <c r="W23" i="27"/>
  <c r="ET19" i="23" s="1"/>
  <c r="X23" i="27"/>
  <c r="EU19" i="23" s="1"/>
  <c r="Y23" i="27"/>
  <c r="EV19" i="23" s="1"/>
  <c r="U24" i="27"/>
  <c r="ER20" i="23" s="1"/>
  <c r="V24" i="27"/>
  <c r="ES20" i="23" s="1"/>
  <c r="W24" i="27"/>
  <c r="ET20" i="23" s="1"/>
  <c r="X24" i="27"/>
  <c r="EU20" i="23" s="1"/>
  <c r="Y24" i="27"/>
  <c r="EV20" i="23" s="1"/>
  <c r="U25" i="27"/>
  <c r="ER21" i="23" s="1"/>
  <c r="V25" i="27"/>
  <c r="ES21" i="23" s="1"/>
  <c r="W25" i="27"/>
  <c r="ET21" i="23" s="1"/>
  <c r="X25" i="27"/>
  <c r="EU21" i="23" s="1"/>
  <c r="Y25" i="27"/>
  <c r="EV21" i="23" s="1"/>
  <c r="U26" i="27"/>
  <c r="ER22" i="23" s="1"/>
  <c r="V26" i="27"/>
  <c r="ES22" i="23" s="1"/>
  <c r="W26" i="27"/>
  <c r="ET22" i="23" s="1"/>
  <c r="X26" i="27"/>
  <c r="EU22" i="23" s="1"/>
  <c r="Y26" i="27"/>
  <c r="EV22" i="23" s="1"/>
  <c r="U27" i="27"/>
  <c r="ER23" i="23" s="1"/>
  <c r="V27" i="27"/>
  <c r="ES23" i="23" s="1"/>
  <c r="W27" i="27"/>
  <c r="ET23" i="23" s="1"/>
  <c r="X27" i="27"/>
  <c r="EU23" i="23" s="1"/>
  <c r="Y27" i="27"/>
  <c r="EV23" i="23" s="1"/>
  <c r="U28" i="27"/>
  <c r="ER24" i="23" s="1"/>
  <c r="V28" i="27"/>
  <c r="ES24" i="23" s="1"/>
  <c r="W28" i="27"/>
  <c r="ET24" i="23" s="1"/>
  <c r="X28" i="27"/>
  <c r="EU24" i="23" s="1"/>
  <c r="Y28" i="27"/>
  <c r="EV24" i="23" s="1"/>
  <c r="U29" i="27"/>
  <c r="ER25" i="23" s="1"/>
  <c r="V29" i="27"/>
  <c r="ES25" i="23" s="1"/>
  <c r="W29" i="27"/>
  <c r="ET25" i="23" s="1"/>
  <c r="X29" i="27"/>
  <c r="EU25" i="23" s="1"/>
  <c r="Y29" i="27"/>
  <c r="EV25" i="23" s="1"/>
  <c r="U30" i="27"/>
  <c r="ER26" i="23" s="1"/>
  <c r="V30" i="27"/>
  <c r="ES26" i="23" s="1"/>
  <c r="W30" i="27"/>
  <c r="ET26" i="23" s="1"/>
  <c r="X30" i="27"/>
  <c r="EU26" i="23" s="1"/>
  <c r="Y30" i="27"/>
  <c r="EV26" i="23" s="1"/>
  <c r="U31" i="27"/>
  <c r="ER27" i="23" s="1"/>
  <c r="V31" i="27"/>
  <c r="ES27" i="23" s="1"/>
  <c r="W31" i="27"/>
  <c r="ET27" i="23" s="1"/>
  <c r="X31" i="27"/>
  <c r="EU27" i="23" s="1"/>
  <c r="Y31" i="27"/>
  <c r="EV27" i="23" s="1"/>
  <c r="U32" i="27"/>
  <c r="ER28" i="23" s="1"/>
  <c r="V32" i="27"/>
  <c r="ES28" i="23" s="1"/>
  <c r="W32" i="27"/>
  <c r="ET28" i="23" s="1"/>
  <c r="X32" i="27"/>
  <c r="EU28" i="23" s="1"/>
  <c r="Y32" i="27"/>
  <c r="EV28" i="23" s="1"/>
  <c r="U33" i="27"/>
  <c r="ER29" i="23" s="1"/>
  <c r="V33" i="27"/>
  <c r="ES29" i="23" s="1"/>
  <c r="W33" i="27"/>
  <c r="ET29" i="23" s="1"/>
  <c r="X33" i="27"/>
  <c r="EU29" i="23" s="1"/>
  <c r="Y33" i="27"/>
  <c r="EV29" i="23" s="1"/>
  <c r="U34" i="27"/>
  <c r="ER30" i="23" s="1"/>
  <c r="V34" i="27"/>
  <c r="ES30" i="23" s="1"/>
  <c r="W34" i="27"/>
  <c r="ET30" i="23" s="1"/>
  <c r="X34" i="27"/>
  <c r="EU30" i="23" s="1"/>
  <c r="Y34" i="27"/>
  <c r="EV30" i="23" s="1"/>
  <c r="U35" i="27"/>
  <c r="ER31" i="23" s="1"/>
  <c r="V35" i="27"/>
  <c r="ES31" i="23" s="1"/>
  <c r="W35" i="27"/>
  <c r="ET31" i="23" s="1"/>
  <c r="X35" i="27"/>
  <c r="EU31" i="23" s="1"/>
  <c r="Y35" i="27"/>
  <c r="EV31" i="23" s="1"/>
  <c r="U36" i="27"/>
  <c r="ER32" i="23" s="1"/>
  <c r="V36" i="27"/>
  <c r="ES32" i="23" s="1"/>
  <c r="W36" i="27"/>
  <c r="ET32" i="23" s="1"/>
  <c r="X36" i="27"/>
  <c r="EU32" i="23" s="1"/>
  <c r="Y36" i="27"/>
  <c r="EV32" i="23" s="1"/>
  <c r="U37" i="27"/>
  <c r="ER33" i="23" s="1"/>
  <c r="V37" i="27"/>
  <c r="ES33" i="23" s="1"/>
  <c r="W37" i="27"/>
  <c r="ET33" i="23" s="1"/>
  <c r="X37" i="27"/>
  <c r="EU33" i="23" s="1"/>
  <c r="Y37" i="27"/>
  <c r="EV33" i="23" s="1"/>
  <c r="U38" i="27"/>
  <c r="ER34" i="23" s="1"/>
  <c r="V38" i="27"/>
  <c r="ES34" i="23" s="1"/>
  <c r="W38" i="27"/>
  <c r="ET34" i="23" s="1"/>
  <c r="X38" i="27"/>
  <c r="EU34" i="23" s="1"/>
  <c r="Y38" i="27"/>
  <c r="EV34" i="23" s="1"/>
  <c r="U39" i="27"/>
  <c r="ER35" i="23" s="1"/>
  <c r="V39" i="27"/>
  <c r="ES35" i="23" s="1"/>
  <c r="W39" i="27"/>
  <c r="ET35" i="23" s="1"/>
  <c r="X39" i="27"/>
  <c r="EU35" i="23" s="1"/>
  <c r="Y39" i="27"/>
  <c r="EV35" i="23" s="1"/>
  <c r="U40" i="27"/>
  <c r="ER36" i="23" s="1"/>
  <c r="V40" i="27"/>
  <c r="ES36" i="23" s="1"/>
  <c r="W40" i="27"/>
  <c r="ET36" i="23" s="1"/>
  <c r="X40" i="27"/>
  <c r="EU36" i="23" s="1"/>
  <c r="Y40" i="27"/>
  <c r="EV36" i="23" s="1"/>
  <c r="U41" i="27"/>
  <c r="ER37" i="23" s="1"/>
  <c r="V41" i="27"/>
  <c r="ES37" i="23" s="1"/>
  <c r="W41" i="27"/>
  <c r="ET37" i="23" s="1"/>
  <c r="X41" i="27"/>
  <c r="EU37" i="23" s="1"/>
  <c r="Y41" i="27"/>
  <c r="EV37" i="23" s="1"/>
  <c r="U42" i="27"/>
  <c r="ER38" i="23" s="1"/>
  <c r="V42" i="27"/>
  <c r="ES38" i="23" s="1"/>
  <c r="W42" i="27"/>
  <c r="ET38" i="23" s="1"/>
  <c r="X42" i="27"/>
  <c r="EU38" i="23" s="1"/>
  <c r="Y42" i="27"/>
  <c r="EV38" i="23" s="1"/>
  <c r="U43" i="27"/>
  <c r="ER39" i="23" s="1"/>
  <c r="V43" i="27"/>
  <c r="ES39" i="23" s="1"/>
  <c r="W43" i="27"/>
  <c r="ET39" i="23" s="1"/>
  <c r="X43" i="27"/>
  <c r="EU39" i="23" s="1"/>
  <c r="Y43" i="27"/>
  <c r="EV39" i="23" s="1"/>
  <c r="U44" i="27"/>
  <c r="ER40" i="23" s="1"/>
  <c r="V44" i="27"/>
  <c r="ES40" i="23" s="1"/>
  <c r="W44" i="27"/>
  <c r="ET40" i="23" s="1"/>
  <c r="X44" i="27"/>
  <c r="EU40" i="23" s="1"/>
  <c r="Y44" i="27"/>
  <c r="EV40" i="23" s="1"/>
  <c r="U45" i="27"/>
  <c r="ER41" i="23" s="1"/>
  <c r="V45" i="27"/>
  <c r="ES41" i="23" s="1"/>
  <c r="W45" i="27"/>
  <c r="ET41" i="23" s="1"/>
  <c r="X45" i="27"/>
  <c r="EU41" i="23" s="1"/>
  <c r="Y45" i="27"/>
  <c r="EV41" i="23" s="1"/>
  <c r="U46" i="27"/>
  <c r="ER42" i="23" s="1"/>
  <c r="V46" i="27"/>
  <c r="ES42" i="23" s="1"/>
  <c r="W46" i="27"/>
  <c r="ET42" i="23" s="1"/>
  <c r="X46" i="27"/>
  <c r="EU42" i="23" s="1"/>
  <c r="Y46" i="27"/>
  <c r="EV42" i="23" s="1"/>
  <c r="U47" i="27"/>
  <c r="ER43" i="23" s="1"/>
  <c r="V47" i="27"/>
  <c r="ES43" i="23" s="1"/>
  <c r="W47" i="27"/>
  <c r="ET43" i="23" s="1"/>
  <c r="X47" i="27"/>
  <c r="EU43" i="23" s="1"/>
  <c r="Y47" i="27"/>
  <c r="EV43" i="23" s="1"/>
  <c r="U48" i="27"/>
  <c r="ER44" i="23" s="1"/>
  <c r="V48" i="27"/>
  <c r="ES44" i="23" s="1"/>
  <c r="W48" i="27"/>
  <c r="ET44" i="23" s="1"/>
  <c r="X48" i="27"/>
  <c r="EU44" i="23" s="1"/>
  <c r="Y48" i="27"/>
  <c r="EV44" i="23" s="1"/>
  <c r="U49" i="27"/>
  <c r="ER45" i="23" s="1"/>
  <c r="V49" i="27"/>
  <c r="ES45" i="23" s="1"/>
  <c r="W49" i="27"/>
  <c r="ET45" i="23" s="1"/>
  <c r="X49" i="27"/>
  <c r="EU45" i="23" s="1"/>
  <c r="Y49" i="27"/>
  <c r="EV45" i="23" s="1"/>
  <c r="U50" i="27"/>
  <c r="ER46" i="23" s="1"/>
  <c r="V50" i="27"/>
  <c r="ES46" i="23" s="1"/>
  <c r="W50" i="27"/>
  <c r="ET46" i="23" s="1"/>
  <c r="X50" i="27"/>
  <c r="EU46" i="23" s="1"/>
  <c r="Y50" i="27"/>
  <c r="EV46" i="23" s="1"/>
  <c r="U51" i="27"/>
  <c r="ER47" i="23" s="1"/>
  <c r="V51" i="27"/>
  <c r="ES47" i="23" s="1"/>
  <c r="W51" i="27"/>
  <c r="ET47" i="23" s="1"/>
  <c r="X51" i="27"/>
  <c r="EU47" i="23" s="1"/>
  <c r="Y51" i="27"/>
  <c r="EV47" i="23" s="1"/>
  <c r="U52" i="27"/>
  <c r="ER48" i="23" s="1"/>
  <c r="V52" i="27"/>
  <c r="ES48" i="23" s="1"/>
  <c r="W52" i="27"/>
  <c r="ET48" i="23" s="1"/>
  <c r="X52" i="27"/>
  <c r="EU48" i="23" s="1"/>
  <c r="Y52" i="27"/>
  <c r="EV48" i="23" s="1"/>
  <c r="U53" i="27"/>
  <c r="ER49" i="23" s="1"/>
  <c r="V53" i="27"/>
  <c r="ES49" i="23" s="1"/>
  <c r="W53" i="27"/>
  <c r="ET49" i="23" s="1"/>
  <c r="X53" i="27"/>
  <c r="EU49" i="23" s="1"/>
  <c r="Y53" i="27"/>
  <c r="EV49" i="23" s="1"/>
  <c r="U54" i="27"/>
  <c r="ER50" i="23" s="1"/>
  <c r="V54" i="27"/>
  <c r="ES50" i="23" s="1"/>
  <c r="W54" i="27"/>
  <c r="ET50" i="23" s="1"/>
  <c r="X54" i="27"/>
  <c r="EU50" i="23" s="1"/>
  <c r="Y54" i="27"/>
  <c r="EV50" i="23" s="1"/>
  <c r="U55" i="27"/>
  <c r="ER51" i="23" s="1"/>
  <c r="V55" i="27"/>
  <c r="ES51" i="23" s="1"/>
  <c r="W55" i="27"/>
  <c r="ET51" i="23" s="1"/>
  <c r="X55" i="27"/>
  <c r="EU51" i="23" s="1"/>
  <c r="Y55" i="27"/>
  <c r="EV51" i="23" s="1"/>
  <c r="U56" i="27"/>
  <c r="ER52" i="23" s="1"/>
  <c r="V56" i="27"/>
  <c r="ES52" i="23" s="1"/>
  <c r="W56" i="27"/>
  <c r="ET52" i="23" s="1"/>
  <c r="X56" i="27"/>
  <c r="EU52" i="23" s="1"/>
  <c r="Y56" i="27"/>
  <c r="EV52" i="23" s="1"/>
  <c r="U57" i="27"/>
  <c r="ER53" i="23" s="1"/>
  <c r="V57" i="27"/>
  <c r="ES53" i="23" s="1"/>
  <c r="W57" i="27"/>
  <c r="ET53" i="23" s="1"/>
  <c r="X57" i="27"/>
  <c r="EU53" i="23" s="1"/>
  <c r="Y57" i="27"/>
  <c r="EV53" i="23" s="1"/>
  <c r="U58" i="27"/>
  <c r="ER54" i="23" s="1"/>
  <c r="V58" i="27"/>
  <c r="ES54" i="23" s="1"/>
  <c r="W58" i="27"/>
  <c r="ET54" i="23" s="1"/>
  <c r="X58" i="27"/>
  <c r="EU54" i="23" s="1"/>
  <c r="Y58" i="27"/>
  <c r="EV54" i="23" s="1"/>
  <c r="U59" i="27"/>
  <c r="ER55" i="23" s="1"/>
  <c r="V59" i="27"/>
  <c r="ES55" i="23" s="1"/>
  <c r="W59" i="27"/>
  <c r="ET55" i="23" s="1"/>
  <c r="X59" i="27"/>
  <c r="EU55" i="23" s="1"/>
  <c r="Y59" i="27"/>
  <c r="EV55" i="23" s="1"/>
  <c r="U60" i="27"/>
  <c r="ER56" i="23" s="1"/>
  <c r="V60" i="27"/>
  <c r="ES56" i="23" s="1"/>
  <c r="W60" i="27"/>
  <c r="ET56" i="23" s="1"/>
  <c r="X60" i="27"/>
  <c r="EU56" i="23" s="1"/>
  <c r="Y60" i="27"/>
  <c r="EV56" i="23" s="1"/>
  <c r="U61" i="27"/>
  <c r="ER57" i="23" s="1"/>
  <c r="V61" i="27"/>
  <c r="ES57" i="23" s="1"/>
  <c r="W61" i="27"/>
  <c r="ET57" i="23" s="1"/>
  <c r="X61" i="27"/>
  <c r="EU57" i="23" s="1"/>
  <c r="Y61" i="27"/>
  <c r="EV57" i="23" s="1"/>
  <c r="U62" i="27"/>
  <c r="ER58" i="23" s="1"/>
  <c r="V62" i="27"/>
  <c r="ES58" i="23" s="1"/>
  <c r="W62" i="27"/>
  <c r="ET58" i="23" s="1"/>
  <c r="X62" i="27"/>
  <c r="EU58" i="23" s="1"/>
  <c r="Y62" i="27"/>
  <c r="EV58" i="23" s="1"/>
  <c r="U63" i="27"/>
  <c r="ER59" i="23" s="1"/>
  <c r="V63" i="27"/>
  <c r="ES59" i="23" s="1"/>
  <c r="W63" i="27"/>
  <c r="ET59" i="23" s="1"/>
  <c r="X63" i="27"/>
  <c r="EU59" i="23" s="1"/>
  <c r="Y63" i="27"/>
  <c r="EV59" i="23" s="1"/>
  <c r="U64" i="27"/>
  <c r="ER60" i="23" s="1"/>
  <c r="V64" i="27"/>
  <c r="ES60" i="23" s="1"/>
  <c r="W64" i="27"/>
  <c r="ET60" i="23" s="1"/>
  <c r="X64" i="27"/>
  <c r="EU60" i="23" s="1"/>
  <c r="Y64" i="27"/>
  <c r="EV60" i="23" s="1"/>
  <c r="U65" i="27"/>
  <c r="ER61" i="23" s="1"/>
  <c r="V65" i="27"/>
  <c r="ES61" i="23" s="1"/>
  <c r="W65" i="27"/>
  <c r="ET61" i="23" s="1"/>
  <c r="X65" i="27"/>
  <c r="EU61" i="23" s="1"/>
  <c r="Y65" i="27"/>
  <c r="EV61" i="23" s="1"/>
  <c r="U66" i="27"/>
  <c r="ER62" i="23" s="1"/>
  <c r="V66" i="27"/>
  <c r="ES62" i="23" s="1"/>
  <c r="W66" i="27"/>
  <c r="ET62" i="23" s="1"/>
  <c r="X66" i="27"/>
  <c r="EU62" i="23" s="1"/>
  <c r="Y66" i="27"/>
  <c r="EV62" i="23" s="1"/>
  <c r="U67" i="27"/>
  <c r="ER63" i="23" s="1"/>
  <c r="V67" i="27"/>
  <c r="ES63" i="23" s="1"/>
  <c r="W67" i="27"/>
  <c r="ET63" i="23" s="1"/>
  <c r="X67" i="27"/>
  <c r="EU63" i="23" s="1"/>
  <c r="Y67" i="27"/>
  <c r="EV63" i="23" s="1"/>
  <c r="U68" i="27"/>
  <c r="ER64" i="23" s="1"/>
  <c r="V68" i="27"/>
  <c r="ES64" i="23" s="1"/>
  <c r="W68" i="27"/>
  <c r="ET64" i="23" s="1"/>
  <c r="X68" i="27"/>
  <c r="EU64" i="23" s="1"/>
  <c r="Y68" i="27"/>
  <c r="EV64" i="23" s="1"/>
  <c r="U69" i="27"/>
  <c r="ER65" i="23" s="1"/>
  <c r="V69" i="27"/>
  <c r="ES65" i="23" s="1"/>
  <c r="W69" i="27"/>
  <c r="ET65" i="23" s="1"/>
  <c r="X69" i="27"/>
  <c r="EU65" i="23" s="1"/>
  <c r="Y69" i="27"/>
  <c r="EV65" i="23" s="1"/>
  <c r="U70" i="27"/>
  <c r="ER66" i="23" s="1"/>
  <c r="V70" i="27"/>
  <c r="ES66" i="23" s="1"/>
  <c r="W70" i="27"/>
  <c r="ET66" i="23" s="1"/>
  <c r="X70" i="27"/>
  <c r="EU66" i="23" s="1"/>
  <c r="Y70" i="27"/>
  <c r="EV66" i="23" s="1"/>
  <c r="U71" i="27"/>
  <c r="ER67" i="23" s="1"/>
  <c r="V71" i="27"/>
  <c r="ES67" i="23" s="1"/>
  <c r="W71" i="27"/>
  <c r="ET67" i="23" s="1"/>
  <c r="X71" i="27"/>
  <c r="EU67" i="23" s="1"/>
  <c r="Y71" i="27"/>
  <c r="EV67" i="23" s="1"/>
  <c r="U72" i="27"/>
  <c r="ER68" i="23" s="1"/>
  <c r="V72" i="27"/>
  <c r="ES68" i="23" s="1"/>
  <c r="W72" i="27"/>
  <c r="ET68" i="23" s="1"/>
  <c r="X72" i="27"/>
  <c r="EU68" i="23" s="1"/>
  <c r="Y72" i="27"/>
  <c r="EV68" i="23" s="1"/>
  <c r="U73" i="27"/>
  <c r="ER69" i="23" s="1"/>
  <c r="V73" i="27"/>
  <c r="ES69" i="23" s="1"/>
  <c r="W73" i="27"/>
  <c r="ET69" i="23" s="1"/>
  <c r="X73" i="27"/>
  <c r="EU69" i="23" s="1"/>
  <c r="Y73" i="27"/>
  <c r="EV69" i="23" s="1"/>
  <c r="U74" i="27"/>
  <c r="ER70" i="23" s="1"/>
  <c r="V74" i="27"/>
  <c r="ES70" i="23" s="1"/>
  <c r="W74" i="27"/>
  <c r="ET70" i="23" s="1"/>
  <c r="X74" i="27"/>
  <c r="EU70" i="23" s="1"/>
  <c r="Y74" i="27"/>
  <c r="EV70" i="23" s="1"/>
  <c r="U75" i="27"/>
  <c r="ER71" i="23" s="1"/>
  <c r="V75" i="27"/>
  <c r="ES71" i="23" s="1"/>
  <c r="W75" i="27"/>
  <c r="ET71" i="23" s="1"/>
  <c r="X75" i="27"/>
  <c r="EU71" i="23" s="1"/>
  <c r="Y75" i="27"/>
  <c r="EV71" i="23" s="1"/>
  <c r="U76" i="27"/>
  <c r="ER72" i="23" s="1"/>
  <c r="V76" i="27"/>
  <c r="ES72" i="23" s="1"/>
  <c r="W76" i="27"/>
  <c r="ET72" i="23" s="1"/>
  <c r="X76" i="27"/>
  <c r="EU72" i="23" s="1"/>
  <c r="Y76" i="27"/>
  <c r="EV72" i="23" s="1"/>
  <c r="U77" i="27"/>
  <c r="ER73" i="23" s="1"/>
  <c r="V77" i="27"/>
  <c r="ES73" i="23" s="1"/>
  <c r="W77" i="27"/>
  <c r="ET73" i="23" s="1"/>
  <c r="X77" i="27"/>
  <c r="EU73" i="23" s="1"/>
  <c r="Y77" i="27"/>
  <c r="EV73" i="23" s="1"/>
  <c r="U78" i="27"/>
  <c r="ER74" i="23" s="1"/>
  <c r="V78" i="27"/>
  <c r="ES74" i="23" s="1"/>
  <c r="W78" i="27"/>
  <c r="ET74" i="23" s="1"/>
  <c r="X78" i="27"/>
  <c r="EU74" i="23" s="1"/>
  <c r="Y78" i="27"/>
  <c r="EV74" i="23" s="1"/>
  <c r="U79" i="27"/>
  <c r="ER75" i="23" s="1"/>
  <c r="V79" i="27"/>
  <c r="ES75" i="23" s="1"/>
  <c r="W79" i="27"/>
  <c r="ET75" i="23" s="1"/>
  <c r="X79" i="27"/>
  <c r="EU75" i="23" s="1"/>
  <c r="Y79" i="27"/>
  <c r="EV75" i="23" s="1"/>
  <c r="U80" i="27"/>
  <c r="ER76" i="23" s="1"/>
  <c r="V80" i="27"/>
  <c r="ES76" i="23" s="1"/>
  <c r="W80" i="27"/>
  <c r="ET76" i="23" s="1"/>
  <c r="X80" i="27"/>
  <c r="EU76" i="23" s="1"/>
  <c r="Y80" i="27"/>
  <c r="EV76" i="23" s="1"/>
  <c r="U81" i="27"/>
  <c r="ER77" i="23" s="1"/>
  <c r="V81" i="27"/>
  <c r="ES77" i="23" s="1"/>
  <c r="W81" i="27"/>
  <c r="ET77" i="23" s="1"/>
  <c r="X81" i="27"/>
  <c r="EU77" i="23" s="1"/>
  <c r="Y81" i="27"/>
  <c r="EV77" i="23" s="1"/>
  <c r="U82" i="27"/>
  <c r="ER78" i="23" s="1"/>
  <c r="V82" i="27"/>
  <c r="ES78" i="23" s="1"/>
  <c r="W82" i="27"/>
  <c r="ET78" i="23" s="1"/>
  <c r="X82" i="27"/>
  <c r="EU78" i="23" s="1"/>
  <c r="Y82" i="27"/>
  <c r="EV78" i="23" s="1"/>
  <c r="U83" i="27"/>
  <c r="ER79" i="23" s="1"/>
  <c r="V83" i="27"/>
  <c r="ES79" i="23" s="1"/>
  <c r="W83" i="27"/>
  <c r="ET79" i="23" s="1"/>
  <c r="X83" i="27"/>
  <c r="EU79" i="23" s="1"/>
  <c r="Y83" i="27"/>
  <c r="EV79" i="23" s="1"/>
  <c r="U84" i="27"/>
  <c r="ER80" i="23" s="1"/>
  <c r="V84" i="27"/>
  <c r="ES80" i="23" s="1"/>
  <c r="W84" i="27"/>
  <c r="ET80" i="23" s="1"/>
  <c r="X84" i="27"/>
  <c r="EU80" i="23" s="1"/>
  <c r="Y84" i="27"/>
  <c r="EV80" i="23" s="1"/>
  <c r="U85" i="27"/>
  <c r="ER81" i="23" s="1"/>
  <c r="V85" i="27"/>
  <c r="ES81" i="23" s="1"/>
  <c r="W85" i="27"/>
  <c r="ET81" i="23" s="1"/>
  <c r="X85" i="27"/>
  <c r="EU81" i="23" s="1"/>
  <c r="Y85" i="27"/>
  <c r="EV81" i="23" s="1"/>
  <c r="U86" i="27"/>
  <c r="ER82" i="23" s="1"/>
  <c r="V86" i="27"/>
  <c r="ES82" i="23" s="1"/>
  <c r="W86" i="27"/>
  <c r="ET82" i="23" s="1"/>
  <c r="X86" i="27"/>
  <c r="EU82" i="23" s="1"/>
  <c r="Y86" i="27"/>
  <c r="EV82" i="23" s="1"/>
  <c r="U87" i="27"/>
  <c r="ER83" i="23" s="1"/>
  <c r="V87" i="27"/>
  <c r="ES83" i="23" s="1"/>
  <c r="W87" i="27"/>
  <c r="ET83" i="23" s="1"/>
  <c r="X87" i="27"/>
  <c r="EU83" i="23" s="1"/>
  <c r="Y87" i="27"/>
  <c r="EV83" i="23" s="1"/>
  <c r="U88" i="27"/>
  <c r="ER84" i="23" s="1"/>
  <c r="V88" i="27"/>
  <c r="ES84" i="23" s="1"/>
  <c r="W88" i="27"/>
  <c r="ET84" i="23" s="1"/>
  <c r="X88" i="27"/>
  <c r="EU84" i="23" s="1"/>
  <c r="Y88" i="27"/>
  <c r="EV84" i="23" s="1"/>
  <c r="U89" i="27"/>
  <c r="ER85" i="23" s="1"/>
  <c r="V89" i="27"/>
  <c r="ES85" i="23" s="1"/>
  <c r="W89" i="27"/>
  <c r="ET85" i="23" s="1"/>
  <c r="X89" i="27"/>
  <c r="EU85" i="23" s="1"/>
  <c r="Y89" i="27"/>
  <c r="EV85" i="23" s="1"/>
  <c r="U90" i="27"/>
  <c r="ER86" i="23" s="1"/>
  <c r="V90" i="27"/>
  <c r="ES86" i="23" s="1"/>
  <c r="W90" i="27"/>
  <c r="ET86" i="23" s="1"/>
  <c r="X90" i="27"/>
  <c r="EU86" i="23" s="1"/>
  <c r="Y90" i="27"/>
  <c r="EV86" i="23" s="1"/>
  <c r="U91" i="27"/>
  <c r="V91" i="27"/>
  <c r="W91" i="27"/>
  <c r="X91" i="27"/>
  <c r="Y91" i="27"/>
  <c r="U92" i="27"/>
  <c r="V92" i="27"/>
  <c r="W92" i="27"/>
  <c r="X92" i="27"/>
  <c r="Y92" i="27"/>
  <c r="V3" i="27"/>
  <c r="W3" i="27"/>
  <c r="X3" i="27"/>
  <c r="Y3" i="27"/>
  <c r="P7" i="27"/>
  <c r="EM3" i="23" s="1"/>
  <c r="Q7" i="27"/>
  <c r="EN3" i="23" s="1"/>
  <c r="R7" i="27"/>
  <c r="EO3" i="23" s="1"/>
  <c r="S7" i="27"/>
  <c r="EP3" i="23" s="1"/>
  <c r="T7" i="27"/>
  <c r="EQ3" i="23" s="1"/>
  <c r="P8" i="27"/>
  <c r="EM4" i="23" s="1"/>
  <c r="Q8" i="27"/>
  <c r="EN4" i="23" s="1"/>
  <c r="R8" i="27"/>
  <c r="EO4" i="23" s="1"/>
  <c r="S8" i="27"/>
  <c r="EP4" i="23" s="1"/>
  <c r="T8" i="27"/>
  <c r="EQ4" i="23" s="1"/>
  <c r="P9" i="27"/>
  <c r="EM5" i="23" s="1"/>
  <c r="Q9" i="27"/>
  <c r="EN5" i="23" s="1"/>
  <c r="R9" i="27"/>
  <c r="EO5" i="23" s="1"/>
  <c r="S9" i="27"/>
  <c r="EP5" i="23" s="1"/>
  <c r="T9" i="27"/>
  <c r="EQ5" i="23" s="1"/>
  <c r="P10" i="27"/>
  <c r="EM6" i="23" s="1"/>
  <c r="Q10" i="27"/>
  <c r="EN6" i="23" s="1"/>
  <c r="R10" i="27"/>
  <c r="EO6" i="23" s="1"/>
  <c r="S10" i="27"/>
  <c r="EP6" i="23" s="1"/>
  <c r="T10" i="27"/>
  <c r="EQ6" i="23" s="1"/>
  <c r="P11" i="27"/>
  <c r="EM7" i="23" s="1"/>
  <c r="Q11" i="27"/>
  <c r="EN7" i="23" s="1"/>
  <c r="R11" i="27"/>
  <c r="EO7" i="23" s="1"/>
  <c r="S11" i="27"/>
  <c r="EP7" i="23" s="1"/>
  <c r="T11" i="27"/>
  <c r="EQ7" i="23" s="1"/>
  <c r="P12" i="27"/>
  <c r="EM8" i="23" s="1"/>
  <c r="Q12" i="27"/>
  <c r="EN8" i="23" s="1"/>
  <c r="R12" i="27"/>
  <c r="EO8" i="23" s="1"/>
  <c r="S12" i="27"/>
  <c r="EP8" i="23" s="1"/>
  <c r="T12" i="27"/>
  <c r="EQ8" i="23" s="1"/>
  <c r="P13" i="27"/>
  <c r="EM9" i="23" s="1"/>
  <c r="Q13" i="27"/>
  <c r="EN9" i="23" s="1"/>
  <c r="R13" i="27"/>
  <c r="EO9" i="23" s="1"/>
  <c r="S13" i="27"/>
  <c r="EP9" i="23" s="1"/>
  <c r="T13" i="27"/>
  <c r="EQ9" i="23" s="1"/>
  <c r="P14" i="27"/>
  <c r="EM10" i="23" s="1"/>
  <c r="Q14" i="27"/>
  <c r="EN10" i="23" s="1"/>
  <c r="R14" i="27"/>
  <c r="EO10" i="23" s="1"/>
  <c r="S14" i="27"/>
  <c r="EP10" i="23" s="1"/>
  <c r="T14" i="27"/>
  <c r="EQ10" i="23" s="1"/>
  <c r="P15" i="27"/>
  <c r="EM11" i="23" s="1"/>
  <c r="Q15" i="27"/>
  <c r="EN11" i="23" s="1"/>
  <c r="R15" i="27"/>
  <c r="EO11" i="23" s="1"/>
  <c r="S15" i="27"/>
  <c r="EP11" i="23" s="1"/>
  <c r="T15" i="27"/>
  <c r="EQ11" i="23" s="1"/>
  <c r="P16" i="27"/>
  <c r="EM12" i="23" s="1"/>
  <c r="Q16" i="27"/>
  <c r="EN12" i="23" s="1"/>
  <c r="R16" i="27"/>
  <c r="EO12" i="23" s="1"/>
  <c r="S16" i="27"/>
  <c r="EP12" i="23" s="1"/>
  <c r="T16" i="27"/>
  <c r="EQ12" i="23" s="1"/>
  <c r="P17" i="27"/>
  <c r="EM13" i="23" s="1"/>
  <c r="Q17" i="27"/>
  <c r="EN13" i="23" s="1"/>
  <c r="R17" i="27"/>
  <c r="EO13" i="23" s="1"/>
  <c r="S17" i="27"/>
  <c r="EP13" i="23" s="1"/>
  <c r="T17" i="27"/>
  <c r="EQ13" i="23" s="1"/>
  <c r="P18" i="27"/>
  <c r="EM14" i="23" s="1"/>
  <c r="Q18" i="27"/>
  <c r="EN14" i="23" s="1"/>
  <c r="R18" i="27"/>
  <c r="EO14" i="23" s="1"/>
  <c r="S18" i="27"/>
  <c r="EP14" i="23" s="1"/>
  <c r="T18" i="27"/>
  <c r="EQ14" i="23" s="1"/>
  <c r="P19" i="27"/>
  <c r="EM15" i="23" s="1"/>
  <c r="Q19" i="27"/>
  <c r="EN15" i="23" s="1"/>
  <c r="R19" i="27"/>
  <c r="EO15" i="23" s="1"/>
  <c r="S19" i="27"/>
  <c r="EP15" i="23" s="1"/>
  <c r="T19" i="27"/>
  <c r="EQ15" i="23" s="1"/>
  <c r="P20" i="27"/>
  <c r="EM16" i="23" s="1"/>
  <c r="Q20" i="27"/>
  <c r="EN16" i="23" s="1"/>
  <c r="R20" i="27"/>
  <c r="EO16" i="23" s="1"/>
  <c r="S20" i="27"/>
  <c r="EP16" i="23" s="1"/>
  <c r="T20" i="27"/>
  <c r="EQ16" i="23" s="1"/>
  <c r="P21" i="27"/>
  <c r="EM17" i="23" s="1"/>
  <c r="Q21" i="27"/>
  <c r="EN17" i="23" s="1"/>
  <c r="R21" i="27"/>
  <c r="EO17" i="23" s="1"/>
  <c r="S21" i="27"/>
  <c r="EP17" i="23" s="1"/>
  <c r="T21" i="27"/>
  <c r="EQ17" i="23" s="1"/>
  <c r="P22" i="27"/>
  <c r="EM18" i="23" s="1"/>
  <c r="Q22" i="27"/>
  <c r="EN18" i="23" s="1"/>
  <c r="R22" i="27"/>
  <c r="EO18" i="23" s="1"/>
  <c r="S22" i="27"/>
  <c r="EP18" i="23" s="1"/>
  <c r="T22" i="27"/>
  <c r="EQ18" i="23" s="1"/>
  <c r="P23" i="27"/>
  <c r="EM19" i="23" s="1"/>
  <c r="Q23" i="27"/>
  <c r="EN19" i="23" s="1"/>
  <c r="R23" i="27"/>
  <c r="EO19" i="23" s="1"/>
  <c r="S23" i="27"/>
  <c r="EP19" i="23" s="1"/>
  <c r="T23" i="27"/>
  <c r="EQ19" i="23" s="1"/>
  <c r="P24" i="27"/>
  <c r="EM20" i="23" s="1"/>
  <c r="Q24" i="27"/>
  <c r="EN20" i="23" s="1"/>
  <c r="R24" i="27"/>
  <c r="EO20" i="23" s="1"/>
  <c r="S24" i="27"/>
  <c r="EP20" i="23" s="1"/>
  <c r="T24" i="27"/>
  <c r="EQ20" i="23" s="1"/>
  <c r="P25" i="27"/>
  <c r="EM21" i="23" s="1"/>
  <c r="Q25" i="27"/>
  <c r="EN21" i="23" s="1"/>
  <c r="R25" i="27"/>
  <c r="EO21" i="23" s="1"/>
  <c r="S25" i="27"/>
  <c r="EP21" i="23" s="1"/>
  <c r="T25" i="27"/>
  <c r="EQ21" i="23" s="1"/>
  <c r="P26" i="27"/>
  <c r="EM22" i="23" s="1"/>
  <c r="Q26" i="27"/>
  <c r="EN22" i="23" s="1"/>
  <c r="R26" i="27"/>
  <c r="EO22" i="23" s="1"/>
  <c r="S26" i="27"/>
  <c r="EP22" i="23" s="1"/>
  <c r="T26" i="27"/>
  <c r="EQ22" i="23" s="1"/>
  <c r="P27" i="27"/>
  <c r="EM23" i="23" s="1"/>
  <c r="Q27" i="27"/>
  <c r="EN23" i="23" s="1"/>
  <c r="R27" i="27"/>
  <c r="EO23" i="23" s="1"/>
  <c r="S27" i="27"/>
  <c r="EP23" i="23" s="1"/>
  <c r="T27" i="27"/>
  <c r="EQ23" i="23" s="1"/>
  <c r="P28" i="27"/>
  <c r="EM24" i="23" s="1"/>
  <c r="Q28" i="27"/>
  <c r="EN24" i="23" s="1"/>
  <c r="R28" i="27"/>
  <c r="EO24" i="23" s="1"/>
  <c r="S28" i="27"/>
  <c r="EP24" i="23" s="1"/>
  <c r="T28" i="27"/>
  <c r="EQ24" i="23" s="1"/>
  <c r="P29" i="27"/>
  <c r="EM25" i="23" s="1"/>
  <c r="Q29" i="27"/>
  <c r="EN25" i="23" s="1"/>
  <c r="R29" i="27"/>
  <c r="EO25" i="23" s="1"/>
  <c r="S29" i="27"/>
  <c r="EP25" i="23" s="1"/>
  <c r="T29" i="27"/>
  <c r="EQ25" i="23" s="1"/>
  <c r="P30" i="27"/>
  <c r="EM26" i="23" s="1"/>
  <c r="Q30" i="27"/>
  <c r="EN26" i="23" s="1"/>
  <c r="R30" i="27"/>
  <c r="EO26" i="23" s="1"/>
  <c r="S30" i="27"/>
  <c r="EP26" i="23" s="1"/>
  <c r="T30" i="27"/>
  <c r="EQ26" i="23" s="1"/>
  <c r="P31" i="27"/>
  <c r="EM27" i="23" s="1"/>
  <c r="Q31" i="27"/>
  <c r="EN27" i="23" s="1"/>
  <c r="R31" i="27"/>
  <c r="EO27" i="23" s="1"/>
  <c r="S31" i="27"/>
  <c r="EP27" i="23" s="1"/>
  <c r="T31" i="27"/>
  <c r="EQ27" i="23" s="1"/>
  <c r="P32" i="27"/>
  <c r="EM28" i="23" s="1"/>
  <c r="Q32" i="27"/>
  <c r="EN28" i="23" s="1"/>
  <c r="R32" i="27"/>
  <c r="EO28" i="23" s="1"/>
  <c r="S32" i="27"/>
  <c r="EP28" i="23" s="1"/>
  <c r="T32" i="27"/>
  <c r="EQ28" i="23" s="1"/>
  <c r="P33" i="27"/>
  <c r="EM29" i="23" s="1"/>
  <c r="Q33" i="27"/>
  <c r="EN29" i="23" s="1"/>
  <c r="R33" i="27"/>
  <c r="EO29" i="23" s="1"/>
  <c r="S33" i="27"/>
  <c r="EP29" i="23" s="1"/>
  <c r="T33" i="27"/>
  <c r="EQ29" i="23" s="1"/>
  <c r="P34" i="27"/>
  <c r="EM30" i="23" s="1"/>
  <c r="Q34" i="27"/>
  <c r="EN30" i="23" s="1"/>
  <c r="R34" i="27"/>
  <c r="EO30" i="23" s="1"/>
  <c r="S34" i="27"/>
  <c r="EP30" i="23" s="1"/>
  <c r="T34" i="27"/>
  <c r="EQ30" i="23" s="1"/>
  <c r="P35" i="27"/>
  <c r="EM31" i="23" s="1"/>
  <c r="Q35" i="27"/>
  <c r="EN31" i="23" s="1"/>
  <c r="R35" i="27"/>
  <c r="EO31" i="23" s="1"/>
  <c r="S35" i="27"/>
  <c r="EP31" i="23" s="1"/>
  <c r="T35" i="27"/>
  <c r="EQ31" i="23" s="1"/>
  <c r="P36" i="27"/>
  <c r="EM32" i="23" s="1"/>
  <c r="Q36" i="27"/>
  <c r="EN32" i="23" s="1"/>
  <c r="R36" i="27"/>
  <c r="EO32" i="23" s="1"/>
  <c r="S36" i="27"/>
  <c r="EP32" i="23" s="1"/>
  <c r="T36" i="27"/>
  <c r="EQ32" i="23" s="1"/>
  <c r="P37" i="27"/>
  <c r="EM33" i="23" s="1"/>
  <c r="Q37" i="27"/>
  <c r="EN33" i="23" s="1"/>
  <c r="R37" i="27"/>
  <c r="EO33" i="23" s="1"/>
  <c r="S37" i="27"/>
  <c r="EP33" i="23" s="1"/>
  <c r="T37" i="27"/>
  <c r="EQ33" i="23" s="1"/>
  <c r="P38" i="27"/>
  <c r="EM34" i="23" s="1"/>
  <c r="Q38" i="27"/>
  <c r="EN34" i="23" s="1"/>
  <c r="R38" i="27"/>
  <c r="EO34" i="23" s="1"/>
  <c r="S38" i="27"/>
  <c r="EP34" i="23" s="1"/>
  <c r="T38" i="27"/>
  <c r="EQ34" i="23" s="1"/>
  <c r="P39" i="27"/>
  <c r="EM35" i="23" s="1"/>
  <c r="Q39" i="27"/>
  <c r="EN35" i="23" s="1"/>
  <c r="R39" i="27"/>
  <c r="EO35" i="23" s="1"/>
  <c r="S39" i="27"/>
  <c r="EP35" i="23" s="1"/>
  <c r="T39" i="27"/>
  <c r="EQ35" i="23" s="1"/>
  <c r="P40" i="27"/>
  <c r="EM36" i="23" s="1"/>
  <c r="Q40" i="27"/>
  <c r="EN36" i="23" s="1"/>
  <c r="R40" i="27"/>
  <c r="EO36" i="23" s="1"/>
  <c r="S40" i="27"/>
  <c r="EP36" i="23" s="1"/>
  <c r="T40" i="27"/>
  <c r="EQ36" i="23" s="1"/>
  <c r="P41" i="27"/>
  <c r="EM37" i="23" s="1"/>
  <c r="Q41" i="27"/>
  <c r="EN37" i="23" s="1"/>
  <c r="R41" i="27"/>
  <c r="EO37" i="23" s="1"/>
  <c r="S41" i="27"/>
  <c r="EP37" i="23" s="1"/>
  <c r="T41" i="27"/>
  <c r="EQ37" i="23" s="1"/>
  <c r="P42" i="27"/>
  <c r="EM38" i="23" s="1"/>
  <c r="Q42" i="27"/>
  <c r="EN38" i="23" s="1"/>
  <c r="R42" i="27"/>
  <c r="EO38" i="23" s="1"/>
  <c r="S42" i="27"/>
  <c r="EP38" i="23" s="1"/>
  <c r="T42" i="27"/>
  <c r="EQ38" i="23" s="1"/>
  <c r="P43" i="27"/>
  <c r="EM39" i="23" s="1"/>
  <c r="Q43" i="27"/>
  <c r="EN39" i="23" s="1"/>
  <c r="R43" i="27"/>
  <c r="EO39" i="23" s="1"/>
  <c r="S43" i="27"/>
  <c r="EP39" i="23" s="1"/>
  <c r="T43" i="27"/>
  <c r="EQ39" i="23" s="1"/>
  <c r="P44" i="27"/>
  <c r="EM40" i="23" s="1"/>
  <c r="Q44" i="27"/>
  <c r="EN40" i="23" s="1"/>
  <c r="R44" i="27"/>
  <c r="EO40" i="23" s="1"/>
  <c r="S44" i="27"/>
  <c r="EP40" i="23" s="1"/>
  <c r="T44" i="27"/>
  <c r="EQ40" i="23" s="1"/>
  <c r="P45" i="27"/>
  <c r="EM41" i="23" s="1"/>
  <c r="Q45" i="27"/>
  <c r="EN41" i="23" s="1"/>
  <c r="R45" i="27"/>
  <c r="EO41" i="23" s="1"/>
  <c r="S45" i="27"/>
  <c r="EP41" i="23" s="1"/>
  <c r="T45" i="27"/>
  <c r="EQ41" i="23" s="1"/>
  <c r="P46" i="27"/>
  <c r="EM42" i="23" s="1"/>
  <c r="Q46" i="27"/>
  <c r="EN42" i="23" s="1"/>
  <c r="R46" i="27"/>
  <c r="EO42" i="23" s="1"/>
  <c r="S46" i="27"/>
  <c r="EP42" i="23" s="1"/>
  <c r="T46" i="27"/>
  <c r="EQ42" i="23" s="1"/>
  <c r="P47" i="27"/>
  <c r="EM43" i="23" s="1"/>
  <c r="Q47" i="27"/>
  <c r="EN43" i="23" s="1"/>
  <c r="R47" i="27"/>
  <c r="EO43" i="23" s="1"/>
  <c r="S47" i="27"/>
  <c r="EP43" i="23" s="1"/>
  <c r="T47" i="27"/>
  <c r="EQ43" i="23" s="1"/>
  <c r="P48" i="27"/>
  <c r="EM44" i="23" s="1"/>
  <c r="Q48" i="27"/>
  <c r="EN44" i="23" s="1"/>
  <c r="R48" i="27"/>
  <c r="EO44" i="23" s="1"/>
  <c r="S48" i="27"/>
  <c r="EP44" i="23" s="1"/>
  <c r="T48" i="27"/>
  <c r="EQ44" i="23" s="1"/>
  <c r="P49" i="27"/>
  <c r="EM45" i="23" s="1"/>
  <c r="Q49" i="27"/>
  <c r="EN45" i="23" s="1"/>
  <c r="R49" i="27"/>
  <c r="EO45" i="23" s="1"/>
  <c r="S49" i="27"/>
  <c r="EP45" i="23" s="1"/>
  <c r="T49" i="27"/>
  <c r="EQ45" i="23" s="1"/>
  <c r="P50" i="27"/>
  <c r="EM46" i="23" s="1"/>
  <c r="Q50" i="27"/>
  <c r="EN46" i="23" s="1"/>
  <c r="R50" i="27"/>
  <c r="EO46" i="23" s="1"/>
  <c r="S50" i="27"/>
  <c r="EP46" i="23" s="1"/>
  <c r="T50" i="27"/>
  <c r="EQ46" i="23" s="1"/>
  <c r="P51" i="27"/>
  <c r="EM47" i="23" s="1"/>
  <c r="Q51" i="27"/>
  <c r="EN47" i="23" s="1"/>
  <c r="R51" i="27"/>
  <c r="EO47" i="23" s="1"/>
  <c r="S51" i="27"/>
  <c r="EP47" i="23" s="1"/>
  <c r="T51" i="27"/>
  <c r="EQ47" i="23" s="1"/>
  <c r="P52" i="27"/>
  <c r="EM48" i="23" s="1"/>
  <c r="Q52" i="27"/>
  <c r="EN48" i="23" s="1"/>
  <c r="R52" i="27"/>
  <c r="EO48" i="23" s="1"/>
  <c r="S52" i="27"/>
  <c r="EP48" i="23" s="1"/>
  <c r="T52" i="27"/>
  <c r="EQ48" i="23" s="1"/>
  <c r="P53" i="27"/>
  <c r="EM49" i="23" s="1"/>
  <c r="Q53" i="27"/>
  <c r="EN49" i="23" s="1"/>
  <c r="R53" i="27"/>
  <c r="EO49" i="23" s="1"/>
  <c r="S53" i="27"/>
  <c r="EP49" i="23" s="1"/>
  <c r="T53" i="27"/>
  <c r="EQ49" i="23" s="1"/>
  <c r="P54" i="27"/>
  <c r="EM50" i="23" s="1"/>
  <c r="Q54" i="27"/>
  <c r="EN50" i="23" s="1"/>
  <c r="R54" i="27"/>
  <c r="EO50" i="23" s="1"/>
  <c r="S54" i="27"/>
  <c r="EP50" i="23" s="1"/>
  <c r="T54" i="27"/>
  <c r="EQ50" i="23" s="1"/>
  <c r="P55" i="27"/>
  <c r="EM51" i="23" s="1"/>
  <c r="Q55" i="27"/>
  <c r="EN51" i="23" s="1"/>
  <c r="R55" i="27"/>
  <c r="EO51" i="23" s="1"/>
  <c r="S55" i="27"/>
  <c r="EP51" i="23" s="1"/>
  <c r="T55" i="27"/>
  <c r="EQ51" i="23" s="1"/>
  <c r="P56" i="27"/>
  <c r="EM52" i="23" s="1"/>
  <c r="Q56" i="27"/>
  <c r="EN52" i="23" s="1"/>
  <c r="R56" i="27"/>
  <c r="EO52" i="23" s="1"/>
  <c r="S56" i="27"/>
  <c r="EP52" i="23" s="1"/>
  <c r="T56" i="27"/>
  <c r="EQ52" i="23" s="1"/>
  <c r="P57" i="27"/>
  <c r="EM53" i="23" s="1"/>
  <c r="Q57" i="27"/>
  <c r="EN53" i="23" s="1"/>
  <c r="R57" i="27"/>
  <c r="EO53" i="23" s="1"/>
  <c r="S57" i="27"/>
  <c r="EP53" i="23" s="1"/>
  <c r="T57" i="27"/>
  <c r="EQ53" i="23" s="1"/>
  <c r="P58" i="27"/>
  <c r="EM54" i="23" s="1"/>
  <c r="Q58" i="27"/>
  <c r="EN54" i="23" s="1"/>
  <c r="R58" i="27"/>
  <c r="EO54" i="23" s="1"/>
  <c r="S58" i="27"/>
  <c r="EP54" i="23" s="1"/>
  <c r="T58" i="27"/>
  <c r="EQ54" i="23" s="1"/>
  <c r="P59" i="27"/>
  <c r="EM55" i="23" s="1"/>
  <c r="Q59" i="27"/>
  <c r="EN55" i="23" s="1"/>
  <c r="R59" i="27"/>
  <c r="EO55" i="23" s="1"/>
  <c r="S59" i="27"/>
  <c r="EP55" i="23" s="1"/>
  <c r="T59" i="27"/>
  <c r="EQ55" i="23" s="1"/>
  <c r="P60" i="27"/>
  <c r="EM56" i="23" s="1"/>
  <c r="Q60" i="27"/>
  <c r="EN56" i="23" s="1"/>
  <c r="R60" i="27"/>
  <c r="EO56" i="23" s="1"/>
  <c r="S60" i="27"/>
  <c r="EP56" i="23" s="1"/>
  <c r="T60" i="27"/>
  <c r="EQ56" i="23" s="1"/>
  <c r="P61" i="27"/>
  <c r="EM57" i="23" s="1"/>
  <c r="Q61" i="27"/>
  <c r="EN57" i="23" s="1"/>
  <c r="R61" i="27"/>
  <c r="EO57" i="23" s="1"/>
  <c r="S61" i="27"/>
  <c r="EP57" i="23" s="1"/>
  <c r="T61" i="27"/>
  <c r="EQ57" i="23" s="1"/>
  <c r="P62" i="27"/>
  <c r="EM58" i="23" s="1"/>
  <c r="Q62" i="27"/>
  <c r="EN58" i="23" s="1"/>
  <c r="R62" i="27"/>
  <c r="EO58" i="23" s="1"/>
  <c r="S62" i="27"/>
  <c r="EP58" i="23" s="1"/>
  <c r="T62" i="27"/>
  <c r="EQ58" i="23" s="1"/>
  <c r="P63" i="27"/>
  <c r="EM59" i="23" s="1"/>
  <c r="Q63" i="27"/>
  <c r="EN59" i="23" s="1"/>
  <c r="R63" i="27"/>
  <c r="EO59" i="23" s="1"/>
  <c r="S63" i="27"/>
  <c r="EP59" i="23" s="1"/>
  <c r="T63" i="27"/>
  <c r="EQ59" i="23" s="1"/>
  <c r="P64" i="27"/>
  <c r="EM60" i="23" s="1"/>
  <c r="Q64" i="27"/>
  <c r="EN60" i="23" s="1"/>
  <c r="R64" i="27"/>
  <c r="EO60" i="23" s="1"/>
  <c r="S64" i="27"/>
  <c r="EP60" i="23" s="1"/>
  <c r="T64" i="27"/>
  <c r="EQ60" i="23" s="1"/>
  <c r="P65" i="27"/>
  <c r="EM61" i="23" s="1"/>
  <c r="Q65" i="27"/>
  <c r="EN61" i="23" s="1"/>
  <c r="R65" i="27"/>
  <c r="EO61" i="23" s="1"/>
  <c r="S65" i="27"/>
  <c r="EP61" i="23" s="1"/>
  <c r="T65" i="27"/>
  <c r="EQ61" i="23" s="1"/>
  <c r="P66" i="27"/>
  <c r="EM62" i="23" s="1"/>
  <c r="Q66" i="27"/>
  <c r="EN62" i="23" s="1"/>
  <c r="R66" i="27"/>
  <c r="EO62" i="23" s="1"/>
  <c r="S66" i="27"/>
  <c r="EP62" i="23" s="1"/>
  <c r="T66" i="27"/>
  <c r="EQ62" i="23" s="1"/>
  <c r="P67" i="27"/>
  <c r="EM63" i="23" s="1"/>
  <c r="Q67" i="27"/>
  <c r="EN63" i="23" s="1"/>
  <c r="R67" i="27"/>
  <c r="EO63" i="23" s="1"/>
  <c r="S67" i="27"/>
  <c r="EP63" i="23" s="1"/>
  <c r="T67" i="27"/>
  <c r="EQ63" i="23" s="1"/>
  <c r="P68" i="27"/>
  <c r="EM64" i="23" s="1"/>
  <c r="Q68" i="27"/>
  <c r="EN64" i="23" s="1"/>
  <c r="R68" i="27"/>
  <c r="EO64" i="23" s="1"/>
  <c r="S68" i="27"/>
  <c r="EP64" i="23" s="1"/>
  <c r="T68" i="27"/>
  <c r="EQ64" i="23" s="1"/>
  <c r="P69" i="27"/>
  <c r="EM65" i="23" s="1"/>
  <c r="Q69" i="27"/>
  <c r="EN65" i="23" s="1"/>
  <c r="R69" i="27"/>
  <c r="EO65" i="23" s="1"/>
  <c r="S69" i="27"/>
  <c r="EP65" i="23" s="1"/>
  <c r="T69" i="27"/>
  <c r="EQ65" i="23" s="1"/>
  <c r="P70" i="27"/>
  <c r="EM66" i="23" s="1"/>
  <c r="Q70" i="27"/>
  <c r="EN66" i="23" s="1"/>
  <c r="R70" i="27"/>
  <c r="EO66" i="23" s="1"/>
  <c r="S70" i="27"/>
  <c r="EP66" i="23" s="1"/>
  <c r="T70" i="27"/>
  <c r="EQ66" i="23" s="1"/>
  <c r="P71" i="27"/>
  <c r="EM67" i="23" s="1"/>
  <c r="Q71" i="27"/>
  <c r="EN67" i="23" s="1"/>
  <c r="R71" i="27"/>
  <c r="EO67" i="23" s="1"/>
  <c r="S71" i="27"/>
  <c r="EP67" i="23" s="1"/>
  <c r="T71" i="27"/>
  <c r="EQ67" i="23" s="1"/>
  <c r="P72" i="27"/>
  <c r="EM68" i="23" s="1"/>
  <c r="Q72" i="27"/>
  <c r="EN68" i="23" s="1"/>
  <c r="R72" i="27"/>
  <c r="EO68" i="23" s="1"/>
  <c r="S72" i="27"/>
  <c r="EP68" i="23" s="1"/>
  <c r="T72" i="27"/>
  <c r="EQ68" i="23" s="1"/>
  <c r="P73" i="27"/>
  <c r="EM69" i="23" s="1"/>
  <c r="Q73" i="27"/>
  <c r="EN69" i="23" s="1"/>
  <c r="R73" i="27"/>
  <c r="EO69" i="23" s="1"/>
  <c r="S73" i="27"/>
  <c r="EP69" i="23" s="1"/>
  <c r="T73" i="27"/>
  <c r="EQ69" i="23" s="1"/>
  <c r="P74" i="27"/>
  <c r="EM70" i="23" s="1"/>
  <c r="Q74" i="27"/>
  <c r="EN70" i="23" s="1"/>
  <c r="R74" i="27"/>
  <c r="EO70" i="23" s="1"/>
  <c r="S74" i="27"/>
  <c r="EP70" i="23" s="1"/>
  <c r="T74" i="27"/>
  <c r="EQ70" i="23" s="1"/>
  <c r="P75" i="27"/>
  <c r="EM71" i="23" s="1"/>
  <c r="Q75" i="27"/>
  <c r="EN71" i="23" s="1"/>
  <c r="R75" i="27"/>
  <c r="EO71" i="23" s="1"/>
  <c r="S75" i="27"/>
  <c r="EP71" i="23" s="1"/>
  <c r="T75" i="27"/>
  <c r="EQ71" i="23" s="1"/>
  <c r="P76" i="27"/>
  <c r="EM72" i="23" s="1"/>
  <c r="Q76" i="27"/>
  <c r="EN72" i="23" s="1"/>
  <c r="R76" i="27"/>
  <c r="EO72" i="23" s="1"/>
  <c r="S76" i="27"/>
  <c r="EP72" i="23" s="1"/>
  <c r="T76" i="27"/>
  <c r="EQ72" i="23" s="1"/>
  <c r="P77" i="27"/>
  <c r="EM73" i="23" s="1"/>
  <c r="Q77" i="27"/>
  <c r="EN73" i="23" s="1"/>
  <c r="R77" i="27"/>
  <c r="EO73" i="23" s="1"/>
  <c r="S77" i="27"/>
  <c r="EP73" i="23" s="1"/>
  <c r="T77" i="27"/>
  <c r="EQ73" i="23" s="1"/>
  <c r="P78" i="27"/>
  <c r="EM74" i="23" s="1"/>
  <c r="Q78" i="27"/>
  <c r="EN74" i="23" s="1"/>
  <c r="R78" i="27"/>
  <c r="EO74" i="23" s="1"/>
  <c r="S78" i="27"/>
  <c r="EP74" i="23" s="1"/>
  <c r="T78" i="27"/>
  <c r="EQ74" i="23" s="1"/>
  <c r="P79" i="27"/>
  <c r="EM75" i="23" s="1"/>
  <c r="Q79" i="27"/>
  <c r="EN75" i="23" s="1"/>
  <c r="R79" i="27"/>
  <c r="EO75" i="23" s="1"/>
  <c r="S79" i="27"/>
  <c r="EP75" i="23" s="1"/>
  <c r="T79" i="27"/>
  <c r="EQ75" i="23" s="1"/>
  <c r="P80" i="27"/>
  <c r="EM76" i="23" s="1"/>
  <c r="Q80" i="27"/>
  <c r="EN76" i="23" s="1"/>
  <c r="R80" i="27"/>
  <c r="EO76" i="23" s="1"/>
  <c r="S80" i="27"/>
  <c r="EP76" i="23" s="1"/>
  <c r="T80" i="27"/>
  <c r="EQ76" i="23" s="1"/>
  <c r="P81" i="27"/>
  <c r="EM77" i="23" s="1"/>
  <c r="Q81" i="27"/>
  <c r="EN77" i="23" s="1"/>
  <c r="R81" i="27"/>
  <c r="EO77" i="23" s="1"/>
  <c r="S81" i="27"/>
  <c r="EP77" i="23" s="1"/>
  <c r="T81" i="27"/>
  <c r="EQ77" i="23" s="1"/>
  <c r="P82" i="27"/>
  <c r="EM78" i="23" s="1"/>
  <c r="Q82" i="27"/>
  <c r="EN78" i="23" s="1"/>
  <c r="R82" i="27"/>
  <c r="EO78" i="23" s="1"/>
  <c r="S82" i="27"/>
  <c r="EP78" i="23" s="1"/>
  <c r="T82" i="27"/>
  <c r="EQ78" i="23" s="1"/>
  <c r="P83" i="27"/>
  <c r="EM79" i="23" s="1"/>
  <c r="Q83" i="27"/>
  <c r="EN79" i="23" s="1"/>
  <c r="R83" i="27"/>
  <c r="EO79" i="23" s="1"/>
  <c r="S83" i="27"/>
  <c r="EP79" i="23" s="1"/>
  <c r="T83" i="27"/>
  <c r="EQ79" i="23" s="1"/>
  <c r="P84" i="27"/>
  <c r="EM80" i="23" s="1"/>
  <c r="Q84" i="27"/>
  <c r="EN80" i="23" s="1"/>
  <c r="R84" i="27"/>
  <c r="EO80" i="23" s="1"/>
  <c r="S84" i="27"/>
  <c r="EP80" i="23" s="1"/>
  <c r="T84" i="27"/>
  <c r="EQ80" i="23" s="1"/>
  <c r="P85" i="27"/>
  <c r="EM81" i="23" s="1"/>
  <c r="Q85" i="27"/>
  <c r="EN81" i="23" s="1"/>
  <c r="R85" i="27"/>
  <c r="EO81" i="23" s="1"/>
  <c r="S85" i="27"/>
  <c r="EP81" i="23" s="1"/>
  <c r="T85" i="27"/>
  <c r="EQ81" i="23" s="1"/>
  <c r="P86" i="27"/>
  <c r="EM82" i="23" s="1"/>
  <c r="Q86" i="27"/>
  <c r="EN82" i="23" s="1"/>
  <c r="R86" i="27"/>
  <c r="EO82" i="23" s="1"/>
  <c r="S86" i="27"/>
  <c r="EP82" i="23" s="1"/>
  <c r="T86" i="27"/>
  <c r="EQ82" i="23" s="1"/>
  <c r="P87" i="27"/>
  <c r="EM83" i="23" s="1"/>
  <c r="Q87" i="27"/>
  <c r="EN83" i="23" s="1"/>
  <c r="R87" i="27"/>
  <c r="EO83" i="23" s="1"/>
  <c r="S87" i="27"/>
  <c r="EP83" i="23" s="1"/>
  <c r="T87" i="27"/>
  <c r="EQ83" i="23" s="1"/>
  <c r="P88" i="27"/>
  <c r="EM84" i="23" s="1"/>
  <c r="Q88" i="27"/>
  <c r="EN84" i="23" s="1"/>
  <c r="R88" i="27"/>
  <c r="EO84" i="23" s="1"/>
  <c r="S88" i="27"/>
  <c r="EP84" i="23" s="1"/>
  <c r="T88" i="27"/>
  <c r="EQ84" i="23" s="1"/>
  <c r="P89" i="27"/>
  <c r="EM85" i="23" s="1"/>
  <c r="Q89" i="27"/>
  <c r="EN85" i="23" s="1"/>
  <c r="R89" i="27"/>
  <c r="EO85" i="23" s="1"/>
  <c r="S89" i="27"/>
  <c r="EP85" i="23" s="1"/>
  <c r="T89" i="27"/>
  <c r="EQ85" i="23" s="1"/>
  <c r="P90" i="27"/>
  <c r="EM86" i="23" s="1"/>
  <c r="Q90" i="27"/>
  <c r="EN86" i="23" s="1"/>
  <c r="R90" i="27"/>
  <c r="EO86" i="23" s="1"/>
  <c r="S90" i="27"/>
  <c r="EP86" i="23" s="1"/>
  <c r="T90" i="27"/>
  <c r="EQ86" i="23" s="1"/>
  <c r="P91" i="27"/>
  <c r="Q91" i="27"/>
  <c r="R91" i="27"/>
  <c r="S91" i="27"/>
  <c r="T91" i="27"/>
  <c r="P92" i="27"/>
  <c r="Q92" i="27"/>
  <c r="R92" i="27"/>
  <c r="S92" i="27"/>
  <c r="T92" i="27"/>
  <c r="Q3" i="27"/>
  <c r="R3" i="27"/>
  <c r="S3" i="27"/>
  <c r="T3" i="27"/>
  <c r="K7" i="27"/>
  <c r="EH3" i="23" s="1"/>
  <c r="L7" i="27"/>
  <c r="EI3" i="23" s="1"/>
  <c r="M7" i="27"/>
  <c r="EJ3" i="23" s="1"/>
  <c r="N7" i="27"/>
  <c r="EK3" i="23" s="1"/>
  <c r="O7" i="27"/>
  <c r="EL3" i="23" s="1"/>
  <c r="K8" i="27"/>
  <c r="EH4" i="23" s="1"/>
  <c r="L8" i="27"/>
  <c r="EI4" i="23" s="1"/>
  <c r="M8" i="27"/>
  <c r="EJ4" i="23" s="1"/>
  <c r="N8" i="27"/>
  <c r="EK4" i="23" s="1"/>
  <c r="O8" i="27"/>
  <c r="EL4" i="23" s="1"/>
  <c r="K9" i="27"/>
  <c r="EH5" i="23" s="1"/>
  <c r="L9" i="27"/>
  <c r="EI5" i="23" s="1"/>
  <c r="M9" i="27"/>
  <c r="EJ5" i="23" s="1"/>
  <c r="N9" i="27"/>
  <c r="EK5" i="23" s="1"/>
  <c r="O9" i="27"/>
  <c r="EL5" i="23" s="1"/>
  <c r="K10" i="27"/>
  <c r="EH6" i="23" s="1"/>
  <c r="L10" i="27"/>
  <c r="EI6" i="23" s="1"/>
  <c r="M10" i="27"/>
  <c r="EJ6" i="23" s="1"/>
  <c r="N10" i="27"/>
  <c r="EK6" i="23" s="1"/>
  <c r="O10" i="27"/>
  <c r="EL6" i="23" s="1"/>
  <c r="K11" i="27"/>
  <c r="EH7" i="23" s="1"/>
  <c r="L11" i="27"/>
  <c r="EI7" i="23" s="1"/>
  <c r="M11" i="27"/>
  <c r="EJ7" i="23" s="1"/>
  <c r="N11" i="27"/>
  <c r="EK7" i="23" s="1"/>
  <c r="O11" i="27"/>
  <c r="EL7" i="23" s="1"/>
  <c r="K12" i="27"/>
  <c r="EH8" i="23" s="1"/>
  <c r="L12" i="27"/>
  <c r="EI8" i="23" s="1"/>
  <c r="M12" i="27"/>
  <c r="EJ8" i="23" s="1"/>
  <c r="N12" i="27"/>
  <c r="EK8" i="23" s="1"/>
  <c r="O12" i="27"/>
  <c r="EL8" i="23" s="1"/>
  <c r="K13" i="27"/>
  <c r="EH9" i="23" s="1"/>
  <c r="L13" i="27"/>
  <c r="EI9" i="23" s="1"/>
  <c r="M13" i="27"/>
  <c r="EJ9" i="23" s="1"/>
  <c r="N13" i="27"/>
  <c r="EK9" i="23" s="1"/>
  <c r="O13" i="27"/>
  <c r="EL9" i="23" s="1"/>
  <c r="K14" i="27"/>
  <c r="EH10" i="23" s="1"/>
  <c r="L14" i="27"/>
  <c r="EI10" i="23" s="1"/>
  <c r="M14" i="27"/>
  <c r="EJ10" i="23" s="1"/>
  <c r="N14" i="27"/>
  <c r="EK10" i="23" s="1"/>
  <c r="O14" i="27"/>
  <c r="EL10" i="23" s="1"/>
  <c r="K15" i="27"/>
  <c r="EH11" i="23" s="1"/>
  <c r="L15" i="27"/>
  <c r="EI11" i="23" s="1"/>
  <c r="M15" i="27"/>
  <c r="EJ11" i="23" s="1"/>
  <c r="N15" i="27"/>
  <c r="EK11" i="23" s="1"/>
  <c r="O15" i="27"/>
  <c r="EL11" i="23" s="1"/>
  <c r="K16" i="27"/>
  <c r="EH12" i="23" s="1"/>
  <c r="L16" i="27"/>
  <c r="EI12" i="23" s="1"/>
  <c r="M16" i="27"/>
  <c r="EJ12" i="23" s="1"/>
  <c r="N16" i="27"/>
  <c r="EK12" i="23" s="1"/>
  <c r="O16" i="27"/>
  <c r="EL12" i="23" s="1"/>
  <c r="K17" i="27"/>
  <c r="EH13" i="23" s="1"/>
  <c r="L17" i="27"/>
  <c r="EI13" i="23" s="1"/>
  <c r="M17" i="27"/>
  <c r="EJ13" i="23" s="1"/>
  <c r="N17" i="27"/>
  <c r="EK13" i="23" s="1"/>
  <c r="O17" i="27"/>
  <c r="EL13" i="23" s="1"/>
  <c r="K18" i="27"/>
  <c r="EH14" i="23" s="1"/>
  <c r="L18" i="27"/>
  <c r="EI14" i="23" s="1"/>
  <c r="M18" i="27"/>
  <c r="EJ14" i="23" s="1"/>
  <c r="N18" i="27"/>
  <c r="EK14" i="23" s="1"/>
  <c r="O18" i="27"/>
  <c r="EL14" i="23" s="1"/>
  <c r="K19" i="27"/>
  <c r="EH15" i="23" s="1"/>
  <c r="L19" i="27"/>
  <c r="EI15" i="23" s="1"/>
  <c r="M19" i="27"/>
  <c r="EJ15" i="23" s="1"/>
  <c r="N19" i="27"/>
  <c r="EK15" i="23" s="1"/>
  <c r="O19" i="27"/>
  <c r="EL15" i="23" s="1"/>
  <c r="K20" i="27"/>
  <c r="EH16" i="23" s="1"/>
  <c r="L20" i="27"/>
  <c r="EI16" i="23" s="1"/>
  <c r="M20" i="27"/>
  <c r="EJ16" i="23" s="1"/>
  <c r="N20" i="27"/>
  <c r="EK16" i="23" s="1"/>
  <c r="O20" i="27"/>
  <c r="EL16" i="23" s="1"/>
  <c r="K21" i="27"/>
  <c r="EH17" i="23" s="1"/>
  <c r="L21" i="27"/>
  <c r="EI17" i="23" s="1"/>
  <c r="M21" i="27"/>
  <c r="EJ17" i="23" s="1"/>
  <c r="N21" i="27"/>
  <c r="EK17" i="23" s="1"/>
  <c r="O21" i="27"/>
  <c r="EL17" i="23" s="1"/>
  <c r="K22" i="27"/>
  <c r="EH18" i="23" s="1"/>
  <c r="L22" i="27"/>
  <c r="EI18" i="23" s="1"/>
  <c r="M22" i="27"/>
  <c r="EJ18" i="23" s="1"/>
  <c r="N22" i="27"/>
  <c r="EK18" i="23" s="1"/>
  <c r="O22" i="27"/>
  <c r="EL18" i="23" s="1"/>
  <c r="K23" i="27"/>
  <c r="EH19" i="23" s="1"/>
  <c r="L23" i="27"/>
  <c r="EI19" i="23" s="1"/>
  <c r="M23" i="27"/>
  <c r="EJ19" i="23" s="1"/>
  <c r="N23" i="27"/>
  <c r="EK19" i="23" s="1"/>
  <c r="O23" i="27"/>
  <c r="EL19" i="23" s="1"/>
  <c r="K24" i="27"/>
  <c r="EH20" i="23" s="1"/>
  <c r="L24" i="27"/>
  <c r="EI20" i="23" s="1"/>
  <c r="M24" i="27"/>
  <c r="EJ20" i="23" s="1"/>
  <c r="N24" i="27"/>
  <c r="EK20" i="23" s="1"/>
  <c r="O24" i="27"/>
  <c r="EL20" i="23" s="1"/>
  <c r="K25" i="27"/>
  <c r="EH21" i="23" s="1"/>
  <c r="L25" i="27"/>
  <c r="EI21" i="23" s="1"/>
  <c r="M25" i="27"/>
  <c r="EJ21" i="23" s="1"/>
  <c r="N25" i="27"/>
  <c r="EK21" i="23" s="1"/>
  <c r="O25" i="27"/>
  <c r="EL21" i="23" s="1"/>
  <c r="K26" i="27"/>
  <c r="EH22" i="23" s="1"/>
  <c r="L26" i="27"/>
  <c r="EI22" i="23" s="1"/>
  <c r="M26" i="27"/>
  <c r="EJ22" i="23" s="1"/>
  <c r="N26" i="27"/>
  <c r="EK22" i="23" s="1"/>
  <c r="O26" i="27"/>
  <c r="EL22" i="23" s="1"/>
  <c r="K27" i="27"/>
  <c r="EH23" i="23" s="1"/>
  <c r="L27" i="27"/>
  <c r="EI23" i="23" s="1"/>
  <c r="M27" i="27"/>
  <c r="EJ23" i="23" s="1"/>
  <c r="N27" i="27"/>
  <c r="EK23" i="23" s="1"/>
  <c r="O27" i="27"/>
  <c r="EL23" i="23" s="1"/>
  <c r="K28" i="27"/>
  <c r="EH24" i="23" s="1"/>
  <c r="L28" i="27"/>
  <c r="EI24" i="23" s="1"/>
  <c r="M28" i="27"/>
  <c r="EJ24" i="23" s="1"/>
  <c r="N28" i="27"/>
  <c r="EK24" i="23" s="1"/>
  <c r="O28" i="27"/>
  <c r="EL24" i="23" s="1"/>
  <c r="K29" i="27"/>
  <c r="EH25" i="23" s="1"/>
  <c r="L29" i="27"/>
  <c r="EI25" i="23" s="1"/>
  <c r="M29" i="27"/>
  <c r="EJ25" i="23" s="1"/>
  <c r="N29" i="27"/>
  <c r="EK25" i="23" s="1"/>
  <c r="O29" i="27"/>
  <c r="EL25" i="23" s="1"/>
  <c r="K30" i="27"/>
  <c r="EH26" i="23" s="1"/>
  <c r="L30" i="27"/>
  <c r="EI26" i="23" s="1"/>
  <c r="M30" i="27"/>
  <c r="EJ26" i="23" s="1"/>
  <c r="N30" i="27"/>
  <c r="EK26" i="23" s="1"/>
  <c r="O30" i="27"/>
  <c r="EL26" i="23" s="1"/>
  <c r="K31" i="27"/>
  <c r="EH27" i="23" s="1"/>
  <c r="L31" i="27"/>
  <c r="EI27" i="23" s="1"/>
  <c r="M31" i="27"/>
  <c r="EJ27" i="23" s="1"/>
  <c r="N31" i="27"/>
  <c r="EK27" i="23" s="1"/>
  <c r="O31" i="27"/>
  <c r="EL27" i="23" s="1"/>
  <c r="K32" i="27"/>
  <c r="EH28" i="23" s="1"/>
  <c r="L32" i="27"/>
  <c r="EI28" i="23" s="1"/>
  <c r="M32" i="27"/>
  <c r="EJ28" i="23" s="1"/>
  <c r="N32" i="27"/>
  <c r="EK28" i="23" s="1"/>
  <c r="O32" i="27"/>
  <c r="EL28" i="23" s="1"/>
  <c r="K33" i="27"/>
  <c r="EH29" i="23" s="1"/>
  <c r="L33" i="27"/>
  <c r="EI29" i="23" s="1"/>
  <c r="M33" i="27"/>
  <c r="EJ29" i="23" s="1"/>
  <c r="N33" i="27"/>
  <c r="EK29" i="23" s="1"/>
  <c r="O33" i="27"/>
  <c r="EL29" i="23" s="1"/>
  <c r="K34" i="27"/>
  <c r="EH30" i="23" s="1"/>
  <c r="L34" i="27"/>
  <c r="EI30" i="23" s="1"/>
  <c r="M34" i="27"/>
  <c r="EJ30" i="23" s="1"/>
  <c r="N34" i="27"/>
  <c r="EK30" i="23" s="1"/>
  <c r="O34" i="27"/>
  <c r="EL30" i="23" s="1"/>
  <c r="K35" i="27"/>
  <c r="EH31" i="23" s="1"/>
  <c r="L35" i="27"/>
  <c r="EI31" i="23" s="1"/>
  <c r="M35" i="27"/>
  <c r="EJ31" i="23" s="1"/>
  <c r="N35" i="27"/>
  <c r="EK31" i="23" s="1"/>
  <c r="O35" i="27"/>
  <c r="EL31" i="23" s="1"/>
  <c r="K36" i="27"/>
  <c r="EH32" i="23" s="1"/>
  <c r="L36" i="27"/>
  <c r="EI32" i="23" s="1"/>
  <c r="M36" i="27"/>
  <c r="EJ32" i="23" s="1"/>
  <c r="N36" i="27"/>
  <c r="EK32" i="23" s="1"/>
  <c r="O36" i="27"/>
  <c r="EL32" i="23" s="1"/>
  <c r="K37" i="27"/>
  <c r="EH33" i="23" s="1"/>
  <c r="L37" i="27"/>
  <c r="EI33" i="23" s="1"/>
  <c r="M37" i="27"/>
  <c r="EJ33" i="23" s="1"/>
  <c r="N37" i="27"/>
  <c r="EK33" i="23" s="1"/>
  <c r="O37" i="27"/>
  <c r="EL33" i="23" s="1"/>
  <c r="K38" i="27"/>
  <c r="EH34" i="23" s="1"/>
  <c r="L38" i="27"/>
  <c r="EI34" i="23" s="1"/>
  <c r="M38" i="27"/>
  <c r="EJ34" i="23" s="1"/>
  <c r="N38" i="27"/>
  <c r="EK34" i="23" s="1"/>
  <c r="O38" i="27"/>
  <c r="EL34" i="23" s="1"/>
  <c r="K39" i="27"/>
  <c r="EH35" i="23" s="1"/>
  <c r="L39" i="27"/>
  <c r="EI35" i="23" s="1"/>
  <c r="M39" i="27"/>
  <c r="EJ35" i="23" s="1"/>
  <c r="N39" i="27"/>
  <c r="EK35" i="23" s="1"/>
  <c r="O39" i="27"/>
  <c r="EL35" i="23" s="1"/>
  <c r="K40" i="27"/>
  <c r="EH36" i="23" s="1"/>
  <c r="L40" i="27"/>
  <c r="EI36" i="23" s="1"/>
  <c r="M40" i="27"/>
  <c r="EJ36" i="23" s="1"/>
  <c r="N40" i="27"/>
  <c r="EK36" i="23" s="1"/>
  <c r="O40" i="27"/>
  <c r="EL36" i="23" s="1"/>
  <c r="K41" i="27"/>
  <c r="EH37" i="23" s="1"/>
  <c r="L41" i="27"/>
  <c r="EI37" i="23" s="1"/>
  <c r="M41" i="27"/>
  <c r="EJ37" i="23" s="1"/>
  <c r="N41" i="27"/>
  <c r="EK37" i="23" s="1"/>
  <c r="O41" i="27"/>
  <c r="EL37" i="23" s="1"/>
  <c r="K42" i="27"/>
  <c r="EH38" i="23" s="1"/>
  <c r="L42" i="27"/>
  <c r="EI38" i="23" s="1"/>
  <c r="M42" i="27"/>
  <c r="EJ38" i="23" s="1"/>
  <c r="N42" i="27"/>
  <c r="EK38" i="23" s="1"/>
  <c r="O42" i="27"/>
  <c r="EL38" i="23" s="1"/>
  <c r="K43" i="27"/>
  <c r="EH39" i="23" s="1"/>
  <c r="L43" i="27"/>
  <c r="EI39" i="23" s="1"/>
  <c r="M43" i="27"/>
  <c r="EJ39" i="23" s="1"/>
  <c r="N43" i="27"/>
  <c r="EK39" i="23" s="1"/>
  <c r="O43" i="27"/>
  <c r="EL39" i="23" s="1"/>
  <c r="K44" i="27"/>
  <c r="EH40" i="23" s="1"/>
  <c r="L44" i="27"/>
  <c r="EI40" i="23" s="1"/>
  <c r="M44" i="27"/>
  <c r="EJ40" i="23" s="1"/>
  <c r="N44" i="27"/>
  <c r="EK40" i="23" s="1"/>
  <c r="O44" i="27"/>
  <c r="EL40" i="23" s="1"/>
  <c r="K45" i="27"/>
  <c r="EH41" i="23" s="1"/>
  <c r="L45" i="27"/>
  <c r="EI41" i="23" s="1"/>
  <c r="M45" i="27"/>
  <c r="EJ41" i="23" s="1"/>
  <c r="N45" i="27"/>
  <c r="EK41" i="23" s="1"/>
  <c r="O45" i="27"/>
  <c r="EL41" i="23" s="1"/>
  <c r="K46" i="27"/>
  <c r="EH42" i="23" s="1"/>
  <c r="L46" i="27"/>
  <c r="EI42" i="23" s="1"/>
  <c r="M46" i="27"/>
  <c r="EJ42" i="23" s="1"/>
  <c r="N46" i="27"/>
  <c r="EK42" i="23" s="1"/>
  <c r="O46" i="27"/>
  <c r="EL42" i="23" s="1"/>
  <c r="K47" i="27"/>
  <c r="EH43" i="23" s="1"/>
  <c r="L47" i="27"/>
  <c r="EI43" i="23" s="1"/>
  <c r="M47" i="27"/>
  <c r="EJ43" i="23" s="1"/>
  <c r="N47" i="27"/>
  <c r="EK43" i="23" s="1"/>
  <c r="O47" i="27"/>
  <c r="EL43" i="23" s="1"/>
  <c r="K48" i="27"/>
  <c r="EH44" i="23" s="1"/>
  <c r="L48" i="27"/>
  <c r="EI44" i="23" s="1"/>
  <c r="M48" i="27"/>
  <c r="EJ44" i="23" s="1"/>
  <c r="N48" i="27"/>
  <c r="EK44" i="23" s="1"/>
  <c r="O48" i="27"/>
  <c r="EL44" i="23" s="1"/>
  <c r="K49" i="27"/>
  <c r="EH45" i="23" s="1"/>
  <c r="L49" i="27"/>
  <c r="EI45" i="23" s="1"/>
  <c r="M49" i="27"/>
  <c r="EJ45" i="23" s="1"/>
  <c r="N49" i="27"/>
  <c r="EK45" i="23" s="1"/>
  <c r="O49" i="27"/>
  <c r="EL45" i="23" s="1"/>
  <c r="K50" i="27"/>
  <c r="EH46" i="23" s="1"/>
  <c r="L50" i="27"/>
  <c r="EI46" i="23" s="1"/>
  <c r="M50" i="27"/>
  <c r="EJ46" i="23" s="1"/>
  <c r="N50" i="27"/>
  <c r="EK46" i="23" s="1"/>
  <c r="O50" i="27"/>
  <c r="EL46" i="23" s="1"/>
  <c r="K51" i="27"/>
  <c r="EH47" i="23" s="1"/>
  <c r="L51" i="27"/>
  <c r="EI47" i="23" s="1"/>
  <c r="M51" i="27"/>
  <c r="EJ47" i="23" s="1"/>
  <c r="N51" i="27"/>
  <c r="EK47" i="23" s="1"/>
  <c r="O51" i="27"/>
  <c r="EL47" i="23" s="1"/>
  <c r="K52" i="27"/>
  <c r="EH48" i="23" s="1"/>
  <c r="L52" i="27"/>
  <c r="EI48" i="23" s="1"/>
  <c r="M52" i="27"/>
  <c r="EJ48" i="23" s="1"/>
  <c r="N52" i="27"/>
  <c r="EK48" i="23" s="1"/>
  <c r="O52" i="27"/>
  <c r="EL48" i="23" s="1"/>
  <c r="K53" i="27"/>
  <c r="EH49" i="23" s="1"/>
  <c r="L53" i="27"/>
  <c r="EI49" i="23" s="1"/>
  <c r="M53" i="27"/>
  <c r="EJ49" i="23" s="1"/>
  <c r="N53" i="27"/>
  <c r="EK49" i="23" s="1"/>
  <c r="O53" i="27"/>
  <c r="EL49" i="23" s="1"/>
  <c r="K54" i="27"/>
  <c r="EH50" i="23" s="1"/>
  <c r="L54" i="27"/>
  <c r="EI50" i="23" s="1"/>
  <c r="M54" i="27"/>
  <c r="EJ50" i="23" s="1"/>
  <c r="N54" i="27"/>
  <c r="EK50" i="23" s="1"/>
  <c r="O54" i="27"/>
  <c r="EL50" i="23" s="1"/>
  <c r="K55" i="27"/>
  <c r="EH51" i="23" s="1"/>
  <c r="L55" i="27"/>
  <c r="EI51" i="23" s="1"/>
  <c r="M55" i="27"/>
  <c r="EJ51" i="23" s="1"/>
  <c r="N55" i="27"/>
  <c r="EK51" i="23" s="1"/>
  <c r="O55" i="27"/>
  <c r="EL51" i="23" s="1"/>
  <c r="K56" i="27"/>
  <c r="EH52" i="23" s="1"/>
  <c r="L56" i="27"/>
  <c r="EI52" i="23" s="1"/>
  <c r="M56" i="27"/>
  <c r="EJ52" i="23" s="1"/>
  <c r="N56" i="27"/>
  <c r="EK52" i="23" s="1"/>
  <c r="O56" i="27"/>
  <c r="EL52" i="23" s="1"/>
  <c r="K57" i="27"/>
  <c r="EH53" i="23" s="1"/>
  <c r="L57" i="27"/>
  <c r="EI53" i="23" s="1"/>
  <c r="M57" i="27"/>
  <c r="EJ53" i="23" s="1"/>
  <c r="N57" i="27"/>
  <c r="EK53" i="23" s="1"/>
  <c r="O57" i="27"/>
  <c r="EL53" i="23" s="1"/>
  <c r="K58" i="27"/>
  <c r="EH54" i="23" s="1"/>
  <c r="L58" i="27"/>
  <c r="EI54" i="23" s="1"/>
  <c r="M58" i="27"/>
  <c r="EJ54" i="23" s="1"/>
  <c r="N58" i="27"/>
  <c r="EK54" i="23" s="1"/>
  <c r="O58" i="27"/>
  <c r="EL54" i="23" s="1"/>
  <c r="K59" i="27"/>
  <c r="EH55" i="23" s="1"/>
  <c r="L59" i="27"/>
  <c r="EI55" i="23" s="1"/>
  <c r="M59" i="27"/>
  <c r="EJ55" i="23" s="1"/>
  <c r="N59" i="27"/>
  <c r="EK55" i="23" s="1"/>
  <c r="O59" i="27"/>
  <c r="EL55" i="23" s="1"/>
  <c r="K60" i="27"/>
  <c r="EH56" i="23" s="1"/>
  <c r="L60" i="27"/>
  <c r="EI56" i="23" s="1"/>
  <c r="M60" i="27"/>
  <c r="EJ56" i="23" s="1"/>
  <c r="N60" i="27"/>
  <c r="EK56" i="23" s="1"/>
  <c r="O60" i="27"/>
  <c r="EL56" i="23" s="1"/>
  <c r="K61" i="27"/>
  <c r="EH57" i="23" s="1"/>
  <c r="L61" i="27"/>
  <c r="EI57" i="23" s="1"/>
  <c r="M61" i="27"/>
  <c r="EJ57" i="23" s="1"/>
  <c r="N61" i="27"/>
  <c r="EK57" i="23" s="1"/>
  <c r="O61" i="27"/>
  <c r="EL57" i="23" s="1"/>
  <c r="K62" i="27"/>
  <c r="EH58" i="23" s="1"/>
  <c r="L62" i="27"/>
  <c r="EI58" i="23" s="1"/>
  <c r="M62" i="27"/>
  <c r="EJ58" i="23" s="1"/>
  <c r="N62" i="27"/>
  <c r="EK58" i="23" s="1"/>
  <c r="O62" i="27"/>
  <c r="EL58" i="23" s="1"/>
  <c r="K63" i="27"/>
  <c r="EH59" i="23" s="1"/>
  <c r="L63" i="27"/>
  <c r="EI59" i="23" s="1"/>
  <c r="M63" i="27"/>
  <c r="EJ59" i="23" s="1"/>
  <c r="N63" i="27"/>
  <c r="EK59" i="23" s="1"/>
  <c r="O63" i="27"/>
  <c r="EL59" i="23" s="1"/>
  <c r="K64" i="27"/>
  <c r="EH60" i="23" s="1"/>
  <c r="L64" i="27"/>
  <c r="EI60" i="23" s="1"/>
  <c r="M64" i="27"/>
  <c r="EJ60" i="23" s="1"/>
  <c r="N64" i="27"/>
  <c r="EK60" i="23" s="1"/>
  <c r="O64" i="27"/>
  <c r="EL60" i="23" s="1"/>
  <c r="K65" i="27"/>
  <c r="EH61" i="23" s="1"/>
  <c r="L65" i="27"/>
  <c r="EI61" i="23" s="1"/>
  <c r="M65" i="27"/>
  <c r="EJ61" i="23" s="1"/>
  <c r="N65" i="27"/>
  <c r="EK61" i="23" s="1"/>
  <c r="O65" i="27"/>
  <c r="EL61" i="23" s="1"/>
  <c r="K66" i="27"/>
  <c r="EH62" i="23" s="1"/>
  <c r="L66" i="27"/>
  <c r="EI62" i="23" s="1"/>
  <c r="M66" i="27"/>
  <c r="EJ62" i="23" s="1"/>
  <c r="N66" i="27"/>
  <c r="EK62" i="23" s="1"/>
  <c r="O66" i="27"/>
  <c r="EL62" i="23" s="1"/>
  <c r="K67" i="27"/>
  <c r="EH63" i="23" s="1"/>
  <c r="L67" i="27"/>
  <c r="EI63" i="23" s="1"/>
  <c r="M67" i="27"/>
  <c r="EJ63" i="23" s="1"/>
  <c r="N67" i="27"/>
  <c r="EK63" i="23" s="1"/>
  <c r="O67" i="27"/>
  <c r="EL63" i="23" s="1"/>
  <c r="K68" i="27"/>
  <c r="EH64" i="23" s="1"/>
  <c r="L68" i="27"/>
  <c r="EI64" i="23" s="1"/>
  <c r="M68" i="27"/>
  <c r="EJ64" i="23" s="1"/>
  <c r="N68" i="27"/>
  <c r="EK64" i="23" s="1"/>
  <c r="O68" i="27"/>
  <c r="EL64" i="23" s="1"/>
  <c r="K69" i="27"/>
  <c r="EH65" i="23" s="1"/>
  <c r="L69" i="27"/>
  <c r="EI65" i="23" s="1"/>
  <c r="M69" i="27"/>
  <c r="EJ65" i="23" s="1"/>
  <c r="N69" i="27"/>
  <c r="EK65" i="23" s="1"/>
  <c r="O69" i="27"/>
  <c r="EL65" i="23" s="1"/>
  <c r="K70" i="27"/>
  <c r="EH66" i="23" s="1"/>
  <c r="L70" i="27"/>
  <c r="EI66" i="23" s="1"/>
  <c r="M70" i="27"/>
  <c r="EJ66" i="23" s="1"/>
  <c r="N70" i="27"/>
  <c r="EK66" i="23" s="1"/>
  <c r="O70" i="27"/>
  <c r="EL66" i="23" s="1"/>
  <c r="K71" i="27"/>
  <c r="EH67" i="23" s="1"/>
  <c r="L71" i="27"/>
  <c r="EI67" i="23" s="1"/>
  <c r="M71" i="27"/>
  <c r="EJ67" i="23" s="1"/>
  <c r="N71" i="27"/>
  <c r="EK67" i="23" s="1"/>
  <c r="O71" i="27"/>
  <c r="EL67" i="23" s="1"/>
  <c r="K72" i="27"/>
  <c r="EH68" i="23" s="1"/>
  <c r="L72" i="27"/>
  <c r="EI68" i="23" s="1"/>
  <c r="M72" i="27"/>
  <c r="EJ68" i="23" s="1"/>
  <c r="N72" i="27"/>
  <c r="EK68" i="23" s="1"/>
  <c r="O72" i="27"/>
  <c r="EL68" i="23" s="1"/>
  <c r="K73" i="27"/>
  <c r="EH69" i="23" s="1"/>
  <c r="L73" i="27"/>
  <c r="EI69" i="23" s="1"/>
  <c r="M73" i="27"/>
  <c r="EJ69" i="23" s="1"/>
  <c r="N73" i="27"/>
  <c r="EK69" i="23" s="1"/>
  <c r="O73" i="27"/>
  <c r="EL69" i="23" s="1"/>
  <c r="K74" i="27"/>
  <c r="EH70" i="23" s="1"/>
  <c r="L74" i="27"/>
  <c r="EI70" i="23" s="1"/>
  <c r="M74" i="27"/>
  <c r="EJ70" i="23" s="1"/>
  <c r="N74" i="27"/>
  <c r="EK70" i="23" s="1"/>
  <c r="O74" i="27"/>
  <c r="EL70" i="23" s="1"/>
  <c r="K75" i="27"/>
  <c r="EH71" i="23" s="1"/>
  <c r="L75" i="27"/>
  <c r="EI71" i="23" s="1"/>
  <c r="M75" i="27"/>
  <c r="EJ71" i="23" s="1"/>
  <c r="N75" i="27"/>
  <c r="EK71" i="23" s="1"/>
  <c r="O75" i="27"/>
  <c r="EL71" i="23" s="1"/>
  <c r="K76" i="27"/>
  <c r="EH72" i="23" s="1"/>
  <c r="L76" i="27"/>
  <c r="EI72" i="23" s="1"/>
  <c r="M76" i="27"/>
  <c r="EJ72" i="23" s="1"/>
  <c r="N76" i="27"/>
  <c r="EK72" i="23" s="1"/>
  <c r="O76" i="27"/>
  <c r="EL72" i="23" s="1"/>
  <c r="K77" i="27"/>
  <c r="EH73" i="23" s="1"/>
  <c r="L77" i="27"/>
  <c r="EI73" i="23" s="1"/>
  <c r="M77" i="27"/>
  <c r="EJ73" i="23" s="1"/>
  <c r="N77" i="27"/>
  <c r="EK73" i="23" s="1"/>
  <c r="O77" i="27"/>
  <c r="EL73" i="23" s="1"/>
  <c r="K78" i="27"/>
  <c r="EH74" i="23" s="1"/>
  <c r="L78" i="27"/>
  <c r="EI74" i="23" s="1"/>
  <c r="M78" i="27"/>
  <c r="EJ74" i="23" s="1"/>
  <c r="N78" i="27"/>
  <c r="EK74" i="23" s="1"/>
  <c r="O78" i="27"/>
  <c r="EL74" i="23" s="1"/>
  <c r="K79" i="27"/>
  <c r="EH75" i="23" s="1"/>
  <c r="L79" i="27"/>
  <c r="EI75" i="23" s="1"/>
  <c r="M79" i="27"/>
  <c r="EJ75" i="23" s="1"/>
  <c r="N79" i="27"/>
  <c r="EK75" i="23" s="1"/>
  <c r="O79" i="27"/>
  <c r="EL75" i="23" s="1"/>
  <c r="K80" i="27"/>
  <c r="EH76" i="23" s="1"/>
  <c r="L80" i="27"/>
  <c r="EI76" i="23" s="1"/>
  <c r="M80" i="27"/>
  <c r="EJ76" i="23" s="1"/>
  <c r="N80" i="27"/>
  <c r="EK76" i="23" s="1"/>
  <c r="O80" i="27"/>
  <c r="EL76" i="23" s="1"/>
  <c r="K81" i="27"/>
  <c r="EH77" i="23" s="1"/>
  <c r="L81" i="27"/>
  <c r="EI77" i="23" s="1"/>
  <c r="M81" i="27"/>
  <c r="EJ77" i="23" s="1"/>
  <c r="N81" i="27"/>
  <c r="EK77" i="23" s="1"/>
  <c r="O81" i="27"/>
  <c r="EL77" i="23" s="1"/>
  <c r="K82" i="27"/>
  <c r="EH78" i="23" s="1"/>
  <c r="L82" i="27"/>
  <c r="EI78" i="23" s="1"/>
  <c r="M82" i="27"/>
  <c r="EJ78" i="23" s="1"/>
  <c r="N82" i="27"/>
  <c r="EK78" i="23" s="1"/>
  <c r="O82" i="27"/>
  <c r="EL78" i="23" s="1"/>
  <c r="K83" i="27"/>
  <c r="EH79" i="23" s="1"/>
  <c r="L83" i="27"/>
  <c r="EI79" i="23" s="1"/>
  <c r="M83" i="27"/>
  <c r="EJ79" i="23" s="1"/>
  <c r="N83" i="27"/>
  <c r="EK79" i="23" s="1"/>
  <c r="O83" i="27"/>
  <c r="EL79" i="23" s="1"/>
  <c r="K84" i="27"/>
  <c r="EH80" i="23" s="1"/>
  <c r="L84" i="27"/>
  <c r="EI80" i="23" s="1"/>
  <c r="M84" i="27"/>
  <c r="EJ80" i="23" s="1"/>
  <c r="N84" i="27"/>
  <c r="EK80" i="23" s="1"/>
  <c r="O84" i="27"/>
  <c r="EL80" i="23" s="1"/>
  <c r="K85" i="27"/>
  <c r="EH81" i="23" s="1"/>
  <c r="L85" i="27"/>
  <c r="EI81" i="23" s="1"/>
  <c r="M85" i="27"/>
  <c r="EJ81" i="23" s="1"/>
  <c r="N85" i="27"/>
  <c r="EK81" i="23" s="1"/>
  <c r="O85" i="27"/>
  <c r="EL81" i="23" s="1"/>
  <c r="K86" i="27"/>
  <c r="EH82" i="23" s="1"/>
  <c r="L86" i="27"/>
  <c r="EI82" i="23" s="1"/>
  <c r="M86" i="27"/>
  <c r="EJ82" i="23" s="1"/>
  <c r="N86" i="27"/>
  <c r="EK82" i="23" s="1"/>
  <c r="O86" i="27"/>
  <c r="EL82" i="23" s="1"/>
  <c r="K87" i="27"/>
  <c r="EH83" i="23" s="1"/>
  <c r="L87" i="27"/>
  <c r="EI83" i="23" s="1"/>
  <c r="M87" i="27"/>
  <c r="EJ83" i="23" s="1"/>
  <c r="N87" i="27"/>
  <c r="EK83" i="23" s="1"/>
  <c r="O87" i="27"/>
  <c r="EL83" i="23" s="1"/>
  <c r="K88" i="27"/>
  <c r="EH84" i="23" s="1"/>
  <c r="L88" i="27"/>
  <c r="EI84" i="23" s="1"/>
  <c r="M88" i="27"/>
  <c r="EJ84" i="23" s="1"/>
  <c r="N88" i="27"/>
  <c r="EK84" i="23" s="1"/>
  <c r="O88" i="27"/>
  <c r="EL84" i="23" s="1"/>
  <c r="K89" i="27"/>
  <c r="EH85" i="23" s="1"/>
  <c r="L89" i="27"/>
  <c r="EI85" i="23" s="1"/>
  <c r="M89" i="27"/>
  <c r="EJ85" i="23" s="1"/>
  <c r="N89" i="27"/>
  <c r="EK85" i="23" s="1"/>
  <c r="O89" i="27"/>
  <c r="EL85" i="23" s="1"/>
  <c r="K90" i="27"/>
  <c r="EH86" i="23" s="1"/>
  <c r="L90" i="27"/>
  <c r="EI86" i="23" s="1"/>
  <c r="M90" i="27"/>
  <c r="EJ86" i="23" s="1"/>
  <c r="N90" i="27"/>
  <c r="EK86" i="23" s="1"/>
  <c r="O90" i="27"/>
  <c r="EL86" i="23" s="1"/>
  <c r="K91" i="27"/>
  <c r="L91" i="27"/>
  <c r="M91" i="27"/>
  <c r="N91" i="27"/>
  <c r="O91" i="27"/>
  <c r="K92" i="27"/>
  <c r="L92" i="27"/>
  <c r="M92" i="27"/>
  <c r="N92" i="27"/>
  <c r="O92" i="27"/>
  <c r="F3" i="27"/>
  <c r="G3" i="27"/>
  <c r="H3" i="27"/>
  <c r="I3" i="27"/>
  <c r="J3" i="27"/>
  <c r="K3" i="27"/>
  <c r="L3" i="27"/>
  <c r="M3" i="27"/>
  <c r="N3" i="27"/>
  <c r="O3" i="27"/>
  <c r="P3" i="27"/>
  <c r="U3" i="27"/>
  <c r="Z3" i="27"/>
  <c r="E3" i="27"/>
  <c r="E7" i="27"/>
  <c r="F7" i="27"/>
  <c r="G7" i="27"/>
  <c r="ED3" i="23" s="1"/>
  <c r="H7" i="27"/>
  <c r="EE3" i="23" s="1"/>
  <c r="I7" i="27"/>
  <c r="EF3" i="23" s="1"/>
  <c r="J7" i="27"/>
  <c r="EG3" i="23" s="1"/>
  <c r="E8" i="27"/>
  <c r="F8" i="27"/>
  <c r="G8" i="27"/>
  <c r="ED4" i="23" s="1"/>
  <c r="H8" i="27"/>
  <c r="EE4" i="23" s="1"/>
  <c r="I8" i="27"/>
  <c r="EF4" i="23" s="1"/>
  <c r="J8" i="27"/>
  <c r="EG4" i="23" s="1"/>
  <c r="E9" i="27"/>
  <c r="F9" i="27"/>
  <c r="G9" i="27"/>
  <c r="ED5" i="23" s="1"/>
  <c r="H9" i="27"/>
  <c r="EE5" i="23" s="1"/>
  <c r="I9" i="27"/>
  <c r="EF5" i="23" s="1"/>
  <c r="J9" i="27"/>
  <c r="EG5" i="23" s="1"/>
  <c r="E10" i="27"/>
  <c r="F10" i="27"/>
  <c r="G10" i="27"/>
  <c r="ED6" i="23" s="1"/>
  <c r="H10" i="27"/>
  <c r="EE6" i="23" s="1"/>
  <c r="I10" i="27"/>
  <c r="EF6" i="23" s="1"/>
  <c r="J10" i="27"/>
  <c r="EG6" i="23" s="1"/>
  <c r="E11" i="27"/>
  <c r="F11" i="27"/>
  <c r="G11" i="27"/>
  <c r="ED7" i="23" s="1"/>
  <c r="H11" i="27"/>
  <c r="EE7" i="23" s="1"/>
  <c r="I11" i="27"/>
  <c r="EF7" i="23" s="1"/>
  <c r="J11" i="27"/>
  <c r="EG7" i="23" s="1"/>
  <c r="E12" i="27"/>
  <c r="F12" i="27"/>
  <c r="G12" i="27"/>
  <c r="ED8" i="23" s="1"/>
  <c r="H12" i="27"/>
  <c r="EE8" i="23" s="1"/>
  <c r="I12" i="27"/>
  <c r="EF8" i="23" s="1"/>
  <c r="J12" i="27"/>
  <c r="EG8" i="23" s="1"/>
  <c r="E13" i="27"/>
  <c r="F13" i="27"/>
  <c r="G13" i="27"/>
  <c r="ED9" i="23" s="1"/>
  <c r="H13" i="27"/>
  <c r="EE9" i="23" s="1"/>
  <c r="I13" i="27"/>
  <c r="EF9" i="23" s="1"/>
  <c r="J13" i="27"/>
  <c r="EG9" i="23" s="1"/>
  <c r="E14" i="27"/>
  <c r="F14" i="27"/>
  <c r="G14" i="27"/>
  <c r="ED10" i="23" s="1"/>
  <c r="H14" i="27"/>
  <c r="EE10" i="23" s="1"/>
  <c r="I14" i="27"/>
  <c r="EF10" i="23" s="1"/>
  <c r="J14" i="27"/>
  <c r="EG10" i="23" s="1"/>
  <c r="E15" i="27"/>
  <c r="F15" i="27"/>
  <c r="G15" i="27"/>
  <c r="ED11" i="23" s="1"/>
  <c r="H15" i="27"/>
  <c r="EE11" i="23" s="1"/>
  <c r="I15" i="27"/>
  <c r="EF11" i="23" s="1"/>
  <c r="J15" i="27"/>
  <c r="EG11" i="23" s="1"/>
  <c r="E16" i="27"/>
  <c r="F16" i="27"/>
  <c r="G16" i="27"/>
  <c r="ED12" i="23" s="1"/>
  <c r="H16" i="27"/>
  <c r="EE12" i="23" s="1"/>
  <c r="I16" i="27"/>
  <c r="EF12" i="23" s="1"/>
  <c r="J16" i="27"/>
  <c r="EG12" i="23" s="1"/>
  <c r="E17" i="27"/>
  <c r="F17" i="27"/>
  <c r="G17" i="27"/>
  <c r="ED13" i="23" s="1"/>
  <c r="H17" i="27"/>
  <c r="EE13" i="23" s="1"/>
  <c r="I17" i="27"/>
  <c r="EF13" i="23" s="1"/>
  <c r="J17" i="27"/>
  <c r="EG13" i="23" s="1"/>
  <c r="E18" i="27"/>
  <c r="F18" i="27"/>
  <c r="G18" i="27"/>
  <c r="ED14" i="23" s="1"/>
  <c r="H18" i="27"/>
  <c r="EE14" i="23" s="1"/>
  <c r="I18" i="27"/>
  <c r="EF14" i="23" s="1"/>
  <c r="J18" i="27"/>
  <c r="EG14" i="23" s="1"/>
  <c r="E19" i="27"/>
  <c r="F19" i="27"/>
  <c r="G19" i="27"/>
  <c r="ED15" i="23" s="1"/>
  <c r="H19" i="27"/>
  <c r="EE15" i="23" s="1"/>
  <c r="I19" i="27"/>
  <c r="EF15" i="23" s="1"/>
  <c r="J19" i="27"/>
  <c r="EG15" i="23" s="1"/>
  <c r="E20" i="27"/>
  <c r="F20" i="27"/>
  <c r="G20" i="27"/>
  <c r="ED16" i="23" s="1"/>
  <c r="H20" i="27"/>
  <c r="EE16" i="23" s="1"/>
  <c r="I20" i="27"/>
  <c r="EF16" i="23" s="1"/>
  <c r="J20" i="27"/>
  <c r="EG16" i="23" s="1"/>
  <c r="E21" i="27"/>
  <c r="F21" i="27"/>
  <c r="G21" i="27"/>
  <c r="ED17" i="23" s="1"/>
  <c r="H21" i="27"/>
  <c r="EE17" i="23" s="1"/>
  <c r="I21" i="27"/>
  <c r="EF17" i="23" s="1"/>
  <c r="J21" i="27"/>
  <c r="EG17" i="23" s="1"/>
  <c r="E22" i="27"/>
  <c r="F22" i="27"/>
  <c r="G22" i="27"/>
  <c r="ED18" i="23" s="1"/>
  <c r="H22" i="27"/>
  <c r="EE18" i="23" s="1"/>
  <c r="I22" i="27"/>
  <c r="EF18" i="23" s="1"/>
  <c r="J22" i="27"/>
  <c r="EG18" i="23" s="1"/>
  <c r="E23" i="27"/>
  <c r="F23" i="27"/>
  <c r="G23" i="27"/>
  <c r="ED19" i="23" s="1"/>
  <c r="H23" i="27"/>
  <c r="EE19" i="23" s="1"/>
  <c r="I23" i="27"/>
  <c r="EF19" i="23" s="1"/>
  <c r="J23" i="27"/>
  <c r="EG19" i="23" s="1"/>
  <c r="E24" i="27"/>
  <c r="F24" i="27"/>
  <c r="G24" i="27"/>
  <c r="ED20" i="23" s="1"/>
  <c r="H24" i="27"/>
  <c r="EE20" i="23" s="1"/>
  <c r="I24" i="27"/>
  <c r="EF20" i="23" s="1"/>
  <c r="J24" i="27"/>
  <c r="EG20" i="23" s="1"/>
  <c r="E25" i="27"/>
  <c r="F25" i="27"/>
  <c r="G25" i="27"/>
  <c r="ED21" i="23" s="1"/>
  <c r="H25" i="27"/>
  <c r="EE21" i="23" s="1"/>
  <c r="I25" i="27"/>
  <c r="EF21" i="23" s="1"/>
  <c r="J25" i="27"/>
  <c r="EG21" i="23" s="1"/>
  <c r="E26" i="27"/>
  <c r="F26" i="27"/>
  <c r="G26" i="27"/>
  <c r="ED22" i="23" s="1"/>
  <c r="H26" i="27"/>
  <c r="EE22" i="23" s="1"/>
  <c r="I26" i="27"/>
  <c r="EF22" i="23" s="1"/>
  <c r="J26" i="27"/>
  <c r="EG22" i="23" s="1"/>
  <c r="E27" i="27"/>
  <c r="F27" i="27"/>
  <c r="G27" i="27"/>
  <c r="ED23" i="23" s="1"/>
  <c r="H27" i="27"/>
  <c r="EE23" i="23" s="1"/>
  <c r="I27" i="27"/>
  <c r="EF23" i="23" s="1"/>
  <c r="J27" i="27"/>
  <c r="EG23" i="23" s="1"/>
  <c r="E28" i="27"/>
  <c r="F28" i="27"/>
  <c r="G28" i="27"/>
  <c r="ED24" i="23" s="1"/>
  <c r="H28" i="27"/>
  <c r="EE24" i="23" s="1"/>
  <c r="I28" i="27"/>
  <c r="EF24" i="23" s="1"/>
  <c r="J28" i="27"/>
  <c r="EG24" i="23" s="1"/>
  <c r="E29" i="27"/>
  <c r="F29" i="27"/>
  <c r="G29" i="27"/>
  <c r="ED25" i="23" s="1"/>
  <c r="H29" i="27"/>
  <c r="EE25" i="23" s="1"/>
  <c r="I29" i="27"/>
  <c r="EF25" i="23" s="1"/>
  <c r="J29" i="27"/>
  <c r="EG25" i="23" s="1"/>
  <c r="E30" i="27"/>
  <c r="F30" i="27"/>
  <c r="G30" i="27"/>
  <c r="ED26" i="23" s="1"/>
  <c r="H30" i="27"/>
  <c r="EE26" i="23" s="1"/>
  <c r="I30" i="27"/>
  <c r="EF26" i="23" s="1"/>
  <c r="J30" i="27"/>
  <c r="EG26" i="23" s="1"/>
  <c r="E31" i="27"/>
  <c r="F31" i="27"/>
  <c r="G31" i="27"/>
  <c r="ED27" i="23" s="1"/>
  <c r="H31" i="27"/>
  <c r="EE27" i="23" s="1"/>
  <c r="I31" i="27"/>
  <c r="EF27" i="23" s="1"/>
  <c r="J31" i="27"/>
  <c r="EG27" i="23" s="1"/>
  <c r="E32" i="27"/>
  <c r="F32" i="27"/>
  <c r="G32" i="27"/>
  <c r="ED28" i="23" s="1"/>
  <c r="H32" i="27"/>
  <c r="EE28" i="23" s="1"/>
  <c r="I32" i="27"/>
  <c r="EF28" i="23" s="1"/>
  <c r="J32" i="27"/>
  <c r="EG28" i="23" s="1"/>
  <c r="E33" i="27"/>
  <c r="F33" i="27"/>
  <c r="G33" i="27"/>
  <c r="ED29" i="23" s="1"/>
  <c r="H33" i="27"/>
  <c r="EE29" i="23" s="1"/>
  <c r="I33" i="27"/>
  <c r="EF29" i="23" s="1"/>
  <c r="J33" i="27"/>
  <c r="EG29" i="23" s="1"/>
  <c r="E34" i="27"/>
  <c r="F34" i="27"/>
  <c r="G34" i="27"/>
  <c r="ED30" i="23" s="1"/>
  <c r="H34" i="27"/>
  <c r="EE30" i="23" s="1"/>
  <c r="I34" i="27"/>
  <c r="EF30" i="23" s="1"/>
  <c r="J34" i="27"/>
  <c r="EG30" i="23" s="1"/>
  <c r="E35" i="27"/>
  <c r="F35" i="27"/>
  <c r="G35" i="27"/>
  <c r="ED31" i="23" s="1"/>
  <c r="H35" i="27"/>
  <c r="EE31" i="23" s="1"/>
  <c r="I35" i="27"/>
  <c r="EF31" i="23" s="1"/>
  <c r="J35" i="27"/>
  <c r="EG31" i="23" s="1"/>
  <c r="E36" i="27"/>
  <c r="F36" i="27"/>
  <c r="G36" i="27"/>
  <c r="ED32" i="23" s="1"/>
  <c r="H36" i="27"/>
  <c r="EE32" i="23" s="1"/>
  <c r="I36" i="27"/>
  <c r="EF32" i="23" s="1"/>
  <c r="J36" i="27"/>
  <c r="EG32" i="23" s="1"/>
  <c r="E37" i="27"/>
  <c r="F37" i="27"/>
  <c r="G37" i="27"/>
  <c r="ED33" i="23" s="1"/>
  <c r="H37" i="27"/>
  <c r="EE33" i="23" s="1"/>
  <c r="I37" i="27"/>
  <c r="EF33" i="23" s="1"/>
  <c r="J37" i="27"/>
  <c r="EG33" i="23" s="1"/>
  <c r="E38" i="27"/>
  <c r="F38" i="27"/>
  <c r="G38" i="27"/>
  <c r="ED34" i="23" s="1"/>
  <c r="H38" i="27"/>
  <c r="EE34" i="23" s="1"/>
  <c r="I38" i="27"/>
  <c r="EF34" i="23" s="1"/>
  <c r="J38" i="27"/>
  <c r="EG34" i="23" s="1"/>
  <c r="E39" i="27"/>
  <c r="F39" i="27"/>
  <c r="G39" i="27"/>
  <c r="ED35" i="23" s="1"/>
  <c r="H39" i="27"/>
  <c r="EE35" i="23" s="1"/>
  <c r="I39" i="27"/>
  <c r="EF35" i="23" s="1"/>
  <c r="J39" i="27"/>
  <c r="EG35" i="23" s="1"/>
  <c r="E40" i="27"/>
  <c r="F40" i="27"/>
  <c r="G40" i="27"/>
  <c r="ED36" i="23" s="1"/>
  <c r="H40" i="27"/>
  <c r="EE36" i="23" s="1"/>
  <c r="I40" i="27"/>
  <c r="EF36" i="23" s="1"/>
  <c r="J40" i="27"/>
  <c r="EG36" i="23" s="1"/>
  <c r="E41" i="27"/>
  <c r="F41" i="27"/>
  <c r="G41" i="27"/>
  <c r="ED37" i="23" s="1"/>
  <c r="H41" i="27"/>
  <c r="EE37" i="23" s="1"/>
  <c r="I41" i="27"/>
  <c r="EF37" i="23" s="1"/>
  <c r="J41" i="27"/>
  <c r="EG37" i="23" s="1"/>
  <c r="E42" i="27"/>
  <c r="F42" i="27"/>
  <c r="G42" i="27"/>
  <c r="ED38" i="23" s="1"/>
  <c r="H42" i="27"/>
  <c r="EE38" i="23" s="1"/>
  <c r="I42" i="27"/>
  <c r="EF38" i="23" s="1"/>
  <c r="J42" i="27"/>
  <c r="EG38" i="23" s="1"/>
  <c r="E43" i="27"/>
  <c r="F43" i="27"/>
  <c r="G43" i="27"/>
  <c r="ED39" i="23" s="1"/>
  <c r="H43" i="27"/>
  <c r="EE39" i="23" s="1"/>
  <c r="I43" i="27"/>
  <c r="EF39" i="23" s="1"/>
  <c r="J43" i="27"/>
  <c r="EG39" i="23" s="1"/>
  <c r="E44" i="27"/>
  <c r="F44" i="27"/>
  <c r="G44" i="27"/>
  <c r="ED40" i="23" s="1"/>
  <c r="H44" i="27"/>
  <c r="EE40" i="23" s="1"/>
  <c r="I44" i="27"/>
  <c r="EF40" i="23" s="1"/>
  <c r="J44" i="27"/>
  <c r="EG40" i="23" s="1"/>
  <c r="E45" i="27"/>
  <c r="F45" i="27"/>
  <c r="G45" i="27"/>
  <c r="ED41" i="23" s="1"/>
  <c r="H45" i="27"/>
  <c r="EE41" i="23" s="1"/>
  <c r="I45" i="27"/>
  <c r="EF41" i="23" s="1"/>
  <c r="J45" i="27"/>
  <c r="EG41" i="23" s="1"/>
  <c r="E46" i="27"/>
  <c r="F46" i="27"/>
  <c r="G46" i="27"/>
  <c r="ED42" i="23" s="1"/>
  <c r="H46" i="27"/>
  <c r="EE42" i="23" s="1"/>
  <c r="I46" i="27"/>
  <c r="EF42" i="23" s="1"/>
  <c r="J46" i="27"/>
  <c r="EG42" i="23" s="1"/>
  <c r="E47" i="27"/>
  <c r="F47" i="27"/>
  <c r="G47" i="27"/>
  <c r="ED43" i="23" s="1"/>
  <c r="H47" i="27"/>
  <c r="EE43" i="23" s="1"/>
  <c r="I47" i="27"/>
  <c r="EF43" i="23" s="1"/>
  <c r="J47" i="27"/>
  <c r="EG43" i="23" s="1"/>
  <c r="E48" i="27"/>
  <c r="F48" i="27"/>
  <c r="G48" i="27"/>
  <c r="ED44" i="23" s="1"/>
  <c r="H48" i="27"/>
  <c r="EE44" i="23" s="1"/>
  <c r="I48" i="27"/>
  <c r="EF44" i="23" s="1"/>
  <c r="J48" i="27"/>
  <c r="EG44" i="23" s="1"/>
  <c r="E49" i="27"/>
  <c r="F49" i="27"/>
  <c r="G49" i="27"/>
  <c r="ED45" i="23" s="1"/>
  <c r="H49" i="27"/>
  <c r="EE45" i="23" s="1"/>
  <c r="I49" i="27"/>
  <c r="EF45" i="23" s="1"/>
  <c r="J49" i="27"/>
  <c r="EG45" i="23" s="1"/>
  <c r="E50" i="27"/>
  <c r="F50" i="27"/>
  <c r="G50" i="27"/>
  <c r="ED46" i="23" s="1"/>
  <c r="H50" i="27"/>
  <c r="EE46" i="23" s="1"/>
  <c r="I50" i="27"/>
  <c r="EF46" i="23" s="1"/>
  <c r="J50" i="27"/>
  <c r="EG46" i="23" s="1"/>
  <c r="E51" i="27"/>
  <c r="F51" i="27"/>
  <c r="G51" i="27"/>
  <c r="ED47" i="23" s="1"/>
  <c r="H51" i="27"/>
  <c r="EE47" i="23" s="1"/>
  <c r="I51" i="27"/>
  <c r="EF47" i="23" s="1"/>
  <c r="J51" i="27"/>
  <c r="EG47" i="23" s="1"/>
  <c r="E52" i="27"/>
  <c r="F52" i="27"/>
  <c r="G52" i="27"/>
  <c r="ED48" i="23" s="1"/>
  <c r="H52" i="27"/>
  <c r="EE48" i="23" s="1"/>
  <c r="I52" i="27"/>
  <c r="EF48" i="23" s="1"/>
  <c r="J52" i="27"/>
  <c r="EG48" i="23" s="1"/>
  <c r="E53" i="27"/>
  <c r="F53" i="27"/>
  <c r="G53" i="27"/>
  <c r="ED49" i="23" s="1"/>
  <c r="H53" i="27"/>
  <c r="EE49" i="23" s="1"/>
  <c r="I53" i="27"/>
  <c r="EF49" i="23" s="1"/>
  <c r="J53" i="27"/>
  <c r="EG49" i="23" s="1"/>
  <c r="E54" i="27"/>
  <c r="F54" i="27"/>
  <c r="G54" i="27"/>
  <c r="ED50" i="23" s="1"/>
  <c r="H54" i="27"/>
  <c r="EE50" i="23" s="1"/>
  <c r="I54" i="27"/>
  <c r="EF50" i="23" s="1"/>
  <c r="J54" i="27"/>
  <c r="EG50" i="23" s="1"/>
  <c r="E55" i="27"/>
  <c r="F55" i="27"/>
  <c r="G55" i="27"/>
  <c r="ED51" i="23" s="1"/>
  <c r="H55" i="27"/>
  <c r="EE51" i="23" s="1"/>
  <c r="I55" i="27"/>
  <c r="EF51" i="23" s="1"/>
  <c r="J55" i="27"/>
  <c r="EG51" i="23" s="1"/>
  <c r="E56" i="27"/>
  <c r="F56" i="27"/>
  <c r="G56" i="27"/>
  <c r="ED52" i="23" s="1"/>
  <c r="H56" i="27"/>
  <c r="EE52" i="23" s="1"/>
  <c r="I56" i="27"/>
  <c r="EF52" i="23" s="1"/>
  <c r="J56" i="27"/>
  <c r="EG52" i="23" s="1"/>
  <c r="E57" i="27"/>
  <c r="F57" i="27"/>
  <c r="G57" i="27"/>
  <c r="ED53" i="23" s="1"/>
  <c r="H57" i="27"/>
  <c r="EE53" i="23" s="1"/>
  <c r="I57" i="27"/>
  <c r="EF53" i="23" s="1"/>
  <c r="J57" i="27"/>
  <c r="EG53" i="23" s="1"/>
  <c r="E58" i="27"/>
  <c r="F58" i="27"/>
  <c r="G58" i="27"/>
  <c r="ED54" i="23" s="1"/>
  <c r="H58" i="27"/>
  <c r="EE54" i="23" s="1"/>
  <c r="I58" i="27"/>
  <c r="EF54" i="23" s="1"/>
  <c r="J58" i="27"/>
  <c r="EG54" i="23" s="1"/>
  <c r="E59" i="27"/>
  <c r="F59" i="27"/>
  <c r="G59" i="27"/>
  <c r="ED55" i="23" s="1"/>
  <c r="H59" i="27"/>
  <c r="EE55" i="23" s="1"/>
  <c r="I59" i="27"/>
  <c r="EF55" i="23" s="1"/>
  <c r="J59" i="27"/>
  <c r="EG55" i="23" s="1"/>
  <c r="E60" i="27"/>
  <c r="F60" i="27"/>
  <c r="G60" i="27"/>
  <c r="ED56" i="23" s="1"/>
  <c r="H60" i="27"/>
  <c r="EE56" i="23" s="1"/>
  <c r="I60" i="27"/>
  <c r="EF56" i="23" s="1"/>
  <c r="J60" i="27"/>
  <c r="EG56" i="23" s="1"/>
  <c r="E61" i="27"/>
  <c r="F61" i="27"/>
  <c r="G61" i="27"/>
  <c r="ED57" i="23" s="1"/>
  <c r="H61" i="27"/>
  <c r="EE57" i="23" s="1"/>
  <c r="I61" i="27"/>
  <c r="EF57" i="23" s="1"/>
  <c r="J61" i="27"/>
  <c r="EG57" i="23" s="1"/>
  <c r="E62" i="27"/>
  <c r="F62" i="27"/>
  <c r="G62" i="27"/>
  <c r="ED58" i="23" s="1"/>
  <c r="H62" i="27"/>
  <c r="EE58" i="23" s="1"/>
  <c r="I62" i="27"/>
  <c r="EF58" i="23" s="1"/>
  <c r="J62" i="27"/>
  <c r="EG58" i="23" s="1"/>
  <c r="E63" i="27"/>
  <c r="F63" i="27"/>
  <c r="G63" i="27"/>
  <c r="ED59" i="23" s="1"/>
  <c r="H63" i="27"/>
  <c r="EE59" i="23" s="1"/>
  <c r="I63" i="27"/>
  <c r="EF59" i="23" s="1"/>
  <c r="J63" i="27"/>
  <c r="EG59" i="23" s="1"/>
  <c r="E64" i="27"/>
  <c r="F64" i="27"/>
  <c r="G64" i="27"/>
  <c r="ED60" i="23" s="1"/>
  <c r="H64" i="27"/>
  <c r="EE60" i="23" s="1"/>
  <c r="I64" i="27"/>
  <c r="EF60" i="23" s="1"/>
  <c r="J64" i="27"/>
  <c r="EG60" i="23" s="1"/>
  <c r="E65" i="27"/>
  <c r="F65" i="27"/>
  <c r="G65" i="27"/>
  <c r="ED61" i="23" s="1"/>
  <c r="H65" i="27"/>
  <c r="EE61" i="23" s="1"/>
  <c r="I65" i="27"/>
  <c r="EF61" i="23" s="1"/>
  <c r="J65" i="27"/>
  <c r="EG61" i="23" s="1"/>
  <c r="E66" i="27"/>
  <c r="F66" i="27"/>
  <c r="G66" i="27"/>
  <c r="ED62" i="23" s="1"/>
  <c r="H66" i="27"/>
  <c r="EE62" i="23" s="1"/>
  <c r="I66" i="27"/>
  <c r="EF62" i="23" s="1"/>
  <c r="J66" i="27"/>
  <c r="EG62" i="23" s="1"/>
  <c r="E67" i="27"/>
  <c r="F67" i="27"/>
  <c r="G67" i="27"/>
  <c r="ED63" i="23" s="1"/>
  <c r="H67" i="27"/>
  <c r="EE63" i="23" s="1"/>
  <c r="I67" i="27"/>
  <c r="EF63" i="23" s="1"/>
  <c r="J67" i="27"/>
  <c r="EG63" i="23" s="1"/>
  <c r="E68" i="27"/>
  <c r="F68" i="27"/>
  <c r="G68" i="27"/>
  <c r="ED64" i="23" s="1"/>
  <c r="H68" i="27"/>
  <c r="EE64" i="23" s="1"/>
  <c r="I68" i="27"/>
  <c r="EF64" i="23" s="1"/>
  <c r="J68" i="27"/>
  <c r="EG64" i="23" s="1"/>
  <c r="E69" i="27"/>
  <c r="F69" i="27"/>
  <c r="G69" i="27"/>
  <c r="ED65" i="23" s="1"/>
  <c r="H69" i="27"/>
  <c r="EE65" i="23" s="1"/>
  <c r="I69" i="27"/>
  <c r="EF65" i="23" s="1"/>
  <c r="J69" i="27"/>
  <c r="EG65" i="23" s="1"/>
  <c r="E70" i="27"/>
  <c r="F70" i="27"/>
  <c r="G70" i="27"/>
  <c r="ED66" i="23" s="1"/>
  <c r="H70" i="27"/>
  <c r="EE66" i="23" s="1"/>
  <c r="I70" i="27"/>
  <c r="EF66" i="23" s="1"/>
  <c r="J70" i="27"/>
  <c r="EG66" i="23" s="1"/>
  <c r="E71" i="27"/>
  <c r="F71" i="27"/>
  <c r="G71" i="27"/>
  <c r="ED67" i="23" s="1"/>
  <c r="H71" i="27"/>
  <c r="EE67" i="23" s="1"/>
  <c r="I71" i="27"/>
  <c r="EF67" i="23" s="1"/>
  <c r="J71" i="27"/>
  <c r="EG67" i="23" s="1"/>
  <c r="E72" i="27"/>
  <c r="F72" i="27"/>
  <c r="G72" i="27"/>
  <c r="ED68" i="23" s="1"/>
  <c r="H72" i="27"/>
  <c r="EE68" i="23" s="1"/>
  <c r="I72" i="27"/>
  <c r="EF68" i="23" s="1"/>
  <c r="J72" i="27"/>
  <c r="EG68" i="23" s="1"/>
  <c r="E73" i="27"/>
  <c r="F73" i="27"/>
  <c r="G73" i="27"/>
  <c r="ED69" i="23" s="1"/>
  <c r="H73" i="27"/>
  <c r="EE69" i="23" s="1"/>
  <c r="I73" i="27"/>
  <c r="EF69" i="23" s="1"/>
  <c r="J73" i="27"/>
  <c r="EG69" i="23" s="1"/>
  <c r="E74" i="27"/>
  <c r="F74" i="27"/>
  <c r="G74" i="27"/>
  <c r="ED70" i="23" s="1"/>
  <c r="H74" i="27"/>
  <c r="EE70" i="23" s="1"/>
  <c r="I74" i="27"/>
  <c r="EF70" i="23" s="1"/>
  <c r="J74" i="27"/>
  <c r="EG70" i="23" s="1"/>
  <c r="E75" i="27"/>
  <c r="F75" i="27"/>
  <c r="G75" i="27"/>
  <c r="ED71" i="23" s="1"/>
  <c r="H75" i="27"/>
  <c r="EE71" i="23" s="1"/>
  <c r="I75" i="27"/>
  <c r="EF71" i="23" s="1"/>
  <c r="J75" i="27"/>
  <c r="EG71" i="23" s="1"/>
  <c r="E76" i="27"/>
  <c r="F76" i="27"/>
  <c r="G76" i="27"/>
  <c r="ED72" i="23" s="1"/>
  <c r="H76" i="27"/>
  <c r="EE72" i="23" s="1"/>
  <c r="I76" i="27"/>
  <c r="EF72" i="23" s="1"/>
  <c r="J76" i="27"/>
  <c r="EG72" i="23" s="1"/>
  <c r="E77" i="27"/>
  <c r="F77" i="27"/>
  <c r="G77" i="27"/>
  <c r="ED73" i="23" s="1"/>
  <c r="H77" i="27"/>
  <c r="EE73" i="23" s="1"/>
  <c r="I77" i="27"/>
  <c r="EF73" i="23" s="1"/>
  <c r="J77" i="27"/>
  <c r="EG73" i="23" s="1"/>
  <c r="E78" i="27"/>
  <c r="F78" i="27"/>
  <c r="G78" i="27"/>
  <c r="ED74" i="23" s="1"/>
  <c r="H78" i="27"/>
  <c r="EE74" i="23" s="1"/>
  <c r="I78" i="27"/>
  <c r="EF74" i="23" s="1"/>
  <c r="J78" i="27"/>
  <c r="EG74" i="23" s="1"/>
  <c r="E79" i="27"/>
  <c r="F79" i="27"/>
  <c r="G79" i="27"/>
  <c r="ED75" i="23" s="1"/>
  <c r="H79" i="27"/>
  <c r="EE75" i="23" s="1"/>
  <c r="I79" i="27"/>
  <c r="EF75" i="23" s="1"/>
  <c r="J79" i="27"/>
  <c r="EG75" i="23" s="1"/>
  <c r="E80" i="27"/>
  <c r="F80" i="27"/>
  <c r="G80" i="27"/>
  <c r="ED76" i="23" s="1"/>
  <c r="H80" i="27"/>
  <c r="EE76" i="23" s="1"/>
  <c r="I80" i="27"/>
  <c r="EF76" i="23" s="1"/>
  <c r="J80" i="27"/>
  <c r="EG76" i="23" s="1"/>
  <c r="E81" i="27"/>
  <c r="F81" i="27"/>
  <c r="G81" i="27"/>
  <c r="ED77" i="23" s="1"/>
  <c r="H81" i="27"/>
  <c r="EE77" i="23" s="1"/>
  <c r="I81" i="27"/>
  <c r="EF77" i="23" s="1"/>
  <c r="J81" i="27"/>
  <c r="EG77" i="23" s="1"/>
  <c r="E82" i="27"/>
  <c r="F82" i="27"/>
  <c r="G82" i="27"/>
  <c r="ED78" i="23" s="1"/>
  <c r="H82" i="27"/>
  <c r="EE78" i="23" s="1"/>
  <c r="I82" i="27"/>
  <c r="EF78" i="23" s="1"/>
  <c r="J82" i="27"/>
  <c r="EG78" i="23" s="1"/>
  <c r="E83" i="27"/>
  <c r="F83" i="27"/>
  <c r="G83" i="27"/>
  <c r="ED79" i="23" s="1"/>
  <c r="H83" i="27"/>
  <c r="EE79" i="23" s="1"/>
  <c r="I83" i="27"/>
  <c r="EF79" i="23" s="1"/>
  <c r="J83" i="27"/>
  <c r="EG79" i="23" s="1"/>
  <c r="E84" i="27"/>
  <c r="F84" i="27"/>
  <c r="G84" i="27"/>
  <c r="ED80" i="23" s="1"/>
  <c r="H84" i="27"/>
  <c r="EE80" i="23" s="1"/>
  <c r="I84" i="27"/>
  <c r="EF80" i="23" s="1"/>
  <c r="J84" i="27"/>
  <c r="EG80" i="23" s="1"/>
  <c r="E85" i="27"/>
  <c r="F85" i="27"/>
  <c r="G85" i="27"/>
  <c r="ED81" i="23" s="1"/>
  <c r="H85" i="27"/>
  <c r="EE81" i="23" s="1"/>
  <c r="I85" i="27"/>
  <c r="EF81" i="23" s="1"/>
  <c r="J85" i="27"/>
  <c r="EG81" i="23" s="1"/>
  <c r="E86" i="27"/>
  <c r="F86" i="27"/>
  <c r="G86" i="27"/>
  <c r="ED82" i="23" s="1"/>
  <c r="H86" i="27"/>
  <c r="EE82" i="23" s="1"/>
  <c r="I86" i="27"/>
  <c r="EF82" i="23" s="1"/>
  <c r="J86" i="27"/>
  <c r="EG82" i="23" s="1"/>
  <c r="E87" i="27"/>
  <c r="F87" i="27"/>
  <c r="G87" i="27"/>
  <c r="ED83" i="23" s="1"/>
  <c r="H87" i="27"/>
  <c r="EE83" i="23" s="1"/>
  <c r="I87" i="27"/>
  <c r="EF83" i="23" s="1"/>
  <c r="J87" i="27"/>
  <c r="EG83" i="23" s="1"/>
  <c r="E88" i="27"/>
  <c r="F88" i="27"/>
  <c r="G88" i="27"/>
  <c r="ED84" i="23" s="1"/>
  <c r="H88" i="27"/>
  <c r="EE84" i="23" s="1"/>
  <c r="I88" i="27"/>
  <c r="EF84" i="23" s="1"/>
  <c r="J88" i="27"/>
  <c r="EG84" i="23" s="1"/>
  <c r="E89" i="27"/>
  <c r="F89" i="27"/>
  <c r="G89" i="27"/>
  <c r="ED85" i="23" s="1"/>
  <c r="H89" i="27"/>
  <c r="EE85" i="23" s="1"/>
  <c r="I89" i="27"/>
  <c r="EF85" i="23" s="1"/>
  <c r="J89" i="27"/>
  <c r="EG85" i="23" s="1"/>
  <c r="E90" i="27"/>
  <c r="F90" i="27"/>
  <c r="G90" i="27"/>
  <c r="ED86" i="23" s="1"/>
  <c r="H90" i="27"/>
  <c r="EE86" i="23" s="1"/>
  <c r="I90" i="27"/>
  <c r="EF86" i="23" s="1"/>
  <c r="J90" i="27"/>
  <c r="EG86" i="23" s="1"/>
  <c r="E91" i="27"/>
  <c r="F91" i="27"/>
  <c r="G91" i="27"/>
  <c r="H91" i="27"/>
  <c r="I91" i="27"/>
  <c r="J91" i="27"/>
  <c r="E92" i="27"/>
  <c r="F92" i="27"/>
  <c r="G92" i="27"/>
  <c r="H92" i="27"/>
  <c r="I92" i="27"/>
  <c r="J92" i="27"/>
  <c r="AB5" i="26"/>
  <c r="X7" i="26"/>
  <c r="DY3" i="23" s="1"/>
  <c r="Y7" i="26"/>
  <c r="DZ3" i="23" s="1"/>
  <c r="Z7" i="26"/>
  <c r="EA3" i="23" s="1"/>
  <c r="X8" i="26"/>
  <c r="DY4" i="23" s="1"/>
  <c r="Y8" i="26"/>
  <c r="DZ4" i="23" s="1"/>
  <c r="Z8" i="26"/>
  <c r="EA4" i="23" s="1"/>
  <c r="X9" i="26"/>
  <c r="DY5" i="23" s="1"/>
  <c r="Y9" i="26"/>
  <c r="DZ5" i="23" s="1"/>
  <c r="Z9" i="26"/>
  <c r="EA5" i="23" s="1"/>
  <c r="X10" i="26"/>
  <c r="DY6" i="23" s="1"/>
  <c r="Y10" i="26"/>
  <c r="DZ6" i="23" s="1"/>
  <c r="Z10" i="26"/>
  <c r="EA6" i="23" s="1"/>
  <c r="X11" i="26"/>
  <c r="DY7" i="23" s="1"/>
  <c r="Y11" i="26"/>
  <c r="DZ7" i="23" s="1"/>
  <c r="Z11" i="26"/>
  <c r="EA7" i="23" s="1"/>
  <c r="X12" i="26"/>
  <c r="DY8" i="23" s="1"/>
  <c r="Y12" i="26"/>
  <c r="DZ8" i="23" s="1"/>
  <c r="Z12" i="26"/>
  <c r="EA8" i="23" s="1"/>
  <c r="X13" i="26"/>
  <c r="DY9" i="23" s="1"/>
  <c r="Y13" i="26"/>
  <c r="DZ9" i="23" s="1"/>
  <c r="Z13" i="26"/>
  <c r="EA9" i="23" s="1"/>
  <c r="X14" i="26"/>
  <c r="DY10" i="23" s="1"/>
  <c r="Y14" i="26"/>
  <c r="DZ10" i="23" s="1"/>
  <c r="Z14" i="26"/>
  <c r="EA10" i="23" s="1"/>
  <c r="X15" i="26"/>
  <c r="DY11" i="23" s="1"/>
  <c r="Y15" i="26"/>
  <c r="DZ11" i="23" s="1"/>
  <c r="Z15" i="26"/>
  <c r="EA11" i="23" s="1"/>
  <c r="X16" i="26"/>
  <c r="DY12" i="23" s="1"/>
  <c r="Y16" i="26"/>
  <c r="DZ12" i="23" s="1"/>
  <c r="Z16" i="26"/>
  <c r="EA12" i="23" s="1"/>
  <c r="X17" i="26"/>
  <c r="DY13" i="23" s="1"/>
  <c r="Y17" i="26"/>
  <c r="DZ13" i="23" s="1"/>
  <c r="Z17" i="26"/>
  <c r="EA13" i="23" s="1"/>
  <c r="X18" i="26"/>
  <c r="DY14" i="23" s="1"/>
  <c r="Y18" i="26"/>
  <c r="DZ14" i="23" s="1"/>
  <c r="Z18" i="26"/>
  <c r="EA14" i="23" s="1"/>
  <c r="X19" i="26"/>
  <c r="DY15" i="23" s="1"/>
  <c r="Y19" i="26"/>
  <c r="DZ15" i="23" s="1"/>
  <c r="Z19" i="26"/>
  <c r="EA15" i="23" s="1"/>
  <c r="X20" i="26"/>
  <c r="DY16" i="23" s="1"/>
  <c r="Y20" i="26"/>
  <c r="DZ16" i="23" s="1"/>
  <c r="Z20" i="26"/>
  <c r="EA16" i="23" s="1"/>
  <c r="X21" i="26"/>
  <c r="DY17" i="23" s="1"/>
  <c r="Y21" i="26"/>
  <c r="DZ17" i="23" s="1"/>
  <c r="Z21" i="26"/>
  <c r="EA17" i="23" s="1"/>
  <c r="X22" i="26"/>
  <c r="DY18" i="23" s="1"/>
  <c r="Y22" i="26"/>
  <c r="DZ18" i="23" s="1"/>
  <c r="Z22" i="26"/>
  <c r="EA18" i="23" s="1"/>
  <c r="X23" i="26"/>
  <c r="DY19" i="23" s="1"/>
  <c r="Y23" i="26"/>
  <c r="DZ19" i="23" s="1"/>
  <c r="Z23" i="26"/>
  <c r="EA19" i="23" s="1"/>
  <c r="X24" i="26"/>
  <c r="DY20" i="23" s="1"/>
  <c r="Y24" i="26"/>
  <c r="DZ20" i="23" s="1"/>
  <c r="Z24" i="26"/>
  <c r="EA20" i="23" s="1"/>
  <c r="X25" i="26"/>
  <c r="DY21" i="23" s="1"/>
  <c r="Y25" i="26"/>
  <c r="DZ21" i="23" s="1"/>
  <c r="Z25" i="26"/>
  <c r="EA21" i="23" s="1"/>
  <c r="X26" i="26"/>
  <c r="DY22" i="23" s="1"/>
  <c r="Y26" i="26"/>
  <c r="DZ22" i="23" s="1"/>
  <c r="Z26" i="26"/>
  <c r="EA22" i="23" s="1"/>
  <c r="X27" i="26"/>
  <c r="DY23" i="23" s="1"/>
  <c r="Y27" i="26"/>
  <c r="DZ23" i="23" s="1"/>
  <c r="Z27" i="26"/>
  <c r="EA23" i="23" s="1"/>
  <c r="X28" i="26"/>
  <c r="DY24" i="23" s="1"/>
  <c r="Y28" i="26"/>
  <c r="DZ24" i="23" s="1"/>
  <c r="Z28" i="26"/>
  <c r="EA24" i="23" s="1"/>
  <c r="X29" i="26"/>
  <c r="DY25" i="23" s="1"/>
  <c r="Y29" i="26"/>
  <c r="DZ25" i="23" s="1"/>
  <c r="Z29" i="26"/>
  <c r="EA25" i="23" s="1"/>
  <c r="X30" i="26"/>
  <c r="DY26" i="23" s="1"/>
  <c r="Y30" i="26"/>
  <c r="DZ26" i="23" s="1"/>
  <c r="Z30" i="26"/>
  <c r="EA26" i="23" s="1"/>
  <c r="X31" i="26"/>
  <c r="DY27" i="23" s="1"/>
  <c r="Y31" i="26"/>
  <c r="DZ27" i="23" s="1"/>
  <c r="Z31" i="26"/>
  <c r="EA27" i="23" s="1"/>
  <c r="X32" i="26"/>
  <c r="DY28" i="23" s="1"/>
  <c r="Y32" i="26"/>
  <c r="DZ28" i="23" s="1"/>
  <c r="Z32" i="26"/>
  <c r="EA28" i="23" s="1"/>
  <c r="X33" i="26"/>
  <c r="DY29" i="23" s="1"/>
  <c r="Y33" i="26"/>
  <c r="DZ29" i="23" s="1"/>
  <c r="Z33" i="26"/>
  <c r="EA29" i="23" s="1"/>
  <c r="X34" i="26"/>
  <c r="DY30" i="23" s="1"/>
  <c r="Y34" i="26"/>
  <c r="DZ30" i="23" s="1"/>
  <c r="Z34" i="26"/>
  <c r="EA30" i="23" s="1"/>
  <c r="X35" i="26"/>
  <c r="DY31" i="23" s="1"/>
  <c r="Y35" i="26"/>
  <c r="DZ31" i="23" s="1"/>
  <c r="Z35" i="26"/>
  <c r="EA31" i="23" s="1"/>
  <c r="X36" i="26"/>
  <c r="DY32" i="23" s="1"/>
  <c r="Y36" i="26"/>
  <c r="DZ32" i="23" s="1"/>
  <c r="Z36" i="26"/>
  <c r="EA32" i="23" s="1"/>
  <c r="X37" i="26"/>
  <c r="DY33" i="23" s="1"/>
  <c r="Y37" i="26"/>
  <c r="DZ33" i="23" s="1"/>
  <c r="Z37" i="26"/>
  <c r="EA33" i="23" s="1"/>
  <c r="X38" i="26"/>
  <c r="DY34" i="23" s="1"/>
  <c r="Y38" i="26"/>
  <c r="DZ34" i="23" s="1"/>
  <c r="Z38" i="26"/>
  <c r="EA34" i="23" s="1"/>
  <c r="X39" i="26"/>
  <c r="DY35" i="23" s="1"/>
  <c r="Y39" i="26"/>
  <c r="DZ35" i="23" s="1"/>
  <c r="Z39" i="26"/>
  <c r="EA35" i="23" s="1"/>
  <c r="X40" i="26"/>
  <c r="DY36" i="23" s="1"/>
  <c r="Y40" i="26"/>
  <c r="DZ36" i="23" s="1"/>
  <c r="Z40" i="26"/>
  <c r="EA36" i="23" s="1"/>
  <c r="X41" i="26"/>
  <c r="DY37" i="23" s="1"/>
  <c r="Y41" i="26"/>
  <c r="DZ37" i="23" s="1"/>
  <c r="Z41" i="26"/>
  <c r="EA37" i="23" s="1"/>
  <c r="X42" i="26"/>
  <c r="DY38" i="23" s="1"/>
  <c r="Y42" i="26"/>
  <c r="DZ38" i="23" s="1"/>
  <c r="Z42" i="26"/>
  <c r="EA38" i="23" s="1"/>
  <c r="X43" i="26"/>
  <c r="DY39" i="23" s="1"/>
  <c r="Y43" i="26"/>
  <c r="DZ39" i="23" s="1"/>
  <c r="Z43" i="26"/>
  <c r="EA39" i="23" s="1"/>
  <c r="X44" i="26"/>
  <c r="DY40" i="23" s="1"/>
  <c r="Y44" i="26"/>
  <c r="DZ40" i="23" s="1"/>
  <c r="Z44" i="26"/>
  <c r="EA40" i="23" s="1"/>
  <c r="X45" i="26"/>
  <c r="DY41" i="23" s="1"/>
  <c r="Y45" i="26"/>
  <c r="DZ41" i="23" s="1"/>
  <c r="Z45" i="26"/>
  <c r="EA41" i="23" s="1"/>
  <c r="X46" i="26"/>
  <c r="DY42" i="23" s="1"/>
  <c r="Y46" i="26"/>
  <c r="DZ42" i="23" s="1"/>
  <c r="Z46" i="26"/>
  <c r="EA42" i="23" s="1"/>
  <c r="X47" i="26"/>
  <c r="DY43" i="23" s="1"/>
  <c r="Y47" i="26"/>
  <c r="DZ43" i="23" s="1"/>
  <c r="Z47" i="26"/>
  <c r="EA43" i="23" s="1"/>
  <c r="X48" i="26"/>
  <c r="DY44" i="23" s="1"/>
  <c r="Y48" i="26"/>
  <c r="DZ44" i="23" s="1"/>
  <c r="Z48" i="26"/>
  <c r="EA44" i="23" s="1"/>
  <c r="X49" i="26"/>
  <c r="DY45" i="23" s="1"/>
  <c r="Y49" i="26"/>
  <c r="DZ45" i="23" s="1"/>
  <c r="Z49" i="26"/>
  <c r="EA45" i="23" s="1"/>
  <c r="X50" i="26"/>
  <c r="DY46" i="23" s="1"/>
  <c r="Y50" i="26"/>
  <c r="DZ46" i="23" s="1"/>
  <c r="Z50" i="26"/>
  <c r="EA46" i="23" s="1"/>
  <c r="X51" i="26"/>
  <c r="DY47" i="23" s="1"/>
  <c r="Y51" i="26"/>
  <c r="DZ47" i="23" s="1"/>
  <c r="Z51" i="26"/>
  <c r="EA47" i="23" s="1"/>
  <c r="X52" i="26"/>
  <c r="DY48" i="23" s="1"/>
  <c r="Y52" i="26"/>
  <c r="DZ48" i="23" s="1"/>
  <c r="Z52" i="26"/>
  <c r="EA48" i="23" s="1"/>
  <c r="X53" i="26"/>
  <c r="DY49" i="23" s="1"/>
  <c r="Y53" i="26"/>
  <c r="DZ49" i="23" s="1"/>
  <c r="Z53" i="26"/>
  <c r="EA49" i="23" s="1"/>
  <c r="X54" i="26"/>
  <c r="DY50" i="23" s="1"/>
  <c r="Y54" i="26"/>
  <c r="DZ50" i="23" s="1"/>
  <c r="Z54" i="26"/>
  <c r="EA50" i="23" s="1"/>
  <c r="X55" i="26"/>
  <c r="DY51" i="23" s="1"/>
  <c r="Y55" i="26"/>
  <c r="DZ51" i="23" s="1"/>
  <c r="Z55" i="26"/>
  <c r="EA51" i="23" s="1"/>
  <c r="X56" i="26"/>
  <c r="DY52" i="23" s="1"/>
  <c r="Y56" i="26"/>
  <c r="DZ52" i="23" s="1"/>
  <c r="Z56" i="26"/>
  <c r="EA52" i="23" s="1"/>
  <c r="X57" i="26"/>
  <c r="DY53" i="23" s="1"/>
  <c r="Y57" i="26"/>
  <c r="DZ53" i="23" s="1"/>
  <c r="Z57" i="26"/>
  <c r="EA53" i="23" s="1"/>
  <c r="X58" i="26"/>
  <c r="DY54" i="23" s="1"/>
  <c r="Y58" i="26"/>
  <c r="DZ54" i="23" s="1"/>
  <c r="Z58" i="26"/>
  <c r="EA54" i="23" s="1"/>
  <c r="X59" i="26"/>
  <c r="DY55" i="23" s="1"/>
  <c r="Y59" i="26"/>
  <c r="DZ55" i="23" s="1"/>
  <c r="Z59" i="26"/>
  <c r="EA55" i="23" s="1"/>
  <c r="X60" i="26"/>
  <c r="DY56" i="23" s="1"/>
  <c r="Y60" i="26"/>
  <c r="DZ56" i="23" s="1"/>
  <c r="Z60" i="26"/>
  <c r="EA56" i="23" s="1"/>
  <c r="X61" i="26"/>
  <c r="DY57" i="23" s="1"/>
  <c r="Y61" i="26"/>
  <c r="DZ57" i="23" s="1"/>
  <c r="Z61" i="26"/>
  <c r="EA57" i="23" s="1"/>
  <c r="X62" i="26"/>
  <c r="DY58" i="23" s="1"/>
  <c r="Y62" i="26"/>
  <c r="DZ58" i="23" s="1"/>
  <c r="Z62" i="26"/>
  <c r="EA58" i="23" s="1"/>
  <c r="X63" i="26"/>
  <c r="DY59" i="23" s="1"/>
  <c r="Y63" i="26"/>
  <c r="DZ59" i="23" s="1"/>
  <c r="Z63" i="26"/>
  <c r="EA59" i="23" s="1"/>
  <c r="X64" i="26"/>
  <c r="DY60" i="23" s="1"/>
  <c r="Y64" i="26"/>
  <c r="DZ60" i="23" s="1"/>
  <c r="Z64" i="26"/>
  <c r="EA60" i="23" s="1"/>
  <c r="X65" i="26"/>
  <c r="DY61" i="23" s="1"/>
  <c r="Y65" i="26"/>
  <c r="DZ61" i="23" s="1"/>
  <c r="Z65" i="26"/>
  <c r="EA61" i="23" s="1"/>
  <c r="X66" i="26"/>
  <c r="DY62" i="23" s="1"/>
  <c r="Y66" i="26"/>
  <c r="DZ62" i="23" s="1"/>
  <c r="Z66" i="26"/>
  <c r="EA62" i="23" s="1"/>
  <c r="X67" i="26"/>
  <c r="DY63" i="23" s="1"/>
  <c r="Y67" i="26"/>
  <c r="DZ63" i="23" s="1"/>
  <c r="Z67" i="26"/>
  <c r="EA63" i="23" s="1"/>
  <c r="X68" i="26"/>
  <c r="DY64" i="23" s="1"/>
  <c r="Y68" i="26"/>
  <c r="DZ64" i="23" s="1"/>
  <c r="Z68" i="26"/>
  <c r="EA64" i="23" s="1"/>
  <c r="X69" i="26"/>
  <c r="DY65" i="23" s="1"/>
  <c r="Y69" i="26"/>
  <c r="DZ65" i="23" s="1"/>
  <c r="Z69" i="26"/>
  <c r="EA65" i="23" s="1"/>
  <c r="X70" i="26"/>
  <c r="DY66" i="23" s="1"/>
  <c r="Y70" i="26"/>
  <c r="DZ66" i="23" s="1"/>
  <c r="Z70" i="26"/>
  <c r="EA66" i="23" s="1"/>
  <c r="X71" i="26"/>
  <c r="DY67" i="23" s="1"/>
  <c r="Y71" i="26"/>
  <c r="DZ67" i="23" s="1"/>
  <c r="Z71" i="26"/>
  <c r="EA67" i="23" s="1"/>
  <c r="X72" i="26"/>
  <c r="DY68" i="23" s="1"/>
  <c r="Y72" i="26"/>
  <c r="DZ68" i="23" s="1"/>
  <c r="Z72" i="26"/>
  <c r="EA68" i="23" s="1"/>
  <c r="X73" i="26"/>
  <c r="DY69" i="23" s="1"/>
  <c r="Y73" i="26"/>
  <c r="DZ69" i="23" s="1"/>
  <c r="Z73" i="26"/>
  <c r="EA69" i="23" s="1"/>
  <c r="X74" i="26"/>
  <c r="DY70" i="23" s="1"/>
  <c r="Y74" i="26"/>
  <c r="DZ70" i="23" s="1"/>
  <c r="Z74" i="26"/>
  <c r="EA70" i="23" s="1"/>
  <c r="X75" i="26"/>
  <c r="DY71" i="23" s="1"/>
  <c r="Y75" i="26"/>
  <c r="DZ71" i="23" s="1"/>
  <c r="Z75" i="26"/>
  <c r="EA71" i="23" s="1"/>
  <c r="X76" i="26"/>
  <c r="DY72" i="23" s="1"/>
  <c r="Y76" i="26"/>
  <c r="DZ72" i="23" s="1"/>
  <c r="Z76" i="26"/>
  <c r="EA72" i="23" s="1"/>
  <c r="X77" i="26"/>
  <c r="DY73" i="23" s="1"/>
  <c r="Y77" i="26"/>
  <c r="DZ73" i="23" s="1"/>
  <c r="Z77" i="26"/>
  <c r="EA73" i="23" s="1"/>
  <c r="X78" i="26"/>
  <c r="DY74" i="23" s="1"/>
  <c r="Y78" i="26"/>
  <c r="DZ74" i="23" s="1"/>
  <c r="Z78" i="26"/>
  <c r="EA74" i="23" s="1"/>
  <c r="X79" i="26"/>
  <c r="DY75" i="23" s="1"/>
  <c r="Y79" i="26"/>
  <c r="DZ75" i="23" s="1"/>
  <c r="Z79" i="26"/>
  <c r="EA75" i="23" s="1"/>
  <c r="X80" i="26"/>
  <c r="DY76" i="23" s="1"/>
  <c r="Y80" i="26"/>
  <c r="DZ76" i="23" s="1"/>
  <c r="Z80" i="26"/>
  <c r="EA76" i="23" s="1"/>
  <c r="X81" i="26"/>
  <c r="DY77" i="23" s="1"/>
  <c r="Y81" i="26"/>
  <c r="DZ77" i="23" s="1"/>
  <c r="Z81" i="26"/>
  <c r="EA77" i="23" s="1"/>
  <c r="X82" i="26"/>
  <c r="DY78" i="23" s="1"/>
  <c r="Y82" i="26"/>
  <c r="DZ78" i="23" s="1"/>
  <c r="Z82" i="26"/>
  <c r="EA78" i="23" s="1"/>
  <c r="X83" i="26"/>
  <c r="DY79" i="23" s="1"/>
  <c r="Y83" i="26"/>
  <c r="DZ79" i="23" s="1"/>
  <c r="Z83" i="26"/>
  <c r="EA79" i="23" s="1"/>
  <c r="X84" i="26"/>
  <c r="DY80" i="23" s="1"/>
  <c r="Y84" i="26"/>
  <c r="DZ80" i="23" s="1"/>
  <c r="Z84" i="26"/>
  <c r="EA80" i="23" s="1"/>
  <c r="X85" i="26"/>
  <c r="DY81" i="23" s="1"/>
  <c r="Y85" i="26"/>
  <c r="DZ81" i="23" s="1"/>
  <c r="Z85" i="26"/>
  <c r="EA81" i="23" s="1"/>
  <c r="X86" i="26"/>
  <c r="DY82" i="23" s="1"/>
  <c r="Y86" i="26"/>
  <c r="DZ82" i="23" s="1"/>
  <c r="Z86" i="26"/>
  <c r="EA82" i="23" s="1"/>
  <c r="X87" i="26"/>
  <c r="DY83" i="23" s="1"/>
  <c r="Y87" i="26"/>
  <c r="DZ83" i="23" s="1"/>
  <c r="Z87" i="26"/>
  <c r="EA83" i="23" s="1"/>
  <c r="X88" i="26"/>
  <c r="DY84" i="23" s="1"/>
  <c r="Y88" i="26"/>
  <c r="DZ84" i="23" s="1"/>
  <c r="Z88" i="26"/>
  <c r="EA84" i="23" s="1"/>
  <c r="X89" i="26"/>
  <c r="DY85" i="23" s="1"/>
  <c r="Y89" i="26"/>
  <c r="DZ85" i="23" s="1"/>
  <c r="Z89" i="26"/>
  <c r="EA85" i="23" s="1"/>
  <c r="X90" i="26"/>
  <c r="DY86" i="23" s="1"/>
  <c r="Y90" i="26"/>
  <c r="DZ86" i="23" s="1"/>
  <c r="Z90" i="26"/>
  <c r="EA86" i="23" s="1"/>
  <c r="Y6" i="26"/>
  <c r="DZ2" i="23" s="1"/>
  <c r="Z6" i="26"/>
  <c r="EA2" i="23" s="1"/>
  <c r="AA5" i="26" l="1"/>
  <c r="AC5" i="26"/>
  <c r="Z5" i="26"/>
  <c r="X6" i="26"/>
  <c r="DY2" i="23" s="1"/>
  <c r="V5" i="26"/>
  <c r="O7" i="26"/>
  <c r="P7" i="26"/>
  <c r="Q7" i="26"/>
  <c r="O8" i="26"/>
  <c r="P8" i="26"/>
  <c r="Q8" i="26"/>
  <c r="O9" i="26"/>
  <c r="P9" i="26"/>
  <c r="Q9" i="26"/>
  <c r="O10" i="26"/>
  <c r="P10" i="26"/>
  <c r="Q10" i="26"/>
  <c r="O11" i="26"/>
  <c r="P11" i="26"/>
  <c r="Q11" i="26"/>
  <c r="O12" i="26"/>
  <c r="P12" i="26"/>
  <c r="Q12" i="26"/>
  <c r="O13" i="26"/>
  <c r="P13" i="26"/>
  <c r="Q13" i="26"/>
  <c r="O14" i="26"/>
  <c r="P14" i="26"/>
  <c r="Q14" i="26"/>
  <c r="O15" i="26"/>
  <c r="P15" i="26"/>
  <c r="Q15" i="26"/>
  <c r="O16" i="26"/>
  <c r="P16" i="26"/>
  <c r="Q16" i="26"/>
  <c r="O17" i="26"/>
  <c r="P17" i="26"/>
  <c r="Q17" i="26"/>
  <c r="O18" i="26"/>
  <c r="P18" i="26"/>
  <c r="Q18" i="26"/>
  <c r="O19" i="26"/>
  <c r="P19" i="26"/>
  <c r="Q19" i="26"/>
  <c r="O20" i="26"/>
  <c r="P20" i="26"/>
  <c r="Q20" i="26"/>
  <c r="O21" i="26"/>
  <c r="P21" i="26"/>
  <c r="Q21" i="26"/>
  <c r="O22" i="26"/>
  <c r="P22" i="26"/>
  <c r="Q22" i="26"/>
  <c r="O23" i="26"/>
  <c r="P23" i="26"/>
  <c r="Q23" i="26"/>
  <c r="O24" i="26"/>
  <c r="P24" i="26"/>
  <c r="Q24" i="26"/>
  <c r="O25" i="26"/>
  <c r="P25" i="26"/>
  <c r="Q25" i="26"/>
  <c r="O26" i="26"/>
  <c r="P26" i="26"/>
  <c r="Q26" i="26"/>
  <c r="O27" i="26"/>
  <c r="P27" i="26"/>
  <c r="Q27" i="26"/>
  <c r="O28" i="26"/>
  <c r="P28" i="26"/>
  <c r="Q28" i="26"/>
  <c r="O29" i="26"/>
  <c r="P29" i="26"/>
  <c r="Q29" i="26"/>
  <c r="O30" i="26"/>
  <c r="P30" i="26"/>
  <c r="Q30" i="26"/>
  <c r="O31" i="26"/>
  <c r="P31" i="26"/>
  <c r="Q31" i="26"/>
  <c r="O32" i="26"/>
  <c r="P32" i="26"/>
  <c r="Q32" i="26"/>
  <c r="O33" i="26"/>
  <c r="P33" i="26"/>
  <c r="Q33" i="26"/>
  <c r="O34" i="26"/>
  <c r="P34" i="26"/>
  <c r="Q34" i="26"/>
  <c r="O35" i="26"/>
  <c r="P35" i="26"/>
  <c r="Q35" i="26"/>
  <c r="O36" i="26"/>
  <c r="P36" i="26"/>
  <c r="Q36" i="26"/>
  <c r="O37" i="26"/>
  <c r="P37" i="26"/>
  <c r="Q37" i="26"/>
  <c r="O38" i="26"/>
  <c r="P38" i="26"/>
  <c r="Q38" i="26"/>
  <c r="O39" i="26"/>
  <c r="P39" i="26"/>
  <c r="Q39" i="26"/>
  <c r="O40" i="26"/>
  <c r="P40" i="26"/>
  <c r="Q40" i="26"/>
  <c r="O41" i="26"/>
  <c r="P41" i="26"/>
  <c r="Q41" i="26"/>
  <c r="O42" i="26"/>
  <c r="P42" i="26"/>
  <c r="Q42" i="26"/>
  <c r="O43" i="26"/>
  <c r="P43" i="26"/>
  <c r="Q43" i="26"/>
  <c r="O44" i="26"/>
  <c r="P44" i="26"/>
  <c r="Q44" i="26"/>
  <c r="O45" i="26"/>
  <c r="P45" i="26"/>
  <c r="Q45" i="26"/>
  <c r="O46" i="26"/>
  <c r="P46" i="26"/>
  <c r="Q46" i="26"/>
  <c r="O47" i="26"/>
  <c r="P47" i="26"/>
  <c r="Q47" i="26"/>
  <c r="O48" i="26"/>
  <c r="P48" i="26"/>
  <c r="Q48" i="26"/>
  <c r="O49" i="26"/>
  <c r="P49" i="26"/>
  <c r="Q49" i="26"/>
  <c r="O50" i="26"/>
  <c r="P50" i="26"/>
  <c r="Q50" i="26"/>
  <c r="O51" i="26"/>
  <c r="P51" i="26"/>
  <c r="Q51" i="26"/>
  <c r="O52" i="26"/>
  <c r="P52" i="26"/>
  <c r="Q52" i="26"/>
  <c r="O53" i="26"/>
  <c r="P53" i="26"/>
  <c r="Q53" i="26"/>
  <c r="O54" i="26"/>
  <c r="P54" i="26"/>
  <c r="Q54" i="26"/>
  <c r="O55" i="26"/>
  <c r="P55" i="26"/>
  <c r="Q55" i="26"/>
  <c r="O56" i="26"/>
  <c r="P56" i="26"/>
  <c r="Q56" i="26"/>
  <c r="O57" i="26"/>
  <c r="P57" i="26"/>
  <c r="Q57" i="26"/>
  <c r="O58" i="26"/>
  <c r="P58" i="26"/>
  <c r="Q58" i="26"/>
  <c r="O59" i="26"/>
  <c r="P59" i="26"/>
  <c r="Q59" i="26"/>
  <c r="O60" i="26"/>
  <c r="P60" i="26"/>
  <c r="Q60" i="26"/>
  <c r="O61" i="26"/>
  <c r="P61" i="26"/>
  <c r="Q61" i="26"/>
  <c r="O62" i="26"/>
  <c r="P62" i="26"/>
  <c r="Q62" i="26"/>
  <c r="O63" i="26"/>
  <c r="P63" i="26"/>
  <c r="Q63" i="26"/>
  <c r="O64" i="26"/>
  <c r="P64" i="26"/>
  <c r="Q64" i="26"/>
  <c r="O65" i="26"/>
  <c r="P65" i="26"/>
  <c r="Q65" i="26"/>
  <c r="O66" i="26"/>
  <c r="P66" i="26"/>
  <c r="Q66" i="26"/>
  <c r="O67" i="26"/>
  <c r="P67" i="26"/>
  <c r="Q67" i="26"/>
  <c r="O68" i="26"/>
  <c r="P68" i="26"/>
  <c r="Q68" i="26"/>
  <c r="O69" i="26"/>
  <c r="P69" i="26"/>
  <c r="Q69" i="26"/>
  <c r="O70" i="26"/>
  <c r="P70" i="26"/>
  <c r="Q70" i="26"/>
  <c r="O71" i="26"/>
  <c r="P71" i="26"/>
  <c r="Q71" i="26"/>
  <c r="O72" i="26"/>
  <c r="P72" i="26"/>
  <c r="Q72" i="26"/>
  <c r="O73" i="26"/>
  <c r="P73" i="26"/>
  <c r="Q73" i="26"/>
  <c r="O74" i="26"/>
  <c r="P74" i="26"/>
  <c r="Q74" i="26"/>
  <c r="O75" i="26"/>
  <c r="P75" i="26"/>
  <c r="Q75" i="26"/>
  <c r="O76" i="26"/>
  <c r="P76" i="26"/>
  <c r="Q76" i="26"/>
  <c r="O77" i="26"/>
  <c r="P77" i="26"/>
  <c r="Q77" i="26"/>
  <c r="O78" i="26"/>
  <c r="P78" i="26"/>
  <c r="Q78" i="26"/>
  <c r="O79" i="26"/>
  <c r="P79" i="26"/>
  <c r="Q79" i="26"/>
  <c r="O80" i="26"/>
  <c r="P80" i="26"/>
  <c r="Q80" i="26"/>
  <c r="O81" i="26"/>
  <c r="P81" i="26"/>
  <c r="Q81" i="26"/>
  <c r="O82" i="26"/>
  <c r="P82" i="26"/>
  <c r="Q82" i="26"/>
  <c r="O83" i="26"/>
  <c r="P83" i="26"/>
  <c r="Q83" i="26"/>
  <c r="O84" i="26"/>
  <c r="P84" i="26"/>
  <c r="Q84" i="26"/>
  <c r="O85" i="26"/>
  <c r="P85" i="26"/>
  <c r="Q85" i="26"/>
  <c r="O86" i="26"/>
  <c r="P86" i="26"/>
  <c r="Q86" i="26"/>
  <c r="O87" i="26"/>
  <c r="P87" i="26"/>
  <c r="Q87" i="26"/>
  <c r="O88" i="26"/>
  <c r="P88" i="26"/>
  <c r="Q88" i="26"/>
  <c r="O89" i="26"/>
  <c r="P89" i="26"/>
  <c r="Q89" i="26"/>
  <c r="O90" i="26"/>
  <c r="P90" i="26"/>
  <c r="Q90" i="26"/>
  <c r="L7" i="26"/>
  <c r="M7" i="26"/>
  <c r="N7" i="26"/>
  <c r="L8" i="26"/>
  <c r="M8" i="26"/>
  <c r="N8" i="26"/>
  <c r="L9" i="26"/>
  <c r="M9" i="26"/>
  <c r="N9" i="26"/>
  <c r="L10" i="26"/>
  <c r="M10" i="26"/>
  <c r="N10" i="26"/>
  <c r="L11" i="26"/>
  <c r="M11" i="26"/>
  <c r="N11" i="26"/>
  <c r="L12" i="26"/>
  <c r="M12" i="26"/>
  <c r="N12" i="26"/>
  <c r="L13" i="26"/>
  <c r="M13" i="26"/>
  <c r="N13" i="26"/>
  <c r="L14" i="26"/>
  <c r="M14" i="26"/>
  <c r="N14" i="26"/>
  <c r="L15" i="26"/>
  <c r="M15" i="26"/>
  <c r="N15" i="26"/>
  <c r="L16" i="26"/>
  <c r="M16" i="26"/>
  <c r="N16" i="26"/>
  <c r="L17" i="26"/>
  <c r="M17" i="26"/>
  <c r="N17" i="26"/>
  <c r="L18" i="26"/>
  <c r="M18" i="26"/>
  <c r="N18" i="26"/>
  <c r="L19" i="26"/>
  <c r="M19" i="26"/>
  <c r="N19" i="26"/>
  <c r="L20" i="26"/>
  <c r="M20" i="26"/>
  <c r="N20" i="26"/>
  <c r="L21" i="26"/>
  <c r="M21" i="26"/>
  <c r="N21" i="26"/>
  <c r="L22" i="26"/>
  <c r="M22" i="26"/>
  <c r="N22" i="26"/>
  <c r="L23" i="26"/>
  <c r="M23" i="26"/>
  <c r="N23" i="26"/>
  <c r="L24" i="26"/>
  <c r="M24" i="26"/>
  <c r="N24" i="26"/>
  <c r="L25" i="26"/>
  <c r="M25" i="26"/>
  <c r="N25" i="26"/>
  <c r="L26" i="26"/>
  <c r="M26" i="26"/>
  <c r="N26" i="26"/>
  <c r="L27" i="26"/>
  <c r="M27" i="26"/>
  <c r="N27" i="26"/>
  <c r="L28" i="26"/>
  <c r="M28" i="26"/>
  <c r="N28" i="26"/>
  <c r="L29" i="26"/>
  <c r="M29" i="26"/>
  <c r="N29" i="26"/>
  <c r="L30" i="26"/>
  <c r="M30" i="26"/>
  <c r="N30" i="26"/>
  <c r="L31" i="26"/>
  <c r="M31" i="26"/>
  <c r="N31" i="26"/>
  <c r="L32" i="26"/>
  <c r="M32" i="26"/>
  <c r="N32" i="26"/>
  <c r="L33" i="26"/>
  <c r="M33" i="26"/>
  <c r="N33" i="26"/>
  <c r="L34" i="26"/>
  <c r="M34" i="26"/>
  <c r="N34" i="26"/>
  <c r="L35" i="26"/>
  <c r="M35" i="26"/>
  <c r="N35" i="26"/>
  <c r="L36" i="26"/>
  <c r="M36" i="26"/>
  <c r="N36" i="26"/>
  <c r="L37" i="26"/>
  <c r="M37" i="26"/>
  <c r="N37" i="26"/>
  <c r="L38" i="26"/>
  <c r="M38" i="26"/>
  <c r="N38" i="26"/>
  <c r="L39" i="26"/>
  <c r="M39" i="26"/>
  <c r="N39" i="26"/>
  <c r="L40" i="26"/>
  <c r="M40" i="26"/>
  <c r="N40" i="26"/>
  <c r="L41" i="26"/>
  <c r="M41" i="26"/>
  <c r="N41" i="26"/>
  <c r="L42" i="26"/>
  <c r="M42" i="26"/>
  <c r="N42" i="26"/>
  <c r="L43" i="26"/>
  <c r="M43" i="26"/>
  <c r="N43" i="26"/>
  <c r="L44" i="26"/>
  <c r="M44" i="26"/>
  <c r="N44" i="26"/>
  <c r="L45" i="26"/>
  <c r="M45" i="26"/>
  <c r="N45" i="26"/>
  <c r="L46" i="26"/>
  <c r="M46" i="26"/>
  <c r="N46" i="26"/>
  <c r="L47" i="26"/>
  <c r="M47" i="26"/>
  <c r="N47" i="26"/>
  <c r="L48" i="26"/>
  <c r="M48" i="26"/>
  <c r="N48" i="26"/>
  <c r="L49" i="26"/>
  <c r="M49" i="26"/>
  <c r="N49" i="26"/>
  <c r="L50" i="26"/>
  <c r="M50" i="26"/>
  <c r="N50" i="26"/>
  <c r="L51" i="26"/>
  <c r="M51" i="26"/>
  <c r="N51" i="26"/>
  <c r="L52" i="26"/>
  <c r="M52" i="26"/>
  <c r="N52" i="26"/>
  <c r="L53" i="26"/>
  <c r="M53" i="26"/>
  <c r="N53" i="26"/>
  <c r="L54" i="26"/>
  <c r="M54" i="26"/>
  <c r="N54" i="26"/>
  <c r="L55" i="26"/>
  <c r="M55" i="26"/>
  <c r="N55" i="26"/>
  <c r="L56" i="26"/>
  <c r="M56" i="26"/>
  <c r="N56" i="26"/>
  <c r="L57" i="26"/>
  <c r="M57" i="26"/>
  <c r="N57" i="26"/>
  <c r="L58" i="26"/>
  <c r="M58" i="26"/>
  <c r="N58" i="26"/>
  <c r="L59" i="26"/>
  <c r="M59" i="26"/>
  <c r="N59" i="26"/>
  <c r="L60" i="26"/>
  <c r="M60" i="26"/>
  <c r="N60" i="26"/>
  <c r="L61" i="26"/>
  <c r="M61" i="26"/>
  <c r="N61" i="26"/>
  <c r="L62" i="26"/>
  <c r="M62" i="26"/>
  <c r="N62" i="26"/>
  <c r="L63" i="26"/>
  <c r="M63" i="26"/>
  <c r="N63" i="26"/>
  <c r="L64" i="26"/>
  <c r="M64" i="26"/>
  <c r="N64" i="26"/>
  <c r="L65" i="26"/>
  <c r="M65" i="26"/>
  <c r="N65" i="26"/>
  <c r="L66" i="26"/>
  <c r="M66" i="26"/>
  <c r="N66" i="26"/>
  <c r="L67" i="26"/>
  <c r="M67" i="26"/>
  <c r="N67" i="26"/>
  <c r="L68" i="26"/>
  <c r="M68" i="26"/>
  <c r="N68" i="26"/>
  <c r="L69" i="26"/>
  <c r="M69" i="26"/>
  <c r="N69" i="26"/>
  <c r="L70" i="26"/>
  <c r="M70" i="26"/>
  <c r="N70" i="26"/>
  <c r="L71" i="26"/>
  <c r="M71" i="26"/>
  <c r="N71" i="26"/>
  <c r="L72" i="26"/>
  <c r="M72" i="26"/>
  <c r="N72" i="26"/>
  <c r="L73" i="26"/>
  <c r="M73" i="26"/>
  <c r="N73" i="26"/>
  <c r="L74" i="26"/>
  <c r="M74" i="26"/>
  <c r="N74" i="26"/>
  <c r="L75" i="26"/>
  <c r="M75" i="26"/>
  <c r="N75" i="26"/>
  <c r="L76" i="26"/>
  <c r="M76" i="26"/>
  <c r="N76" i="26"/>
  <c r="L77" i="26"/>
  <c r="M77" i="26"/>
  <c r="N77" i="26"/>
  <c r="L78" i="26"/>
  <c r="M78" i="26"/>
  <c r="N78" i="26"/>
  <c r="L79" i="26"/>
  <c r="M79" i="26"/>
  <c r="N79" i="26"/>
  <c r="L80" i="26"/>
  <c r="M80" i="26"/>
  <c r="N80" i="26"/>
  <c r="L81" i="26"/>
  <c r="M81" i="26"/>
  <c r="N81" i="26"/>
  <c r="L82" i="26"/>
  <c r="M82" i="26"/>
  <c r="N82" i="26"/>
  <c r="L83" i="26"/>
  <c r="M83" i="26"/>
  <c r="N83" i="26"/>
  <c r="L84" i="26"/>
  <c r="M84" i="26"/>
  <c r="N84" i="26"/>
  <c r="L85" i="26"/>
  <c r="M85" i="26"/>
  <c r="N85" i="26"/>
  <c r="L86" i="26"/>
  <c r="M86" i="26"/>
  <c r="N86" i="26"/>
  <c r="L87" i="26"/>
  <c r="M87" i="26"/>
  <c r="N87" i="26"/>
  <c r="L88" i="26"/>
  <c r="M88" i="26"/>
  <c r="N88" i="26"/>
  <c r="L89" i="26"/>
  <c r="M89" i="26"/>
  <c r="N89" i="26"/>
  <c r="L90" i="26"/>
  <c r="M90" i="26"/>
  <c r="N90" i="26"/>
  <c r="I7" i="26"/>
  <c r="J7" i="26"/>
  <c r="K7" i="26"/>
  <c r="I8" i="26"/>
  <c r="J8" i="26"/>
  <c r="K8" i="26"/>
  <c r="I9" i="26"/>
  <c r="J9" i="26"/>
  <c r="K9" i="26"/>
  <c r="I10" i="26"/>
  <c r="J10" i="26"/>
  <c r="K10" i="26"/>
  <c r="I11" i="26"/>
  <c r="J11" i="26"/>
  <c r="K11" i="26"/>
  <c r="I12" i="26"/>
  <c r="J12" i="26"/>
  <c r="K12" i="26"/>
  <c r="I13" i="26"/>
  <c r="J13" i="26"/>
  <c r="K13" i="26"/>
  <c r="I14" i="26"/>
  <c r="J14" i="26"/>
  <c r="K14" i="26"/>
  <c r="I15" i="26"/>
  <c r="J15" i="26"/>
  <c r="K15" i="26"/>
  <c r="I16" i="26"/>
  <c r="J16" i="26"/>
  <c r="K16" i="26"/>
  <c r="I17" i="26"/>
  <c r="J17" i="26"/>
  <c r="K17" i="26"/>
  <c r="I18" i="26"/>
  <c r="J18" i="26"/>
  <c r="K18" i="26"/>
  <c r="I19" i="26"/>
  <c r="J19" i="26"/>
  <c r="K19" i="26"/>
  <c r="I20" i="26"/>
  <c r="J20" i="26"/>
  <c r="K20" i="26"/>
  <c r="I21" i="26"/>
  <c r="J21" i="26"/>
  <c r="K21" i="26"/>
  <c r="I22" i="26"/>
  <c r="J22" i="26"/>
  <c r="K22" i="26"/>
  <c r="I23" i="26"/>
  <c r="J23" i="26"/>
  <c r="K23" i="26"/>
  <c r="I24" i="26"/>
  <c r="J24" i="26"/>
  <c r="K24" i="26"/>
  <c r="I25" i="26"/>
  <c r="J25" i="26"/>
  <c r="K25" i="26"/>
  <c r="I26" i="26"/>
  <c r="J26" i="26"/>
  <c r="K26" i="26"/>
  <c r="I27" i="26"/>
  <c r="J27" i="26"/>
  <c r="K27" i="26"/>
  <c r="I28" i="26"/>
  <c r="J28" i="26"/>
  <c r="K28" i="26"/>
  <c r="I29" i="26"/>
  <c r="J29" i="26"/>
  <c r="K29" i="26"/>
  <c r="I30" i="26"/>
  <c r="J30" i="26"/>
  <c r="K30" i="26"/>
  <c r="I31" i="26"/>
  <c r="J31" i="26"/>
  <c r="K31" i="26"/>
  <c r="I32" i="26"/>
  <c r="J32" i="26"/>
  <c r="K32" i="26"/>
  <c r="I33" i="26"/>
  <c r="J33" i="26"/>
  <c r="K33" i="26"/>
  <c r="I34" i="26"/>
  <c r="J34" i="26"/>
  <c r="K34" i="26"/>
  <c r="I35" i="26"/>
  <c r="J35" i="26"/>
  <c r="K35" i="26"/>
  <c r="I36" i="26"/>
  <c r="J36" i="26"/>
  <c r="K36" i="26"/>
  <c r="I37" i="26"/>
  <c r="J37" i="26"/>
  <c r="K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I70" i="26"/>
  <c r="J70" i="26"/>
  <c r="K70" i="26"/>
  <c r="I71" i="26"/>
  <c r="J71" i="26"/>
  <c r="K71" i="26"/>
  <c r="I72" i="26"/>
  <c r="J72" i="26"/>
  <c r="K72" i="26"/>
  <c r="I73" i="26"/>
  <c r="J73" i="26"/>
  <c r="K73" i="26"/>
  <c r="I74" i="26"/>
  <c r="J74" i="26"/>
  <c r="K74" i="26"/>
  <c r="I75" i="26"/>
  <c r="J75" i="26"/>
  <c r="K75" i="26"/>
  <c r="I76" i="26"/>
  <c r="J76" i="26"/>
  <c r="K76" i="26"/>
  <c r="I77" i="26"/>
  <c r="J77" i="26"/>
  <c r="K77" i="26"/>
  <c r="I78" i="26"/>
  <c r="J78" i="26"/>
  <c r="K78" i="26"/>
  <c r="I79" i="26"/>
  <c r="J79" i="26"/>
  <c r="K79" i="26"/>
  <c r="I80" i="26"/>
  <c r="J80" i="26"/>
  <c r="K80" i="26"/>
  <c r="I81" i="26"/>
  <c r="J81" i="26"/>
  <c r="K81" i="26"/>
  <c r="I82" i="26"/>
  <c r="J82" i="26"/>
  <c r="K82" i="26"/>
  <c r="I83" i="26"/>
  <c r="J83" i="26"/>
  <c r="K83" i="26"/>
  <c r="I84" i="26"/>
  <c r="J84" i="26"/>
  <c r="K84" i="26"/>
  <c r="I85" i="26"/>
  <c r="J85" i="26"/>
  <c r="K85" i="26"/>
  <c r="I86" i="26"/>
  <c r="J86" i="26"/>
  <c r="K86" i="26"/>
  <c r="I87" i="26"/>
  <c r="J87" i="26"/>
  <c r="K87" i="26"/>
  <c r="I88" i="26"/>
  <c r="J88" i="26"/>
  <c r="K88" i="26"/>
  <c r="I89" i="26"/>
  <c r="J89" i="26"/>
  <c r="K89" i="26"/>
  <c r="I90" i="26"/>
  <c r="J90" i="26"/>
  <c r="K90" i="26"/>
  <c r="F7" i="26"/>
  <c r="G7" i="26"/>
  <c r="H7" i="26"/>
  <c r="F8" i="26"/>
  <c r="G8" i="26"/>
  <c r="H8" i="26"/>
  <c r="F9" i="26"/>
  <c r="G9" i="26"/>
  <c r="H9" i="26"/>
  <c r="F10" i="26"/>
  <c r="G10" i="26"/>
  <c r="H10" i="26"/>
  <c r="F11" i="26"/>
  <c r="G11" i="26"/>
  <c r="H11" i="26"/>
  <c r="F12" i="26"/>
  <c r="G12" i="26"/>
  <c r="H12" i="26"/>
  <c r="F13" i="26"/>
  <c r="G13" i="26"/>
  <c r="H13" i="26"/>
  <c r="F14" i="26"/>
  <c r="G14" i="26"/>
  <c r="H14" i="26"/>
  <c r="F15" i="26"/>
  <c r="G15" i="26"/>
  <c r="H15" i="26"/>
  <c r="F16" i="26"/>
  <c r="G16" i="26"/>
  <c r="H16" i="26"/>
  <c r="F17" i="26"/>
  <c r="G17" i="26"/>
  <c r="H17" i="26"/>
  <c r="F18" i="26"/>
  <c r="G18" i="26"/>
  <c r="H18" i="26"/>
  <c r="F19" i="26"/>
  <c r="G19" i="26"/>
  <c r="H19" i="26"/>
  <c r="F20" i="26"/>
  <c r="G20" i="26"/>
  <c r="H20" i="26"/>
  <c r="F21" i="26"/>
  <c r="G21" i="26"/>
  <c r="H21" i="26"/>
  <c r="F22" i="26"/>
  <c r="G22" i="26"/>
  <c r="H22" i="26"/>
  <c r="F23" i="26"/>
  <c r="G23" i="26"/>
  <c r="H23" i="26"/>
  <c r="F24" i="26"/>
  <c r="G24" i="26"/>
  <c r="H24" i="26"/>
  <c r="F25" i="26"/>
  <c r="G25" i="26"/>
  <c r="H25" i="26"/>
  <c r="F26" i="26"/>
  <c r="G26" i="26"/>
  <c r="H26" i="26"/>
  <c r="F27" i="26"/>
  <c r="G27" i="26"/>
  <c r="H27" i="26"/>
  <c r="F28" i="26"/>
  <c r="G28" i="26"/>
  <c r="H28" i="26"/>
  <c r="F29" i="26"/>
  <c r="G29" i="26"/>
  <c r="H29" i="26"/>
  <c r="F30" i="26"/>
  <c r="G30" i="26"/>
  <c r="H30" i="26"/>
  <c r="F31" i="26"/>
  <c r="G31" i="26"/>
  <c r="H31" i="26"/>
  <c r="F32" i="26"/>
  <c r="G32" i="26"/>
  <c r="H32" i="26"/>
  <c r="F33" i="26"/>
  <c r="G33" i="26"/>
  <c r="H33" i="26"/>
  <c r="F34" i="26"/>
  <c r="G34" i="26"/>
  <c r="H34" i="26"/>
  <c r="F35" i="26"/>
  <c r="G35" i="26"/>
  <c r="H35" i="26"/>
  <c r="F36" i="26"/>
  <c r="G36" i="26"/>
  <c r="H36" i="26"/>
  <c r="F37" i="26"/>
  <c r="G37" i="26"/>
  <c r="H37" i="26"/>
  <c r="F38" i="26"/>
  <c r="G38" i="26"/>
  <c r="H38" i="26"/>
  <c r="F39" i="26"/>
  <c r="G39" i="26"/>
  <c r="H39" i="26"/>
  <c r="F40" i="26"/>
  <c r="G40" i="26"/>
  <c r="H40" i="26"/>
  <c r="F41" i="26"/>
  <c r="G41" i="26"/>
  <c r="H41" i="26"/>
  <c r="F42" i="26"/>
  <c r="G42" i="26"/>
  <c r="H42" i="26"/>
  <c r="F43" i="26"/>
  <c r="G43" i="26"/>
  <c r="H43" i="26"/>
  <c r="F44" i="26"/>
  <c r="G44" i="26"/>
  <c r="H44" i="26"/>
  <c r="F45" i="26"/>
  <c r="G45" i="26"/>
  <c r="H45" i="26"/>
  <c r="F46" i="26"/>
  <c r="G46" i="26"/>
  <c r="H46" i="26"/>
  <c r="F47" i="26"/>
  <c r="G47" i="26"/>
  <c r="H47" i="26"/>
  <c r="F48" i="26"/>
  <c r="G48" i="26"/>
  <c r="H48" i="26"/>
  <c r="F49" i="26"/>
  <c r="G49" i="26"/>
  <c r="H49" i="26"/>
  <c r="F50" i="26"/>
  <c r="G50" i="26"/>
  <c r="H50" i="26"/>
  <c r="F51" i="26"/>
  <c r="G51" i="26"/>
  <c r="H51" i="26"/>
  <c r="F52" i="26"/>
  <c r="G52" i="26"/>
  <c r="H52" i="26"/>
  <c r="F53" i="26"/>
  <c r="G53" i="26"/>
  <c r="H53" i="26"/>
  <c r="F54" i="26"/>
  <c r="G54" i="26"/>
  <c r="H54" i="26"/>
  <c r="F55" i="26"/>
  <c r="G55" i="26"/>
  <c r="H55" i="26"/>
  <c r="F56" i="26"/>
  <c r="G56" i="26"/>
  <c r="H56" i="26"/>
  <c r="F57" i="26"/>
  <c r="G57" i="26"/>
  <c r="H57" i="26"/>
  <c r="F58" i="26"/>
  <c r="G58" i="26"/>
  <c r="H58" i="26"/>
  <c r="F59" i="26"/>
  <c r="G59" i="26"/>
  <c r="H59" i="26"/>
  <c r="F60" i="26"/>
  <c r="G60" i="26"/>
  <c r="H60" i="26"/>
  <c r="F61" i="26"/>
  <c r="G61" i="26"/>
  <c r="H61" i="26"/>
  <c r="F62" i="26"/>
  <c r="G62" i="26"/>
  <c r="H62" i="26"/>
  <c r="F63" i="26"/>
  <c r="G63" i="26"/>
  <c r="H63" i="26"/>
  <c r="F64" i="26"/>
  <c r="G64" i="26"/>
  <c r="H64" i="26"/>
  <c r="F65" i="26"/>
  <c r="G65" i="26"/>
  <c r="H65" i="26"/>
  <c r="F66" i="26"/>
  <c r="G66" i="26"/>
  <c r="H66" i="26"/>
  <c r="F67" i="26"/>
  <c r="G67" i="26"/>
  <c r="H67" i="26"/>
  <c r="F68" i="26"/>
  <c r="G68" i="26"/>
  <c r="H68" i="26"/>
  <c r="F69" i="26"/>
  <c r="G69" i="26"/>
  <c r="H69" i="26"/>
  <c r="F70" i="26"/>
  <c r="G70" i="26"/>
  <c r="H70" i="26"/>
  <c r="F71" i="26"/>
  <c r="G71" i="26"/>
  <c r="H71" i="26"/>
  <c r="F72" i="26"/>
  <c r="G72" i="26"/>
  <c r="H72" i="26"/>
  <c r="F73" i="26"/>
  <c r="G73" i="26"/>
  <c r="H73" i="26"/>
  <c r="F74" i="26"/>
  <c r="G74" i="26"/>
  <c r="H74" i="26"/>
  <c r="F75" i="26"/>
  <c r="G75" i="26"/>
  <c r="H75" i="26"/>
  <c r="F76" i="26"/>
  <c r="G76" i="26"/>
  <c r="H76" i="26"/>
  <c r="F77" i="26"/>
  <c r="G77" i="26"/>
  <c r="H77" i="26"/>
  <c r="F78" i="26"/>
  <c r="G78" i="26"/>
  <c r="H78" i="26"/>
  <c r="F79" i="26"/>
  <c r="G79" i="26"/>
  <c r="H79" i="26"/>
  <c r="F80" i="26"/>
  <c r="G80" i="26"/>
  <c r="H80" i="26"/>
  <c r="F81" i="26"/>
  <c r="G81" i="26"/>
  <c r="H81" i="26"/>
  <c r="F82" i="26"/>
  <c r="G82" i="26"/>
  <c r="H82" i="26"/>
  <c r="F83" i="26"/>
  <c r="G83" i="26"/>
  <c r="H83" i="26"/>
  <c r="F84" i="26"/>
  <c r="G84" i="26"/>
  <c r="H84" i="26"/>
  <c r="F85" i="26"/>
  <c r="G85" i="26"/>
  <c r="H85" i="26"/>
  <c r="F86" i="26"/>
  <c r="G86" i="26"/>
  <c r="H86" i="26"/>
  <c r="F87" i="26"/>
  <c r="G87" i="26"/>
  <c r="H87" i="26"/>
  <c r="F88" i="26"/>
  <c r="G88" i="26"/>
  <c r="H88" i="26"/>
  <c r="F89" i="26"/>
  <c r="G89" i="26"/>
  <c r="H89" i="26"/>
  <c r="F90" i="26"/>
  <c r="G90" i="26"/>
  <c r="H90" i="26"/>
  <c r="C7" i="26"/>
  <c r="D7" i="26"/>
  <c r="E7" i="26"/>
  <c r="C8" i="26"/>
  <c r="D8" i="26"/>
  <c r="E8" i="26"/>
  <c r="C9" i="26"/>
  <c r="D9" i="26"/>
  <c r="E9" i="26"/>
  <c r="C10" i="26"/>
  <c r="D10" i="26"/>
  <c r="E10" i="26"/>
  <c r="C11" i="26"/>
  <c r="D11" i="26"/>
  <c r="E11" i="26"/>
  <c r="C12" i="26"/>
  <c r="D12" i="26"/>
  <c r="E12" i="26"/>
  <c r="C13" i="26"/>
  <c r="D13" i="26"/>
  <c r="E13" i="26"/>
  <c r="C14" i="26"/>
  <c r="D14" i="26"/>
  <c r="E14" i="26"/>
  <c r="C15" i="26"/>
  <c r="D15" i="26"/>
  <c r="E15" i="26"/>
  <c r="C16" i="26"/>
  <c r="D16" i="26"/>
  <c r="E16" i="26"/>
  <c r="C17" i="26"/>
  <c r="D17" i="26"/>
  <c r="E17" i="26"/>
  <c r="C18" i="26"/>
  <c r="D18" i="26"/>
  <c r="E18" i="26"/>
  <c r="C19" i="26"/>
  <c r="D19" i="26"/>
  <c r="E19" i="26"/>
  <c r="C20" i="26"/>
  <c r="D20" i="26"/>
  <c r="E20" i="26"/>
  <c r="C21" i="26"/>
  <c r="D21" i="26"/>
  <c r="E21" i="26"/>
  <c r="C22" i="26"/>
  <c r="D22" i="26"/>
  <c r="E22" i="26"/>
  <c r="C23" i="26"/>
  <c r="D23" i="26"/>
  <c r="E23" i="26"/>
  <c r="C24" i="26"/>
  <c r="D24" i="26"/>
  <c r="E24" i="26"/>
  <c r="C25" i="26"/>
  <c r="D25" i="26"/>
  <c r="E25" i="26"/>
  <c r="C26" i="26"/>
  <c r="D26" i="26"/>
  <c r="E26" i="26"/>
  <c r="C27" i="26"/>
  <c r="D27" i="26"/>
  <c r="E27" i="26"/>
  <c r="C28" i="26"/>
  <c r="D28" i="26"/>
  <c r="E28" i="26"/>
  <c r="C29" i="26"/>
  <c r="D29" i="26"/>
  <c r="E29" i="26"/>
  <c r="C30" i="26"/>
  <c r="D30" i="26"/>
  <c r="E30" i="26"/>
  <c r="C31" i="26"/>
  <c r="D31" i="26"/>
  <c r="E31" i="26"/>
  <c r="C32" i="26"/>
  <c r="D32" i="26"/>
  <c r="E32" i="26"/>
  <c r="C33" i="26"/>
  <c r="D33" i="26"/>
  <c r="E33" i="26"/>
  <c r="C34" i="26"/>
  <c r="D34" i="26"/>
  <c r="E34" i="26"/>
  <c r="C35" i="26"/>
  <c r="D35" i="26"/>
  <c r="E35" i="26"/>
  <c r="C36" i="26"/>
  <c r="D36" i="26"/>
  <c r="E36" i="26"/>
  <c r="C37" i="26"/>
  <c r="D37" i="26"/>
  <c r="E37" i="26"/>
  <c r="C38" i="26"/>
  <c r="D38" i="26"/>
  <c r="E38" i="26"/>
  <c r="C39" i="26"/>
  <c r="D39" i="26"/>
  <c r="E39" i="26"/>
  <c r="C40" i="26"/>
  <c r="D40" i="26"/>
  <c r="E40" i="26"/>
  <c r="C41" i="26"/>
  <c r="D41" i="26"/>
  <c r="E41" i="26"/>
  <c r="C42" i="26"/>
  <c r="D42" i="26"/>
  <c r="E42" i="26"/>
  <c r="C43" i="26"/>
  <c r="D43" i="26"/>
  <c r="E43" i="26"/>
  <c r="C44" i="26"/>
  <c r="D44" i="26"/>
  <c r="E44" i="26"/>
  <c r="C45" i="26"/>
  <c r="D45" i="26"/>
  <c r="E45" i="26"/>
  <c r="C46" i="26"/>
  <c r="D46" i="26"/>
  <c r="E46" i="26"/>
  <c r="C47" i="26"/>
  <c r="D47" i="26"/>
  <c r="E47" i="26"/>
  <c r="C48" i="26"/>
  <c r="D48" i="26"/>
  <c r="E48" i="26"/>
  <c r="C49" i="26"/>
  <c r="D49" i="26"/>
  <c r="E49" i="26"/>
  <c r="C50" i="26"/>
  <c r="D50" i="26"/>
  <c r="E50" i="26"/>
  <c r="C51" i="26"/>
  <c r="D51" i="26"/>
  <c r="E51" i="26"/>
  <c r="C52" i="26"/>
  <c r="D52" i="26"/>
  <c r="E52" i="26"/>
  <c r="C53" i="26"/>
  <c r="D53" i="26"/>
  <c r="E53" i="26"/>
  <c r="C54" i="26"/>
  <c r="D54" i="26"/>
  <c r="E54" i="26"/>
  <c r="C55" i="26"/>
  <c r="D55" i="26"/>
  <c r="E55" i="26"/>
  <c r="C56" i="26"/>
  <c r="D56" i="26"/>
  <c r="E56" i="26"/>
  <c r="C57" i="26"/>
  <c r="D57" i="26"/>
  <c r="E57" i="26"/>
  <c r="C58" i="26"/>
  <c r="D58" i="26"/>
  <c r="E58" i="26"/>
  <c r="C59" i="26"/>
  <c r="D59" i="26"/>
  <c r="E59" i="26"/>
  <c r="C60" i="26"/>
  <c r="D60" i="26"/>
  <c r="E60" i="26"/>
  <c r="C61" i="26"/>
  <c r="D61" i="26"/>
  <c r="E61" i="26"/>
  <c r="C62" i="26"/>
  <c r="D62" i="26"/>
  <c r="E62" i="26"/>
  <c r="C63" i="26"/>
  <c r="D63" i="26"/>
  <c r="E63" i="26"/>
  <c r="C64" i="26"/>
  <c r="D64" i="26"/>
  <c r="E64" i="26"/>
  <c r="C65" i="26"/>
  <c r="D65" i="26"/>
  <c r="E65" i="26"/>
  <c r="C66" i="26"/>
  <c r="D66" i="26"/>
  <c r="E66" i="26"/>
  <c r="C67" i="26"/>
  <c r="D67" i="26"/>
  <c r="E67" i="26"/>
  <c r="C68" i="26"/>
  <c r="D68" i="26"/>
  <c r="E68" i="26"/>
  <c r="C69" i="26"/>
  <c r="D69" i="26"/>
  <c r="E69" i="26"/>
  <c r="C70" i="26"/>
  <c r="D70" i="26"/>
  <c r="E70" i="26"/>
  <c r="C71" i="26"/>
  <c r="D71" i="26"/>
  <c r="E71" i="26"/>
  <c r="C72" i="26"/>
  <c r="D72" i="26"/>
  <c r="E72" i="26"/>
  <c r="C73" i="26"/>
  <c r="D73" i="26"/>
  <c r="E73" i="26"/>
  <c r="C74" i="26"/>
  <c r="D74" i="26"/>
  <c r="E74" i="26"/>
  <c r="C75" i="26"/>
  <c r="D75" i="26"/>
  <c r="E75" i="26"/>
  <c r="C76" i="26"/>
  <c r="D76" i="26"/>
  <c r="E76" i="26"/>
  <c r="C77" i="26"/>
  <c r="D77" i="26"/>
  <c r="E77" i="26"/>
  <c r="C78" i="26"/>
  <c r="D78" i="26"/>
  <c r="E78" i="26"/>
  <c r="C79" i="26"/>
  <c r="D79" i="26"/>
  <c r="E79" i="26"/>
  <c r="C80" i="26"/>
  <c r="D80" i="26"/>
  <c r="E80" i="26"/>
  <c r="C81" i="26"/>
  <c r="D81" i="26"/>
  <c r="E81" i="26"/>
  <c r="C82" i="26"/>
  <c r="D82" i="26"/>
  <c r="E82" i="26"/>
  <c r="C83" i="26"/>
  <c r="D83" i="26"/>
  <c r="E83" i="26"/>
  <c r="C84" i="26"/>
  <c r="D84" i="26"/>
  <c r="E84" i="26"/>
  <c r="C85" i="26"/>
  <c r="D85" i="26"/>
  <c r="E85" i="26"/>
  <c r="C86" i="26"/>
  <c r="D86" i="26"/>
  <c r="E86" i="26"/>
  <c r="C87" i="26"/>
  <c r="D87" i="26"/>
  <c r="E87" i="26"/>
  <c r="C88" i="26"/>
  <c r="D88" i="26"/>
  <c r="E88" i="26"/>
  <c r="C89" i="26"/>
  <c r="D89" i="26"/>
  <c r="E89" i="26"/>
  <c r="C90" i="26"/>
  <c r="D90" i="26"/>
  <c r="E90" i="26"/>
  <c r="U5" i="26" l="1"/>
  <c r="W5" i="26"/>
  <c r="ID8" i="14"/>
  <c r="IF8" i="14"/>
  <c r="IH8" i="14"/>
  <c r="IJ8" i="14"/>
  <c r="IL8" i="14"/>
  <c r="IN8" i="14"/>
  <c r="IP8" i="14"/>
  <c r="IR8" i="14"/>
  <c r="IS8" i="14"/>
  <c r="IT8" i="14"/>
  <c r="IU8" i="14"/>
  <c r="IV8" i="14"/>
  <c r="IW8" i="14"/>
  <c r="IX8" i="14"/>
  <c r="IY8" i="14"/>
  <c r="IZ8" i="14"/>
  <c r="JA8" i="14"/>
  <c r="JB8" i="14"/>
  <c r="JC8" i="14"/>
  <c r="JD8" i="14"/>
  <c r="JE8" i="14"/>
  <c r="JF8" i="14"/>
  <c r="JG8" i="14"/>
  <c r="JH8" i="14"/>
  <c r="JI8" i="14"/>
  <c r="JJ8" i="14"/>
  <c r="JK8" i="14"/>
  <c r="JL8" i="14"/>
  <c r="JM8" i="14"/>
  <c r="JN8" i="14"/>
  <c r="JO8" i="14"/>
  <c r="JP8" i="14"/>
  <c r="JQ8" i="14"/>
  <c r="JR8" i="14"/>
  <c r="JS8" i="14"/>
  <c r="JT8" i="14"/>
  <c r="JU8" i="14"/>
  <c r="JV8" i="14"/>
  <c r="JW8" i="14"/>
  <c r="JX8" i="14"/>
  <c r="JY8" i="14"/>
  <c r="JZ8" i="14"/>
  <c r="KA8" i="14"/>
  <c r="KB8" i="14"/>
  <c r="KC8" i="14"/>
  <c r="KD8" i="14"/>
  <c r="KE8" i="14"/>
  <c r="KF8" i="14"/>
  <c r="KG8" i="14"/>
  <c r="KH8" i="14"/>
  <c r="KI8" i="14"/>
  <c r="KJ8" i="14"/>
  <c r="KK8" i="14"/>
  <c r="KL8" i="14"/>
  <c r="KM8" i="14"/>
  <c r="KN8" i="14"/>
  <c r="KO8" i="14"/>
  <c r="KP8" i="14"/>
  <c r="KQ8" i="14"/>
  <c r="KR8" i="14"/>
  <c r="KS8" i="14"/>
  <c r="KT8" i="14"/>
  <c r="KU8" i="14"/>
  <c r="KV8" i="14"/>
  <c r="KW8" i="14"/>
  <c r="KX8" i="14"/>
  <c r="KY8" i="14"/>
  <c r="KZ8" i="14"/>
  <c r="LA8" i="14"/>
  <c r="LB8" i="14"/>
  <c r="LC8" i="14"/>
  <c r="LD8" i="14"/>
  <c r="LE8" i="14"/>
  <c r="LF8" i="14"/>
  <c r="LG8" i="14"/>
  <c r="LH8" i="14"/>
  <c r="LI8" i="14"/>
  <c r="LJ8" i="14"/>
  <c r="LK8" i="14"/>
  <c r="LL8" i="14"/>
  <c r="LM8" i="14"/>
  <c r="LN8" i="14"/>
  <c r="LO8" i="14"/>
  <c r="LP8" i="14"/>
  <c r="LQ8" i="14"/>
  <c r="LR8" i="14"/>
  <c r="LS8" i="14"/>
  <c r="LT8" i="14"/>
  <c r="LU8" i="14"/>
  <c r="LV8" i="14"/>
  <c r="LW8" i="14"/>
  <c r="LX8" i="14"/>
  <c r="LY8" i="14"/>
  <c r="LZ8" i="14"/>
  <c r="MA8" i="14"/>
  <c r="MB8" i="14"/>
  <c r="MC8" i="14"/>
  <c r="MD8" i="14"/>
  <c r="ME8" i="14"/>
  <c r="MF8" i="14"/>
  <c r="MG8" i="14"/>
  <c r="MH8" i="14"/>
  <c r="MI8" i="14"/>
  <c r="MJ8" i="14"/>
  <c r="MK8" i="14"/>
  <c r="ML8" i="14"/>
  <c r="MM8" i="14"/>
  <c r="MN8" i="14"/>
  <c r="MO8" i="14"/>
  <c r="MP8" i="14"/>
  <c r="MQ8" i="14"/>
  <c r="MR8" i="14"/>
  <c r="MS8" i="14"/>
  <c r="MT8" i="14"/>
  <c r="MU8" i="14"/>
  <c r="MV8" i="14"/>
  <c r="MW8" i="14"/>
  <c r="MX8" i="14"/>
  <c r="MY8" i="14"/>
  <c r="MZ8" i="14"/>
  <c r="X7" i="1" l="1"/>
  <c r="BD4" i="23" s="1"/>
  <c r="X8" i="1"/>
  <c r="BD5" i="23" s="1"/>
  <c r="X9" i="1"/>
  <c r="BD6" i="23" s="1"/>
  <c r="X10" i="1"/>
  <c r="BD7" i="23" s="1"/>
  <c r="X11" i="1"/>
  <c r="BD8" i="23" s="1"/>
  <c r="X12" i="1"/>
  <c r="BD9" i="23" s="1"/>
  <c r="X13" i="1"/>
  <c r="BD10" i="23" s="1"/>
  <c r="X14" i="1"/>
  <c r="BD11" i="23" s="1"/>
  <c r="X15" i="1"/>
  <c r="BD12" i="23" s="1"/>
  <c r="X16" i="1"/>
  <c r="BD13" i="23" s="1"/>
  <c r="X17" i="1"/>
  <c r="BD14" i="23" s="1"/>
  <c r="X18" i="1"/>
  <c r="BD15" i="23" s="1"/>
  <c r="X19" i="1"/>
  <c r="BD16" i="23" s="1"/>
  <c r="X20" i="1"/>
  <c r="BD17" i="23" s="1"/>
  <c r="X21" i="1"/>
  <c r="BD18" i="23" s="1"/>
  <c r="X22" i="1"/>
  <c r="BD19" i="23" s="1"/>
  <c r="X23" i="1"/>
  <c r="BD20" i="23" s="1"/>
  <c r="X24" i="1"/>
  <c r="BD21" i="23" s="1"/>
  <c r="X25" i="1"/>
  <c r="BD22" i="23" s="1"/>
  <c r="X26" i="1"/>
  <c r="BD23" i="23" s="1"/>
  <c r="X27" i="1"/>
  <c r="BD24" i="23" s="1"/>
  <c r="X28" i="1"/>
  <c r="BD25" i="23" s="1"/>
  <c r="X29" i="1"/>
  <c r="BD26" i="23" s="1"/>
  <c r="X30" i="1"/>
  <c r="BD27" i="23" s="1"/>
  <c r="X31" i="1"/>
  <c r="BD28" i="23" s="1"/>
  <c r="X32" i="1"/>
  <c r="BD29" i="23" s="1"/>
  <c r="X33" i="1"/>
  <c r="BD30" i="23" s="1"/>
  <c r="X34" i="1"/>
  <c r="BD31" i="23" s="1"/>
  <c r="X35" i="1"/>
  <c r="BD32" i="23" s="1"/>
  <c r="X36" i="1"/>
  <c r="BD33" i="23" s="1"/>
  <c r="X37" i="1"/>
  <c r="BD34" i="23" s="1"/>
  <c r="X38" i="1"/>
  <c r="BD35" i="23" s="1"/>
  <c r="X39" i="1"/>
  <c r="BD36" i="23" s="1"/>
  <c r="X40" i="1"/>
  <c r="BD37" i="23" s="1"/>
  <c r="X41" i="1"/>
  <c r="BD38" i="23" s="1"/>
  <c r="X42" i="1"/>
  <c r="BD39" i="23" s="1"/>
  <c r="X43" i="1"/>
  <c r="BD40" i="23" s="1"/>
  <c r="X44" i="1"/>
  <c r="BD41" i="23" s="1"/>
  <c r="X45" i="1"/>
  <c r="BD42" i="23" s="1"/>
  <c r="X46" i="1"/>
  <c r="BD43" i="23" s="1"/>
  <c r="X47" i="1"/>
  <c r="BD44" i="23" s="1"/>
  <c r="X48" i="1"/>
  <c r="BD45" i="23" s="1"/>
  <c r="X49" i="1"/>
  <c r="BD46" i="23" s="1"/>
  <c r="X50" i="1"/>
  <c r="BD47" i="23" s="1"/>
  <c r="X51" i="1"/>
  <c r="BD48" i="23" s="1"/>
  <c r="X52" i="1"/>
  <c r="BD49" i="23" s="1"/>
  <c r="X53" i="1"/>
  <c r="BD50" i="23" s="1"/>
  <c r="X54" i="1"/>
  <c r="BD51" i="23" s="1"/>
  <c r="X55" i="1"/>
  <c r="BD52" i="23" s="1"/>
  <c r="X56" i="1"/>
  <c r="BD53" i="23" s="1"/>
  <c r="X57" i="1"/>
  <c r="BD54" i="23" s="1"/>
  <c r="X58" i="1"/>
  <c r="BD55" i="23" s="1"/>
  <c r="X59" i="1"/>
  <c r="BD56" i="23" s="1"/>
  <c r="X60" i="1"/>
  <c r="BD57" i="23" s="1"/>
  <c r="X61" i="1"/>
  <c r="BD58" i="23" s="1"/>
  <c r="X62" i="1"/>
  <c r="BD59" i="23" s="1"/>
  <c r="X63" i="1"/>
  <c r="BD60" i="23" s="1"/>
  <c r="X64" i="1"/>
  <c r="BD61" i="23" s="1"/>
  <c r="X65" i="1"/>
  <c r="BD62" i="23" s="1"/>
  <c r="X66" i="1"/>
  <c r="BD63" i="23" s="1"/>
  <c r="X67" i="1"/>
  <c r="BD64" i="23" s="1"/>
  <c r="X68" i="1"/>
  <c r="BD65" i="23" s="1"/>
  <c r="X69" i="1"/>
  <c r="BD66" i="23" s="1"/>
  <c r="X70" i="1"/>
  <c r="BD67" i="23" s="1"/>
  <c r="X71" i="1"/>
  <c r="BD68" i="23" s="1"/>
  <c r="X72" i="1"/>
  <c r="BD69" i="23" s="1"/>
  <c r="X73" i="1"/>
  <c r="BD70" i="23" s="1"/>
  <c r="X74" i="1"/>
  <c r="BD71" i="23" s="1"/>
  <c r="X75" i="1"/>
  <c r="BD72" i="23" s="1"/>
  <c r="X76" i="1"/>
  <c r="BD73" i="23" s="1"/>
  <c r="X77" i="1"/>
  <c r="BD74" i="23" s="1"/>
  <c r="X78" i="1"/>
  <c r="BD75" i="23" s="1"/>
  <c r="X79" i="1"/>
  <c r="BD76" i="23" s="1"/>
  <c r="X80" i="1"/>
  <c r="BD77" i="23" s="1"/>
  <c r="X81" i="1"/>
  <c r="BD78" i="23" s="1"/>
  <c r="X82" i="1"/>
  <c r="BD79" i="23" s="1"/>
  <c r="X83" i="1"/>
  <c r="BD80" i="23" s="1"/>
  <c r="X84" i="1"/>
  <c r="BD81" i="23" s="1"/>
  <c r="X85" i="1"/>
  <c r="BD82" i="23" s="1"/>
  <c r="X86" i="1"/>
  <c r="BD83" i="23" s="1"/>
  <c r="X87" i="1"/>
  <c r="BD84" i="23" s="1"/>
  <c r="X88" i="1"/>
  <c r="BD85" i="23" s="1"/>
  <c r="X89" i="1"/>
  <c r="BD86" i="23" s="1"/>
  <c r="C6" i="2" l="1"/>
  <c r="C5" i="2"/>
  <c r="C4" i="2"/>
  <c r="C3" i="2"/>
  <c r="C2" i="2"/>
  <c r="F3" i="2"/>
  <c r="G3" i="2"/>
  <c r="I3" i="2"/>
  <c r="J3" i="2"/>
  <c r="K3" i="2"/>
  <c r="R3" i="2"/>
  <c r="S3" i="2"/>
  <c r="T3" i="2"/>
  <c r="U3" i="2"/>
  <c r="V3" i="2"/>
  <c r="F4" i="2"/>
  <c r="G4" i="2"/>
  <c r="I4" i="2"/>
  <c r="J4" i="2"/>
  <c r="K4" i="2"/>
  <c r="R4" i="2"/>
  <c r="S4" i="2"/>
  <c r="T4" i="2"/>
  <c r="U4" i="2"/>
  <c r="V4" i="2"/>
  <c r="F5" i="2"/>
  <c r="G5" i="2"/>
  <c r="I5" i="2"/>
  <c r="J5" i="2"/>
  <c r="K5" i="2"/>
  <c r="R5" i="2"/>
  <c r="S5" i="2"/>
  <c r="T5" i="2"/>
  <c r="U5" i="2"/>
  <c r="V5" i="2"/>
  <c r="F6" i="2"/>
  <c r="G6" i="2"/>
  <c r="I6" i="2"/>
  <c r="J6" i="2"/>
  <c r="K6" i="2"/>
  <c r="R6" i="2"/>
  <c r="S6" i="2"/>
  <c r="T6" i="2"/>
  <c r="U6" i="2"/>
  <c r="V6" i="2"/>
  <c r="V2" i="2"/>
  <c r="U2" i="2"/>
  <c r="T2" i="2"/>
  <c r="S2" i="2"/>
  <c r="R2" i="2"/>
  <c r="K2" i="2"/>
  <c r="J2" i="2"/>
  <c r="I2" i="2"/>
  <c r="G2" i="2"/>
  <c r="F2" i="2"/>
  <c r="D4" i="2"/>
  <c r="D5" i="2"/>
  <c r="D6" i="2"/>
  <c r="D3" i="2"/>
  <c r="D2" i="2"/>
  <c r="B6" i="2"/>
  <c r="B5" i="2"/>
  <c r="B4" i="2"/>
  <c r="B3" i="2"/>
  <c r="L5" i="2" l="1"/>
  <c r="M5" i="2"/>
  <c r="N5" i="2"/>
  <c r="N2" i="2"/>
  <c r="L2" i="2"/>
  <c r="M2" i="2"/>
  <c r="L6" i="2"/>
  <c r="M6" i="2"/>
  <c r="N6" i="2"/>
  <c r="N3" i="2"/>
  <c r="M3" i="2"/>
  <c r="L3" i="2"/>
  <c r="M4" i="2"/>
  <c r="L4" i="2"/>
  <c r="N4" i="2"/>
  <c r="BA3" i="23"/>
  <c r="BA4" i="23"/>
  <c r="BA5" i="23"/>
  <c r="BA6" i="23"/>
  <c r="BA7" i="23"/>
  <c r="BA8" i="23"/>
  <c r="BA9" i="23"/>
  <c r="BA10" i="23"/>
  <c r="BA11" i="23"/>
  <c r="BA12" i="23"/>
  <c r="BA13" i="23"/>
  <c r="BA14" i="23"/>
  <c r="BA15" i="23"/>
  <c r="BA16" i="23"/>
  <c r="BA17" i="23"/>
  <c r="BA18" i="23"/>
  <c r="BA19" i="23"/>
  <c r="BA20" i="23"/>
  <c r="BA21" i="23"/>
  <c r="BA22" i="23"/>
  <c r="BA23" i="23"/>
  <c r="BA24" i="23"/>
  <c r="BA25" i="23"/>
  <c r="BA26" i="23"/>
  <c r="BA27" i="23"/>
  <c r="BA28" i="23"/>
  <c r="BA29" i="23"/>
  <c r="BA30" i="23"/>
  <c r="BA31" i="23"/>
  <c r="BA32" i="23"/>
  <c r="BA33" i="23"/>
  <c r="BA34" i="23"/>
  <c r="BA35" i="23"/>
  <c r="BA36" i="23"/>
  <c r="BA37" i="23"/>
  <c r="BA38" i="23"/>
  <c r="BA39" i="23"/>
  <c r="BA40" i="23"/>
  <c r="BA41" i="23"/>
  <c r="BA42" i="23"/>
  <c r="BA43" i="23"/>
  <c r="BA44" i="23"/>
  <c r="BA45" i="23"/>
  <c r="BA46" i="23"/>
  <c r="BA47" i="23"/>
  <c r="BA48" i="23"/>
  <c r="BA49" i="23"/>
  <c r="BA50" i="23"/>
  <c r="BA51" i="23"/>
  <c r="BA52" i="23"/>
  <c r="BA53" i="23"/>
  <c r="BA54" i="23"/>
  <c r="BA55" i="23"/>
  <c r="BA56" i="23"/>
  <c r="BA57" i="23"/>
  <c r="BA58" i="23"/>
  <c r="BA59" i="23"/>
  <c r="BA60" i="23"/>
  <c r="BA61" i="23"/>
  <c r="BA62" i="23"/>
  <c r="BA63" i="23"/>
  <c r="BA64" i="23"/>
  <c r="BA65" i="23"/>
  <c r="BA66" i="23"/>
  <c r="BA67" i="23"/>
  <c r="BA68" i="23"/>
  <c r="BA69" i="23"/>
  <c r="BA70" i="23"/>
  <c r="BA71" i="23"/>
  <c r="BA72" i="23"/>
  <c r="BA73" i="23"/>
  <c r="BA74" i="23"/>
  <c r="BA75" i="23"/>
  <c r="BA76" i="23"/>
  <c r="BA77" i="23"/>
  <c r="BA78" i="23"/>
  <c r="BA79" i="23"/>
  <c r="BA80" i="23"/>
  <c r="BA81" i="23"/>
  <c r="BA82" i="23"/>
  <c r="BA83" i="23"/>
  <c r="BA84" i="23"/>
  <c r="BA85" i="23"/>
  <c r="BA86" i="23"/>
  <c r="BA2" i="23"/>
  <c r="AQ3" i="23"/>
  <c r="AQ4" i="23"/>
  <c r="AQ5" i="23"/>
  <c r="AQ6" i="23"/>
  <c r="AQ7" i="23"/>
  <c r="AQ8" i="23"/>
  <c r="AQ9" i="23"/>
  <c r="AQ10" i="23"/>
  <c r="AQ11" i="23"/>
  <c r="AQ12" i="23"/>
  <c r="AQ13" i="23"/>
  <c r="AQ14" i="23"/>
  <c r="AQ15" i="23"/>
  <c r="AQ16" i="23"/>
  <c r="AQ17" i="23"/>
  <c r="AQ18" i="23"/>
  <c r="AQ19" i="23"/>
  <c r="AQ20" i="23"/>
  <c r="AQ21" i="23"/>
  <c r="AQ22" i="23"/>
  <c r="AQ23" i="23"/>
  <c r="AQ24" i="23"/>
  <c r="AQ25" i="23"/>
  <c r="AQ26" i="23"/>
  <c r="AQ27" i="23"/>
  <c r="AQ28" i="23"/>
  <c r="AQ29" i="23"/>
  <c r="AQ30" i="23"/>
  <c r="AQ31" i="23"/>
  <c r="AQ32" i="23"/>
  <c r="AQ33" i="23"/>
  <c r="AQ34" i="23"/>
  <c r="AQ35" i="23"/>
  <c r="AQ36" i="23"/>
  <c r="AQ37" i="23"/>
  <c r="AQ38" i="23"/>
  <c r="AQ39" i="23"/>
  <c r="AQ40" i="23"/>
  <c r="AQ41" i="23"/>
  <c r="AQ42" i="23"/>
  <c r="AQ43" i="23"/>
  <c r="AQ44" i="23"/>
  <c r="AQ45" i="23"/>
  <c r="AQ46" i="23"/>
  <c r="AQ47" i="23"/>
  <c r="AQ48" i="23"/>
  <c r="AQ49" i="23"/>
  <c r="AQ50" i="23"/>
  <c r="AQ51" i="23"/>
  <c r="AQ52" i="23"/>
  <c r="AQ53" i="23"/>
  <c r="AQ54" i="23"/>
  <c r="AQ55" i="23"/>
  <c r="AQ56" i="23"/>
  <c r="AQ57" i="23"/>
  <c r="AQ58" i="23"/>
  <c r="AQ59" i="23"/>
  <c r="AQ60" i="23"/>
  <c r="AQ61" i="23"/>
  <c r="AQ62" i="23"/>
  <c r="AQ63" i="23"/>
  <c r="AQ64" i="23"/>
  <c r="AQ65" i="23"/>
  <c r="AQ66" i="23"/>
  <c r="AQ67" i="23"/>
  <c r="AQ68" i="23"/>
  <c r="AQ69" i="23"/>
  <c r="AQ70" i="23"/>
  <c r="AQ71" i="23"/>
  <c r="AQ72" i="23"/>
  <c r="AQ73" i="23"/>
  <c r="AQ74" i="23"/>
  <c r="AQ75" i="23"/>
  <c r="AQ76" i="23"/>
  <c r="AQ77" i="23"/>
  <c r="AQ78" i="23"/>
  <c r="AQ79" i="23"/>
  <c r="AQ80" i="23"/>
  <c r="AQ81" i="23"/>
  <c r="AQ82" i="23"/>
  <c r="AQ83" i="23"/>
  <c r="AQ84" i="23"/>
  <c r="AQ85" i="23"/>
  <c r="AQ86" i="23"/>
  <c r="AQ2" i="23"/>
  <c r="R2" i="23"/>
  <c r="H3" i="23"/>
  <c r="I3" i="23"/>
  <c r="J3" i="23"/>
  <c r="K3" i="23"/>
  <c r="L3" i="23"/>
  <c r="M3" i="23"/>
  <c r="N3" i="23"/>
  <c r="O3" i="23"/>
  <c r="P3" i="23"/>
  <c r="Q3" i="23"/>
  <c r="H4" i="23"/>
  <c r="I4" i="23"/>
  <c r="J4" i="23"/>
  <c r="K4" i="23"/>
  <c r="L4" i="23"/>
  <c r="M4" i="23"/>
  <c r="N4" i="23"/>
  <c r="O4" i="23"/>
  <c r="P4" i="23"/>
  <c r="Q4" i="23"/>
  <c r="H5" i="23"/>
  <c r="I5" i="23"/>
  <c r="J5" i="23"/>
  <c r="K5" i="23"/>
  <c r="L5" i="23"/>
  <c r="M5" i="23"/>
  <c r="N5" i="23"/>
  <c r="O5" i="23"/>
  <c r="P5" i="23"/>
  <c r="Q5" i="23"/>
  <c r="H6" i="23"/>
  <c r="I6" i="23"/>
  <c r="J6" i="23"/>
  <c r="K6" i="23"/>
  <c r="L6" i="23"/>
  <c r="M6" i="23"/>
  <c r="N6" i="23"/>
  <c r="O6" i="23"/>
  <c r="P6" i="23"/>
  <c r="Q6" i="23"/>
  <c r="H7" i="23"/>
  <c r="I7" i="23"/>
  <c r="J7" i="23"/>
  <c r="K7" i="23"/>
  <c r="L7" i="23"/>
  <c r="M7" i="23"/>
  <c r="N7" i="23"/>
  <c r="O7" i="23"/>
  <c r="P7" i="23"/>
  <c r="Q7" i="23"/>
  <c r="H8" i="23"/>
  <c r="I8" i="23"/>
  <c r="J8" i="23"/>
  <c r="K8" i="23"/>
  <c r="L8" i="23"/>
  <c r="M8" i="23"/>
  <c r="N8" i="23"/>
  <c r="O8" i="23"/>
  <c r="P8" i="23"/>
  <c r="Q8" i="23"/>
  <c r="H9" i="23"/>
  <c r="I9" i="23"/>
  <c r="J9" i="23"/>
  <c r="K9" i="23"/>
  <c r="L9" i="23"/>
  <c r="M9" i="23"/>
  <c r="N9" i="23"/>
  <c r="O9" i="23"/>
  <c r="P9" i="23"/>
  <c r="Q9" i="23"/>
  <c r="H10" i="23"/>
  <c r="I10" i="23"/>
  <c r="J10" i="23"/>
  <c r="K10" i="23"/>
  <c r="L10" i="23"/>
  <c r="M10" i="23"/>
  <c r="N10" i="23"/>
  <c r="O10" i="23"/>
  <c r="P10" i="23"/>
  <c r="Q10" i="23"/>
  <c r="H11" i="23"/>
  <c r="I11" i="23"/>
  <c r="J11" i="23"/>
  <c r="K11" i="23"/>
  <c r="L11" i="23"/>
  <c r="M11" i="23"/>
  <c r="N11" i="23"/>
  <c r="O11" i="23"/>
  <c r="P11" i="23"/>
  <c r="Q11" i="23"/>
  <c r="H12" i="23"/>
  <c r="I12" i="23"/>
  <c r="J12" i="23"/>
  <c r="K12" i="23"/>
  <c r="L12" i="23"/>
  <c r="M12" i="23"/>
  <c r="N12" i="23"/>
  <c r="O12" i="23"/>
  <c r="P12" i="23"/>
  <c r="Q12" i="23"/>
  <c r="H13" i="23"/>
  <c r="I13" i="23"/>
  <c r="J13" i="23"/>
  <c r="K13" i="23"/>
  <c r="L13" i="23"/>
  <c r="M13" i="23"/>
  <c r="N13" i="23"/>
  <c r="O13" i="23"/>
  <c r="P13" i="23"/>
  <c r="Q13" i="23"/>
  <c r="H14" i="23"/>
  <c r="I14" i="23"/>
  <c r="J14" i="23"/>
  <c r="K14" i="23"/>
  <c r="L14" i="23"/>
  <c r="M14" i="23"/>
  <c r="N14" i="23"/>
  <c r="O14" i="23"/>
  <c r="P14" i="23"/>
  <c r="Q14" i="23"/>
  <c r="H15" i="23"/>
  <c r="I15" i="23"/>
  <c r="J15" i="23"/>
  <c r="K15" i="23"/>
  <c r="L15" i="23"/>
  <c r="M15" i="23"/>
  <c r="N15" i="23"/>
  <c r="O15" i="23"/>
  <c r="P15" i="23"/>
  <c r="Q15" i="23"/>
  <c r="H16" i="23"/>
  <c r="I16" i="23"/>
  <c r="J16" i="23"/>
  <c r="K16" i="23"/>
  <c r="L16" i="23"/>
  <c r="M16" i="23"/>
  <c r="N16" i="23"/>
  <c r="O16" i="23"/>
  <c r="P16" i="23"/>
  <c r="Q16" i="23"/>
  <c r="H17" i="23"/>
  <c r="I17" i="23"/>
  <c r="J17" i="23"/>
  <c r="K17" i="23"/>
  <c r="L17" i="23"/>
  <c r="M17" i="23"/>
  <c r="N17" i="23"/>
  <c r="O17" i="23"/>
  <c r="P17" i="23"/>
  <c r="Q17" i="23"/>
  <c r="H18" i="23"/>
  <c r="I18" i="23"/>
  <c r="J18" i="23"/>
  <c r="K18" i="23"/>
  <c r="L18" i="23"/>
  <c r="M18" i="23"/>
  <c r="N18" i="23"/>
  <c r="O18" i="23"/>
  <c r="P18" i="23"/>
  <c r="Q18" i="23"/>
  <c r="H19" i="23"/>
  <c r="I19" i="23"/>
  <c r="J19" i="23"/>
  <c r="K19" i="23"/>
  <c r="L19" i="23"/>
  <c r="M19" i="23"/>
  <c r="N19" i="23"/>
  <c r="O19" i="23"/>
  <c r="P19" i="23"/>
  <c r="Q19" i="23"/>
  <c r="H20" i="23"/>
  <c r="I20" i="23"/>
  <c r="J20" i="23"/>
  <c r="K20" i="23"/>
  <c r="L20" i="23"/>
  <c r="M20" i="23"/>
  <c r="N20" i="23"/>
  <c r="O20" i="23"/>
  <c r="P20" i="23"/>
  <c r="Q20" i="23"/>
  <c r="H21" i="23"/>
  <c r="I21" i="23"/>
  <c r="J21" i="23"/>
  <c r="K21" i="23"/>
  <c r="L21" i="23"/>
  <c r="M21" i="23"/>
  <c r="N21" i="23"/>
  <c r="O21" i="23"/>
  <c r="P21" i="23"/>
  <c r="Q21" i="23"/>
  <c r="H22" i="23"/>
  <c r="I22" i="23"/>
  <c r="J22" i="23"/>
  <c r="K22" i="23"/>
  <c r="L22" i="23"/>
  <c r="M22" i="23"/>
  <c r="N22" i="23"/>
  <c r="O22" i="23"/>
  <c r="P22" i="23"/>
  <c r="Q22" i="23"/>
  <c r="H23" i="23"/>
  <c r="I23" i="23"/>
  <c r="J23" i="23"/>
  <c r="K23" i="23"/>
  <c r="L23" i="23"/>
  <c r="M23" i="23"/>
  <c r="N23" i="23"/>
  <c r="O23" i="23"/>
  <c r="P23" i="23"/>
  <c r="Q23" i="23"/>
  <c r="H24" i="23"/>
  <c r="I24" i="23"/>
  <c r="J24" i="23"/>
  <c r="K24" i="23"/>
  <c r="L24" i="23"/>
  <c r="M24" i="23"/>
  <c r="N24" i="23"/>
  <c r="O24" i="23"/>
  <c r="P24" i="23"/>
  <c r="Q24" i="23"/>
  <c r="H25" i="23"/>
  <c r="I25" i="23"/>
  <c r="J25" i="23"/>
  <c r="K25" i="23"/>
  <c r="L25" i="23"/>
  <c r="M25" i="23"/>
  <c r="N25" i="23"/>
  <c r="O25" i="23"/>
  <c r="P25" i="23"/>
  <c r="Q25" i="23"/>
  <c r="H26" i="23"/>
  <c r="I26" i="23"/>
  <c r="J26" i="23"/>
  <c r="K26" i="23"/>
  <c r="L26" i="23"/>
  <c r="M26" i="23"/>
  <c r="N26" i="23"/>
  <c r="O26" i="23"/>
  <c r="P26" i="23"/>
  <c r="Q26" i="23"/>
  <c r="H27" i="23"/>
  <c r="I27" i="23"/>
  <c r="J27" i="23"/>
  <c r="K27" i="23"/>
  <c r="L27" i="23"/>
  <c r="M27" i="23"/>
  <c r="N27" i="23"/>
  <c r="O27" i="23"/>
  <c r="P27" i="23"/>
  <c r="Q27" i="23"/>
  <c r="H28" i="23"/>
  <c r="I28" i="23"/>
  <c r="J28" i="23"/>
  <c r="K28" i="23"/>
  <c r="L28" i="23"/>
  <c r="M28" i="23"/>
  <c r="N28" i="23"/>
  <c r="O28" i="23"/>
  <c r="P28" i="23"/>
  <c r="Q28" i="23"/>
  <c r="H29" i="23"/>
  <c r="I29" i="23"/>
  <c r="J29" i="23"/>
  <c r="K29" i="23"/>
  <c r="L29" i="23"/>
  <c r="M29" i="23"/>
  <c r="N29" i="23"/>
  <c r="O29" i="23"/>
  <c r="P29" i="23"/>
  <c r="Q29" i="23"/>
  <c r="H30" i="23"/>
  <c r="I30" i="23"/>
  <c r="J30" i="23"/>
  <c r="K30" i="23"/>
  <c r="L30" i="23"/>
  <c r="M30" i="23"/>
  <c r="N30" i="23"/>
  <c r="O30" i="23"/>
  <c r="P30" i="23"/>
  <c r="Q30" i="23"/>
  <c r="H31" i="23"/>
  <c r="I31" i="23"/>
  <c r="J31" i="23"/>
  <c r="K31" i="23"/>
  <c r="L31" i="23"/>
  <c r="M31" i="23"/>
  <c r="N31" i="23"/>
  <c r="O31" i="23"/>
  <c r="P31" i="23"/>
  <c r="Q31" i="23"/>
  <c r="H32" i="23"/>
  <c r="I32" i="23"/>
  <c r="J32" i="23"/>
  <c r="K32" i="23"/>
  <c r="L32" i="23"/>
  <c r="M32" i="23"/>
  <c r="N32" i="23"/>
  <c r="O32" i="23"/>
  <c r="P32" i="23"/>
  <c r="Q32" i="23"/>
  <c r="H33" i="23"/>
  <c r="I33" i="23"/>
  <c r="J33" i="23"/>
  <c r="K33" i="23"/>
  <c r="L33" i="23"/>
  <c r="M33" i="23"/>
  <c r="N33" i="23"/>
  <c r="O33" i="23"/>
  <c r="P33" i="23"/>
  <c r="Q33" i="23"/>
  <c r="H34" i="23"/>
  <c r="I34" i="23"/>
  <c r="J34" i="23"/>
  <c r="K34" i="23"/>
  <c r="L34" i="23"/>
  <c r="M34" i="23"/>
  <c r="N34" i="23"/>
  <c r="O34" i="23"/>
  <c r="P34" i="23"/>
  <c r="Q34" i="23"/>
  <c r="H35" i="23"/>
  <c r="I35" i="23"/>
  <c r="J35" i="23"/>
  <c r="K35" i="23"/>
  <c r="L35" i="23"/>
  <c r="M35" i="23"/>
  <c r="N35" i="23"/>
  <c r="O35" i="23"/>
  <c r="P35" i="23"/>
  <c r="Q35" i="23"/>
  <c r="H36" i="23"/>
  <c r="I36" i="23"/>
  <c r="J36" i="23"/>
  <c r="K36" i="23"/>
  <c r="L36" i="23"/>
  <c r="M36" i="23"/>
  <c r="N36" i="23"/>
  <c r="O36" i="23"/>
  <c r="P36" i="23"/>
  <c r="Q36" i="23"/>
  <c r="H37" i="23"/>
  <c r="I37" i="23"/>
  <c r="J37" i="23"/>
  <c r="K37" i="23"/>
  <c r="L37" i="23"/>
  <c r="M37" i="23"/>
  <c r="N37" i="23"/>
  <c r="O37" i="23"/>
  <c r="P37" i="23"/>
  <c r="Q37" i="23"/>
  <c r="H38" i="23"/>
  <c r="I38" i="23"/>
  <c r="J38" i="23"/>
  <c r="K38" i="23"/>
  <c r="L38" i="23"/>
  <c r="M38" i="23"/>
  <c r="N38" i="23"/>
  <c r="O38" i="23"/>
  <c r="P38" i="23"/>
  <c r="Q38" i="23"/>
  <c r="H39" i="23"/>
  <c r="I39" i="23"/>
  <c r="J39" i="23"/>
  <c r="K39" i="23"/>
  <c r="L39" i="23"/>
  <c r="M39" i="23"/>
  <c r="N39" i="23"/>
  <c r="O39" i="23"/>
  <c r="P39" i="23"/>
  <c r="Q39" i="23"/>
  <c r="H40" i="23"/>
  <c r="I40" i="23"/>
  <c r="J40" i="23"/>
  <c r="K40" i="23"/>
  <c r="L40" i="23"/>
  <c r="M40" i="23"/>
  <c r="N40" i="23"/>
  <c r="O40" i="23"/>
  <c r="P40" i="23"/>
  <c r="Q40" i="23"/>
  <c r="H41" i="23"/>
  <c r="I41" i="23"/>
  <c r="J41" i="23"/>
  <c r="K41" i="23"/>
  <c r="L41" i="23"/>
  <c r="M41" i="23"/>
  <c r="N41" i="23"/>
  <c r="O41" i="23"/>
  <c r="P41" i="23"/>
  <c r="Q41" i="23"/>
  <c r="H42" i="23"/>
  <c r="I42" i="23"/>
  <c r="J42" i="23"/>
  <c r="K42" i="23"/>
  <c r="L42" i="23"/>
  <c r="M42" i="23"/>
  <c r="N42" i="23"/>
  <c r="O42" i="23"/>
  <c r="P42" i="23"/>
  <c r="Q42" i="23"/>
  <c r="H43" i="23"/>
  <c r="I43" i="23"/>
  <c r="J43" i="23"/>
  <c r="K43" i="23"/>
  <c r="L43" i="23"/>
  <c r="M43" i="23"/>
  <c r="N43" i="23"/>
  <c r="O43" i="23"/>
  <c r="P43" i="23"/>
  <c r="Q43" i="23"/>
  <c r="H44" i="23"/>
  <c r="I44" i="23"/>
  <c r="J44" i="23"/>
  <c r="K44" i="23"/>
  <c r="L44" i="23"/>
  <c r="M44" i="23"/>
  <c r="N44" i="23"/>
  <c r="O44" i="23"/>
  <c r="P44" i="23"/>
  <c r="Q44" i="23"/>
  <c r="H45" i="23"/>
  <c r="I45" i="23"/>
  <c r="J45" i="23"/>
  <c r="K45" i="23"/>
  <c r="L45" i="23"/>
  <c r="M45" i="23"/>
  <c r="N45" i="23"/>
  <c r="O45" i="23"/>
  <c r="P45" i="23"/>
  <c r="Q45" i="23"/>
  <c r="H46" i="23"/>
  <c r="I46" i="23"/>
  <c r="J46" i="23"/>
  <c r="K46" i="23"/>
  <c r="L46" i="23"/>
  <c r="M46" i="23"/>
  <c r="N46" i="23"/>
  <c r="O46" i="23"/>
  <c r="P46" i="23"/>
  <c r="Q46" i="23"/>
  <c r="H47" i="23"/>
  <c r="I47" i="23"/>
  <c r="J47" i="23"/>
  <c r="K47" i="23"/>
  <c r="L47" i="23"/>
  <c r="M47" i="23"/>
  <c r="N47" i="23"/>
  <c r="O47" i="23"/>
  <c r="P47" i="23"/>
  <c r="Q47" i="23"/>
  <c r="H48" i="23"/>
  <c r="I48" i="23"/>
  <c r="J48" i="23"/>
  <c r="K48" i="23"/>
  <c r="L48" i="23"/>
  <c r="M48" i="23"/>
  <c r="N48" i="23"/>
  <c r="O48" i="23"/>
  <c r="P48" i="23"/>
  <c r="Q48" i="23"/>
  <c r="H49" i="23"/>
  <c r="I49" i="23"/>
  <c r="J49" i="23"/>
  <c r="K49" i="23"/>
  <c r="L49" i="23"/>
  <c r="M49" i="23"/>
  <c r="N49" i="23"/>
  <c r="O49" i="23"/>
  <c r="P49" i="23"/>
  <c r="Q49" i="23"/>
  <c r="H50" i="23"/>
  <c r="I50" i="23"/>
  <c r="J50" i="23"/>
  <c r="K50" i="23"/>
  <c r="L50" i="23"/>
  <c r="M50" i="23"/>
  <c r="N50" i="23"/>
  <c r="O50" i="23"/>
  <c r="P50" i="23"/>
  <c r="Q50" i="23"/>
  <c r="H51" i="23"/>
  <c r="I51" i="23"/>
  <c r="J51" i="23"/>
  <c r="K51" i="23"/>
  <c r="L51" i="23"/>
  <c r="M51" i="23"/>
  <c r="N51" i="23"/>
  <c r="O51" i="23"/>
  <c r="P51" i="23"/>
  <c r="Q51" i="23"/>
  <c r="H52" i="23"/>
  <c r="I52" i="23"/>
  <c r="J52" i="23"/>
  <c r="K52" i="23"/>
  <c r="L52" i="23"/>
  <c r="M52" i="23"/>
  <c r="N52" i="23"/>
  <c r="O52" i="23"/>
  <c r="P52" i="23"/>
  <c r="Q52" i="23"/>
  <c r="H53" i="23"/>
  <c r="I53" i="23"/>
  <c r="J53" i="23"/>
  <c r="K53" i="23"/>
  <c r="L53" i="23"/>
  <c r="M53" i="23"/>
  <c r="N53" i="23"/>
  <c r="O53" i="23"/>
  <c r="P53" i="23"/>
  <c r="Q53" i="23"/>
  <c r="H54" i="23"/>
  <c r="I54" i="23"/>
  <c r="J54" i="23"/>
  <c r="K54" i="23"/>
  <c r="L54" i="23"/>
  <c r="M54" i="23"/>
  <c r="N54" i="23"/>
  <c r="O54" i="23"/>
  <c r="P54" i="23"/>
  <c r="Q54" i="23"/>
  <c r="H55" i="23"/>
  <c r="I55" i="23"/>
  <c r="J55" i="23"/>
  <c r="K55" i="23"/>
  <c r="L55" i="23"/>
  <c r="M55" i="23"/>
  <c r="N55" i="23"/>
  <c r="O55" i="23"/>
  <c r="P55" i="23"/>
  <c r="Q55" i="23"/>
  <c r="H56" i="23"/>
  <c r="I56" i="23"/>
  <c r="J56" i="23"/>
  <c r="K56" i="23"/>
  <c r="L56" i="23"/>
  <c r="M56" i="23"/>
  <c r="N56" i="23"/>
  <c r="O56" i="23"/>
  <c r="P56" i="23"/>
  <c r="Q56" i="23"/>
  <c r="H57" i="23"/>
  <c r="I57" i="23"/>
  <c r="J57" i="23"/>
  <c r="K57" i="23"/>
  <c r="L57" i="23"/>
  <c r="M57" i="23"/>
  <c r="N57" i="23"/>
  <c r="O57" i="23"/>
  <c r="P57" i="23"/>
  <c r="Q57" i="23"/>
  <c r="H58" i="23"/>
  <c r="I58" i="23"/>
  <c r="J58" i="23"/>
  <c r="K58" i="23"/>
  <c r="L58" i="23"/>
  <c r="M58" i="23"/>
  <c r="N58" i="23"/>
  <c r="O58" i="23"/>
  <c r="P58" i="23"/>
  <c r="Q58" i="23"/>
  <c r="H59" i="23"/>
  <c r="I59" i="23"/>
  <c r="J59" i="23"/>
  <c r="K59" i="23"/>
  <c r="L59" i="23"/>
  <c r="M59" i="23"/>
  <c r="N59" i="23"/>
  <c r="O59" i="23"/>
  <c r="P59" i="23"/>
  <c r="Q59" i="23"/>
  <c r="H60" i="23"/>
  <c r="I60" i="23"/>
  <c r="J60" i="23"/>
  <c r="K60" i="23"/>
  <c r="L60" i="23"/>
  <c r="M60" i="23"/>
  <c r="N60" i="23"/>
  <c r="O60" i="23"/>
  <c r="P60" i="23"/>
  <c r="Q60" i="23"/>
  <c r="H61" i="23"/>
  <c r="I61" i="23"/>
  <c r="J61" i="23"/>
  <c r="K61" i="23"/>
  <c r="L61" i="23"/>
  <c r="M61" i="23"/>
  <c r="N61" i="23"/>
  <c r="O61" i="23"/>
  <c r="P61" i="23"/>
  <c r="Q61" i="23"/>
  <c r="H62" i="23"/>
  <c r="I62" i="23"/>
  <c r="J62" i="23"/>
  <c r="K62" i="23"/>
  <c r="L62" i="23"/>
  <c r="M62" i="23"/>
  <c r="N62" i="23"/>
  <c r="O62" i="23"/>
  <c r="P62" i="23"/>
  <c r="Q62" i="23"/>
  <c r="H63" i="23"/>
  <c r="I63" i="23"/>
  <c r="J63" i="23"/>
  <c r="K63" i="23"/>
  <c r="L63" i="23"/>
  <c r="M63" i="23"/>
  <c r="N63" i="23"/>
  <c r="O63" i="23"/>
  <c r="P63" i="23"/>
  <c r="Q63" i="23"/>
  <c r="H64" i="23"/>
  <c r="I64" i="23"/>
  <c r="J64" i="23"/>
  <c r="K64" i="23"/>
  <c r="L64" i="23"/>
  <c r="M64" i="23"/>
  <c r="N64" i="23"/>
  <c r="O64" i="23"/>
  <c r="P64" i="23"/>
  <c r="Q64" i="23"/>
  <c r="H65" i="23"/>
  <c r="I65" i="23"/>
  <c r="J65" i="23"/>
  <c r="K65" i="23"/>
  <c r="L65" i="23"/>
  <c r="M65" i="23"/>
  <c r="N65" i="23"/>
  <c r="O65" i="23"/>
  <c r="P65" i="23"/>
  <c r="Q65" i="23"/>
  <c r="H66" i="23"/>
  <c r="I66" i="23"/>
  <c r="J66" i="23"/>
  <c r="K66" i="23"/>
  <c r="L66" i="23"/>
  <c r="M66" i="23"/>
  <c r="N66" i="23"/>
  <c r="O66" i="23"/>
  <c r="P66" i="23"/>
  <c r="Q66" i="23"/>
  <c r="H67" i="23"/>
  <c r="I67" i="23"/>
  <c r="J67" i="23"/>
  <c r="K67" i="23"/>
  <c r="L67" i="23"/>
  <c r="M67" i="23"/>
  <c r="N67" i="23"/>
  <c r="O67" i="23"/>
  <c r="P67" i="23"/>
  <c r="Q67" i="23"/>
  <c r="H68" i="23"/>
  <c r="I68" i="23"/>
  <c r="J68" i="23"/>
  <c r="K68" i="23"/>
  <c r="L68" i="23"/>
  <c r="M68" i="23"/>
  <c r="N68" i="23"/>
  <c r="O68" i="23"/>
  <c r="P68" i="23"/>
  <c r="Q68" i="23"/>
  <c r="H69" i="23"/>
  <c r="I69" i="23"/>
  <c r="J69" i="23"/>
  <c r="K69" i="23"/>
  <c r="L69" i="23"/>
  <c r="M69" i="23"/>
  <c r="N69" i="23"/>
  <c r="O69" i="23"/>
  <c r="P69" i="23"/>
  <c r="Q69" i="23"/>
  <c r="H70" i="23"/>
  <c r="I70" i="23"/>
  <c r="J70" i="23"/>
  <c r="K70" i="23"/>
  <c r="L70" i="23"/>
  <c r="M70" i="23"/>
  <c r="N70" i="23"/>
  <c r="O70" i="23"/>
  <c r="P70" i="23"/>
  <c r="Q70" i="23"/>
  <c r="H71" i="23"/>
  <c r="I71" i="23"/>
  <c r="J71" i="23"/>
  <c r="K71" i="23"/>
  <c r="L71" i="23"/>
  <c r="M71" i="23"/>
  <c r="N71" i="23"/>
  <c r="O71" i="23"/>
  <c r="P71" i="23"/>
  <c r="Q71" i="23"/>
  <c r="H72" i="23"/>
  <c r="I72" i="23"/>
  <c r="J72" i="23"/>
  <c r="K72" i="23"/>
  <c r="L72" i="23"/>
  <c r="M72" i="23"/>
  <c r="N72" i="23"/>
  <c r="O72" i="23"/>
  <c r="P72" i="23"/>
  <c r="Q72" i="23"/>
  <c r="H73" i="23"/>
  <c r="I73" i="23"/>
  <c r="J73" i="23"/>
  <c r="K73" i="23"/>
  <c r="L73" i="23"/>
  <c r="M73" i="23"/>
  <c r="N73" i="23"/>
  <c r="O73" i="23"/>
  <c r="P73" i="23"/>
  <c r="Q73" i="23"/>
  <c r="H74" i="23"/>
  <c r="I74" i="23"/>
  <c r="J74" i="23"/>
  <c r="K74" i="23"/>
  <c r="L74" i="23"/>
  <c r="M74" i="23"/>
  <c r="N74" i="23"/>
  <c r="O74" i="23"/>
  <c r="P74" i="23"/>
  <c r="Q74" i="23"/>
  <c r="H75" i="23"/>
  <c r="I75" i="23"/>
  <c r="J75" i="23"/>
  <c r="K75" i="23"/>
  <c r="L75" i="23"/>
  <c r="M75" i="23"/>
  <c r="N75" i="23"/>
  <c r="O75" i="23"/>
  <c r="P75" i="23"/>
  <c r="Q75" i="23"/>
  <c r="H76" i="23"/>
  <c r="I76" i="23"/>
  <c r="J76" i="23"/>
  <c r="K76" i="23"/>
  <c r="L76" i="23"/>
  <c r="M76" i="23"/>
  <c r="N76" i="23"/>
  <c r="O76" i="23"/>
  <c r="P76" i="23"/>
  <c r="Q76" i="23"/>
  <c r="H77" i="23"/>
  <c r="I77" i="23"/>
  <c r="J77" i="23"/>
  <c r="K77" i="23"/>
  <c r="L77" i="23"/>
  <c r="M77" i="23"/>
  <c r="N77" i="23"/>
  <c r="O77" i="23"/>
  <c r="P77" i="23"/>
  <c r="Q77" i="23"/>
  <c r="H78" i="23"/>
  <c r="I78" i="23"/>
  <c r="J78" i="23"/>
  <c r="K78" i="23"/>
  <c r="L78" i="23"/>
  <c r="M78" i="23"/>
  <c r="N78" i="23"/>
  <c r="O78" i="23"/>
  <c r="P78" i="23"/>
  <c r="Q78" i="23"/>
  <c r="H79" i="23"/>
  <c r="I79" i="23"/>
  <c r="J79" i="23"/>
  <c r="K79" i="23"/>
  <c r="L79" i="23"/>
  <c r="M79" i="23"/>
  <c r="N79" i="23"/>
  <c r="O79" i="23"/>
  <c r="P79" i="23"/>
  <c r="Q79" i="23"/>
  <c r="H80" i="23"/>
  <c r="I80" i="23"/>
  <c r="J80" i="23"/>
  <c r="K80" i="23"/>
  <c r="L80" i="23"/>
  <c r="M80" i="23"/>
  <c r="N80" i="23"/>
  <c r="O80" i="23"/>
  <c r="P80" i="23"/>
  <c r="Q80" i="23"/>
  <c r="H81" i="23"/>
  <c r="I81" i="23"/>
  <c r="J81" i="23"/>
  <c r="K81" i="23"/>
  <c r="L81" i="23"/>
  <c r="M81" i="23"/>
  <c r="N81" i="23"/>
  <c r="O81" i="23"/>
  <c r="P81" i="23"/>
  <c r="Q81" i="23"/>
  <c r="H82" i="23"/>
  <c r="I82" i="23"/>
  <c r="J82" i="23"/>
  <c r="K82" i="23"/>
  <c r="L82" i="23"/>
  <c r="M82" i="23"/>
  <c r="N82" i="23"/>
  <c r="O82" i="23"/>
  <c r="P82" i="23"/>
  <c r="Q82" i="23"/>
  <c r="H83" i="23"/>
  <c r="I83" i="23"/>
  <c r="J83" i="23"/>
  <c r="K83" i="23"/>
  <c r="L83" i="23"/>
  <c r="M83" i="23"/>
  <c r="N83" i="23"/>
  <c r="O83" i="23"/>
  <c r="P83" i="23"/>
  <c r="Q83" i="23"/>
  <c r="H84" i="23"/>
  <c r="I84" i="23"/>
  <c r="J84" i="23"/>
  <c r="K84" i="23"/>
  <c r="L84" i="23"/>
  <c r="M84" i="23"/>
  <c r="N84" i="23"/>
  <c r="O84" i="23"/>
  <c r="P84" i="23"/>
  <c r="Q84" i="23"/>
  <c r="H85" i="23"/>
  <c r="I85" i="23"/>
  <c r="J85" i="23"/>
  <c r="K85" i="23"/>
  <c r="L85" i="23"/>
  <c r="M85" i="23"/>
  <c r="N85" i="23"/>
  <c r="O85" i="23"/>
  <c r="P85" i="23"/>
  <c r="Q85" i="23"/>
  <c r="H86" i="23"/>
  <c r="I86" i="23"/>
  <c r="J86" i="23"/>
  <c r="K86" i="23"/>
  <c r="L86" i="23"/>
  <c r="M86" i="23"/>
  <c r="N86" i="23"/>
  <c r="O86" i="23"/>
  <c r="P86" i="23"/>
  <c r="Q86" i="23"/>
  <c r="Q2" i="23"/>
  <c r="P2" i="23"/>
  <c r="O2" i="23"/>
  <c r="N2" i="23"/>
  <c r="M2" i="23"/>
  <c r="L2" i="23"/>
  <c r="K2" i="23"/>
  <c r="J2" i="23"/>
  <c r="I2" i="23"/>
  <c r="H2" i="23"/>
  <c r="E3" i="23"/>
  <c r="F3" i="23"/>
  <c r="G3" i="23"/>
  <c r="E4" i="23"/>
  <c r="F4" i="23"/>
  <c r="G4" i="23"/>
  <c r="E5" i="23"/>
  <c r="F5" i="23"/>
  <c r="G5" i="23"/>
  <c r="E6" i="23"/>
  <c r="F6" i="23"/>
  <c r="G6" i="23"/>
  <c r="E7" i="23"/>
  <c r="F7" i="23"/>
  <c r="G7" i="23"/>
  <c r="E8" i="23"/>
  <c r="F8" i="23"/>
  <c r="G8" i="23"/>
  <c r="E9" i="23"/>
  <c r="F9" i="23"/>
  <c r="G9" i="23"/>
  <c r="E10" i="23"/>
  <c r="F10" i="23"/>
  <c r="G10" i="23"/>
  <c r="E11" i="23"/>
  <c r="F11" i="23"/>
  <c r="G11" i="23"/>
  <c r="E12" i="23"/>
  <c r="F12" i="23"/>
  <c r="G12" i="23"/>
  <c r="E13" i="23"/>
  <c r="F13" i="23"/>
  <c r="G13" i="23"/>
  <c r="E14" i="23"/>
  <c r="F14" i="23"/>
  <c r="G14" i="23"/>
  <c r="E15" i="23"/>
  <c r="F15" i="23"/>
  <c r="G15" i="23"/>
  <c r="E16" i="23"/>
  <c r="F16" i="23"/>
  <c r="G16" i="23"/>
  <c r="E17" i="23"/>
  <c r="F17" i="23"/>
  <c r="G17" i="23"/>
  <c r="E18" i="23"/>
  <c r="F18" i="23"/>
  <c r="G18" i="23"/>
  <c r="E19" i="23"/>
  <c r="F19" i="23"/>
  <c r="G19" i="23"/>
  <c r="E20" i="23"/>
  <c r="F20" i="23"/>
  <c r="G20" i="23"/>
  <c r="E21" i="23"/>
  <c r="F21" i="23"/>
  <c r="G21" i="23"/>
  <c r="E22" i="23"/>
  <c r="F22" i="23"/>
  <c r="G22" i="23"/>
  <c r="E23" i="23"/>
  <c r="F23" i="23"/>
  <c r="G23" i="23"/>
  <c r="E24" i="23"/>
  <c r="F24" i="23"/>
  <c r="G24" i="23"/>
  <c r="E25" i="23"/>
  <c r="F25" i="23"/>
  <c r="G25" i="23"/>
  <c r="E26" i="23"/>
  <c r="F26" i="23"/>
  <c r="G26" i="23"/>
  <c r="E27" i="23"/>
  <c r="F27" i="23"/>
  <c r="G27" i="23"/>
  <c r="E28" i="23"/>
  <c r="F28" i="23"/>
  <c r="G28" i="23"/>
  <c r="E29" i="23"/>
  <c r="F29" i="23"/>
  <c r="G29" i="23"/>
  <c r="E30" i="23"/>
  <c r="F30" i="23"/>
  <c r="G30" i="23"/>
  <c r="E31" i="23"/>
  <c r="F31" i="23"/>
  <c r="G31" i="23"/>
  <c r="E32" i="23"/>
  <c r="F32" i="23"/>
  <c r="G32" i="23"/>
  <c r="E33" i="23"/>
  <c r="F33" i="23"/>
  <c r="G33" i="23"/>
  <c r="E34" i="23"/>
  <c r="F34" i="23"/>
  <c r="G34" i="23"/>
  <c r="E35" i="23"/>
  <c r="F35" i="23"/>
  <c r="G35" i="23"/>
  <c r="E36" i="23"/>
  <c r="F36" i="23"/>
  <c r="G36" i="23"/>
  <c r="E37" i="23"/>
  <c r="F37" i="23"/>
  <c r="G37" i="23"/>
  <c r="E38" i="23"/>
  <c r="F38" i="23"/>
  <c r="G38" i="23"/>
  <c r="E39" i="23"/>
  <c r="F39" i="23"/>
  <c r="G39" i="23"/>
  <c r="E40" i="23"/>
  <c r="F40" i="23"/>
  <c r="G40" i="23"/>
  <c r="E41" i="23"/>
  <c r="F41" i="23"/>
  <c r="G41" i="23"/>
  <c r="E42" i="23"/>
  <c r="F42" i="23"/>
  <c r="G42" i="23"/>
  <c r="E43" i="23"/>
  <c r="F43" i="23"/>
  <c r="G43" i="23"/>
  <c r="E44" i="23"/>
  <c r="F44" i="23"/>
  <c r="G44" i="23"/>
  <c r="E45" i="23"/>
  <c r="F45" i="23"/>
  <c r="G45" i="23"/>
  <c r="E46" i="23"/>
  <c r="F46" i="23"/>
  <c r="G46" i="23"/>
  <c r="E47" i="23"/>
  <c r="F47" i="23"/>
  <c r="G47" i="23"/>
  <c r="E48" i="23"/>
  <c r="F48" i="23"/>
  <c r="G48" i="23"/>
  <c r="E49" i="23"/>
  <c r="F49" i="23"/>
  <c r="G49" i="23"/>
  <c r="E50" i="23"/>
  <c r="F50" i="23"/>
  <c r="G50" i="23"/>
  <c r="E51" i="23"/>
  <c r="F51" i="23"/>
  <c r="G51" i="23"/>
  <c r="E52" i="23"/>
  <c r="F52" i="23"/>
  <c r="G52" i="23"/>
  <c r="E53" i="23"/>
  <c r="F53" i="23"/>
  <c r="G53" i="23"/>
  <c r="E54" i="23"/>
  <c r="F54" i="23"/>
  <c r="G54" i="23"/>
  <c r="E55" i="23"/>
  <c r="F55" i="23"/>
  <c r="G55" i="23"/>
  <c r="E56" i="23"/>
  <c r="F56" i="23"/>
  <c r="G56" i="23"/>
  <c r="E57" i="23"/>
  <c r="F57" i="23"/>
  <c r="G57" i="23"/>
  <c r="E58" i="23"/>
  <c r="F58" i="23"/>
  <c r="G58" i="23"/>
  <c r="E59" i="23"/>
  <c r="F59" i="23"/>
  <c r="G59" i="23"/>
  <c r="E60" i="23"/>
  <c r="F60" i="23"/>
  <c r="G60" i="23"/>
  <c r="E61" i="23"/>
  <c r="F61" i="23"/>
  <c r="G61" i="23"/>
  <c r="E62" i="23"/>
  <c r="F62" i="23"/>
  <c r="G62" i="23"/>
  <c r="E63" i="23"/>
  <c r="F63" i="23"/>
  <c r="G63" i="23"/>
  <c r="E64" i="23"/>
  <c r="F64" i="23"/>
  <c r="G64" i="23"/>
  <c r="E65" i="23"/>
  <c r="F65" i="23"/>
  <c r="G65" i="23"/>
  <c r="E66" i="23"/>
  <c r="F66" i="23"/>
  <c r="G66" i="23"/>
  <c r="E67" i="23"/>
  <c r="F67" i="23"/>
  <c r="G67" i="23"/>
  <c r="E68" i="23"/>
  <c r="F68" i="23"/>
  <c r="G68" i="23"/>
  <c r="E69" i="23"/>
  <c r="F69" i="23"/>
  <c r="G69" i="23"/>
  <c r="E70" i="23"/>
  <c r="F70" i="23"/>
  <c r="G70" i="23"/>
  <c r="E71" i="23"/>
  <c r="F71" i="23"/>
  <c r="G71" i="23"/>
  <c r="E72" i="23"/>
  <c r="F72" i="23"/>
  <c r="G72" i="23"/>
  <c r="E73" i="23"/>
  <c r="F73" i="23"/>
  <c r="G73" i="23"/>
  <c r="E74" i="23"/>
  <c r="F74" i="23"/>
  <c r="G74" i="23"/>
  <c r="E75" i="23"/>
  <c r="F75" i="23"/>
  <c r="G75" i="23"/>
  <c r="E76" i="23"/>
  <c r="F76" i="23"/>
  <c r="G76" i="23"/>
  <c r="E77" i="23"/>
  <c r="F77" i="23"/>
  <c r="G77" i="23"/>
  <c r="E78" i="23"/>
  <c r="F78" i="23"/>
  <c r="G78" i="23"/>
  <c r="E79" i="23"/>
  <c r="F79" i="23"/>
  <c r="G79" i="23"/>
  <c r="E80" i="23"/>
  <c r="F80" i="23"/>
  <c r="G80" i="23"/>
  <c r="E81" i="23"/>
  <c r="F81" i="23"/>
  <c r="G81" i="23"/>
  <c r="E82" i="23"/>
  <c r="F82" i="23"/>
  <c r="G82" i="23"/>
  <c r="E83" i="23"/>
  <c r="F83" i="23"/>
  <c r="G83" i="23"/>
  <c r="E84" i="23"/>
  <c r="F84" i="23"/>
  <c r="G84" i="23"/>
  <c r="E85" i="23"/>
  <c r="F85" i="23"/>
  <c r="G85" i="23"/>
  <c r="E86" i="23"/>
  <c r="F86" i="23"/>
  <c r="G86"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G2" i="23"/>
  <c r="F2" i="23"/>
  <c r="E2" i="23"/>
  <c r="D2" i="23"/>
  <c r="E10" i="14" l="1"/>
  <c r="DD3" i="23" s="1"/>
  <c r="E11" i="14"/>
  <c r="DD4" i="23" s="1"/>
  <c r="E12" i="14"/>
  <c r="DD5" i="23" s="1"/>
  <c r="E13" i="14"/>
  <c r="DD6" i="23" s="1"/>
  <c r="E14" i="14"/>
  <c r="DD7" i="23" s="1"/>
  <c r="E15" i="14"/>
  <c r="DD8" i="23" s="1"/>
  <c r="E16" i="14"/>
  <c r="DD9" i="23" s="1"/>
  <c r="E17" i="14"/>
  <c r="DD10" i="23" s="1"/>
  <c r="E18" i="14"/>
  <c r="DD11" i="23" s="1"/>
  <c r="E19" i="14"/>
  <c r="DD12" i="23" s="1"/>
  <c r="E20" i="14"/>
  <c r="DD13" i="23" s="1"/>
  <c r="E21" i="14"/>
  <c r="DD14" i="23" s="1"/>
  <c r="E22" i="14"/>
  <c r="DD15" i="23" s="1"/>
  <c r="E23" i="14"/>
  <c r="DD16" i="23" s="1"/>
  <c r="E24" i="14"/>
  <c r="DD17" i="23" s="1"/>
  <c r="E25" i="14"/>
  <c r="DD18" i="23" s="1"/>
  <c r="E26" i="14"/>
  <c r="DD19" i="23" s="1"/>
  <c r="E27" i="14"/>
  <c r="DD20" i="23" s="1"/>
  <c r="E28" i="14"/>
  <c r="DD21" i="23" s="1"/>
  <c r="E29" i="14"/>
  <c r="DD22" i="23" s="1"/>
  <c r="E30" i="14"/>
  <c r="DD23" i="23" s="1"/>
  <c r="E31" i="14"/>
  <c r="DD24" i="23" s="1"/>
  <c r="E32" i="14"/>
  <c r="DD25" i="23" s="1"/>
  <c r="E33" i="14"/>
  <c r="DD26" i="23" s="1"/>
  <c r="E34" i="14"/>
  <c r="DD27" i="23" s="1"/>
  <c r="E35" i="14"/>
  <c r="DD28" i="23" s="1"/>
  <c r="E36" i="14"/>
  <c r="DD29" i="23" s="1"/>
  <c r="E37" i="14"/>
  <c r="DD30" i="23" s="1"/>
  <c r="E38" i="14"/>
  <c r="DD31" i="23" s="1"/>
  <c r="E39" i="14"/>
  <c r="DD32" i="23" s="1"/>
  <c r="E40" i="14"/>
  <c r="DD33" i="23" s="1"/>
  <c r="E41" i="14"/>
  <c r="DD34" i="23" s="1"/>
  <c r="E42" i="14"/>
  <c r="DD35" i="23" s="1"/>
  <c r="E43" i="14"/>
  <c r="DD36" i="23" s="1"/>
  <c r="E44" i="14"/>
  <c r="DD37" i="23" s="1"/>
  <c r="E45" i="14"/>
  <c r="DD38" i="23" s="1"/>
  <c r="E46" i="14"/>
  <c r="DD39" i="23" s="1"/>
  <c r="E47" i="14"/>
  <c r="DD40" i="23" s="1"/>
  <c r="E48" i="14"/>
  <c r="DD41" i="23" s="1"/>
  <c r="E49" i="14"/>
  <c r="DD42" i="23" s="1"/>
  <c r="E50" i="14"/>
  <c r="DD43" i="23" s="1"/>
  <c r="E51" i="14"/>
  <c r="DD44" i="23" s="1"/>
  <c r="E52" i="14"/>
  <c r="DD45" i="23" s="1"/>
  <c r="E53" i="14"/>
  <c r="DD46" i="23" s="1"/>
  <c r="E54" i="14"/>
  <c r="DD47" i="23" s="1"/>
  <c r="E55" i="14"/>
  <c r="DD48" i="23" s="1"/>
  <c r="E56" i="14"/>
  <c r="DD49" i="23" s="1"/>
  <c r="E57" i="14"/>
  <c r="DD50" i="23" s="1"/>
  <c r="E58" i="14"/>
  <c r="DD51" i="23" s="1"/>
  <c r="E59" i="14"/>
  <c r="DD52" i="23" s="1"/>
  <c r="E60" i="14"/>
  <c r="DD53" i="23" s="1"/>
  <c r="E61" i="14"/>
  <c r="DD54" i="23" s="1"/>
  <c r="E62" i="14"/>
  <c r="DD55" i="23" s="1"/>
  <c r="E63" i="14"/>
  <c r="DD56" i="23" s="1"/>
  <c r="E64" i="14"/>
  <c r="DD57" i="23" s="1"/>
  <c r="E65" i="14"/>
  <c r="DD58" i="23" s="1"/>
  <c r="E66" i="14"/>
  <c r="DD59" i="23" s="1"/>
  <c r="E67" i="14"/>
  <c r="DD60" i="23" s="1"/>
  <c r="E68" i="14"/>
  <c r="DD61" i="23" s="1"/>
  <c r="E69" i="14"/>
  <c r="DD62" i="23" s="1"/>
  <c r="E70" i="14"/>
  <c r="DD63" i="23" s="1"/>
  <c r="E71" i="14"/>
  <c r="DD64" i="23" s="1"/>
  <c r="E72" i="14"/>
  <c r="DD65" i="23" s="1"/>
  <c r="E73" i="14"/>
  <c r="DD66" i="23" s="1"/>
  <c r="E74" i="14"/>
  <c r="DD67" i="23" s="1"/>
  <c r="E75" i="14"/>
  <c r="DD68" i="23" s="1"/>
  <c r="E76" i="14"/>
  <c r="DD69" i="23" s="1"/>
  <c r="E77" i="14"/>
  <c r="DD70" i="23" s="1"/>
  <c r="E78" i="14"/>
  <c r="DD71" i="23" s="1"/>
  <c r="E79" i="14"/>
  <c r="DD72" i="23" s="1"/>
  <c r="E80" i="14"/>
  <c r="DD73" i="23" s="1"/>
  <c r="E81" i="14"/>
  <c r="DD74" i="23" s="1"/>
  <c r="E82" i="14"/>
  <c r="DD75" i="23" s="1"/>
  <c r="E83" i="14"/>
  <c r="DD76" i="23" s="1"/>
  <c r="E84" i="14"/>
  <c r="DD77" i="23" s="1"/>
  <c r="E85" i="14"/>
  <c r="DD78" i="23" s="1"/>
  <c r="E86" i="14"/>
  <c r="DD79" i="23" s="1"/>
  <c r="E87" i="14"/>
  <c r="DD80" i="23" s="1"/>
  <c r="E88" i="14"/>
  <c r="DD81" i="23" s="1"/>
  <c r="E89" i="14"/>
  <c r="DD82" i="23" s="1"/>
  <c r="E90" i="14"/>
  <c r="DD83" i="23" s="1"/>
  <c r="E91" i="14"/>
  <c r="DD84" i="23" s="1"/>
  <c r="E92" i="14"/>
  <c r="DD85" i="23" s="1"/>
  <c r="E93" i="14"/>
  <c r="DD86" i="23" s="1"/>
  <c r="AZ3" i="23" l="1"/>
  <c r="AZ4" i="23"/>
  <c r="AZ5" i="23"/>
  <c r="AZ6" i="23"/>
  <c r="AZ7" i="23"/>
  <c r="AZ8" i="23"/>
  <c r="AZ9" i="23"/>
  <c r="AZ10" i="23"/>
  <c r="AZ11" i="23"/>
  <c r="AZ12" i="23"/>
  <c r="AZ13" i="23"/>
  <c r="AZ14" i="23"/>
  <c r="AZ15" i="23"/>
  <c r="AZ16" i="23"/>
  <c r="AZ17" i="23"/>
  <c r="AZ18" i="23"/>
  <c r="AZ19" i="23"/>
  <c r="AZ20" i="23"/>
  <c r="AZ21" i="23"/>
  <c r="AZ22" i="23"/>
  <c r="AZ23" i="23"/>
  <c r="AZ24" i="23"/>
  <c r="AZ25" i="23"/>
  <c r="AZ26" i="23"/>
  <c r="AZ27" i="23"/>
  <c r="AZ28" i="23"/>
  <c r="AZ29" i="23"/>
  <c r="AZ30" i="23"/>
  <c r="AZ31" i="23"/>
  <c r="AZ32" i="23"/>
  <c r="AZ33" i="23"/>
  <c r="AZ34" i="23"/>
  <c r="AZ35" i="23"/>
  <c r="AZ36" i="23"/>
  <c r="AZ37" i="23"/>
  <c r="AZ38" i="23"/>
  <c r="AZ39" i="23"/>
  <c r="AZ40" i="23"/>
  <c r="AZ41" i="23"/>
  <c r="AZ42" i="23"/>
  <c r="AZ43" i="23"/>
  <c r="AZ44" i="23"/>
  <c r="AZ45" i="23"/>
  <c r="AZ46" i="23"/>
  <c r="AZ47" i="23"/>
  <c r="AZ48" i="23"/>
  <c r="AZ49" i="23"/>
  <c r="AZ50" i="23"/>
  <c r="AZ51" i="23"/>
  <c r="AZ52" i="23"/>
  <c r="AZ53" i="23"/>
  <c r="AZ54" i="23"/>
  <c r="AZ55" i="23"/>
  <c r="AZ56" i="23"/>
  <c r="AZ57" i="23"/>
  <c r="AZ58" i="23"/>
  <c r="AZ59" i="23"/>
  <c r="AZ60" i="23"/>
  <c r="AZ61" i="23"/>
  <c r="AZ62" i="23"/>
  <c r="AZ63" i="23"/>
  <c r="AZ64" i="23"/>
  <c r="AZ65" i="23"/>
  <c r="AZ66" i="23"/>
  <c r="AZ67" i="23"/>
  <c r="AZ68" i="23"/>
  <c r="AZ69" i="23"/>
  <c r="AZ70" i="23"/>
  <c r="AZ71" i="23"/>
  <c r="AZ72" i="23"/>
  <c r="AZ73" i="23"/>
  <c r="AZ74" i="23"/>
  <c r="AZ75" i="23"/>
  <c r="AZ76" i="23"/>
  <c r="AZ77" i="23"/>
  <c r="AZ78" i="23"/>
  <c r="AZ79" i="23"/>
  <c r="AZ80" i="23"/>
  <c r="AZ81" i="23"/>
  <c r="AZ82" i="23"/>
  <c r="AZ83" i="23"/>
  <c r="AZ84" i="23"/>
  <c r="AZ85" i="23"/>
  <c r="AZ86" i="23"/>
  <c r="AZ2" i="23"/>
  <c r="AU3" i="23"/>
  <c r="AV3" i="23"/>
  <c r="AW3" i="23"/>
  <c r="AU4" i="23"/>
  <c r="AV4" i="23"/>
  <c r="AW4" i="23"/>
  <c r="AU5" i="23"/>
  <c r="AV5" i="23"/>
  <c r="AW5" i="23"/>
  <c r="AU6" i="23"/>
  <c r="AV6" i="23"/>
  <c r="AW6" i="23"/>
  <c r="AU7" i="23"/>
  <c r="AV7" i="23"/>
  <c r="AW7" i="23"/>
  <c r="AU8" i="23"/>
  <c r="AV8" i="23"/>
  <c r="AW8" i="23"/>
  <c r="AU9" i="23"/>
  <c r="AV9" i="23"/>
  <c r="AW9" i="23"/>
  <c r="AU10" i="23"/>
  <c r="AV10" i="23"/>
  <c r="AW10" i="23"/>
  <c r="AU11" i="23"/>
  <c r="AV11" i="23"/>
  <c r="AW11" i="23"/>
  <c r="AU12" i="23"/>
  <c r="AV12" i="23"/>
  <c r="AW12" i="23"/>
  <c r="AU13" i="23"/>
  <c r="AV13" i="23"/>
  <c r="AW13" i="23"/>
  <c r="AU14" i="23"/>
  <c r="AV14" i="23"/>
  <c r="AW14" i="23"/>
  <c r="AU15" i="23"/>
  <c r="AV15" i="23"/>
  <c r="AW15" i="23"/>
  <c r="AU16" i="23"/>
  <c r="AV16" i="23"/>
  <c r="AW16" i="23"/>
  <c r="AU17" i="23"/>
  <c r="AV17" i="23"/>
  <c r="AW17" i="23"/>
  <c r="AU18" i="23"/>
  <c r="AV18" i="23"/>
  <c r="AW18" i="23"/>
  <c r="AU19" i="23"/>
  <c r="AV19" i="23"/>
  <c r="AW19" i="23"/>
  <c r="AU20" i="23"/>
  <c r="AV20" i="23"/>
  <c r="AW20" i="23"/>
  <c r="AU21" i="23"/>
  <c r="AV21" i="23"/>
  <c r="AW21" i="23"/>
  <c r="AU22" i="23"/>
  <c r="AV22" i="23"/>
  <c r="AW22" i="23"/>
  <c r="AU23" i="23"/>
  <c r="AV23" i="23"/>
  <c r="AW23" i="23"/>
  <c r="AU24" i="23"/>
  <c r="AV24" i="23"/>
  <c r="AW24" i="23"/>
  <c r="AU25" i="23"/>
  <c r="AV25" i="23"/>
  <c r="AW25" i="23"/>
  <c r="AU26" i="23"/>
  <c r="AV26" i="23"/>
  <c r="AW26" i="23"/>
  <c r="AU27" i="23"/>
  <c r="AV27" i="23"/>
  <c r="AW27" i="23"/>
  <c r="AU28" i="23"/>
  <c r="AV28" i="23"/>
  <c r="AW28" i="23"/>
  <c r="AU29" i="23"/>
  <c r="AV29" i="23"/>
  <c r="AW29" i="23"/>
  <c r="AU30" i="23"/>
  <c r="AV30" i="23"/>
  <c r="AW30" i="23"/>
  <c r="AU31" i="23"/>
  <c r="AV31" i="23"/>
  <c r="AW31" i="23"/>
  <c r="AU32" i="23"/>
  <c r="AV32" i="23"/>
  <c r="AW32" i="23"/>
  <c r="AU33" i="23"/>
  <c r="AV33" i="23"/>
  <c r="AW33" i="23"/>
  <c r="AU34" i="23"/>
  <c r="AV34" i="23"/>
  <c r="AW34" i="23"/>
  <c r="AU35" i="23"/>
  <c r="AV35" i="23"/>
  <c r="AW35" i="23"/>
  <c r="AU36" i="23"/>
  <c r="AV36" i="23"/>
  <c r="AW36" i="23"/>
  <c r="AU37" i="23"/>
  <c r="AV37" i="23"/>
  <c r="AW37" i="23"/>
  <c r="AU38" i="23"/>
  <c r="AV38" i="23"/>
  <c r="AW38" i="23"/>
  <c r="AU39" i="23"/>
  <c r="AV39" i="23"/>
  <c r="AW39" i="23"/>
  <c r="AU40" i="23"/>
  <c r="AV40" i="23"/>
  <c r="AW40" i="23"/>
  <c r="AU41" i="23"/>
  <c r="AV41" i="23"/>
  <c r="AW41" i="23"/>
  <c r="AU42" i="23"/>
  <c r="AV42" i="23"/>
  <c r="AW42" i="23"/>
  <c r="AU43" i="23"/>
  <c r="AV43" i="23"/>
  <c r="AW43" i="23"/>
  <c r="AU44" i="23"/>
  <c r="AV44" i="23"/>
  <c r="AW44" i="23"/>
  <c r="AU45" i="23"/>
  <c r="AV45" i="23"/>
  <c r="AW45" i="23"/>
  <c r="AU46" i="23"/>
  <c r="AV46" i="23"/>
  <c r="AW46" i="23"/>
  <c r="AU47" i="23"/>
  <c r="AV47" i="23"/>
  <c r="AW47" i="23"/>
  <c r="AU48" i="23"/>
  <c r="AV48" i="23"/>
  <c r="AW48" i="23"/>
  <c r="AU49" i="23"/>
  <c r="AV49" i="23"/>
  <c r="AW49" i="23"/>
  <c r="AU50" i="23"/>
  <c r="AV50" i="23"/>
  <c r="AW50" i="23"/>
  <c r="AU51" i="23"/>
  <c r="AV51" i="23"/>
  <c r="AW51" i="23"/>
  <c r="AU52" i="23"/>
  <c r="AV52" i="23"/>
  <c r="AW52" i="23"/>
  <c r="AU53" i="23"/>
  <c r="AV53" i="23"/>
  <c r="AW53" i="23"/>
  <c r="AU54" i="23"/>
  <c r="AV54" i="23"/>
  <c r="AW54" i="23"/>
  <c r="AU55" i="23"/>
  <c r="AV55" i="23"/>
  <c r="AW55" i="23"/>
  <c r="AU56" i="23"/>
  <c r="AV56" i="23"/>
  <c r="AW56" i="23"/>
  <c r="AU57" i="23"/>
  <c r="AV57" i="23"/>
  <c r="AW57" i="23"/>
  <c r="AU58" i="23"/>
  <c r="AV58" i="23"/>
  <c r="AW58" i="23"/>
  <c r="AU59" i="23"/>
  <c r="AV59" i="23"/>
  <c r="AW59" i="23"/>
  <c r="AU60" i="23"/>
  <c r="AV60" i="23"/>
  <c r="AW60" i="23"/>
  <c r="AU61" i="23"/>
  <c r="AV61" i="23"/>
  <c r="AW61" i="23"/>
  <c r="AU62" i="23"/>
  <c r="AV62" i="23"/>
  <c r="AW62" i="23"/>
  <c r="AU63" i="23"/>
  <c r="AV63" i="23"/>
  <c r="AW63" i="23"/>
  <c r="AU64" i="23"/>
  <c r="AV64" i="23"/>
  <c r="AW64" i="23"/>
  <c r="AU65" i="23"/>
  <c r="AV65" i="23"/>
  <c r="AW65" i="23"/>
  <c r="AU66" i="23"/>
  <c r="AV66" i="23"/>
  <c r="AW66" i="23"/>
  <c r="AU67" i="23"/>
  <c r="AV67" i="23"/>
  <c r="AW67" i="23"/>
  <c r="AU68" i="23"/>
  <c r="AV68" i="23"/>
  <c r="AW68" i="23"/>
  <c r="AU69" i="23"/>
  <c r="AV69" i="23"/>
  <c r="AW69" i="23"/>
  <c r="AU70" i="23"/>
  <c r="AV70" i="23"/>
  <c r="AW70" i="23"/>
  <c r="AU71" i="23"/>
  <c r="AV71" i="23"/>
  <c r="AW71" i="23"/>
  <c r="AU72" i="23"/>
  <c r="AV72" i="23"/>
  <c r="AW72" i="23"/>
  <c r="AU73" i="23"/>
  <c r="AV73" i="23"/>
  <c r="AW73" i="23"/>
  <c r="AU74" i="23"/>
  <c r="AV74" i="23"/>
  <c r="AW74" i="23"/>
  <c r="AU75" i="23"/>
  <c r="AV75" i="23"/>
  <c r="AW75" i="23"/>
  <c r="AU76" i="23"/>
  <c r="AV76" i="23"/>
  <c r="AW76" i="23"/>
  <c r="AU77" i="23"/>
  <c r="AV77" i="23"/>
  <c r="AW77" i="23"/>
  <c r="AU78" i="23"/>
  <c r="AV78" i="23"/>
  <c r="AW78" i="23"/>
  <c r="AU79" i="23"/>
  <c r="AV79" i="23"/>
  <c r="AW79" i="23"/>
  <c r="AU80" i="23"/>
  <c r="AV80" i="23"/>
  <c r="AW80" i="23"/>
  <c r="AU81" i="23"/>
  <c r="AV81" i="23"/>
  <c r="AW81" i="23"/>
  <c r="AU82" i="23"/>
  <c r="AV82" i="23"/>
  <c r="AW82" i="23"/>
  <c r="AU83" i="23"/>
  <c r="AV83" i="23"/>
  <c r="AW83" i="23"/>
  <c r="AU84" i="23"/>
  <c r="AV84" i="23"/>
  <c r="AW84" i="23"/>
  <c r="AU85" i="23"/>
  <c r="AV85" i="23"/>
  <c r="AW85" i="23"/>
  <c r="AU86" i="23"/>
  <c r="AV86" i="23"/>
  <c r="AW86" i="23"/>
  <c r="AU2" i="23"/>
  <c r="AV2" i="23"/>
  <c r="AW2" i="23"/>
  <c r="AO3" i="23"/>
  <c r="AP3" i="23"/>
  <c r="AO4" i="23"/>
  <c r="AP4" i="23"/>
  <c r="AO5" i="23"/>
  <c r="AP5" i="23"/>
  <c r="AO6" i="23"/>
  <c r="AP6" i="23"/>
  <c r="AO7" i="23"/>
  <c r="AP7" i="23"/>
  <c r="AO8" i="23"/>
  <c r="AP8" i="23"/>
  <c r="AO9" i="23"/>
  <c r="AP9" i="23"/>
  <c r="AO10" i="23"/>
  <c r="AP10" i="23"/>
  <c r="AO11" i="23"/>
  <c r="AP11" i="23"/>
  <c r="AO12" i="23"/>
  <c r="AP12" i="23"/>
  <c r="AO13" i="23"/>
  <c r="AP13" i="23"/>
  <c r="AO14" i="23"/>
  <c r="AP14" i="23"/>
  <c r="AO15" i="23"/>
  <c r="AP15" i="23"/>
  <c r="AO16" i="23"/>
  <c r="AP16" i="23"/>
  <c r="AO17" i="23"/>
  <c r="AP17" i="23"/>
  <c r="AO18" i="23"/>
  <c r="AP18" i="23"/>
  <c r="AO19" i="23"/>
  <c r="AP19" i="23"/>
  <c r="AO20" i="23"/>
  <c r="AP20" i="23"/>
  <c r="AO21" i="23"/>
  <c r="AP21" i="23"/>
  <c r="AO22" i="23"/>
  <c r="AP22" i="23"/>
  <c r="AO23" i="23"/>
  <c r="AP23" i="23"/>
  <c r="AO24" i="23"/>
  <c r="AP24" i="23"/>
  <c r="AO25" i="23"/>
  <c r="AP25" i="23"/>
  <c r="AO26" i="23"/>
  <c r="AP26" i="23"/>
  <c r="AO27" i="23"/>
  <c r="AP27" i="23"/>
  <c r="AO28" i="23"/>
  <c r="AP28" i="23"/>
  <c r="AO29" i="23"/>
  <c r="AP29" i="23"/>
  <c r="AO30" i="23"/>
  <c r="AP30" i="23"/>
  <c r="AO31" i="23"/>
  <c r="AP31" i="23"/>
  <c r="AO32" i="23"/>
  <c r="AP32" i="23"/>
  <c r="AO33" i="23"/>
  <c r="AP33" i="23"/>
  <c r="AO34" i="23"/>
  <c r="AP34" i="23"/>
  <c r="AO35" i="23"/>
  <c r="AP35" i="23"/>
  <c r="AO36" i="23"/>
  <c r="AP36" i="23"/>
  <c r="AO37" i="23"/>
  <c r="AP37" i="23"/>
  <c r="AO38" i="23"/>
  <c r="AP38" i="23"/>
  <c r="AO39" i="23"/>
  <c r="AP39" i="23"/>
  <c r="AO40" i="23"/>
  <c r="AP40" i="23"/>
  <c r="AO41" i="23"/>
  <c r="AP41" i="23"/>
  <c r="AO42" i="23"/>
  <c r="AP42" i="23"/>
  <c r="AO43" i="23"/>
  <c r="AP43" i="23"/>
  <c r="AO44" i="23"/>
  <c r="AP44" i="23"/>
  <c r="AO45" i="23"/>
  <c r="AP45" i="23"/>
  <c r="AO46" i="23"/>
  <c r="AP46" i="23"/>
  <c r="AO47" i="23"/>
  <c r="AP47" i="23"/>
  <c r="AO48" i="23"/>
  <c r="AP48" i="23"/>
  <c r="AO49" i="23"/>
  <c r="AP49" i="23"/>
  <c r="AO50" i="23"/>
  <c r="AP50" i="23"/>
  <c r="AO51" i="23"/>
  <c r="AP51" i="23"/>
  <c r="AO52" i="23"/>
  <c r="AP52" i="23"/>
  <c r="AO53" i="23"/>
  <c r="AP53" i="23"/>
  <c r="AO54" i="23"/>
  <c r="AP54" i="23"/>
  <c r="AO55" i="23"/>
  <c r="AP55" i="23"/>
  <c r="AO56" i="23"/>
  <c r="AP56" i="23"/>
  <c r="AO57" i="23"/>
  <c r="AP57" i="23"/>
  <c r="AO58" i="23"/>
  <c r="AP58" i="23"/>
  <c r="AO59" i="23"/>
  <c r="AP59" i="23"/>
  <c r="AO60" i="23"/>
  <c r="AP60" i="23"/>
  <c r="AO61" i="23"/>
  <c r="AP61" i="23"/>
  <c r="AO62" i="23"/>
  <c r="AP62" i="23"/>
  <c r="AO63" i="23"/>
  <c r="AP63" i="23"/>
  <c r="AO64" i="23"/>
  <c r="AP64" i="23"/>
  <c r="AO65" i="23"/>
  <c r="AP65" i="23"/>
  <c r="AO66" i="23"/>
  <c r="AP66" i="23"/>
  <c r="AO67" i="23"/>
  <c r="AP67" i="23"/>
  <c r="AO68" i="23"/>
  <c r="AP68" i="23"/>
  <c r="AO69" i="23"/>
  <c r="AP69" i="23"/>
  <c r="AO70" i="23"/>
  <c r="AP70" i="23"/>
  <c r="AO71" i="23"/>
  <c r="AP71" i="23"/>
  <c r="AO72" i="23"/>
  <c r="AP72" i="23"/>
  <c r="AO73" i="23"/>
  <c r="AP73" i="23"/>
  <c r="AO74" i="23"/>
  <c r="AP74" i="23"/>
  <c r="AO75" i="23"/>
  <c r="AP75" i="23"/>
  <c r="AO76" i="23"/>
  <c r="AP76" i="23"/>
  <c r="AO77" i="23"/>
  <c r="AP77" i="23"/>
  <c r="AO78" i="23"/>
  <c r="AP78" i="23"/>
  <c r="AO79" i="23"/>
  <c r="AP79" i="23"/>
  <c r="AO80" i="23"/>
  <c r="AP80" i="23"/>
  <c r="AO81" i="23"/>
  <c r="AP81" i="23"/>
  <c r="AO82" i="23"/>
  <c r="AP82" i="23"/>
  <c r="AO83" i="23"/>
  <c r="AP83" i="23"/>
  <c r="AO84" i="23"/>
  <c r="AP84" i="23"/>
  <c r="AO85" i="23"/>
  <c r="AP85" i="23"/>
  <c r="AO86" i="23"/>
  <c r="AP86" i="23"/>
  <c r="AP2" i="23"/>
  <c r="AO2" i="23"/>
  <c r="AH37" i="23"/>
  <c r="AH38" i="23"/>
  <c r="AH39" i="23"/>
  <c r="AH40" i="23"/>
  <c r="AH41" i="23"/>
  <c r="AH42" i="23"/>
  <c r="AH43" i="23"/>
  <c r="AH44" i="23"/>
  <c r="AH45" i="23"/>
  <c r="AH46" i="23"/>
  <c r="AH47" i="23"/>
  <c r="AH48" i="23"/>
  <c r="AH49" i="23"/>
  <c r="AH50" i="23"/>
  <c r="AH51" i="23"/>
  <c r="AH52" i="23"/>
  <c r="AH53" i="23"/>
  <c r="AH54" i="23"/>
  <c r="AH55" i="23"/>
  <c r="AH56" i="23"/>
  <c r="AH57" i="23"/>
  <c r="AH58" i="23"/>
  <c r="AH59" i="23"/>
  <c r="AH60" i="23"/>
  <c r="AH61" i="23"/>
  <c r="AH62" i="23"/>
  <c r="AH63" i="23"/>
  <c r="AH64" i="23"/>
  <c r="AH65" i="23"/>
  <c r="AH66" i="23"/>
  <c r="AH67" i="23"/>
  <c r="AH68" i="23"/>
  <c r="AH69" i="23"/>
  <c r="AH70" i="23"/>
  <c r="AH71" i="23"/>
  <c r="AH72" i="23"/>
  <c r="AH73" i="23"/>
  <c r="AH74" i="23"/>
  <c r="AH75" i="23"/>
  <c r="AH76" i="23"/>
  <c r="AH77" i="23"/>
  <c r="AH78" i="23"/>
  <c r="AH79" i="23"/>
  <c r="AH80" i="23"/>
  <c r="AH81" i="23"/>
  <c r="AH82" i="23"/>
  <c r="AH83" i="23"/>
  <c r="AH84" i="23"/>
  <c r="AH85" i="23"/>
  <c r="AH86" i="23"/>
  <c r="EB66" i="23" l="1"/>
  <c r="EC66" i="23"/>
  <c r="EB67" i="23"/>
  <c r="EC67" i="23"/>
  <c r="EB68" i="23"/>
  <c r="EC68" i="23"/>
  <c r="EB69" i="23"/>
  <c r="EC69" i="23"/>
  <c r="EB70" i="23"/>
  <c r="EC70" i="23"/>
  <c r="EB71" i="23"/>
  <c r="EC71" i="23"/>
  <c r="EB72" i="23"/>
  <c r="EC72" i="23"/>
  <c r="EB73" i="23"/>
  <c r="EC73" i="23"/>
  <c r="EB74" i="23"/>
  <c r="EC74" i="23"/>
  <c r="EB75" i="23"/>
  <c r="EC75" i="23"/>
  <c r="EB76" i="23"/>
  <c r="EC76" i="23"/>
  <c r="EB77" i="23"/>
  <c r="EC77" i="23"/>
  <c r="EB78" i="23"/>
  <c r="EC78" i="23"/>
  <c r="EB79" i="23"/>
  <c r="EC79" i="23"/>
  <c r="EB80" i="23"/>
  <c r="EC80" i="23"/>
  <c r="EB81" i="23"/>
  <c r="EC81" i="23"/>
  <c r="EB82" i="23"/>
  <c r="EC82" i="23"/>
  <c r="EB83" i="23"/>
  <c r="EC83" i="23"/>
  <c r="EB84" i="23"/>
  <c r="EC84" i="23"/>
  <c r="EB85" i="23"/>
  <c r="EC85" i="23"/>
  <c r="EB86" i="23"/>
  <c r="EC86" i="23"/>
  <c r="D91" i="27"/>
  <c r="D92" i="27"/>
  <c r="B91" i="27"/>
  <c r="B92" i="27"/>
  <c r="EB3" i="23"/>
  <c r="EB4" i="23"/>
  <c r="EB5" i="23"/>
  <c r="EB6" i="23"/>
  <c r="EB7" i="23"/>
  <c r="EB8" i="23"/>
  <c r="EB9" i="23"/>
  <c r="EB10" i="23"/>
  <c r="EB11" i="23"/>
  <c r="EB12" i="23"/>
  <c r="EB13" i="23"/>
  <c r="EB14" i="23"/>
  <c r="EB15" i="23"/>
  <c r="EB16" i="23"/>
  <c r="EB17" i="23"/>
  <c r="EB18" i="23"/>
  <c r="EB19" i="23"/>
  <c r="EB20" i="23"/>
  <c r="EB21" i="23"/>
  <c r="EB22" i="23"/>
  <c r="EB23" i="23"/>
  <c r="EB24" i="23"/>
  <c r="EB25" i="23"/>
  <c r="EB26" i="23"/>
  <c r="EB27" i="23"/>
  <c r="EB28" i="23"/>
  <c r="EB29" i="23"/>
  <c r="EB30" i="23"/>
  <c r="EB31" i="23"/>
  <c r="EB32" i="23"/>
  <c r="EB33" i="23"/>
  <c r="EB34" i="23"/>
  <c r="EB35" i="23"/>
  <c r="EB36" i="23"/>
  <c r="EB37" i="23"/>
  <c r="EB38" i="23"/>
  <c r="EB39" i="23"/>
  <c r="EB40" i="23"/>
  <c r="EB41" i="23"/>
  <c r="EB42" i="23"/>
  <c r="EB43" i="23"/>
  <c r="EB44" i="23"/>
  <c r="EB45" i="23"/>
  <c r="EB46" i="23"/>
  <c r="EB47" i="23"/>
  <c r="EB48" i="23"/>
  <c r="EB49" i="23"/>
  <c r="EB50" i="23"/>
  <c r="EB51" i="23"/>
  <c r="EB52" i="23"/>
  <c r="EB53" i="23"/>
  <c r="EB54" i="23"/>
  <c r="EB55" i="23"/>
  <c r="EB56" i="23"/>
  <c r="EB57" i="23"/>
  <c r="EB58" i="23"/>
  <c r="EB59" i="23"/>
  <c r="EB60" i="23"/>
  <c r="EB61" i="23"/>
  <c r="EB62" i="23"/>
  <c r="EB63" i="23"/>
  <c r="EB64" i="23"/>
  <c r="EB65" i="23"/>
  <c r="EC3" i="23"/>
  <c r="EC4" i="23"/>
  <c r="EC5" i="23"/>
  <c r="EC6" i="23"/>
  <c r="EC7" i="23"/>
  <c r="EC8" i="23"/>
  <c r="EC9" i="23"/>
  <c r="EC10" i="23"/>
  <c r="EC11" i="23"/>
  <c r="EC12" i="23"/>
  <c r="EC13" i="23"/>
  <c r="EC14" i="23"/>
  <c r="EC15" i="23"/>
  <c r="EC16" i="23"/>
  <c r="EC17" i="23"/>
  <c r="EC18" i="23"/>
  <c r="EC19" i="23"/>
  <c r="EC20" i="23"/>
  <c r="EC21" i="23"/>
  <c r="EC22" i="23"/>
  <c r="EC23" i="23"/>
  <c r="EC24" i="23"/>
  <c r="EC25" i="23"/>
  <c r="EC26" i="23"/>
  <c r="EC27" i="23"/>
  <c r="EC28" i="23"/>
  <c r="EC29" i="23"/>
  <c r="EC30" i="23"/>
  <c r="EC31" i="23"/>
  <c r="EC32" i="23"/>
  <c r="EC33" i="23"/>
  <c r="EC34" i="23"/>
  <c r="EC35" i="23"/>
  <c r="EC36" i="23"/>
  <c r="EC37" i="23"/>
  <c r="EC38" i="23"/>
  <c r="EC39" i="23"/>
  <c r="EC40" i="23"/>
  <c r="EC41" i="23"/>
  <c r="EC42" i="23"/>
  <c r="EC43" i="23"/>
  <c r="EC44" i="23"/>
  <c r="EC45" i="23"/>
  <c r="EC46" i="23"/>
  <c r="EC47" i="23"/>
  <c r="EC48" i="23"/>
  <c r="EC49" i="23"/>
  <c r="EC50" i="23"/>
  <c r="EC51" i="23"/>
  <c r="EC52" i="23"/>
  <c r="EC53" i="23"/>
  <c r="EC54" i="23"/>
  <c r="EC55" i="23"/>
  <c r="EC56" i="23"/>
  <c r="EC57" i="23"/>
  <c r="EC58" i="23"/>
  <c r="EC59" i="23"/>
  <c r="EC60" i="23"/>
  <c r="EC61" i="23"/>
  <c r="EC62" i="23"/>
  <c r="EC63" i="23"/>
  <c r="EC64" i="23"/>
  <c r="EC65" i="23"/>
  <c r="AF55" i="34" l="1"/>
  <c r="X55" i="34" s="1"/>
  <c r="AF56" i="34"/>
  <c r="AF57" i="34"/>
  <c r="X57" i="34" s="1"/>
  <c r="AF58" i="34"/>
  <c r="X58" i="34" s="1"/>
  <c r="AF59" i="34"/>
  <c r="AF60" i="34"/>
  <c r="X60" i="34" s="1"/>
  <c r="AF61" i="34"/>
  <c r="X61" i="34" s="1"/>
  <c r="AF62" i="34"/>
  <c r="X62" i="34" s="1"/>
  <c r="AF63" i="34"/>
  <c r="AF64" i="34"/>
  <c r="AF65" i="34"/>
  <c r="X65" i="34" s="1"/>
  <c r="AF66" i="34"/>
  <c r="X66" i="34" s="1"/>
  <c r="AF67" i="34"/>
  <c r="AF68" i="34"/>
  <c r="AF69" i="34"/>
  <c r="X69" i="34" s="1"/>
  <c r="AF70" i="34"/>
  <c r="X70" i="34" s="1"/>
  <c r="AF71" i="34"/>
  <c r="X71" i="34" s="1"/>
  <c r="AF72" i="34"/>
  <c r="AF73" i="34"/>
  <c r="X73" i="34" s="1"/>
  <c r="AF74" i="34"/>
  <c r="X74" i="34" s="1"/>
  <c r="AF75" i="34"/>
  <c r="AF76" i="34"/>
  <c r="X76" i="34" s="1"/>
  <c r="AF77" i="34"/>
  <c r="X77" i="34" s="1"/>
  <c r="AF78" i="34"/>
  <c r="X78" i="34" s="1"/>
  <c r="AF79" i="34"/>
  <c r="AF80" i="34"/>
  <c r="AF81" i="34"/>
  <c r="X81" i="34" s="1"/>
  <c r="AF82" i="34"/>
  <c r="X82" i="34" s="1"/>
  <c r="AF83" i="34"/>
  <c r="AF84" i="34"/>
  <c r="X56" i="34"/>
  <c r="X59" i="34"/>
  <c r="X63" i="34"/>
  <c r="X64" i="34"/>
  <c r="X67" i="34"/>
  <c r="X68" i="34"/>
  <c r="X72" i="34"/>
  <c r="X75" i="34"/>
  <c r="X79" i="34"/>
  <c r="X80" i="34"/>
  <c r="X83" i="34"/>
  <c r="X84" i="34"/>
  <c r="M55" i="34"/>
  <c r="C55" i="34" s="1"/>
  <c r="M56" i="34"/>
  <c r="C56" i="34" s="1"/>
  <c r="M57" i="34"/>
  <c r="M58" i="34"/>
  <c r="C58" i="34" s="1"/>
  <c r="M59" i="34"/>
  <c r="M60" i="34"/>
  <c r="C60" i="34" s="1"/>
  <c r="M61" i="34"/>
  <c r="M62" i="34"/>
  <c r="C62" i="34" s="1"/>
  <c r="M63" i="34"/>
  <c r="C63" i="34" s="1"/>
  <c r="M64" i="34"/>
  <c r="M65" i="34"/>
  <c r="M66" i="34"/>
  <c r="C66" i="34" s="1"/>
  <c r="M67" i="34"/>
  <c r="C67" i="34" s="1"/>
  <c r="M68" i="34"/>
  <c r="C68" i="34" s="1"/>
  <c r="M69" i="34"/>
  <c r="M70" i="34"/>
  <c r="C70" i="34" s="1"/>
  <c r="M71" i="34"/>
  <c r="C71" i="34" s="1"/>
  <c r="M72" i="34"/>
  <c r="C72" i="34" s="1"/>
  <c r="M73" i="34"/>
  <c r="M74" i="34"/>
  <c r="C74" i="34" s="1"/>
  <c r="M75" i="34"/>
  <c r="C75" i="34" s="1"/>
  <c r="M76" i="34"/>
  <c r="C76" i="34" s="1"/>
  <c r="M77" i="34"/>
  <c r="M78" i="34"/>
  <c r="C78" i="34" s="1"/>
  <c r="M79" i="34"/>
  <c r="C79" i="34" s="1"/>
  <c r="M80" i="34"/>
  <c r="C80" i="34" s="1"/>
  <c r="M81" i="34"/>
  <c r="M82" i="34"/>
  <c r="C82" i="34" s="1"/>
  <c r="M83" i="34"/>
  <c r="C83" i="34" s="1"/>
  <c r="M84" i="34"/>
  <c r="C84" i="34" s="1"/>
  <c r="C57" i="34"/>
  <c r="C59" i="34"/>
  <c r="C61" i="34"/>
  <c r="C64" i="34"/>
  <c r="C65" i="34"/>
  <c r="C69" i="34"/>
  <c r="C73" i="34"/>
  <c r="C77" i="34"/>
  <c r="C81" i="34"/>
  <c r="AN3" i="23" l="1"/>
  <c r="AN4" i="23"/>
  <c r="AN5" i="23"/>
  <c r="AN6" i="23"/>
  <c r="AN7" i="23"/>
  <c r="AN8" i="23"/>
  <c r="AN9" i="23"/>
  <c r="AN10" i="23"/>
  <c r="AN11" i="23"/>
  <c r="AN12" i="23"/>
  <c r="AN13" i="23"/>
  <c r="AN14" i="23"/>
  <c r="AN15" i="23"/>
  <c r="AN16" i="23"/>
  <c r="AN17" i="23"/>
  <c r="AN18" i="23"/>
  <c r="AN19" i="23"/>
  <c r="AN20" i="23"/>
  <c r="AN21" i="23"/>
  <c r="AN22" i="23"/>
  <c r="AN23" i="23"/>
  <c r="AN24" i="23"/>
  <c r="AN25" i="23"/>
  <c r="AN26" i="23"/>
  <c r="AN27" i="23"/>
  <c r="AN28" i="23"/>
  <c r="AN29" i="23"/>
  <c r="AN30" i="23"/>
  <c r="AN31" i="23"/>
  <c r="AN32" i="23"/>
  <c r="AN33" i="23"/>
  <c r="AN34" i="23"/>
  <c r="AN35" i="23"/>
  <c r="AN36" i="23"/>
  <c r="AN37" i="23"/>
  <c r="AN38" i="23"/>
  <c r="AN39" i="23"/>
  <c r="AN40" i="23"/>
  <c r="AN41" i="23"/>
  <c r="AN42" i="23"/>
  <c r="AN43" i="23"/>
  <c r="AN44" i="23"/>
  <c r="AN45" i="23"/>
  <c r="AN46" i="23"/>
  <c r="AN47" i="23"/>
  <c r="AN48" i="23"/>
  <c r="AN49" i="23"/>
  <c r="AN50" i="23"/>
  <c r="AN51" i="23"/>
  <c r="AN52" i="23"/>
  <c r="AN53" i="23"/>
  <c r="AN54" i="23"/>
  <c r="AN55" i="23"/>
  <c r="AN56" i="23"/>
  <c r="AN57" i="23"/>
  <c r="AN58" i="23"/>
  <c r="AN59" i="23"/>
  <c r="AN60" i="23"/>
  <c r="AN61" i="23"/>
  <c r="AN62" i="23"/>
  <c r="AN63" i="23"/>
  <c r="AN64" i="23"/>
  <c r="AN65" i="23"/>
  <c r="AN66" i="23"/>
  <c r="AN67" i="23"/>
  <c r="AN68" i="23"/>
  <c r="AN69" i="23"/>
  <c r="AN70" i="23"/>
  <c r="AN71" i="23"/>
  <c r="AN72" i="23"/>
  <c r="AN73" i="23"/>
  <c r="AN74" i="23"/>
  <c r="AN75" i="23"/>
  <c r="AN76" i="23"/>
  <c r="AN77" i="23"/>
  <c r="AN78" i="23"/>
  <c r="AN79" i="23"/>
  <c r="AN80" i="23"/>
  <c r="AN81" i="23"/>
  <c r="AN82" i="23"/>
  <c r="AN83" i="23"/>
  <c r="AN84" i="23"/>
  <c r="AN85" i="23"/>
  <c r="AN86" i="23"/>
  <c r="AN2" i="23"/>
  <c r="AM3" i="23"/>
  <c r="AM4" i="23"/>
  <c r="AM5" i="23"/>
  <c r="AM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2" i="23"/>
  <c r="AL3" i="23"/>
  <c r="AL4" i="23"/>
  <c r="AL5" i="23"/>
  <c r="AL6" i="23"/>
  <c r="AL7" i="23"/>
  <c r="AL8" i="23"/>
  <c r="AL9" i="23"/>
  <c r="AL10" i="23"/>
  <c r="AL11" i="23"/>
  <c r="AL12" i="23"/>
  <c r="AL13" i="23"/>
  <c r="AL14" i="23"/>
  <c r="AL15" i="23"/>
  <c r="AL16" i="23"/>
  <c r="AL17" i="23"/>
  <c r="AL18" i="23"/>
  <c r="AL19" i="23"/>
  <c r="AL20" i="23"/>
  <c r="AL21" i="23"/>
  <c r="AL22" i="23"/>
  <c r="AL23" i="23"/>
  <c r="AL24" i="23"/>
  <c r="AL25" i="23"/>
  <c r="AL26" i="23"/>
  <c r="AL27" i="23"/>
  <c r="AL28" i="23"/>
  <c r="AL29" i="23"/>
  <c r="AL30" i="23"/>
  <c r="AL31" i="23"/>
  <c r="AL32" i="23"/>
  <c r="AL33" i="23"/>
  <c r="AL34" i="23"/>
  <c r="AL35" i="23"/>
  <c r="AL36" i="23"/>
  <c r="AL37" i="23"/>
  <c r="AL38" i="23"/>
  <c r="AL39" i="23"/>
  <c r="AL40" i="23"/>
  <c r="AL41" i="23"/>
  <c r="AL42" i="23"/>
  <c r="AL43" i="23"/>
  <c r="AL44" i="23"/>
  <c r="AL45" i="23"/>
  <c r="AL46" i="23"/>
  <c r="AL47" i="23"/>
  <c r="AL48" i="23"/>
  <c r="AL49" i="23"/>
  <c r="AL50" i="23"/>
  <c r="AL51" i="23"/>
  <c r="AL52" i="23"/>
  <c r="AL53" i="23"/>
  <c r="AL54" i="23"/>
  <c r="AL55" i="23"/>
  <c r="AL56" i="23"/>
  <c r="AL57" i="23"/>
  <c r="AL58" i="23"/>
  <c r="AL59" i="23"/>
  <c r="AL60" i="23"/>
  <c r="AL61" i="23"/>
  <c r="AL62" i="23"/>
  <c r="AL63" i="23"/>
  <c r="AL64" i="23"/>
  <c r="AL65" i="23"/>
  <c r="AL66" i="23"/>
  <c r="AL67" i="23"/>
  <c r="AL68" i="23"/>
  <c r="AL69" i="23"/>
  <c r="AL70" i="23"/>
  <c r="AL71" i="23"/>
  <c r="AL72" i="23"/>
  <c r="AL73" i="23"/>
  <c r="AL74" i="23"/>
  <c r="AL75" i="23"/>
  <c r="AL76" i="23"/>
  <c r="AL77" i="23"/>
  <c r="AL78" i="23"/>
  <c r="AL79" i="23"/>
  <c r="AL80" i="23"/>
  <c r="AL81" i="23"/>
  <c r="AL82" i="23"/>
  <c r="AL83" i="23"/>
  <c r="AL84" i="23"/>
  <c r="AL85" i="23"/>
  <c r="AL86" i="23"/>
  <c r="AL2" i="23"/>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X2" i="2" l="1"/>
  <c r="AV2" i="2"/>
  <c r="B2" i="2"/>
  <c r="B9" i="7"/>
  <c r="B10" i="15" s="1"/>
  <c r="BO10" i="15" s="1"/>
  <c r="B10" i="7"/>
  <c r="AH5" i="23" s="1"/>
  <c r="B11" i="7"/>
  <c r="B10" i="27" s="1"/>
  <c r="B12" i="7"/>
  <c r="A11" i="32" s="1"/>
  <c r="G11" i="32" s="1"/>
  <c r="M11" i="32" s="1"/>
  <c r="B13" i="7"/>
  <c r="B14" i="15" s="1"/>
  <c r="BD14" i="15" s="1"/>
  <c r="B14" i="7"/>
  <c r="AH9" i="23" s="1"/>
  <c r="B15" i="7"/>
  <c r="B17" i="14" s="1"/>
  <c r="B16" i="7"/>
  <c r="B14" i="34" s="1"/>
  <c r="B17" i="7"/>
  <c r="A16" i="26" s="1"/>
  <c r="B18" i="7"/>
  <c r="AH13" i="23" s="1"/>
  <c r="B19" i="7"/>
  <c r="B20" i="7"/>
  <c r="B21" i="7"/>
  <c r="B22" i="15" s="1"/>
  <c r="B22" i="7"/>
  <c r="AH17" i="23" s="1"/>
  <c r="B23" i="7"/>
  <c r="B21" i="11" s="1"/>
  <c r="B24" i="7"/>
  <c r="B25" i="15" s="1"/>
  <c r="BQ25" i="15" s="1"/>
  <c r="B25" i="7"/>
  <c r="B26" i="15" s="1"/>
  <c r="AQ26" i="15" s="1"/>
  <c r="B26" i="7"/>
  <c r="AH21" i="23" s="1"/>
  <c r="B27" i="7"/>
  <c r="B29" i="14" s="1"/>
  <c r="B28" i="7"/>
  <c r="AP26" i="34" s="1"/>
  <c r="B29" i="7"/>
  <c r="B30" i="7"/>
  <c r="AH25" i="23" s="1"/>
  <c r="B31" i="7"/>
  <c r="B29" i="12" s="1"/>
  <c r="AV29" i="12" s="1"/>
  <c r="B32" i="7"/>
  <c r="AP30" i="34" s="1"/>
  <c r="B33" i="7"/>
  <c r="B34" i="7"/>
  <c r="AH29" i="23" s="1"/>
  <c r="B35" i="7"/>
  <c r="B36" i="33" s="1"/>
  <c r="AQ36" i="33" s="1"/>
  <c r="B36" i="7"/>
  <c r="AP34" i="34" s="1"/>
  <c r="B37" i="7"/>
  <c r="B35" i="12" s="1"/>
  <c r="B38" i="7"/>
  <c r="AH33" i="23" s="1"/>
  <c r="B39" i="7"/>
  <c r="B37" i="12" s="1"/>
  <c r="B40" i="7"/>
  <c r="B41" i="7"/>
  <c r="A40" i="32" s="1"/>
  <c r="G40" i="32" s="1"/>
  <c r="M40" i="32" s="1"/>
  <c r="B42" i="7"/>
  <c r="B43" i="7"/>
  <c r="F43" i="7" s="1"/>
  <c r="B44" i="7"/>
  <c r="F44" i="7" s="1"/>
  <c r="B45" i="7"/>
  <c r="F45" i="7" s="1"/>
  <c r="B46" i="7"/>
  <c r="B47" i="7"/>
  <c r="F47" i="7" s="1"/>
  <c r="B48" i="7"/>
  <c r="F48" i="7" s="1"/>
  <c r="B49" i="7"/>
  <c r="B50" i="7"/>
  <c r="F50" i="7" s="1"/>
  <c r="B51" i="7"/>
  <c r="F51" i="7" s="1"/>
  <c r="B52" i="7"/>
  <c r="F52" i="7" s="1"/>
  <c r="B53" i="7"/>
  <c r="F53" i="7" s="1"/>
  <c r="B54" i="7"/>
  <c r="B55" i="7"/>
  <c r="F55" i="7" s="1"/>
  <c r="B56" i="7"/>
  <c r="F56" i="7" s="1"/>
  <c r="B57" i="7"/>
  <c r="F57" i="7" s="1"/>
  <c r="B58" i="7"/>
  <c r="B59" i="7"/>
  <c r="F59" i="7" s="1"/>
  <c r="B60" i="7"/>
  <c r="F60" i="7" s="1"/>
  <c r="B61" i="7"/>
  <c r="F61" i="7" s="1"/>
  <c r="B62" i="7"/>
  <c r="B63" i="7"/>
  <c r="F63" i="7" s="1"/>
  <c r="B64" i="7"/>
  <c r="F64" i="7" s="1"/>
  <c r="B65" i="7"/>
  <c r="F65" i="7" s="1"/>
  <c r="B66" i="7"/>
  <c r="B67" i="7"/>
  <c r="F67" i="7" s="1"/>
  <c r="B68" i="7"/>
  <c r="F68" i="7" s="1"/>
  <c r="B69" i="7"/>
  <c r="B70" i="7"/>
  <c r="F70" i="7" s="1"/>
  <c r="B71" i="7"/>
  <c r="B72" i="7"/>
  <c r="B73" i="33" s="1"/>
  <c r="CG73" i="33" s="1"/>
  <c r="B73" i="7"/>
  <c r="B71" i="12" s="1"/>
  <c r="B74" i="7"/>
  <c r="B75" i="33" s="1"/>
  <c r="AQ75" i="33" s="1"/>
  <c r="B75" i="7"/>
  <c r="B76" i="33" s="1"/>
  <c r="B76" i="7"/>
  <c r="B77" i="33" s="1"/>
  <c r="CG77" i="33" s="1"/>
  <c r="B77" i="7"/>
  <c r="B78" i="33" s="1"/>
  <c r="B78" i="7"/>
  <c r="B79" i="7"/>
  <c r="B80" i="33" s="1"/>
  <c r="B80" i="7"/>
  <c r="B81" i="33" s="1"/>
  <c r="B81" i="7"/>
  <c r="B79" i="12" s="1"/>
  <c r="B82" i="7"/>
  <c r="B80" i="12" s="1"/>
  <c r="B83" i="7"/>
  <c r="B84" i="33" s="1"/>
  <c r="D84" i="33" s="1"/>
  <c r="DR81" i="11" s="1"/>
  <c r="BH78" i="23" s="1"/>
  <c r="B84" i="7"/>
  <c r="B85" i="7"/>
  <c r="B86" i="7"/>
  <c r="B87" i="7"/>
  <c r="B88" i="33" s="1"/>
  <c r="B88" i="7"/>
  <c r="B89" i="7"/>
  <c r="B90" i="33" s="1"/>
  <c r="B90" i="7"/>
  <c r="B91" i="33" s="1"/>
  <c r="CG91" i="33" s="1"/>
  <c r="B91" i="7"/>
  <c r="B92" i="33" s="1"/>
  <c r="CG92" i="33" s="1"/>
  <c r="B8" i="7"/>
  <c r="AP6" i="34" s="1"/>
  <c r="DR6" i="7"/>
  <c r="DS6" i="7"/>
  <c r="B7" i="7"/>
  <c r="B5" i="12" s="1"/>
  <c r="AA6" i="7"/>
  <c r="T6" i="7"/>
  <c r="H6" i="7"/>
  <c r="I6" i="7"/>
  <c r="J6" i="7"/>
  <c r="K6" i="7"/>
  <c r="L6" i="7"/>
  <c r="M6" i="7"/>
  <c r="N6" i="7"/>
  <c r="O6" i="7"/>
  <c r="P6" i="7"/>
  <c r="Q6" i="7"/>
  <c r="R6" i="7"/>
  <c r="S6" i="7"/>
  <c r="U6" i="7"/>
  <c r="V6" i="7"/>
  <c r="W6" i="7"/>
  <c r="X6" i="7"/>
  <c r="Y6" i="7"/>
  <c r="Z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GR6" i="7"/>
  <c r="GS6" i="7"/>
  <c r="GT6" i="7"/>
  <c r="GU6" i="7"/>
  <c r="GV6" i="7"/>
  <c r="GW6" i="7"/>
  <c r="GX6" i="7"/>
  <c r="GY6" i="7"/>
  <c r="GZ6" i="7"/>
  <c r="HA6" i="7"/>
  <c r="HB6" i="7"/>
  <c r="HC6" i="7"/>
  <c r="HD6" i="7"/>
  <c r="HE6" i="7"/>
  <c r="HF6" i="7"/>
  <c r="HG6" i="7"/>
  <c r="HH6" i="7"/>
  <c r="HI6" i="7"/>
  <c r="HJ6" i="7"/>
  <c r="HK6" i="7"/>
  <c r="HL6" i="7"/>
  <c r="HM6" i="7"/>
  <c r="HN6" i="7"/>
  <c r="HO6" i="7"/>
  <c r="HP6" i="7"/>
  <c r="HQ6"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B10" i="33"/>
  <c r="CG10" i="33" s="1"/>
  <c r="B45" i="33"/>
  <c r="AQ45" i="33" s="1"/>
  <c r="B49" i="33"/>
  <c r="CG49" i="33" s="1"/>
  <c r="B53" i="33"/>
  <c r="CG53" i="33" s="1"/>
  <c r="B56" i="33"/>
  <c r="AQ56" i="33" s="1"/>
  <c r="B57" i="33"/>
  <c r="D57" i="33" s="1"/>
  <c r="B60" i="33"/>
  <c r="B61" i="33"/>
  <c r="CG61" i="33" s="1"/>
  <c r="B68" i="33"/>
  <c r="B72" i="33"/>
  <c r="DV7" i="33"/>
  <c r="DU7" i="33"/>
  <c r="DT7" i="33"/>
  <c r="DS7" i="33"/>
  <c r="DR7" i="33"/>
  <c r="DQ7" i="33"/>
  <c r="DP7" i="33"/>
  <c r="DO7" i="33"/>
  <c r="DN7" i="33"/>
  <c r="DM7" i="33"/>
  <c r="DL7" i="33"/>
  <c r="DK7" i="33"/>
  <c r="BU7" i="33"/>
  <c r="BV7" i="33"/>
  <c r="BW7" i="33"/>
  <c r="BX7" i="33"/>
  <c r="BY7" i="33"/>
  <c r="BZ7" i="33"/>
  <c r="CA7" i="33"/>
  <c r="CB7" i="33"/>
  <c r="CC7" i="33"/>
  <c r="CD7" i="33"/>
  <c r="CE7" i="33"/>
  <c r="CF7" i="33"/>
  <c r="AI7" i="33"/>
  <c r="AJ7" i="33"/>
  <c r="AK7" i="33"/>
  <c r="AL7" i="33"/>
  <c r="AM7" i="33"/>
  <c r="AN7" i="33"/>
  <c r="AO7" i="33"/>
  <c r="AP7" i="33"/>
  <c r="AH7" i="33"/>
  <c r="AG7" i="33"/>
  <c r="DJ7" i="33"/>
  <c r="DI7" i="33"/>
  <c r="DH7" i="33"/>
  <c r="DG7" i="33"/>
  <c r="DF7" i="33"/>
  <c r="DE7" i="33"/>
  <c r="DD7" i="33"/>
  <c r="DC7" i="33"/>
  <c r="DB7" i="33"/>
  <c r="DA7" i="33"/>
  <c r="CZ7" i="33"/>
  <c r="CY7" i="33"/>
  <c r="CX7" i="33"/>
  <c r="CW7" i="33"/>
  <c r="CV7" i="33"/>
  <c r="CU7" i="33"/>
  <c r="CT7" i="33"/>
  <c r="CS7" i="33"/>
  <c r="CR7" i="33"/>
  <c r="CQ7" i="33"/>
  <c r="CP7" i="33"/>
  <c r="CO7" i="33"/>
  <c r="CN7" i="33"/>
  <c r="CM7" i="33"/>
  <c r="CL7" i="33"/>
  <c r="CK7" i="33"/>
  <c r="CJ7" i="33"/>
  <c r="CI7" i="33"/>
  <c r="CH7" i="33"/>
  <c r="BT7" i="33"/>
  <c r="BS7" i="33"/>
  <c r="BR7" i="33"/>
  <c r="BQ7" i="33"/>
  <c r="BP7" i="33"/>
  <c r="BO7" i="33"/>
  <c r="BN7" i="33"/>
  <c r="BM7" i="33"/>
  <c r="BL7" i="33"/>
  <c r="BK7" i="33"/>
  <c r="BJ7" i="33"/>
  <c r="BI7" i="33"/>
  <c r="BH7" i="33"/>
  <c r="BG7" i="33"/>
  <c r="BF7" i="33"/>
  <c r="BE7" i="33"/>
  <c r="BD7" i="33"/>
  <c r="BC7" i="33"/>
  <c r="BB7" i="33"/>
  <c r="BA7" i="33"/>
  <c r="AZ7" i="33"/>
  <c r="AY7" i="33"/>
  <c r="AX7" i="33"/>
  <c r="AW7" i="33"/>
  <c r="AV7" i="33"/>
  <c r="AU7" i="33"/>
  <c r="AT7" i="33"/>
  <c r="AR7" i="33"/>
  <c r="AS7" i="33"/>
  <c r="E7"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B85" i="33"/>
  <c r="D85" i="33" s="1"/>
  <c r="B44" i="33"/>
  <c r="D44" i="33" s="1"/>
  <c r="B71" i="33"/>
  <c r="CG71" i="33" s="1"/>
  <c r="B89" i="33"/>
  <c r="CG89" i="33" s="1"/>
  <c r="DJ2" i="12"/>
  <c r="CX2" i="12"/>
  <c r="CY2" i="12"/>
  <c r="CN2" i="12"/>
  <c r="CO2" i="12"/>
  <c r="CI2" i="12"/>
  <c r="CA2" i="12"/>
  <c r="CB2" i="12"/>
  <c r="BS2" i="12"/>
  <c r="BT2" i="12"/>
  <c r="BF2" i="12"/>
  <c r="BG2" i="12"/>
  <c r="BH2" i="12"/>
  <c r="AS2" i="12"/>
  <c r="AT2" i="12"/>
  <c r="AJ2" i="12"/>
  <c r="AK2" i="12"/>
  <c r="AD2" i="12"/>
  <c r="AE2" i="12"/>
  <c r="AF2" i="12"/>
  <c r="V2" i="12"/>
  <c r="DD2" i="12"/>
  <c r="EO2" i="12"/>
  <c r="EB2" i="12"/>
  <c r="DR2" i="12"/>
  <c r="DS2" i="12"/>
  <c r="DT2" i="12"/>
  <c r="DU2" i="12"/>
  <c r="DV2" i="12"/>
  <c r="DW2" i="12"/>
  <c r="DX2" i="12"/>
  <c r="DY2" i="12"/>
  <c r="DZ2" i="12"/>
  <c r="EA2" i="12"/>
  <c r="EC2" i="12"/>
  <c r="ED2" i="12"/>
  <c r="EE2" i="12"/>
  <c r="EF2" i="12"/>
  <c r="EG2" i="12"/>
  <c r="EH2" i="12"/>
  <c r="EI2" i="12"/>
  <c r="EJ2" i="12"/>
  <c r="EK2" i="12"/>
  <c r="EL2" i="12"/>
  <c r="EM2" i="12"/>
  <c r="EN2" i="12"/>
  <c r="EP2" i="12"/>
  <c r="CE2" i="12"/>
  <c r="BI2" i="12"/>
  <c r="BC2" i="12"/>
  <c r="BB2" i="12"/>
  <c r="AR2" i="12"/>
  <c r="AQ2" i="12"/>
  <c r="T2" i="12"/>
  <c r="DQ2" i="12"/>
  <c r="DP2" i="12"/>
  <c r="DO2" i="12"/>
  <c r="DN2" i="12"/>
  <c r="DM2" i="12"/>
  <c r="DL2" i="12"/>
  <c r="DK2" i="12"/>
  <c r="DI2" i="12"/>
  <c r="DH2" i="12"/>
  <c r="DG2" i="12"/>
  <c r="DF2" i="12"/>
  <c r="DE2" i="12"/>
  <c r="DC2" i="12"/>
  <c r="DB2" i="12"/>
  <c r="DA2" i="12"/>
  <c r="CZ2" i="12"/>
  <c r="CW2" i="12"/>
  <c r="CV2" i="12"/>
  <c r="CU2" i="12"/>
  <c r="CT2" i="12"/>
  <c r="CS2" i="12"/>
  <c r="CR2" i="12"/>
  <c r="CQ2" i="12"/>
  <c r="CP2" i="12"/>
  <c r="CM2" i="12"/>
  <c r="CL2" i="12"/>
  <c r="CK2" i="12"/>
  <c r="CJ2" i="12"/>
  <c r="CH2" i="12"/>
  <c r="CG2" i="12"/>
  <c r="CF2" i="12"/>
  <c r="CD2" i="12"/>
  <c r="CC2" i="12"/>
  <c r="BZ2" i="12"/>
  <c r="BR2" i="12"/>
  <c r="BU2" i="12"/>
  <c r="BV2" i="12"/>
  <c r="BW2" i="12"/>
  <c r="AL2" i="12"/>
  <c r="AM2" i="12"/>
  <c r="AN2" i="12"/>
  <c r="AG2" i="12"/>
  <c r="AH2" i="12"/>
  <c r="B86" i="12"/>
  <c r="B75" i="12"/>
  <c r="AU75" i="12" s="1"/>
  <c r="B73" i="12"/>
  <c r="B65" i="12"/>
  <c r="B57" i="12"/>
  <c r="BY2" i="12"/>
  <c r="BX2" i="12"/>
  <c r="BQ2" i="12"/>
  <c r="BP2" i="12"/>
  <c r="BO2" i="12"/>
  <c r="BN2" i="12"/>
  <c r="BM2" i="12"/>
  <c r="BL2" i="12"/>
  <c r="BK2" i="12"/>
  <c r="BJ2" i="12"/>
  <c r="BA2" i="12"/>
  <c r="AZ2" i="12"/>
  <c r="AY2" i="12"/>
  <c r="AX2" i="12"/>
  <c r="AW2" i="12"/>
  <c r="AV2" i="12"/>
  <c r="AU2" i="12"/>
  <c r="AP2" i="12"/>
  <c r="AO2" i="12"/>
  <c r="AI2" i="12"/>
  <c r="AC2" i="12"/>
  <c r="AB2" i="12"/>
  <c r="AA2" i="12"/>
  <c r="Z2" i="12"/>
  <c r="Y2" i="12"/>
  <c r="X2" i="12"/>
  <c r="W2" i="12"/>
  <c r="U2" i="12"/>
  <c r="S2" i="12"/>
  <c r="B54" i="12"/>
  <c r="B46" i="12"/>
  <c r="AE46" i="12" s="1"/>
  <c r="AK73" i="12"/>
  <c r="AY79" i="12"/>
  <c r="AL79" i="12"/>
  <c r="DK79" i="12"/>
  <c r="B20" i="12"/>
  <c r="B50" i="12"/>
  <c r="CA50" i="12" s="1"/>
  <c r="BI73" i="12"/>
  <c r="B45" i="12"/>
  <c r="Q45" i="12" s="1"/>
  <c r="B53" i="12"/>
  <c r="CZ73" i="12"/>
  <c r="B89" i="12"/>
  <c r="B77" i="12"/>
  <c r="BA77" i="12" s="1"/>
  <c r="B81" i="12"/>
  <c r="B41" i="12"/>
  <c r="N73" i="12"/>
  <c r="B61" i="12"/>
  <c r="DR61" i="12" s="1"/>
  <c r="B69" i="12"/>
  <c r="D69" i="12" s="1"/>
  <c r="B85" i="12"/>
  <c r="B78" i="12"/>
  <c r="B74" i="12"/>
  <c r="BP74" i="12" s="1"/>
  <c r="B70" i="12"/>
  <c r="B66" i="12"/>
  <c r="B58" i="12"/>
  <c r="S79" i="12"/>
  <c r="CP79" i="12"/>
  <c r="CU79" i="12"/>
  <c r="B33" i="12"/>
  <c r="BV33" i="12" s="1"/>
  <c r="K89" i="12"/>
  <c r="AR89" i="12"/>
  <c r="AK46" i="12"/>
  <c r="M73" i="12"/>
  <c r="BI89" i="12"/>
  <c r="CS89" i="12"/>
  <c r="EF89" i="12"/>
  <c r="DT89" i="12"/>
  <c r="CW89" i="12"/>
  <c r="CK89" i="12"/>
  <c r="CM89" i="12"/>
  <c r="AA89" i="12"/>
  <c r="EG89" i="12"/>
  <c r="DQ89" i="12"/>
  <c r="EN89" i="12"/>
  <c r="DM89" i="12"/>
  <c r="EA69" i="12"/>
  <c r="AT89" i="12"/>
  <c r="EJ69" i="12"/>
  <c r="AB89" i="12"/>
  <c r="P89" i="12"/>
  <c r="AN86" i="12"/>
  <c r="CP73" i="12"/>
  <c r="DM71" i="12"/>
  <c r="BQ78" i="12"/>
  <c r="AN78" i="12"/>
  <c r="BC78" i="12"/>
  <c r="DO78" i="12"/>
  <c r="AL78" i="12"/>
  <c r="AG78" i="12"/>
  <c r="BX77" i="12"/>
  <c r="S78" i="12"/>
  <c r="CO89" i="12"/>
  <c r="W78" i="12"/>
  <c r="CG78" i="12"/>
  <c r="BS58" i="12"/>
  <c r="DT78" i="12"/>
  <c r="CL78" i="12"/>
  <c r="DQ78" i="12"/>
  <c r="U78" i="12"/>
  <c r="X78" i="12"/>
  <c r="DP78" i="12"/>
  <c r="DH78" i="12"/>
  <c r="CS78" i="12"/>
  <c r="EJ78" i="12"/>
  <c r="AZ78" i="12"/>
  <c r="M78" i="12"/>
  <c r="BB78" i="12"/>
  <c r="V58" i="12"/>
  <c r="BW78" i="12"/>
  <c r="AX78" i="12"/>
  <c r="CF78" i="12"/>
  <c r="EA78" i="12"/>
  <c r="BS78" i="12"/>
  <c r="Q58" i="12"/>
  <c r="B42" i="12"/>
  <c r="EM42" i="12" s="1"/>
  <c r="B49" i="12"/>
  <c r="I49" i="12" s="1"/>
  <c r="DV54" i="12"/>
  <c r="E54" i="12"/>
  <c r="CK54" i="12"/>
  <c r="G54" i="12"/>
  <c r="CZ54" i="12"/>
  <c r="AG42" i="12"/>
  <c r="DG42" i="12"/>
  <c r="BK81" i="12"/>
  <c r="AX46" i="12"/>
  <c r="AG46" i="12"/>
  <c r="X46" i="12"/>
  <c r="BY46" i="12"/>
  <c r="M46" i="12"/>
  <c r="EF46" i="12"/>
  <c r="EB42" i="12"/>
  <c r="AB42" i="12"/>
  <c r="CC42" i="12"/>
  <c r="CX42" i="12"/>
  <c r="BJ85" i="12"/>
  <c r="EC85" i="12"/>
  <c r="S85" i="12"/>
  <c r="CE85" i="12"/>
  <c r="D85" i="12"/>
  <c r="AO85" i="12"/>
  <c r="V85" i="12"/>
  <c r="CI85" i="12"/>
  <c r="DM85" i="12"/>
  <c r="EM85" i="12"/>
  <c r="CR85" i="12"/>
  <c r="AN85" i="12"/>
  <c r="AM85" i="12"/>
  <c r="AH85" i="12"/>
  <c r="DO85" i="12"/>
  <c r="AS85" i="12"/>
  <c r="M85" i="12"/>
  <c r="BT85" i="12"/>
  <c r="DF85" i="12"/>
  <c r="DY85" i="12"/>
  <c r="DI85" i="12"/>
  <c r="AI85" i="12"/>
  <c r="EE85" i="12"/>
  <c r="CM85" i="12"/>
  <c r="AF85" i="12"/>
  <c r="E85" i="12"/>
  <c r="T85" i="12"/>
  <c r="CF85" i="12"/>
  <c r="CO85" i="12"/>
  <c r="CZ85" i="12"/>
  <c r="BX85" i="12"/>
  <c r="AQ85" i="12"/>
  <c r="DL85" i="12"/>
  <c r="BL85" i="12"/>
  <c r="AX85" i="12"/>
  <c r="DH85" i="12"/>
  <c r="DW85" i="12"/>
  <c r="BQ85" i="12"/>
  <c r="F85" i="12"/>
  <c r="L85" i="12"/>
  <c r="W85" i="12"/>
  <c r="DB85" i="12"/>
  <c r="CP85" i="12"/>
  <c r="DR85" i="12"/>
  <c r="O85" i="12"/>
  <c r="BZ85" i="12"/>
  <c r="DN85" i="12"/>
  <c r="J85" i="12"/>
  <c r="CC85" i="12"/>
  <c r="AY85" i="12"/>
  <c r="EI85" i="12"/>
  <c r="R85" i="12"/>
  <c r="ED85" i="12"/>
  <c r="CW85" i="12"/>
  <c r="AP69" i="12"/>
  <c r="AE69" i="12"/>
  <c r="CQ69" i="12"/>
  <c r="R69" i="12"/>
  <c r="V69" i="12"/>
  <c r="BS69" i="12"/>
  <c r="AK69" i="12"/>
  <c r="EB69" i="12"/>
  <c r="BG69" i="12"/>
  <c r="AF69" i="12"/>
  <c r="CV69" i="12"/>
  <c r="CY69" i="12"/>
  <c r="CN69" i="12"/>
  <c r="DJ69" i="12"/>
  <c r="CB69" i="12"/>
  <c r="BO69" i="12"/>
  <c r="DW69" i="12"/>
  <c r="CO69" i="12"/>
  <c r="AD69" i="12"/>
  <c r="CD69" i="12"/>
  <c r="U69" i="12"/>
  <c r="Q69" i="12"/>
  <c r="AG85" i="12"/>
  <c r="CS85" i="12"/>
  <c r="AA85" i="12"/>
  <c r="CY85" i="12"/>
  <c r="CV85" i="12"/>
  <c r="R54" i="12"/>
  <c r="CA54" i="12"/>
  <c r="BS54" i="12"/>
  <c r="AK80" i="12"/>
  <c r="AY80" i="12"/>
  <c r="R80" i="12"/>
  <c r="CX80" i="12"/>
  <c r="DM80" i="12"/>
  <c r="BZ78" i="12"/>
  <c r="EO20" i="12"/>
  <c r="DM75" i="12"/>
  <c r="EP75" i="12"/>
  <c r="AZ75" i="12"/>
  <c r="AR75" i="12"/>
  <c r="D75" i="12"/>
  <c r="G75" i="12"/>
  <c r="L75" i="12"/>
  <c r="U75" i="12"/>
  <c r="AI75" i="12"/>
  <c r="H86" i="12"/>
  <c r="CY86" i="12"/>
  <c r="AH86" i="12"/>
  <c r="BW86" i="12"/>
  <c r="DD86" i="12"/>
  <c r="V86" i="12"/>
  <c r="DJ86" i="12"/>
  <c r="P86" i="12"/>
  <c r="DS86" i="12"/>
  <c r="AW86" i="12"/>
  <c r="CS86" i="12"/>
  <c r="M86" i="12"/>
  <c r="BO86" i="12"/>
  <c r="DY86" i="12"/>
  <c r="CU86" i="12"/>
  <c r="EP86" i="12"/>
  <c r="S86" i="12"/>
  <c r="EM86" i="12"/>
  <c r="BR86" i="12"/>
  <c r="DL86" i="12"/>
  <c r="CN86" i="12"/>
  <c r="O86" i="12"/>
  <c r="AP86" i="12"/>
  <c r="EG86" i="12"/>
  <c r="AV86" i="12"/>
  <c r="DP86" i="12"/>
  <c r="J86" i="12"/>
  <c r="AR86" i="12"/>
  <c r="CE86" i="12"/>
  <c r="AT86" i="12"/>
  <c r="EJ86" i="12"/>
  <c r="DC86" i="12"/>
  <c r="BY86" i="12"/>
  <c r="EI86" i="12"/>
  <c r="BL86" i="12"/>
  <c r="CO86" i="12"/>
  <c r="I86" i="12"/>
  <c r="EK86" i="12"/>
  <c r="DI86" i="12"/>
  <c r="D86" i="12"/>
  <c r="AL86" i="12"/>
  <c r="AC86" i="12"/>
  <c r="CD86" i="12"/>
  <c r="DV86" i="12"/>
  <c r="CA86" i="12"/>
  <c r="L86" i="12"/>
  <c r="BB86" i="12"/>
  <c r="EO86" i="12"/>
  <c r="BC86" i="12"/>
  <c r="CM86" i="12"/>
  <c r="EN86" i="12"/>
  <c r="DW86" i="12"/>
  <c r="AB86" i="12"/>
  <c r="Q86" i="12"/>
  <c r="DA86" i="12"/>
  <c r="EA86" i="12"/>
  <c r="K86" i="12"/>
  <c r="DH86" i="12"/>
  <c r="AK86" i="12"/>
  <c r="CH86" i="12"/>
  <c r="AS86" i="12"/>
  <c r="G86" i="12"/>
  <c r="CI86" i="12"/>
  <c r="CO75" i="12"/>
  <c r="EP77" i="12"/>
  <c r="DB77" i="12"/>
  <c r="DU86" i="12"/>
  <c r="CB86" i="12"/>
  <c r="AR46" i="12"/>
  <c r="BI46" i="12"/>
  <c r="DB46" i="12"/>
  <c r="DY46" i="12"/>
  <c r="AW46" i="12"/>
  <c r="BL46" i="12"/>
  <c r="DA46" i="12"/>
  <c r="DI46" i="12"/>
  <c r="EP46" i="12"/>
  <c r="J46" i="12"/>
  <c r="BW46" i="12"/>
  <c r="CG46" i="12"/>
  <c r="EA46" i="12"/>
  <c r="EK46" i="12"/>
  <c r="BP46" i="12"/>
  <c r="CK46" i="12"/>
  <c r="DT46" i="12"/>
  <c r="EB46" i="12"/>
  <c r="L46" i="12"/>
  <c r="F46" i="12"/>
  <c r="Z57" i="12"/>
  <c r="ED57" i="12"/>
  <c r="BS46" i="12"/>
  <c r="G46" i="12"/>
  <c r="CD46" i="12"/>
  <c r="BC46" i="12"/>
  <c r="CJ46" i="12"/>
  <c r="BM46" i="12"/>
  <c r="P54" i="12"/>
  <c r="CA46" i="12"/>
  <c r="DR54" i="12"/>
  <c r="DG46" i="12"/>
  <c r="BV46" i="12"/>
  <c r="CZ46" i="12"/>
  <c r="CC46" i="12"/>
  <c r="V77" i="12"/>
  <c r="EJ80" i="12"/>
  <c r="DJ77" i="12"/>
  <c r="DJ78" i="12"/>
  <c r="AA81" i="12"/>
  <c r="BG81" i="12"/>
  <c r="T54" i="12"/>
  <c r="AC54" i="12"/>
  <c r="DT77" i="12"/>
  <c r="CM77" i="12"/>
  <c r="DC80" i="12"/>
  <c r="CJ81" i="12"/>
  <c r="AK81" i="12"/>
  <c r="BG77" i="12"/>
  <c r="AJ46" i="12"/>
  <c r="Z46" i="12"/>
  <c r="AU46" i="12"/>
  <c r="BB46" i="12"/>
  <c r="BO46" i="12"/>
  <c r="CV46" i="12"/>
  <c r="DF46" i="12"/>
  <c r="DO46" i="12"/>
  <c r="EE46" i="12"/>
  <c r="EM46" i="12"/>
  <c r="Y46" i="12"/>
  <c r="BA46" i="12"/>
  <c r="BN46" i="12"/>
  <c r="CF46" i="12"/>
  <c r="BA42" i="12"/>
  <c r="DS42" i="12"/>
  <c r="CH42" i="12"/>
  <c r="E66" i="12"/>
  <c r="BC66" i="12"/>
  <c r="AH66" i="12"/>
  <c r="BW66" i="12"/>
  <c r="T66" i="12"/>
  <c r="BJ66" i="12"/>
  <c r="AL66" i="12"/>
  <c r="DF66" i="12"/>
  <c r="W66" i="12"/>
  <c r="BL66" i="12"/>
  <c r="AN66" i="12"/>
  <c r="BY66" i="12"/>
  <c r="Y66" i="12"/>
  <c r="BN66" i="12"/>
  <c r="AP66" i="12"/>
  <c r="CC66" i="12"/>
  <c r="BF66" i="12"/>
  <c r="DJ66" i="12"/>
  <c r="AU78" i="12"/>
  <c r="BN78" i="12"/>
  <c r="DB78" i="12"/>
  <c r="CC78" i="12"/>
  <c r="CI78" i="12"/>
  <c r="BF78" i="12"/>
  <c r="CI53" i="12"/>
  <c r="I53" i="12"/>
  <c r="BW53" i="12"/>
  <c r="DE53" i="12"/>
  <c r="AV53" i="12"/>
  <c r="AP53" i="12"/>
  <c r="N53" i="12"/>
  <c r="AR53" i="12"/>
  <c r="CK53" i="12"/>
  <c r="DT53" i="12"/>
  <c r="BH53" i="12"/>
  <c r="AS53" i="12"/>
  <c r="CL53" i="12"/>
  <c r="DW53" i="12"/>
  <c r="CG53" i="12"/>
  <c r="EA53" i="12"/>
  <c r="J53" i="12"/>
  <c r="AX53" i="12"/>
  <c r="BC53" i="12"/>
  <c r="CM53" i="12"/>
  <c r="AZ53" i="12"/>
  <c r="CZ53" i="12"/>
  <c r="CQ53" i="12"/>
  <c r="DZ53" i="12"/>
  <c r="DB53" i="12"/>
  <c r="W53" i="12"/>
  <c r="EB53" i="12"/>
  <c r="AD66" i="12"/>
  <c r="AT66" i="12"/>
  <c r="EI66" i="12"/>
  <c r="CR66" i="12"/>
  <c r="AX66" i="12"/>
  <c r="DV66" i="12"/>
  <c r="CF66" i="12"/>
  <c r="AI66" i="12"/>
  <c r="EG66" i="12"/>
  <c r="CP66" i="12"/>
  <c r="DT66" i="12"/>
  <c r="CD66" i="12"/>
  <c r="AG66" i="12"/>
  <c r="BT66" i="12"/>
  <c r="DW66" i="12"/>
  <c r="Z66" i="12"/>
  <c r="DI66" i="12"/>
  <c r="BR66" i="12"/>
  <c r="H66" i="12"/>
  <c r="DU66" i="12"/>
  <c r="CE66" i="12"/>
  <c r="X66" i="12"/>
  <c r="DG66" i="12"/>
  <c r="BP66" i="12"/>
  <c r="J66" i="12"/>
  <c r="CA78" i="12"/>
  <c r="V78" i="12"/>
  <c r="BT78" i="12"/>
  <c r="BH78" i="12"/>
  <c r="Q78" i="12"/>
  <c r="BU78" i="12"/>
  <c r="AE78" i="12"/>
  <c r="DA78" i="12"/>
  <c r="ED78" i="12"/>
  <c r="DL53" i="12"/>
  <c r="AQ53" i="12"/>
  <c r="BZ53" i="12"/>
  <c r="DU53" i="12"/>
  <c r="AM53" i="12"/>
  <c r="BY53" i="12"/>
  <c r="DD53" i="12"/>
  <c r="G53" i="12"/>
  <c r="AE53" i="12"/>
  <c r="BG53" i="12"/>
  <c r="BN61" i="12"/>
  <c r="BS61" i="12"/>
  <c r="CT61" i="12"/>
  <c r="AQ61" i="12"/>
  <c r="BI61" i="12"/>
  <c r="CX61" i="12"/>
  <c r="DX61" i="12"/>
  <c r="CA61" i="12"/>
  <c r="CW61" i="12"/>
  <c r="DM61" i="12"/>
  <c r="BL61" i="12"/>
  <c r="BY61" i="12"/>
  <c r="BG61" i="12"/>
  <c r="BX61" i="12"/>
  <c r="CN61" i="12"/>
  <c r="D61" i="12"/>
  <c r="DP61" i="12"/>
  <c r="EC61" i="12"/>
  <c r="CD61" i="12"/>
  <c r="CP61" i="12"/>
  <c r="F61" i="12"/>
  <c r="AH61" i="12"/>
  <c r="AS61" i="12"/>
  <c r="EF61" i="12"/>
  <c r="DJ61" i="12"/>
  <c r="CS61" i="12"/>
  <c r="DH61" i="12"/>
  <c r="CO61" i="12"/>
  <c r="DG61" i="12"/>
  <c r="DU61" i="12"/>
  <c r="BV61" i="12"/>
  <c r="CG61" i="12"/>
  <c r="EG61" i="12"/>
  <c r="AY61" i="12"/>
  <c r="CZ61" i="12"/>
  <c r="AK66" i="12"/>
  <c r="R66" i="12"/>
  <c r="EA66" i="12"/>
  <c r="CJ66" i="12"/>
  <c r="AF66" i="12"/>
  <c r="DN66" i="12"/>
  <c r="G66" i="12"/>
  <c r="DY66" i="12"/>
  <c r="CG66" i="12"/>
  <c r="AB66" i="12"/>
  <c r="DL66" i="12"/>
  <c r="BV66" i="12"/>
  <c r="F66" i="12"/>
  <c r="CA66" i="12"/>
  <c r="DO66" i="12"/>
  <c r="BO66" i="12"/>
  <c r="EP66" i="12"/>
  <c r="DA66" i="12"/>
  <c r="AW66" i="12"/>
  <c r="K66" i="12"/>
  <c r="DM66" i="12"/>
  <c r="BM66" i="12"/>
  <c r="EN66" i="12"/>
  <c r="CW66" i="12"/>
  <c r="AV66" i="12"/>
  <c r="M66" i="12"/>
  <c r="CO78" i="12"/>
  <c r="CB78" i="12"/>
  <c r="AS78" i="12"/>
  <c r="AT78" i="12"/>
  <c r="AO78" i="12"/>
  <c r="AB78" i="12"/>
  <c r="EI78" i="12"/>
  <c r="I78" i="12"/>
  <c r="E89" i="12"/>
  <c r="Y89" i="12"/>
  <c r="CY89" i="12"/>
  <c r="CU89" i="12"/>
  <c r="AS89" i="12"/>
  <c r="I89" i="12"/>
  <c r="BT89" i="12"/>
  <c r="AF89" i="12"/>
  <c r="BA89" i="12"/>
  <c r="CV89" i="12"/>
  <c r="DI89" i="12"/>
  <c r="AJ89" i="12"/>
  <c r="DO89" i="12"/>
  <c r="BO89" i="12"/>
  <c r="DC53" i="12"/>
  <c r="EH53" i="12"/>
  <c r="BR53" i="12"/>
  <c r="CW53" i="12"/>
  <c r="AA53" i="12"/>
  <c r="BA53" i="12"/>
  <c r="CR53" i="12"/>
  <c r="Z53" i="12"/>
  <c r="AD53" i="12"/>
  <c r="DY53" i="12"/>
  <c r="AF53" i="12"/>
  <c r="CC53" i="12"/>
  <c r="EN53" i="12"/>
  <c r="X53" i="12"/>
  <c r="CU53" i="12"/>
  <c r="EM53" i="12"/>
  <c r="L53" i="12"/>
  <c r="EK78" i="12"/>
  <c r="AE66" i="12"/>
  <c r="CN78" i="12"/>
  <c r="BX89" i="12"/>
  <c r="T89" i="12"/>
  <c r="EE89" i="12"/>
  <c r="EI89" i="12"/>
  <c r="CI89" i="12"/>
  <c r="V89" i="12"/>
  <c r="AP89" i="12"/>
  <c r="DW89" i="12"/>
  <c r="DF89" i="12"/>
  <c r="CA89" i="12"/>
  <c r="EH89" i="12"/>
  <c r="N89" i="12"/>
  <c r="D89" i="12"/>
  <c r="EL89" i="12"/>
  <c r="CQ89" i="12"/>
  <c r="AW89" i="12"/>
  <c r="CF89" i="12"/>
  <c r="DN89" i="12"/>
  <c r="CX89" i="12"/>
  <c r="L89" i="12"/>
  <c r="AX89" i="12"/>
  <c r="G89" i="12"/>
  <c r="BF89" i="12"/>
  <c r="AM86" i="12"/>
  <c r="E86" i="12"/>
  <c r="BS86" i="12"/>
  <c r="EH86" i="12"/>
  <c r="BU86" i="12"/>
  <c r="BZ86" i="12"/>
  <c r="BH86" i="12"/>
  <c r="W86" i="12"/>
  <c r="CF86" i="12"/>
  <c r="BM86" i="12"/>
  <c r="EF86" i="12"/>
  <c r="AA86" i="12"/>
  <c r="BG86" i="12"/>
  <c r="U86" i="12"/>
  <c r="AX86" i="12"/>
  <c r="Y86" i="12"/>
  <c r="EB86" i="12"/>
  <c r="CP86" i="12"/>
  <c r="X86" i="12"/>
  <c r="DZ86" i="12"/>
  <c r="DQ86" i="12"/>
  <c r="BI86" i="12"/>
  <c r="EE86" i="12"/>
  <c r="AU86" i="12"/>
  <c r="AF86" i="12"/>
  <c r="AO86" i="12"/>
  <c r="AD86" i="12"/>
  <c r="AQ86" i="12"/>
  <c r="AJ86" i="12"/>
  <c r="DK86" i="12"/>
  <c r="CW86" i="12"/>
  <c r="DO57" i="12"/>
  <c r="BN57" i="12"/>
  <c r="EA57" i="12"/>
  <c r="AA57" i="12"/>
  <c r="DX57" i="12"/>
  <c r="AY57" i="12"/>
  <c r="BV57" i="12"/>
  <c r="AU57" i="12"/>
  <c r="EL57" i="12"/>
  <c r="BC57" i="12"/>
  <c r="CZ57" i="12"/>
  <c r="EJ57" i="12"/>
  <c r="J71" i="12"/>
  <c r="CY71" i="12"/>
  <c r="AE71" i="12"/>
  <c r="CA71" i="12"/>
  <c r="T65" i="12"/>
  <c r="AC65" i="12"/>
  <c r="AO65" i="12"/>
  <c r="AW65" i="12"/>
  <c r="BJ65" i="12"/>
  <c r="BZ65" i="12"/>
  <c r="CU65" i="12"/>
  <c r="DB65" i="12"/>
  <c r="DK65" i="12"/>
  <c r="CY65" i="12"/>
  <c r="P65" i="12"/>
  <c r="DA65" i="12"/>
  <c r="BH65" i="12"/>
  <c r="K65" i="12"/>
  <c r="BA65" i="12"/>
  <c r="DV65" i="12"/>
  <c r="AF65" i="12"/>
  <c r="BU65" i="12"/>
  <c r="D65" i="12"/>
  <c r="BT65" i="12"/>
  <c r="DQ65" i="12"/>
  <c r="CG65" i="12"/>
  <c r="X65" i="12"/>
  <c r="CK65" i="12"/>
  <c r="E65" i="12"/>
  <c r="DO65" i="12"/>
  <c r="DX65" i="12"/>
  <c r="AV65" i="12"/>
  <c r="CE65" i="12"/>
  <c r="EF65" i="12"/>
  <c r="M65" i="12"/>
  <c r="AZ65" i="12"/>
  <c r="BG65" i="12"/>
  <c r="BY65" i="12"/>
  <c r="BO65" i="12"/>
  <c r="CF73" i="12"/>
  <c r="AS73" i="12"/>
  <c r="AU73" i="12"/>
  <c r="BM73" i="12"/>
  <c r="L73" i="12"/>
  <c r="DN73" i="12"/>
  <c r="B72" i="12"/>
  <c r="EA72" i="12" s="1"/>
  <c r="AT54" i="12"/>
  <c r="Q71" i="12"/>
  <c r="V71" i="12"/>
  <c r="BF71" i="12"/>
  <c r="CI71" i="12"/>
  <c r="DJ71" i="12"/>
  <c r="AS71" i="12"/>
  <c r="AK71" i="12"/>
  <c r="BS71" i="12"/>
  <c r="BM71" i="12"/>
  <c r="DC71" i="12"/>
  <c r="CG71" i="12"/>
  <c r="T71" i="12"/>
  <c r="B88" i="12"/>
  <c r="DC88" i="12" s="1"/>
  <c r="B60" i="12"/>
  <c r="AY60" i="12" s="1"/>
  <c r="B44" i="12"/>
  <c r="CC44" i="12" s="1"/>
  <c r="AL57" i="12"/>
  <c r="AW73" i="12"/>
  <c r="DK46" i="12"/>
  <c r="DS46" i="12"/>
  <c r="E53" i="12"/>
  <c r="EN61" i="12"/>
  <c r="EO61" i="12"/>
  <c r="X61" i="12"/>
  <c r="AG61" i="12"/>
  <c r="AC89" i="12"/>
  <c r="W81" i="12"/>
  <c r="DO81" i="12"/>
  <c r="BR46" i="12"/>
  <c r="AP46" i="12"/>
  <c r="BQ46" i="12"/>
  <c r="ED89" i="12"/>
  <c r="AU89" i="12"/>
  <c r="BZ89" i="12"/>
  <c r="AI89" i="12"/>
  <c r="DB89" i="12"/>
  <c r="F89" i="12"/>
  <c r="DK89" i="12"/>
  <c r="CC89" i="12"/>
  <c r="CN89" i="12"/>
  <c r="DL89" i="12"/>
  <c r="DD61" i="12"/>
  <c r="AK61" i="12"/>
  <c r="V61" i="12"/>
  <c r="AA61" i="12"/>
  <c r="BC61" i="12"/>
  <c r="DL61" i="12"/>
  <c r="CT70" i="12"/>
  <c r="D41" i="12"/>
  <c r="CY41" i="12"/>
  <c r="CY70" i="12"/>
  <c r="AS41" i="12"/>
  <c r="AT41" i="12"/>
  <c r="AJ41" i="12"/>
  <c r="X41" i="12"/>
  <c r="BM41" i="12"/>
  <c r="DD41" i="12"/>
  <c r="EK41" i="12"/>
  <c r="AY41" i="12"/>
  <c r="CK41" i="12"/>
  <c r="DT41" i="12"/>
  <c r="AL41" i="12"/>
  <c r="CL41" i="12"/>
  <c r="DW41" i="12"/>
  <c r="AI41" i="12"/>
  <c r="CU41" i="12"/>
  <c r="ED41" i="12"/>
  <c r="BQ41" i="12"/>
  <c r="EG41" i="12"/>
  <c r="CW41" i="12"/>
  <c r="AX41" i="12"/>
  <c r="DS41" i="12"/>
  <c r="BR41" i="12"/>
  <c r="EH41" i="12"/>
  <c r="BY41" i="12"/>
  <c r="EO41" i="12"/>
  <c r="CM41" i="12"/>
  <c r="U41" i="12"/>
  <c r="CR41" i="12"/>
  <c r="AO41" i="12"/>
  <c r="DI41" i="12"/>
  <c r="H41" i="12"/>
  <c r="L41" i="12"/>
  <c r="CO41" i="12"/>
  <c r="CA41" i="12"/>
  <c r="CB41" i="12"/>
  <c r="AD41" i="12"/>
  <c r="AH41" i="12"/>
  <c r="BW41" i="12"/>
  <c r="BW85" i="12"/>
  <c r="DM41" i="12"/>
  <c r="W41" i="12"/>
  <c r="BL41" i="12"/>
  <c r="CS41" i="12"/>
  <c r="EB41" i="12"/>
  <c r="AU41" i="12"/>
  <c r="CV41" i="12"/>
  <c r="EE41" i="12"/>
  <c r="BA41" i="12"/>
  <c r="DE41" i="12"/>
  <c r="EL41" i="12"/>
  <c r="CG41" i="12"/>
  <c r="AA41" i="12"/>
  <c r="DP41" i="12"/>
  <c r="BU41" i="12"/>
  <c r="EI41" i="12"/>
  <c r="CH41" i="12"/>
  <c r="S41" i="12"/>
  <c r="CP41" i="12"/>
  <c r="AM41" i="12"/>
  <c r="AM45" i="12"/>
  <c r="DG41" i="12"/>
  <c r="AP41" i="12"/>
  <c r="DK41" i="12"/>
  <c r="BJ41" i="12"/>
  <c r="DZ41" i="12"/>
  <c r="F41" i="12"/>
  <c r="P41" i="12"/>
  <c r="CX41" i="12"/>
  <c r="I41" i="12"/>
  <c r="CF65" i="12"/>
  <c r="AI45" i="12"/>
  <c r="J70" i="12"/>
  <c r="BA70" i="12"/>
  <c r="DE70" i="12"/>
  <c r="EL70" i="12"/>
  <c r="AX70" i="12"/>
  <c r="CJ70" i="12"/>
  <c r="DS70" i="12"/>
  <c r="CO70" i="12"/>
  <c r="AA70" i="12"/>
  <c r="BP70" i="12"/>
  <c r="DG70" i="12"/>
  <c r="EN70" i="12"/>
  <c r="AZ70" i="12"/>
  <c r="EC70" i="12"/>
  <c r="AJ70" i="12"/>
  <c r="K70" i="12"/>
  <c r="AO70" i="12"/>
  <c r="BZ70" i="12"/>
  <c r="DI70" i="12"/>
  <c r="EP70" i="12"/>
  <c r="BB70" i="12"/>
  <c r="DF70" i="12"/>
  <c r="EM70" i="12"/>
  <c r="W70" i="12"/>
  <c r="BL70" i="12"/>
  <c r="CS70" i="12"/>
  <c r="EB70" i="12"/>
  <c r="AN70" i="12"/>
  <c r="CG70" i="12"/>
  <c r="DQ70" i="12"/>
  <c r="R70" i="12"/>
  <c r="BG70" i="12"/>
  <c r="AD70" i="12"/>
  <c r="O80" i="12"/>
  <c r="R45" i="12"/>
  <c r="CO45" i="12"/>
  <c r="BG45" i="12"/>
  <c r="BF45" i="12"/>
  <c r="AL45" i="12"/>
  <c r="CL45" i="12"/>
  <c r="DW45" i="12"/>
  <c r="CU45" i="12"/>
  <c r="ED45" i="12"/>
  <c r="X45" i="12"/>
  <c r="BY45" i="12"/>
  <c r="DS45" i="12"/>
  <c r="AQ45" i="12"/>
  <c r="CM45" i="12"/>
  <c r="EH45" i="12"/>
  <c r="BQ45" i="12"/>
  <c r="DU45" i="12"/>
  <c r="AV45" i="12"/>
  <c r="DC45" i="12"/>
  <c r="S45" i="12"/>
  <c r="BU45" i="12"/>
  <c r="DM45" i="12"/>
  <c r="CH45" i="12"/>
  <c r="EB45" i="12"/>
  <c r="BK45" i="12"/>
  <c r="DD45" i="12"/>
  <c r="AA45" i="12"/>
  <c r="BZ45" i="12"/>
  <c r="DT45" i="12"/>
  <c r="N45" i="12"/>
  <c r="O45" i="12"/>
  <c r="J45" i="12"/>
  <c r="G45" i="12"/>
  <c r="AG74" i="12"/>
  <c r="R74" i="12"/>
  <c r="CI74" i="12"/>
  <c r="EE74" i="12"/>
  <c r="CV74" i="12"/>
  <c r="AU74" i="12"/>
  <c r="EH74" i="12"/>
  <c r="DA74" i="12"/>
  <c r="BR74" i="12"/>
  <c r="AC74" i="12"/>
  <c r="O74" i="12"/>
  <c r="DU74" i="12"/>
  <c r="CE74" i="12"/>
  <c r="AR74" i="12"/>
  <c r="EF74" i="12"/>
  <c r="CW74" i="12"/>
  <c r="BC74" i="12"/>
  <c r="E74" i="12"/>
  <c r="CO74" i="12"/>
  <c r="DS74" i="12"/>
  <c r="CJ74" i="12"/>
  <c r="AX74" i="12"/>
  <c r="EL74" i="12"/>
  <c r="DE74" i="12"/>
  <c r="BA74" i="12"/>
  <c r="J74" i="12"/>
  <c r="DY74" i="12"/>
  <c r="CP74" i="12"/>
  <c r="BI74" i="12"/>
  <c r="EJ74" i="12"/>
  <c r="DC74" i="12"/>
  <c r="BV74" i="12"/>
  <c r="P74" i="12"/>
  <c r="CE57" i="12"/>
  <c r="BY85" i="12"/>
  <c r="EN85" i="12"/>
  <c r="EO85" i="12"/>
  <c r="CH85" i="12"/>
  <c r="BT50" i="12"/>
  <c r="U50" i="12"/>
  <c r="BK50" i="12"/>
  <c r="L65" i="12"/>
  <c r="DP65" i="12"/>
  <c r="CN65" i="12"/>
  <c r="AD65" i="12"/>
  <c r="CH65" i="12"/>
  <c r="BS65" i="12"/>
  <c r="H65" i="12"/>
  <c r="DN65" i="12"/>
  <c r="AP65" i="12"/>
  <c r="CR65" i="12"/>
  <c r="CB65" i="12"/>
  <c r="BM65" i="12"/>
  <c r="BV65" i="12"/>
  <c r="CP65" i="12"/>
  <c r="AH65" i="12"/>
  <c r="CW65" i="12"/>
  <c r="CZ65" i="12"/>
  <c r="DT65" i="12"/>
  <c r="AQ65" i="12"/>
  <c r="DH65" i="12"/>
  <c r="BC65" i="12"/>
  <c r="F65" i="12"/>
  <c r="V20" i="12"/>
  <c r="CR20" i="12"/>
  <c r="DJ57" i="12"/>
  <c r="CV57" i="12"/>
  <c r="CN57" i="12"/>
  <c r="DT57" i="12"/>
  <c r="AN57" i="12"/>
  <c r="B12" i="12"/>
  <c r="BV12" i="12" s="1"/>
  <c r="BT41" i="12"/>
  <c r="AK41" i="12"/>
  <c r="CE41" i="12"/>
  <c r="AG41" i="12"/>
  <c r="DC41" i="12"/>
  <c r="BB41" i="12"/>
  <c r="EM41" i="12"/>
  <c r="DN41" i="12"/>
  <c r="CZ41" i="12"/>
  <c r="EF41" i="12"/>
  <c r="AC41" i="12"/>
  <c r="AN41" i="12"/>
  <c r="BC41" i="12"/>
  <c r="BK41" i="12"/>
  <c r="BZ41" i="12"/>
  <c r="G41" i="12"/>
  <c r="N41" i="12"/>
  <c r="E41" i="12"/>
  <c r="CY50" i="12"/>
  <c r="AS50" i="12"/>
  <c r="DK50" i="12"/>
  <c r="T50" i="12"/>
  <c r="DZ50" i="12"/>
  <c r="BS50" i="12"/>
  <c r="AB50" i="12"/>
  <c r="BY50" i="12"/>
  <c r="DW50" i="12"/>
  <c r="AV50" i="12"/>
  <c r="CT50" i="12"/>
  <c r="Y50" i="12"/>
  <c r="Z50" i="12"/>
  <c r="DO50" i="12"/>
  <c r="N50" i="12"/>
  <c r="BW50" i="12"/>
  <c r="DX50" i="12"/>
  <c r="EG85" i="12"/>
  <c r="EL85" i="12"/>
  <c r="AD85" i="12"/>
  <c r="N85" i="12"/>
  <c r="CD85" i="12"/>
  <c r="BH45" i="12"/>
  <c r="BT45" i="12"/>
  <c r="AJ45" i="12"/>
  <c r="BB45" i="12"/>
  <c r="DO45" i="12"/>
  <c r="BA45" i="12"/>
  <c r="DN45" i="12"/>
  <c r="AE45" i="12"/>
  <c r="CJ45" i="12"/>
  <c r="EO45" i="12"/>
  <c r="CD45" i="12"/>
  <c r="AB45" i="12"/>
  <c r="CZ45" i="12"/>
  <c r="AG45" i="12"/>
  <c r="DP45" i="12"/>
  <c r="AR45" i="12"/>
  <c r="DB45" i="12"/>
  <c r="AW45" i="12"/>
  <c r="DG45" i="12"/>
  <c r="AH45" i="12"/>
  <c r="DQ45" i="12"/>
  <c r="AY45" i="12"/>
  <c r="DI45" i="12"/>
  <c r="L45" i="12"/>
  <c r="CX45" i="12"/>
  <c r="D45" i="12"/>
  <c r="CI65" i="12"/>
  <c r="AX65" i="12"/>
  <c r="Y65" i="12"/>
  <c r="Q65" i="12"/>
  <c r="BF65" i="12"/>
  <c r="EA65" i="12"/>
  <c r="BN65" i="12"/>
  <c r="CL65" i="12"/>
  <c r="DW65" i="12"/>
  <c r="CJ65" i="12"/>
  <c r="EK65" i="12"/>
  <c r="CO65" i="12"/>
  <c r="BR65" i="12"/>
  <c r="AT65" i="12"/>
  <c r="AI65" i="12"/>
  <c r="U65" i="12"/>
  <c r="EI65" i="12"/>
  <c r="AK65" i="12"/>
  <c r="DF65" i="12"/>
  <c r="DC65" i="12"/>
  <c r="EG65" i="12"/>
  <c r="AE65" i="12"/>
  <c r="AU65" i="12"/>
  <c r="BP65" i="12"/>
  <c r="CD65" i="12"/>
  <c r="DM65" i="12"/>
  <c r="DI65" i="12"/>
  <c r="DR65" i="12"/>
  <c r="EO65" i="12"/>
  <c r="DU65" i="12"/>
  <c r="CQ12" i="12"/>
  <c r="CG12" i="12"/>
  <c r="AR49" i="12"/>
  <c r="AZ49" i="12"/>
  <c r="DA12" i="12"/>
  <c r="BO49" i="12"/>
  <c r="BO53" i="12"/>
  <c r="U49" i="12"/>
  <c r="BY49" i="12"/>
  <c r="BT44" i="12"/>
  <c r="I44" i="12"/>
  <c r="AX49" i="12"/>
  <c r="AX50" i="12"/>
  <c r="AT45" i="12"/>
  <c r="AT50" i="12"/>
  <c r="BN49" i="12"/>
  <c r="BB49" i="12"/>
  <c r="CH50" i="12"/>
  <c r="AE49" i="12"/>
  <c r="DJ49" i="12"/>
  <c r="V49" i="12"/>
  <c r="BF46" i="12"/>
  <c r="D49" i="12"/>
  <c r="DC49" i="12"/>
  <c r="AC49" i="12"/>
  <c r="AC50" i="12"/>
  <c r="BI12" i="12"/>
  <c r="BM12" i="12"/>
  <c r="BM50" i="12"/>
  <c r="AL12" i="12"/>
  <c r="EC44" i="12"/>
  <c r="EC49" i="12"/>
  <c r="BP44" i="12"/>
  <c r="BP49" i="12"/>
  <c r="BP50" i="12"/>
  <c r="BP53" i="12"/>
  <c r="EP49" i="12"/>
  <c r="L44" i="12"/>
  <c r="EE44" i="12"/>
  <c r="CW44" i="12"/>
  <c r="CV50" i="12"/>
  <c r="AJ44" i="12"/>
  <c r="AD44" i="12"/>
  <c r="CG44" i="12"/>
  <c r="CG49" i="12"/>
  <c r="M44" i="12"/>
  <c r="AS49" i="12"/>
  <c r="DU12" i="12"/>
  <c r="CI45" i="12"/>
  <c r="CI49" i="12"/>
  <c r="DL49" i="12"/>
  <c r="EK12" i="12"/>
  <c r="CY49" i="12"/>
  <c r="S53" i="12"/>
  <c r="EH12" i="12"/>
  <c r="Z49" i="12"/>
  <c r="BW12" i="12"/>
  <c r="ED50" i="12"/>
  <c r="CR49" i="12"/>
  <c r="DO49" i="12"/>
  <c r="AU12" i="12"/>
  <c r="CB44" i="12"/>
  <c r="AN44" i="12"/>
  <c r="AH44" i="12"/>
  <c r="CL44" i="12"/>
  <c r="CD44" i="12"/>
  <c r="CD49" i="12"/>
  <c r="CD50" i="12"/>
  <c r="EJ44" i="12"/>
  <c r="BJ44" i="12"/>
  <c r="R44" i="12"/>
  <c r="CT44" i="12"/>
  <c r="BZ44" i="12"/>
  <c r="BH44" i="12"/>
  <c r="BK44" i="12"/>
  <c r="J44" i="12"/>
  <c r="CO49" i="12"/>
  <c r="CO50" i="12"/>
  <c r="AU44" i="12"/>
  <c r="AI44" i="12"/>
  <c r="AO49" i="12"/>
  <c r="AO50" i="12"/>
  <c r="CA49" i="12"/>
  <c r="DV49" i="12"/>
  <c r="CF49" i="12"/>
  <c r="Y49" i="12"/>
  <c r="N49" i="12"/>
  <c r="AQ49" i="12"/>
  <c r="CT49" i="12"/>
  <c r="Q49" i="12"/>
  <c r="DI49" i="12"/>
  <c r="BZ49" i="12"/>
  <c r="EA49" i="12"/>
  <c r="BK49" i="12"/>
  <c r="BS49" i="12"/>
  <c r="EN49" i="12"/>
  <c r="DG49" i="12"/>
  <c r="AA49" i="12"/>
  <c r="DQ49" i="12"/>
  <c r="AN49" i="12"/>
  <c r="AD49" i="12"/>
  <c r="BR49" i="12"/>
  <c r="BG50" i="12"/>
  <c r="P50" i="12"/>
  <c r="DS50" i="12"/>
  <c r="EH50" i="12"/>
  <c r="AD50" i="12"/>
  <c r="AN50" i="12"/>
  <c r="CP50" i="12"/>
  <c r="E50" i="12"/>
  <c r="EG50" i="12"/>
  <c r="CS50" i="12"/>
  <c r="L50" i="12"/>
  <c r="DM50" i="12"/>
  <c r="AY50" i="12"/>
  <c r="DG50" i="12"/>
  <c r="AU50" i="12"/>
  <c r="EM50" i="12"/>
  <c r="G50" i="12"/>
  <c r="DU50" i="12"/>
  <c r="BV50" i="12"/>
  <c r="EJ50" i="12"/>
  <c r="L49" i="12"/>
  <c r="DN49" i="12"/>
  <c r="EM49" i="12"/>
  <c r="DF49" i="12"/>
  <c r="EJ49" i="12"/>
  <c r="BV49" i="12"/>
  <c r="AG49" i="12"/>
  <c r="DU49" i="12"/>
  <c r="CE49" i="12"/>
  <c r="F49" i="12"/>
  <c r="EH49" i="12"/>
  <c r="DA49" i="12"/>
  <c r="DS49" i="12"/>
  <c r="CJ49" i="12"/>
  <c r="AJ49" i="12"/>
  <c r="M49" i="12"/>
  <c r="EF49" i="12"/>
  <c r="CW49" i="12"/>
  <c r="BC49" i="12"/>
  <c r="EO49" i="12"/>
  <c r="DH49" i="12"/>
  <c r="AB49" i="12"/>
  <c r="BG85" i="12"/>
  <c r="AB85" i="12"/>
  <c r="AJ85" i="12"/>
  <c r="Y85" i="12"/>
  <c r="P77" i="12"/>
  <c r="E77" i="12"/>
  <c r="CZ77" i="12"/>
  <c r="DN50" i="12"/>
  <c r="AG50" i="12"/>
  <c r="AH50" i="12"/>
  <c r="AM50" i="12"/>
  <c r="DE50" i="12"/>
  <c r="DF50" i="12"/>
  <c r="DQ50" i="12"/>
  <c r="BI50" i="12"/>
  <c r="CB50" i="12"/>
  <c r="Q50" i="12"/>
  <c r="DA50" i="12"/>
  <c r="CJ50" i="12"/>
  <c r="I50" i="12"/>
  <c r="CM58" i="12"/>
  <c r="CM61" i="12"/>
  <c r="CM71" i="12"/>
  <c r="CM74" i="12"/>
  <c r="ED58" i="12"/>
  <c r="ED71" i="12"/>
  <c r="ED74" i="12"/>
  <c r="ED86" i="12"/>
  <c r="EL58" i="12"/>
  <c r="EL61" i="12"/>
  <c r="EL71" i="12"/>
  <c r="CN41" i="12"/>
  <c r="CN44" i="12"/>
  <c r="CN58" i="12"/>
  <c r="CN71" i="12"/>
  <c r="CN81" i="12"/>
  <c r="BY58" i="12"/>
  <c r="BY71" i="12"/>
  <c r="BY74" i="12"/>
  <c r="DL41" i="12"/>
  <c r="DL44" i="12"/>
  <c r="DL58" i="12"/>
  <c r="DL71" i="12"/>
  <c r="DL74" i="12"/>
  <c r="AV41" i="12"/>
  <c r="AV44" i="12"/>
  <c r="AV58" i="12"/>
  <c r="AV71" i="12"/>
  <c r="AV74" i="12"/>
  <c r="AV85" i="12"/>
  <c r="DR44" i="12"/>
  <c r="DR58" i="12"/>
  <c r="DR71" i="12"/>
  <c r="DR80" i="12"/>
  <c r="DR86" i="12"/>
  <c r="V41" i="12"/>
  <c r="V44" i="12"/>
  <c r="V45" i="12"/>
  <c r="V74" i="12"/>
  <c r="V81" i="12"/>
  <c r="CR44" i="12"/>
  <c r="CR58" i="12"/>
  <c r="CR71" i="12"/>
  <c r="CR81" i="12"/>
  <c r="CR86" i="12"/>
  <c r="CR89" i="12"/>
  <c r="BX41" i="12"/>
  <c r="BX44" i="12"/>
  <c r="BX45" i="12"/>
  <c r="BX58" i="12"/>
  <c r="BX71" i="12"/>
  <c r="BX74" i="12"/>
  <c r="AZ41" i="12"/>
  <c r="AZ44" i="12"/>
  <c r="AZ61" i="12"/>
  <c r="AZ71" i="12"/>
  <c r="AZ74" i="12"/>
  <c r="AZ89" i="12"/>
  <c r="BM44" i="12"/>
  <c r="U44" i="12"/>
  <c r="DO44" i="12"/>
  <c r="CJ44" i="12"/>
  <c r="D44" i="12"/>
  <c r="DX44" i="12"/>
  <c r="X44" i="12"/>
  <c r="S44" i="12"/>
  <c r="AR44" i="12"/>
  <c r="CP44" i="12"/>
  <c r="BG44" i="12"/>
  <c r="BU44" i="12"/>
  <c r="DU44" i="12"/>
  <c r="EK44" i="12"/>
  <c r="EG44" i="12"/>
  <c r="CZ44" i="12"/>
  <c r="AX44" i="12"/>
  <c r="BB44" i="12"/>
  <c r="CF44" i="12"/>
  <c r="BI44" i="12"/>
  <c r="CA44" i="12"/>
  <c r="BL44" i="12"/>
  <c r="AF44" i="12"/>
  <c r="AB44" i="12"/>
  <c r="DK44" i="12"/>
  <c r="DZ44" i="12"/>
  <c r="E44" i="12"/>
  <c r="DI44" i="12"/>
  <c r="CE44" i="12"/>
  <c r="BN44" i="12"/>
  <c r="DB44" i="12"/>
  <c r="O44" i="12"/>
  <c r="AW44" i="12"/>
  <c r="DH44" i="12"/>
  <c r="W44" i="12"/>
  <c r="CS44" i="12"/>
  <c r="AL44" i="12"/>
  <c r="BA44" i="12"/>
  <c r="DY44" i="12"/>
  <c r="AC44" i="12"/>
  <c r="EI44" i="12"/>
  <c r="AK44" i="12"/>
  <c r="P44" i="12"/>
  <c r="BW44" i="12"/>
  <c r="G44" i="12"/>
  <c r="AG44" i="12"/>
  <c r="Q44" i="12"/>
  <c r="Y44" i="12"/>
  <c r="BC44" i="12"/>
  <c r="N44" i="12"/>
  <c r="CY44" i="12"/>
  <c r="DP44" i="12"/>
  <c r="BQ44" i="12"/>
  <c r="EH44" i="12"/>
  <c r="H44" i="12"/>
  <c r="EP44" i="12"/>
  <c r="CX44" i="12"/>
  <c r="AP44" i="12"/>
  <c r="CK44" i="12"/>
  <c r="CU44" i="12"/>
  <c r="AY44" i="12"/>
  <c r="BR44" i="12"/>
  <c r="EO44" i="12"/>
  <c r="AE44" i="12"/>
  <c r="Z44" i="12"/>
  <c r="DQ44" i="12"/>
  <c r="DA44" i="12"/>
  <c r="EM44" i="12"/>
  <c r="AE29" i="12"/>
  <c r="S29" i="12"/>
  <c r="BU29" i="12"/>
  <c r="X29" i="12"/>
  <c r="CB29" i="12"/>
  <c r="DV29" i="12"/>
  <c r="DH29" i="12"/>
  <c r="CQ29" i="12"/>
  <c r="DT29" i="12"/>
  <c r="CU29" i="12"/>
  <c r="AA29" i="12"/>
  <c r="EH29" i="12"/>
  <c r="EB29" i="12"/>
  <c r="BG71" i="12"/>
  <c r="CO71" i="12"/>
  <c r="K71" i="12"/>
  <c r="BQ71" i="12"/>
  <c r="AY71" i="12"/>
  <c r="AH71" i="12"/>
  <c r="DU71" i="12"/>
  <c r="BJ71" i="12"/>
  <c r="AN71" i="12"/>
  <c r="DH71" i="12"/>
  <c r="U71" i="12"/>
  <c r="D71" i="12"/>
  <c r="DI71" i="12"/>
  <c r="E71" i="12"/>
  <c r="DS71" i="12"/>
  <c r="CJ71" i="12"/>
  <c r="AX71" i="12"/>
  <c r="EH71" i="12"/>
  <c r="CD71" i="12"/>
  <c r="AC71" i="12"/>
  <c r="AD71" i="12"/>
  <c r="I71" i="12"/>
  <c r="DX71" i="12"/>
  <c r="EM71" i="12"/>
  <c r="DF71" i="12"/>
  <c r="BB71" i="12"/>
  <c r="CS71" i="12"/>
  <c r="AI71" i="12"/>
  <c r="BH71" i="12"/>
  <c r="BZ71" i="12"/>
  <c r="CZ71" i="12"/>
  <c r="CF71" i="12"/>
  <c r="EK71" i="12"/>
  <c r="CQ71" i="12"/>
  <c r="BI71" i="12"/>
  <c r="DY71" i="12"/>
  <c r="AG71" i="12"/>
  <c r="CB71" i="12"/>
  <c r="CK71" i="12"/>
  <c r="DK71" i="12"/>
  <c r="CC71" i="12"/>
  <c r="AP71" i="12"/>
  <c r="DV71" i="12"/>
  <c r="BR71" i="12"/>
  <c r="H71" i="12"/>
  <c r="F71" i="12"/>
  <c r="BC71" i="12"/>
  <c r="CW71" i="12"/>
  <c r="EF71" i="12"/>
  <c r="EE71" i="12"/>
  <c r="CV71" i="12"/>
  <c r="AU71" i="12"/>
  <c r="EB71" i="12"/>
  <c r="CH71" i="12"/>
  <c r="W71" i="12"/>
  <c r="CX71" i="12"/>
  <c r="AJ71" i="12"/>
  <c r="EC71" i="12"/>
  <c r="DQ71" i="12"/>
  <c r="BW71" i="12"/>
  <c r="DT71" i="12"/>
  <c r="EO71" i="12"/>
  <c r="BN71" i="12"/>
  <c r="EI71" i="12"/>
  <c r="BU71" i="12"/>
  <c r="M71" i="12"/>
  <c r="R71" i="12"/>
  <c r="BP71" i="12"/>
  <c r="EN71" i="12"/>
  <c r="CL71" i="12"/>
  <c r="G71" i="12"/>
  <c r="BT71" i="12"/>
  <c r="AT71" i="12"/>
  <c r="EG71" i="12"/>
  <c r="DD71" i="12"/>
  <c r="EP71" i="12"/>
  <c r="CT71" i="12"/>
  <c r="AO71" i="12"/>
  <c r="EA71" i="12"/>
  <c r="BK71" i="12"/>
  <c r="DA71" i="12"/>
  <c r="P71" i="12"/>
  <c r="L71" i="12"/>
  <c r="X71" i="12"/>
  <c r="BO71" i="12"/>
  <c r="DE71" i="12"/>
  <c r="O71" i="12"/>
  <c r="DN71" i="12"/>
  <c r="N71" i="12"/>
  <c r="DB71" i="12"/>
  <c r="AF71" i="12"/>
  <c r="BA71" i="12"/>
  <c r="AA71" i="12"/>
  <c r="DG71" i="12"/>
  <c r="DW71" i="12"/>
  <c r="AL71" i="12"/>
  <c r="BL71" i="12"/>
  <c r="DZ71" i="12"/>
  <c r="BF86" i="12"/>
  <c r="AE86" i="12"/>
  <c r="CQ86" i="12"/>
  <c r="DO86" i="12"/>
  <c r="BQ86" i="12"/>
  <c r="BT86" i="12"/>
  <c r="BA86" i="12"/>
  <c r="BV86" i="12"/>
  <c r="CC86" i="12"/>
  <c r="CT86" i="12"/>
  <c r="DT86" i="12"/>
  <c r="R86" i="12"/>
  <c r="EC86" i="12"/>
  <c r="BP86" i="12"/>
  <c r="DB86" i="12"/>
  <c r="Z86" i="12"/>
  <c r="DG86" i="12"/>
  <c r="CY61" i="12"/>
  <c r="DO71" i="12"/>
  <c r="DP71" i="12"/>
  <c r="AQ71" i="12"/>
  <c r="CB74" i="12"/>
  <c r="L74" i="12"/>
  <c r="AY74" i="12"/>
  <c r="CS74" i="12"/>
  <c r="S74" i="12"/>
  <c r="DQ74" i="12"/>
  <c r="G74" i="12"/>
  <c r="CF74" i="12"/>
  <c r="BK74" i="12"/>
  <c r="DB74" i="12"/>
  <c r="AA74" i="12"/>
  <c r="DX74" i="12"/>
  <c r="DD74" i="12"/>
  <c r="Q74" i="12"/>
  <c r="AO74" i="12"/>
  <c r="CH74" i="12"/>
  <c r="DZ74" i="12"/>
  <c r="BB74" i="12"/>
  <c r="DO74" i="12"/>
  <c r="CX74" i="12"/>
  <c r="CA74" i="12"/>
  <c r="BT74" i="12"/>
  <c r="I74" i="12"/>
  <c r="BL74" i="12"/>
  <c r="AB74" i="12"/>
  <c r="CG74" i="12"/>
  <c r="EG74" i="12"/>
  <c r="Y74" i="12"/>
  <c r="CU74" i="12"/>
  <c r="U74" i="12"/>
  <c r="BU74" i="12"/>
  <c r="DK74" i="12"/>
  <c r="D74" i="12"/>
  <c r="AM74" i="12"/>
  <c r="EN74" i="12"/>
  <c r="BM74" i="12"/>
  <c r="DM74" i="12"/>
  <c r="K74" i="12"/>
  <c r="AW74" i="12"/>
  <c r="CQ74" i="12"/>
  <c r="EP74" i="12"/>
  <c r="BO74" i="12"/>
  <c r="DW74" i="12"/>
  <c r="AD74" i="12"/>
  <c r="AS74" i="12"/>
  <c r="BG74" i="12"/>
  <c r="W74" i="12"/>
  <c r="CD74" i="12"/>
  <c r="DT74" i="12"/>
  <c r="AN74" i="12"/>
  <c r="CZ74" i="12"/>
  <c r="EO74" i="12"/>
  <c r="AI74" i="12"/>
  <c r="DN74" i="12"/>
  <c r="AF74" i="12"/>
  <c r="CC74" i="12"/>
  <c r="EA74" i="12"/>
  <c r="M74" i="12"/>
  <c r="DG74" i="12"/>
  <c r="X74" i="12"/>
  <c r="BW74" i="12"/>
  <c r="EC74" i="12"/>
  <c r="F74" i="12"/>
  <c r="BJ74" i="12"/>
  <c r="DI74" i="12"/>
  <c r="Z74" i="12"/>
  <c r="CL74" i="12"/>
  <c r="EM74" i="12"/>
  <c r="BH74" i="12"/>
  <c r="BF74" i="12"/>
  <c r="BQ89" i="12"/>
  <c r="DS89" i="12"/>
  <c r="EP89" i="12"/>
  <c r="CB89" i="12"/>
  <c r="BU89" i="12"/>
  <c r="BS89" i="12"/>
  <c r="BB89" i="12"/>
  <c r="BH89" i="12"/>
  <c r="CH89" i="12"/>
  <c r="BJ89" i="12"/>
  <c r="BR89" i="12"/>
  <c r="M89" i="12"/>
  <c r="AE89" i="12"/>
  <c r="CJ89" i="12"/>
  <c r="DZ89" i="12"/>
  <c r="EM89" i="12"/>
  <c r="BG89" i="12"/>
  <c r="AO89" i="12"/>
  <c r="Z89" i="12"/>
  <c r="AL89" i="12"/>
  <c r="DV89" i="12"/>
  <c r="EA89" i="12"/>
  <c r="BC89" i="12"/>
  <c r="BL89" i="12"/>
  <c r="DH89" i="12"/>
  <c r="CL89" i="12"/>
  <c r="BN89" i="12"/>
  <c r="Q89" i="12"/>
  <c r="EK89" i="12"/>
  <c r="AK89" i="12"/>
  <c r="AD89" i="12"/>
  <c r="BK89" i="12"/>
  <c r="R89" i="12"/>
  <c r="CG89" i="12"/>
  <c r="Y71" i="12"/>
  <c r="CH58" i="12"/>
  <c r="CH61" i="12"/>
  <c r="BU58" i="12"/>
  <c r="BU61" i="12"/>
  <c r="EC42" i="12"/>
  <c r="Z41" i="12"/>
  <c r="Z58" i="12"/>
  <c r="Z61" i="12"/>
  <c r="DO41" i="12"/>
  <c r="DO58" i="12"/>
  <c r="DO61" i="12"/>
  <c r="BP41" i="12"/>
  <c r="BP61" i="12"/>
  <c r="BZ29" i="12"/>
  <c r="AM71" i="12"/>
  <c r="S71" i="12"/>
  <c r="F58" i="12"/>
  <c r="G58" i="12"/>
  <c r="AQ58" i="12"/>
  <c r="CD58" i="12"/>
  <c r="S58" i="12"/>
  <c r="BQ58" i="12"/>
  <c r="CZ58" i="12"/>
  <c r="EG58" i="12"/>
  <c r="Y58" i="12"/>
  <c r="CF58" i="12"/>
  <c r="DV58" i="12"/>
  <c r="AK58" i="12"/>
  <c r="J58" i="12"/>
  <c r="AY58" i="12"/>
  <c r="CK58" i="12"/>
  <c r="DT58" i="12"/>
  <c r="AB58" i="12"/>
  <c r="DH58" i="12"/>
  <c r="EO58" i="12"/>
  <c r="AI58" i="12"/>
  <c r="CU58" i="12"/>
  <c r="AJ58" i="12"/>
  <c r="P58" i="12"/>
  <c r="W58" i="12"/>
  <c r="CS58" i="12"/>
  <c r="AN58" i="12"/>
  <c r="DQ58" i="12"/>
  <c r="BA58" i="12"/>
  <c r="AX58" i="12"/>
  <c r="CJ58" i="12"/>
  <c r="DS58" i="12"/>
  <c r="DJ58" i="12"/>
  <c r="AM58" i="12"/>
  <c r="DP58" i="12"/>
  <c r="X58" i="12"/>
  <c r="BM58" i="12"/>
  <c r="DD58" i="12"/>
  <c r="EK58" i="12"/>
  <c r="AO58" i="12"/>
  <c r="BZ58" i="12"/>
  <c r="DI58" i="12"/>
  <c r="EP58" i="12"/>
  <c r="BB58" i="12"/>
  <c r="DF58" i="12"/>
  <c r="EM58" i="12"/>
  <c r="R58" i="12"/>
  <c r="D58" i="12"/>
  <c r="I58" i="12"/>
  <c r="AG58" i="12"/>
  <c r="DC58" i="12"/>
  <c r="BI58" i="12"/>
  <c r="DY58" i="12"/>
  <c r="BN58" i="12"/>
  <c r="U58" i="12"/>
  <c r="BK58" i="12"/>
  <c r="EA58" i="12"/>
  <c r="M58" i="12"/>
  <c r="DX58" i="12"/>
  <c r="AH58" i="12"/>
  <c r="BW58" i="12"/>
  <c r="DM58" i="12"/>
  <c r="K58" i="12"/>
  <c r="AW58" i="12"/>
  <c r="BO58" i="12"/>
  <c r="CI58" i="12"/>
  <c r="AD58" i="12"/>
  <c r="N58" i="12"/>
  <c r="BL58" i="12"/>
  <c r="EB58" i="12"/>
  <c r="CG58" i="12"/>
  <c r="O58" i="12"/>
  <c r="DE58" i="12"/>
  <c r="AF58" i="12"/>
  <c r="DB58" i="12"/>
  <c r="EI58" i="12"/>
  <c r="E58" i="12"/>
  <c r="BC58" i="12"/>
  <c r="CW58" i="12"/>
  <c r="EF58" i="12"/>
  <c r="AR58" i="12"/>
  <c r="CE58" i="12"/>
  <c r="DU58" i="12"/>
  <c r="T58" i="12"/>
  <c r="BJ58" i="12"/>
  <c r="CQ58" i="12"/>
  <c r="DZ58" i="12"/>
  <c r="AL58" i="12"/>
  <c r="CL58" i="12"/>
  <c r="DW58" i="12"/>
  <c r="BH58" i="12"/>
  <c r="DF61" i="12"/>
  <c r="BM61" i="12"/>
  <c r="DY61" i="12"/>
  <c r="W61" i="12"/>
  <c r="L61" i="12"/>
  <c r="N61" i="12"/>
  <c r="DT61" i="12"/>
  <c r="EK61" i="12"/>
  <c r="AD61" i="12"/>
  <c r="BF61" i="12"/>
  <c r="R61" i="12"/>
  <c r="EB61" i="12"/>
  <c r="AM61" i="12"/>
  <c r="DC61" i="12"/>
  <c r="E61" i="12"/>
  <c r="CK61" i="12"/>
  <c r="M61" i="12"/>
  <c r="AR61" i="12"/>
  <c r="AB61" i="12"/>
  <c r="DV61" i="12"/>
  <c r="AW61" i="12"/>
  <c r="BZ61" i="12"/>
  <c r="AX61" i="12"/>
  <c r="CC61" i="12"/>
  <c r="U61" i="12"/>
  <c r="BA61" i="12"/>
  <c r="CL61" i="12"/>
  <c r="BB61" i="12"/>
  <c r="BR61" i="12"/>
  <c r="H61" i="12"/>
  <c r="S61" i="12"/>
  <c r="CE61" i="12"/>
  <c r="BT61" i="12"/>
  <c r="BQ61" i="12"/>
  <c r="DW61" i="12"/>
  <c r="O61" i="12"/>
  <c r="K61" i="12"/>
  <c r="CF61" i="12"/>
  <c r="DS61" i="12"/>
  <c r="AT61" i="12"/>
  <c r="Y61" i="12"/>
  <c r="BH61" i="12"/>
  <c r="BJ61" i="12"/>
  <c r="P61" i="12"/>
  <c r="I61" i="12"/>
  <c r="AN61" i="12"/>
  <c r="EJ61" i="12"/>
  <c r="EP61" i="12"/>
  <c r="EE61" i="12"/>
  <c r="AI61" i="12"/>
  <c r="G61" i="12"/>
  <c r="AL61" i="12"/>
  <c r="EH61" i="12"/>
  <c r="DB61" i="12"/>
  <c r="BO61" i="12"/>
  <c r="CQ61" i="12"/>
  <c r="Q61" i="12"/>
  <c r="BS41" i="12"/>
  <c r="BF41" i="12"/>
  <c r="CT41" i="12"/>
  <c r="BV41" i="12"/>
  <c r="Y41" i="12"/>
  <c r="AW41" i="12"/>
  <c r="DH41" i="12"/>
  <c r="EN41" i="12"/>
  <c r="CQ41" i="12"/>
  <c r="M41" i="12"/>
  <c r="J41" i="12"/>
  <c r="BG41" i="12"/>
  <c r="AE41" i="12"/>
  <c r="DU41" i="12"/>
  <c r="CD41" i="12"/>
  <c r="BO41" i="12"/>
  <c r="BN41" i="12"/>
  <c r="AB41" i="12"/>
  <c r="AF41" i="12"/>
  <c r="DA41" i="12"/>
  <c r="DY41" i="12"/>
  <c r="CC41" i="12"/>
  <c r="EP41" i="12"/>
  <c r="K41" i="12"/>
  <c r="CI41" i="12"/>
  <c r="AQ41" i="12"/>
  <c r="BI41" i="12"/>
  <c r="T41" i="12"/>
  <c r="R41" i="12"/>
  <c r="AR41" i="12"/>
  <c r="CF41" i="12"/>
  <c r="CJ41" i="12"/>
  <c r="O41" i="12"/>
  <c r="EJ41" i="12"/>
  <c r="DV41" i="12"/>
  <c r="DB41" i="12"/>
  <c r="DX41" i="12"/>
  <c r="Q41" i="12"/>
  <c r="EJ71" i="12"/>
  <c r="AT80" i="12"/>
  <c r="DS80" i="12"/>
  <c r="E80" i="12"/>
  <c r="H80" i="12"/>
  <c r="DH80" i="12"/>
  <c r="EG80" i="12"/>
  <c r="L80" i="12"/>
  <c r="CU80" i="12"/>
  <c r="BL80" i="12"/>
  <c r="BT80" i="12"/>
  <c r="BZ80" i="12"/>
  <c r="DF80" i="12"/>
  <c r="AP80" i="12"/>
  <c r="DE80" i="12"/>
  <c r="DB80" i="12"/>
  <c r="CO80" i="12"/>
  <c r="DG80" i="12"/>
  <c r="AW71" i="12"/>
  <c r="DE29" i="12"/>
  <c r="AB71" i="12"/>
  <c r="CI81" i="12"/>
  <c r="BS81" i="12"/>
  <c r="EP85" i="12"/>
  <c r="CU85" i="12"/>
  <c r="DA85" i="12"/>
  <c r="CJ85" i="12"/>
  <c r="BH85" i="12"/>
  <c r="AS45" i="12"/>
  <c r="AU45" i="12"/>
  <c r="EE45" i="12"/>
  <c r="CF45" i="12"/>
  <c r="AK45" i="12"/>
  <c r="CT45" i="12"/>
  <c r="BC45" i="12"/>
  <c r="DX45" i="12"/>
  <c r="DK45" i="12"/>
  <c r="BV45" i="12"/>
  <c r="AF45" i="12"/>
  <c r="DY45" i="12"/>
  <c r="U45" i="12"/>
  <c r="EA45" i="12"/>
  <c r="CK45" i="12"/>
  <c r="K45" i="12"/>
  <c r="H45" i="12"/>
  <c r="DJ45" i="12"/>
  <c r="CB45" i="12"/>
  <c r="BO45" i="12"/>
  <c r="EM45" i="12"/>
  <c r="DE45" i="12"/>
  <c r="AN45" i="12"/>
  <c r="DH45" i="12"/>
  <c r="BR45" i="12"/>
  <c r="AP45" i="12"/>
  <c r="EG45" i="12"/>
  <c r="CQ45" i="12"/>
  <c r="BI45" i="12"/>
  <c r="EI45" i="12"/>
  <c r="CS45" i="12"/>
  <c r="BW45" i="12"/>
  <c r="EK45" i="12"/>
  <c r="CW45" i="12"/>
  <c r="P45" i="12"/>
  <c r="E45" i="12"/>
  <c r="CQ79" i="12"/>
  <c r="CT79" i="12"/>
  <c r="X79" i="12"/>
  <c r="M79" i="12"/>
  <c r="F79" i="12"/>
  <c r="T73" i="12"/>
  <c r="DA58" i="12"/>
  <c r="CF77" i="12"/>
  <c r="BI77" i="12"/>
  <c r="AT77" i="12"/>
  <c r="I77" i="12"/>
  <c r="BL77" i="12"/>
  <c r="EN77" i="12"/>
  <c r="DC77" i="12"/>
  <c r="DA77" i="12"/>
  <c r="CJ77" i="12"/>
  <c r="AI77" i="12"/>
  <c r="DF77" i="12"/>
  <c r="EB77" i="12"/>
  <c r="L58" i="12"/>
  <c r="H58" i="12"/>
  <c r="DK58" i="12"/>
  <c r="DG58" i="12"/>
  <c r="EC58" i="12"/>
  <c r="EH58" i="12"/>
  <c r="CA58" i="12"/>
  <c r="BV58" i="12"/>
  <c r="DN58" i="12"/>
  <c r="CY58" i="12"/>
  <c r="EN58" i="12"/>
  <c r="AC58" i="12"/>
  <c r="AU58" i="12"/>
  <c r="CX58" i="12"/>
  <c r="EJ58" i="12"/>
  <c r="AP58" i="12"/>
  <c r="AA58" i="12"/>
  <c r="AZ58" i="12"/>
  <c r="BR58" i="12"/>
  <c r="CV58" i="12"/>
  <c r="EH78" i="12"/>
  <c r="O78" i="12"/>
  <c r="R78" i="12"/>
  <c r="BG78" i="12"/>
  <c r="AQ78" i="12"/>
  <c r="BI78" i="12"/>
  <c r="AF78" i="12"/>
  <c r="AK78" i="12"/>
  <c r="CX78" i="12"/>
  <c r="CP78" i="12"/>
  <c r="AC78" i="12"/>
  <c r="CD78" i="12"/>
  <c r="D78" i="12"/>
  <c r="EA29" i="12"/>
  <c r="AA69" i="12"/>
  <c r="ED69" i="12"/>
  <c r="O69" i="12"/>
  <c r="CA69" i="12"/>
  <c r="BS45" i="12"/>
  <c r="CV45" i="12"/>
  <c r="DV45" i="12"/>
  <c r="EC45" i="12"/>
  <c r="AZ45" i="12"/>
  <c r="DZ45" i="12"/>
  <c r="W45" i="12"/>
  <c r="CG45" i="12"/>
  <c r="EF45" i="12"/>
  <c r="CN45" i="12"/>
  <c r="CA45" i="12"/>
  <c r="DF45" i="12"/>
  <c r="EL45" i="12"/>
  <c r="AC45" i="12"/>
  <c r="CC45" i="12"/>
  <c r="EJ45" i="12"/>
  <c r="BL45" i="12"/>
  <c r="CR45" i="12"/>
  <c r="EP45" i="12"/>
  <c r="I45" i="12"/>
  <c r="AD45" i="12"/>
  <c r="Y45" i="12"/>
  <c r="AX45" i="12"/>
  <c r="DA45" i="12"/>
  <c r="T45" i="12"/>
  <c r="CE45" i="12"/>
  <c r="DR45" i="12"/>
  <c r="AO45" i="12"/>
  <c r="M45" i="12"/>
  <c r="DP46" i="12"/>
  <c r="CN49" i="12"/>
  <c r="AU49" i="12"/>
  <c r="AH49" i="12"/>
  <c r="CC49" i="12"/>
  <c r="AK49" i="12"/>
  <c r="BI49" i="12"/>
  <c r="DY49" i="12"/>
  <c r="BX49" i="12"/>
  <c r="G49" i="12"/>
  <c r="AF49" i="12"/>
  <c r="DB49" i="12"/>
  <c r="AW49" i="12"/>
  <c r="DR49" i="12"/>
  <c r="AT49" i="12"/>
  <c r="BM49" i="12"/>
  <c r="EK49" i="12"/>
  <c r="CK49" i="12"/>
  <c r="P49" i="12"/>
  <c r="CL49" i="12"/>
  <c r="AI49" i="12"/>
  <c r="ED49" i="12"/>
  <c r="BH49" i="12"/>
  <c r="BQ49" i="12"/>
  <c r="EG49" i="12"/>
  <c r="CM49" i="12"/>
  <c r="K49" i="12"/>
  <c r="AP49" i="12"/>
  <c r="DK49" i="12"/>
  <c r="BJ49" i="12"/>
  <c r="DZ49" i="12"/>
  <c r="BF49" i="12"/>
  <c r="BW49" i="12"/>
  <c r="W49" i="12"/>
  <c r="CS49" i="12"/>
  <c r="E49" i="12"/>
  <c r="CV49" i="12"/>
  <c r="BA49" i="12"/>
  <c r="EL49" i="12"/>
  <c r="O49" i="12"/>
  <c r="BG49" i="12"/>
  <c r="CP49" i="12"/>
  <c r="AM49" i="12"/>
  <c r="DP49" i="12"/>
  <c r="BT49" i="12"/>
  <c r="BU49" i="12"/>
  <c r="EI49" i="12"/>
  <c r="CH49" i="12"/>
  <c r="J49" i="12"/>
  <c r="X49" i="12"/>
  <c r="DD49" i="12"/>
  <c r="AY49" i="12"/>
  <c r="DT49" i="12"/>
  <c r="AL49" i="12"/>
  <c r="DW49" i="12"/>
  <c r="CU49" i="12"/>
  <c r="CX49" i="12"/>
  <c r="H49" i="12"/>
  <c r="AZ85" i="12"/>
  <c r="DE49" i="12"/>
  <c r="BL49" i="12"/>
  <c r="CQ49" i="12"/>
  <c r="DX49" i="12"/>
  <c r="DQ61" i="12"/>
  <c r="EE49" i="12"/>
  <c r="DM49" i="12"/>
  <c r="T49" i="12"/>
  <c r="AV49" i="12"/>
  <c r="AO61" i="12"/>
  <c r="DE61" i="12"/>
  <c r="AU61" i="12"/>
  <c r="BP58" i="12"/>
  <c r="EA41" i="12"/>
  <c r="EC41" i="12"/>
  <c r="AW85" i="12"/>
  <c r="EM61" i="12"/>
  <c r="AJ61" i="12"/>
  <c r="EI61" i="12"/>
  <c r="CC58" i="12"/>
  <c r="CI61" i="12"/>
  <c r="DR41" i="12"/>
  <c r="BH41" i="12"/>
  <c r="AC61" i="12"/>
  <c r="AP61" i="12"/>
  <c r="EE58" i="12"/>
  <c r="DU85" i="12"/>
  <c r="P17"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C34" i="20"/>
  <c r="AC35" i="20"/>
  <c r="AC36" i="20"/>
  <c r="AC37" i="20"/>
  <c r="AC38" i="20"/>
  <c r="AC39" i="20"/>
  <c r="AC40" i="20"/>
  <c r="AC41" i="20"/>
  <c r="AC42" i="20"/>
  <c r="AC43" i="20"/>
  <c r="AC44" i="20"/>
  <c r="AC45" i="20"/>
  <c r="AC46" i="20"/>
  <c r="AC47" i="20"/>
  <c r="AC48" i="20"/>
  <c r="AC49" i="20"/>
  <c r="AC50" i="20"/>
  <c r="AC51" i="20"/>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AE34" i="20"/>
  <c r="AE35" i="20"/>
  <c r="AE36" i="20"/>
  <c r="AE37" i="20"/>
  <c r="AE38" i="20"/>
  <c r="AE39" i="20"/>
  <c r="AE40" i="20"/>
  <c r="AE41" i="20"/>
  <c r="AE42" i="20"/>
  <c r="AE43" i="20"/>
  <c r="AE44" i="20"/>
  <c r="AE45" i="20"/>
  <c r="AE46" i="20"/>
  <c r="AE47" i="20"/>
  <c r="AE48" i="20"/>
  <c r="AE49" i="20"/>
  <c r="AE50" i="20"/>
  <c r="AE51" i="20"/>
  <c r="AE52" i="20"/>
  <c r="AE53" i="20"/>
  <c r="AE54" i="20"/>
  <c r="AE55" i="20"/>
  <c r="AE56" i="20"/>
  <c r="AE57" i="20"/>
  <c r="AE58" i="20"/>
  <c r="AE59" i="20"/>
  <c r="AE60" i="20"/>
  <c r="AE61" i="20"/>
  <c r="AE62" i="20"/>
  <c r="AE63" i="20"/>
  <c r="AE64" i="20"/>
  <c r="AE65" i="20"/>
  <c r="AE66" i="20"/>
  <c r="AE67" i="20"/>
  <c r="AE68" i="20"/>
  <c r="AE69" i="20"/>
  <c r="AE70" i="20"/>
  <c r="AE71" i="20"/>
  <c r="AE72" i="20"/>
  <c r="AE73" i="20"/>
  <c r="AE74" i="20"/>
  <c r="AE75" i="20"/>
  <c r="AE76" i="20"/>
  <c r="AE77" i="20"/>
  <c r="AE78" i="20"/>
  <c r="AE79" i="20"/>
  <c r="AE80" i="20"/>
  <c r="AE81" i="20"/>
  <c r="AE82" i="20"/>
  <c r="AE83" i="20"/>
  <c r="AE84" i="20"/>
  <c r="AE85" i="20"/>
  <c r="AE86" i="20"/>
  <c r="AE87" i="20"/>
  <c r="AE88" i="20"/>
  <c r="AE89" i="20"/>
  <c r="AE90" i="20"/>
  <c r="AE91" i="20"/>
  <c r="AE92"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AH34" i="20"/>
  <c r="AH35" i="20"/>
  <c r="AH36" i="20"/>
  <c r="AH37" i="20"/>
  <c r="AH38" i="20"/>
  <c r="AH39" i="20"/>
  <c r="AH40" i="20"/>
  <c r="AH41" i="20"/>
  <c r="AH42" i="20"/>
  <c r="AH43" i="20"/>
  <c r="AH44" i="20"/>
  <c r="AH45" i="20"/>
  <c r="AH46" i="20"/>
  <c r="AH47" i="20"/>
  <c r="AH48" i="20"/>
  <c r="AH49" i="20"/>
  <c r="AH50" i="20"/>
  <c r="AH51" i="20"/>
  <c r="AH52" i="20"/>
  <c r="AH53" i="20"/>
  <c r="AH54" i="20"/>
  <c r="AH55" i="20"/>
  <c r="AH56" i="20"/>
  <c r="AH57" i="20"/>
  <c r="AH58" i="20"/>
  <c r="AH59" i="20"/>
  <c r="AH60" i="20"/>
  <c r="AH61" i="20"/>
  <c r="AH62" i="20"/>
  <c r="AH63" i="20"/>
  <c r="AH64" i="20"/>
  <c r="AH65" i="20"/>
  <c r="AH66" i="20"/>
  <c r="AH67" i="20"/>
  <c r="AH68" i="20"/>
  <c r="AH69" i="20"/>
  <c r="AH70" i="20"/>
  <c r="AH71" i="20"/>
  <c r="AH72" i="20"/>
  <c r="AH73" i="20"/>
  <c r="AH74" i="20"/>
  <c r="AH75" i="20"/>
  <c r="AH76" i="20"/>
  <c r="AH77" i="20"/>
  <c r="AH78" i="20"/>
  <c r="AH79" i="20"/>
  <c r="AH80" i="20"/>
  <c r="AH81" i="20"/>
  <c r="AH82" i="20"/>
  <c r="AH83" i="20"/>
  <c r="AH84" i="20"/>
  <c r="AH85" i="20"/>
  <c r="AH86" i="20"/>
  <c r="AH87" i="20"/>
  <c r="AH88" i="20"/>
  <c r="AH89" i="20"/>
  <c r="AH90" i="20"/>
  <c r="AH91" i="20"/>
  <c r="AH92"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54" i="20"/>
  <c r="AJ55" i="20"/>
  <c r="AJ56" i="20"/>
  <c r="AJ57" i="20"/>
  <c r="AJ58" i="20"/>
  <c r="AJ59" i="20"/>
  <c r="AJ60" i="20"/>
  <c r="AJ61" i="20"/>
  <c r="AJ62" i="20"/>
  <c r="AJ63" i="20"/>
  <c r="AJ64" i="20"/>
  <c r="AJ65" i="20"/>
  <c r="AJ66" i="20"/>
  <c r="AJ67" i="20"/>
  <c r="AJ68" i="20"/>
  <c r="AJ69" i="20"/>
  <c r="AJ70" i="20"/>
  <c r="AJ71" i="20"/>
  <c r="AJ72" i="20"/>
  <c r="AJ73" i="20"/>
  <c r="AJ74" i="20"/>
  <c r="AJ75" i="20"/>
  <c r="AJ76" i="20"/>
  <c r="AJ77" i="20"/>
  <c r="AJ78" i="20"/>
  <c r="AJ79" i="20"/>
  <c r="AJ80" i="20"/>
  <c r="AJ81" i="20"/>
  <c r="AJ82" i="20"/>
  <c r="AJ83" i="20"/>
  <c r="AJ84" i="20"/>
  <c r="AJ85" i="20"/>
  <c r="AJ86" i="20"/>
  <c r="AJ87" i="20"/>
  <c r="AJ88" i="20"/>
  <c r="AJ89" i="20"/>
  <c r="AJ90" i="20"/>
  <c r="AJ91" i="20"/>
  <c r="AJ92"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51" i="20"/>
  <c r="AK52" i="20"/>
  <c r="AK53" i="20"/>
  <c r="AK54" i="20"/>
  <c r="AK55" i="20"/>
  <c r="AK56" i="20"/>
  <c r="AK57" i="20"/>
  <c r="AK58" i="20"/>
  <c r="AK59" i="20"/>
  <c r="AK60" i="20"/>
  <c r="AK61" i="20"/>
  <c r="AK62" i="20"/>
  <c r="AK63" i="20"/>
  <c r="AK64" i="20"/>
  <c r="AK65" i="20"/>
  <c r="AK66" i="20"/>
  <c r="AK67" i="20"/>
  <c r="AK68" i="20"/>
  <c r="AK69" i="20"/>
  <c r="AK70" i="20"/>
  <c r="AK71" i="20"/>
  <c r="AK72" i="20"/>
  <c r="AK73" i="20"/>
  <c r="AK74" i="20"/>
  <c r="AK75" i="20"/>
  <c r="AK76" i="20"/>
  <c r="AK77" i="20"/>
  <c r="AK78" i="20"/>
  <c r="AK79" i="20"/>
  <c r="AK80" i="20"/>
  <c r="AK81" i="20"/>
  <c r="AK82" i="20"/>
  <c r="AK83" i="20"/>
  <c r="AK84" i="20"/>
  <c r="AK85" i="20"/>
  <c r="AK86" i="20"/>
  <c r="AK87" i="20"/>
  <c r="AK88" i="20"/>
  <c r="AK89" i="20"/>
  <c r="AK90" i="20"/>
  <c r="AK91" i="20"/>
  <c r="AK92" i="20"/>
  <c r="AL9" i="20"/>
  <c r="AL10" i="20"/>
  <c r="AL11" i="20"/>
  <c r="AL12" i="20"/>
  <c r="AL13" i="20"/>
  <c r="AL14" i="20"/>
  <c r="AL15" i="20"/>
  <c r="AL16" i="20"/>
  <c r="AL17" i="20"/>
  <c r="AL18" i="20"/>
  <c r="AL19" i="20"/>
  <c r="AL20" i="20"/>
  <c r="AL21" i="20"/>
  <c r="AL22" i="20"/>
  <c r="AL23" i="20"/>
  <c r="AL24" i="20"/>
  <c r="AL25" i="20"/>
  <c r="AL26" i="20"/>
  <c r="AL27" i="20"/>
  <c r="AL28" i="20"/>
  <c r="AL29" i="20"/>
  <c r="AL30" i="20"/>
  <c r="AL31" i="20"/>
  <c r="AL32" i="20"/>
  <c r="AL33" i="20"/>
  <c r="AL34" i="20"/>
  <c r="AL35" i="20"/>
  <c r="AL36" i="20"/>
  <c r="AL37" i="20"/>
  <c r="AL38" i="20"/>
  <c r="AL39" i="20"/>
  <c r="AL40" i="20"/>
  <c r="AL41" i="20"/>
  <c r="AL42" i="20"/>
  <c r="AL43" i="20"/>
  <c r="AL44" i="20"/>
  <c r="AL45" i="20"/>
  <c r="AL46" i="20"/>
  <c r="AL47" i="20"/>
  <c r="AL48" i="20"/>
  <c r="AL49" i="20"/>
  <c r="AL50" i="20"/>
  <c r="AL51" i="20"/>
  <c r="AL52" i="20"/>
  <c r="AL53" i="20"/>
  <c r="AL54" i="20"/>
  <c r="AL55" i="20"/>
  <c r="AL56" i="20"/>
  <c r="AL57" i="20"/>
  <c r="AL58" i="20"/>
  <c r="AL59" i="20"/>
  <c r="AL60" i="20"/>
  <c r="AL61" i="20"/>
  <c r="AL62" i="20"/>
  <c r="AL63" i="20"/>
  <c r="AL64" i="20"/>
  <c r="AL65" i="20"/>
  <c r="AL66" i="20"/>
  <c r="AL67" i="20"/>
  <c r="AL68" i="20"/>
  <c r="AL69" i="20"/>
  <c r="AL70" i="20"/>
  <c r="AL71" i="20"/>
  <c r="AL72" i="20"/>
  <c r="AL73" i="20"/>
  <c r="AL74" i="20"/>
  <c r="AL75" i="20"/>
  <c r="AL76" i="20"/>
  <c r="AL77" i="20"/>
  <c r="AL78" i="20"/>
  <c r="AL79" i="20"/>
  <c r="AL80" i="20"/>
  <c r="AL81" i="20"/>
  <c r="AL82" i="20"/>
  <c r="AL83" i="20"/>
  <c r="AL84" i="20"/>
  <c r="AL85" i="20"/>
  <c r="AL86" i="20"/>
  <c r="AL87" i="20"/>
  <c r="AL88" i="20"/>
  <c r="AL89" i="20"/>
  <c r="AL90" i="20"/>
  <c r="AL91" i="20"/>
  <c r="AL92"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N9" i="20"/>
  <c r="AN10" i="20"/>
  <c r="AN11" i="20"/>
  <c r="AN12" i="20"/>
  <c r="AN13" i="20"/>
  <c r="AN14" i="20"/>
  <c r="AN15" i="20"/>
  <c r="AN16" i="20"/>
  <c r="AN17" i="20"/>
  <c r="AN18" i="20"/>
  <c r="AN19" i="20"/>
  <c r="AN20" i="20"/>
  <c r="AN21" i="20"/>
  <c r="AN22" i="20"/>
  <c r="AN23" i="20"/>
  <c r="AN24" i="20"/>
  <c r="AN25" i="20"/>
  <c r="AN26" i="20"/>
  <c r="AN27" i="20"/>
  <c r="AN28" i="20"/>
  <c r="AN29" i="20"/>
  <c r="AN30" i="20"/>
  <c r="AN31" i="20"/>
  <c r="AN32" i="20"/>
  <c r="AN33" i="20"/>
  <c r="AN34" i="20"/>
  <c r="AN35" i="20"/>
  <c r="AN36" i="20"/>
  <c r="AN37" i="20"/>
  <c r="AN38" i="20"/>
  <c r="AN39" i="20"/>
  <c r="AN40" i="20"/>
  <c r="AN41" i="20"/>
  <c r="AN42" i="20"/>
  <c r="AN43" i="20"/>
  <c r="AN44" i="20"/>
  <c r="AN45" i="20"/>
  <c r="AN46" i="20"/>
  <c r="AN47" i="20"/>
  <c r="AN48" i="20"/>
  <c r="AN49" i="20"/>
  <c r="AN50" i="20"/>
  <c r="AN51" i="20"/>
  <c r="AN52" i="20"/>
  <c r="AN53" i="20"/>
  <c r="AN54" i="20"/>
  <c r="AN55" i="20"/>
  <c r="AN56" i="20"/>
  <c r="AN57" i="20"/>
  <c r="AN58" i="20"/>
  <c r="AN59" i="20"/>
  <c r="AN60" i="20"/>
  <c r="AN61" i="20"/>
  <c r="AN62" i="20"/>
  <c r="AN63" i="20"/>
  <c r="AN64" i="20"/>
  <c r="AN65" i="20"/>
  <c r="AN66" i="20"/>
  <c r="AN67" i="20"/>
  <c r="AN68" i="20"/>
  <c r="AN69" i="20"/>
  <c r="AN70" i="20"/>
  <c r="AN71" i="20"/>
  <c r="AN72" i="20"/>
  <c r="AN73" i="20"/>
  <c r="AN74" i="20"/>
  <c r="AN75" i="20"/>
  <c r="AN76" i="20"/>
  <c r="AN77" i="20"/>
  <c r="AN78" i="20"/>
  <c r="AN79" i="20"/>
  <c r="AN80" i="20"/>
  <c r="AN81" i="20"/>
  <c r="AN82" i="20"/>
  <c r="AN83" i="20"/>
  <c r="AN84" i="20"/>
  <c r="AN85" i="20"/>
  <c r="AN86" i="20"/>
  <c r="AN87" i="20"/>
  <c r="AN88" i="20"/>
  <c r="AN89" i="20"/>
  <c r="AN90" i="20"/>
  <c r="AN91" i="20"/>
  <c r="AN92"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P9" i="20"/>
  <c r="AP10" i="20"/>
  <c r="AP11" i="20"/>
  <c r="AP12" i="20"/>
  <c r="AP13" i="20"/>
  <c r="AP14" i="20"/>
  <c r="AP15" i="20"/>
  <c r="AP16" i="20"/>
  <c r="AP17" i="20"/>
  <c r="AP18" i="20"/>
  <c r="AP19" i="20"/>
  <c r="AP20" i="20"/>
  <c r="AP21" i="20"/>
  <c r="AP22" i="20"/>
  <c r="AP23" i="20"/>
  <c r="AP24" i="20"/>
  <c r="AP25" i="20"/>
  <c r="AP26" i="20"/>
  <c r="AP27" i="20"/>
  <c r="AP28" i="20"/>
  <c r="AP29" i="20"/>
  <c r="AP30" i="20"/>
  <c r="AP31" i="20"/>
  <c r="AP32" i="20"/>
  <c r="AP33" i="20"/>
  <c r="AP34" i="20"/>
  <c r="AP35" i="20"/>
  <c r="AP36" i="20"/>
  <c r="AP37" i="20"/>
  <c r="AP38" i="20"/>
  <c r="AP39" i="20"/>
  <c r="AP40" i="20"/>
  <c r="AP41" i="20"/>
  <c r="AP42" i="20"/>
  <c r="AP43" i="20"/>
  <c r="AP44" i="20"/>
  <c r="AP45" i="20"/>
  <c r="AP46" i="20"/>
  <c r="AP47" i="20"/>
  <c r="AP48" i="20"/>
  <c r="AP49" i="20"/>
  <c r="AP50" i="20"/>
  <c r="AP51" i="20"/>
  <c r="AP52" i="20"/>
  <c r="AP53" i="20"/>
  <c r="AP54" i="20"/>
  <c r="AP55" i="20"/>
  <c r="AP56" i="20"/>
  <c r="AP57" i="20"/>
  <c r="AP58" i="20"/>
  <c r="AP59" i="20"/>
  <c r="AP60" i="20"/>
  <c r="AP61" i="20"/>
  <c r="AP62" i="20"/>
  <c r="AP63" i="20"/>
  <c r="AP64" i="20"/>
  <c r="AP65" i="20"/>
  <c r="AP66" i="20"/>
  <c r="AP67" i="20"/>
  <c r="AP68" i="20"/>
  <c r="AP69" i="20"/>
  <c r="AP70" i="20"/>
  <c r="AP71" i="20"/>
  <c r="AP72" i="20"/>
  <c r="AP73" i="20"/>
  <c r="AP74" i="20"/>
  <c r="AP75" i="20"/>
  <c r="AP76" i="20"/>
  <c r="AP77" i="20"/>
  <c r="AP78" i="20"/>
  <c r="AP79" i="20"/>
  <c r="AP80" i="20"/>
  <c r="AP81" i="20"/>
  <c r="AP82" i="20"/>
  <c r="AP83" i="20"/>
  <c r="AP84" i="20"/>
  <c r="AP85" i="20"/>
  <c r="AP86" i="20"/>
  <c r="AP87" i="20"/>
  <c r="AP88" i="20"/>
  <c r="AP89" i="20"/>
  <c r="AP90" i="20"/>
  <c r="AP91" i="20"/>
  <c r="AP92" i="20"/>
  <c r="AQ9" i="20"/>
  <c r="AQ10" i="20"/>
  <c r="AQ11" i="20"/>
  <c r="AQ12" i="20"/>
  <c r="AQ13" i="20"/>
  <c r="AQ14" i="20"/>
  <c r="AQ15" i="20"/>
  <c r="AQ16" i="20"/>
  <c r="AQ17" i="20"/>
  <c r="AQ18" i="20"/>
  <c r="AQ19" i="20"/>
  <c r="AQ20" i="20"/>
  <c r="AQ21" i="20"/>
  <c r="AQ22" i="20"/>
  <c r="AQ23" i="20"/>
  <c r="AQ24" i="20"/>
  <c r="AQ25" i="20"/>
  <c r="AQ26" i="20"/>
  <c r="AQ27" i="20"/>
  <c r="AQ28" i="20"/>
  <c r="AQ29" i="20"/>
  <c r="AQ30" i="20"/>
  <c r="AQ31" i="20"/>
  <c r="AQ32" i="20"/>
  <c r="AQ33" i="20"/>
  <c r="AQ34" i="20"/>
  <c r="AQ35" i="20"/>
  <c r="AQ36" i="20"/>
  <c r="AQ37" i="20"/>
  <c r="AQ38" i="20"/>
  <c r="AQ39" i="20"/>
  <c r="AQ40" i="20"/>
  <c r="AQ41" i="20"/>
  <c r="AQ42" i="20"/>
  <c r="AQ43" i="20"/>
  <c r="AQ44" i="20"/>
  <c r="AQ45" i="20"/>
  <c r="AQ46" i="20"/>
  <c r="AQ47" i="20"/>
  <c r="AQ48" i="20"/>
  <c r="AQ49" i="20"/>
  <c r="AQ50" i="20"/>
  <c r="AQ51" i="20"/>
  <c r="AQ52" i="20"/>
  <c r="AQ53" i="20"/>
  <c r="AQ54" i="20"/>
  <c r="AQ55" i="20"/>
  <c r="AQ56" i="20"/>
  <c r="AQ57" i="20"/>
  <c r="AQ58" i="20"/>
  <c r="AQ59" i="20"/>
  <c r="AQ60" i="20"/>
  <c r="AQ61" i="20"/>
  <c r="AQ62" i="20"/>
  <c r="AQ63" i="20"/>
  <c r="AQ64" i="20"/>
  <c r="AQ65" i="20"/>
  <c r="AQ66" i="20"/>
  <c r="AQ67" i="20"/>
  <c r="AQ68" i="20"/>
  <c r="AQ69" i="20"/>
  <c r="AQ70" i="20"/>
  <c r="AQ71" i="20"/>
  <c r="AQ72" i="20"/>
  <c r="AQ73" i="20"/>
  <c r="AQ74" i="20"/>
  <c r="AQ75" i="20"/>
  <c r="AQ76" i="20"/>
  <c r="AQ77" i="20"/>
  <c r="AQ78" i="20"/>
  <c r="AQ79" i="20"/>
  <c r="AQ80" i="20"/>
  <c r="AQ81" i="20"/>
  <c r="AQ82" i="20"/>
  <c r="AQ83" i="20"/>
  <c r="AQ84" i="20"/>
  <c r="AQ85" i="20"/>
  <c r="AQ86" i="20"/>
  <c r="AQ87" i="20"/>
  <c r="AQ88" i="20"/>
  <c r="AQ89" i="20"/>
  <c r="AQ90" i="20"/>
  <c r="AQ91" i="20"/>
  <c r="AQ92" i="20"/>
  <c r="AR9" i="20"/>
  <c r="AR10" i="20"/>
  <c r="AR11" i="20"/>
  <c r="AR12" i="20"/>
  <c r="AR13"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T9" i="20"/>
  <c r="AT10" i="20"/>
  <c r="AT11" i="20"/>
  <c r="AT12" i="20"/>
  <c r="AT13" i="20"/>
  <c r="AT14" i="20"/>
  <c r="AT15" i="20"/>
  <c r="AT16" i="20"/>
  <c r="AT17" i="20"/>
  <c r="AT18" i="20"/>
  <c r="AT19" i="20"/>
  <c r="AT20" i="20"/>
  <c r="AT21" i="20"/>
  <c r="AT22" i="20"/>
  <c r="AT23" i="20"/>
  <c r="AT24" i="20"/>
  <c r="AT25" i="20"/>
  <c r="AT26" i="20"/>
  <c r="AT27" i="20"/>
  <c r="AT28" i="20"/>
  <c r="AT29" i="20"/>
  <c r="AT30" i="20"/>
  <c r="AT31" i="20"/>
  <c r="AT32" i="20"/>
  <c r="AT33" i="20"/>
  <c r="AT34" i="20"/>
  <c r="AT35" i="20"/>
  <c r="AT36" i="20"/>
  <c r="AT37" i="20"/>
  <c r="AT38" i="20"/>
  <c r="AT39" i="20"/>
  <c r="AT40" i="20"/>
  <c r="AT41" i="20"/>
  <c r="AT42" i="20"/>
  <c r="AT43" i="20"/>
  <c r="AT44" i="20"/>
  <c r="AT45" i="20"/>
  <c r="AT46" i="20"/>
  <c r="AT47" i="20"/>
  <c r="AT48" i="20"/>
  <c r="AT49" i="20"/>
  <c r="AT50" i="20"/>
  <c r="AT51" i="20"/>
  <c r="AT52" i="20"/>
  <c r="AT53" i="20"/>
  <c r="AT54" i="20"/>
  <c r="AT55" i="20"/>
  <c r="AT56" i="20"/>
  <c r="AT57" i="20"/>
  <c r="AT58" i="20"/>
  <c r="AT59" i="20"/>
  <c r="AT60" i="20"/>
  <c r="AT61" i="20"/>
  <c r="AT62" i="20"/>
  <c r="AT63" i="20"/>
  <c r="AT64" i="20"/>
  <c r="AT65" i="20"/>
  <c r="AT66" i="20"/>
  <c r="AT67" i="20"/>
  <c r="AT68" i="20"/>
  <c r="AT69" i="20"/>
  <c r="AT70" i="20"/>
  <c r="AT71" i="20"/>
  <c r="AT72" i="20"/>
  <c r="AT73" i="20"/>
  <c r="AT74" i="20"/>
  <c r="AT75" i="20"/>
  <c r="AT76" i="20"/>
  <c r="AT77" i="20"/>
  <c r="AT78" i="20"/>
  <c r="AT79" i="20"/>
  <c r="AT80" i="20"/>
  <c r="AT81" i="20"/>
  <c r="AT82" i="20"/>
  <c r="AT83" i="20"/>
  <c r="AT84" i="20"/>
  <c r="AT85" i="20"/>
  <c r="AT86" i="20"/>
  <c r="AT87" i="20"/>
  <c r="AT88" i="20"/>
  <c r="AT89" i="20"/>
  <c r="AT90" i="20"/>
  <c r="AT91" i="20"/>
  <c r="AT92" i="20"/>
  <c r="AU9" i="20"/>
  <c r="AU10" i="20"/>
  <c r="AU11" i="20"/>
  <c r="AU12" i="20"/>
  <c r="AU13" i="20"/>
  <c r="AU14" i="20"/>
  <c r="AU15" i="20"/>
  <c r="AU16" i="20"/>
  <c r="AU17" i="20"/>
  <c r="AU18" i="20"/>
  <c r="AU19" i="20"/>
  <c r="AU20" i="20"/>
  <c r="AU21" i="20"/>
  <c r="AU22" i="20"/>
  <c r="AU23" i="20"/>
  <c r="AU24" i="20"/>
  <c r="AU25" i="20"/>
  <c r="AU26" i="20"/>
  <c r="AU27" i="20"/>
  <c r="AU28" i="20"/>
  <c r="AU29" i="20"/>
  <c r="AU30" i="20"/>
  <c r="AU31" i="20"/>
  <c r="AU32" i="20"/>
  <c r="AU33" i="20"/>
  <c r="AU34" i="20"/>
  <c r="AU35" i="20"/>
  <c r="AU36" i="20"/>
  <c r="AU37" i="20"/>
  <c r="AU38" i="20"/>
  <c r="AU39" i="20"/>
  <c r="AU40" i="20"/>
  <c r="AU41" i="20"/>
  <c r="AU42" i="20"/>
  <c r="AU43" i="20"/>
  <c r="AU44" i="20"/>
  <c r="AU45" i="20"/>
  <c r="AU46" i="20"/>
  <c r="AU47" i="20"/>
  <c r="AU48" i="20"/>
  <c r="AU49" i="20"/>
  <c r="AU50" i="20"/>
  <c r="AU51" i="20"/>
  <c r="AU52" i="20"/>
  <c r="AU53" i="20"/>
  <c r="AU54" i="20"/>
  <c r="AU55" i="20"/>
  <c r="AU56" i="20"/>
  <c r="AU57" i="20"/>
  <c r="AU58" i="20"/>
  <c r="AU59" i="20"/>
  <c r="AU60" i="20"/>
  <c r="AU61" i="20"/>
  <c r="AU62" i="20"/>
  <c r="AU63" i="20"/>
  <c r="AU64" i="20"/>
  <c r="AU65" i="20"/>
  <c r="AU66" i="20"/>
  <c r="AU67" i="20"/>
  <c r="AU68" i="20"/>
  <c r="AU69" i="20"/>
  <c r="AU70" i="20"/>
  <c r="AU71" i="20"/>
  <c r="AU72" i="20"/>
  <c r="AU73" i="20"/>
  <c r="AU74" i="20"/>
  <c r="AU75" i="20"/>
  <c r="AU76" i="20"/>
  <c r="AU77" i="20"/>
  <c r="AU78" i="20"/>
  <c r="AU79" i="20"/>
  <c r="AU80" i="20"/>
  <c r="AU81" i="20"/>
  <c r="AU82" i="20"/>
  <c r="AU83" i="20"/>
  <c r="AU84" i="20"/>
  <c r="AU85" i="20"/>
  <c r="AU86" i="20"/>
  <c r="AU87" i="20"/>
  <c r="AU88" i="20"/>
  <c r="AU89" i="20"/>
  <c r="AU90" i="20"/>
  <c r="AU91" i="20"/>
  <c r="AU92" i="20"/>
  <c r="AV9" i="20"/>
  <c r="AV10" i="20"/>
  <c r="AV11" i="20"/>
  <c r="AV12" i="20"/>
  <c r="AV13" i="20"/>
  <c r="AV14" i="20"/>
  <c r="AV15" i="20"/>
  <c r="AV16" i="20"/>
  <c r="AV17" i="20"/>
  <c r="AV18" i="20"/>
  <c r="AV19" i="20"/>
  <c r="AV20" i="20"/>
  <c r="AV21" i="20"/>
  <c r="AV22" i="20"/>
  <c r="AV23" i="20"/>
  <c r="AV24" i="20"/>
  <c r="AV25" i="20"/>
  <c r="AV26" i="20"/>
  <c r="AV27" i="20"/>
  <c r="AV28" i="20"/>
  <c r="AV29" i="20"/>
  <c r="AV30" i="20"/>
  <c r="AV31" i="20"/>
  <c r="AV32" i="20"/>
  <c r="AV33" i="20"/>
  <c r="AV34" i="20"/>
  <c r="AV35" i="20"/>
  <c r="AV36" i="20"/>
  <c r="AV37" i="20"/>
  <c r="AV38" i="20"/>
  <c r="AV39" i="20"/>
  <c r="AV40" i="20"/>
  <c r="AV41" i="20"/>
  <c r="AV42" i="20"/>
  <c r="AV43" i="20"/>
  <c r="AV44" i="20"/>
  <c r="AV45" i="20"/>
  <c r="AV46" i="20"/>
  <c r="AV47" i="20"/>
  <c r="AV48" i="20"/>
  <c r="AV49" i="20"/>
  <c r="AV50" i="20"/>
  <c r="AV51" i="20"/>
  <c r="AV52" i="20"/>
  <c r="AV53" i="20"/>
  <c r="AV54" i="20"/>
  <c r="AV55" i="20"/>
  <c r="AV56" i="20"/>
  <c r="AV57" i="20"/>
  <c r="AV58" i="20"/>
  <c r="AV59" i="20"/>
  <c r="AV60" i="20"/>
  <c r="AV61" i="20"/>
  <c r="AV62" i="20"/>
  <c r="AV63" i="20"/>
  <c r="AV64" i="20"/>
  <c r="AV65" i="20"/>
  <c r="AV66" i="20"/>
  <c r="AV67" i="20"/>
  <c r="AV68" i="20"/>
  <c r="AV69" i="20"/>
  <c r="AV70" i="20"/>
  <c r="AV71" i="20"/>
  <c r="AV72" i="20"/>
  <c r="AV73" i="20"/>
  <c r="AV74" i="20"/>
  <c r="AV75" i="20"/>
  <c r="AV76" i="20"/>
  <c r="AV77" i="20"/>
  <c r="AV78" i="20"/>
  <c r="AV79" i="20"/>
  <c r="AV80" i="20"/>
  <c r="AV81" i="20"/>
  <c r="AV82" i="20"/>
  <c r="AV83" i="20"/>
  <c r="AV84" i="20"/>
  <c r="AV85" i="20"/>
  <c r="AV86" i="20"/>
  <c r="AV87" i="20"/>
  <c r="AV88" i="20"/>
  <c r="AV89" i="20"/>
  <c r="AV90" i="20"/>
  <c r="AV91" i="20"/>
  <c r="AV92" i="20"/>
  <c r="AW9" i="20"/>
  <c r="AW10" i="20"/>
  <c r="AW11" i="20"/>
  <c r="AW12" i="20"/>
  <c r="AW13" i="20"/>
  <c r="AW14" i="20"/>
  <c r="AW15" i="20"/>
  <c r="AW16" i="20"/>
  <c r="AW17" i="20"/>
  <c r="AW18" i="20"/>
  <c r="AW19" i="20"/>
  <c r="AW20" i="20"/>
  <c r="AW21" i="20"/>
  <c r="AW22" i="20"/>
  <c r="AW23" i="20"/>
  <c r="AW24" i="20"/>
  <c r="AW25" i="20"/>
  <c r="AW26" i="20"/>
  <c r="AW27" i="20"/>
  <c r="AW28" i="20"/>
  <c r="AW29" i="20"/>
  <c r="AW30" i="20"/>
  <c r="AW31" i="20"/>
  <c r="AW32" i="20"/>
  <c r="AW33" i="20"/>
  <c r="AW34" i="20"/>
  <c r="AW35" i="20"/>
  <c r="AW36" i="20"/>
  <c r="AW37" i="20"/>
  <c r="AW38" i="20"/>
  <c r="AW39" i="20"/>
  <c r="AW40" i="20"/>
  <c r="AW41" i="20"/>
  <c r="AW42" i="20"/>
  <c r="AW43" i="20"/>
  <c r="AW44" i="20"/>
  <c r="AW45" i="20"/>
  <c r="AW46" i="20"/>
  <c r="AW47" i="20"/>
  <c r="AW48" i="20"/>
  <c r="AW49" i="20"/>
  <c r="AW50" i="20"/>
  <c r="AW51" i="20"/>
  <c r="AW52" i="20"/>
  <c r="AW53" i="20"/>
  <c r="AW54" i="20"/>
  <c r="AW55" i="20"/>
  <c r="AW56" i="20"/>
  <c r="AW57" i="20"/>
  <c r="AW58" i="20"/>
  <c r="AW59" i="20"/>
  <c r="AW60" i="20"/>
  <c r="AW61" i="20"/>
  <c r="AW62" i="20"/>
  <c r="AW63" i="20"/>
  <c r="AW64" i="20"/>
  <c r="AW65" i="20"/>
  <c r="AW66" i="20"/>
  <c r="AW67" i="20"/>
  <c r="AW68" i="20"/>
  <c r="AW69" i="20"/>
  <c r="AW70" i="20"/>
  <c r="AW71" i="20"/>
  <c r="AW72" i="20"/>
  <c r="AW73" i="20"/>
  <c r="AW74" i="20"/>
  <c r="AW75" i="20"/>
  <c r="AW76" i="20"/>
  <c r="AW77" i="20"/>
  <c r="AW78" i="20"/>
  <c r="AW79" i="20"/>
  <c r="AW80" i="20"/>
  <c r="AW81" i="20"/>
  <c r="AW82" i="20"/>
  <c r="AW83" i="20"/>
  <c r="AW84" i="20"/>
  <c r="AW85" i="20"/>
  <c r="AW86" i="20"/>
  <c r="AW87" i="20"/>
  <c r="AW88" i="20"/>
  <c r="AW89" i="20"/>
  <c r="AW90" i="20"/>
  <c r="AW91" i="20"/>
  <c r="AW92" i="20"/>
  <c r="AX9" i="20"/>
  <c r="AX10" i="20"/>
  <c r="AX11" i="20"/>
  <c r="AX12" i="20"/>
  <c r="AX13" i="20"/>
  <c r="AX14" i="20"/>
  <c r="AX15" i="20"/>
  <c r="AX16" i="20"/>
  <c r="AX17" i="20"/>
  <c r="AX18" i="20"/>
  <c r="AX19" i="20"/>
  <c r="AX20" i="20"/>
  <c r="AX21" i="20"/>
  <c r="AX22" i="20"/>
  <c r="AX23" i="20"/>
  <c r="AX24" i="20"/>
  <c r="AX25" i="20"/>
  <c r="AX26" i="20"/>
  <c r="AX27" i="20"/>
  <c r="AX28" i="20"/>
  <c r="AX29" i="20"/>
  <c r="AX30" i="20"/>
  <c r="AX31" i="20"/>
  <c r="AX32" i="20"/>
  <c r="AX33" i="20"/>
  <c r="AX34" i="20"/>
  <c r="AX35" i="20"/>
  <c r="AX36" i="20"/>
  <c r="AX37" i="20"/>
  <c r="AX38" i="20"/>
  <c r="AX39" i="20"/>
  <c r="AX40" i="20"/>
  <c r="AX41" i="20"/>
  <c r="AX42" i="20"/>
  <c r="AX43" i="20"/>
  <c r="AX44" i="20"/>
  <c r="AX45" i="20"/>
  <c r="AX46" i="20"/>
  <c r="AX47" i="20"/>
  <c r="AX48" i="20"/>
  <c r="AX49" i="20"/>
  <c r="AX50" i="20"/>
  <c r="AX51" i="20"/>
  <c r="AX52" i="20"/>
  <c r="AX53" i="20"/>
  <c r="AX54" i="20"/>
  <c r="AX55" i="20"/>
  <c r="AX56" i="20"/>
  <c r="AX57" i="20"/>
  <c r="AX58" i="20"/>
  <c r="AX59" i="20"/>
  <c r="AX60" i="20"/>
  <c r="AX61" i="20"/>
  <c r="AX62" i="20"/>
  <c r="AX63" i="20"/>
  <c r="AX64" i="20"/>
  <c r="AX65" i="20"/>
  <c r="AX66" i="20"/>
  <c r="AX67" i="20"/>
  <c r="AX68" i="20"/>
  <c r="AX69" i="20"/>
  <c r="AX70" i="20"/>
  <c r="AX71" i="20"/>
  <c r="AX72" i="20"/>
  <c r="AX73" i="20"/>
  <c r="AX74" i="20"/>
  <c r="AX75" i="20"/>
  <c r="AX76" i="20"/>
  <c r="AX77" i="20"/>
  <c r="AX78" i="20"/>
  <c r="AX79" i="20"/>
  <c r="AX80" i="20"/>
  <c r="AX81" i="20"/>
  <c r="AX82" i="20"/>
  <c r="AX83" i="20"/>
  <c r="AX84" i="20"/>
  <c r="AX85" i="20"/>
  <c r="AX86" i="20"/>
  <c r="AX87" i="20"/>
  <c r="AX88" i="20"/>
  <c r="AX89" i="20"/>
  <c r="AX90" i="20"/>
  <c r="AX91" i="20"/>
  <c r="AX92" i="20"/>
  <c r="AY9" i="20"/>
  <c r="AY10" i="20"/>
  <c r="AY11" i="20"/>
  <c r="AY12" i="20"/>
  <c r="AY13" i="20"/>
  <c r="AY14" i="20"/>
  <c r="AY15" i="20"/>
  <c r="AY16" i="20"/>
  <c r="AY17" i="20"/>
  <c r="AY18" i="20"/>
  <c r="AY19" i="20"/>
  <c r="AY20" i="20"/>
  <c r="AY21" i="20"/>
  <c r="AY22" i="20"/>
  <c r="AY23" i="20"/>
  <c r="AY24" i="20"/>
  <c r="AY25" i="20"/>
  <c r="AY26" i="20"/>
  <c r="AY27" i="20"/>
  <c r="AY28" i="20"/>
  <c r="AY29" i="20"/>
  <c r="AY30" i="20"/>
  <c r="AY31" i="20"/>
  <c r="AY32" i="20"/>
  <c r="AY33" i="20"/>
  <c r="AY34" i="20"/>
  <c r="AY35" i="20"/>
  <c r="AY36" i="20"/>
  <c r="AY37" i="20"/>
  <c r="AY38" i="20"/>
  <c r="AY39" i="20"/>
  <c r="AY40" i="20"/>
  <c r="AY41" i="20"/>
  <c r="AY42" i="20"/>
  <c r="AY43" i="20"/>
  <c r="AY44" i="20"/>
  <c r="AY45" i="20"/>
  <c r="AY46" i="20"/>
  <c r="AY47" i="20"/>
  <c r="AY48" i="20"/>
  <c r="AY49" i="20"/>
  <c r="AY50" i="20"/>
  <c r="AY51" i="20"/>
  <c r="AY52" i="20"/>
  <c r="AY53" i="20"/>
  <c r="AY54" i="20"/>
  <c r="AY55" i="20"/>
  <c r="AY56" i="20"/>
  <c r="AY57" i="20"/>
  <c r="AY58" i="20"/>
  <c r="AY59" i="20"/>
  <c r="AY60" i="20"/>
  <c r="AY61" i="20"/>
  <c r="AY62" i="20"/>
  <c r="AY63" i="20"/>
  <c r="AY64" i="20"/>
  <c r="AY65" i="20"/>
  <c r="AY66" i="20"/>
  <c r="AY67" i="20"/>
  <c r="AY68" i="20"/>
  <c r="AY69" i="20"/>
  <c r="AY70" i="20"/>
  <c r="AY71" i="20"/>
  <c r="AY72" i="20"/>
  <c r="AY73" i="20"/>
  <c r="AY74" i="20"/>
  <c r="AY75" i="20"/>
  <c r="AY76" i="20"/>
  <c r="AY77" i="20"/>
  <c r="AY78" i="20"/>
  <c r="AY79" i="20"/>
  <c r="AY80" i="20"/>
  <c r="AY81" i="20"/>
  <c r="AY82" i="20"/>
  <c r="AY83" i="20"/>
  <c r="AY84" i="20"/>
  <c r="AY85" i="20"/>
  <c r="AY86" i="20"/>
  <c r="AY87" i="20"/>
  <c r="AY88" i="20"/>
  <c r="AY89" i="20"/>
  <c r="AY90" i="20"/>
  <c r="AY91" i="20"/>
  <c r="AY92" i="20"/>
  <c r="AZ9" i="20"/>
  <c r="AZ10" i="20"/>
  <c r="AZ11" i="20"/>
  <c r="AZ12" i="20"/>
  <c r="AZ13" i="20"/>
  <c r="AZ14" i="20"/>
  <c r="AZ15" i="20"/>
  <c r="AZ16" i="20"/>
  <c r="AZ17" i="20"/>
  <c r="AZ18" i="20"/>
  <c r="AZ19" i="20"/>
  <c r="AZ20" i="20"/>
  <c r="AZ21" i="20"/>
  <c r="AZ22" i="20"/>
  <c r="AZ23" i="20"/>
  <c r="AZ24" i="20"/>
  <c r="AZ25" i="20"/>
  <c r="AZ26" i="20"/>
  <c r="AZ27" i="20"/>
  <c r="AZ28" i="20"/>
  <c r="AZ29" i="20"/>
  <c r="AZ30" i="20"/>
  <c r="AZ31" i="20"/>
  <c r="AZ32" i="20"/>
  <c r="AZ33" i="20"/>
  <c r="AZ34" i="20"/>
  <c r="AZ35" i="20"/>
  <c r="AZ36" i="20"/>
  <c r="AZ37" i="20"/>
  <c r="AZ38" i="20"/>
  <c r="AZ39" i="20"/>
  <c r="AZ40" i="20"/>
  <c r="AZ41" i="20"/>
  <c r="AZ42" i="20"/>
  <c r="AZ43" i="20"/>
  <c r="AZ44" i="20"/>
  <c r="AZ45" i="20"/>
  <c r="AZ46" i="20"/>
  <c r="AZ47" i="20"/>
  <c r="AZ48" i="20"/>
  <c r="AZ49" i="20"/>
  <c r="AZ50" i="20"/>
  <c r="AZ51" i="20"/>
  <c r="AZ52" i="20"/>
  <c r="AZ53" i="20"/>
  <c r="AZ54" i="20"/>
  <c r="AZ55" i="20"/>
  <c r="AZ56" i="20"/>
  <c r="AZ57" i="20"/>
  <c r="AZ58" i="20"/>
  <c r="AZ59" i="20"/>
  <c r="AZ60" i="20"/>
  <c r="AZ61" i="20"/>
  <c r="AZ62" i="20"/>
  <c r="AZ63" i="20"/>
  <c r="AZ64" i="20"/>
  <c r="AZ65" i="20"/>
  <c r="AZ66" i="20"/>
  <c r="AZ67" i="20"/>
  <c r="AZ68" i="20"/>
  <c r="AZ69" i="20"/>
  <c r="AZ70" i="20"/>
  <c r="AZ71" i="20"/>
  <c r="AZ72" i="20"/>
  <c r="AZ73" i="20"/>
  <c r="AZ74" i="20"/>
  <c r="AZ75" i="20"/>
  <c r="AZ76" i="20"/>
  <c r="AZ77" i="20"/>
  <c r="AZ78" i="20"/>
  <c r="AZ79" i="20"/>
  <c r="AZ80" i="20"/>
  <c r="AZ81" i="20"/>
  <c r="AZ82" i="20"/>
  <c r="AZ83" i="20"/>
  <c r="AZ84" i="20"/>
  <c r="AZ85" i="20"/>
  <c r="AZ86" i="20"/>
  <c r="AZ87" i="20"/>
  <c r="AZ88" i="20"/>
  <c r="AZ89" i="20"/>
  <c r="AZ90" i="20"/>
  <c r="AZ91" i="20"/>
  <c r="AZ92" i="20"/>
  <c r="BA9" i="20"/>
  <c r="BA10" i="20"/>
  <c r="BA11" i="20"/>
  <c r="BA12" i="20"/>
  <c r="BA13" i="20"/>
  <c r="BA14" i="20"/>
  <c r="BA15" i="20"/>
  <c r="BA16" i="20"/>
  <c r="BA17" i="20"/>
  <c r="BA18" i="20"/>
  <c r="BA19" i="20"/>
  <c r="BA20" i="20"/>
  <c r="BA21" i="20"/>
  <c r="BA22" i="20"/>
  <c r="BA23" i="20"/>
  <c r="BA24" i="20"/>
  <c r="BA25" i="20"/>
  <c r="BA26" i="20"/>
  <c r="BA27" i="20"/>
  <c r="BA28" i="20"/>
  <c r="BA29" i="20"/>
  <c r="BA30" i="20"/>
  <c r="BA31" i="20"/>
  <c r="BA32" i="20"/>
  <c r="BA33" i="20"/>
  <c r="BA34" i="20"/>
  <c r="BA35" i="20"/>
  <c r="BA36" i="20"/>
  <c r="BA37" i="20"/>
  <c r="BA38" i="20"/>
  <c r="BA39" i="20"/>
  <c r="BA40" i="20"/>
  <c r="BA41" i="20"/>
  <c r="BA42" i="20"/>
  <c r="BA43" i="20"/>
  <c r="BA44" i="20"/>
  <c r="BA45" i="20"/>
  <c r="BA46" i="20"/>
  <c r="BA47" i="20"/>
  <c r="BA48" i="20"/>
  <c r="BA49" i="20"/>
  <c r="BA50" i="20"/>
  <c r="BA51" i="20"/>
  <c r="BA52" i="20"/>
  <c r="BA53" i="20"/>
  <c r="BA54" i="20"/>
  <c r="BA55" i="20"/>
  <c r="BA56" i="20"/>
  <c r="BA57" i="20"/>
  <c r="BA58" i="20"/>
  <c r="BA59" i="20"/>
  <c r="BA60" i="20"/>
  <c r="BA61" i="20"/>
  <c r="BA62" i="20"/>
  <c r="BA63" i="20"/>
  <c r="BA64" i="20"/>
  <c r="BA65" i="20"/>
  <c r="BA66" i="20"/>
  <c r="BA67" i="20"/>
  <c r="BA68" i="20"/>
  <c r="BA69" i="20"/>
  <c r="BA70" i="20"/>
  <c r="BA71" i="20"/>
  <c r="BA72" i="20"/>
  <c r="BA73" i="20"/>
  <c r="BA74" i="20"/>
  <c r="BA75" i="20"/>
  <c r="BA76" i="20"/>
  <c r="BA77" i="20"/>
  <c r="BA78" i="20"/>
  <c r="BA79" i="20"/>
  <c r="BA80" i="20"/>
  <c r="BA81" i="20"/>
  <c r="BA82" i="20"/>
  <c r="BA83" i="20"/>
  <c r="BA84" i="20"/>
  <c r="BA85" i="20"/>
  <c r="BA86" i="20"/>
  <c r="BA87" i="20"/>
  <c r="BA88" i="20"/>
  <c r="BA89" i="20"/>
  <c r="BA90" i="20"/>
  <c r="BA91" i="20"/>
  <c r="BA92" i="20"/>
  <c r="BB9" i="20"/>
  <c r="BB10" i="20"/>
  <c r="BB11" i="20"/>
  <c r="BB12" i="20"/>
  <c r="BB13" i="20"/>
  <c r="BB14" i="20"/>
  <c r="BB15" i="20"/>
  <c r="BB16" i="20"/>
  <c r="BB17" i="20"/>
  <c r="BB18" i="20"/>
  <c r="BB19" i="20"/>
  <c r="BB20" i="20"/>
  <c r="BB21" i="20"/>
  <c r="BB22" i="20"/>
  <c r="BB23" i="20"/>
  <c r="BB24" i="20"/>
  <c r="BB25" i="20"/>
  <c r="BB26" i="20"/>
  <c r="BB27" i="20"/>
  <c r="BB28" i="20"/>
  <c r="BB29" i="20"/>
  <c r="BB30"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B58" i="20"/>
  <c r="BB59" i="20"/>
  <c r="BB60" i="20"/>
  <c r="BB61" i="20"/>
  <c r="BB62" i="20"/>
  <c r="BB63" i="20"/>
  <c r="BB64" i="20"/>
  <c r="BB65"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C9" i="20"/>
  <c r="BC10" i="20"/>
  <c r="BC11" i="20"/>
  <c r="BC12" i="20"/>
  <c r="BC13" i="20"/>
  <c r="BC14" i="20"/>
  <c r="BC15" i="20"/>
  <c r="BC16" i="20"/>
  <c r="BC17" i="20"/>
  <c r="BC18" i="20"/>
  <c r="BC19" i="20"/>
  <c r="BC20" i="20"/>
  <c r="BC21" i="20"/>
  <c r="BC22" i="20"/>
  <c r="BC23" i="20"/>
  <c r="BC24" i="20"/>
  <c r="BC25" i="20"/>
  <c r="BC26" i="20"/>
  <c r="BC27" i="20"/>
  <c r="BC28" i="20"/>
  <c r="BC29" i="20"/>
  <c r="BC30"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D9" i="20"/>
  <c r="BD10" i="20"/>
  <c r="BD11" i="20"/>
  <c r="BD12" i="20"/>
  <c r="BD13" i="20"/>
  <c r="BD14" i="20"/>
  <c r="BD15" i="20"/>
  <c r="BD16" i="20"/>
  <c r="BD17" i="20"/>
  <c r="BD18" i="20"/>
  <c r="BD19" i="20"/>
  <c r="BD20" i="20"/>
  <c r="BD21" i="20"/>
  <c r="BD22" i="20"/>
  <c r="BD23" i="20"/>
  <c r="BD24" i="20"/>
  <c r="BD25" i="20"/>
  <c r="BD26" i="20"/>
  <c r="BD27" i="20"/>
  <c r="BD28" i="20"/>
  <c r="BD29" i="20"/>
  <c r="BD30"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E9" i="20"/>
  <c r="BE10" i="20"/>
  <c r="BE11" i="20"/>
  <c r="BE12" i="20"/>
  <c r="BE13" i="20"/>
  <c r="BE14" i="20"/>
  <c r="BE15" i="20"/>
  <c r="BE16" i="20"/>
  <c r="BE17" i="20"/>
  <c r="BE18" i="20"/>
  <c r="BE19" i="20"/>
  <c r="BE20" i="20"/>
  <c r="BE21" i="20"/>
  <c r="BE22" i="20"/>
  <c r="BE23" i="20"/>
  <c r="BE24" i="20"/>
  <c r="BE25" i="20"/>
  <c r="BE26" i="20"/>
  <c r="BE27" i="20"/>
  <c r="BE28" i="20"/>
  <c r="BE29" i="20"/>
  <c r="BE30"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F9" i="20"/>
  <c r="BF10" i="20"/>
  <c r="BF11" i="20"/>
  <c r="BF12" i="20"/>
  <c r="BF13" i="20"/>
  <c r="BF14" i="20"/>
  <c r="BF15" i="20"/>
  <c r="BF16" i="20"/>
  <c r="BF17" i="20"/>
  <c r="BF18" i="20"/>
  <c r="BF19" i="20"/>
  <c r="BF20" i="20"/>
  <c r="BF21" i="20"/>
  <c r="BF22" i="20"/>
  <c r="BF23" i="20"/>
  <c r="BF24" i="20"/>
  <c r="BF25" i="20"/>
  <c r="BF26" i="20"/>
  <c r="BF27" i="20"/>
  <c r="BF28" i="20"/>
  <c r="BF29" i="20"/>
  <c r="BF30"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G9" i="20"/>
  <c r="BG10" i="20"/>
  <c r="BG11" i="20"/>
  <c r="BG12" i="20"/>
  <c r="BG13" i="20"/>
  <c r="BG14" i="20"/>
  <c r="BG15" i="20"/>
  <c r="BG16" i="20"/>
  <c r="BG17" i="20"/>
  <c r="BG18" i="20"/>
  <c r="BG19" i="20"/>
  <c r="BG20" i="20"/>
  <c r="BG21" i="20"/>
  <c r="BG22" i="20"/>
  <c r="BG23" i="20"/>
  <c r="BG24" i="20"/>
  <c r="BG25" i="20"/>
  <c r="BG26" i="20"/>
  <c r="BG27" i="20"/>
  <c r="BG28" i="20"/>
  <c r="BG29" i="20"/>
  <c r="BG30"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H9" i="20"/>
  <c r="BH10" i="20"/>
  <c r="BH11" i="20"/>
  <c r="BH12" i="20"/>
  <c r="BH13" i="20"/>
  <c r="BH14" i="20"/>
  <c r="BH15" i="20"/>
  <c r="BH16" i="20"/>
  <c r="BH17" i="20"/>
  <c r="BH18" i="20"/>
  <c r="BH19" i="20"/>
  <c r="BH20" i="20"/>
  <c r="BH21" i="20"/>
  <c r="BH22" i="20"/>
  <c r="BH23" i="20"/>
  <c r="BH24" i="20"/>
  <c r="BH25" i="20"/>
  <c r="BH26" i="20"/>
  <c r="BH27" i="20"/>
  <c r="BH28" i="20"/>
  <c r="BH29" i="20"/>
  <c r="BH30"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I9" i="20"/>
  <c r="BI10" i="20"/>
  <c r="BI11" i="20"/>
  <c r="BI12" i="20"/>
  <c r="BI13" i="20"/>
  <c r="BI14" i="20"/>
  <c r="BI15" i="20"/>
  <c r="BI16" i="20"/>
  <c r="BI17" i="20"/>
  <c r="BI18" i="20"/>
  <c r="BI19" i="20"/>
  <c r="BI20" i="20"/>
  <c r="BI21" i="20"/>
  <c r="BI22" i="20"/>
  <c r="BI23" i="20"/>
  <c r="BI24" i="20"/>
  <c r="BI25" i="20"/>
  <c r="BI26" i="20"/>
  <c r="BI27" i="20"/>
  <c r="BI28" i="20"/>
  <c r="BI29" i="20"/>
  <c r="BI30"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K9" i="20"/>
  <c r="BK10" i="20"/>
  <c r="BK11" i="20"/>
  <c r="BK12" i="20"/>
  <c r="BK13" i="20"/>
  <c r="BK14" i="20"/>
  <c r="BK15" i="20"/>
  <c r="BK16" i="20"/>
  <c r="BK17" i="20"/>
  <c r="BK18" i="20"/>
  <c r="BK19" i="20"/>
  <c r="BK20" i="20"/>
  <c r="BK21" i="20"/>
  <c r="BK22" i="20"/>
  <c r="BK23" i="20"/>
  <c r="BK24" i="20"/>
  <c r="BK25" i="20"/>
  <c r="BK26" i="20"/>
  <c r="BK27" i="20"/>
  <c r="BK28" i="20"/>
  <c r="BK29" i="20"/>
  <c r="BK30"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M9" i="20"/>
  <c r="BM10" i="20"/>
  <c r="BM11" i="20"/>
  <c r="BM12" i="20"/>
  <c r="BM13" i="20"/>
  <c r="BM14" i="20"/>
  <c r="BM15" i="20"/>
  <c r="BM16" i="20"/>
  <c r="BM17" i="20"/>
  <c r="BM18" i="20"/>
  <c r="BM19" i="20"/>
  <c r="BM20" i="20"/>
  <c r="BM21" i="20"/>
  <c r="BM22" i="20"/>
  <c r="BM23" i="20"/>
  <c r="BM24" i="20"/>
  <c r="BM25" i="20"/>
  <c r="BM26" i="20"/>
  <c r="BM27" i="20"/>
  <c r="BM28" i="20"/>
  <c r="BM29" i="20"/>
  <c r="BM30" i="20"/>
  <c r="BM31" i="20"/>
  <c r="BM32" i="20"/>
  <c r="BM33" i="20"/>
  <c r="BM34" i="20"/>
  <c r="BM35" i="20"/>
  <c r="BM36" i="20"/>
  <c r="BM37" i="20"/>
  <c r="BM38" i="20"/>
  <c r="BM39" i="20"/>
  <c r="BM40" i="20"/>
  <c r="BM41" i="20"/>
  <c r="BM42" i="20"/>
  <c r="BM43" i="20"/>
  <c r="BM44" i="20"/>
  <c r="BM45" i="20"/>
  <c r="BM46" i="20"/>
  <c r="BM47" i="20"/>
  <c r="BM48" i="20"/>
  <c r="BM49" i="20"/>
  <c r="BM50" i="20"/>
  <c r="BM51" i="20"/>
  <c r="BM52" i="20"/>
  <c r="BM53" i="20"/>
  <c r="BM54" i="20"/>
  <c r="BM55" i="20"/>
  <c r="BM56" i="20"/>
  <c r="BM57" i="20"/>
  <c r="BM58" i="20"/>
  <c r="BM59" i="20"/>
  <c r="BM60" i="20"/>
  <c r="BM61" i="20"/>
  <c r="BM62" i="20"/>
  <c r="BM63" i="20"/>
  <c r="BM64" i="20"/>
  <c r="BM65"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N9" i="20"/>
  <c r="BN10" i="20"/>
  <c r="BN11" i="20"/>
  <c r="BN12" i="20"/>
  <c r="BN13" i="20"/>
  <c r="BN14" i="20"/>
  <c r="BN15" i="20"/>
  <c r="BN16" i="20"/>
  <c r="BN17" i="20"/>
  <c r="BN18" i="20"/>
  <c r="BN19" i="20"/>
  <c r="BN20" i="20"/>
  <c r="BN21" i="20"/>
  <c r="BN22" i="20"/>
  <c r="BN23" i="20"/>
  <c r="BN24" i="20"/>
  <c r="BN25" i="20"/>
  <c r="BN26" i="20"/>
  <c r="BN27" i="20"/>
  <c r="BN28" i="20"/>
  <c r="BN29" i="20"/>
  <c r="BN30"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O9" i="20"/>
  <c r="BO10" i="20"/>
  <c r="BO11" i="20"/>
  <c r="BO12" i="20"/>
  <c r="BO13" i="20"/>
  <c r="BO14" i="20"/>
  <c r="BO15" i="20"/>
  <c r="BO16" i="20"/>
  <c r="BO17" i="20"/>
  <c r="BO18" i="20"/>
  <c r="BO19" i="20"/>
  <c r="BO20" i="20"/>
  <c r="BO21" i="20"/>
  <c r="BO22" i="20"/>
  <c r="BO23" i="20"/>
  <c r="BO24" i="20"/>
  <c r="BO25" i="20"/>
  <c r="BO26" i="20"/>
  <c r="BO27" i="20"/>
  <c r="BO28" i="20"/>
  <c r="BO29" i="20"/>
  <c r="BO30" i="20"/>
  <c r="BO31" i="20"/>
  <c r="BO32" i="20"/>
  <c r="BO33" i="20"/>
  <c r="BO34" i="20"/>
  <c r="BO35" i="20"/>
  <c r="BO36" i="20"/>
  <c r="BO37" i="20"/>
  <c r="BO38" i="20"/>
  <c r="BO39" i="20"/>
  <c r="BO40" i="20"/>
  <c r="BO41" i="20"/>
  <c r="BO42" i="20"/>
  <c r="BO43" i="20"/>
  <c r="BO44" i="20"/>
  <c r="BO45" i="20"/>
  <c r="BO46" i="20"/>
  <c r="BO47" i="20"/>
  <c r="BO48" i="20"/>
  <c r="BO49" i="20"/>
  <c r="BO50" i="20"/>
  <c r="BO51" i="20"/>
  <c r="BO52" i="20"/>
  <c r="BO53" i="20"/>
  <c r="BO54" i="20"/>
  <c r="BO55" i="20"/>
  <c r="BO56" i="20"/>
  <c r="BO57" i="20"/>
  <c r="BO58" i="20"/>
  <c r="BO59" i="20"/>
  <c r="BO60" i="20"/>
  <c r="BO61" i="20"/>
  <c r="BO62" i="20"/>
  <c r="BO63" i="20"/>
  <c r="BO64" i="20"/>
  <c r="BO65" i="20"/>
  <c r="BO66" i="20"/>
  <c r="BO67" i="20"/>
  <c r="BO68" i="20"/>
  <c r="BO69" i="20"/>
  <c r="BO70" i="20"/>
  <c r="BO71" i="20"/>
  <c r="BO72" i="20"/>
  <c r="BO73" i="20"/>
  <c r="BO74" i="20"/>
  <c r="BO75" i="20"/>
  <c r="BO76" i="20"/>
  <c r="BO77" i="20"/>
  <c r="BO78" i="20"/>
  <c r="BO79" i="20"/>
  <c r="BO80" i="20"/>
  <c r="BO81" i="20"/>
  <c r="BO82" i="20"/>
  <c r="BO83" i="20"/>
  <c r="BO84" i="20"/>
  <c r="BO85" i="20"/>
  <c r="BO86" i="20"/>
  <c r="BO87" i="20"/>
  <c r="BO88" i="20"/>
  <c r="BO89" i="20"/>
  <c r="BO90" i="20"/>
  <c r="BO91" i="20"/>
  <c r="BO92" i="20"/>
  <c r="BP9" i="20"/>
  <c r="BP10" i="20"/>
  <c r="BP11" i="20"/>
  <c r="BP12" i="20"/>
  <c r="BP13" i="20"/>
  <c r="BP14" i="20"/>
  <c r="BP15" i="20"/>
  <c r="BP16" i="20"/>
  <c r="BP17" i="20"/>
  <c r="BP18" i="20"/>
  <c r="BP19" i="20"/>
  <c r="BP20" i="20"/>
  <c r="BP21" i="20"/>
  <c r="BP22" i="20"/>
  <c r="BP23" i="20"/>
  <c r="BP24" i="20"/>
  <c r="BP25" i="20"/>
  <c r="BP26" i="20"/>
  <c r="BP27" i="20"/>
  <c r="BP28" i="20"/>
  <c r="BP29" i="20"/>
  <c r="BP30" i="20"/>
  <c r="BP31" i="20"/>
  <c r="BP32" i="20"/>
  <c r="BP33" i="20"/>
  <c r="BP34" i="20"/>
  <c r="BP35" i="20"/>
  <c r="BP36" i="20"/>
  <c r="BP37" i="20"/>
  <c r="BP38" i="20"/>
  <c r="BP39" i="20"/>
  <c r="BP40" i="20"/>
  <c r="BP41" i="20"/>
  <c r="BP42" i="20"/>
  <c r="BP43" i="20"/>
  <c r="BP44" i="20"/>
  <c r="BP45" i="20"/>
  <c r="BP46" i="20"/>
  <c r="BP47" i="20"/>
  <c r="BP48" i="20"/>
  <c r="BP49" i="20"/>
  <c r="BP50" i="20"/>
  <c r="BP51" i="20"/>
  <c r="BP52" i="20"/>
  <c r="BP53" i="20"/>
  <c r="BP54" i="20"/>
  <c r="BP55" i="20"/>
  <c r="BP56" i="20"/>
  <c r="BP57" i="20"/>
  <c r="BP58" i="20"/>
  <c r="BP59" i="20"/>
  <c r="BP60" i="20"/>
  <c r="BP61" i="20"/>
  <c r="BP62" i="20"/>
  <c r="BP63" i="20"/>
  <c r="BP64" i="20"/>
  <c r="BP65" i="20"/>
  <c r="BP66" i="20"/>
  <c r="BP67" i="20"/>
  <c r="BP68" i="20"/>
  <c r="BP69" i="20"/>
  <c r="BP70" i="20"/>
  <c r="BP71" i="20"/>
  <c r="BP72" i="20"/>
  <c r="BP73" i="20"/>
  <c r="BP74" i="20"/>
  <c r="BP75" i="20"/>
  <c r="BP76" i="20"/>
  <c r="BP77" i="20"/>
  <c r="BP78" i="20"/>
  <c r="BP79" i="20"/>
  <c r="BP80" i="20"/>
  <c r="BP81" i="20"/>
  <c r="BP82" i="20"/>
  <c r="BP83" i="20"/>
  <c r="BP84" i="20"/>
  <c r="BP85" i="20"/>
  <c r="BP86" i="20"/>
  <c r="BP87" i="20"/>
  <c r="BP88" i="20"/>
  <c r="BP89" i="20"/>
  <c r="BP90" i="20"/>
  <c r="BP91" i="20"/>
  <c r="BP92"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R9" i="20"/>
  <c r="BR10" i="20"/>
  <c r="BR11" i="20"/>
  <c r="BR12" i="20"/>
  <c r="BR13" i="20"/>
  <c r="BR14" i="20"/>
  <c r="BR15" i="20"/>
  <c r="BR16" i="20"/>
  <c r="BR17" i="20"/>
  <c r="BR18" i="20"/>
  <c r="BR19" i="20"/>
  <c r="BR20" i="20"/>
  <c r="BR21" i="20"/>
  <c r="BR22" i="20"/>
  <c r="BR23" i="20"/>
  <c r="BR24" i="20"/>
  <c r="BR25" i="20"/>
  <c r="BR26" i="20"/>
  <c r="BR27" i="20"/>
  <c r="BR28" i="20"/>
  <c r="BR29" i="20"/>
  <c r="BR30" i="20"/>
  <c r="BR31" i="20"/>
  <c r="BR32" i="20"/>
  <c r="BR33" i="20"/>
  <c r="BR34" i="20"/>
  <c r="BR35" i="20"/>
  <c r="BR36" i="20"/>
  <c r="BR37" i="20"/>
  <c r="BR38" i="20"/>
  <c r="BR39" i="20"/>
  <c r="BR40" i="20"/>
  <c r="BR41" i="20"/>
  <c r="BR42" i="20"/>
  <c r="BR43" i="20"/>
  <c r="BR44" i="20"/>
  <c r="BR45" i="20"/>
  <c r="BR46" i="20"/>
  <c r="BR47" i="20"/>
  <c r="BR48" i="20"/>
  <c r="BR49" i="20"/>
  <c r="BR50" i="20"/>
  <c r="BR51" i="20"/>
  <c r="BR52" i="20"/>
  <c r="BR53" i="20"/>
  <c r="BR54" i="20"/>
  <c r="BR55" i="20"/>
  <c r="BR56" i="20"/>
  <c r="BR57" i="20"/>
  <c r="BR58" i="20"/>
  <c r="BR59" i="20"/>
  <c r="BR60" i="20"/>
  <c r="BR61" i="20"/>
  <c r="BR62" i="20"/>
  <c r="BR63" i="20"/>
  <c r="BR64" i="20"/>
  <c r="BR65" i="20"/>
  <c r="BR66" i="20"/>
  <c r="BR67" i="20"/>
  <c r="BR68" i="20"/>
  <c r="BR69" i="20"/>
  <c r="BR70" i="20"/>
  <c r="BR71" i="20"/>
  <c r="BR72" i="20"/>
  <c r="BR73" i="20"/>
  <c r="BR74" i="20"/>
  <c r="BR75" i="20"/>
  <c r="BR76" i="20"/>
  <c r="BR77" i="20"/>
  <c r="BR78" i="20"/>
  <c r="BR79" i="20"/>
  <c r="BR80" i="20"/>
  <c r="BR81" i="20"/>
  <c r="BR82" i="20"/>
  <c r="BR83" i="20"/>
  <c r="BR84" i="20"/>
  <c r="BR85" i="20"/>
  <c r="BR86" i="20"/>
  <c r="BR87" i="20"/>
  <c r="BR88" i="20"/>
  <c r="BR89" i="20"/>
  <c r="BR90" i="20"/>
  <c r="BR91" i="20"/>
  <c r="BR92" i="20"/>
  <c r="BS9" i="20"/>
  <c r="BS10" i="20"/>
  <c r="BS11" i="20"/>
  <c r="BS12" i="20"/>
  <c r="BS13" i="20"/>
  <c r="BS14" i="20"/>
  <c r="BS15" i="20"/>
  <c r="BS16" i="20"/>
  <c r="BS17" i="20"/>
  <c r="BS18" i="20"/>
  <c r="BS19" i="20"/>
  <c r="BS20" i="20"/>
  <c r="BS21" i="20"/>
  <c r="BS22" i="20"/>
  <c r="BS23" i="20"/>
  <c r="BS24" i="20"/>
  <c r="BS25" i="20"/>
  <c r="BS26" i="20"/>
  <c r="BS27" i="20"/>
  <c r="BS28" i="20"/>
  <c r="BS29" i="20"/>
  <c r="BS30" i="20"/>
  <c r="BS31" i="20"/>
  <c r="BS32" i="20"/>
  <c r="BS33" i="20"/>
  <c r="BS34" i="20"/>
  <c r="BS35" i="20"/>
  <c r="BS36" i="20"/>
  <c r="BS37" i="20"/>
  <c r="BS38" i="20"/>
  <c r="BS39" i="20"/>
  <c r="BS40" i="20"/>
  <c r="BS41" i="20"/>
  <c r="BS42" i="20"/>
  <c r="BS43" i="20"/>
  <c r="BS44" i="20"/>
  <c r="BS45" i="20"/>
  <c r="BS46" i="20"/>
  <c r="BS47" i="20"/>
  <c r="BS48" i="20"/>
  <c r="BS49" i="20"/>
  <c r="BS50" i="20"/>
  <c r="BS51" i="20"/>
  <c r="BS52" i="20"/>
  <c r="BS53" i="20"/>
  <c r="BS54" i="20"/>
  <c r="BS55" i="20"/>
  <c r="BS56" i="20"/>
  <c r="BS57" i="20"/>
  <c r="BS58" i="20"/>
  <c r="BS59" i="20"/>
  <c r="BS60" i="20"/>
  <c r="BS61" i="20"/>
  <c r="BS62" i="20"/>
  <c r="BS63" i="20"/>
  <c r="BS64" i="20"/>
  <c r="BS65" i="20"/>
  <c r="BS66" i="20"/>
  <c r="BS67" i="20"/>
  <c r="BS68" i="20"/>
  <c r="BS69" i="20"/>
  <c r="BS70" i="20"/>
  <c r="BS71" i="20"/>
  <c r="BS72" i="20"/>
  <c r="BS73" i="20"/>
  <c r="BS74" i="20"/>
  <c r="BS75" i="20"/>
  <c r="BS76" i="20"/>
  <c r="BS77" i="20"/>
  <c r="BS78" i="20"/>
  <c r="BS79" i="20"/>
  <c r="BS80" i="20"/>
  <c r="BS81" i="20"/>
  <c r="BS82" i="20"/>
  <c r="BS83" i="20"/>
  <c r="BS84" i="20"/>
  <c r="BS85" i="20"/>
  <c r="BS86" i="20"/>
  <c r="BS87" i="20"/>
  <c r="BS88" i="20"/>
  <c r="BS89" i="20"/>
  <c r="BS90" i="20"/>
  <c r="BS91" i="20"/>
  <c r="BS92" i="20"/>
  <c r="BT9" i="20"/>
  <c r="BT10" i="20"/>
  <c r="BT11" i="20"/>
  <c r="BT12" i="20"/>
  <c r="BT13" i="20"/>
  <c r="BT14" i="20"/>
  <c r="BT15" i="20"/>
  <c r="BT16" i="20"/>
  <c r="BT17" i="20"/>
  <c r="BT18" i="20"/>
  <c r="BT19" i="20"/>
  <c r="BT20" i="20"/>
  <c r="BT21" i="20"/>
  <c r="BT22" i="20"/>
  <c r="BT23" i="20"/>
  <c r="BT24" i="20"/>
  <c r="BT25" i="20"/>
  <c r="BT26" i="20"/>
  <c r="BT27" i="20"/>
  <c r="BT28" i="20"/>
  <c r="BT29" i="20"/>
  <c r="BT30" i="20"/>
  <c r="BT31" i="20"/>
  <c r="BT32" i="20"/>
  <c r="BT33" i="20"/>
  <c r="BT34" i="20"/>
  <c r="BT35" i="20"/>
  <c r="BT36" i="20"/>
  <c r="BT37" i="20"/>
  <c r="BT38" i="20"/>
  <c r="BT39" i="20"/>
  <c r="BT40" i="20"/>
  <c r="BT41" i="20"/>
  <c r="BT42" i="20"/>
  <c r="BT43" i="20"/>
  <c r="BT44" i="20"/>
  <c r="BT45" i="20"/>
  <c r="BT46" i="20"/>
  <c r="BT47" i="20"/>
  <c r="BT48" i="20"/>
  <c r="BT49" i="20"/>
  <c r="BT50" i="20"/>
  <c r="BT51" i="20"/>
  <c r="BT52" i="20"/>
  <c r="BT53" i="20"/>
  <c r="BT54" i="20"/>
  <c r="BT55" i="20"/>
  <c r="BT56" i="20"/>
  <c r="BT57" i="20"/>
  <c r="BT58" i="20"/>
  <c r="BT59" i="20"/>
  <c r="BT60" i="20"/>
  <c r="BT61" i="20"/>
  <c r="BT62" i="20"/>
  <c r="BT63" i="20"/>
  <c r="BT64" i="20"/>
  <c r="BT65" i="20"/>
  <c r="BT66" i="20"/>
  <c r="BT67" i="20"/>
  <c r="BT68" i="20"/>
  <c r="BT69" i="20"/>
  <c r="BT70" i="20"/>
  <c r="BT71" i="20"/>
  <c r="BT72" i="20"/>
  <c r="BT73" i="20"/>
  <c r="BT74" i="20"/>
  <c r="BT75" i="20"/>
  <c r="BT76" i="20"/>
  <c r="BT77" i="20"/>
  <c r="BT78" i="20"/>
  <c r="BT79" i="20"/>
  <c r="BT80" i="20"/>
  <c r="BT81" i="20"/>
  <c r="BT82" i="20"/>
  <c r="BT83" i="20"/>
  <c r="BT84" i="20"/>
  <c r="BT85" i="20"/>
  <c r="BT86" i="20"/>
  <c r="BT87" i="20"/>
  <c r="BT88" i="20"/>
  <c r="BT89" i="20"/>
  <c r="BT90" i="20"/>
  <c r="BT91" i="20"/>
  <c r="BT92" i="20"/>
  <c r="BU9" i="20"/>
  <c r="BU10" i="20"/>
  <c r="BU11" i="20"/>
  <c r="BU12" i="20"/>
  <c r="BU13" i="20"/>
  <c r="BU14" i="20"/>
  <c r="BU15" i="20"/>
  <c r="BU16" i="20"/>
  <c r="BU17" i="20"/>
  <c r="BU18" i="20"/>
  <c r="BU19" i="20"/>
  <c r="BU20" i="20"/>
  <c r="BU21" i="20"/>
  <c r="BU22" i="20"/>
  <c r="BU23" i="20"/>
  <c r="BU24" i="20"/>
  <c r="BU25" i="20"/>
  <c r="BU26" i="20"/>
  <c r="BU27" i="20"/>
  <c r="BU28" i="20"/>
  <c r="BU29" i="20"/>
  <c r="BU30" i="20"/>
  <c r="BU31" i="20"/>
  <c r="BU32" i="20"/>
  <c r="BU33" i="20"/>
  <c r="BU34" i="20"/>
  <c r="BU35" i="20"/>
  <c r="BU36" i="20"/>
  <c r="BU37" i="20"/>
  <c r="BU38" i="20"/>
  <c r="BU39" i="20"/>
  <c r="BU40" i="20"/>
  <c r="BU41" i="20"/>
  <c r="BU42" i="20"/>
  <c r="BU43" i="20"/>
  <c r="BU44" i="20"/>
  <c r="BU45" i="20"/>
  <c r="BU46" i="20"/>
  <c r="BU47" i="20"/>
  <c r="BU48" i="20"/>
  <c r="BU49" i="20"/>
  <c r="BU50" i="20"/>
  <c r="BU51" i="20"/>
  <c r="BU52" i="20"/>
  <c r="BU53" i="20"/>
  <c r="BU54" i="20"/>
  <c r="BU55" i="20"/>
  <c r="BU56" i="20"/>
  <c r="BU57" i="20"/>
  <c r="BU58" i="20"/>
  <c r="BU59" i="20"/>
  <c r="BU60" i="20"/>
  <c r="BU61" i="20"/>
  <c r="BU62" i="20"/>
  <c r="BU63" i="20"/>
  <c r="BU64" i="20"/>
  <c r="BU65" i="20"/>
  <c r="BU66" i="20"/>
  <c r="BU67" i="20"/>
  <c r="BU68" i="20"/>
  <c r="BU69" i="20"/>
  <c r="BU70" i="20"/>
  <c r="BU71" i="20"/>
  <c r="BU72" i="20"/>
  <c r="BU73" i="20"/>
  <c r="BU74" i="20"/>
  <c r="BU75" i="20"/>
  <c r="BU76" i="20"/>
  <c r="BU77" i="20"/>
  <c r="BU78" i="20"/>
  <c r="BU79" i="20"/>
  <c r="BU80" i="20"/>
  <c r="BU81" i="20"/>
  <c r="BU82" i="20"/>
  <c r="BU83" i="20"/>
  <c r="BU84" i="20"/>
  <c r="BU85" i="20"/>
  <c r="BU86" i="20"/>
  <c r="BU87" i="20"/>
  <c r="BU88" i="20"/>
  <c r="BU89" i="20"/>
  <c r="BU90" i="20"/>
  <c r="BU91" i="20"/>
  <c r="BU92" i="20"/>
  <c r="BV9" i="20"/>
  <c r="BV10" i="20"/>
  <c r="BV11" i="20"/>
  <c r="BV12" i="20"/>
  <c r="BV13" i="20"/>
  <c r="BV14" i="20"/>
  <c r="BV15" i="20"/>
  <c r="BV16" i="20"/>
  <c r="BV17" i="20"/>
  <c r="BV18" i="20"/>
  <c r="BV19" i="20"/>
  <c r="BV20" i="20"/>
  <c r="BV21" i="20"/>
  <c r="BV22" i="20"/>
  <c r="BV23" i="20"/>
  <c r="BV24" i="20"/>
  <c r="BV25" i="20"/>
  <c r="BV26" i="20"/>
  <c r="BV27" i="20"/>
  <c r="BV28" i="20"/>
  <c r="BV29" i="20"/>
  <c r="BV30" i="20"/>
  <c r="BV31" i="20"/>
  <c r="BV32" i="20"/>
  <c r="BV33" i="20"/>
  <c r="BV34" i="20"/>
  <c r="BV35" i="20"/>
  <c r="BV36" i="20"/>
  <c r="BV37" i="20"/>
  <c r="BV38" i="20"/>
  <c r="BV39" i="20"/>
  <c r="BV40" i="20"/>
  <c r="BV41" i="20"/>
  <c r="BV42" i="20"/>
  <c r="BV43" i="20"/>
  <c r="BV44" i="20"/>
  <c r="BV45" i="20"/>
  <c r="BV46" i="20"/>
  <c r="BV47" i="20"/>
  <c r="BV48" i="20"/>
  <c r="BV49" i="20"/>
  <c r="BV50" i="20"/>
  <c r="BV51" i="20"/>
  <c r="BV52" i="20"/>
  <c r="BV53" i="20"/>
  <c r="BV54" i="20"/>
  <c r="BV55" i="20"/>
  <c r="BV56" i="20"/>
  <c r="BV57" i="20"/>
  <c r="BV58" i="20"/>
  <c r="BV59" i="20"/>
  <c r="BV60" i="20"/>
  <c r="BV61" i="20"/>
  <c r="BV62" i="20"/>
  <c r="BV63" i="20"/>
  <c r="BV64" i="20"/>
  <c r="BV65" i="20"/>
  <c r="BV66" i="20"/>
  <c r="BV67" i="20"/>
  <c r="BV68" i="20"/>
  <c r="BV69" i="20"/>
  <c r="BV70" i="20"/>
  <c r="BV71" i="20"/>
  <c r="BV72" i="20"/>
  <c r="BV73" i="20"/>
  <c r="BV74" i="20"/>
  <c r="BV75" i="20"/>
  <c r="BV76" i="20"/>
  <c r="BV77" i="20"/>
  <c r="BV78" i="20"/>
  <c r="BV79" i="20"/>
  <c r="BV80" i="20"/>
  <c r="BV81" i="20"/>
  <c r="BV82" i="20"/>
  <c r="BV83" i="20"/>
  <c r="BV84" i="20"/>
  <c r="BV85" i="20"/>
  <c r="BV86" i="20"/>
  <c r="BV87" i="20"/>
  <c r="BV88" i="20"/>
  <c r="BV89" i="20"/>
  <c r="BV90" i="20"/>
  <c r="BV91" i="20"/>
  <c r="BV92" i="20"/>
  <c r="BW9" i="20"/>
  <c r="BW10" i="20"/>
  <c r="BW11" i="20"/>
  <c r="BW12" i="20"/>
  <c r="BW13" i="20"/>
  <c r="BW14" i="20"/>
  <c r="BW15" i="20"/>
  <c r="BW16" i="20"/>
  <c r="BW17" i="20"/>
  <c r="BW18" i="20"/>
  <c r="BW19" i="20"/>
  <c r="BW20" i="20"/>
  <c r="BW21" i="20"/>
  <c r="BW22" i="20"/>
  <c r="BW23" i="20"/>
  <c r="BW24" i="20"/>
  <c r="BW25" i="20"/>
  <c r="BW26" i="20"/>
  <c r="BW27" i="20"/>
  <c r="BW28" i="20"/>
  <c r="BW29" i="20"/>
  <c r="BW30" i="20"/>
  <c r="BW31" i="20"/>
  <c r="BW32" i="20"/>
  <c r="BW33" i="20"/>
  <c r="BW34" i="20"/>
  <c r="BW35" i="20"/>
  <c r="BW36" i="20"/>
  <c r="BW37" i="20"/>
  <c r="BW38" i="20"/>
  <c r="BW39" i="20"/>
  <c r="BW40" i="20"/>
  <c r="BW41" i="20"/>
  <c r="BW42" i="20"/>
  <c r="BW43" i="20"/>
  <c r="BW44" i="20"/>
  <c r="BW45" i="20"/>
  <c r="BW46" i="20"/>
  <c r="BW47" i="20"/>
  <c r="BW48" i="20"/>
  <c r="BW49" i="20"/>
  <c r="BW50" i="20"/>
  <c r="BW51" i="20"/>
  <c r="BW52" i="20"/>
  <c r="BW53" i="20"/>
  <c r="BW54" i="20"/>
  <c r="BW55" i="20"/>
  <c r="BW56" i="20"/>
  <c r="BW57" i="20"/>
  <c r="BW58" i="20"/>
  <c r="BW59" i="20"/>
  <c r="BW60" i="20"/>
  <c r="BW61" i="20"/>
  <c r="BW62" i="20"/>
  <c r="BW63" i="20"/>
  <c r="BW64" i="20"/>
  <c r="BW65" i="20"/>
  <c r="BW66" i="20"/>
  <c r="BW67" i="20"/>
  <c r="BW68" i="20"/>
  <c r="BW69" i="20"/>
  <c r="BW70" i="20"/>
  <c r="BW71" i="20"/>
  <c r="BW72" i="20"/>
  <c r="BW73" i="20"/>
  <c r="BW74" i="20"/>
  <c r="BW75" i="20"/>
  <c r="BW76" i="20"/>
  <c r="BW77" i="20"/>
  <c r="BW78" i="20"/>
  <c r="BW79" i="20"/>
  <c r="BW80" i="20"/>
  <c r="BW81" i="20"/>
  <c r="BW82" i="20"/>
  <c r="BW83" i="20"/>
  <c r="BW84" i="20"/>
  <c r="BW85" i="20"/>
  <c r="BW86" i="20"/>
  <c r="BW87" i="20"/>
  <c r="BW88" i="20"/>
  <c r="BW89" i="20"/>
  <c r="BW90" i="20"/>
  <c r="BW91" i="20"/>
  <c r="BW92" i="20"/>
  <c r="BX9" i="20"/>
  <c r="BX10" i="20"/>
  <c r="BX11" i="20"/>
  <c r="BX12" i="20"/>
  <c r="BX13" i="20"/>
  <c r="BX14" i="20"/>
  <c r="BX15" i="20"/>
  <c r="BX16" i="20"/>
  <c r="BX17" i="20"/>
  <c r="BX18" i="20"/>
  <c r="BX19" i="20"/>
  <c r="BX20" i="20"/>
  <c r="BX21" i="20"/>
  <c r="BX22" i="20"/>
  <c r="BX23" i="20"/>
  <c r="BX24" i="20"/>
  <c r="BX25" i="20"/>
  <c r="BX26" i="20"/>
  <c r="BX27" i="20"/>
  <c r="BX28" i="20"/>
  <c r="BX29" i="20"/>
  <c r="BX30" i="20"/>
  <c r="BX31" i="20"/>
  <c r="BX32" i="20"/>
  <c r="BX33" i="20"/>
  <c r="BX34" i="20"/>
  <c r="BX35" i="20"/>
  <c r="BX36" i="20"/>
  <c r="BX37" i="20"/>
  <c r="BX38" i="20"/>
  <c r="BX39" i="20"/>
  <c r="BX40" i="20"/>
  <c r="BX41" i="20"/>
  <c r="BX42" i="20"/>
  <c r="BX43" i="20"/>
  <c r="BX44" i="20"/>
  <c r="BX45" i="20"/>
  <c r="BX46" i="20"/>
  <c r="BX47" i="20"/>
  <c r="BX48" i="20"/>
  <c r="BX49" i="20"/>
  <c r="BX50" i="20"/>
  <c r="BX51" i="20"/>
  <c r="BX52" i="20"/>
  <c r="BX53" i="20"/>
  <c r="BX54" i="20"/>
  <c r="BX55" i="20"/>
  <c r="BX56" i="20"/>
  <c r="BX57" i="20"/>
  <c r="BX58" i="20"/>
  <c r="BX59" i="20"/>
  <c r="BX60" i="20"/>
  <c r="BX61" i="20"/>
  <c r="BX62" i="20"/>
  <c r="BX63" i="20"/>
  <c r="BX64" i="20"/>
  <c r="BX65" i="20"/>
  <c r="BX66" i="20"/>
  <c r="BX67" i="20"/>
  <c r="BX68" i="20"/>
  <c r="BX69" i="20"/>
  <c r="BX70" i="20"/>
  <c r="BX71" i="20"/>
  <c r="BX72" i="20"/>
  <c r="BX73" i="20"/>
  <c r="BX74" i="20"/>
  <c r="BX75" i="20"/>
  <c r="BX76" i="20"/>
  <c r="BX77" i="20"/>
  <c r="BX78" i="20"/>
  <c r="BX79" i="20"/>
  <c r="BX80" i="20"/>
  <c r="BX81" i="20"/>
  <c r="BX82" i="20"/>
  <c r="BX83" i="20"/>
  <c r="BX84" i="20"/>
  <c r="BX85" i="20"/>
  <c r="BX86" i="20"/>
  <c r="BX87" i="20"/>
  <c r="BX88" i="20"/>
  <c r="BX89" i="20"/>
  <c r="BX90" i="20"/>
  <c r="BX91" i="20"/>
  <c r="BX92" i="20"/>
  <c r="BY9" i="20"/>
  <c r="BY10" i="20"/>
  <c r="BY11" i="20"/>
  <c r="BY12" i="20"/>
  <c r="BY13" i="20"/>
  <c r="BY14" i="20"/>
  <c r="BY15" i="20"/>
  <c r="BY16" i="20"/>
  <c r="BY17" i="20"/>
  <c r="BY18" i="20"/>
  <c r="BY19" i="20"/>
  <c r="BY20" i="20"/>
  <c r="BY21" i="20"/>
  <c r="BY22" i="20"/>
  <c r="BY23" i="20"/>
  <c r="BY24" i="20"/>
  <c r="BY25" i="20"/>
  <c r="BY26" i="20"/>
  <c r="BY27" i="20"/>
  <c r="BY28" i="20"/>
  <c r="BY29" i="20"/>
  <c r="BY30" i="20"/>
  <c r="BY31" i="20"/>
  <c r="BY32" i="20"/>
  <c r="BY33" i="20"/>
  <c r="BY34" i="20"/>
  <c r="BY35" i="20"/>
  <c r="BY36" i="20"/>
  <c r="BY37" i="20"/>
  <c r="BY38" i="20"/>
  <c r="BY39" i="20"/>
  <c r="BY40" i="20"/>
  <c r="BY41" i="20"/>
  <c r="BY42" i="20"/>
  <c r="BY43" i="20"/>
  <c r="BY44" i="20"/>
  <c r="BY45" i="20"/>
  <c r="BY46" i="20"/>
  <c r="BY47" i="20"/>
  <c r="BY48" i="20"/>
  <c r="BY49" i="20"/>
  <c r="BY50" i="20"/>
  <c r="BY51" i="20"/>
  <c r="BY52" i="20"/>
  <c r="BY53" i="20"/>
  <c r="BY54" i="20"/>
  <c r="BY55" i="20"/>
  <c r="BY56" i="20"/>
  <c r="BY57" i="20"/>
  <c r="BY58" i="20"/>
  <c r="BY59" i="20"/>
  <c r="BY60" i="20"/>
  <c r="BY61" i="20"/>
  <c r="BY62" i="20"/>
  <c r="BY63" i="20"/>
  <c r="BY64" i="20"/>
  <c r="BY65" i="20"/>
  <c r="BY66" i="20"/>
  <c r="BY67" i="20"/>
  <c r="BY68" i="20"/>
  <c r="BY69" i="20"/>
  <c r="BY70" i="20"/>
  <c r="BY71" i="20"/>
  <c r="BY72" i="20"/>
  <c r="BY73" i="20"/>
  <c r="BY74" i="20"/>
  <c r="BY75" i="20"/>
  <c r="BY76" i="20"/>
  <c r="BY77" i="20"/>
  <c r="BY78" i="20"/>
  <c r="BY79" i="20"/>
  <c r="BY80" i="20"/>
  <c r="BY81" i="20"/>
  <c r="BY82" i="20"/>
  <c r="BY83" i="20"/>
  <c r="BY84" i="20"/>
  <c r="BY85" i="20"/>
  <c r="BY86" i="20"/>
  <c r="BY87" i="20"/>
  <c r="BY88" i="20"/>
  <c r="BY89" i="20"/>
  <c r="BY90" i="20"/>
  <c r="BY91" i="20"/>
  <c r="BY92" i="20"/>
  <c r="BZ9" i="20"/>
  <c r="BZ10" i="20"/>
  <c r="BZ11" i="20"/>
  <c r="BZ12" i="20"/>
  <c r="BZ13" i="20"/>
  <c r="BZ14" i="20"/>
  <c r="BZ15" i="20"/>
  <c r="BZ16" i="20"/>
  <c r="BZ17" i="20"/>
  <c r="BZ18" i="20"/>
  <c r="BZ19" i="20"/>
  <c r="BZ20" i="20"/>
  <c r="BZ21" i="20"/>
  <c r="BZ22" i="20"/>
  <c r="BZ23" i="20"/>
  <c r="BZ24" i="20"/>
  <c r="BZ25" i="20"/>
  <c r="BZ26" i="20"/>
  <c r="BZ27" i="20"/>
  <c r="BZ28" i="20"/>
  <c r="BZ29" i="20"/>
  <c r="BZ30" i="20"/>
  <c r="BZ31" i="20"/>
  <c r="BZ32" i="20"/>
  <c r="BZ33" i="20"/>
  <c r="BZ34" i="20"/>
  <c r="BZ35" i="20"/>
  <c r="BZ36" i="20"/>
  <c r="BZ37" i="20"/>
  <c r="BZ38" i="20"/>
  <c r="BZ39" i="20"/>
  <c r="BZ40" i="20"/>
  <c r="BZ41" i="20"/>
  <c r="BZ42" i="20"/>
  <c r="BZ43" i="20"/>
  <c r="BZ44" i="20"/>
  <c r="BZ45" i="20"/>
  <c r="BZ46" i="20"/>
  <c r="BZ47" i="20"/>
  <c r="BZ48" i="20"/>
  <c r="BZ49" i="20"/>
  <c r="BZ50" i="20"/>
  <c r="BZ51" i="20"/>
  <c r="BZ52" i="20"/>
  <c r="BZ53" i="20"/>
  <c r="BZ54" i="20"/>
  <c r="BZ55" i="20"/>
  <c r="BZ56" i="20"/>
  <c r="BZ57" i="20"/>
  <c r="BZ58" i="20"/>
  <c r="BZ59" i="20"/>
  <c r="BZ60" i="20"/>
  <c r="BZ61" i="20"/>
  <c r="BZ62" i="20"/>
  <c r="BZ63" i="20"/>
  <c r="BZ64" i="20"/>
  <c r="BZ65" i="20"/>
  <c r="BZ66" i="20"/>
  <c r="BZ67" i="20"/>
  <c r="BZ68" i="20"/>
  <c r="BZ69" i="20"/>
  <c r="BZ70" i="20"/>
  <c r="BZ71" i="20"/>
  <c r="BZ72" i="20"/>
  <c r="BZ73" i="20"/>
  <c r="BZ74" i="20"/>
  <c r="BZ75" i="20"/>
  <c r="BZ76" i="20"/>
  <c r="BZ77" i="20"/>
  <c r="BZ78" i="20"/>
  <c r="BZ79" i="20"/>
  <c r="BZ80" i="20"/>
  <c r="BZ81" i="20"/>
  <c r="BZ82" i="20"/>
  <c r="BZ83" i="20"/>
  <c r="BZ84" i="20"/>
  <c r="BZ85" i="20"/>
  <c r="BZ86" i="20"/>
  <c r="BZ87" i="20"/>
  <c r="BZ88" i="20"/>
  <c r="BZ89" i="20"/>
  <c r="BZ90" i="20"/>
  <c r="BZ91" i="20"/>
  <c r="BZ92" i="20"/>
  <c r="CA9" i="20"/>
  <c r="CA10" i="20"/>
  <c r="CA11" i="20"/>
  <c r="CA12" i="20"/>
  <c r="CA13" i="20"/>
  <c r="CA14" i="20"/>
  <c r="CA15" i="20"/>
  <c r="CA16" i="20"/>
  <c r="CA17" i="20"/>
  <c r="CA18" i="20"/>
  <c r="CA19" i="20"/>
  <c r="CA20" i="20"/>
  <c r="CA21" i="20"/>
  <c r="CA22" i="20"/>
  <c r="CA23" i="20"/>
  <c r="CA24" i="20"/>
  <c r="CA25" i="20"/>
  <c r="CA26" i="20"/>
  <c r="CA27" i="20"/>
  <c r="CA28" i="20"/>
  <c r="CA29" i="20"/>
  <c r="CA30" i="20"/>
  <c r="CA31" i="20"/>
  <c r="CA32" i="20"/>
  <c r="CA33" i="20"/>
  <c r="CA34" i="20"/>
  <c r="CA35" i="20"/>
  <c r="CA36" i="20"/>
  <c r="CA37" i="20"/>
  <c r="CA38" i="20"/>
  <c r="CA39" i="20"/>
  <c r="CA40" i="20"/>
  <c r="CA41" i="20"/>
  <c r="CA42" i="20"/>
  <c r="CA43" i="20"/>
  <c r="CA44" i="20"/>
  <c r="CA45" i="20"/>
  <c r="CA46" i="20"/>
  <c r="CA47" i="20"/>
  <c r="CA48" i="20"/>
  <c r="CA49" i="20"/>
  <c r="CA50" i="20"/>
  <c r="CA51" i="20"/>
  <c r="CA52" i="20"/>
  <c r="CA53" i="20"/>
  <c r="CA54" i="20"/>
  <c r="CA55" i="20"/>
  <c r="CA56" i="20"/>
  <c r="CA57" i="20"/>
  <c r="CA58" i="20"/>
  <c r="CA59" i="20"/>
  <c r="CA60" i="20"/>
  <c r="CA61" i="20"/>
  <c r="CA62" i="20"/>
  <c r="CA63" i="20"/>
  <c r="CA64" i="20"/>
  <c r="CA65" i="20"/>
  <c r="CA66" i="20"/>
  <c r="CA67" i="20"/>
  <c r="CA68" i="20"/>
  <c r="CA69" i="20"/>
  <c r="CA70" i="20"/>
  <c r="CA71" i="20"/>
  <c r="CA72" i="20"/>
  <c r="CA73" i="20"/>
  <c r="CA74" i="20"/>
  <c r="CA75" i="20"/>
  <c r="CA76" i="20"/>
  <c r="CA77" i="20"/>
  <c r="CA78" i="20"/>
  <c r="CA79" i="20"/>
  <c r="CA80" i="20"/>
  <c r="CA81" i="20"/>
  <c r="CA82" i="20"/>
  <c r="CA83" i="20"/>
  <c r="CA84" i="20"/>
  <c r="CA85" i="20"/>
  <c r="CA86" i="20"/>
  <c r="CA87" i="20"/>
  <c r="CA88" i="20"/>
  <c r="CA89" i="20"/>
  <c r="CA90" i="20"/>
  <c r="CA91" i="20"/>
  <c r="CA92" i="20"/>
  <c r="CB9" i="20"/>
  <c r="CB10" i="20"/>
  <c r="CB11" i="20"/>
  <c r="CB12" i="20"/>
  <c r="CB13" i="20"/>
  <c r="CB14" i="20"/>
  <c r="CB15" i="20"/>
  <c r="CB16" i="20"/>
  <c r="CB17" i="20"/>
  <c r="CB18" i="20"/>
  <c r="CB19" i="20"/>
  <c r="CB20" i="20"/>
  <c r="CB21" i="20"/>
  <c r="CB22" i="20"/>
  <c r="CB23" i="20"/>
  <c r="CB24" i="20"/>
  <c r="CB25" i="20"/>
  <c r="CB26" i="20"/>
  <c r="CB27" i="20"/>
  <c r="CB28" i="20"/>
  <c r="CB29" i="20"/>
  <c r="CB30" i="20"/>
  <c r="CB31" i="20"/>
  <c r="CB32" i="20"/>
  <c r="CB33" i="20"/>
  <c r="CB34" i="20"/>
  <c r="CB35" i="20"/>
  <c r="CB36" i="20"/>
  <c r="CB37" i="20"/>
  <c r="CB38" i="20"/>
  <c r="CB39" i="20"/>
  <c r="CB40" i="20"/>
  <c r="CB41" i="20"/>
  <c r="CB42" i="20"/>
  <c r="CB43" i="20"/>
  <c r="CB44" i="20"/>
  <c r="CB45" i="20"/>
  <c r="CB46" i="20"/>
  <c r="CB47" i="20"/>
  <c r="CB48" i="20"/>
  <c r="CB49" i="20"/>
  <c r="CB50" i="20"/>
  <c r="CB51" i="20"/>
  <c r="CB52" i="20"/>
  <c r="CB53" i="20"/>
  <c r="CB54" i="20"/>
  <c r="CB55" i="20"/>
  <c r="CB56" i="20"/>
  <c r="CB57" i="20"/>
  <c r="CB58" i="20"/>
  <c r="CB59" i="20"/>
  <c r="CB60" i="20"/>
  <c r="CB61" i="20"/>
  <c r="CB62" i="20"/>
  <c r="CB63" i="20"/>
  <c r="CB64" i="20"/>
  <c r="CB65" i="20"/>
  <c r="CB66" i="20"/>
  <c r="CB67" i="20"/>
  <c r="CB68" i="20"/>
  <c r="CB69" i="20"/>
  <c r="CB70" i="20"/>
  <c r="CB71" i="20"/>
  <c r="CB72" i="20"/>
  <c r="CB73" i="20"/>
  <c r="CB74" i="20"/>
  <c r="CB75" i="20"/>
  <c r="CB76" i="20"/>
  <c r="CB77" i="20"/>
  <c r="CB78" i="20"/>
  <c r="CB79" i="20"/>
  <c r="CB80" i="20"/>
  <c r="CB81" i="20"/>
  <c r="CB82" i="20"/>
  <c r="CB83" i="20"/>
  <c r="CB84" i="20"/>
  <c r="CB85" i="20"/>
  <c r="CB86" i="20"/>
  <c r="CB87" i="20"/>
  <c r="CB88" i="20"/>
  <c r="CB89" i="20"/>
  <c r="CB90" i="20"/>
  <c r="CB91" i="20"/>
  <c r="CB92" i="20"/>
  <c r="CC9" i="20"/>
  <c r="CC10" i="20"/>
  <c r="CC11" i="20"/>
  <c r="CC12" i="20"/>
  <c r="CC13" i="20"/>
  <c r="CC14" i="20"/>
  <c r="CC15" i="20"/>
  <c r="CC16" i="20"/>
  <c r="CC17" i="20"/>
  <c r="CC18" i="20"/>
  <c r="CC19" i="20"/>
  <c r="CC20" i="20"/>
  <c r="CC21" i="20"/>
  <c r="CC22" i="20"/>
  <c r="CC23" i="20"/>
  <c r="CC24" i="20"/>
  <c r="CC25" i="20"/>
  <c r="CC26" i="20"/>
  <c r="CC27" i="20"/>
  <c r="CC28" i="20"/>
  <c r="CC29" i="20"/>
  <c r="CC30" i="20"/>
  <c r="CC31" i="20"/>
  <c r="CC32" i="20"/>
  <c r="CC33" i="20"/>
  <c r="CC34" i="20"/>
  <c r="CC35" i="20"/>
  <c r="CC36" i="20"/>
  <c r="CC37" i="20"/>
  <c r="CC38" i="20"/>
  <c r="CC39" i="20"/>
  <c r="CC40" i="20"/>
  <c r="CC41" i="20"/>
  <c r="CC42" i="20"/>
  <c r="CC43" i="20"/>
  <c r="CC44" i="20"/>
  <c r="CC45" i="20"/>
  <c r="CC46" i="20"/>
  <c r="CC47" i="20"/>
  <c r="CC48" i="20"/>
  <c r="CC49" i="20"/>
  <c r="CC50" i="20"/>
  <c r="CC51" i="20"/>
  <c r="CC52" i="20"/>
  <c r="CC53" i="20"/>
  <c r="CC54" i="20"/>
  <c r="CC55" i="20"/>
  <c r="CC56" i="20"/>
  <c r="CC57" i="20"/>
  <c r="CC58" i="20"/>
  <c r="CC59" i="20"/>
  <c r="CC60" i="20"/>
  <c r="CC61" i="20"/>
  <c r="CC62" i="20"/>
  <c r="CC63" i="20"/>
  <c r="CC64" i="20"/>
  <c r="CC65" i="20"/>
  <c r="CC66" i="20"/>
  <c r="CC67" i="20"/>
  <c r="CC68" i="20"/>
  <c r="CC69" i="20"/>
  <c r="CC70" i="20"/>
  <c r="CC71" i="20"/>
  <c r="CC72" i="20"/>
  <c r="CC73" i="20"/>
  <c r="CC74" i="20"/>
  <c r="CC75" i="20"/>
  <c r="CC76" i="20"/>
  <c r="CC77" i="20"/>
  <c r="CC78" i="20"/>
  <c r="CC79" i="20"/>
  <c r="CC80" i="20"/>
  <c r="CC81" i="20"/>
  <c r="CC82" i="20"/>
  <c r="CC83" i="20"/>
  <c r="CC84" i="20"/>
  <c r="CC85" i="20"/>
  <c r="CC86" i="20"/>
  <c r="CC87" i="20"/>
  <c r="CC88" i="20"/>
  <c r="CC89" i="20"/>
  <c r="CC90" i="20"/>
  <c r="CC91" i="20"/>
  <c r="CC92" i="20"/>
  <c r="CD9" i="20"/>
  <c r="CD10" i="20"/>
  <c r="CD11" i="20"/>
  <c r="CD12" i="20"/>
  <c r="CD13" i="20"/>
  <c r="CD14" i="20"/>
  <c r="CD15" i="20"/>
  <c r="CD16" i="20"/>
  <c r="CD17" i="20"/>
  <c r="CD18" i="20"/>
  <c r="CD19" i="20"/>
  <c r="CD20" i="20"/>
  <c r="CD21" i="20"/>
  <c r="CD22" i="20"/>
  <c r="CD23" i="20"/>
  <c r="CD24" i="20"/>
  <c r="CD25" i="20"/>
  <c r="CD26" i="20"/>
  <c r="CD27" i="20"/>
  <c r="CD28" i="20"/>
  <c r="CD29" i="20"/>
  <c r="CD30" i="20"/>
  <c r="CD31" i="20"/>
  <c r="CD32" i="20"/>
  <c r="CD33" i="20"/>
  <c r="CD34" i="20"/>
  <c r="CD35" i="20"/>
  <c r="CD36" i="20"/>
  <c r="CD37" i="20"/>
  <c r="CD38" i="20"/>
  <c r="CD39" i="20"/>
  <c r="CD40" i="20"/>
  <c r="CD41" i="20"/>
  <c r="CD42" i="20"/>
  <c r="CD43" i="20"/>
  <c r="CD44" i="20"/>
  <c r="CD45" i="20"/>
  <c r="CD46" i="20"/>
  <c r="CD47" i="20"/>
  <c r="CD48" i="20"/>
  <c r="CD49" i="20"/>
  <c r="CD50" i="20"/>
  <c r="CD51" i="20"/>
  <c r="CD52" i="20"/>
  <c r="CD53" i="20"/>
  <c r="CD54" i="20"/>
  <c r="CD55" i="20"/>
  <c r="CD56" i="20"/>
  <c r="CD57" i="20"/>
  <c r="CD58" i="20"/>
  <c r="CD59" i="20"/>
  <c r="CD60" i="20"/>
  <c r="CD61" i="20"/>
  <c r="CD62" i="20"/>
  <c r="CD63" i="20"/>
  <c r="CD64" i="20"/>
  <c r="CD65" i="20"/>
  <c r="CD66" i="20"/>
  <c r="CD67" i="20"/>
  <c r="CD68" i="20"/>
  <c r="CD69" i="20"/>
  <c r="CD70" i="20"/>
  <c r="CD71" i="20"/>
  <c r="CD72" i="20"/>
  <c r="CD73" i="20"/>
  <c r="CD74" i="20"/>
  <c r="CD75" i="20"/>
  <c r="CD76" i="20"/>
  <c r="CD77" i="20"/>
  <c r="CD78" i="20"/>
  <c r="CD79" i="20"/>
  <c r="CD80" i="20"/>
  <c r="CD81" i="20"/>
  <c r="CD82" i="20"/>
  <c r="CD83" i="20"/>
  <c r="CD84" i="20"/>
  <c r="CD85" i="20"/>
  <c r="CD86" i="20"/>
  <c r="CD87" i="20"/>
  <c r="CD88" i="20"/>
  <c r="CD89" i="20"/>
  <c r="CD90" i="20"/>
  <c r="CD91" i="20"/>
  <c r="CD92" i="20"/>
  <c r="CE9" i="20"/>
  <c r="CE10" i="20"/>
  <c r="CE11" i="20"/>
  <c r="CE12" i="20"/>
  <c r="CE13" i="20"/>
  <c r="CE14" i="20"/>
  <c r="CE15" i="20"/>
  <c r="CE16" i="20"/>
  <c r="CE17" i="20"/>
  <c r="CE18" i="20"/>
  <c r="CE19" i="20"/>
  <c r="CE20" i="20"/>
  <c r="CE21" i="20"/>
  <c r="CE22" i="20"/>
  <c r="CE23" i="20"/>
  <c r="CE24" i="20"/>
  <c r="CE25" i="20"/>
  <c r="CE26" i="20"/>
  <c r="CE27" i="20"/>
  <c r="CE28" i="20"/>
  <c r="CE29" i="20"/>
  <c r="CE30" i="20"/>
  <c r="CE31" i="20"/>
  <c r="CE32" i="20"/>
  <c r="CE33" i="20"/>
  <c r="CE34" i="20"/>
  <c r="CE35" i="20"/>
  <c r="CE36" i="20"/>
  <c r="CE37" i="20"/>
  <c r="CE38" i="20"/>
  <c r="CE39" i="20"/>
  <c r="CE40" i="20"/>
  <c r="CE41" i="20"/>
  <c r="CE42" i="20"/>
  <c r="CE43" i="20"/>
  <c r="CE44" i="20"/>
  <c r="CE45" i="20"/>
  <c r="CE46" i="20"/>
  <c r="CE47" i="20"/>
  <c r="CE48" i="20"/>
  <c r="CE49" i="20"/>
  <c r="CE50" i="20"/>
  <c r="CE51" i="20"/>
  <c r="CE52" i="20"/>
  <c r="CE53" i="20"/>
  <c r="CE54" i="20"/>
  <c r="CE55" i="20"/>
  <c r="CE56" i="20"/>
  <c r="CE57" i="20"/>
  <c r="CE58" i="20"/>
  <c r="CE59" i="20"/>
  <c r="CE60" i="20"/>
  <c r="CE61" i="20"/>
  <c r="CE62" i="20"/>
  <c r="CE63" i="20"/>
  <c r="CE64" i="20"/>
  <c r="CE65" i="20"/>
  <c r="CE66" i="20"/>
  <c r="CE67" i="20"/>
  <c r="CE68" i="20"/>
  <c r="CE69" i="20"/>
  <c r="CE70" i="20"/>
  <c r="CE71" i="20"/>
  <c r="CE72" i="20"/>
  <c r="CE73" i="20"/>
  <c r="CE74" i="20"/>
  <c r="CE75" i="20"/>
  <c r="CE76" i="20"/>
  <c r="CE77" i="20"/>
  <c r="CE78" i="20"/>
  <c r="CE79" i="20"/>
  <c r="CE80" i="20"/>
  <c r="CE81" i="20"/>
  <c r="CE82" i="20"/>
  <c r="CE83" i="20"/>
  <c r="CE84" i="20"/>
  <c r="CE85" i="20"/>
  <c r="CE86" i="20"/>
  <c r="CE87" i="20"/>
  <c r="CE88" i="20"/>
  <c r="CE89" i="20"/>
  <c r="CE90" i="20"/>
  <c r="CE91" i="20"/>
  <c r="CE92" i="20"/>
  <c r="CF9" i="20"/>
  <c r="CF10" i="20"/>
  <c r="CF11" i="20"/>
  <c r="CF12" i="20"/>
  <c r="CF13" i="20"/>
  <c r="CF14" i="20"/>
  <c r="CF15" i="20"/>
  <c r="CF16" i="20"/>
  <c r="CF17" i="20"/>
  <c r="CF18" i="20"/>
  <c r="CF19" i="20"/>
  <c r="CF20" i="20"/>
  <c r="CF21" i="20"/>
  <c r="CF22" i="20"/>
  <c r="CF23" i="20"/>
  <c r="CF24" i="20"/>
  <c r="CF25" i="20"/>
  <c r="CF26" i="20"/>
  <c r="CF27" i="20"/>
  <c r="CF28" i="20"/>
  <c r="CF29" i="20"/>
  <c r="CF30"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CF58" i="20"/>
  <c r="CF59" i="20"/>
  <c r="CF60" i="20"/>
  <c r="CF61" i="20"/>
  <c r="CF62" i="20"/>
  <c r="CF63" i="20"/>
  <c r="CF64" i="20"/>
  <c r="CF65" i="20"/>
  <c r="CF66" i="20"/>
  <c r="CF67" i="20"/>
  <c r="CF68" i="20"/>
  <c r="CF69" i="20"/>
  <c r="CF70" i="20"/>
  <c r="CF71" i="20"/>
  <c r="CF72" i="20"/>
  <c r="CF73" i="20"/>
  <c r="CF74" i="20"/>
  <c r="CF75" i="20"/>
  <c r="CF76" i="20"/>
  <c r="CF77" i="20"/>
  <c r="CF78" i="20"/>
  <c r="CF79" i="20"/>
  <c r="CF80" i="20"/>
  <c r="CF81" i="20"/>
  <c r="CF82" i="20"/>
  <c r="CF83" i="20"/>
  <c r="CF84" i="20"/>
  <c r="CF85" i="20"/>
  <c r="CF86" i="20"/>
  <c r="CF87" i="20"/>
  <c r="CF88" i="20"/>
  <c r="CF89" i="20"/>
  <c r="CF90" i="20"/>
  <c r="CF91" i="20"/>
  <c r="CF92" i="20"/>
  <c r="CG9" i="20"/>
  <c r="CG10" i="20"/>
  <c r="CG11" i="20"/>
  <c r="CG12" i="20"/>
  <c r="CG13" i="20"/>
  <c r="CG14" i="20"/>
  <c r="CG15" i="20"/>
  <c r="CG16" i="20"/>
  <c r="CG17" i="20"/>
  <c r="CG18" i="20"/>
  <c r="CG19" i="20"/>
  <c r="CG20" i="20"/>
  <c r="CG21" i="20"/>
  <c r="CG22" i="20"/>
  <c r="CG23" i="20"/>
  <c r="CG24" i="20"/>
  <c r="CG25" i="20"/>
  <c r="CG26" i="20"/>
  <c r="CG27" i="20"/>
  <c r="CG28" i="20"/>
  <c r="CG29" i="20"/>
  <c r="CG30" i="20"/>
  <c r="CG31" i="20"/>
  <c r="CG32" i="20"/>
  <c r="CG33" i="20"/>
  <c r="CG34" i="20"/>
  <c r="CG35" i="20"/>
  <c r="CG36" i="20"/>
  <c r="CG37" i="20"/>
  <c r="CG38" i="20"/>
  <c r="CG39" i="20"/>
  <c r="CG40" i="20"/>
  <c r="CG41" i="20"/>
  <c r="CG42" i="20"/>
  <c r="CG43" i="20"/>
  <c r="CG44" i="20"/>
  <c r="CG45" i="20"/>
  <c r="CG46" i="20"/>
  <c r="CG47" i="20"/>
  <c r="CG48" i="20"/>
  <c r="CG49" i="20"/>
  <c r="CG50" i="20"/>
  <c r="CG51" i="20"/>
  <c r="CG52" i="20"/>
  <c r="CG53" i="20"/>
  <c r="CG54" i="20"/>
  <c r="CG55" i="20"/>
  <c r="CG56" i="20"/>
  <c r="CG57" i="20"/>
  <c r="CG58" i="20"/>
  <c r="CG59" i="20"/>
  <c r="CG60" i="20"/>
  <c r="CG61" i="20"/>
  <c r="CG62" i="20"/>
  <c r="CG63" i="20"/>
  <c r="CG64" i="20"/>
  <c r="CG65" i="20"/>
  <c r="CG66" i="20"/>
  <c r="CG67" i="20"/>
  <c r="CG68" i="20"/>
  <c r="CG69" i="20"/>
  <c r="CG70" i="20"/>
  <c r="CG71" i="20"/>
  <c r="CG72" i="20"/>
  <c r="CG73" i="20"/>
  <c r="CG74" i="20"/>
  <c r="CG75" i="20"/>
  <c r="CG76" i="20"/>
  <c r="CG77" i="20"/>
  <c r="CG78" i="20"/>
  <c r="CG79" i="20"/>
  <c r="CG80" i="20"/>
  <c r="CG81" i="20"/>
  <c r="CG82" i="20"/>
  <c r="CG83" i="20"/>
  <c r="CG84" i="20"/>
  <c r="CG85" i="20"/>
  <c r="CG86" i="20"/>
  <c r="CG87" i="20"/>
  <c r="CG88" i="20"/>
  <c r="CG89" i="20"/>
  <c r="CG90" i="20"/>
  <c r="CG91" i="20"/>
  <c r="CG92" i="20"/>
  <c r="CH9" i="20"/>
  <c r="CH10" i="20"/>
  <c r="CH11" i="20"/>
  <c r="CH12" i="20"/>
  <c r="CH13" i="20"/>
  <c r="CH14" i="20"/>
  <c r="CH15" i="20"/>
  <c r="CH16" i="20"/>
  <c r="CH17" i="20"/>
  <c r="CH18" i="20"/>
  <c r="CH19" i="20"/>
  <c r="CH20" i="20"/>
  <c r="CH21" i="20"/>
  <c r="CH22" i="20"/>
  <c r="CH23" i="20"/>
  <c r="CH24" i="20"/>
  <c r="CH25" i="20"/>
  <c r="CH26" i="20"/>
  <c r="CH27" i="20"/>
  <c r="CH28" i="20"/>
  <c r="CH29" i="20"/>
  <c r="CH30" i="20"/>
  <c r="CH31" i="20"/>
  <c r="CH32" i="20"/>
  <c r="CH33" i="20"/>
  <c r="CH34" i="20"/>
  <c r="CH35" i="20"/>
  <c r="CH36" i="20"/>
  <c r="CH37" i="20"/>
  <c r="CH38" i="20"/>
  <c r="CH39" i="20"/>
  <c r="CH40" i="20"/>
  <c r="CH41" i="20"/>
  <c r="CH42" i="20"/>
  <c r="CH43" i="20"/>
  <c r="CH44" i="20"/>
  <c r="CH45" i="20"/>
  <c r="CH46" i="20"/>
  <c r="CH47" i="20"/>
  <c r="CH48" i="20"/>
  <c r="CH49" i="20"/>
  <c r="CH50" i="20"/>
  <c r="CH51" i="20"/>
  <c r="CH52" i="20"/>
  <c r="CH53" i="20"/>
  <c r="CH54" i="20"/>
  <c r="CH55" i="20"/>
  <c r="CH56" i="20"/>
  <c r="CH57" i="20"/>
  <c r="CH58" i="20"/>
  <c r="CH59" i="20"/>
  <c r="CH60" i="20"/>
  <c r="CH61" i="20"/>
  <c r="CH62" i="20"/>
  <c r="CH63" i="20"/>
  <c r="CH64" i="20"/>
  <c r="CH65" i="20"/>
  <c r="CH66" i="20"/>
  <c r="CH67" i="20"/>
  <c r="CH68" i="20"/>
  <c r="CH69" i="20"/>
  <c r="CH70" i="20"/>
  <c r="CH71" i="20"/>
  <c r="CH72" i="20"/>
  <c r="CH73" i="20"/>
  <c r="CH74" i="20"/>
  <c r="CH75" i="20"/>
  <c r="CH76" i="20"/>
  <c r="CH77" i="20"/>
  <c r="CH78" i="20"/>
  <c r="CH79" i="20"/>
  <c r="CH80" i="20"/>
  <c r="CH81" i="20"/>
  <c r="CH82" i="20"/>
  <c r="CH83" i="20"/>
  <c r="CH84" i="20"/>
  <c r="CH85" i="20"/>
  <c r="CH86" i="20"/>
  <c r="CH87" i="20"/>
  <c r="CH88" i="20"/>
  <c r="CH89" i="20"/>
  <c r="CH90" i="20"/>
  <c r="CH91" i="20"/>
  <c r="CH92" i="20"/>
  <c r="CI9" i="20"/>
  <c r="CI10" i="20"/>
  <c r="CI11" i="20"/>
  <c r="CI12" i="20"/>
  <c r="CI13" i="20"/>
  <c r="CI14" i="20"/>
  <c r="CI15" i="20"/>
  <c r="CI16" i="20"/>
  <c r="CI17" i="20"/>
  <c r="CI18" i="20"/>
  <c r="CI19" i="20"/>
  <c r="CI20" i="20"/>
  <c r="CI21" i="20"/>
  <c r="CI22" i="20"/>
  <c r="CI23" i="20"/>
  <c r="CI24" i="20"/>
  <c r="CI25" i="20"/>
  <c r="CI26" i="20"/>
  <c r="CI27" i="20"/>
  <c r="CI28" i="20"/>
  <c r="CI29" i="20"/>
  <c r="CI30"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59" i="20"/>
  <c r="CI60" i="20"/>
  <c r="CI61" i="20"/>
  <c r="CI62" i="20"/>
  <c r="CI63" i="20"/>
  <c r="CI64" i="20"/>
  <c r="CI65" i="20"/>
  <c r="CI66" i="20"/>
  <c r="CI67" i="20"/>
  <c r="CI68" i="20"/>
  <c r="CI69" i="20"/>
  <c r="CI70" i="20"/>
  <c r="CI71" i="20"/>
  <c r="CI72" i="20"/>
  <c r="CI73" i="20"/>
  <c r="CI74" i="20"/>
  <c r="CI75" i="20"/>
  <c r="CI76" i="20"/>
  <c r="CI77" i="20"/>
  <c r="CI78" i="20"/>
  <c r="CI79" i="20"/>
  <c r="CI80" i="20"/>
  <c r="CI81" i="20"/>
  <c r="CI82" i="20"/>
  <c r="CI83" i="20"/>
  <c r="CI84" i="20"/>
  <c r="CI85" i="20"/>
  <c r="CI86" i="20"/>
  <c r="CI87" i="20"/>
  <c r="CI88" i="20"/>
  <c r="CI89" i="20"/>
  <c r="CI90" i="20"/>
  <c r="CI91" i="20"/>
  <c r="CI92" i="20"/>
  <c r="CJ9" i="20"/>
  <c r="CJ10" i="20"/>
  <c r="CJ11" i="20"/>
  <c r="CJ12" i="20"/>
  <c r="CJ13" i="20"/>
  <c r="CJ14" i="20"/>
  <c r="CJ15" i="20"/>
  <c r="CJ16" i="20"/>
  <c r="CJ17" i="20"/>
  <c r="CJ18" i="20"/>
  <c r="CJ19" i="20"/>
  <c r="CJ20" i="20"/>
  <c r="CJ21" i="20"/>
  <c r="CJ22" i="20"/>
  <c r="CJ23" i="20"/>
  <c r="CJ24" i="20"/>
  <c r="CJ25" i="20"/>
  <c r="CJ26" i="20"/>
  <c r="CJ27" i="20"/>
  <c r="CJ28" i="20"/>
  <c r="CJ29" i="20"/>
  <c r="CJ30" i="20"/>
  <c r="CJ31" i="20"/>
  <c r="CJ32" i="20"/>
  <c r="CJ33" i="20"/>
  <c r="CJ34" i="20"/>
  <c r="CJ35" i="20"/>
  <c r="CJ36" i="20"/>
  <c r="CJ37" i="20"/>
  <c r="CJ38" i="20"/>
  <c r="CJ39" i="20"/>
  <c r="CJ40" i="20"/>
  <c r="CJ41" i="20"/>
  <c r="CJ42" i="20"/>
  <c r="CJ43" i="20"/>
  <c r="CJ44" i="20"/>
  <c r="CJ45" i="20"/>
  <c r="CJ46" i="20"/>
  <c r="CJ47" i="20"/>
  <c r="CJ48" i="20"/>
  <c r="CJ49" i="20"/>
  <c r="CJ50" i="20"/>
  <c r="CJ51" i="20"/>
  <c r="CJ52" i="20"/>
  <c r="CJ53" i="20"/>
  <c r="CJ54" i="20"/>
  <c r="CJ55" i="20"/>
  <c r="CJ56" i="20"/>
  <c r="CJ57" i="20"/>
  <c r="CJ58" i="20"/>
  <c r="CJ59" i="20"/>
  <c r="CJ60" i="20"/>
  <c r="CJ61" i="20"/>
  <c r="CJ62" i="20"/>
  <c r="CJ63" i="20"/>
  <c r="CJ64" i="20"/>
  <c r="CJ65" i="20"/>
  <c r="CJ66" i="20"/>
  <c r="CJ67" i="20"/>
  <c r="CJ68" i="20"/>
  <c r="CJ69" i="20"/>
  <c r="CJ70" i="20"/>
  <c r="CJ71" i="20"/>
  <c r="CJ72" i="20"/>
  <c r="CJ73" i="20"/>
  <c r="CJ74" i="20"/>
  <c r="CJ75" i="20"/>
  <c r="CJ76" i="20"/>
  <c r="CJ77" i="20"/>
  <c r="CJ78" i="20"/>
  <c r="CJ79" i="20"/>
  <c r="CJ80" i="20"/>
  <c r="CJ81" i="20"/>
  <c r="CJ82" i="20"/>
  <c r="CJ83" i="20"/>
  <c r="CJ84" i="20"/>
  <c r="CJ85" i="20"/>
  <c r="CJ86" i="20"/>
  <c r="CJ87" i="20"/>
  <c r="CJ88" i="20"/>
  <c r="CJ89" i="20"/>
  <c r="CJ90" i="20"/>
  <c r="CJ91" i="20"/>
  <c r="CJ92" i="20"/>
  <c r="CK9" i="20"/>
  <c r="CK10" i="20"/>
  <c r="CK11" i="20"/>
  <c r="CK12" i="20"/>
  <c r="CK13" i="20"/>
  <c r="CK14" i="20"/>
  <c r="CK15" i="20"/>
  <c r="CK16" i="20"/>
  <c r="CK17" i="20"/>
  <c r="CK18" i="20"/>
  <c r="CK19" i="20"/>
  <c r="CK20" i="20"/>
  <c r="CK21" i="20"/>
  <c r="CK22" i="20"/>
  <c r="CK23" i="20"/>
  <c r="CK24" i="20"/>
  <c r="CK25" i="20"/>
  <c r="CK26" i="20"/>
  <c r="CK27" i="20"/>
  <c r="CK28" i="20"/>
  <c r="CK29" i="20"/>
  <c r="CK30"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K58" i="20"/>
  <c r="CK59" i="20"/>
  <c r="CK60" i="20"/>
  <c r="CK61" i="20"/>
  <c r="CK62" i="20"/>
  <c r="CK63" i="20"/>
  <c r="CK64" i="20"/>
  <c r="CK65" i="20"/>
  <c r="CK66" i="20"/>
  <c r="CK67" i="20"/>
  <c r="CK68" i="20"/>
  <c r="CK69" i="20"/>
  <c r="CK70" i="20"/>
  <c r="CK71" i="20"/>
  <c r="CK72" i="20"/>
  <c r="CK73" i="20"/>
  <c r="CK74" i="20"/>
  <c r="CK75" i="20"/>
  <c r="CK76" i="20"/>
  <c r="CK77" i="20"/>
  <c r="CK78" i="20"/>
  <c r="CK79" i="20"/>
  <c r="CK80" i="20"/>
  <c r="CK81" i="20"/>
  <c r="CK82" i="20"/>
  <c r="CK83" i="20"/>
  <c r="CK84" i="20"/>
  <c r="CK85" i="20"/>
  <c r="CK86" i="20"/>
  <c r="CK87" i="20"/>
  <c r="CK88" i="20"/>
  <c r="CK89" i="20"/>
  <c r="CK90" i="20"/>
  <c r="CK91" i="20"/>
  <c r="CK92" i="20"/>
  <c r="CL9" i="20"/>
  <c r="CL10" i="20"/>
  <c r="CL11" i="20"/>
  <c r="CL12" i="20"/>
  <c r="CL13" i="20"/>
  <c r="CL14" i="20"/>
  <c r="CL15" i="20"/>
  <c r="CL16" i="20"/>
  <c r="CL17" i="20"/>
  <c r="CL18" i="20"/>
  <c r="CL19" i="20"/>
  <c r="CL20" i="20"/>
  <c r="CL21" i="20"/>
  <c r="CL22" i="20"/>
  <c r="CL23" i="20"/>
  <c r="CL24" i="20"/>
  <c r="CL25" i="20"/>
  <c r="CL26" i="20"/>
  <c r="CL27" i="20"/>
  <c r="CL28" i="20"/>
  <c r="CL29" i="20"/>
  <c r="CL30"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0" i="20"/>
  <c r="CL61" i="20"/>
  <c r="CL62" i="20"/>
  <c r="CL63" i="20"/>
  <c r="CL64" i="20"/>
  <c r="CL65" i="20"/>
  <c r="CL66" i="20"/>
  <c r="CL67" i="20"/>
  <c r="CL68" i="20"/>
  <c r="CL69" i="20"/>
  <c r="CL70" i="20"/>
  <c r="CL71" i="20"/>
  <c r="CL72" i="20"/>
  <c r="CL73" i="20"/>
  <c r="CL74" i="20"/>
  <c r="CL75" i="20"/>
  <c r="CL76" i="20"/>
  <c r="CL77" i="20"/>
  <c r="CL78" i="20"/>
  <c r="CL79" i="20"/>
  <c r="CL80" i="20"/>
  <c r="CL81" i="20"/>
  <c r="CL82" i="20"/>
  <c r="CL83" i="20"/>
  <c r="CL84" i="20"/>
  <c r="CL85" i="20"/>
  <c r="CL86" i="20"/>
  <c r="CL87" i="20"/>
  <c r="CL88" i="20"/>
  <c r="CL89" i="20"/>
  <c r="CL90" i="20"/>
  <c r="CL91" i="20"/>
  <c r="CL92" i="20"/>
  <c r="CM9" i="20"/>
  <c r="CM10" i="20"/>
  <c r="CM11" i="20"/>
  <c r="CM12" i="20"/>
  <c r="CM13" i="20"/>
  <c r="CM14" i="20"/>
  <c r="CM15" i="20"/>
  <c r="CM16" i="20"/>
  <c r="CM17" i="20"/>
  <c r="CM18" i="20"/>
  <c r="CM19" i="20"/>
  <c r="CM20" i="20"/>
  <c r="CM21" i="20"/>
  <c r="CM22" i="20"/>
  <c r="CM23" i="20"/>
  <c r="CM24" i="20"/>
  <c r="CM25" i="20"/>
  <c r="CM26" i="20"/>
  <c r="CM27" i="20"/>
  <c r="CM28" i="20"/>
  <c r="CM29" i="20"/>
  <c r="CM30"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0" i="20"/>
  <c r="CM61" i="20"/>
  <c r="CM62" i="20"/>
  <c r="CM63" i="20"/>
  <c r="CM64" i="20"/>
  <c r="CM65" i="20"/>
  <c r="CM66" i="20"/>
  <c r="CM67" i="20"/>
  <c r="CM68" i="20"/>
  <c r="CM69" i="20"/>
  <c r="CM70" i="20"/>
  <c r="CM71" i="20"/>
  <c r="CM72" i="20"/>
  <c r="CM73" i="20"/>
  <c r="CM74" i="20"/>
  <c r="CM75" i="20"/>
  <c r="CM76" i="20"/>
  <c r="CM77" i="20"/>
  <c r="CM78" i="20"/>
  <c r="CM79" i="20"/>
  <c r="CM80" i="20"/>
  <c r="CM81" i="20"/>
  <c r="CM82" i="20"/>
  <c r="CM83" i="20"/>
  <c r="CM84" i="20"/>
  <c r="CM85" i="20"/>
  <c r="CM86" i="20"/>
  <c r="CM87" i="20"/>
  <c r="CM88" i="20"/>
  <c r="CM89" i="20"/>
  <c r="CM90" i="20"/>
  <c r="CM91" i="20"/>
  <c r="CM92" i="20"/>
  <c r="CN9" i="20"/>
  <c r="CN10" i="20"/>
  <c r="CN11" i="20"/>
  <c r="CN12" i="20"/>
  <c r="CN13" i="20"/>
  <c r="CN14" i="20"/>
  <c r="CN15" i="20"/>
  <c r="CN16" i="20"/>
  <c r="CN17" i="20"/>
  <c r="CN18" i="20"/>
  <c r="CN19" i="20"/>
  <c r="CN20" i="20"/>
  <c r="CN21" i="20"/>
  <c r="CN22" i="20"/>
  <c r="CN23" i="20"/>
  <c r="CN24" i="20"/>
  <c r="CN25" i="20"/>
  <c r="CN26" i="20"/>
  <c r="CN27" i="20"/>
  <c r="CN28" i="20"/>
  <c r="CN29" i="20"/>
  <c r="CN30"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CN58" i="20"/>
  <c r="CN59" i="20"/>
  <c r="CN60" i="20"/>
  <c r="CN61" i="20"/>
  <c r="CN62" i="20"/>
  <c r="CN63" i="20"/>
  <c r="CN64" i="20"/>
  <c r="CN65" i="20"/>
  <c r="CN66" i="20"/>
  <c r="CN67" i="20"/>
  <c r="CN68" i="20"/>
  <c r="CN69" i="20"/>
  <c r="CN70" i="20"/>
  <c r="CN71" i="20"/>
  <c r="CN72" i="20"/>
  <c r="CN73" i="20"/>
  <c r="CN74" i="20"/>
  <c r="CN75" i="20"/>
  <c r="CN76" i="20"/>
  <c r="CN77" i="20"/>
  <c r="CN78" i="20"/>
  <c r="CN79" i="20"/>
  <c r="CN80" i="20"/>
  <c r="CN81" i="20"/>
  <c r="CN82" i="20"/>
  <c r="CN83" i="20"/>
  <c r="CN84" i="20"/>
  <c r="CN85" i="20"/>
  <c r="CN86" i="20"/>
  <c r="CN87" i="20"/>
  <c r="CN88" i="20"/>
  <c r="CN89" i="20"/>
  <c r="CN90" i="20"/>
  <c r="CN91" i="20"/>
  <c r="CN92" i="20"/>
  <c r="CO9" i="20"/>
  <c r="CO10" i="20"/>
  <c r="CO11" i="20"/>
  <c r="CO12" i="20"/>
  <c r="CO13" i="20"/>
  <c r="CO14" i="20"/>
  <c r="CO15" i="20"/>
  <c r="CO16" i="20"/>
  <c r="CO17" i="20"/>
  <c r="CO18" i="20"/>
  <c r="CO19" i="20"/>
  <c r="CO20" i="20"/>
  <c r="CO21" i="20"/>
  <c r="CO22" i="20"/>
  <c r="CO23" i="20"/>
  <c r="CO24" i="20"/>
  <c r="CO25" i="20"/>
  <c r="CO26" i="20"/>
  <c r="CO27" i="20"/>
  <c r="CO28" i="20"/>
  <c r="CO29" i="20"/>
  <c r="CO30" i="20"/>
  <c r="CO31" i="20"/>
  <c r="CO32" i="20"/>
  <c r="CO33" i="20"/>
  <c r="CO34" i="20"/>
  <c r="CO35" i="20"/>
  <c r="CO36" i="20"/>
  <c r="CO37" i="20"/>
  <c r="CO38" i="20"/>
  <c r="CO39" i="20"/>
  <c r="CO40" i="20"/>
  <c r="CO41" i="20"/>
  <c r="CO42" i="20"/>
  <c r="CO43" i="20"/>
  <c r="CO44" i="20"/>
  <c r="CO45" i="20"/>
  <c r="CO46" i="20"/>
  <c r="CO47" i="20"/>
  <c r="CO48" i="20"/>
  <c r="CO49" i="20"/>
  <c r="CO50" i="20"/>
  <c r="CO51" i="20"/>
  <c r="CO52" i="20"/>
  <c r="CO53" i="20"/>
  <c r="CO54" i="20"/>
  <c r="CO55" i="20"/>
  <c r="CO56" i="20"/>
  <c r="CO57" i="20"/>
  <c r="CO58" i="20"/>
  <c r="CO59" i="20"/>
  <c r="CO60" i="20"/>
  <c r="CO61" i="20"/>
  <c r="CO62" i="20"/>
  <c r="CO63" i="20"/>
  <c r="CO64" i="20"/>
  <c r="CO65" i="20"/>
  <c r="CO66" i="20"/>
  <c r="CO67" i="20"/>
  <c r="CO68" i="20"/>
  <c r="CO69" i="20"/>
  <c r="CO70" i="20"/>
  <c r="CO71" i="20"/>
  <c r="CO72" i="20"/>
  <c r="CO73" i="20"/>
  <c r="CO74" i="20"/>
  <c r="CO75" i="20"/>
  <c r="CO76" i="20"/>
  <c r="CO77" i="20"/>
  <c r="CO78" i="20"/>
  <c r="CO79" i="20"/>
  <c r="CO80" i="20"/>
  <c r="CO81" i="20"/>
  <c r="CO82" i="20"/>
  <c r="CO83" i="20"/>
  <c r="CO84" i="20"/>
  <c r="CO85" i="20"/>
  <c r="CO86" i="20"/>
  <c r="CO87" i="20"/>
  <c r="CO88" i="20"/>
  <c r="CO89" i="20"/>
  <c r="CO90" i="20"/>
  <c r="CO91" i="20"/>
  <c r="CO92" i="20"/>
  <c r="CP9" i="20"/>
  <c r="CP10" i="20"/>
  <c r="CP11" i="20"/>
  <c r="CP12" i="20"/>
  <c r="CP13" i="20"/>
  <c r="CP14" i="20"/>
  <c r="CP15" i="20"/>
  <c r="CP16" i="20"/>
  <c r="CP17" i="20"/>
  <c r="CP18" i="20"/>
  <c r="CP19" i="20"/>
  <c r="CP20" i="20"/>
  <c r="CP21" i="20"/>
  <c r="CP22" i="20"/>
  <c r="CP23" i="20"/>
  <c r="CP24" i="20"/>
  <c r="CP25" i="20"/>
  <c r="CP26" i="20"/>
  <c r="CP27" i="20"/>
  <c r="CP28" i="20"/>
  <c r="CP29" i="20"/>
  <c r="CP30"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P58" i="20"/>
  <c r="CP59" i="20"/>
  <c r="CP60" i="20"/>
  <c r="CP61" i="20"/>
  <c r="CP62" i="20"/>
  <c r="CP63" i="20"/>
  <c r="CP64" i="20"/>
  <c r="CP65" i="20"/>
  <c r="CP66" i="20"/>
  <c r="CP67" i="20"/>
  <c r="CP68" i="20"/>
  <c r="CP69" i="20"/>
  <c r="CP70" i="20"/>
  <c r="CP71" i="20"/>
  <c r="CP72" i="20"/>
  <c r="CP73" i="20"/>
  <c r="CP74" i="20"/>
  <c r="CP75" i="20"/>
  <c r="CP76" i="20"/>
  <c r="CP77" i="20"/>
  <c r="CP78" i="20"/>
  <c r="CP79" i="20"/>
  <c r="CP80" i="20"/>
  <c r="CP81" i="20"/>
  <c r="CP82" i="20"/>
  <c r="CP83" i="20"/>
  <c r="CP84" i="20"/>
  <c r="CP85" i="20"/>
  <c r="CP86" i="20"/>
  <c r="CP87" i="20"/>
  <c r="CP88" i="20"/>
  <c r="CP89" i="20"/>
  <c r="CP90" i="20"/>
  <c r="CP91" i="20"/>
  <c r="CP92" i="20"/>
  <c r="CQ9" i="20"/>
  <c r="CQ10" i="20"/>
  <c r="CQ11" i="20"/>
  <c r="CQ12" i="20"/>
  <c r="CQ13" i="20"/>
  <c r="CQ14" i="20"/>
  <c r="CQ15" i="20"/>
  <c r="CQ16" i="20"/>
  <c r="CQ17" i="20"/>
  <c r="CQ18" i="20"/>
  <c r="CQ19" i="20"/>
  <c r="CQ20" i="20"/>
  <c r="CQ21" i="20"/>
  <c r="CQ22" i="20"/>
  <c r="CQ23" i="20"/>
  <c r="CQ24" i="20"/>
  <c r="CQ25" i="20"/>
  <c r="CQ26" i="20"/>
  <c r="CQ27" i="20"/>
  <c r="CQ28" i="20"/>
  <c r="CQ29" i="20"/>
  <c r="CQ30"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Q58" i="20"/>
  <c r="CQ59" i="20"/>
  <c r="CQ60" i="20"/>
  <c r="CQ61" i="20"/>
  <c r="CQ62" i="20"/>
  <c r="CQ63" i="20"/>
  <c r="CQ64" i="20"/>
  <c r="CQ65" i="20"/>
  <c r="CQ66" i="20"/>
  <c r="CQ67" i="20"/>
  <c r="CQ68" i="20"/>
  <c r="CQ69" i="20"/>
  <c r="CQ70" i="20"/>
  <c r="CQ71" i="20"/>
  <c r="CQ72" i="20"/>
  <c r="CQ73" i="20"/>
  <c r="CQ74" i="20"/>
  <c r="CQ75" i="20"/>
  <c r="CQ76" i="20"/>
  <c r="CQ77" i="20"/>
  <c r="CQ78" i="20"/>
  <c r="CQ79" i="20"/>
  <c r="CQ80" i="20"/>
  <c r="CQ81" i="20"/>
  <c r="CQ82" i="20"/>
  <c r="CQ83" i="20"/>
  <c r="CQ84" i="20"/>
  <c r="CQ85" i="20"/>
  <c r="CQ86" i="20"/>
  <c r="CQ87" i="20"/>
  <c r="CQ88" i="20"/>
  <c r="CQ89" i="20"/>
  <c r="CQ90" i="20"/>
  <c r="CQ91" i="20"/>
  <c r="CQ92" i="20"/>
  <c r="CR9" i="20"/>
  <c r="CR10" i="20"/>
  <c r="CR11" i="20"/>
  <c r="CR12" i="20"/>
  <c r="CR13" i="20"/>
  <c r="CR14" i="20"/>
  <c r="CR15" i="20"/>
  <c r="CR16" i="20"/>
  <c r="CR17" i="20"/>
  <c r="CR18" i="20"/>
  <c r="CR19" i="20"/>
  <c r="CR20" i="20"/>
  <c r="CR21" i="20"/>
  <c r="CR22" i="20"/>
  <c r="CR23" i="20"/>
  <c r="CR24" i="20"/>
  <c r="CR25" i="20"/>
  <c r="CR26" i="20"/>
  <c r="CR27" i="20"/>
  <c r="CR28" i="20"/>
  <c r="CR29" i="20"/>
  <c r="CR30"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R58" i="20"/>
  <c r="CR59" i="20"/>
  <c r="CR60" i="20"/>
  <c r="CR61" i="20"/>
  <c r="CR62" i="20"/>
  <c r="CR63" i="20"/>
  <c r="CR64" i="20"/>
  <c r="CR65" i="20"/>
  <c r="CR66" i="20"/>
  <c r="CR67" i="20"/>
  <c r="CR68" i="20"/>
  <c r="CR69" i="20"/>
  <c r="CR70" i="20"/>
  <c r="CR71" i="20"/>
  <c r="CR72" i="20"/>
  <c r="CR73" i="20"/>
  <c r="CR74" i="20"/>
  <c r="CR75" i="20"/>
  <c r="CR76" i="20"/>
  <c r="CR77" i="20"/>
  <c r="CR78" i="20"/>
  <c r="CR79" i="20"/>
  <c r="CR80" i="20"/>
  <c r="CR81" i="20"/>
  <c r="CR82" i="20"/>
  <c r="CR83" i="20"/>
  <c r="CR84" i="20"/>
  <c r="CR85" i="20"/>
  <c r="CR86" i="20"/>
  <c r="CR87" i="20"/>
  <c r="CR88" i="20"/>
  <c r="CR89" i="20"/>
  <c r="CR90" i="20"/>
  <c r="CR91" i="20"/>
  <c r="CR92"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L13" i="20"/>
  <c r="L11" i="20"/>
  <c r="K13" i="20"/>
  <c r="J13" i="20"/>
  <c r="I13" i="20"/>
  <c r="H13"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V58" i="20"/>
  <c r="CV59" i="20"/>
  <c r="CV60" i="20"/>
  <c r="CV61" i="20"/>
  <c r="CV62" i="20"/>
  <c r="CV63" i="20"/>
  <c r="CV64" i="20"/>
  <c r="CV65" i="20"/>
  <c r="CV66" i="20"/>
  <c r="CV67" i="20"/>
  <c r="CV68" i="20"/>
  <c r="CV69" i="20"/>
  <c r="CV70" i="20"/>
  <c r="CV71" i="20"/>
  <c r="CV72" i="20"/>
  <c r="CV73" i="20"/>
  <c r="CV74" i="20"/>
  <c r="CV75" i="20"/>
  <c r="CV76" i="20"/>
  <c r="CV77" i="20"/>
  <c r="CV78" i="20"/>
  <c r="CV79" i="20"/>
  <c r="CV80" i="20"/>
  <c r="CV81" i="20"/>
  <c r="CV82" i="20"/>
  <c r="CV83" i="20"/>
  <c r="CV84" i="20"/>
  <c r="CV85" i="20"/>
  <c r="CV86" i="20"/>
  <c r="CV87" i="20"/>
  <c r="CV88" i="20"/>
  <c r="CV89" i="20"/>
  <c r="CV90" i="20"/>
  <c r="CV91" i="20"/>
  <c r="CV92" i="20"/>
  <c r="CW9" i="20"/>
  <c r="CW10" i="20"/>
  <c r="CW11" i="20"/>
  <c r="CW12" i="20"/>
  <c r="CW13" i="20"/>
  <c r="CW14" i="20"/>
  <c r="CW15" i="20"/>
  <c r="CW16" i="20"/>
  <c r="CW17" i="20"/>
  <c r="CW18" i="20"/>
  <c r="CW19" i="20"/>
  <c r="CW20" i="20"/>
  <c r="CW21" i="20"/>
  <c r="CW22" i="20"/>
  <c r="CW23" i="20"/>
  <c r="CW24" i="20"/>
  <c r="CW25" i="20"/>
  <c r="CW26" i="20"/>
  <c r="CW27" i="20"/>
  <c r="CW28" i="20"/>
  <c r="CW29" i="20"/>
  <c r="CW30" i="20"/>
  <c r="CW31" i="20"/>
  <c r="CW32" i="20"/>
  <c r="CW33" i="20"/>
  <c r="CW34" i="20"/>
  <c r="CW35" i="20"/>
  <c r="CW36" i="20"/>
  <c r="CW37" i="20"/>
  <c r="CW38" i="20"/>
  <c r="CW39" i="20"/>
  <c r="CW40" i="20"/>
  <c r="CW41" i="20"/>
  <c r="CW42" i="20"/>
  <c r="CW43" i="20"/>
  <c r="CW44" i="20"/>
  <c r="CW45" i="20"/>
  <c r="CW46" i="20"/>
  <c r="CW47" i="20"/>
  <c r="CW48" i="20"/>
  <c r="CW49" i="20"/>
  <c r="CW50" i="20"/>
  <c r="CW51" i="20"/>
  <c r="CW52" i="20"/>
  <c r="CW53" i="20"/>
  <c r="CW54" i="20"/>
  <c r="CW55" i="20"/>
  <c r="CW56" i="20"/>
  <c r="CW57" i="20"/>
  <c r="CW58" i="20"/>
  <c r="CW59" i="20"/>
  <c r="CW60" i="20"/>
  <c r="CW61" i="20"/>
  <c r="CW62" i="20"/>
  <c r="CW63" i="20"/>
  <c r="CW64" i="20"/>
  <c r="CW65" i="20"/>
  <c r="CW66" i="20"/>
  <c r="CW67" i="20"/>
  <c r="CW68" i="20"/>
  <c r="CW69" i="20"/>
  <c r="CW70" i="20"/>
  <c r="CW71" i="20"/>
  <c r="CW72" i="20"/>
  <c r="CW73" i="20"/>
  <c r="CW74" i="20"/>
  <c r="CW75" i="20"/>
  <c r="CW76" i="20"/>
  <c r="CW77" i="20"/>
  <c r="CW78" i="20"/>
  <c r="CW79" i="20"/>
  <c r="CW80" i="20"/>
  <c r="CW81" i="20"/>
  <c r="CW82" i="20"/>
  <c r="CW83" i="20"/>
  <c r="CW84" i="20"/>
  <c r="CW85" i="20"/>
  <c r="CW86" i="20"/>
  <c r="CW87" i="20"/>
  <c r="CW88" i="20"/>
  <c r="CW89" i="20"/>
  <c r="CW90" i="20"/>
  <c r="CW91" i="20"/>
  <c r="CW92" i="20"/>
  <c r="CX9" i="20"/>
  <c r="CX10" i="20"/>
  <c r="CX11" i="20"/>
  <c r="CX12" i="20"/>
  <c r="CX13" i="20"/>
  <c r="CX14" i="20"/>
  <c r="CX15" i="20"/>
  <c r="CX16" i="20"/>
  <c r="CX17" i="20"/>
  <c r="CX18" i="20"/>
  <c r="CX19" i="20"/>
  <c r="CX20" i="20"/>
  <c r="CX21" i="20"/>
  <c r="CX22" i="20"/>
  <c r="CX23" i="20"/>
  <c r="CX24" i="20"/>
  <c r="CX25" i="20"/>
  <c r="CX26" i="20"/>
  <c r="CX27" i="20"/>
  <c r="CX28" i="20"/>
  <c r="CX29" i="20"/>
  <c r="CX30" i="20"/>
  <c r="CX31" i="20"/>
  <c r="CX32" i="20"/>
  <c r="CX33" i="20"/>
  <c r="CX34" i="20"/>
  <c r="CX35" i="20"/>
  <c r="CX36" i="20"/>
  <c r="CX37" i="20"/>
  <c r="CX38" i="20"/>
  <c r="CX39" i="20"/>
  <c r="CX40" i="20"/>
  <c r="CX41" i="20"/>
  <c r="CX42" i="20"/>
  <c r="CX43" i="20"/>
  <c r="CX44" i="20"/>
  <c r="CX45" i="20"/>
  <c r="CX46" i="20"/>
  <c r="CX47" i="20"/>
  <c r="CX48" i="20"/>
  <c r="CX49" i="20"/>
  <c r="CX50" i="20"/>
  <c r="CX51" i="20"/>
  <c r="CX52" i="20"/>
  <c r="CX53" i="20"/>
  <c r="CX54" i="20"/>
  <c r="CX55" i="20"/>
  <c r="CX56" i="20"/>
  <c r="CX57" i="20"/>
  <c r="CX58" i="20"/>
  <c r="CX59" i="20"/>
  <c r="CX60" i="20"/>
  <c r="CX61" i="20"/>
  <c r="CX62" i="20"/>
  <c r="CX63" i="20"/>
  <c r="CX64" i="20"/>
  <c r="CX65" i="20"/>
  <c r="CX66" i="20"/>
  <c r="CX67" i="20"/>
  <c r="CX68" i="20"/>
  <c r="CX69" i="20"/>
  <c r="CX70" i="20"/>
  <c r="CX71" i="20"/>
  <c r="CX72" i="20"/>
  <c r="CX73" i="20"/>
  <c r="CX74" i="20"/>
  <c r="CX75" i="20"/>
  <c r="CX76" i="20"/>
  <c r="CX77" i="20"/>
  <c r="CX78" i="20"/>
  <c r="CX79" i="20"/>
  <c r="CX80" i="20"/>
  <c r="CX81" i="20"/>
  <c r="CX82" i="20"/>
  <c r="CX83" i="20"/>
  <c r="CX84" i="20"/>
  <c r="CX85" i="20"/>
  <c r="CX86" i="20"/>
  <c r="CX87" i="20"/>
  <c r="CX88" i="20"/>
  <c r="CX89" i="20"/>
  <c r="CX90" i="20"/>
  <c r="CX91" i="20"/>
  <c r="CX92" i="20"/>
  <c r="CY9" i="20"/>
  <c r="CY10" i="20"/>
  <c r="CY11" i="20"/>
  <c r="CY12" i="20"/>
  <c r="CY13" i="20"/>
  <c r="CY14" i="20"/>
  <c r="CY15" i="20"/>
  <c r="CY16" i="20"/>
  <c r="CY17" i="20"/>
  <c r="CY18" i="20"/>
  <c r="CY19" i="20"/>
  <c r="CY20" i="20"/>
  <c r="CY21" i="20"/>
  <c r="CY22" i="20"/>
  <c r="CY23" i="20"/>
  <c r="CY24" i="20"/>
  <c r="CY25" i="20"/>
  <c r="CY26" i="20"/>
  <c r="CY27" i="20"/>
  <c r="CY28" i="20"/>
  <c r="CY29" i="20"/>
  <c r="CY30" i="20"/>
  <c r="CY31" i="20"/>
  <c r="CY32" i="20"/>
  <c r="CY33" i="20"/>
  <c r="CY34" i="20"/>
  <c r="CY35" i="20"/>
  <c r="CY36" i="20"/>
  <c r="CY37" i="20"/>
  <c r="CY38" i="20"/>
  <c r="CY39" i="20"/>
  <c r="CY40" i="20"/>
  <c r="CY41" i="20"/>
  <c r="CY42" i="20"/>
  <c r="CY43" i="20"/>
  <c r="CY44" i="20"/>
  <c r="CY45" i="20"/>
  <c r="CY46" i="20"/>
  <c r="CY47" i="20"/>
  <c r="CY48" i="20"/>
  <c r="CY49" i="20"/>
  <c r="CY50" i="20"/>
  <c r="CY51" i="20"/>
  <c r="CY52" i="20"/>
  <c r="CY53" i="20"/>
  <c r="CY54" i="20"/>
  <c r="CY55" i="20"/>
  <c r="CY56" i="20"/>
  <c r="CY57" i="20"/>
  <c r="CY58" i="20"/>
  <c r="CY59" i="20"/>
  <c r="CY60" i="20"/>
  <c r="CY61" i="20"/>
  <c r="CY62" i="20"/>
  <c r="CY63" i="20"/>
  <c r="CY64" i="20"/>
  <c r="CY65" i="20"/>
  <c r="CY66" i="20"/>
  <c r="CY67" i="20"/>
  <c r="CY68" i="20"/>
  <c r="CY69" i="20"/>
  <c r="CY70" i="20"/>
  <c r="CY71" i="20"/>
  <c r="CY72" i="20"/>
  <c r="CY73" i="20"/>
  <c r="CY74" i="20"/>
  <c r="CY75" i="20"/>
  <c r="CY76" i="20"/>
  <c r="CY77" i="20"/>
  <c r="CY78" i="20"/>
  <c r="CY79" i="20"/>
  <c r="CY80" i="20"/>
  <c r="CY81" i="20"/>
  <c r="CY82" i="20"/>
  <c r="CY83" i="20"/>
  <c r="CY84" i="20"/>
  <c r="CY85" i="20"/>
  <c r="CY86" i="20"/>
  <c r="CY87" i="20"/>
  <c r="CY88" i="20"/>
  <c r="CY89" i="20"/>
  <c r="CY90" i="20"/>
  <c r="CY91" i="20"/>
  <c r="CY92" i="20"/>
  <c r="CU3" i="20"/>
  <c r="CS9" i="20"/>
  <c r="CS10" i="20"/>
  <c r="CS11" i="20"/>
  <c r="CS12" i="20"/>
  <c r="CS13" i="20"/>
  <c r="CS14" i="20"/>
  <c r="CS15" i="20"/>
  <c r="CS16" i="20"/>
  <c r="CS17" i="20"/>
  <c r="CS18" i="20"/>
  <c r="CS19" i="20"/>
  <c r="CS20" i="20"/>
  <c r="CS21" i="20"/>
  <c r="CS22" i="20"/>
  <c r="CS23" i="20"/>
  <c r="CS24" i="20"/>
  <c r="CS25" i="20"/>
  <c r="CS26" i="20"/>
  <c r="CS27" i="20"/>
  <c r="CS28" i="20"/>
  <c r="CS29" i="20"/>
  <c r="CS30"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S58" i="20"/>
  <c r="CS59" i="20"/>
  <c r="CS60" i="20"/>
  <c r="CS61" i="20"/>
  <c r="CS62" i="20"/>
  <c r="CS63" i="20"/>
  <c r="CS64" i="20"/>
  <c r="CS65" i="20"/>
  <c r="CS66" i="20"/>
  <c r="CS67" i="20"/>
  <c r="CS68" i="20"/>
  <c r="CS69" i="20"/>
  <c r="CS70" i="20"/>
  <c r="CS71" i="20"/>
  <c r="CS72" i="20"/>
  <c r="CS73" i="20"/>
  <c r="CS74" i="20"/>
  <c r="CS75" i="20"/>
  <c r="CS76" i="20"/>
  <c r="CS77" i="20"/>
  <c r="CS78" i="20"/>
  <c r="CS79" i="20"/>
  <c r="CS80" i="20"/>
  <c r="CS81" i="20"/>
  <c r="CS82" i="20"/>
  <c r="CS83" i="20"/>
  <c r="CS84" i="20"/>
  <c r="CS85" i="20"/>
  <c r="CS86" i="20"/>
  <c r="CS87" i="20"/>
  <c r="CS88" i="20"/>
  <c r="CS89" i="20"/>
  <c r="CS90" i="20"/>
  <c r="CS91" i="20"/>
  <c r="CS92"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H11" i="20"/>
  <c r="H9" i="20"/>
  <c r="H10" i="20"/>
  <c r="H12"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I11" i="20"/>
  <c r="I12"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J11" i="20"/>
  <c r="J9" i="20"/>
  <c r="J10" i="20"/>
  <c r="J12"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K11" i="20"/>
  <c r="K12"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L12"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M11" i="20"/>
  <c r="M9" i="20"/>
  <c r="M10"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N11" i="20"/>
  <c r="N9" i="20"/>
  <c r="N10"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O11" i="20"/>
  <c r="O9" i="20"/>
  <c r="O10"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P11" i="20"/>
  <c r="P9" i="20"/>
  <c r="P10" i="20"/>
  <c r="P12" i="20"/>
  <c r="P13" i="20"/>
  <c r="P14" i="20"/>
  <c r="P15" i="20"/>
  <c r="P16"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CT9" i="20"/>
  <c r="CU9" i="20"/>
  <c r="CZ9" i="20"/>
  <c r="DA9" i="20"/>
  <c r="DB9" i="20"/>
  <c r="DC9" i="20"/>
  <c r="DD9" i="20"/>
  <c r="DE9" i="20"/>
  <c r="DF9" i="20"/>
  <c r="DG9" i="20"/>
  <c r="CT10" i="20"/>
  <c r="CU10" i="20"/>
  <c r="CZ10" i="20"/>
  <c r="DA10" i="20"/>
  <c r="DB10" i="20"/>
  <c r="DC10" i="20"/>
  <c r="DD10" i="20"/>
  <c r="DE10" i="20"/>
  <c r="DF10" i="20"/>
  <c r="DG10" i="20"/>
  <c r="CT11" i="20"/>
  <c r="CU11" i="20"/>
  <c r="CU12" i="20"/>
  <c r="CU13" i="20"/>
  <c r="CU14" i="20"/>
  <c r="CU15" i="20"/>
  <c r="CU16" i="20"/>
  <c r="CU17" i="20"/>
  <c r="CU18" i="20"/>
  <c r="CU19" i="20"/>
  <c r="CU20" i="20"/>
  <c r="CU21" i="20"/>
  <c r="CU22" i="20"/>
  <c r="CU23" i="20"/>
  <c r="CU24" i="20"/>
  <c r="CU25" i="20"/>
  <c r="CU26" i="20"/>
  <c r="CU27" i="20"/>
  <c r="CU28" i="20"/>
  <c r="CU29" i="20"/>
  <c r="CU30" i="20"/>
  <c r="CU31" i="20"/>
  <c r="CU32" i="20"/>
  <c r="CU33" i="20"/>
  <c r="CU34" i="20"/>
  <c r="CU35" i="20"/>
  <c r="CU36" i="20"/>
  <c r="CU37" i="20"/>
  <c r="CU38" i="20"/>
  <c r="CU39" i="20"/>
  <c r="CU40" i="20"/>
  <c r="CU41" i="20"/>
  <c r="CU42" i="20"/>
  <c r="CU43" i="20"/>
  <c r="CU44" i="20"/>
  <c r="CU45" i="20"/>
  <c r="CU46" i="20"/>
  <c r="CU47" i="20"/>
  <c r="CU48" i="20"/>
  <c r="CU49" i="20"/>
  <c r="CU50" i="20"/>
  <c r="CU51" i="20"/>
  <c r="CU52" i="20"/>
  <c r="CU53" i="20"/>
  <c r="CU54" i="20"/>
  <c r="CU55" i="20"/>
  <c r="CU56" i="20"/>
  <c r="CU57" i="20"/>
  <c r="CU58" i="20"/>
  <c r="CU59" i="20"/>
  <c r="CU60" i="20"/>
  <c r="CU61" i="20"/>
  <c r="CU62" i="20"/>
  <c r="CU63" i="20"/>
  <c r="CU64" i="20"/>
  <c r="CU65" i="20"/>
  <c r="CU66" i="20"/>
  <c r="CU67" i="20"/>
  <c r="CU68" i="20"/>
  <c r="CU69" i="20"/>
  <c r="CU70" i="20"/>
  <c r="CU71" i="20"/>
  <c r="CU72" i="20"/>
  <c r="CU73" i="20"/>
  <c r="CU74" i="20"/>
  <c r="CU75" i="20"/>
  <c r="CU76" i="20"/>
  <c r="CU77" i="20"/>
  <c r="CU78" i="20"/>
  <c r="CU79" i="20"/>
  <c r="CU80" i="20"/>
  <c r="CU81" i="20"/>
  <c r="CU82" i="20"/>
  <c r="CU83" i="20"/>
  <c r="CU84" i="20"/>
  <c r="CU85" i="20"/>
  <c r="CU86" i="20"/>
  <c r="CU87" i="20"/>
  <c r="CU88" i="20"/>
  <c r="CU89" i="20"/>
  <c r="CU90" i="20"/>
  <c r="CU91" i="20"/>
  <c r="CU92" i="20"/>
  <c r="CZ11" i="20"/>
  <c r="DA11" i="20"/>
  <c r="DB11"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D11" i="20"/>
  <c r="DE11" i="20"/>
  <c r="DE12" i="20"/>
  <c r="DE13" i="20"/>
  <c r="DE14" i="20"/>
  <c r="DE15" i="20"/>
  <c r="DE16" i="20"/>
  <c r="DE17" i="20"/>
  <c r="DE18" i="20"/>
  <c r="DE19" i="20"/>
  <c r="DE20" i="20"/>
  <c r="DE21" i="20"/>
  <c r="DE22" i="20"/>
  <c r="DE23" i="20"/>
  <c r="DE24" i="20"/>
  <c r="DE25" i="20"/>
  <c r="DE26" i="20"/>
  <c r="DE27" i="20"/>
  <c r="DE28" i="20"/>
  <c r="DE29" i="20"/>
  <c r="DE30" i="20"/>
  <c r="DE31" i="20"/>
  <c r="DE32" i="20"/>
  <c r="DE33" i="20"/>
  <c r="DE34" i="20"/>
  <c r="DE35" i="20"/>
  <c r="DE36" i="20"/>
  <c r="DE37" i="20"/>
  <c r="DE38" i="20"/>
  <c r="DE39" i="20"/>
  <c r="DE40" i="20"/>
  <c r="DE41" i="20"/>
  <c r="DE42" i="20"/>
  <c r="DE43" i="20"/>
  <c r="DE44" i="20"/>
  <c r="DE45" i="20"/>
  <c r="DE46" i="20"/>
  <c r="DE47" i="20"/>
  <c r="DE48" i="20"/>
  <c r="DE49" i="20"/>
  <c r="DE50" i="20"/>
  <c r="DE51" i="20"/>
  <c r="DE52" i="20"/>
  <c r="DE53" i="20"/>
  <c r="DE54" i="20"/>
  <c r="DE55" i="20"/>
  <c r="DE56" i="20"/>
  <c r="DE57" i="20"/>
  <c r="DE58" i="20"/>
  <c r="DE59" i="20"/>
  <c r="DE60" i="20"/>
  <c r="DE61" i="20"/>
  <c r="DE62" i="20"/>
  <c r="DE63" i="20"/>
  <c r="DE64" i="20"/>
  <c r="DE65" i="20"/>
  <c r="DE66" i="20"/>
  <c r="DE67" i="20"/>
  <c r="DE68" i="20"/>
  <c r="DE69" i="20"/>
  <c r="DE70" i="20"/>
  <c r="DE71" i="20"/>
  <c r="DE72" i="20"/>
  <c r="DE73" i="20"/>
  <c r="DE74" i="20"/>
  <c r="DE75" i="20"/>
  <c r="DE76" i="20"/>
  <c r="DE77" i="20"/>
  <c r="DE78" i="20"/>
  <c r="DE79" i="20"/>
  <c r="DE80" i="20"/>
  <c r="DE81" i="20"/>
  <c r="DE82" i="20"/>
  <c r="DE83" i="20"/>
  <c r="DE84" i="20"/>
  <c r="DE85" i="20"/>
  <c r="DE86" i="20"/>
  <c r="DE87" i="20"/>
  <c r="DE88" i="20"/>
  <c r="DE89" i="20"/>
  <c r="DE90" i="20"/>
  <c r="DE91" i="20"/>
  <c r="DE92" i="20"/>
  <c r="DF11" i="20"/>
  <c r="DG11" i="20"/>
  <c r="DG12" i="20"/>
  <c r="DG13" i="20"/>
  <c r="DG14" i="20"/>
  <c r="DG15" i="20"/>
  <c r="DG16" i="20"/>
  <c r="DG17" i="20"/>
  <c r="DG18" i="20"/>
  <c r="DG19" i="20"/>
  <c r="DG20" i="20"/>
  <c r="DG21" i="20"/>
  <c r="DG22" i="20"/>
  <c r="DG23" i="20"/>
  <c r="DG24" i="20"/>
  <c r="DG25" i="20"/>
  <c r="DG26" i="20"/>
  <c r="DG27" i="20"/>
  <c r="DG28" i="20"/>
  <c r="DG29" i="20"/>
  <c r="DG30" i="20"/>
  <c r="DG31" i="20"/>
  <c r="DG32" i="20"/>
  <c r="DG33" i="20"/>
  <c r="DG34" i="20"/>
  <c r="DG35" i="20"/>
  <c r="DG36" i="20"/>
  <c r="DG37" i="20"/>
  <c r="DG38" i="20"/>
  <c r="DG39" i="20"/>
  <c r="DG40" i="20"/>
  <c r="DG41" i="20"/>
  <c r="DG42" i="20"/>
  <c r="DG43" i="20"/>
  <c r="DG44" i="20"/>
  <c r="DG45" i="20"/>
  <c r="DG46" i="20"/>
  <c r="DG47" i="20"/>
  <c r="DG48" i="20"/>
  <c r="DG49" i="20"/>
  <c r="DG50" i="20"/>
  <c r="DG51" i="20"/>
  <c r="DG52" i="20"/>
  <c r="DG53" i="20"/>
  <c r="DG54" i="20"/>
  <c r="DG55" i="20"/>
  <c r="DG56" i="20"/>
  <c r="DG57" i="20"/>
  <c r="DG58" i="20"/>
  <c r="DG59" i="20"/>
  <c r="DG60" i="20"/>
  <c r="DG61" i="20"/>
  <c r="DG62" i="20"/>
  <c r="DG63" i="20"/>
  <c r="DG64" i="20"/>
  <c r="DG65" i="20"/>
  <c r="DG66" i="20"/>
  <c r="DG67" i="20"/>
  <c r="DG68" i="20"/>
  <c r="DG69" i="20"/>
  <c r="DG70" i="20"/>
  <c r="DG71" i="20"/>
  <c r="DG72" i="20"/>
  <c r="DG73" i="20"/>
  <c r="DG74" i="20"/>
  <c r="DG75" i="20"/>
  <c r="DG76" i="20"/>
  <c r="DG77" i="20"/>
  <c r="DG78" i="20"/>
  <c r="DG79" i="20"/>
  <c r="DG80" i="20"/>
  <c r="DG81" i="20"/>
  <c r="DG82" i="20"/>
  <c r="DG83" i="20"/>
  <c r="DG84" i="20"/>
  <c r="DG85" i="20"/>
  <c r="DG86" i="20"/>
  <c r="DG87" i="20"/>
  <c r="DG88" i="20"/>
  <c r="DG89" i="20"/>
  <c r="DG90" i="20"/>
  <c r="DG91" i="20"/>
  <c r="DG92" i="20"/>
  <c r="CT12" i="20"/>
  <c r="CZ12" i="20"/>
  <c r="DA12" i="20"/>
  <c r="DB12" i="20"/>
  <c r="DD12" i="20"/>
  <c r="DF12" i="20"/>
  <c r="CT13" i="20"/>
  <c r="CZ13" i="20"/>
  <c r="DA13" i="20"/>
  <c r="DB13" i="20"/>
  <c r="DD13" i="20"/>
  <c r="DF13" i="20"/>
  <c r="CT14" i="20"/>
  <c r="CZ14" i="20"/>
  <c r="DA14" i="20"/>
  <c r="DB14" i="20"/>
  <c r="DD14" i="20"/>
  <c r="DF14" i="20"/>
  <c r="CT15" i="20"/>
  <c r="CZ15" i="20"/>
  <c r="DA15" i="20"/>
  <c r="DB15" i="20"/>
  <c r="DD15" i="20"/>
  <c r="DF15" i="20"/>
  <c r="CT16" i="20"/>
  <c r="CZ16" i="20"/>
  <c r="DA16" i="20"/>
  <c r="DB16" i="20"/>
  <c r="DD16" i="20"/>
  <c r="DF16" i="20"/>
  <c r="CT17" i="20"/>
  <c r="CZ17" i="20"/>
  <c r="DA17" i="20"/>
  <c r="DB17" i="20"/>
  <c r="DD17" i="20"/>
  <c r="DF17" i="20"/>
  <c r="CT18" i="20"/>
  <c r="CZ18" i="20"/>
  <c r="DA18" i="20"/>
  <c r="DB18" i="20"/>
  <c r="DD18" i="20"/>
  <c r="DF18" i="20"/>
  <c r="CT19" i="20"/>
  <c r="CZ19" i="20"/>
  <c r="DA19" i="20"/>
  <c r="DB19" i="20"/>
  <c r="DD19" i="20"/>
  <c r="DF19" i="20"/>
  <c r="CT20" i="20"/>
  <c r="CZ20" i="20"/>
  <c r="DA20" i="20"/>
  <c r="DB20" i="20"/>
  <c r="DD20" i="20"/>
  <c r="DF20" i="20"/>
  <c r="CT21" i="20"/>
  <c r="CZ21" i="20"/>
  <c r="DA21" i="20"/>
  <c r="DB21" i="20"/>
  <c r="DD21" i="20"/>
  <c r="DF21" i="20"/>
  <c r="CT22" i="20"/>
  <c r="CZ22" i="20"/>
  <c r="DA22" i="20"/>
  <c r="DB22" i="20"/>
  <c r="DD22" i="20"/>
  <c r="DF22" i="20"/>
  <c r="CT23" i="20"/>
  <c r="CZ23" i="20"/>
  <c r="DA23" i="20"/>
  <c r="DB23" i="20"/>
  <c r="DD23" i="20"/>
  <c r="DD24" i="20"/>
  <c r="DD25" i="20"/>
  <c r="DD26" i="20"/>
  <c r="DD27" i="20"/>
  <c r="DD28" i="20"/>
  <c r="DD29" i="20"/>
  <c r="DD30" i="20"/>
  <c r="DD31" i="20"/>
  <c r="DD32" i="20"/>
  <c r="DD33" i="20"/>
  <c r="DD34" i="20"/>
  <c r="DD35" i="20"/>
  <c r="DD36" i="20"/>
  <c r="DD37" i="20"/>
  <c r="DD38" i="20"/>
  <c r="DD39" i="20"/>
  <c r="DD40" i="20"/>
  <c r="DD41" i="20"/>
  <c r="DD42" i="20"/>
  <c r="DD43" i="20"/>
  <c r="DD44" i="20"/>
  <c r="DD45" i="20"/>
  <c r="DD46" i="20"/>
  <c r="DD47" i="20"/>
  <c r="DD48" i="20"/>
  <c r="DD49" i="20"/>
  <c r="DD50" i="20"/>
  <c r="DD51" i="20"/>
  <c r="DD52" i="20"/>
  <c r="DD53" i="20"/>
  <c r="DD54" i="20"/>
  <c r="DD55" i="20"/>
  <c r="DD56" i="20"/>
  <c r="DD57" i="20"/>
  <c r="DD58" i="20"/>
  <c r="DD59" i="20"/>
  <c r="DD60" i="20"/>
  <c r="DD61" i="20"/>
  <c r="DD62" i="20"/>
  <c r="DD63" i="20"/>
  <c r="DD64" i="20"/>
  <c r="DD65" i="20"/>
  <c r="DD66" i="20"/>
  <c r="DD67" i="20"/>
  <c r="DD68" i="20"/>
  <c r="DD69" i="20"/>
  <c r="DD70" i="20"/>
  <c r="DD71" i="20"/>
  <c r="DD72" i="20"/>
  <c r="DD73" i="20"/>
  <c r="DD74" i="20"/>
  <c r="DD75" i="20"/>
  <c r="DD76" i="20"/>
  <c r="DD77" i="20"/>
  <c r="DD78" i="20"/>
  <c r="DD79" i="20"/>
  <c r="DD80" i="20"/>
  <c r="DD81" i="20"/>
  <c r="DD82" i="20"/>
  <c r="DD83" i="20"/>
  <c r="DD84" i="20"/>
  <c r="DD85" i="20"/>
  <c r="DD86" i="20"/>
  <c r="DD87" i="20"/>
  <c r="DD88" i="20"/>
  <c r="DD89" i="20"/>
  <c r="DD90" i="20"/>
  <c r="DD91" i="20"/>
  <c r="DD92" i="20"/>
  <c r="DF23" i="20"/>
  <c r="CT24" i="20"/>
  <c r="CZ24" i="20"/>
  <c r="DA24" i="20"/>
  <c r="DB24" i="20"/>
  <c r="DF24" i="20"/>
  <c r="CT25" i="20"/>
  <c r="CZ25" i="20"/>
  <c r="DA25" i="20"/>
  <c r="DB25" i="20"/>
  <c r="DF25" i="20"/>
  <c r="CT26" i="20"/>
  <c r="CZ26" i="20"/>
  <c r="DA26" i="20"/>
  <c r="DB26" i="20"/>
  <c r="DF26" i="20"/>
  <c r="CT27" i="20"/>
  <c r="CZ27" i="20"/>
  <c r="DA27" i="20"/>
  <c r="DB27" i="20"/>
  <c r="DF27" i="20"/>
  <c r="CT28" i="20"/>
  <c r="CZ28" i="20"/>
  <c r="DA28" i="20"/>
  <c r="DB28" i="20"/>
  <c r="DF28" i="20"/>
  <c r="CT29" i="20"/>
  <c r="CZ29" i="20"/>
  <c r="DA29" i="20"/>
  <c r="DB29" i="20"/>
  <c r="DF29" i="20"/>
  <c r="CT30" i="20"/>
  <c r="CZ30" i="20"/>
  <c r="DA30" i="20"/>
  <c r="DB30" i="20"/>
  <c r="DF30" i="20"/>
  <c r="CT31" i="20"/>
  <c r="CZ31" i="20"/>
  <c r="DA31" i="20"/>
  <c r="DB31" i="20"/>
  <c r="DF31" i="20"/>
  <c r="CT32" i="20"/>
  <c r="CZ32" i="20"/>
  <c r="DA32" i="20"/>
  <c r="DB32" i="20"/>
  <c r="DF32" i="20"/>
  <c r="CT33" i="20"/>
  <c r="CZ33" i="20"/>
  <c r="DA33" i="20"/>
  <c r="DB33" i="20"/>
  <c r="DF33" i="20"/>
  <c r="CT34" i="20"/>
  <c r="CZ34" i="20"/>
  <c r="DA34" i="20"/>
  <c r="DB34" i="20"/>
  <c r="DF34" i="20"/>
  <c r="CT35" i="20"/>
  <c r="CZ35" i="20"/>
  <c r="DA35" i="20"/>
  <c r="DB35" i="20"/>
  <c r="DF35" i="20"/>
  <c r="CT36" i="20"/>
  <c r="CZ36" i="20"/>
  <c r="DA36" i="20"/>
  <c r="DB36" i="20"/>
  <c r="DF36" i="20"/>
  <c r="CT37" i="20"/>
  <c r="CZ37" i="20"/>
  <c r="DA37" i="20"/>
  <c r="DB37" i="20"/>
  <c r="DF37" i="20"/>
  <c r="CT38" i="20"/>
  <c r="CZ38" i="20"/>
  <c r="DA38" i="20"/>
  <c r="DB38" i="20"/>
  <c r="DF38" i="20"/>
  <c r="CT39" i="20"/>
  <c r="CZ39" i="20"/>
  <c r="DA39" i="20"/>
  <c r="DB39" i="20"/>
  <c r="DF39" i="20"/>
  <c r="CT40" i="20"/>
  <c r="CZ40" i="20"/>
  <c r="DA40" i="20"/>
  <c r="DB40" i="20"/>
  <c r="DF40" i="20"/>
  <c r="CT41" i="20"/>
  <c r="CZ41" i="20"/>
  <c r="DA41" i="20"/>
  <c r="DB41" i="20"/>
  <c r="DF41" i="20"/>
  <c r="CT42" i="20"/>
  <c r="CZ42" i="20"/>
  <c r="DA42" i="20"/>
  <c r="DB42" i="20"/>
  <c r="DF42" i="20"/>
  <c r="CT43" i="20"/>
  <c r="CZ43" i="20"/>
  <c r="CZ44" i="20"/>
  <c r="CZ45" i="20"/>
  <c r="CZ46" i="20"/>
  <c r="CZ47" i="20"/>
  <c r="CZ48" i="20"/>
  <c r="CZ49" i="20"/>
  <c r="CZ50" i="20"/>
  <c r="CZ51" i="20"/>
  <c r="CZ52" i="20"/>
  <c r="CZ53" i="20"/>
  <c r="CZ54" i="20"/>
  <c r="CZ55" i="20"/>
  <c r="CZ56" i="20"/>
  <c r="CZ5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DA43" i="20"/>
  <c r="DB43" i="20"/>
  <c r="DF43" i="20"/>
  <c r="CT44" i="20"/>
  <c r="DA44" i="20"/>
  <c r="DB44" i="20"/>
  <c r="DF44" i="20"/>
  <c r="CT45" i="20"/>
  <c r="CT46" i="20"/>
  <c r="CT47" i="20"/>
  <c r="CT48" i="20"/>
  <c r="CT49" i="20"/>
  <c r="CT50" i="20"/>
  <c r="CT51" i="20"/>
  <c r="CT52" i="20"/>
  <c r="CT53" i="20"/>
  <c r="CT54" i="20"/>
  <c r="CT55" i="20"/>
  <c r="CT56" i="20"/>
  <c r="CT57" i="20"/>
  <c r="CT58" i="20"/>
  <c r="CT59" i="20"/>
  <c r="CT60" i="20"/>
  <c r="CT61" i="20"/>
  <c r="CT62" i="20"/>
  <c r="CT63" i="20"/>
  <c r="CT64" i="20"/>
  <c r="CT65" i="20"/>
  <c r="CT66" i="20"/>
  <c r="CT67" i="20"/>
  <c r="CT68" i="20"/>
  <c r="CT69" i="20"/>
  <c r="CT70" i="20"/>
  <c r="CT71" i="20"/>
  <c r="CT72" i="20"/>
  <c r="CT73" i="20"/>
  <c r="CT74" i="20"/>
  <c r="CT75" i="20"/>
  <c r="CT76" i="20"/>
  <c r="CT77" i="20"/>
  <c r="CT78" i="20"/>
  <c r="CT79" i="20"/>
  <c r="CT80" i="20"/>
  <c r="CT81" i="20"/>
  <c r="CT82" i="20"/>
  <c r="CT83" i="20"/>
  <c r="CT84" i="20"/>
  <c r="CT85" i="20"/>
  <c r="CT86" i="20"/>
  <c r="CT87" i="20"/>
  <c r="CT88" i="20"/>
  <c r="CT89" i="20"/>
  <c r="CT90" i="20"/>
  <c r="CT91" i="20"/>
  <c r="CT92" i="20"/>
  <c r="DA45" i="20"/>
  <c r="DB45" i="20"/>
  <c r="DF45" i="20"/>
  <c r="DA46" i="20"/>
  <c r="DB46" i="20"/>
  <c r="DF46" i="20"/>
  <c r="DA47" i="20"/>
  <c r="DB47" i="20"/>
  <c r="DF47" i="20"/>
  <c r="DA48" i="20"/>
  <c r="DB48" i="20"/>
  <c r="DF48" i="20"/>
  <c r="DA49" i="20"/>
  <c r="DB49" i="20"/>
  <c r="DF49" i="20"/>
  <c r="DA50" i="20"/>
  <c r="DB50" i="20"/>
  <c r="DF50" i="20"/>
  <c r="DA51" i="20"/>
  <c r="DB51" i="20"/>
  <c r="DF51" i="20"/>
  <c r="DA52" i="20"/>
  <c r="DB52" i="20"/>
  <c r="DF52" i="20"/>
  <c r="DA53" i="20"/>
  <c r="DB53" i="20"/>
  <c r="DF53" i="20"/>
  <c r="DA54" i="20"/>
  <c r="DB54" i="20"/>
  <c r="DF54" i="20"/>
  <c r="DA55" i="20"/>
  <c r="DB55" i="20"/>
  <c r="DF55" i="20"/>
  <c r="DA56" i="20"/>
  <c r="DB56" i="20"/>
  <c r="DF56" i="20"/>
  <c r="DA57" i="20"/>
  <c r="DB57" i="20"/>
  <c r="DF57" i="20"/>
  <c r="DA58" i="20"/>
  <c r="DB58" i="20"/>
  <c r="DF58" i="20"/>
  <c r="DA59" i="20"/>
  <c r="DB59" i="20"/>
  <c r="DF59" i="20"/>
  <c r="DA60" i="20"/>
  <c r="DB60" i="20"/>
  <c r="DF60" i="20"/>
  <c r="DA61" i="20"/>
  <c r="DB61" i="20"/>
  <c r="DF61" i="20"/>
  <c r="DA62" i="20"/>
  <c r="DB62" i="20"/>
  <c r="DF62" i="20"/>
  <c r="DA63" i="20"/>
  <c r="DB63" i="20"/>
  <c r="DF63" i="20"/>
  <c r="DA64" i="20"/>
  <c r="DB64" i="20"/>
  <c r="DF64" i="20"/>
  <c r="DA65" i="20"/>
  <c r="DB65" i="20"/>
  <c r="DF65" i="20"/>
  <c r="DA66" i="20"/>
  <c r="DB66" i="20"/>
  <c r="DF66" i="20"/>
  <c r="DA67" i="20"/>
  <c r="DB67" i="20"/>
  <c r="DF67" i="20"/>
  <c r="DA68" i="20"/>
  <c r="DB68" i="20"/>
  <c r="DF68" i="20"/>
  <c r="DA69" i="20"/>
  <c r="DB69" i="20"/>
  <c r="DF69" i="20"/>
  <c r="DA70" i="20"/>
  <c r="DB70" i="20"/>
  <c r="DF70" i="20"/>
  <c r="DA71" i="20"/>
  <c r="DB71" i="20"/>
  <c r="DF71" i="20"/>
  <c r="DA72" i="20"/>
  <c r="DB72" i="20"/>
  <c r="DF72" i="20"/>
  <c r="DA73" i="20"/>
  <c r="DB73" i="20"/>
  <c r="DF73" i="20"/>
  <c r="DA74" i="20"/>
  <c r="DB74" i="20"/>
  <c r="DF74" i="20"/>
  <c r="DA75" i="20"/>
  <c r="DB75" i="20"/>
  <c r="DF75" i="20"/>
  <c r="DA76" i="20"/>
  <c r="DB76" i="20"/>
  <c r="DF76" i="20"/>
  <c r="DA77" i="20"/>
  <c r="DB77" i="20"/>
  <c r="DF77" i="20"/>
  <c r="DA78" i="20"/>
  <c r="DB78" i="20"/>
  <c r="DF78" i="20"/>
  <c r="DA79" i="20"/>
  <c r="DB79" i="20"/>
  <c r="DF79" i="20"/>
  <c r="DA80" i="20"/>
  <c r="DB80" i="20"/>
  <c r="DF80" i="20"/>
  <c r="DA81" i="20"/>
  <c r="DB81" i="20"/>
  <c r="DF81" i="20"/>
  <c r="DA82" i="20"/>
  <c r="DB82" i="20"/>
  <c r="DF82" i="20"/>
  <c r="DA83" i="20"/>
  <c r="DB83" i="20"/>
  <c r="DF83" i="20"/>
  <c r="DA84" i="20"/>
  <c r="DB84" i="20"/>
  <c r="DF84" i="20"/>
  <c r="DA85" i="20"/>
  <c r="DB85" i="20"/>
  <c r="DF85" i="20"/>
  <c r="DA86" i="20"/>
  <c r="DB86" i="20"/>
  <c r="DF86" i="20"/>
  <c r="DA87" i="20"/>
  <c r="DB87" i="20"/>
  <c r="DF87" i="20"/>
  <c r="DA88" i="20"/>
  <c r="DB88" i="20"/>
  <c r="DF88" i="20"/>
  <c r="DA89" i="20"/>
  <c r="DB89" i="20"/>
  <c r="DF89" i="20"/>
  <c r="DA90" i="20"/>
  <c r="DB90" i="20"/>
  <c r="DF90" i="20"/>
  <c r="DA91" i="20"/>
  <c r="DB91" i="20"/>
  <c r="DF91" i="20"/>
  <c r="DA92" i="20"/>
  <c r="DB92" i="20"/>
  <c r="DF92" i="20"/>
  <c r="U2" i="20"/>
  <c r="T2" i="20"/>
  <c r="W2" i="20"/>
  <c r="V2" i="20"/>
  <c r="I2" i="20"/>
  <c r="J2" i="20"/>
  <c r="K2" i="20"/>
  <c r="L2" i="20"/>
  <c r="M2" i="20"/>
  <c r="N2" i="20"/>
  <c r="O2" i="20"/>
  <c r="P2" i="20"/>
  <c r="Q2" i="20"/>
  <c r="R2" i="20"/>
  <c r="H2" i="20"/>
  <c r="L10" i="20"/>
  <c r="Q10" i="20"/>
  <c r="R10" i="20"/>
  <c r="I10" i="20"/>
  <c r="K10" i="20"/>
  <c r="L9" i="20"/>
  <c r="Q9" i="20"/>
  <c r="R9" i="20"/>
  <c r="K9" i="20"/>
  <c r="I9" i="20"/>
  <c r="CN2" i="20"/>
  <c r="CO2" i="20"/>
  <c r="CP2" i="20"/>
  <c r="CQ2" i="20"/>
  <c r="CR2" i="20"/>
  <c r="CS2" i="20"/>
  <c r="BA2" i="20"/>
  <c r="AY2" i="20"/>
  <c r="AZ2" i="20"/>
  <c r="BB2" i="20"/>
  <c r="BC2" i="20"/>
  <c r="BD2" i="20"/>
  <c r="BE2" i="20"/>
  <c r="BF2" i="20"/>
  <c r="BG2" i="20"/>
  <c r="BH2" i="20"/>
  <c r="BI2" i="20"/>
  <c r="BJ2" i="20"/>
  <c r="BK2" i="20"/>
  <c r="CD2" i="20"/>
  <c r="CE2" i="20"/>
  <c r="CF2" i="20"/>
  <c r="CG2" i="20"/>
  <c r="CH2" i="20"/>
  <c r="CI2" i="20"/>
  <c r="CJ2" i="20"/>
  <c r="CK2" i="20"/>
  <c r="CL2" i="20"/>
  <c r="CM2" i="20"/>
  <c r="CT2" i="20"/>
  <c r="CU2" i="20"/>
  <c r="CV2" i="20"/>
  <c r="CW2" i="20"/>
  <c r="CX2" i="20"/>
  <c r="CY2" i="20"/>
  <c r="CZ2" i="20"/>
  <c r="DA2" i="20"/>
  <c r="DB2" i="20"/>
  <c r="DC2" i="20"/>
  <c r="DD2" i="20"/>
  <c r="DE2" i="20"/>
  <c r="DF2" i="20"/>
  <c r="DG2" i="20"/>
  <c r="AX2" i="20"/>
  <c r="X2" i="20"/>
  <c r="Y2" i="20"/>
  <c r="Z2" i="20"/>
  <c r="AA2" i="20"/>
  <c r="AB2" i="20"/>
  <c r="AC2" i="20"/>
  <c r="AD2" i="20"/>
  <c r="AE2" i="20"/>
  <c r="AF2" i="20"/>
  <c r="AG2" i="20"/>
  <c r="AH2" i="20"/>
  <c r="AI2" i="20"/>
  <c r="AW2" i="20"/>
  <c r="AV2" i="20"/>
  <c r="AU2" i="20"/>
  <c r="AT2" i="20"/>
  <c r="AS2" i="20"/>
  <c r="AR2" i="20"/>
  <c r="AQ2" i="20"/>
  <c r="AP2" i="20"/>
  <c r="AO2" i="20"/>
  <c r="AN2" i="20"/>
  <c r="AM2" i="20"/>
  <c r="AL2" i="20"/>
  <c r="AK2" i="20"/>
  <c r="AJ2" i="20"/>
  <c r="BV2" i="20"/>
  <c r="BW2" i="20"/>
  <c r="BL2" i="20"/>
  <c r="BM2" i="20"/>
  <c r="BN2" i="20"/>
  <c r="BO2" i="20"/>
  <c r="BP2" i="20"/>
  <c r="BQ2" i="20"/>
  <c r="BR2" i="20"/>
  <c r="BS2" i="20"/>
  <c r="BT2" i="20"/>
  <c r="BU2" i="20"/>
  <c r="BX2" i="20"/>
  <c r="BY2" i="20"/>
  <c r="BZ2" i="20"/>
  <c r="CA2" i="20"/>
  <c r="CB2" i="20"/>
  <c r="CC2" i="20"/>
  <c r="B9" i="27"/>
  <c r="B16" i="27"/>
  <c r="B17" i="27"/>
  <c r="B18" i="27"/>
  <c r="B21" i="27"/>
  <c r="B25" i="27"/>
  <c r="B26" i="27"/>
  <c r="B29" i="27"/>
  <c r="B33" i="27"/>
  <c r="B34" i="27"/>
  <c r="B37"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C2" i="27"/>
  <c r="C3" i="27"/>
  <c r="C4" i="27"/>
  <c r="B13" i="27"/>
  <c r="A9" i="26"/>
  <c r="A17" i="26"/>
  <c r="A18" i="26"/>
  <c r="A21" i="26"/>
  <c r="A22" i="26"/>
  <c r="A25" i="26"/>
  <c r="A29" i="26"/>
  <c r="A33" i="26"/>
  <c r="A34" i="26"/>
  <c r="A37" i="26"/>
  <c r="A41" i="26"/>
  <c r="A42" i="26"/>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14" i="26"/>
  <c r="A13" i="26"/>
  <c r="A10" i="26"/>
  <c r="B20" i="14"/>
  <c r="B21" i="14"/>
  <c r="B24" i="14"/>
  <c r="B25" i="14"/>
  <c r="B28" i="14"/>
  <c r="B32" i="14"/>
  <c r="B36" i="14"/>
  <c r="B37" i="14"/>
  <c r="B40" i="14"/>
  <c r="B44" i="14"/>
  <c r="V40" i="1" s="1"/>
  <c r="B45" i="14"/>
  <c r="V41" i="1" s="1"/>
  <c r="B46" i="14"/>
  <c r="V42" i="1" s="1"/>
  <c r="B47" i="14"/>
  <c r="V43" i="1" s="1"/>
  <c r="B48" i="14"/>
  <c r="V44" i="1" s="1"/>
  <c r="B49" i="14"/>
  <c r="V45" i="1" s="1"/>
  <c r="B50" i="14"/>
  <c r="V46" i="1" s="1"/>
  <c r="B51" i="14"/>
  <c r="V47" i="1" s="1"/>
  <c r="B52" i="14"/>
  <c r="V48" i="1" s="1"/>
  <c r="B53" i="14"/>
  <c r="V49" i="1" s="1"/>
  <c r="B54" i="14"/>
  <c r="V50" i="1" s="1"/>
  <c r="B55" i="14"/>
  <c r="V51" i="1" s="1"/>
  <c r="B56" i="14"/>
  <c r="V52" i="1" s="1"/>
  <c r="B57" i="14"/>
  <c r="V53" i="1" s="1"/>
  <c r="B58" i="14"/>
  <c r="V54" i="1" s="1"/>
  <c r="B59" i="14"/>
  <c r="V55" i="1" s="1"/>
  <c r="B60" i="14"/>
  <c r="V56" i="1" s="1"/>
  <c r="B61" i="14"/>
  <c r="V57" i="1" s="1"/>
  <c r="B62" i="14"/>
  <c r="V58" i="1" s="1"/>
  <c r="B63" i="14"/>
  <c r="V59" i="1" s="1"/>
  <c r="B64" i="14"/>
  <c r="V60" i="1" s="1"/>
  <c r="B65" i="14"/>
  <c r="V61" i="1" s="1"/>
  <c r="B66" i="14"/>
  <c r="V62" i="1" s="1"/>
  <c r="B67" i="14"/>
  <c r="V63" i="1" s="1"/>
  <c r="B68" i="14"/>
  <c r="V64" i="1" s="1"/>
  <c r="B69" i="14"/>
  <c r="V65" i="1" s="1"/>
  <c r="B70" i="14"/>
  <c r="V66" i="1" s="1"/>
  <c r="B71" i="14"/>
  <c r="V67" i="1" s="1"/>
  <c r="B72" i="14"/>
  <c r="V68" i="1" s="1"/>
  <c r="B73" i="14"/>
  <c r="V69" i="1" s="1"/>
  <c r="B74" i="14"/>
  <c r="V70" i="1" s="1"/>
  <c r="B75" i="14"/>
  <c r="V71" i="1" s="1"/>
  <c r="B76" i="14"/>
  <c r="V72" i="1" s="1"/>
  <c r="B77" i="14"/>
  <c r="V73" i="1" s="1"/>
  <c r="B78" i="14"/>
  <c r="V74" i="1" s="1"/>
  <c r="B79" i="14"/>
  <c r="V75" i="1" s="1"/>
  <c r="B80" i="14"/>
  <c r="V76" i="1" s="1"/>
  <c r="B81" i="14"/>
  <c r="V77" i="1" s="1"/>
  <c r="B82" i="14"/>
  <c r="V78" i="1" s="1"/>
  <c r="B83" i="14"/>
  <c r="V79" i="1" s="1"/>
  <c r="B84" i="14"/>
  <c r="V80" i="1" s="1"/>
  <c r="B85" i="14"/>
  <c r="V81" i="1" s="1"/>
  <c r="B86" i="14"/>
  <c r="V82" i="1" s="1"/>
  <c r="B87" i="14"/>
  <c r="V83" i="1" s="1"/>
  <c r="B88" i="14"/>
  <c r="V84" i="1" s="1"/>
  <c r="B89" i="14"/>
  <c r="V85" i="1" s="1"/>
  <c r="B90" i="14"/>
  <c r="V86" i="1" s="1"/>
  <c r="B91" i="14"/>
  <c r="V87" i="1" s="1"/>
  <c r="B92" i="14"/>
  <c r="V88" i="1" s="1"/>
  <c r="B93" i="14"/>
  <c r="V89" i="1" s="1"/>
  <c r="B12" i="14"/>
  <c r="A6" i="14"/>
  <c r="A4" i="20" s="1"/>
  <c r="HJ8" i="14"/>
  <c r="HL8" i="14"/>
  <c r="HN8" i="14"/>
  <c r="HP8" i="14"/>
  <c r="HR8" i="14"/>
  <c r="HT8" i="14"/>
  <c r="HV8" i="14"/>
  <c r="HX8" i="14"/>
  <c r="HZ8" i="14"/>
  <c r="IB8" i="14"/>
  <c r="GZ8" i="14"/>
  <c r="HH8" i="14"/>
  <c r="HF8" i="14"/>
  <c r="HD8" i="14"/>
  <c r="HB8" i="14"/>
  <c r="GX8" i="14"/>
  <c r="GV8" i="14"/>
  <c r="GT8" i="14"/>
  <c r="GR8" i="14"/>
  <c r="GP8" i="14"/>
  <c r="GN8" i="14"/>
  <c r="GL8" i="14"/>
  <c r="GJ8" i="14"/>
  <c r="GH8" i="14"/>
  <c r="GF8" i="14"/>
  <c r="GD8" i="14"/>
  <c r="GB8" i="14"/>
  <c r="FZ8" i="14"/>
  <c r="FX8" i="14"/>
  <c r="FT8" i="14"/>
  <c r="EP8" i="14"/>
  <c r="ER8" i="14"/>
  <c r="FV8" i="14"/>
  <c r="FR8" i="14"/>
  <c r="FP8" i="14"/>
  <c r="FN8" i="14"/>
  <c r="FL8" i="14"/>
  <c r="FJ8" i="14"/>
  <c r="FH8" i="14"/>
  <c r="FF8" i="14"/>
  <c r="FD8" i="14"/>
  <c r="FB8" i="14"/>
  <c r="EZ8" i="14"/>
  <c r="EX8" i="14"/>
  <c r="EV8" i="14"/>
  <c r="ET8" i="14"/>
  <c r="EN8" i="14"/>
  <c r="EL8" i="14"/>
  <c r="EJ8" i="14"/>
  <c r="EH8" i="14"/>
  <c r="EF8" i="14"/>
  <c r="ED8" i="14"/>
  <c r="EB8" i="14"/>
  <c r="DZ8" i="14"/>
  <c r="DX8" i="14"/>
  <c r="DV8" i="14"/>
  <c r="DT8" i="14"/>
  <c r="DR8" i="14"/>
  <c r="DP8" i="14"/>
  <c r="DN8" i="14"/>
  <c r="DL8" i="14"/>
  <c r="DJ8" i="14"/>
  <c r="DH8" i="14"/>
  <c r="DF8" i="14"/>
  <c r="DD8" i="14"/>
  <c r="DB8" i="14"/>
  <c r="CZ8" i="14"/>
  <c r="CX8" i="14"/>
  <c r="CV8" i="14"/>
  <c r="CT8" i="14"/>
  <c r="CR8" i="14"/>
  <c r="CP8" i="14"/>
  <c r="CN8" i="14"/>
  <c r="CL8" i="14"/>
  <c r="CJ8" i="14"/>
  <c r="CH8" i="14"/>
  <c r="CF8" i="14"/>
  <c r="CD8" i="14"/>
  <c r="CB8" i="14"/>
  <c r="BZ8" i="14"/>
  <c r="BX8" i="14"/>
  <c r="BV8" i="14"/>
  <c r="BT8" i="14"/>
  <c r="BR8" i="14"/>
  <c r="BP8" i="14"/>
  <c r="BN8" i="14"/>
  <c r="BS7" i="18" s="1"/>
  <c r="BL8" i="14"/>
  <c r="BJ8" i="14"/>
  <c r="BH8" i="14"/>
  <c r="BF8" i="14"/>
  <c r="BD8" i="14"/>
  <c r="BB8" i="14"/>
  <c r="BP7" i="18" s="1"/>
  <c r="AZ8" i="14"/>
  <c r="AX8" i="14"/>
  <c r="AV8" i="14"/>
  <c r="AN7" i="18" s="1"/>
  <c r="AT8" i="14"/>
  <c r="AL7" i="18" s="1"/>
  <c r="AR8" i="14"/>
  <c r="AP8" i="14"/>
  <c r="AN8" i="14"/>
  <c r="AL8" i="14"/>
  <c r="AJ8" i="14"/>
  <c r="AH8" i="14"/>
  <c r="AF8" i="14"/>
  <c r="AF7" i="18" s="1"/>
  <c r="AD8" i="14"/>
  <c r="AD7" i="18" s="1"/>
  <c r="AB8" i="14"/>
  <c r="Z8" i="14"/>
  <c r="X8" i="14"/>
  <c r="V8" i="14"/>
  <c r="Q7" i="18" s="1"/>
  <c r="T8" i="14"/>
  <c r="R8" i="14"/>
  <c r="P8" i="14"/>
  <c r="N8" i="14"/>
  <c r="L8" i="14"/>
  <c r="J8" i="14"/>
  <c r="H8" i="14"/>
  <c r="B16" i="14"/>
  <c r="B13" i="14"/>
  <c r="D13" i="14" s="1"/>
  <c r="F20" i="25"/>
  <c r="B8" i="11"/>
  <c r="B12" i="11"/>
  <c r="B16" i="11"/>
  <c r="EL16" i="11" s="1"/>
  <c r="B20" i="11"/>
  <c r="DD20" i="11" s="1"/>
  <c r="B24" i="11"/>
  <c r="AS24" i="11" s="1"/>
  <c r="B25" i="11"/>
  <c r="FC25" i="11" s="1"/>
  <c r="B28" i="11"/>
  <c r="EO28" i="11" s="1"/>
  <c r="B29" i="11"/>
  <c r="FL29" i="11" s="1"/>
  <c r="B32" i="11"/>
  <c r="B33" i="11"/>
  <c r="FI33" i="11" s="1"/>
  <c r="B36" i="11"/>
  <c r="B37" i="11"/>
  <c r="FG37" i="11" s="1"/>
  <c r="B40" i="11"/>
  <c r="DB40" i="11" s="1"/>
  <c r="B41" i="11"/>
  <c r="AJ41" i="11" s="1"/>
  <c r="B42" i="11"/>
  <c r="AQ42" i="11" s="1"/>
  <c r="B43" i="11"/>
  <c r="B44" i="11"/>
  <c r="DM44" i="11" s="1"/>
  <c r="B45" i="11"/>
  <c r="AJ45" i="11" s="1"/>
  <c r="B46" i="11"/>
  <c r="AS46" i="11" s="1"/>
  <c r="B47" i="11"/>
  <c r="B48" i="11"/>
  <c r="DH48" i="11" s="1"/>
  <c r="B49" i="11"/>
  <c r="BD49" i="11" s="1"/>
  <c r="B50" i="11"/>
  <c r="AL50" i="11" s="1"/>
  <c r="B51" i="11"/>
  <c r="B52" i="11"/>
  <c r="DF52" i="11" s="1"/>
  <c r="B53" i="11"/>
  <c r="AR53" i="11" s="1"/>
  <c r="B54" i="11"/>
  <c r="AH54" i="11" s="1"/>
  <c r="B55" i="11"/>
  <c r="B56" i="11"/>
  <c r="DK56" i="11" s="1"/>
  <c r="B57" i="11"/>
  <c r="BD57" i="11" s="1"/>
  <c r="B58" i="11"/>
  <c r="AJ58" i="11" s="1"/>
  <c r="B59" i="11"/>
  <c r="B60" i="11"/>
  <c r="DD60" i="11" s="1"/>
  <c r="B61" i="11"/>
  <c r="AR61" i="11" s="1"/>
  <c r="B62" i="11"/>
  <c r="AR62" i="11" s="1"/>
  <c r="B63" i="11"/>
  <c r="B64" i="11"/>
  <c r="CH64" i="11" s="1"/>
  <c r="B65" i="11"/>
  <c r="BD65" i="11" s="1"/>
  <c r="B66" i="11"/>
  <c r="AS66" i="11" s="1"/>
  <c r="B67" i="11"/>
  <c r="B68" i="11"/>
  <c r="DK68" i="11" s="1"/>
  <c r="B69" i="11"/>
  <c r="AM69" i="11" s="1"/>
  <c r="B70" i="11"/>
  <c r="AU70" i="11" s="1"/>
  <c r="B71" i="11"/>
  <c r="B72" i="11"/>
  <c r="CV72" i="11" s="1"/>
  <c r="B73" i="11"/>
  <c r="AE73" i="11" s="1"/>
  <c r="B74" i="11"/>
  <c r="AI74" i="11" s="1"/>
  <c r="B75" i="11"/>
  <c r="DL75" i="11" s="1"/>
  <c r="B76" i="11"/>
  <c r="B77" i="11"/>
  <c r="AI77" i="11" s="1"/>
  <c r="B78" i="11"/>
  <c r="AF78" i="11" s="1"/>
  <c r="B79" i="11"/>
  <c r="B80" i="11"/>
  <c r="CU80" i="11" s="1"/>
  <c r="B81" i="11"/>
  <c r="AE81" i="11" s="1"/>
  <c r="B82" i="11"/>
  <c r="AH82" i="11" s="1"/>
  <c r="B83" i="11"/>
  <c r="B84" i="11"/>
  <c r="DG84" i="11" s="1"/>
  <c r="B85" i="11"/>
  <c r="AE85" i="11" s="1"/>
  <c r="B86" i="11"/>
  <c r="AF86" i="11" s="1"/>
  <c r="B87" i="11"/>
  <c r="B88" i="11"/>
  <c r="DA88" i="11" s="1"/>
  <c r="B89" i="11"/>
  <c r="AI89" i="11" s="1"/>
  <c r="AO2" i="11"/>
  <c r="DU2" i="11"/>
  <c r="EZ6" i="11"/>
  <c r="BJ3" i="23" s="1"/>
  <c r="EZ7" i="11"/>
  <c r="BJ4" i="23" s="1"/>
  <c r="EZ8" i="11"/>
  <c r="BJ5" i="23" s="1"/>
  <c r="EZ9" i="11"/>
  <c r="BJ6" i="23" s="1"/>
  <c r="EZ10" i="11"/>
  <c r="BJ7" i="23" s="1"/>
  <c r="EZ11" i="11"/>
  <c r="BJ8" i="23" s="1"/>
  <c r="EZ12" i="11"/>
  <c r="BJ9" i="23" s="1"/>
  <c r="EZ13" i="11"/>
  <c r="BJ10" i="23" s="1"/>
  <c r="EZ14" i="11"/>
  <c r="BJ11" i="23" s="1"/>
  <c r="EZ15" i="11"/>
  <c r="BJ12" i="23" s="1"/>
  <c r="EZ16" i="11"/>
  <c r="BJ13" i="23" s="1"/>
  <c r="EZ17" i="11"/>
  <c r="BJ14" i="23" s="1"/>
  <c r="EZ18" i="11"/>
  <c r="BJ15" i="23" s="1"/>
  <c r="EZ19" i="11"/>
  <c r="BJ16" i="23" s="1"/>
  <c r="EZ20" i="11"/>
  <c r="BJ17" i="23" s="1"/>
  <c r="EZ21" i="11"/>
  <c r="BJ18" i="23" s="1"/>
  <c r="EZ22" i="11"/>
  <c r="BJ19" i="23" s="1"/>
  <c r="EZ23" i="11"/>
  <c r="BJ20" i="23" s="1"/>
  <c r="EZ24" i="11"/>
  <c r="BJ21" i="23" s="1"/>
  <c r="EZ25" i="11"/>
  <c r="BJ22" i="23" s="1"/>
  <c r="EZ26" i="11"/>
  <c r="BJ23" i="23" s="1"/>
  <c r="EZ27" i="11"/>
  <c r="BJ24" i="23" s="1"/>
  <c r="EZ28" i="11"/>
  <c r="BJ25" i="23" s="1"/>
  <c r="EZ29" i="11"/>
  <c r="BJ26" i="23" s="1"/>
  <c r="EZ30" i="11"/>
  <c r="BJ27" i="23" s="1"/>
  <c r="EZ31" i="11"/>
  <c r="BJ28" i="23" s="1"/>
  <c r="EZ32" i="11"/>
  <c r="BJ29" i="23" s="1"/>
  <c r="EZ33" i="11"/>
  <c r="BJ30" i="23" s="1"/>
  <c r="EZ34" i="11"/>
  <c r="BJ31" i="23" s="1"/>
  <c r="EZ35" i="11"/>
  <c r="BJ32" i="23" s="1"/>
  <c r="EZ36" i="11"/>
  <c r="BJ33" i="23" s="1"/>
  <c r="EZ37" i="11"/>
  <c r="BJ34" i="23" s="1"/>
  <c r="EZ38" i="11"/>
  <c r="BJ35" i="23" s="1"/>
  <c r="EZ39" i="11"/>
  <c r="BJ36" i="23" s="1"/>
  <c r="EZ40" i="11"/>
  <c r="BJ37" i="23" s="1"/>
  <c r="EZ41" i="11"/>
  <c r="BJ38" i="23" s="1"/>
  <c r="EZ42" i="11"/>
  <c r="BJ39" i="23" s="1"/>
  <c r="EZ43" i="11"/>
  <c r="BJ40" i="23" s="1"/>
  <c r="EZ44" i="11"/>
  <c r="BJ41" i="23" s="1"/>
  <c r="EZ45" i="11"/>
  <c r="BJ42" i="23" s="1"/>
  <c r="EZ46" i="11"/>
  <c r="BJ43" i="23" s="1"/>
  <c r="EZ47" i="11"/>
  <c r="BJ44" i="23" s="1"/>
  <c r="EZ48" i="11"/>
  <c r="BJ45" i="23" s="1"/>
  <c r="EZ49" i="11"/>
  <c r="BJ46" i="23" s="1"/>
  <c r="EZ50" i="11"/>
  <c r="BJ47" i="23" s="1"/>
  <c r="EZ51" i="11"/>
  <c r="BJ48" i="23" s="1"/>
  <c r="EZ52" i="11"/>
  <c r="BJ49" i="23" s="1"/>
  <c r="EZ53" i="11"/>
  <c r="BJ50" i="23" s="1"/>
  <c r="EZ54" i="11"/>
  <c r="BJ51" i="23" s="1"/>
  <c r="EZ55" i="11"/>
  <c r="BJ52" i="23" s="1"/>
  <c r="EZ56" i="11"/>
  <c r="BJ53" i="23" s="1"/>
  <c r="EZ57" i="11"/>
  <c r="BJ54" i="23" s="1"/>
  <c r="EZ58" i="11"/>
  <c r="BJ55" i="23" s="1"/>
  <c r="EZ59" i="11"/>
  <c r="BJ56" i="23" s="1"/>
  <c r="EZ60" i="11"/>
  <c r="BJ57" i="23" s="1"/>
  <c r="EZ61" i="11"/>
  <c r="BJ58" i="23" s="1"/>
  <c r="EZ62" i="11"/>
  <c r="BJ59" i="23" s="1"/>
  <c r="EZ63" i="11"/>
  <c r="BJ60" i="23" s="1"/>
  <c r="EZ64" i="11"/>
  <c r="BJ61" i="23" s="1"/>
  <c r="EZ65" i="11"/>
  <c r="BJ62" i="23" s="1"/>
  <c r="EZ66" i="11"/>
  <c r="BJ63" i="23" s="1"/>
  <c r="EZ67" i="11"/>
  <c r="BJ64" i="23" s="1"/>
  <c r="EZ68" i="11"/>
  <c r="BJ65" i="23" s="1"/>
  <c r="EZ69" i="11"/>
  <c r="BJ66" i="23" s="1"/>
  <c r="EZ70" i="11"/>
  <c r="BJ67" i="23" s="1"/>
  <c r="EZ71" i="11"/>
  <c r="BJ68" i="23" s="1"/>
  <c r="EZ72" i="11"/>
  <c r="BJ69" i="23" s="1"/>
  <c r="EZ73" i="11"/>
  <c r="BJ70" i="23" s="1"/>
  <c r="EZ74" i="11"/>
  <c r="BJ71" i="23" s="1"/>
  <c r="EZ75" i="11"/>
  <c r="BJ72" i="23" s="1"/>
  <c r="EZ76" i="11"/>
  <c r="BJ73" i="23" s="1"/>
  <c r="EZ77" i="11"/>
  <c r="BJ74" i="23" s="1"/>
  <c r="EZ78" i="11"/>
  <c r="BJ75" i="23" s="1"/>
  <c r="EZ79" i="11"/>
  <c r="BJ76" i="23" s="1"/>
  <c r="EZ80" i="11"/>
  <c r="BJ77" i="23" s="1"/>
  <c r="EZ81" i="11"/>
  <c r="BJ78" i="23" s="1"/>
  <c r="EZ82" i="11"/>
  <c r="BJ79" i="23" s="1"/>
  <c r="EZ83" i="11"/>
  <c r="BJ80" i="23" s="1"/>
  <c r="EZ84" i="11"/>
  <c r="BJ81" i="23" s="1"/>
  <c r="EZ85" i="11"/>
  <c r="BJ82" i="23" s="1"/>
  <c r="EZ86" i="11"/>
  <c r="BJ83" i="23" s="1"/>
  <c r="EZ87" i="11"/>
  <c r="BJ84" i="23" s="1"/>
  <c r="EZ88" i="11"/>
  <c r="BJ85" i="23" s="1"/>
  <c r="EZ89" i="11"/>
  <c r="BJ86" i="23" s="1"/>
  <c r="EZ5" i="11"/>
  <c r="BJ2" i="23" s="1"/>
  <c r="EJ7" i="11"/>
  <c r="BI4" i="23" s="1"/>
  <c r="EJ11" i="11"/>
  <c r="BI8" i="23" s="1"/>
  <c r="EJ13" i="11"/>
  <c r="BI10" i="23" s="1"/>
  <c r="EJ14" i="11"/>
  <c r="BI11" i="23" s="1"/>
  <c r="EJ15" i="11"/>
  <c r="BI12" i="23" s="1"/>
  <c r="EJ16" i="11"/>
  <c r="BI13" i="23" s="1"/>
  <c r="EJ17" i="11"/>
  <c r="BI14" i="23" s="1"/>
  <c r="EJ18" i="11"/>
  <c r="BI15" i="23" s="1"/>
  <c r="EJ19" i="11"/>
  <c r="BI16" i="23" s="1"/>
  <c r="EJ20" i="11"/>
  <c r="BI17" i="23" s="1"/>
  <c r="EJ21" i="11"/>
  <c r="BI18" i="23" s="1"/>
  <c r="EJ22" i="11"/>
  <c r="BI19" i="23" s="1"/>
  <c r="EJ23" i="11"/>
  <c r="BI20" i="23" s="1"/>
  <c r="EJ24" i="11"/>
  <c r="BI21" i="23" s="1"/>
  <c r="EJ25" i="11"/>
  <c r="BI22" i="23" s="1"/>
  <c r="EJ26" i="11"/>
  <c r="BI23" i="23" s="1"/>
  <c r="EJ27" i="11"/>
  <c r="BI24" i="23" s="1"/>
  <c r="EJ28" i="11"/>
  <c r="BI25" i="23" s="1"/>
  <c r="EJ29" i="11"/>
  <c r="BI26" i="23" s="1"/>
  <c r="EJ30" i="11"/>
  <c r="BI27" i="23" s="1"/>
  <c r="EJ31" i="11"/>
  <c r="BI28" i="23" s="1"/>
  <c r="EJ32" i="11"/>
  <c r="BI29" i="23" s="1"/>
  <c r="EJ33" i="11"/>
  <c r="BI30" i="23" s="1"/>
  <c r="EJ34" i="11"/>
  <c r="BI31" i="23" s="1"/>
  <c r="EJ35" i="11"/>
  <c r="BI32" i="23" s="1"/>
  <c r="EJ36" i="11"/>
  <c r="BI33" i="23" s="1"/>
  <c r="EJ37" i="11"/>
  <c r="BI34" i="23" s="1"/>
  <c r="EJ38" i="11"/>
  <c r="BI35" i="23" s="1"/>
  <c r="EJ39" i="11"/>
  <c r="BI36" i="23" s="1"/>
  <c r="EJ40" i="11"/>
  <c r="BI37" i="23" s="1"/>
  <c r="EJ41" i="11"/>
  <c r="BI38" i="23" s="1"/>
  <c r="EJ42" i="11"/>
  <c r="BI39" i="23" s="1"/>
  <c r="EJ43" i="11"/>
  <c r="BI40" i="23" s="1"/>
  <c r="EJ44" i="11"/>
  <c r="BI41" i="23" s="1"/>
  <c r="EJ45" i="11"/>
  <c r="BI42" i="23" s="1"/>
  <c r="EJ46" i="11"/>
  <c r="BI43" i="23" s="1"/>
  <c r="EJ47" i="11"/>
  <c r="BI44" i="23" s="1"/>
  <c r="EJ48" i="11"/>
  <c r="BI45" i="23" s="1"/>
  <c r="EJ49" i="11"/>
  <c r="BI46" i="23" s="1"/>
  <c r="EJ50" i="11"/>
  <c r="BI47" i="23" s="1"/>
  <c r="EJ51" i="11"/>
  <c r="BI48" i="23" s="1"/>
  <c r="EJ52" i="11"/>
  <c r="BI49" i="23" s="1"/>
  <c r="EJ53" i="11"/>
  <c r="BI50" i="23" s="1"/>
  <c r="EJ54" i="11"/>
  <c r="BI51" i="23" s="1"/>
  <c r="EJ55" i="11"/>
  <c r="BI52" i="23" s="1"/>
  <c r="EJ56" i="11"/>
  <c r="BI53" i="23" s="1"/>
  <c r="EJ57" i="11"/>
  <c r="BI54" i="23" s="1"/>
  <c r="EJ58" i="11"/>
  <c r="BI55" i="23" s="1"/>
  <c r="EJ59" i="11"/>
  <c r="BI56" i="23" s="1"/>
  <c r="EJ60" i="11"/>
  <c r="BI57" i="23" s="1"/>
  <c r="EJ61" i="11"/>
  <c r="BI58" i="23" s="1"/>
  <c r="EJ62" i="11"/>
  <c r="BI59" i="23" s="1"/>
  <c r="EJ63" i="11"/>
  <c r="BI60" i="23" s="1"/>
  <c r="EJ64" i="11"/>
  <c r="BI61" i="23" s="1"/>
  <c r="EJ65" i="11"/>
  <c r="BI62" i="23" s="1"/>
  <c r="EJ66" i="11"/>
  <c r="BI63" i="23" s="1"/>
  <c r="EJ67" i="11"/>
  <c r="BI64" i="23" s="1"/>
  <c r="EJ68" i="11"/>
  <c r="BI65" i="23" s="1"/>
  <c r="EJ69" i="11"/>
  <c r="BI66" i="23" s="1"/>
  <c r="EJ70" i="11"/>
  <c r="BI67" i="23" s="1"/>
  <c r="EJ71" i="11"/>
  <c r="BI68" i="23" s="1"/>
  <c r="EJ72" i="11"/>
  <c r="BI69" i="23" s="1"/>
  <c r="EJ73" i="11"/>
  <c r="BI70" i="23" s="1"/>
  <c r="EJ74" i="11"/>
  <c r="BI71" i="23" s="1"/>
  <c r="EJ75" i="11"/>
  <c r="BI72" i="23" s="1"/>
  <c r="EJ76" i="11"/>
  <c r="BI73" i="23" s="1"/>
  <c r="EJ77" i="11"/>
  <c r="BI74" i="23" s="1"/>
  <c r="EJ78" i="11"/>
  <c r="BI75" i="23" s="1"/>
  <c r="EJ79" i="11"/>
  <c r="BI76" i="23" s="1"/>
  <c r="EJ80" i="11"/>
  <c r="BI77" i="23" s="1"/>
  <c r="EJ81" i="11"/>
  <c r="BI78" i="23" s="1"/>
  <c r="EJ82" i="11"/>
  <c r="BI79" i="23" s="1"/>
  <c r="EJ83" i="11"/>
  <c r="BI80" i="23" s="1"/>
  <c r="EJ84" i="11"/>
  <c r="BI81" i="23" s="1"/>
  <c r="EJ85" i="11"/>
  <c r="BI82" i="23" s="1"/>
  <c r="EJ86" i="11"/>
  <c r="BI83" i="23" s="1"/>
  <c r="EJ87" i="11"/>
  <c r="BI84" i="23" s="1"/>
  <c r="EJ88" i="11"/>
  <c r="BI85" i="23" s="1"/>
  <c r="EJ89" i="11"/>
  <c r="BI86" i="23" s="1"/>
  <c r="DR29" i="11"/>
  <c r="BH26" i="23" s="1"/>
  <c r="DR41" i="11"/>
  <c r="BH38" i="23" s="1"/>
  <c r="DR54" i="11"/>
  <c r="BH51" i="23" s="1"/>
  <c r="DR82" i="11"/>
  <c r="BH79" i="23" s="1"/>
  <c r="FB2" i="11"/>
  <c r="FC2" i="11"/>
  <c r="FD2" i="11"/>
  <c r="FE2" i="11"/>
  <c r="FF2" i="11"/>
  <c r="FG2" i="11"/>
  <c r="FH2" i="11"/>
  <c r="FI2" i="11"/>
  <c r="FJ2" i="11"/>
  <c r="FK2" i="11"/>
  <c r="FL2" i="11"/>
  <c r="FM2" i="11"/>
  <c r="FN2" i="11"/>
  <c r="FO2" i="11"/>
  <c r="FA2" i="11"/>
  <c r="EL2" i="11"/>
  <c r="EM2" i="11"/>
  <c r="EN2" i="11"/>
  <c r="EO2" i="11"/>
  <c r="EP2" i="11"/>
  <c r="EQ2" i="11"/>
  <c r="ER2" i="11"/>
  <c r="ES2" i="11"/>
  <c r="ET2" i="11"/>
  <c r="EU2" i="11"/>
  <c r="EV2" i="11"/>
  <c r="EW2" i="11"/>
  <c r="EX2" i="11"/>
  <c r="EY2" i="11"/>
  <c r="EK2" i="11"/>
  <c r="EC2" i="11"/>
  <c r="ED2" i="11"/>
  <c r="EE2" i="11"/>
  <c r="EF2" i="11"/>
  <c r="EG2" i="11"/>
  <c r="EH2" i="11"/>
  <c r="EI2" i="11"/>
  <c r="DV2" i="11"/>
  <c r="DW2" i="11"/>
  <c r="DX2" i="11"/>
  <c r="DY2" i="11"/>
  <c r="DZ2" i="11"/>
  <c r="EA2" i="11"/>
  <c r="EB2" i="11"/>
  <c r="AE2" i="11"/>
  <c r="BD2" i="11"/>
  <c r="BE2" i="11"/>
  <c r="BF2" i="11"/>
  <c r="BG2" i="11"/>
  <c r="BH2" i="11"/>
  <c r="BI2" i="11"/>
  <c r="BJ2" i="11"/>
  <c r="BK2" i="11"/>
  <c r="AH2" i="11"/>
  <c r="AI2" i="11"/>
  <c r="AJ2" i="11"/>
  <c r="AK2" i="11"/>
  <c r="AL2" i="11"/>
  <c r="CB48" i="11"/>
  <c r="CD60" i="11"/>
  <c r="CH76" i="11"/>
  <c r="CM84" i="11"/>
  <c r="CN40" i="11"/>
  <c r="CO32" i="11"/>
  <c r="CP68" i="11"/>
  <c r="CS72" i="11"/>
  <c r="CT76" i="11"/>
  <c r="CV56" i="11"/>
  <c r="CV80" i="11"/>
  <c r="CX84" i="11"/>
  <c r="CY56" i="11"/>
  <c r="CZ56" i="11"/>
  <c r="DA68" i="11"/>
  <c r="DA84" i="11"/>
  <c r="DB52" i="11"/>
  <c r="DB64" i="11"/>
  <c r="DB84" i="11"/>
  <c r="DB88" i="11"/>
  <c r="DC44" i="11"/>
  <c r="DC56" i="11"/>
  <c r="DC72" i="11"/>
  <c r="DC84" i="11"/>
  <c r="DD59" i="11"/>
  <c r="DD76" i="11"/>
  <c r="DD80" i="11"/>
  <c r="DE40" i="11"/>
  <c r="DE88" i="11"/>
  <c r="DF40" i="11"/>
  <c r="DF48" i="11"/>
  <c r="DF60" i="11"/>
  <c r="DF76" i="11"/>
  <c r="DG52" i="11"/>
  <c r="DG80" i="11"/>
  <c r="DH24" i="11"/>
  <c r="DH40" i="11"/>
  <c r="DH56" i="11"/>
  <c r="DH60" i="11"/>
  <c r="DH72" i="11"/>
  <c r="DH84" i="11"/>
  <c r="DI40" i="11"/>
  <c r="DI44" i="11"/>
  <c r="DI52" i="11"/>
  <c r="DI68" i="11"/>
  <c r="DI76" i="11"/>
  <c r="DI83" i="11"/>
  <c r="DJ56" i="11"/>
  <c r="DJ72" i="11"/>
  <c r="DK48" i="11"/>
  <c r="DK51" i="11"/>
  <c r="DK52" i="11"/>
  <c r="DK60" i="11"/>
  <c r="DK64" i="11"/>
  <c r="DK72" i="11"/>
  <c r="DK76" i="11"/>
  <c r="DK80" i="11"/>
  <c r="DK84" i="11"/>
  <c r="DK88" i="11"/>
  <c r="DL40" i="11"/>
  <c r="DL48" i="11"/>
  <c r="DL51" i="11"/>
  <c r="DL52" i="11"/>
  <c r="DL56" i="11"/>
  <c r="DL64" i="11"/>
  <c r="DL68" i="11"/>
  <c r="DL72" i="11"/>
  <c r="DL76" i="11"/>
  <c r="DL84" i="11"/>
  <c r="DM40" i="11"/>
  <c r="DM48" i="11"/>
  <c r="DM56" i="11"/>
  <c r="DM60" i="11"/>
  <c r="DM64" i="11"/>
  <c r="DM68" i="11"/>
  <c r="DM76" i="11"/>
  <c r="DM84" i="11"/>
  <c r="DN44" i="11"/>
  <c r="DN48" i="11"/>
  <c r="DN51" i="11"/>
  <c r="DN52" i="11"/>
  <c r="DN59" i="11"/>
  <c r="DN60" i="11"/>
  <c r="DN63" i="11"/>
  <c r="DN64" i="11"/>
  <c r="DN68" i="11"/>
  <c r="DN75" i="11"/>
  <c r="DN76" i="11"/>
  <c r="DN80" i="11"/>
  <c r="DN83" i="11"/>
  <c r="DN84" i="11"/>
  <c r="DO44" i="11"/>
  <c r="DO48" i="11"/>
  <c r="DO51" i="11"/>
  <c r="DO52" i="11"/>
  <c r="DO55" i="11"/>
  <c r="DO60" i="11"/>
  <c r="DO63" i="11"/>
  <c r="DO64" i="11"/>
  <c r="DO68" i="11"/>
  <c r="DO71" i="11"/>
  <c r="DO75" i="11"/>
  <c r="DO76" i="11"/>
  <c r="DO79" i="11"/>
  <c r="DO80" i="11"/>
  <c r="DO84" i="11"/>
  <c r="DO87" i="11"/>
  <c r="DP40" i="11"/>
  <c r="DP44" i="11"/>
  <c r="DP47" i="11"/>
  <c r="DP48" i="11"/>
  <c r="DP52" i="11"/>
  <c r="DP56" i="11"/>
  <c r="DP60" i="11"/>
  <c r="DP63" i="11"/>
  <c r="DP64" i="11"/>
  <c r="DP68" i="11"/>
  <c r="DP71" i="11"/>
  <c r="DP72" i="11"/>
  <c r="DP75" i="11"/>
  <c r="DP76" i="11"/>
  <c r="DP79" i="11"/>
  <c r="DP80" i="11"/>
  <c r="DP83" i="11"/>
  <c r="DP84" i="11"/>
  <c r="DQ32" i="11"/>
  <c r="DQ40" i="11"/>
  <c r="DQ43" i="11"/>
  <c r="DQ44" i="11"/>
  <c r="DQ48" i="11"/>
  <c r="DQ51" i="11"/>
  <c r="DQ52" i="11"/>
  <c r="DQ56" i="11"/>
  <c r="DQ59" i="11"/>
  <c r="DQ60" i="11"/>
  <c r="DQ64" i="11"/>
  <c r="DQ68" i="11"/>
  <c r="DQ72" i="11"/>
  <c r="DQ75" i="11"/>
  <c r="DQ76" i="11"/>
  <c r="DQ80" i="11"/>
  <c r="DQ83" i="11"/>
  <c r="DQ84" i="11"/>
  <c r="DQ88" i="11"/>
  <c r="BK40" i="11"/>
  <c r="BK44" i="11"/>
  <c r="BK47" i="11"/>
  <c r="BK48" i="11"/>
  <c r="BK51" i="11"/>
  <c r="BK52" i="11"/>
  <c r="BK56" i="11"/>
  <c r="BK59" i="11"/>
  <c r="BK60" i="11"/>
  <c r="BK63" i="11"/>
  <c r="BK64" i="11"/>
  <c r="BK67" i="11"/>
  <c r="BK68" i="11"/>
  <c r="BK71" i="11"/>
  <c r="BK72" i="11"/>
  <c r="BK75" i="11"/>
  <c r="BK76" i="11"/>
  <c r="BK79" i="11"/>
  <c r="BK80" i="11"/>
  <c r="BK83" i="11"/>
  <c r="BK84" i="11"/>
  <c r="BK87" i="11"/>
  <c r="BK88" i="11"/>
  <c r="BI16" i="11"/>
  <c r="AC20" i="11"/>
  <c r="AH20" i="11"/>
  <c r="AI20" i="11"/>
  <c r="AQ20" i="11"/>
  <c r="AW20" i="11"/>
  <c r="AX20" i="11"/>
  <c r="BE20" i="11"/>
  <c r="BJ20" i="11"/>
  <c r="BF24" i="11"/>
  <c r="AE28" i="11"/>
  <c r="AD32" i="11"/>
  <c r="AE32" i="11"/>
  <c r="AH32" i="11"/>
  <c r="AI32" i="11"/>
  <c r="AL32" i="11"/>
  <c r="AM32" i="11"/>
  <c r="AP32" i="11"/>
  <c r="AQ32" i="11"/>
  <c r="AT32" i="11"/>
  <c r="AU32" i="11"/>
  <c r="AX32" i="11"/>
  <c r="AY32" i="11"/>
  <c r="BB32" i="11"/>
  <c r="BC32" i="11"/>
  <c r="BF32" i="11"/>
  <c r="BG32" i="11"/>
  <c r="BJ32" i="11"/>
  <c r="AC36" i="11"/>
  <c r="AF36" i="11"/>
  <c r="AG36" i="11"/>
  <c r="AJ36" i="11"/>
  <c r="AK36" i="11"/>
  <c r="AN36" i="11"/>
  <c r="AO36" i="11"/>
  <c r="AR36" i="11"/>
  <c r="AS36" i="11"/>
  <c r="AV36" i="11"/>
  <c r="AW36" i="11"/>
  <c r="AZ36" i="11"/>
  <c r="BA36" i="11"/>
  <c r="BD36" i="11"/>
  <c r="BE36" i="11"/>
  <c r="BH36" i="11"/>
  <c r="BI36" i="11"/>
  <c r="AC40" i="11"/>
  <c r="AD40" i="11"/>
  <c r="AE40" i="11"/>
  <c r="AF40" i="11"/>
  <c r="AG40" i="11"/>
  <c r="AH40" i="11"/>
  <c r="AI40" i="11"/>
  <c r="AJ40" i="11"/>
  <c r="AK40" i="11"/>
  <c r="AL40" i="11"/>
  <c r="AM40" i="11"/>
  <c r="AN40" i="11"/>
  <c r="AO40" i="11"/>
  <c r="AP40" i="11"/>
  <c r="AQ40" i="11"/>
  <c r="AR40" i="11"/>
  <c r="AS40" i="11"/>
  <c r="AT40" i="11"/>
  <c r="AU40" i="11"/>
  <c r="AV40" i="11"/>
  <c r="AW40" i="11"/>
  <c r="AX40" i="11"/>
  <c r="AY40" i="11"/>
  <c r="AZ40" i="11"/>
  <c r="BA40" i="11"/>
  <c r="BB40" i="11"/>
  <c r="BC40" i="11"/>
  <c r="BD40" i="11"/>
  <c r="BE40" i="11"/>
  <c r="BF40" i="11"/>
  <c r="BG40" i="11"/>
  <c r="BH40" i="11"/>
  <c r="BI40" i="11"/>
  <c r="BJ40" i="11"/>
  <c r="BG42" i="11"/>
  <c r="AC43" i="11"/>
  <c r="AD43" i="11"/>
  <c r="AE43" i="11"/>
  <c r="AF43" i="11"/>
  <c r="AG43" i="11"/>
  <c r="AH43" i="11"/>
  <c r="AI43" i="11"/>
  <c r="AJ43" i="11"/>
  <c r="AK43" i="11"/>
  <c r="AL43" i="11"/>
  <c r="AM43" i="11"/>
  <c r="AN43" i="11"/>
  <c r="AO43" i="11"/>
  <c r="AP43" i="11"/>
  <c r="AQ43" i="11"/>
  <c r="AR43" i="11"/>
  <c r="AS43" i="11"/>
  <c r="AT43" i="11"/>
  <c r="AU43" i="11"/>
  <c r="AV43" i="11"/>
  <c r="AW43" i="11"/>
  <c r="AX43" i="11"/>
  <c r="AY43" i="11"/>
  <c r="AZ43" i="11"/>
  <c r="BA43" i="11"/>
  <c r="BB43" i="11"/>
  <c r="BC43" i="11"/>
  <c r="BD43" i="11"/>
  <c r="BE43" i="11"/>
  <c r="BF43" i="11"/>
  <c r="BG43" i="11"/>
  <c r="BH43" i="11"/>
  <c r="BI43" i="11"/>
  <c r="BJ43" i="11"/>
  <c r="AC44" i="11"/>
  <c r="AD44" i="11"/>
  <c r="AE44" i="11"/>
  <c r="AF44" i="11"/>
  <c r="AG44" i="11"/>
  <c r="AH44" i="11"/>
  <c r="AI44" i="11"/>
  <c r="AJ44" i="11"/>
  <c r="AK44" i="11"/>
  <c r="AL44" i="11"/>
  <c r="AM44" i="11"/>
  <c r="AN44" i="11"/>
  <c r="AO44" i="11"/>
  <c r="AP44" i="11"/>
  <c r="AQ44" i="11"/>
  <c r="AR44" i="11"/>
  <c r="AS44" i="11"/>
  <c r="AT44" i="11"/>
  <c r="AU44" i="11"/>
  <c r="AV44" i="11"/>
  <c r="AW44" i="11"/>
  <c r="AX44" i="11"/>
  <c r="AY44" i="11"/>
  <c r="AZ44" i="11"/>
  <c r="BA44" i="11"/>
  <c r="BB44" i="11"/>
  <c r="BC44" i="11"/>
  <c r="BD44" i="11"/>
  <c r="BE44" i="11"/>
  <c r="BF44" i="11"/>
  <c r="BG44" i="11"/>
  <c r="BH44" i="11"/>
  <c r="BI44" i="11"/>
  <c r="BJ44" i="11"/>
  <c r="AJ46" i="11"/>
  <c r="AC47" i="11"/>
  <c r="AD47" i="11"/>
  <c r="AE47" i="11"/>
  <c r="AF47" i="11"/>
  <c r="AG47" i="11"/>
  <c r="AH47" i="11"/>
  <c r="AI47" i="11"/>
  <c r="AJ47" i="11"/>
  <c r="AK47" i="11"/>
  <c r="AL47" i="11"/>
  <c r="AM47" i="11"/>
  <c r="AN47" i="11"/>
  <c r="AO47" i="11"/>
  <c r="AP47" i="11"/>
  <c r="AQ47" i="11"/>
  <c r="AR47" i="11"/>
  <c r="AS47" i="11"/>
  <c r="AT47" i="11"/>
  <c r="AU47" i="11"/>
  <c r="AV47" i="11"/>
  <c r="AW47" i="11"/>
  <c r="AX47" i="11"/>
  <c r="AY47" i="11"/>
  <c r="AZ47" i="11"/>
  <c r="BA47" i="11"/>
  <c r="BB47" i="11"/>
  <c r="BC47" i="11"/>
  <c r="BD47" i="11"/>
  <c r="BE47" i="11"/>
  <c r="BF47" i="11"/>
  <c r="BG47" i="11"/>
  <c r="BH47" i="11"/>
  <c r="BI47" i="11"/>
  <c r="BJ47" i="11"/>
  <c r="AC48" i="11"/>
  <c r="AD48" i="11"/>
  <c r="AE48" i="11"/>
  <c r="AF48" i="11"/>
  <c r="AG48" i="11"/>
  <c r="AH48" i="11"/>
  <c r="AI48" i="11"/>
  <c r="AJ48" i="11"/>
  <c r="AK48" i="11"/>
  <c r="AL48" i="11"/>
  <c r="AM48" i="11"/>
  <c r="AN48" i="11"/>
  <c r="AO48" i="11"/>
  <c r="AP48" i="11"/>
  <c r="AQ48" i="11"/>
  <c r="AR48" i="11"/>
  <c r="AS48" i="11"/>
  <c r="AT48" i="11"/>
  <c r="AU48" i="11"/>
  <c r="AV48" i="11"/>
  <c r="AW48" i="11"/>
  <c r="AX48" i="11"/>
  <c r="AY48" i="11"/>
  <c r="AZ48" i="11"/>
  <c r="BA48" i="11"/>
  <c r="BB48" i="11"/>
  <c r="BC48" i="11"/>
  <c r="BD48" i="11"/>
  <c r="BE48" i="11"/>
  <c r="BF48" i="11"/>
  <c r="BG48" i="11"/>
  <c r="BH48" i="11"/>
  <c r="BI48" i="11"/>
  <c r="BJ48" i="11"/>
  <c r="AN49" i="11"/>
  <c r="AC50" i="11"/>
  <c r="BE50" i="11"/>
  <c r="AC51" i="11"/>
  <c r="AD51" i="11"/>
  <c r="AE51" i="11"/>
  <c r="AF51" i="11"/>
  <c r="AG51" i="11"/>
  <c r="AH51" i="11"/>
  <c r="AI51" i="11"/>
  <c r="AJ51" i="11"/>
  <c r="AK51" i="11"/>
  <c r="AL51" i="11"/>
  <c r="AM51" i="11"/>
  <c r="AN51" i="11"/>
  <c r="AO51" i="11"/>
  <c r="AP51" i="11"/>
  <c r="AQ51" i="11"/>
  <c r="AR51" i="11"/>
  <c r="AS51" i="11"/>
  <c r="AT51" i="11"/>
  <c r="AU51" i="11"/>
  <c r="AV51" i="11"/>
  <c r="AW51" i="11"/>
  <c r="AX51" i="11"/>
  <c r="AY51" i="11"/>
  <c r="AZ51" i="11"/>
  <c r="BA51" i="11"/>
  <c r="BB51" i="11"/>
  <c r="BC51" i="11"/>
  <c r="BD51" i="11"/>
  <c r="BE51" i="11"/>
  <c r="BF51" i="11"/>
  <c r="BG51" i="11"/>
  <c r="BH51" i="11"/>
  <c r="BI51" i="11"/>
  <c r="BJ51"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BE52" i="11"/>
  <c r="BF52" i="11"/>
  <c r="BG52" i="11"/>
  <c r="BH52" i="11"/>
  <c r="BI52" i="11"/>
  <c r="BJ52" i="11"/>
  <c r="AJ53" i="11"/>
  <c r="AR54" i="11"/>
  <c r="AX54" i="11"/>
  <c r="AC55" i="11"/>
  <c r="AD55" i="11"/>
  <c r="AE55" i="11"/>
  <c r="AF55" i="11"/>
  <c r="AG55" i="11"/>
  <c r="AH55" i="11"/>
  <c r="AI55" i="11"/>
  <c r="AJ55" i="11"/>
  <c r="AK55" i="11"/>
  <c r="AL55" i="11"/>
  <c r="AM55" i="11"/>
  <c r="AN55" i="11"/>
  <c r="AO55" i="11"/>
  <c r="AP55" i="11"/>
  <c r="AQ55" i="11"/>
  <c r="AR55" i="11"/>
  <c r="AS55" i="11"/>
  <c r="AT55" i="11"/>
  <c r="AU55" i="11"/>
  <c r="AV55" i="11"/>
  <c r="AW55" i="11"/>
  <c r="AX55" i="11"/>
  <c r="AY55" i="11"/>
  <c r="AZ55" i="11"/>
  <c r="BA55" i="11"/>
  <c r="BB55" i="11"/>
  <c r="BC55" i="11"/>
  <c r="BD55" i="11"/>
  <c r="BE55" i="11"/>
  <c r="BF55" i="11"/>
  <c r="BG55" i="11"/>
  <c r="BH55" i="11"/>
  <c r="BI55" i="11"/>
  <c r="BJ55" i="11"/>
  <c r="AC56" i="11"/>
  <c r="AD56" i="11"/>
  <c r="AE56" i="11"/>
  <c r="AF56" i="11"/>
  <c r="AG56" i="11"/>
  <c r="AH56" i="11"/>
  <c r="AI56" i="11"/>
  <c r="AJ56" i="11"/>
  <c r="AK56" i="11"/>
  <c r="AL56" i="11"/>
  <c r="AM56" i="11"/>
  <c r="AN56" i="11"/>
  <c r="AO56" i="11"/>
  <c r="AP56" i="11"/>
  <c r="AQ56" i="11"/>
  <c r="AR56" i="11"/>
  <c r="AS56" i="11"/>
  <c r="AT56" i="11"/>
  <c r="AU56" i="11"/>
  <c r="AV56" i="11"/>
  <c r="AW56" i="11"/>
  <c r="AX56" i="11"/>
  <c r="AY56" i="11"/>
  <c r="AZ56" i="11"/>
  <c r="BA56" i="11"/>
  <c r="BB56" i="11"/>
  <c r="BC56" i="11"/>
  <c r="BD56" i="11"/>
  <c r="BE56" i="11"/>
  <c r="BF56" i="11"/>
  <c r="BG56" i="11"/>
  <c r="BH56" i="11"/>
  <c r="BI56" i="11"/>
  <c r="BJ56" i="11"/>
  <c r="AN57" i="11"/>
  <c r="AE58" i="11"/>
  <c r="AU58" i="11"/>
  <c r="AZ58" i="11"/>
  <c r="AC59" i="11"/>
  <c r="AD59" i="11"/>
  <c r="AE59" i="11"/>
  <c r="AF59" i="11"/>
  <c r="AG59" i="11"/>
  <c r="AH59" i="11"/>
  <c r="AI59" i="11"/>
  <c r="AJ59" i="11"/>
  <c r="AK59" i="11"/>
  <c r="AL59" i="11"/>
  <c r="AM59" i="11"/>
  <c r="AN59" i="11"/>
  <c r="AO59" i="11"/>
  <c r="AP59" i="11"/>
  <c r="AQ59" i="11"/>
  <c r="AR59" i="11"/>
  <c r="AS59" i="11"/>
  <c r="AT59" i="11"/>
  <c r="AU59" i="11"/>
  <c r="AV59" i="11"/>
  <c r="AW59" i="11"/>
  <c r="AX59" i="11"/>
  <c r="AY59" i="11"/>
  <c r="AZ59" i="11"/>
  <c r="BA59" i="11"/>
  <c r="BB59" i="11"/>
  <c r="BC59" i="11"/>
  <c r="BD59" i="11"/>
  <c r="BE59" i="11"/>
  <c r="BF59" i="11"/>
  <c r="BG59" i="11"/>
  <c r="BH59" i="11"/>
  <c r="BI59" i="11"/>
  <c r="BJ59" i="11"/>
  <c r="AC60" i="11"/>
  <c r="AD60" i="11"/>
  <c r="AE60" i="11"/>
  <c r="AF60" i="11"/>
  <c r="AG60" i="11"/>
  <c r="AH60" i="11"/>
  <c r="AI60" i="11"/>
  <c r="AJ60" i="11"/>
  <c r="AK60" i="11"/>
  <c r="AL60" i="11"/>
  <c r="AM60" i="11"/>
  <c r="AN60" i="11"/>
  <c r="AO60" i="11"/>
  <c r="AP60" i="11"/>
  <c r="AQ60" i="11"/>
  <c r="AR60" i="11"/>
  <c r="AS60" i="11"/>
  <c r="AT60" i="11"/>
  <c r="AU60" i="11"/>
  <c r="AV60" i="11"/>
  <c r="AW60" i="11"/>
  <c r="AX60" i="11"/>
  <c r="AY60" i="11"/>
  <c r="AZ60" i="11"/>
  <c r="BA60" i="11"/>
  <c r="BB60" i="11"/>
  <c r="BC60" i="11"/>
  <c r="BD60" i="11"/>
  <c r="BE60" i="11"/>
  <c r="BF60" i="11"/>
  <c r="BG60" i="11"/>
  <c r="BH60" i="11"/>
  <c r="BI60" i="11"/>
  <c r="BJ60" i="11"/>
  <c r="AJ61" i="11"/>
  <c r="AG62" i="11"/>
  <c r="AL62" i="11"/>
  <c r="BB62" i="11"/>
  <c r="BH62" i="11"/>
  <c r="AC63" i="11"/>
  <c r="AD63" i="11"/>
  <c r="AE63" i="11"/>
  <c r="AF63" i="11"/>
  <c r="AG63" i="11"/>
  <c r="AH63" i="11"/>
  <c r="AI63" i="11"/>
  <c r="AJ63" i="11"/>
  <c r="AK63" i="11"/>
  <c r="AL63" i="11"/>
  <c r="AM63" i="11"/>
  <c r="AN63" i="11"/>
  <c r="AO63" i="11"/>
  <c r="AP63" i="11"/>
  <c r="AQ63" i="11"/>
  <c r="AR63" i="11"/>
  <c r="AS63" i="11"/>
  <c r="AT63" i="11"/>
  <c r="AU63" i="11"/>
  <c r="AV63" i="11"/>
  <c r="AW63" i="11"/>
  <c r="AX63" i="11"/>
  <c r="AY63" i="11"/>
  <c r="AZ63" i="11"/>
  <c r="BA63" i="11"/>
  <c r="BB63" i="11"/>
  <c r="BC63" i="11"/>
  <c r="BD63" i="11"/>
  <c r="BE63" i="11"/>
  <c r="BF63" i="11"/>
  <c r="BG63" i="11"/>
  <c r="BH63" i="11"/>
  <c r="BI63" i="11"/>
  <c r="BJ63" i="11"/>
  <c r="AC64" i="11"/>
  <c r="AD64" i="11"/>
  <c r="AE64" i="11"/>
  <c r="AF64" i="11"/>
  <c r="AG64" i="11"/>
  <c r="AH64" i="11"/>
  <c r="AI64" i="11"/>
  <c r="AJ64" i="11"/>
  <c r="AK64" i="11"/>
  <c r="AL64" i="11"/>
  <c r="AM64" i="11"/>
  <c r="AN64" i="11"/>
  <c r="AO64" i="11"/>
  <c r="AP64" i="11"/>
  <c r="AQ64" i="11"/>
  <c r="AR64" i="11"/>
  <c r="AS64" i="11"/>
  <c r="AT64" i="11"/>
  <c r="AU64" i="11"/>
  <c r="AV64" i="11"/>
  <c r="AW64" i="11"/>
  <c r="AX64" i="11"/>
  <c r="AY64" i="11"/>
  <c r="AZ64" i="11"/>
  <c r="BA64" i="11"/>
  <c r="BB64" i="11"/>
  <c r="BC64" i="11"/>
  <c r="BD64" i="11"/>
  <c r="BE64" i="11"/>
  <c r="BF64" i="11"/>
  <c r="BG64" i="11"/>
  <c r="BH64" i="11"/>
  <c r="BI64" i="11"/>
  <c r="BJ64" i="11"/>
  <c r="AN65" i="11"/>
  <c r="AH66" i="11"/>
  <c r="AM66" i="11"/>
  <c r="BC66" i="11"/>
  <c r="BI66" i="11"/>
  <c r="AC67" i="11"/>
  <c r="AD67" i="11"/>
  <c r="AE67" i="11"/>
  <c r="AF67" i="11"/>
  <c r="AG67" i="11"/>
  <c r="AH67" i="11"/>
  <c r="AI67" i="11"/>
  <c r="AJ67" i="11"/>
  <c r="AK67" i="11"/>
  <c r="AL67" i="11"/>
  <c r="AM67" i="11"/>
  <c r="AN67" i="11"/>
  <c r="AO67" i="11"/>
  <c r="AP67" i="11"/>
  <c r="AQ67" i="11"/>
  <c r="AR67" i="11"/>
  <c r="AS67" i="11"/>
  <c r="AT67" i="11"/>
  <c r="AU67" i="11"/>
  <c r="AV67" i="11"/>
  <c r="AW67" i="11"/>
  <c r="AX67" i="11"/>
  <c r="AY67" i="11"/>
  <c r="AZ67" i="11"/>
  <c r="BA67" i="11"/>
  <c r="BB67" i="11"/>
  <c r="BC67" i="11"/>
  <c r="BD67" i="11"/>
  <c r="BE67" i="11"/>
  <c r="BF67" i="11"/>
  <c r="BG67" i="11"/>
  <c r="BH67" i="11"/>
  <c r="BI67" i="11"/>
  <c r="BJ67" i="11"/>
  <c r="AC68" i="11"/>
  <c r="AD68" i="11"/>
  <c r="AE68" i="11"/>
  <c r="AF68" i="11"/>
  <c r="AG68" i="11"/>
  <c r="AH68" i="11"/>
  <c r="AI68" i="11"/>
  <c r="AJ68" i="11"/>
  <c r="AK68" i="11"/>
  <c r="AL68" i="11"/>
  <c r="AM68" i="11"/>
  <c r="AN68" i="11"/>
  <c r="AO68" i="11"/>
  <c r="AP68" i="11"/>
  <c r="AQ68" i="11"/>
  <c r="AR68" i="11"/>
  <c r="AS68" i="11"/>
  <c r="AT68" i="11"/>
  <c r="AU68" i="11"/>
  <c r="AV68" i="11"/>
  <c r="AW68" i="11"/>
  <c r="AX68" i="11"/>
  <c r="AY68" i="11"/>
  <c r="AZ68" i="11"/>
  <c r="BA68" i="11"/>
  <c r="BB68" i="11"/>
  <c r="BC68" i="11"/>
  <c r="BD68" i="11"/>
  <c r="BE68" i="11"/>
  <c r="BF68" i="11"/>
  <c r="BG68" i="11"/>
  <c r="BH68" i="11"/>
  <c r="BI68" i="11"/>
  <c r="BJ68" i="11"/>
  <c r="AI69" i="11"/>
  <c r="AJ70" i="11"/>
  <c r="AP70" i="11"/>
  <c r="BF70" i="11"/>
  <c r="AC71" i="11"/>
  <c r="AD71" i="11"/>
  <c r="AE71" i="11"/>
  <c r="AF71" i="11"/>
  <c r="AG71" i="11"/>
  <c r="AH71" i="11"/>
  <c r="AI71" i="11"/>
  <c r="AJ71" i="11"/>
  <c r="AK71" i="11"/>
  <c r="AL71" i="11"/>
  <c r="AM71" i="11"/>
  <c r="AN71" i="11"/>
  <c r="AO71" i="11"/>
  <c r="AP71" i="11"/>
  <c r="AQ71" i="11"/>
  <c r="AR71" i="11"/>
  <c r="AS71" i="11"/>
  <c r="AT71" i="11"/>
  <c r="AU71" i="11"/>
  <c r="AV71" i="11"/>
  <c r="AW71" i="11"/>
  <c r="AX71" i="11"/>
  <c r="AY71" i="11"/>
  <c r="AZ71" i="11"/>
  <c r="BA71" i="11"/>
  <c r="BB71" i="11"/>
  <c r="BC71" i="11"/>
  <c r="BD71" i="11"/>
  <c r="BE71" i="11"/>
  <c r="BF71" i="11"/>
  <c r="BG71" i="11"/>
  <c r="BH71" i="11"/>
  <c r="BI71" i="11"/>
  <c r="BJ71" i="11"/>
  <c r="AC72" i="11"/>
  <c r="AD72" i="11"/>
  <c r="AE72" i="11"/>
  <c r="AF72" i="11"/>
  <c r="AG72" i="11"/>
  <c r="AH72" i="11"/>
  <c r="AI72" i="11"/>
  <c r="AJ72" i="11"/>
  <c r="AK72" i="11"/>
  <c r="AL72" i="11"/>
  <c r="AM72" i="11"/>
  <c r="AN72" i="11"/>
  <c r="AO72" i="11"/>
  <c r="AP72" i="11"/>
  <c r="AQ72" i="11"/>
  <c r="AR72" i="11"/>
  <c r="AS72" i="11"/>
  <c r="AT72" i="11"/>
  <c r="AU72" i="11"/>
  <c r="AV72" i="11"/>
  <c r="AW72" i="11"/>
  <c r="AX72" i="11"/>
  <c r="AY72" i="11"/>
  <c r="AZ72" i="11"/>
  <c r="BA72" i="11"/>
  <c r="BB72" i="11"/>
  <c r="BC72" i="11"/>
  <c r="BD72" i="11"/>
  <c r="BE72" i="11"/>
  <c r="BF72" i="11"/>
  <c r="BG72" i="11"/>
  <c r="BH72" i="11"/>
  <c r="BI72" i="11"/>
  <c r="BJ72" i="11"/>
  <c r="AR73" i="11"/>
  <c r="BH73" i="11"/>
  <c r="AE74" i="11"/>
  <c r="AF74" i="11"/>
  <c r="AL74" i="11"/>
  <c r="AN74" i="11"/>
  <c r="AT74" i="11"/>
  <c r="AU74" i="11"/>
  <c r="AZ74" i="11"/>
  <c r="BB74" i="11"/>
  <c r="BG74" i="11"/>
  <c r="BJ74" i="11"/>
  <c r="AC75" i="11"/>
  <c r="AD75" i="11"/>
  <c r="AE75" i="11"/>
  <c r="AF75" i="11"/>
  <c r="AG75" i="11"/>
  <c r="AH75" i="11"/>
  <c r="AI75" i="11"/>
  <c r="AJ75" i="11"/>
  <c r="AK75" i="11"/>
  <c r="AL75" i="11"/>
  <c r="AM75" i="11"/>
  <c r="AN75" i="11"/>
  <c r="AO75" i="11"/>
  <c r="AP75" i="11"/>
  <c r="AQ75" i="11"/>
  <c r="AR75" i="11"/>
  <c r="AS75" i="11"/>
  <c r="AT75" i="11"/>
  <c r="AU75" i="11"/>
  <c r="AV75" i="11"/>
  <c r="AW75" i="11"/>
  <c r="AX75" i="11"/>
  <c r="AY75" i="11"/>
  <c r="AZ75" i="11"/>
  <c r="BA75" i="11"/>
  <c r="BB75" i="11"/>
  <c r="BC75" i="11"/>
  <c r="BD75" i="11"/>
  <c r="BE75" i="11"/>
  <c r="BF75" i="11"/>
  <c r="BG75" i="11"/>
  <c r="BH75" i="11"/>
  <c r="BI75" i="11"/>
  <c r="BJ75" i="11"/>
  <c r="AC76" i="11"/>
  <c r="AD76" i="11"/>
  <c r="AE76" i="11"/>
  <c r="AF76" i="11"/>
  <c r="AG76" i="11"/>
  <c r="AH76" i="11"/>
  <c r="AI76" i="11"/>
  <c r="AJ76" i="11"/>
  <c r="AK76" i="11"/>
  <c r="AL76" i="11"/>
  <c r="AM76" i="11"/>
  <c r="AN76" i="11"/>
  <c r="AO76" i="11"/>
  <c r="AP76" i="11"/>
  <c r="AQ76" i="11"/>
  <c r="AR76" i="11"/>
  <c r="AS76" i="11"/>
  <c r="AT76" i="11"/>
  <c r="AU76" i="11"/>
  <c r="AV76" i="11"/>
  <c r="AW76" i="11"/>
  <c r="AX76" i="11"/>
  <c r="AY76" i="11"/>
  <c r="AZ76" i="11"/>
  <c r="BA76" i="11"/>
  <c r="BB76" i="11"/>
  <c r="BC76" i="11"/>
  <c r="BD76" i="11"/>
  <c r="BE76" i="11"/>
  <c r="BF76" i="11"/>
  <c r="BG76" i="11"/>
  <c r="BH76" i="11"/>
  <c r="BI76" i="11"/>
  <c r="BJ76" i="11"/>
  <c r="AF77" i="11"/>
  <c r="AV77" i="11"/>
  <c r="AD78" i="11"/>
  <c r="AE78" i="11"/>
  <c r="AI78" i="11"/>
  <c r="AJ78" i="11"/>
  <c r="AN78" i="11"/>
  <c r="AP78" i="11"/>
  <c r="AT78" i="11"/>
  <c r="AU78" i="11"/>
  <c r="AY78" i="11"/>
  <c r="AZ78" i="11"/>
  <c r="BD78" i="11"/>
  <c r="BF78" i="11"/>
  <c r="BJ78" i="11"/>
  <c r="AC79" i="11"/>
  <c r="AD79" i="11"/>
  <c r="AE79" i="11"/>
  <c r="AF79" i="11"/>
  <c r="AG79" i="11"/>
  <c r="AH79" i="11"/>
  <c r="AI79" i="11"/>
  <c r="AJ79" i="11"/>
  <c r="AK79" i="11"/>
  <c r="AL79" i="11"/>
  <c r="AM79" i="11"/>
  <c r="AN79" i="11"/>
  <c r="AO79" i="11"/>
  <c r="AP79" i="11"/>
  <c r="AQ79" i="11"/>
  <c r="AR79" i="11"/>
  <c r="AS79" i="11"/>
  <c r="AT79" i="11"/>
  <c r="AU79" i="11"/>
  <c r="AV79" i="11"/>
  <c r="AW79" i="11"/>
  <c r="AX79" i="11"/>
  <c r="AY79" i="11"/>
  <c r="AZ79" i="11"/>
  <c r="BA79" i="11"/>
  <c r="BB79" i="11"/>
  <c r="BC79" i="11"/>
  <c r="BD79" i="11"/>
  <c r="BE79" i="11"/>
  <c r="BF79" i="11"/>
  <c r="BG79" i="11"/>
  <c r="BH79" i="11"/>
  <c r="BI79" i="11"/>
  <c r="BJ79" i="11"/>
  <c r="AC80" i="11"/>
  <c r="AD80" i="11"/>
  <c r="AE80" i="11"/>
  <c r="AF80" i="11"/>
  <c r="AG80" i="11"/>
  <c r="AH80" i="11"/>
  <c r="AI80" i="11"/>
  <c r="AJ80" i="11"/>
  <c r="AK80" i="11"/>
  <c r="AL80" i="11"/>
  <c r="AM80" i="11"/>
  <c r="AN80" i="11"/>
  <c r="AO80" i="11"/>
  <c r="AP80" i="11"/>
  <c r="AQ80" i="11"/>
  <c r="AR80" i="11"/>
  <c r="AS80" i="11"/>
  <c r="AT80" i="11"/>
  <c r="AU80" i="11"/>
  <c r="AV80" i="11"/>
  <c r="AW80" i="11"/>
  <c r="AX80" i="11"/>
  <c r="AY80" i="11"/>
  <c r="AZ80" i="11"/>
  <c r="BA80" i="11"/>
  <c r="BB80" i="11"/>
  <c r="BC80" i="11"/>
  <c r="BD80" i="11"/>
  <c r="BE80" i="11"/>
  <c r="BF80" i="11"/>
  <c r="BG80" i="11"/>
  <c r="BH80" i="11"/>
  <c r="BI80" i="11"/>
  <c r="BJ80" i="11"/>
  <c r="AR81" i="11"/>
  <c r="BH81" i="11"/>
  <c r="AE82" i="11"/>
  <c r="AF82" i="11"/>
  <c r="AJ82" i="11"/>
  <c r="AL82" i="11"/>
  <c r="AP82" i="11"/>
  <c r="AQ82" i="11"/>
  <c r="AU82" i="11"/>
  <c r="AV82" i="11"/>
  <c r="AZ82" i="11"/>
  <c r="BB82" i="11"/>
  <c r="BF82" i="11"/>
  <c r="BG82" i="11"/>
  <c r="AC83" i="11"/>
  <c r="AD83" i="11"/>
  <c r="AE83" i="11"/>
  <c r="AF83" i="11"/>
  <c r="AG83" i="11"/>
  <c r="AH83" i="11"/>
  <c r="AI83" i="11"/>
  <c r="AJ83" i="11"/>
  <c r="AK83" i="11"/>
  <c r="AL83" i="11"/>
  <c r="AM83" i="11"/>
  <c r="AN83" i="11"/>
  <c r="AO83" i="11"/>
  <c r="AP83" i="11"/>
  <c r="AQ83" i="11"/>
  <c r="AR83" i="11"/>
  <c r="AS83" i="11"/>
  <c r="AT83" i="11"/>
  <c r="AU83" i="11"/>
  <c r="AV83" i="11"/>
  <c r="AW83" i="11"/>
  <c r="AX83" i="11"/>
  <c r="AY83" i="11"/>
  <c r="AZ83" i="11"/>
  <c r="BA83" i="11"/>
  <c r="BB83" i="11"/>
  <c r="BC83" i="11"/>
  <c r="BD83" i="11"/>
  <c r="BE83" i="11"/>
  <c r="BF83" i="11"/>
  <c r="BG83" i="11"/>
  <c r="BH83" i="11"/>
  <c r="BI83" i="11"/>
  <c r="BJ83" i="11"/>
  <c r="AC84" i="11"/>
  <c r="AD84" i="11"/>
  <c r="AE84" i="11"/>
  <c r="AF84" i="11"/>
  <c r="AG84" i="11"/>
  <c r="AH84" i="11"/>
  <c r="AI84" i="11"/>
  <c r="AJ84" i="11"/>
  <c r="AK84" i="11"/>
  <c r="AL84" i="11"/>
  <c r="AM84" i="11"/>
  <c r="AN84" i="11"/>
  <c r="AO84" i="11"/>
  <c r="AP84" i="11"/>
  <c r="AQ84" i="11"/>
  <c r="AR84" i="11"/>
  <c r="AS84" i="11"/>
  <c r="AT84" i="11"/>
  <c r="AU84" i="11"/>
  <c r="AV84" i="11"/>
  <c r="AW84" i="11"/>
  <c r="AX84" i="11"/>
  <c r="AY84" i="11"/>
  <c r="AZ84" i="11"/>
  <c r="BA84" i="11"/>
  <c r="BB84" i="11"/>
  <c r="BC84" i="11"/>
  <c r="BD84" i="11"/>
  <c r="BE84" i="11"/>
  <c r="BF84" i="11"/>
  <c r="BG84" i="11"/>
  <c r="BH84" i="11"/>
  <c r="BI84" i="11"/>
  <c r="BJ84" i="11"/>
  <c r="AF85" i="11"/>
  <c r="AN85" i="11"/>
  <c r="AV85" i="11"/>
  <c r="BD85" i="11"/>
  <c r="AC86" i="11"/>
  <c r="AD86" i="11"/>
  <c r="AH86" i="11"/>
  <c r="AJ86" i="11"/>
  <c r="AN86" i="11"/>
  <c r="AO86" i="11"/>
  <c r="AS86" i="11"/>
  <c r="AT86" i="11"/>
  <c r="AX86" i="11"/>
  <c r="AZ86" i="11"/>
  <c r="BD86" i="11"/>
  <c r="BE86" i="11"/>
  <c r="BI86" i="11"/>
  <c r="BJ86" i="11"/>
  <c r="AC87" i="11"/>
  <c r="AD87" i="11"/>
  <c r="AE87" i="11"/>
  <c r="AF87" i="11"/>
  <c r="AG87" i="11"/>
  <c r="AH87" i="11"/>
  <c r="AI87" i="11"/>
  <c r="AJ87" i="11"/>
  <c r="AK87" i="11"/>
  <c r="AL87" i="11"/>
  <c r="AM87" i="11"/>
  <c r="AN87" i="11"/>
  <c r="AO87" i="11"/>
  <c r="AP87" i="11"/>
  <c r="AQ87" i="11"/>
  <c r="AR87" i="11"/>
  <c r="AS87" i="11"/>
  <c r="AT87" i="11"/>
  <c r="AU87" i="11"/>
  <c r="AV87" i="11"/>
  <c r="AW87" i="11"/>
  <c r="AX87" i="11"/>
  <c r="AY87" i="11"/>
  <c r="AZ87" i="11"/>
  <c r="BA87" i="11"/>
  <c r="BB87" i="11"/>
  <c r="BC87" i="11"/>
  <c r="BD87" i="11"/>
  <c r="BE87" i="11"/>
  <c r="BF87" i="11"/>
  <c r="BG87" i="11"/>
  <c r="BH87" i="11"/>
  <c r="BI87" i="11"/>
  <c r="BJ87" i="11"/>
  <c r="AC88" i="11"/>
  <c r="AD88" i="11"/>
  <c r="AE88" i="11"/>
  <c r="AF88" i="11"/>
  <c r="AG88" i="11"/>
  <c r="AH88" i="11"/>
  <c r="AI88" i="11"/>
  <c r="AJ88" i="11"/>
  <c r="AK88" i="11"/>
  <c r="AL88" i="11"/>
  <c r="AM88" i="11"/>
  <c r="AN88" i="11"/>
  <c r="AO88" i="11"/>
  <c r="AP88" i="11"/>
  <c r="AQ88" i="11"/>
  <c r="AR88" i="11"/>
  <c r="AS88" i="11"/>
  <c r="AT88" i="11"/>
  <c r="AU88" i="11"/>
  <c r="AV88" i="11"/>
  <c r="AW88" i="11"/>
  <c r="AX88" i="11"/>
  <c r="AY88" i="11"/>
  <c r="AZ88" i="11"/>
  <c r="BA88" i="11"/>
  <c r="BB88" i="11"/>
  <c r="BC88" i="11"/>
  <c r="BD88" i="11"/>
  <c r="BE88" i="11"/>
  <c r="BF88" i="11"/>
  <c r="BG88" i="11"/>
  <c r="BH88" i="11"/>
  <c r="BI88" i="11"/>
  <c r="BJ88" i="11"/>
  <c r="AE89" i="11"/>
  <c r="AJ89" i="11"/>
  <c r="AM89" i="11"/>
  <c r="AR89" i="11"/>
  <c r="AU89" i="11"/>
  <c r="AZ89" i="11"/>
  <c r="BC89" i="11"/>
  <c r="BH89" i="11"/>
  <c r="AD2" i="11"/>
  <c r="AF2" i="11"/>
  <c r="AG2" i="11"/>
  <c r="AM2" i="11"/>
  <c r="AN2" i="11"/>
  <c r="AP2" i="11"/>
  <c r="AQ2" i="11"/>
  <c r="AR2" i="11"/>
  <c r="AS2" i="11"/>
  <c r="AT2" i="11"/>
  <c r="AU2" i="11"/>
  <c r="AV2" i="11"/>
  <c r="AW2" i="11"/>
  <c r="AX2" i="11"/>
  <c r="AY2" i="11"/>
  <c r="AZ2" i="11"/>
  <c r="BA2" i="11"/>
  <c r="BB2" i="11"/>
  <c r="BC2" i="11"/>
  <c r="AC2" i="11"/>
  <c r="BL2" i="11"/>
  <c r="BM2" i="11"/>
  <c r="BN2" i="11"/>
  <c r="BO2" i="11"/>
  <c r="BP2" i="11"/>
  <c r="BQ2" i="11"/>
  <c r="BR2" i="11"/>
  <c r="BS2" i="11"/>
  <c r="BT2" i="11"/>
  <c r="BU2" i="11"/>
  <c r="BV2" i="11"/>
  <c r="BW2" i="11"/>
  <c r="BX2" i="11"/>
  <c r="BY2" i="11"/>
  <c r="BZ2" i="11"/>
  <c r="CA2" i="11"/>
  <c r="CB2" i="11"/>
  <c r="CC2" i="11"/>
  <c r="CD2" i="11"/>
  <c r="CE2" i="11"/>
  <c r="CF2" i="11"/>
  <c r="CG2" i="11"/>
  <c r="CH2" i="11"/>
  <c r="CI2" i="11"/>
  <c r="CJ2" i="11"/>
  <c r="CK2" i="11"/>
  <c r="CL2" i="11"/>
  <c r="CM2" i="11"/>
  <c r="CN2" i="11"/>
  <c r="CO2" i="11"/>
  <c r="CP2" i="11"/>
  <c r="CQ2" i="11"/>
  <c r="CR2" i="11"/>
  <c r="CS2" i="11"/>
  <c r="CT2" i="11"/>
  <c r="CU2" i="11"/>
  <c r="CV2" i="11"/>
  <c r="CW2" i="11"/>
  <c r="CX2" i="11"/>
  <c r="CY2" i="11"/>
  <c r="CZ2" i="11"/>
  <c r="DA2" i="11"/>
  <c r="DB2" i="11"/>
  <c r="DC2" i="11"/>
  <c r="DD2" i="11"/>
  <c r="DE2" i="11"/>
  <c r="DF2" i="11"/>
  <c r="DG2" i="11"/>
  <c r="DH2" i="11"/>
  <c r="DI2" i="11"/>
  <c r="DJ2" i="11"/>
  <c r="DK2" i="11"/>
  <c r="DL2" i="11"/>
  <c r="DM2" i="11"/>
  <c r="DN2" i="11"/>
  <c r="DO2" i="11"/>
  <c r="DP2" i="11"/>
  <c r="DQ2" i="11"/>
  <c r="H32" i="11"/>
  <c r="H33" i="11"/>
  <c r="E35" i="7" s="1"/>
  <c r="N33" i="1" s="1"/>
  <c r="H36" i="11"/>
  <c r="E38" i="7" s="1"/>
  <c r="N36" i="1" s="1"/>
  <c r="H40" i="11"/>
  <c r="H41" i="11"/>
  <c r="E43" i="7" s="1"/>
  <c r="N41" i="1" s="1"/>
  <c r="H42" i="11"/>
  <c r="H43" i="11"/>
  <c r="E43" i="11" s="1"/>
  <c r="H44" i="11"/>
  <c r="E46" i="7" s="1"/>
  <c r="N44" i="1" s="1"/>
  <c r="H45" i="11"/>
  <c r="E47" i="7" s="1"/>
  <c r="N45" i="1" s="1"/>
  <c r="H46" i="11"/>
  <c r="C49" i="15" s="1"/>
  <c r="H47" i="11"/>
  <c r="J47" i="11" s="1"/>
  <c r="BF44" i="23" s="1"/>
  <c r="H48" i="11"/>
  <c r="E50" i="7" s="1"/>
  <c r="N48" i="1" s="1"/>
  <c r="H49" i="11"/>
  <c r="E51" i="7" s="1"/>
  <c r="N49" i="1" s="1"/>
  <c r="H50" i="11"/>
  <c r="C53" i="15" s="1"/>
  <c r="H51" i="11"/>
  <c r="J51" i="11" s="1"/>
  <c r="BF48" i="23" s="1"/>
  <c r="H52" i="11"/>
  <c r="H53" i="11"/>
  <c r="E55" i="7" s="1"/>
  <c r="N53" i="1" s="1"/>
  <c r="H54" i="11"/>
  <c r="F54" i="11" s="1"/>
  <c r="H55" i="11"/>
  <c r="I55" i="11" s="1"/>
  <c r="BE52" i="23" s="1"/>
  <c r="H56" i="11"/>
  <c r="H57" i="11"/>
  <c r="E59" i="7" s="1"/>
  <c r="N57" i="1" s="1"/>
  <c r="H58" i="11"/>
  <c r="H59" i="11"/>
  <c r="K59" i="11" s="1"/>
  <c r="BG56" i="23" s="1"/>
  <c r="H60" i="11"/>
  <c r="H61" i="11"/>
  <c r="E63" i="7" s="1"/>
  <c r="N61" i="1" s="1"/>
  <c r="H62" i="11"/>
  <c r="H63" i="11"/>
  <c r="K63" i="11" s="1"/>
  <c r="BG60" i="23" s="1"/>
  <c r="H64" i="11"/>
  <c r="E66" i="7" s="1"/>
  <c r="N64" i="1" s="1"/>
  <c r="H65" i="11"/>
  <c r="E67" i="7" s="1"/>
  <c r="N65" i="1" s="1"/>
  <c r="H66" i="11"/>
  <c r="C69" i="15" s="1"/>
  <c r="H67" i="11"/>
  <c r="D67" i="11" s="1"/>
  <c r="C67" i="12" s="1"/>
  <c r="H68" i="11"/>
  <c r="E70" i="7" s="1"/>
  <c r="N68" i="1" s="1"/>
  <c r="H69" i="11"/>
  <c r="E71" i="7" s="1"/>
  <c r="N69" i="1" s="1"/>
  <c r="H70" i="11"/>
  <c r="H71" i="11"/>
  <c r="D71" i="11" s="1"/>
  <c r="C71" i="12" s="1"/>
  <c r="H72" i="11"/>
  <c r="E74" i="7" s="1"/>
  <c r="N72" i="1" s="1"/>
  <c r="H73" i="11"/>
  <c r="E75" i="7" s="1"/>
  <c r="N73" i="1" s="1"/>
  <c r="H74" i="11"/>
  <c r="H75" i="11"/>
  <c r="H76" i="11"/>
  <c r="H77" i="11"/>
  <c r="E79" i="7" s="1"/>
  <c r="N77" i="1" s="1"/>
  <c r="H78" i="11"/>
  <c r="J78" i="11" s="1"/>
  <c r="BF75" i="23" s="1"/>
  <c r="H79" i="11"/>
  <c r="J79" i="11" s="1"/>
  <c r="BF76" i="23" s="1"/>
  <c r="H80" i="11"/>
  <c r="H81" i="11"/>
  <c r="E83" i="7" s="1"/>
  <c r="N81" i="1" s="1"/>
  <c r="H82" i="11"/>
  <c r="I82" i="11" s="1"/>
  <c r="BE79" i="23" s="1"/>
  <c r="H83" i="11"/>
  <c r="F83" i="11" s="1"/>
  <c r="H84" i="11"/>
  <c r="E86" i="7" s="1"/>
  <c r="N84" i="1" s="1"/>
  <c r="H85" i="11"/>
  <c r="E87" i="7" s="1"/>
  <c r="N85" i="1" s="1"/>
  <c r="H86" i="11"/>
  <c r="D86" i="11" s="1"/>
  <c r="C86" i="12" s="1"/>
  <c r="H87" i="11"/>
  <c r="J87" i="11" s="1"/>
  <c r="BF84" i="23" s="1"/>
  <c r="H88" i="11"/>
  <c r="H89" i="11"/>
  <c r="E91" i="7" s="1"/>
  <c r="N89" i="1" s="1"/>
  <c r="L54" i="11"/>
  <c r="BP51" i="23" s="1"/>
  <c r="N51" i="11"/>
  <c r="BR48" i="23" s="1"/>
  <c r="L51" i="11"/>
  <c r="M51" i="11"/>
  <c r="BQ48" i="23" s="1"/>
  <c r="L53" i="11"/>
  <c r="BP50" i="23" s="1"/>
  <c r="L46" i="11"/>
  <c r="BP43" i="23" s="1"/>
  <c r="M49" i="11"/>
  <c r="BQ46" i="23" s="1"/>
  <c r="N47" i="11"/>
  <c r="BR44" i="23" s="1"/>
  <c r="M47" i="11"/>
  <c r="BQ44" i="23" s="1"/>
  <c r="L47" i="11"/>
  <c r="M45" i="11"/>
  <c r="BQ42" i="23" s="1"/>
  <c r="L45" i="11"/>
  <c r="BP42" i="23" s="1"/>
  <c r="N43" i="11"/>
  <c r="BR40" i="23" s="1"/>
  <c r="M43" i="11"/>
  <c r="BQ40" i="23" s="1"/>
  <c r="L43" i="11"/>
  <c r="BP40" i="23" s="1"/>
  <c r="N41" i="11"/>
  <c r="BR38" i="23" s="1"/>
  <c r="M41" i="11"/>
  <c r="BQ38" i="23" s="1"/>
  <c r="L48" i="11"/>
  <c r="BP45" i="23" s="1"/>
  <c r="N46" i="11"/>
  <c r="BR43" i="23" s="1"/>
  <c r="M46" i="11"/>
  <c r="BQ43" i="23" s="1"/>
  <c r="N42" i="11"/>
  <c r="BR39" i="23" s="1"/>
  <c r="M42" i="11"/>
  <c r="BQ39" i="23" s="1"/>
  <c r="L40" i="11"/>
  <c r="BP37" i="23" s="1"/>
  <c r="N40" i="11"/>
  <c r="BR37" i="23" s="1"/>
  <c r="L42" i="11"/>
  <c r="BP39" i="23" s="1"/>
  <c r="M83" i="11"/>
  <c r="BQ80" i="23" s="1"/>
  <c r="M89" i="11"/>
  <c r="BQ86" i="23" s="1"/>
  <c r="AA89" i="11"/>
  <c r="M75" i="11"/>
  <c r="BQ72" i="23" s="1"/>
  <c r="N75" i="11"/>
  <c r="BR72" i="23" s="1"/>
  <c r="N83" i="11"/>
  <c r="BR80" i="23" s="1"/>
  <c r="M85" i="11"/>
  <c r="BQ82" i="23" s="1"/>
  <c r="L76" i="11"/>
  <c r="BP73" i="23" s="1"/>
  <c r="L82" i="11"/>
  <c r="BP79" i="23" s="1"/>
  <c r="N82" i="11"/>
  <c r="BR79" i="23" s="1"/>
  <c r="N55" i="11"/>
  <c r="BR52" i="23" s="1"/>
  <c r="L55" i="11"/>
  <c r="BP52" i="23" s="1"/>
  <c r="N63" i="11"/>
  <c r="BR60" i="23" s="1"/>
  <c r="L63" i="11"/>
  <c r="BP60" i="23" s="1"/>
  <c r="N71" i="11"/>
  <c r="BR68" i="23" s="1"/>
  <c r="L71" i="11"/>
  <c r="BP68" i="23" s="1"/>
  <c r="L57" i="11"/>
  <c r="BP54" i="23" s="1"/>
  <c r="N65" i="11"/>
  <c r="BR62" i="23" s="1"/>
  <c r="N73" i="11"/>
  <c r="BR70" i="23" s="1"/>
  <c r="N67" i="11"/>
  <c r="BR64" i="23" s="1"/>
  <c r="N59" i="11"/>
  <c r="BR56" i="23" s="1"/>
  <c r="M81" i="11"/>
  <c r="BQ78" i="23" s="1"/>
  <c r="M87" i="11"/>
  <c r="BQ84" i="23" s="1"/>
  <c r="M79" i="11"/>
  <c r="BQ76" i="23" s="1"/>
  <c r="L88" i="11"/>
  <c r="BP85" i="23" s="1"/>
  <c r="M74" i="11"/>
  <c r="BQ71" i="23" s="1"/>
  <c r="L69" i="11"/>
  <c r="BP66" i="23" s="1"/>
  <c r="M56" i="11"/>
  <c r="BQ53" i="23" s="1"/>
  <c r="L67" i="11"/>
  <c r="BP64" i="23" s="1"/>
  <c r="N85" i="11"/>
  <c r="BR82" i="23" s="1"/>
  <c r="L62" i="11"/>
  <c r="BP59" i="23" s="1"/>
  <c r="M73" i="11"/>
  <c r="BQ70" i="23" s="1"/>
  <c r="N69" i="11"/>
  <c r="BR66" i="23" s="1"/>
  <c r="N61" i="11"/>
  <c r="L75" i="11"/>
  <c r="BP72" i="23" s="1"/>
  <c r="L89" i="11"/>
  <c r="BP86" i="23" s="1"/>
  <c r="L83" i="11"/>
  <c r="BP80" i="23" s="1"/>
  <c r="M80" i="11"/>
  <c r="BQ77" i="23" s="1"/>
  <c r="L81" i="11"/>
  <c r="BP78" i="23" s="1"/>
  <c r="N64" i="11"/>
  <c r="BR61" i="23" s="1"/>
  <c r="N62" i="11"/>
  <c r="BR59" i="23" s="1"/>
  <c r="M62" i="11"/>
  <c r="BQ59" i="23" s="1"/>
  <c r="M67" i="11"/>
  <c r="BQ64" i="23" s="1"/>
  <c r="M65" i="11"/>
  <c r="BQ62" i="23" s="1"/>
  <c r="L72" i="11"/>
  <c r="BP69" i="23" s="1"/>
  <c r="L64" i="11"/>
  <c r="BP61" i="23" s="1"/>
  <c r="M86" i="11"/>
  <c r="BQ83" i="23" s="1"/>
  <c r="N70" i="11"/>
  <c r="BR67" i="23" s="1"/>
  <c r="L73" i="11"/>
  <c r="BP70" i="23" s="1"/>
  <c r="L74" i="11"/>
  <c r="BP71" i="23" s="1"/>
  <c r="N66" i="11"/>
  <c r="BR63" i="23" s="1"/>
  <c r="L87" i="11"/>
  <c r="BP84" i="23" s="1"/>
  <c r="L66" i="11"/>
  <c r="BP63" i="23" s="1"/>
  <c r="N58" i="11"/>
  <c r="BR55" i="23" s="1"/>
  <c r="M78" i="11"/>
  <c r="BQ75" i="23" s="1"/>
  <c r="N87" i="11"/>
  <c r="BR84" i="23" s="1"/>
  <c r="L58" i="11"/>
  <c r="BP55" i="23" s="1"/>
  <c r="N78" i="11"/>
  <c r="BR75" i="23" s="1"/>
  <c r="L65" i="11"/>
  <c r="BP62" i="23" s="1"/>
  <c r="M57" i="11"/>
  <c r="BQ54" i="23" s="1"/>
  <c r="M63" i="11"/>
  <c r="BQ60" i="23" s="1"/>
  <c r="N74" i="11"/>
  <c r="BR71" i="23" s="1"/>
  <c r="M69" i="11"/>
  <c r="BQ66" i="23" s="1"/>
  <c r="L60" i="11"/>
  <c r="BP57" i="23" s="1"/>
  <c r="L68" i="11"/>
  <c r="BP65" i="23" s="1"/>
  <c r="M70" i="11"/>
  <c r="BQ67" i="23" s="1"/>
  <c r="L70" i="11"/>
  <c r="BP67" i="23" s="1"/>
  <c r="M82" i="11"/>
  <c r="BQ79" i="23" s="1"/>
  <c r="L84" i="11"/>
  <c r="BP81" i="23" s="1"/>
  <c r="N84" i="11"/>
  <c r="BR81" i="23" s="1"/>
  <c r="M72" i="11"/>
  <c r="BQ69" i="23" s="1"/>
  <c r="L79" i="11"/>
  <c r="BP76" i="23" s="1"/>
  <c r="L86" i="11"/>
  <c r="BP83" i="23" s="1"/>
  <c r="M76" i="11"/>
  <c r="BQ73" i="23" s="1"/>
  <c r="L85" i="11"/>
  <c r="BP82" i="23" s="1"/>
  <c r="M55" i="11"/>
  <c r="BQ52" i="23" s="1"/>
  <c r="L59" i="11"/>
  <c r="BP56" i="23" s="1"/>
  <c r="L56" i="11"/>
  <c r="BP53" i="23" s="1"/>
  <c r="M66" i="11"/>
  <c r="BQ63" i="23" s="1"/>
  <c r="M77" i="11"/>
  <c r="BQ74" i="23" s="1"/>
  <c r="N88" i="11"/>
  <c r="BR85" i="23" s="1"/>
  <c r="M59" i="11"/>
  <c r="BQ56" i="23" s="1"/>
  <c r="M71" i="11"/>
  <c r="BQ68" i="23" s="1"/>
  <c r="N77" i="11"/>
  <c r="BR74" i="23" s="1"/>
  <c r="Z89" i="11"/>
  <c r="M58" i="11"/>
  <c r="BQ55" i="23" s="1"/>
  <c r="M64" i="11"/>
  <c r="BQ61" i="23" s="1"/>
  <c r="N79" i="11"/>
  <c r="BR76" i="23" s="1"/>
  <c r="L78" i="11"/>
  <c r="BP75" i="23" s="1"/>
  <c r="M88" i="11"/>
  <c r="BQ85" i="23" s="1"/>
  <c r="M84" i="11"/>
  <c r="BQ81" i="23" s="1"/>
  <c r="N80" i="11"/>
  <c r="BR77" i="23" s="1"/>
  <c r="N76" i="11"/>
  <c r="BR73" i="23" s="1"/>
  <c r="N68" i="11"/>
  <c r="BR65" i="23" s="1"/>
  <c r="M68" i="11"/>
  <c r="BQ65" i="23" s="1"/>
  <c r="N60" i="11"/>
  <c r="BR57" i="23" s="1"/>
  <c r="M60" i="11"/>
  <c r="BQ57" i="23" s="1"/>
  <c r="N56" i="11"/>
  <c r="BR53" i="23" s="1"/>
  <c r="N52" i="11"/>
  <c r="BR49" i="23" s="1"/>
  <c r="L52" i="11"/>
  <c r="BP49" i="23" s="1"/>
  <c r="N48" i="11"/>
  <c r="BR45" i="23" s="1"/>
  <c r="M48" i="11"/>
  <c r="BQ45" i="23" s="1"/>
  <c r="L44" i="11"/>
  <c r="BP41" i="23" s="1"/>
  <c r="N44" i="11"/>
  <c r="BR41" i="23" s="1"/>
  <c r="M44" i="11"/>
  <c r="BQ41" i="23" s="1"/>
  <c r="M40" i="11"/>
  <c r="BQ37" i="23" s="1"/>
  <c r="M53" i="11"/>
  <c r="BQ50" i="23" s="1"/>
  <c r="M52" i="11"/>
  <c r="BQ49" i="23" s="1"/>
  <c r="M54" i="11"/>
  <c r="BQ51" i="23" s="1"/>
  <c r="N72" i="11"/>
  <c r="BR69" i="23" s="1"/>
  <c r="L50" i="11"/>
  <c r="BP47" i="23" s="1"/>
  <c r="N86" i="11"/>
  <c r="BR83" i="23" s="1"/>
  <c r="M50" i="11"/>
  <c r="BQ47" i="23" s="1"/>
  <c r="N54" i="11"/>
  <c r="BR51" i="23" s="1"/>
  <c r="N50" i="11"/>
  <c r="BR47" i="23" s="1"/>
  <c r="L80" i="11"/>
  <c r="BP77" i="23" s="1"/>
  <c r="FH89" i="11"/>
  <c r="FH88" i="11"/>
  <c r="FH87" i="11"/>
  <c r="FH86" i="11"/>
  <c r="FH85" i="11"/>
  <c r="FH84" i="11"/>
  <c r="FH83" i="11"/>
  <c r="FH82" i="11"/>
  <c r="FH81" i="11"/>
  <c r="FH80" i="11"/>
  <c r="FH79" i="11"/>
  <c r="FH78" i="11"/>
  <c r="FH77" i="11"/>
  <c r="FH76" i="11"/>
  <c r="FH75" i="11"/>
  <c r="FH74" i="11"/>
  <c r="FH73" i="11"/>
  <c r="FH72" i="11"/>
  <c r="FH71" i="11"/>
  <c r="FH70" i="11"/>
  <c r="FH69" i="11"/>
  <c r="FH68" i="11"/>
  <c r="FH67" i="11"/>
  <c r="FH66" i="11"/>
  <c r="FH65" i="11"/>
  <c r="FH64" i="11"/>
  <c r="FH63" i="11"/>
  <c r="FH62" i="11"/>
  <c r="FH61" i="11"/>
  <c r="FH60" i="11"/>
  <c r="FH59" i="11"/>
  <c r="FH58" i="11"/>
  <c r="FH57" i="11"/>
  <c r="FH56" i="11"/>
  <c r="FH55" i="11"/>
  <c r="FH54" i="11"/>
  <c r="FH53" i="11"/>
  <c r="FH52" i="11"/>
  <c r="FH51" i="11"/>
  <c r="FH50" i="11"/>
  <c r="FH49" i="11"/>
  <c r="FH48" i="11"/>
  <c r="FH47" i="11"/>
  <c r="FH46" i="11"/>
  <c r="FH45" i="11"/>
  <c r="FH44" i="11"/>
  <c r="FH43" i="11"/>
  <c r="FH42" i="11"/>
  <c r="FH41" i="11"/>
  <c r="FH40" i="11"/>
  <c r="FA89" i="11"/>
  <c r="FA88" i="11"/>
  <c r="FA87" i="11"/>
  <c r="FA86" i="11"/>
  <c r="FA85" i="11"/>
  <c r="FA84" i="11"/>
  <c r="FA83" i="11"/>
  <c r="FA82" i="11"/>
  <c r="FA81" i="11"/>
  <c r="FA80" i="11"/>
  <c r="FA79" i="11"/>
  <c r="FA78" i="11"/>
  <c r="FA77" i="11"/>
  <c r="FA76" i="11"/>
  <c r="FA75" i="11"/>
  <c r="FA74" i="11"/>
  <c r="FA73" i="11"/>
  <c r="FA72" i="11"/>
  <c r="FA71" i="11"/>
  <c r="FA70" i="11"/>
  <c r="FA69" i="11"/>
  <c r="FA68" i="11"/>
  <c r="FA67" i="11"/>
  <c r="FA66" i="11"/>
  <c r="FA65" i="11"/>
  <c r="FA64" i="11"/>
  <c r="FA63" i="11"/>
  <c r="FA62" i="11"/>
  <c r="FA61" i="11"/>
  <c r="FA60" i="11"/>
  <c r="FA59" i="11"/>
  <c r="FA58" i="11"/>
  <c r="FA57" i="11"/>
  <c r="FA56" i="11"/>
  <c r="FA55" i="11"/>
  <c r="FA54" i="11"/>
  <c r="FA53" i="11"/>
  <c r="FA52" i="11"/>
  <c r="FA51" i="11"/>
  <c r="FA50" i="11"/>
  <c r="FA49" i="11"/>
  <c r="FA48" i="11"/>
  <c r="FA47" i="11"/>
  <c r="FA46" i="11"/>
  <c r="FA45" i="11"/>
  <c r="FA44" i="11"/>
  <c r="FA43" i="11"/>
  <c r="FA42" i="11"/>
  <c r="FA41" i="11"/>
  <c r="FA40" i="11"/>
  <c r="FH36" i="11"/>
  <c r="FH32" i="11"/>
  <c r="FF89" i="11"/>
  <c r="FN89" i="11"/>
  <c r="FC89" i="11"/>
  <c r="FK89" i="11"/>
  <c r="FO89" i="11"/>
  <c r="EM89" i="11"/>
  <c r="EU89" i="11"/>
  <c r="EY89" i="11"/>
  <c r="FB88" i="11"/>
  <c r="FF88" i="11"/>
  <c r="FN88" i="11"/>
  <c r="FC88" i="11"/>
  <c r="FG88" i="11"/>
  <c r="FK88" i="11"/>
  <c r="FO88" i="11"/>
  <c r="EL88" i="11"/>
  <c r="EP88" i="11"/>
  <c r="ET88" i="11"/>
  <c r="EX88" i="11"/>
  <c r="FB87" i="11"/>
  <c r="FF87" i="11"/>
  <c r="FN87" i="11"/>
  <c r="FC87" i="11"/>
  <c r="FG87" i="11"/>
  <c r="FK87" i="11"/>
  <c r="FO87" i="11"/>
  <c r="EK87" i="11"/>
  <c r="EO87" i="11"/>
  <c r="ES87" i="11"/>
  <c r="EW87" i="11"/>
  <c r="FB86" i="11"/>
  <c r="FF86" i="11"/>
  <c r="FN86" i="11"/>
  <c r="FC86" i="11"/>
  <c r="FG86" i="11"/>
  <c r="FK86" i="11"/>
  <c r="FO86" i="11"/>
  <c r="EN86" i="11"/>
  <c r="ER86" i="11"/>
  <c r="EV86" i="11"/>
  <c r="FB85" i="11"/>
  <c r="FN85" i="11"/>
  <c r="FC85" i="11"/>
  <c r="FG85" i="11"/>
  <c r="FO85" i="11"/>
  <c r="EM85" i="11"/>
  <c r="EQ85" i="11"/>
  <c r="EY85" i="11"/>
  <c r="FB84" i="11"/>
  <c r="FF84" i="11"/>
  <c r="FN84" i="11"/>
  <c r="FC84" i="11"/>
  <c r="FG84" i="11"/>
  <c r="FK84" i="11"/>
  <c r="FO84" i="11"/>
  <c r="EL84" i="11"/>
  <c r="EP84" i="11"/>
  <c r="ET84" i="11"/>
  <c r="EX84" i="11"/>
  <c r="FB83" i="11"/>
  <c r="FF83" i="11"/>
  <c r="FN83" i="11"/>
  <c r="FC83" i="11"/>
  <c r="FG83" i="11"/>
  <c r="FK83" i="11"/>
  <c r="FO83" i="11"/>
  <c r="EK83" i="11"/>
  <c r="EO83" i="11"/>
  <c r="ES83" i="11"/>
  <c r="EW83" i="11"/>
  <c r="FB82" i="11"/>
  <c r="FF82" i="11"/>
  <c r="FN82" i="11"/>
  <c r="FC82" i="11"/>
  <c r="FG82" i="11"/>
  <c r="FK82" i="11"/>
  <c r="FO82" i="11"/>
  <c r="EN82" i="11"/>
  <c r="ER82" i="11"/>
  <c r="EV82" i="11"/>
  <c r="FB81" i="11"/>
  <c r="FF81" i="11"/>
  <c r="FF12" i="11"/>
  <c r="FF32" i="11"/>
  <c r="FF37" i="11"/>
  <c r="FF40" i="11"/>
  <c r="FF41" i="11"/>
  <c r="FF42" i="11"/>
  <c r="FF43" i="11"/>
  <c r="FF44" i="11"/>
  <c r="FF45" i="11"/>
  <c r="FF46" i="11"/>
  <c r="FF47" i="11"/>
  <c r="FF48" i="11"/>
  <c r="FF49" i="11"/>
  <c r="FF50" i="11"/>
  <c r="FF51" i="11"/>
  <c r="FF52" i="11"/>
  <c r="FF53" i="11"/>
  <c r="FF54" i="11"/>
  <c r="FF55" i="11"/>
  <c r="FF56" i="11"/>
  <c r="FF57" i="11"/>
  <c r="FF58" i="11"/>
  <c r="FF59" i="11"/>
  <c r="FF60" i="11"/>
  <c r="FF61" i="11"/>
  <c r="FF62" i="11"/>
  <c r="FF63" i="11"/>
  <c r="FF64" i="11"/>
  <c r="FF65" i="11"/>
  <c r="FF66" i="11"/>
  <c r="FF67" i="11"/>
  <c r="FF68" i="11"/>
  <c r="FF69" i="11"/>
  <c r="FF70" i="11"/>
  <c r="FF71" i="11"/>
  <c r="FF72" i="11"/>
  <c r="FF73" i="11"/>
  <c r="FF74" i="11"/>
  <c r="FF75" i="11"/>
  <c r="FF76" i="11"/>
  <c r="FF77" i="11"/>
  <c r="FF78" i="11"/>
  <c r="FF79" i="11"/>
  <c r="FF80" i="11"/>
  <c r="FN12" i="11"/>
  <c r="FN20" i="11"/>
  <c r="FN32" i="11"/>
  <c r="FN33" i="11"/>
  <c r="FN40" i="11"/>
  <c r="FN41" i="11"/>
  <c r="FN42" i="11"/>
  <c r="FN43" i="11"/>
  <c r="FN44" i="11"/>
  <c r="FN45" i="11"/>
  <c r="FN46" i="11"/>
  <c r="FN47" i="11"/>
  <c r="FN48" i="11"/>
  <c r="FN49" i="11"/>
  <c r="FN50" i="11"/>
  <c r="FN51" i="11"/>
  <c r="FN52" i="11"/>
  <c r="FN53" i="11"/>
  <c r="FN54" i="11"/>
  <c r="FN55" i="11"/>
  <c r="FN56" i="11"/>
  <c r="FN57" i="11"/>
  <c r="FN58" i="11"/>
  <c r="FN59" i="11"/>
  <c r="FN60" i="11"/>
  <c r="FN61" i="11"/>
  <c r="FN62" i="11"/>
  <c r="FN63" i="11"/>
  <c r="FN64" i="11"/>
  <c r="FN65" i="11"/>
  <c r="FN66" i="11"/>
  <c r="FN67" i="11"/>
  <c r="FN68" i="11"/>
  <c r="FN69" i="11"/>
  <c r="FN70" i="11"/>
  <c r="FN71" i="11"/>
  <c r="FN72" i="11"/>
  <c r="FN73" i="11"/>
  <c r="FN74" i="11"/>
  <c r="FN75" i="11"/>
  <c r="FN76" i="11"/>
  <c r="FN77" i="11"/>
  <c r="FN78" i="11"/>
  <c r="FN79" i="11"/>
  <c r="FN80" i="11"/>
  <c r="FN81" i="11"/>
  <c r="FC81" i="11"/>
  <c r="FG81" i="11"/>
  <c r="FK81" i="11"/>
  <c r="FO81" i="11"/>
  <c r="EM81" i="11"/>
  <c r="EQ81" i="11"/>
  <c r="EU81" i="11"/>
  <c r="EY81" i="11"/>
  <c r="FB80" i="11"/>
  <c r="FC80" i="11"/>
  <c r="FG80" i="11"/>
  <c r="FK80" i="11"/>
  <c r="FO80" i="11"/>
  <c r="EL80" i="11"/>
  <c r="EP80" i="11"/>
  <c r="ET80" i="11"/>
  <c r="EX80" i="11"/>
  <c r="FB79" i="11"/>
  <c r="FC79" i="11"/>
  <c r="FG79" i="11"/>
  <c r="FK79" i="11"/>
  <c r="FO79" i="11"/>
  <c r="EK79" i="11"/>
  <c r="EO79" i="11"/>
  <c r="ES79" i="11"/>
  <c r="EW79" i="11"/>
  <c r="FB78" i="11"/>
  <c r="FC78" i="11"/>
  <c r="FG78" i="11"/>
  <c r="FK78" i="11"/>
  <c r="FO78" i="11"/>
  <c r="EN78" i="11"/>
  <c r="ER78" i="11"/>
  <c r="EV78" i="11"/>
  <c r="FB77" i="11"/>
  <c r="FC77" i="11"/>
  <c r="FG77" i="11"/>
  <c r="FK77" i="11"/>
  <c r="FO77" i="11"/>
  <c r="EM77" i="11"/>
  <c r="EQ77" i="11"/>
  <c r="EU77" i="11"/>
  <c r="EY77" i="11"/>
  <c r="FB76" i="11"/>
  <c r="FC76" i="11"/>
  <c r="FG76" i="11"/>
  <c r="FK76" i="11"/>
  <c r="FO76" i="11"/>
  <c r="EL76" i="11"/>
  <c r="EP76" i="11"/>
  <c r="ET76" i="11"/>
  <c r="EX76" i="11"/>
  <c r="FB75" i="11"/>
  <c r="FC75" i="11"/>
  <c r="FG75" i="11"/>
  <c r="FK75" i="11"/>
  <c r="FO75" i="11"/>
  <c r="EK75" i="11"/>
  <c r="EO75" i="11"/>
  <c r="ES75" i="11"/>
  <c r="EW75" i="11"/>
  <c r="FB74" i="11"/>
  <c r="FC74" i="11"/>
  <c r="FG74" i="11"/>
  <c r="FK74" i="11"/>
  <c r="FO74" i="11"/>
  <c r="EN74" i="11"/>
  <c r="ER74" i="11"/>
  <c r="EV74" i="11"/>
  <c r="FB73" i="11"/>
  <c r="FC73" i="11"/>
  <c r="FG73" i="11"/>
  <c r="FK73" i="11"/>
  <c r="FO73" i="11"/>
  <c r="EM73" i="11"/>
  <c r="EQ73" i="11"/>
  <c r="EU73" i="11"/>
  <c r="EY73" i="11"/>
  <c r="FB72" i="11"/>
  <c r="FC72" i="11"/>
  <c r="FG72" i="11"/>
  <c r="FK72" i="11"/>
  <c r="FO72" i="11"/>
  <c r="EL72" i="11"/>
  <c r="EP72" i="11"/>
  <c r="ET72" i="11"/>
  <c r="EX72" i="11"/>
  <c r="FB71" i="11"/>
  <c r="FC71" i="11"/>
  <c r="FG71" i="11"/>
  <c r="FK71" i="11"/>
  <c r="FO71" i="11"/>
  <c r="EK71" i="11"/>
  <c r="EO71" i="11"/>
  <c r="ES71" i="11"/>
  <c r="EW71" i="11"/>
  <c r="FB70" i="11"/>
  <c r="FC70" i="11"/>
  <c r="FG70" i="11"/>
  <c r="FK70" i="11"/>
  <c r="FO70" i="11"/>
  <c r="EN70" i="11"/>
  <c r="ER70" i="11"/>
  <c r="EV70" i="11"/>
  <c r="FB69" i="11"/>
  <c r="FC69" i="11"/>
  <c r="FG69" i="11"/>
  <c r="FK69" i="11"/>
  <c r="FO69" i="11"/>
  <c r="EM69" i="11"/>
  <c r="EQ69" i="11"/>
  <c r="EU69" i="11"/>
  <c r="EY69" i="11"/>
  <c r="FB68" i="11"/>
  <c r="FC68" i="11"/>
  <c r="FG68" i="11"/>
  <c r="FK68" i="11"/>
  <c r="FO68" i="11"/>
  <c r="EL68" i="11"/>
  <c r="EP68" i="11"/>
  <c r="ET68" i="11"/>
  <c r="EX68" i="11"/>
  <c r="FB67" i="11"/>
  <c r="FC67" i="11"/>
  <c r="FG67" i="11"/>
  <c r="FK67" i="11"/>
  <c r="FO67" i="11"/>
  <c r="EK67" i="11"/>
  <c r="EO67" i="11"/>
  <c r="ES67" i="11"/>
  <c r="EW67" i="11"/>
  <c r="FB66" i="11"/>
  <c r="FC66" i="11"/>
  <c r="FG66" i="11"/>
  <c r="FK66" i="11"/>
  <c r="FO66" i="11"/>
  <c r="EN66" i="11"/>
  <c r="ER66" i="11"/>
  <c r="EV66" i="11"/>
  <c r="FB65" i="11"/>
  <c r="FC65" i="11"/>
  <c r="FG65" i="11"/>
  <c r="FK65" i="11"/>
  <c r="FO65" i="11"/>
  <c r="EM65" i="11"/>
  <c r="EQ65" i="11"/>
  <c r="EU65" i="11"/>
  <c r="EY65" i="11"/>
  <c r="FB64" i="11"/>
  <c r="FC64" i="11"/>
  <c r="FG64" i="11"/>
  <c r="FK64" i="11"/>
  <c r="FO64" i="11"/>
  <c r="EL64" i="11"/>
  <c r="EP64" i="11"/>
  <c r="ET64" i="11"/>
  <c r="EX64" i="11"/>
  <c r="FB63" i="11"/>
  <c r="FC63" i="11"/>
  <c r="FG63" i="11"/>
  <c r="FK63" i="11"/>
  <c r="FO63" i="11"/>
  <c r="EK63" i="11"/>
  <c r="EO63" i="11"/>
  <c r="ES63" i="11"/>
  <c r="EW63" i="11"/>
  <c r="FB62" i="11"/>
  <c r="FC62" i="11"/>
  <c r="FG62" i="11"/>
  <c r="FK62" i="11"/>
  <c r="FO62" i="11"/>
  <c r="EN62" i="11"/>
  <c r="ER62" i="11"/>
  <c r="EV62" i="11"/>
  <c r="FB61" i="11"/>
  <c r="FC61" i="11"/>
  <c r="FG61" i="11"/>
  <c r="FK61" i="11"/>
  <c r="FO61" i="11"/>
  <c r="EM61" i="11"/>
  <c r="EQ61" i="11"/>
  <c r="EU61" i="11"/>
  <c r="EY61" i="11"/>
  <c r="FB60" i="11"/>
  <c r="FC60" i="11"/>
  <c r="FG60" i="11"/>
  <c r="FK60" i="11"/>
  <c r="FO60" i="11"/>
  <c r="EL60" i="11"/>
  <c r="EP60" i="11"/>
  <c r="ET60" i="11"/>
  <c r="EX60" i="11"/>
  <c r="FB59" i="11"/>
  <c r="FC59" i="11"/>
  <c r="FG59" i="11"/>
  <c r="FK59" i="11"/>
  <c r="FO59" i="11"/>
  <c r="EK59" i="11"/>
  <c r="EO59" i="11"/>
  <c r="ES59" i="11"/>
  <c r="EW59" i="11"/>
  <c r="FB58" i="11"/>
  <c r="FC58" i="11"/>
  <c r="FG58" i="11"/>
  <c r="FK58" i="11"/>
  <c r="FO58" i="11"/>
  <c r="EN58" i="11"/>
  <c r="ER58" i="11"/>
  <c r="EV58" i="11"/>
  <c r="FB57" i="11"/>
  <c r="FC57" i="11"/>
  <c r="FG57" i="11"/>
  <c r="FK57" i="11"/>
  <c r="FO57" i="11"/>
  <c r="EM57" i="11"/>
  <c r="EQ57" i="11"/>
  <c r="EU57" i="11"/>
  <c r="EY57" i="11"/>
  <c r="FB56" i="11"/>
  <c r="FC56" i="11"/>
  <c r="FG56" i="11"/>
  <c r="FK56" i="11"/>
  <c r="FO56" i="11"/>
  <c r="EL56" i="11"/>
  <c r="EP56" i="11"/>
  <c r="ET56" i="11"/>
  <c r="EX56" i="11"/>
  <c r="FB55" i="11"/>
  <c r="FC55" i="11"/>
  <c r="FG55" i="11"/>
  <c r="FK55" i="11"/>
  <c r="FO55" i="11"/>
  <c r="EK55" i="11"/>
  <c r="EO55" i="11"/>
  <c r="ES55" i="11"/>
  <c r="EW55" i="11"/>
  <c r="FB54" i="11"/>
  <c r="FC54" i="11"/>
  <c r="FG54" i="11"/>
  <c r="FK54" i="11"/>
  <c r="FO54" i="11"/>
  <c r="EN54" i="11"/>
  <c r="ER54" i="11"/>
  <c r="EV54" i="11"/>
  <c r="FB53" i="11"/>
  <c r="EL53" i="11"/>
  <c r="EP53" i="11"/>
  <c r="ET53" i="11"/>
  <c r="FC53" i="11"/>
  <c r="FG53" i="11"/>
  <c r="FK53" i="11"/>
  <c r="FO53" i="11"/>
  <c r="EM53" i="11"/>
  <c r="EQ53" i="11"/>
  <c r="EU53" i="11"/>
  <c r="EY53" i="11"/>
  <c r="FB52" i="11"/>
  <c r="EK52" i="11"/>
  <c r="EO52" i="11"/>
  <c r="ES52" i="11"/>
  <c r="EW52" i="11"/>
  <c r="FC52" i="11"/>
  <c r="FG52" i="11"/>
  <c r="FK52" i="11"/>
  <c r="FO52" i="11"/>
  <c r="EL52" i="11"/>
  <c r="EP52" i="11"/>
  <c r="ET52" i="11"/>
  <c r="EX52" i="11"/>
  <c r="FB51" i="11"/>
  <c r="EN51" i="11"/>
  <c r="ER51" i="11"/>
  <c r="EV51" i="11"/>
  <c r="FC51" i="11"/>
  <c r="FG51" i="11"/>
  <c r="FK51" i="11"/>
  <c r="FO51" i="11"/>
  <c r="EK51" i="11"/>
  <c r="EO51" i="11"/>
  <c r="ES51" i="11"/>
  <c r="EW51" i="11"/>
  <c r="FB50" i="11"/>
  <c r="EM50" i="11"/>
  <c r="EQ50" i="11"/>
  <c r="EU50" i="11"/>
  <c r="EY50" i="11"/>
  <c r="FC50" i="11"/>
  <c r="FG50" i="11"/>
  <c r="FK50" i="11"/>
  <c r="FO50" i="11"/>
  <c r="EN50" i="11"/>
  <c r="ER50" i="11"/>
  <c r="EV50" i="11"/>
  <c r="FB49" i="11"/>
  <c r="EL49" i="11"/>
  <c r="EP49" i="11"/>
  <c r="ET49" i="11"/>
  <c r="EX49" i="11"/>
  <c r="FC49" i="11"/>
  <c r="FG49" i="11"/>
  <c r="FK49" i="11"/>
  <c r="FO49" i="11"/>
  <c r="EM49" i="11"/>
  <c r="EQ49" i="11"/>
  <c r="EU49" i="11"/>
  <c r="EY49" i="11"/>
  <c r="FB48" i="11"/>
  <c r="EK48" i="11"/>
  <c r="EO48" i="11"/>
  <c r="ES48" i="11"/>
  <c r="EW48" i="11"/>
  <c r="FC48" i="11"/>
  <c r="FG48" i="11"/>
  <c r="FK48" i="11"/>
  <c r="FO48" i="11"/>
  <c r="EL48" i="11"/>
  <c r="EP48" i="11"/>
  <c r="ET48" i="11"/>
  <c r="EX48" i="11"/>
  <c r="FB47" i="11"/>
  <c r="EN47" i="11"/>
  <c r="ER47" i="11"/>
  <c r="EV47" i="11"/>
  <c r="FC47" i="11"/>
  <c r="FG47" i="11"/>
  <c r="FK47" i="11"/>
  <c r="FO47" i="11"/>
  <c r="EK47" i="11"/>
  <c r="EO47" i="11"/>
  <c r="ES47" i="11"/>
  <c r="EW47" i="11"/>
  <c r="FB46" i="11"/>
  <c r="EM46" i="11"/>
  <c r="EQ46" i="11"/>
  <c r="EU46" i="11"/>
  <c r="EY46" i="11"/>
  <c r="FC46" i="11"/>
  <c r="FG46" i="11"/>
  <c r="FK46" i="11"/>
  <c r="FO46" i="11"/>
  <c r="EN46" i="11"/>
  <c r="ER46" i="11"/>
  <c r="EV46" i="11"/>
  <c r="FB45" i="11"/>
  <c r="EL45" i="11"/>
  <c r="EP45" i="11"/>
  <c r="ET45" i="11"/>
  <c r="EX45" i="11"/>
  <c r="FC45" i="11"/>
  <c r="FG45" i="11"/>
  <c r="FK45" i="11"/>
  <c r="FO45" i="11"/>
  <c r="EM45" i="11"/>
  <c r="EQ45" i="11"/>
  <c r="EU45" i="11"/>
  <c r="EY45" i="11"/>
  <c r="FB44" i="11"/>
  <c r="EK44" i="11"/>
  <c r="EO44" i="11"/>
  <c r="ES44" i="11"/>
  <c r="EW44" i="11"/>
  <c r="FC44" i="11"/>
  <c r="FG44" i="11"/>
  <c r="FK44" i="11"/>
  <c r="FO44" i="11"/>
  <c r="EL44" i="11"/>
  <c r="EP44" i="11"/>
  <c r="ET44" i="11"/>
  <c r="EX44" i="11"/>
  <c r="FB43" i="11"/>
  <c r="EN43" i="11"/>
  <c r="ER43" i="11"/>
  <c r="EV43" i="11"/>
  <c r="FC43" i="11"/>
  <c r="FG43" i="11"/>
  <c r="FK43" i="11"/>
  <c r="FO43" i="11"/>
  <c r="EK43" i="11"/>
  <c r="EO43" i="11"/>
  <c r="ES43" i="11"/>
  <c r="EW43" i="11"/>
  <c r="FB42" i="11"/>
  <c r="EM42" i="11"/>
  <c r="EQ42" i="11"/>
  <c r="EU42" i="11"/>
  <c r="EY42" i="11"/>
  <c r="FC42" i="11"/>
  <c r="FG42" i="11"/>
  <c r="FK42" i="11"/>
  <c r="FO42" i="11"/>
  <c r="EN42" i="11"/>
  <c r="ER42" i="11"/>
  <c r="EV42" i="11"/>
  <c r="FB41" i="11"/>
  <c r="EL41" i="11"/>
  <c r="EP41" i="11"/>
  <c r="ET41" i="11"/>
  <c r="EX41" i="11"/>
  <c r="FC41" i="11"/>
  <c r="FG41" i="11"/>
  <c r="FK41" i="11"/>
  <c r="FO41" i="11"/>
  <c r="EM41" i="11"/>
  <c r="EQ41" i="11"/>
  <c r="EU41" i="11"/>
  <c r="EY41" i="11"/>
  <c r="FB40" i="11"/>
  <c r="EK40" i="11"/>
  <c r="EO40" i="11"/>
  <c r="ES40" i="11"/>
  <c r="EW40" i="11"/>
  <c r="FC40" i="11"/>
  <c r="FG40" i="11"/>
  <c r="FK40" i="11"/>
  <c r="FO40" i="11"/>
  <c r="EL40" i="11"/>
  <c r="EP40" i="11"/>
  <c r="ET40" i="11"/>
  <c r="EX40" i="11"/>
  <c r="EV89" i="11"/>
  <c r="EP89" i="11"/>
  <c r="EK89" i="11"/>
  <c r="EU88" i="11"/>
  <c r="EO88" i="11"/>
  <c r="EY87" i="11"/>
  <c r="ET87" i="11"/>
  <c r="EN87" i="11"/>
  <c r="EX86" i="11"/>
  <c r="ES86" i="11"/>
  <c r="EM86" i="11"/>
  <c r="EW85" i="11"/>
  <c r="ER85" i="11"/>
  <c r="EL85" i="11"/>
  <c r="EV84" i="11"/>
  <c r="EQ84" i="11"/>
  <c r="EK84" i="11"/>
  <c r="EU83" i="11"/>
  <c r="EP83" i="11"/>
  <c r="EY82" i="11"/>
  <c r="ET82" i="11"/>
  <c r="EO82" i="11"/>
  <c r="EX81" i="11"/>
  <c r="ES81" i="11"/>
  <c r="EN81" i="11"/>
  <c r="EW80" i="11"/>
  <c r="ER80" i="11"/>
  <c r="EM80" i="11"/>
  <c r="EV79" i="11"/>
  <c r="EQ79" i="11"/>
  <c r="EL79" i="11"/>
  <c r="EU78" i="11"/>
  <c r="EP78" i="11"/>
  <c r="EK78" i="11"/>
  <c r="ET77" i="11"/>
  <c r="EO77" i="11"/>
  <c r="EY76" i="11"/>
  <c r="ES76" i="11"/>
  <c r="EN76" i="11"/>
  <c r="EX75" i="11"/>
  <c r="ER75" i="11"/>
  <c r="EM75" i="11"/>
  <c r="EW74" i="11"/>
  <c r="EQ74" i="11"/>
  <c r="EL74" i="11"/>
  <c r="EV73" i="11"/>
  <c r="EP73" i="11"/>
  <c r="EK73" i="11"/>
  <c r="EU72" i="11"/>
  <c r="EO72" i="11"/>
  <c r="EY71" i="11"/>
  <c r="ET71" i="11"/>
  <c r="EN71" i="11"/>
  <c r="EX70" i="11"/>
  <c r="ES70" i="11"/>
  <c r="EM70" i="11"/>
  <c r="EW69" i="11"/>
  <c r="ER69" i="11"/>
  <c r="EL69" i="11"/>
  <c r="EV68" i="11"/>
  <c r="EQ68" i="11"/>
  <c r="EK68" i="11"/>
  <c r="EU67" i="11"/>
  <c r="EP67" i="11"/>
  <c r="EY66" i="11"/>
  <c r="ET66" i="11"/>
  <c r="EO66" i="11"/>
  <c r="EX65" i="11"/>
  <c r="ES65" i="11"/>
  <c r="EN65" i="11"/>
  <c r="EW64" i="11"/>
  <c r="ER64" i="11"/>
  <c r="EM64" i="11"/>
  <c r="EV63" i="11"/>
  <c r="EQ63" i="11"/>
  <c r="EL63" i="11"/>
  <c r="EU62" i="11"/>
  <c r="EP62" i="11"/>
  <c r="EK62" i="11"/>
  <c r="ET61" i="11"/>
  <c r="EO61" i="11"/>
  <c r="EY60" i="11"/>
  <c r="ES60" i="11"/>
  <c r="EN60" i="11"/>
  <c r="EX59" i="11"/>
  <c r="ER59" i="11"/>
  <c r="EM59" i="11"/>
  <c r="EW58" i="11"/>
  <c r="EQ58" i="11"/>
  <c r="EL58" i="11"/>
  <c r="EV57" i="11"/>
  <c r="EP57" i="11"/>
  <c r="EK57" i="11"/>
  <c r="EU56" i="11"/>
  <c r="EO56" i="11"/>
  <c r="EY55" i="11"/>
  <c r="ET55" i="11"/>
  <c r="EN55" i="11"/>
  <c r="EX54" i="11"/>
  <c r="ES54" i="11"/>
  <c r="EM54" i="11"/>
  <c r="EW53" i="11"/>
  <c r="EO53" i="11"/>
  <c r="EV52" i="11"/>
  <c r="EN52" i="11"/>
  <c r="EU51" i="11"/>
  <c r="EM51" i="11"/>
  <c r="ET50" i="11"/>
  <c r="EL50" i="11"/>
  <c r="ES49" i="11"/>
  <c r="EK49" i="11"/>
  <c r="ER48" i="11"/>
  <c r="EY47" i="11"/>
  <c r="EQ47" i="11"/>
  <c r="EX46" i="11"/>
  <c r="EP46" i="11"/>
  <c r="EW45" i="11"/>
  <c r="EO45" i="11"/>
  <c r="EV44" i="11"/>
  <c r="EN44" i="11"/>
  <c r="EU43" i="11"/>
  <c r="EM43" i="11"/>
  <c r="ET42" i="11"/>
  <c r="EL42" i="11"/>
  <c r="ES41" i="11"/>
  <c r="EK41" i="11"/>
  <c r="ER40" i="11"/>
  <c r="FM89" i="11"/>
  <c r="FE89" i="11"/>
  <c r="FM88" i="11"/>
  <c r="FE88" i="11"/>
  <c r="FM87" i="11"/>
  <c r="FE87" i="11"/>
  <c r="FM86" i="11"/>
  <c r="FE86" i="11"/>
  <c r="FM85" i="11"/>
  <c r="FE85" i="11"/>
  <c r="FM84" i="11"/>
  <c r="FE84" i="11"/>
  <c r="FM83" i="11"/>
  <c r="FE83" i="11"/>
  <c r="FM82" i="11"/>
  <c r="FE82" i="11"/>
  <c r="FM81" i="11"/>
  <c r="FE81" i="11"/>
  <c r="FM80" i="11"/>
  <c r="FE80" i="11"/>
  <c r="FM79" i="11"/>
  <c r="FE79" i="11"/>
  <c r="FM78" i="11"/>
  <c r="FE78" i="11"/>
  <c r="FM77" i="11"/>
  <c r="FE77" i="11"/>
  <c r="FM76" i="11"/>
  <c r="FE76" i="11"/>
  <c r="FM75" i="11"/>
  <c r="FE75" i="11"/>
  <c r="FM74" i="11"/>
  <c r="FE74" i="11"/>
  <c r="FM73" i="11"/>
  <c r="FE73" i="11"/>
  <c r="FM72" i="11"/>
  <c r="FE72" i="11"/>
  <c r="FM71" i="11"/>
  <c r="FE71" i="11"/>
  <c r="FM70" i="11"/>
  <c r="FE70" i="11"/>
  <c r="FM69" i="11"/>
  <c r="FE69" i="11"/>
  <c r="FM68" i="11"/>
  <c r="FE68" i="11"/>
  <c r="FM67" i="11"/>
  <c r="FE67" i="11"/>
  <c r="FM66" i="11"/>
  <c r="FE66" i="11"/>
  <c r="FM65" i="11"/>
  <c r="FE65" i="11"/>
  <c r="FM64" i="11"/>
  <c r="FE64" i="11"/>
  <c r="FM63" i="11"/>
  <c r="FE63" i="11"/>
  <c r="FM62" i="11"/>
  <c r="FE62" i="11"/>
  <c r="FM61" i="11"/>
  <c r="FE61" i="11"/>
  <c r="FM60" i="11"/>
  <c r="FE60" i="11"/>
  <c r="FM59" i="11"/>
  <c r="FE59" i="11"/>
  <c r="FM58" i="11"/>
  <c r="FE58" i="11"/>
  <c r="FM57" i="11"/>
  <c r="FE57" i="11"/>
  <c r="FM56" i="11"/>
  <c r="FE56" i="11"/>
  <c r="FM55" i="11"/>
  <c r="FE55" i="11"/>
  <c r="FM54" i="11"/>
  <c r="FE54" i="11"/>
  <c r="FM53" i="11"/>
  <c r="FE53" i="11"/>
  <c r="FM52" i="11"/>
  <c r="FE52" i="11"/>
  <c r="FM51" i="11"/>
  <c r="FE51" i="11"/>
  <c r="FM50" i="11"/>
  <c r="FE50" i="11"/>
  <c r="FM49" i="11"/>
  <c r="FE49" i="11"/>
  <c r="FM48" i="11"/>
  <c r="FE48" i="11"/>
  <c r="FM47" i="11"/>
  <c r="FE47" i="11"/>
  <c r="FM46" i="11"/>
  <c r="FE46" i="11"/>
  <c r="FM45" i="11"/>
  <c r="FE45" i="11"/>
  <c r="FM44" i="11"/>
  <c r="FE44" i="11"/>
  <c r="FM43" i="11"/>
  <c r="FE43" i="11"/>
  <c r="FM42" i="11"/>
  <c r="FE42" i="11"/>
  <c r="FM41" i="11"/>
  <c r="FE41" i="11"/>
  <c r="FM40" i="11"/>
  <c r="FE40" i="11"/>
  <c r="ET89" i="11"/>
  <c r="EO89" i="11"/>
  <c r="EY88" i="11"/>
  <c r="ES88" i="11"/>
  <c r="EN88" i="11"/>
  <c r="EX87" i="11"/>
  <c r="ER87" i="11"/>
  <c r="EM87" i="11"/>
  <c r="EW86" i="11"/>
  <c r="EQ86" i="11"/>
  <c r="EL86" i="11"/>
  <c r="EV85" i="11"/>
  <c r="EP85" i="11"/>
  <c r="EK85" i="11"/>
  <c r="EU84" i="11"/>
  <c r="EO84" i="11"/>
  <c r="EY83" i="11"/>
  <c r="ET83" i="11"/>
  <c r="EN83" i="11"/>
  <c r="EX82" i="11"/>
  <c r="ES82" i="11"/>
  <c r="EM82" i="11"/>
  <c r="EW81" i="11"/>
  <c r="ER81" i="11"/>
  <c r="EL81" i="11"/>
  <c r="EV80" i="11"/>
  <c r="EQ80" i="11"/>
  <c r="EK80" i="11"/>
  <c r="EU79" i="11"/>
  <c r="EP79" i="11"/>
  <c r="EY78" i="11"/>
  <c r="ET78" i="11"/>
  <c r="EO78" i="11"/>
  <c r="EX77" i="11"/>
  <c r="ES77" i="11"/>
  <c r="EN77" i="11"/>
  <c r="EW76" i="11"/>
  <c r="ER76" i="11"/>
  <c r="EM76" i="11"/>
  <c r="EV75" i="11"/>
  <c r="EQ75" i="11"/>
  <c r="EL75" i="11"/>
  <c r="EU74" i="11"/>
  <c r="EP74" i="11"/>
  <c r="EK74" i="11"/>
  <c r="ET73" i="11"/>
  <c r="EO73" i="11"/>
  <c r="EY72" i="11"/>
  <c r="ES72" i="11"/>
  <c r="EN72" i="11"/>
  <c r="EX71" i="11"/>
  <c r="ER71" i="11"/>
  <c r="EM71" i="11"/>
  <c r="EW70" i="11"/>
  <c r="EQ70" i="11"/>
  <c r="EL70" i="11"/>
  <c r="EV69" i="11"/>
  <c r="EP69" i="11"/>
  <c r="EK69" i="11"/>
  <c r="EU68" i="11"/>
  <c r="EO68" i="11"/>
  <c r="EY67" i="11"/>
  <c r="ET67" i="11"/>
  <c r="EN67" i="11"/>
  <c r="EX66" i="11"/>
  <c r="ES66" i="11"/>
  <c r="EM66" i="11"/>
  <c r="EW65" i="11"/>
  <c r="ER65" i="11"/>
  <c r="EL65" i="11"/>
  <c r="EV64" i="11"/>
  <c r="EQ64" i="11"/>
  <c r="EK64" i="11"/>
  <c r="EU63" i="11"/>
  <c r="EP63" i="11"/>
  <c r="EY62" i="11"/>
  <c r="ET62" i="11"/>
  <c r="EO62" i="11"/>
  <c r="EX61" i="11"/>
  <c r="ES61" i="11"/>
  <c r="EN61" i="11"/>
  <c r="EW60" i="11"/>
  <c r="ER60" i="11"/>
  <c r="EM60" i="11"/>
  <c r="EV59" i="11"/>
  <c r="EQ59" i="11"/>
  <c r="EL59" i="11"/>
  <c r="EU58" i="11"/>
  <c r="EP58" i="11"/>
  <c r="EK58" i="11"/>
  <c r="ET57" i="11"/>
  <c r="EO57" i="11"/>
  <c r="EY56" i="11"/>
  <c r="ES56" i="11"/>
  <c r="EN56" i="11"/>
  <c r="EX55" i="11"/>
  <c r="ER55" i="11"/>
  <c r="EM55" i="11"/>
  <c r="EW54" i="11"/>
  <c r="EQ54" i="11"/>
  <c r="EL54" i="11"/>
  <c r="EV53" i="11"/>
  <c r="EN53" i="11"/>
  <c r="EU52" i="11"/>
  <c r="EM52" i="11"/>
  <c r="ET51" i="11"/>
  <c r="EL51" i="11"/>
  <c r="ES50" i="11"/>
  <c r="EK50" i="11"/>
  <c r="ER49" i="11"/>
  <c r="EY48" i="11"/>
  <c r="EQ48" i="11"/>
  <c r="EX47" i="11"/>
  <c r="EP47" i="11"/>
  <c r="EW46" i="11"/>
  <c r="EO46" i="11"/>
  <c r="EV45" i="11"/>
  <c r="EN45" i="11"/>
  <c r="EU44" i="11"/>
  <c r="EM44" i="11"/>
  <c r="ET43" i="11"/>
  <c r="EL43" i="11"/>
  <c r="ES42" i="11"/>
  <c r="EK42" i="11"/>
  <c r="ER41" i="11"/>
  <c r="EY40" i="11"/>
  <c r="EQ40" i="11"/>
  <c r="FL89" i="11"/>
  <c r="FD89" i="11"/>
  <c r="FL88" i="11"/>
  <c r="FD88" i="11"/>
  <c r="FL87" i="11"/>
  <c r="FD87" i="11"/>
  <c r="FL86" i="11"/>
  <c r="FD86" i="11"/>
  <c r="FL85" i="11"/>
  <c r="FD85" i="11"/>
  <c r="FL84" i="11"/>
  <c r="FD84" i="11"/>
  <c r="FL83" i="11"/>
  <c r="FD83" i="11"/>
  <c r="FL82" i="11"/>
  <c r="FD82" i="11"/>
  <c r="FL81" i="11"/>
  <c r="FD81" i="11"/>
  <c r="FL80" i="11"/>
  <c r="FD80" i="11"/>
  <c r="FL79" i="11"/>
  <c r="FD79" i="11"/>
  <c r="FL78" i="11"/>
  <c r="FD78" i="11"/>
  <c r="FL77" i="11"/>
  <c r="FD77" i="11"/>
  <c r="FL76" i="11"/>
  <c r="FD76" i="11"/>
  <c r="FL75" i="11"/>
  <c r="FD75" i="11"/>
  <c r="FL74" i="11"/>
  <c r="FD74" i="11"/>
  <c r="FL73" i="11"/>
  <c r="FD73" i="11"/>
  <c r="FL72" i="11"/>
  <c r="FD72" i="11"/>
  <c r="FL71" i="11"/>
  <c r="FD71" i="11"/>
  <c r="FL70" i="11"/>
  <c r="FD70" i="11"/>
  <c r="FL69" i="11"/>
  <c r="FD69" i="11"/>
  <c r="FL68" i="11"/>
  <c r="FD68" i="11"/>
  <c r="FL67" i="11"/>
  <c r="FD67" i="11"/>
  <c r="FL66" i="11"/>
  <c r="FD66" i="11"/>
  <c r="FL65" i="11"/>
  <c r="FD65" i="11"/>
  <c r="FL64" i="11"/>
  <c r="FD64" i="11"/>
  <c r="FL63" i="11"/>
  <c r="FD63" i="11"/>
  <c r="FL62" i="11"/>
  <c r="FD62" i="11"/>
  <c r="FL61" i="11"/>
  <c r="FD61" i="11"/>
  <c r="FL60" i="11"/>
  <c r="FD60" i="11"/>
  <c r="FL59" i="11"/>
  <c r="FD59" i="11"/>
  <c r="FL58" i="11"/>
  <c r="FD58" i="11"/>
  <c r="FL57" i="11"/>
  <c r="FD57" i="11"/>
  <c r="FL56" i="11"/>
  <c r="FD56" i="11"/>
  <c r="FL55" i="11"/>
  <c r="FD55" i="11"/>
  <c r="FL54" i="11"/>
  <c r="FD54" i="11"/>
  <c r="FL53" i="11"/>
  <c r="FD53" i="11"/>
  <c r="FL52" i="11"/>
  <c r="FD52" i="11"/>
  <c r="FL51" i="11"/>
  <c r="FD51" i="11"/>
  <c r="FL50" i="11"/>
  <c r="FD50" i="11"/>
  <c r="FL49" i="11"/>
  <c r="FD49" i="11"/>
  <c r="FL48" i="11"/>
  <c r="FD48" i="11"/>
  <c r="FL47" i="11"/>
  <c r="FD47" i="11"/>
  <c r="FL46" i="11"/>
  <c r="FD46" i="11"/>
  <c r="FL45" i="11"/>
  <c r="FD45" i="11"/>
  <c r="FL44" i="11"/>
  <c r="FD44" i="11"/>
  <c r="FL43" i="11"/>
  <c r="FD43" i="11"/>
  <c r="FL42" i="11"/>
  <c r="FD42" i="11"/>
  <c r="FL41" i="11"/>
  <c r="FD41" i="11"/>
  <c r="FL40" i="11"/>
  <c r="FD40" i="11"/>
  <c r="FD37" i="11"/>
  <c r="FL37" i="11"/>
  <c r="EM37" i="11"/>
  <c r="EQ37" i="11"/>
  <c r="FB36" i="11"/>
  <c r="FC36" i="11"/>
  <c r="FO36" i="11"/>
  <c r="FD36" i="11"/>
  <c r="EO36" i="11"/>
  <c r="ES36" i="11"/>
  <c r="FM36" i="11"/>
  <c r="EL36" i="11"/>
  <c r="EX36" i="11"/>
  <c r="FB33" i="11"/>
  <c r="FG33" i="11"/>
  <c r="FK33" i="11"/>
  <c r="FO33" i="11"/>
  <c r="FL33" i="11"/>
  <c r="EL33" i="11"/>
  <c r="EP33" i="11"/>
  <c r="EX33" i="11"/>
  <c r="FE33" i="11"/>
  <c r="FM33" i="11"/>
  <c r="EQ33" i="11"/>
  <c r="EU33" i="11"/>
  <c r="EY33" i="11"/>
  <c r="FB32" i="11"/>
  <c r="FC32" i="11"/>
  <c r="FG32" i="11"/>
  <c r="FK32" i="11"/>
  <c r="FO32" i="11"/>
  <c r="FD32" i="11"/>
  <c r="FL32" i="11"/>
  <c r="EK32" i="11"/>
  <c r="EO32" i="11"/>
  <c r="ES32" i="11"/>
  <c r="EW32" i="11"/>
  <c r="FE32" i="11"/>
  <c r="FM32" i="11"/>
  <c r="EL32" i="11"/>
  <c r="EP32" i="11"/>
  <c r="ET32" i="11"/>
  <c r="EX32" i="11"/>
  <c r="FG29" i="11"/>
  <c r="EX29" i="11"/>
  <c r="EY29" i="11"/>
  <c r="FB28" i="11"/>
  <c r="ES28" i="11"/>
  <c r="EL28" i="11"/>
  <c r="FB25" i="11"/>
  <c r="FL25" i="11"/>
  <c r="FE25" i="11"/>
  <c r="EY25" i="11"/>
  <c r="FO24" i="11"/>
  <c r="ES24" i="11"/>
  <c r="FB21" i="11"/>
  <c r="FK21" i="11"/>
  <c r="FO21" i="11"/>
  <c r="EL21" i="11"/>
  <c r="EP21" i="11"/>
  <c r="FE21" i="11"/>
  <c r="FM21" i="11"/>
  <c r="EU21" i="11"/>
  <c r="EY21" i="11"/>
  <c r="FG20" i="11"/>
  <c r="FK20" i="11"/>
  <c r="EK20" i="11"/>
  <c r="ES20" i="11"/>
  <c r="EL20" i="11"/>
  <c r="EP20" i="11"/>
  <c r="DR13" i="11"/>
  <c r="BH10" i="23" s="1"/>
  <c r="BA12" i="11"/>
  <c r="CC12" i="11"/>
  <c r="EH88" i="11"/>
  <c r="ED88" i="11"/>
  <c r="DZ88" i="11"/>
  <c r="DV88" i="11"/>
  <c r="EF86" i="11"/>
  <c r="EB86" i="11"/>
  <c r="DX86" i="11"/>
  <c r="EH84" i="11"/>
  <c r="ED84" i="11"/>
  <c r="DZ84" i="11"/>
  <c r="DV84" i="11"/>
  <c r="EF82" i="11"/>
  <c r="EB82" i="11"/>
  <c r="DX82" i="11"/>
  <c r="EH80" i="11"/>
  <c r="ED80" i="11"/>
  <c r="DZ80" i="11"/>
  <c r="DV80" i="11"/>
  <c r="EF78" i="11"/>
  <c r="EB78" i="11"/>
  <c r="DX78" i="11"/>
  <c r="EH76" i="11"/>
  <c r="ED76" i="11"/>
  <c r="DZ76" i="11"/>
  <c r="DV76" i="11"/>
  <c r="EF74" i="11"/>
  <c r="EB74" i="11"/>
  <c r="DX74" i="11"/>
  <c r="EH72" i="11"/>
  <c r="ED72" i="11"/>
  <c r="DZ72" i="11"/>
  <c r="DV72" i="11"/>
  <c r="EF70" i="11"/>
  <c r="EB70" i="11"/>
  <c r="DX70" i="11"/>
  <c r="EH68" i="11"/>
  <c r="ED68" i="11"/>
  <c r="DZ68" i="11"/>
  <c r="DV68" i="11"/>
  <c r="EF66" i="11"/>
  <c r="EB66" i="11"/>
  <c r="DX66" i="11"/>
  <c r="EH64" i="11"/>
  <c r="ED64" i="11"/>
  <c r="DZ64" i="11"/>
  <c r="DV64" i="11"/>
  <c r="EF62" i="11"/>
  <c r="EB62" i="11"/>
  <c r="DX62" i="11"/>
  <c r="EH60" i="11"/>
  <c r="ED60" i="11"/>
  <c r="DZ60" i="11"/>
  <c r="DV60" i="11"/>
  <c r="EF58" i="11"/>
  <c r="EB58" i="11"/>
  <c r="DX58" i="11"/>
  <c r="EH56" i="11"/>
  <c r="ED56" i="11"/>
  <c r="DZ56" i="11"/>
  <c r="DV56" i="11"/>
  <c r="EF54" i="11"/>
  <c r="EB54" i="11"/>
  <c r="DX54" i="11"/>
  <c r="EH52" i="11"/>
  <c r="ED52" i="11"/>
  <c r="DZ52" i="11"/>
  <c r="DV52" i="11"/>
  <c r="EF50" i="11"/>
  <c r="EB50" i="11"/>
  <c r="DX50" i="11"/>
  <c r="EH48" i="11"/>
  <c r="ED48" i="11"/>
  <c r="DZ48" i="11"/>
  <c r="DV48" i="11"/>
  <c r="EF46" i="11"/>
  <c r="EB46" i="11"/>
  <c r="DX46" i="11"/>
  <c r="EH44" i="11"/>
  <c r="ED44" i="11"/>
  <c r="DZ44" i="11"/>
  <c r="DV44" i="11"/>
  <c r="EF42" i="11"/>
  <c r="EB42" i="11"/>
  <c r="DX42" i="11"/>
  <c r="EH40" i="11"/>
  <c r="ED40" i="11"/>
  <c r="DZ40" i="11"/>
  <c r="DV40" i="11"/>
  <c r="EE37" i="11"/>
  <c r="EA37" i="11"/>
  <c r="EI33" i="11"/>
  <c r="EE33" i="11"/>
  <c r="EA33" i="11"/>
  <c r="EA29" i="11"/>
  <c r="EA25" i="11"/>
  <c r="EE21" i="11"/>
  <c r="EA21" i="11"/>
  <c r="EV88" i="11"/>
  <c r="EK88" i="11"/>
  <c r="ET86" i="11"/>
  <c r="ER84" i="11"/>
  <c r="EP82" i="11"/>
  <c r="EY80" i="11"/>
  <c r="EN80" i="11"/>
  <c r="EW78" i="11"/>
  <c r="EL78" i="11"/>
  <c r="EU76" i="11"/>
  <c r="ES74" i="11"/>
  <c r="EQ72" i="11"/>
  <c r="EY70" i="11"/>
  <c r="EO70" i="11"/>
  <c r="EW68" i="11"/>
  <c r="EM68" i="11"/>
  <c r="EU66" i="11"/>
  <c r="EK66" i="11"/>
  <c r="ES64" i="11"/>
  <c r="EQ62" i="11"/>
  <c r="EO60" i="11"/>
  <c r="EX58" i="11"/>
  <c r="EM58" i="11"/>
  <c r="EV56" i="11"/>
  <c r="EK56" i="11"/>
  <c r="ET54" i="11"/>
  <c r="EY52" i="11"/>
  <c r="EW50" i="11"/>
  <c r="EU48" i="11"/>
  <c r="ES46" i="11"/>
  <c r="EQ44" i="11"/>
  <c r="EO42" i="11"/>
  <c r="EM40" i="11"/>
  <c r="EV33" i="11"/>
  <c r="EN25" i="11"/>
  <c r="ER21" i="11"/>
  <c r="EW72" i="11"/>
  <c r="EW82" i="11"/>
  <c r="EO64" i="11"/>
  <c r="EO74" i="11"/>
  <c r="EK60" i="11"/>
  <c r="EK70" i="11"/>
  <c r="FI8" i="11"/>
  <c r="EU70" i="11"/>
  <c r="EU80" i="11"/>
  <c r="ER88" i="11"/>
  <c r="EP86" i="11"/>
  <c r="EY84" i="11"/>
  <c r="EN84" i="11"/>
  <c r="EL82" i="11"/>
  <c r="ES78" i="11"/>
  <c r="EQ76" i="11"/>
  <c r="EY74" i="11"/>
  <c r="EM72" i="11"/>
  <c r="ES68" i="11"/>
  <c r="EQ66" i="11"/>
  <c r="EX62" i="11"/>
  <c r="EM62" i="11"/>
  <c r="EV60" i="11"/>
  <c r="ET58" i="11"/>
  <c r="ER56" i="11"/>
  <c r="EP54" i="11"/>
  <c r="ER52" i="11"/>
  <c r="EP50" i="11"/>
  <c r="EN48" i="11"/>
  <c r="EL46" i="11"/>
  <c r="EX42" i="11"/>
  <c r="EV40" i="11"/>
  <c r="CL12" i="11"/>
  <c r="CE8" i="11"/>
  <c r="AU8" i="11"/>
  <c r="BD12" i="11"/>
  <c r="CF12" i="11"/>
  <c r="BR12" i="11"/>
  <c r="AL12" i="11"/>
  <c r="AV12" i="11"/>
  <c r="BQ12" i="11"/>
  <c r="BS12" i="11"/>
  <c r="BX8" i="11"/>
  <c r="CB12" i="11"/>
  <c r="CQ8" i="11"/>
  <c r="AK8" i="11"/>
  <c r="FC12" i="11"/>
  <c r="FD12" i="11"/>
  <c r="CN12" i="11"/>
  <c r="CY8" i="11"/>
  <c r="DB12" i="11"/>
  <c r="DD8" i="11"/>
  <c r="DE8" i="11"/>
  <c r="DF12" i="11"/>
  <c r="DH12" i="11"/>
  <c r="DL8" i="11"/>
  <c r="DP12" i="11"/>
  <c r="DQ12" i="11"/>
  <c r="BK12" i="11"/>
  <c r="BF12" i="11"/>
  <c r="FG8" i="11"/>
  <c r="FL12" i="11"/>
  <c r="EP8" i="11"/>
  <c r="BL8" i="11"/>
  <c r="CO12" i="11"/>
  <c r="AJ8" i="11"/>
  <c r="AJ12" i="11"/>
  <c r="FM12" i="11"/>
  <c r="EX8" i="11"/>
  <c r="AY12" i="11"/>
  <c r="DL12" i="11"/>
  <c r="AK12" i="11"/>
  <c r="AO12" i="11"/>
  <c r="CA12" i="11"/>
  <c r="BV12" i="11"/>
  <c r="CX12" i="11"/>
  <c r="DJ12" i="11"/>
  <c r="DE12" i="11"/>
  <c r="BX12" i="11"/>
  <c r="CG12" i="11"/>
  <c r="CR12" i="11"/>
  <c r="CS12" i="11"/>
  <c r="CT12" i="11"/>
  <c r="CV12" i="11"/>
  <c r="EG29" i="11"/>
  <c r="EF21" i="11"/>
  <c r="DX29" i="11"/>
  <c r="ER33" i="11"/>
  <c r="DX33" i="11"/>
  <c r="EC33" i="11"/>
  <c r="FH33" i="11"/>
  <c r="ES33" i="11"/>
  <c r="EK33" i="11"/>
  <c r="ES25" i="11"/>
  <c r="EK25" i="11"/>
  <c r="EQ8" i="11"/>
  <c r="FA37" i="11"/>
  <c r="EG37" i="11"/>
  <c r="FH37" i="11"/>
  <c r="FH29" i="11"/>
  <c r="FA21" i="11"/>
  <c r="DV21" i="11"/>
  <c r="EB21" i="11"/>
  <c r="EN21" i="11"/>
  <c r="EW21" i="11"/>
  <c r="EH21" i="11"/>
  <c r="EO21" i="11"/>
  <c r="EU86" i="11"/>
  <c r="EM74" i="11"/>
  <c r="EP70" i="11"/>
  <c r="EP66" i="11"/>
  <c r="EW62" i="11"/>
  <c r="EY58" i="11"/>
  <c r="EK54" i="11"/>
  <c r="BN12" i="11"/>
  <c r="BO12" i="11"/>
  <c r="AH12" i="11"/>
  <c r="AP12" i="11"/>
  <c r="AX12" i="11"/>
  <c r="BB12" i="11"/>
  <c r="BP12" i="11"/>
  <c r="DA12" i="11"/>
  <c r="DK12" i="11"/>
  <c r="DM12" i="11"/>
  <c r="AI12" i="11"/>
  <c r="AU12" i="11"/>
  <c r="BC12" i="11"/>
  <c r="BG12" i="11"/>
  <c r="CI12" i="11"/>
  <c r="CU12" i="11"/>
  <c r="DD12" i="11"/>
  <c r="DN12" i="11"/>
  <c r="AS12" i="11"/>
  <c r="BE12" i="11"/>
  <c r="AN12" i="11"/>
  <c r="CQ12" i="11"/>
  <c r="AR12" i="11"/>
  <c r="EE12" i="11"/>
  <c r="EU12" i="11"/>
  <c r="CK12" i="11"/>
  <c r="AF12" i="11"/>
  <c r="FB12" i="11"/>
  <c r="EX12" i="11"/>
  <c r="EJ10" i="11"/>
  <c r="BI7" i="23" s="1"/>
  <c r="ED12" i="11"/>
  <c r="EQ12" i="11"/>
  <c r="FI12" i="11"/>
  <c r="FA12" i="11"/>
  <c r="EY12" i="11"/>
  <c r="BL12" i="11"/>
  <c r="CH12" i="11"/>
  <c r="AC12" i="11"/>
  <c r="AW12" i="11"/>
  <c r="FJ12" i="11"/>
  <c r="ER12" i="11"/>
  <c r="DZ12" i="11"/>
  <c r="EF12" i="11"/>
  <c r="BU12" i="11"/>
  <c r="CD12" i="11"/>
  <c r="CZ12" i="11"/>
  <c r="AD12" i="11"/>
  <c r="AT12" i="11"/>
  <c r="EN12" i="11"/>
  <c r="EV12" i="11"/>
  <c r="DX12" i="11"/>
  <c r="EC12" i="11"/>
  <c r="EH12" i="11"/>
  <c r="CJ12" i="11"/>
  <c r="CP12" i="11"/>
  <c r="CW12" i="11"/>
  <c r="CY12" i="11"/>
  <c r="DG12" i="11"/>
  <c r="DI12" i="11"/>
  <c r="DO12" i="11"/>
  <c r="AZ12" i="11"/>
  <c r="BJ12" i="11"/>
  <c r="FG12" i="11"/>
  <c r="EW12" i="11"/>
  <c r="EP12" i="11"/>
  <c r="EA12" i="11"/>
  <c r="BY12" i="11"/>
  <c r="DW12" i="11"/>
  <c r="DV12" i="11"/>
  <c r="BM12" i="11"/>
  <c r="BW12" i="11"/>
  <c r="AQ12" i="11"/>
  <c r="FH12" i="11"/>
  <c r="FK12" i="11"/>
  <c r="EK12" i="11"/>
  <c r="FE12" i="11"/>
  <c r="ET12" i="11"/>
  <c r="BZ12" i="11"/>
  <c r="BH12" i="11"/>
  <c r="EL12" i="11"/>
  <c r="EM12" i="11"/>
  <c r="EB12" i="11"/>
  <c r="AE12" i="11"/>
  <c r="FO12" i="11"/>
  <c r="EO12" i="11"/>
  <c r="EI12" i="11"/>
  <c r="ES12" i="11"/>
  <c r="EJ5" i="11"/>
  <c r="BI2" i="23" s="1"/>
  <c r="EJ8" i="11"/>
  <c r="BI5" i="23" s="1"/>
  <c r="EJ12" i="11"/>
  <c r="BI9" i="23" s="1"/>
  <c r="EJ9" i="11"/>
  <c r="BI6" i="23" s="1"/>
  <c r="EJ6" i="11"/>
  <c r="BI3" i="23" s="1"/>
  <c r="FJ82" i="11"/>
  <c r="FI82" i="11"/>
  <c r="EK82" i="11"/>
  <c r="FI75" i="11"/>
  <c r="EN75" i="11"/>
  <c r="EY75" i="11"/>
  <c r="FJ75" i="11"/>
  <c r="EP75" i="11"/>
  <c r="FJ73" i="11"/>
  <c r="EL73" i="11"/>
  <c r="EW73" i="11"/>
  <c r="EN73" i="11"/>
  <c r="EX73" i="11"/>
  <c r="FI51" i="11"/>
  <c r="EY51" i="11"/>
  <c r="EP51" i="11"/>
  <c r="EV48" i="11"/>
  <c r="FI48" i="11"/>
  <c r="FJ48" i="11"/>
  <c r="FI43" i="11"/>
  <c r="EP43" i="11"/>
  <c r="FJ43" i="11"/>
  <c r="EQ43" i="11"/>
  <c r="EN40" i="11"/>
  <c r="FI40" i="11"/>
  <c r="EU40" i="11"/>
  <c r="EG82" i="11"/>
  <c r="EA82" i="11"/>
  <c r="DV82" i="11"/>
  <c r="EF75" i="11"/>
  <c r="EB75" i="11"/>
  <c r="DX75" i="11"/>
  <c r="EI73" i="11"/>
  <c r="EE73" i="11"/>
  <c r="EA73" i="11"/>
  <c r="DW73" i="11"/>
  <c r="EH51" i="11"/>
  <c r="ED51" i="11"/>
  <c r="DZ51" i="11"/>
  <c r="DV51" i="11"/>
  <c r="EE48" i="11"/>
  <c r="DY48" i="11"/>
  <c r="EF43" i="11"/>
  <c r="EB43" i="11"/>
  <c r="DX43" i="11"/>
  <c r="EG40" i="11"/>
  <c r="EB40" i="11"/>
  <c r="DW40" i="11"/>
  <c r="EX51" i="11"/>
  <c r="FJ51" i="11"/>
  <c r="ER72" i="11"/>
  <c r="FI72" i="11"/>
  <c r="FI70" i="11"/>
  <c r="ET70" i="11"/>
  <c r="FI65" i="11"/>
  <c r="EK65" i="11"/>
  <c r="EV65" i="11"/>
  <c r="EO65" i="11"/>
  <c r="FJ62" i="11"/>
  <c r="FI62" i="11"/>
  <c r="FA24" i="11"/>
  <c r="EC48" i="11"/>
  <c r="EC51" i="11"/>
  <c r="EC73" i="11"/>
  <c r="FA20" i="11"/>
  <c r="FJ40" i="11"/>
  <c r="FJ53" i="11"/>
  <c r="FJ57" i="11"/>
  <c r="FJ59" i="11"/>
  <c r="FJ64" i="11"/>
  <c r="FJ69" i="11"/>
  <c r="FJ80" i="11"/>
  <c r="FJ85" i="11"/>
  <c r="EA40" i="11"/>
  <c r="EA43" i="11"/>
  <c r="EA75" i="11"/>
  <c r="CM12" i="11"/>
  <c r="BT12" i="11"/>
  <c r="DU12" i="11"/>
  <c r="BI12" i="11"/>
  <c r="AG12" i="11"/>
  <c r="DY12" i="11"/>
  <c r="EG12" i="11"/>
  <c r="CE12" i="11"/>
  <c r="EE82" i="11"/>
  <c r="DZ82" i="11"/>
  <c r="DU82" i="11"/>
  <c r="EI75" i="11"/>
  <c r="EE75" i="11"/>
  <c r="DW75" i="11"/>
  <c r="EH73" i="11"/>
  <c r="ED73" i="11"/>
  <c r="DZ73" i="11"/>
  <c r="DV73" i="11"/>
  <c r="EG51" i="11"/>
  <c r="DY51" i="11"/>
  <c r="DU51" i="11"/>
  <c r="EI48" i="11"/>
  <c r="DX48" i="11"/>
  <c r="EI43" i="11"/>
  <c r="EE43" i="11"/>
  <c r="DW43" i="11"/>
  <c r="EF40" i="11"/>
  <c r="DU40" i="11"/>
  <c r="EU82" i="11"/>
  <c r="EQ51" i="11"/>
  <c r="EY43" i="11"/>
  <c r="FI88" i="11"/>
  <c r="EM88" i="11"/>
  <c r="FI53" i="11"/>
  <c r="ES53" i="11"/>
  <c r="EX53" i="11"/>
  <c r="EL55" i="11"/>
  <c r="EL57" i="11"/>
  <c r="EL83" i="11"/>
  <c r="FI20" i="11"/>
  <c r="EQ20" i="11"/>
  <c r="ER20" i="11"/>
  <c r="DX51" i="11"/>
  <c r="EF20" i="11"/>
  <c r="AM12" i="11"/>
  <c r="DC12" i="11"/>
  <c r="EI82" i="11"/>
  <c r="ED82" i="11"/>
  <c r="DY82" i="11"/>
  <c r="EH75" i="11"/>
  <c r="ED75" i="11"/>
  <c r="DZ75" i="11"/>
  <c r="DV75" i="11"/>
  <c r="EG73" i="11"/>
  <c r="DY73" i="11"/>
  <c r="DU73" i="11"/>
  <c r="EF51" i="11"/>
  <c r="EB51" i="11"/>
  <c r="EG48" i="11"/>
  <c r="EB48" i="11"/>
  <c r="DW48" i="11"/>
  <c r="EH43" i="11"/>
  <c r="ED43" i="11"/>
  <c r="DZ43" i="11"/>
  <c r="DV43" i="11"/>
  <c r="EE40" i="11"/>
  <c r="DY40" i="11"/>
  <c r="EQ82" i="11"/>
  <c r="EU75" i="11"/>
  <c r="ES73" i="11"/>
  <c r="EX43" i="11"/>
  <c r="FI85" i="11"/>
  <c r="EN85" i="11"/>
  <c r="EX85" i="11"/>
  <c r="EO85" i="11"/>
  <c r="EV83" i="11"/>
  <c r="EM83" i="11"/>
  <c r="EX83" i="11"/>
  <c r="FI80" i="11"/>
  <c r="FI78" i="11"/>
  <c r="EM78" i="11"/>
  <c r="FI73" i="11"/>
  <c r="EK45" i="11"/>
  <c r="FI42" i="11"/>
  <c r="FI50" i="11"/>
  <c r="FI64" i="11"/>
  <c r="EG41" i="11"/>
  <c r="EG44" i="11"/>
  <c r="EG49" i="11"/>
  <c r="EG53" i="11"/>
  <c r="EG54" i="11"/>
  <c r="EG55" i="11"/>
  <c r="EG59" i="11"/>
  <c r="EG64" i="11"/>
  <c r="EG65" i="11"/>
  <c r="EG66" i="11"/>
  <c r="EG67" i="11"/>
  <c r="EG68" i="11"/>
  <c r="EG71" i="11"/>
  <c r="EG74" i="11"/>
  <c r="EG75" i="11"/>
  <c r="EG76" i="11"/>
  <c r="EG80" i="11"/>
  <c r="EG83" i="11"/>
  <c r="EG89" i="11"/>
  <c r="EQ67" i="11"/>
  <c r="EW57" i="11"/>
  <c r="EV55" i="11"/>
  <c r="EW37" i="11"/>
  <c r="ES57" i="11"/>
  <c r="EX67" i="11"/>
  <c r="EM67" i="11"/>
  <c r="EU55" i="11"/>
  <c r="EX50" i="11"/>
  <c r="EU20" i="11"/>
  <c r="EU28" i="11"/>
  <c r="EU32" i="11"/>
  <c r="EU64" i="11"/>
  <c r="EU71" i="11"/>
  <c r="FJ74" i="11"/>
  <c r="ET74" i="11"/>
  <c r="FI74" i="11"/>
  <c r="EX74" i="11"/>
  <c r="DU65" i="11"/>
  <c r="DY65" i="11"/>
  <c r="FJ65" i="11"/>
  <c r="FJ63" i="11"/>
  <c r="ER63" i="11"/>
  <c r="DW63" i="11"/>
  <c r="EA63" i="11"/>
  <c r="EE63" i="11"/>
  <c r="EI63" i="11"/>
  <c r="ET63" i="11"/>
  <c r="DX63" i="11"/>
  <c r="EB63" i="11"/>
  <c r="EF63" i="11"/>
  <c r="FJ55" i="11"/>
  <c r="DU55" i="11"/>
  <c r="DY55" i="11"/>
  <c r="EC55" i="11"/>
  <c r="EP55" i="11"/>
  <c r="DV55" i="11"/>
  <c r="DZ55" i="11"/>
  <c r="ED55" i="11"/>
  <c r="EH55" i="11"/>
  <c r="FI49" i="11"/>
  <c r="EV49" i="11"/>
  <c r="DV49" i="11"/>
  <c r="DZ49" i="11"/>
  <c r="ED49" i="11"/>
  <c r="EH49" i="11"/>
  <c r="EW49" i="11"/>
  <c r="DW49" i="11"/>
  <c r="EA49" i="11"/>
  <c r="EE49" i="11"/>
  <c r="EI49" i="11"/>
  <c r="FI41" i="11"/>
  <c r="EV41" i="11"/>
  <c r="EV71" i="11"/>
  <c r="EV76" i="11"/>
  <c r="EV77" i="11"/>
  <c r="DU41" i="11"/>
  <c r="DY41" i="11"/>
  <c r="EC41" i="11"/>
  <c r="EW41" i="11"/>
  <c r="DV41" i="11"/>
  <c r="DZ41" i="11"/>
  <c r="ED41" i="11"/>
  <c r="EH41" i="11"/>
  <c r="EQ88" i="11"/>
  <c r="EC40" i="11"/>
  <c r="EC43" i="11"/>
  <c r="EC46" i="11"/>
  <c r="EC52" i="11"/>
  <c r="EC53" i="11"/>
  <c r="EC57" i="11"/>
  <c r="EC59" i="11"/>
  <c r="EC63" i="11"/>
  <c r="EC65" i="11"/>
  <c r="EC67" i="11"/>
  <c r="EC71" i="11"/>
  <c r="EC74" i="11"/>
  <c r="EC83" i="11"/>
  <c r="EC86" i="11"/>
  <c r="EC89" i="11"/>
  <c r="EX57" i="11"/>
  <c r="EX63" i="11"/>
  <c r="EX79" i="11"/>
  <c r="EN41" i="11"/>
  <c r="EN49" i="11"/>
  <c r="DY20" i="11"/>
  <c r="EI20" i="11"/>
  <c r="DU20" i="11"/>
  <c r="DZ20" i="11"/>
  <c r="EE45" i="11"/>
  <c r="EE51" i="11"/>
  <c r="EE54" i="11"/>
  <c r="EE55" i="11"/>
  <c r="EE57" i="11"/>
  <c r="EE61" i="11"/>
  <c r="EE65" i="11"/>
  <c r="EE66" i="11"/>
  <c r="EW61" i="11"/>
  <c r="EW66" i="11"/>
  <c r="EW88" i="11"/>
  <c r="EI74" i="11"/>
  <c r="ED74" i="11"/>
  <c r="DY74" i="11"/>
  <c r="DY71" i="11"/>
  <c r="DU71" i="11"/>
  <c r="EA66" i="11"/>
  <c r="DV66" i="11"/>
  <c r="DX65" i="11"/>
  <c r="ED63" i="11"/>
  <c r="DV63" i="11"/>
  <c r="EF55" i="11"/>
  <c r="DX55" i="11"/>
  <c r="EB49" i="11"/>
  <c r="EB41" i="11"/>
  <c r="EA20" i="11"/>
  <c r="ET75" i="11"/>
  <c r="EM63" i="11"/>
  <c r="EO49" i="11"/>
  <c r="EO41" i="11"/>
  <c r="EM20" i="11"/>
  <c r="EM28" i="11"/>
  <c r="EM48" i="11"/>
  <c r="EM79" i="11"/>
  <c r="EM84" i="11"/>
  <c r="FJ20" i="11"/>
  <c r="ER77" i="11"/>
  <c r="EK77" i="11"/>
  <c r="FI59" i="11"/>
  <c r="EP59" i="11"/>
  <c r="DX59" i="11"/>
  <c r="EB59" i="11"/>
  <c r="EF59" i="11"/>
  <c r="ET59" i="11"/>
  <c r="DU59" i="11"/>
  <c r="DY59" i="11"/>
  <c r="DW57" i="11"/>
  <c r="EA57" i="11"/>
  <c r="EI57" i="11"/>
  <c r="DX57" i="11"/>
  <c r="EB57" i="11"/>
  <c r="EF57" i="11"/>
  <c r="FJ54" i="11"/>
  <c r="EY54" i="11"/>
  <c r="DU54" i="11"/>
  <c r="DZ54" i="11"/>
  <c r="FI54" i="11"/>
  <c r="DV54" i="11"/>
  <c r="EA54" i="11"/>
  <c r="EI51" i="11"/>
  <c r="DU48" i="11"/>
  <c r="EA48" i="11"/>
  <c r="DY43" i="11"/>
  <c r="EO69" i="11"/>
  <c r="EO86" i="11"/>
  <c r="EB28" i="11"/>
  <c r="EB45" i="11"/>
  <c r="EB53" i="11"/>
  <c r="EB55" i="11"/>
  <c r="EB65" i="11"/>
  <c r="EB71" i="11"/>
  <c r="ET65" i="11"/>
  <c r="ET79" i="11"/>
  <c r="EH74" i="11"/>
  <c r="DW74" i="11"/>
  <c r="EF71" i="11"/>
  <c r="DX71" i="11"/>
  <c r="DZ66" i="11"/>
  <c r="EF65" i="11"/>
  <c r="DW65" i="11"/>
  <c r="DU63" i="11"/>
  <c r="DW55" i="11"/>
  <c r="DY49" i="11"/>
  <c r="EI41" i="11"/>
  <c r="EA41" i="11"/>
  <c r="EA28" i="11"/>
  <c r="EA45" i="11"/>
  <c r="EA53" i="11"/>
  <c r="EA61" i="11"/>
  <c r="EA64" i="11"/>
  <c r="EA65" i="11"/>
  <c r="EA71" i="11"/>
  <c r="EA77" i="11"/>
  <c r="EA80" i="11"/>
  <c r="EA88" i="11"/>
  <c r="EH20" i="11"/>
  <c r="DW20" i="11"/>
  <c r="DW28" i="11"/>
  <c r="DW44" i="11"/>
  <c r="DW45" i="11"/>
  <c r="DW46" i="11"/>
  <c r="DW61" i="11"/>
  <c r="DW64" i="11"/>
  <c r="DW68" i="11"/>
  <c r="DW76" i="11"/>
  <c r="DW77" i="11"/>
  <c r="DW80" i="11"/>
  <c r="DW86" i="11"/>
  <c r="EY63" i="11"/>
  <c r="FJ77" i="11"/>
  <c r="FJ41" i="11"/>
  <c r="FI84" i="11"/>
  <c r="ES84" i="11"/>
  <c r="FJ79" i="11"/>
  <c r="EK76" i="11"/>
  <c r="FI76" i="11"/>
  <c r="FI69" i="11"/>
  <c r="ES69" i="11"/>
  <c r="FI61" i="11"/>
  <c r="EP61" i="11"/>
  <c r="DV61" i="11"/>
  <c r="DZ61" i="11"/>
  <c r="ED61" i="11"/>
  <c r="EH61" i="11"/>
  <c r="ER61" i="11"/>
  <c r="EI61" i="11"/>
  <c r="EK53" i="11"/>
  <c r="EK86" i="11"/>
  <c r="DX53" i="11"/>
  <c r="EF53" i="11"/>
  <c r="ER53" i="11"/>
  <c r="DU53" i="11"/>
  <c r="DY53" i="11"/>
  <c r="FI45" i="11"/>
  <c r="FJ45" i="11"/>
  <c r="EI45" i="11"/>
  <c r="ER45" i="11"/>
  <c r="DX45" i="11"/>
  <c r="EF45" i="11"/>
  <c r="ER28" i="11"/>
  <c r="EI65" i="11"/>
  <c r="DV65" i="11"/>
  <c r="EH63" i="11"/>
  <c r="DZ63" i="11"/>
  <c r="EF49" i="11"/>
  <c r="DX49" i="11"/>
  <c r="EF41" i="11"/>
  <c r="DX41" i="11"/>
  <c r="DV20" i="11"/>
  <c r="EP65" i="11"/>
  <c r="FJ49" i="11"/>
  <c r="FJ88" i="11"/>
  <c r="FI86" i="11"/>
  <c r="FI71" i="11"/>
  <c r="FJ71" i="11"/>
  <c r="EL71" i="11"/>
  <c r="EP71" i="11"/>
  <c r="FJ66" i="11"/>
  <c r="EL66" i="11"/>
  <c r="FI66" i="11"/>
  <c r="FI63" i="11"/>
  <c r="FI55" i="11"/>
  <c r="DZ21" i="11"/>
  <c r="DZ74" i="11"/>
  <c r="DZ81" i="11"/>
  <c r="DZ85" i="11"/>
  <c r="FI77" i="11"/>
  <c r="EL77" i="11"/>
  <c r="EK81" i="11"/>
  <c r="DU33" i="11"/>
  <c r="DU57" i="11"/>
  <c r="DU64" i="11"/>
  <c r="DU67" i="11"/>
  <c r="DU80" i="11"/>
  <c r="DU83" i="11"/>
  <c r="DU88" i="11"/>
  <c r="DU89" i="11"/>
  <c r="EF88" i="11"/>
  <c r="EI86" i="11"/>
  <c r="ED86" i="11"/>
  <c r="DY86" i="11"/>
  <c r="DY83" i="11"/>
  <c r="EB80" i="11"/>
  <c r="EF77" i="11"/>
  <c r="EB77" i="11"/>
  <c r="DX77" i="11"/>
  <c r="EB64" i="11"/>
  <c r="ED53" i="11"/>
  <c r="DV53" i="11"/>
  <c r="EX89" i="11"/>
  <c r="EL89" i="11"/>
  <c r="EO81" i="11"/>
  <c r="EP77" i="11"/>
  <c r="EP81" i="11"/>
  <c r="ER67" i="11"/>
  <c r="EO54" i="11"/>
  <c r="EV32" i="11"/>
  <c r="FI52" i="11"/>
  <c r="FJ52" i="11"/>
  <c r="EQ52" i="11"/>
  <c r="FI46" i="11"/>
  <c r="FI44" i="11"/>
  <c r="EB33" i="11"/>
  <c r="ER32" i="11"/>
  <c r="ED32" i="11"/>
  <c r="ED33" i="11"/>
  <c r="ED70" i="11"/>
  <c r="ED78" i="11"/>
  <c r="ED81" i="11"/>
  <c r="ED85" i="11"/>
  <c r="DY89" i="11"/>
  <c r="EE88" i="11"/>
  <c r="EH86" i="11"/>
  <c r="EH85" i="11"/>
  <c r="EF83" i="11"/>
  <c r="EB83" i="11"/>
  <c r="DX83" i="11"/>
  <c r="EH81" i="11"/>
  <c r="DV81" i="11"/>
  <c r="EF80" i="11"/>
  <c r="EF79" i="11"/>
  <c r="EB79" i="11"/>
  <c r="DX79" i="11"/>
  <c r="EI78" i="11"/>
  <c r="DY78" i="11"/>
  <c r="EI77" i="11"/>
  <c r="EE77" i="11"/>
  <c r="EB76" i="11"/>
  <c r="DV74" i="11"/>
  <c r="EI71" i="11"/>
  <c r="EI70" i="11"/>
  <c r="EB68" i="11"/>
  <c r="DY67" i="11"/>
  <c r="EF64" i="11"/>
  <c r="EF61" i="11"/>
  <c r="DX61" i="11"/>
  <c r="EI53" i="11"/>
  <c r="EI52" i="11"/>
  <c r="DX52" i="11"/>
  <c r="EH46" i="11"/>
  <c r="EB44" i="11"/>
  <c r="EF36" i="11"/>
  <c r="EB36" i="11"/>
  <c r="EI32" i="11"/>
  <c r="DY32" i="11"/>
  <c r="EF32" i="11"/>
  <c r="DX32" i="11"/>
  <c r="EQ83" i="11"/>
  <c r="EN79" i="11"/>
  <c r="EL67" i="11"/>
  <c r="EY44" i="11"/>
  <c r="EY36" i="11"/>
  <c r="EM36" i="11"/>
  <c r="FJ78" i="11"/>
  <c r="FI57" i="11"/>
  <c r="FA32" i="11"/>
  <c r="EE64" i="11"/>
  <c r="EE74" i="11"/>
  <c r="EN36" i="11"/>
  <c r="EN64" i="11"/>
  <c r="EB32" i="11"/>
  <c r="DY64" i="11"/>
  <c r="EH53" i="11"/>
  <c r="EY86" i="11"/>
  <c r="ES80" i="11"/>
  <c r="ES89" i="11"/>
  <c r="FI89" i="11"/>
  <c r="FJ89" i="11"/>
  <c r="FI83" i="11"/>
  <c r="FJ81" i="11"/>
  <c r="FI67" i="11"/>
  <c r="FJ67" i="11"/>
  <c r="FI36" i="11"/>
  <c r="EV36" i="11"/>
  <c r="EM32" i="11"/>
  <c r="X87" i="11"/>
  <c r="CB84" i="23" s="1"/>
  <c r="W87" i="11"/>
  <c r="CA84" i="23" s="1"/>
  <c r="X79" i="11"/>
  <c r="CB76" i="23" s="1"/>
  <c r="W79" i="11"/>
  <c r="CA76" i="23" s="1"/>
  <c r="X71" i="11"/>
  <c r="CB68" i="23" s="1"/>
  <c r="W71" i="11"/>
  <c r="CA68" i="23" s="1"/>
  <c r="X63" i="11"/>
  <c r="CB60" i="23" s="1"/>
  <c r="W63" i="11"/>
  <c r="CA60" i="23" s="1"/>
  <c r="X55" i="11"/>
  <c r="CB52" i="23" s="1"/>
  <c r="W55" i="11"/>
  <c r="CA52" i="23" s="1"/>
  <c r="X47" i="11"/>
  <c r="CB44" i="23" s="1"/>
  <c r="W47" i="11"/>
  <c r="CA44" i="23" s="1"/>
  <c r="X89" i="11"/>
  <c r="CB86" i="23" s="1"/>
  <c r="U89" i="11"/>
  <c r="BY86" i="23" s="1"/>
  <c r="X81" i="11"/>
  <c r="CB78" i="23" s="1"/>
  <c r="U81" i="11"/>
  <c r="BY78" i="23" s="1"/>
  <c r="X73" i="11"/>
  <c r="CB70" i="23" s="1"/>
  <c r="U73" i="11"/>
  <c r="BY70" i="23" s="1"/>
  <c r="BX70" i="23"/>
  <c r="X65" i="11"/>
  <c r="CB62" i="23" s="1"/>
  <c r="U65" i="11"/>
  <c r="BY62" i="23" s="1"/>
  <c r="BX62" i="23"/>
  <c r="X57" i="11"/>
  <c r="CB54" i="23" s="1"/>
  <c r="U57" i="11"/>
  <c r="BY54" i="23" s="1"/>
  <c r="BX54" i="23"/>
  <c r="X49" i="11"/>
  <c r="CB46" i="23" s="1"/>
  <c r="U49" i="11"/>
  <c r="BY46" i="23" s="1"/>
  <c r="BX46" i="23"/>
  <c r="X41" i="11"/>
  <c r="CB38" i="23" s="1"/>
  <c r="U41" i="11"/>
  <c r="BY38" i="23" s="1"/>
  <c r="BX38" i="23"/>
  <c r="X83" i="11"/>
  <c r="CB80" i="23" s="1"/>
  <c r="W83" i="11"/>
  <c r="CA80" i="23" s="1"/>
  <c r="X75" i="11"/>
  <c r="CB72" i="23" s="1"/>
  <c r="W75" i="11"/>
  <c r="CA72" i="23" s="1"/>
  <c r="X67" i="11"/>
  <c r="CB64" i="23" s="1"/>
  <c r="W67" i="11"/>
  <c r="CA64" i="23" s="1"/>
  <c r="X59" i="11"/>
  <c r="CB56" i="23" s="1"/>
  <c r="W59" i="11"/>
  <c r="CA56" i="23" s="1"/>
  <c r="X51" i="11"/>
  <c r="CB48" i="23" s="1"/>
  <c r="W51" i="11"/>
  <c r="CA48" i="23" s="1"/>
  <c r="X43" i="11"/>
  <c r="CB40" i="23" s="1"/>
  <c r="W43" i="11"/>
  <c r="CA40" i="23" s="1"/>
  <c r="X85" i="11"/>
  <c r="CB82" i="23" s="1"/>
  <c r="U85" i="11"/>
  <c r="BY82" i="23" s="1"/>
  <c r="X77" i="11"/>
  <c r="CB74" i="23" s="1"/>
  <c r="U77" i="11"/>
  <c r="BY74" i="23" s="1"/>
  <c r="X69" i="11"/>
  <c r="CB66" i="23" s="1"/>
  <c r="U69" i="11"/>
  <c r="BY66" i="23" s="1"/>
  <c r="BX66" i="23"/>
  <c r="X61" i="11"/>
  <c r="CB58" i="23" s="1"/>
  <c r="U61" i="11"/>
  <c r="BY58" i="23" s="1"/>
  <c r="BX58" i="23"/>
  <c r="X53" i="11"/>
  <c r="CB50" i="23" s="1"/>
  <c r="U53" i="11"/>
  <c r="BY50" i="23" s="1"/>
  <c r="BX50" i="23"/>
  <c r="X45" i="11"/>
  <c r="CB42" i="23" s="1"/>
  <c r="U45" i="11"/>
  <c r="BY42" i="23" s="1"/>
  <c r="BX42" i="23"/>
  <c r="CN9" i="15"/>
  <c r="CN10" i="15"/>
  <c r="CN11" i="15"/>
  <c r="CN8" i="15"/>
  <c r="CN12" i="15"/>
  <c r="CN6" i="23" s="1"/>
  <c r="CN13" i="15"/>
  <c r="CN7" i="23" s="1"/>
  <c r="CN14" i="15"/>
  <c r="CN15" i="15"/>
  <c r="CN16" i="15"/>
  <c r="CN17" i="15"/>
  <c r="CN18" i="15"/>
  <c r="CN19" i="15"/>
  <c r="CN20" i="15"/>
  <c r="CN14" i="23" s="1"/>
  <c r="CN21" i="15"/>
  <c r="CN22" i="15"/>
  <c r="CN23" i="15"/>
  <c r="CN24" i="15"/>
  <c r="CN18" i="23" s="1"/>
  <c r="CN25" i="15"/>
  <c r="CN26" i="15"/>
  <c r="CN27" i="15"/>
  <c r="CN28" i="15"/>
  <c r="CN22" i="23" s="1"/>
  <c r="CN29" i="15"/>
  <c r="CN23" i="23" s="1"/>
  <c r="CN30" i="15"/>
  <c r="CN31" i="15"/>
  <c r="CN32" i="15"/>
  <c r="CN33" i="15"/>
  <c r="CN34" i="15"/>
  <c r="CN35" i="15"/>
  <c r="CN36" i="15"/>
  <c r="CN30" i="23" s="1"/>
  <c r="CN37" i="15"/>
  <c r="CN38" i="15"/>
  <c r="CN39" i="15"/>
  <c r="CN40" i="15"/>
  <c r="CN34" i="23" s="1"/>
  <c r="CN41" i="15"/>
  <c r="CN42" i="15"/>
  <c r="CN43" i="15"/>
  <c r="CN44" i="15"/>
  <c r="CN38" i="23" s="1"/>
  <c r="CN45" i="15"/>
  <c r="CN39" i="23" s="1"/>
  <c r="CN46" i="15"/>
  <c r="CN47" i="15"/>
  <c r="CN48" i="15"/>
  <c r="CN49" i="15"/>
  <c r="CN50" i="15"/>
  <c r="CN51" i="15"/>
  <c r="CN52" i="15"/>
  <c r="CN46" i="23" s="1"/>
  <c r="CN53" i="15"/>
  <c r="CN54" i="15"/>
  <c r="CN55" i="15"/>
  <c r="CN56" i="15"/>
  <c r="CN50" i="23" s="1"/>
  <c r="CN57" i="15"/>
  <c r="CN58" i="15"/>
  <c r="CN59" i="15"/>
  <c r="CN60" i="15"/>
  <c r="CN54" i="23" s="1"/>
  <c r="CN61" i="15"/>
  <c r="CN55" i="23" s="1"/>
  <c r="CN62" i="15"/>
  <c r="CN63" i="15"/>
  <c r="CN64" i="15"/>
  <c r="CN65" i="15"/>
  <c r="CN66" i="15"/>
  <c r="CN67" i="15"/>
  <c r="CN68" i="15"/>
  <c r="CN62" i="23" s="1"/>
  <c r="CN69" i="15"/>
  <c r="CN70" i="15"/>
  <c r="CN71" i="15"/>
  <c r="CN72" i="15"/>
  <c r="CN66" i="23" s="1"/>
  <c r="CN73" i="15"/>
  <c r="CN74" i="15"/>
  <c r="CN75" i="15"/>
  <c r="CN76" i="15"/>
  <c r="CN70" i="23" s="1"/>
  <c r="CN77" i="15"/>
  <c r="CN71" i="23" s="1"/>
  <c r="CN78" i="15"/>
  <c r="CN79" i="15"/>
  <c r="CN80" i="15"/>
  <c r="CN81" i="15"/>
  <c r="CN82" i="15"/>
  <c r="CN83" i="15"/>
  <c r="CN84" i="15"/>
  <c r="CN78" i="23" s="1"/>
  <c r="CN85" i="15"/>
  <c r="CN79" i="23" s="1"/>
  <c r="CN86" i="15"/>
  <c r="CN87" i="15"/>
  <c r="CN88" i="15"/>
  <c r="CN82" i="23" s="1"/>
  <c r="CN89" i="15"/>
  <c r="CN90" i="15"/>
  <c r="CN91" i="15"/>
  <c r="CN92" i="15"/>
  <c r="CN86" i="23" s="1"/>
  <c r="CM9" i="15"/>
  <c r="CM10" i="15"/>
  <c r="CM11" i="15"/>
  <c r="CM12" i="15"/>
  <c r="CM6" i="23" s="1"/>
  <c r="CM13" i="15"/>
  <c r="CM14" i="15"/>
  <c r="CM15" i="15"/>
  <c r="CM16" i="15"/>
  <c r="CM10" i="23" s="1"/>
  <c r="CM17" i="15"/>
  <c r="CM11" i="23" s="1"/>
  <c r="CM18" i="15"/>
  <c r="CM19" i="15"/>
  <c r="CM20" i="15"/>
  <c r="CM14" i="23" s="1"/>
  <c r="CM21" i="15"/>
  <c r="CM22" i="15"/>
  <c r="CM23" i="15"/>
  <c r="CM24" i="15"/>
  <c r="CM18" i="23" s="1"/>
  <c r="CM25" i="15"/>
  <c r="CM26" i="15"/>
  <c r="CM27" i="15"/>
  <c r="CM28" i="15"/>
  <c r="CM22" i="23" s="1"/>
  <c r="CM29" i="15"/>
  <c r="CM30" i="15"/>
  <c r="CM31" i="15"/>
  <c r="CM32" i="15"/>
  <c r="CM26" i="23" s="1"/>
  <c r="CM33" i="15"/>
  <c r="CM27" i="23" s="1"/>
  <c r="CM34" i="15"/>
  <c r="CM35" i="15"/>
  <c r="CM36" i="15"/>
  <c r="CM30" i="23" s="1"/>
  <c r="CM37" i="15"/>
  <c r="CM38" i="15"/>
  <c r="CM39" i="15"/>
  <c r="CM40" i="15"/>
  <c r="CM34" i="23" s="1"/>
  <c r="CM41" i="15"/>
  <c r="CM42" i="15"/>
  <c r="CM43" i="15"/>
  <c r="CM44" i="15"/>
  <c r="CM38" i="23" s="1"/>
  <c r="CM45" i="15"/>
  <c r="CM46" i="15"/>
  <c r="CM47" i="15"/>
  <c r="CM48" i="15"/>
  <c r="CM42" i="23" s="1"/>
  <c r="CM49" i="15"/>
  <c r="CM43" i="23" s="1"/>
  <c r="CM50" i="15"/>
  <c r="CM51" i="15"/>
  <c r="CM52" i="15"/>
  <c r="CM46" i="23" s="1"/>
  <c r="CM53" i="15"/>
  <c r="CM54" i="15"/>
  <c r="CM55" i="15"/>
  <c r="CM56" i="15"/>
  <c r="CM50" i="23" s="1"/>
  <c r="CM57" i="15"/>
  <c r="CM58" i="15"/>
  <c r="CM59" i="15"/>
  <c r="CM60" i="15"/>
  <c r="CM54" i="23" s="1"/>
  <c r="CM61" i="15"/>
  <c r="CM62" i="15"/>
  <c r="CM63" i="15"/>
  <c r="CM64" i="15"/>
  <c r="CM58" i="23" s="1"/>
  <c r="CM65" i="15"/>
  <c r="CM59" i="23" s="1"/>
  <c r="CM66" i="15"/>
  <c r="CM67" i="15"/>
  <c r="CM68" i="15"/>
  <c r="CM62" i="23" s="1"/>
  <c r="CM69" i="15"/>
  <c r="CM70" i="15"/>
  <c r="CM71" i="15"/>
  <c r="CM72" i="15"/>
  <c r="CM66" i="23" s="1"/>
  <c r="CM73" i="15"/>
  <c r="CM74" i="15"/>
  <c r="CM75" i="15"/>
  <c r="CM76" i="15"/>
  <c r="CM70" i="23" s="1"/>
  <c r="CM77" i="15"/>
  <c r="CM78" i="15"/>
  <c r="CM79" i="15"/>
  <c r="CM80" i="15"/>
  <c r="CM74" i="23" s="1"/>
  <c r="CM81" i="15"/>
  <c r="CM75" i="23" s="1"/>
  <c r="CM82" i="15"/>
  <c r="CM83" i="15"/>
  <c r="CM84" i="15"/>
  <c r="CM78" i="23" s="1"/>
  <c r="CM85" i="15"/>
  <c r="CM86" i="15"/>
  <c r="CM87" i="15"/>
  <c r="CM88" i="15"/>
  <c r="CM82" i="23" s="1"/>
  <c r="CM89" i="15"/>
  <c r="CM83" i="23" s="1"/>
  <c r="CM90" i="15"/>
  <c r="CM91" i="15"/>
  <c r="CM92" i="15"/>
  <c r="CM86" i="23" s="1"/>
  <c r="CM8" i="15"/>
  <c r="CL9" i="15"/>
  <c r="CL10" i="15"/>
  <c r="CL8" i="15"/>
  <c r="CL2" i="23" s="1"/>
  <c r="CL11" i="15"/>
  <c r="CL12" i="15"/>
  <c r="CL13" i="15"/>
  <c r="CL14" i="15"/>
  <c r="CL8" i="23" s="1"/>
  <c r="CL15" i="15"/>
  <c r="CL16" i="15"/>
  <c r="CL17" i="15"/>
  <c r="CL18" i="15"/>
  <c r="CL12" i="23" s="1"/>
  <c r="CL19" i="15"/>
  <c r="CL20" i="15"/>
  <c r="CL21" i="15"/>
  <c r="CL22" i="15"/>
  <c r="CL23" i="15"/>
  <c r="CL17" i="23" s="1"/>
  <c r="CL24" i="15"/>
  <c r="CL25" i="15"/>
  <c r="CL26" i="15"/>
  <c r="CL20" i="23" s="1"/>
  <c r="CL27" i="15"/>
  <c r="CL28" i="15"/>
  <c r="CL29" i="15"/>
  <c r="CL30" i="15"/>
  <c r="CL24" i="23" s="1"/>
  <c r="CL31" i="15"/>
  <c r="CL32" i="15"/>
  <c r="CL33" i="15"/>
  <c r="CL34" i="15"/>
  <c r="CL28" i="23" s="1"/>
  <c r="CL35" i="15"/>
  <c r="CL36" i="15"/>
  <c r="CL37" i="15"/>
  <c r="CL38" i="15"/>
  <c r="CL39" i="15"/>
  <c r="CL33" i="23" s="1"/>
  <c r="CL40" i="15"/>
  <c r="CL41" i="15"/>
  <c r="CL42" i="15"/>
  <c r="CL36" i="23" s="1"/>
  <c r="CL43" i="15"/>
  <c r="CL44" i="15"/>
  <c r="CL45" i="15"/>
  <c r="CL46" i="15"/>
  <c r="CL40" i="23" s="1"/>
  <c r="CL47" i="15"/>
  <c r="CL48" i="15"/>
  <c r="CL49" i="15"/>
  <c r="CL50" i="15"/>
  <c r="CL44" i="23" s="1"/>
  <c r="CL51" i="15"/>
  <c r="CL52" i="15"/>
  <c r="CL53" i="15"/>
  <c r="CL54" i="15"/>
  <c r="CL55" i="15"/>
  <c r="CL49" i="23" s="1"/>
  <c r="CL56" i="15"/>
  <c r="CL57" i="15"/>
  <c r="CL58" i="15"/>
  <c r="CL52" i="23" s="1"/>
  <c r="CL59" i="15"/>
  <c r="CL60" i="15"/>
  <c r="CL61" i="15"/>
  <c r="CL62" i="15"/>
  <c r="CL56" i="23" s="1"/>
  <c r="CL63" i="15"/>
  <c r="CL64" i="15"/>
  <c r="CL65" i="15"/>
  <c r="CL66" i="15"/>
  <c r="CL60" i="23" s="1"/>
  <c r="CL67" i="15"/>
  <c r="CL68" i="15"/>
  <c r="CL69" i="15"/>
  <c r="CL70" i="15"/>
  <c r="CL71" i="15"/>
  <c r="CL65" i="23" s="1"/>
  <c r="CL72" i="15"/>
  <c r="CL73" i="15"/>
  <c r="CL74" i="15"/>
  <c r="CL68" i="23" s="1"/>
  <c r="CL75" i="15"/>
  <c r="CL76" i="15"/>
  <c r="CL77" i="15"/>
  <c r="CL78" i="15"/>
  <c r="CL72" i="23" s="1"/>
  <c r="CL79" i="15"/>
  <c r="CL80" i="15"/>
  <c r="CL81" i="15"/>
  <c r="CL82" i="15"/>
  <c r="CL76" i="23" s="1"/>
  <c r="CL83" i="15"/>
  <c r="CL84" i="15"/>
  <c r="CL85" i="15"/>
  <c r="CL86" i="15"/>
  <c r="CL80" i="23" s="1"/>
  <c r="CL87" i="15"/>
  <c r="CL88" i="15"/>
  <c r="CL89" i="15"/>
  <c r="CL90" i="15"/>
  <c r="CL84" i="23" s="1"/>
  <c r="CL91" i="15"/>
  <c r="CL92" i="15"/>
  <c r="CK9" i="15"/>
  <c r="CK10" i="15"/>
  <c r="CK11" i="15"/>
  <c r="CK5" i="23" s="1"/>
  <c r="CK12" i="15"/>
  <c r="CK13" i="15"/>
  <c r="CK14" i="15"/>
  <c r="CK15" i="15"/>
  <c r="CK16" i="15"/>
  <c r="CK17" i="15"/>
  <c r="CK18" i="15"/>
  <c r="CK12" i="23" s="1"/>
  <c r="CK19" i="15"/>
  <c r="CK20" i="15"/>
  <c r="CK21" i="15"/>
  <c r="CK22" i="15"/>
  <c r="CK16" i="23" s="1"/>
  <c r="CK23" i="15"/>
  <c r="CK24" i="15"/>
  <c r="CK25" i="15"/>
  <c r="CK26" i="15"/>
  <c r="CK20" i="23" s="1"/>
  <c r="CK27" i="15"/>
  <c r="CK21" i="23" s="1"/>
  <c r="CK28" i="15"/>
  <c r="CK29" i="15"/>
  <c r="CK30" i="15"/>
  <c r="CK31" i="15"/>
  <c r="CK32" i="15"/>
  <c r="CK33" i="15"/>
  <c r="CK34" i="15"/>
  <c r="CK28" i="23" s="1"/>
  <c r="CK35" i="15"/>
  <c r="CK36" i="15"/>
  <c r="CK37" i="15"/>
  <c r="CK38" i="15"/>
  <c r="CK32" i="23" s="1"/>
  <c r="CK39" i="15"/>
  <c r="CK40" i="15"/>
  <c r="CK41" i="15"/>
  <c r="CK42" i="15"/>
  <c r="CK36" i="23" s="1"/>
  <c r="CK43" i="15"/>
  <c r="CK37" i="23" s="1"/>
  <c r="CK44" i="15"/>
  <c r="CK45" i="15"/>
  <c r="CK46" i="15"/>
  <c r="CK47" i="15"/>
  <c r="CK48" i="15"/>
  <c r="CK49" i="15"/>
  <c r="CK50" i="15"/>
  <c r="CK44" i="23" s="1"/>
  <c r="CK51" i="15"/>
  <c r="CK52" i="15"/>
  <c r="CK53" i="15"/>
  <c r="CK54" i="15"/>
  <c r="CK48" i="23" s="1"/>
  <c r="CK55" i="15"/>
  <c r="CK56" i="15"/>
  <c r="CK57" i="15"/>
  <c r="CK58" i="15"/>
  <c r="CK52" i="23" s="1"/>
  <c r="CK59" i="15"/>
  <c r="CK53" i="23" s="1"/>
  <c r="CK60" i="15"/>
  <c r="CK61" i="15"/>
  <c r="CK62" i="15"/>
  <c r="CK63" i="15"/>
  <c r="CK64" i="15"/>
  <c r="CK65" i="15"/>
  <c r="CK66" i="15"/>
  <c r="CK60" i="23" s="1"/>
  <c r="CK67" i="15"/>
  <c r="CK68" i="15"/>
  <c r="CK69" i="15"/>
  <c r="CK70" i="15"/>
  <c r="CK64" i="23" s="1"/>
  <c r="CK71" i="15"/>
  <c r="CK72" i="15"/>
  <c r="CK73" i="15"/>
  <c r="CK74" i="15"/>
  <c r="CK68" i="23" s="1"/>
  <c r="CK75" i="15"/>
  <c r="CK69" i="23" s="1"/>
  <c r="CK76" i="15"/>
  <c r="CK77" i="15"/>
  <c r="CK78" i="15"/>
  <c r="CK79" i="15"/>
  <c r="CK80" i="15"/>
  <c r="CK81" i="15"/>
  <c r="CK82" i="15"/>
  <c r="CK76" i="23" s="1"/>
  <c r="CK83" i="15"/>
  <c r="CK84" i="15"/>
  <c r="CK85" i="15"/>
  <c r="CK86" i="15"/>
  <c r="CK80" i="23" s="1"/>
  <c r="CK87" i="15"/>
  <c r="CK88" i="15"/>
  <c r="CK89" i="15"/>
  <c r="CK90" i="15"/>
  <c r="CK84" i="23" s="1"/>
  <c r="CK91" i="15"/>
  <c r="CK92" i="15"/>
  <c r="CK8" i="15"/>
  <c r="CJ9" i="15"/>
  <c r="CJ10" i="15"/>
  <c r="CJ11" i="15"/>
  <c r="CJ12" i="15"/>
  <c r="CJ13" i="15"/>
  <c r="CJ7" i="23" s="1"/>
  <c r="CJ14" i="15"/>
  <c r="CJ8" i="23" s="1"/>
  <c r="CJ15" i="15"/>
  <c r="CJ16" i="15"/>
  <c r="CJ17" i="15"/>
  <c r="CJ11" i="23" s="1"/>
  <c r="CJ18" i="15"/>
  <c r="CJ19" i="15"/>
  <c r="CJ20" i="15"/>
  <c r="CJ21" i="15"/>
  <c r="CJ15" i="23" s="1"/>
  <c r="CJ22" i="15"/>
  <c r="CJ23" i="15"/>
  <c r="CJ24" i="15"/>
  <c r="CJ25" i="15"/>
  <c r="CJ19" i="23" s="1"/>
  <c r="CJ26" i="15"/>
  <c r="CJ27" i="15"/>
  <c r="CJ28" i="15"/>
  <c r="CJ29" i="15"/>
  <c r="CJ23" i="23" s="1"/>
  <c r="CJ30" i="15"/>
  <c r="CJ24" i="23" s="1"/>
  <c r="CJ31" i="15"/>
  <c r="CJ32" i="15"/>
  <c r="CJ33" i="15"/>
  <c r="CJ27" i="23" s="1"/>
  <c r="CJ34" i="15"/>
  <c r="CJ35" i="15"/>
  <c r="CJ36" i="15"/>
  <c r="CJ37" i="15"/>
  <c r="CJ31" i="23" s="1"/>
  <c r="CJ38" i="15"/>
  <c r="CJ39" i="15"/>
  <c r="CJ40" i="15"/>
  <c r="CJ41" i="15"/>
  <c r="CJ35" i="23" s="1"/>
  <c r="CJ42" i="15"/>
  <c r="CJ43" i="15"/>
  <c r="CJ44" i="15"/>
  <c r="CJ45" i="15"/>
  <c r="CJ39" i="23" s="1"/>
  <c r="CJ46" i="15"/>
  <c r="CJ40" i="23" s="1"/>
  <c r="CJ47" i="15"/>
  <c r="CJ48" i="15"/>
  <c r="CJ49" i="15"/>
  <c r="CJ43" i="23" s="1"/>
  <c r="CJ50" i="15"/>
  <c r="CJ51" i="15"/>
  <c r="CJ52" i="15"/>
  <c r="CJ53" i="15"/>
  <c r="CJ47" i="23" s="1"/>
  <c r="CJ54" i="15"/>
  <c r="CJ55" i="15"/>
  <c r="CJ56" i="15"/>
  <c r="CJ57" i="15"/>
  <c r="CJ51" i="23" s="1"/>
  <c r="CJ58" i="15"/>
  <c r="CJ59" i="15"/>
  <c r="CJ60" i="15"/>
  <c r="CJ61" i="15"/>
  <c r="CJ55" i="23" s="1"/>
  <c r="CJ62" i="15"/>
  <c r="CJ56" i="23" s="1"/>
  <c r="CJ63" i="15"/>
  <c r="CJ64" i="15"/>
  <c r="CJ65" i="15"/>
  <c r="CJ59" i="23" s="1"/>
  <c r="CJ66" i="15"/>
  <c r="CJ67" i="15"/>
  <c r="CJ68" i="15"/>
  <c r="CJ69" i="15"/>
  <c r="CJ63" i="23" s="1"/>
  <c r="CJ70" i="15"/>
  <c r="CJ71" i="15"/>
  <c r="CJ72" i="15"/>
  <c r="CJ73" i="15"/>
  <c r="CJ67" i="23" s="1"/>
  <c r="CJ74" i="15"/>
  <c r="CJ75" i="15"/>
  <c r="CJ76" i="15"/>
  <c r="CJ77" i="15"/>
  <c r="CJ71" i="23" s="1"/>
  <c r="CJ78" i="15"/>
  <c r="CJ72" i="23" s="1"/>
  <c r="CJ79" i="15"/>
  <c r="CJ80" i="15"/>
  <c r="CJ81" i="15"/>
  <c r="CJ75" i="23" s="1"/>
  <c r="CJ82" i="15"/>
  <c r="CJ83" i="15"/>
  <c r="CJ84" i="15"/>
  <c r="CJ85" i="15"/>
  <c r="CJ79" i="23" s="1"/>
  <c r="CJ86" i="15"/>
  <c r="CJ80" i="23" s="1"/>
  <c r="CJ87" i="15"/>
  <c r="CJ88" i="15"/>
  <c r="CJ89" i="15"/>
  <c r="CJ83" i="23" s="1"/>
  <c r="CJ90" i="15"/>
  <c r="CJ91" i="15"/>
  <c r="CJ92" i="15"/>
  <c r="CJ8" i="15"/>
  <c r="CJ2" i="23" s="1"/>
  <c r="CI9" i="15"/>
  <c r="CI10" i="15"/>
  <c r="CI11" i="15"/>
  <c r="CI12" i="15"/>
  <c r="CI6" i="23" s="1"/>
  <c r="CI13" i="15"/>
  <c r="CI14" i="15"/>
  <c r="CI15" i="15"/>
  <c r="CI16" i="15"/>
  <c r="CI10" i="23" s="1"/>
  <c r="CI17" i="15"/>
  <c r="CI11" i="23" s="1"/>
  <c r="CI18" i="15"/>
  <c r="CI19" i="15"/>
  <c r="CI20" i="15"/>
  <c r="CI14" i="23" s="1"/>
  <c r="CI21" i="15"/>
  <c r="CI22" i="15"/>
  <c r="CI23" i="15"/>
  <c r="CI24" i="15"/>
  <c r="CI18" i="23" s="1"/>
  <c r="CI25" i="15"/>
  <c r="CI26" i="15"/>
  <c r="CI27" i="15"/>
  <c r="CI28" i="15"/>
  <c r="CI22" i="23" s="1"/>
  <c r="CI29" i="15"/>
  <c r="CI30" i="15"/>
  <c r="CI31" i="15"/>
  <c r="CI32" i="15"/>
  <c r="CI26" i="23" s="1"/>
  <c r="CI33" i="15"/>
  <c r="CI27" i="23" s="1"/>
  <c r="CI34" i="15"/>
  <c r="CI35" i="15"/>
  <c r="CI36" i="15"/>
  <c r="CI30" i="23" s="1"/>
  <c r="CI37" i="15"/>
  <c r="CI38" i="15"/>
  <c r="CI39" i="15"/>
  <c r="CI40" i="15"/>
  <c r="CI34" i="23" s="1"/>
  <c r="CI41" i="15"/>
  <c r="CI42" i="15"/>
  <c r="CI43" i="15"/>
  <c r="CI44" i="15"/>
  <c r="CI38" i="23" s="1"/>
  <c r="CI45" i="15"/>
  <c r="CI46" i="15"/>
  <c r="CI47" i="15"/>
  <c r="CI48" i="15"/>
  <c r="CI42" i="23" s="1"/>
  <c r="CI49" i="15"/>
  <c r="CI43" i="23" s="1"/>
  <c r="CI50" i="15"/>
  <c r="CI51" i="15"/>
  <c r="CI52" i="15"/>
  <c r="CI46" i="23" s="1"/>
  <c r="CI53" i="15"/>
  <c r="CI54" i="15"/>
  <c r="CI55" i="15"/>
  <c r="CI56" i="15"/>
  <c r="CI50" i="23" s="1"/>
  <c r="CI57" i="15"/>
  <c r="CI58" i="15"/>
  <c r="CI59" i="15"/>
  <c r="CI60" i="15"/>
  <c r="CI54" i="23" s="1"/>
  <c r="CI61" i="15"/>
  <c r="CI62" i="15"/>
  <c r="CI63" i="15"/>
  <c r="CI64" i="15"/>
  <c r="CI58" i="23" s="1"/>
  <c r="CI65" i="15"/>
  <c r="CI59" i="23" s="1"/>
  <c r="CI66" i="15"/>
  <c r="CI67" i="15"/>
  <c r="CI68" i="15"/>
  <c r="CI62" i="23" s="1"/>
  <c r="CI69" i="15"/>
  <c r="CI70" i="15"/>
  <c r="CI71" i="15"/>
  <c r="CI72" i="15"/>
  <c r="CI66" i="23" s="1"/>
  <c r="CI73" i="15"/>
  <c r="CI74" i="15"/>
  <c r="CI75" i="15"/>
  <c r="CI76" i="15"/>
  <c r="CI70" i="23" s="1"/>
  <c r="CI77" i="15"/>
  <c r="CI78" i="15"/>
  <c r="CI79" i="15"/>
  <c r="CI80" i="15"/>
  <c r="CI74" i="23" s="1"/>
  <c r="CI81" i="15"/>
  <c r="CI75" i="23" s="1"/>
  <c r="CI82" i="15"/>
  <c r="CI83" i="15"/>
  <c r="CI84" i="15"/>
  <c r="CI78" i="23" s="1"/>
  <c r="CI85" i="15"/>
  <c r="CI79" i="23" s="1"/>
  <c r="CI86" i="15"/>
  <c r="CI87" i="15"/>
  <c r="CI88" i="15"/>
  <c r="CI82" i="23" s="1"/>
  <c r="CI89" i="15"/>
  <c r="CI90" i="15"/>
  <c r="CI91" i="15"/>
  <c r="CI92" i="15"/>
  <c r="CI86" i="23" s="1"/>
  <c r="CI8" i="15"/>
  <c r="CH9" i="15"/>
  <c r="CH10" i="15"/>
  <c r="CH11" i="15"/>
  <c r="CH5" i="23" s="1"/>
  <c r="CH12" i="15"/>
  <c r="CH6" i="23" s="1"/>
  <c r="CH13" i="15"/>
  <c r="CH14" i="15"/>
  <c r="CH15" i="15"/>
  <c r="CH9" i="23" s="1"/>
  <c r="CH16" i="15"/>
  <c r="CH17" i="15"/>
  <c r="CH18" i="15"/>
  <c r="CH19" i="15"/>
  <c r="CH13" i="23" s="1"/>
  <c r="CH20" i="15"/>
  <c r="CH21" i="15"/>
  <c r="CH22" i="15"/>
  <c r="CH23" i="15"/>
  <c r="CH24" i="15"/>
  <c r="CH25" i="15"/>
  <c r="CH26" i="15"/>
  <c r="CH27" i="15"/>
  <c r="CH21" i="23" s="1"/>
  <c r="CH28" i="15"/>
  <c r="CH22" i="23" s="1"/>
  <c r="CH29" i="15"/>
  <c r="CH30" i="15"/>
  <c r="CH31" i="15"/>
  <c r="CH25" i="23" s="1"/>
  <c r="CH32" i="15"/>
  <c r="CH33" i="15"/>
  <c r="CH34" i="15"/>
  <c r="CH35" i="15"/>
  <c r="CH29" i="23" s="1"/>
  <c r="CH36" i="15"/>
  <c r="CH37" i="15"/>
  <c r="CH38" i="15"/>
  <c r="CH39" i="15"/>
  <c r="CH40" i="15"/>
  <c r="CH41" i="15"/>
  <c r="CH42" i="15"/>
  <c r="CH43" i="15"/>
  <c r="CH37" i="23" s="1"/>
  <c r="CH44" i="15"/>
  <c r="CH38" i="23" s="1"/>
  <c r="CH45" i="15"/>
  <c r="CH46" i="15"/>
  <c r="CH47" i="15"/>
  <c r="CH41" i="23" s="1"/>
  <c r="CH48" i="15"/>
  <c r="CH49" i="15"/>
  <c r="CH50" i="15"/>
  <c r="CH51" i="15"/>
  <c r="CH45" i="23" s="1"/>
  <c r="CH52" i="15"/>
  <c r="CH53" i="15"/>
  <c r="CH54" i="15"/>
  <c r="CH55" i="15"/>
  <c r="CH56" i="15"/>
  <c r="CH57" i="15"/>
  <c r="CH58" i="15"/>
  <c r="CH59" i="15"/>
  <c r="CH53" i="23" s="1"/>
  <c r="CH60" i="15"/>
  <c r="CH54" i="23" s="1"/>
  <c r="CH61" i="15"/>
  <c r="CH62" i="15"/>
  <c r="CH63" i="15"/>
  <c r="CH57" i="23" s="1"/>
  <c r="CH64" i="15"/>
  <c r="CH65" i="15"/>
  <c r="CH66" i="15"/>
  <c r="CH67" i="15"/>
  <c r="CH61" i="23" s="1"/>
  <c r="CH68" i="15"/>
  <c r="CH69" i="15"/>
  <c r="CH70" i="15"/>
  <c r="CH71" i="15"/>
  <c r="CH72" i="15"/>
  <c r="CH73" i="15"/>
  <c r="CH74" i="15"/>
  <c r="CH75" i="15"/>
  <c r="CH69" i="23" s="1"/>
  <c r="CH76" i="15"/>
  <c r="CH70" i="23" s="1"/>
  <c r="CH77" i="15"/>
  <c r="CH78" i="15"/>
  <c r="CH79" i="15"/>
  <c r="CH73" i="23" s="1"/>
  <c r="CH80" i="15"/>
  <c r="CH81" i="15"/>
  <c r="CH82" i="15"/>
  <c r="CH83" i="15"/>
  <c r="CH77" i="23" s="1"/>
  <c r="CH84" i="15"/>
  <c r="CH85" i="15"/>
  <c r="CH86" i="15"/>
  <c r="CH87" i="15"/>
  <c r="CH81" i="23" s="1"/>
  <c r="CH88" i="15"/>
  <c r="CH89" i="15"/>
  <c r="CH90" i="15"/>
  <c r="CH91" i="15"/>
  <c r="CH85" i="23" s="1"/>
  <c r="CH92" i="15"/>
  <c r="CH8" i="15"/>
  <c r="CG9" i="15"/>
  <c r="CG8" i="15"/>
  <c r="CG2" i="23" s="1"/>
  <c r="CG10" i="15"/>
  <c r="CG4" i="23" s="1"/>
  <c r="CG11" i="15"/>
  <c r="CG12" i="15"/>
  <c r="CG13" i="15"/>
  <c r="CG7" i="23" s="1"/>
  <c r="CG14" i="15"/>
  <c r="CG15" i="15"/>
  <c r="CG16" i="15"/>
  <c r="CG17" i="15"/>
  <c r="CG18" i="15"/>
  <c r="CG19" i="15"/>
  <c r="CG20" i="15"/>
  <c r="CG21" i="15"/>
  <c r="CG15" i="23" s="1"/>
  <c r="CG22" i="15"/>
  <c r="CG23" i="15"/>
  <c r="CG24" i="15"/>
  <c r="CG25" i="15"/>
  <c r="CG19" i="23" s="1"/>
  <c r="CG26" i="15"/>
  <c r="CG20" i="23" s="1"/>
  <c r="CG27" i="15"/>
  <c r="CG28" i="15"/>
  <c r="CG29" i="15"/>
  <c r="CG23" i="23" s="1"/>
  <c r="CG30" i="15"/>
  <c r="CG31" i="15"/>
  <c r="CG32" i="15"/>
  <c r="CG33" i="15"/>
  <c r="CG34" i="15"/>
  <c r="CG35" i="15"/>
  <c r="CG36" i="15"/>
  <c r="CG37" i="15"/>
  <c r="CG31" i="23" s="1"/>
  <c r="CG38" i="15"/>
  <c r="CG39" i="15"/>
  <c r="CG40" i="15"/>
  <c r="CG41" i="15"/>
  <c r="CG35" i="23" s="1"/>
  <c r="CG42" i="15"/>
  <c r="CG36" i="23" s="1"/>
  <c r="CG43" i="15"/>
  <c r="CG44" i="15"/>
  <c r="CG45" i="15"/>
  <c r="CG39" i="23" s="1"/>
  <c r="CG46" i="15"/>
  <c r="CG47" i="15"/>
  <c r="CG48" i="15"/>
  <c r="CG49" i="15"/>
  <c r="CG50" i="15"/>
  <c r="CG51" i="15"/>
  <c r="CG52" i="15"/>
  <c r="CG53" i="15"/>
  <c r="CG47" i="23" s="1"/>
  <c r="CG54" i="15"/>
  <c r="CG55" i="15"/>
  <c r="CG56" i="15"/>
  <c r="CG57" i="15"/>
  <c r="CG51" i="23" s="1"/>
  <c r="CG58" i="15"/>
  <c r="CG52" i="23" s="1"/>
  <c r="CG59" i="15"/>
  <c r="CG60" i="15"/>
  <c r="CG61" i="15"/>
  <c r="CG55" i="23" s="1"/>
  <c r="CG62" i="15"/>
  <c r="CG63" i="15"/>
  <c r="CG64" i="15"/>
  <c r="CG65" i="15"/>
  <c r="CG66" i="15"/>
  <c r="CG67" i="15"/>
  <c r="CG68" i="15"/>
  <c r="CG69" i="15"/>
  <c r="CG63" i="23" s="1"/>
  <c r="CG70" i="15"/>
  <c r="CG71" i="15"/>
  <c r="CG72" i="15"/>
  <c r="CG73" i="15"/>
  <c r="CG67" i="23" s="1"/>
  <c r="CG74" i="15"/>
  <c r="CG68" i="23" s="1"/>
  <c r="CG75" i="15"/>
  <c r="CG76" i="15"/>
  <c r="CG77" i="15"/>
  <c r="CG71" i="23" s="1"/>
  <c r="CG78" i="15"/>
  <c r="CG79" i="15"/>
  <c r="CG80" i="15"/>
  <c r="CG81" i="15"/>
  <c r="CG82" i="15"/>
  <c r="CG83" i="15"/>
  <c r="CG84" i="15"/>
  <c r="CG85" i="15"/>
  <c r="CG79" i="23" s="1"/>
  <c r="CG86" i="15"/>
  <c r="CG87" i="15"/>
  <c r="CG88" i="15"/>
  <c r="CG89" i="15"/>
  <c r="CG83" i="23" s="1"/>
  <c r="CG90" i="15"/>
  <c r="CG91" i="15"/>
  <c r="CG92" i="15"/>
  <c r="CF9" i="15"/>
  <c r="CF10" i="15"/>
  <c r="CF11" i="15"/>
  <c r="CF12" i="15"/>
  <c r="CF13" i="15"/>
  <c r="CF7" i="23" s="1"/>
  <c r="CF14" i="15"/>
  <c r="CF8" i="23" s="1"/>
  <c r="CF15" i="15"/>
  <c r="CF16" i="15"/>
  <c r="CF17" i="15"/>
  <c r="CF11" i="23" s="1"/>
  <c r="CF18" i="15"/>
  <c r="CF19" i="15"/>
  <c r="CF20" i="15"/>
  <c r="CF21" i="15"/>
  <c r="CF15" i="23" s="1"/>
  <c r="CF22" i="15"/>
  <c r="CF23" i="15"/>
  <c r="CF24" i="15"/>
  <c r="CF25" i="15"/>
  <c r="CF19" i="23" s="1"/>
  <c r="CF26" i="15"/>
  <c r="CF27" i="15"/>
  <c r="CF28" i="15"/>
  <c r="CF29" i="15"/>
  <c r="CF23" i="23" s="1"/>
  <c r="CF30" i="15"/>
  <c r="CF24" i="23" s="1"/>
  <c r="CF31" i="15"/>
  <c r="CF32" i="15"/>
  <c r="CF33" i="15"/>
  <c r="CF27" i="23" s="1"/>
  <c r="CF34" i="15"/>
  <c r="CF35" i="15"/>
  <c r="CF36" i="15"/>
  <c r="CF37" i="15"/>
  <c r="CF31" i="23" s="1"/>
  <c r="CF38" i="15"/>
  <c r="CF39" i="15"/>
  <c r="CF40" i="15"/>
  <c r="CF41" i="15"/>
  <c r="CF35" i="23" s="1"/>
  <c r="CF42" i="15"/>
  <c r="CF43" i="15"/>
  <c r="CF44" i="15"/>
  <c r="CF45" i="15"/>
  <c r="CF39" i="23" s="1"/>
  <c r="CF46" i="15"/>
  <c r="CF40" i="23" s="1"/>
  <c r="CF47" i="15"/>
  <c r="CF48" i="15"/>
  <c r="CF49" i="15"/>
  <c r="CF43" i="23" s="1"/>
  <c r="CF50" i="15"/>
  <c r="CF51" i="15"/>
  <c r="CF52" i="15"/>
  <c r="CF53" i="15"/>
  <c r="CF47" i="23" s="1"/>
  <c r="CF54" i="15"/>
  <c r="CF55" i="15"/>
  <c r="CF56" i="15"/>
  <c r="CF57" i="15"/>
  <c r="CF51" i="23" s="1"/>
  <c r="CF58" i="15"/>
  <c r="CF59" i="15"/>
  <c r="CF60" i="15"/>
  <c r="CF61" i="15"/>
  <c r="CF55" i="23" s="1"/>
  <c r="CF62" i="15"/>
  <c r="CF56" i="23" s="1"/>
  <c r="CF63" i="15"/>
  <c r="CF64" i="15"/>
  <c r="CF65" i="15"/>
  <c r="CF59" i="23" s="1"/>
  <c r="CF66" i="15"/>
  <c r="CF67" i="15"/>
  <c r="CF68" i="15"/>
  <c r="CF69" i="15"/>
  <c r="CF63" i="23" s="1"/>
  <c r="CF70" i="15"/>
  <c r="CF71" i="15"/>
  <c r="CF72" i="15"/>
  <c r="CF73" i="15"/>
  <c r="CF67" i="23" s="1"/>
  <c r="CF74" i="15"/>
  <c r="CF75" i="15"/>
  <c r="CF76" i="15"/>
  <c r="CF77" i="15"/>
  <c r="CF71" i="23" s="1"/>
  <c r="CF78" i="15"/>
  <c r="CF72" i="23" s="1"/>
  <c r="CF79" i="15"/>
  <c r="CF80" i="15"/>
  <c r="CF81" i="15"/>
  <c r="CF75" i="23" s="1"/>
  <c r="CF82" i="15"/>
  <c r="CF83" i="15"/>
  <c r="CF84" i="15"/>
  <c r="CF85" i="15"/>
  <c r="CF79" i="23" s="1"/>
  <c r="CF86" i="15"/>
  <c r="CF80" i="23" s="1"/>
  <c r="CF87" i="15"/>
  <c r="CF88" i="15"/>
  <c r="CF89" i="15"/>
  <c r="CF83" i="23" s="1"/>
  <c r="CF90" i="15"/>
  <c r="CF91" i="15"/>
  <c r="CF92" i="15"/>
  <c r="CF8" i="15"/>
  <c r="CF2" i="23" s="1"/>
  <c r="CE9" i="15"/>
  <c r="CE10" i="15"/>
  <c r="CE11" i="15"/>
  <c r="CE12" i="15"/>
  <c r="CE6" i="23" s="1"/>
  <c r="CE13" i="15"/>
  <c r="CE14" i="15"/>
  <c r="CE15" i="15"/>
  <c r="CE16" i="15"/>
  <c r="CE10" i="23" s="1"/>
  <c r="CE17" i="15"/>
  <c r="CE11" i="23" s="1"/>
  <c r="CE18" i="15"/>
  <c r="CE19" i="15"/>
  <c r="CE20" i="15"/>
  <c r="CE14" i="23" s="1"/>
  <c r="CE21" i="15"/>
  <c r="CE22" i="15"/>
  <c r="CE23" i="15"/>
  <c r="CE24" i="15"/>
  <c r="CE18" i="23" s="1"/>
  <c r="CE25" i="15"/>
  <c r="CE26" i="15"/>
  <c r="CE27" i="15"/>
  <c r="CE28" i="15"/>
  <c r="CE22" i="23" s="1"/>
  <c r="CE29" i="15"/>
  <c r="CE30" i="15"/>
  <c r="CE31" i="15"/>
  <c r="CE32" i="15"/>
  <c r="CE26" i="23" s="1"/>
  <c r="CE33" i="15"/>
  <c r="CE27" i="23" s="1"/>
  <c r="CE34" i="15"/>
  <c r="CE35" i="15"/>
  <c r="CE36" i="15"/>
  <c r="CE30" i="23" s="1"/>
  <c r="CE37" i="15"/>
  <c r="CE38" i="15"/>
  <c r="CE39" i="15"/>
  <c r="CE40" i="15"/>
  <c r="CE34" i="23" s="1"/>
  <c r="CE41" i="15"/>
  <c r="CE42" i="15"/>
  <c r="CE43" i="15"/>
  <c r="CE44" i="15"/>
  <c r="CE38" i="23" s="1"/>
  <c r="CE45" i="15"/>
  <c r="CE46" i="15"/>
  <c r="CE47" i="15"/>
  <c r="CE48" i="15"/>
  <c r="CE42" i="23" s="1"/>
  <c r="CE49" i="15"/>
  <c r="CE43" i="23" s="1"/>
  <c r="CE50" i="15"/>
  <c r="CE51" i="15"/>
  <c r="CE52" i="15"/>
  <c r="CE46" i="23" s="1"/>
  <c r="CE53" i="15"/>
  <c r="CE54" i="15"/>
  <c r="CE55" i="15"/>
  <c r="CE56" i="15"/>
  <c r="CE50" i="23" s="1"/>
  <c r="CE57" i="15"/>
  <c r="CE58" i="15"/>
  <c r="CE59" i="15"/>
  <c r="CE60" i="15"/>
  <c r="CE54" i="23" s="1"/>
  <c r="CE61" i="15"/>
  <c r="CE62" i="15"/>
  <c r="CE63" i="15"/>
  <c r="CE64" i="15"/>
  <c r="CE58" i="23" s="1"/>
  <c r="CE65" i="15"/>
  <c r="CE59" i="23" s="1"/>
  <c r="CE66" i="15"/>
  <c r="CE67" i="15"/>
  <c r="CE68" i="15"/>
  <c r="CE62" i="23" s="1"/>
  <c r="CE69" i="15"/>
  <c r="CE70" i="15"/>
  <c r="CE71" i="15"/>
  <c r="CE72" i="15"/>
  <c r="CE66" i="23" s="1"/>
  <c r="CE73" i="15"/>
  <c r="CE74" i="15"/>
  <c r="CE75" i="15"/>
  <c r="CE76" i="15"/>
  <c r="CE70" i="23" s="1"/>
  <c r="CE77" i="15"/>
  <c r="CE78" i="15"/>
  <c r="CE79" i="15"/>
  <c r="CE80" i="15"/>
  <c r="CE74" i="23" s="1"/>
  <c r="CE81" i="15"/>
  <c r="CE75" i="23" s="1"/>
  <c r="CE82" i="15"/>
  <c r="CE83" i="15"/>
  <c r="CE84" i="15"/>
  <c r="CE78" i="23" s="1"/>
  <c r="CE85" i="15"/>
  <c r="CE86" i="15"/>
  <c r="CE87" i="15"/>
  <c r="CE88" i="15"/>
  <c r="CE82" i="23" s="1"/>
  <c r="CE89" i="15"/>
  <c r="CE90" i="15"/>
  <c r="CE91" i="15"/>
  <c r="CE92" i="15"/>
  <c r="CE86" i="23" s="1"/>
  <c r="CE8" i="15"/>
  <c r="CD9" i="15"/>
  <c r="CD10" i="15"/>
  <c r="CD11" i="15"/>
  <c r="CD5" i="23" s="1"/>
  <c r="CD12" i="15"/>
  <c r="CD13" i="15"/>
  <c r="CD14" i="15"/>
  <c r="CD15" i="15"/>
  <c r="CD9" i="23" s="1"/>
  <c r="CD16" i="15"/>
  <c r="CD17" i="15"/>
  <c r="CD18" i="15"/>
  <c r="CD19" i="15"/>
  <c r="CD13" i="23" s="1"/>
  <c r="CD20" i="15"/>
  <c r="CD21" i="15"/>
  <c r="CD22" i="15"/>
  <c r="CD23" i="15"/>
  <c r="CD24" i="15"/>
  <c r="CD18" i="23" s="1"/>
  <c r="CD25" i="15"/>
  <c r="CD26" i="15"/>
  <c r="CD27" i="15"/>
  <c r="CD21" i="23" s="1"/>
  <c r="CD28" i="15"/>
  <c r="CD29" i="15"/>
  <c r="CD30" i="15"/>
  <c r="CD31" i="15"/>
  <c r="CD25" i="23" s="1"/>
  <c r="CD32" i="15"/>
  <c r="CD33" i="15"/>
  <c r="CD34" i="15"/>
  <c r="CD35" i="15"/>
  <c r="CD29" i="23" s="1"/>
  <c r="CD36" i="15"/>
  <c r="CD37" i="15"/>
  <c r="CD38" i="15"/>
  <c r="CD39" i="15"/>
  <c r="CD40" i="15"/>
  <c r="CD34" i="23" s="1"/>
  <c r="CD41" i="15"/>
  <c r="CD42" i="15"/>
  <c r="CD43" i="15"/>
  <c r="CD37" i="23" s="1"/>
  <c r="CD44" i="15"/>
  <c r="CD45" i="15"/>
  <c r="CD46" i="15"/>
  <c r="CD47" i="15"/>
  <c r="CD41" i="23" s="1"/>
  <c r="CD48" i="15"/>
  <c r="CD49" i="15"/>
  <c r="CD50" i="15"/>
  <c r="CD51" i="15"/>
  <c r="CD45" i="23" s="1"/>
  <c r="CD52" i="15"/>
  <c r="CD53" i="15"/>
  <c r="CD54" i="15"/>
  <c r="CD55" i="15"/>
  <c r="CD56" i="15"/>
  <c r="CD50" i="23" s="1"/>
  <c r="CD57" i="15"/>
  <c r="CD58" i="15"/>
  <c r="CD59" i="15"/>
  <c r="CD53" i="23" s="1"/>
  <c r="CD60" i="15"/>
  <c r="CD61" i="15"/>
  <c r="CD62" i="15"/>
  <c r="CD63" i="15"/>
  <c r="CD57" i="23" s="1"/>
  <c r="CD64" i="15"/>
  <c r="CD65" i="15"/>
  <c r="CD66" i="15"/>
  <c r="CD67" i="15"/>
  <c r="CD61" i="23" s="1"/>
  <c r="CD68" i="15"/>
  <c r="CD69" i="15"/>
  <c r="CD70" i="15"/>
  <c r="CD71" i="15"/>
  <c r="CD72" i="15"/>
  <c r="CD66" i="23" s="1"/>
  <c r="CD73" i="15"/>
  <c r="CD74" i="15"/>
  <c r="CD75" i="15"/>
  <c r="CD69" i="23" s="1"/>
  <c r="CD76" i="15"/>
  <c r="CD77" i="15"/>
  <c r="CD78" i="15"/>
  <c r="CD79" i="15"/>
  <c r="CD73" i="23" s="1"/>
  <c r="CD80" i="15"/>
  <c r="CD81" i="15"/>
  <c r="CD82" i="15"/>
  <c r="CD83" i="15"/>
  <c r="CD77" i="23" s="1"/>
  <c r="CD84" i="15"/>
  <c r="CD85" i="15"/>
  <c r="CD86" i="15"/>
  <c r="CD87" i="15"/>
  <c r="CD81" i="23" s="1"/>
  <c r="CD88" i="15"/>
  <c r="CD89" i="15"/>
  <c r="CD90" i="15"/>
  <c r="CD91" i="15"/>
  <c r="CD85" i="23" s="1"/>
  <c r="CD92" i="15"/>
  <c r="CC9" i="15"/>
  <c r="CC10" i="15"/>
  <c r="CC11" i="15"/>
  <c r="CC8" i="15"/>
  <c r="CC12" i="15"/>
  <c r="CC13" i="15"/>
  <c r="CC14" i="15"/>
  <c r="CC8" i="23" s="1"/>
  <c r="CC15" i="15"/>
  <c r="CC16" i="15"/>
  <c r="CC17" i="15"/>
  <c r="CC18" i="15"/>
  <c r="CC12" i="23" s="1"/>
  <c r="CC19" i="15"/>
  <c r="CC20" i="15"/>
  <c r="CC21" i="15"/>
  <c r="CC22" i="15"/>
  <c r="CC16" i="23" s="1"/>
  <c r="CC23" i="15"/>
  <c r="CC24" i="15"/>
  <c r="CC25" i="15"/>
  <c r="CC26" i="15"/>
  <c r="CC20" i="23" s="1"/>
  <c r="CC27" i="15"/>
  <c r="CC21" i="23" s="1"/>
  <c r="CC28" i="15"/>
  <c r="CC29" i="15"/>
  <c r="CC30" i="15"/>
  <c r="CC24" i="23" s="1"/>
  <c r="CC31" i="15"/>
  <c r="CC32" i="15"/>
  <c r="CC33" i="15"/>
  <c r="CC34" i="15"/>
  <c r="CC28" i="23" s="1"/>
  <c r="CC35" i="15"/>
  <c r="CC36" i="15"/>
  <c r="CC37" i="15"/>
  <c r="CC38" i="15"/>
  <c r="CC32" i="23" s="1"/>
  <c r="CC39" i="15"/>
  <c r="CC40" i="15"/>
  <c r="CC41" i="15"/>
  <c r="CC42" i="15"/>
  <c r="CC36" i="23" s="1"/>
  <c r="CC43" i="15"/>
  <c r="CC37" i="23" s="1"/>
  <c r="CC44" i="15"/>
  <c r="CC45" i="15"/>
  <c r="CC46" i="15"/>
  <c r="CC40" i="23" s="1"/>
  <c r="CC47" i="15"/>
  <c r="CC48" i="15"/>
  <c r="CC49" i="15"/>
  <c r="CC50" i="15"/>
  <c r="CC44" i="23" s="1"/>
  <c r="CC51" i="15"/>
  <c r="CC52" i="15"/>
  <c r="CC53" i="15"/>
  <c r="CC54" i="15"/>
  <c r="CC48" i="23" s="1"/>
  <c r="CC55" i="15"/>
  <c r="CC56" i="15"/>
  <c r="CC57" i="15"/>
  <c r="CC58" i="15"/>
  <c r="CC52" i="23" s="1"/>
  <c r="CC59" i="15"/>
  <c r="CC53" i="23" s="1"/>
  <c r="CC60" i="15"/>
  <c r="CC61" i="15"/>
  <c r="CC62" i="15"/>
  <c r="CC56" i="23" s="1"/>
  <c r="CC63" i="15"/>
  <c r="CC64" i="15"/>
  <c r="CC65" i="15"/>
  <c r="CC66" i="15"/>
  <c r="CC60" i="23" s="1"/>
  <c r="CC67" i="15"/>
  <c r="CC68" i="15"/>
  <c r="CC69" i="15"/>
  <c r="CC70" i="15"/>
  <c r="CC64" i="23" s="1"/>
  <c r="CC71" i="15"/>
  <c r="CC72" i="15"/>
  <c r="CC73" i="15"/>
  <c r="CC74" i="15"/>
  <c r="CC68" i="23" s="1"/>
  <c r="CC75" i="15"/>
  <c r="CC69" i="23" s="1"/>
  <c r="CC76" i="15"/>
  <c r="CC77" i="15"/>
  <c r="CC78" i="15"/>
  <c r="CC72" i="23" s="1"/>
  <c r="CC79" i="15"/>
  <c r="CC80" i="15"/>
  <c r="CC81" i="15"/>
  <c r="CC82" i="15"/>
  <c r="CC76" i="23" s="1"/>
  <c r="CC83" i="15"/>
  <c r="CC84" i="15"/>
  <c r="CC85" i="15"/>
  <c r="CC86" i="15"/>
  <c r="CC80" i="23" s="1"/>
  <c r="CC87" i="15"/>
  <c r="CC88" i="15"/>
  <c r="CC89" i="15"/>
  <c r="CC90" i="15"/>
  <c r="CC84" i="23" s="1"/>
  <c r="CC91" i="15"/>
  <c r="CC92" i="15"/>
  <c r="CD8" i="15"/>
  <c r="BM3" i="15"/>
  <c r="BN3" i="15"/>
  <c r="BO3" i="15"/>
  <c r="BP3" i="15"/>
  <c r="BQ3" i="15"/>
  <c r="BR3" i="15"/>
  <c r="BU3" i="15"/>
  <c r="BS3" i="15"/>
  <c r="BT3" i="15"/>
  <c r="BT1" i="15" s="1"/>
  <c r="BV3" i="15"/>
  <c r="BV1" i="15" s="1"/>
  <c r="BW3" i="15"/>
  <c r="BX3" i="15"/>
  <c r="BY3" i="15"/>
  <c r="BY1" i="15" s="1"/>
  <c r="BZ3" i="15"/>
  <c r="CA3" i="15"/>
  <c r="BJ3" i="15"/>
  <c r="BI3" i="15"/>
  <c r="BK3" i="15"/>
  <c r="BL3" i="15"/>
  <c r="BG3" i="15"/>
  <c r="BD3" i="15"/>
  <c r="BE3" i="15"/>
  <c r="BF3" i="15"/>
  <c r="BH3" i="15"/>
  <c r="BB3" i="15"/>
  <c r="AY1" i="15" s="1"/>
  <c r="AY3" i="15"/>
  <c r="AZ3" i="15"/>
  <c r="BA3" i="15"/>
  <c r="BC3" i="15"/>
  <c r="AW3" i="15"/>
  <c r="AT3" i="15"/>
  <c r="AU3" i="15"/>
  <c r="AV3" i="15"/>
  <c r="AX3" i="15"/>
  <c r="AR3" i="15"/>
  <c r="AO3" i="15"/>
  <c r="AS3" i="15"/>
  <c r="AR1" i="15" s="1"/>
  <c r="AP3" i="15"/>
  <c r="AP1" i="15" s="1"/>
  <c r="AQ3" i="15"/>
  <c r="AM3" i="15"/>
  <c r="AL3" i="15"/>
  <c r="AJ3" i="15"/>
  <c r="AK3" i="15"/>
  <c r="AN3" i="15"/>
  <c r="AH3" i="15"/>
  <c r="AE3" i="15"/>
  <c r="AF3" i="15"/>
  <c r="AG3" i="15"/>
  <c r="AI3" i="15"/>
  <c r="AI1" i="15" s="1"/>
  <c r="AC3" i="15"/>
  <c r="Z3" i="15"/>
  <c r="AA3" i="15"/>
  <c r="AB3" i="15"/>
  <c r="AD3" i="15"/>
  <c r="T3" i="15"/>
  <c r="Q3" i="15"/>
  <c r="R3" i="15"/>
  <c r="U3" i="15"/>
  <c r="S3" i="15"/>
  <c r="E3" i="15"/>
  <c r="B11" i="15"/>
  <c r="S11" i="15" s="1"/>
  <c r="B12" i="15"/>
  <c r="AM12" i="15" s="1"/>
  <c r="B15" i="15"/>
  <c r="AQ15" i="15" s="1"/>
  <c r="B16" i="15"/>
  <c r="B18" i="15"/>
  <c r="BU18" i="15" s="1"/>
  <c r="B19" i="15"/>
  <c r="AZ19" i="15" s="1"/>
  <c r="B20" i="15"/>
  <c r="B23" i="15"/>
  <c r="S23" i="15" s="1"/>
  <c r="B24" i="15"/>
  <c r="X24" i="15" s="1"/>
  <c r="B27" i="15"/>
  <c r="AW27" i="15" s="1"/>
  <c r="B28" i="15"/>
  <c r="AI28" i="15" s="1"/>
  <c r="B31" i="15"/>
  <c r="AN31" i="15" s="1"/>
  <c r="B35" i="15"/>
  <c r="AO35" i="15" s="1"/>
  <c r="B36" i="15"/>
  <c r="AX36" i="15" s="1"/>
  <c r="B39" i="15"/>
  <c r="BN39" i="15" s="1"/>
  <c r="B43" i="15"/>
  <c r="AX43" i="15" s="1"/>
  <c r="B44" i="15"/>
  <c r="AR44" i="15" s="1"/>
  <c r="B45" i="15"/>
  <c r="AH45" i="15" s="1"/>
  <c r="B46" i="15"/>
  <c r="BV46" i="15" s="1"/>
  <c r="B47" i="15"/>
  <c r="J47" i="15" s="1"/>
  <c r="B48" i="15"/>
  <c r="T48" i="15" s="1"/>
  <c r="B49" i="15"/>
  <c r="K49" i="15" s="1"/>
  <c r="B50" i="15"/>
  <c r="BU50" i="15" s="1"/>
  <c r="B51" i="15"/>
  <c r="L51" i="15" s="1"/>
  <c r="B52" i="15"/>
  <c r="Q52" i="15" s="1"/>
  <c r="B53" i="15"/>
  <c r="N53" i="15" s="1"/>
  <c r="B54" i="15"/>
  <c r="AI54" i="15" s="1"/>
  <c r="B55" i="15"/>
  <c r="B56" i="15"/>
  <c r="AT56" i="15" s="1"/>
  <c r="B57" i="15"/>
  <c r="AT57" i="15" s="1"/>
  <c r="B58" i="15"/>
  <c r="B59" i="15"/>
  <c r="AN59" i="15" s="1"/>
  <c r="B60" i="15"/>
  <c r="AP60" i="15" s="1"/>
  <c r="B61" i="15"/>
  <c r="AW61" i="15" s="1"/>
  <c r="B62" i="15"/>
  <c r="B63" i="15"/>
  <c r="I63" i="15" s="1"/>
  <c r="B64" i="15"/>
  <c r="BN64" i="15" s="1"/>
  <c r="B65" i="15"/>
  <c r="AD65" i="15" s="1"/>
  <c r="B66" i="15"/>
  <c r="B67" i="15"/>
  <c r="T67" i="15" s="1"/>
  <c r="B68" i="15"/>
  <c r="AZ68" i="15" s="1"/>
  <c r="B69" i="15"/>
  <c r="M69" i="15" s="1"/>
  <c r="B70" i="15"/>
  <c r="B71" i="15"/>
  <c r="AO71" i="15" s="1"/>
  <c r="B72" i="15"/>
  <c r="BE72" i="15" s="1"/>
  <c r="B73" i="15"/>
  <c r="X73" i="15" s="1"/>
  <c r="B74" i="15"/>
  <c r="AI74" i="15" s="1"/>
  <c r="B75" i="15"/>
  <c r="BV75" i="15" s="1"/>
  <c r="B76" i="15"/>
  <c r="BM76" i="15" s="1"/>
  <c r="B77" i="15"/>
  <c r="AG77" i="15" s="1"/>
  <c r="B78" i="15"/>
  <c r="B79" i="15"/>
  <c r="BH79" i="15" s="1"/>
  <c r="B80" i="15"/>
  <c r="H80" i="15" s="1"/>
  <c r="B81" i="15"/>
  <c r="P81" i="15" s="1"/>
  <c r="B82" i="15"/>
  <c r="BK82" i="15" s="1"/>
  <c r="B83" i="15"/>
  <c r="AF83" i="15" s="1"/>
  <c r="B84" i="15"/>
  <c r="AO84" i="15" s="1"/>
  <c r="B85" i="15"/>
  <c r="AL85" i="15" s="1"/>
  <c r="B86" i="15"/>
  <c r="AY86" i="15" s="1"/>
  <c r="B87" i="15"/>
  <c r="BA87" i="15" s="1"/>
  <c r="B88" i="15"/>
  <c r="L88" i="15" s="1"/>
  <c r="B89" i="15"/>
  <c r="AP89" i="15" s="1"/>
  <c r="B90" i="15"/>
  <c r="BJ90" i="15" s="1"/>
  <c r="B91" i="15"/>
  <c r="AO91" i="15" s="1"/>
  <c r="B92" i="15"/>
  <c r="L92" i="15" s="1"/>
  <c r="I3" i="15"/>
  <c r="J3" i="15"/>
  <c r="K3" i="15"/>
  <c r="K1" i="15" s="1"/>
  <c r="L3" i="15"/>
  <c r="M3" i="15"/>
  <c r="O3" i="15"/>
  <c r="N3" i="15"/>
  <c r="M1" i="15" s="1"/>
  <c r="P3" i="15"/>
  <c r="Y3" i="15"/>
  <c r="V3" i="15"/>
  <c r="W3" i="15"/>
  <c r="X3" i="15"/>
  <c r="H3" i="15"/>
  <c r="F3" i="15"/>
  <c r="G3" i="15"/>
  <c r="G1" i="15" s="1"/>
  <c r="AV1" i="15"/>
  <c r="CK7" i="15"/>
  <c r="AF54" i="31"/>
  <c r="X54" i="31" s="1"/>
  <c r="Y54" i="31" s="1"/>
  <c r="M54" i="31"/>
  <c r="C54" i="31" s="1"/>
  <c r="D54" i="31" s="1"/>
  <c r="AF53" i="31"/>
  <c r="X53" i="31" s="1"/>
  <c r="Y53" i="31" s="1"/>
  <c r="M53" i="31"/>
  <c r="C53" i="31" s="1"/>
  <c r="D53" i="31" s="1"/>
  <c r="AF52" i="31"/>
  <c r="X52" i="31" s="1"/>
  <c r="Y52" i="31" s="1"/>
  <c r="M52" i="31"/>
  <c r="C52" i="31" s="1"/>
  <c r="D52" i="31" s="1"/>
  <c r="AF51" i="31"/>
  <c r="X51" i="31" s="1"/>
  <c r="Y51" i="31" s="1"/>
  <c r="M51" i="31"/>
  <c r="C51" i="31" s="1"/>
  <c r="D51" i="31" s="1"/>
  <c r="AF50" i="31"/>
  <c r="X50" i="31" s="1"/>
  <c r="Y50" i="31" s="1"/>
  <c r="M50" i="31"/>
  <c r="C50" i="31" s="1"/>
  <c r="D50" i="31" s="1"/>
  <c r="AF49" i="31"/>
  <c r="X49" i="31" s="1"/>
  <c r="Y49" i="31" s="1"/>
  <c r="M49" i="31"/>
  <c r="C49" i="31" s="1"/>
  <c r="D49" i="31" s="1"/>
  <c r="AF48" i="31"/>
  <c r="X48" i="31" s="1"/>
  <c r="Y48" i="31" s="1"/>
  <c r="M48" i="31"/>
  <c r="C48" i="31" s="1"/>
  <c r="D48" i="31" s="1"/>
  <c r="AF47" i="31"/>
  <c r="X47" i="31" s="1"/>
  <c r="Y47" i="31" s="1"/>
  <c r="M47" i="31"/>
  <c r="C47" i="31" s="1"/>
  <c r="D47" i="31" s="1"/>
  <c r="AF46" i="31"/>
  <c r="X46" i="31" s="1"/>
  <c r="Y46" i="31" s="1"/>
  <c r="M46" i="31"/>
  <c r="C46" i="31" s="1"/>
  <c r="D46" i="31" s="1"/>
  <c r="AF45" i="31"/>
  <c r="X45" i="31" s="1"/>
  <c r="Y45" i="31"/>
  <c r="M45" i="31"/>
  <c r="C45" i="31" s="1"/>
  <c r="D45" i="31" s="1"/>
  <c r="AF44" i="31"/>
  <c r="X44" i="31" s="1"/>
  <c r="Y44" i="31" s="1"/>
  <c r="M44" i="31"/>
  <c r="C44" i="31" s="1"/>
  <c r="D44" i="31" s="1"/>
  <c r="AF43" i="31"/>
  <c r="X43" i="31" s="1"/>
  <c r="Y43" i="31" s="1"/>
  <c r="M43" i="31"/>
  <c r="C43" i="31" s="1"/>
  <c r="D43" i="31" s="1"/>
  <c r="AF42" i="31"/>
  <c r="X42" i="31" s="1"/>
  <c r="Y42" i="31" s="1"/>
  <c r="M42" i="31"/>
  <c r="C42" i="31" s="1"/>
  <c r="D42" i="31" s="1"/>
  <c r="AF41" i="31"/>
  <c r="X41" i="31" s="1"/>
  <c r="Y41" i="31" s="1"/>
  <c r="M41" i="31"/>
  <c r="C41" i="31" s="1"/>
  <c r="D41" i="31" s="1"/>
  <c r="AF40" i="31"/>
  <c r="X40" i="31" s="1"/>
  <c r="Y40" i="31" s="1"/>
  <c r="M40" i="31"/>
  <c r="C40" i="31" s="1"/>
  <c r="D40" i="31" s="1"/>
  <c r="AF39" i="31"/>
  <c r="X39" i="31"/>
  <c r="Y39" i="31" s="1"/>
  <c r="M39" i="31"/>
  <c r="C39" i="31" s="1"/>
  <c r="D39" i="31" s="1"/>
  <c r="AF38" i="31"/>
  <c r="X38" i="31" s="1"/>
  <c r="Y38" i="31" s="1"/>
  <c r="M38" i="31"/>
  <c r="C38" i="31" s="1"/>
  <c r="D38" i="31" s="1"/>
  <c r="AF37" i="31"/>
  <c r="X37" i="31" s="1"/>
  <c r="Y37" i="31" s="1"/>
  <c r="M37" i="31"/>
  <c r="C37" i="31" s="1"/>
  <c r="D37" i="31" s="1"/>
  <c r="AF36" i="31"/>
  <c r="X36" i="31" s="1"/>
  <c r="Y36" i="31" s="1"/>
  <c r="M36" i="31"/>
  <c r="C36" i="31" s="1"/>
  <c r="D36" i="31" s="1"/>
  <c r="AF35" i="31"/>
  <c r="X35" i="31" s="1"/>
  <c r="Y35" i="31" s="1"/>
  <c r="M35" i="31"/>
  <c r="C35" i="31" s="1"/>
  <c r="D35" i="31" s="1"/>
  <c r="AF34" i="31"/>
  <c r="X34" i="31" s="1"/>
  <c r="Y34" i="31" s="1"/>
  <c r="M34" i="31"/>
  <c r="C34" i="31" s="1"/>
  <c r="D34" i="31" s="1"/>
  <c r="AF33" i="31"/>
  <c r="X33" i="31" s="1"/>
  <c r="Y33" i="31" s="1"/>
  <c r="M33" i="31"/>
  <c r="C33" i="31" s="1"/>
  <c r="D33" i="31" s="1"/>
  <c r="AF32" i="31"/>
  <c r="X32" i="31" s="1"/>
  <c r="Y32" i="31" s="1"/>
  <c r="M32" i="31"/>
  <c r="C32" i="31" s="1"/>
  <c r="D32" i="31" s="1"/>
  <c r="AF31" i="31"/>
  <c r="X31" i="31" s="1"/>
  <c r="Y31" i="31" s="1"/>
  <c r="M31" i="31"/>
  <c r="C31" i="31" s="1"/>
  <c r="D31" i="31" s="1"/>
  <c r="AF30" i="31"/>
  <c r="X30" i="31" s="1"/>
  <c r="Y30" i="31" s="1"/>
  <c r="M30" i="31"/>
  <c r="C30" i="31" s="1"/>
  <c r="D30" i="31" s="1"/>
  <c r="AF29" i="31"/>
  <c r="X29" i="31" s="1"/>
  <c r="Y29" i="31" s="1"/>
  <c r="M29" i="31"/>
  <c r="C29" i="31" s="1"/>
  <c r="D29" i="31" s="1"/>
  <c r="AF28" i="31"/>
  <c r="X28" i="31" s="1"/>
  <c r="Y28" i="31" s="1"/>
  <c r="M28" i="31"/>
  <c r="C28" i="31" s="1"/>
  <c r="D28" i="31" s="1"/>
  <c r="AF27" i="31"/>
  <c r="X27" i="31" s="1"/>
  <c r="Y27" i="31" s="1"/>
  <c r="M27" i="31"/>
  <c r="C27" i="31" s="1"/>
  <c r="D27" i="31" s="1"/>
  <c r="AF26" i="31"/>
  <c r="X26" i="31" s="1"/>
  <c r="Y26" i="31" s="1"/>
  <c r="M26" i="31"/>
  <c r="C26" i="31" s="1"/>
  <c r="D26" i="31" s="1"/>
  <c r="AF25" i="31"/>
  <c r="X25" i="31" s="1"/>
  <c r="Y25" i="31" s="1"/>
  <c r="M25" i="31"/>
  <c r="C25" i="31" s="1"/>
  <c r="D25" i="31" s="1"/>
  <c r="AF24" i="31"/>
  <c r="X24" i="31" s="1"/>
  <c r="Y24" i="31" s="1"/>
  <c r="M24" i="31"/>
  <c r="C24" i="31" s="1"/>
  <c r="D24" i="31" s="1"/>
  <c r="AF23" i="31"/>
  <c r="X23" i="31" s="1"/>
  <c r="Y23" i="31" s="1"/>
  <c r="M23" i="31"/>
  <c r="C23" i="31" s="1"/>
  <c r="D23" i="31" s="1"/>
  <c r="AF22" i="31"/>
  <c r="X22" i="31" s="1"/>
  <c r="Y22" i="31" s="1"/>
  <c r="M22" i="31"/>
  <c r="C22" i="31" s="1"/>
  <c r="D22" i="31" s="1"/>
  <c r="AF21" i="31"/>
  <c r="X21" i="31"/>
  <c r="Y21" i="31" s="1"/>
  <c r="M21" i="31"/>
  <c r="C21" i="31" s="1"/>
  <c r="D21" i="31" s="1"/>
  <c r="AF20" i="31"/>
  <c r="X20" i="31" s="1"/>
  <c r="Y20" i="31" s="1"/>
  <c r="M20" i="31"/>
  <c r="C20" i="31" s="1"/>
  <c r="D20" i="31" s="1"/>
  <c r="AF19" i="31"/>
  <c r="X19" i="31" s="1"/>
  <c r="Y19" i="31" s="1"/>
  <c r="M19" i="31"/>
  <c r="C19" i="31" s="1"/>
  <c r="D19" i="31" s="1"/>
  <c r="AF18" i="31"/>
  <c r="X18" i="31" s="1"/>
  <c r="Y18" i="31" s="1"/>
  <c r="M18" i="31"/>
  <c r="C18" i="31" s="1"/>
  <c r="D18" i="31" s="1"/>
  <c r="AF17" i="31"/>
  <c r="X17" i="31" s="1"/>
  <c r="Y17" i="31" s="1"/>
  <c r="M17" i="31"/>
  <c r="C17" i="31" s="1"/>
  <c r="D17" i="31" s="1"/>
  <c r="AF16" i="31"/>
  <c r="X16" i="31" s="1"/>
  <c r="Y16" i="31" s="1"/>
  <c r="M16" i="31"/>
  <c r="C16" i="31" s="1"/>
  <c r="D16" i="31" s="1"/>
  <c r="AF15" i="31"/>
  <c r="X15" i="31" s="1"/>
  <c r="Y15" i="31" s="1"/>
  <c r="M15" i="31"/>
  <c r="C15" i="31" s="1"/>
  <c r="D15" i="31" s="1"/>
  <c r="AF14" i="31"/>
  <c r="X14" i="31" s="1"/>
  <c r="Y14" i="31" s="1"/>
  <c r="M14" i="31"/>
  <c r="C14" i="31" s="1"/>
  <c r="D14" i="31" s="1"/>
  <c r="AF13" i="31"/>
  <c r="X13" i="31"/>
  <c r="Y13" i="31" s="1"/>
  <c r="M13" i="31"/>
  <c r="C13" i="31" s="1"/>
  <c r="D13" i="31" s="1"/>
  <c r="AF12" i="31"/>
  <c r="X12" i="31" s="1"/>
  <c r="Y12" i="31" s="1"/>
  <c r="M12" i="31"/>
  <c r="C12" i="31" s="1"/>
  <c r="D12" i="31" s="1"/>
  <c r="AF11" i="31"/>
  <c r="X11" i="31" s="1"/>
  <c r="Y11" i="31" s="1"/>
  <c r="M11" i="31"/>
  <c r="C11" i="31" s="1"/>
  <c r="D11" i="31" s="1"/>
  <c r="AF10" i="31"/>
  <c r="X10" i="31" s="1"/>
  <c r="Y10" i="31" s="1"/>
  <c r="M10" i="31"/>
  <c r="C10" i="31" s="1"/>
  <c r="D10" i="31" s="1"/>
  <c r="AF9" i="31"/>
  <c r="X9" i="31" s="1"/>
  <c r="Y9" i="31" s="1"/>
  <c r="M9" i="31"/>
  <c r="C9" i="31" s="1"/>
  <c r="D9" i="31" s="1"/>
  <c r="AF8" i="31"/>
  <c r="X8" i="31" s="1"/>
  <c r="Y8" i="31" s="1"/>
  <c r="M8" i="31"/>
  <c r="C8" i="31" s="1"/>
  <c r="D8" i="31" s="1"/>
  <c r="AF7" i="31"/>
  <c r="X7" i="31" s="1"/>
  <c r="Y7" i="31" s="1"/>
  <c r="M7" i="31"/>
  <c r="C7" i="31" s="1"/>
  <c r="D7" i="31" s="1"/>
  <c r="AF6" i="31"/>
  <c r="X6" i="31" s="1"/>
  <c r="Y6" i="31" s="1"/>
  <c r="AF5" i="31"/>
  <c r="M6" i="31"/>
  <c r="C6" i="31" s="1"/>
  <c r="D6" i="31" s="1"/>
  <c r="M5" i="31"/>
  <c r="AQ4" i="31"/>
  <c r="AM4" i="31"/>
  <c r="AL4" i="31"/>
  <c r="AK4" i="31"/>
  <c r="AJ4" i="31"/>
  <c r="AI4" i="31"/>
  <c r="AH4" i="31"/>
  <c r="AG4" i="31"/>
  <c r="AE4" i="31"/>
  <c r="AD4" i="31"/>
  <c r="AC4" i="31"/>
  <c r="AB4" i="31"/>
  <c r="AA4" i="31"/>
  <c r="Z4" i="31"/>
  <c r="T4" i="31"/>
  <c r="S4" i="31"/>
  <c r="R4" i="31"/>
  <c r="Q4" i="31"/>
  <c r="P4" i="31"/>
  <c r="O4" i="31"/>
  <c r="N4" i="31"/>
  <c r="L4" i="31"/>
  <c r="K4" i="31"/>
  <c r="J4" i="31"/>
  <c r="I4" i="31"/>
  <c r="H4" i="31"/>
  <c r="G4" i="31"/>
  <c r="F4" i="31"/>
  <c r="E4" i="31"/>
  <c r="AP8" i="34"/>
  <c r="AP9" i="34"/>
  <c r="AP12" i="34"/>
  <c r="AP16" i="34"/>
  <c r="AP17" i="34"/>
  <c r="AP20" i="34"/>
  <c r="AP21" i="34"/>
  <c r="AP24" i="34"/>
  <c r="AP25" i="34"/>
  <c r="AP28" i="34"/>
  <c r="AP29" i="34"/>
  <c r="AP32" i="34"/>
  <c r="AP33" i="34"/>
  <c r="AP36" i="34"/>
  <c r="AP37" i="34"/>
  <c r="AP40" i="34"/>
  <c r="AP41" i="34"/>
  <c r="AP42" i="34"/>
  <c r="AP43" i="34"/>
  <c r="AP44" i="34"/>
  <c r="AP45" i="34"/>
  <c r="AP46" i="34"/>
  <c r="AP47" i="34"/>
  <c r="AP48" i="34"/>
  <c r="AP49" i="34"/>
  <c r="AP50" i="34"/>
  <c r="AP51" i="34"/>
  <c r="AP52" i="34"/>
  <c r="AP53" i="34"/>
  <c r="AP54" i="34"/>
  <c r="AF6" i="34"/>
  <c r="X6" i="34" s="1"/>
  <c r="BM3" i="23" s="1"/>
  <c r="AF5" i="34"/>
  <c r="AF7" i="34"/>
  <c r="X7" i="34" s="1"/>
  <c r="AF8" i="34"/>
  <c r="X8" i="34" s="1"/>
  <c r="BM5" i="23" s="1"/>
  <c r="AF9" i="34"/>
  <c r="X9" i="34" s="1"/>
  <c r="BM6" i="23" s="1"/>
  <c r="AF10" i="34"/>
  <c r="X10" i="34" s="1"/>
  <c r="AF11" i="34"/>
  <c r="X11" i="34" s="1"/>
  <c r="AF12" i="34"/>
  <c r="X12" i="34" s="1"/>
  <c r="BM9" i="23" s="1"/>
  <c r="AF13" i="34"/>
  <c r="AF14" i="34"/>
  <c r="X14" i="34" s="1"/>
  <c r="AF15" i="34"/>
  <c r="X15" i="34" s="1"/>
  <c r="BM12" i="23" s="1"/>
  <c r="AF16" i="34"/>
  <c r="X16" i="34" s="1"/>
  <c r="BM13" i="23" s="1"/>
  <c r="AF17" i="34"/>
  <c r="X17" i="34" s="1"/>
  <c r="BM14" i="23" s="1"/>
  <c r="AF18" i="34"/>
  <c r="X18" i="34" s="1"/>
  <c r="BM15" i="23" s="1"/>
  <c r="AF19" i="34"/>
  <c r="X19" i="34" s="1"/>
  <c r="BM16" i="23" s="1"/>
  <c r="AF20" i="34"/>
  <c r="X20" i="34" s="1"/>
  <c r="BM17" i="23" s="1"/>
  <c r="AF21" i="34"/>
  <c r="X21" i="34" s="1"/>
  <c r="BM18" i="23" s="1"/>
  <c r="AF22" i="34"/>
  <c r="X22" i="34" s="1"/>
  <c r="BM19" i="23" s="1"/>
  <c r="AF23" i="34"/>
  <c r="X23" i="34" s="1"/>
  <c r="AF24" i="34"/>
  <c r="X24" i="34" s="1"/>
  <c r="BM21" i="23" s="1"/>
  <c r="AF25" i="34"/>
  <c r="X25" i="34" s="1"/>
  <c r="BM22" i="23" s="1"/>
  <c r="AF26" i="34"/>
  <c r="AF27" i="34"/>
  <c r="X27" i="34" s="1"/>
  <c r="AF28" i="34"/>
  <c r="X28" i="34" s="1"/>
  <c r="AF29" i="34"/>
  <c r="X29" i="34" s="1"/>
  <c r="BM26" i="23" s="1"/>
  <c r="AF30" i="34"/>
  <c r="AF31" i="34"/>
  <c r="X31" i="34" s="1"/>
  <c r="AF32" i="34"/>
  <c r="X32" i="34" s="1"/>
  <c r="BM29" i="23" s="1"/>
  <c r="AF33" i="34"/>
  <c r="X33" i="34" s="1"/>
  <c r="BM30" i="23" s="1"/>
  <c r="AF34" i="34"/>
  <c r="X34" i="34" s="1"/>
  <c r="BM31" i="23" s="1"/>
  <c r="AF35" i="34"/>
  <c r="X35" i="34" s="1"/>
  <c r="BM32" i="23" s="1"/>
  <c r="AF36" i="34"/>
  <c r="X36" i="34" s="1"/>
  <c r="AF37" i="34"/>
  <c r="X37" i="34" s="1"/>
  <c r="BM34" i="23" s="1"/>
  <c r="AF38" i="34"/>
  <c r="X38" i="34" s="1"/>
  <c r="BM35" i="23" s="1"/>
  <c r="AF39" i="34"/>
  <c r="X39" i="34" s="1"/>
  <c r="BM36" i="23" s="1"/>
  <c r="AF40" i="34"/>
  <c r="X40" i="34" s="1"/>
  <c r="BM37" i="23" s="1"/>
  <c r="AF41" i="34"/>
  <c r="X41" i="34" s="1"/>
  <c r="BM38" i="23" s="1"/>
  <c r="AF42" i="34"/>
  <c r="X42" i="34" s="1"/>
  <c r="BM39" i="23" s="1"/>
  <c r="AF43" i="34"/>
  <c r="X43" i="34" s="1"/>
  <c r="BM40" i="23" s="1"/>
  <c r="AF44" i="34"/>
  <c r="X44" i="34" s="1"/>
  <c r="AF45" i="34"/>
  <c r="X45" i="34" s="1"/>
  <c r="BM42" i="23" s="1"/>
  <c r="AF46" i="34"/>
  <c r="X46" i="34" s="1"/>
  <c r="AF47" i="34"/>
  <c r="X47" i="34" s="1"/>
  <c r="AF48" i="34"/>
  <c r="X48" i="34" s="1"/>
  <c r="AF49" i="34"/>
  <c r="X49" i="34" s="1"/>
  <c r="BM46" i="23" s="1"/>
  <c r="AF50" i="34"/>
  <c r="X50" i="34" s="1"/>
  <c r="BM47" i="23" s="1"/>
  <c r="AF51" i="34"/>
  <c r="X51" i="34" s="1"/>
  <c r="BM48" i="23" s="1"/>
  <c r="AF52" i="34"/>
  <c r="X52" i="34" s="1"/>
  <c r="BM49" i="23" s="1"/>
  <c r="AF53" i="34"/>
  <c r="X53" i="34" s="1"/>
  <c r="BM50" i="23" s="1"/>
  <c r="AF54" i="34"/>
  <c r="X54" i="34" s="1"/>
  <c r="W8" i="34"/>
  <c r="W9" i="34"/>
  <c r="W12" i="34"/>
  <c r="X13" i="34"/>
  <c r="BM10" i="23" s="1"/>
  <c r="W16" i="34"/>
  <c r="W17" i="34"/>
  <c r="W20" i="34"/>
  <c r="W21" i="34"/>
  <c r="W24" i="34"/>
  <c r="X26" i="34"/>
  <c r="BM23" i="23" s="1"/>
  <c r="W28" i="34"/>
  <c r="W29" i="34"/>
  <c r="W32" i="34"/>
  <c r="W33" i="34"/>
  <c r="W36" i="34"/>
  <c r="W40" i="34"/>
  <c r="W41" i="34"/>
  <c r="W42" i="34"/>
  <c r="W43" i="34"/>
  <c r="W44" i="34"/>
  <c r="W45" i="34"/>
  <c r="W46" i="34"/>
  <c r="W47" i="34"/>
  <c r="W48" i="34"/>
  <c r="W49" i="34"/>
  <c r="W50" i="34"/>
  <c r="W51" i="34"/>
  <c r="W52" i="34"/>
  <c r="W53" i="34"/>
  <c r="W54" i="34"/>
  <c r="M6" i="34"/>
  <c r="C6" i="34" s="1"/>
  <c r="M5" i="34"/>
  <c r="C5" i="34" s="1"/>
  <c r="BK2" i="23" s="1"/>
  <c r="M7" i="34"/>
  <c r="M8" i="34"/>
  <c r="C8" i="34" s="1"/>
  <c r="BK5" i="23" s="1"/>
  <c r="M9" i="34"/>
  <c r="C9" i="34" s="1"/>
  <c r="BK6" i="23" s="1"/>
  <c r="M10" i="34"/>
  <c r="C10" i="34" s="1"/>
  <c r="M11" i="34"/>
  <c r="C11" i="34" s="1"/>
  <c r="BK8" i="23" s="1"/>
  <c r="M12" i="34"/>
  <c r="C12" i="34" s="1"/>
  <c r="BK9" i="23" s="1"/>
  <c r="M13" i="34"/>
  <c r="C13" i="34" s="1"/>
  <c r="BK10" i="23" s="1"/>
  <c r="M14" i="34"/>
  <c r="M15" i="34"/>
  <c r="C15" i="34" s="1"/>
  <c r="BK12" i="23" s="1"/>
  <c r="M16" i="34"/>
  <c r="C16" i="34" s="1"/>
  <c r="BK13" i="23" s="1"/>
  <c r="M17" i="34"/>
  <c r="C17" i="34" s="1"/>
  <c r="M18" i="34"/>
  <c r="M19" i="34"/>
  <c r="C19" i="34" s="1"/>
  <c r="BK16" i="23" s="1"/>
  <c r="M20" i="34"/>
  <c r="M21" i="34"/>
  <c r="C21" i="34" s="1"/>
  <c r="BK18" i="23" s="1"/>
  <c r="M22" i="34"/>
  <c r="M23" i="34"/>
  <c r="C23" i="34" s="1"/>
  <c r="BK20" i="23" s="1"/>
  <c r="M24" i="34"/>
  <c r="C24" i="34" s="1"/>
  <c r="BK21" i="23" s="1"/>
  <c r="M25" i="34"/>
  <c r="C25" i="34" s="1"/>
  <c r="BK22" i="23" s="1"/>
  <c r="M26" i="34"/>
  <c r="C26" i="34" s="1"/>
  <c r="M27" i="34"/>
  <c r="C27" i="34" s="1"/>
  <c r="BK24" i="23" s="1"/>
  <c r="M28" i="34"/>
  <c r="C28" i="34" s="1"/>
  <c r="M29" i="34"/>
  <c r="C29" i="34" s="1"/>
  <c r="M30" i="34"/>
  <c r="C30" i="34" s="1"/>
  <c r="M31" i="34"/>
  <c r="C31" i="34" s="1"/>
  <c r="BK28" i="23" s="1"/>
  <c r="M32" i="34"/>
  <c r="C32" i="34" s="1"/>
  <c r="BK29" i="23" s="1"/>
  <c r="M33" i="34"/>
  <c r="C33" i="34" s="1"/>
  <c r="BK30" i="23" s="1"/>
  <c r="M34" i="34"/>
  <c r="C34" i="34" s="1"/>
  <c r="BK31" i="23" s="1"/>
  <c r="M35" i="34"/>
  <c r="C35" i="34" s="1"/>
  <c r="M36" i="34"/>
  <c r="C36" i="34" s="1"/>
  <c r="BK33" i="23" s="1"/>
  <c r="M37" i="34"/>
  <c r="C37" i="34" s="1"/>
  <c r="BK34" i="23" s="1"/>
  <c r="M38" i="34"/>
  <c r="M39" i="34"/>
  <c r="C39" i="34" s="1"/>
  <c r="BK36" i="23" s="1"/>
  <c r="M40" i="34"/>
  <c r="M41" i="34"/>
  <c r="C41" i="34" s="1"/>
  <c r="BK38" i="23" s="1"/>
  <c r="M42" i="34"/>
  <c r="C42" i="34" s="1"/>
  <c r="M43" i="34"/>
  <c r="C43" i="34" s="1"/>
  <c r="BK40" i="23" s="1"/>
  <c r="M44" i="34"/>
  <c r="C44" i="34" s="1"/>
  <c r="BK41" i="23" s="1"/>
  <c r="M45" i="34"/>
  <c r="C45" i="34" s="1"/>
  <c r="BK42" i="23" s="1"/>
  <c r="M46" i="34"/>
  <c r="C46" i="34" s="1"/>
  <c r="BK43" i="23" s="1"/>
  <c r="M47" i="34"/>
  <c r="C47" i="34" s="1"/>
  <c r="BK44" i="23" s="1"/>
  <c r="M48" i="34"/>
  <c r="C48" i="34" s="1"/>
  <c r="BK45" i="23" s="1"/>
  <c r="M49" i="34"/>
  <c r="C49" i="34" s="1"/>
  <c r="M50" i="34"/>
  <c r="C50" i="34" s="1"/>
  <c r="BK47" i="23" s="1"/>
  <c r="M51" i="34"/>
  <c r="C51" i="34" s="1"/>
  <c r="BK48" i="23" s="1"/>
  <c r="M52" i="34"/>
  <c r="C52" i="34" s="1"/>
  <c r="BK49" i="23" s="1"/>
  <c r="M53" i="34"/>
  <c r="C53" i="34" s="1"/>
  <c r="M54" i="34"/>
  <c r="C54" i="34" s="1"/>
  <c r="BK51" i="23" s="1"/>
  <c r="B8" i="34"/>
  <c r="B12" i="34"/>
  <c r="B16" i="34"/>
  <c r="B17" i="34"/>
  <c r="C18" i="34"/>
  <c r="BK15" i="23" s="1"/>
  <c r="B20" i="34"/>
  <c r="C20" i="34"/>
  <c r="BK17" i="23" s="1"/>
  <c r="B21" i="34"/>
  <c r="B22" i="34"/>
  <c r="C22" i="34"/>
  <c r="BK19" i="23" s="1"/>
  <c r="B24" i="34"/>
  <c r="B25" i="34"/>
  <c r="B28" i="34"/>
  <c r="B32" i="34"/>
  <c r="B33" i="34"/>
  <c r="B36" i="34"/>
  <c r="B37" i="34"/>
  <c r="B40" i="34"/>
  <c r="C40" i="34"/>
  <c r="BK37" i="23" s="1"/>
  <c r="B41" i="34"/>
  <c r="B42" i="34"/>
  <c r="B43" i="34"/>
  <c r="B44" i="34"/>
  <c r="B45" i="34"/>
  <c r="B46" i="34"/>
  <c r="B47" i="34"/>
  <c r="B48" i="34"/>
  <c r="B49" i="34"/>
  <c r="B50" i="34"/>
  <c r="D50" i="34" s="1"/>
  <c r="BL47" i="23" s="1"/>
  <c r="B51" i="34"/>
  <c r="B52" i="34"/>
  <c r="B53" i="34"/>
  <c r="B54" i="34"/>
  <c r="C7" i="34"/>
  <c r="BK4" i="23" s="1"/>
  <c r="C14" i="34"/>
  <c r="BK11" i="23" s="1"/>
  <c r="C38" i="34"/>
  <c r="X30" i="34"/>
  <c r="BM27" i="23" s="1"/>
  <c r="AQ4" i="34"/>
  <c r="AM4" i="34"/>
  <c r="AL4" i="34"/>
  <c r="AK4" i="34"/>
  <c r="AJ4" i="34"/>
  <c r="AI4" i="34"/>
  <c r="AH4" i="34"/>
  <c r="AG4" i="34"/>
  <c r="AE4" i="34"/>
  <c r="AD4" i="34"/>
  <c r="AC4" i="34"/>
  <c r="AB4" i="34"/>
  <c r="AA4" i="34"/>
  <c r="Z4" i="34"/>
  <c r="T4" i="34"/>
  <c r="S4" i="34"/>
  <c r="R4" i="34"/>
  <c r="Q4" i="34"/>
  <c r="P4" i="34"/>
  <c r="O4" i="34"/>
  <c r="N4" i="34"/>
  <c r="L4" i="34"/>
  <c r="K4" i="34"/>
  <c r="J4" i="34"/>
  <c r="I4" i="34"/>
  <c r="H4" i="34"/>
  <c r="G4" i="34"/>
  <c r="F4" i="34"/>
  <c r="E4" i="34"/>
  <c r="A9" i="32"/>
  <c r="G9" i="32" s="1"/>
  <c r="M9" i="32" s="1"/>
  <c r="A10" i="32"/>
  <c r="G10" i="32" s="1"/>
  <c r="M10" i="32" s="1"/>
  <c r="A13" i="32"/>
  <c r="G13" i="32" s="1"/>
  <c r="M13" i="32" s="1"/>
  <c r="A14" i="32"/>
  <c r="G14" i="32" s="1"/>
  <c r="M14" i="32" s="1"/>
  <c r="A15" i="32"/>
  <c r="G15" i="32" s="1"/>
  <c r="M15" i="32" s="1"/>
  <c r="A17" i="32"/>
  <c r="G17" i="32" s="1"/>
  <c r="M17" i="32" s="1"/>
  <c r="A18" i="32"/>
  <c r="G18" i="32" s="1"/>
  <c r="M18" i="32" s="1"/>
  <c r="A21" i="32"/>
  <c r="G21" i="32" s="1"/>
  <c r="M21" i="32" s="1"/>
  <c r="A22" i="32"/>
  <c r="G22" i="32" s="1"/>
  <c r="M22" i="32" s="1"/>
  <c r="A25" i="32"/>
  <c r="G25" i="32" s="1"/>
  <c r="M25" i="32" s="1"/>
  <c r="A29" i="32"/>
  <c r="G29" i="32" s="1"/>
  <c r="M29" i="32" s="1"/>
  <c r="A30" i="32"/>
  <c r="G30" i="32" s="1"/>
  <c r="M30" i="32" s="1"/>
  <c r="A33" i="32"/>
  <c r="G33" i="32" s="1"/>
  <c r="M33" i="32" s="1"/>
  <c r="A34" i="32"/>
  <c r="G34" i="32" s="1"/>
  <c r="M34" i="32" s="1"/>
  <c r="A37" i="32"/>
  <c r="G37" i="32" s="1"/>
  <c r="M37" i="32" s="1"/>
  <c r="A41" i="32"/>
  <c r="G41" i="32" s="1"/>
  <c r="M41" i="32" s="1"/>
  <c r="A42" i="32"/>
  <c r="G42" i="32" s="1"/>
  <c r="M42" i="32" s="1"/>
  <c r="A43" i="32"/>
  <c r="G43" i="32" s="1"/>
  <c r="M43" i="32" s="1"/>
  <c r="A44" i="32"/>
  <c r="G44" i="32" s="1"/>
  <c r="M44" i="32" s="1"/>
  <c r="A45" i="32"/>
  <c r="G45" i="32" s="1"/>
  <c r="M45" i="32" s="1"/>
  <c r="A46" i="32"/>
  <c r="G46" i="32" s="1"/>
  <c r="M46" i="32" s="1"/>
  <c r="A47" i="32"/>
  <c r="G47" i="32" s="1"/>
  <c r="M47" i="32" s="1"/>
  <c r="A48" i="32"/>
  <c r="G48" i="32" s="1"/>
  <c r="M48" i="32" s="1"/>
  <c r="A49" i="32"/>
  <c r="G49" i="32" s="1"/>
  <c r="M49" i="32" s="1"/>
  <c r="A50" i="32"/>
  <c r="G50" i="32" s="1"/>
  <c r="M50" i="32" s="1"/>
  <c r="A51" i="32"/>
  <c r="G51" i="32" s="1"/>
  <c r="M51" i="32" s="1"/>
  <c r="A52" i="32"/>
  <c r="G52" i="32" s="1"/>
  <c r="M52" i="32" s="1"/>
  <c r="A53" i="32"/>
  <c r="G53" i="32" s="1"/>
  <c r="M53" i="32" s="1"/>
  <c r="A54" i="32"/>
  <c r="G54" i="32" s="1"/>
  <c r="M54" i="32" s="1"/>
  <c r="A55" i="32"/>
  <c r="G55" i="32" s="1"/>
  <c r="M55" i="32" s="1"/>
  <c r="A56" i="32"/>
  <c r="G56" i="32" s="1"/>
  <c r="M56" i="32" s="1"/>
  <c r="A57" i="32"/>
  <c r="G57" i="32" s="1"/>
  <c r="M57" i="32" s="1"/>
  <c r="A58" i="32"/>
  <c r="G58" i="32" s="1"/>
  <c r="M58" i="32" s="1"/>
  <c r="A59" i="32"/>
  <c r="G59" i="32" s="1"/>
  <c r="M59" i="32" s="1"/>
  <c r="A60" i="32"/>
  <c r="G60" i="32" s="1"/>
  <c r="M60" i="32" s="1"/>
  <c r="A61" i="32"/>
  <c r="G61" i="32" s="1"/>
  <c r="M61" i="32" s="1"/>
  <c r="A62" i="32"/>
  <c r="G62" i="32" s="1"/>
  <c r="M62" i="32" s="1"/>
  <c r="A63" i="32"/>
  <c r="G63" i="32" s="1"/>
  <c r="M63" i="32" s="1"/>
  <c r="A64" i="32"/>
  <c r="G64" i="32" s="1"/>
  <c r="M64" i="32" s="1"/>
  <c r="A65" i="32"/>
  <c r="G65" i="32" s="1"/>
  <c r="M65" i="32" s="1"/>
  <c r="A66" i="32"/>
  <c r="G66" i="32" s="1"/>
  <c r="M66" i="32" s="1"/>
  <c r="A67" i="32"/>
  <c r="G67" i="32" s="1"/>
  <c r="M67" i="32" s="1"/>
  <c r="A68" i="32"/>
  <c r="G68" i="32" s="1"/>
  <c r="M68" i="32" s="1"/>
  <c r="A69" i="32"/>
  <c r="G69" i="32" s="1"/>
  <c r="M69" i="32" s="1"/>
  <c r="Q5" i="32"/>
  <c r="P5" i="32"/>
  <c r="O5" i="32"/>
  <c r="N5" i="32"/>
  <c r="L5" i="32"/>
  <c r="K5" i="32"/>
  <c r="J5" i="32"/>
  <c r="I5" i="32"/>
  <c r="H5" i="32"/>
  <c r="E5" i="32"/>
  <c r="D5" i="32"/>
  <c r="C5" i="32"/>
  <c r="B5" i="32"/>
  <c r="BK25" i="23"/>
  <c r="CF78" i="23"/>
  <c r="BO3" i="23"/>
  <c r="BO4" i="23"/>
  <c r="BO5" i="23"/>
  <c r="BO6" i="23"/>
  <c r="BO7" i="23"/>
  <c r="BO8" i="23"/>
  <c r="BO9" i="23"/>
  <c r="BO10" i="23"/>
  <c r="BO11" i="23"/>
  <c r="BO12" i="23"/>
  <c r="BO13" i="23"/>
  <c r="BO14" i="23"/>
  <c r="BO15" i="23"/>
  <c r="BO16" i="23"/>
  <c r="BO17" i="23"/>
  <c r="BO18" i="23"/>
  <c r="BO19" i="23"/>
  <c r="BO20" i="23"/>
  <c r="BO21" i="23"/>
  <c r="BO22" i="23"/>
  <c r="BO23" i="23"/>
  <c r="BO24" i="23"/>
  <c r="BO25" i="23"/>
  <c r="BO26" i="23"/>
  <c r="BO27" i="23"/>
  <c r="BO28" i="23"/>
  <c r="BO29" i="23"/>
  <c r="BO30" i="23"/>
  <c r="BO31" i="23"/>
  <c r="BO32" i="23"/>
  <c r="BO33" i="23"/>
  <c r="BO34" i="23"/>
  <c r="BO35" i="23"/>
  <c r="BO36" i="23"/>
  <c r="BO37" i="23"/>
  <c r="BO38" i="23"/>
  <c r="BO39" i="23"/>
  <c r="BO40" i="23"/>
  <c r="BO41" i="23"/>
  <c r="BO42" i="23"/>
  <c r="BO43" i="23"/>
  <c r="BO44" i="23"/>
  <c r="BO45" i="23"/>
  <c r="BO46" i="23"/>
  <c r="BO47" i="23"/>
  <c r="BO48" i="23"/>
  <c r="BO49" i="23"/>
  <c r="BO50" i="23"/>
  <c r="BO51" i="23"/>
  <c r="BO52" i="23"/>
  <c r="BO53" i="23"/>
  <c r="BO54" i="23"/>
  <c r="BO55" i="23"/>
  <c r="BO56" i="23"/>
  <c r="BO57" i="23"/>
  <c r="BO58" i="23"/>
  <c r="BO59" i="23"/>
  <c r="BO60" i="23"/>
  <c r="BO61" i="23"/>
  <c r="BO62" i="23"/>
  <c r="BO63" i="23"/>
  <c r="BO64" i="23"/>
  <c r="BO65" i="23"/>
  <c r="BO66" i="23"/>
  <c r="BO67" i="23"/>
  <c r="BO68" i="23"/>
  <c r="BO69" i="23"/>
  <c r="BO70" i="23"/>
  <c r="BO71" i="23"/>
  <c r="BO72" i="23"/>
  <c r="BO73" i="23"/>
  <c r="BO74" i="23"/>
  <c r="BO75" i="23"/>
  <c r="BO76" i="23"/>
  <c r="BO77" i="23"/>
  <c r="BO78" i="23"/>
  <c r="BO79" i="23"/>
  <c r="BO80" i="23"/>
  <c r="BO81" i="23"/>
  <c r="BO82" i="23"/>
  <c r="BO83" i="23"/>
  <c r="BO84" i="23"/>
  <c r="BO85" i="23"/>
  <c r="BO86" i="23"/>
  <c r="BO2" i="23"/>
  <c r="CT3" i="23"/>
  <c r="CU3" i="23"/>
  <c r="CV3" i="23"/>
  <c r="CW3" i="23"/>
  <c r="CX3" i="23"/>
  <c r="CY3" i="23"/>
  <c r="CZ3" i="23"/>
  <c r="DA3" i="23"/>
  <c r="DB3" i="23"/>
  <c r="DC3" i="23"/>
  <c r="CT4" i="23"/>
  <c r="CU4" i="23"/>
  <c r="CV4" i="23"/>
  <c r="CW4" i="23"/>
  <c r="CX4" i="23"/>
  <c r="CY4" i="23"/>
  <c r="CZ4" i="23"/>
  <c r="DA4" i="23"/>
  <c r="DB4" i="23"/>
  <c r="DC4" i="23"/>
  <c r="CT5" i="23"/>
  <c r="CU5" i="23"/>
  <c r="CV5" i="23"/>
  <c r="CW5" i="23"/>
  <c r="CX5" i="23"/>
  <c r="CY5" i="23"/>
  <c r="CZ5" i="23"/>
  <c r="DA5" i="23"/>
  <c r="DB5" i="23"/>
  <c r="DC5" i="23"/>
  <c r="CT6" i="23"/>
  <c r="CU6" i="23"/>
  <c r="CV6" i="23"/>
  <c r="CW6" i="23"/>
  <c r="CX6" i="23"/>
  <c r="CY6" i="23"/>
  <c r="CZ6" i="23"/>
  <c r="DA6" i="23"/>
  <c r="DB6" i="23"/>
  <c r="DC6" i="23"/>
  <c r="CT7" i="23"/>
  <c r="CU7" i="23"/>
  <c r="CV7" i="23"/>
  <c r="CW7" i="23"/>
  <c r="CX7" i="23"/>
  <c r="CY7" i="23"/>
  <c r="CZ7" i="23"/>
  <c r="DA7" i="23"/>
  <c r="DB7" i="23"/>
  <c r="DC7" i="23"/>
  <c r="CT8" i="23"/>
  <c r="CU8" i="23"/>
  <c r="CV8" i="23"/>
  <c r="CW8" i="23"/>
  <c r="CX8" i="23"/>
  <c r="CY8" i="23"/>
  <c r="CZ8" i="23"/>
  <c r="DA8" i="23"/>
  <c r="DB8" i="23"/>
  <c r="DC8" i="23"/>
  <c r="CT9" i="23"/>
  <c r="CU9" i="23"/>
  <c r="CV9" i="23"/>
  <c r="CW9" i="23"/>
  <c r="CX9" i="23"/>
  <c r="CY9" i="23"/>
  <c r="CZ9" i="23"/>
  <c r="DA9" i="23"/>
  <c r="DB9" i="23"/>
  <c r="DC9" i="23"/>
  <c r="CT10" i="23"/>
  <c r="CU10" i="23"/>
  <c r="CV10" i="23"/>
  <c r="CW10" i="23"/>
  <c r="CX10" i="23"/>
  <c r="CY10" i="23"/>
  <c r="CZ10" i="23"/>
  <c r="DA10" i="23"/>
  <c r="DB10" i="23"/>
  <c r="DC10" i="23"/>
  <c r="CT11" i="23"/>
  <c r="CU11" i="23"/>
  <c r="CV11" i="23"/>
  <c r="CW11" i="23"/>
  <c r="CX11" i="23"/>
  <c r="CY11" i="23"/>
  <c r="CZ11" i="23"/>
  <c r="DA11" i="23"/>
  <c r="DB11" i="23"/>
  <c r="DC11" i="23"/>
  <c r="CT12" i="23"/>
  <c r="CU12" i="23"/>
  <c r="CV12" i="23"/>
  <c r="CW12" i="23"/>
  <c r="CX12" i="23"/>
  <c r="CY12" i="23"/>
  <c r="CZ12" i="23"/>
  <c r="DA12" i="23"/>
  <c r="DB12" i="23"/>
  <c r="DC12" i="23"/>
  <c r="CT13" i="23"/>
  <c r="CU13" i="23"/>
  <c r="CV13" i="23"/>
  <c r="CW13" i="23"/>
  <c r="CX13" i="23"/>
  <c r="CY13" i="23"/>
  <c r="CZ13" i="23"/>
  <c r="DA13" i="23"/>
  <c r="DB13" i="23"/>
  <c r="DC13" i="23"/>
  <c r="CT14" i="23"/>
  <c r="CU14" i="23"/>
  <c r="CV14" i="23"/>
  <c r="CW14" i="23"/>
  <c r="CX14" i="23"/>
  <c r="CY14" i="23"/>
  <c r="CZ14" i="23"/>
  <c r="DA14" i="23"/>
  <c r="DB14" i="23"/>
  <c r="DC14" i="23"/>
  <c r="CT15" i="23"/>
  <c r="CU15" i="23"/>
  <c r="CV15" i="23"/>
  <c r="CW15" i="23"/>
  <c r="CX15" i="23"/>
  <c r="CY15" i="23"/>
  <c r="CZ15" i="23"/>
  <c r="DA15" i="23"/>
  <c r="DB15" i="23"/>
  <c r="DC15" i="23"/>
  <c r="CT16" i="23"/>
  <c r="CU16" i="23"/>
  <c r="CV16" i="23"/>
  <c r="CW16" i="23"/>
  <c r="CX16" i="23"/>
  <c r="CY16" i="23"/>
  <c r="CZ16" i="23"/>
  <c r="DA16" i="23"/>
  <c r="DB16" i="23"/>
  <c r="DC16" i="23"/>
  <c r="CT17" i="23"/>
  <c r="CU17" i="23"/>
  <c r="CV17" i="23"/>
  <c r="CW17" i="23"/>
  <c r="CX17" i="23"/>
  <c r="CY17" i="23"/>
  <c r="CZ17" i="23"/>
  <c r="DA17" i="23"/>
  <c r="DB17" i="23"/>
  <c r="DC17" i="23"/>
  <c r="CT18" i="23"/>
  <c r="CU18" i="23"/>
  <c r="CV18" i="23"/>
  <c r="CW18" i="23"/>
  <c r="CX18" i="23"/>
  <c r="CY18" i="23"/>
  <c r="CZ18" i="23"/>
  <c r="DA18" i="23"/>
  <c r="DB18" i="23"/>
  <c r="DC18" i="23"/>
  <c r="CT19" i="23"/>
  <c r="CU19" i="23"/>
  <c r="CV19" i="23"/>
  <c r="CW19" i="23"/>
  <c r="CX19" i="23"/>
  <c r="CY19" i="23"/>
  <c r="CZ19" i="23"/>
  <c r="DA19" i="23"/>
  <c r="DB19" i="23"/>
  <c r="DC19" i="23"/>
  <c r="CT20" i="23"/>
  <c r="CU20" i="23"/>
  <c r="CV20" i="23"/>
  <c r="CW20" i="23"/>
  <c r="CX20" i="23"/>
  <c r="CY20" i="23"/>
  <c r="CZ20" i="23"/>
  <c r="DA20" i="23"/>
  <c r="DB20" i="23"/>
  <c r="DC20" i="23"/>
  <c r="CT21" i="23"/>
  <c r="CU21" i="23"/>
  <c r="CV21" i="23"/>
  <c r="CW21" i="23"/>
  <c r="CX21" i="23"/>
  <c r="CY21" i="23"/>
  <c r="CZ21" i="23"/>
  <c r="DA21" i="23"/>
  <c r="DB21" i="23"/>
  <c r="DC21" i="23"/>
  <c r="CT22" i="23"/>
  <c r="CU22" i="23"/>
  <c r="CV22" i="23"/>
  <c r="CW22" i="23"/>
  <c r="CX22" i="23"/>
  <c r="CY22" i="23"/>
  <c r="CZ22" i="23"/>
  <c r="DA22" i="23"/>
  <c r="DB22" i="23"/>
  <c r="DC22" i="23"/>
  <c r="CT23" i="23"/>
  <c r="CU23" i="23"/>
  <c r="CV23" i="23"/>
  <c r="CW23" i="23"/>
  <c r="CX23" i="23"/>
  <c r="CY23" i="23"/>
  <c r="CZ23" i="23"/>
  <c r="DA23" i="23"/>
  <c r="DB23" i="23"/>
  <c r="DC23" i="23"/>
  <c r="CT24" i="23"/>
  <c r="CU24" i="23"/>
  <c r="CV24" i="23"/>
  <c r="CW24" i="23"/>
  <c r="CX24" i="23"/>
  <c r="CY24" i="23"/>
  <c r="CZ24" i="23"/>
  <c r="DA24" i="23"/>
  <c r="DB24" i="23"/>
  <c r="DC24" i="23"/>
  <c r="CT25" i="23"/>
  <c r="CU25" i="23"/>
  <c r="CV25" i="23"/>
  <c r="CW25" i="23"/>
  <c r="CX25" i="23"/>
  <c r="CY25" i="23"/>
  <c r="CZ25" i="23"/>
  <c r="DA25" i="23"/>
  <c r="DB25" i="23"/>
  <c r="DC25" i="23"/>
  <c r="CT26" i="23"/>
  <c r="CU26" i="23"/>
  <c r="CV26" i="23"/>
  <c r="CW26" i="23"/>
  <c r="CX26" i="23"/>
  <c r="CY26" i="23"/>
  <c r="CZ26" i="23"/>
  <c r="DA26" i="23"/>
  <c r="DB26" i="23"/>
  <c r="DC26" i="23"/>
  <c r="CT27" i="23"/>
  <c r="CU27" i="23"/>
  <c r="CV27" i="23"/>
  <c r="CW27" i="23"/>
  <c r="CX27" i="23"/>
  <c r="CY27" i="23"/>
  <c r="CZ27" i="23"/>
  <c r="DA27" i="23"/>
  <c r="DB27" i="23"/>
  <c r="DC27" i="23"/>
  <c r="CT28" i="23"/>
  <c r="CU28" i="23"/>
  <c r="CV28" i="23"/>
  <c r="CW28" i="23"/>
  <c r="CX28" i="23"/>
  <c r="CY28" i="23"/>
  <c r="CZ28" i="23"/>
  <c r="DA28" i="23"/>
  <c r="DB28" i="23"/>
  <c r="DC28" i="23"/>
  <c r="CT29" i="23"/>
  <c r="CU29" i="23"/>
  <c r="CV29" i="23"/>
  <c r="CW29" i="23"/>
  <c r="CX29" i="23"/>
  <c r="CY29" i="23"/>
  <c r="CZ29" i="23"/>
  <c r="DA29" i="23"/>
  <c r="DB29" i="23"/>
  <c r="DC29" i="23"/>
  <c r="CT30" i="23"/>
  <c r="CU30" i="23"/>
  <c r="CV30" i="23"/>
  <c r="CW30" i="23"/>
  <c r="CX30" i="23"/>
  <c r="CY30" i="23"/>
  <c r="CZ30" i="23"/>
  <c r="DA30" i="23"/>
  <c r="DB30" i="23"/>
  <c r="DC30" i="23"/>
  <c r="CT31" i="23"/>
  <c r="CU31" i="23"/>
  <c r="CV31" i="23"/>
  <c r="CW31" i="23"/>
  <c r="CX31" i="23"/>
  <c r="CY31" i="23"/>
  <c r="CZ31" i="23"/>
  <c r="DA31" i="23"/>
  <c r="DB31" i="23"/>
  <c r="DC31" i="23"/>
  <c r="CT32" i="23"/>
  <c r="CU32" i="23"/>
  <c r="CV32" i="23"/>
  <c r="CW32" i="23"/>
  <c r="CX32" i="23"/>
  <c r="CY32" i="23"/>
  <c r="CZ32" i="23"/>
  <c r="DA32" i="23"/>
  <c r="DB32" i="23"/>
  <c r="DC32" i="23"/>
  <c r="CT33" i="23"/>
  <c r="CU33" i="23"/>
  <c r="CV33" i="23"/>
  <c r="CW33" i="23"/>
  <c r="CX33" i="23"/>
  <c r="CY33" i="23"/>
  <c r="CZ33" i="23"/>
  <c r="DA33" i="23"/>
  <c r="DB33" i="23"/>
  <c r="DC33" i="23"/>
  <c r="CT34" i="23"/>
  <c r="CU34" i="23"/>
  <c r="CV34" i="23"/>
  <c r="CW34" i="23"/>
  <c r="CX34" i="23"/>
  <c r="CY34" i="23"/>
  <c r="CZ34" i="23"/>
  <c r="DA34" i="23"/>
  <c r="DB34" i="23"/>
  <c r="DC34" i="23"/>
  <c r="CT35" i="23"/>
  <c r="CU35" i="23"/>
  <c r="CV35" i="23"/>
  <c r="CW35" i="23"/>
  <c r="CX35" i="23"/>
  <c r="CY35" i="23"/>
  <c r="CZ35" i="23"/>
  <c r="DA35" i="23"/>
  <c r="DB35" i="23"/>
  <c r="DC35" i="23"/>
  <c r="CT36" i="23"/>
  <c r="CU36" i="23"/>
  <c r="CV36" i="23"/>
  <c r="CW36" i="23"/>
  <c r="CX36" i="23"/>
  <c r="CY36" i="23"/>
  <c r="CZ36" i="23"/>
  <c r="DA36" i="23"/>
  <c r="DB36" i="23"/>
  <c r="DC36" i="23"/>
  <c r="CT37" i="23"/>
  <c r="CU37" i="23"/>
  <c r="CV37" i="23"/>
  <c r="CW37" i="23"/>
  <c r="CX37" i="23"/>
  <c r="CY37" i="23"/>
  <c r="CZ37" i="23"/>
  <c r="DA37" i="23"/>
  <c r="DB37" i="23"/>
  <c r="DC37" i="23"/>
  <c r="CT38" i="23"/>
  <c r="CU38" i="23"/>
  <c r="CV38" i="23"/>
  <c r="CW38" i="23"/>
  <c r="CX38" i="23"/>
  <c r="CY38" i="23"/>
  <c r="CZ38" i="23"/>
  <c r="DA38" i="23"/>
  <c r="DB38" i="23"/>
  <c r="DC38" i="23"/>
  <c r="CT39" i="23"/>
  <c r="CU39" i="23"/>
  <c r="CV39" i="23"/>
  <c r="CW39" i="23"/>
  <c r="CX39" i="23"/>
  <c r="CY39" i="23"/>
  <c r="CZ39" i="23"/>
  <c r="DA39" i="23"/>
  <c r="DB39" i="23"/>
  <c r="DC39" i="23"/>
  <c r="CT40" i="23"/>
  <c r="CU40" i="23"/>
  <c r="CV40" i="23"/>
  <c r="CW40" i="23"/>
  <c r="CX40" i="23"/>
  <c r="CY40" i="23"/>
  <c r="CZ40" i="23"/>
  <c r="DA40" i="23"/>
  <c r="DB40" i="23"/>
  <c r="DC40" i="23"/>
  <c r="CT41" i="23"/>
  <c r="CU41" i="23"/>
  <c r="CV41" i="23"/>
  <c r="CW41" i="23"/>
  <c r="CX41" i="23"/>
  <c r="CY41" i="23"/>
  <c r="CZ41" i="23"/>
  <c r="DA41" i="23"/>
  <c r="DB41" i="23"/>
  <c r="DC41" i="23"/>
  <c r="CT42" i="23"/>
  <c r="CU42" i="23"/>
  <c r="CV42" i="23"/>
  <c r="CW42" i="23"/>
  <c r="CX42" i="23"/>
  <c r="CY42" i="23"/>
  <c r="CZ42" i="23"/>
  <c r="DA42" i="23"/>
  <c r="DB42" i="23"/>
  <c r="DC42" i="23"/>
  <c r="CT43" i="23"/>
  <c r="CU43" i="23"/>
  <c r="CV43" i="23"/>
  <c r="CW43" i="23"/>
  <c r="CX43" i="23"/>
  <c r="CY43" i="23"/>
  <c r="CZ43" i="23"/>
  <c r="DA43" i="23"/>
  <c r="DB43" i="23"/>
  <c r="DC43" i="23"/>
  <c r="CT44" i="23"/>
  <c r="CU44" i="23"/>
  <c r="CV44" i="23"/>
  <c r="CW44" i="23"/>
  <c r="CX44" i="23"/>
  <c r="CY44" i="23"/>
  <c r="CZ44" i="23"/>
  <c r="DA44" i="23"/>
  <c r="DB44" i="23"/>
  <c r="DC44" i="23"/>
  <c r="CT45" i="23"/>
  <c r="CU45" i="23"/>
  <c r="CV45" i="23"/>
  <c r="CW45" i="23"/>
  <c r="CX45" i="23"/>
  <c r="CY45" i="23"/>
  <c r="CZ45" i="23"/>
  <c r="DA45" i="23"/>
  <c r="DB45" i="23"/>
  <c r="DC45" i="23"/>
  <c r="CT46" i="23"/>
  <c r="CU46" i="23"/>
  <c r="CV46" i="23"/>
  <c r="CW46" i="23"/>
  <c r="CX46" i="23"/>
  <c r="CY46" i="23"/>
  <c r="CZ46" i="23"/>
  <c r="DA46" i="23"/>
  <c r="DB46" i="23"/>
  <c r="DC46" i="23"/>
  <c r="CT47" i="23"/>
  <c r="CU47" i="23"/>
  <c r="CV47" i="23"/>
  <c r="CW47" i="23"/>
  <c r="CX47" i="23"/>
  <c r="CY47" i="23"/>
  <c r="CZ47" i="23"/>
  <c r="DA47" i="23"/>
  <c r="DB47" i="23"/>
  <c r="DC47" i="23"/>
  <c r="CT48" i="23"/>
  <c r="CU48" i="23"/>
  <c r="CV48" i="23"/>
  <c r="CW48" i="23"/>
  <c r="CX48" i="23"/>
  <c r="CY48" i="23"/>
  <c r="CZ48" i="23"/>
  <c r="DA48" i="23"/>
  <c r="DB48" i="23"/>
  <c r="DC48" i="23"/>
  <c r="CT49" i="23"/>
  <c r="CU49" i="23"/>
  <c r="CV49" i="23"/>
  <c r="CW49" i="23"/>
  <c r="CX49" i="23"/>
  <c r="CY49" i="23"/>
  <c r="CZ49" i="23"/>
  <c r="DA49" i="23"/>
  <c r="DB49" i="23"/>
  <c r="DC49" i="23"/>
  <c r="CT50" i="23"/>
  <c r="CU50" i="23"/>
  <c r="CV50" i="23"/>
  <c r="CW50" i="23"/>
  <c r="CX50" i="23"/>
  <c r="CY50" i="23"/>
  <c r="CZ50" i="23"/>
  <c r="DA50" i="23"/>
  <c r="DB50" i="23"/>
  <c r="DC50" i="23"/>
  <c r="CT51" i="23"/>
  <c r="CU51" i="23"/>
  <c r="CV51" i="23"/>
  <c r="CW51" i="23"/>
  <c r="CX51" i="23"/>
  <c r="CY51" i="23"/>
  <c r="CZ51" i="23"/>
  <c r="DA51" i="23"/>
  <c r="DB51" i="23"/>
  <c r="DC51" i="23"/>
  <c r="CT52" i="23"/>
  <c r="CU52" i="23"/>
  <c r="CV52" i="23"/>
  <c r="CW52" i="23"/>
  <c r="CX52" i="23"/>
  <c r="CY52" i="23"/>
  <c r="CZ52" i="23"/>
  <c r="DA52" i="23"/>
  <c r="DB52" i="23"/>
  <c r="DC52" i="23"/>
  <c r="CT53" i="23"/>
  <c r="CU53" i="23"/>
  <c r="CV53" i="23"/>
  <c r="CW53" i="23"/>
  <c r="CX53" i="23"/>
  <c r="CY53" i="23"/>
  <c r="CZ53" i="23"/>
  <c r="DA53" i="23"/>
  <c r="DB53" i="23"/>
  <c r="DC53" i="23"/>
  <c r="CT54" i="23"/>
  <c r="CU54" i="23"/>
  <c r="CV54" i="23"/>
  <c r="CW54" i="23"/>
  <c r="CX54" i="23"/>
  <c r="CY54" i="23"/>
  <c r="CZ54" i="23"/>
  <c r="DA54" i="23"/>
  <c r="DB54" i="23"/>
  <c r="DC54" i="23"/>
  <c r="CT55" i="23"/>
  <c r="CU55" i="23"/>
  <c r="CV55" i="23"/>
  <c r="CW55" i="23"/>
  <c r="CX55" i="23"/>
  <c r="CY55" i="23"/>
  <c r="CZ55" i="23"/>
  <c r="DA55" i="23"/>
  <c r="DB55" i="23"/>
  <c r="DC55" i="23"/>
  <c r="CT56" i="23"/>
  <c r="CU56" i="23"/>
  <c r="CV56" i="23"/>
  <c r="CW56" i="23"/>
  <c r="CX56" i="23"/>
  <c r="CY56" i="23"/>
  <c r="CZ56" i="23"/>
  <c r="DA56" i="23"/>
  <c r="DB56" i="23"/>
  <c r="DC56" i="23"/>
  <c r="CT57" i="23"/>
  <c r="CU57" i="23"/>
  <c r="CV57" i="23"/>
  <c r="CW57" i="23"/>
  <c r="CX57" i="23"/>
  <c r="CY57" i="23"/>
  <c r="CZ57" i="23"/>
  <c r="DA57" i="23"/>
  <c r="DB57" i="23"/>
  <c r="DC57" i="23"/>
  <c r="CT58" i="23"/>
  <c r="CU58" i="23"/>
  <c r="CV58" i="23"/>
  <c r="CW58" i="23"/>
  <c r="CX58" i="23"/>
  <c r="CY58" i="23"/>
  <c r="CZ58" i="23"/>
  <c r="DA58" i="23"/>
  <c r="DB58" i="23"/>
  <c r="DC58" i="23"/>
  <c r="CT59" i="23"/>
  <c r="CU59" i="23"/>
  <c r="CV59" i="23"/>
  <c r="CW59" i="23"/>
  <c r="CX59" i="23"/>
  <c r="CY59" i="23"/>
  <c r="CZ59" i="23"/>
  <c r="DA59" i="23"/>
  <c r="DB59" i="23"/>
  <c r="DC59" i="23"/>
  <c r="CT60" i="23"/>
  <c r="CU60" i="23"/>
  <c r="CV60" i="23"/>
  <c r="CW60" i="23"/>
  <c r="CX60" i="23"/>
  <c r="CY60" i="23"/>
  <c r="CZ60" i="23"/>
  <c r="DA60" i="23"/>
  <c r="DB60" i="23"/>
  <c r="DC60" i="23"/>
  <c r="CT61" i="23"/>
  <c r="CU61" i="23"/>
  <c r="CV61" i="23"/>
  <c r="CW61" i="23"/>
  <c r="CX61" i="23"/>
  <c r="CY61" i="23"/>
  <c r="CZ61" i="23"/>
  <c r="DA61" i="23"/>
  <c r="DB61" i="23"/>
  <c r="DC61" i="23"/>
  <c r="CT62" i="23"/>
  <c r="CU62" i="23"/>
  <c r="CV62" i="23"/>
  <c r="CW62" i="23"/>
  <c r="CX62" i="23"/>
  <c r="CY62" i="23"/>
  <c r="CZ62" i="23"/>
  <c r="DA62" i="23"/>
  <c r="DB62" i="23"/>
  <c r="DC62" i="23"/>
  <c r="CT63" i="23"/>
  <c r="CU63" i="23"/>
  <c r="CV63" i="23"/>
  <c r="CW63" i="23"/>
  <c r="CX63" i="23"/>
  <c r="CY63" i="23"/>
  <c r="CZ63" i="23"/>
  <c r="DA63" i="23"/>
  <c r="DB63" i="23"/>
  <c r="DC63" i="23"/>
  <c r="CT64" i="23"/>
  <c r="CU64" i="23"/>
  <c r="CV64" i="23"/>
  <c r="CW64" i="23"/>
  <c r="CX64" i="23"/>
  <c r="CY64" i="23"/>
  <c r="CZ64" i="23"/>
  <c r="DA64" i="23"/>
  <c r="DB64" i="23"/>
  <c r="DC64" i="23"/>
  <c r="CT65" i="23"/>
  <c r="CU65" i="23"/>
  <c r="CV65" i="23"/>
  <c r="CW65" i="23"/>
  <c r="CX65" i="23"/>
  <c r="CY65" i="23"/>
  <c r="CZ65" i="23"/>
  <c r="DA65" i="23"/>
  <c r="DB65" i="23"/>
  <c r="DC65" i="23"/>
  <c r="CT66" i="23"/>
  <c r="CU66" i="23"/>
  <c r="CV66" i="23"/>
  <c r="CW66" i="23"/>
  <c r="CX66" i="23"/>
  <c r="CY66" i="23"/>
  <c r="CZ66" i="23"/>
  <c r="DA66" i="23"/>
  <c r="DB66" i="23"/>
  <c r="DC66" i="23"/>
  <c r="CT67" i="23"/>
  <c r="CU67" i="23"/>
  <c r="CV67" i="23"/>
  <c r="CW67" i="23"/>
  <c r="CX67" i="23"/>
  <c r="CY67" i="23"/>
  <c r="CZ67" i="23"/>
  <c r="DA67" i="23"/>
  <c r="DB67" i="23"/>
  <c r="DC67" i="23"/>
  <c r="CT68" i="23"/>
  <c r="CU68" i="23"/>
  <c r="CV68" i="23"/>
  <c r="CW68" i="23"/>
  <c r="CX68" i="23"/>
  <c r="CY68" i="23"/>
  <c r="CZ68" i="23"/>
  <c r="DA68" i="23"/>
  <c r="DB68" i="23"/>
  <c r="DC68" i="23"/>
  <c r="CT69" i="23"/>
  <c r="CU69" i="23"/>
  <c r="CV69" i="23"/>
  <c r="CW69" i="23"/>
  <c r="CX69" i="23"/>
  <c r="CY69" i="23"/>
  <c r="CZ69" i="23"/>
  <c r="DA69" i="23"/>
  <c r="DB69" i="23"/>
  <c r="DC69" i="23"/>
  <c r="CT70" i="23"/>
  <c r="CU70" i="23"/>
  <c r="CV70" i="23"/>
  <c r="CW70" i="23"/>
  <c r="CX70" i="23"/>
  <c r="CY70" i="23"/>
  <c r="CZ70" i="23"/>
  <c r="DA70" i="23"/>
  <c r="DB70" i="23"/>
  <c r="DC70" i="23"/>
  <c r="CT71" i="23"/>
  <c r="CU71" i="23"/>
  <c r="CV71" i="23"/>
  <c r="CW71" i="23"/>
  <c r="CX71" i="23"/>
  <c r="CY71" i="23"/>
  <c r="CZ71" i="23"/>
  <c r="DA71" i="23"/>
  <c r="DB71" i="23"/>
  <c r="DC71" i="23"/>
  <c r="CT72" i="23"/>
  <c r="CU72" i="23"/>
  <c r="CV72" i="23"/>
  <c r="CW72" i="23"/>
  <c r="CX72" i="23"/>
  <c r="CY72" i="23"/>
  <c r="CZ72" i="23"/>
  <c r="DA72" i="23"/>
  <c r="DB72" i="23"/>
  <c r="DC72" i="23"/>
  <c r="CT73" i="23"/>
  <c r="CU73" i="23"/>
  <c r="CV73" i="23"/>
  <c r="CW73" i="23"/>
  <c r="CX73" i="23"/>
  <c r="CY73" i="23"/>
  <c r="CZ73" i="23"/>
  <c r="DA73" i="23"/>
  <c r="DB73" i="23"/>
  <c r="DC73" i="23"/>
  <c r="CT74" i="23"/>
  <c r="CU74" i="23"/>
  <c r="CV74" i="23"/>
  <c r="CW74" i="23"/>
  <c r="CX74" i="23"/>
  <c r="CY74" i="23"/>
  <c r="CZ74" i="23"/>
  <c r="DA74" i="23"/>
  <c r="DB74" i="23"/>
  <c r="DC74" i="23"/>
  <c r="CT75" i="23"/>
  <c r="CU75" i="23"/>
  <c r="CV75" i="23"/>
  <c r="CW75" i="23"/>
  <c r="CX75" i="23"/>
  <c r="CY75" i="23"/>
  <c r="CZ75" i="23"/>
  <c r="DA75" i="23"/>
  <c r="DB75" i="23"/>
  <c r="DC75" i="23"/>
  <c r="CT76" i="23"/>
  <c r="CU76" i="23"/>
  <c r="CV76" i="23"/>
  <c r="CW76" i="23"/>
  <c r="CX76" i="23"/>
  <c r="CY76" i="23"/>
  <c r="CZ76" i="23"/>
  <c r="DA76" i="23"/>
  <c r="DB76" i="23"/>
  <c r="DC76" i="23"/>
  <c r="CT77" i="23"/>
  <c r="CU77" i="23"/>
  <c r="CV77" i="23"/>
  <c r="CW77" i="23"/>
  <c r="CX77" i="23"/>
  <c r="CY77" i="23"/>
  <c r="CZ77" i="23"/>
  <c r="DA77" i="23"/>
  <c r="DB77" i="23"/>
  <c r="DC77" i="23"/>
  <c r="CT78" i="23"/>
  <c r="CU78" i="23"/>
  <c r="CV78" i="23"/>
  <c r="CW78" i="23"/>
  <c r="CX78" i="23"/>
  <c r="CY78" i="23"/>
  <c r="CZ78" i="23"/>
  <c r="DA78" i="23"/>
  <c r="DB78" i="23"/>
  <c r="DC78" i="23"/>
  <c r="CT79" i="23"/>
  <c r="CU79" i="23"/>
  <c r="CV79" i="23"/>
  <c r="CW79" i="23"/>
  <c r="CX79" i="23"/>
  <c r="CY79" i="23"/>
  <c r="CZ79" i="23"/>
  <c r="DA79" i="23"/>
  <c r="DB79" i="23"/>
  <c r="DC79" i="23"/>
  <c r="CT80" i="23"/>
  <c r="CU80" i="23"/>
  <c r="CV80" i="23"/>
  <c r="CW80" i="23"/>
  <c r="CX80" i="23"/>
  <c r="CY80" i="23"/>
  <c r="CZ80" i="23"/>
  <c r="DA80" i="23"/>
  <c r="DB80" i="23"/>
  <c r="DC80" i="23"/>
  <c r="CT81" i="23"/>
  <c r="CU81" i="23"/>
  <c r="CV81" i="23"/>
  <c r="CW81" i="23"/>
  <c r="CX81" i="23"/>
  <c r="CY81" i="23"/>
  <c r="CZ81" i="23"/>
  <c r="DA81" i="23"/>
  <c r="DB81" i="23"/>
  <c r="DC81" i="23"/>
  <c r="CT82" i="23"/>
  <c r="CU82" i="23"/>
  <c r="CV82" i="23"/>
  <c r="CW82" i="23"/>
  <c r="CX82" i="23"/>
  <c r="CY82" i="23"/>
  <c r="CZ82" i="23"/>
  <c r="DA82" i="23"/>
  <c r="DB82" i="23"/>
  <c r="DC82" i="23"/>
  <c r="CT83" i="23"/>
  <c r="CU83" i="23"/>
  <c r="CV83" i="23"/>
  <c r="CW83" i="23"/>
  <c r="CX83" i="23"/>
  <c r="CY83" i="23"/>
  <c r="CZ83" i="23"/>
  <c r="DA83" i="23"/>
  <c r="DB83" i="23"/>
  <c r="DC83" i="23"/>
  <c r="CT84" i="23"/>
  <c r="CU84" i="23"/>
  <c r="CV84" i="23"/>
  <c r="CW84" i="23"/>
  <c r="CX84" i="23"/>
  <c r="CY84" i="23"/>
  <c r="CZ84" i="23"/>
  <c r="DA84" i="23"/>
  <c r="DB84" i="23"/>
  <c r="DC84" i="23"/>
  <c r="CT85" i="23"/>
  <c r="CU85" i="23"/>
  <c r="CV85" i="23"/>
  <c r="CW85" i="23"/>
  <c r="CX85" i="23"/>
  <c r="CY85" i="23"/>
  <c r="CZ85" i="23"/>
  <c r="DA85" i="23"/>
  <c r="DB85" i="23"/>
  <c r="DC85" i="23"/>
  <c r="CT86" i="23"/>
  <c r="CU86" i="23"/>
  <c r="CV86" i="23"/>
  <c r="CW86" i="23"/>
  <c r="CX86" i="23"/>
  <c r="CY86" i="23"/>
  <c r="CZ86" i="23"/>
  <c r="DA86" i="23"/>
  <c r="DB86" i="23"/>
  <c r="DC86" i="23"/>
  <c r="CZ2" i="23"/>
  <c r="DA2" i="23"/>
  <c r="DB2" i="23"/>
  <c r="DC2" i="23"/>
  <c r="CU2" i="23"/>
  <c r="CV2" i="23"/>
  <c r="CW2" i="23"/>
  <c r="CX2" i="23"/>
  <c r="CY2" i="23"/>
  <c r="CT2" i="23"/>
  <c r="CS2" i="23"/>
  <c r="CO3" i="23"/>
  <c r="CP3" i="23"/>
  <c r="CQ3" i="23"/>
  <c r="CR3" i="23"/>
  <c r="CS3" i="23"/>
  <c r="CO4" i="23"/>
  <c r="CP4" i="23"/>
  <c r="CQ4" i="23"/>
  <c r="CR4" i="23"/>
  <c r="CS4" i="23"/>
  <c r="CO5" i="23"/>
  <c r="CP5" i="23"/>
  <c r="CQ5" i="23"/>
  <c r="CR5" i="23"/>
  <c r="CS5" i="23"/>
  <c r="CO6" i="23"/>
  <c r="CP6" i="23"/>
  <c r="CQ6" i="23"/>
  <c r="CR6" i="23"/>
  <c r="CS6" i="23"/>
  <c r="CO7" i="23"/>
  <c r="CP7" i="23"/>
  <c r="CQ7" i="23"/>
  <c r="CR7" i="23"/>
  <c r="CS7" i="23"/>
  <c r="CO8" i="23"/>
  <c r="CP8" i="23"/>
  <c r="CQ8" i="23"/>
  <c r="CR8" i="23"/>
  <c r="CS8" i="23"/>
  <c r="CO9" i="23"/>
  <c r="CP9" i="23"/>
  <c r="CQ9" i="23"/>
  <c r="CR9" i="23"/>
  <c r="CS9" i="23"/>
  <c r="CO10" i="23"/>
  <c r="CP10" i="23"/>
  <c r="CQ10" i="23"/>
  <c r="CR10" i="23"/>
  <c r="CS10" i="23"/>
  <c r="CO11" i="23"/>
  <c r="CP11" i="23"/>
  <c r="CQ11" i="23"/>
  <c r="CR11" i="23"/>
  <c r="CS11" i="23"/>
  <c r="CO12" i="23"/>
  <c r="CP12" i="23"/>
  <c r="CQ12" i="23"/>
  <c r="CR12" i="23"/>
  <c r="CS12" i="23"/>
  <c r="CO13" i="23"/>
  <c r="CP13" i="23"/>
  <c r="CQ13" i="23"/>
  <c r="CR13" i="23"/>
  <c r="CS13" i="23"/>
  <c r="CO14" i="23"/>
  <c r="CP14" i="23"/>
  <c r="CQ14" i="23"/>
  <c r="CR14" i="23"/>
  <c r="CS14" i="23"/>
  <c r="CO15" i="23"/>
  <c r="CP15" i="23"/>
  <c r="CQ15" i="23"/>
  <c r="CR15" i="23"/>
  <c r="CS15" i="23"/>
  <c r="CO16" i="23"/>
  <c r="CP16" i="23"/>
  <c r="CQ16" i="23"/>
  <c r="CR16" i="23"/>
  <c r="CS16" i="23"/>
  <c r="CO17" i="23"/>
  <c r="CP17" i="23"/>
  <c r="CQ17" i="23"/>
  <c r="CR17" i="23"/>
  <c r="CS17" i="23"/>
  <c r="CO18" i="23"/>
  <c r="CP18" i="23"/>
  <c r="CQ18" i="23"/>
  <c r="CR18" i="23"/>
  <c r="CS18" i="23"/>
  <c r="CO19" i="23"/>
  <c r="CP19" i="23"/>
  <c r="CQ19" i="23"/>
  <c r="CR19" i="23"/>
  <c r="CS19" i="23"/>
  <c r="CO20" i="23"/>
  <c r="CP20" i="23"/>
  <c r="CQ20" i="23"/>
  <c r="CR20" i="23"/>
  <c r="CS20" i="23"/>
  <c r="CO21" i="23"/>
  <c r="CP21" i="23"/>
  <c r="CQ21" i="23"/>
  <c r="CR21" i="23"/>
  <c r="CS21" i="23"/>
  <c r="CO22" i="23"/>
  <c r="CP22" i="23"/>
  <c r="CQ22" i="23"/>
  <c r="CR22" i="23"/>
  <c r="CS22" i="23"/>
  <c r="CO23" i="23"/>
  <c r="CP23" i="23"/>
  <c r="CQ23" i="23"/>
  <c r="CR23" i="23"/>
  <c r="CS23" i="23"/>
  <c r="CO24" i="23"/>
  <c r="CP24" i="23"/>
  <c r="CQ24" i="23"/>
  <c r="CR24" i="23"/>
  <c r="CS24" i="23"/>
  <c r="CO25" i="23"/>
  <c r="CP25" i="23"/>
  <c r="CQ25" i="23"/>
  <c r="CR25" i="23"/>
  <c r="CS25" i="23"/>
  <c r="CO26" i="23"/>
  <c r="CP26" i="23"/>
  <c r="CQ26" i="23"/>
  <c r="CR26" i="23"/>
  <c r="CS26" i="23"/>
  <c r="CO27" i="23"/>
  <c r="CP27" i="23"/>
  <c r="CQ27" i="23"/>
  <c r="CR27" i="23"/>
  <c r="CS27" i="23"/>
  <c r="CO28" i="23"/>
  <c r="CP28" i="23"/>
  <c r="CQ28" i="23"/>
  <c r="CR28" i="23"/>
  <c r="CS28" i="23"/>
  <c r="CO29" i="23"/>
  <c r="CP29" i="23"/>
  <c r="CQ29" i="23"/>
  <c r="CR29" i="23"/>
  <c r="CS29" i="23"/>
  <c r="CO30" i="23"/>
  <c r="CP30" i="23"/>
  <c r="CQ30" i="23"/>
  <c r="CR30" i="23"/>
  <c r="CS30" i="23"/>
  <c r="CO31" i="23"/>
  <c r="CP31" i="23"/>
  <c r="CQ31" i="23"/>
  <c r="CR31" i="23"/>
  <c r="CS31" i="23"/>
  <c r="CO32" i="23"/>
  <c r="CP32" i="23"/>
  <c r="CQ32" i="23"/>
  <c r="CR32" i="23"/>
  <c r="CS32" i="23"/>
  <c r="CO33" i="23"/>
  <c r="CP33" i="23"/>
  <c r="CQ33" i="23"/>
  <c r="CR33" i="23"/>
  <c r="CS33" i="23"/>
  <c r="CO34" i="23"/>
  <c r="CP34" i="23"/>
  <c r="CQ34" i="23"/>
  <c r="CR34" i="23"/>
  <c r="CS34" i="23"/>
  <c r="CO35" i="23"/>
  <c r="CP35" i="23"/>
  <c r="CQ35" i="23"/>
  <c r="CR35" i="23"/>
  <c r="CS35" i="23"/>
  <c r="CO36" i="23"/>
  <c r="CP36" i="23"/>
  <c r="CQ36" i="23"/>
  <c r="CR36" i="23"/>
  <c r="CS36" i="23"/>
  <c r="CO37" i="23"/>
  <c r="CP37" i="23"/>
  <c r="CQ37" i="23"/>
  <c r="CR37" i="23"/>
  <c r="CS37" i="23"/>
  <c r="CO38" i="23"/>
  <c r="CP38" i="23"/>
  <c r="CQ38" i="23"/>
  <c r="CR38" i="23"/>
  <c r="CS38" i="23"/>
  <c r="CO39" i="23"/>
  <c r="CP39" i="23"/>
  <c r="CQ39" i="23"/>
  <c r="CR39" i="23"/>
  <c r="CS39" i="23"/>
  <c r="CO40" i="23"/>
  <c r="CP40" i="23"/>
  <c r="CQ40" i="23"/>
  <c r="CR40" i="23"/>
  <c r="CS40" i="23"/>
  <c r="CO41" i="23"/>
  <c r="CP41" i="23"/>
  <c r="CQ41" i="23"/>
  <c r="CR41" i="23"/>
  <c r="CS41" i="23"/>
  <c r="CO42" i="23"/>
  <c r="CP42" i="23"/>
  <c r="CQ42" i="23"/>
  <c r="CR42" i="23"/>
  <c r="CS42" i="23"/>
  <c r="CO43" i="23"/>
  <c r="CP43" i="23"/>
  <c r="CQ43" i="23"/>
  <c r="CR43" i="23"/>
  <c r="CS43" i="23"/>
  <c r="CO44" i="23"/>
  <c r="CP44" i="23"/>
  <c r="CQ44" i="23"/>
  <c r="CR44" i="23"/>
  <c r="CS44" i="23"/>
  <c r="CO45" i="23"/>
  <c r="CP45" i="23"/>
  <c r="CQ45" i="23"/>
  <c r="CR45" i="23"/>
  <c r="CS45" i="23"/>
  <c r="CO46" i="23"/>
  <c r="CP46" i="23"/>
  <c r="CQ46" i="23"/>
  <c r="CR46" i="23"/>
  <c r="CS46" i="23"/>
  <c r="CO47" i="23"/>
  <c r="CP47" i="23"/>
  <c r="CQ47" i="23"/>
  <c r="CR47" i="23"/>
  <c r="CS47" i="23"/>
  <c r="CO48" i="23"/>
  <c r="CP48" i="23"/>
  <c r="CQ48" i="23"/>
  <c r="CR48" i="23"/>
  <c r="CS48" i="23"/>
  <c r="CO49" i="23"/>
  <c r="CP49" i="23"/>
  <c r="CQ49" i="23"/>
  <c r="CR49" i="23"/>
  <c r="CS49" i="23"/>
  <c r="CO50" i="23"/>
  <c r="CP50" i="23"/>
  <c r="CQ50" i="23"/>
  <c r="CR50" i="23"/>
  <c r="CS50" i="23"/>
  <c r="CO51" i="23"/>
  <c r="CP51" i="23"/>
  <c r="CQ51" i="23"/>
  <c r="CR51" i="23"/>
  <c r="CS51" i="23"/>
  <c r="CO52" i="23"/>
  <c r="CP52" i="23"/>
  <c r="CQ52" i="23"/>
  <c r="CR52" i="23"/>
  <c r="CS52" i="23"/>
  <c r="CO53" i="23"/>
  <c r="CP53" i="23"/>
  <c r="CQ53" i="23"/>
  <c r="CR53" i="23"/>
  <c r="CS53" i="23"/>
  <c r="CO54" i="23"/>
  <c r="CP54" i="23"/>
  <c r="CQ54" i="23"/>
  <c r="CR54" i="23"/>
  <c r="CS54" i="23"/>
  <c r="CO55" i="23"/>
  <c r="CP55" i="23"/>
  <c r="CQ55" i="23"/>
  <c r="CR55" i="23"/>
  <c r="CS55" i="23"/>
  <c r="CO56" i="23"/>
  <c r="CP56" i="23"/>
  <c r="CQ56" i="23"/>
  <c r="CR56" i="23"/>
  <c r="CS56" i="23"/>
  <c r="CO57" i="23"/>
  <c r="CP57" i="23"/>
  <c r="CQ57" i="23"/>
  <c r="CR57" i="23"/>
  <c r="CS57" i="23"/>
  <c r="CO58" i="23"/>
  <c r="CP58" i="23"/>
  <c r="CQ58" i="23"/>
  <c r="CR58" i="23"/>
  <c r="CS58" i="23"/>
  <c r="CO59" i="23"/>
  <c r="CP59" i="23"/>
  <c r="CQ59" i="23"/>
  <c r="CR59" i="23"/>
  <c r="CS59" i="23"/>
  <c r="CO60" i="23"/>
  <c r="CP60" i="23"/>
  <c r="CQ60" i="23"/>
  <c r="CR60" i="23"/>
  <c r="CS60" i="23"/>
  <c r="CO61" i="23"/>
  <c r="CP61" i="23"/>
  <c r="CQ61" i="23"/>
  <c r="CR61" i="23"/>
  <c r="CS61" i="23"/>
  <c r="CO62" i="23"/>
  <c r="CP62" i="23"/>
  <c r="CQ62" i="23"/>
  <c r="CR62" i="23"/>
  <c r="CS62" i="23"/>
  <c r="CO63" i="23"/>
  <c r="CP63" i="23"/>
  <c r="CQ63" i="23"/>
  <c r="CR63" i="23"/>
  <c r="CS63" i="23"/>
  <c r="CO64" i="23"/>
  <c r="CP64" i="23"/>
  <c r="CQ64" i="23"/>
  <c r="CR64" i="23"/>
  <c r="CS64" i="23"/>
  <c r="CO65" i="23"/>
  <c r="CP65" i="23"/>
  <c r="CQ65" i="23"/>
  <c r="CR65" i="23"/>
  <c r="CS65" i="23"/>
  <c r="CO66" i="23"/>
  <c r="CP66" i="23"/>
  <c r="CQ66" i="23"/>
  <c r="CR66" i="23"/>
  <c r="CS66" i="23"/>
  <c r="CO67" i="23"/>
  <c r="CP67" i="23"/>
  <c r="CQ67" i="23"/>
  <c r="CR67" i="23"/>
  <c r="CS67" i="23"/>
  <c r="CO68" i="23"/>
  <c r="CP68" i="23"/>
  <c r="CQ68" i="23"/>
  <c r="CR68" i="23"/>
  <c r="CS68" i="23"/>
  <c r="CO69" i="23"/>
  <c r="CP69" i="23"/>
  <c r="CQ69" i="23"/>
  <c r="CR69" i="23"/>
  <c r="CS69" i="23"/>
  <c r="CO70" i="23"/>
  <c r="CP70" i="23"/>
  <c r="CQ70" i="23"/>
  <c r="CR70" i="23"/>
  <c r="CS70" i="23"/>
  <c r="CO71" i="23"/>
  <c r="CP71" i="23"/>
  <c r="CQ71" i="23"/>
  <c r="CR71" i="23"/>
  <c r="CS71" i="23"/>
  <c r="CO72" i="23"/>
  <c r="CP72" i="23"/>
  <c r="CQ72" i="23"/>
  <c r="CR72" i="23"/>
  <c r="CS72" i="23"/>
  <c r="CO73" i="23"/>
  <c r="CP73" i="23"/>
  <c r="CQ73" i="23"/>
  <c r="CR73" i="23"/>
  <c r="CS73" i="23"/>
  <c r="CO74" i="23"/>
  <c r="CP74" i="23"/>
  <c r="CQ74" i="23"/>
  <c r="CR74" i="23"/>
  <c r="CS74" i="23"/>
  <c r="CO75" i="23"/>
  <c r="CP75" i="23"/>
  <c r="CQ75" i="23"/>
  <c r="CR75" i="23"/>
  <c r="CS75" i="23"/>
  <c r="CO76" i="23"/>
  <c r="CP76" i="23"/>
  <c r="CQ76" i="23"/>
  <c r="CR76" i="23"/>
  <c r="CS76" i="23"/>
  <c r="CO77" i="23"/>
  <c r="CP77" i="23"/>
  <c r="CQ77" i="23"/>
  <c r="CR77" i="23"/>
  <c r="CS77" i="23"/>
  <c r="CO78" i="23"/>
  <c r="CP78" i="23"/>
  <c r="CQ78" i="23"/>
  <c r="CR78" i="23"/>
  <c r="CS78" i="23"/>
  <c r="CO79" i="23"/>
  <c r="CP79" i="23"/>
  <c r="CQ79" i="23"/>
  <c r="CR79" i="23"/>
  <c r="CS79" i="23"/>
  <c r="CO80" i="23"/>
  <c r="CP80" i="23"/>
  <c r="CQ80" i="23"/>
  <c r="CR80" i="23"/>
  <c r="CS80" i="23"/>
  <c r="CO81" i="23"/>
  <c r="CP81" i="23"/>
  <c r="CQ81" i="23"/>
  <c r="CR81" i="23"/>
  <c r="CS81" i="23"/>
  <c r="CO82" i="23"/>
  <c r="CP82" i="23"/>
  <c r="CQ82" i="23"/>
  <c r="CR82" i="23"/>
  <c r="CS82" i="23"/>
  <c r="CO83" i="23"/>
  <c r="CP83" i="23"/>
  <c r="CQ83" i="23"/>
  <c r="CR83" i="23"/>
  <c r="CS83" i="23"/>
  <c r="CO84" i="23"/>
  <c r="CP84" i="23"/>
  <c r="CQ84" i="23"/>
  <c r="CR84" i="23"/>
  <c r="CS84" i="23"/>
  <c r="CO85" i="23"/>
  <c r="CP85" i="23"/>
  <c r="CQ85" i="23"/>
  <c r="CR85" i="23"/>
  <c r="CS85" i="23"/>
  <c r="CO86" i="23"/>
  <c r="CP86" i="23"/>
  <c r="CQ86" i="23"/>
  <c r="CR86" i="23"/>
  <c r="CS86" i="23"/>
  <c r="CP2" i="23"/>
  <c r="CQ2" i="23"/>
  <c r="CR2" i="23"/>
  <c r="CO2" i="23"/>
  <c r="BK52" i="23"/>
  <c r="BM52" i="23"/>
  <c r="BK53" i="23"/>
  <c r="BM53" i="23"/>
  <c r="BK54" i="23"/>
  <c r="BM54" i="23"/>
  <c r="BK55" i="23"/>
  <c r="BM55" i="23"/>
  <c r="BK56" i="23"/>
  <c r="BM56" i="23"/>
  <c r="BK57" i="23"/>
  <c r="BM57" i="23"/>
  <c r="BK58" i="23"/>
  <c r="BM58" i="23"/>
  <c r="BK59" i="23"/>
  <c r="BM59" i="23"/>
  <c r="BK60" i="23"/>
  <c r="BM60" i="23"/>
  <c r="BK61" i="23"/>
  <c r="BM61" i="23"/>
  <c r="BK62" i="23"/>
  <c r="BM62" i="23"/>
  <c r="BK63" i="23"/>
  <c r="BM63" i="23"/>
  <c r="BK64" i="23"/>
  <c r="BM64" i="23"/>
  <c r="BK65" i="23"/>
  <c r="BM65" i="23"/>
  <c r="BK66" i="23"/>
  <c r="BM66" i="23"/>
  <c r="BK67" i="23"/>
  <c r="BM67" i="23"/>
  <c r="BK68" i="23"/>
  <c r="BM68" i="23"/>
  <c r="BK69" i="23"/>
  <c r="BM69" i="23"/>
  <c r="BK70" i="23"/>
  <c r="BM70" i="23"/>
  <c r="BK71" i="23"/>
  <c r="BM71" i="23"/>
  <c r="BK72" i="23"/>
  <c r="BM72" i="23"/>
  <c r="BK73" i="23"/>
  <c r="BM73" i="23"/>
  <c r="BK74" i="23"/>
  <c r="BM74" i="23"/>
  <c r="BK75" i="23"/>
  <c r="BM75" i="23"/>
  <c r="BK76" i="23"/>
  <c r="BM76" i="23"/>
  <c r="BK77" i="23"/>
  <c r="BM77" i="23"/>
  <c r="BK78" i="23"/>
  <c r="BM78" i="23"/>
  <c r="BK79" i="23"/>
  <c r="BM79" i="23"/>
  <c r="BK80" i="23"/>
  <c r="BM80" i="23"/>
  <c r="BK81" i="23"/>
  <c r="BM81" i="23"/>
  <c r="BK82" i="23"/>
  <c r="BL82" i="23"/>
  <c r="BM82" i="23"/>
  <c r="BN82" i="23"/>
  <c r="BK83" i="23"/>
  <c r="BL83" i="23"/>
  <c r="BM83" i="23"/>
  <c r="BN83" i="23"/>
  <c r="BK84" i="23"/>
  <c r="BL84" i="23"/>
  <c r="BM84" i="23"/>
  <c r="BN84" i="23"/>
  <c r="BK85" i="23"/>
  <c r="BL85" i="23"/>
  <c r="BM85" i="23"/>
  <c r="BN85" i="23"/>
  <c r="BK86" i="23"/>
  <c r="BL86" i="23"/>
  <c r="BM86" i="23"/>
  <c r="BN86" i="23"/>
  <c r="CC3" i="23"/>
  <c r="CD3" i="23"/>
  <c r="CE3" i="23"/>
  <c r="CF3" i="23"/>
  <c r="CG3" i="23"/>
  <c r="CH3" i="23"/>
  <c r="CI3" i="23"/>
  <c r="CJ3" i="23"/>
  <c r="CK3" i="23"/>
  <c r="CL3" i="23"/>
  <c r="CM3" i="23"/>
  <c r="CN3" i="23"/>
  <c r="CC4" i="23"/>
  <c r="CD4" i="23"/>
  <c r="CE4" i="23"/>
  <c r="CF4" i="23"/>
  <c r="CH4" i="23"/>
  <c r="CI4" i="23"/>
  <c r="CJ4" i="23"/>
  <c r="CK4" i="23"/>
  <c r="CL4" i="23"/>
  <c r="CM4" i="23"/>
  <c r="CN4" i="23"/>
  <c r="CC5" i="23"/>
  <c r="CE5" i="23"/>
  <c r="CF5" i="23"/>
  <c r="CG5" i="23"/>
  <c r="CI5" i="23"/>
  <c r="CJ5" i="23"/>
  <c r="CL5" i="23"/>
  <c r="CM5" i="23"/>
  <c r="CN5" i="23"/>
  <c r="CC6" i="23"/>
  <c r="CD6" i="23"/>
  <c r="CF6" i="23"/>
  <c r="CG6" i="23"/>
  <c r="CJ6" i="23"/>
  <c r="CK6" i="23"/>
  <c r="CL6" i="23"/>
  <c r="CC7" i="23"/>
  <c r="CD7" i="23"/>
  <c r="CE7" i="23"/>
  <c r="CH7" i="23"/>
  <c r="CI7" i="23"/>
  <c r="CK7" i="23"/>
  <c r="CL7" i="23"/>
  <c r="CM7" i="23"/>
  <c r="CD8" i="23"/>
  <c r="CE8" i="23"/>
  <c r="CG8" i="23"/>
  <c r="CH8" i="23"/>
  <c r="CI8" i="23"/>
  <c r="CK8" i="23"/>
  <c r="CM8" i="23"/>
  <c r="CN8" i="23"/>
  <c r="CC9" i="23"/>
  <c r="CE9" i="23"/>
  <c r="CF9" i="23"/>
  <c r="CG9" i="23"/>
  <c r="CI9" i="23"/>
  <c r="CJ9" i="23"/>
  <c r="CK9" i="23"/>
  <c r="CL9" i="23"/>
  <c r="CM9" i="23"/>
  <c r="CN9" i="23"/>
  <c r="CC10" i="23"/>
  <c r="CD10" i="23"/>
  <c r="CF10" i="23"/>
  <c r="CG10" i="23"/>
  <c r="CH10" i="23"/>
  <c r="CJ10" i="23"/>
  <c r="CK10" i="23"/>
  <c r="CL10" i="23"/>
  <c r="CN10" i="23"/>
  <c r="CC11" i="23"/>
  <c r="CD11" i="23"/>
  <c r="CG11" i="23"/>
  <c r="CH11" i="23"/>
  <c r="CK11" i="23"/>
  <c r="CL11" i="23"/>
  <c r="CN11" i="23"/>
  <c r="CD12" i="23"/>
  <c r="CE12" i="23"/>
  <c r="CF12" i="23"/>
  <c r="CG12" i="23"/>
  <c r="CH12" i="23"/>
  <c r="CI12" i="23"/>
  <c r="CJ12" i="23"/>
  <c r="CM12" i="23"/>
  <c r="CN12" i="23"/>
  <c r="CC13" i="23"/>
  <c r="CE13" i="23"/>
  <c r="CF13" i="23"/>
  <c r="CG13" i="23"/>
  <c r="CI13" i="23"/>
  <c r="CJ13" i="23"/>
  <c r="CK13" i="23"/>
  <c r="CL13" i="23"/>
  <c r="CM13" i="23"/>
  <c r="CN13" i="23"/>
  <c r="CC14" i="23"/>
  <c r="CD14" i="23"/>
  <c r="CF14" i="23"/>
  <c r="CG14" i="23"/>
  <c r="CH14" i="23"/>
  <c r="CJ14" i="23"/>
  <c r="CK14" i="23"/>
  <c r="CL14" i="23"/>
  <c r="CC15" i="23"/>
  <c r="CD15" i="23"/>
  <c r="CE15" i="23"/>
  <c r="CH15" i="23"/>
  <c r="CI15" i="23"/>
  <c r="CK15" i="23"/>
  <c r="CL15" i="23"/>
  <c r="CM15" i="23"/>
  <c r="CN15" i="23"/>
  <c r="CD16" i="23"/>
  <c r="CE16" i="23"/>
  <c r="CF16" i="23"/>
  <c r="CG16" i="23"/>
  <c r="CH16" i="23"/>
  <c r="CI16" i="23"/>
  <c r="CJ16" i="23"/>
  <c r="CL16" i="23"/>
  <c r="CM16" i="23"/>
  <c r="CN16" i="23"/>
  <c r="CC17" i="23"/>
  <c r="CD17" i="23"/>
  <c r="CE17" i="23"/>
  <c r="CF17" i="23"/>
  <c r="CG17" i="23"/>
  <c r="CH17" i="23"/>
  <c r="CI17" i="23"/>
  <c r="CJ17" i="23"/>
  <c r="CK17" i="23"/>
  <c r="CM17" i="23"/>
  <c r="CN17" i="23"/>
  <c r="CC18" i="23"/>
  <c r="CF18" i="23"/>
  <c r="CG18" i="23"/>
  <c r="CH18" i="23"/>
  <c r="CJ18" i="23"/>
  <c r="CK18" i="23"/>
  <c r="CL18" i="23"/>
  <c r="CC19" i="23"/>
  <c r="CD19" i="23"/>
  <c r="CE19" i="23"/>
  <c r="CH19" i="23"/>
  <c r="CI19" i="23"/>
  <c r="CK19" i="23"/>
  <c r="CL19" i="23"/>
  <c r="CM19" i="23"/>
  <c r="CN19" i="23"/>
  <c r="CD20" i="23"/>
  <c r="CE20" i="23"/>
  <c r="CF20" i="23"/>
  <c r="CH20" i="23"/>
  <c r="CI20" i="23"/>
  <c r="CJ20" i="23"/>
  <c r="CM20" i="23"/>
  <c r="CN20" i="23"/>
  <c r="CE21" i="23"/>
  <c r="CF21" i="23"/>
  <c r="CG21" i="23"/>
  <c r="CI21" i="23"/>
  <c r="CJ21" i="23"/>
  <c r="CL21" i="23"/>
  <c r="CM21" i="23"/>
  <c r="CN21" i="23"/>
  <c r="CC22" i="23"/>
  <c r="CD22" i="23"/>
  <c r="CF22" i="23"/>
  <c r="CG22" i="23"/>
  <c r="CJ22" i="23"/>
  <c r="CK22" i="23"/>
  <c r="CL22" i="23"/>
  <c r="CC23" i="23"/>
  <c r="CD23" i="23"/>
  <c r="CE23" i="23"/>
  <c r="CH23" i="23"/>
  <c r="CI23" i="23"/>
  <c r="CK23" i="23"/>
  <c r="CL23" i="23"/>
  <c r="CM23" i="23"/>
  <c r="CD24" i="23"/>
  <c r="CE24" i="23"/>
  <c r="CG24" i="23"/>
  <c r="CH24" i="23"/>
  <c r="CI24" i="23"/>
  <c r="CK24" i="23"/>
  <c r="CM24" i="23"/>
  <c r="CN24" i="23"/>
  <c r="CC25" i="23"/>
  <c r="CE25" i="23"/>
  <c r="CF25" i="23"/>
  <c r="CG25" i="23"/>
  <c r="CI25" i="23"/>
  <c r="CJ25" i="23"/>
  <c r="CK25" i="23"/>
  <c r="CL25" i="23"/>
  <c r="CM25" i="23"/>
  <c r="CN25" i="23"/>
  <c r="CC26" i="23"/>
  <c r="CD26" i="23"/>
  <c r="CF26" i="23"/>
  <c r="CG26" i="23"/>
  <c r="CH26" i="23"/>
  <c r="CJ26" i="23"/>
  <c r="CK26" i="23"/>
  <c r="CL26" i="23"/>
  <c r="CN26" i="23"/>
  <c r="CC27" i="23"/>
  <c r="CD27" i="23"/>
  <c r="CG27" i="23"/>
  <c r="CH27" i="23"/>
  <c r="CK27" i="23"/>
  <c r="CL27" i="23"/>
  <c r="CN27" i="23"/>
  <c r="CD28" i="23"/>
  <c r="CE28" i="23"/>
  <c r="CF28" i="23"/>
  <c r="CG28" i="23"/>
  <c r="CH28" i="23"/>
  <c r="CI28" i="23"/>
  <c r="CJ28" i="23"/>
  <c r="CM28" i="23"/>
  <c r="CN28" i="23"/>
  <c r="CC29" i="23"/>
  <c r="CE29" i="23"/>
  <c r="CF29" i="23"/>
  <c r="CG29" i="23"/>
  <c r="CI29" i="23"/>
  <c r="CJ29" i="23"/>
  <c r="CK29" i="23"/>
  <c r="CL29" i="23"/>
  <c r="CM29" i="23"/>
  <c r="CN29" i="23"/>
  <c r="CC30" i="23"/>
  <c r="CD30" i="23"/>
  <c r="CF30" i="23"/>
  <c r="CG30" i="23"/>
  <c r="CH30" i="23"/>
  <c r="CJ30" i="23"/>
  <c r="CK30" i="23"/>
  <c r="CL30" i="23"/>
  <c r="CC31" i="23"/>
  <c r="CD31" i="23"/>
  <c r="CE31" i="23"/>
  <c r="CH31" i="23"/>
  <c r="CI31" i="23"/>
  <c r="CK31" i="23"/>
  <c r="CL31" i="23"/>
  <c r="CM31" i="23"/>
  <c r="CN31" i="23"/>
  <c r="CD32" i="23"/>
  <c r="CE32" i="23"/>
  <c r="CF32" i="23"/>
  <c r="CG32" i="23"/>
  <c r="CH32" i="23"/>
  <c r="CI32" i="23"/>
  <c r="CJ32" i="23"/>
  <c r="CL32" i="23"/>
  <c r="CM32" i="23"/>
  <c r="CN32" i="23"/>
  <c r="CC33" i="23"/>
  <c r="CD33" i="23"/>
  <c r="CE33" i="23"/>
  <c r="CF33" i="23"/>
  <c r="CG33" i="23"/>
  <c r="CH33" i="23"/>
  <c r="CI33" i="23"/>
  <c r="CJ33" i="23"/>
  <c r="CK33" i="23"/>
  <c r="CM33" i="23"/>
  <c r="CN33" i="23"/>
  <c r="CC34" i="23"/>
  <c r="CF34" i="23"/>
  <c r="CG34" i="23"/>
  <c r="CH34" i="23"/>
  <c r="CJ34" i="23"/>
  <c r="CK34" i="23"/>
  <c r="CL34" i="23"/>
  <c r="CC35" i="23"/>
  <c r="CD35" i="23"/>
  <c r="CE35" i="23"/>
  <c r="CH35" i="23"/>
  <c r="CI35" i="23"/>
  <c r="CK35" i="23"/>
  <c r="CL35" i="23"/>
  <c r="CM35" i="23"/>
  <c r="CN35" i="23"/>
  <c r="CD36" i="23"/>
  <c r="CE36" i="23"/>
  <c r="CF36" i="23"/>
  <c r="CH36" i="23"/>
  <c r="CI36" i="23"/>
  <c r="CJ36" i="23"/>
  <c r="CM36" i="23"/>
  <c r="CN36" i="23"/>
  <c r="CE37" i="23"/>
  <c r="CF37" i="23"/>
  <c r="CG37" i="23"/>
  <c r="CI37" i="23"/>
  <c r="CJ37" i="23"/>
  <c r="CL37" i="23"/>
  <c r="CM37" i="23"/>
  <c r="CN37" i="23"/>
  <c r="CC38" i="23"/>
  <c r="CD38" i="23"/>
  <c r="CF38" i="23"/>
  <c r="CG38" i="23"/>
  <c r="CJ38" i="23"/>
  <c r="CK38" i="23"/>
  <c r="CL38" i="23"/>
  <c r="CC39" i="23"/>
  <c r="CD39" i="23"/>
  <c r="CE39" i="23"/>
  <c r="CH39" i="23"/>
  <c r="CI39" i="23"/>
  <c r="CK39" i="23"/>
  <c r="CL39" i="23"/>
  <c r="CM39" i="23"/>
  <c r="CD40" i="23"/>
  <c r="CE40" i="23"/>
  <c r="CG40" i="23"/>
  <c r="CH40" i="23"/>
  <c r="CI40" i="23"/>
  <c r="CK40" i="23"/>
  <c r="CM40" i="23"/>
  <c r="CN40" i="23"/>
  <c r="CC41" i="23"/>
  <c r="CE41" i="23"/>
  <c r="CF41" i="23"/>
  <c r="CG41" i="23"/>
  <c r="CI41" i="23"/>
  <c r="CJ41" i="23"/>
  <c r="CK41" i="23"/>
  <c r="CL41" i="23"/>
  <c r="CM41" i="23"/>
  <c r="CN41" i="23"/>
  <c r="CC42" i="23"/>
  <c r="CD42" i="23"/>
  <c r="CF42" i="23"/>
  <c r="CG42" i="23"/>
  <c r="CH42" i="23"/>
  <c r="CJ42" i="23"/>
  <c r="CK42" i="23"/>
  <c r="CL42" i="23"/>
  <c r="CN42" i="23"/>
  <c r="CC43" i="23"/>
  <c r="CD43" i="23"/>
  <c r="CG43" i="23"/>
  <c r="CH43" i="23"/>
  <c r="CK43" i="23"/>
  <c r="CL43" i="23"/>
  <c r="CN43" i="23"/>
  <c r="CD44" i="23"/>
  <c r="CE44" i="23"/>
  <c r="CF44" i="23"/>
  <c r="CG44" i="23"/>
  <c r="CH44" i="23"/>
  <c r="CI44" i="23"/>
  <c r="CJ44" i="23"/>
  <c r="CM44" i="23"/>
  <c r="CN44" i="23"/>
  <c r="CC45" i="23"/>
  <c r="CE45" i="23"/>
  <c r="CF45" i="23"/>
  <c r="CG45" i="23"/>
  <c r="CI45" i="23"/>
  <c r="CJ45" i="23"/>
  <c r="CK45" i="23"/>
  <c r="CL45" i="23"/>
  <c r="CM45" i="23"/>
  <c r="CN45" i="23"/>
  <c r="CC46" i="23"/>
  <c r="CD46" i="23"/>
  <c r="CF46" i="23"/>
  <c r="CG46" i="23"/>
  <c r="CH46" i="23"/>
  <c r="CJ46" i="23"/>
  <c r="CK46" i="23"/>
  <c r="CL46" i="23"/>
  <c r="CC47" i="23"/>
  <c r="CD47" i="23"/>
  <c r="CE47" i="23"/>
  <c r="CH47" i="23"/>
  <c r="CI47" i="23"/>
  <c r="CK47" i="23"/>
  <c r="CL47" i="23"/>
  <c r="CM47" i="23"/>
  <c r="CN47" i="23"/>
  <c r="CD48" i="23"/>
  <c r="CE48" i="23"/>
  <c r="CF48" i="23"/>
  <c r="CG48" i="23"/>
  <c r="CH48" i="23"/>
  <c r="CI48" i="23"/>
  <c r="CJ48" i="23"/>
  <c r="CL48" i="23"/>
  <c r="CM48" i="23"/>
  <c r="CN48" i="23"/>
  <c r="CC49" i="23"/>
  <c r="CD49" i="23"/>
  <c r="CE49" i="23"/>
  <c r="CF49" i="23"/>
  <c r="CG49" i="23"/>
  <c r="CH49" i="23"/>
  <c r="CI49" i="23"/>
  <c r="CJ49" i="23"/>
  <c r="CK49" i="23"/>
  <c r="CM49" i="23"/>
  <c r="CN49" i="23"/>
  <c r="CC50" i="23"/>
  <c r="CF50" i="23"/>
  <c r="CG50" i="23"/>
  <c r="CH50" i="23"/>
  <c r="CJ50" i="23"/>
  <c r="CK50" i="23"/>
  <c r="CL50" i="23"/>
  <c r="CC51" i="23"/>
  <c r="CD51" i="23"/>
  <c r="CE51" i="23"/>
  <c r="CH51" i="23"/>
  <c r="CI51" i="23"/>
  <c r="CK51" i="23"/>
  <c r="CL51" i="23"/>
  <c r="CM51" i="23"/>
  <c r="CN51" i="23"/>
  <c r="CD52" i="23"/>
  <c r="CE52" i="23"/>
  <c r="CF52" i="23"/>
  <c r="CH52" i="23"/>
  <c r="CI52" i="23"/>
  <c r="CJ52" i="23"/>
  <c r="CM52" i="23"/>
  <c r="CN52" i="23"/>
  <c r="CE53" i="23"/>
  <c r="CF53" i="23"/>
  <c r="CG53" i="23"/>
  <c r="CI53" i="23"/>
  <c r="CJ53" i="23"/>
  <c r="CL53" i="23"/>
  <c r="CM53" i="23"/>
  <c r="CN53" i="23"/>
  <c r="CC54" i="23"/>
  <c r="CD54" i="23"/>
  <c r="CF54" i="23"/>
  <c r="CG54" i="23"/>
  <c r="CJ54" i="23"/>
  <c r="CK54" i="23"/>
  <c r="CL54" i="23"/>
  <c r="CC55" i="23"/>
  <c r="CD55" i="23"/>
  <c r="CE55" i="23"/>
  <c r="CH55" i="23"/>
  <c r="CI55" i="23"/>
  <c r="CK55" i="23"/>
  <c r="CL55" i="23"/>
  <c r="CM55" i="23"/>
  <c r="CD56" i="23"/>
  <c r="CE56" i="23"/>
  <c r="CG56" i="23"/>
  <c r="CH56" i="23"/>
  <c r="CI56" i="23"/>
  <c r="CK56" i="23"/>
  <c r="CM56" i="23"/>
  <c r="CN56" i="23"/>
  <c r="CC57" i="23"/>
  <c r="CE57" i="23"/>
  <c r="CF57" i="23"/>
  <c r="CG57" i="23"/>
  <c r="CI57" i="23"/>
  <c r="CJ57" i="23"/>
  <c r="CK57" i="23"/>
  <c r="CL57" i="23"/>
  <c r="CM57" i="23"/>
  <c r="CN57" i="23"/>
  <c r="CC58" i="23"/>
  <c r="CD58" i="23"/>
  <c r="CF58" i="23"/>
  <c r="CG58" i="23"/>
  <c r="CH58" i="23"/>
  <c r="CJ58" i="23"/>
  <c r="CK58" i="23"/>
  <c r="CL58" i="23"/>
  <c r="CN58" i="23"/>
  <c r="CC59" i="23"/>
  <c r="CD59" i="23"/>
  <c r="CG59" i="23"/>
  <c r="CH59" i="23"/>
  <c r="CK59" i="23"/>
  <c r="CL59" i="23"/>
  <c r="CN59" i="23"/>
  <c r="CD60" i="23"/>
  <c r="CE60" i="23"/>
  <c r="CF60" i="23"/>
  <c r="CG60" i="23"/>
  <c r="CH60" i="23"/>
  <c r="CI60" i="23"/>
  <c r="CJ60" i="23"/>
  <c r="CM60" i="23"/>
  <c r="CN60" i="23"/>
  <c r="CC61" i="23"/>
  <c r="CE61" i="23"/>
  <c r="CF61" i="23"/>
  <c r="CG61" i="23"/>
  <c r="CI61" i="23"/>
  <c r="CJ61" i="23"/>
  <c r="CK61" i="23"/>
  <c r="CL61" i="23"/>
  <c r="CM61" i="23"/>
  <c r="CN61" i="23"/>
  <c r="CC62" i="23"/>
  <c r="CD62" i="23"/>
  <c r="CF62" i="23"/>
  <c r="CG62" i="23"/>
  <c r="CH62" i="23"/>
  <c r="CJ62" i="23"/>
  <c r="CK62" i="23"/>
  <c r="CL62" i="23"/>
  <c r="CC63" i="23"/>
  <c r="CD63" i="23"/>
  <c r="CE63" i="23"/>
  <c r="CH63" i="23"/>
  <c r="CI63" i="23"/>
  <c r="CK63" i="23"/>
  <c r="CL63" i="23"/>
  <c r="CM63" i="23"/>
  <c r="CN63" i="23"/>
  <c r="CD64" i="23"/>
  <c r="CE64" i="23"/>
  <c r="CF64" i="23"/>
  <c r="CG64" i="23"/>
  <c r="CH64" i="23"/>
  <c r="CI64" i="23"/>
  <c r="CJ64" i="23"/>
  <c r="CL64" i="23"/>
  <c r="CM64" i="23"/>
  <c r="CN64" i="23"/>
  <c r="CC65" i="23"/>
  <c r="CD65" i="23"/>
  <c r="CE65" i="23"/>
  <c r="CF65" i="23"/>
  <c r="CG65" i="23"/>
  <c r="CH65" i="23"/>
  <c r="CI65" i="23"/>
  <c r="CJ65" i="23"/>
  <c r="CK65" i="23"/>
  <c r="CM65" i="23"/>
  <c r="CN65" i="23"/>
  <c r="CC66" i="23"/>
  <c r="CF66" i="23"/>
  <c r="CG66" i="23"/>
  <c r="CH66" i="23"/>
  <c r="CJ66" i="23"/>
  <c r="CK66" i="23"/>
  <c r="CL66" i="23"/>
  <c r="CC67" i="23"/>
  <c r="CD67" i="23"/>
  <c r="CE67" i="23"/>
  <c r="CH67" i="23"/>
  <c r="CI67" i="23"/>
  <c r="CK67" i="23"/>
  <c r="CL67" i="23"/>
  <c r="CM67" i="23"/>
  <c r="CN67" i="23"/>
  <c r="CD68" i="23"/>
  <c r="CE68" i="23"/>
  <c r="CF68" i="23"/>
  <c r="CH68" i="23"/>
  <c r="CI68" i="23"/>
  <c r="CJ68" i="23"/>
  <c r="CM68" i="23"/>
  <c r="CN68" i="23"/>
  <c r="CE69" i="23"/>
  <c r="CF69" i="23"/>
  <c r="CG69" i="23"/>
  <c r="CI69" i="23"/>
  <c r="CJ69" i="23"/>
  <c r="CL69" i="23"/>
  <c r="CM69" i="23"/>
  <c r="CN69" i="23"/>
  <c r="CC70" i="23"/>
  <c r="CD70" i="23"/>
  <c r="CF70" i="23"/>
  <c r="CG70" i="23"/>
  <c r="CJ70" i="23"/>
  <c r="CK70" i="23"/>
  <c r="CL70" i="23"/>
  <c r="CC71" i="23"/>
  <c r="CD71" i="23"/>
  <c r="CE71" i="23"/>
  <c r="CH71" i="23"/>
  <c r="CI71" i="23"/>
  <c r="CK71" i="23"/>
  <c r="CL71" i="23"/>
  <c r="CM71" i="23"/>
  <c r="CD72" i="23"/>
  <c r="CE72" i="23"/>
  <c r="CG72" i="23"/>
  <c r="CH72" i="23"/>
  <c r="CI72" i="23"/>
  <c r="CK72" i="23"/>
  <c r="CM72" i="23"/>
  <c r="CN72" i="23"/>
  <c r="CC73" i="23"/>
  <c r="CE73" i="23"/>
  <c r="CF73" i="23"/>
  <c r="CG73" i="23"/>
  <c r="CI73" i="23"/>
  <c r="CJ73" i="23"/>
  <c r="CK73" i="23"/>
  <c r="CL73" i="23"/>
  <c r="CM73" i="23"/>
  <c r="CN73" i="23"/>
  <c r="CC74" i="23"/>
  <c r="CD74" i="23"/>
  <c r="CF74" i="23"/>
  <c r="CG74" i="23"/>
  <c r="CH74" i="23"/>
  <c r="CJ74" i="23"/>
  <c r="CK74" i="23"/>
  <c r="CL74" i="23"/>
  <c r="CN74" i="23"/>
  <c r="CC75" i="23"/>
  <c r="CD75" i="23"/>
  <c r="CG75" i="23"/>
  <c r="CH75" i="23"/>
  <c r="CK75" i="23"/>
  <c r="CL75" i="23"/>
  <c r="CN75" i="23"/>
  <c r="CD76" i="23"/>
  <c r="CE76" i="23"/>
  <c r="CF76" i="23"/>
  <c r="CG76" i="23"/>
  <c r="CH76" i="23"/>
  <c r="CI76" i="23"/>
  <c r="CJ76" i="23"/>
  <c r="CM76" i="23"/>
  <c r="CN76" i="23"/>
  <c r="CC77" i="23"/>
  <c r="CE77" i="23"/>
  <c r="CF77" i="23"/>
  <c r="CG77" i="23"/>
  <c r="CI77" i="23"/>
  <c r="CJ77" i="23"/>
  <c r="CK77" i="23"/>
  <c r="CL77" i="23"/>
  <c r="CM77" i="23"/>
  <c r="CN77" i="23"/>
  <c r="CC78" i="23"/>
  <c r="CD78" i="23"/>
  <c r="CG78" i="23"/>
  <c r="CH78" i="23"/>
  <c r="CJ78" i="23"/>
  <c r="CK78" i="23"/>
  <c r="CL78" i="23"/>
  <c r="CC79" i="23"/>
  <c r="CD79" i="23"/>
  <c r="CE79" i="23"/>
  <c r="CH79" i="23"/>
  <c r="CK79" i="23"/>
  <c r="CL79" i="23"/>
  <c r="CM79" i="23"/>
  <c r="CD80" i="23"/>
  <c r="CE80" i="23"/>
  <c r="CG80" i="23"/>
  <c r="CH80" i="23"/>
  <c r="CI80" i="23"/>
  <c r="CM80" i="23"/>
  <c r="CN80" i="23"/>
  <c r="CC81" i="23"/>
  <c r="CE81" i="23"/>
  <c r="CF81" i="23"/>
  <c r="CG81" i="23"/>
  <c r="CI81" i="23"/>
  <c r="CJ81" i="23"/>
  <c r="CK81" i="23"/>
  <c r="CL81" i="23"/>
  <c r="CM81" i="23"/>
  <c r="CN81" i="23"/>
  <c r="CC82" i="23"/>
  <c r="CD82" i="23"/>
  <c r="CF82" i="23"/>
  <c r="CG82" i="23"/>
  <c r="CH82" i="23"/>
  <c r="CJ82" i="23"/>
  <c r="CK82" i="23"/>
  <c r="CL82" i="23"/>
  <c r="CC83" i="23"/>
  <c r="CD83" i="23"/>
  <c r="CE83" i="23"/>
  <c r="CH83" i="23"/>
  <c r="CI83" i="23"/>
  <c r="CK83" i="23"/>
  <c r="CL83" i="23"/>
  <c r="CN83" i="23"/>
  <c r="CD84" i="23"/>
  <c r="CE84" i="23"/>
  <c r="CF84" i="23"/>
  <c r="CG84" i="23"/>
  <c r="CH84" i="23"/>
  <c r="CI84" i="23"/>
  <c r="CJ84" i="23"/>
  <c r="CM84" i="23"/>
  <c r="CN84" i="23"/>
  <c r="CC85" i="23"/>
  <c r="CE85" i="23"/>
  <c r="CF85" i="23"/>
  <c r="CG85" i="23"/>
  <c r="CI85" i="23"/>
  <c r="CJ85" i="23"/>
  <c r="CK85" i="23"/>
  <c r="CL85" i="23"/>
  <c r="CM85" i="23"/>
  <c r="CN85" i="23"/>
  <c r="CC86" i="23"/>
  <c r="CD86" i="23"/>
  <c r="CF86" i="23"/>
  <c r="CG86" i="23"/>
  <c r="CH86" i="23"/>
  <c r="CJ86" i="23"/>
  <c r="CK86" i="23"/>
  <c r="CL86" i="23"/>
  <c r="CD2" i="23"/>
  <c r="CE2" i="23"/>
  <c r="CH2" i="23"/>
  <c r="CI2" i="23"/>
  <c r="CK2" i="23"/>
  <c r="CM2" i="23"/>
  <c r="CN2" i="23"/>
  <c r="CC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2" i="23"/>
  <c r="BP48" i="23"/>
  <c r="BP44" i="23"/>
  <c r="BR58" i="23"/>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2" i="23"/>
  <c r="Z3" i="23"/>
  <c r="Z4" i="23"/>
  <c r="Z5" i="23"/>
  <c r="Z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2" i="23"/>
  <c r="U2" i="23"/>
  <c r="BG1" i="23"/>
  <c r="BF1" i="23"/>
  <c r="BE1"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2" i="23"/>
  <c r="S3" i="23"/>
  <c r="T3" i="23"/>
  <c r="U3" i="23"/>
  <c r="S4" i="23"/>
  <c r="T4" i="23"/>
  <c r="U4" i="23"/>
  <c r="S5" i="23"/>
  <c r="T5" i="23"/>
  <c r="U5" i="23"/>
  <c r="S6" i="23"/>
  <c r="T6" i="23"/>
  <c r="U6" i="23"/>
  <c r="S7" i="23"/>
  <c r="T7" i="23"/>
  <c r="U7" i="23"/>
  <c r="S8" i="23"/>
  <c r="T8" i="23"/>
  <c r="U8" i="23"/>
  <c r="S9" i="23"/>
  <c r="T9" i="23"/>
  <c r="U9" i="23"/>
  <c r="S10" i="23"/>
  <c r="T10" i="23"/>
  <c r="U10" i="23"/>
  <c r="S11" i="23"/>
  <c r="T11" i="23"/>
  <c r="U11" i="23"/>
  <c r="S12" i="23"/>
  <c r="T12" i="23"/>
  <c r="U12" i="23"/>
  <c r="S13" i="23"/>
  <c r="T13" i="23"/>
  <c r="U13" i="23"/>
  <c r="S14" i="23"/>
  <c r="T14" i="23"/>
  <c r="U14" i="23"/>
  <c r="S15" i="23"/>
  <c r="T15" i="23"/>
  <c r="U15" i="23"/>
  <c r="S16" i="23"/>
  <c r="T16" i="23"/>
  <c r="U16" i="23"/>
  <c r="S17" i="23"/>
  <c r="T17" i="23"/>
  <c r="U17" i="23"/>
  <c r="S18" i="23"/>
  <c r="T18" i="23"/>
  <c r="U18" i="23"/>
  <c r="S19" i="23"/>
  <c r="T19" i="23"/>
  <c r="U19" i="23"/>
  <c r="S20" i="23"/>
  <c r="T20" i="23"/>
  <c r="U20" i="23"/>
  <c r="S21" i="23"/>
  <c r="T21" i="23"/>
  <c r="U21" i="23"/>
  <c r="S22" i="23"/>
  <c r="T22" i="23"/>
  <c r="U22" i="23"/>
  <c r="S23" i="23"/>
  <c r="T23" i="23"/>
  <c r="U23" i="23"/>
  <c r="S24" i="23"/>
  <c r="T24" i="23"/>
  <c r="U24" i="23"/>
  <c r="S25" i="23"/>
  <c r="T25" i="23"/>
  <c r="U25" i="23"/>
  <c r="S26" i="23"/>
  <c r="T26" i="23"/>
  <c r="U26" i="23"/>
  <c r="S27" i="23"/>
  <c r="T27" i="23"/>
  <c r="U27" i="23"/>
  <c r="S28" i="23"/>
  <c r="T28" i="23"/>
  <c r="U28" i="23"/>
  <c r="S29" i="23"/>
  <c r="T29" i="23"/>
  <c r="U29" i="23"/>
  <c r="S30" i="23"/>
  <c r="T30" i="23"/>
  <c r="U30" i="23"/>
  <c r="S31" i="23"/>
  <c r="T31" i="23"/>
  <c r="U31" i="23"/>
  <c r="S32" i="23"/>
  <c r="T32" i="23"/>
  <c r="U32" i="23"/>
  <c r="S33" i="23"/>
  <c r="T33" i="23"/>
  <c r="U33" i="23"/>
  <c r="S34" i="23"/>
  <c r="T34" i="23"/>
  <c r="U34" i="23"/>
  <c r="S35" i="23"/>
  <c r="T35" i="23"/>
  <c r="U35" i="23"/>
  <c r="S36" i="23"/>
  <c r="T36" i="23"/>
  <c r="U36" i="23"/>
  <c r="S37" i="23"/>
  <c r="T37" i="23"/>
  <c r="U37" i="23"/>
  <c r="S38" i="23"/>
  <c r="T38" i="23"/>
  <c r="U38" i="23"/>
  <c r="S39" i="23"/>
  <c r="T39" i="23"/>
  <c r="U39" i="23"/>
  <c r="S40" i="23"/>
  <c r="T40" i="23"/>
  <c r="U40" i="23"/>
  <c r="S41" i="23"/>
  <c r="T41" i="23"/>
  <c r="U41" i="23"/>
  <c r="S42" i="23"/>
  <c r="T42" i="23"/>
  <c r="U42" i="23"/>
  <c r="S43" i="23"/>
  <c r="T43" i="23"/>
  <c r="U43" i="23"/>
  <c r="S44" i="23"/>
  <c r="T44" i="23"/>
  <c r="U44" i="23"/>
  <c r="S45" i="23"/>
  <c r="T45" i="23"/>
  <c r="U45" i="23"/>
  <c r="S46" i="23"/>
  <c r="T46" i="23"/>
  <c r="U46" i="23"/>
  <c r="S47" i="23"/>
  <c r="T47" i="23"/>
  <c r="U47" i="23"/>
  <c r="S48" i="23"/>
  <c r="T48" i="23"/>
  <c r="U48" i="23"/>
  <c r="S49" i="23"/>
  <c r="T49" i="23"/>
  <c r="U49" i="23"/>
  <c r="S50" i="23"/>
  <c r="T50" i="23"/>
  <c r="U50" i="23"/>
  <c r="S51" i="23"/>
  <c r="T51" i="23"/>
  <c r="U51" i="23"/>
  <c r="S52" i="23"/>
  <c r="T52" i="23"/>
  <c r="U52" i="23"/>
  <c r="S53" i="23"/>
  <c r="T53" i="23"/>
  <c r="U53" i="23"/>
  <c r="S54" i="23"/>
  <c r="T54" i="23"/>
  <c r="U54" i="23"/>
  <c r="S55" i="23"/>
  <c r="T55" i="23"/>
  <c r="U55" i="23"/>
  <c r="S56" i="23"/>
  <c r="T56" i="23"/>
  <c r="U56" i="23"/>
  <c r="S57" i="23"/>
  <c r="T57" i="23"/>
  <c r="U57" i="23"/>
  <c r="S58" i="23"/>
  <c r="T58" i="23"/>
  <c r="U58" i="23"/>
  <c r="S59" i="23"/>
  <c r="T59" i="23"/>
  <c r="U59" i="23"/>
  <c r="S60" i="23"/>
  <c r="T60" i="23"/>
  <c r="U60" i="23"/>
  <c r="S61" i="23"/>
  <c r="T61" i="23"/>
  <c r="U61" i="23"/>
  <c r="S62" i="23"/>
  <c r="T62" i="23"/>
  <c r="U62" i="23"/>
  <c r="S63" i="23"/>
  <c r="T63" i="23"/>
  <c r="U63" i="23"/>
  <c r="S64" i="23"/>
  <c r="T64" i="23"/>
  <c r="U64" i="23"/>
  <c r="S65" i="23"/>
  <c r="T65" i="23"/>
  <c r="U65" i="23"/>
  <c r="S66" i="23"/>
  <c r="T66" i="23"/>
  <c r="U66" i="23"/>
  <c r="S67" i="23"/>
  <c r="T67" i="23"/>
  <c r="U67" i="23"/>
  <c r="S68" i="23"/>
  <c r="T68" i="23"/>
  <c r="U68" i="23"/>
  <c r="S69" i="23"/>
  <c r="T69" i="23"/>
  <c r="U69" i="23"/>
  <c r="S70" i="23"/>
  <c r="T70" i="23"/>
  <c r="U70" i="23"/>
  <c r="S71" i="23"/>
  <c r="T71" i="23"/>
  <c r="U71" i="23"/>
  <c r="S72" i="23"/>
  <c r="T72" i="23"/>
  <c r="U72" i="23"/>
  <c r="S73" i="23"/>
  <c r="T73" i="23"/>
  <c r="U73" i="23"/>
  <c r="S74" i="23"/>
  <c r="T74" i="23"/>
  <c r="U74" i="23"/>
  <c r="S75" i="23"/>
  <c r="T75" i="23"/>
  <c r="U75" i="23"/>
  <c r="S76" i="23"/>
  <c r="T76" i="23"/>
  <c r="U76" i="23"/>
  <c r="S77" i="23"/>
  <c r="T77" i="23"/>
  <c r="U77" i="23"/>
  <c r="S78" i="23"/>
  <c r="T78" i="23"/>
  <c r="U78" i="23"/>
  <c r="S79" i="23"/>
  <c r="T79" i="23"/>
  <c r="U79" i="23"/>
  <c r="S80" i="23"/>
  <c r="T80" i="23"/>
  <c r="U80" i="23"/>
  <c r="S81" i="23"/>
  <c r="T81" i="23"/>
  <c r="U81" i="23"/>
  <c r="S82" i="23"/>
  <c r="T82" i="23"/>
  <c r="U82" i="23"/>
  <c r="S83" i="23"/>
  <c r="T83" i="23"/>
  <c r="U83" i="23"/>
  <c r="S84" i="23"/>
  <c r="T84" i="23"/>
  <c r="U84" i="23"/>
  <c r="S85" i="23"/>
  <c r="T85" i="23"/>
  <c r="U85" i="23"/>
  <c r="S86" i="23"/>
  <c r="T86" i="23"/>
  <c r="U86" i="23"/>
  <c r="T2" i="23"/>
  <c r="S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2" i="23"/>
  <c r="A86" i="23"/>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2" i="23"/>
  <c r="J132" i="30" a="1"/>
  <c r="S132" i="30" s="1"/>
  <c r="AH132" i="30"/>
  <c r="H129" i="30" a="1"/>
  <c r="J129" i="30" s="1"/>
  <c r="F126" i="30" a="1"/>
  <c r="AJ126" i="30" s="1"/>
  <c r="L123" i="30" a="1"/>
  <c r="AS123" i="30" s="1"/>
  <c r="L65" i="30" a="1"/>
  <c r="O65" i="30" s="1"/>
  <c r="F79" i="30" a="1"/>
  <c r="G79" i="30" s="1"/>
  <c r="D76" i="30" a="1"/>
  <c r="Y76" i="30" s="1"/>
  <c r="J36" i="30" a="1"/>
  <c r="AD36" i="30" s="1"/>
  <c r="H33" i="30" a="1"/>
  <c r="S33" i="30" s="1"/>
  <c r="F28" i="30" a="1"/>
  <c r="V28" i="30" s="1"/>
  <c r="D25" i="30" a="1"/>
  <c r="G25" i="30" s="1"/>
  <c r="G4" i="30" a="1"/>
  <c r="K4" i="30" s="1"/>
  <c r="C1" i="30" a="1"/>
  <c r="C1" i="30" s="1"/>
  <c r="P33" i="30"/>
  <c r="K132" i="30"/>
  <c r="W132" i="30"/>
  <c r="J79" i="30"/>
  <c r="Z132" i="30"/>
  <c r="N33" i="30"/>
  <c r="T33" i="30"/>
  <c r="AD132" i="30"/>
  <c r="AE132" i="30"/>
  <c r="AM132" i="30"/>
  <c r="AM123" i="30"/>
  <c r="AB129" i="30"/>
  <c r="AA132" i="30"/>
  <c r="AB132" i="30"/>
  <c r="V129" i="30"/>
  <c r="AD123" i="30"/>
  <c r="T132" i="30"/>
  <c r="AP123" i="30"/>
  <c r="S129" i="30"/>
  <c r="M123" i="30"/>
  <c r="AC132" i="30"/>
  <c r="L129" i="30"/>
  <c r="AN132" i="30"/>
  <c r="J126" i="30"/>
  <c r="X132" i="30"/>
  <c r="AN123" i="30"/>
  <c r="H129" i="30"/>
  <c r="AK123" i="30"/>
  <c r="U132" i="30"/>
  <c r="Q33" i="30"/>
  <c r="Q28" i="30"/>
  <c r="BW7" i="18"/>
  <c r="AP7" i="18"/>
  <c r="AH7" i="18"/>
  <c r="F7" i="18"/>
  <c r="CA7" i="18"/>
  <c r="CH4" i="18"/>
  <c r="CF7" i="18"/>
  <c r="AX7" i="18"/>
  <c r="AV7" i="18"/>
  <c r="AS7" i="18"/>
  <c r="U7" i="18"/>
  <c r="H7" i="18"/>
  <c r="A4" i="18"/>
  <c r="A3" i="18"/>
  <c r="A15" i="18" s="1"/>
  <c r="CQ6" i="18"/>
  <c r="CR6" i="18"/>
  <c r="CS6" i="18"/>
  <c r="CT6" i="18"/>
  <c r="CU6" i="18"/>
  <c r="CV6" i="18"/>
  <c r="CW6" i="18"/>
  <c r="CX6" i="18"/>
  <c r="CN6" i="18"/>
  <c r="CO6" i="18"/>
  <c r="CP6" i="18"/>
  <c r="CJ6" i="18"/>
  <c r="CK6" i="18"/>
  <c r="CL6" i="18"/>
  <c r="CM6" i="18"/>
  <c r="W6" i="18"/>
  <c r="X6" i="18"/>
  <c r="Y6" i="18"/>
  <c r="Z6" i="18"/>
  <c r="AA6" i="18"/>
  <c r="AB6" i="18"/>
  <c r="AC6" i="18"/>
  <c r="AD6" i="18"/>
  <c r="AE6" i="18"/>
  <c r="AF6" i="18"/>
  <c r="AG6" i="18"/>
  <c r="AH6" i="18"/>
  <c r="AI6" i="18"/>
  <c r="AJ6" i="18"/>
  <c r="AS6" i="18"/>
  <c r="AT6" i="18"/>
  <c r="AU6" i="18"/>
  <c r="AV6" i="18"/>
  <c r="AW6" i="18"/>
  <c r="AX6" i="18"/>
  <c r="AY6" i="18"/>
  <c r="AZ6" i="18"/>
  <c r="BA6" i="18"/>
  <c r="BB6" i="18"/>
  <c r="BC6" i="18"/>
  <c r="BD6" i="18"/>
  <c r="BE6" i="18"/>
  <c r="BF6" i="18"/>
  <c r="BG6" i="18"/>
  <c r="BH6" i="18"/>
  <c r="BI6" i="18"/>
  <c r="BJ6" i="18"/>
  <c r="BK6" i="18"/>
  <c r="BL6" i="18"/>
  <c r="BM6" i="18"/>
  <c r="BN6" i="18"/>
  <c r="CF6" i="18"/>
  <c r="CG6" i="18"/>
  <c r="CH6" i="18"/>
  <c r="CI6" i="18"/>
  <c r="E6" i="18"/>
  <c r="F6" i="18"/>
  <c r="G6" i="18"/>
  <c r="H6" i="18"/>
  <c r="I6" i="18"/>
  <c r="J6" i="18"/>
  <c r="K6" i="18"/>
  <c r="L6" i="18"/>
  <c r="M6" i="18"/>
  <c r="N6" i="18"/>
  <c r="O6" i="18"/>
  <c r="P6" i="18"/>
  <c r="Q6" i="18"/>
  <c r="R6" i="18"/>
  <c r="S6" i="18"/>
  <c r="T6" i="18"/>
  <c r="U6" i="18"/>
  <c r="V6" i="18"/>
  <c r="D6" i="18"/>
  <c r="CX7" i="18"/>
  <c r="CW7" i="18"/>
  <c r="CV7" i="18"/>
  <c r="CU7" i="18"/>
  <c r="CT7" i="18"/>
  <c r="CS7" i="18"/>
  <c r="CR7" i="18"/>
  <c r="CQ7" i="18"/>
  <c r="CP7" i="18"/>
  <c r="CO7" i="18"/>
  <c r="CN7" i="18"/>
  <c r="CM7" i="18"/>
  <c r="CL7" i="18"/>
  <c r="CK7" i="18"/>
  <c r="CJ7" i="18"/>
  <c r="CI7" i="18"/>
  <c r="CH7" i="18"/>
  <c r="CG7" i="18"/>
  <c r="CE7" i="18"/>
  <c r="CC7" i="18"/>
  <c r="BY7" i="18"/>
  <c r="BU7" i="18"/>
  <c r="BR7" i="18"/>
  <c r="BN7" i="18"/>
  <c r="BM7" i="18"/>
  <c r="BL7" i="18"/>
  <c r="BK7" i="18"/>
  <c r="BJ7" i="18"/>
  <c r="BI7" i="18"/>
  <c r="BH7" i="18"/>
  <c r="BG7" i="18"/>
  <c r="BF7" i="18"/>
  <c r="BE7" i="18"/>
  <c r="BD7" i="18"/>
  <c r="BC7" i="18"/>
  <c r="BB7" i="18"/>
  <c r="BA7" i="18"/>
  <c r="AZ7" i="18"/>
  <c r="AY7" i="18"/>
  <c r="AW7" i="18"/>
  <c r="AU7" i="18"/>
  <c r="AT7" i="18"/>
  <c r="AR7" i="18"/>
  <c r="AJ7" i="18"/>
  <c r="AC7" i="18"/>
  <c r="AB7" i="18"/>
  <c r="AA7" i="18"/>
  <c r="Z7" i="18"/>
  <c r="Y7" i="18"/>
  <c r="X7" i="18"/>
  <c r="W7" i="18"/>
  <c r="V7" i="18"/>
  <c r="T7" i="18"/>
  <c r="S7" i="18"/>
  <c r="O7" i="18"/>
  <c r="N7" i="18"/>
  <c r="M7" i="18"/>
  <c r="L7" i="18"/>
  <c r="K7" i="18"/>
  <c r="J7" i="18"/>
  <c r="I7" i="18"/>
  <c r="CW10" i="18"/>
  <c r="CS10" i="18"/>
  <c r="CO10" i="18"/>
  <c r="CK10" i="18"/>
  <c r="CG10" i="18"/>
  <c r="CC10" i="18"/>
  <c r="BY10" i="18"/>
  <c r="BU10" i="18"/>
  <c r="BQ10" i="18"/>
  <c r="BM10" i="18"/>
  <c r="BI10" i="18"/>
  <c r="BE10" i="18"/>
  <c r="BA10" i="18"/>
  <c r="AW10" i="18"/>
  <c r="AS10" i="18"/>
  <c r="AO10" i="18"/>
  <c r="AK10" i="18"/>
  <c r="AG10" i="18"/>
  <c r="AC10" i="18"/>
  <c r="Y10" i="18"/>
  <c r="U10" i="18"/>
  <c r="Q10" i="18"/>
  <c r="M10" i="18"/>
  <c r="I10" i="18"/>
  <c r="E10" i="18"/>
  <c r="CV10" i="18"/>
  <c r="CR10" i="18"/>
  <c r="CN10" i="18"/>
  <c r="CJ10" i="18"/>
  <c r="CF10" i="18"/>
  <c r="CB10" i="18"/>
  <c r="BX10" i="18"/>
  <c r="BT10" i="18"/>
  <c r="BP10" i="18"/>
  <c r="BL10" i="18"/>
  <c r="BH10" i="18"/>
  <c r="BD10" i="18"/>
  <c r="AZ10" i="18"/>
  <c r="AV10" i="18"/>
  <c r="AR10" i="18"/>
  <c r="AN10" i="18"/>
  <c r="AJ10" i="18"/>
  <c r="AF10" i="18"/>
  <c r="AB10" i="18"/>
  <c r="X10" i="18"/>
  <c r="T10" i="18"/>
  <c r="P10" i="18"/>
  <c r="L10" i="18"/>
  <c r="H10" i="18"/>
  <c r="D10" i="18"/>
  <c r="CU10" i="18"/>
  <c r="CQ10" i="18"/>
  <c r="CM10" i="18"/>
  <c r="CI10" i="18"/>
  <c r="CE10" i="18"/>
  <c r="CA10" i="18"/>
  <c r="BW10" i="18"/>
  <c r="BS10" i="18"/>
  <c r="BO10" i="18"/>
  <c r="BK10" i="18"/>
  <c r="BG10" i="18"/>
  <c r="BC10" i="18"/>
  <c r="AY10" i="18"/>
  <c r="AU10" i="18"/>
  <c r="AQ10" i="18"/>
  <c r="AM10" i="18"/>
  <c r="AI10" i="18"/>
  <c r="AE10" i="18"/>
  <c r="AA10" i="18"/>
  <c r="W10" i="18"/>
  <c r="S10" i="18"/>
  <c r="O10" i="18"/>
  <c r="K10" i="18"/>
  <c r="G10" i="18"/>
  <c r="CX10" i="18"/>
  <c r="CT10" i="18"/>
  <c r="CP10" i="18"/>
  <c r="CL10" i="18"/>
  <c r="CH10" i="18"/>
  <c r="CD10" i="18"/>
  <c r="BZ10" i="18"/>
  <c r="BV10" i="18"/>
  <c r="BR10" i="18"/>
  <c r="BN10" i="18"/>
  <c r="BJ10" i="18"/>
  <c r="BF10" i="18"/>
  <c r="BB10" i="18"/>
  <c r="AX10" i="18"/>
  <c r="AT10" i="18"/>
  <c r="AP10" i="18"/>
  <c r="AL10" i="18"/>
  <c r="AH10" i="18"/>
  <c r="AD10" i="18"/>
  <c r="Z10" i="18"/>
  <c r="V10" i="18"/>
  <c r="R10" i="18"/>
  <c r="N10" i="18"/>
  <c r="J10" i="18"/>
  <c r="F10" i="18"/>
  <c r="G8" i="18"/>
  <c r="I8" i="18"/>
  <c r="K8" i="18"/>
  <c r="M8" i="18"/>
  <c r="O8" i="18"/>
  <c r="Q8" i="18"/>
  <c r="S8" i="18"/>
  <c r="U8" i="18"/>
  <c r="W8" i="18"/>
  <c r="Y8" i="18"/>
  <c r="AA8" i="18"/>
  <c r="AC8" i="18"/>
  <c r="AE8" i="18"/>
  <c r="AG8" i="18"/>
  <c r="AI8" i="18"/>
  <c r="AK8" i="18"/>
  <c r="AM8" i="18"/>
  <c r="AO8" i="18"/>
  <c r="AQ8" i="18"/>
  <c r="AS8" i="18"/>
  <c r="AU8" i="18"/>
  <c r="AW8" i="18"/>
  <c r="AY8" i="18"/>
  <c r="BA8" i="18"/>
  <c r="BC8" i="18"/>
  <c r="BE8" i="18"/>
  <c r="BG8" i="18"/>
  <c r="BI8" i="18"/>
  <c r="BK8" i="18"/>
  <c r="BM8" i="18"/>
  <c r="BO8" i="18"/>
  <c r="BQ8" i="18"/>
  <c r="BS8" i="18"/>
  <c r="BU8" i="18"/>
  <c r="BW8" i="18"/>
  <c r="BY8" i="18"/>
  <c r="CA8" i="18"/>
  <c r="CC8" i="18"/>
  <c r="CE8" i="18"/>
  <c r="CG8" i="18"/>
  <c r="CI8" i="18"/>
  <c r="CK8" i="18"/>
  <c r="CM8" i="18"/>
  <c r="CO8" i="18"/>
  <c r="CQ8" i="18"/>
  <c r="CS8" i="18"/>
  <c r="CU8" i="18"/>
  <c r="CW8" i="18"/>
  <c r="F9" i="18"/>
  <c r="H9" i="18"/>
  <c r="J9" i="18"/>
  <c r="L9" i="18"/>
  <c r="N9" i="18"/>
  <c r="P9" i="18"/>
  <c r="R9" i="18"/>
  <c r="T9" i="18"/>
  <c r="V9" i="18"/>
  <c r="X9" i="18"/>
  <c r="Z9" i="18"/>
  <c r="AB9" i="18"/>
  <c r="AD9" i="18"/>
  <c r="AF9" i="18"/>
  <c r="AH9" i="18"/>
  <c r="AJ9" i="18"/>
  <c r="AL9" i="18"/>
  <c r="AN9" i="18"/>
  <c r="AP9" i="18"/>
  <c r="AR9" i="18"/>
  <c r="AT9" i="18"/>
  <c r="AV9" i="18"/>
  <c r="AX9" i="18"/>
  <c r="AZ9" i="18"/>
  <c r="BB9" i="18"/>
  <c r="BD9" i="18"/>
  <c r="BF9" i="18"/>
  <c r="BH9" i="18"/>
  <c r="BJ9" i="18"/>
  <c r="BL9" i="18"/>
  <c r="BN9" i="18"/>
  <c r="BP9" i="18"/>
  <c r="BR9" i="18"/>
  <c r="BT9" i="18"/>
  <c r="BV9" i="18"/>
  <c r="BX9" i="18"/>
  <c r="BZ9" i="18"/>
  <c r="F8" i="18"/>
  <c r="H8" i="18"/>
  <c r="J8" i="18"/>
  <c r="L8" i="18"/>
  <c r="N8" i="18"/>
  <c r="P8" i="18"/>
  <c r="R8" i="18"/>
  <c r="T8" i="18"/>
  <c r="V8" i="18"/>
  <c r="X8" i="18"/>
  <c r="Z8" i="18"/>
  <c r="AB8" i="18"/>
  <c r="AD8" i="18"/>
  <c r="AF8" i="18"/>
  <c r="AH8" i="18"/>
  <c r="AJ8" i="18"/>
  <c r="AL8" i="18"/>
  <c r="AN8" i="18"/>
  <c r="AP8" i="18"/>
  <c r="AR8" i="18"/>
  <c r="AT8" i="18"/>
  <c r="AV8" i="18"/>
  <c r="AX8" i="18"/>
  <c r="AZ8" i="18"/>
  <c r="BB8" i="18"/>
  <c r="BD8" i="18"/>
  <c r="BF8" i="18"/>
  <c r="BH8" i="18"/>
  <c r="BJ8" i="18"/>
  <c r="BL8" i="18"/>
  <c r="BN8" i="18"/>
  <c r="BP8" i="18"/>
  <c r="BR8" i="18"/>
  <c r="BT8" i="18"/>
  <c r="BV8" i="18"/>
  <c r="BX8" i="18"/>
  <c r="BZ8" i="18"/>
  <c r="CB8" i="18"/>
  <c r="CD8" i="18"/>
  <c r="CF8" i="18"/>
  <c r="CH8" i="18"/>
  <c r="CJ8" i="18"/>
  <c r="CL8" i="18"/>
  <c r="CN8" i="18"/>
  <c r="CP8" i="18"/>
  <c r="CR8" i="18"/>
  <c r="CT8" i="18"/>
  <c r="CV8" i="18"/>
  <c r="CX8" i="18"/>
  <c r="G9" i="18"/>
  <c r="I9" i="18"/>
  <c r="K9" i="18"/>
  <c r="M9" i="18"/>
  <c r="O9" i="18"/>
  <c r="Q9" i="18"/>
  <c r="S9" i="18"/>
  <c r="U9" i="18"/>
  <c r="W9" i="18"/>
  <c r="Y9" i="18"/>
  <c r="AA9" i="18"/>
  <c r="AC9" i="18"/>
  <c r="AE9" i="18"/>
  <c r="AG9" i="18"/>
  <c r="AI9" i="18"/>
  <c r="AK9" i="18"/>
  <c r="AM9" i="18"/>
  <c r="AO9" i="18"/>
  <c r="AQ9" i="18"/>
  <c r="AS9" i="18"/>
  <c r="AU9" i="18"/>
  <c r="AW9" i="18"/>
  <c r="AY9" i="18"/>
  <c r="BA9" i="18"/>
  <c r="BC9" i="18"/>
  <c r="BE9" i="18"/>
  <c r="BG9" i="18"/>
  <c r="BI9" i="18"/>
  <c r="BK9" i="18"/>
  <c r="BM9" i="18"/>
  <c r="BO9" i="18"/>
  <c r="BQ9" i="18"/>
  <c r="BS9" i="18"/>
  <c r="BU9" i="18"/>
  <c r="BY9" i="18"/>
  <c r="CB9" i="18"/>
  <c r="CD9" i="18"/>
  <c r="CF9" i="18"/>
  <c r="CH9" i="18"/>
  <c r="CJ9" i="18"/>
  <c r="CL9" i="18"/>
  <c r="CN9" i="18"/>
  <c r="CP9" i="18"/>
  <c r="CR9" i="18"/>
  <c r="CT9" i="18"/>
  <c r="CV9" i="18"/>
  <c r="CX9" i="18"/>
  <c r="G11" i="18"/>
  <c r="I11" i="18"/>
  <c r="K11" i="18"/>
  <c r="M11" i="18"/>
  <c r="O11" i="18"/>
  <c r="Q11" i="18"/>
  <c r="S11" i="18"/>
  <c r="U11" i="18"/>
  <c r="W11" i="18"/>
  <c r="Y11" i="18"/>
  <c r="AA11" i="18"/>
  <c r="AC11" i="18"/>
  <c r="AE11" i="18"/>
  <c r="AG11" i="18"/>
  <c r="AI11" i="18"/>
  <c r="AK11" i="18"/>
  <c r="AM11" i="18"/>
  <c r="AO11" i="18"/>
  <c r="AQ11" i="18"/>
  <c r="AS11" i="18"/>
  <c r="AU11" i="18"/>
  <c r="AW11" i="18"/>
  <c r="AY11" i="18"/>
  <c r="BA11" i="18"/>
  <c r="BC11" i="18"/>
  <c r="BE11" i="18"/>
  <c r="BG11" i="18"/>
  <c r="BI11" i="18"/>
  <c r="BK11" i="18"/>
  <c r="BM11" i="18"/>
  <c r="BO11" i="18"/>
  <c r="BQ11" i="18"/>
  <c r="BS11" i="18"/>
  <c r="BU11" i="18"/>
  <c r="BW11" i="18"/>
  <c r="BY11" i="18"/>
  <c r="CA11" i="18"/>
  <c r="CC11" i="18"/>
  <c r="CE11" i="18"/>
  <c r="CG11" i="18"/>
  <c r="CI11" i="18"/>
  <c r="CK11" i="18"/>
  <c r="CM11" i="18"/>
  <c r="CO11" i="18"/>
  <c r="CQ11" i="18"/>
  <c r="CS11" i="18"/>
  <c r="CU11" i="18"/>
  <c r="CW11" i="18"/>
  <c r="F12" i="18"/>
  <c r="H12" i="18"/>
  <c r="J12" i="18"/>
  <c r="L12" i="18"/>
  <c r="N12" i="18"/>
  <c r="P12" i="18"/>
  <c r="R12" i="18"/>
  <c r="T12" i="18"/>
  <c r="V12" i="18"/>
  <c r="X12" i="18"/>
  <c r="Z12" i="18"/>
  <c r="AB12" i="18"/>
  <c r="AD12" i="18"/>
  <c r="AF12" i="18"/>
  <c r="AH12" i="18"/>
  <c r="AJ12" i="18"/>
  <c r="BW9" i="18"/>
  <c r="CA9" i="18"/>
  <c r="CC9" i="18"/>
  <c r="CE9" i="18"/>
  <c r="CG9" i="18"/>
  <c r="CI9" i="18"/>
  <c r="CK9" i="18"/>
  <c r="CM9" i="18"/>
  <c r="CO9" i="18"/>
  <c r="CQ9" i="18"/>
  <c r="CS9" i="18"/>
  <c r="CU9" i="18"/>
  <c r="CW9" i="18"/>
  <c r="F11" i="18"/>
  <c r="H11" i="18"/>
  <c r="J11" i="18"/>
  <c r="L11" i="18"/>
  <c r="N11" i="18"/>
  <c r="P11" i="18"/>
  <c r="R11" i="18"/>
  <c r="T11" i="18"/>
  <c r="V11" i="18"/>
  <c r="X11" i="18"/>
  <c r="Z11" i="18"/>
  <c r="AB11" i="18"/>
  <c r="AD11" i="18"/>
  <c r="AF11" i="18"/>
  <c r="AH11" i="18"/>
  <c r="AJ11" i="18"/>
  <c r="AL11" i="18"/>
  <c r="AN11" i="18"/>
  <c r="AP11" i="18"/>
  <c r="AR11" i="18"/>
  <c r="AT11" i="18"/>
  <c r="AV11" i="18"/>
  <c r="AX11" i="18"/>
  <c r="AZ11" i="18"/>
  <c r="BB11" i="18"/>
  <c r="BD11" i="18"/>
  <c r="BF11" i="18"/>
  <c r="BH11" i="18"/>
  <c r="BJ11" i="18"/>
  <c r="BL11" i="18"/>
  <c r="BN11" i="18"/>
  <c r="BP11" i="18"/>
  <c r="BR11" i="18"/>
  <c r="BT11" i="18"/>
  <c r="BV11" i="18"/>
  <c r="BX11" i="18"/>
  <c r="BZ11" i="18"/>
  <c r="CB11" i="18"/>
  <c r="CD11" i="18"/>
  <c r="CF11" i="18"/>
  <c r="CH11" i="18"/>
  <c r="CJ11" i="18"/>
  <c r="CL11" i="18"/>
  <c r="CN11" i="18"/>
  <c r="CP11" i="18"/>
  <c r="CR11" i="18"/>
  <c r="CT11" i="18"/>
  <c r="CV11" i="18"/>
  <c r="CX11" i="18"/>
  <c r="G12" i="18"/>
  <c r="I12" i="18"/>
  <c r="K12" i="18"/>
  <c r="M12" i="18"/>
  <c r="O12" i="18"/>
  <c r="Q12" i="18"/>
  <c r="S12" i="18"/>
  <c r="U12" i="18"/>
  <c r="W12" i="18"/>
  <c r="Y12" i="18"/>
  <c r="AA12" i="18"/>
  <c r="AC12" i="18"/>
  <c r="AE12" i="18"/>
  <c r="AG12" i="18"/>
  <c r="AI12" i="18"/>
  <c r="AK12" i="18"/>
  <c r="AM12" i="18"/>
  <c r="AO12" i="18"/>
  <c r="AQ12" i="18"/>
  <c r="AS12" i="18"/>
  <c r="AU12" i="18"/>
  <c r="AW12" i="18"/>
  <c r="AY12" i="18"/>
  <c r="AN12" i="18"/>
  <c r="AR12" i="18"/>
  <c r="AV12" i="18"/>
  <c r="AZ12" i="18"/>
  <c r="BB12" i="18"/>
  <c r="BD12" i="18"/>
  <c r="BF12" i="18"/>
  <c r="BH12" i="18"/>
  <c r="BJ12" i="18"/>
  <c r="BL12" i="18"/>
  <c r="BN12" i="18"/>
  <c r="BP12" i="18"/>
  <c r="BR12" i="18"/>
  <c r="BT12" i="18"/>
  <c r="BV12" i="18"/>
  <c r="BX12" i="18"/>
  <c r="BZ12" i="18"/>
  <c r="CB12" i="18"/>
  <c r="CD12" i="18"/>
  <c r="CF12" i="18"/>
  <c r="CH12" i="18"/>
  <c r="CJ12" i="18"/>
  <c r="CL12" i="18"/>
  <c r="CN12" i="18"/>
  <c r="CP12" i="18"/>
  <c r="CR12" i="18"/>
  <c r="CT12" i="18"/>
  <c r="CV12" i="18"/>
  <c r="CX12" i="18"/>
  <c r="G13" i="18"/>
  <c r="I13" i="18"/>
  <c r="K13" i="18"/>
  <c r="M13" i="18"/>
  <c r="O13" i="18"/>
  <c r="Q13" i="18"/>
  <c r="S13" i="18"/>
  <c r="U13" i="18"/>
  <c r="W13" i="18"/>
  <c r="Y13" i="18"/>
  <c r="AA13" i="18"/>
  <c r="AC13" i="18"/>
  <c r="AE13" i="18"/>
  <c r="AG13" i="18"/>
  <c r="AI13" i="18"/>
  <c r="AK13" i="18"/>
  <c r="AM13" i="18"/>
  <c r="AO13" i="18"/>
  <c r="AQ13" i="18"/>
  <c r="AS13" i="18"/>
  <c r="AU13" i="18"/>
  <c r="AW13" i="18"/>
  <c r="AY13" i="18"/>
  <c r="BA13" i="18"/>
  <c r="BC13" i="18"/>
  <c r="BE13" i="18"/>
  <c r="BG13" i="18"/>
  <c r="BI13" i="18"/>
  <c r="BK13" i="18"/>
  <c r="BM13" i="18"/>
  <c r="BO13" i="18"/>
  <c r="BQ13" i="18"/>
  <c r="BS13" i="18"/>
  <c r="BU13" i="18"/>
  <c r="BW13" i="18"/>
  <c r="BY13" i="18"/>
  <c r="CA13" i="18"/>
  <c r="CC13" i="18"/>
  <c r="CE13" i="18"/>
  <c r="CG13" i="18"/>
  <c r="CI13" i="18"/>
  <c r="CK13" i="18"/>
  <c r="CM13" i="18"/>
  <c r="CO13" i="18"/>
  <c r="CQ13" i="18"/>
  <c r="CS13" i="18"/>
  <c r="CU13" i="18"/>
  <c r="CW13" i="18"/>
  <c r="F14" i="18"/>
  <c r="H14" i="18"/>
  <c r="J14" i="18"/>
  <c r="L14" i="18"/>
  <c r="N14" i="18"/>
  <c r="P14" i="18"/>
  <c r="R14" i="18"/>
  <c r="T14" i="18"/>
  <c r="V14" i="18"/>
  <c r="X14" i="18"/>
  <c r="Z14" i="18"/>
  <c r="AB14" i="18"/>
  <c r="AD14" i="18"/>
  <c r="AF14" i="18"/>
  <c r="AH14" i="18"/>
  <c r="AJ14" i="18"/>
  <c r="AL14" i="18"/>
  <c r="AN14" i="18"/>
  <c r="AP14" i="18"/>
  <c r="AR14" i="18"/>
  <c r="AT14" i="18"/>
  <c r="AV14" i="18"/>
  <c r="AX14" i="18"/>
  <c r="AZ14" i="18"/>
  <c r="BB14" i="18"/>
  <c r="BD14" i="18"/>
  <c r="BF14" i="18"/>
  <c r="BH14" i="18"/>
  <c r="BJ14" i="18"/>
  <c r="BL14" i="18"/>
  <c r="BN14" i="18"/>
  <c r="BP14" i="18"/>
  <c r="BR14" i="18"/>
  <c r="BT14" i="18"/>
  <c r="BV14" i="18"/>
  <c r="BX14" i="18"/>
  <c r="BZ14" i="18"/>
  <c r="CB14" i="18"/>
  <c r="CD14" i="18"/>
  <c r="CF14" i="18"/>
  <c r="CH14" i="18"/>
  <c r="CJ14" i="18"/>
  <c r="CL14" i="18"/>
  <c r="CN14" i="18"/>
  <c r="CP14" i="18"/>
  <c r="CR14" i="18"/>
  <c r="CT14" i="18"/>
  <c r="CV14" i="18"/>
  <c r="CX14" i="18"/>
  <c r="G15" i="18"/>
  <c r="I15" i="18"/>
  <c r="K15" i="18"/>
  <c r="M15" i="18"/>
  <c r="O15" i="18"/>
  <c r="Q15" i="18"/>
  <c r="S15" i="18"/>
  <c r="U15" i="18"/>
  <c r="W15" i="18"/>
  <c r="Y15" i="18"/>
  <c r="AA15" i="18"/>
  <c r="AC15" i="18"/>
  <c r="AE15" i="18"/>
  <c r="AG15" i="18"/>
  <c r="AI15" i="18"/>
  <c r="AK15" i="18"/>
  <c r="AM15" i="18"/>
  <c r="AO15" i="18"/>
  <c r="AQ15" i="18"/>
  <c r="AS15" i="18"/>
  <c r="AU15" i="18"/>
  <c r="AW15" i="18"/>
  <c r="AY15" i="18"/>
  <c r="BA15" i="18"/>
  <c r="BC15" i="18"/>
  <c r="BE15" i="18"/>
  <c r="BG15" i="18"/>
  <c r="BI15" i="18"/>
  <c r="BK15" i="18"/>
  <c r="BM15" i="18"/>
  <c r="BO15" i="18"/>
  <c r="BQ15" i="18"/>
  <c r="BS15" i="18"/>
  <c r="BU15" i="18"/>
  <c r="BW15" i="18"/>
  <c r="BY15" i="18"/>
  <c r="CA15" i="18"/>
  <c r="CC15" i="18"/>
  <c r="CE15" i="18"/>
  <c r="CG15" i="18"/>
  <c r="CI15" i="18"/>
  <c r="CK15" i="18"/>
  <c r="AL12" i="18"/>
  <c r="AP12" i="18"/>
  <c r="AT12" i="18"/>
  <c r="AX12" i="18"/>
  <c r="BA12" i="18"/>
  <c r="BC12" i="18"/>
  <c r="BE12" i="18"/>
  <c r="BG12" i="18"/>
  <c r="BI12" i="18"/>
  <c r="BK12" i="18"/>
  <c r="BM12" i="18"/>
  <c r="BO12" i="18"/>
  <c r="BQ12" i="18"/>
  <c r="BS12" i="18"/>
  <c r="BU12" i="18"/>
  <c r="BW12" i="18"/>
  <c r="BY12" i="18"/>
  <c r="CA12" i="18"/>
  <c r="CC12" i="18"/>
  <c r="CE12" i="18"/>
  <c r="CG12" i="18"/>
  <c r="CI12" i="18"/>
  <c r="CK12" i="18"/>
  <c r="CM12" i="18"/>
  <c r="CO12" i="18"/>
  <c r="CQ12" i="18"/>
  <c r="CS12" i="18"/>
  <c r="CU12" i="18"/>
  <c r="CW12" i="18"/>
  <c r="F13" i="18"/>
  <c r="H13" i="18"/>
  <c r="J13" i="18"/>
  <c r="L13" i="18"/>
  <c r="N13" i="18"/>
  <c r="P13" i="18"/>
  <c r="R13" i="18"/>
  <c r="T13" i="18"/>
  <c r="V13" i="18"/>
  <c r="X13" i="18"/>
  <c r="Z13" i="18"/>
  <c r="AB13" i="18"/>
  <c r="AD13" i="18"/>
  <c r="AF13" i="18"/>
  <c r="AH13" i="18"/>
  <c r="AJ13" i="18"/>
  <c r="AL13" i="18"/>
  <c r="AN13" i="18"/>
  <c r="AP13" i="18"/>
  <c r="AR13" i="18"/>
  <c r="AT13" i="18"/>
  <c r="AV13" i="18"/>
  <c r="AX13" i="18"/>
  <c r="AZ13" i="18"/>
  <c r="BB13" i="18"/>
  <c r="BD13" i="18"/>
  <c r="BF13" i="18"/>
  <c r="BH13" i="18"/>
  <c r="BJ13" i="18"/>
  <c r="BL13" i="18"/>
  <c r="BN13" i="18"/>
  <c r="BP13" i="18"/>
  <c r="BR13" i="18"/>
  <c r="BT13" i="18"/>
  <c r="BV13" i="18"/>
  <c r="BX13" i="18"/>
  <c r="BZ13" i="18"/>
  <c r="CB13" i="18"/>
  <c r="CD13" i="18"/>
  <c r="CF13" i="18"/>
  <c r="CH13" i="18"/>
  <c r="CJ13" i="18"/>
  <c r="CL13" i="18"/>
  <c r="CN13" i="18"/>
  <c r="CP13" i="18"/>
  <c r="CR13" i="18"/>
  <c r="CT13" i="18"/>
  <c r="CV13" i="18"/>
  <c r="CX13" i="18"/>
  <c r="G14" i="18"/>
  <c r="I14" i="18"/>
  <c r="K14" i="18"/>
  <c r="M14" i="18"/>
  <c r="O14" i="18"/>
  <c r="Q14" i="18"/>
  <c r="S14" i="18"/>
  <c r="U14" i="18"/>
  <c r="W14" i="18"/>
  <c r="Y14" i="18"/>
  <c r="AA14" i="18"/>
  <c r="AC14" i="18"/>
  <c r="AE14" i="18"/>
  <c r="AG14" i="18"/>
  <c r="AI14" i="18"/>
  <c r="AK14" i="18"/>
  <c r="AM14" i="18"/>
  <c r="AO14" i="18"/>
  <c r="AQ14" i="18"/>
  <c r="AS14" i="18"/>
  <c r="AU14" i="18"/>
  <c r="AW14" i="18"/>
  <c r="AY14" i="18"/>
  <c r="BA14" i="18"/>
  <c r="BC14" i="18"/>
  <c r="BE14" i="18"/>
  <c r="BG14" i="18"/>
  <c r="BI14" i="18"/>
  <c r="BK14" i="18"/>
  <c r="BM14" i="18"/>
  <c r="BO14" i="18"/>
  <c r="BQ14" i="18"/>
  <c r="BS14" i="18"/>
  <c r="BU14" i="18"/>
  <c r="BW14" i="18"/>
  <c r="BY14" i="18"/>
  <c r="CA14" i="18"/>
  <c r="CC14" i="18"/>
  <c r="CE14" i="18"/>
  <c r="CG14" i="18"/>
  <c r="CI14" i="18"/>
  <c r="CK14" i="18"/>
  <c r="CM14" i="18"/>
  <c r="CO14" i="18"/>
  <c r="CQ14" i="18"/>
  <c r="CS14" i="18"/>
  <c r="CU14" i="18"/>
  <c r="CW14" i="18"/>
  <c r="F15" i="18"/>
  <c r="H15" i="18"/>
  <c r="J15" i="18"/>
  <c r="L15" i="18"/>
  <c r="N15" i="18"/>
  <c r="P15" i="18"/>
  <c r="R15" i="18"/>
  <c r="T15" i="18"/>
  <c r="V15" i="18"/>
  <c r="X15" i="18"/>
  <c r="Z15" i="18"/>
  <c r="AB15" i="18"/>
  <c r="AD15" i="18"/>
  <c r="AF15" i="18"/>
  <c r="AH15" i="18"/>
  <c r="AJ15" i="18"/>
  <c r="AL15" i="18"/>
  <c r="AN15" i="18"/>
  <c r="AP15" i="18"/>
  <c r="AR15" i="18"/>
  <c r="AT15" i="18"/>
  <c r="AV15" i="18"/>
  <c r="AX15" i="18"/>
  <c r="AZ15" i="18"/>
  <c r="BB15" i="18"/>
  <c r="BD15" i="18"/>
  <c r="BF15" i="18"/>
  <c r="BH15" i="18"/>
  <c r="BJ15" i="18"/>
  <c r="BL15" i="18"/>
  <c r="BN15" i="18"/>
  <c r="BP15" i="18"/>
  <c r="BR15" i="18"/>
  <c r="BT15" i="18"/>
  <c r="BV15" i="18"/>
  <c r="BX15" i="18"/>
  <c r="BZ15" i="18"/>
  <c r="CB15" i="18"/>
  <c r="CD15" i="18"/>
  <c r="CF15" i="18"/>
  <c r="CH15" i="18"/>
  <c r="CJ15" i="18"/>
  <c r="CL15" i="18"/>
  <c r="CN15" i="18"/>
  <c r="CO15" i="18"/>
  <c r="CQ15" i="18"/>
  <c r="CS15" i="18"/>
  <c r="CU15" i="18"/>
  <c r="CW15" i="18"/>
  <c r="F16" i="18"/>
  <c r="H16" i="18"/>
  <c r="J16" i="18"/>
  <c r="L16" i="18"/>
  <c r="N16" i="18"/>
  <c r="P16" i="18"/>
  <c r="R16" i="18"/>
  <c r="T16" i="18"/>
  <c r="V16" i="18"/>
  <c r="X16" i="18"/>
  <c r="Z16" i="18"/>
  <c r="AB16" i="18"/>
  <c r="AD16" i="18"/>
  <c r="AF16" i="18"/>
  <c r="AH16" i="18"/>
  <c r="AJ16" i="18"/>
  <c r="AL16" i="18"/>
  <c r="AN16" i="18"/>
  <c r="AP16" i="18"/>
  <c r="AR16" i="18"/>
  <c r="AT16" i="18"/>
  <c r="AV16" i="18"/>
  <c r="AX16" i="18"/>
  <c r="AZ16" i="18"/>
  <c r="BB16" i="18"/>
  <c r="BD16" i="18"/>
  <c r="BF16" i="18"/>
  <c r="BH16" i="18"/>
  <c r="BJ16" i="18"/>
  <c r="BL16" i="18"/>
  <c r="BN16" i="18"/>
  <c r="BP16" i="18"/>
  <c r="BR16" i="18"/>
  <c r="BT16" i="18"/>
  <c r="BV16" i="18"/>
  <c r="BX16" i="18"/>
  <c r="BZ16" i="18"/>
  <c r="CB16" i="18"/>
  <c r="CD16" i="18"/>
  <c r="CF16" i="18"/>
  <c r="CH16" i="18"/>
  <c r="CJ16" i="18"/>
  <c r="CL16" i="18"/>
  <c r="CN16" i="18"/>
  <c r="CP16" i="18"/>
  <c r="CR16" i="18"/>
  <c r="CT16" i="18"/>
  <c r="CV16" i="18"/>
  <c r="CX16" i="18"/>
  <c r="G17" i="18"/>
  <c r="I17" i="18"/>
  <c r="K17" i="18"/>
  <c r="M17" i="18"/>
  <c r="O17" i="18"/>
  <c r="Q17" i="18"/>
  <c r="S17" i="18"/>
  <c r="U17" i="18"/>
  <c r="W17" i="18"/>
  <c r="Y17" i="18"/>
  <c r="AA17" i="18"/>
  <c r="AC17" i="18"/>
  <c r="AE17" i="18"/>
  <c r="AG17" i="18"/>
  <c r="AI17" i="18"/>
  <c r="AK17" i="18"/>
  <c r="AM17" i="18"/>
  <c r="AO17" i="18"/>
  <c r="AQ17" i="18"/>
  <c r="AS17" i="18"/>
  <c r="AU17" i="18"/>
  <c r="AW17" i="18"/>
  <c r="AY17" i="18"/>
  <c r="BA17" i="18"/>
  <c r="BC17" i="18"/>
  <c r="BE17" i="18"/>
  <c r="BG17" i="18"/>
  <c r="BI17" i="18"/>
  <c r="BK17" i="18"/>
  <c r="BM17" i="18"/>
  <c r="BO17" i="18"/>
  <c r="BQ17" i="18"/>
  <c r="BS17" i="18"/>
  <c r="BU17" i="18"/>
  <c r="BW17" i="18"/>
  <c r="BY17" i="18"/>
  <c r="CA17" i="18"/>
  <c r="CC17" i="18"/>
  <c r="CE17" i="18"/>
  <c r="CG17" i="18"/>
  <c r="CI17" i="18"/>
  <c r="CK17" i="18"/>
  <c r="CM17" i="18"/>
  <c r="CO17" i="18"/>
  <c r="CQ17" i="18"/>
  <c r="CS17" i="18"/>
  <c r="CU17" i="18"/>
  <c r="CW17" i="18"/>
  <c r="F18" i="18"/>
  <c r="H18" i="18"/>
  <c r="J18" i="18"/>
  <c r="L18" i="18"/>
  <c r="N18" i="18"/>
  <c r="P18" i="18"/>
  <c r="R18" i="18"/>
  <c r="T18" i="18"/>
  <c r="V18" i="18"/>
  <c r="X18" i="18"/>
  <c r="Z18" i="18"/>
  <c r="AB18" i="18"/>
  <c r="AD18" i="18"/>
  <c r="AF18" i="18"/>
  <c r="AH18" i="18"/>
  <c r="AJ18" i="18"/>
  <c r="AL18" i="18"/>
  <c r="AN18" i="18"/>
  <c r="AP18" i="18"/>
  <c r="AR18" i="18"/>
  <c r="AT18" i="18"/>
  <c r="AV18" i="18"/>
  <c r="AX18" i="18"/>
  <c r="AZ18" i="18"/>
  <c r="BB18" i="18"/>
  <c r="BD18" i="18"/>
  <c r="BF18" i="18"/>
  <c r="BH18" i="18"/>
  <c r="BJ18" i="18"/>
  <c r="BL18" i="18"/>
  <c r="BN18" i="18"/>
  <c r="BP18" i="18"/>
  <c r="BR18" i="18"/>
  <c r="BT18" i="18"/>
  <c r="BV18" i="18"/>
  <c r="BX18" i="18"/>
  <c r="BZ18" i="18"/>
  <c r="CB18" i="18"/>
  <c r="CD18" i="18"/>
  <c r="CF18" i="18"/>
  <c r="CH18" i="18"/>
  <c r="CJ18" i="18"/>
  <c r="CL18" i="18"/>
  <c r="CN18" i="18"/>
  <c r="CP18" i="18"/>
  <c r="CR18" i="18"/>
  <c r="CT18" i="18"/>
  <c r="CV18" i="18"/>
  <c r="CX18" i="18"/>
  <c r="G19" i="18"/>
  <c r="I19" i="18"/>
  <c r="K19" i="18"/>
  <c r="M19" i="18"/>
  <c r="O19" i="18"/>
  <c r="Q19" i="18"/>
  <c r="S19" i="18"/>
  <c r="U19" i="18"/>
  <c r="W19" i="18"/>
  <c r="Y19" i="18"/>
  <c r="AA19" i="18"/>
  <c r="AC19" i="18"/>
  <c r="AE19" i="18"/>
  <c r="AG19" i="18"/>
  <c r="AI19" i="18"/>
  <c r="AK19" i="18"/>
  <c r="AM19" i="18"/>
  <c r="AO19" i="18"/>
  <c r="AQ19" i="18"/>
  <c r="CM15" i="18"/>
  <c r="CP15" i="18"/>
  <c r="CR15" i="18"/>
  <c r="CT15" i="18"/>
  <c r="CV15" i="18"/>
  <c r="CX15" i="18"/>
  <c r="G16" i="18"/>
  <c r="I16" i="18"/>
  <c r="K16" i="18"/>
  <c r="M16" i="18"/>
  <c r="O16" i="18"/>
  <c r="Q16" i="18"/>
  <c r="S16" i="18"/>
  <c r="U16" i="18"/>
  <c r="W16" i="18"/>
  <c r="Y16" i="18"/>
  <c r="AA16" i="18"/>
  <c r="AC16" i="18"/>
  <c r="AE16" i="18"/>
  <c r="AG16" i="18"/>
  <c r="AI16" i="18"/>
  <c r="AK16" i="18"/>
  <c r="AM16" i="18"/>
  <c r="AO16" i="18"/>
  <c r="AQ16" i="18"/>
  <c r="AS16" i="18"/>
  <c r="AU16" i="18"/>
  <c r="AW16" i="18"/>
  <c r="AY16" i="18"/>
  <c r="BA16" i="18"/>
  <c r="BC16" i="18"/>
  <c r="BE16" i="18"/>
  <c r="BG16" i="18"/>
  <c r="BI16" i="18"/>
  <c r="BK16" i="18"/>
  <c r="BM16" i="18"/>
  <c r="BO16" i="18"/>
  <c r="BQ16" i="18"/>
  <c r="BS16" i="18"/>
  <c r="BU16" i="18"/>
  <c r="BW16" i="18"/>
  <c r="BY16" i="18"/>
  <c r="CA16" i="18"/>
  <c r="CC16" i="18"/>
  <c r="CE16" i="18"/>
  <c r="CG16" i="18"/>
  <c r="CI16" i="18"/>
  <c r="CK16" i="18"/>
  <c r="CM16" i="18"/>
  <c r="CO16" i="18"/>
  <c r="CQ16" i="18"/>
  <c r="CS16" i="18"/>
  <c r="CU16" i="18"/>
  <c r="CW16" i="18"/>
  <c r="F17" i="18"/>
  <c r="H17" i="18"/>
  <c r="J17" i="18"/>
  <c r="L17" i="18"/>
  <c r="N17" i="18"/>
  <c r="P17" i="18"/>
  <c r="R17" i="18"/>
  <c r="T17" i="18"/>
  <c r="V17" i="18"/>
  <c r="X17" i="18"/>
  <c r="Z17" i="18"/>
  <c r="AB17" i="18"/>
  <c r="AD17" i="18"/>
  <c r="AF17" i="18"/>
  <c r="AH17" i="18"/>
  <c r="AJ17" i="18"/>
  <c r="AL17" i="18"/>
  <c r="AN17" i="18"/>
  <c r="AP17" i="18"/>
  <c r="AR17" i="18"/>
  <c r="AT17" i="18"/>
  <c r="AV17" i="18"/>
  <c r="AX17" i="18"/>
  <c r="AZ17" i="18"/>
  <c r="BB17" i="18"/>
  <c r="BD17" i="18"/>
  <c r="BF17" i="18"/>
  <c r="BH17" i="18"/>
  <c r="BJ17" i="18"/>
  <c r="BL17" i="18"/>
  <c r="BN17" i="18"/>
  <c r="BP17" i="18"/>
  <c r="BR17" i="18"/>
  <c r="BT17" i="18"/>
  <c r="BV17" i="18"/>
  <c r="BX17" i="18"/>
  <c r="BZ17" i="18"/>
  <c r="CB17" i="18"/>
  <c r="CD17" i="18"/>
  <c r="CF17" i="18"/>
  <c r="CH17" i="18"/>
  <c r="CJ17" i="18"/>
  <c r="CL17" i="18"/>
  <c r="CN17" i="18"/>
  <c r="CP17" i="18"/>
  <c r="CR17" i="18"/>
  <c r="CT17" i="18"/>
  <c r="CV17" i="18"/>
  <c r="CX17" i="18"/>
  <c r="G18" i="18"/>
  <c r="I18" i="18"/>
  <c r="K18" i="18"/>
  <c r="M18" i="18"/>
  <c r="O18" i="18"/>
  <c r="Q18" i="18"/>
  <c r="S18" i="18"/>
  <c r="U18" i="18"/>
  <c r="W18" i="18"/>
  <c r="Y18" i="18"/>
  <c r="AA18" i="18"/>
  <c r="AC18" i="18"/>
  <c r="AE18" i="18"/>
  <c r="AG18" i="18"/>
  <c r="AI18" i="18"/>
  <c r="AK18" i="18"/>
  <c r="AM18" i="18"/>
  <c r="AO18" i="18"/>
  <c r="AQ18" i="18"/>
  <c r="AS18" i="18"/>
  <c r="AU18" i="18"/>
  <c r="AW18" i="18"/>
  <c r="AY18" i="18"/>
  <c r="BA18" i="18"/>
  <c r="BC18" i="18"/>
  <c r="BE18" i="18"/>
  <c r="BG18" i="18"/>
  <c r="BI18" i="18"/>
  <c r="BK18" i="18"/>
  <c r="BM18" i="18"/>
  <c r="BO18" i="18"/>
  <c r="BQ18" i="18"/>
  <c r="BS18" i="18"/>
  <c r="BU18" i="18"/>
  <c r="BW18" i="18"/>
  <c r="BY18" i="18"/>
  <c r="CA18" i="18"/>
  <c r="CC18" i="18"/>
  <c r="CE18" i="18"/>
  <c r="CG18" i="18"/>
  <c r="CI18" i="18"/>
  <c r="CK18" i="18"/>
  <c r="CM18" i="18"/>
  <c r="CO18" i="18"/>
  <c r="CQ18" i="18"/>
  <c r="CS18" i="18"/>
  <c r="CU18" i="18"/>
  <c r="CW18" i="18"/>
  <c r="F19" i="18"/>
  <c r="H19" i="18"/>
  <c r="J19" i="18"/>
  <c r="L19" i="18"/>
  <c r="N19" i="18"/>
  <c r="P19" i="18"/>
  <c r="R19" i="18"/>
  <c r="T19" i="18"/>
  <c r="V19" i="18"/>
  <c r="X19" i="18"/>
  <c r="Z19" i="18"/>
  <c r="AB19" i="18"/>
  <c r="AD19" i="18"/>
  <c r="AF19" i="18"/>
  <c r="AH19" i="18"/>
  <c r="AJ19" i="18"/>
  <c r="AL19" i="18"/>
  <c r="AN19" i="18"/>
  <c r="AR19" i="18"/>
  <c r="AT19" i="18"/>
  <c r="AV19" i="18"/>
  <c r="AX19" i="18"/>
  <c r="AZ19" i="18"/>
  <c r="BB19" i="18"/>
  <c r="BD19" i="18"/>
  <c r="BF19" i="18"/>
  <c r="BH19" i="18"/>
  <c r="BJ19" i="18"/>
  <c r="BL19" i="18"/>
  <c r="BN19" i="18"/>
  <c r="BP19" i="18"/>
  <c r="BR19" i="18"/>
  <c r="BT19" i="18"/>
  <c r="BV19" i="18"/>
  <c r="BX19" i="18"/>
  <c r="BZ19" i="18"/>
  <c r="CB19" i="18"/>
  <c r="CD19" i="18"/>
  <c r="CF19" i="18"/>
  <c r="CH19" i="18"/>
  <c r="CJ19" i="18"/>
  <c r="CL19" i="18"/>
  <c r="CN19" i="18"/>
  <c r="CP19" i="18"/>
  <c r="CR19" i="18"/>
  <c r="CT19" i="18"/>
  <c r="CV19" i="18"/>
  <c r="CX19" i="18"/>
  <c r="G20" i="18"/>
  <c r="I20" i="18"/>
  <c r="K20" i="18"/>
  <c r="M20" i="18"/>
  <c r="O20" i="18"/>
  <c r="Q20" i="18"/>
  <c r="S20" i="18"/>
  <c r="U20" i="18"/>
  <c r="W20" i="18"/>
  <c r="Y20" i="18"/>
  <c r="AA20" i="18"/>
  <c r="AC20" i="18"/>
  <c r="AE20" i="18"/>
  <c r="AG20" i="18"/>
  <c r="AI20" i="18"/>
  <c r="AK20" i="18"/>
  <c r="AM20" i="18"/>
  <c r="AO20" i="18"/>
  <c r="AQ20" i="18"/>
  <c r="AS20" i="18"/>
  <c r="AU20" i="18"/>
  <c r="AW20" i="18"/>
  <c r="AY20" i="18"/>
  <c r="BA20" i="18"/>
  <c r="BC20" i="18"/>
  <c r="BE20" i="18"/>
  <c r="BG20" i="18"/>
  <c r="BI20" i="18"/>
  <c r="BK20" i="18"/>
  <c r="BM20" i="18"/>
  <c r="BO20" i="18"/>
  <c r="BQ20" i="18"/>
  <c r="BS20" i="18"/>
  <c r="BU20" i="18"/>
  <c r="BW20" i="18"/>
  <c r="BY20" i="18"/>
  <c r="CA20" i="18"/>
  <c r="CC20" i="18"/>
  <c r="CE20" i="18"/>
  <c r="CG20" i="18"/>
  <c r="CI20" i="18"/>
  <c r="CK20" i="18"/>
  <c r="CM20" i="18"/>
  <c r="CO20" i="18"/>
  <c r="CQ20" i="18"/>
  <c r="CS20" i="18"/>
  <c r="CU20" i="18"/>
  <c r="CW20" i="18"/>
  <c r="F21" i="18"/>
  <c r="H21" i="18"/>
  <c r="J21" i="18"/>
  <c r="L21" i="18"/>
  <c r="N21" i="18"/>
  <c r="P21" i="18"/>
  <c r="R21" i="18"/>
  <c r="T21" i="18"/>
  <c r="V21" i="18"/>
  <c r="X21" i="18"/>
  <c r="Z21" i="18"/>
  <c r="AB21" i="18"/>
  <c r="AD21" i="18"/>
  <c r="AF21" i="18"/>
  <c r="AH21" i="18"/>
  <c r="AJ21" i="18"/>
  <c r="AL21" i="18"/>
  <c r="AN21" i="18"/>
  <c r="AP21" i="18"/>
  <c r="AR21" i="18"/>
  <c r="AT21" i="18"/>
  <c r="AV21" i="18"/>
  <c r="AX21" i="18"/>
  <c r="AZ21" i="18"/>
  <c r="BB21" i="18"/>
  <c r="BD21" i="18"/>
  <c r="BF21" i="18"/>
  <c r="BH21" i="18"/>
  <c r="BJ21" i="18"/>
  <c r="BL21" i="18"/>
  <c r="BN21" i="18"/>
  <c r="BP21" i="18"/>
  <c r="BR21" i="18"/>
  <c r="BT21" i="18"/>
  <c r="BV21" i="18"/>
  <c r="BX21" i="18"/>
  <c r="BZ21" i="18"/>
  <c r="CB21" i="18"/>
  <c r="CD21" i="18"/>
  <c r="CF21" i="18"/>
  <c r="CH21" i="18"/>
  <c r="CJ21" i="18"/>
  <c r="CL21" i="18"/>
  <c r="CN21" i="18"/>
  <c r="CP21" i="18"/>
  <c r="CR21" i="18"/>
  <c r="CT21" i="18"/>
  <c r="CV21" i="18"/>
  <c r="CX21" i="18"/>
  <c r="G22" i="18"/>
  <c r="I22" i="18"/>
  <c r="K22" i="18"/>
  <c r="M22" i="18"/>
  <c r="O22" i="18"/>
  <c r="Q22" i="18"/>
  <c r="S22" i="18"/>
  <c r="U22" i="18"/>
  <c r="W22" i="18"/>
  <c r="Y22" i="18"/>
  <c r="AA22" i="18"/>
  <c r="AC22" i="18"/>
  <c r="AE22" i="18"/>
  <c r="AG22" i="18"/>
  <c r="AI22" i="18"/>
  <c r="AK22" i="18"/>
  <c r="AM22" i="18"/>
  <c r="AO22" i="18"/>
  <c r="AQ22" i="18"/>
  <c r="AS22" i="18"/>
  <c r="AU22" i="18"/>
  <c r="AW22" i="18"/>
  <c r="AY22" i="18"/>
  <c r="BA22" i="18"/>
  <c r="BC22" i="18"/>
  <c r="BE22" i="18"/>
  <c r="BG22" i="18"/>
  <c r="BI22" i="18"/>
  <c r="BK22" i="18"/>
  <c r="BM22" i="18"/>
  <c r="BO22" i="18"/>
  <c r="BQ22" i="18"/>
  <c r="BS22" i="18"/>
  <c r="BU22" i="18"/>
  <c r="BW22" i="18"/>
  <c r="BY22" i="18"/>
  <c r="CA22" i="18"/>
  <c r="CC22" i="18"/>
  <c r="CE22" i="18"/>
  <c r="CG22" i="18"/>
  <c r="CI22" i="18"/>
  <c r="CK22" i="18"/>
  <c r="CM22" i="18"/>
  <c r="CO22" i="18"/>
  <c r="CQ22" i="18"/>
  <c r="CS22" i="18"/>
  <c r="CU22" i="18"/>
  <c r="CW22" i="18"/>
  <c r="F23" i="18"/>
  <c r="H23" i="18"/>
  <c r="J23" i="18"/>
  <c r="L23" i="18"/>
  <c r="N23" i="18"/>
  <c r="P23" i="18"/>
  <c r="R23" i="18"/>
  <c r="T23" i="18"/>
  <c r="V23" i="18"/>
  <c r="X23" i="18"/>
  <c r="Z23" i="18"/>
  <c r="AB23" i="18"/>
  <c r="AD23" i="18"/>
  <c r="AF23" i="18"/>
  <c r="AH23" i="18"/>
  <c r="AJ23" i="18"/>
  <c r="AL23" i="18"/>
  <c r="AN23" i="18"/>
  <c r="AP23" i="18"/>
  <c r="AR23" i="18"/>
  <c r="AT23" i="18"/>
  <c r="AV23" i="18"/>
  <c r="AX23" i="18"/>
  <c r="AZ23" i="18"/>
  <c r="BB23" i="18"/>
  <c r="BD23" i="18"/>
  <c r="BF23" i="18"/>
  <c r="BH23" i="18"/>
  <c r="BJ23" i="18"/>
  <c r="BL23" i="18"/>
  <c r="BN23" i="18"/>
  <c r="BP23" i="18"/>
  <c r="BR23" i="18"/>
  <c r="BT23" i="18"/>
  <c r="BV23" i="18"/>
  <c r="BX23" i="18"/>
  <c r="BZ23" i="18"/>
  <c r="CB23" i="18"/>
  <c r="CD23" i="18"/>
  <c r="CF23" i="18"/>
  <c r="CH23" i="18"/>
  <c r="CJ23" i="18"/>
  <c r="CL23" i="18"/>
  <c r="CN23" i="18"/>
  <c r="CP23" i="18"/>
  <c r="CR23" i="18"/>
  <c r="CT23" i="18"/>
  <c r="CV23" i="18"/>
  <c r="CX23" i="18"/>
  <c r="E9" i="18"/>
  <c r="E12" i="18"/>
  <c r="E14" i="18"/>
  <c r="E16" i="18"/>
  <c r="E18" i="18"/>
  <c r="E20" i="18"/>
  <c r="E22" i="18"/>
  <c r="D9" i="18"/>
  <c r="D12" i="18"/>
  <c r="D14" i="18"/>
  <c r="D16" i="18"/>
  <c r="D18" i="18"/>
  <c r="D20" i="18"/>
  <c r="D22" i="18"/>
  <c r="D8" i="18"/>
  <c r="AP19" i="18"/>
  <c r="AS19" i="18"/>
  <c r="AU19" i="18"/>
  <c r="AW19" i="18"/>
  <c r="AY19" i="18"/>
  <c r="BA19" i="18"/>
  <c r="BC19" i="18"/>
  <c r="BE19" i="18"/>
  <c r="BG19" i="18"/>
  <c r="BI19" i="18"/>
  <c r="BK19" i="18"/>
  <c r="BM19" i="18"/>
  <c r="BO19" i="18"/>
  <c r="BQ19" i="18"/>
  <c r="BS19" i="18"/>
  <c r="BU19" i="18"/>
  <c r="BW19" i="18"/>
  <c r="BY19" i="18"/>
  <c r="CA19" i="18"/>
  <c r="CC19" i="18"/>
  <c r="CE19" i="18"/>
  <c r="CG19" i="18"/>
  <c r="CI19" i="18"/>
  <c r="CK19" i="18"/>
  <c r="CM19" i="18"/>
  <c r="CO19" i="18"/>
  <c r="CQ19" i="18"/>
  <c r="CS19" i="18"/>
  <c r="CU19" i="18"/>
  <c r="CW19" i="18"/>
  <c r="F20" i="18"/>
  <c r="H20" i="18"/>
  <c r="J20" i="18"/>
  <c r="L20" i="18"/>
  <c r="N20" i="18"/>
  <c r="P20" i="18"/>
  <c r="R20" i="18"/>
  <c r="T20" i="18"/>
  <c r="V20" i="18"/>
  <c r="X20" i="18"/>
  <c r="Z20" i="18"/>
  <c r="AB20" i="18"/>
  <c r="AD20" i="18"/>
  <c r="AF20" i="18"/>
  <c r="AH20" i="18"/>
  <c r="AJ20" i="18"/>
  <c r="AL20" i="18"/>
  <c r="AN20" i="18"/>
  <c r="AP20" i="18"/>
  <c r="AR20" i="18"/>
  <c r="AT20" i="18"/>
  <c r="AV20" i="18"/>
  <c r="AX20" i="18"/>
  <c r="AZ20" i="18"/>
  <c r="BB20" i="18"/>
  <c r="BD20" i="18"/>
  <c r="BF20" i="18"/>
  <c r="BH20" i="18"/>
  <c r="BJ20" i="18"/>
  <c r="BL20" i="18"/>
  <c r="BN20" i="18"/>
  <c r="BP20" i="18"/>
  <c r="BR20" i="18"/>
  <c r="BT20" i="18"/>
  <c r="BV20" i="18"/>
  <c r="BX20" i="18"/>
  <c r="BZ20" i="18"/>
  <c r="CB20" i="18"/>
  <c r="CD20" i="18"/>
  <c r="CF20" i="18"/>
  <c r="CH20" i="18"/>
  <c r="CJ20" i="18"/>
  <c r="CL20" i="18"/>
  <c r="CN20" i="18"/>
  <c r="CP20" i="18"/>
  <c r="CR20" i="18"/>
  <c r="CT20" i="18"/>
  <c r="CV20" i="18"/>
  <c r="CX20" i="18"/>
  <c r="G21" i="18"/>
  <c r="I21" i="18"/>
  <c r="K21" i="18"/>
  <c r="M21" i="18"/>
  <c r="O21" i="18"/>
  <c r="Q21" i="18"/>
  <c r="S21" i="18"/>
  <c r="U21" i="18"/>
  <c r="W21" i="18"/>
  <c r="Y21" i="18"/>
  <c r="AA21" i="18"/>
  <c r="AC21" i="18"/>
  <c r="AE21" i="18"/>
  <c r="AG21" i="18"/>
  <c r="AI21" i="18"/>
  <c r="AK21" i="18"/>
  <c r="AM21" i="18"/>
  <c r="AO21" i="18"/>
  <c r="AQ21" i="18"/>
  <c r="AS21" i="18"/>
  <c r="AU21" i="18"/>
  <c r="AW21" i="18"/>
  <c r="AY21" i="18"/>
  <c r="BA21" i="18"/>
  <c r="BC21" i="18"/>
  <c r="BE21" i="18"/>
  <c r="BG21" i="18"/>
  <c r="BI21" i="18"/>
  <c r="BK21" i="18"/>
  <c r="BM21" i="18"/>
  <c r="BO21" i="18"/>
  <c r="BQ21" i="18"/>
  <c r="BS21" i="18"/>
  <c r="BU21" i="18"/>
  <c r="BW21" i="18"/>
  <c r="BY21" i="18"/>
  <c r="CA21" i="18"/>
  <c r="CC21" i="18"/>
  <c r="CE21" i="18"/>
  <c r="CG21" i="18"/>
  <c r="CI21" i="18"/>
  <c r="CK21" i="18"/>
  <c r="CM21" i="18"/>
  <c r="CO21" i="18"/>
  <c r="CQ21" i="18"/>
  <c r="CS21" i="18"/>
  <c r="CU21" i="18"/>
  <c r="CW21" i="18"/>
  <c r="F22" i="18"/>
  <c r="H22" i="18"/>
  <c r="J22" i="18"/>
  <c r="L22" i="18"/>
  <c r="N22" i="18"/>
  <c r="P22" i="18"/>
  <c r="R22" i="18"/>
  <c r="T22" i="18"/>
  <c r="V22" i="18"/>
  <c r="X22" i="18"/>
  <c r="Z22" i="18"/>
  <c r="AB22" i="18"/>
  <c r="AD22" i="18"/>
  <c r="AF22" i="18"/>
  <c r="AH22" i="18"/>
  <c r="AJ22" i="18"/>
  <c r="AL22" i="18"/>
  <c r="AN22" i="18"/>
  <c r="AP22" i="18"/>
  <c r="AR22" i="18"/>
  <c r="AT22" i="18"/>
  <c r="AV22" i="18"/>
  <c r="AX22" i="18"/>
  <c r="AZ22" i="18"/>
  <c r="BB22" i="18"/>
  <c r="BD22" i="18"/>
  <c r="BF22" i="18"/>
  <c r="BH22" i="18"/>
  <c r="BJ22" i="18"/>
  <c r="BL22" i="18"/>
  <c r="BN22" i="18"/>
  <c r="BP22" i="18"/>
  <c r="BR22" i="18"/>
  <c r="BT22" i="18"/>
  <c r="BV22" i="18"/>
  <c r="BX22" i="18"/>
  <c r="BZ22" i="18"/>
  <c r="CB22" i="18"/>
  <c r="CD22" i="18"/>
  <c r="CF22" i="18"/>
  <c r="CH22" i="18"/>
  <c r="CJ22" i="18"/>
  <c r="CL22" i="18"/>
  <c r="CN22" i="18"/>
  <c r="CP22" i="18"/>
  <c r="CR22" i="18"/>
  <c r="CT22" i="18"/>
  <c r="CV22" i="18"/>
  <c r="CX22" i="18"/>
  <c r="G23" i="18"/>
  <c r="I23" i="18"/>
  <c r="K23" i="18"/>
  <c r="M23" i="18"/>
  <c r="O23" i="18"/>
  <c r="Q23" i="18"/>
  <c r="S23" i="18"/>
  <c r="U23" i="18"/>
  <c r="W23" i="18"/>
  <c r="Y23" i="18"/>
  <c r="AA23" i="18"/>
  <c r="AC23" i="18"/>
  <c r="AE23" i="18"/>
  <c r="AG23" i="18"/>
  <c r="AI23" i="18"/>
  <c r="AK23" i="18"/>
  <c r="AM23" i="18"/>
  <c r="AO23" i="18"/>
  <c r="AQ23" i="18"/>
  <c r="AS23" i="18"/>
  <c r="AU23" i="18"/>
  <c r="AW23" i="18"/>
  <c r="AY23" i="18"/>
  <c r="BA23" i="18"/>
  <c r="BC23" i="18"/>
  <c r="BE23" i="18"/>
  <c r="BG23" i="18"/>
  <c r="BI23" i="18"/>
  <c r="BK23" i="18"/>
  <c r="BM23" i="18"/>
  <c r="BO23" i="18"/>
  <c r="BQ23" i="18"/>
  <c r="BS23" i="18"/>
  <c r="BU23" i="18"/>
  <c r="BW23" i="18"/>
  <c r="BY23" i="18"/>
  <c r="CA23" i="18"/>
  <c r="CC23" i="18"/>
  <c r="CE23" i="18"/>
  <c r="CG23" i="18"/>
  <c r="CI23" i="18"/>
  <c r="CK23" i="18"/>
  <c r="CM23" i="18"/>
  <c r="CO23" i="18"/>
  <c r="CQ23" i="18"/>
  <c r="CS23" i="18"/>
  <c r="CU23" i="18"/>
  <c r="CW23" i="18"/>
  <c r="E8" i="18"/>
  <c r="E11" i="18"/>
  <c r="E13" i="18"/>
  <c r="E15" i="18"/>
  <c r="E17" i="18"/>
  <c r="E19" i="18"/>
  <c r="E21" i="18"/>
  <c r="E23" i="18"/>
  <c r="D11" i="18"/>
  <c r="D13" i="18"/>
  <c r="D15" i="18"/>
  <c r="D17" i="18"/>
  <c r="D19" i="18"/>
  <c r="D21" i="18"/>
  <c r="D23" i="18"/>
  <c r="CI4" i="18"/>
  <c r="CJ3" i="18"/>
  <c r="AK6" i="18"/>
  <c r="AL6" i="18"/>
  <c r="AM6" i="18"/>
  <c r="AN6" i="18"/>
  <c r="AO6" i="18"/>
  <c r="AP6" i="18"/>
  <c r="AQ6" i="18"/>
  <c r="AR6" i="18"/>
  <c r="BO6" i="18"/>
  <c r="BP6" i="18"/>
  <c r="BQ6" i="18"/>
  <c r="BR6" i="18"/>
  <c r="BS6" i="18"/>
  <c r="BT6" i="18"/>
  <c r="BU6" i="18"/>
  <c r="BV6" i="18"/>
  <c r="BW6" i="18"/>
  <c r="BX6" i="18"/>
  <c r="BY6" i="18"/>
  <c r="BZ6" i="18"/>
  <c r="CA6" i="18"/>
  <c r="CB6" i="18"/>
  <c r="CC6" i="18"/>
  <c r="CD6" i="18"/>
  <c r="CE6" i="18"/>
  <c r="B7" i="13"/>
  <c r="B11" i="13"/>
  <c r="B14" i="13"/>
  <c r="B15" i="13"/>
  <c r="B16" i="13"/>
  <c r="B19" i="13"/>
  <c r="B20" i="13"/>
  <c r="B23" i="13"/>
  <c r="B27" i="13"/>
  <c r="B31" i="13"/>
  <c r="B32" i="13"/>
  <c r="B35" i="13"/>
  <c r="B36"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I3" i="13"/>
  <c r="H3" i="13"/>
  <c r="G3" i="13"/>
  <c r="F3" i="13"/>
  <c r="E3" i="13"/>
  <c r="D3" i="13"/>
  <c r="C15" i="13"/>
  <c r="C13" i="13"/>
  <c r="C12" i="13"/>
  <c r="C10" i="13"/>
  <c r="C5" i="13"/>
  <c r="C4" i="13"/>
  <c r="R5" i="1" s="1"/>
  <c r="AX2" i="23" s="1"/>
  <c r="C6" i="13"/>
  <c r="C7" i="13"/>
  <c r="C8" i="13"/>
  <c r="C9" i="13"/>
  <c r="C11" i="13"/>
  <c r="C14" i="13"/>
  <c r="B40" i="15" l="1"/>
  <c r="BF40" i="15" s="1"/>
  <c r="EH37" i="11"/>
  <c r="EC37" i="11"/>
  <c r="EK37" i="11"/>
  <c r="EO37" i="11"/>
  <c r="ED37" i="11"/>
  <c r="EF37" i="11"/>
  <c r="ER37" i="11"/>
  <c r="ET37" i="11"/>
  <c r="FC37" i="11"/>
  <c r="FI37" i="11"/>
  <c r="B41" i="14"/>
  <c r="A38" i="32"/>
  <c r="G38" i="32" s="1"/>
  <c r="M38" i="32" s="1"/>
  <c r="W37" i="34"/>
  <c r="EV37" i="11"/>
  <c r="EB37" i="11"/>
  <c r="DY37" i="11"/>
  <c r="EI37" i="11"/>
  <c r="EX37" i="11"/>
  <c r="A38" i="26"/>
  <c r="B38" i="27"/>
  <c r="B32" i="33"/>
  <c r="D32" i="33" s="1"/>
  <c r="B32" i="15"/>
  <c r="AY32" i="15" s="1"/>
  <c r="EC29" i="11"/>
  <c r="EV29" i="11"/>
  <c r="FA29" i="11"/>
  <c r="FM29" i="11"/>
  <c r="FD29" i="11"/>
  <c r="FF29" i="11"/>
  <c r="FI29" i="11"/>
  <c r="B30" i="27"/>
  <c r="BA29" i="12"/>
  <c r="DU29" i="12"/>
  <c r="BP29" i="12"/>
  <c r="CA29" i="12"/>
  <c r="AP29" i="12"/>
  <c r="CX29" i="12"/>
  <c r="DB29" i="12"/>
  <c r="BB29" i="12"/>
  <c r="CR29" i="12"/>
  <c r="EH29" i="11"/>
  <c r="EW29" i="11"/>
  <c r="ED29" i="11"/>
  <c r="EF29" i="11"/>
  <c r="ER29" i="11"/>
  <c r="EE29" i="11"/>
  <c r="EQ29" i="11"/>
  <c r="ET29" i="11"/>
  <c r="FC29" i="11"/>
  <c r="B28" i="13"/>
  <c r="B29" i="34"/>
  <c r="DU29" i="11"/>
  <c r="EN29" i="11"/>
  <c r="DY29" i="11"/>
  <c r="EI29" i="11"/>
  <c r="EM29" i="11"/>
  <c r="B33" i="14"/>
  <c r="B32" i="20" s="1"/>
  <c r="A30" i="26"/>
  <c r="D29" i="12"/>
  <c r="DS29" i="12"/>
  <c r="CY29" i="12"/>
  <c r="BJ29" i="12"/>
  <c r="BO29" i="12"/>
  <c r="AR29" i="12"/>
  <c r="DF29" i="12"/>
  <c r="FA28" i="11"/>
  <c r="FC28" i="11"/>
  <c r="EF28" i="11"/>
  <c r="EX28" i="11"/>
  <c r="FD28" i="11"/>
  <c r="AM28" i="11"/>
  <c r="W26" i="34"/>
  <c r="EG25" i="11"/>
  <c r="FH25" i="11"/>
  <c r="FA25" i="11"/>
  <c r="EV25" i="11"/>
  <c r="EE25" i="11"/>
  <c r="EU25" i="11"/>
  <c r="EX25" i="11"/>
  <c r="FO25" i="11"/>
  <c r="FF25" i="11"/>
  <c r="FI25" i="11"/>
  <c r="B24" i="13"/>
  <c r="DV25" i="11"/>
  <c r="DU25" i="11"/>
  <c r="FM25" i="11"/>
  <c r="EL25" i="11"/>
  <c r="FG25" i="11"/>
  <c r="A26" i="26"/>
  <c r="A26" i="32"/>
  <c r="G26" i="32" s="1"/>
  <c r="M26" i="32" s="1"/>
  <c r="W25" i="34"/>
  <c r="Y25" i="34" s="1"/>
  <c r="BN22" i="23" s="1"/>
  <c r="EB25" i="11"/>
  <c r="EF25" i="11"/>
  <c r="EI25" i="11"/>
  <c r="EQ25" i="11"/>
  <c r="EP25" i="11"/>
  <c r="FK25" i="11"/>
  <c r="FN25" i="11"/>
  <c r="FI24" i="11"/>
  <c r="AL24" i="11"/>
  <c r="B22" i="13"/>
  <c r="AP22" i="34"/>
  <c r="FJ21" i="11"/>
  <c r="DX21" i="11"/>
  <c r="EG21" i="11"/>
  <c r="EK21" i="11"/>
  <c r="ED21" i="11"/>
  <c r="DU21" i="11"/>
  <c r="DW21" i="11"/>
  <c r="EM21" i="11"/>
  <c r="ET21" i="11"/>
  <c r="FD21" i="11"/>
  <c r="FC21" i="11"/>
  <c r="B22" i="27"/>
  <c r="DY21" i="11"/>
  <c r="EC21" i="11"/>
  <c r="FH21" i="11"/>
  <c r="EV21" i="11"/>
  <c r="EI21" i="11"/>
  <c r="EQ21" i="11"/>
  <c r="EX21" i="11"/>
  <c r="FL21" i="11"/>
  <c r="FG21" i="11"/>
  <c r="FN21" i="11"/>
  <c r="FF21" i="11"/>
  <c r="FI21" i="11"/>
  <c r="B21" i="12"/>
  <c r="B18" i="13"/>
  <c r="AR16" i="11"/>
  <c r="B13" i="13"/>
  <c r="B12" i="13"/>
  <c r="B13" i="34"/>
  <c r="W13" i="34"/>
  <c r="Y13" i="34" s="1"/>
  <c r="BN10" i="23" s="1"/>
  <c r="B14" i="27"/>
  <c r="B13" i="12"/>
  <c r="AP13" i="34"/>
  <c r="N12" i="11"/>
  <c r="BR9" i="23" s="1"/>
  <c r="L12" i="11"/>
  <c r="BP9" i="23" s="1"/>
  <c r="M12" i="11"/>
  <c r="BQ9" i="23" s="1"/>
  <c r="AP10" i="34"/>
  <c r="B14" i="14"/>
  <c r="B10" i="12"/>
  <c r="DY10" i="12" s="1"/>
  <c r="B9" i="13"/>
  <c r="B8" i="13"/>
  <c r="B9" i="34"/>
  <c r="B12" i="33"/>
  <c r="CG12" i="33" s="1"/>
  <c r="B6" i="11"/>
  <c r="CG6" i="11" s="1"/>
  <c r="W6" i="34"/>
  <c r="Y6" i="34" s="1"/>
  <c r="BN3" i="23" s="1"/>
  <c r="A31" i="32"/>
  <c r="G31" i="32" s="1"/>
  <c r="M31" i="32" s="1"/>
  <c r="A31" i="26"/>
  <c r="DA36" i="11"/>
  <c r="DI36" i="11"/>
  <c r="AD36" i="11"/>
  <c r="AH36" i="11"/>
  <c r="M36" i="11" s="1"/>
  <c r="BQ33" i="23" s="1"/>
  <c r="AL36" i="11"/>
  <c r="AP36" i="11"/>
  <c r="AT36" i="11"/>
  <c r="O36" i="11" s="1"/>
  <c r="BS33" i="23" s="1"/>
  <c r="AX36" i="11"/>
  <c r="BB36" i="11"/>
  <c r="BF36" i="11"/>
  <c r="BJ36" i="11"/>
  <c r="FN36" i="11"/>
  <c r="FG36" i="11"/>
  <c r="FL36" i="11"/>
  <c r="EW36" i="11"/>
  <c r="EP36" i="11"/>
  <c r="EQ36" i="11"/>
  <c r="DX36" i="11"/>
  <c r="FJ36" i="11"/>
  <c r="BK36" i="11"/>
  <c r="AE36" i="11"/>
  <c r="AI36" i="11"/>
  <c r="AM36" i="11"/>
  <c r="AQ36" i="11"/>
  <c r="AU36" i="11"/>
  <c r="AY36" i="11"/>
  <c r="BC36" i="11"/>
  <c r="BG36" i="11"/>
  <c r="Q36" i="11" s="1"/>
  <c r="BU33" i="23" s="1"/>
  <c r="FF36" i="11"/>
  <c r="FK36" i="11"/>
  <c r="EK36" i="11"/>
  <c r="FE36" i="11"/>
  <c r="ET36" i="11"/>
  <c r="AU28" i="11"/>
  <c r="FN28" i="11"/>
  <c r="FO28" i="11"/>
  <c r="FM28" i="11"/>
  <c r="DX28" i="11"/>
  <c r="EQ28" i="11"/>
  <c r="DM28" i="11"/>
  <c r="BC28" i="11"/>
  <c r="A39" i="32"/>
  <c r="G39" i="32" s="1"/>
  <c r="M39" i="32" s="1"/>
  <c r="AP38" i="34"/>
  <c r="H37" i="11"/>
  <c r="E39" i="7" s="1"/>
  <c r="N37" i="1" s="1"/>
  <c r="FK37" i="11"/>
  <c r="EL37" i="11"/>
  <c r="FE37" i="11"/>
  <c r="EU37" i="11"/>
  <c r="DW37" i="11"/>
  <c r="DX37" i="11"/>
  <c r="DV37" i="11"/>
  <c r="ES37" i="11"/>
  <c r="EN37" i="11"/>
  <c r="FJ37" i="11"/>
  <c r="FN37" i="11"/>
  <c r="FB37" i="11"/>
  <c r="FO37" i="11"/>
  <c r="EP37" i="11"/>
  <c r="FM37" i="11"/>
  <c r="EY37" i="11"/>
  <c r="FK29" i="11"/>
  <c r="EL29" i="11"/>
  <c r="FE29" i="11"/>
  <c r="EU29" i="11"/>
  <c r="DW29" i="11"/>
  <c r="DZ29" i="11"/>
  <c r="ES29" i="11"/>
  <c r="EK29" i="11"/>
  <c r="FB29" i="11"/>
  <c r="FO29" i="11"/>
  <c r="EP29" i="11"/>
  <c r="FN29" i="11"/>
  <c r="DO33" i="12"/>
  <c r="EO25" i="11"/>
  <c r="EW25" i="11"/>
  <c r="DZ25" i="11"/>
  <c r="EW33" i="11"/>
  <c r="EH33" i="11"/>
  <c r="FA33" i="11"/>
  <c r="EN33" i="11"/>
  <c r="DW25" i="11"/>
  <c r="DW33" i="11"/>
  <c r="EM25" i="11"/>
  <c r="ET25" i="11"/>
  <c r="FD25" i="11"/>
  <c r="EM33" i="11"/>
  <c r="ET33" i="11"/>
  <c r="FD33" i="11"/>
  <c r="FC33" i="11"/>
  <c r="FF33" i="11"/>
  <c r="DY29" i="12"/>
  <c r="BK29" i="12"/>
  <c r="EK29" i="12"/>
  <c r="CJ29" i="12"/>
  <c r="DW29" i="12"/>
  <c r="DD29" i="12"/>
  <c r="EF29" i="12"/>
  <c r="Z29" i="12"/>
  <c r="BL29" i="12"/>
  <c r="CZ29" i="12"/>
  <c r="AT29" i="12"/>
  <c r="AZ29" i="12"/>
  <c r="CZ33" i="12"/>
  <c r="V33" i="12"/>
  <c r="AL33" i="12"/>
  <c r="DH33" i="12"/>
  <c r="DX33" i="12"/>
  <c r="EA33" i="12"/>
  <c r="DR33" i="12"/>
  <c r="AY33" i="12"/>
  <c r="DU33" i="12"/>
  <c r="DA33" i="12"/>
  <c r="DG33" i="12"/>
  <c r="DV33" i="12"/>
  <c r="AE33" i="12"/>
  <c r="DT33" i="12"/>
  <c r="AW33" i="12"/>
  <c r="EN33" i="12"/>
  <c r="AB33" i="12"/>
  <c r="BB33" i="12"/>
  <c r="BS33" i="12"/>
  <c r="DC33" i="12"/>
  <c r="DL33" i="12"/>
  <c r="CR33" i="12"/>
  <c r="BY33" i="12"/>
  <c r="DF33" i="12"/>
  <c r="CN33" i="12"/>
  <c r="BH33" i="12"/>
  <c r="CL33" i="12"/>
  <c r="CU33" i="12"/>
  <c r="EO33" i="12"/>
  <c r="AF33" i="12"/>
  <c r="AC33" i="12"/>
  <c r="EP33" i="12"/>
  <c r="AR33" i="12"/>
  <c r="DY33" i="12"/>
  <c r="DD33" i="12"/>
  <c r="BR33" i="12"/>
  <c r="BP33" i="12"/>
  <c r="BN33" i="12"/>
  <c r="AT33" i="12"/>
  <c r="BW33" i="12"/>
  <c r="T33" i="12"/>
  <c r="CW33" i="12"/>
  <c r="DN33" i="12"/>
  <c r="AD33" i="12"/>
  <c r="AM33" i="12"/>
  <c r="EB33" i="12"/>
  <c r="BM33" i="12"/>
  <c r="AX33" i="12"/>
  <c r="S33" i="12"/>
  <c r="AU33" i="12"/>
  <c r="D33" i="12"/>
  <c r="DW33" i="12"/>
  <c r="AN33" i="12"/>
  <c r="DB33" i="12"/>
  <c r="AH33" i="12"/>
  <c r="DQ33" i="12"/>
  <c r="CC33" i="12"/>
  <c r="EE33" i="12"/>
  <c r="CT33" i="12"/>
  <c r="AV33" i="12"/>
  <c r="CX33" i="12"/>
  <c r="DM33" i="12"/>
  <c r="EF33" i="12"/>
  <c r="AK33" i="12"/>
  <c r="CI33" i="12"/>
  <c r="M33" i="12" s="1"/>
  <c r="AI33" i="12"/>
  <c r="BC33" i="12"/>
  <c r="BJ33" i="12"/>
  <c r="BL33" i="12"/>
  <c r="BI33" i="12"/>
  <c r="EJ33" i="12"/>
  <c r="U33" i="12"/>
  <c r="BO33" i="12"/>
  <c r="DZ33" i="12"/>
  <c r="CG33" i="12"/>
  <c r="CA33" i="12"/>
  <c r="CK33" i="12"/>
  <c r="BX33" i="12"/>
  <c r="DJ33" i="12"/>
  <c r="CO33" i="12"/>
  <c r="BU33" i="12"/>
  <c r="AZ33" i="12"/>
  <c r="EG33" i="12"/>
  <c r="DK33" i="12"/>
  <c r="DE33" i="12"/>
  <c r="ED33" i="12"/>
  <c r="AQ33" i="12"/>
  <c r="BA33" i="12"/>
  <c r="CQ33" i="12"/>
  <c r="CP33" i="12"/>
  <c r="BK33" i="12"/>
  <c r="Y33" i="12"/>
  <c r="EC33" i="12"/>
  <c r="BT33" i="12"/>
  <c r="CH33" i="12"/>
  <c r="DE35" i="12"/>
  <c r="AO35" i="12"/>
  <c r="AJ35" i="12"/>
  <c r="EM35" i="12"/>
  <c r="BO35" i="12"/>
  <c r="CL35" i="12"/>
  <c r="T35" i="12"/>
  <c r="EP35" i="12"/>
  <c r="BX35" i="12"/>
  <c r="AN35" i="12"/>
  <c r="AM35" i="12"/>
  <c r="S35" i="12"/>
  <c r="DL35" i="12"/>
  <c r="CK35" i="12"/>
  <c r="DB35" i="12"/>
  <c r="V35" i="12"/>
  <c r="CE35" i="12"/>
  <c r="DO35" i="12"/>
  <c r="CT35" i="12"/>
  <c r="DX35" i="12"/>
  <c r="CN35" i="12"/>
  <c r="DC35" i="12"/>
  <c r="BM35" i="12"/>
  <c r="AS35" i="12"/>
  <c r="CO35" i="12"/>
  <c r="BP35" i="12"/>
  <c r="BT35" i="12"/>
  <c r="A40" i="26"/>
  <c r="B40" i="27"/>
  <c r="AP39" i="34"/>
  <c r="B39" i="11"/>
  <c r="DM39" i="11" s="1"/>
  <c r="B42" i="15"/>
  <c r="I42" i="15" s="1"/>
  <c r="W39" i="34"/>
  <c r="Y39" i="34" s="1"/>
  <c r="BN36" i="23" s="1"/>
  <c r="B39" i="34"/>
  <c r="B38" i="13"/>
  <c r="A36" i="26"/>
  <c r="B36" i="27"/>
  <c r="B39" i="14"/>
  <c r="D39" i="14" s="1"/>
  <c r="B35" i="11"/>
  <c r="AP35" i="34"/>
  <c r="B38" i="15"/>
  <c r="O38" i="15" s="1"/>
  <c r="W35" i="34"/>
  <c r="Y35" i="34" s="1"/>
  <c r="BN32" i="23" s="1"/>
  <c r="B35" i="34"/>
  <c r="B34" i="13"/>
  <c r="AH28" i="23"/>
  <c r="A32" i="26"/>
  <c r="B32" i="27"/>
  <c r="B35" i="14"/>
  <c r="D35" i="14" s="1"/>
  <c r="C35" i="14" s="1"/>
  <c r="B31" i="11"/>
  <c r="DQ31" i="11" s="1"/>
  <c r="AP31" i="34"/>
  <c r="B34" i="15"/>
  <c r="W31" i="34"/>
  <c r="B31" i="34"/>
  <c r="D31" i="34" s="1"/>
  <c r="BL28" i="23" s="1"/>
  <c r="B30" i="13"/>
  <c r="B27" i="12"/>
  <c r="A28" i="26"/>
  <c r="B28" i="27"/>
  <c r="B31" i="14"/>
  <c r="D31" i="14" s="1"/>
  <c r="AP27" i="34"/>
  <c r="B30" i="15"/>
  <c r="BZ30" i="15" s="1"/>
  <c r="W27" i="34"/>
  <c r="B27" i="34"/>
  <c r="D27" i="34" s="1"/>
  <c r="BL24" i="23" s="1"/>
  <c r="B26" i="13"/>
  <c r="B27" i="11"/>
  <c r="DA27" i="11" s="1"/>
  <c r="A28" i="32"/>
  <c r="G28" i="32" s="1"/>
  <c r="M28" i="32" s="1"/>
  <c r="B43" i="14"/>
  <c r="EI33" i="12"/>
  <c r="W33" i="12"/>
  <c r="BG33" i="12"/>
  <c r="CM33" i="12"/>
  <c r="A32" i="32"/>
  <c r="G32" i="32" s="1"/>
  <c r="M32" i="32" s="1"/>
  <c r="DK28" i="11"/>
  <c r="CR28" i="11"/>
  <c r="DO28" i="11"/>
  <c r="DQ28" i="11"/>
  <c r="DN28" i="11"/>
  <c r="BK28" i="11"/>
  <c r="AC28" i="11"/>
  <c r="AG28" i="11"/>
  <c r="AK28" i="11"/>
  <c r="AO28" i="11"/>
  <c r="AS28" i="11"/>
  <c r="AW28" i="11"/>
  <c r="BA28" i="11"/>
  <c r="BE28" i="11"/>
  <c r="BI28" i="11"/>
  <c r="AD28" i="11"/>
  <c r="AH28" i="11"/>
  <c r="AL28" i="11"/>
  <c r="AP28" i="11"/>
  <c r="AT28" i="11"/>
  <c r="AX28" i="11"/>
  <c r="BB28" i="11"/>
  <c r="BF28" i="11"/>
  <c r="BJ28" i="11"/>
  <c r="DP28" i="11"/>
  <c r="AF28" i="11"/>
  <c r="AN28" i="11"/>
  <c r="AV28" i="11"/>
  <c r="BD28" i="11"/>
  <c r="FF28" i="11"/>
  <c r="FG28" i="11"/>
  <c r="FL28" i="11"/>
  <c r="EW28" i="11"/>
  <c r="EP28" i="11"/>
  <c r="EC28" i="11"/>
  <c r="EE28" i="11"/>
  <c r="EI28" i="11"/>
  <c r="AJ28" i="11"/>
  <c r="AZ28" i="11"/>
  <c r="BH28" i="11"/>
  <c r="AI28" i="11"/>
  <c r="AQ28" i="11"/>
  <c r="AY28" i="11"/>
  <c r="BG28" i="11"/>
  <c r="FK28" i="11"/>
  <c r="EK28" i="11"/>
  <c r="FE28" i="11"/>
  <c r="ET28" i="11"/>
  <c r="FI28" i="11"/>
  <c r="DU28" i="11"/>
  <c r="AR28" i="11"/>
  <c r="FH28" i="11"/>
  <c r="EH33" i="12"/>
  <c r="A36" i="32"/>
  <c r="G36" i="32" s="1"/>
  <c r="M36" i="32" s="1"/>
  <c r="BF33" i="12"/>
  <c r="B35" i="27"/>
  <c r="B38" i="14"/>
  <c r="D38" i="14" s="1"/>
  <c r="C38" i="14" s="1"/>
  <c r="B34" i="11"/>
  <c r="AU34" i="11" s="1"/>
  <c r="B27" i="27"/>
  <c r="B30" i="14"/>
  <c r="B29" i="20" s="1"/>
  <c r="B26" i="11"/>
  <c r="AM26" i="11" s="1"/>
  <c r="A27" i="26"/>
  <c r="A35" i="32"/>
  <c r="G35" i="32" s="1"/>
  <c r="M35" i="32" s="1"/>
  <c r="A27" i="32"/>
  <c r="G27" i="32" s="1"/>
  <c r="M27" i="32" s="1"/>
  <c r="CK32" i="11"/>
  <c r="DF32" i="11"/>
  <c r="DM32" i="11"/>
  <c r="DN32" i="11"/>
  <c r="DP32" i="11"/>
  <c r="DB32" i="11"/>
  <c r="DK32" i="11"/>
  <c r="AF32" i="11"/>
  <c r="AJ32" i="11"/>
  <c r="M32" i="11" s="1"/>
  <c r="BQ29" i="23" s="1"/>
  <c r="AN32" i="11"/>
  <c r="AR32" i="11"/>
  <c r="O32" i="11" s="1"/>
  <c r="BS29" i="23" s="1"/>
  <c r="AV32" i="11"/>
  <c r="AZ32" i="11"/>
  <c r="BD32" i="11"/>
  <c r="BH32" i="11"/>
  <c r="DI32" i="11"/>
  <c r="DO32" i="11"/>
  <c r="BK32" i="11"/>
  <c r="AC32" i="11"/>
  <c r="L32" i="11" s="1"/>
  <c r="BP29" i="23" s="1"/>
  <c r="AG32" i="11"/>
  <c r="AK32" i="11"/>
  <c r="AO32" i="11"/>
  <c r="AS32" i="11"/>
  <c r="AW32" i="11"/>
  <c r="BA32" i="11"/>
  <c r="BE32" i="11"/>
  <c r="BI32" i="11"/>
  <c r="A35" i="26"/>
  <c r="B39" i="27"/>
  <c r="B42" i="14"/>
  <c r="D42" i="14" s="1"/>
  <c r="B38" i="11"/>
  <c r="AF38" i="11" s="1"/>
  <c r="A39" i="26"/>
  <c r="B31" i="27"/>
  <c r="B34" i="14"/>
  <c r="D34" i="14" s="1"/>
  <c r="V30" i="1" s="1"/>
  <c r="B30" i="11"/>
  <c r="AV30" i="11" s="1"/>
  <c r="B37" i="13"/>
  <c r="B33" i="13"/>
  <c r="B29" i="13"/>
  <c r="B25" i="13"/>
  <c r="B38" i="34"/>
  <c r="B34" i="34"/>
  <c r="D34" i="34" s="1"/>
  <c r="BL31" i="23" s="1"/>
  <c r="B30" i="34"/>
  <c r="D30" i="34" s="1"/>
  <c r="BL27" i="23" s="1"/>
  <c r="B26" i="34"/>
  <c r="D26" i="34" s="1"/>
  <c r="BL23" i="23" s="1"/>
  <c r="W38" i="34"/>
  <c r="W34" i="34"/>
  <c r="W30" i="34"/>
  <c r="Y30" i="34" s="1"/>
  <c r="BN27" i="23" s="1"/>
  <c r="B41" i="15"/>
  <c r="BP41" i="15" s="1"/>
  <c r="B37" i="15"/>
  <c r="BE37" i="15" s="1"/>
  <c r="B33" i="15"/>
  <c r="BI33" i="15" s="1"/>
  <c r="B29" i="15"/>
  <c r="L29" i="15" s="1"/>
  <c r="CU36" i="11"/>
  <c r="DH36" i="11"/>
  <c r="DO36" i="11"/>
  <c r="DQ36" i="11"/>
  <c r="DN36" i="11"/>
  <c r="DP36" i="11"/>
  <c r="D43" i="14"/>
  <c r="V39" i="1" s="1"/>
  <c r="CP29" i="12"/>
  <c r="AU29" i="12"/>
  <c r="W29" i="12"/>
  <c r="CV29" i="12"/>
  <c r="DI29" i="12"/>
  <c r="DC29" i="12"/>
  <c r="BR29" i="12"/>
  <c r="DG29" i="12"/>
  <c r="AN29" i="12"/>
  <c r="AL29" i="12"/>
  <c r="BM29" i="12"/>
  <c r="CE29" i="12"/>
  <c r="CC29" i="12"/>
  <c r="EO29" i="12"/>
  <c r="Y29" i="12"/>
  <c r="CO29" i="12"/>
  <c r="BW29" i="12"/>
  <c r="AG29" i="12"/>
  <c r="EI29" i="12"/>
  <c r="EG29" i="12"/>
  <c r="BN29" i="12"/>
  <c r="AJ29" i="12"/>
  <c r="DR29" i="12"/>
  <c r="BI38" i="11"/>
  <c r="AM37" i="11"/>
  <c r="D41" i="14"/>
  <c r="V37" i="1" s="1"/>
  <c r="D37" i="14"/>
  <c r="D34" i="27" s="1"/>
  <c r="D33" i="14"/>
  <c r="V29" i="1" s="1"/>
  <c r="D29" i="14"/>
  <c r="B26" i="26" s="1"/>
  <c r="AH29" i="12"/>
  <c r="CM29" i="12"/>
  <c r="ED29" i="12"/>
  <c r="BX29" i="12"/>
  <c r="BH29" i="12"/>
  <c r="EM29" i="12"/>
  <c r="BQ29" i="12"/>
  <c r="AF29" i="12"/>
  <c r="AW29" i="12"/>
  <c r="AQ29" i="12"/>
  <c r="AD29" i="12"/>
  <c r="DO29" i="12"/>
  <c r="AB29" i="12"/>
  <c r="CW29" i="12"/>
  <c r="DK29" i="12"/>
  <c r="DZ29" i="12"/>
  <c r="BV29" i="12"/>
  <c r="BF29" i="12"/>
  <c r="BS29" i="12"/>
  <c r="AI29" i="12"/>
  <c r="DQ29" i="12"/>
  <c r="EN29" i="12"/>
  <c r="AC29" i="12"/>
  <c r="DM29" i="12"/>
  <c r="CT29" i="12"/>
  <c r="BI29" i="12"/>
  <c r="EC29" i="12"/>
  <c r="AM29" i="12"/>
  <c r="AY29" i="12"/>
  <c r="U29" i="12"/>
  <c r="BG29" i="12"/>
  <c r="EP29" i="12"/>
  <c r="EL29" i="12"/>
  <c r="CN29" i="12"/>
  <c r="DM36" i="11"/>
  <c r="CL32" i="11"/>
  <c r="DL28" i="11"/>
  <c r="D40" i="14"/>
  <c r="C40" i="14" s="1"/>
  <c r="D36" i="14"/>
  <c r="V32" i="1" s="1"/>
  <c r="W32" i="1" s="1"/>
  <c r="D32" i="14"/>
  <c r="C32" i="14" s="1"/>
  <c r="EJ29" i="12"/>
  <c r="V29" i="12"/>
  <c r="AO29" i="12"/>
  <c r="BT29" i="12"/>
  <c r="EE29" i="12"/>
  <c r="DA29" i="12"/>
  <c r="AX29" i="12"/>
  <c r="CG29" i="12"/>
  <c r="CL29" i="12"/>
  <c r="CI29" i="12"/>
  <c r="CD29" i="12"/>
  <c r="CS29" i="12"/>
  <c r="T29" i="12"/>
  <c r="BC29" i="12"/>
  <c r="CF29" i="12"/>
  <c r="DJ29" i="12"/>
  <c r="CK29" i="12"/>
  <c r="CH29" i="12"/>
  <c r="DX29" i="12"/>
  <c r="DN29" i="12"/>
  <c r="AS29" i="12"/>
  <c r="DL29" i="12"/>
  <c r="BY29" i="12"/>
  <c r="F41" i="7"/>
  <c r="AH36" i="23"/>
  <c r="F37" i="7"/>
  <c r="AH32" i="23"/>
  <c r="F29" i="7"/>
  <c r="AH24" i="23"/>
  <c r="F40" i="7"/>
  <c r="AH35" i="23"/>
  <c r="F36" i="7"/>
  <c r="AH31" i="23"/>
  <c r="F32" i="7"/>
  <c r="AH27" i="23"/>
  <c r="F28" i="7"/>
  <c r="AH23" i="23"/>
  <c r="B30" i="12"/>
  <c r="DA30" i="12" s="1"/>
  <c r="B26" i="12"/>
  <c r="DT26" i="12" s="1"/>
  <c r="F39" i="7"/>
  <c r="AH34" i="23"/>
  <c r="F35" i="7"/>
  <c r="AH30" i="23"/>
  <c r="F31" i="7"/>
  <c r="AH26" i="23"/>
  <c r="F27" i="7"/>
  <c r="AH22" i="23"/>
  <c r="B25" i="12"/>
  <c r="AZ25" i="12" s="1"/>
  <c r="B38" i="12"/>
  <c r="CR38" i="12" s="1"/>
  <c r="B40" i="33"/>
  <c r="AQ40" i="33" s="1"/>
  <c r="B29" i="33"/>
  <c r="AQ29" i="33" s="1"/>
  <c r="AJ16" i="11"/>
  <c r="AS16" i="11"/>
  <c r="BC16" i="11"/>
  <c r="FG16" i="11"/>
  <c r="ES16" i="11"/>
  <c r="DW16" i="11"/>
  <c r="EQ16" i="11"/>
  <c r="EU16" i="11"/>
  <c r="ER16" i="11"/>
  <c r="CK16" i="11"/>
  <c r="AC16" i="11"/>
  <c r="AM16" i="11"/>
  <c r="AU16" i="11"/>
  <c r="BE16" i="11"/>
  <c r="FO16" i="11"/>
  <c r="FM16" i="11"/>
  <c r="EA16" i="11"/>
  <c r="CO6" i="11"/>
  <c r="CS6" i="11"/>
  <c r="FI6" i="11"/>
  <c r="BI10" i="12"/>
  <c r="AF10" i="12"/>
  <c r="CS10" i="12"/>
  <c r="B21" i="15"/>
  <c r="J21" i="15" s="1"/>
  <c r="AP18" i="34"/>
  <c r="B17" i="15"/>
  <c r="R17" i="15" s="1"/>
  <c r="W14" i="34"/>
  <c r="A19" i="32"/>
  <c r="G19" i="32" s="1"/>
  <c r="M19" i="32" s="1"/>
  <c r="B18" i="34"/>
  <c r="D18" i="34" s="1"/>
  <c r="BL15" i="23" s="1"/>
  <c r="B10" i="34"/>
  <c r="AP14" i="34"/>
  <c r="EY16" i="11"/>
  <c r="BH16" i="11"/>
  <c r="AN16" i="11"/>
  <c r="DP24" i="11"/>
  <c r="AE24" i="11"/>
  <c r="AM24" i="11"/>
  <c r="AX24" i="11"/>
  <c r="BG24" i="11"/>
  <c r="FN24" i="11"/>
  <c r="FD24" i="11"/>
  <c r="EL24" i="11"/>
  <c r="EM24" i="11"/>
  <c r="EN24" i="11"/>
  <c r="AG24" i="11"/>
  <c r="AQ24" i="11"/>
  <c r="BA24" i="11"/>
  <c r="BI24" i="11"/>
  <c r="FB24" i="11"/>
  <c r="EO24" i="11"/>
  <c r="ET24" i="11"/>
  <c r="B14" i="11"/>
  <c r="BB14" i="11" s="1"/>
  <c r="BW10" i="12"/>
  <c r="DY16" i="11"/>
  <c r="DU24" i="11"/>
  <c r="B21" i="13"/>
  <c r="B17" i="13"/>
  <c r="B5" i="13"/>
  <c r="DX16" i="11"/>
  <c r="EG24" i="11"/>
  <c r="FI16" i="11"/>
  <c r="EU24" i="11"/>
  <c r="BL6" i="11"/>
  <c r="EP16" i="11"/>
  <c r="FC16" i="11"/>
  <c r="FE24" i="11"/>
  <c r="FH24" i="11"/>
  <c r="AU24" i="11"/>
  <c r="AC24" i="11"/>
  <c r="AY16" i="11"/>
  <c r="AE16" i="11"/>
  <c r="ED8" i="11"/>
  <c r="AI8" i="11"/>
  <c r="AV8" i="11"/>
  <c r="BN8" i="11"/>
  <c r="CB8" i="11"/>
  <c r="BI8" i="11"/>
  <c r="EH8" i="11"/>
  <c r="CZ8" i="11"/>
  <c r="DN8" i="11"/>
  <c r="AE8" i="11"/>
  <c r="FL8" i="11"/>
  <c r="AZ8" i="11"/>
  <c r="FN8" i="11"/>
  <c r="FE8" i="11"/>
  <c r="BM8" i="11"/>
  <c r="ER8" i="11"/>
  <c r="CM8" i="11"/>
  <c r="BS8" i="11"/>
  <c r="FC8" i="11"/>
  <c r="CK8" i="11"/>
  <c r="DH8" i="11"/>
  <c r="BB8" i="11"/>
  <c r="FO8" i="11"/>
  <c r="EN8" i="11"/>
  <c r="EP10" i="12"/>
  <c r="AW10" i="12"/>
  <c r="B20" i="27"/>
  <c r="B23" i="14"/>
  <c r="B19" i="11"/>
  <c r="A7" i="26"/>
  <c r="B7" i="27"/>
  <c r="B9" i="15"/>
  <c r="J9" i="15" s="1"/>
  <c r="B6" i="34"/>
  <c r="B11" i="27"/>
  <c r="B10" i="11"/>
  <c r="DY10" i="11" s="1"/>
  <c r="B13" i="15"/>
  <c r="W10" i="34"/>
  <c r="EF16" i="11"/>
  <c r="CP6" i="11"/>
  <c r="ER6" i="11"/>
  <c r="EO16" i="11"/>
  <c r="A23" i="32"/>
  <c r="G23" i="32" s="1"/>
  <c r="M23" i="32" s="1"/>
  <c r="A7" i="32"/>
  <c r="G7" i="32" s="1"/>
  <c r="M7" i="32" s="1"/>
  <c r="W22" i="34"/>
  <c r="W18" i="34"/>
  <c r="EB24" i="11"/>
  <c r="EN16" i="11"/>
  <c r="EY6" i="11"/>
  <c r="EI16" i="11"/>
  <c r="FL16" i="11"/>
  <c r="EX24" i="11"/>
  <c r="FK24" i="11"/>
  <c r="BB24" i="11"/>
  <c r="AK24" i="11"/>
  <c r="AZ16" i="11"/>
  <c r="AG16" i="11"/>
  <c r="B22" i="11"/>
  <c r="FC22" i="11" s="1"/>
  <c r="A11" i="26"/>
  <c r="DC12" i="12"/>
  <c r="DN12" i="12"/>
  <c r="BC20" i="11"/>
  <c r="AO20" i="11"/>
  <c r="DQ20" i="11"/>
  <c r="DN19" i="11"/>
  <c r="AJ19" i="11"/>
  <c r="AP19" i="11"/>
  <c r="AW19" i="11"/>
  <c r="BE19" i="11"/>
  <c r="BJ19" i="11"/>
  <c r="AF19" i="11"/>
  <c r="AO19" i="11"/>
  <c r="AZ19" i="11"/>
  <c r="BG19" i="11"/>
  <c r="FN19" i="11"/>
  <c r="FK19" i="11"/>
  <c r="EN19" i="11"/>
  <c r="FM19" i="11"/>
  <c r="EW19" i="11"/>
  <c r="EX19" i="11"/>
  <c r="DW19" i="11"/>
  <c r="AD19" i="11"/>
  <c r="AR19" i="11"/>
  <c r="BB19" i="11"/>
  <c r="FO19" i="11"/>
  <c r="EV19" i="11"/>
  <c r="ES19" i="11"/>
  <c r="FJ19" i="11"/>
  <c r="EP19" i="11"/>
  <c r="EE19" i="11"/>
  <c r="AG19" i="11"/>
  <c r="AT19" i="11"/>
  <c r="BF19" i="11"/>
  <c r="FB19" i="11"/>
  <c r="FD19" i="11"/>
  <c r="FE19" i="11"/>
  <c r="A8" i="26"/>
  <c r="B7" i="11"/>
  <c r="AI7" i="11" s="1"/>
  <c r="B11" i="14"/>
  <c r="AP7" i="34"/>
  <c r="A8" i="32"/>
  <c r="G8" i="32" s="1"/>
  <c r="M8" i="32" s="1"/>
  <c r="B15" i="34"/>
  <c r="D15" i="34" s="1"/>
  <c r="BL12" i="23" s="1"/>
  <c r="FI19" i="11"/>
  <c r="BG8" i="11"/>
  <c r="FF8" i="11"/>
  <c r="EK8" i="11"/>
  <c r="ET8" i="11"/>
  <c r="BA8" i="11"/>
  <c r="CC8" i="11"/>
  <c r="EF8" i="11"/>
  <c r="EM8" i="11"/>
  <c r="DY8" i="11"/>
  <c r="AY8" i="11"/>
  <c r="BU8" i="11"/>
  <c r="BZ8" i="11"/>
  <c r="CD8" i="11"/>
  <c r="AD8" i="11"/>
  <c r="AW8" i="11"/>
  <c r="BY8" i="11"/>
  <c r="CW8" i="11"/>
  <c r="DA8" i="11"/>
  <c r="DC8" i="11"/>
  <c r="DK8" i="11"/>
  <c r="DO8" i="11"/>
  <c r="DQ8" i="11"/>
  <c r="AP8" i="11"/>
  <c r="BF8" i="11"/>
  <c r="FH8" i="11"/>
  <c r="EA8" i="11"/>
  <c r="CJ8" i="11"/>
  <c r="AG8" i="11"/>
  <c r="AN8" i="11"/>
  <c r="BH8" i="11"/>
  <c r="EY8" i="11"/>
  <c r="FJ8" i="11"/>
  <c r="AQ8" i="11"/>
  <c r="FK8" i="11"/>
  <c r="DW8" i="11"/>
  <c r="DU8" i="11"/>
  <c r="CP8" i="11"/>
  <c r="AF8" i="11"/>
  <c r="AL8" i="11"/>
  <c r="CT8" i="11"/>
  <c r="BE8" i="11"/>
  <c r="FD8" i="11"/>
  <c r="BO8" i="11"/>
  <c r="CN8" i="11"/>
  <c r="CX8" i="11"/>
  <c r="DF8" i="11"/>
  <c r="DM8" i="11"/>
  <c r="AX8" i="11"/>
  <c r="BJ8" i="11"/>
  <c r="BW8" i="11"/>
  <c r="EO8" i="11"/>
  <c r="EI8" i="11"/>
  <c r="DX8" i="11"/>
  <c r="EC8" i="11"/>
  <c r="ES8" i="11"/>
  <c r="EE8" i="11"/>
  <c r="B6" i="13"/>
  <c r="EI19" i="11"/>
  <c r="FA19" i="11"/>
  <c r="EG8" i="11"/>
  <c r="EB8" i="11"/>
  <c r="AR8" i="11"/>
  <c r="AC8" i="11"/>
  <c r="CO8" i="11"/>
  <c r="EW8" i="11"/>
  <c r="FB8" i="11"/>
  <c r="AT8" i="11"/>
  <c r="BK8" i="11"/>
  <c r="DJ8" i="11"/>
  <c r="DG8" i="11"/>
  <c r="CV8" i="11"/>
  <c r="CA8" i="11"/>
  <c r="AS8" i="11"/>
  <c r="CI8" i="11"/>
  <c r="BT8" i="11"/>
  <c r="EV8" i="11"/>
  <c r="BD8" i="11"/>
  <c r="BC8" i="11"/>
  <c r="BP8" i="11"/>
  <c r="CL8" i="11"/>
  <c r="EU8" i="11"/>
  <c r="BQ8" i="11"/>
  <c r="EO19" i="11"/>
  <c r="FG19" i="11"/>
  <c r="BI19" i="11"/>
  <c r="AK19" i="11"/>
  <c r="FC14" i="11"/>
  <c r="FL6" i="11"/>
  <c r="EC6" i="11"/>
  <c r="CI6" i="11"/>
  <c r="EL6" i="11"/>
  <c r="FK6" i="11"/>
  <c r="B23" i="12"/>
  <c r="BC23" i="12" s="1"/>
  <c r="B23" i="11"/>
  <c r="A24" i="26"/>
  <c r="AP23" i="34"/>
  <c r="A24" i="32"/>
  <c r="G24" i="32" s="1"/>
  <c r="M24" i="32" s="1"/>
  <c r="B24" i="27"/>
  <c r="B27" i="14"/>
  <c r="D27" i="14" s="1"/>
  <c r="AH16" i="23"/>
  <c r="B19" i="12"/>
  <c r="AP19" i="34"/>
  <c r="W19" i="34"/>
  <c r="Y19" i="34" s="1"/>
  <c r="BN16" i="23" s="1"/>
  <c r="B19" i="34"/>
  <c r="D19" i="34" s="1"/>
  <c r="BL16" i="23" s="1"/>
  <c r="A20" i="32"/>
  <c r="G20" i="32" s="1"/>
  <c r="M20" i="32" s="1"/>
  <c r="A20" i="26"/>
  <c r="B15" i="12"/>
  <c r="B15" i="11"/>
  <c r="DD15" i="11" s="1"/>
  <c r="AP15" i="34"/>
  <c r="W15" i="34"/>
  <c r="A16" i="32"/>
  <c r="G16" i="32" s="1"/>
  <c r="M16" i="32" s="1"/>
  <c r="AH8" i="23"/>
  <c r="A12" i="26"/>
  <c r="B15" i="14"/>
  <c r="AP11" i="34"/>
  <c r="A12" i="32"/>
  <c r="G12" i="32" s="1"/>
  <c r="M12" i="32" s="1"/>
  <c r="B12" i="27"/>
  <c r="B11" i="11"/>
  <c r="CG11" i="11" s="1"/>
  <c r="EA19" i="11"/>
  <c r="FL19" i="11"/>
  <c r="AL19" i="11"/>
  <c r="B10" i="13"/>
  <c r="B23" i="34"/>
  <c r="D23" i="34" s="1"/>
  <c r="BL20" i="23" s="1"/>
  <c r="B11" i="34"/>
  <c r="D11" i="34" s="1"/>
  <c r="BL8" i="23" s="1"/>
  <c r="B7" i="34"/>
  <c r="W23" i="34"/>
  <c r="W11" i="34"/>
  <c r="Y11" i="34" s="1"/>
  <c r="BN8" i="23" s="1"/>
  <c r="W7" i="34"/>
  <c r="Y7" i="34" s="1"/>
  <c r="BN4" i="23" s="1"/>
  <c r="EY19" i="11"/>
  <c r="DV8" i="11"/>
  <c r="FA8" i="11"/>
  <c r="FM8" i="11"/>
  <c r="CR8" i="11"/>
  <c r="CG8" i="11"/>
  <c r="AH8" i="11"/>
  <c r="DP8" i="11"/>
  <c r="DI8" i="11"/>
  <c r="DB8" i="11"/>
  <c r="CS8" i="11"/>
  <c r="BV8" i="11"/>
  <c r="AO8" i="11"/>
  <c r="BR8" i="11"/>
  <c r="CF8" i="11"/>
  <c r="AM8" i="11"/>
  <c r="DZ8" i="11"/>
  <c r="EL8" i="11"/>
  <c r="EK19" i="11"/>
  <c r="FC19" i="11"/>
  <c r="BA19" i="11"/>
  <c r="DG20" i="11"/>
  <c r="DI20" i="11"/>
  <c r="AF20" i="11"/>
  <c r="AJ20" i="11"/>
  <c r="AN20" i="11"/>
  <c r="AR20" i="11"/>
  <c r="AV20" i="11"/>
  <c r="AZ20" i="11"/>
  <c r="BD20" i="11"/>
  <c r="BH20" i="11"/>
  <c r="DM20" i="11"/>
  <c r="AE20" i="11"/>
  <c r="AK20" i="11"/>
  <c r="AP20" i="11"/>
  <c r="AU20" i="11"/>
  <c r="BA20" i="11"/>
  <c r="BF20" i="11"/>
  <c r="FH20" i="11"/>
  <c r="FF20" i="11"/>
  <c r="FB20" i="11"/>
  <c r="FO20" i="11"/>
  <c r="EO20" i="11"/>
  <c r="FM20" i="11"/>
  <c r="EX20" i="11"/>
  <c r="EY20" i="11"/>
  <c r="EB20" i="11"/>
  <c r="EG20" i="11"/>
  <c r="AD20" i="11"/>
  <c r="AL20" i="11"/>
  <c r="AS20" i="11"/>
  <c r="AY20" i="11"/>
  <c r="BG20" i="11"/>
  <c r="FD20" i="11"/>
  <c r="EW20" i="11"/>
  <c r="ET20" i="11"/>
  <c r="DX20" i="11"/>
  <c r="EN20" i="11"/>
  <c r="ED20" i="11"/>
  <c r="EE20" i="11"/>
  <c r="AG20" i="11"/>
  <c r="AM20" i="11"/>
  <c r="AT20" i="11"/>
  <c r="BB20" i="11"/>
  <c r="BI20" i="11"/>
  <c r="FC20" i="11"/>
  <c r="FL20" i="11"/>
  <c r="FE20" i="11"/>
  <c r="B19" i="14"/>
  <c r="D19" i="14" s="1"/>
  <c r="B8" i="27"/>
  <c r="CW24" i="11"/>
  <c r="CS24" i="11"/>
  <c r="BK24" i="11"/>
  <c r="AF24" i="11"/>
  <c r="AJ24" i="11"/>
  <c r="AN24" i="11"/>
  <c r="AR24" i="11"/>
  <c r="AV24" i="11"/>
  <c r="AZ24" i="11"/>
  <c r="BD24" i="11"/>
  <c r="BH24" i="11"/>
  <c r="DL24" i="11"/>
  <c r="AD24" i="11"/>
  <c r="AI24" i="11"/>
  <c r="AO24" i="11"/>
  <c r="AT24" i="11"/>
  <c r="AY24" i="11"/>
  <c r="BE24" i="11"/>
  <c r="BJ24" i="11"/>
  <c r="FF24" i="11"/>
  <c r="FG24" i="11"/>
  <c r="FL24" i="11"/>
  <c r="EW24" i="11"/>
  <c r="EP24" i="11"/>
  <c r="ER24" i="11"/>
  <c r="DY24" i="11"/>
  <c r="CG16" i="11"/>
  <c r="CZ16" i="11"/>
  <c r="DK16" i="11"/>
  <c r="DP16" i="11"/>
  <c r="AD16" i="11"/>
  <c r="AH16" i="11"/>
  <c r="AL16" i="11"/>
  <c r="AP16" i="11"/>
  <c r="AT16" i="11"/>
  <c r="AX16" i="11"/>
  <c r="BB16" i="11"/>
  <c r="BF16" i="11"/>
  <c r="BJ16" i="11"/>
  <c r="DJ16" i="11"/>
  <c r="DO16" i="11"/>
  <c r="BK16" i="11"/>
  <c r="AF16" i="11"/>
  <c r="AK16" i="11"/>
  <c r="AQ16" i="11"/>
  <c r="AV16" i="11"/>
  <c r="BA16" i="11"/>
  <c r="BG16" i="11"/>
  <c r="FF16" i="11"/>
  <c r="FK16" i="11"/>
  <c r="EK16" i="11"/>
  <c r="FE16" i="11"/>
  <c r="ET16" i="11"/>
  <c r="EE16" i="11"/>
  <c r="EV16" i="11"/>
  <c r="ED16" i="11"/>
  <c r="FA16" i="11"/>
  <c r="DW24" i="11"/>
  <c r="EC24" i="11"/>
  <c r="FJ24" i="11"/>
  <c r="EX16" i="11"/>
  <c r="EW16" i="11"/>
  <c r="FD16" i="11"/>
  <c r="FB16" i="11"/>
  <c r="FM24" i="11"/>
  <c r="EK24" i="11"/>
  <c r="FC24" i="11"/>
  <c r="FN16" i="11"/>
  <c r="FH16" i="11"/>
  <c r="BC24" i="11"/>
  <c r="AW24" i="11"/>
  <c r="AP24" i="11"/>
  <c r="AH24" i="11"/>
  <c r="BD16" i="11"/>
  <c r="AW16" i="11"/>
  <c r="AO16" i="11"/>
  <c r="AI16" i="11"/>
  <c r="DN16" i="11"/>
  <c r="EU22" i="11"/>
  <c r="AA10" i="12"/>
  <c r="AS10" i="12"/>
  <c r="CE10" i="12"/>
  <c r="CY10" i="12"/>
  <c r="CL10" i="12"/>
  <c r="CC10" i="12"/>
  <c r="DP10" i="12"/>
  <c r="CO10" i="12"/>
  <c r="CP10" i="12"/>
  <c r="DX10" i="12"/>
  <c r="B23" i="27"/>
  <c r="A23" i="26"/>
  <c r="B19" i="27"/>
  <c r="A19" i="26"/>
  <c r="B14" i="12"/>
  <c r="AE14" i="12" s="1"/>
  <c r="B15" i="27"/>
  <c r="A15" i="26"/>
  <c r="BZ10" i="12"/>
  <c r="CF10" i="12"/>
  <c r="BV21" i="12"/>
  <c r="CO21" i="12"/>
  <c r="CV21" i="12"/>
  <c r="EL21" i="12"/>
  <c r="EO21" i="12"/>
  <c r="X21" i="12"/>
  <c r="AY21" i="12"/>
  <c r="CH21" i="12"/>
  <c r="DA21" i="12"/>
  <c r="CB21" i="12"/>
  <c r="EE21" i="12"/>
  <c r="CG21" i="12"/>
  <c r="DX21" i="12"/>
  <c r="CD21" i="12"/>
  <c r="CQ21" i="12"/>
  <c r="BL13" i="12"/>
  <c r="CR13" i="12"/>
  <c r="EL13" i="12"/>
  <c r="ED13" i="12"/>
  <c r="EO13" i="12"/>
  <c r="EM13" i="12"/>
  <c r="CE13" i="12"/>
  <c r="DC13" i="12"/>
  <c r="V13" i="12"/>
  <c r="BG13" i="12"/>
  <c r="AW13" i="12"/>
  <c r="AV13" i="12"/>
  <c r="AG13" i="12"/>
  <c r="DG13" i="12"/>
  <c r="DO13" i="12"/>
  <c r="BX13" i="12"/>
  <c r="CU13" i="12"/>
  <c r="BK13" i="12"/>
  <c r="DM13" i="12"/>
  <c r="AC13" i="12"/>
  <c r="CO13" i="12"/>
  <c r="CY13" i="12"/>
  <c r="CS13" i="12"/>
  <c r="EE13" i="12"/>
  <c r="CC13" i="12"/>
  <c r="BN13" i="12"/>
  <c r="BJ13" i="12"/>
  <c r="CJ13" i="12"/>
  <c r="DN13" i="12"/>
  <c r="DJ13" i="12"/>
  <c r="BZ13" i="12"/>
  <c r="S13" i="12"/>
  <c r="EK13" i="12"/>
  <c r="EH13" i="12"/>
  <c r="T20" i="12"/>
  <c r="CZ20" i="12"/>
  <c r="EA20" i="12"/>
  <c r="AB20" i="12"/>
  <c r="B17" i="12"/>
  <c r="B20" i="33"/>
  <c r="B17" i="11"/>
  <c r="AC17" i="11" s="1"/>
  <c r="B16" i="33"/>
  <c r="D16" i="33" s="1"/>
  <c r="B13" i="11"/>
  <c r="DP13" i="11" s="1"/>
  <c r="B9" i="12"/>
  <c r="CA9" i="12" s="1"/>
  <c r="B9" i="11"/>
  <c r="B18" i="11"/>
  <c r="B10" i="14"/>
  <c r="D10" i="14" s="1"/>
  <c r="V6" i="1" s="1"/>
  <c r="B26" i="14"/>
  <c r="D26" i="14" s="1"/>
  <c r="B22" i="14"/>
  <c r="D22" i="14" s="1"/>
  <c r="B18" i="14"/>
  <c r="B17" i="20" s="1"/>
  <c r="AX13" i="12"/>
  <c r="CV13" i="12"/>
  <c r="DW13" i="12"/>
  <c r="DQ13" i="12"/>
  <c r="DU13" i="12"/>
  <c r="DS13" i="12"/>
  <c r="BP13" i="12"/>
  <c r="EN13" i="12"/>
  <c r="DH13" i="12"/>
  <c r="BM13" i="12"/>
  <c r="AS13" i="12"/>
  <c r="AM12" i="12"/>
  <c r="AQ12" i="12"/>
  <c r="AR12" i="12"/>
  <c r="AZ12" i="12"/>
  <c r="DL12" i="12"/>
  <c r="AK12" i="12"/>
  <c r="DP12" i="12"/>
  <c r="BJ12" i="12"/>
  <c r="AH12" i="12"/>
  <c r="AW12" i="12"/>
  <c r="CR12" i="12"/>
  <c r="BZ12" i="12"/>
  <c r="AU13" i="12"/>
  <c r="BY13" i="12"/>
  <c r="CZ13" i="12"/>
  <c r="DY13" i="12"/>
  <c r="DS21" i="12"/>
  <c r="EK21" i="12"/>
  <c r="BC21" i="12"/>
  <c r="BA21" i="12"/>
  <c r="CZ10" i="12"/>
  <c r="B22" i="12"/>
  <c r="CL17" i="12"/>
  <c r="BK20" i="11"/>
  <c r="DQ24" i="11"/>
  <c r="DQ16" i="11"/>
  <c r="DP19" i="11"/>
  <c r="DO20" i="11"/>
  <c r="DN20" i="11"/>
  <c r="DK24" i="11"/>
  <c r="DB24" i="11"/>
  <c r="CQ16" i="11"/>
  <c r="BI21" i="11"/>
  <c r="D12" i="14"/>
  <c r="V8" i="1" s="1"/>
  <c r="W8" i="1" s="1"/>
  <c r="D28" i="14"/>
  <c r="V24" i="1" s="1"/>
  <c r="D24" i="14"/>
  <c r="V20" i="1" s="1"/>
  <c r="W20" i="1" s="1"/>
  <c r="D20" i="14"/>
  <c r="V16" i="1" s="1"/>
  <c r="W16" i="1" s="1"/>
  <c r="D15" i="14"/>
  <c r="V11" i="1" s="1"/>
  <c r="W11" i="1" s="1"/>
  <c r="F25" i="7"/>
  <c r="AH20" i="23"/>
  <c r="F17" i="7"/>
  <c r="AH12" i="23"/>
  <c r="BK19" i="11"/>
  <c r="DO19" i="11"/>
  <c r="CH24" i="11"/>
  <c r="CA20" i="11"/>
  <c r="CP16" i="11"/>
  <c r="T12" i="11"/>
  <c r="BX9" i="23" s="1"/>
  <c r="S12" i="11"/>
  <c r="BW9" i="23" s="1"/>
  <c r="R12" i="11"/>
  <c r="BV9" i="23" s="1"/>
  <c r="D23" i="14"/>
  <c r="V19" i="1" s="1"/>
  <c r="CE12" i="12"/>
  <c r="DF12" i="12"/>
  <c r="S12" i="12"/>
  <c r="CB12" i="12"/>
  <c r="DD12" i="12"/>
  <c r="DX12" i="12"/>
  <c r="BC12" i="12"/>
  <c r="BY12" i="12"/>
  <c r="AD19" i="12"/>
  <c r="BG15" i="12"/>
  <c r="F24" i="7"/>
  <c r="AH19" i="23"/>
  <c r="F20" i="7"/>
  <c r="AH15" i="23"/>
  <c r="F16" i="7"/>
  <c r="AH11" i="23"/>
  <c r="F12" i="7"/>
  <c r="AH7" i="23"/>
  <c r="D16" i="14"/>
  <c r="V12" i="1" s="1"/>
  <c r="AI19" i="12"/>
  <c r="EH19" i="12"/>
  <c r="B18" i="12"/>
  <c r="BR18" i="12" s="1"/>
  <c r="F23" i="7"/>
  <c r="AH18" i="23"/>
  <c r="F19" i="7"/>
  <c r="AH14" i="23"/>
  <c r="F15" i="7"/>
  <c r="AH10" i="23"/>
  <c r="F11" i="7"/>
  <c r="AH6" i="23"/>
  <c r="DQ19" i="11"/>
  <c r="DP20" i="11"/>
  <c r="DO23" i="11"/>
  <c r="DN23" i="11"/>
  <c r="DL16" i="11"/>
  <c r="DF24" i="11"/>
  <c r="AS18" i="11"/>
  <c r="AL6" i="11"/>
  <c r="D14" i="14"/>
  <c r="V10" i="1" s="1"/>
  <c r="D25" i="14"/>
  <c r="V21" i="1" s="1"/>
  <c r="D21" i="14"/>
  <c r="V17" i="1" s="1"/>
  <c r="W17" i="1" s="1"/>
  <c r="D17" i="14"/>
  <c r="V13" i="1" s="1"/>
  <c r="DL19" i="12"/>
  <c r="AZ19" i="12"/>
  <c r="BN5" i="12"/>
  <c r="AK5" i="12"/>
  <c r="DE5" i="12"/>
  <c r="AL5" i="12"/>
  <c r="BQ5" i="12"/>
  <c r="BO5" i="12"/>
  <c r="BR5" i="12"/>
  <c r="DM5" i="12"/>
  <c r="V5" i="12"/>
  <c r="CK5" i="12"/>
  <c r="AX5" i="12"/>
  <c r="BI5" i="12"/>
  <c r="AM5" i="12"/>
  <c r="DS5" i="12"/>
  <c r="CL5" i="12"/>
  <c r="Z5" i="12"/>
  <c r="AA5" i="12"/>
  <c r="AJ5" i="12"/>
  <c r="EO5" i="12"/>
  <c r="CS5" i="12"/>
  <c r="BZ5" i="12"/>
  <c r="CC5" i="12"/>
  <c r="CF5" i="12"/>
  <c r="CM5" i="12"/>
  <c r="CN5" i="12"/>
  <c r="S5" i="12"/>
  <c r="AT5" i="12"/>
  <c r="DX5" i="12"/>
  <c r="EA5" i="12"/>
  <c r="T5" i="12"/>
  <c r="DL5" i="12"/>
  <c r="BX5" i="12"/>
  <c r="DV5" i="12"/>
  <c r="DN5" i="12"/>
  <c r="BS5" i="12"/>
  <c r="CI5" i="12"/>
  <c r="BA5" i="12"/>
  <c r="EC5" i="12"/>
  <c r="CW5" i="12"/>
  <c r="DI5" i="12"/>
  <c r="BL5" i="12"/>
  <c r="DU5" i="12"/>
  <c r="BG5" i="12"/>
  <c r="EE5" i="12"/>
  <c r="AG5" i="12"/>
  <c r="CP5" i="12"/>
  <c r="DJ5" i="12"/>
  <c r="DB5" i="12"/>
  <c r="AI5" i="12"/>
  <c r="AP5" i="12"/>
  <c r="EG5" i="12"/>
  <c r="BT5" i="12"/>
  <c r="EL5" i="12"/>
  <c r="DP5" i="12"/>
  <c r="AR5" i="12"/>
  <c r="DD5" i="12"/>
  <c r="BH5" i="12"/>
  <c r="EH5" i="12"/>
  <c r="EJ5" i="12"/>
  <c r="CQ5" i="12"/>
  <c r="AN5" i="12"/>
  <c r="AH5" i="12"/>
  <c r="CJ5" i="12"/>
  <c r="CT5" i="12"/>
  <c r="DH5" i="12"/>
  <c r="EF5" i="12"/>
  <c r="AQ5" i="12"/>
  <c r="BC5" i="12"/>
  <c r="W5" i="12"/>
  <c r="AZ5" i="12"/>
  <c r="AS5" i="12"/>
  <c r="BK5" i="12"/>
  <c r="EB5" i="12"/>
  <c r="AF5" i="12"/>
  <c r="CX5" i="12"/>
  <c r="DZ5" i="12"/>
  <c r="BY5" i="12"/>
  <c r="DY5" i="12"/>
  <c r="DO5" i="12"/>
  <c r="CR5" i="12"/>
  <c r="AW5" i="12"/>
  <c r="CH5" i="12"/>
  <c r="ED5" i="12"/>
  <c r="CY5" i="12"/>
  <c r="DT5" i="12"/>
  <c r="CB5" i="12"/>
  <c r="BJ5" i="12"/>
  <c r="CZ5" i="12"/>
  <c r="DC5" i="12"/>
  <c r="CD5" i="12"/>
  <c r="DA5" i="12"/>
  <c r="BW5" i="12"/>
  <c r="BF5" i="12"/>
  <c r="DR5" i="12"/>
  <c r="AC5" i="12"/>
  <c r="AU5" i="12"/>
  <c r="DK5" i="12"/>
  <c r="BU5" i="12"/>
  <c r="DW5" i="12"/>
  <c r="EN5" i="12"/>
  <c r="Y5" i="12"/>
  <c r="EI5" i="12"/>
  <c r="EM5" i="12"/>
  <c r="AO5" i="12"/>
  <c r="CA5" i="12"/>
  <c r="CE5" i="12"/>
  <c r="CO5" i="12"/>
  <c r="AE5" i="12"/>
  <c r="DF5" i="12"/>
  <c r="X5" i="12"/>
  <c r="BV5" i="12"/>
  <c r="DG5" i="12"/>
  <c r="CG5" i="12"/>
  <c r="U5" i="12"/>
  <c r="EP5" i="12"/>
  <c r="CU5" i="12"/>
  <c r="AD5" i="12"/>
  <c r="DQ5" i="12"/>
  <c r="CV5" i="12"/>
  <c r="BM5" i="12"/>
  <c r="AY5" i="12"/>
  <c r="AV5" i="12"/>
  <c r="BB5" i="12"/>
  <c r="AB5" i="12"/>
  <c r="BP5" i="12"/>
  <c r="B5" i="34"/>
  <c r="D5" i="34" s="1"/>
  <c r="BL2" i="23" s="1"/>
  <c r="W5" i="34"/>
  <c r="B6" i="27"/>
  <c r="A6" i="32"/>
  <c r="G6" i="32" s="1"/>
  <c r="M6" i="32" s="1"/>
  <c r="B5" i="11"/>
  <c r="B9" i="14"/>
  <c r="D9" i="14" s="1"/>
  <c r="AP5" i="34"/>
  <c r="B4" i="13"/>
  <c r="B8" i="15"/>
  <c r="AE8" i="15" s="1"/>
  <c r="A6" i="26"/>
  <c r="R9" i="1"/>
  <c r="AX6" i="23" s="1"/>
  <c r="R16" i="1"/>
  <c r="AX13" i="23" s="1"/>
  <c r="R80" i="1"/>
  <c r="AX77" i="23" s="1"/>
  <c r="AX69" i="23"/>
  <c r="R72" i="1"/>
  <c r="R60" i="1"/>
  <c r="AX57" i="23" s="1"/>
  <c r="AX45" i="23"/>
  <c r="R48" i="1"/>
  <c r="R36" i="1"/>
  <c r="AX33" i="23" s="1"/>
  <c r="AX25" i="23"/>
  <c r="R28" i="1"/>
  <c r="R6" i="1"/>
  <c r="AX3" i="23" s="1"/>
  <c r="AX85" i="23"/>
  <c r="R88" i="1"/>
  <c r="R76" i="1"/>
  <c r="AX73" i="23" s="1"/>
  <c r="AX61" i="23"/>
  <c r="R64" i="1"/>
  <c r="R52" i="1"/>
  <c r="AX49" i="23" s="1"/>
  <c r="AX37" i="23"/>
  <c r="R40" i="1"/>
  <c r="R20" i="1"/>
  <c r="AX17" i="23" s="1"/>
  <c r="I4" i="30"/>
  <c r="R15" i="1"/>
  <c r="AX12" i="23" s="1"/>
  <c r="R87" i="1"/>
  <c r="AX84" i="23" s="1"/>
  <c r="AX76" i="23"/>
  <c r="R79" i="1"/>
  <c r="R71" i="1"/>
  <c r="AX68" i="23" s="1"/>
  <c r="AX60" i="23"/>
  <c r="R63" i="1"/>
  <c r="R55" i="1"/>
  <c r="AX52" i="23" s="1"/>
  <c r="AX40" i="23"/>
  <c r="R43" i="1"/>
  <c r="R35" i="1"/>
  <c r="AX32" i="23" s="1"/>
  <c r="R23" i="1"/>
  <c r="AX20" i="23" s="1"/>
  <c r="M33" i="30"/>
  <c r="J33" i="30"/>
  <c r="K129" i="30"/>
  <c r="T129" i="30"/>
  <c r="AJ129" i="30"/>
  <c r="AD129" i="30"/>
  <c r="H79" i="30"/>
  <c r="AN1" i="15"/>
  <c r="AU1" i="15"/>
  <c r="BH86" i="11"/>
  <c r="BB86" i="11"/>
  <c r="AW86" i="11"/>
  <c r="AR86" i="11"/>
  <c r="AL86" i="11"/>
  <c r="AG86" i="11"/>
  <c r="BJ82" i="11"/>
  <c r="BD82" i="11"/>
  <c r="AY82" i="11"/>
  <c r="AT82" i="11"/>
  <c r="AN82" i="11"/>
  <c r="AI82" i="11"/>
  <c r="AD82" i="11"/>
  <c r="BH78" i="11"/>
  <c r="BC78" i="11"/>
  <c r="AX78" i="11"/>
  <c r="AR78" i="11"/>
  <c r="AM78" i="11"/>
  <c r="AH78" i="11"/>
  <c r="BF74" i="11"/>
  <c r="AY74" i="11"/>
  <c r="AQ74" i="11"/>
  <c r="AJ74" i="11"/>
  <c r="AD74" i="11"/>
  <c r="AZ70" i="11"/>
  <c r="AE70" i="11"/>
  <c r="AX66" i="11"/>
  <c r="AC66" i="11"/>
  <c r="AW62" i="11"/>
  <c r="AO58" i="11"/>
  <c r="BH54" i="11"/>
  <c r="AM54" i="11"/>
  <c r="AW50" i="11"/>
  <c r="BE46" i="11"/>
  <c r="R8" i="1"/>
  <c r="AX5" i="23" s="1"/>
  <c r="R11" i="1"/>
  <c r="AX8" i="23" s="1"/>
  <c r="AX80" i="23"/>
  <c r="R83" i="1"/>
  <c r="R75" i="1"/>
  <c r="AX72" i="23" s="1"/>
  <c r="AX64" i="23"/>
  <c r="R67" i="1"/>
  <c r="R59" i="1"/>
  <c r="AX56" i="23" s="1"/>
  <c r="AX48" i="23"/>
  <c r="R51" i="1"/>
  <c r="R47" i="1"/>
  <c r="S47" i="1" s="1"/>
  <c r="AY44" i="23" s="1"/>
  <c r="AX36" i="23"/>
  <c r="R39" i="1"/>
  <c r="R31" i="1"/>
  <c r="S31" i="1" s="1"/>
  <c r="AY28" i="23" s="1"/>
  <c r="R27" i="1"/>
  <c r="S27" i="1" s="1"/>
  <c r="AY24" i="23" s="1"/>
  <c r="R19" i="1"/>
  <c r="AX16" i="23" s="1"/>
  <c r="R12" i="1"/>
  <c r="AX9" i="23" s="1"/>
  <c r="R7" i="1"/>
  <c r="AX4" i="23" s="1"/>
  <c r="AX10" i="23"/>
  <c r="R13" i="1"/>
  <c r="R86" i="1"/>
  <c r="AX83" i="23" s="1"/>
  <c r="AX79" i="23"/>
  <c r="R82" i="1"/>
  <c r="R78" i="1"/>
  <c r="AX75" i="23" s="1"/>
  <c r="AX71" i="23"/>
  <c r="R74" i="1"/>
  <c r="R70" i="1"/>
  <c r="AX67" i="23" s="1"/>
  <c r="AX63" i="23"/>
  <c r="R66" i="1"/>
  <c r="R62" i="1"/>
  <c r="AX59" i="23" s="1"/>
  <c r="AX55" i="23"/>
  <c r="R58" i="1"/>
  <c r="R54" i="1"/>
  <c r="AX51" i="23" s="1"/>
  <c r="AX47" i="23"/>
  <c r="R50" i="1"/>
  <c r="R46" i="1"/>
  <c r="AX43" i="23" s="1"/>
  <c r="AX39" i="23"/>
  <c r="R42" i="1"/>
  <c r="R38" i="1"/>
  <c r="AX35" i="23" s="1"/>
  <c r="AX31" i="23"/>
  <c r="R34" i="1"/>
  <c r="R30" i="1"/>
  <c r="AX27" i="23" s="1"/>
  <c r="R26" i="1"/>
  <c r="AX23" i="23" s="1"/>
  <c r="R22" i="1"/>
  <c r="AX19" i="23" s="1"/>
  <c r="R18" i="1"/>
  <c r="AX15" i="23" s="1"/>
  <c r="I33" i="30"/>
  <c r="U33" i="30"/>
  <c r="X33" i="30"/>
  <c r="O129" i="30"/>
  <c r="AL123" i="30"/>
  <c r="V123" i="30"/>
  <c r="AK132" i="30"/>
  <c r="AQ132" i="30"/>
  <c r="AG132" i="30"/>
  <c r="AB123" i="30"/>
  <c r="Q132" i="30"/>
  <c r="F1" i="30"/>
  <c r="I79" i="30"/>
  <c r="AL132" i="30"/>
  <c r="G1" i="30"/>
  <c r="K79" i="30"/>
  <c r="D54" i="34"/>
  <c r="BL51" i="23" s="1"/>
  <c r="D28" i="34"/>
  <c r="BL25" i="23" s="1"/>
  <c r="D16" i="34"/>
  <c r="BL13" i="23" s="1"/>
  <c r="CJ7" i="15"/>
  <c r="L89" i="1"/>
  <c r="M89" i="1"/>
  <c r="L85" i="1"/>
  <c r="M85" i="1"/>
  <c r="L81" i="1"/>
  <c r="M81" i="1"/>
  <c r="L77" i="1"/>
  <c r="M77" i="1"/>
  <c r="L73" i="1"/>
  <c r="M73" i="1"/>
  <c r="L69" i="1"/>
  <c r="M69" i="1"/>
  <c r="L65" i="1"/>
  <c r="M65" i="1"/>
  <c r="L61" i="1"/>
  <c r="M61" i="1"/>
  <c r="L57" i="1"/>
  <c r="M57" i="1"/>
  <c r="L53" i="1"/>
  <c r="M53" i="1"/>
  <c r="L49" i="1"/>
  <c r="M49" i="1"/>
  <c r="L45" i="1"/>
  <c r="M45" i="1"/>
  <c r="L41" i="1"/>
  <c r="M41" i="1"/>
  <c r="L37" i="1"/>
  <c r="M37" i="1"/>
  <c r="L33" i="1"/>
  <c r="M33" i="1"/>
  <c r="BF86" i="11"/>
  <c r="BA86" i="11"/>
  <c r="AV86" i="11"/>
  <c r="AP86" i="11"/>
  <c r="AK86" i="11"/>
  <c r="BH82" i="11"/>
  <c r="BC82" i="11"/>
  <c r="AX82" i="11"/>
  <c r="AR82" i="11"/>
  <c r="AM82" i="11"/>
  <c r="BG78" i="11"/>
  <c r="BB78" i="11"/>
  <c r="AV78" i="11"/>
  <c r="AQ78" i="11"/>
  <c r="AL78" i="11"/>
  <c r="BD74" i="11"/>
  <c r="AV74" i="11"/>
  <c r="AP74" i="11"/>
  <c r="BE58" i="11"/>
  <c r="BC54" i="11"/>
  <c r="AX81" i="23"/>
  <c r="R84" i="1"/>
  <c r="R68" i="1"/>
  <c r="S68" i="1" s="1"/>
  <c r="AY65" i="23" s="1"/>
  <c r="AX53" i="23"/>
  <c r="R56" i="1"/>
  <c r="R44" i="1"/>
  <c r="AX41" i="23" s="1"/>
  <c r="AX29" i="23"/>
  <c r="R32" i="1"/>
  <c r="R24" i="1"/>
  <c r="AX21" i="23" s="1"/>
  <c r="R10" i="1"/>
  <c r="AX7" i="23" s="1"/>
  <c r="R14" i="1"/>
  <c r="AX11" i="23" s="1"/>
  <c r="AX86" i="23"/>
  <c r="R89" i="1"/>
  <c r="R85" i="1"/>
  <c r="AX82" i="23" s="1"/>
  <c r="AX78" i="23"/>
  <c r="R81" i="1"/>
  <c r="R77" i="1"/>
  <c r="AX74" i="23" s="1"/>
  <c r="AX70" i="23"/>
  <c r="R73" i="1"/>
  <c r="R69" i="1"/>
  <c r="S69" i="1" s="1"/>
  <c r="AY66" i="23" s="1"/>
  <c r="AX62" i="23"/>
  <c r="R65" i="1"/>
  <c r="R61" i="1"/>
  <c r="S61" i="1" s="1"/>
  <c r="AY58" i="23" s="1"/>
  <c r="AX54" i="23"/>
  <c r="R57" i="1"/>
  <c r="R53" i="1"/>
  <c r="AX50" i="23" s="1"/>
  <c r="AX46" i="23"/>
  <c r="R49" i="1"/>
  <c r="R45" i="1"/>
  <c r="AX42" i="23" s="1"/>
  <c r="AX38" i="23"/>
  <c r="R41" i="1"/>
  <c r="R37" i="1"/>
  <c r="AX34" i="23" s="1"/>
  <c r="AX30" i="23"/>
  <c r="R33" i="1"/>
  <c r="R29" i="1"/>
  <c r="AX26" i="23" s="1"/>
  <c r="R25" i="1"/>
  <c r="AX22" i="23" s="1"/>
  <c r="R21" i="1"/>
  <c r="S21" i="1" s="1"/>
  <c r="AY18" i="23" s="1"/>
  <c r="R17" i="1"/>
  <c r="AX14" i="23" s="1"/>
  <c r="P4" i="30"/>
  <c r="L65" i="30"/>
  <c r="Y1" i="15"/>
  <c r="P1" i="15"/>
  <c r="R1" i="15"/>
  <c r="AB1" i="15"/>
  <c r="AG1" i="15"/>
  <c r="AM1" i="15"/>
  <c r="AO1" i="15"/>
  <c r="AX1" i="15"/>
  <c r="BA1" i="15"/>
  <c r="BD1" i="15"/>
  <c r="BK1" i="15"/>
  <c r="BZ1" i="15"/>
  <c r="BR1" i="15"/>
  <c r="BQ1" i="15"/>
  <c r="L84" i="1"/>
  <c r="M84" i="1"/>
  <c r="L72" i="1"/>
  <c r="M72" i="1"/>
  <c r="L68" i="1"/>
  <c r="M68" i="1"/>
  <c r="L64" i="1"/>
  <c r="M64" i="1"/>
  <c r="L48" i="1"/>
  <c r="M48" i="1"/>
  <c r="L44" i="1"/>
  <c r="M44" i="1"/>
  <c r="L36" i="1"/>
  <c r="M36" i="1"/>
  <c r="DF86" i="11"/>
  <c r="AE86" i="11"/>
  <c r="AI86" i="11"/>
  <c r="AM86" i="11"/>
  <c r="AQ86" i="11"/>
  <c r="AU86" i="11"/>
  <c r="AY86" i="11"/>
  <c r="BC86" i="11"/>
  <c r="BG86" i="11"/>
  <c r="AC82" i="11"/>
  <c r="AG82" i="11"/>
  <c r="AK82" i="11"/>
  <c r="AO82" i="11"/>
  <c r="AS82" i="11"/>
  <c r="AW82" i="11"/>
  <c r="BA82" i="11"/>
  <c r="BE82" i="11"/>
  <c r="BI82" i="11"/>
  <c r="AC78" i="11"/>
  <c r="AG78" i="11"/>
  <c r="AK78" i="11"/>
  <c r="AO78" i="11"/>
  <c r="AS78" i="11"/>
  <c r="AW78" i="11"/>
  <c r="BA78" i="11"/>
  <c r="BE78" i="11"/>
  <c r="BI78" i="11"/>
  <c r="AH74" i="11"/>
  <c r="AM74" i="11"/>
  <c r="AR74" i="11"/>
  <c r="AX74" i="11"/>
  <c r="BC74" i="11"/>
  <c r="BH74" i="11"/>
  <c r="AF70" i="11"/>
  <c r="AL70" i="11"/>
  <c r="AQ70" i="11"/>
  <c r="AV70" i="11"/>
  <c r="BB70" i="11"/>
  <c r="BG70" i="11"/>
  <c r="AH70" i="11"/>
  <c r="AM70" i="11"/>
  <c r="AR70" i="11"/>
  <c r="AX70" i="11"/>
  <c r="BC70" i="11"/>
  <c r="BH70" i="11"/>
  <c r="AD70" i="11"/>
  <c r="AI70" i="11"/>
  <c r="AN70" i="11"/>
  <c r="AT70" i="11"/>
  <c r="AY70" i="11"/>
  <c r="BD70" i="11"/>
  <c r="BJ70" i="11"/>
  <c r="AD66" i="11"/>
  <c r="AI66" i="11"/>
  <c r="AO66" i="11"/>
  <c r="AT66" i="11"/>
  <c r="AY66" i="11"/>
  <c r="BE66" i="11"/>
  <c r="BJ66" i="11"/>
  <c r="AE66" i="11"/>
  <c r="AK66" i="11"/>
  <c r="AP66" i="11"/>
  <c r="AU66" i="11"/>
  <c r="BA66" i="11"/>
  <c r="BF66" i="11"/>
  <c r="AG66" i="11"/>
  <c r="AL66" i="11"/>
  <c r="AQ66" i="11"/>
  <c r="AW66" i="11"/>
  <c r="BB66" i="11"/>
  <c r="BG66" i="11"/>
  <c r="AC62" i="11"/>
  <c r="AH62" i="11"/>
  <c r="AN62" i="11"/>
  <c r="AS62" i="11"/>
  <c r="AX62" i="11"/>
  <c r="BD62" i="11"/>
  <c r="BI62" i="11"/>
  <c r="AD62" i="11"/>
  <c r="AJ62" i="11"/>
  <c r="AO62" i="11"/>
  <c r="AT62" i="11"/>
  <c r="AZ62" i="11"/>
  <c r="BE62" i="11"/>
  <c r="BJ62" i="11"/>
  <c r="AF62" i="11"/>
  <c r="AK62" i="11"/>
  <c r="AP62" i="11"/>
  <c r="AV62" i="11"/>
  <c r="BA62" i="11"/>
  <c r="BF62" i="11"/>
  <c r="AF58" i="11"/>
  <c r="AK58" i="11"/>
  <c r="AQ58" i="11"/>
  <c r="AV58" i="11"/>
  <c r="BA58" i="11"/>
  <c r="BG58" i="11"/>
  <c r="AG58" i="11"/>
  <c r="AM58" i="11"/>
  <c r="AR58" i="11"/>
  <c r="AW58" i="11"/>
  <c r="BC58" i="11"/>
  <c r="BH58" i="11"/>
  <c r="AC58" i="11"/>
  <c r="AI58" i="11"/>
  <c r="AN58" i="11"/>
  <c r="AS58" i="11"/>
  <c r="AY58" i="11"/>
  <c r="BD58" i="11"/>
  <c r="BI58" i="11"/>
  <c r="AD54" i="11"/>
  <c r="AI54" i="11"/>
  <c r="AN54" i="11"/>
  <c r="AT54" i="11"/>
  <c r="AY54" i="11"/>
  <c r="BD54" i="11"/>
  <c r="BJ54" i="11"/>
  <c r="AE54" i="11"/>
  <c r="AJ54" i="11"/>
  <c r="AP54" i="11"/>
  <c r="AU54" i="11"/>
  <c r="AZ54" i="11"/>
  <c r="BF54" i="11"/>
  <c r="AF54" i="11"/>
  <c r="AL54" i="11"/>
  <c r="AQ54" i="11"/>
  <c r="AV54" i="11"/>
  <c r="BB54" i="11"/>
  <c r="BG54" i="11"/>
  <c r="AD50" i="11"/>
  <c r="AO50" i="11"/>
  <c r="AY50" i="11"/>
  <c r="BF50" i="11"/>
  <c r="AG50" i="11"/>
  <c r="AS50" i="11"/>
  <c r="BA50" i="11"/>
  <c r="BG50" i="11"/>
  <c r="AK50" i="11"/>
  <c r="AT50" i="11"/>
  <c r="BB50" i="11"/>
  <c r="BJ50" i="11"/>
  <c r="AK46" i="11"/>
  <c r="AW46" i="11"/>
  <c r="BH46" i="11"/>
  <c r="AC46" i="11"/>
  <c r="AO46" i="11"/>
  <c r="AZ46" i="11"/>
  <c r="BI46" i="11"/>
  <c r="AG46" i="11"/>
  <c r="AR46" i="11"/>
  <c r="BA46" i="11"/>
  <c r="AD42" i="11"/>
  <c r="AT42" i="11"/>
  <c r="BJ42" i="11"/>
  <c r="AI42" i="11"/>
  <c r="AY42" i="11"/>
  <c r="AL42" i="11"/>
  <c r="BB42" i="11"/>
  <c r="AK38" i="11"/>
  <c r="BA38" i="11"/>
  <c r="AH34" i="11"/>
  <c r="AP34" i="11"/>
  <c r="BC30" i="11"/>
  <c r="AL30" i="11"/>
  <c r="AV22" i="11"/>
  <c r="AT18" i="11"/>
  <c r="AG18" i="11"/>
  <c r="BI18" i="11"/>
  <c r="H42" i="12"/>
  <c r="DY42" i="12"/>
  <c r="AE42" i="12"/>
  <c r="AF42" i="12"/>
  <c r="K42" i="12"/>
  <c r="I42" i="12"/>
  <c r="CP42" i="12"/>
  <c r="AR42" i="12"/>
  <c r="BL42" i="12"/>
  <c r="AU42" i="12"/>
  <c r="CU42" i="12"/>
  <c r="CZ42" i="12"/>
  <c r="AJ42" i="12"/>
  <c r="T42" i="12"/>
  <c r="M42" i="12"/>
  <c r="R42" i="12"/>
  <c r="J42" i="12"/>
  <c r="DC42" i="12"/>
  <c r="CL42" i="12"/>
  <c r="DE42" i="12"/>
  <c r="BF42" i="12"/>
  <c r="DV42" i="12"/>
  <c r="DJ42" i="12"/>
  <c r="AM42" i="12"/>
  <c r="EK42" i="12"/>
  <c r="BZ42" i="12"/>
  <c r="DW42" i="12"/>
  <c r="CE42" i="12"/>
  <c r="CS42" i="12"/>
  <c r="DO42" i="12"/>
  <c r="ED42" i="12"/>
  <c r="EG42" i="12"/>
  <c r="AP42" i="12"/>
  <c r="BJ42" i="12"/>
  <c r="AS42" i="12"/>
  <c r="BT42" i="12"/>
  <c r="AO42" i="12"/>
  <c r="V42" i="12"/>
  <c r="F42" i="12"/>
  <c r="P42" i="12"/>
  <c r="CN20" i="12"/>
  <c r="BN20" i="12"/>
  <c r="CQ20" i="12"/>
  <c r="BK20" i="12"/>
  <c r="EF20" i="12"/>
  <c r="BH20" i="12"/>
  <c r="DV20" i="12"/>
  <c r="AR20" i="12"/>
  <c r="DT20" i="12"/>
  <c r="CM20" i="12"/>
  <c r="DH35" i="12"/>
  <c r="CV35" i="12"/>
  <c r="DM35" i="12"/>
  <c r="BK35" i="12"/>
  <c r="CA35" i="12"/>
  <c r="DI35" i="12"/>
  <c r="BR35" i="12"/>
  <c r="AF35" i="12"/>
  <c r="AW35" i="12"/>
  <c r="CC35" i="12"/>
  <c r="EH35" i="12"/>
  <c r="BJ35" i="12"/>
  <c r="AE35" i="12"/>
  <c r="BY35" i="12"/>
  <c r="AU35" i="12"/>
  <c r="BW35" i="12"/>
  <c r="DK35" i="12"/>
  <c r="CR35" i="12"/>
  <c r="AX35" i="12"/>
  <c r="BU35" i="12"/>
  <c r="CH35" i="12"/>
  <c r="DS35" i="12"/>
  <c r="AP35" i="12"/>
  <c r="DA35" i="12"/>
  <c r="CO73" i="12"/>
  <c r="AB73" i="12"/>
  <c r="DQ73" i="12"/>
  <c r="DH73" i="12"/>
  <c r="CK73" i="12"/>
  <c r="EJ73" i="12"/>
  <c r="AN73" i="12"/>
  <c r="EG35" i="12"/>
  <c r="CU35" i="12"/>
  <c r="AL35" i="12"/>
  <c r="AY35" i="12"/>
  <c r="X35" i="12"/>
  <c r="AT35" i="12"/>
  <c r="D42" i="12"/>
  <c r="DY35" i="12"/>
  <c r="DV35" i="12"/>
  <c r="EC35" i="12"/>
  <c r="AA35" i="12"/>
  <c r="DF35" i="12"/>
  <c r="BV35" i="12"/>
  <c r="AR35" i="12"/>
  <c r="BS35" i="12"/>
  <c r="CM35" i="12"/>
  <c r="DB20" i="12"/>
  <c r="DL20" i="12"/>
  <c r="BY20" i="12"/>
  <c r="X20" i="12"/>
  <c r="BX20" i="12"/>
  <c r="ED20" i="12"/>
  <c r="DJ35" i="12"/>
  <c r="AE73" i="12"/>
  <c r="EL73" i="12"/>
  <c r="AM73" i="12"/>
  <c r="Q73" i="12"/>
  <c r="DO73" i="12"/>
  <c r="CX73" i="12"/>
  <c r="BB73" i="12"/>
  <c r="BF35" i="12"/>
  <c r="BX42" i="12"/>
  <c r="AA42" i="12"/>
  <c r="EA35" i="12"/>
  <c r="U35" i="12"/>
  <c r="BG35" i="12"/>
  <c r="AC35" i="12"/>
  <c r="AC20" i="12"/>
  <c r="AZ20" i="12"/>
  <c r="BZ35" i="12"/>
  <c r="DZ42" i="12"/>
  <c r="DP42" i="12"/>
  <c r="BN42" i="12"/>
  <c r="W42" i="12"/>
  <c r="DB42" i="12"/>
  <c r="S42" i="12"/>
  <c r="BO42" i="12"/>
  <c r="Y22" i="12"/>
  <c r="AD22" i="12"/>
  <c r="AU22" i="12"/>
  <c r="BI22" i="12"/>
  <c r="EL35" i="12"/>
  <c r="BV73" i="12"/>
  <c r="DA53" i="12"/>
  <c r="BT53" i="12"/>
  <c r="DO53" i="12"/>
  <c r="DQ53" i="12"/>
  <c r="AN53" i="12"/>
  <c r="DP53" i="12"/>
  <c r="AW53" i="12"/>
  <c r="DJ53" i="12"/>
  <c r="V53" i="12"/>
  <c r="AT53" i="12"/>
  <c r="AI53" i="12"/>
  <c r="CJ53" i="12"/>
  <c r="P53" i="12"/>
  <c r="CH53" i="12"/>
  <c r="CP53" i="12"/>
  <c r="BC38" i="12"/>
  <c r="CZ35" i="12"/>
  <c r="AI35" i="12"/>
  <c r="EK35" i="12"/>
  <c r="CP35" i="12"/>
  <c r="CF35" i="12"/>
  <c r="CD35" i="12"/>
  <c r="EN35" i="12"/>
  <c r="DQ35" i="12"/>
  <c r="DN35" i="12"/>
  <c r="BB35" i="12"/>
  <c r="AG35" i="12"/>
  <c r="AK35" i="12"/>
  <c r="AZ35" i="12"/>
  <c r="BZ9" i="12"/>
  <c r="BH35" i="12"/>
  <c r="EN20" i="12"/>
  <c r="AV20" i="12"/>
  <c r="EE42" i="12"/>
  <c r="CF50" i="12"/>
  <c r="CW50" i="12"/>
  <c r="DT50" i="12"/>
  <c r="X50" i="12"/>
  <c r="AL50" i="12"/>
  <c r="O50" i="12"/>
  <c r="CQ50" i="12"/>
  <c r="BU50" i="12"/>
  <c r="DJ50" i="12"/>
  <c r="BI42" i="12"/>
  <c r="AX20" i="12"/>
  <c r="CP20" i="12"/>
  <c r="EM20" i="12"/>
  <c r="AE50" i="12"/>
  <c r="BL27" i="12"/>
  <c r="BQ53" i="12"/>
  <c r="CI35" i="12"/>
  <c r="K73" i="12"/>
  <c r="AX73" i="12"/>
  <c r="BX73" i="12"/>
  <c r="CH73" i="12"/>
  <c r="AT73" i="12"/>
  <c r="CN73" i="12"/>
  <c r="AL73" i="12"/>
  <c r="AD35" i="12"/>
  <c r="CY53" i="12"/>
  <c r="BK53" i="12"/>
  <c r="DS53" i="12"/>
  <c r="AO53" i="12"/>
  <c r="CD53" i="12"/>
  <c r="CV53" i="12"/>
  <c r="DV53" i="12"/>
  <c r="H53" i="12"/>
  <c r="BU53" i="12"/>
  <c r="AL53" i="12"/>
  <c r="BN53" i="12"/>
  <c r="DG53" i="12"/>
  <c r="EP53" i="12"/>
  <c r="CS53" i="12"/>
  <c r="BI53" i="12"/>
  <c r="BJ53" i="12"/>
  <c r="M53" i="12"/>
  <c r="EO53" i="12"/>
  <c r="DN53" i="12"/>
  <c r="AH53" i="12"/>
  <c r="BB53" i="12"/>
  <c r="BS53" i="12"/>
  <c r="AY53" i="12"/>
  <c r="DR53" i="12"/>
  <c r="EC53" i="12"/>
  <c r="U53" i="12"/>
  <c r="CO53" i="12"/>
  <c r="AH42" i="12"/>
  <c r="AY42" i="12"/>
  <c r="CJ35" i="12"/>
  <c r="DR35" i="12"/>
  <c r="DZ35" i="12"/>
  <c r="AJ22" i="12"/>
  <c r="CS20" i="12"/>
  <c r="DO20" i="12"/>
  <c r="CQ42" i="12"/>
  <c r="AV42" i="12"/>
  <c r="Y42" i="12"/>
  <c r="DM42" i="12"/>
  <c r="BW42" i="12"/>
  <c r="BG42" i="12"/>
  <c r="EA42" i="12"/>
  <c r="AX42" i="12"/>
  <c r="CS35" i="12"/>
  <c r="CW35" i="12"/>
  <c r="BN15" i="12"/>
  <c r="EL15" i="12"/>
  <c r="DH15" i="12"/>
  <c r="BA15" i="12"/>
  <c r="CD73" i="12"/>
  <c r="BT58" i="12"/>
  <c r="CB58" i="12"/>
  <c r="AT58" i="12"/>
  <c r="DY78" i="12"/>
  <c r="AI78" i="12"/>
  <c r="EG78" i="12"/>
  <c r="G78" i="12"/>
  <c r="DD78" i="12"/>
  <c r="Z78" i="12"/>
  <c r="J78" i="12"/>
  <c r="CQ78" i="12"/>
  <c r="AW78" i="12"/>
  <c r="EN78" i="12"/>
  <c r="DZ78" i="12"/>
  <c r="BA78" i="12"/>
  <c r="CZ78" i="12"/>
  <c r="DV78" i="12"/>
  <c r="AD78" i="12"/>
  <c r="AA78" i="12"/>
  <c r="EF78" i="12"/>
  <c r="EE78" i="12"/>
  <c r="AP78" i="12"/>
  <c r="AH78" i="12"/>
  <c r="DE78" i="12"/>
  <c r="EC78" i="12"/>
  <c r="AY78" i="12"/>
  <c r="BK78" i="12"/>
  <c r="AM78" i="12"/>
  <c r="CR78" i="12"/>
  <c r="CH78" i="12"/>
  <c r="L78" i="12"/>
  <c r="BR78" i="12"/>
  <c r="CY78" i="12"/>
  <c r="W73" i="12"/>
  <c r="DE89" i="12"/>
  <c r="DJ89" i="12"/>
  <c r="AG89" i="12"/>
  <c r="CE89" i="12"/>
  <c r="AH89" i="12"/>
  <c r="X89" i="12"/>
  <c r="H89" i="12"/>
  <c r="DX89" i="12"/>
  <c r="BP89" i="12"/>
  <c r="CT89" i="12"/>
  <c r="DG89" i="12"/>
  <c r="EB89" i="12"/>
  <c r="DA89" i="12"/>
  <c r="BW89" i="12"/>
  <c r="AM89" i="12"/>
  <c r="DD89" i="12"/>
  <c r="EC89" i="12"/>
  <c r="AQ89" i="12"/>
  <c r="BV89" i="12"/>
  <c r="DP89" i="12"/>
  <c r="DY89" i="12"/>
  <c r="CZ89" i="12"/>
  <c r="EO89" i="12"/>
  <c r="W89" i="12"/>
  <c r="EJ89" i="12"/>
  <c r="X42" i="12"/>
  <c r="BQ35" i="12"/>
  <c r="DW35" i="12"/>
  <c r="DT35" i="12"/>
  <c r="DD35" i="12"/>
  <c r="DP35" i="12"/>
  <c r="BI35" i="12"/>
  <c r="Y35" i="12"/>
  <c r="AQ35" i="12"/>
  <c r="Z35" i="12"/>
  <c r="DG35" i="12"/>
  <c r="CG35" i="12"/>
  <c r="BN35" i="12"/>
  <c r="EJ35" i="12"/>
  <c r="DU35" i="12"/>
  <c r="CY35" i="12"/>
  <c r="AV35" i="12"/>
  <c r="ED35" i="12"/>
  <c r="Y20" i="12"/>
  <c r="AN20" i="12"/>
  <c r="BU42" i="12"/>
  <c r="EO50" i="12"/>
  <c r="AQ50" i="12"/>
  <c r="BX50" i="12"/>
  <c r="DP50" i="12"/>
  <c r="DH50" i="12"/>
  <c r="V50" i="12"/>
  <c r="BJ50" i="12"/>
  <c r="F50" i="12"/>
  <c r="EH42" i="12"/>
  <c r="BM20" i="12"/>
  <c r="DP20" i="12"/>
  <c r="Z20" i="12"/>
  <c r="CR50" i="12"/>
  <c r="DM53" i="12"/>
  <c r="CB35" i="12"/>
  <c r="BA73" i="12"/>
  <c r="CR73" i="12"/>
  <c r="EN73" i="12"/>
  <c r="DR73" i="12"/>
  <c r="CI73" i="12"/>
  <c r="BR73" i="12"/>
  <c r="Z73" i="12"/>
  <c r="D35" i="12"/>
  <c r="CA53" i="12"/>
  <c r="Y53" i="12"/>
  <c r="BX53" i="12"/>
  <c r="DI53" i="12"/>
  <c r="BF53" i="12"/>
  <c r="O53" i="12"/>
  <c r="BM53" i="12"/>
  <c r="DK53" i="12"/>
  <c r="AG53" i="12"/>
  <c r="DF53" i="12"/>
  <c r="ED53" i="12"/>
  <c r="AB53" i="12"/>
  <c r="CE53" i="12"/>
  <c r="BL53" i="12"/>
  <c r="K53" i="12"/>
  <c r="T53" i="12"/>
  <c r="DX53" i="12"/>
  <c r="CT53" i="12"/>
  <c r="CF53" i="12"/>
  <c r="AK53" i="12"/>
  <c r="F53" i="12"/>
  <c r="CB53" i="12"/>
  <c r="EI53" i="12"/>
  <c r="EG53" i="12"/>
  <c r="EL53" i="12"/>
  <c r="AU53" i="12"/>
  <c r="DX42" i="12"/>
  <c r="CA42" i="12"/>
  <c r="DJ22" i="12"/>
  <c r="CQ35" i="12"/>
  <c r="EI35" i="12"/>
  <c r="EI20" i="12"/>
  <c r="BO20" i="12"/>
  <c r="N42" i="12"/>
  <c r="DK42" i="12"/>
  <c r="BQ42" i="12"/>
  <c r="E42" i="12"/>
  <c r="AK42" i="12"/>
  <c r="CK42" i="12"/>
  <c r="AZ42" i="12"/>
  <c r="EP42" i="12"/>
  <c r="DI42" i="12"/>
  <c r="EB35" i="12"/>
  <c r="EF35" i="12"/>
  <c r="S73" i="12"/>
  <c r="CM66" i="12"/>
  <c r="DD66" i="12"/>
  <c r="CQ66" i="12"/>
  <c r="EM66" i="12"/>
  <c r="CS66" i="12"/>
  <c r="DH66" i="12"/>
  <c r="CU66" i="12"/>
  <c r="DK66" i="12"/>
  <c r="CX66" i="12"/>
  <c r="AS66" i="12"/>
  <c r="DX66" i="12"/>
  <c r="EK66" i="12"/>
  <c r="DZ66" i="12"/>
  <c r="BG66" i="12"/>
  <c r="EB66" i="12"/>
  <c r="EO66" i="12"/>
  <c r="ED66" i="12"/>
  <c r="D66" i="12"/>
  <c r="DD85" i="12"/>
  <c r="BM85" i="12"/>
  <c r="CK85" i="12"/>
  <c r="CN85" i="12"/>
  <c r="DG85" i="12"/>
  <c r="CQ85" i="12"/>
  <c r="Z85" i="12"/>
  <c r="K85" i="12"/>
  <c r="AL85" i="12"/>
  <c r="DJ85" i="12"/>
  <c r="BC85" i="12"/>
  <c r="DV85" i="12"/>
  <c r="AP85" i="12"/>
  <c r="AU85" i="12"/>
  <c r="DZ85" i="12"/>
  <c r="BO85" i="12"/>
  <c r="G85" i="12"/>
  <c r="DT85" i="12"/>
  <c r="U85" i="12"/>
  <c r="H85" i="12"/>
  <c r="EK85" i="12"/>
  <c r="BA85" i="12"/>
  <c r="EA85" i="12"/>
  <c r="AR85" i="12"/>
  <c r="AC85" i="12"/>
  <c r="Q85" i="12"/>
  <c r="AT85" i="12"/>
  <c r="CL85" i="12"/>
  <c r="CA85" i="12"/>
  <c r="DC85" i="12"/>
  <c r="DQ85" i="12"/>
  <c r="BS85" i="12"/>
  <c r="EF85" i="12"/>
  <c r="EJ85" i="12"/>
  <c r="CT85" i="12"/>
  <c r="DS85" i="12"/>
  <c r="AE85" i="12"/>
  <c r="BN85" i="12"/>
  <c r="BI85" i="12"/>
  <c r="BF85" i="12"/>
  <c r="P85" i="12"/>
  <c r="BK85" i="12"/>
  <c r="BV85" i="12"/>
  <c r="DE85" i="12"/>
  <c r="DP85" i="12"/>
  <c r="BU85" i="12"/>
  <c r="BB85" i="12"/>
  <c r="AK85" i="12"/>
  <c r="I85" i="12"/>
  <c r="CX85" i="12"/>
  <c r="BP85" i="12"/>
  <c r="CG85" i="12"/>
  <c r="X85" i="12"/>
  <c r="BR85" i="12"/>
  <c r="EH85" i="12"/>
  <c r="CB85" i="12"/>
  <c r="DX85" i="12"/>
  <c r="CS73" i="12"/>
  <c r="CA17" i="12"/>
  <c r="E73" i="12"/>
  <c r="CU69" i="12"/>
  <c r="EK5" i="12"/>
  <c r="V9" i="1"/>
  <c r="EE6" i="11"/>
  <c r="DZ6" i="11"/>
  <c r="CT6" i="11"/>
  <c r="CM6" i="11"/>
  <c r="CH6" i="11"/>
  <c r="CE6" i="11"/>
  <c r="ET6" i="11"/>
  <c r="CA6" i="11"/>
  <c r="BU6" i="11"/>
  <c r="CL6" i="11"/>
  <c r="EP6" i="11"/>
  <c r="DW6" i="11"/>
  <c r="FH6" i="11"/>
  <c r="DX6" i="11"/>
  <c r="DY6" i="11"/>
  <c r="EN6" i="11"/>
  <c r="EU6" i="11"/>
  <c r="FD6" i="11"/>
  <c r="FB6" i="11"/>
  <c r="FF6" i="11"/>
  <c r="DP6" i="11"/>
  <c r="EO6" i="11"/>
  <c r="EW6" i="11"/>
  <c r="CV6" i="11"/>
  <c r="CR6" i="11"/>
  <c r="CK6" i="11"/>
  <c r="CD6" i="11"/>
  <c r="EX6" i="11"/>
  <c r="EB6" i="11"/>
  <c r="EK6" i="11"/>
  <c r="ED6" i="11"/>
  <c r="CC6" i="11"/>
  <c r="DU6" i="11"/>
  <c r="FM6" i="11"/>
  <c r="EQ6" i="11"/>
  <c r="FO6" i="11"/>
  <c r="FN6" i="11"/>
  <c r="BF6" i="11"/>
  <c r="EA6" i="11"/>
  <c r="FJ6" i="11"/>
  <c r="EF6" i="11"/>
  <c r="CU6" i="11"/>
  <c r="CQ6" i="11"/>
  <c r="CJ6" i="11"/>
  <c r="BY6" i="11"/>
  <c r="CN6" i="11"/>
  <c r="CF6" i="11"/>
  <c r="FA6" i="11"/>
  <c r="EH6" i="11"/>
  <c r="ES6" i="11"/>
  <c r="EI6" i="11"/>
  <c r="EG6" i="11"/>
  <c r="EV6" i="11"/>
  <c r="FE6" i="11"/>
  <c r="EM6" i="11"/>
  <c r="FG6" i="11"/>
  <c r="FC6" i="11"/>
  <c r="DI82" i="11"/>
  <c r="DJ82" i="11"/>
  <c r="DO82" i="11"/>
  <c r="DJ78" i="11"/>
  <c r="DQ78" i="11"/>
  <c r="DM74" i="11"/>
  <c r="AC74" i="11"/>
  <c r="AG74" i="11"/>
  <c r="AK74" i="11"/>
  <c r="AO74" i="11"/>
  <c r="AS74" i="11"/>
  <c r="AW74" i="11"/>
  <c r="BA74" i="11"/>
  <c r="BE74" i="11"/>
  <c r="BI74" i="11"/>
  <c r="CY70" i="11"/>
  <c r="AC70" i="11"/>
  <c r="AG70" i="11"/>
  <c r="AK70" i="11"/>
  <c r="AO70" i="11"/>
  <c r="AS70" i="11"/>
  <c r="AW70" i="11"/>
  <c r="BA70" i="11"/>
  <c r="BE70" i="11"/>
  <c r="BI70" i="11"/>
  <c r="DP70" i="11"/>
  <c r="DQ70" i="11"/>
  <c r="DN66" i="11"/>
  <c r="CY66" i="11"/>
  <c r="AF66" i="11"/>
  <c r="AJ66" i="11"/>
  <c r="AN66" i="11"/>
  <c r="AR66" i="11"/>
  <c r="AV66" i="11"/>
  <c r="AZ66" i="11"/>
  <c r="BD66" i="11"/>
  <c r="BH66" i="11"/>
  <c r="DI62" i="11"/>
  <c r="BK62" i="11"/>
  <c r="AE62" i="11"/>
  <c r="AI62" i="11"/>
  <c r="AM62" i="11"/>
  <c r="AQ62" i="11"/>
  <c r="AU62" i="11"/>
  <c r="AY62" i="11"/>
  <c r="BC62" i="11"/>
  <c r="BG62" i="11"/>
  <c r="DO58" i="11"/>
  <c r="DN58" i="11"/>
  <c r="AD58" i="11"/>
  <c r="AH58" i="11"/>
  <c r="AL58" i="11"/>
  <c r="AP58" i="11"/>
  <c r="AT58" i="11"/>
  <c r="AX58" i="11"/>
  <c r="BB58" i="11"/>
  <c r="BF58" i="11"/>
  <c r="BJ58" i="11"/>
  <c r="DM54" i="11"/>
  <c r="DQ54" i="11"/>
  <c r="AC54" i="11"/>
  <c r="AG54" i="11"/>
  <c r="AK54" i="11"/>
  <c r="AO54" i="11"/>
  <c r="AS54" i="11"/>
  <c r="AW54" i="11"/>
  <c r="BA54" i="11"/>
  <c r="BE54" i="11"/>
  <c r="BI54" i="11"/>
  <c r="DP54" i="11"/>
  <c r="DM50" i="11"/>
  <c r="DN50" i="11"/>
  <c r="DJ50" i="11"/>
  <c r="AF50" i="11"/>
  <c r="AJ50" i="11"/>
  <c r="AN50" i="11"/>
  <c r="AR50" i="11"/>
  <c r="AV50" i="11"/>
  <c r="AZ50" i="11"/>
  <c r="BD50" i="11"/>
  <c r="BH50" i="11"/>
  <c r="BK50" i="11"/>
  <c r="AE50" i="11"/>
  <c r="AI50" i="11"/>
  <c r="AM50" i="11"/>
  <c r="AQ50" i="11"/>
  <c r="AU50" i="11"/>
  <c r="DL46" i="11"/>
  <c r="BK46" i="11"/>
  <c r="AE46" i="11"/>
  <c r="AI46" i="11"/>
  <c r="AM46" i="11"/>
  <c r="AQ46" i="11"/>
  <c r="AU46" i="11"/>
  <c r="AY46" i="11"/>
  <c r="BC46" i="11"/>
  <c r="BG46" i="11"/>
  <c r="DJ46" i="11"/>
  <c r="AD46" i="11"/>
  <c r="AH46" i="11"/>
  <c r="AL46" i="11"/>
  <c r="AP46" i="11"/>
  <c r="AT46" i="11"/>
  <c r="AX46" i="11"/>
  <c r="BB46" i="11"/>
  <c r="BF46" i="11"/>
  <c r="BJ46" i="11"/>
  <c r="DG42" i="11"/>
  <c r="DP42" i="11"/>
  <c r="DQ42" i="11"/>
  <c r="AC42" i="11"/>
  <c r="AG42" i="11"/>
  <c r="AK42" i="11"/>
  <c r="AO42" i="11"/>
  <c r="AS42" i="11"/>
  <c r="AW42" i="11"/>
  <c r="BA42" i="11"/>
  <c r="BE42" i="11"/>
  <c r="BI42" i="11"/>
  <c r="AF42" i="11"/>
  <c r="AJ42" i="11"/>
  <c r="AN42" i="11"/>
  <c r="AR42" i="11"/>
  <c r="AV42" i="11"/>
  <c r="AZ42" i="11"/>
  <c r="BD42" i="11"/>
  <c r="BH42" i="11"/>
  <c r="DM38" i="11"/>
  <c r="BK38" i="11"/>
  <c r="AE38" i="11"/>
  <c r="AM38" i="11"/>
  <c r="AQ38" i="11"/>
  <c r="AU38" i="11"/>
  <c r="BC38" i="11"/>
  <c r="BG38" i="11"/>
  <c r="AD38" i="11"/>
  <c r="AL38" i="11"/>
  <c r="AP38" i="11"/>
  <c r="AT38" i="11"/>
  <c r="BB38" i="11"/>
  <c r="BF38" i="11"/>
  <c r="BJ38" i="11"/>
  <c r="AC34" i="11"/>
  <c r="AS34" i="11"/>
  <c r="BH34" i="11"/>
  <c r="DM30" i="11"/>
  <c r="AE30" i="11"/>
  <c r="AP30" i="11"/>
  <c r="AU30" i="11"/>
  <c r="AZ30" i="11"/>
  <c r="DP30" i="11"/>
  <c r="DQ30" i="11"/>
  <c r="AD30" i="11"/>
  <c r="AN30" i="11"/>
  <c r="AT30" i="11"/>
  <c r="AY30" i="11"/>
  <c r="P30" i="11" s="1"/>
  <c r="BT27" i="23" s="1"/>
  <c r="BJ30" i="11"/>
  <c r="DN26" i="11"/>
  <c r="AM22" i="11"/>
  <c r="BH22" i="11"/>
  <c r="AN22" i="11"/>
  <c r="DE22" i="11"/>
  <c r="AT22" i="11"/>
  <c r="DN18" i="11"/>
  <c r="AE18" i="11"/>
  <c r="AU18" i="11"/>
  <c r="BA18" i="11"/>
  <c r="AI18" i="11"/>
  <c r="AQ18" i="11"/>
  <c r="AH18" i="11"/>
  <c r="AO18" i="11"/>
  <c r="BJ18" i="11"/>
  <c r="DM14" i="11"/>
  <c r="AL10" i="11"/>
  <c r="CZ6" i="11"/>
  <c r="DJ6" i="11"/>
  <c r="AG6" i="11"/>
  <c r="AR6" i="11"/>
  <c r="BB6" i="11"/>
  <c r="DK6" i="11"/>
  <c r="AK6" i="11"/>
  <c r="AW6" i="11"/>
  <c r="AF6" i="11"/>
  <c r="AV6" i="11"/>
  <c r="BH6" i="11"/>
  <c r="BI50" i="11"/>
  <c r="BC50" i="11"/>
  <c r="AX50" i="11"/>
  <c r="AP50" i="11"/>
  <c r="AH50" i="11"/>
  <c r="BD46" i="11"/>
  <c r="AV46" i="11"/>
  <c r="AN46" i="11"/>
  <c r="AF46" i="11"/>
  <c r="BF42" i="11"/>
  <c r="AX42" i="11"/>
  <c r="AP42" i="11"/>
  <c r="AH42" i="11"/>
  <c r="BH38" i="11"/>
  <c r="AZ38" i="11"/>
  <c r="AR38" i="11"/>
  <c r="BJ34" i="11"/>
  <c r="BB30" i="11"/>
  <c r="AQ30" i="11"/>
  <c r="BA6" i="11"/>
  <c r="DP82" i="11"/>
  <c r="BC42" i="11"/>
  <c r="AU42" i="11"/>
  <c r="AM42" i="11"/>
  <c r="AE42" i="11"/>
  <c r="BE38" i="11"/>
  <c r="AW38" i="11"/>
  <c r="AO38" i="11"/>
  <c r="BH30" i="11"/>
  <c r="AX30" i="11"/>
  <c r="AM30" i="11"/>
  <c r="AY26" i="11"/>
  <c r="AY18" i="11"/>
  <c r="AM14" i="11"/>
  <c r="AP6" i="11"/>
  <c r="DQ6" i="11"/>
  <c r="CU87" i="11"/>
  <c r="DP87" i="11"/>
  <c r="DQ87" i="11"/>
  <c r="DL83" i="11"/>
  <c r="DO83" i="11"/>
  <c r="DD79" i="11"/>
  <c r="DN79" i="11"/>
  <c r="DN71" i="11"/>
  <c r="DQ71" i="11"/>
  <c r="DF67" i="11"/>
  <c r="DM67" i="11"/>
  <c r="DP67" i="11"/>
  <c r="CX63" i="11"/>
  <c r="DQ63" i="11"/>
  <c r="DO59" i="11"/>
  <c r="DP59" i="11"/>
  <c r="DP55" i="11"/>
  <c r="BK55" i="11"/>
  <c r="DC51" i="11"/>
  <c r="DP51" i="11"/>
  <c r="DF47" i="11"/>
  <c r="DQ47" i="11"/>
  <c r="DN43" i="11"/>
  <c r="DO43" i="11"/>
  <c r="DP43" i="11"/>
  <c r="BK43" i="11"/>
  <c r="BK31" i="11"/>
  <c r="DP23" i="11"/>
  <c r="BK23" i="11"/>
  <c r="AE23" i="11"/>
  <c r="AI23" i="11"/>
  <c r="AM23" i="11"/>
  <c r="AQ23" i="11"/>
  <c r="AU23" i="11"/>
  <c r="AY23" i="11"/>
  <c r="BC23" i="11"/>
  <c r="BG23" i="11"/>
  <c r="CY19" i="11"/>
  <c r="AC19" i="11"/>
  <c r="AH19" i="11"/>
  <c r="AN19" i="11"/>
  <c r="AS19" i="11"/>
  <c r="AX19" i="11"/>
  <c r="BD19" i="11"/>
  <c r="BH19" i="11"/>
  <c r="BH7" i="11"/>
  <c r="DN55" i="11"/>
  <c r="DN47" i="11"/>
  <c r="DM59" i="11"/>
  <c r="DI43" i="11"/>
  <c r="DH35" i="11"/>
  <c r="DF74" i="12"/>
  <c r="CN74" i="12"/>
  <c r="N74" i="12"/>
  <c r="L11" i="15"/>
  <c r="BD89" i="11"/>
  <c r="AV89" i="11"/>
  <c r="AN89" i="11"/>
  <c r="AF89" i="11"/>
  <c r="BH85" i="11"/>
  <c r="AZ85" i="11"/>
  <c r="AR85" i="11"/>
  <c r="AJ85" i="11"/>
  <c r="AZ81" i="11"/>
  <c r="AJ81" i="11"/>
  <c r="BD77" i="11"/>
  <c r="AN77" i="11"/>
  <c r="AZ73" i="11"/>
  <c r="AJ73" i="11"/>
  <c r="AY69" i="11"/>
  <c r="BS74" i="12"/>
  <c r="AT74" i="12"/>
  <c r="CR61" i="12"/>
  <c r="AL74" i="12"/>
  <c r="DH74" i="12"/>
  <c r="BG85" i="11"/>
  <c r="AY85" i="11"/>
  <c r="AQ85" i="11"/>
  <c r="AI85" i="11"/>
  <c r="AY81" i="11"/>
  <c r="AI81" i="11"/>
  <c r="BC77" i="11"/>
  <c r="AM77" i="11"/>
  <c r="AY73" i="11"/>
  <c r="AI73" i="11"/>
  <c r="AU69" i="11"/>
  <c r="AV65" i="11"/>
  <c r="BH61" i="11"/>
  <c r="AV57" i="11"/>
  <c r="BH53" i="11"/>
  <c r="AV49" i="11"/>
  <c r="BH45" i="11"/>
  <c r="T61" i="12"/>
  <c r="DI61" i="12"/>
  <c r="DP74" i="12"/>
  <c r="EU85" i="11"/>
  <c r="FK85" i="11"/>
  <c r="FF85" i="11"/>
  <c r="EQ89" i="11"/>
  <c r="FG89" i="11"/>
  <c r="FB89" i="11"/>
  <c r="N81" i="11"/>
  <c r="BR78" i="23" s="1"/>
  <c r="M61" i="11"/>
  <c r="BQ58" i="23" s="1"/>
  <c r="L77" i="11"/>
  <c r="BP74" i="23" s="1"/>
  <c r="L61" i="11"/>
  <c r="BP58" i="23" s="1"/>
  <c r="N57" i="11"/>
  <c r="BR54" i="23" s="1"/>
  <c r="N89" i="11"/>
  <c r="BR86" i="23" s="1"/>
  <c r="Y89" i="11"/>
  <c r="CG4" i="18" s="1"/>
  <c r="L41" i="11"/>
  <c r="BP38" i="23" s="1"/>
  <c r="N49" i="11"/>
  <c r="BR46" i="23" s="1"/>
  <c r="N53" i="11"/>
  <c r="BR50" i="23" s="1"/>
  <c r="BG89" i="11"/>
  <c r="AY89" i="11"/>
  <c r="AQ89" i="11"/>
  <c r="BC85" i="11"/>
  <c r="AU85" i="11"/>
  <c r="AM85" i="11"/>
  <c r="BG81" i="11"/>
  <c r="AQ81" i="11"/>
  <c r="AU77" i="11"/>
  <c r="AE77" i="11"/>
  <c r="BG73" i="11"/>
  <c r="AQ73" i="11"/>
  <c r="DM42" i="11"/>
  <c r="DI63" i="11"/>
  <c r="DH30" i="11"/>
  <c r="DG75" i="11"/>
  <c r="DF6" i="11"/>
  <c r="DE19" i="11"/>
  <c r="CZ51" i="11"/>
  <c r="BP26" i="15"/>
  <c r="AD11" i="15"/>
  <c r="AE47" i="15"/>
  <c r="BD81" i="11"/>
  <c r="AV81" i="11"/>
  <c r="AN81" i="11"/>
  <c r="AF81" i="11"/>
  <c r="BH77" i="11"/>
  <c r="AZ77" i="11"/>
  <c r="AR77" i="11"/>
  <c r="AJ77" i="11"/>
  <c r="BD73" i="11"/>
  <c r="AV73" i="11"/>
  <c r="AN73" i="11"/>
  <c r="AF73" i="11"/>
  <c r="BG69" i="11"/>
  <c r="AQ69" i="11"/>
  <c r="AF65" i="11"/>
  <c r="AZ61" i="11"/>
  <c r="AF57" i="11"/>
  <c r="AZ53" i="11"/>
  <c r="AF49" i="11"/>
  <c r="AY45" i="11"/>
  <c r="AY41" i="11"/>
  <c r="AY37" i="11"/>
  <c r="P37" i="11" s="1"/>
  <c r="BT34" i="23" s="1"/>
  <c r="AA11" i="15"/>
  <c r="BC81" i="11"/>
  <c r="AU81" i="11"/>
  <c r="AM81" i="11"/>
  <c r="BG77" i="11"/>
  <c r="AY77" i="11"/>
  <c r="AQ77" i="11"/>
  <c r="BC73" i="11"/>
  <c r="AU73" i="11"/>
  <c r="AM73" i="11"/>
  <c r="BC69" i="11"/>
  <c r="AD89" i="11"/>
  <c r="AH89" i="11"/>
  <c r="AL89" i="11"/>
  <c r="AP89" i="11"/>
  <c r="AT89" i="11"/>
  <c r="AX89" i="11"/>
  <c r="BB89" i="11"/>
  <c r="BF89" i="11"/>
  <c r="BJ89" i="11"/>
  <c r="AC89" i="11"/>
  <c r="AG89" i="11"/>
  <c r="AK89" i="11"/>
  <c r="AO89" i="11"/>
  <c r="AS89" i="11"/>
  <c r="AW89" i="11"/>
  <c r="BA89" i="11"/>
  <c r="BE89" i="11"/>
  <c r="BI89" i="11"/>
  <c r="AD85" i="11"/>
  <c r="AH85" i="11"/>
  <c r="AL85" i="11"/>
  <c r="AP85" i="11"/>
  <c r="AT85" i="11"/>
  <c r="AX85" i="11"/>
  <c r="BB85" i="11"/>
  <c r="BF85" i="11"/>
  <c r="BJ85" i="11"/>
  <c r="AC85" i="11"/>
  <c r="AG85" i="11"/>
  <c r="AK85" i="11"/>
  <c r="AO85" i="11"/>
  <c r="AS85" i="11"/>
  <c r="AW85" i="11"/>
  <c r="BA85" i="11"/>
  <c r="BE85" i="11"/>
  <c r="BI85" i="11"/>
  <c r="AD81" i="11"/>
  <c r="AH81" i="11"/>
  <c r="AL81" i="11"/>
  <c r="AP81" i="11"/>
  <c r="AT81" i="11"/>
  <c r="AX81" i="11"/>
  <c r="BB81" i="11"/>
  <c r="BF81" i="11"/>
  <c r="BJ81" i="11"/>
  <c r="AC81" i="11"/>
  <c r="AG81" i="11"/>
  <c r="AK81" i="11"/>
  <c r="AO81" i="11"/>
  <c r="AS81" i="11"/>
  <c r="AW81" i="11"/>
  <c r="BA81" i="11"/>
  <c r="BE81" i="11"/>
  <c r="BI81" i="11"/>
  <c r="AD77" i="11"/>
  <c r="AH77" i="11"/>
  <c r="AL77" i="11"/>
  <c r="AP77" i="11"/>
  <c r="AT77" i="11"/>
  <c r="AX77" i="11"/>
  <c r="BB77" i="11"/>
  <c r="BF77" i="11"/>
  <c r="BJ77" i="11"/>
  <c r="AC77" i="11"/>
  <c r="AG77" i="11"/>
  <c r="AK77" i="11"/>
  <c r="AO77" i="11"/>
  <c r="AS77" i="11"/>
  <c r="AW77" i="11"/>
  <c r="BA77" i="11"/>
  <c r="BE77" i="11"/>
  <c r="BI77" i="11"/>
  <c r="AD73" i="11"/>
  <c r="AH73" i="11"/>
  <c r="AL73" i="11"/>
  <c r="AP73" i="11"/>
  <c r="AT73" i="11"/>
  <c r="AX73" i="11"/>
  <c r="BB73" i="11"/>
  <c r="BF73" i="11"/>
  <c r="BJ73" i="11"/>
  <c r="AC73" i="11"/>
  <c r="AG73" i="11"/>
  <c r="AK73" i="11"/>
  <c r="AO73" i="11"/>
  <c r="AS73" i="11"/>
  <c r="AW73" i="11"/>
  <c r="BA73" i="11"/>
  <c r="BE73" i="11"/>
  <c r="BI73" i="11"/>
  <c r="AH69" i="11"/>
  <c r="AL69" i="11"/>
  <c r="AP69" i="11"/>
  <c r="AT69" i="11"/>
  <c r="AX69" i="11"/>
  <c r="BB69" i="11"/>
  <c r="BF69" i="11"/>
  <c r="BJ69" i="11"/>
  <c r="AE69" i="11"/>
  <c r="AJ69" i="11"/>
  <c r="AN69" i="11"/>
  <c r="AR69" i="11"/>
  <c r="AV69" i="11"/>
  <c r="AZ69" i="11"/>
  <c r="BD69" i="11"/>
  <c r="BH69" i="11"/>
  <c r="AF69" i="11"/>
  <c r="AK69" i="11"/>
  <c r="AO69" i="11"/>
  <c r="AS69" i="11"/>
  <c r="AW69" i="11"/>
  <c r="BA69" i="11"/>
  <c r="BE69" i="11"/>
  <c r="BI69" i="11"/>
  <c r="AE65" i="11"/>
  <c r="AM65" i="11"/>
  <c r="AU65" i="11"/>
  <c r="BC65" i="11"/>
  <c r="AI65" i="11"/>
  <c r="AQ65" i="11"/>
  <c r="AY65" i="11"/>
  <c r="BG65" i="11"/>
  <c r="AJ65" i="11"/>
  <c r="AR65" i="11"/>
  <c r="AZ65" i="11"/>
  <c r="BH65" i="11"/>
  <c r="AI61" i="11"/>
  <c r="AQ61" i="11"/>
  <c r="AY61" i="11"/>
  <c r="BG61" i="11"/>
  <c r="AE61" i="11"/>
  <c r="AM61" i="11"/>
  <c r="AU61" i="11"/>
  <c r="BC61" i="11"/>
  <c r="AF61" i="11"/>
  <c r="AN61" i="11"/>
  <c r="AV61" i="11"/>
  <c r="BD61" i="11"/>
  <c r="AE57" i="11"/>
  <c r="AM57" i="11"/>
  <c r="AU57" i="11"/>
  <c r="BC57" i="11"/>
  <c r="AI57" i="11"/>
  <c r="AQ57" i="11"/>
  <c r="AY57" i="11"/>
  <c r="BG57" i="11"/>
  <c r="AJ57" i="11"/>
  <c r="AR57" i="11"/>
  <c r="AZ57" i="11"/>
  <c r="BH57" i="11"/>
  <c r="AI53" i="11"/>
  <c r="AQ53" i="11"/>
  <c r="AY53" i="11"/>
  <c r="BG53" i="11"/>
  <c r="AE53" i="11"/>
  <c r="AM53" i="11"/>
  <c r="AU53" i="11"/>
  <c r="BC53" i="11"/>
  <c r="AF53" i="11"/>
  <c r="AN53" i="11"/>
  <c r="AV53" i="11"/>
  <c r="BD53" i="11"/>
  <c r="AE49" i="11"/>
  <c r="AM49" i="11"/>
  <c r="AU49" i="11"/>
  <c r="BC49" i="11"/>
  <c r="AI49" i="11"/>
  <c r="AQ49" i="11"/>
  <c r="AY49" i="11"/>
  <c r="BG49" i="11"/>
  <c r="AJ49" i="11"/>
  <c r="AR49" i="11"/>
  <c r="AZ49" i="11"/>
  <c r="BH49" i="11"/>
  <c r="L49" i="11"/>
  <c r="BP46" i="23" s="1"/>
  <c r="AF45" i="11"/>
  <c r="AU45" i="11"/>
  <c r="BG45" i="11"/>
  <c r="AP45" i="11"/>
  <c r="AZ45" i="11"/>
  <c r="AE45" i="11"/>
  <c r="AQ45" i="11"/>
  <c r="BC45" i="11"/>
  <c r="N45" i="11"/>
  <c r="BR42" i="23" s="1"/>
  <c r="AE41" i="11"/>
  <c r="AU41" i="11"/>
  <c r="BJ41" i="11"/>
  <c r="AN41" i="11"/>
  <c r="AZ41" i="11"/>
  <c r="AD41" i="11"/>
  <c r="AP41" i="11"/>
  <c r="BF41" i="11"/>
  <c r="AI37" i="11"/>
  <c r="AX37" i="11"/>
  <c r="BJ37" i="11"/>
  <c r="AN37" i="11"/>
  <c r="BD37" i="11"/>
  <c r="Q37" i="11" s="1"/>
  <c r="BU34" i="23" s="1"/>
  <c r="AD37" i="11"/>
  <c r="AT37" i="11"/>
  <c r="BH37" i="11"/>
  <c r="AO33" i="11"/>
  <c r="BA33" i="11"/>
  <c r="AG33" i="11"/>
  <c r="BA29" i="11"/>
  <c r="BF29" i="11"/>
  <c r="BQ14" i="15"/>
  <c r="J15" i="15"/>
  <c r="AQ42" i="12"/>
  <c r="EL42" i="12"/>
  <c r="AD42" i="12"/>
  <c r="CO42" i="12"/>
  <c r="DL42" i="12"/>
  <c r="DN42" i="12"/>
  <c r="CM42" i="12"/>
  <c r="DA42" i="12"/>
  <c r="CY42" i="12"/>
  <c r="BS42" i="12"/>
  <c r="AN42" i="12"/>
  <c r="CR42" i="12"/>
  <c r="DP29" i="12"/>
  <c r="EB73" i="12"/>
  <c r="EO73" i="12"/>
  <c r="DC73" i="12"/>
  <c r="DT73" i="12"/>
  <c r="EG73" i="12"/>
  <c r="AQ73" i="12"/>
  <c r="AJ14" i="11"/>
  <c r="BJ6" i="11"/>
  <c r="BE6" i="11"/>
  <c r="AZ6" i="11"/>
  <c r="AT6" i="11"/>
  <c r="AO6" i="11"/>
  <c r="AJ6" i="11"/>
  <c r="AD6" i="11"/>
  <c r="BK86" i="11"/>
  <c r="BK66" i="11"/>
  <c r="BK54" i="11"/>
  <c r="DQ82" i="11"/>
  <c r="DQ46" i="11"/>
  <c r="DP46" i="11"/>
  <c r="DP14" i="11"/>
  <c r="DO50" i="11"/>
  <c r="DO42" i="11"/>
  <c r="DO18" i="11"/>
  <c r="DO6" i="11"/>
  <c r="DM58" i="11"/>
  <c r="DM10" i="11"/>
  <c r="DL30" i="11"/>
  <c r="DK42" i="11"/>
  <c r="DJ30" i="11"/>
  <c r="DH62" i="11"/>
  <c r="DG54" i="11"/>
  <c r="DE62" i="11"/>
  <c r="DD30" i="11"/>
  <c r="CW74" i="11"/>
  <c r="CS86" i="11"/>
  <c r="AK29" i="12"/>
  <c r="DL73" i="12"/>
  <c r="BI6" i="11"/>
  <c r="BD6" i="11"/>
  <c r="AX6" i="11"/>
  <c r="AS6" i="11"/>
  <c r="AN6" i="11"/>
  <c r="AH6" i="11"/>
  <c r="AC6" i="11"/>
  <c r="BK78" i="11"/>
  <c r="DQ86" i="11"/>
  <c r="DQ66" i="11"/>
  <c r="DQ38" i="11"/>
  <c r="DP58" i="11"/>
  <c r="DP38" i="11"/>
  <c r="DO54" i="11"/>
  <c r="DO38" i="11"/>
  <c r="DN86" i="11"/>
  <c r="DN70" i="11"/>
  <c r="DM78" i="11"/>
  <c r="DM6" i="11"/>
  <c r="DL54" i="11"/>
  <c r="DK10" i="11"/>
  <c r="DI50" i="11"/>
  <c r="DH6" i="11"/>
  <c r="DF78" i="11"/>
  <c r="DE50" i="11"/>
  <c r="DC18" i="11"/>
  <c r="CZ42" i="11"/>
  <c r="EJ42" i="12"/>
  <c r="BP42" i="12"/>
  <c r="AC42" i="12"/>
  <c r="G42" i="12"/>
  <c r="CT42" i="12"/>
  <c r="BB42" i="12"/>
  <c r="DQ42" i="12"/>
  <c r="CJ42" i="12"/>
  <c r="CI42" i="12"/>
  <c r="DD42" i="12"/>
  <c r="DF42" i="12"/>
  <c r="CW42" i="12"/>
  <c r="O42" i="12"/>
  <c r="BL73" i="12"/>
  <c r="BY73" i="12"/>
  <c r="AG73" i="12"/>
  <c r="CG73" i="12"/>
  <c r="AY73" i="12"/>
  <c r="BQ73" i="12"/>
  <c r="DY73" i="12"/>
  <c r="AJ37" i="15"/>
  <c r="AF60" i="12"/>
  <c r="CP60" i="12"/>
  <c r="AT69" i="12"/>
  <c r="DE69" i="12"/>
  <c r="DR69" i="12"/>
  <c r="DC69" i="12"/>
  <c r="CW69" i="12"/>
  <c r="BL69" i="12"/>
  <c r="F69" i="12"/>
  <c r="CK69" i="12"/>
  <c r="AY69" i="12"/>
  <c r="EO69" i="12"/>
  <c r="AJ69" i="12"/>
  <c r="P69" i="12"/>
  <c r="BR69" i="12"/>
  <c r="AX69" i="12"/>
  <c r="CP69" i="12"/>
  <c r="EC69" i="12"/>
  <c r="DL69" i="12"/>
  <c r="BB69" i="12"/>
  <c r="AO69" i="12"/>
  <c r="AZ69" i="12"/>
  <c r="BP69" i="12"/>
  <c r="AC69" i="12"/>
  <c r="CI69" i="12"/>
  <c r="BN69" i="12"/>
  <c r="BZ69" i="12"/>
  <c r="BM69" i="12"/>
  <c r="DN69" i="12"/>
  <c r="BC69" i="12"/>
  <c r="CT69" i="12"/>
  <c r="DM69" i="12"/>
  <c r="CE69" i="12"/>
  <c r="W69" i="12"/>
  <c r="AS69" i="12"/>
  <c r="BX69" i="12"/>
  <c r="BJ69" i="12"/>
  <c r="AV69" i="12"/>
  <c r="CR69" i="12"/>
  <c r="EE69" i="12"/>
  <c r="DS69" i="12"/>
  <c r="CM69" i="12"/>
  <c r="AG69" i="12"/>
  <c r="DB69" i="12"/>
  <c r="CL69" i="12"/>
  <c r="Y69" i="12"/>
  <c r="BA69" i="12"/>
  <c r="DQ69" i="12"/>
  <c r="DX69" i="12"/>
  <c r="I69" i="12"/>
  <c r="CX69" i="12"/>
  <c r="DI69" i="12"/>
  <c r="E69" i="12"/>
  <c r="EP69" i="12"/>
  <c r="BU69" i="12"/>
  <c r="BQ69" i="12"/>
  <c r="L69" i="12"/>
  <c r="DA69" i="12"/>
  <c r="BK69" i="12"/>
  <c r="AL69" i="12"/>
  <c r="BI69" i="12"/>
  <c r="J69" i="12"/>
  <c r="EM69" i="12"/>
  <c r="DZ69" i="12"/>
  <c r="AI69" i="12"/>
  <c r="DH69" i="12"/>
  <c r="DF69" i="12"/>
  <c r="DO69" i="12"/>
  <c r="H69" i="12"/>
  <c r="CS69" i="12"/>
  <c r="CC69" i="12"/>
  <c r="T69" i="12"/>
  <c r="DP69" i="12"/>
  <c r="BV69" i="12"/>
  <c r="AW69" i="12"/>
  <c r="BH69" i="12"/>
  <c r="DG69" i="12"/>
  <c r="BJ20" i="12"/>
  <c r="DG20" i="12"/>
  <c r="BL20" i="12"/>
  <c r="B84" i="12"/>
  <c r="B87" i="33"/>
  <c r="CG87" i="33" s="1"/>
  <c r="B79" i="33"/>
  <c r="CG79" i="33" s="1"/>
  <c r="B76" i="12"/>
  <c r="F66" i="7"/>
  <c r="B67" i="33"/>
  <c r="CG67" i="33" s="1"/>
  <c r="B64" i="12"/>
  <c r="F62" i="7"/>
  <c r="B63" i="33"/>
  <c r="CG63" i="33" s="1"/>
  <c r="F58" i="7"/>
  <c r="B59" i="33"/>
  <c r="B56" i="12"/>
  <c r="F54" i="7"/>
  <c r="B55" i="33"/>
  <c r="AQ55" i="33" s="1"/>
  <c r="B52" i="12"/>
  <c r="F46" i="7"/>
  <c r="B47" i="33"/>
  <c r="CG47" i="33" s="1"/>
  <c r="F42" i="7"/>
  <c r="B40" i="12"/>
  <c r="DU40" i="12" s="1"/>
  <c r="F38" i="7"/>
  <c r="B36" i="12"/>
  <c r="F34" i="7"/>
  <c r="B35" i="33"/>
  <c r="CG35" i="33" s="1"/>
  <c r="B32" i="12"/>
  <c r="AM32" i="12" s="1"/>
  <c r="F30" i="7"/>
  <c r="B31" i="33"/>
  <c r="AQ31" i="33" s="1"/>
  <c r="B28" i="12"/>
  <c r="F26" i="7"/>
  <c r="B27" i="33"/>
  <c r="CG27" i="33" s="1"/>
  <c r="B24" i="12"/>
  <c r="BB24" i="12" s="1"/>
  <c r="F22" i="7"/>
  <c r="B23" i="33"/>
  <c r="CG23" i="33" s="1"/>
  <c r="F18" i="7"/>
  <c r="B19" i="33"/>
  <c r="CG19" i="33" s="1"/>
  <c r="B16" i="12"/>
  <c r="BT16" i="12" s="1"/>
  <c r="F14" i="7"/>
  <c r="B15" i="33"/>
  <c r="CG15" i="33" s="1"/>
  <c r="F10" i="7"/>
  <c r="B11" i="33"/>
  <c r="B8" i="12"/>
  <c r="DR8" i="12" s="1"/>
  <c r="CB20" i="12"/>
  <c r="B48" i="12"/>
  <c r="B43" i="33"/>
  <c r="CG43" i="33" s="1"/>
  <c r="B83" i="12"/>
  <c r="B86" i="33"/>
  <c r="D86" i="33" s="1"/>
  <c r="DR83" i="11" s="1"/>
  <c r="BH80" i="23" s="1"/>
  <c r="EP79" i="12"/>
  <c r="CH79" i="12"/>
  <c r="CN79" i="12"/>
  <c r="CL79" i="12"/>
  <c r="CX79" i="12"/>
  <c r="AP79" i="12"/>
  <c r="DP79" i="12"/>
  <c r="EO79" i="12"/>
  <c r="CF79" i="12"/>
  <c r="DV79" i="12"/>
  <c r="BQ79" i="12"/>
  <c r="EC79" i="12"/>
  <c r="BW79" i="12"/>
  <c r="O79" i="12"/>
  <c r="DW79" i="12"/>
  <c r="AE79" i="12"/>
  <c r="CC79" i="12"/>
  <c r="L79" i="12"/>
  <c r="CA79" i="12"/>
  <c r="CZ79" i="12"/>
  <c r="BY79" i="12"/>
  <c r="CI79" i="12"/>
  <c r="DT79" i="12"/>
  <c r="BX79" i="12"/>
  <c r="I79" i="12"/>
  <c r="AR79" i="12"/>
  <c r="AI79" i="12"/>
  <c r="T79" i="12"/>
  <c r="CG79" i="12"/>
  <c r="AB79" i="12"/>
  <c r="AQ78" i="33"/>
  <c r="D78" i="33"/>
  <c r="DR75" i="11" s="1"/>
  <c r="BH72" i="23" s="1"/>
  <c r="CP71" i="12"/>
  <c r="Z71" i="12"/>
  <c r="BV71" i="12"/>
  <c r="CU71" i="12"/>
  <c r="AR71" i="12"/>
  <c r="CE71" i="12"/>
  <c r="F69" i="7"/>
  <c r="B67" i="12"/>
  <c r="BK67" i="12" s="1"/>
  <c r="F49" i="7"/>
  <c r="B47" i="12"/>
  <c r="F33" i="7"/>
  <c r="B31" i="12"/>
  <c r="AH31" i="12" s="1"/>
  <c r="F21" i="7"/>
  <c r="B22" i="33"/>
  <c r="CG22" i="33" s="1"/>
  <c r="F13" i="7"/>
  <c r="B11" i="12"/>
  <c r="AG11" i="12" s="1"/>
  <c r="DX75" i="12"/>
  <c r="ED79" i="12"/>
  <c r="B68" i="12"/>
  <c r="BX68" i="12" s="1"/>
  <c r="BJ79" i="12"/>
  <c r="AD79" i="12"/>
  <c r="B83" i="33"/>
  <c r="D83" i="33" s="1"/>
  <c r="DR80" i="11" s="1"/>
  <c r="BH77" i="23" s="1"/>
  <c r="B51" i="33"/>
  <c r="AQ51" i="33" s="1"/>
  <c r="B39" i="33"/>
  <c r="AQ39" i="33" s="1"/>
  <c r="S81" i="12"/>
  <c r="DP81" i="12"/>
  <c r="DN81" i="12"/>
  <c r="Z45" i="12"/>
  <c r="F45" i="12"/>
  <c r="CY45" i="12"/>
  <c r="BJ45" i="12"/>
  <c r="CK50" i="12"/>
  <c r="D50" i="12"/>
  <c r="CK79" i="12"/>
  <c r="BC35" i="12"/>
  <c r="AB35" i="12"/>
  <c r="BA35" i="12"/>
  <c r="BL35" i="12"/>
  <c r="AH35" i="12"/>
  <c r="CX35" i="12"/>
  <c r="EO35" i="12"/>
  <c r="EE35" i="12"/>
  <c r="W35" i="12"/>
  <c r="AQ74" i="12"/>
  <c r="AP74" i="12"/>
  <c r="EK74" i="12"/>
  <c r="CK74" i="12"/>
  <c r="CR74" i="12"/>
  <c r="T74" i="12"/>
  <c r="CQ65" i="12"/>
  <c r="CM65" i="12"/>
  <c r="AC69" i="11"/>
  <c r="AG69" i="11"/>
  <c r="AD69" i="11"/>
  <c r="AC65" i="11"/>
  <c r="AG65" i="11"/>
  <c r="AK65" i="11"/>
  <c r="AO65" i="11"/>
  <c r="AS65" i="11"/>
  <c r="AW65" i="11"/>
  <c r="BA65" i="11"/>
  <c r="BE65" i="11"/>
  <c r="BI65" i="11"/>
  <c r="AD65" i="11"/>
  <c r="AH65" i="11"/>
  <c r="AL65" i="11"/>
  <c r="AP65" i="11"/>
  <c r="AT65" i="11"/>
  <c r="AX65" i="11"/>
  <c r="BB65" i="11"/>
  <c r="BF65" i="11"/>
  <c r="BJ65" i="11"/>
  <c r="AC61" i="11"/>
  <c r="AG61" i="11"/>
  <c r="AK61" i="11"/>
  <c r="AO61" i="11"/>
  <c r="AS61" i="11"/>
  <c r="AW61" i="11"/>
  <c r="BA61" i="11"/>
  <c r="BE61" i="11"/>
  <c r="BI61" i="11"/>
  <c r="AD61" i="11"/>
  <c r="AH61" i="11"/>
  <c r="AL61" i="11"/>
  <c r="AP61" i="11"/>
  <c r="AT61" i="11"/>
  <c r="AX61" i="11"/>
  <c r="BB61" i="11"/>
  <c r="BF61" i="11"/>
  <c r="BJ61" i="11"/>
  <c r="AC57" i="11"/>
  <c r="AG57" i="11"/>
  <c r="AK57" i="11"/>
  <c r="AO57" i="11"/>
  <c r="AS57" i="11"/>
  <c r="AW57" i="11"/>
  <c r="BA57" i="11"/>
  <c r="BE57" i="11"/>
  <c r="BI57" i="11"/>
  <c r="AD57" i="11"/>
  <c r="AH57" i="11"/>
  <c r="AL57" i="11"/>
  <c r="AP57" i="11"/>
  <c r="AT57" i="11"/>
  <c r="AX57" i="11"/>
  <c r="BB57" i="11"/>
  <c r="BF57" i="11"/>
  <c r="BJ57" i="11"/>
  <c r="AC53" i="11"/>
  <c r="AG53" i="11"/>
  <c r="AK53" i="11"/>
  <c r="AO53" i="11"/>
  <c r="AS53" i="11"/>
  <c r="AW53" i="11"/>
  <c r="BA53" i="11"/>
  <c r="BE53" i="11"/>
  <c r="BI53" i="11"/>
  <c r="AD53" i="11"/>
  <c r="AH53" i="11"/>
  <c r="AL53" i="11"/>
  <c r="AP53" i="11"/>
  <c r="AT53" i="11"/>
  <c r="AX53" i="11"/>
  <c r="BB53" i="11"/>
  <c r="BF53" i="11"/>
  <c r="BJ53" i="11"/>
  <c r="AC49" i="11"/>
  <c r="AG49" i="11"/>
  <c r="AK49" i="11"/>
  <c r="AO49" i="11"/>
  <c r="AS49" i="11"/>
  <c r="AW49" i="11"/>
  <c r="BA49" i="11"/>
  <c r="BE49" i="11"/>
  <c r="BI49" i="11"/>
  <c r="AD49" i="11"/>
  <c r="AH49" i="11"/>
  <c r="AL49" i="11"/>
  <c r="AP49" i="11"/>
  <c r="AT49" i="11"/>
  <c r="AX49" i="11"/>
  <c r="BB49" i="11"/>
  <c r="BF49" i="11"/>
  <c r="BJ49" i="11"/>
  <c r="AH45" i="11"/>
  <c r="AM45" i="11"/>
  <c r="AR45" i="11"/>
  <c r="AW45" i="11"/>
  <c r="BA45" i="11"/>
  <c r="BE45" i="11"/>
  <c r="BI45" i="11"/>
  <c r="AD45" i="11"/>
  <c r="AI45" i="11"/>
  <c r="AN45" i="11"/>
  <c r="AT45" i="11"/>
  <c r="AX45" i="11"/>
  <c r="BB45" i="11"/>
  <c r="BF45" i="11"/>
  <c r="BJ45" i="11"/>
  <c r="AF41" i="11"/>
  <c r="AL41" i="11"/>
  <c r="AQ41" i="11"/>
  <c r="AV41" i="11"/>
  <c r="BB41" i="11"/>
  <c r="BG41" i="11"/>
  <c r="AH41" i="11"/>
  <c r="AM41" i="11"/>
  <c r="AR41" i="11"/>
  <c r="AX41" i="11"/>
  <c r="BC41" i="11"/>
  <c r="BH41" i="11"/>
  <c r="AE37" i="11"/>
  <c r="AJ37" i="11"/>
  <c r="AP37" i="11"/>
  <c r="AU37" i="11"/>
  <c r="AZ37" i="11"/>
  <c r="BF37" i="11"/>
  <c r="AF37" i="11"/>
  <c r="AL37" i="11"/>
  <c r="AQ37" i="11"/>
  <c r="AV37" i="11"/>
  <c r="BB37" i="11"/>
  <c r="BG37" i="11"/>
  <c r="AH33" i="11"/>
  <c r="AX33" i="11"/>
  <c r="AP33" i="11"/>
  <c r="BI33" i="11"/>
  <c r="AC33" i="11"/>
  <c r="AS33" i="11"/>
  <c r="AK29" i="11"/>
  <c r="AH29" i="11"/>
  <c r="AP29" i="11"/>
  <c r="BA25" i="11"/>
  <c r="AK25" i="11"/>
  <c r="AS25" i="11"/>
  <c r="AC21" i="11"/>
  <c r="AP21" i="11"/>
  <c r="AS21" i="11"/>
  <c r="BA17" i="11"/>
  <c r="N15" i="15"/>
  <c r="BK23" i="15"/>
  <c r="AE31" i="15"/>
  <c r="BD45" i="11"/>
  <c r="AV45" i="11"/>
  <c r="AL45" i="11"/>
  <c r="BD41" i="11"/>
  <c r="AT41" i="11"/>
  <c r="AI41" i="11"/>
  <c r="BC37" i="11"/>
  <c r="AR37" i="11"/>
  <c r="AH37" i="11"/>
  <c r="BE33" i="11"/>
  <c r="Q33" i="11" s="1"/>
  <c r="BU30" i="23" s="1"/>
  <c r="DO70" i="11"/>
  <c r="DN38" i="11"/>
  <c r="DM86" i="11"/>
  <c r="DK38" i="11"/>
  <c r="DF62" i="11"/>
  <c r="DL82" i="11"/>
  <c r="DK70" i="11"/>
  <c r="DH78" i="11"/>
  <c r="DI86" i="11"/>
  <c r="DC86" i="11"/>
  <c r="DO86" i="11"/>
  <c r="DP86" i="11"/>
  <c r="CX82" i="11"/>
  <c r="BK82" i="11"/>
  <c r="DQ74" i="11"/>
  <c r="DE74" i="11"/>
  <c r="DN74" i="11"/>
  <c r="DO74" i="11"/>
  <c r="DP74" i="11"/>
  <c r="CZ70" i="11"/>
  <c r="DE70" i="11"/>
  <c r="DJ70" i="11"/>
  <c r="BK70" i="11"/>
  <c r="DG66" i="11"/>
  <c r="CW66" i="11"/>
  <c r="DN62" i="11"/>
  <c r="DG62" i="11"/>
  <c r="DQ62" i="11"/>
  <c r="DJ58" i="11"/>
  <c r="DA58" i="11"/>
  <c r="DI54" i="11"/>
  <c r="DK54" i="11"/>
  <c r="DN54" i="11"/>
  <c r="DA50" i="11"/>
  <c r="DD50" i="11"/>
  <c r="DL50" i="11"/>
  <c r="DP50" i="11"/>
  <c r="DQ50" i="11"/>
  <c r="DN46" i="11"/>
  <c r="CX46" i="11"/>
  <c r="DD46" i="11"/>
  <c r="DH46" i="11"/>
  <c r="DK46" i="11"/>
  <c r="DM46" i="11"/>
  <c r="DF42" i="11"/>
  <c r="DN42" i="11"/>
  <c r="BK42" i="11"/>
  <c r="DH38" i="11"/>
  <c r="DG38" i="11"/>
  <c r="DJ38" i="11"/>
  <c r="DL38" i="11"/>
  <c r="X38" i="11" s="1"/>
  <c r="CB35" i="23" s="1"/>
  <c r="AJ53" i="12"/>
  <c r="EE53" i="12"/>
  <c r="AC53" i="12"/>
  <c r="D53" i="12"/>
  <c r="R53" i="12"/>
  <c r="DH53" i="12"/>
  <c r="BV53" i="12"/>
  <c r="CX53" i="12"/>
  <c r="CN53" i="12"/>
  <c r="EF53" i="12"/>
  <c r="EJ53" i="12"/>
  <c r="AJ20" i="12"/>
  <c r="CO20" i="12"/>
  <c r="DF20" i="12"/>
  <c r="AG20" i="12"/>
  <c r="AW20" i="12"/>
  <c r="EC20" i="12"/>
  <c r="EH20" i="12"/>
  <c r="BF20" i="12"/>
  <c r="CL20" i="12"/>
  <c r="AP20" i="12"/>
  <c r="BU20" i="12"/>
  <c r="CG20" i="12"/>
  <c r="CD20" i="12"/>
  <c r="CJ20" i="12"/>
  <c r="DZ20" i="12"/>
  <c r="AT20" i="12"/>
  <c r="EE20" i="12"/>
  <c r="AK20" i="12"/>
  <c r="AU20" i="12"/>
  <c r="AE20" i="12"/>
  <c r="AF20" i="12"/>
  <c r="AA20" i="12"/>
  <c r="BW20" i="12"/>
  <c r="AD20" i="12"/>
  <c r="DE20" i="12"/>
  <c r="DC20" i="12"/>
  <c r="AM20" i="12"/>
  <c r="EP20" i="12"/>
  <c r="CK20" i="12"/>
  <c r="AQ20" i="12"/>
  <c r="DA20" i="12"/>
  <c r="DD20" i="12"/>
  <c r="DY20" i="12"/>
  <c r="DU20" i="12"/>
  <c r="BA20" i="12"/>
  <c r="AL20" i="12"/>
  <c r="CV20" i="12"/>
  <c r="CC20" i="12"/>
  <c r="W20" i="12"/>
  <c r="BZ20" i="12"/>
  <c r="DQ20" i="12"/>
  <c r="CY20" i="12"/>
  <c r="BB20" i="12"/>
  <c r="EL20" i="12"/>
  <c r="S20" i="12"/>
  <c r="EB20" i="12"/>
  <c r="DH20" i="12"/>
  <c r="DS20" i="12"/>
  <c r="AO20" i="12"/>
  <c r="DR20" i="12"/>
  <c r="BI20" i="12"/>
  <c r="BQ20" i="12"/>
  <c r="BT20" i="12"/>
  <c r="CB40" i="12"/>
  <c r="BJ40" i="12"/>
  <c r="CZ40" i="12"/>
  <c r="AQ40" i="12"/>
  <c r="AX40" i="12"/>
  <c r="BC40" i="12"/>
  <c r="CH40" i="12"/>
  <c r="BF40" i="12"/>
  <c r="EA68" i="12"/>
  <c r="AR68" i="12"/>
  <c r="BO68" i="12"/>
  <c r="AD68" i="12"/>
  <c r="DA68" i="12"/>
  <c r="BH68" i="12"/>
  <c r="BF68" i="12"/>
  <c r="DP68" i="12"/>
  <c r="DR68" i="12"/>
  <c r="BB68" i="12"/>
  <c r="X68" i="12"/>
  <c r="BG68" i="12"/>
  <c r="AS68" i="12"/>
  <c r="BS68" i="12"/>
  <c r="DN68" i="12"/>
  <c r="BE30" i="11"/>
  <c r="BA30" i="11"/>
  <c r="AW30" i="11"/>
  <c r="AO30" i="11"/>
  <c r="AK30" i="11"/>
  <c r="AG30" i="11"/>
  <c r="AW22" i="11"/>
  <c r="AG22" i="11"/>
  <c r="BH18" i="11"/>
  <c r="BD18" i="11"/>
  <c r="AR18" i="11"/>
  <c r="AN18" i="11"/>
  <c r="AC14" i="11"/>
  <c r="BG6" i="11"/>
  <c r="BC6" i="11"/>
  <c r="AY6" i="11"/>
  <c r="AU6" i="11"/>
  <c r="AQ6" i="11"/>
  <c r="AM6" i="11"/>
  <c r="AI6" i="11"/>
  <c r="AE6" i="11"/>
  <c r="BK6" i="11"/>
  <c r="DQ79" i="11"/>
  <c r="DQ67" i="11"/>
  <c r="DQ55" i="11"/>
  <c r="DQ34" i="11"/>
  <c r="DQ18" i="11"/>
  <c r="DP18" i="11"/>
  <c r="DO67" i="11"/>
  <c r="DO47" i="11"/>
  <c r="DN87" i="11"/>
  <c r="DN67" i="11"/>
  <c r="DN6" i="11"/>
  <c r="DM27" i="11"/>
  <c r="DM18" i="11"/>
  <c r="CZ79" i="11"/>
  <c r="DL81" i="12"/>
  <c r="AM81" i="12"/>
  <c r="BI81" i="12"/>
  <c r="AP68" i="12"/>
  <c r="EF68" i="12"/>
  <c r="DF68" i="12"/>
  <c r="CW20" i="12"/>
  <c r="DT40" i="12"/>
  <c r="U20" i="12"/>
  <c r="DW20" i="12"/>
  <c r="CA20" i="12"/>
  <c r="EK53" i="12"/>
  <c r="EJ20" i="12"/>
  <c r="L67" i="12"/>
  <c r="CI68" i="12"/>
  <c r="BZ68" i="12"/>
  <c r="CU20" i="12"/>
  <c r="BR20" i="12"/>
  <c r="DR40" i="12"/>
  <c r="AS20" i="12"/>
  <c r="CF33" i="12"/>
  <c r="BP20" i="12"/>
  <c r="DN20" i="12"/>
  <c r="CQ47" i="12"/>
  <c r="CX47" i="12"/>
  <c r="DT47" i="12"/>
  <c r="CK47" i="12"/>
  <c r="AY47" i="12"/>
  <c r="EK47" i="12"/>
  <c r="DD47" i="12"/>
  <c r="BM47" i="12"/>
  <c r="X47" i="12"/>
  <c r="BH47" i="12"/>
  <c r="DJ47" i="12"/>
  <c r="V47" i="12"/>
  <c r="EJ47" i="12"/>
  <c r="DC47" i="12"/>
  <c r="BV47" i="12"/>
  <c r="AG47" i="12"/>
  <c r="DU47" i="12"/>
  <c r="CE47" i="12"/>
  <c r="AR47" i="12"/>
  <c r="AK47" i="12"/>
  <c r="AS47" i="12"/>
  <c r="EB47" i="12"/>
  <c r="CS47" i="12"/>
  <c r="BL47" i="12"/>
  <c r="W47" i="12"/>
  <c r="K67" i="12"/>
  <c r="P67" i="12"/>
  <c r="AH67" i="12"/>
  <c r="AW67" i="12"/>
  <c r="EE67" i="12"/>
  <c r="BX67" i="12"/>
  <c r="BV67" i="12"/>
  <c r="F67" i="12"/>
  <c r="AZ67" i="12"/>
  <c r="CS67" i="12"/>
  <c r="BG67" i="12"/>
  <c r="AA67" i="12"/>
  <c r="W67" i="12"/>
  <c r="AC67" i="12"/>
  <c r="BM67" i="12"/>
  <c r="DE67" i="12"/>
  <c r="CP67" i="12"/>
  <c r="DB67" i="12"/>
  <c r="ED88" i="12"/>
  <c r="H68" i="12"/>
  <c r="DQ68" i="12"/>
  <c r="DK68" i="12"/>
  <c r="CU68" i="12"/>
  <c r="EG68" i="12"/>
  <c r="EK68" i="12"/>
  <c r="AI68" i="12"/>
  <c r="DG68" i="12"/>
  <c r="DC68" i="12"/>
  <c r="CZ68" i="12"/>
  <c r="U68" i="12"/>
  <c r="DJ20" i="12"/>
  <c r="BV20" i="12"/>
  <c r="EK20" i="12"/>
  <c r="T40" i="12"/>
  <c r="DM20" i="12"/>
  <c r="Q53" i="12"/>
  <c r="DX20" i="12"/>
  <c r="BS20" i="12"/>
  <c r="CE67" i="12"/>
  <c r="M25" i="30"/>
  <c r="M65" i="30"/>
  <c r="N65" i="30"/>
  <c r="AM76" i="30"/>
  <c r="AG76" i="30"/>
  <c r="M4" i="31"/>
  <c r="AQ1" i="15"/>
  <c r="AH1" i="15"/>
  <c r="Q1" i="15"/>
  <c r="W1" i="15"/>
  <c r="N1" i="15"/>
  <c r="J1" i="15"/>
  <c r="AK1" i="15"/>
  <c r="AS1" i="15"/>
  <c r="BC1" i="15"/>
  <c r="CF7" i="15"/>
  <c r="AC45" i="11"/>
  <c r="AG45" i="11"/>
  <c r="AK45" i="11"/>
  <c r="AO45" i="11"/>
  <c r="AS45" i="11"/>
  <c r="AC41" i="11"/>
  <c r="AG41" i="11"/>
  <c r="AK41" i="11"/>
  <c r="AO41" i="11"/>
  <c r="AS41" i="11"/>
  <c r="AW41" i="11"/>
  <c r="BA41" i="11"/>
  <c r="BE41" i="11"/>
  <c r="BI41" i="11"/>
  <c r="CS37" i="11"/>
  <c r="AC37" i="11"/>
  <c r="AG37" i="11"/>
  <c r="AK37" i="11"/>
  <c r="AO37" i="11"/>
  <c r="AS37" i="11"/>
  <c r="AW37" i="11"/>
  <c r="BA37" i="11"/>
  <c r="BE37" i="11"/>
  <c r="BI37" i="11"/>
  <c r="AD33" i="11"/>
  <c r="AK33" i="11"/>
  <c r="AW33" i="11"/>
  <c r="BF33" i="11"/>
  <c r="AD29" i="11"/>
  <c r="AX29" i="11"/>
  <c r="AD25" i="11"/>
  <c r="AC25" i="11"/>
  <c r="AX25" i="11"/>
  <c r="AD21" i="11"/>
  <c r="AH21" i="11"/>
  <c r="BF21" i="11"/>
  <c r="AL17" i="11"/>
  <c r="BS1" i="15"/>
  <c r="AH76" i="30"/>
  <c r="I1" i="30"/>
  <c r="O132" i="30"/>
  <c r="Y123" i="30"/>
  <c r="AF132" i="30"/>
  <c r="AI132" i="30"/>
  <c r="AO132" i="30"/>
  <c r="U123" i="30"/>
  <c r="Z123" i="30"/>
  <c r="AG123" i="30"/>
  <c r="S123" i="30"/>
  <c r="AJ123" i="30"/>
  <c r="M132" i="30"/>
  <c r="AP132" i="30"/>
  <c r="AI123" i="30"/>
  <c r="AR132" i="30"/>
  <c r="T123" i="30"/>
  <c r="AH123" i="30"/>
  <c r="E25" i="30"/>
  <c r="H33" i="30"/>
  <c r="D25" i="30"/>
  <c r="Q65" i="30"/>
  <c r="K33" i="30"/>
  <c r="D1" i="30"/>
  <c r="N132" i="30"/>
  <c r="AE123" i="30"/>
  <c r="R132" i="30"/>
  <c r="V132" i="30"/>
  <c r="AJ132" i="30"/>
  <c r="P123" i="30"/>
  <c r="AR123" i="30"/>
  <c r="AF123" i="30"/>
  <c r="AT123" i="30"/>
  <c r="P76" i="30"/>
  <c r="P132" i="30"/>
  <c r="J132" i="30"/>
  <c r="F79" i="30"/>
  <c r="L79" i="30"/>
  <c r="P65" i="30"/>
  <c r="Y18" i="34"/>
  <c r="BN15" i="23" s="1"/>
  <c r="BI25" i="11"/>
  <c r="AH25" i="11"/>
  <c r="AX21" i="11"/>
  <c r="AD17" i="11"/>
  <c r="I25" i="30"/>
  <c r="AE76" i="30"/>
  <c r="D64" i="12"/>
  <c r="CB64" i="12"/>
  <c r="CK64" i="12"/>
  <c r="BU64" i="12"/>
  <c r="DJ64" i="12"/>
  <c r="L64" i="12"/>
  <c r="AZ64" i="12"/>
  <c r="AW64" i="12"/>
  <c r="T64" i="12"/>
  <c r="AV64" i="12"/>
  <c r="BL64" i="12"/>
  <c r="DQ64" i="12"/>
  <c r="X64" i="12"/>
  <c r="EL64" i="12"/>
  <c r="DF64" i="12"/>
  <c r="DA64" i="12"/>
  <c r="W64" i="12"/>
  <c r="CG64" i="12"/>
  <c r="DP64" i="12"/>
  <c r="DS64" i="12"/>
  <c r="CF64" i="12"/>
  <c r="AU64" i="12"/>
  <c r="AK64" i="12"/>
  <c r="CZ64" i="12"/>
  <c r="EM64" i="12"/>
  <c r="EE64" i="12"/>
  <c r="CQ64" i="12"/>
  <c r="EO64" i="12"/>
  <c r="H64" i="12"/>
  <c r="CM64" i="12"/>
  <c r="Z52" i="12"/>
  <c r="DP52" i="12"/>
  <c r="V52" i="12"/>
  <c r="BC52" i="12"/>
  <c r="AK52" i="12"/>
  <c r="EK52" i="12"/>
  <c r="DM52" i="12"/>
  <c r="EN52" i="12"/>
  <c r="AL52" i="12"/>
  <c r="EH52" i="12"/>
  <c r="EA80" i="12"/>
  <c r="BR80" i="12"/>
  <c r="AF80" i="12"/>
  <c r="AA80" i="12"/>
  <c r="EC80" i="12"/>
  <c r="W80" i="12"/>
  <c r="EI80" i="12"/>
  <c r="X80" i="12"/>
  <c r="AR80" i="12"/>
  <c r="CK80" i="12"/>
  <c r="AZ80" i="12"/>
  <c r="BW80" i="12"/>
  <c r="CT80" i="12"/>
  <c r="CD80" i="12"/>
  <c r="S80" i="12"/>
  <c r="BA80" i="12"/>
  <c r="DZ80" i="12"/>
  <c r="BQ80" i="12"/>
  <c r="BH80" i="12"/>
  <c r="N80" i="12"/>
  <c r="P80" i="12"/>
  <c r="BY80" i="12"/>
  <c r="AQ80" i="12"/>
  <c r="BX80" i="12"/>
  <c r="EL80" i="12"/>
  <c r="CN80" i="12"/>
  <c r="BS80" i="12"/>
  <c r="CZ80" i="12"/>
  <c r="DK80" i="12"/>
  <c r="AW80" i="12"/>
  <c r="CI80" i="12"/>
  <c r="V54" i="12"/>
  <c r="ED54" i="12"/>
  <c r="CU54" i="12"/>
  <c r="AI54" i="12"/>
  <c r="DW54" i="12"/>
  <c r="CL54" i="12"/>
  <c r="AL54" i="12"/>
  <c r="M54" i="12"/>
  <c r="EB54" i="12"/>
  <c r="CS54" i="12"/>
  <c r="BL54" i="12"/>
  <c r="W54" i="12"/>
  <c r="DM54" i="12"/>
  <c r="BW54" i="12"/>
  <c r="AH54" i="12"/>
  <c r="N54" i="12"/>
  <c r="DP54" i="12"/>
  <c r="BX54" i="12"/>
  <c r="AM54" i="12"/>
  <c r="DY54" i="12"/>
  <c r="CP54" i="12"/>
  <c r="BI54" i="12"/>
  <c r="H54" i="12"/>
  <c r="DN54" i="12"/>
  <c r="BA54" i="12"/>
  <c r="DO54" i="12"/>
  <c r="BB54" i="12"/>
  <c r="J54" i="12"/>
  <c r="DT54" i="12"/>
  <c r="CD54" i="12"/>
  <c r="AG54" i="12"/>
  <c r="DD54" i="12"/>
  <c r="AZ54" i="12"/>
  <c r="L54" i="12"/>
  <c r="DG54" i="12"/>
  <c r="BC54" i="12"/>
  <c r="EG54" i="12"/>
  <c r="CG54" i="12"/>
  <c r="AB54" i="12"/>
  <c r="BF54" i="12"/>
  <c r="AW54" i="12"/>
  <c r="CY54" i="12"/>
  <c r="CB54" i="12"/>
  <c r="DJ54" i="12"/>
  <c r="EA54" i="12"/>
  <c r="BU54" i="12"/>
  <c r="CC54" i="12"/>
  <c r="CQ54" i="12"/>
  <c r="CJ54" i="12"/>
  <c r="DA54" i="12"/>
  <c r="DE54" i="12"/>
  <c r="Y54" i="12"/>
  <c r="DF54" i="12"/>
  <c r="AU54" i="12"/>
  <c r="DL54" i="12"/>
  <c r="BV54" i="12"/>
  <c r="EK54" i="12"/>
  <c r="CT54" i="12"/>
  <c r="AR54" i="12"/>
  <c r="EN54" i="12"/>
  <c r="CW54" i="12"/>
  <c r="AV54" i="12"/>
  <c r="DQ54" i="12"/>
  <c r="BY54" i="12"/>
  <c r="S54" i="12"/>
  <c r="AF54" i="12"/>
  <c r="AE54" i="12"/>
  <c r="AK54" i="12"/>
  <c r="D54" i="12"/>
  <c r="U54" i="12"/>
  <c r="CI54" i="12"/>
  <c r="AO54" i="12"/>
  <c r="BZ54" i="12"/>
  <c r="EI54" i="12"/>
  <c r="O54" i="12"/>
  <c r="DK54" i="12"/>
  <c r="DZ54" i="12"/>
  <c r="DS54" i="12"/>
  <c r="EH54" i="12"/>
  <c r="EL54" i="12"/>
  <c r="CF54" i="12"/>
  <c r="EM54" i="12"/>
  <c r="CV54" i="12"/>
  <c r="Z54" i="12"/>
  <c r="DC54" i="12"/>
  <c r="AY54" i="12"/>
  <c r="EC54" i="12"/>
  <c r="CE54" i="12"/>
  <c r="X54" i="12"/>
  <c r="EF54" i="12"/>
  <c r="CM54" i="12"/>
  <c r="AA54" i="12"/>
  <c r="DH54" i="12"/>
  <c r="BQ54" i="12"/>
  <c r="K54" i="12"/>
  <c r="AE57" i="12"/>
  <c r="EO57" i="12"/>
  <c r="CS57" i="12"/>
  <c r="W57" i="12"/>
  <c r="CH57" i="12"/>
  <c r="BO57" i="12"/>
  <c r="BA57" i="12"/>
  <c r="CC57" i="12"/>
  <c r="CQ57" i="12"/>
  <c r="EM57" i="12"/>
  <c r="CX57" i="12"/>
  <c r="DR57" i="12"/>
  <c r="DF57" i="12"/>
  <c r="CU57" i="12"/>
  <c r="DK57" i="12"/>
  <c r="DH57" i="12"/>
  <c r="P75" i="12"/>
  <c r="BR75" i="12"/>
  <c r="EH75" i="12"/>
  <c r="DO75" i="12"/>
  <c r="Y75" i="12"/>
  <c r="DT75" i="12"/>
  <c r="DU75" i="12"/>
  <c r="AQ75" i="12"/>
  <c r="AN75" i="12"/>
  <c r="I75" i="12"/>
  <c r="EJ75" i="12"/>
  <c r="EI75" i="12"/>
  <c r="EB75" i="12"/>
  <c r="DY75" i="12"/>
  <c r="O75" i="12"/>
  <c r="DN75" i="12"/>
  <c r="T75" i="12"/>
  <c r="CQ75" i="12"/>
  <c r="AL75" i="12"/>
  <c r="EM75" i="12"/>
  <c r="BN75" i="12"/>
  <c r="AB75" i="12"/>
  <c r="EG75" i="12"/>
  <c r="BC75" i="12"/>
  <c r="BI75" i="12"/>
  <c r="AA75" i="12"/>
  <c r="X75" i="12"/>
  <c r="CW75" i="12"/>
  <c r="AF75" i="12"/>
  <c r="BJ75" i="12"/>
  <c r="DF75" i="12"/>
  <c r="DG75" i="12"/>
  <c r="AT75" i="12"/>
  <c r="DQ75" i="12"/>
  <c r="CP75" i="12"/>
  <c r="M75" i="12"/>
  <c r="DA75" i="12"/>
  <c r="R75" i="12"/>
  <c r="AP75" i="12"/>
  <c r="DC75" i="12"/>
  <c r="CD75" i="12"/>
  <c r="V75" i="12"/>
  <c r="AE75" i="12"/>
  <c r="E75" i="12"/>
  <c r="DP75" i="12"/>
  <c r="AG75" i="12"/>
  <c r="Q75" i="12"/>
  <c r="CE75" i="12"/>
  <c r="AO75" i="12"/>
  <c r="BB75" i="12"/>
  <c r="AM75" i="12"/>
  <c r="CZ75" i="12"/>
  <c r="BW75" i="12"/>
  <c r="DD75" i="12"/>
  <c r="CR75" i="12"/>
  <c r="BG75" i="12"/>
  <c r="CG75" i="12"/>
  <c r="AW75" i="12"/>
  <c r="BO75" i="12"/>
  <c r="AY75" i="12"/>
  <c r="DK75" i="12"/>
  <c r="CJ75" i="12"/>
  <c r="BK75" i="12"/>
  <c r="BM75" i="12"/>
  <c r="CN75" i="12"/>
  <c r="AD75" i="12"/>
  <c r="AC75" i="12"/>
  <c r="BX75" i="12"/>
  <c r="DB75" i="12"/>
  <c r="EA75" i="12"/>
  <c r="AK75" i="12"/>
  <c r="S75" i="12"/>
  <c r="BZ75" i="12"/>
  <c r="CL75" i="12"/>
  <c r="CK75" i="12"/>
  <c r="BH75" i="12"/>
  <c r="EC75" i="12"/>
  <c r="BU75" i="12"/>
  <c r="CS75" i="12"/>
  <c r="BA75" i="12"/>
  <c r="DH75" i="12"/>
  <c r="CH75" i="12"/>
  <c r="CV75" i="12"/>
  <c r="CU75" i="12"/>
  <c r="DJ75" i="12"/>
  <c r="N75" i="12"/>
  <c r="DS75" i="12"/>
  <c r="BP75" i="12"/>
  <c r="EO75" i="12"/>
  <c r="AJ75" i="12"/>
  <c r="DZ75" i="12"/>
  <c r="CC75" i="12"/>
  <c r="CM75" i="12"/>
  <c r="CT75" i="12"/>
  <c r="BK74" i="11"/>
  <c r="BK58" i="11"/>
  <c r="DQ58" i="11"/>
  <c r="DP66" i="11"/>
  <c r="DO66" i="11"/>
  <c r="DN82" i="11"/>
  <c r="DM82" i="11"/>
  <c r="DM70" i="11"/>
  <c r="DM62" i="11"/>
  <c r="DL62" i="11"/>
  <c r="DK62" i="11"/>
  <c r="DJ86" i="11"/>
  <c r="DJ66" i="11"/>
  <c r="DG70" i="11"/>
  <c r="DD66" i="11"/>
  <c r="DB62" i="11"/>
  <c r="CZ78" i="11"/>
  <c r="CW70" i="11"/>
  <c r="AW52" i="12"/>
  <c r="CF80" i="12"/>
  <c r="EM80" i="12"/>
  <c r="EO80" i="12"/>
  <c r="BJ80" i="12"/>
  <c r="BB80" i="12"/>
  <c r="CS80" i="12"/>
  <c r="AA52" i="12"/>
  <c r="CY52" i="12"/>
  <c r="DE52" i="12"/>
  <c r="DC57" i="12"/>
  <c r="EG57" i="12"/>
  <c r="DB57" i="12"/>
  <c r="EH57" i="12"/>
  <c r="EK57" i="12"/>
  <c r="DO64" i="12"/>
  <c r="AD80" i="12"/>
  <c r="BM64" i="12"/>
  <c r="EF64" i="12"/>
  <c r="AQ64" i="12"/>
  <c r="CW64" i="12"/>
  <c r="Y64" i="12"/>
  <c r="CT64" i="12"/>
  <c r="AT52" i="12"/>
  <c r="Y52" i="12"/>
  <c r="DG52" i="12"/>
  <c r="CH52" i="12"/>
  <c r="AY52" i="12"/>
  <c r="ED52" i="12"/>
  <c r="DS52" i="12"/>
  <c r="AH52" i="12"/>
  <c r="K52" i="12"/>
  <c r="CQ52" i="12"/>
  <c r="BL52" i="12"/>
  <c r="DF52" i="12"/>
  <c r="EP52" i="12"/>
  <c r="AJ80" i="12"/>
  <c r="CX54" i="12"/>
  <c r="S57" i="12"/>
  <c r="BM57" i="12"/>
  <c r="I57" i="12"/>
  <c r="AT57" i="12"/>
  <c r="DA57" i="12"/>
  <c r="M57" i="12"/>
  <c r="AB57" i="12"/>
  <c r="DP57" i="12"/>
  <c r="V57" i="12"/>
  <c r="CJ57" i="12"/>
  <c r="AI57" i="12"/>
  <c r="DI57" i="12"/>
  <c r="BF52" i="12"/>
  <c r="CN64" i="12"/>
  <c r="DK64" i="12"/>
  <c r="BZ64" i="12"/>
  <c r="BX64" i="12"/>
  <c r="DL64" i="12"/>
  <c r="DR64" i="12"/>
  <c r="EP64" i="12"/>
  <c r="DU64" i="12"/>
  <c r="J64" i="12"/>
  <c r="I64" i="12"/>
  <c r="DM64" i="12"/>
  <c r="BG64" i="12"/>
  <c r="BS64" i="12"/>
  <c r="BK64" i="12"/>
  <c r="EN80" i="12"/>
  <c r="AE80" i="12"/>
  <c r="CM80" i="12"/>
  <c r="AX54" i="12"/>
  <c r="AP54" i="12"/>
  <c r="CL80" i="12"/>
  <c r="EP54" i="12"/>
  <c r="J57" i="12"/>
  <c r="K57" i="12"/>
  <c r="BZ57" i="12"/>
  <c r="AH75" i="12"/>
  <c r="W75" i="12"/>
  <c r="EE75" i="12"/>
  <c r="BS75" i="12"/>
  <c r="CY75" i="12"/>
  <c r="DE75" i="12"/>
  <c r="ED75" i="12"/>
  <c r="DI75" i="12"/>
  <c r="CA75" i="12"/>
  <c r="CE80" i="12"/>
  <c r="CC80" i="12"/>
  <c r="AH80" i="12"/>
  <c r="V80" i="12"/>
  <c r="DU80" i="12"/>
  <c r="AS54" i="12"/>
  <c r="Q54" i="12"/>
  <c r="DI54" i="12"/>
  <c r="DD64" i="12"/>
  <c r="EO54" i="12"/>
  <c r="BM54" i="12"/>
  <c r="EJ54" i="12"/>
  <c r="BO54" i="12"/>
  <c r="BG54" i="12"/>
  <c r="AG52" i="12"/>
  <c r="ED80" i="12"/>
  <c r="CS64" i="12"/>
  <c r="CM52" i="12"/>
  <c r="O64" i="12"/>
  <c r="BY57" i="12"/>
  <c r="R57" i="12"/>
  <c r="X57" i="12"/>
  <c r="DV57" i="12"/>
  <c r="BJ57" i="12"/>
  <c r="BX57" i="12"/>
  <c r="Q80" i="12"/>
  <c r="CH80" i="12"/>
  <c r="CP64" i="12"/>
  <c r="EB64" i="12"/>
  <c r="EA64" i="12"/>
  <c r="BI64" i="12"/>
  <c r="CY64" i="12"/>
  <c r="AM64" i="12"/>
  <c r="CS52" i="12"/>
  <c r="DV52" i="12"/>
  <c r="CC52" i="12"/>
  <c r="BM52" i="12"/>
  <c r="CN54" i="12"/>
  <c r="DL52" i="12"/>
  <c r="DQ52" i="12"/>
  <c r="CR52" i="12"/>
  <c r="T32" i="12"/>
  <c r="DD52" i="12"/>
  <c r="BY52" i="12"/>
  <c r="BR52" i="12"/>
  <c r="DO52" i="12"/>
  <c r="BI52" i="12"/>
  <c r="EO52" i="12"/>
  <c r="CV80" i="12"/>
  <c r="BL57" i="12"/>
  <c r="CY57" i="12"/>
  <c r="AR57" i="12"/>
  <c r="BG57" i="12"/>
  <c r="EE57" i="12"/>
  <c r="AO57" i="12"/>
  <c r="CD57" i="12"/>
  <c r="DD57" i="12"/>
  <c r="CW57" i="12"/>
  <c r="BT57" i="12"/>
  <c r="AF57" i="12"/>
  <c r="AJ57" i="12"/>
  <c r="BH57" i="12"/>
  <c r="EH64" i="12"/>
  <c r="AP64" i="12"/>
  <c r="AF64" i="12"/>
  <c r="AA64" i="12"/>
  <c r="BV64" i="12"/>
  <c r="CH64" i="12"/>
  <c r="AO64" i="12"/>
  <c r="CE64" i="12"/>
  <c r="BY64" i="12"/>
  <c r="EJ64" i="12"/>
  <c r="DE64" i="12"/>
  <c r="CD64" i="12"/>
  <c r="CV64" i="12"/>
  <c r="BU80" i="12"/>
  <c r="AV80" i="12"/>
  <c r="CR80" i="12"/>
  <c r="F54" i="12"/>
  <c r="I54" i="12"/>
  <c r="DO80" i="12"/>
  <c r="BK54" i="12"/>
  <c r="CO57" i="12"/>
  <c r="BF57" i="12"/>
  <c r="P57" i="12"/>
  <c r="DV75" i="12"/>
  <c r="BQ75" i="12"/>
  <c r="Z75" i="12"/>
  <c r="EK75" i="12"/>
  <c r="AS75" i="12"/>
  <c r="EF75" i="12"/>
  <c r="BT75" i="12"/>
  <c r="J75" i="12"/>
  <c r="DL75" i="12"/>
  <c r="CA80" i="12"/>
  <c r="AL80" i="12"/>
  <c r="AG80" i="12"/>
  <c r="J80" i="12"/>
  <c r="DY80" i="12"/>
  <c r="CO54" i="12"/>
  <c r="CR54" i="12"/>
  <c r="DR52" i="12"/>
  <c r="BP54" i="12"/>
  <c r="DU54" i="12"/>
  <c r="EE54" i="12"/>
  <c r="BY75" i="12"/>
  <c r="EB57" i="12"/>
  <c r="CP57" i="12"/>
  <c r="L57" i="12"/>
  <c r="BS57" i="12"/>
  <c r="AC57" i="12"/>
  <c r="BF80" i="12"/>
  <c r="DT80" i="12"/>
  <c r="AC64" i="12"/>
  <c r="CC64" i="12"/>
  <c r="R64" i="12"/>
  <c r="BB64" i="12"/>
  <c r="P64" i="12"/>
  <c r="CU64" i="12"/>
  <c r="D52" i="12"/>
  <c r="J52" i="12"/>
  <c r="S52" i="12"/>
  <c r="AX52" i="12"/>
  <c r="BH52" i="12"/>
  <c r="E52" i="12"/>
  <c r="BP52" i="12"/>
  <c r="AU52" i="12"/>
  <c r="BX52" i="12"/>
  <c r="DB52" i="12"/>
  <c r="AF52" i="12"/>
  <c r="DH52" i="12"/>
  <c r="EA52" i="12"/>
  <c r="DT52" i="12"/>
  <c r="DP80" i="12"/>
  <c r="DD80" i="12"/>
  <c r="DZ57" i="12"/>
  <c r="AG57" i="12"/>
  <c r="CK57" i="12"/>
  <c r="CM57" i="12"/>
  <c r="BU57" i="12"/>
  <c r="DW57" i="12"/>
  <c r="AD57" i="12"/>
  <c r="BI57" i="12"/>
  <c r="AH57" i="12"/>
  <c r="BP57" i="12"/>
  <c r="EI57" i="12"/>
  <c r="DN57" i="12"/>
  <c r="CI57" i="12"/>
  <c r="CE52" i="12"/>
  <c r="BO64" i="12"/>
  <c r="DW64" i="12"/>
  <c r="EC64" i="12"/>
  <c r="DY64" i="12"/>
  <c r="CX64" i="12"/>
  <c r="CR64" i="12"/>
  <c r="DB64" i="12"/>
  <c r="DG64" i="12"/>
  <c r="S64" i="12"/>
  <c r="DH64" i="12"/>
  <c r="CL64" i="12"/>
  <c r="N64" i="12"/>
  <c r="AO80" i="12"/>
  <c r="I80" i="12"/>
  <c r="BR54" i="12"/>
  <c r="BJ54" i="12"/>
  <c r="K80" i="12"/>
  <c r="DB54" i="12"/>
  <c r="CH54" i="12"/>
  <c r="AP57" i="12"/>
  <c r="BB57" i="12"/>
  <c r="CX75" i="12"/>
  <c r="CF75" i="12"/>
  <c r="BL75" i="12"/>
  <c r="EN75" i="12"/>
  <c r="DR75" i="12"/>
  <c r="H75" i="12"/>
  <c r="BV75" i="12"/>
  <c r="K75" i="12"/>
  <c r="DW75" i="12"/>
  <c r="CI75" i="12"/>
  <c r="BM80" i="12"/>
  <c r="AU80" i="12"/>
  <c r="G80" i="12"/>
  <c r="EK80" i="12"/>
  <c r="DW80" i="12"/>
  <c r="AD54" i="12"/>
  <c r="BH54" i="12"/>
  <c r="EL52" i="12"/>
  <c r="AN54" i="12"/>
  <c r="DX54" i="12"/>
  <c r="AQ54" i="12"/>
  <c r="BN54" i="12"/>
  <c r="BX14" i="12"/>
  <c r="DW14" i="12"/>
  <c r="BS14" i="12"/>
  <c r="EE14" i="12"/>
  <c r="BM14" i="12"/>
  <c r="EG14" i="12"/>
  <c r="AN14" i="12"/>
  <c r="BW14" i="12"/>
  <c r="AA14" i="12"/>
  <c r="CD14" i="12"/>
  <c r="AH14" i="12"/>
  <c r="BC14" i="12"/>
  <c r="BF75" i="12"/>
  <c r="EM33" i="12"/>
  <c r="AP33" i="12"/>
  <c r="EK33" i="12"/>
  <c r="AJ33" i="12"/>
  <c r="AA33" i="12"/>
  <c r="CE33" i="12"/>
  <c r="CB33" i="12"/>
  <c r="CJ33" i="12"/>
  <c r="CE70" i="12"/>
  <c r="DL70" i="12"/>
  <c r="DX17" i="12"/>
  <c r="BU17" i="12"/>
  <c r="DM17" i="12"/>
  <c r="CV17" i="12"/>
  <c r="DS17" i="12"/>
  <c r="BO17" i="12"/>
  <c r="AY17" i="12"/>
  <c r="CK10" i="12"/>
  <c r="DS10" i="12"/>
  <c r="AX10" i="12"/>
  <c r="BC10" i="12"/>
  <c r="DG10" i="12"/>
  <c r="DO10" i="12"/>
  <c r="DT10" i="12"/>
  <c r="BN22" i="12"/>
  <c r="DG22" i="12"/>
  <c r="BH22" i="12"/>
  <c r="EG22" i="12"/>
  <c r="AY22" i="12"/>
  <c r="EO15" i="12"/>
  <c r="BM15" i="12"/>
  <c r="AX15" i="12"/>
  <c r="CW27" i="12"/>
  <c r="BY10" i="12"/>
  <c r="AN10" i="12"/>
  <c r="BM10" i="12"/>
  <c r="BM17" i="12"/>
  <c r="DI33" i="12"/>
  <c r="AA37" i="12"/>
  <c r="DZ37" i="12"/>
  <c r="DO37" i="12"/>
  <c r="AZ22" i="12"/>
  <c r="EJ22" i="12"/>
  <c r="DX22" i="12"/>
  <c r="BG22" i="12"/>
  <c r="DA10" i="12"/>
  <c r="CU10" i="12"/>
  <c r="EC15" i="12"/>
  <c r="CL15" i="12"/>
  <c r="CN10" i="12"/>
  <c r="U42" i="12"/>
  <c r="L42" i="12"/>
  <c r="EI42" i="12"/>
  <c r="BC42" i="12"/>
  <c r="CF42" i="12"/>
  <c r="CD42" i="12"/>
  <c r="EE10" i="12"/>
  <c r="DH10" i="12"/>
  <c r="BZ17" i="12"/>
  <c r="DZ10" i="12"/>
  <c r="BZ33" i="12"/>
  <c r="CU21" i="12"/>
  <c r="E70" i="12"/>
  <c r="CG40" i="33"/>
  <c r="D88" i="33"/>
  <c r="DR85" i="11" s="1"/>
  <c r="BH82" i="23" s="1"/>
  <c r="CG88" i="33"/>
  <c r="CG83" i="33"/>
  <c r="AQ83" i="33"/>
  <c r="J61" i="12"/>
  <c r="AF61" i="12"/>
  <c r="U89" i="12"/>
  <c r="J89" i="12"/>
  <c r="DR89" i="12"/>
  <c r="CD89" i="12"/>
  <c r="DC89" i="12"/>
  <c r="AV89" i="12"/>
  <c r="BY89" i="12"/>
  <c r="AY89" i="12"/>
  <c r="CP89" i="12"/>
  <c r="AN89" i="12"/>
  <c r="DU89" i="12"/>
  <c r="BM89" i="12"/>
  <c r="O89" i="12"/>
  <c r="S89" i="12"/>
  <c r="CG68" i="33"/>
  <c r="D68" i="33"/>
  <c r="DR65" i="11" s="1"/>
  <c r="BH62" i="23" s="1"/>
  <c r="AQ68" i="33"/>
  <c r="AQ76" i="33"/>
  <c r="CG76" i="33"/>
  <c r="DI20" i="12"/>
  <c r="CT20" i="12"/>
  <c r="AY20" i="12"/>
  <c r="CH20" i="12"/>
  <c r="EG20" i="12"/>
  <c r="AI20" i="12"/>
  <c r="CX20" i="12"/>
  <c r="DM68" i="12"/>
  <c r="CI20" i="12"/>
  <c r="BJ68" i="12"/>
  <c r="DE68" i="12"/>
  <c r="DT69" i="12"/>
  <c r="DZ68" i="12"/>
  <c r="BC20" i="12"/>
  <c r="AH20" i="12"/>
  <c r="CE20" i="12"/>
  <c r="DK20" i="12"/>
  <c r="CF20" i="12"/>
  <c r="BG20" i="12"/>
  <c r="D56" i="33"/>
  <c r="DR53" i="11" s="1"/>
  <c r="BH50" i="23" s="1"/>
  <c r="DJ5" i="33"/>
  <c r="B64" i="33"/>
  <c r="D64" i="33" s="1"/>
  <c r="DR61" i="11" s="1"/>
  <c r="BH58" i="23" s="1"/>
  <c r="B48" i="33"/>
  <c r="CG48" i="33" s="1"/>
  <c r="B24" i="33"/>
  <c r="CG24" i="33" s="1"/>
  <c r="B28" i="33"/>
  <c r="AQ28" i="33" s="1"/>
  <c r="BN5" i="33"/>
  <c r="B52" i="33"/>
  <c r="CG52" i="33" s="1"/>
  <c r="DD5" i="33"/>
  <c r="AL11" i="15"/>
  <c r="BI29" i="11"/>
  <c r="AS29" i="11"/>
  <c r="O29" i="11" s="1"/>
  <c r="BS26" i="23" s="1"/>
  <c r="AC29" i="11"/>
  <c r="BF25" i="11"/>
  <c r="AP25" i="11"/>
  <c r="BA21" i="11"/>
  <c r="AK21" i="11"/>
  <c r="DP88" i="11"/>
  <c r="DP78" i="11"/>
  <c r="DP62" i="11"/>
  <c r="DO88" i="11"/>
  <c r="DO78" i="11"/>
  <c r="DO72" i="11"/>
  <c r="DO62" i="11"/>
  <c r="DO56" i="11"/>
  <c r="DO46" i="11"/>
  <c r="DO40" i="11"/>
  <c r="DO24" i="11"/>
  <c r="DN88" i="11"/>
  <c r="DN78" i="11"/>
  <c r="DN72" i="11"/>
  <c r="DN56" i="11"/>
  <c r="DN40" i="11"/>
  <c r="DN30" i="11"/>
  <c r="DN24" i="11"/>
  <c r="DM88" i="11"/>
  <c r="DM80" i="11"/>
  <c r="DM72" i="11"/>
  <c r="DM66" i="11"/>
  <c r="DM52" i="11"/>
  <c r="DM24" i="11"/>
  <c r="DM16" i="11"/>
  <c r="DL88" i="11"/>
  <c r="DL78" i="11"/>
  <c r="DL70" i="11"/>
  <c r="DL60" i="11"/>
  <c r="DL42" i="11"/>
  <c r="DL32" i="11"/>
  <c r="DL6" i="11"/>
  <c r="DK78" i="11"/>
  <c r="DK50" i="11"/>
  <c r="DK40" i="11"/>
  <c r="DK20" i="11"/>
  <c r="DJ80" i="11"/>
  <c r="DJ40" i="11"/>
  <c r="DJ24" i="11"/>
  <c r="DI72" i="11"/>
  <c r="DI60" i="11"/>
  <c r="DI24" i="11"/>
  <c r="DH88" i="11"/>
  <c r="DH70" i="11"/>
  <c r="DG82" i="11"/>
  <c r="DG50" i="11"/>
  <c r="DG28" i="11"/>
  <c r="DG6" i="11"/>
  <c r="DF70" i="11"/>
  <c r="DF38" i="11"/>
  <c r="DF20" i="11"/>
  <c r="DE80" i="11"/>
  <c r="DE54" i="11"/>
  <c r="DE32" i="11"/>
  <c r="DD88" i="11"/>
  <c r="DD6" i="11"/>
  <c r="DC64" i="11"/>
  <c r="DC32" i="11"/>
  <c r="DB78" i="11"/>
  <c r="CZ84" i="11"/>
  <c r="CY32" i="11"/>
  <c r="CW38" i="11"/>
  <c r="CR70" i="11"/>
  <c r="CY86" i="11"/>
  <c r="DL86" i="11"/>
  <c r="DE82" i="11"/>
  <c r="DF82" i="11"/>
  <c r="DK82" i="11"/>
  <c r="DC74" i="11"/>
  <c r="DG74" i="11"/>
  <c r="DK74" i="11"/>
  <c r="DL74" i="11"/>
  <c r="DI66" i="11"/>
  <c r="DK66" i="11"/>
  <c r="DL66" i="11"/>
  <c r="CV62" i="11"/>
  <c r="DJ62" i="11"/>
  <c r="DK58" i="11"/>
  <c r="DL58" i="11"/>
  <c r="CX50" i="11"/>
  <c r="CV50" i="11"/>
  <c r="DC50" i="11"/>
  <c r="CY46" i="11"/>
  <c r="DB46" i="11"/>
  <c r="DF30" i="11"/>
  <c r="DI30" i="11"/>
  <c r="DK30" i="11"/>
  <c r="DA18" i="11"/>
  <c r="DD18" i="11"/>
  <c r="DH18" i="11"/>
  <c r="DJ18" i="11"/>
  <c r="CX14" i="11"/>
  <c r="DA6" i="11"/>
  <c r="DE6" i="11"/>
  <c r="DI88" i="11"/>
  <c r="DJ88" i="11"/>
  <c r="CF80" i="11"/>
  <c r="DH80" i="11"/>
  <c r="DI80" i="11"/>
  <c r="DL80" i="11"/>
  <c r="DA72" i="11"/>
  <c r="DD72" i="11"/>
  <c r="DB68" i="11"/>
  <c r="DF68" i="11"/>
  <c r="DH68" i="11"/>
  <c r="CI64" i="11"/>
  <c r="CS64" i="11"/>
  <c r="CZ64" i="11"/>
  <c r="DE64" i="11"/>
  <c r="CO60" i="11"/>
  <c r="CT60" i="11"/>
  <c r="CX60" i="11"/>
  <c r="DG60" i="11"/>
  <c r="CQ56" i="11"/>
  <c r="DF56" i="11"/>
  <c r="DD52" i="11"/>
  <c r="DH52" i="11"/>
  <c r="CU48" i="11"/>
  <c r="DE48" i="11"/>
  <c r="DJ48" i="11"/>
  <c r="CW44" i="11"/>
  <c r="DG44" i="11"/>
  <c r="DK44" i="11"/>
  <c r="DL44" i="11"/>
  <c r="BT40" i="11"/>
  <c r="DA40" i="11"/>
  <c r="DD36" i="11"/>
  <c r="DK36" i="11"/>
  <c r="X36" i="11" s="1"/>
  <c r="CB33" i="23" s="1"/>
  <c r="DL36" i="11"/>
  <c r="CZ32" i="11"/>
  <c r="DH32" i="11"/>
  <c r="CW20" i="11"/>
  <c r="DL20" i="11"/>
  <c r="X20" i="11" s="1"/>
  <c r="CB17" i="23" s="1"/>
  <c r="BY16" i="11"/>
  <c r="CY16" i="11"/>
  <c r="AW15" i="15"/>
  <c r="DB86" i="11"/>
  <c r="CW86" i="11"/>
  <c r="DH86" i="11"/>
  <c r="DC82" i="11"/>
  <c r="DD82" i="11"/>
  <c r="DE78" i="11"/>
  <c r="CY78" i="11"/>
  <c r="DA78" i="11"/>
  <c r="CX74" i="11"/>
  <c r="DF74" i="11"/>
  <c r="DI74" i="11"/>
  <c r="DJ74" i="11"/>
  <c r="CT66" i="11"/>
  <c r="CX66" i="11"/>
  <c r="DF58" i="11"/>
  <c r="DD58" i="11"/>
  <c r="DE58" i="11"/>
  <c r="DG58" i="11"/>
  <c r="DI58" i="11"/>
  <c r="CW54" i="11"/>
  <c r="CU54" i="11"/>
  <c r="CY54" i="11"/>
  <c r="DB54" i="11"/>
  <c r="DF54" i="11"/>
  <c r="DH54" i="11"/>
  <c r="DJ54" i="11"/>
  <c r="DE46" i="11"/>
  <c r="DF46" i="11"/>
  <c r="DG46" i="11"/>
  <c r="DI46" i="11"/>
  <c r="DH42" i="11"/>
  <c r="DC42" i="11"/>
  <c r="DD42" i="11"/>
  <c r="DE42" i="11"/>
  <c r="DJ42" i="11"/>
  <c r="CY38" i="11"/>
  <c r="CV38" i="11"/>
  <c r="DD34" i="11"/>
  <c r="DB30" i="11"/>
  <c r="DE18" i="11"/>
  <c r="CU14" i="11"/>
  <c r="DF88" i="11"/>
  <c r="CQ88" i="11"/>
  <c r="DG88" i="11"/>
  <c r="CW84" i="11"/>
  <c r="DE84" i="11"/>
  <c r="DF84" i="11"/>
  <c r="CY80" i="11"/>
  <c r="CN80" i="11"/>
  <c r="CK76" i="11"/>
  <c r="CV76" i="11"/>
  <c r="DB76" i="11"/>
  <c r="DC76" i="11"/>
  <c r="DG76" i="11"/>
  <c r="DH76" i="11"/>
  <c r="DB72" i="11"/>
  <c r="DE72" i="11"/>
  <c r="CE68" i="11"/>
  <c r="CZ68" i="11"/>
  <c r="DD68" i="11"/>
  <c r="DG68" i="11"/>
  <c r="CY64" i="11"/>
  <c r="DF64" i="11"/>
  <c r="DH64" i="11"/>
  <c r="DI64" i="11"/>
  <c r="DJ64" i="11"/>
  <c r="DJ60" i="11"/>
  <c r="CG60" i="11"/>
  <c r="CL60" i="11"/>
  <c r="DC60" i="11"/>
  <c r="CR56" i="11"/>
  <c r="CP56" i="11"/>
  <c r="DA56" i="11"/>
  <c r="DC52" i="11"/>
  <c r="BV52" i="11"/>
  <c r="CW52" i="11"/>
  <c r="CQ48" i="11"/>
  <c r="CZ48" i="11"/>
  <c r="DA44" i="11"/>
  <c r="CD44" i="11"/>
  <c r="CJ44" i="11"/>
  <c r="CX44" i="11"/>
  <c r="DH44" i="11"/>
  <c r="DF36" i="11"/>
  <c r="CT36" i="11"/>
  <c r="DB36" i="11"/>
  <c r="DG36" i="11"/>
  <c r="CB32" i="11"/>
  <c r="CW32" i="11"/>
  <c r="DJ32" i="11"/>
  <c r="CP28" i="11"/>
  <c r="DA28" i="11"/>
  <c r="DD28" i="11"/>
  <c r="DI28" i="11"/>
  <c r="CO20" i="11"/>
  <c r="DB20" i="11"/>
  <c r="CJ16" i="11"/>
  <c r="DF16" i="11"/>
  <c r="DH16" i="11"/>
  <c r="DI16" i="11"/>
  <c r="AJ11" i="15"/>
  <c r="CA11" i="15"/>
  <c r="DK86" i="11"/>
  <c r="DJ84" i="11"/>
  <c r="DJ76" i="11"/>
  <c r="DJ68" i="11"/>
  <c r="DJ52" i="11"/>
  <c r="DJ44" i="11"/>
  <c r="DJ36" i="11"/>
  <c r="DJ28" i="11"/>
  <c r="DJ20" i="11"/>
  <c r="DI84" i="11"/>
  <c r="DI78" i="11"/>
  <c r="DI70" i="11"/>
  <c r="DI56" i="11"/>
  <c r="DI48" i="11"/>
  <c r="DI42" i="11"/>
  <c r="DI34" i="11"/>
  <c r="DI18" i="11"/>
  <c r="DI6" i="11"/>
  <c r="DH82" i="11"/>
  <c r="DH74" i="11"/>
  <c r="DH66" i="11"/>
  <c r="DH58" i="11"/>
  <c r="DH50" i="11"/>
  <c r="DH28" i="11"/>
  <c r="DH20" i="11"/>
  <c r="DG86" i="11"/>
  <c r="DG78" i="11"/>
  <c r="DG72" i="11"/>
  <c r="DG64" i="11"/>
  <c r="DG56" i="11"/>
  <c r="DG48" i="11"/>
  <c r="DG40" i="11"/>
  <c r="DG32" i="11"/>
  <c r="DG24" i="11"/>
  <c r="DG16" i="11"/>
  <c r="DF80" i="11"/>
  <c r="DF72" i="11"/>
  <c r="DF66" i="11"/>
  <c r="DF50" i="11"/>
  <c r="DF44" i="11"/>
  <c r="DF28" i="11"/>
  <c r="DE86" i="11"/>
  <c r="DE66" i="11"/>
  <c r="DE56" i="11"/>
  <c r="DE34" i="11"/>
  <c r="DE24" i="11"/>
  <c r="DE16" i="11"/>
  <c r="DD84" i="11"/>
  <c r="DD74" i="11"/>
  <c r="DD64" i="11"/>
  <c r="DD54" i="11"/>
  <c r="DD44" i="11"/>
  <c r="DC66" i="11"/>
  <c r="DC40" i="11"/>
  <c r="DC28" i="11"/>
  <c r="DB56" i="11"/>
  <c r="DB44" i="11"/>
  <c r="DA80" i="11"/>
  <c r="DA66" i="11"/>
  <c r="CZ54" i="11"/>
  <c r="CZ40" i="11"/>
  <c r="CX28" i="11"/>
  <c r="CV28" i="11"/>
  <c r="CU76" i="11"/>
  <c r="CU28" i="11"/>
  <c r="CT20" i="11"/>
  <c r="CS40" i="11"/>
  <c r="CM76" i="11"/>
  <c r="CZ86" i="11"/>
  <c r="DA86" i="11"/>
  <c r="DD86" i="11"/>
  <c r="CK82" i="11"/>
  <c r="CY82" i="11"/>
  <c r="CZ82" i="11"/>
  <c r="DA82" i="11"/>
  <c r="DB82" i="11"/>
  <c r="CW82" i="11"/>
  <c r="DC78" i="11"/>
  <c r="DD78" i="11"/>
  <c r="DA74" i="11"/>
  <c r="DB74" i="11"/>
  <c r="CY74" i="11"/>
  <c r="DC70" i="11"/>
  <c r="DB70" i="11"/>
  <c r="DD70" i="11"/>
  <c r="CV66" i="11"/>
  <c r="DB66" i="11"/>
  <c r="CN66" i="11"/>
  <c r="CW62" i="11"/>
  <c r="CY62" i="11"/>
  <c r="CZ62" i="11"/>
  <c r="DC62" i="11"/>
  <c r="DD62" i="11"/>
  <c r="CN58" i="11"/>
  <c r="DB58" i="11"/>
  <c r="CS58" i="11"/>
  <c r="CX58" i="11"/>
  <c r="CY58" i="11"/>
  <c r="DC58" i="11"/>
  <c r="CV54" i="11"/>
  <c r="CX54" i="11"/>
  <c r="DC54" i="11"/>
  <c r="CW50" i="11"/>
  <c r="DB50" i="11"/>
  <c r="CZ50" i="11"/>
  <c r="CZ46" i="11"/>
  <c r="DC46" i="11"/>
  <c r="DA42" i="11"/>
  <c r="DB42" i="11"/>
  <c r="CM42" i="11"/>
  <c r="CW42" i="11"/>
  <c r="CY42" i="11"/>
  <c r="CX38" i="11"/>
  <c r="DC38" i="11"/>
  <c r="DB38" i="11"/>
  <c r="CZ34" i="11"/>
  <c r="CP34" i="11"/>
  <c r="DC30" i="11"/>
  <c r="CX26" i="11"/>
  <c r="CU22" i="11"/>
  <c r="CV22" i="11"/>
  <c r="CQ18" i="11"/>
  <c r="CS18" i="11"/>
  <c r="DB6" i="11"/>
  <c r="DC6" i="11"/>
  <c r="L12" i="15"/>
  <c r="CC88" i="11"/>
  <c r="CE88" i="11"/>
  <c r="CV88" i="11"/>
  <c r="CJ88" i="11"/>
  <c r="CX88" i="11"/>
  <c r="CY88" i="11"/>
  <c r="DC88" i="11"/>
  <c r="CG84" i="11"/>
  <c r="CT84" i="11"/>
  <c r="CT80" i="11"/>
  <c r="CR80" i="11"/>
  <c r="DB80" i="11"/>
  <c r="DC80" i="11"/>
  <c r="CO76" i="11"/>
  <c r="CS76" i="11"/>
  <c r="CW76" i="11"/>
  <c r="CX76" i="11"/>
  <c r="CZ76" i="11"/>
  <c r="DA76" i="11"/>
  <c r="DE76" i="11"/>
  <c r="CY72" i="11"/>
  <c r="CZ72" i="11"/>
  <c r="CX72" i="11"/>
  <c r="CQ68" i="11"/>
  <c r="CU68" i="11"/>
  <c r="DC68" i="11"/>
  <c r="DE68" i="11"/>
  <c r="CX64" i="11"/>
  <c r="DA64" i="11"/>
  <c r="CU64" i="11"/>
  <c r="CV64" i="11"/>
  <c r="BX60" i="11"/>
  <c r="CH60" i="11"/>
  <c r="CJ60" i="11"/>
  <c r="CW60" i="11"/>
  <c r="CZ60" i="11"/>
  <c r="DA60" i="11"/>
  <c r="DB60" i="11"/>
  <c r="DE60" i="11"/>
  <c r="CT56" i="11"/>
  <c r="CO56" i="11"/>
  <c r="DD56" i="11"/>
  <c r="CI52" i="11"/>
  <c r="CK52" i="11"/>
  <c r="CP52" i="11"/>
  <c r="CR52" i="11"/>
  <c r="CZ52" i="11"/>
  <c r="DA52" i="11"/>
  <c r="DE52" i="11"/>
  <c r="CA48" i="11"/>
  <c r="CL48" i="11"/>
  <c r="CM48" i="11"/>
  <c r="CS48" i="11"/>
  <c r="CY48" i="11"/>
  <c r="CT48" i="11"/>
  <c r="DA48" i="11"/>
  <c r="DB48" i="11"/>
  <c r="DC48" i="11"/>
  <c r="DD48" i="11"/>
  <c r="CU44" i="11"/>
  <c r="CV44" i="11"/>
  <c r="DE44" i="11"/>
  <c r="CG40" i="11"/>
  <c r="CC40" i="11"/>
  <c r="DD40" i="11"/>
  <c r="CV36" i="11"/>
  <c r="BS36" i="11"/>
  <c r="CX36" i="11"/>
  <c r="DC36" i="11"/>
  <c r="DE36" i="11"/>
  <c r="DA32" i="11"/>
  <c r="CF32" i="11"/>
  <c r="CI32" i="11"/>
  <c r="CQ32" i="11"/>
  <c r="DD32" i="11"/>
  <c r="BQ28" i="11"/>
  <c r="DB28" i="11"/>
  <c r="DE28" i="11"/>
  <c r="CO24" i="11"/>
  <c r="CT24" i="11"/>
  <c r="CZ24" i="11"/>
  <c r="DC24" i="11"/>
  <c r="CR24" i="11"/>
  <c r="CY24" i="11"/>
  <c r="DD24" i="11"/>
  <c r="DA20" i="11"/>
  <c r="DC20" i="11"/>
  <c r="DE20" i="11"/>
  <c r="DC16" i="11"/>
  <c r="CL16" i="11"/>
  <c r="CT16" i="11"/>
  <c r="DB16" i="11"/>
  <c r="DD16" i="11"/>
  <c r="DE73" i="12"/>
  <c r="BJ33" i="11"/>
  <c r="BB33" i="11"/>
  <c r="AT33" i="11"/>
  <c r="AL33" i="11"/>
  <c r="BJ29" i="11"/>
  <c r="BB29" i="11"/>
  <c r="AT29" i="11"/>
  <c r="AL29" i="11"/>
  <c r="BJ25" i="11"/>
  <c r="BB25" i="11"/>
  <c r="AT25" i="11"/>
  <c r="AL25" i="11"/>
  <c r="BJ21" i="11"/>
  <c r="BB21" i="11"/>
  <c r="AT21" i="11"/>
  <c r="AL21" i="11"/>
  <c r="CA89" i="11"/>
  <c r="DN89" i="11"/>
  <c r="DO89" i="11"/>
  <c r="DP89" i="11"/>
  <c r="DQ89" i="11"/>
  <c r="CA85" i="11"/>
  <c r="DN85" i="11"/>
  <c r="DO85" i="11"/>
  <c r="DP85" i="11"/>
  <c r="DQ85" i="11"/>
  <c r="CS85" i="11"/>
  <c r="CS81" i="11"/>
  <c r="DN81" i="11"/>
  <c r="DO81" i="11"/>
  <c r="DP81" i="11"/>
  <c r="DQ81" i="11"/>
  <c r="DN77" i="11"/>
  <c r="DO77" i="11"/>
  <c r="DP77" i="11"/>
  <c r="DQ77" i="11"/>
  <c r="DN73" i="11"/>
  <c r="DO73" i="11"/>
  <c r="DP73" i="11"/>
  <c r="DQ73" i="11"/>
  <c r="CS69" i="11"/>
  <c r="DN69" i="11"/>
  <c r="DO69" i="11"/>
  <c r="DP69" i="11"/>
  <c r="DQ69" i="11"/>
  <c r="DN65" i="11"/>
  <c r="DO65" i="11"/>
  <c r="DP65" i="11"/>
  <c r="DQ65" i="11"/>
  <c r="CS61" i="11"/>
  <c r="DN61" i="11"/>
  <c r="DO61" i="11"/>
  <c r="DP61" i="11"/>
  <c r="DQ61" i="11"/>
  <c r="CA57" i="11"/>
  <c r="DN57" i="11"/>
  <c r="DO57" i="11"/>
  <c r="DP57" i="11"/>
  <c r="DQ57" i="11"/>
  <c r="DN53" i="11"/>
  <c r="DO53" i="11"/>
  <c r="DP53" i="11"/>
  <c r="DQ53" i="11"/>
  <c r="DN49" i="11"/>
  <c r="DO49" i="11"/>
  <c r="DP49" i="11"/>
  <c r="DQ49" i="11"/>
  <c r="DN45" i="11"/>
  <c r="DO45" i="11"/>
  <c r="DP45" i="11"/>
  <c r="DQ45" i="11"/>
  <c r="CA41" i="11"/>
  <c r="DN41" i="11"/>
  <c r="DO41" i="11"/>
  <c r="DP41" i="11"/>
  <c r="DQ41" i="11"/>
  <c r="CA37" i="11"/>
  <c r="DN37" i="11"/>
  <c r="DO37" i="11"/>
  <c r="DP37" i="11"/>
  <c r="DQ37" i="11"/>
  <c r="CA33" i="11"/>
  <c r="DN33" i="11"/>
  <c r="DO33" i="11"/>
  <c r="DP33" i="11"/>
  <c r="DQ33" i="11"/>
  <c r="DN29" i="11"/>
  <c r="DO29" i="11"/>
  <c r="DP29" i="11"/>
  <c r="DQ29" i="11"/>
  <c r="BK29" i="11"/>
  <c r="CS25" i="11"/>
  <c r="DN25" i="11"/>
  <c r="DO25" i="11"/>
  <c r="DP25" i="11"/>
  <c r="DQ25" i="11"/>
  <c r="BK25" i="11"/>
  <c r="CA21" i="11"/>
  <c r="DN21" i="11"/>
  <c r="DO21" i="11"/>
  <c r="DP21" i="11"/>
  <c r="DQ21" i="11"/>
  <c r="BK21" i="11"/>
  <c r="DO17" i="11"/>
  <c r="BK89" i="11"/>
  <c r="BK85" i="11"/>
  <c r="BK81" i="11"/>
  <c r="BK77" i="11"/>
  <c r="BK73" i="11"/>
  <c r="BK69" i="11"/>
  <c r="BK65" i="11"/>
  <c r="BK61" i="11"/>
  <c r="BK57" i="11"/>
  <c r="BK53" i="11"/>
  <c r="BK49" i="11"/>
  <c r="BK45" i="11"/>
  <c r="BK41" i="11"/>
  <c r="BK37" i="11"/>
  <c r="BK33" i="11"/>
  <c r="BE29" i="11"/>
  <c r="AW29" i="11"/>
  <c r="AO29" i="11"/>
  <c r="AG29" i="11"/>
  <c r="BE25" i="11"/>
  <c r="AW25" i="11"/>
  <c r="AO25" i="11"/>
  <c r="AG25" i="11"/>
  <c r="BE21" i="11"/>
  <c r="AW21" i="11"/>
  <c r="AO21" i="11"/>
  <c r="AG21" i="11"/>
  <c r="AX17" i="11"/>
  <c r="BP73" i="12"/>
  <c r="AR37" i="15"/>
  <c r="CH88" i="11"/>
  <c r="CT88" i="11"/>
  <c r="CU88" i="11"/>
  <c r="CW88" i="11"/>
  <c r="BY88" i="11"/>
  <c r="CO88" i="11"/>
  <c r="CZ88" i="11"/>
  <c r="CJ84" i="11"/>
  <c r="CL84" i="11"/>
  <c r="CQ84" i="11"/>
  <c r="CS84" i="11"/>
  <c r="CI84" i="11"/>
  <c r="CN84" i="11"/>
  <c r="CP84" i="11"/>
  <c r="CV84" i="11"/>
  <c r="CY84" i="11"/>
  <c r="CG80" i="11"/>
  <c r="CK80" i="11"/>
  <c r="CW80" i="11"/>
  <c r="CX80" i="11"/>
  <c r="CZ80" i="11"/>
  <c r="CB76" i="11"/>
  <c r="CP76" i="11"/>
  <c r="CY76" i="11"/>
  <c r="CO72" i="11"/>
  <c r="CT72" i="11"/>
  <c r="CW72" i="11"/>
  <c r="CQ72" i="11"/>
  <c r="CR72" i="11"/>
  <c r="BN68" i="11"/>
  <c r="CR68" i="11"/>
  <c r="CV68" i="11"/>
  <c r="CF68" i="11"/>
  <c r="CL68" i="11"/>
  <c r="CM68" i="11"/>
  <c r="CT68" i="11"/>
  <c r="CW68" i="11"/>
  <c r="CX68" i="11"/>
  <c r="CY68" i="11"/>
  <c r="CA64" i="11"/>
  <c r="CW64" i="11"/>
  <c r="CJ64" i="11"/>
  <c r="CN60" i="11"/>
  <c r="CV60" i="11"/>
  <c r="CC60" i="11"/>
  <c r="CU60" i="11"/>
  <c r="CY60" i="11"/>
  <c r="CI56" i="11"/>
  <c r="CU56" i="11"/>
  <c r="CW56" i="11"/>
  <c r="CX56" i="11"/>
  <c r="CS52" i="11"/>
  <c r="CV52" i="11"/>
  <c r="CY52" i="11"/>
  <c r="CX52" i="11"/>
  <c r="CP48" i="11"/>
  <c r="CW48" i="11"/>
  <c r="CX48" i="11"/>
  <c r="CG48" i="11"/>
  <c r="CO48" i="11"/>
  <c r="CL44" i="11"/>
  <c r="CT44" i="11"/>
  <c r="CY44" i="11"/>
  <c r="CN44" i="11"/>
  <c r="CR44" i="11"/>
  <c r="CZ44" i="11"/>
  <c r="CD40" i="11"/>
  <c r="CW40" i="11"/>
  <c r="CX40" i="11"/>
  <c r="CE40" i="11"/>
  <c r="CY40" i="11"/>
  <c r="CF36" i="11"/>
  <c r="CG36" i="11"/>
  <c r="CH36" i="11"/>
  <c r="CK36" i="11"/>
  <c r="CO36" i="11"/>
  <c r="CR36" i="11"/>
  <c r="CS36" i="11"/>
  <c r="CY36" i="11"/>
  <c r="BV36" i="11"/>
  <c r="CP36" i="11"/>
  <c r="CQ36" i="11"/>
  <c r="CW36" i="11"/>
  <c r="CZ36" i="11"/>
  <c r="CX32" i="11"/>
  <c r="CH32" i="11"/>
  <c r="CT32" i="11"/>
  <c r="CJ28" i="11"/>
  <c r="CQ28" i="11"/>
  <c r="CY28" i="11"/>
  <c r="CL28" i="11"/>
  <c r="CS28" i="11"/>
  <c r="CW28" i="11"/>
  <c r="CZ28" i="11"/>
  <c r="BW24" i="11"/>
  <c r="BZ24" i="11"/>
  <c r="CP24" i="11"/>
  <c r="CX24" i="11"/>
  <c r="DA24" i="11"/>
  <c r="CU20" i="11"/>
  <c r="CV20" i="11"/>
  <c r="CY20" i="11"/>
  <c r="BP20" i="11"/>
  <c r="CI20" i="11"/>
  <c r="CX20" i="11"/>
  <c r="CZ20" i="11"/>
  <c r="BT16" i="11"/>
  <c r="CS16" i="11"/>
  <c r="CX16" i="11"/>
  <c r="CW16" i="11"/>
  <c r="DA16" i="11"/>
  <c r="CH8" i="11"/>
  <c r="CU8" i="11"/>
  <c r="BF32" i="15"/>
  <c r="AN76" i="15"/>
  <c r="CQ86" i="11"/>
  <c r="CX86" i="11"/>
  <c r="CV78" i="11"/>
  <c r="CX78" i="11"/>
  <c r="CU78" i="11"/>
  <c r="CW78" i="11"/>
  <c r="CS74" i="11"/>
  <c r="CZ74" i="11"/>
  <c r="CO70" i="11"/>
  <c r="CU70" i="11"/>
  <c r="CX70" i="11"/>
  <c r="CV70" i="11"/>
  <c r="DA70" i="11"/>
  <c r="CP66" i="11"/>
  <c r="CZ66" i="11"/>
  <c r="CE62" i="11"/>
  <c r="CX62" i="11"/>
  <c r="DA62" i="11"/>
  <c r="CT58" i="11"/>
  <c r="CV58" i="11"/>
  <c r="CW58" i="11"/>
  <c r="CZ58" i="11"/>
  <c r="BV54" i="11"/>
  <c r="CM54" i="11"/>
  <c r="CS54" i="11"/>
  <c r="DA54" i="11"/>
  <c r="CQ50" i="11"/>
  <c r="CT50" i="11"/>
  <c r="CY50" i="11"/>
  <c r="CH46" i="11"/>
  <c r="CK46" i="11"/>
  <c r="CV46" i="11"/>
  <c r="CW46" i="11"/>
  <c r="DA46" i="11"/>
  <c r="CL42" i="11"/>
  <c r="CU42" i="11"/>
  <c r="CV42" i="11"/>
  <c r="CX42" i="11"/>
  <c r="DA38" i="11"/>
  <c r="CV30" i="11"/>
  <c r="CX30" i="11"/>
  <c r="CY30" i="11"/>
  <c r="CO18" i="11"/>
  <c r="CT14" i="11"/>
  <c r="BX6" i="11"/>
  <c r="CW6" i="11"/>
  <c r="CX6" i="11"/>
  <c r="CY6" i="11"/>
  <c r="CS73" i="11"/>
  <c r="CA73" i="11"/>
  <c r="CA65" i="11"/>
  <c r="CS65" i="11"/>
  <c r="O73" i="12"/>
  <c r="X73" i="12"/>
  <c r="BK73" i="12"/>
  <c r="U15" i="15"/>
  <c r="AP15" i="15"/>
  <c r="BD63" i="15"/>
  <c r="AR31" i="15"/>
  <c r="EC77" i="11"/>
  <c r="CS77" i="11"/>
  <c r="CA53" i="11"/>
  <c r="CS53" i="11"/>
  <c r="CS49" i="11"/>
  <c r="CA49" i="11"/>
  <c r="CA45" i="11"/>
  <c r="CS45" i="11"/>
  <c r="AE29" i="11"/>
  <c r="CA29" i="11"/>
  <c r="AE17" i="11"/>
  <c r="CF88" i="11"/>
  <c r="CG88" i="11"/>
  <c r="CI88" i="11"/>
  <c r="CP88" i="11"/>
  <c r="CR88" i="11"/>
  <c r="CN88" i="11"/>
  <c r="CS88" i="11"/>
  <c r="BP84" i="11"/>
  <c r="CH84" i="11"/>
  <c r="CK84" i="11"/>
  <c r="BL84" i="11"/>
  <c r="CD84" i="11"/>
  <c r="CO84" i="11"/>
  <c r="CU84" i="11"/>
  <c r="BV80" i="11"/>
  <c r="CE80" i="11"/>
  <c r="CO80" i="11"/>
  <c r="CQ80" i="11"/>
  <c r="CA80" i="11"/>
  <c r="CM80" i="11"/>
  <c r="CP80" i="11"/>
  <c r="CS80" i="11"/>
  <c r="BS76" i="11"/>
  <c r="BV76" i="11"/>
  <c r="CC76" i="11"/>
  <c r="CD76" i="11"/>
  <c r="CN76" i="11"/>
  <c r="CR76" i="11"/>
  <c r="CJ76" i="11"/>
  <c r="CL76" i="11"/>
  <c r="CQ76" i="11"/>
  <c r="BM72" i="11"/>
  <c r="CJ72" i="11"/>
  <c r="CM72" i="11"/>
  <c r="CP72" i="11"/>
  <c r="BZ72" i="11"/>
  <c r="CB72" i="11"/>
  <c r="CG72" i="11"/>
  <c r="CH72" i="11"/>
  <c r="CI72" i="11"/>
  <c r="CU72" i="11"/>
  <c r="CG68" i="11"/>
  <c r="CH68" i="11"/>
  <c r="CI68" i="11"/>
  <c r="CO68" i="11"/>
  <c r="CK68" i="11"/>
  <c r="CN68" i="11"/>
  <c r="CS68" i="11"/>
  <c r="CN64" i="11"/>
  <c r="CQ64" i="11"/>
  <c r="CR64" i="11"/>
  <c r="CE64" i="11"/>
  <c r="CF64" i="11"/>
  <c r="CO64" i="11"/>
  <c r="CP64" i="11"/>
  <c r="CT64" i="11"/>
  <c r="BQ60" i="11"/>
  <c r="CK60" i="11"/>
  <c r="CP60" i="11"/>
  <c r="CS60" i="11"/>
  <c r="CM60" i="11"/>
  <c r="CR60" i="11"/>
  <c r="BS56" i="11"/>
  <c r="BU56" i="11"/>
  <c r="CB56" i="11"/>
  <c r="CE56" i="11"/>
  <c r="CF56" i="11"/>
  <c r="CM56" i="11"/>
  <c r="CC56" i="11"/>
  <c r="CL56" i="11"/>
  <c r="CN56" i="11"/>
  <c r="CS56" i="11"/>
  <c r="BY52" i="11"/>
  <c r="CJ52" i="11"/>
  <c r="CL52" i="11"/>
  <c r="CN52" i="11"/>
  <c r="CO52" i="11"/>
  <c r="CQ52" i="11"/>
  <c r="CT52" i="11"/>
  <c r="CU52" i="11"/>
  <c r="BZ48" i="11"/>
  <c r="CH48" i="11"/>
  <c r="CR48" i="11"/>
  <c r="CJ48" i="11"/>
  <c r="CV48" i="11"/>
  <c r="CG44" i="11"/>
  <c r="CI44" i="11"/>
  <c r="CK44" i="11"/>
  <c r="CP44" i="11"/>
  <c r="CS44" i="11"/>
  <c r="CH44" i="11"/>
  <c r="CO44" i="11"/>
  <c r="CQ44" i="11"/>
  <c r="BL40" i="11"/>
  <c r="CL40" i="11"/>
  <c r="CM40" i="11"/>
  <c r="CQ40" i="11"/>
  <c r="BP40" i="11"/>
  <c r="BW40" i="11"/>
  <c r="CI40" i="11"/>
  <c r="CK40" i="11"/>
  <c r="CP40" i="11"/>
  <c r="CR40" i="11"/>
  <c r="CT40" i="11"/>
  <c r="CU40" i="11"/>
  <c r="CV40" i="11"/>
  <c r="CN36" i="11"/>
  <c r="CL36" i="11"/>
  <c r="BR32" i="11"/>
  <c r="BX32" i="11"/>
  <c r="CP32" i="11"/>
  <c r="CR32" i="11"/>
  <c r="CS32" i="11"/>
  <c r="CM32" i="11"/>
  <c r="CN32" i="11"/>
  <c r="CU32" i="11"/>
  <c r="CV32" i="11"/>
  <c r="BU28" i="11"/>
  <c r="BO28" i="11"/>
  <c r="CC28" i="11"/>
  <c r="CD28" i="11"/>
  <c r="CG28" i="11"/>
  <c r="CH28" i="11"/>
  <c r="CK28" i="11"/>
  <c r="CO28" i="11"/>
  <c r="CT28" i="11"/>
  <c r="CF24" i="11"/>
  <c r="CI24" i="11"/>
  <c r="CQ24" i="11"/>
  <c r="CD24" i="11"/>
  <c r="CJ24" i="11"/>
  <c r="CU24" i="11"/>
  <c r="CV24" i="11"/>
  <c r="CL20" i="11"/>
  <c r="CP20" i="11"/>
  <c r="CS20" i="11"/>
  <c r="BY20" i="11"/>
  <c r="CF20" i="11"/>
  <c r="CG20" i="11"/>
  <c r="CK20" i="11"/>
  <c r="CQ20" i="11"/>
  <c r="CR20" i="11"/>
  <c r="CM16" i="11"/>
  <c r="CN16" i="11"/>
  <c r="CO16" i="11"/>
  <c r="CR16" i="11"/>
  <c r="BV16" i="11"/>
  <c r="CI16" i="11"/>
  <c r="CU16" i="11"/>
  <c r="CV16" i="11"/>
  <c r="BA73" i="15"/>
  <c r="BD15" i="15"/>
  <c r="W15" i="15"/>
  <c r="AU51" i="15"/>
  <c r="AJ47" i="15"/>
  <c r="CR84" i="11"/>
  <c r="CQ60" i="11"/>
  <c r="CO40" i="11"/>
  <c r="CN72" i="11"/>
  <c r="CN48" i="11"/>
  <c r="CN24" i="11"/>
  <c r="CM64" i="11"/>
  <c r="CM24" i="11"/>
  <c r="CL64" i="11"/>
  <c r="CK88" i="11"/>
  <c r="CK48" i="11"/>
  <c r="CJ68" i="11"/>
  <c r="CJ36" i="11"/>
  <c r="CI76" i="11"/>
  <c r="CI36" i="11"/>
  <c r="CH80" i="11"/>
  <c r="CH56" i="11"/>
  <c r="CH16" i="11"/>
  <c r="CG56" i="11"/>
  <c r="CG24" i="11"/>
  <c r="CF40" i="11"/>
  <c r="CE84" i="11"/>
  <c r="CE24" i="11"/>
  <c r="CD16" i="11"/>
  <c r="CB88" i="11"/>
  <c r="CB16" i="11"/>
  <c r="CA36" i="11"/>
  <c r="BZ20" i="11"/>
  <c r="BW72" i="11"/>
  <c r="BT80" i="11"/>
  <c r="BR68" i="11"/>
  <c r="BN44" i="11"/>
  <c r="AW73" i="15"/>
  <c r="CL86" i="11"/>
  <c r="CT86" i="11"/>
  <c r="BR78" i="11"/>
  <c r="CR78" i="11"/>
  <c r="CI74" i="11"/>
  <c r="CT74" i="11"/>
  <c r="CJ70" i="11"/>
  <c r="CS70" i="11"/>
  <c r="CM66" i="11"/>
  <c r="CL66" i="11"/>
  <c r="CI62" i="11"/>
  <c r="CU62" i="11"/>
  <c r="BW58" i="11"/>
  <c r="CQ58" i="11"/>
  <c r="BN50" i="11"/>
  <c r="BS50" i="11"/>
  <c r="BY42" i="11"/>
  <c r="CG42" i="11"/>
  <c r="CK38" i="11"/>
  <c r="CO38" i="11"/>
  <c r="CG30" i="11"/>
  <c r="CO30" i="11"/>
  <c r="CS30" i="11"/>
  <c r="CI26" i="11"/>
  <c r="BU18" i="11"/>
  <c r="CH18" i="11"/>
  <c r="Y73" i="12"/>
  <c r="CC73" i="12"/>
  <c r="DD73" i="12"/>
  <c r="AF73" i="12"/>
  <c r="DX73" i="12"/>
  <c r="AU41" i="15"/>
  <c r="AG53" i="15"/>
  <c r="BH57" i="15"/>
  <c r="BY15" i="15"/>
  <c r="AY15" i="15"/>
  <c r="W13" i="15"/>
  <c r="BO37" i="15"/>
  <c r="BC51" i="15"/>
  <c r="AV79" i="15"/>
  <c r="BH23" i="15"/>
  <c r="BL71" i="15"/>
  <c r="Y63" i="15"/>
  <c r="G73" i="12"/>
  <c r="X71" i="15"/>
  <c r="L83" i="15"/>
  <c r="AU72" i="12"/>
  <c r="BP15" i="15"/>
  <c r="BP83" i="15"/>
  <c r="AO85" i="15"/>
  <c r="BL89" i="15"/>
  <c r="P13" i="15"/>
  <c r="BL15" i="15"/>
  <c r="BS15" i="15"/>
  <c r="BT15" i="15"/>
  <c r="AJ39" i="15"/>
  <c r="L63" i="15"/>
  <c r="X75" i="15"/>
  <c r="BD83" i="15"/>
  <c r="J73" i="15"/>
  <c r="BF91" i="15"/>
  <c r="BE44" i="15"/>
  <c r="CX83" i="11"/>
  <c r="DC83" i="11"/>
  <c r="DK83" i="11"/>
  <c r="DG83" i="11"/>
  <c r="DE83" i="11"/>
  <c r="DM83" i="11"/>
  <c r="DF79" i="11"/>
  <c r="CH79" i="11"/>
  <c r="DB79" i="11"/>
  <c r="DJ79" i="11"/>
  <c r="CP79" i="11"/>
  <c r="CY79" i="11"/>
  <c r="DA79" i="11"/>
  <c r="DH79" i="11"/>
  <c r="DI75" i="11"/>
  <c r="DE75" i="11"/>
  <c r="DM75" i="11"/>
  <c r="DC75" i="11"/>
  <c r="DK75" i="11"/>
  <c r="DA67" i="11"/>
  <c r="DH67" i="11"/>
  <c r="CZ67" i="11"/>
  <c r="DD67" i="11"/>
  <c r="DB67" i="11"/>
  <c r="DJ67" i="11"/>
  <c r="DL67" i="11"/>
  <c r="DC63" i="11"/>
  <c r="DK63" i="11"/>
  <c r="DG63" i="11"/>
  <c r="DE63" i="11"/>
  <c r="CK59" i="11"/>
  <c r="CY59" i="11"/>
  <c r="DF59" i="11"/>
  <c r="DB59" i="11"/>
  <c r="DJ59" i="11"/>
  <c r="DL59" i="11"/>
  <c r="DA59" i="11"/>
  <c r="DH59" i="11"/>
  <c r="DE51" i="11"/>
  <c r="CW51" i="11"/>
  <c r="DI51" i="11"/>
  <c r="DG51" i="11"/>
  <c r="DM51" i="11"/>
  <c r="BO47" i="11"/>
  <c r="DA47" i="11"/>
  <c r="DH47" i="11"/>
  <c r="DD47" i="11"/>
  <c r="DB47" i="11"/>
  <c r="DJ47" i="11"/>
  <c r="CT43" i="11"/>
  <c r="DC43" i="11"/>
  <c r="DK43" i="11"/>
  <c r="DL43" i="11"/>
  <c r="CV43" i="11"/>
  <c r="CX43" i="11"/>
  <c r="DG43" i="11"/>
  <c r="DM43" i="11"/>
  <c r="CY43" i="11"/>
  <c r="DE43" i="11"/>
  <c r="DD35" i="11"/>
  <c r="CZ31" i="11"/>
  <c r="DH27" i="11"/>
  <c r="DD27" i="11"/>
  <c r="DG19" i="11"/>
  <c r="DC19" i="11"/>
  <c r="DK19" i="11"/>
  <c r="CZ19" i="11"/>
  <c r="DI19" i="11"/>
  <c r="DM19" i="11"/>
  <c r="AE19" i="11"/>
  <c r="AI19" i="11"/>
  <c r="AM19" i="11"/>
  <c r="AQ19" i="11"/>
  <c r="AU19" i="11"/>
  <c r="AY19" i="11"/>
  <c r="BC19" i="11"/>
  <c r="DE7" i="11"/>
  <c r="AX7" i="11"/>
  <c r="AU7" i="11"/>
  <c r="X12" i="15"/>
  <c r="Q12" i="15"/>
  <c r="BT56" i="15"/>
  <c r="CW63" i="11"/>
  <c r="AF19" i="12"/>
  <c r="D60" i="12"/>
  <c r="O60" i="12"/>
  <c r="AL19" i="12"/>
  <c r="AG19" i="12"/>
  <c r="CP19" i="12"/>
  <c r="DD19" i="12"/>
  <c r="CW19" i="12"/>
  <c r="CD19" i="12"/>
  <c r="AB19" i="12"/>
  <c r="AR19" i="12"/>
  <c r="DB19" i="12"/>
  <c r="BH60" i="12"/>
  <c r="DM60" i="12"/>
  <c r="CV60" i="12"/>
  <c r="S19" i="12"/>
  <c r="DV19" i="12"/>
  <c r="V19" i="12"/>
  <c r="DY19" i="12"/>
  <c r="BA19" i="12"/>
  <c r="AV19" i="12"/>
  <c r="BT19" i="12"/>
  <c r="DO19" i="12"/>
  <c r="DQ19" i="12"/>
  <c r="EI19" i="12"/>
  <c r="G60" i="12"/>
  <c r="CC19" i="12"/>
  <c r="EN19" i="12"/>
  <c r="EM19" i="12"/>
  <c r="CB19" i="12"/>
  <c r="EL19" i="12"/>
  <c r="DI19" i="12"/>
  <c r="EA19" i="12"/>
  <c r="CG19" i="12"/>
  <c r="BU19" i="12"/>
  <c r="AC19" i="12"/>
  <c r="BI19" i="12"/>
  <c r="T91" i="15"/>
  <c r="CQ78" i="11"/>
  <c r="CO78" i="11"/>
  <c r="CJ78" i="11"/>
  <c r="AB91" i="15"/>
  <c r="CP86" i="11"/>
  <c r="CP74" i="11"/>
  <c r="CN86" i="11"/>
  <c r="EN65" i="12"/>
  <c r="BN89" i="15"/>
  <c r="BF29" i="15"/>
  <c r="AR73" i="15"/>
  <c r="BA53" i="15"/>
  <c r="AO65" i="15"/>
  <c r="AW65" i="15"/>
  <c r="BI53" i="15"/>
  <c r="BL69" i="15"/>
  <c r="AV69" i="15"/>
  <c r="BD77" i="15"/>
  <c r="AL77" i="15"/>
  <c r="BF49" i="15"/>
  <c r="BR65" i="15"/>
  <c r="AB29" i="15"/>
  <c r="BK89" i="15"/>
  <c r="I89" i="15"/>
  <c r="BH89" i="15"/>
  <c r="BI81" i="15"/>
  <c r="BL37" i="15"/>
  <c r="AV25" i="15"/>
  <c r="BC85" i="15"/>
  <c r="BZ85" i="15"/>
  <c r="BZ37" i="15"/>
  <c r="N25" i="15"/>
  <c r="BF69" i="15"/>
  <c r="AU77" i="15"/>
  <c r="BK49" i="15"/>
  <c r="I65" i="15"/>
  <c r="AB81" i="15"/>
  <c r="R45" i="15"/>
  <c r="AM45" i="15"/>
  <c r="ED73" i="12"/>
  <c r="F73" i="12"/>
  <c r="CE73" i="12"/>
  <c r="BS73" i="12"/>
  <c r="AQ11" i="33"/>
  <c r="BF12" i="15"/>
  <c r="BP12" i="15"/>
  <c r="AY12" i="15"/>
  <c r="AR88" i="15"/>
  <c r="U32" i="15"/>
  <c r="AE92" i="15"/>
  <c r="AP12" i="15"/>
  <c r="H68" i="15"/>
  <c r="F44" i="15"/>
  <c r="AV73" i="12"/>
  <c r="AR73" i="12"/>
  <c r="DZ73" i="12"/>
  <c r="AQ63" i="33"/>
  <c r="P87" i="15"/>
  <c r="DK73" i="12"/>
  <c r="AH85" i="15"/>
  <c r="AF85" i="15"/>
  <c r="G85" i="15"/>
  <c r="AM85" i="15"/>
  <c r="J81" i="15"/>
  <c r="W81" i="15"/>
  <c r="P77" i="15"/>
  <c r="AV77" i="15"/>
  <c r="AH73" i="15"/>
  <c r="AZ73" i="15"/>
  <c r="Z69" i="15"/>
  <c r="AS69" i="15"/>
  <c r="J65" i="15"/>
  <c r="BT65" i="15"/>
  <c r="BR61" i="15"/>
  <c r="N61" i="15"/>
  <c r="Q57" i="15"/>
  <c r="BD57" i="15"/>
  <c r="AP53" i="15"/>
  <c r="L53" i="15"/>
  <c r="U53" i="15"/>
  <c r="AV53" i="15"/>
  <c r="AW45" i="15"/>
  <c r="BG45" i="15"/>
  <c r="AE45" i="15"/>
  <c r="BW41" i="15"/>
  <c r="AX41" i="15"/>
  <c r="AL29" i="15"/>
  <c r="AH25" i="15"/>
  <c r="BE25" i="15"/>
  <c r="BZ25" i="15"/>
  <c r="P25" i="15"/>
  <c r="BN25" i="15"/>
  <c r="AU21" i="15"/>
  <c r="J13" i="15"/>
  <c r="H13" i="15"/>
  <c r="BF53" i="15"/>
  <c r="M85" i="15"/>
  <c r="AR89" i="15"/>
  <c r="AU73" i="15"/>
  <c r="AG69" i="15"/>
  <c r="BK41" i="15"/>
  <c r="BA89" i="15"/>
  <c r="BA37" i="15"/>
  <c r="AO81" i="15"/>
  <c r="AW85" i="15"/>
  <c r="BH81" i="15"/>
  <c r="AB65" i="15"/>
  <c r="BI57" i="15"/>
  <c r="AG17" i="15"/>
  <c r="BL65" i="15"/>
  <c r="R41" i="15"/>
  <c r="AM13" i="15"/>
  <c r="V25" i="15"/>
  <c r="Y13" i="15"/>
  <c r="L77" i="15"/>
  <c r="T89" i="15"/>
  <c r="BD61" i="15"/>
  <c r="BC45" i="15"/>
  <c r="AZ65" i="15"/>
  <c r="BX61" i="15"/>
  <c r="BB37" i="15"/>
  <c r="AL53" i="15"/>
  <c r="AH65" i="15"/>
  <c r="AD73" i="15"/>
  <c r="AD81" i="15"/>
  <c r="N89" i="15"/>
  <c r="R13" i="15"/>
  <c r="AS25" i="15"/>
  <c r="O29" i="15"/>
  <c r="S37" i="15"/>
  <c r="BR20" i="15"/>
  <c r="AD20" i="15"/>
  <c r="BV16" i="15"/>
  <c r="AR16" i="15"/>
  <c r="BI16" i="15"/>
  <c r="AD12" i="15"/>
  <c r="BM12" i="15"/>
  <c r="BV12" i="15"/>
  <c r="BR12" i="15"/>
  <c r="BF77" i="15"/>
  <c r="M65" i="15"/>
  <c r="Z25" i="15"/>
  <c r="X65" i="15"/>
  <c r="BK85" i="15"/>
  <c r="BA69" i="15"/>
  <c r="I61" i="15"/>
  <c r="AO57" i="15"/>
  <c r="BH73" i="15"/>
  <c r="BI77" i="15"/>
  <c r="BH61" i="15"/>
  <c r="Z49" i="15"/>
  <c r="BL85" i="15"/>
  <c r="BL21" i="15"/>
  <c r="AV65" i="15"/>
  <c r="P65" i="15"/>
  <c r="AL37" i="15"/>
  <c r="AS89" i="15"/>
  <c r="AE85" i="15"/>
  <c r="O89" i="15"/>
  <c r="Q25" i="15"/>
  <c r="AL61" i="15"/>
  <c r="BP25" i="15"/>
  <c r="BL90" i="15"/>
  <c r="BF17" i="15"/>
  <c r="BF37" i="15"/>
  <c r="BF61" i="15"/>
  <c r="BF81" i="15"/>
  <c r="V17" i="15"/>
  <c r="M81" i="15"/>
  <c r="M61" i="15"/>
  <c r="AR81" i="15"/>
  <c r="AR61" i="15"/>
  <c r="AU89" i="15"/>
  <c r="AG85" i="15"/>
  <c r="AG65" i="15"/>
  <c r="X81" i="15"/>
  <c r="X61" i="15"/>
  <c r="BK81" i="15"/>
  <c r="BA85" i="15"/>
  <c r="BA65" i="15"/>
  <c r="BA21" i="15"/>
  <c r="I77" i="15"/>
  <c r="I57" i="15"/>
  <c r="AO73" i="15"/>
  <c r="AO53" i="15"/>
  <c r="AB85" i="15"/>
  <c r="AB77" i="15"/>
  <c r="AW69" i="15"/>
  <c r="BH65" i="15"/>
  <c r="BI69" i="15"/>
  <c r="BI61" i="15"/>
  <c r="AW53" i="15"/>
  <c r="Z45" i="15"/>
  <c r="BL81" i="15"/>
  <c r="BL57" i="15"/>
  <c r="AP37" i="15"/>
  <c r="AM89" i="15"/>
  <c r="BT17" i="15"/>
  <c r="AV85" i="15"/>
  <c r="AV61" i="15"/>
  <c r="S13" i="15"/>
  <c r="P61" i="15"/>
  <c r="V12" i="15"/>
  <c r="U77" i="15"/>
  <c r="BE12" i="15"/>
  <c r="T73" i="15"/>
  <c r="J49" i="15"/>
  <c r="AS85" i="15"/>
  <c r="BZ12" i="15"/>
  <c r="BI10" i="15"/>
  <c r="W85" i="15"/>
  <c r="BK12" i="15"/>
  <c r="AD92" i="15"/>
  <c r="BU73" i="15"/>
  <c r="AZ64" i="15"/>
  <c r="AN72" i="15"/>
  <c r="O81" i="15"/>
  <c r="AF73" i="15"/>
  <c r="AG13" i="15"/>
  <c r="S45" i="15"/>
  <c r="R57" i="15"/>
  <c r="AT61" i="15"/>
  <c r="F69" i="15"/>
  <c r="J77" i="15"/>
  <c r="AP81" i="15"/>
  <c r="AH89" i="15"/>
  <c r="BK17" i="15"/>
  <c r="BC25" i="15"/>
  <c r="BU29" i="15"/>
  <c r="BD45" i="15"/>
  <c r="BP17" i="15"/>
  <c r="AR65" i="15"/>
  <c r="X89" i="15"/>
  <c r="I81" i="15"/>
  <c r="BY57" i="15"/>
  <c r="BB25" i="15"/>
  <c r="BP65" i="15"/>
  <c r="BF45" i="15"/>
  <c r="BF65" i="15"/>
  <c r="BF85" i="15"/>
  <c r="M77" i="15"/>
  <c r="M53" i="15"/>
  <c r="AR77" i="15"/>
  <c r="AR57" i="15"/>
  <c r="AU81" i="15"/>
  <c r="AG81" i="15"/>
  <c r="AG61" i="15"/>
  <c r="X77" i="15"/>
  <c r="X57" i="15"/>
  <c r="BK73" i="15"/>
  <c r="AW29" i="15"/>
  <c r="BA81" i="15"/>
  <c r="BA57" i="15"/>
  <c r="BA13" i="15"/>
  <c r="I73" i="15"/>
  <c r="AO89" i="15"/>
  <c r="AO69" i="15"/>
  <c r="AW89" i="15"/>
  <c r="AW81" i="15"/>
  <c r="BH77" i="15"/>
  <c r="AB69" i="15"/>
  <c r="BI85" i="15"/>
  <c r="BI65" i="15"/>
  <c r="AW57" i="15"/>
  <c r="BH53" i="15"/>
  <c r="CA45" i="15"/>
  <c r="BL73" i="15"/>
  <c r="BL53" i="15"/>
  <c r="AT12" i="15"/>
  <c r="X13" i="15"/>
  <c r="AM77" i="15"/>
  <c r="AR13" i="15"/>
  <c r="AV81" i="15"/>
  <c r="P85" i="15"/>
  <c r="P53" i="15"/>
  <c r="AX12" i="15"/>
  <c r="U69" i="15"/>
  <c r="BH12" i="15"/>
  <c r="T53" i="15"/>
  <c r="AH49" i="15"/>
  <c r="BC89" i="15"/>
  <c r="Q61" i="15"/>
  <c r="G41" i="15"/>
  <c r="AF53" i="15"/>
  <c r="BX69" i="15"/>
  <c r="AL17" i="15"/>
  <c r="AI49" i="15"/>
  <c r="AL57" i="15"/>
  <c r="AT64" i="15"/>
  <c r="AL69" i="15"/>
  <c r="AH77" i="15"/>
  <c r="J85" i="15"/>
  <c r="BN17" i="15"/>
  <c r="AT25" i="15"/>
  <c r="CA25" i="15"/>
  <c r="AY57" i="15"/>
  <c r="BX14" i="15"/>
  <c r="Y14" i="15"/>
  <c r="E11" i="15"/>
  <c r="AU11" i="15"/>
  <c r="BH11" i="15"/>
  <c r="BN11" i="15"/>
  <c r="CH88" i="12"/>
  <c r="AM9" i="12"/>
  <c r="D60" i="33"/>
  <c r="DR57" i="11" s="1"/>
  <c r="BH54" i="23" s="1"/>
  <c r="CG60" i="33"/>
  <c r="T57" i="12"/>
  <c r="AQ57" i="12"/>
  <c r="CG57" i="12"/>
  <c r="U57" i="12"/>
  <c r="N57" i="12"/>
  <c r="DM57" i="12"/>
  <c r="CB75" i="12"/>
  <c r="AV75" i="12"/>
  <c r="EL75" i="12"/>
  <c r="F75" i="12"/>
  <c r="AX75" i="12"/>
  <c r="CG80" i="33"/>
  <c r="AQ80" i="33"/>
  <c r="AQ90" i="33"/>
  <c r="D90" i="33"/>
  <c r="DR87" i="11" s="1"/>
  <c r="BH84" i="23" s="1"/>
  <c r="BT83" i="12"/>
  <c r="BG83" i="12"/>
  <c r="AD83" i="12"/>
  <c r="CT83" i="12"/>
  <c r="AY83" i="12"/>
  <c r="DT83" i="12"/>
  <c r="BY83" i="12"/>
  <c r="BR83" i="12"/>
  <c r="EF83" i="12"/>
  <c r="AV83" i="12"/>
  <c r="X83" i="12"/>
  <c r="DD83" i="12"/>
  <c r="BV83" i="12"/>
  <c r="CI83" i="12"/>
  <c r="DH83" i="12"/>
  <c r="CM83" i="12"/>
  <c r="AP83" i="12"/>
  <c r="BH83" i="12"/>
  <c r="AZ83" i="12"/>
  <c r="AG83" i="12"/>
  <c r="DL83" i="12"/>
  <c r="AN83" i="12"/>
  <c r="BC83" i="12"/>
  <c r="CY83" i="12"/>
  <c r="P83" i="12"/>
  <c r="DI79" i="12"/>
  <c r="CE79" i="12"/>
  <c r="AQ79" i="12"/>
  <c r="CO79" i="12"/>
  <c r="DR79" i="12"/>
  <c r="DU79" i="12"/>
  <c r="AH79" i="12"/>
  <c r="E79" i="12"/>
  <c r="DJ79" i="12"/>
  <c r="AJ79" i="12"/>
  <c r="AK79" i="12"/>
  <c r="H79" i="12"/>
  <c r="BN79" i="12"/>
  <c r="BB79" i="12"/>
  <c r="DF79" i="12"/>
  <c r="EM79" i="12"/>
  <c r="DC79" i="12"/>
  <c r="EJ79" i="12"/>
  <c r="BT79" i="12"/>
  <c r="J79" i="12"/>
  <c r="AO79" i="12"/>
  <c r="U79" i="12"/>
  <c r="BK79" i="12"/>
  <c r="CR79" i="12"/>
  <c r="EA79" i="12"/>
  <c r="CW79" i="12"/>
  <c r="EF79" i="12"/>
  <c r="AN79" i="12"/>
  <c r="DE79" i="12"/>
  <c r="AA79" i="12"/>
  <c r="BZ79" i="12"/>
  <c r="BM79" i="12"/>
  <c r="W79" i="12"/>
  <c r="Q79" i="12"/>
  <c r="DA79" i="12"/>
  <c r="DD79" i="12"/>
  <c r="BV79" i="12"/>
  <c r="N79" i="12"/>
  <c r="CY79" i="12"/>
  <c r="D79" i="12"/>
  <c r="V79" i="12"/>
  <c r="Y79" i="12"/>
  <c r="Z79" i="12"/>
  <c r="BO79" i="12"/>
  <c r="DO79" i="12"/>
  <c r="CD79" i="12"/>
  <c r="DL79" i="12"/>
  <c r="R79" i="12"/>
  <c r="BH79" i="12"/>
  <c r="G79" i="12"/>
  <c r="AW79" i="12"/>
  <c r="AF79" i="12"/>
  <c r="BU79" i="12"/>
  <c r="DB79" i="12"/>
  <c r="EI79" i="12"/>
  <c r="DG79" i="12"/>
  <c r="EN79" i="12"/>
  <c r="BC79" i="12"/>
  <c r="DH79" i="12"/>
  <c r="BP79" i="12"/>
  <c r="DN79" i="12"/>
  <c r="BI79" i="12"/>
  <c r="DZ79" i="12"/>
  <c r="DM79" i="12"/>
  <c r="BL79" i="12"/>
  <c r="BS79" i="12"/>
  <c r="EH79" i="12"/>
  <c r="EK79" i="12"/>
  <c r="AZ79" i="12"/>
  <c r="AG79" i="12"/>
  <c r="BG79" i="12"/>
  <c r="AS79" i="12"/>
  <c r="K79" i="12"/>
  <c r="BA79" i="12"/>
  <c r="AU79" i="12"/>
  <c r="CV79" i="12"/>
  <c r="EE79" i="12"/>
  <c r="CS79" i="12"/>
  <c r="EB79" i="12"/>
  <c r="CB79" i="12"/>
  <c r="P79" i="12"/>
  <c r="AC79" i="12"/>
  <c r="BR79" i="12"/>
  <c r="AX79" i="12"/>
  <c r="CJ79" i="12"/>
  <c r="DS79" i="12"/>
  <c r="CM79" i="12"/>
  <c r="DX79" i="12"/>
  <c r="EL79" i="12"/>
  <c r="BF79" i="12"/>
  <c r="AT79" i="12"/>
  <c r="DQ79" i="12"/>
  <c r="AM79" i="12"/>
  <c r="DY79" i="12"/>
  <c r="AV79" i="12"/>
  <c r="EG79" i="12"/>
  <c r="CG86" i="33"/>
  <c r="N67" i="12"/>
  <c r="AF67" i="12"/>
  <c r="CO67" i="12"/>
  <c r="CX67" i="12"/>
  <c r="ED67" i="12"/>
  <c r="DN67" i="12"/>
  <c r="Y67" i="12"/>
  <c r="CR67" i="12"/>
  <c r="BU67" i="12"/>
  <c r="CG72" i="33"/>
  <c r="AQ72" i="33"/>
  <c r="B43" i="12"/>
  <c r="B55" i="12"/>
  <c r="B87" i="12"/>
  <c r="BG87" i="12" s="1"/>
  <c r="AQ84" i="33"/>
  <c r="D63" i="33"/>
  <c r="DR60" i="11" s="1"/>
  <c r="BH57" i="23" s="1"/>
  <c r="AQ22" i="33"/>
  <c r="B82" i="33"/>
  <c r="CG82" i="33" s="1"/>
  <c r="B74" i="33"/>
  <c r="AQ74" i="33" s="1"/>
  <c r="B66" i="33"/>
  <c r="D66" i="33" s="1"/>
  <c r="DR63" i="11" s="1"/>
  <c r="BH60" i="23" s="1"/>
  <c r="B38" i="33"/>
  <c r="B30" i="33"/>
  <c r="B14" i="33"/>
  <c r="B51" i="12"/>
  <c r="B59" i="12"/>
  <c r="D43" i="33"/>
  <c r="DR40" i="11" s="1"/>
  <c r="BH37" i="23" s="1"/>
  <c r="B70" i="33"/>
  <c r="AQ70" i="33" s="1"/>
  <c r="B42" i="33"/>
  <c r="AQ42" i="33" s="1"/>
  <c r="B34" i="33"/>
  <c r="CG34" i="33" s="1"/>
  <c r="B39" i="12"/>
  <c r="AJ39" i="12" s="1"/>
  <c r="B63" i="12"/>
  <c r="AQ52" i="33"/>
  <c r="D59" i="33"/>
  <c r="DR56" i="11" s="1"/>
  <c r="BH53" i="23" s="1"/>
  <c r="D47" i="33"/>
  <c r="DR44" i="11" s="1"/>
  <c r="BH41" i="23" s="1"/>
  <c r="AQ47" i="33"/>
  <c r="B62" i="33"/>
  <c r="B58" i="33"/>
  <c r="B54" i="33"/>
  <c r="B50" i="33"/>
  <c r="B46" i="33"/>
  <c r="CG46" i="33" s="1"/>
  <c r="B26" i="33"/>
  <c r="B18" i="33"/>
  <c r="CG18" i="33" s="1"/>
  <c r="CO52" i="12"/>
  <c r="CJ52" i="12"/>
  <c r="CG52" i="12"/>
  <c r="CK52" i="12"/>
  <c r="BJ64" i="12"/>
  <c r="AH64" i="12"/>
  <c r="AB64" i="12"/>
  <c r="CW80" i="12"/>
  <c r="EA77" i="12"/>
  <c r="BZ77" i="12"/>
  <c r="DA80" i="12"/>
  <c r="BQ52" i="12"/>
  <c r="AE52" i="12"/>
  <c r="F77" i="12"/>
  <c r="O77" i="12"/>
  <c r="DW70" i="12"/>
  <c r="AF70" i="12"/>
  <c r="V1" i="15"/>
  <c r="O1" i="15"/>
  <c r="DX80" i="12"/>
  <c r="AC80" i="12"/>
  <c r="Z80" i="12"/>
  <c r="BB77" i="12"/>
  <c r="BP80" i="12"/>
  <c r="DL32" i="12"/>
  <c r="EI52" i="12"/>
  <c r="CF52" i="12"/>
  <c r="CN52" i="12"/>
  <c r="EE80" i="12"/>
  <c r="DZ77" i="12"/>
  <c r="AW70" i="12"/>
  <c r="CN70" i="12"/>
  <c r="BX18" i="12"/>
  <c r="H1" i="15"/>
  <c r="DY88" i="12"/>
  <c r="BZ52" i="12"/>
  <c r="CW52" i="12"/>
  <c r="BA52" i="12"/>
  <c r="X52" i="12"/>
  <c r="ED64" i="12"/>
  <c r="BA64" i="12"/>
  <c r="E64" i="12"/>
  <c r="F64" i="12"/>
  <c r="X77" i="12"/>
  <c r="V64" i="12"/>
  <c r="AC52" i="12"/>
  <c r="BH70" i="12"/>
  <c r="CU70" i="12"/>
  <c r="Y70" i="12"/>
  <c r="DK70" i="12"/>
  <c r="BX70" i="12"/>
  <c r="DD70" i="12"/>
  <c r="CQ70" i="12"/>
  <c r="L70" i="12"/>
  <c r="AB70" i="12"/>
  <c r="Q70" i="12"/>
  <c r="DN70" i="12"/>
  <c r="EA70" i="12"/>
  <c r="DP70" i="12"/>
  <c r="AE70" i="12"/>
  <c r="EH70" i="12"/>
  <c r="I70" i="12"/>
  <c r="CP70" i="12"/>
  <c r="U70" i="12"/>
  <c r="CB70" i="12"/>
  <c r="AR70" i="12"/>
  <c r="O70" i="12"/>
  <c r="AU70" i="12"/>
  <c r="DC70" i="12"/>
  <c r="EG70" i="12"/>
  <c r="ED77" i="12"/>
  <c r="CD77" i="12"/>
  <c r="AL77" i="12"/>
  <c r="BF77" i="12"/>
  <c r="AR77" i="12"/>
  <c r="CB77" i="12"/>
  <c r="CR77" i="12"/>
  <c r="CQ77" i="12"/>
  <c r="AS77" i="12"/>
  <c r="CS77" i="12"/>
  <c r="AZ77" i="12"/>
  <c r="H77" i="12"/>
  <c r="DW77" i="12"/>
  <c r="AB77" i="12"/>
  <c r="CP77" i="12"/>
  <c r="EE77" i="12"/>
  <c r="AE77" i="12"/>
  <c r="K77" i="12"/>
  <c r="D77" i="12"/>
  <c r="W77" i="12"/>
  <c r="EI77" i="12"/>
  <c r="DD77" i="12"/>
  <c r="BJ77" i="12"/>
  <c r="U18" i="12"/>
  <c r="BU18" i="12"/>
  <c r="EA18" i="12"/>
  <c r="CJ64" i="12"/>
  <c r="BT64" i="12"/>
  <c r="AE64" i="12"/>
  <c r="AJ64" i="12"/>
  <c r="CI64" i="12"/>
  <c r="AS64" i="12"/>
  <c r="AY64" i="12"/>
  <c r="BQ64" i="12"/>
  <c r="BC64" i="12"/>
  <c r="BW64" i="12"/>
  <c r="DV64" i="12"/>
  <c r="DZ64" i="12"/>
  <c r="CO64" i="12"/>
  <c r="AT64" i="12"/>
  <c r="BF64" i="12"/>
  <c r="CA64" i="12"/>
  <c r="BH64" i="12"/>
  <c r="Q64" i="12"/>
  <c r="DT64" i="12"/>
  <c r="EG64" i="12"/>
  <c r="DX64" i="12"/>
  <c r="EK64" i="12"/>
  <c r="EI64" i="12"/>
  <c r="BN64" i="12"/>
  <c r="BX32" i="12"/>
  <c r="AR52" i="12"/>
  <c r="CX52" i="12"/>
  <c r="CA52" i="12"/>
  <c r="G52" i="12"/>
  <c r="BV52" i="12"/>
  <c r="BO52" i="12"/>
  <c r="DN52" i="12"/>
  <c r="CZ52" i="12"/>
  <c r="I52" i="12"/>
  <c r="U52" i="12"/>
  <c r="AD52" i="12"/>
  <c r="AQ52" i="12"/>
  <c r="DW52" i="12"/>
  <c r="AN52" i="12"/>
  <c r="Q52" i="12"/>
  <c r="BS52" i="12"/>
  <c r="AZ52" i="12"/>
  <c r="DC52" i="12"/>
  <c r="CV52" i="12"/>
  <c r="O52" i="12"/>
  <c r="EG52" i="12"/>
  <c r="T52" i="12"/>
  <c r="AO52" i="12"/>
  <c r="AP52" i="12"/>
  <c r="CI52" i="12"/>
  <c r="AS52" i="12"/>
  <c r="DU52" i="12"/>
  <c r="EJ52" i="12"/>
  <c r="EE52" i="12"/>
  <c r="AB52" i="12"/>
  <c r="AV52" i="12"/>
  <c r="F52" i="12"/>
  <c r="P52" i="12"/>
  <c r="BG52" i="12"/>
  <c r="BW52" i="12"/>
  <c r="EB52" i="12"/>
  <c r="CU52" i="12"/>
  <c r="DY52" i="12"/>
  <c r="BJ52" i="12"/>
  <c r="BU52" i="12"/>
  <c r="EB80" i="12"/>
  <c r="BC80" i="12"/>
  <c r="CY80" i="12"/>
  <c r="CB80" i="12"/>
  <c r="DN80" i="12"/>
  <c r="AM80" i="12"/>
  <c r="DI80" i="12"/>
  <c r="BN80" i="12"/>
  <c r="D80" i="12"/>
  <c r="CP80" i="12"/>
  <c r="BV80" i="12"/>
  <c r="BK80" i="12"/>
  <c r="T80" i="12"/>
  <c r="CG80" i="12"/>
  <c r="U80" i="12"/>
  <c r="M80" i="12"/>
  <c r="Y80" i="12"/>
  <c r="BO80" i="12"/>
  <c r="AB80" i="12"/>
  <c r="AI80" i="12"/>
  <c r="DV80" i="12"/>
  <c r="AS80" i="12"/>
  <c r="DL80" i="12"/>
  <c r="DQ80" i="12"/>
  <c r="AN80" i="12"/>
  <c r="BI80" i="12"/>
  <c r="CJ80" i="12"/>
  <c r="EP80" i="12"/>
  <c r="F80" i="12"/>
  <c r="EF80" i="12"/>
  <c r="EH80" i="12"/>
  <c r="BG80" i="12"/>
  <c r="AX80" i="12"/>
  <c r="CQ80" i="12"/>
  <c r="DJ80" i="12"/>
  <c r="CM87" i="11"/>
  <c r="DL87" i="11"/>
  <c r="DM87" i="11"/>
  <c r="CV83" i="11"/>
  <c r="CY83" i="11"/>
  <c r="CZ83" i="11"/>
  <c r="DD83" i="11"/>
  <c r="DH83" i="11"/>
  <c r="DB83" i="11"/>
  <c r="DF83" i="11"/>
  <c r="DJ83" i="11"/>
  <c r="CW79" i="11"/>
  <c r="DE79" i="11"/>
  <c r="DI79" i="11"/>
  <c r="DL79" i="11"/>
  <c r="DM79" i="11"/>
  <c r="CT79" i="11"/>
  <c r="CV79" i="11"/>
  <c r="DC79" i="11"/>
  <c r="DG79" i="11"/>
  <c r="DK79" i="11"/>
  <c r="CN75" i="11"/>
  <c r="CX75" i="11"/>
  <c r="DB75" i="11"/>
  <c r="DF75" i="11"/>
  <c r="DJ75" i="11"/>
  <c r="CZ75" i="11"/>
  <c r="DA75" i="11"/>
  <c r="DD75" i="11"/>
  <c r="DH75" i="11"/>
  <c r="BN71" i="11"/>
  <c r="CU71" i="11"/>
  <c r="DL71" i="11"/>
  <c r="DM71" i="11"/>
  <c r="CV67" i="11"/>
  <c r="CW67" i="11"/>
  <c r="DE67" i="11"/>
  <c r="DI67" i="11"/>
  <c r="CL67" i="11"/>
  <c r="CQ67" i="11"/>
  <c r="CY67" i="11"/>
  <c r="DC67" i="11"/>
  <c r="DG67" i="11"/>
  <c r="DK67" i="11"/>
  <c r="DB63" i="11"/>
  <c r="DF63" i="11"/>
  <c r="DJ63" i="11"/>
  <c r="DL63" i="11"/>
  <c r="DM63" i="11"/>
  <c r="CA63" i="11"/>
  <c r="CG63" i="11"/>
  <c r="CZ63" i="11"/>
  <c r="DA63" i="11"/>
  <c r="DD63" i="11"/>
  <c r="DH63" i="11"/>
  <c r="DC59" i="11"/>
  <c r="DG59" i="11"/>
  <c r="DK59" i="11"/>
  <c r="BW59" i="11"/>
  <c r="BZ59" i="11"/>
  <c r="CW59" i="11"/>
  <c r="CX59" i="11"/>
  <c r="DE59" i="11"/>
  <c r="DI59" i="11"/>
  <c r="CO55" i="11"/>
  <c r="CT55" i="11"/>
  <c r="CM55" i="11"/>
  <c r="DL55" i="11"/>
  <c r="DM55" i="11"/>
  <c r="DB51" i="11"/>
  <c r="DF51" i="11"/>
  <c r="DJ51" i="11"/>
  <c r="BM51" i="11"/>
  <c r="CR51" i="11"/>
  <c r="DA51" i="11"/>
  <c r="DD51" i="11"/>
  <c r="DH51" i="11"/>
  <c r="CP47" i="11"/>
  <c r="CU47" i="11"/>
  <c r="DC47" i="11"/>
  <c r="DG47" i="11"/>
  <c r="DK47" i="11"/>
  <c r="DL47" i="11"/>
  <c r="DM47" i="11"/>
  <c r="CJ47" i="11"/>
  <c r="CW47" i="11"/>
  <c r="CX47" i="11"/>
  <c r="CY47" i="11"/>
  <c r="DE47" i="11"/>
  <c r="DI47" i="11"/>
  <c r="DD43" i="11"/>
  <c r="DH43" i="11"/>
  <c r="CN43" i="11"/>
  <c r="CZ43" i="11"/>
  <c r="DB43" i="11"/>
  <c r="DF43" i="11"/>
  <c r="DJ43" i="11"/>
  <c r="DL39" i="11"/>
  <c r="CX35" i="11"/>
  <c r="CY35" i="11"/>
  <c r="CA31" i="11"/>
  <c r="DH31" i="11"/>
  <c r="DB31" i="11"/>
  <c r="CY27" i="11"/>
  <c r="CR27" i="11"/>
  <c r="CK27" i="11"/>
  <c r="DK27" i="11"/>
  <c r="CD23" i="11"/>
  <c r="CO23" i="11"/>
  <c r="CE23" i="11"/>
  <c r="CU23" i="11"/>
  <c r="DM23" i="11"/>
  <c r="CV19" i="11"/>
  <c r="CX19" i="11"/>
  <c r="DD19" i="11"/>
  <c r="DH19" i="11"/>
  <c r="DL19" i="11"/>
  <c r="DY19" i="11"/>
  <c r="DB19" i="11"/>
  <c r="DF19" i="11"/>
  <c r="DJ19" i="11"/>
  <c r="CW7" i="11"/>
  <c r="AC7" i="11"/>
  <c r="E3" i="2"/>
  <c r="E2" i="2"/>
  <c r="E4" i="2"/>
  <c r="E5" i="2"/>
  <c r="E6" i="2"/>
  <c r="EA79" i="11"/>
  <c r="CX51" i="11"/>
  <c r="CW75" i="11"/>
  <c r="CU83" i="11"/>
  <c r="CU19" i="11"/>
  <c r="CO87" i="11"/>
  <c r="CJ79" i="11"/>
  <c r="BN55" i="11"/>
  <c r="CX88" i="12"/>
  <c r="EF88" i="12"/>
  <c r="EH60" i="12"/>
  <c r="CV72" i="12"/>
  <c r="H88" i="12"/>
  <c r="CX70" i="12"/>
  <c r="BY70" i="12"/>
  <c r="BV70" i="12"/>
  <c r="BO70" i="12"/>
  <c r="CH70" i="12"/>
  <c r="BF70" i="12"/>
  <c r="DX70" i="12"/>
  <c r="H70" i="12"/>
  <c r="CC70" i="12"/>
  <c r="AI70" i="12"/>
  <c r="CA90" i="15"/>
  <c r="X86" i="15"/>
  <c r="AX89" i="15"/>
  <c r="AD89" i="15"/>
  <c r="J89" i="15"/>
  <c r="AE89" i="15"/>
  <c r="Q89" i="15"/>
  <c r="AT89" i="15"/>
  <c r="R89" i="15"/>
  <c r="AZ89" i="15"/>
  <c r="BJ89" i="15"/>
  <c r="Z89" i="15"/>
  <c r="AF89" i="15"/>
  <c r="BG89" i="15"/>
  <c r="BD89" i="15"/>
  <c r="CA85" i="15"/>
  <c r="BU85" i="15"/>
  <c r="AP85" i="15"/>
  <c r="V85" i="15"/>
  <c r="O85" i="15"/>
  <c r="AX85" i="15"/>
  <c r="R85" i="15"/>
  <c r="T85" i="15"/>
  <c r="L85" i="15"/>
  <c r="U85" i="15"/>
  <c r="BB85" i="15"/>
  <c r="Z85" i="15"/>
  <c r="BJ81" i="15"/>
  <c r="AH81" i="15"/>
  <c r="N81" i="15"/>
  <c r="AF81" i="15"/>
  <c r="AZ81" i="15"/>
  <c r="AT81" i="15"/>
  <c r="R81" i="15"/>
  <c r="G81" i="15"/>
  <c r="AE81" i="15"/>
  <c r="BC81" i="15"/>
  <c r="AX81" i="15"/>
  <c r="Z81" i="15"/>
  <c r="BV81" i="15"/>
  <c r="BN81" i="15"/>
  <c r="L81" i="15"/>
  <c r="U81" i="15"/>
  <c r="K77" i="15"/>
  <c r="AX77" i="15"/>
  <c r="Z77" i="15"/>
  <c r="F77" i="15"/>
  <c r="BY77" i="15"/>
  <c r="W77" i="15"/>
  <c r="AP77" i="15"/>
  <c r="R77" i="15"/>
  <c r="BR77" i="15"/>
  <c r="Q77" i="15"/>
  <c r="AS77" i="15"/>
  <c r="BB77" i="15"/>
  <c r="V77" i="15"/>
  <c r="AZ77" i="15"/>
  <c r="T77" i="15"/>
  <c r="BY73" i="15"/>
  <c r="BO73" i="15"/>
  <c r="AP73" i="15"/>
  <c r="R73" i="15"/>
  <c r="AT73" i="15"/>
  <c r="N73" i="15"/>
  <c r="BN73" i="15"/>
  <c r="O73" i="15"/>
  <c r="BD73" i="15"/>
  <c r="P73" i="15"/>
  <c r="AX73" i="15"/>
  <c r="Z73" i="15"/>
  <c r="AE73" i="15"/>
  <c r="Q73" i="15"/>
  <c r="AS73" i="15"/>
  <c r="BB69" i="15"/>
  <c r="AH69" i="15"/>
  <c r="J69" i="15"/>
  <c r="AP69" i="15"/>
  <c r="R69" i="15"/>
  <c r="AF69" i="15"/>
  <c r="AX69" i="15"/>
  <c r="V69" i="15"/>
  <c r="BD69" i="15"/>
  <c r="BX65" i="15"/>
  <c r="AT65" i="15"/>
  <c r="Z65" i="15"/>
  <c r="BM65" i="15"/>
  <c r="Q65" i="15"/>
  <c r="AP65" i="15"/>
  <c r="N65" i="15"/>
  <c r="L65" i="15"/>
  <c r="U65" i="15"/>
  <c r="AX65" i="15"/>
  <c r="R65" i="15"/>
  <c r="AF65" i="15"/>
  <c r="AP61" i="15"/>
  <c r="V61" i="15"/>
  <c r="AZ61" i="15"/>
  <c r="BB61" i="15"/>
  <c r="Z61" i="15"/>
  <c r="T61" i="15"/>
  <c r="BJ61" i="15"/>
  <c r="AD61" i="15"/>
  <c r="F61" i="15"/>
  <c r="L61" i="15"/>
  <c r="U61" i="15"/>
  <c r="BX57" i="15"/>
  <c r="BB57" i="15"/>
  <c r="AH57" i="15"/>
  <c r="N57" i="15"/>
  <c r="BZ57" i="15"/>
  <c r="AF57" i="15"/>
  <c r="AX57" i="15"/>
  <c r="V57" i="15"/>
  <c r="AZ57" i="15"/>
  <c r="AS57" i="15"/>
  <c r="P57" i="15"/>
  <c r="AD57" i="15"/>
  <c r="T57" i="15"/>
  <c r="BZ53" i="15"/>
  <c r="AT53" i="15"/>
  <c r="Z53" i="15"/>
  <c r="F53" i="15"/>
  <c r="BB53" i="15"/>
  <c r="V53" i="15"/>
  <c r="BD53" i="15"/>
  <c r="BJ53" i="15"/>
  <c r="AD53" i="15"/>
  <c r="AS53" i="15"/>
  <c r="BQ49" i="15"/>
  <c r="P49" i="15"/>
  <c r="S49" i="15"/>
  <c r="G49" i="15"/>
  <c r="AE49" i="15"/>
  <c r="AQ49" i="15"/>
  <c r="AG49" i="15"/>
  <c r="AY49" i="15"/>
  <c r="BZ49" i="15"/>
  <c r="O49" i="15"/>
  <c r="BR49" i="15"/>
  <c r="BC49" i="15"/>
  <c r="BM45" i="15"/>
  <c r="N45" i="15"/>
  <c r="BV45" i="15"/>
  <c r="E45" i="15"/>
  <c r="X45" i="15"/>
  <c r="AG45" i="15"/>
  <c r="BR45" i="15"/>
  <c r="AA45" i="15"/>
  <c r="O45" i="15"/>
  <c r="AR45" i="15"/>
  <c r="AI45" i="15"/>
  <c r="AX45" i="15"/>
  <c r="AY45" i="15"/>
  <c r="G45" i="15"/>
  <c r="BM41" i="15"/>
  <c r="BX41" i="15"/>
  <c r="BL41" i="15"/>
  <c r="H41" i="15"/>
  <c r="Q41" i="15"/>
  <c r="BQ41" i="15"/>
  <c r="BE41" i="15"/>
  <c r="K41" i="15"/>
  <c r="AI41" i="15"/>
  <c r="AZ41" i="15"/>
  <c r="S41" i="15"/>
  <c r="BO41" i="15"/>
  <c r="W41" i="15"/>
  <c r="J41" i="15"/>
  <c r="AF41" i="15"/>
  <c r="AQ41" i="15"/>
  <c r="BW37" i="15"/>
  <c r="BR37" i="15"/>
  <c r="BK37" i="15"/>
  <c r="BI37" i="15"/>
  <c r="BJ37" i="15"/>
  <c r="BS37" i="15"/>
  <c r="H37" i="15"/>
  <c r="N37" i="15"/>
  <c r="AX37" i="15"/>
  <c r="V37" i="15"/>
  <c r="BX37" i="15"/>
  <c r="M37" i="15"/>
  <c r="Q37" i="15"/>
  <c r="AM37" i="15"/>
  <c r="L37" i="15"/>
  <c r="J37" i="15"/>
  <c r="G33" i="15"/>
  <c r="BD33" i="15"/>
  <c r="BY29" i="15"/>
  <c r="AE29" i="15"/>
  <c r="BI29" i="15"/>
  <c r="BM29" i="15"/>
  <c r="AQ29" i="15"/>
  <c r="N29" i="15"/>
  <c r="BZ29" i="15"/>
  <c r="AO29" i="15"/>
  <c r="BC29" i="15"/>
  <c r="W29" i="15"/>
  <c r="BA25" i="15"/>
  <c r="BY25" i="15"/>
  <c r="BS25" i="15"/>
  <c r="W25" i="15"/>
  <c r="AU25" i="15"/>
  <c r="BT25" i="15"/>
  <c r="BV25" i="15"/>
  <c r="G25" i="15"/>
  <c r="AE25" i="15"/>
  <c r="AY25" i="15"/>
  <c r="H25" i="15"/>
  <c r="BW25" i="15"/>
  <c r="AM25" i="15"/>
  <c r="X25" i="15"/>
  <c r="BD25" i="15"/>
  <c r="Y25" i="15"/>
  <c r="AZ25" i="15"/>
  <c r="AL25" i="15"/>
  <c r="BM25" i="15"/>
  <c r="S25" i="15"/>
  <c r="R25" i="15"/>
  <c r="BX25" i="15"/>
  <c r="AJ25" i="15"/>
  <c r="AB25" i="15"/>
  <c r="L25" i="15"/>
  <c r="O25" i="15"/>
  <c r="BK25" i="15"/>
  <c r="AX25" i="15"/>
  <c r="AD25" i="15"/>
  <c r="BH25" i="15"/>
  <c r="BR25" i="15"/>
  <c r="BU21" i="15"/>
  <c r="AH21" i="15"/>
  <c r="CA21" i="15"/>
  <c r="BC21" i="15"/>
  <c r="BX21" i="15"/>
  <c r="AY21" i="15"/>
  <c r="AP17" i="15"/>
  <c r="O17" i="15"/>
  <c r="BR17" i="15"/>
  <c r="BH17" i="15"/>
  <c r="AU17" i="15"/>
  <c r="AT17" i="15"/>
  <c r="Q17" i="15"/>
  <c r="E17" i="15"/>
  <c r="P17" i="15"/>
  <c r="BV17" i="15"/>
  <c r="Y17" i="15"/>
  <c r="AB17" i="15"/>
  <c r="AK17" i="15"/>
  <c r="L17" i="15"/>
  <c r="AU13" i="15"/>
  <c r="BB13" i="15"/>
  <c r="E13" i="15"/>
  <c r="BC13" i="15"/>
  <c r="AN13" i="15"/>
  <c r="BY13" i="15"/>
  <c r="BE13" i="15"/>
  <c r="AQ13" i="15"/>
  <c r="Q13" i="15"/>
  <c r="BU13" i="15"/>
  <c r="AI13" i="15"/>
  <c r="U13" i="15"/>
  <c r="BN10" i="15"/>
  <c r="BZ10" i="15"/>
  <c r="BX10" i="15"/>
  <c r="BP57" i="15"/>
  <c r="BP49" i="15"/>
  <c r="BF25" i="15"/>
  <c r="BF41" i="15"/>
  <c r="BF57" i="15"/>
  <c r="BF73" i="15"/>
  <c r="BF89" i="15"/>
  <c r="BX49" i="15"/>
  <c r="M89" i="15"/>
  <c r="M73" i="15"/>
  <c r="M57" i="15"/>
  <c r="AR85" i="15"/>
  <c r="AR69" i="15"/>
  <c r="AR53" i="15"/>
  <c r="AU85" i="15"/>
  <c r="AG89" i="15"/>
  <c r="AG73" i="15"/>
  <c r="AG57" i="15"/>
  <c r="X85" i="15"/>
  <c r="X69" i="15"/>
  <c r="X53" i="15"/>
  <c r="BK77" i="15"/>
  <c r="AW37" i="15"/>
  <c r="AR17" i="15"/>
  <c r="BA77" i="15"/>
  <c r="BA61" i="15"/>
  <c r="I85" i="15"/>
  <c r="I69" i="15"/>
  <c r="I53" i="15"/>
  <c r="AO77" i="15"/>
  <c r="AO61" i="15"/>
  <c r="AB89" i="15"/>
  <c r="BH85" i="15"/>
  <c r="AW77" i="15"/>
  <c r="AB73" i="15"/>
  <c r="BH69" i="15"/>
  <c r="BI89" i="15"/>
  <c r="BI73" i="15"/>
  <c r="AB61" i="15"/>
  <c r="AB57" i="15"/>
  <c r="AB53" i="15"/>
  <c r="AU45" i="15"/>
  <c r="AR25" i="15"/>
  <c r="AB10" i="15"/>
  <c r="BL77" i="15"/>
  <c r="BL61" i="15"/>
  <c r="BL29" i="15"/>
  <c r="R49" i="15"/>
  <c r="AP29" i="15"/>
  <c r="BH13" i="15"/>
  <c r="AO13" i="15"/>
  <c r="AM81" i="15"/>
  <c r="BR29" i="15"/>
  <c r="AT13" i="15"/>
  <c r="AV89" i="15"/>
  <c r="AV73" i="15"/>
  <c r="AV57" i="15"/>
  <c r="AV17" i="15"/>
  <c r="P89" i="15"/>
  <c r="P69" i="15"/>
  <c r="F13" i="15"/>
  <c r="U89" i="15"/>
  <c r="U37" i="15"/>
  <c r="L69" i="15"/>
  <c r="T69" i="15"/>
  <c r="BD85" i="15"/>
  <c r="AS61" i="15"/>
  <c r="BC41" i="15"/>
  <c r="Q81" i="15"/>
  <c r="AQ89" i="15"/>
  <c r="BN53" i="15"/>
  <c r="G89" i="15"/>
  <c r="E37" i="15"/>
  <c r="BW17" i="15"/>
  <c r="AD10" i="15"/>
  <c r="AY41" i="15"/>
  <c r="J53" i="15"/>
  <c r="F57" i="15"/>
  <c r="J61" i="15"/>
  <c r="BJ65" i="15"/>
  <c r="BJ69" i="15"/>
  <c r="BJ73" i="15"/>
  <c r="BJ77" i="15"/>
  <c r="F85" i="15"/>
  <c r="BJ85" i="15"/>
  <c r="K89" i="15"/>
  <c r="BS13" i="15"/>
  <c r="BR21" i="15"/>
  <c r="I25" i="15"/>
  <c r="AI25" i="15"/>
  <c r="AH29" i="15"/>
  <c r="AO41" i="15"/>
  <c r="BU69" i="15"/>
  <c r="BH33" i="11"/>
  <c r="BD33" i="11"/>
  <c r="AZ33" i="11"/>
  <c r="AV33" i="11"/>
  <c r="O33" i="11" s="1"/>
  <c r="BS30" i="23" s="1"/>
  <c r="AR33" i="11"/>
  <c r="AN33" i="11"/>
  <c r="AJ33" i="11"/>
  <c r="AF33" i="11"/>
  <c r="BH29" i="11"/>
  <c r="BD29" i="11"/>
  <c r="AZ29" i="11"/>
  <c r="AV29" i="11"/>
  <c r="AR29" i="11"/>
  <c r="AN29" i="11"/>
  <c r="AJ29" i="11"/>
  <c r="AF29" i="11"/>
  <c r="BH25" i="11"/>
  <c r="BD25" i="11"/>
  <c r="AZ25" i="11"/>
  <c r="AV25" i="11"/>
  <c r="AR25" i="11"/>
  <c r="AN25" i="11"/>
  <c r="AJ25" i="11"/>
  <c r="AF25" i="11"/>
  <c r="BH21" i="11"/>
  <c r="BD21" i="11"/>
  <c r="AZ21" i="11"/>
  <c r="AV21" i="11"/>
  <c r="AR21" i="11"/>
  <c r="AN21" i="11"/>
  <c r="AJ21" i="11"/>
  <c r="AF21" i="11"/>
  <c r="AV17" i="11"/>
  <c r="AF17" i="11"/>
  <c r="AN13" i="11"/>
  <c r="CS89" i="11"/>
  <c r="CS57" i="11"/>
  <c r="CS29" i="11"/>
  <c r="CS21" i="11"/>
  <c r="CA81" i="11"/>
  <c r="CA69" i="11"/>
  <c r="CA61" i="11"/>
  <c r="CA25" i="11"/>
  <c r="BG33" i="11"/>
  <c r="BC33" i="11"/>
  <c r="AY33" i="11"/>
  <c r="AU33" i="11"/>
  <c r="AQ33" i="11"/>
  <c r="AM33" i="11"/>
  <c r="AI33" i="11"/>
  <c r="AE33" i="11"/>
  <c r="BG29" i="11"/>
  <c r="BC29" i="11"/>
  <c r="AY29" i="11"/>
  <c r="P29" i="11" s="1"/>
  <c r="BT26" i="23" s="1"/>
  <c r="AU29" i="11"/>
  <c r="AQ29" i="11"/>
  <c r="AM29" i="11"/>
  <c r="AI29" i="11"/>
  <c r="BG25" i="11"/>
  <c r="BC25" i="11"/>
  <c r="AY25" i="11"/>
  <c r="AU25" i="11"/>
  <c r="AQ25" i="11"/>
  <c r="AM25" i="11"/>
  <c r="AI25" i="11"/>
  <c r="AE25" i="11"/>
  <c r="BG21" i="11"/>
  <c r="BC21" i="11"/>
  <c r="AY21" i="11"/>
  <c r="AU21" i="11"/>
  <c r="AQ21" i="11"/>
  <c r="AM21" i="11"/>
  <c r="AI21" i="11"/>
  <c r="AE21" i="11"/>
  <c r="AU17" i="11"/>
  <c r="AE13" i="11"/>
  <c r="CS41" i="11"/>
  <c r="CS33" i="11"/>
  <c r="AT13" i="11"/>
  <c r="CA77" i="11"/>
  <c r="S5" i="1"/>
  <c r="AY2" i="23" s="1"/>
  <c r="S81" i="1"/>
  <c r="AY78" i="23" s="1"/>
  <c r="S65" i="1"/>
  <c r="AY62" i="23" s="1"/>
  <c r="S49" i="1"/>
  <c r="AY46" i="23" s="1"/>
  <c r="S33" i="1"/>
  <c r="AY30" i="23" s="1"/>
  <c r="S17" i="1"/>
  <c r="AY14" i="23" s="1"/>
  <c r="S6" i="1"/>
  <c r="AY3" i="23" s="1"/>
  <c r="S88" i="1"/>
  <c r="AY85" i="23" s="1"/>
  <c r="S84" i="1"/>
  <c r="AY81" i="23" s="1"/>
  <c r="S80" i="1"/>
  <c r="AY77" i="23" s="1"/>
  <c r="S76" i="1"/>
  <c r="AY73" i="23" s="1"/>
  <c r="S72" i="1"/>
  <c r="AY69" i="23" s="1"/>
  <c r="S64" i="1"/>
  <c r="AY61" i="23" s="1"/>
  <c r="S60" i="1"/>
  <c r="AY57" i="23" s="1"/>
  <c r="S56" i="1"/>
  <c r="AY53" i="23" s="1"/>
  <c r="S52" i="1"/>
  <c r="AY49" i="23" s="1"/>
  <c r="S48" i="1"/>
  <c r="AY45" i="23" s="1"/>
  <c r="S44" i="1"/>
  <c r="AY41" i="23" s="1"/>
  <c r="S40" i="1"/>
  <c r="AY37" i="23" s="1"/>
  <c r="S36" i="1"/>
  <c r="AY33" i="23" s="1"/>
  <c r="S32" i="1"/>
  <c r="AY29" i="23" s="1"/>
  <c r="S28" i="1"/>
  <c r="AY25" i="23" s="1"/>
  <c r="BH49" i="15"/>
  <c r="S25" i="1"/>
  <c r="AY22" i="23" s="1"/>
  <c r="S15" i="1"/>
  <c r="AY12" i="23" s="1"/>
  <c r="S87" i="1"/>
  <c r="AY84" i="23" s="1"/>
  <c r="S83" i="1"/>
  <c r="AY80" i="23" s="1"/>
  <c r="S79" i="1"/>
  <c r="AY76" i="23" s="1"/>
  <c r="S71" i="1"/>
  <c r="AY68" i="23" s="1"/>
  <c r="S67" i="1"/>
  <c r="AY64" i="23" s="1"/>
  <c r="S63" i="1"/>
  <c r="AY60" i="23" s="1"/>
  <c r="S55" i="1"/>
  <c r="AY52" i="23" s="1"/>
  <c r="S51" i="1"/>
  <c r="AY48" i="23" s="1"/>
  <c r="S43" i="1"/>
  <c r="AY40" i="23" s="1"/>
  <c r="S39" i="1"/>
  <c r="AY36" i="23" s="1"/>
  <c r="Q87" i="15"/>
  <c r="BH87" i="15"/>
  <c r="Q67" i="15"/>
  <c r="AB67" i="15"/>
  <c r="AO55" i="15"/>
  <c r="AV55" i="15"/>
  <c r="BI39" i="15"/>
  <c r="AL39" i="15"/>
  <c r="S19" i="15"/>
  <c r="AW19" i="15"/>
  <c r="AX15" i="15"/>
  <c r="BC15" i="15"/>
  <c r="AL15" i="15"/>
  <c r="AK15" i="15"/>
  <c r="AH15" i="15"/>
  <c r="S37" i="1"/>
  <c r="AY34" i="23" s="1"/>
  <c r="S12" i="1"/>
  <c r="AY9" i="23" s="1"/>
  <c r="S13" i="1"/>
  <c r="AY10" i="23" s="1"/>
  <c r="S82" i="1"/>
  <c r="AY79" i="23" s="1"/>
  <c r="S74" i="1"/>
  <c r="AY71" i="23" s="1"/>
  <c r="S66" i="1"/>
  <c r="AY63" i="23" s="1"/>
  <c r="S58" i="1"/>
  <c r="AY55" i="23" s="1"/>
  <c r="S50" i="1"/>
  <c r="AY47" i="23" s="1"/>
  <c r="S42" i="1"/>
  <c r="AY39" i="23" s="1"/>
  <c r="S34" i="1"/>
  <c r="AY31" i="23" s="1"/>
  <c r="S18" i="1"/>
  <c r="AY15" i="23" s="1"/>
  <c r="BE49" i="15"/>
  <c r="BO77" i="15"/>
  <c r="S89" i="1"/>
  <c r="AY86" i="23" s="1"/>
  <c r="S73" i="1"/>
  <c r="AY70" i="23" s="1"/>
  <c r="S57" i="1"/>
  <c r="AY54" i="23" s="1"/>
  <c r="S41" i="1"/>
  <c r="AY38" i="23" s="1"/>
  <c r="BY89" i="15"/>
  <c r="CA89" i="15"/>
  <c r="BB89" i="15"/>
  <c r="AL89" i="15"/>
  <c r="V89" i="15"/>
  <c r="F89" i="15"/>
  <c r="BV89" i="15"/>
  <c r="W89" i="15"/>
  <c r="AA89" i="15"/>
  <c r="L89" i="15"/>
  <c r="BN85" i="15"/>
  <c r="AT85" i="15"/>
  <c r="AD85" i="15"/>
  <c r="N85" i="15"/>
  <c r="BR85" i="15"/>
  <c r="Q85" i="15"/>
  <c r="AZ85" i="15"/>
  <c r="CA81" i="15"/>
  <c r="BZ81" i="15"/>
  <c r="BY81" i="15"/>
  <c r="BB81" i="15"/>
  <c r="AL81" i="15"/>
  <c r="V81" i="15"/>
  <c r="F81" i="15"/>
  <c r="AS81" i="15"/>
  <c r="BD81" i="15"/>
  <c r="T81" i="15"/>
  <c r="BQ77" i="15"/>
  <c r="BN77" i="15"/>
  <c r="BV77" i="15"/>
  <c r="AT77" i="15"/>
  <c r="AD77" i="15"/>
  <c r="N77" i="15"/>
  <c r="AF77" i="15"/>
  <c r="G77" i="15"/>
  <c r="O77" i="15"/>
  <c r="AE77" i="15"/>
  <c r="BC77" i="15"/>
  <c r="BM73" i="15"/>
  <c r="BR73" i="15"/>
  <c r="BB73" i="15"/>
  <c r="AL73" i="15"/>
  <c r="V73" i="15"/>
  <c r="F73" i="15"/>
  <c r="L73" i="15"/>
  <c r="U73" i="15"/>
  <c r="BC69" i="15"/>
  <c r="BO69" i="15"/>
  <c r="BY69" i="15"/>
  <c r="AT69" i="15"/>
  <c r="AD69" i="15"/>
  <c r="N69" i="15"/>
  <c r="BQ69" i="15"/>
  <c r="Q69" i="15"/>
  <c r="AZ69" i="15"/>
  <c r="S65" i="15"/>
  <c r="AI65" i="15"/>
  <c r="BZ65" i="15"/>
  <c r="BO65" i="15"/>
  <c r="BB65" i="15"/>
  <c r="AL65" i="15"/>
  <c r="V65" i="15"/>
  <c r="F65" i="15"/>
  <c r="AS65" i="15"/>
  <c r="BD65" i="15"/>
  <c r="T65" i="15"/>
  <c r="BV61" i="15"/>
  <c r="BZ61" i="15"/>
  <c r="BS61" i="15"/>
  <c r="G61" i="15"/>
  <c r="AX61" i="15"/>
  <c r="AH61" i="15"/>
  <c r="R61" i="15"/>
  <c r="AF61" i="15"/>
  <c r="BM57" i="15"/>
  <c r="BO57" i="15"/>
  <c r="BJ57" i="15"/>
  <c r="AP57" i="15"/>
  <c r="Z57" i="15"/>
  <c r="J57" i="15"/>
  <c r="BT57" i="15"/>
  <c r="L57" i="15"/>
  <c r="U57" i="15"/>
  <c r="W53" i="15"/>
  <c r="BQ53" i="15"/>
  <c r="AM53" i="15"/>
  <c r="BM53" i="15"/>
  <c r="BS53" i="15"/>
  <c r="AX53" i="15"/>
  <c r="AH53" i="15"/>
  <c r="R53" i="15"/>
  <c r="BW53" i="15"/>
  <c r="Q53" i="15"/>
  <c r="AZ53" i="15"/>
  <c r="CA49" i="15"/>
  <c r="BN49" i="15"/>
  <c r="BD49" i="15"/>
  <c r="AK49" i="15"/>
  <c r="L49" i="15"/>
  <c r="M49" i="15"/>
  <c r="AN49" i="15"/>
  <c r="BA49" i="15"/>
  <c r="BG49" i="15"/>
  <c r="AA49" i="15"/>
  <c r="W49" i="15"/>
  <c r="BV41" i="15"/>
  <c r="BD13" i="15"/>
  <c r="J29" i="15"/>
  <c r="AH10" i="15"/>
  <c r="W10" i="15"/>
  <c r="BO13" i="15"/>
  <c r="BT45" i="15"/>
  <c r="O41" i="15"/>
  <c r="G13" i="15"/>
  <c r="BX13" i="15"/>
  <c r="BV29" i="15"/>
  <c r="F17" i="15"/>
  <c r="AW17" i="15"/>
  <c r="AG21" i="15"/>
  <c r="F25" i="15"/>
  <c r="AW25" i="15"/>
  <c r="AG37" i="15"/>
  <c r="AA41" i="15"/>
  <c r="BG41" i="15"/>
  <c r="AQ45" i="15"/>
  <c r="K45" i="15"/>
  <c r="AS17" i="15"/>
  <c r="AE17" i="15"/>
  <c r="BM17" i="15"/>
  <c r="BT21" i="15"/>
  <c r="AQ21" i="15"/>
  <c r="BY21" i="15"/>
  <c r="BJ25" i="15"/>
  <c r="AO25" i="15"/>
  <c r="T25" i="15"/>
  <c r="BI25" i="15"/>
  <c r="AN25" i="15"/>
  <c r="M25" i="15"/>
  <c r="BG25" i="15"/>
  <c r="AQ25" i="15"/>
  <c r="AA25" i="15"/>
  <c r="K25" i="15"/>
  <c r="BO25" i="15"/>
  <c r="BU25" i="15"/>
  <c r="T29" i="15"/>
  <c r="AS29" i="15"/>
  <c r="BK29" i="15"/>
  <c r="K29" i="15"/>
  <c r="AT33" i="15"/>
  <c r="BQ33" i="15"/>
  <c r="AD37" i="15"/>
  <c r="AN37" i="15"/>
  <c r="AU37" i="15"/>
  <c r="G37" i="15"/>
  <c r="BU37" i="15"/>
  <c r="AG41" i="15"/>
  <c r="BD41" i="15"/>
  <c r="T41" i="15"/>
  <c r="BU41" i="15"/>
  <c r="AO45" i="15"/>
  <c r="BZ45" i="15"/>
  <c r="AB45" i="15"/>
  <c r="BW45" i="15"/>
  <c r="V41" i="15"/>
  <c r="AE37" i="15"/>
  <c r="BA41" i="15"/>
  <c r="M41" i="15"/>
  <c r="AJ41" i="15"/>
  <c r="CA41" i="15"/>
  <c r="Q45" i="15"/>
  <c r="AZ45" i="15"/>
  <c r="L45" i="15"/>
  <c r="J25" i="15"/>
  <c r="BQ45" i="15"/>
  <c r="AD45" i="15"/>
  <c r="BU45" i="15"/>
  <c r="H45" i="15"/>
  <c r="AJ45" i="15"/>
  <c r="BO45" i="15"/>
  <c r="U45" i="15"/>
  <c r="BA45" i="15"/>
  <c r="BN41" i="15"/>
  <c r="BS41" i="15"/>
  <c r="P41" i="15"/>
  <c r="AN41" i="15"/>
  <c r="E41" i="15"/>
  <c r="AK41" i="15"/>
  <c r="AK37" i="15"/>
  <c r="BM37" i="15"/>
  <c r="CA37" i="15"/>
  <c r="W37" i="15"/>
  <c r="AY37" i="15"/>
  <c r="AH37" i="15"/>
  <c r="I37" i="15"/>
  <c r="AO37" i="15"/>
  <c r="BR33" i="15"/>
  <c r="BQ29" i="15"/>
  <c r="AK29" i="15"/>
  <c r="BO29" i="15"/>
  <c r="G29" i="15"/>
  <c r="AA29" i="15"/>
  <c r="AU29" i="15"/>
  <c r="H29" i="15"/>
  <c r="AN29" i="15"/>
  <c r="BN29" i="15"/>
  <c r="AJ29" i="15"/>
  <c r="CV82" i="11"/>
  <c r="CU82" i="11"/>
  <c r="CU74" i="11"/>
  <c r="CU46" i="11"/>
  <c r="CT78" i="11"/>
  <c r="CT70" i="11"/>
  <c r="CT62" i="11"/>
  <c r="CT42" i="11"/>
  <c r="CT30" i="11"/>
  <c r="CS78" i="11"/>
  <c r="CS62" i="11"/>
  <c r="CS46" i="11"/>
  <c r="CS34" i="11"/>
  <c r="CR86" i="11"/>
  <c r="CR54" i="11"/>
  <c r="CR46" i="11"/>
  <c r="CR18" i="11"/>
  <c r="CQ66" i="11"/>
  <c r="CP50" i="11"/>
  <c r="CP42" i="11"/>
  <c r="CO86" i="11"/>
  <c r="CO46" i="11"/>
  <c r="CN74" i="11"/>
  <c r="CN34" i="11"/>
  <c r="CM82" i="11"/>
  <c r="CM58" i="11"/>
  <c r="CM50" i="11"/>
  <c r="CK30" i="11"/>
  <c r="CJ42" i="11"/>
  <c r="CG70" i="11"/>
  <c r="CF50" i="11"/>
  <c r="CC62" i="11"/>
  <c r="BU58" i="11"/>
  <c r="CV86" i="11"/>
  <c r="CV74" i="11"/>
  <c r="CU86" i="11"/>
  <c r="CU66" i="11"/>
  <c r="CU58" i="11"/>
  <c r="CU50" i="11"/>
  <c r="CT82" i="11"/>
  <c r="CT54" i="11"/>
  <c r="CT46" i="11"/>
  <c r="CS82" i="11"/>
  <c r="CS66" i="11"/>
  <c r="CS50" i="11"/>
  <c r="CS38" i="11"/>
  <c r="CS14" i="11"/>
  <c r="CR62" i="11"/>
  <c r="CQ70" i="11"/>
  <c r="CQ42" i="11"/>
  <c r="CQ34" i="11"/>
  <c r="CP58" i="11"/>
  <c r="CP18" i="11"/>
  <c r="CO62" i="11"/>
  <c r="CO54" i="11"/>
  <c r="CN78" i="11"/>
  <c r="CN50" i="11"/>
  <c r="CN42" i="11"/>
  <c r="CM30" i="11"/>
  <c r="CL58" i="11"/>
  <c r="AZ88" i="15"/>
  <c r="BQ88" i="15"/>
  <c r="BL80" i="15"/>
  <c r="M80" i="15"/>
  <c r="AL52" i="15"/>
  <c r="F52" i="15"/>
  <c r="T40" i="15"/>
  <c r="BE40" i="15"/>
  <c r="S24" i="15"/>
  <c r="BE24" i="15"/>
  <c r="AC56" i="15"/>
  <c r="BS12" i="15"/>
  <c r="AG12" i="15"/>
  <c r="BC12" i="15"/>
  <c r="BU12" i="15"/>
  <c r="AN16" i="15"/>
  <c r="BJ12" i="15"/>
  <c r="AN40" i="15"/>
  <c r="AN52" i="15"/>
  <c r="AV60" i="15"/>
  <c r="AB84" i="15"/>
  <c r="AF60" i="15"/>
  <c r="BH28" i="15"/>
  <c r="U68" i="15"/>
  <c r="E28" i="15"/>
  <c r="AO48" i="15"/>
  <c r="BX12" i="15"/>
  <c r="AG59" i="15"/>
  <c r="CA59" i="15"/>
  <c r="AH35" i="15"/>
  <c r="AF35" i="15"/>
  <c r="X27" i="15"/>
  <c r="AU27" i="15"/>
  <c r="BN23" i="15"/>
  <c r="AV23" i="15"/>
  <c r="BU19" i="15"/>
  <c r="AF19" i="15"/>
  <c r="BY19" i="15"/>
  <c r="BF88" i="15"/>
  <c r="BP72" i="15"/>
  <c r="AB12" i="15"/>
  <c r="N12" i="15"/>
  <c r="Z12" i="15"/>
  <c r="AH12" i="15"/>
  <c r="BG12" i="15"/>
  <c r="BO12" i="15"/>
  <c r="AS20" i="15"/>
  <c r="AH36" i="15"/>
  <c r="BG48" i="15"/>
  <c r="BD36" i="15"/>
  <c r="H84" i="15"/>
  <c r="O12" i="15"/>
  <c r="AR56" i="15"/>
  <c r="M60" i="15"/>
  <c r="AD16" i="15"/>
  <c r="AK36" i="15"/>
  <c r="AZ29" i="15"/>
  <c r="AD29" i="15"/>
  <c r="I29" i="15"/>
  <c r="AX29" i="15"/>
  <c r="X29" i="15"/>
  <c r="BW29" i="15"/>
  <c r="AY29" i="15"/>
  <c r="AI29" i="15"/>
  <c r="S29" i="15"/>
  <c r="BX29" i="15"/>
  <c r="BT29" i="15"/>
  <c r="AZ33" i="15"/>
  <c r="AZ37" i="15"/>
  <c r="T37" i="15"/>
  <c r="BD37" i="15"/>
  <c r="X37" i="15"/>
  <c r="BC37" i="15"/>
  <c r="AI37" i="15"/>
  <c r="O37" i="15"/>
  <c r="BN37" i="15"/>
  <c r="BQ37" i="15"/>
  <c r="AW41" i="15"/>
  <c r="U41" i="15"/>
  <c r="BR41" i="15"/>
  <c r="AV41" i="15"/>
  <c r="X41" i="15"/>
  <c r="BZ41" i="15"/>
  <c r="BE45" i="15"/>
  <c r="AK45" i="15"/>
  <c r="M45" i="15"/>
  <c r="BH45" i="15"/>
  <c r="AN45" i="15"/>
  <c r="T45" i="15"/>
  <c r="BX45" i="15"/>
  <c r="AW49" i="15"/>
  <c r="I49" i="15"/>
  <c r="AF49" i="15"/>
  <c r="BT53" i="15"/>
  <c r="BU65" i="15"/>
  <c r="BN69" i="15"/>
  <c r="BM89" i="15"/>
  <c r="BD10" i="15"/>
  <c r="CL74" i="11"/>
  <c r="CK70" i="11"/>
  <c r="CJ62" i="11"/>
  <c r="CI46" i="11"/>
  <c r="CF86" i="11"/>
  <c r="CE42" i="11"/>
  <c r="CC78" i="11"/>
  <c r="BX58" i="11"/>
  <c r="CM74" i="11"/>
  <c r="CL50" i="11"/>
  <c r="BX50" i="11"/>
  <c r="BO86" i="11"/>
  <c r="CM86" i="11"/>
  <c r="CD82" i="11"/>
  <c r="CH82" i="11"/>
  <c r="CJ82" i="11"/>
  <c r="CN82" i="11"/>
  <c r="CP82" i="11"/>
  <c r="CQ82" i="11"/>
  <c r="CI82" i="11"/>
  <c r="CL82" i="11"/>
  <c r="CO82" i="11"/>
  <c r="CR82" i="11"/>
  <c r="BV78" i="11"/>
  <c r="CL78" i="11"/>
  <c r="CM78" i="11"/>
  <c r="CP78" i="11"/>
  <c r="BM74" i="11"/>
  <c r="CH74" i="11"/>
  <c r="CJ74" i="11"/>
  <c r="CK74" i="11"/>
  <c r="CQ74" i="11"/>
  <c r="CO74" i="11"/>
  <c r="CR74" i="11"/>
  <c r="BO70" i="11"/>
  <c r="BP70" i="11"/>
  <c r="CC70" i="11"/>
  <c r="CM70" i="11"/>
  <c r="CE70" i="11"/>
  <c r="CI70" i="11"/>
  <c r="CL70" i="11"/>
  <c r="CN70" i="11"/>
  <c r="CP70" i="11"/>
  <c r="CJ66" i="11"/>
  <c r="BS66" i="11"/>
  <c r="CK66" i="11"/>
  <c r="CO66" i="11"/>
  <c r="CR66" i="11"/>
  <c r="CH62" i="11"/>
  <c r="CK62" i="11"/>
  <c r="CL62" i="11"/>
  <c r="CM62" i="11"/>
  <c r="BN62" i="11"/>
  <c r="BT62" i="11"/>
  <c r="BW62" i="11"/>
  <c r="CN62" i="11"/>
  <c r="CP62" i="11"/>
  <c r="CQ62" i="11"/>
  <c r="BO58" i="11"/>
  <c r="CD58" i="11"/>
  <c r="CF58" i="11"/>
  <c r="CO58" i="11"/>
  <c r="CR58" i="11"/>
  <c r="CC54" i="11"/>
  <c r="CI54" i="11"/>
  <c r="CJ54" i="11"/>
  <c r="CL54" i="11"/>
  <c r="CH54" i="11"/>
  <c r="CK54" i="11"/>
  <c r="CN54" i="11"/>
  <c r="CP54" i="11"/>
  <c r="CQ54" i="11"/>
  <c r="BW50" i="11"/>
  <c r="BY50" i="11"/>
  <c r="BZ50" i="11"/>
  <c r="CE50" i="11"/>
  <c r="CO50" i="11"/>
  <c r="CR50" i="11"/>
  <c r="BP46" i="11"/>
  <c r="BV46" i="11"/>
  <c r="CJ46" i="11"/>
  <c r="CL46" i="11"/>
  <c r="CM46" i="11"/>
  <c r="CP46" i="11"/>
  <c r="CN46" i="11"/>
  <c r="CQ46" i="11"/>
  <c r="BW42" i="11"/>
  <c r="CK42" i="11"/>
  <c r="CO42" i="11"/>
  <c r="CR42" i="11"/>
  <c r="CS42" i="11"/>
  <c r="BX42" i="11"/>
  <c r="BQ38" i="11"/>
  <c r="CL38" i="11"/>
  <c r="CN38" i="11"/>
  <c r="CP38" i="11"/>
  <c r="BR38" i="11"/>
  <c r="CH38" i="11"/>
  <c r="CJ38" i="11"/>
  <c r="CM38" i="11"/>
  <c r="CQ38" i="11"/>
  <c r="CR38" i="11"/>
  <c r="BV34" i="11"/>
  <c r="BR34" i="11"/>
  <c r="CG34" i="11"/>
  <c r="CK34" i="11"/>
  <c r="BU34" i="11"/>
  <c r="CI34" i="11"/>
  <c r="CN30" i="11"/>
  <c r="CP30" i="11"/>
  <c r="CQ30" i="11"/>
  <c r="CR30" i="11"/>
  <c r="CS26" i="11"/>
  <c r="BO22" i="11"/>
  <c r="CR22" i="11"/>
  <c r="CC18" i="11"/>
  <c r="CI18" i="11"/>
  <c r="CL18" i="11"/>
  <c r="CQ14" i="11"/>
  <c r="CO10" i="11"/>
  <c r="CG50" i="11"/>
  <c r="CF66" i="11"/>
  <c r="CD54" i="11"/>
  <c r="BZ82" i="11"/>
  <c r="BV38" i="11"/>
  <c r="BS42" i="11"/>
  <c r="BQ62" i="11"/>
  <c r="BN73" i="12"/>
  <c r="H73" i="12"/>
  <c r="DV73" i="12"/>
  <c r="AP73" i="12"/>
  <c r="EI73" i="12"/>
  <c r="AA73" i="12"/>
  <c r="CW73" i="12"/>
  <c r="AH73" i="12"/>
  <c r="CT73" i="12"/>
  <c r="CQ73" i="12"/>
  <c r="BT73" i="12"/>
  <c r="AZ73" i="12"/>
  <c r="DW73" i="12"/>
  <c r="AI73" i="12"/>
  <c r="U73" i="12"/>
  <c r="BU73" i="12"/>
  <c r="I73" i="12"/>
  <c r="BC73" i="12"/>
  <c r="EF73" i="12"/>
  <c r="BW73" i="12"/>
  <c r="J73" i="12"/>
  <c r="EH73" i="12"/>
  <c r="BF73" i="12"/>
  <c r="D72" i="33"/>
  <c r="DR69" i="11" s="1"/>
  <c r="BH66" i="23" s="1"/>
  <c r="AQ60" i="33"/>
  <c r="BS76" i="15"/>
  <c r="T56" i="15"/>
  <c r="H72" i="15"/>
  <c r="S48" i="15"/>
  <c r="AR72" i="15"/>
  <c r="AF76" i="15"/>
  <c r="V24" i="15"/>
  <c r="F48" i="15"/>
  <c r="BE60" i="15"/>
  <c r="AY36" i="15"/>
  <c r="BQ56" i="15"/>
  <c r="AD68" i="15"/>
  <c r="BM64" i="15"/>
  <c r="BH52" i="15"/>
  <c r="H64" i="15"/>
  <c r="AN80" i="15"/>
  <c r="AV84" i="15"/>
  <c r="BV32" i="15"/>
  <c r="AL36" i="15"/>
  <c r="AW56" i="15"/>
  <c r="AG64" i="15"/>
  <c r="AU74" i="15"/>
  <c r="BY76" i="11"/>
  <c r="BW80" i="11"/>
  <c r="BR72" i="11"/>
  <c r="BZ79" i="15"/>
  <c r="CA88" i="11"/>
  <c r="CL88" i="11"/>
  <c r="CM88" i="11"/>
  <c r="BM88" i="11"/>
  <c r="BQ88" i="11"/>
  <c r="BV88" i="11"/>
  <c r="CD88" i="11"/>
  <c r="BU84" i="11"/>
  <c r="BN84" i="11"/>
  <c r="BX84" i="11"/>
  <c r="CB84" i="11"/>
  <c r="BW84" i="11"/>
  <c r="CA84" i="11"/>
  <c r="BR80" i="11"/>
  <c r="CC80" i="11"/>
  <c r="CI80" i="11"/>
  <c r="CJ80" i="11"/>
  <c r="CL80" i="11"/>
  <c r="CB80" i="11"/>
  <c r="BQ76" i="11"/>
  <c r="BO76" i="11"/>
  <c r="CE76" i="11"/>
  <c r="CF76" i="11"/>
  <c r="CG76" i="11"/>
  <c r="CA76" i="11"/>
  <c r="CA72" i="11"/>
  <c r="BP72" i="11"/>
  <c r="BS72" i="11"/>
  <c r="CD72" i="11"/>
  <c r="CK72" i="11"/>
  <c r="CL72" i="11"/>
  <c r="BX72" i="11"/>
  <c r="BL68" i="11"/>
  <c r="BZ68" i="11"/>
  <c r="CA68" i="11"/>
  <c r="CB68" i="11"/>
  <c r="CC68" i="11"/>
  <c r="BO68" i="11"/>
  <c r="BS64" i="11"/>
  <c r="BV64" i="11"/>
  <c r="BY64" i="11"/>
  <c r="CG64" i="11"/>
  <c r="CK64" i="11"/>
  <c r="BU64" i="11"/>
  <c r="CD64" i="11"/>
  <c r="BP60" i="11"/>
  <c r="BN60" i="11"/>
  <c r="BT60" i="11"/>
  <c r="CF60" i="11"/>
  <c r="CI60" i="11"/>
  <c r="BW60" i="11"/>
  <c r="BY60" i="11"/>
  <c r="CA60" i="11"/>
  <c r="CB60" i="11"/>
  <c r="CE60" i="11"/>
  <c r="BZ56" i="11"/>
  <c r="CJ56" i="11"/>
  <c r="CK56" i="11"/>
  <c r="BR52" i="11"/>
  <c r="BU52" i="11"/>
  <c r="BW52" i="11"/>
  <c r="CA52" i="11"/>
  <c r="CG52" i="11"/>
  <c r="CH52" i="11"/>
  <c r="CM52" i="11"/>
  <c r="CD52" i="11"/>
  <c r="BO48" i="11"/>
  <c r="BS48" i="11"/>
  <c r="CC48" i="11"/>
  <c r="CE48" i="11"/>
  <c r="CF48" i="11"/>
  <c r="CI48" i="11"/>
  <c r="BW48" i="11"/>
  <c r="BS44" i="11"/>
  <c r="BV44" i="11"/>
  <c r="BZ44" i="11"/>
  <c r="CA44" i="11"/>
  <c r="CB44" i="11"/>
  <c r="CM44" i="11"/>
  <c r="BT44" i="11"/>
  <c r="CC44" i="11"/>
  <c r="CE44" i="11"/>
  <c r="BX40" i="11"/>
  <c r="BM40" i="11"/>
  <c r="BQ40" i="11"/>
  <c r="BR40" i="11"/>
  <c r="CH40" i="11"/>
  <c r="CJ40" i="11"/>
  <c r="BU40" i="11"/>
  <c r="BW36" i="11"/>
  <c r="CC36" i="11"/>
  <c r="CE36" i="11"/>
  <c r="CM36" i="11"/>
  <c r="BM36" i="11"/>
  <c r="CB36" i="11"/>
  <c r="BL32" i="11"/>
  <c r="BT32" i="11"/>
  <c r="CG32" i="11"/>
  <c r="CJ32" i="11"/>
  <c r="BQ32" i="11"/>
  <c r="BY32" i="11"/>
  <c r="BZ32" i="11"/>
  <c r="CA32" i="11"/>
  <c r="CC32" i="11"/>
  <c r="CD32" i="11"/>
  <c r="CE32" i="11"/>
  <c r="BM28" i="11"/>
  <c r="BN28" i="11"/>
  <c r="BS28" i="11"/>
  <c r="CF28" i="11"/>
  <c r="CI28" i="11"/>
  <c r="CM28" i="11"/>
  <c r="CN28" i="11"/>
  <c r="BT28" i="11"/>
  <c r="CC24" i="11"/>
  <c r="CK24" i="11"/>
  <c r="CL24" i="11"/>
  <c r="CB24" i="11"/>
  <c r="BQ20" i="11"/>
  <c r="BX20" i="11"/>
  <c r="CE20" i="11"/>
  <c r="CH20" i="11"/>
  <c r="CJ20" i="11"/>
  <c r="CM20" i="11"/>
  <c r="CN20" i="11"/>
  <c r="CC20" i="11"/>
  <c r="CD20" i="11"/>
  <c r="BW16" i="11"/>
  <c r="BR16" i="11"/>
  <c r="CA16" i="11"/>
  <c r="CF16" i="11"/>
  <c r="AF16" i="12"/>
  <c r="EE16" i="12"/>
  <c r="DQ57" i="12"/>
  <c r="DL57" i="12"/>
  <c r="AZ57" i="12"/>
  <c r="D80" i="33"/>
  <c r="DR77" i="11" s="1"/>
  <c r="BH74" i="23" s="1"/>
  <c r="BW89" i="15"/>
  <c r="BQ89" i="15"/>
  <c r="BO89" i="15"/>
  <c r="BX89" i="15"/>
  <c r="BS85" i="15"/>
  <c r="BM85" i="15"/>
  <c r="BO85" i="15"/>
  <c r="BT85" i="15"/>
  <c r="BW81" i="15"/>
  <c r="BX81" i="15"/>
  <c r="BM81" i="15"/>
  <c r="K81" i="15"/>
  <c r="BS81" i="15"/>
  <c r="BQ81" i="15"/>
  <c r="AJ77" i="15"/>
  <c r="AQ77" i="15"/>
  <c r="CA77" i="15"/>
  <c r="BZ77" i="15"/>
  <c r="BS77" i="15"/>
  <c r="BT77" i="15"/>
  <c r="W73" i="15"/>
  <c r="BW73" i="15"/>
  <c r="BQ73" i="15"/>
  <c r="AQ73" i="15"/>
  <c r="BS73" i="15"/>
  <c r="BX73" i="15"/>
  <c r="Y69" i="15"/>
  <c r="CA69" i="15"/>
  <c r="BZ69" i="15"/>
  <c r="G69" i="15"/>
  <c r="BW69" i="15"/>
  <c r="BR69" i="15"/>
  <c r="AY65" i="15"/>
  <c r="CA65" i="15"/>
  <c r="BQ65" i="15"/>
  <c r="BS65" i="15"/>
  <c r="BV65" i="15"/>
  <c r="W61" i="15"/>
  <c r="CA61" i="15"/>
  <c r="BT61" i="15"/>
  <c r="BC61" i="15"/>
  <c r="BW61" i="15"/>
  <c r="BY61" i="15"/>
  <c r="CA57" i="15"/>
  <c r="BU57" i="15"/>
  <c r="AI57" i="15"/>
  <c r="BW57" i="15"/>
  <c r="BN57" i="15"/>
  <c r="BC53" i="15"/>
  <c r="BO53" i="15"/>
  <c r="CA53" i="15"/>
  <c r="BU53" i="15"/>
  <c r="BX53" i="15"/>
  <c r="BY49" i="15"/>
  <c r="H49" i="15"/>
  <c r="AB49" i="15"/>
  <c r="AV49" i="15"/>
  <c r="E49" i="15"/>
  <c r="Y49" i="15"/>
  <c r="AS49" i="15"/>
  <c r="BI49" i="15"/>
  <c r="BJ49" i="15"/>
  <c r="BU49" i="15"/>
  <c r="BT49" i="15"/>
  <c r="X49" i="15"/>
  <c r="AR49" i="15"/>
  <c r="BL49" i="15"/>
  <c r="U49" i="15"/>
  <c r="AO49" i="15"/>
  <c r="AT45" i="15"/>
  <c r="BY45" i="15"/>
  <c r="BN45" i="15"/>
  <c r="P45" i="15"/>
  <c r="AF45" i="15"/>
  <c r="AV45" i="15"/>
  <c r="BL45" i="15"/>
  <c r="I45" i="15"/>
  <c r="Y45" i="15"/>
  <c r="AS45" i="15"/>
  <c r="BI45" i="15"/>
  <c r="AL41" i="15"/>
  <c r="BY41" i="15"/>
  <c r="BT41" i="15"/>
  <c r="L41" i="15"/>
  <c r="AB41" i="15"/>
  <c r="AR41" i="15"/>
  <c r="BH41" i="15"/>
  <c r="I41" i="15"/>
  <c r="Y41" i="15"/>
  <c r="AS41" i="15"/>
  <c r="BI41" i="15"/>
  <c r="BB41" i="15"/>
  <c r="Z37" i="15"/>
  <c r="BY37" i="15"/>
  <c r="BT37" i="15"/>
  <c r="K37" i="15"/>
  <c r="AA37" i="15"/>
  <c r="AQ37" i="15"/>
  <c r="BG37" i="15"/>
  <c r="R37" i="15"/>
  <c r="AS37" i="15"/>
  <c r="BV37" i="15"/>
  <c r="Y37" i="15"/>
  <c r="AT37" i="15"/>
  <c r="P37" i="15"/>
  <c r="BV33" i="15"/>
  <c r="R33" i="15"/>
  <c r="AV29" i="15"/>
  <c r="P29" i="15"/>
  <c r="BV85" i="15"/>
  <c r="BZ89" i="15"/>
  <c r="W69" i="15"/>
  <c r="BN87" i="11"/>
  <c r="CA87" i="11"/>
  <c r="CE87" i="11"/>
  <c r="CD87" i="11"/>
  <c r="CI87" i="11"/>
  <c r="CQ87" i="11"/>
  <c r="CR87" i="11"/>
  <c r="CT87" i="11"/>
  <c r="CS87" i="11"/>
  <c r="BX83" i="11"/>
  <c r="BU83" i="11"/>
  <c r="CP83" i="11"/>
  <c r="CL83" i="11"/>
  <c r="CO83" i="11"/>
  <c r="BR83" i="11"/>
  <c r="CQ83" i="11"/>
  <c r="CR83" i="11"/>
  <c r="CS83" i="11"/>
  <c r="CW83" i="11"/>
  <c r="DA83" i="11"/>
  <c r="EI79" i="11"/>
  <c r="BL79" i="11"/>
  <c r="BT79" i="11"/>
  <c r="CN79" i="11"/>
  <c r="CU79" i="11"/>
  <c r="BM79" i="11"/>
  <c r="CA79" i="11"/>
  <c r="CF79" i="11"/>
  <c r="CG79" i="11"/>
  <c r="CS79" i="11"/>
  <c r="CX79" i="11"/>
  <c r="BY75" i="11"/>
  <c r="CA75" i="11"/>
  <c r="CK75" i="11"/>
  <c r="CM75" i="11"/>
  <c r="CR75" i="11"/>
  <c r="CT75" i="11"/>
  <c r="CV75" i="11"/>
  <c r="CS75" i="11"/>
  <c r="CY75" i="11"/>
  <c r="EE71" i="11"/>
  <c r="BQ71" i="11"/>
  <c r="CQ71" i="11"/>
  <c r="CA71" i="11"/>
  <c r="CC71" i="11"/>
  <c r="CD71" i="11"/>
  <c r="BX71" i="11"/>
  <c r="CI71" i="11"/>
  <c r="CM71" i="11"/>
  <c r="CO71" i="11"/>
  <c r="CR71" i="11"/>
  <c r="CS71" i="11"/>
  <c r="CT71" i="11"/>
  <c r="BV67" i="11"/>
  <c r="CO67" i="11"/>
  <c r="CR67" i="11"/>
  <c r="CP67" i="11"/>
  <c r="CU67" i="11"/>
  <c r="BU67" i="11"/>
  <c r="CS67" i="11"/>
  <c r="CX67" i="11"/>
  <c r="CJ63" i="11"/>
  <c r="CF63" i="11"/>
  <c r="CN63" i="11"/>
  <c r="CT63" i="11"/>
  <c r="CV63" i="11"/>
  <c r="CH63" i="11"/>
  <c r="CP63" i="11"/>
  <c r="CS63" i="11"/>
  <c r="CU63" i="11"/>
  <c r="CY63" i="11"/>
  <c r="BM59" i="11"/>
  <c r="CM59" i="11"/>
  <c r="CA59" i="11"/>
  <c r="CB59" i="11"/>
  <c r="BP59" i="11"/>
  <c r="CN59" i="11"/>
  <c r="CR59" i="11"/>
  <c r="CS59" i="11"/>
  <c r="CT59" i="11"/>
  <c r="CV59" i="11"/>
  <c r="CZ59" i="11"/>
  <c r="CA55" i="11"/>
  <c r="CI55" i="11"/>
  <c r="CR55" i="11"/>
  <c r="CD55" i="11"/>
  <c r="CE55" i="11"/>
  <c r="CQ55" i="11"/>
  <c r="CU55" i="11"/>
  <c r="BL55" i="11"/>
  <c r="CS55" i="11"/>
  <c r="CA51" i="11"/>
  <c r="BX51" i="11"/>
  <c r="CL51" i="11"/>
  <c r="CP51" i="11"/>
  <c r="CO51" i="11"/>
  <c r="CV51" i="11"/>
  <c r="BR51" i="11"/>
  <c r="CQ51" i="11"/>
  <c r="CS51" i="11"/>
  <c r="CU51" i="11"/>
  <c r="CY51" i="11"/>
  <c r="ED47" i="11"/>
  <c r="CF47" i="11"/>
  <c r="CH47" i="11"/>
  <c r="CN47" i="11"/>
  <c r="DX47" i="11"/>
  <c r="CA47" i="11"/>
  <c r="CB47" i="11"/>
  <c r="CG47" i="11"/>
  <c r="CS47" i="11"/>
  <c r="CT47" i="11"/>
  <c r="CV47" i="11"/>
  <c r="CZ47" i="11"/>
  <c r="CA43" i="11"/>
  <c r="CR43" i="11"/>
  <c r="BP43" i="11"/>
  <c r="BY43" i="11"/>
  <c r="CK43" i="11"/>
  <c r="CS43" i="11"/>
  <c r="CW43" i="11"/>
  <c r="DA43" i="11"/>
  <c r="CU39" i="11"/>
  <c r="EI35" i="11"/>
  <c r="CV35" i="11"/>
  <c r="CZ35" i="11"/>
  <c r="CG31" i="11"/>
  <c r="CP31" i="11"/>
  <c r="BP27" i="11"/>
  <c r="CA27" i="11"/>
  <c r="CN27" i="11"/>
  <c r="BS23" i="11"/>
  <c r="BM23" i="11"/>
  <c r="CI23" i="11"/>
  <c r="CQ23" i="11"/>
  <c r="CR23" i="11"/>
  <c r="CT23" i="11"/>
  <c r="CM23" i="11"/>
  <c r="CS23" i="11"/>
  <c r="BU19" i="11"/>
  <c r="CL19" i="11"/>
  <c r="CP19" i="11"/>
  <c r="CO19" i="11"/>
  <c r="BV19" i="11"/>
  <c r="CQ19" i="11"/>
  <c r="CR19" i="11"/>
  <c r="CS19" i="11"/>
  <c r="CW19" i="11"/>
  <c r="DA19" i="11"/>
  <c r="BY7" i="11"/>
  <c r="DU42" i="11"/>
  <c r="EP57" i="12"/>
  <c r="AS15" i="15"/>
  <c r="AC15" i="15"/>
  <c r="AC63" i="15"/>
  <c r="BP63" i="15"/>
  <c r="BP31" i="15"/>
  <c r="BP39" i="15"/>
  <c r="BP71" i="15"/>
  <c r="BP87" i="15"/>
  <c r="S15" i="15"/>
  <c r="R15" i="15"/>
  <c r="AD15" i="15"/>
  <c r="BA15" i="15"/>
  <c r="L15" i="15"/>
  <c r="BN15" i="15"/>
  <c r="AM15" i="15"/>
  <c r="V15" i="15"/>
  <c r="AT15" i="15"/>
  <c r="AO15" i="15"/>
  <c r="Z15" i="15"/>
  <c r="AI15" i="15"/>
  <c r="AG15" i="15"/>
  <c r="BR35" i="15"/>
  <c r="BT55" i="15"/>
  <c r="CA83" i="15"/>
  <c r="I19" i="15"/>
  <c r="T27" i="15"/>
  <c r="Y31" i="15"/>
  <c r="BJ35" i="15"/>
  <c r="BC47" i="15"/>
  <c r="L55" i="15"/>
  <c r="BH55" i="15"/>
  <c r="H59" i="15"/>
  <c r="AZ59" i="15"/>
  <c r="T63" i="15"/>
  <c r="AJ67" i="15"/>
  <c r="AN71" i="15"/>
  <c r="AN75" i="15"/>
  <c r="L79" i="15"/>
  <c r="BD79" i="15"/>
  <c r="T83" i="15"/>
  <c r="X87" i="15"/>
  <c r="AJ91" i="15"/>
  <c r="AB55" i="15"/>
  <c r="AG19" i="15"/>
  <c r="AV19" i="15"/>
  <c r="AF55" i="15"/>
  <c r="P19" i="15"/>
  <c r="AU43" i="15"/>
  <c r="BN19" i="15"/>
  <c r="AR23" i="15"/>
  <c r="AK23" i="15"/>
  <c r="AY23" i="15"/>
  <c r="BU23" i="15"/>
  <c r="L27" i="15"/>
  <c r="AA27" i="15"/>
  <c r="Q31" i="15"/>
  <c r="BL19" i="15"/>
  <c r="BR31" i="15"/>
  <c r="BC35" i="15"/>
  <c r="BA39" i="15"/>
  <c r="I43" i="15"/>
  <c r="BI51" i="15"/>
  <c r="BU67" i="15"/>
  <c r="Z51" i="15"/>
  <c r="AW59" i="15"/>
  <c r="I23" i="15"/>
  <c r="AJ35" i="15"/>
  <c r="CF84" i="11"/>
  <c r="CF72" i="11"/>
  <c r="CF52" i="11"/>
  <c r="CF44" i="11"/>
  <c r="CE72" i="11"/>
  <c r="CE52" i="11"/>
  <c r="CE28" i="11"/>
  <c r="CE16" i="11"/>
  <c r="CD80" i="11"/>
  <c r="CD68" i="11"/>
  <c r="CD56" i="11"/>
  <c r="CD48" i="11"/>
  <c r="CD36" i="11"/>
  <c r="CC84" i="11"/>
  <c r="CC72" i="11"/>
  <c r="CC64" i="11"/>
  <c r="CC52" i="11"/>
  <c r="CC16" i="11"/>
  <c r="CB79" i="11"/>
  <c r="CB64" i="11"/>
  <c r="CB52" i="11"/>
  <c r="CB40" i="11"/>
  <c r="CB28" i="11"/>
  <c r="CB20" i="11"/>
  <c r="CA83" i="11"/>
  <c r="CA67" i="11"/>
  <c r="CA56" i="11"/>
  <c r="CA40" i="11"/>
  <c r="BZ80" i="11"/>
  <c r="BZ36" i="11"/>
  <c r="BY28" i="11"/>
  <c r="BX19" i="11"/>
  <c r="BW68" i="11"/>
  <c r="BV35" i="11"/>
  <c r="BU35" i="11"/>
  <c r="BQ48" i="11"/>
  <c r="BN47" i="11"/>
  <c r="AC31" i="15"/>
  <c r="BP75" i="15"/>
  <c r="BP91" i="15"/>
  <c r="BX75" i="15"/>
  <c r="BQ15" i="15"/>
  <c r="BI15" i="15"/>
  <c r="AU15" i="15"/>
  <c r="AB15" i="15"/>
  <c r="Y15" i="15"/>
  <c r="M15" i="15"/>
  <c r="BK15" i="15"/>
  <c r="AR15" i="15"/>
  <c r="AJ15" i="15"/>
  <c r="AV15" i="15"/>
  <c r="AA15" i="15"/>
  <c r="AN15" i="15"/>
  <c r="BZ15" i="15"/>
  <c r="BU15" i="15"/>
  <c r="BH15" i="15"/>
  <c r="AZ15" i="15"/>
  <c r="AE15" i="15"/>
  <c r="BO15" i="15"/>
  <c r="AD19" i="15"/>
  <c r="Y23" i="15"/>
  <c r="AO27" i="15"/>
  <c r="BE31" i="15"/>
  <c r="AE43" i="15"/>
  <c r="AT39" i="15"/>
  <c r="T55" i="15"/>
  <c r="P59" i="15"/>
  <c r="BH59" i="15"/>
  <c r="AJ63" i="15"/>
  <c r="AV67" i="15"/>
  <c r="H71" i="15"/>
  <c r="AZ71" i="15"/>
  <c r="H75" i="15"/>
  <c r="AZ75" i="15"/>
  <c r="T79" i="15"/>
  <c r="AJ83" i="15"/>
  <c r="AN87" i="15"/>
  <c r="AV91" i="15"/>
  <c r="AB79" i="15"/>
  <c r="Q15" i="15"/>
  <c r="V19" i="15"/>
  <c r="AK19" i="15"/>
  <c r="AF79" i="15"/>
  <c r="E19" i="15"/>
  <c r="AM19" i="15"/>
  <c r="BZ19" i="15"/>
  <c r="AB23" i="15"/>
  <c r="P23" i="15"/>
  <c r="AM23" i="15"/>
  <c r="BY23" i="15"/>
  <c r="AP27" i="15"/>
  <c r="BZ27" i="15"/>
  <c r="BL87" i="15"/>
  <c r="U27" i="15"/>
  <c r="AW35" i="15"/>
  <c r="W35" i="15"/>
  <c r="J39" i="15"/>
  <c r="L43" i="15"/>
  <c r="BH51" i="15"/>
  <c r="BO75" i="15"/>
  <c r="R23" i="15"/>
  <c r="BA67" i="15"/>
  <c r="M83" i="15"/>
  <c r="AT82" i="15"/>
  <c r="EB88" i="11"/>
  <c r="BR88" i="11"/>
  <c r="BU88" i="11"/>
  <c r="BW88" i="11"/>
  <c r="BX88" i="11"/>
  <c r="BT88" i="11"/>
  <c r="BZ88" i="11"/>
  <c r="EW84" i="11"/>
  <c r="EF84" i="11"/>
  <c r="BQ84" i="11"/>
  <c r="BS84" i="11"/>
  <c r="BT84" i="11"/>
  <c r="BZ84" i="11"/>
  <c r="BO84" i="11"/>
  <c r="BV84" i="11"/>
  <c r="BY84" i="11"/>
  <c r="BM80" i="11"/>
  <c r="BY80" i="11"/>
  <c r="BX80" i="11"/>
  <c r="BV73" i="23"/>
  <c r="BN76" i="11"/>
  <c r="BR76" i="11"/>
  <c r="BX76" i="11"/>
  <c r="BL76" i="11"/>
  <c r="BP76" i="11"/>
  <c r="BT76" i="11"/>
  <c r="BU76" i="11"/>
  <c r="BW76" i="11"/>
  <c r="BZ76" i="11"/>
  <c r="EB72" i="11"/>
  <c r="BV72" i="11"/>
  <c r="BY72" i="11"/>
  <c r="BT68" i="11"/>
  <c r="BU68" i="11"/>
  <c r="BV68" i="11"/>
  <c r="BY68" i="11"/>
  <c r="BM68" i="11"/>
  <c r="BP68" i="11"/>
  <c r="BQ68" i="11"/>
  <c r="BX68" i="11"/>
  <c r="BP64" i="11"/>
  <c r="BQ64" i="11"/>
  <c r="BX64" i="11"/>
  <c r="BW64" i="11"/>
  <c r="BZ64" i="11"/>
  <c r="EA60" i="11"/>
  <c r="BM60" i="11"/>
  <c r="BR60" i="11"/>
  <c r="BZ60" i="11"/>
  <c r="BU60" i="11"/>
  <c r="BV60" i="11"/>
  <c r="EI56" i="11"/>
  <c r="BO56" i="11"/>
  <c r="BV56" i="11"/>
  <c r="BW56" i="11"/>
  <c r="BY56" i="11"/>
  <c r="BP56" i="11"/>
  <c r="BQ56" i="11"/>
  <c r="BX56" i="11"/>
  <c r="BX52" i="11"/>
  <c r="BL52" i="11"/>
  <c r="BN52" i="11"/>
  <c r="BT52" i="11"/>
  <c r="BZ52" i="11"/>
  <c r="BP48" i="11"/>
  <c r="BU48" i="11"/>
  <c r="BV48" i="11"/>
  <c r="BM48" i="11"/>
  <c r="BR48" i="11"/>
  <c r="BX48" i="11"/>
  <c r="BY48" i="11"/>
  <c r="BL44" i="11"/>
  <c r="BR44" i="11"/>
  <c r="BX44" i="11"/>
  <c r="BY44" i="11"/>
  <c r="BW44" i="11"/>
  <c r="BS40" i="11"/>
  <c r="BZ40" i="11"/>
  <c r="BO40" i="11"/>
  <c r="BV40" i="11"/>
  <c r="BY40" i="11"/>
  <c r="DW36" i="11"/>
  <c r="BN36" i="11"/>
  <c r="BQ36" i="11"/>
  <c r="BX36" i="11"/>
  <c r="BY36" i="11"/>
  <c r="BP36" i="11"/>
  <c r="BR36" i="11"/>
  <c r="BT36" i="11"/>
  <c r="EE32" i="11"/>
  <c r="BM32" i="11"/>
  <c r="BO32" i="11"/>
  <c r="BP32" i="11"/>
  <c r="BS32" i="11"/>
  <c r="BU32" i="11"/>
  <c r="BV32" i="11"/>
  <c r="BW32" i="11"/>
  <c r="DV28" i="11"/>
  <c r="BW28" i="11"/>
  <c r="CA28" i="11"/>
  <c r="BX28" i="11"/>
  <c r="BZ28" i="11"/>
  <c r="BV24" i="11"/>
  <c r="BX24" i="11"/>
  <c r="BY24" i="11"/>
  <c r="BQ24" i="11"/>
  <c r="BR24" i="11"/>
  <c r="BT24" i="11"/>
  <c r="BU24" i="11"/>
  <c r="CA24" i="11"/>
  <c r="EV20" i="11"/>
  <c r="BN20" i="11"/>
  <c r="BT20" i="11"/>
  <c r="BU20" i="11"/>
  <c r="BM20" i="11"/>
  <c r="BO20" i="11"/>
  <c r="BS20" i="11"/>
  <c r="BW20" i="11"/>
  <c r="BX16" i="11"/>
  <c r="BZ16" i="11"/>
  <c r="AC47" i="15"/>
  <c r="BP47" i="15"/>
  <c r="BP23" i="15"/>
  <c r="BP55" i="15"/>
  <c r="BP79" i="15"/>
  <c r="I15" i="15"/>
  <c r="H15" i="15"/>
  <c r="CA15" i="15"/>
  <c r="P15" i="15"/>
  <c r="BE15" i="15"/>
  <c r="BR15" i="15"/>
  <c r="F15" i="15"/>
  <c r="BV15" i="15"/>
  <c r="BB15" i="15"/>
  <c r="BV23" i="15"/>
  <c r="BM15" i="15"/>
  <c r="BY51" i="15"/>
  <c r="AO19" i="15"/>
  <c r="BE23" i="15"/>
  <c r="BJ19" i="15"/>
  <c r="T35" i="15"/>
  <c r="N39" i="15"/>
  <c r="BC43" i="15"/>
  <c r="AE51" i="15"/>
  <c r="AT23" i="15"/>
  <c r="AJ55" i="15"/>
  <c r="BD55" i="15"/>
  <c r="X59" i="15"/>
  <c r="AV63" i="15"/>
  <c r="L67" i="15"/>
  <c r="BD67" i="15"/>
  <c r="P71" i="15"/>
  <c r="BH71" i="15"/>
  <c r="P75" i="15"/>
  <c r="BH75" i="15"/>
  <c r="AJ79" i="15"/>
  <c r="AV83" i="15"/>
  <c r="H87" i="15"/>
  <c r="AZ87" i="15"/>
  <c r="L91" i="15"/>
  <c r="BD91" i="15"/>
  <c r="AB75" i="15"/>
  <c r="G47" i="15"/>
  <c r="BH19" i="15"/>
  <c r="L19" i="15"/>
  <c r="AF67" i="15"/>
  <c r="AF59" i="15"/>
  <c r="AF15" i="15"/>
  <c r="BG19" i="15"/>
  <c r="AA19" i="15"/>
  <c r="CA19" i="15"/>
  <c r="L23" i="15"/>
  <c r="BZ23" i="15"/>
  <c r="AE23" i="15"/>
  <c r="CA23" i="15"/>
  <c r="J27" i="15"/>
  <c r="CA27" i="15"/>
  <c r="BK31" i="15"/>
  <c r="F35" i="15"/>
  <c r="BU35" i="15"/>
  <c r="AQ39" i="15"/>
  <c r="AK47" i="15"/>
  <c r="BT51" i="15"/>
  <c r="BY91" i="15"/>
  <c r="AP47" i="15"/>
  <c r="BE55" i="15"/>
  <c r="CA75" i="15"/>
  <c r="AX71" i="15"/>
  <c r="EI87" i="11"/>
  <c r="DY87" i="11"/>
  <c r="BM87" i="11"/>
  <c r="BQ87" i="11"/>
  <c r="BS87" i="11"/>
  <c r="BX80" i="23"/>
  <c r="BV83" i="11"/>
  <c r="EY79" i="11"/>
  <c r="BO79" i="11"/>
  <c r="DU79" i="11"/>
  <c r="BN79" i="11"/>
  <c r="DU75" i="11"/>
  <c r="BP75" i="11"/>
  <c r="BW75" i="11"/>
  <c r="BZ75" i="11"/>
  <c r="BL71" i="11"/>
  <c r="BV68" i="23"/>
  <c r="BR67" i="11"/>
  <c r="BS67" i="11"/>
  <c r="EG63" i="11"/>
  <c r="BN63" i="11"/>
  <c r="BO63" i="11"/>
  <c r="EE59" i="11"/>
  <c r="BY59" i="11"/>
  <c r="BQ55" i="11"/>
  <c r="BS55" i="11"/>
  <c r="BU51" i="11"/>
  <c r="BV51" i="11"/>
  <c r="EI47" i="11"/>
  <c r="BT47" i="11"/>
  <c r="ET47" i="11"/>
  <c r="BM43" i="11"/>
  <c r="BW43" i="11"/>
  <c r="BZ43" i="11"/>
  <c r="BR35" i="11"/>
  <c r="BM35" i="11"/>
  <c r="EP31" i="11"/>
  <c r="BZ27" i="11"/>
  <c r="BY27" i="11"/>
  <c r="BQ23" i="11"/>
  <c r="CA23" i="11"/>
  <c r="BN23" i="11"/>
  <c r="BR19" i="11"/>
  <c r="CA19" i="11"/>
  <c r="ED87" i="11"/>
  <c r="EI64" i="11"/>
  <c r="EM19" i="11"/>
  <c r="DH60" i="12"/>
  <c r="CB57" i="12"/>
  <c r="BJ60" i="12"/>
  <c r="AM57" i="12"/>
  <c r="CF57" i="12"/>
  <c r="G57" i="12"/>
  <c r="BA92" i="15"/>
  <c r="BO92" i="15"/>
  <c r="BN92" i="15"/>
  <c r="BQ92" i="15"/>
  <c r="BT92" i="15"/>
  <c r="AQ92" i="15"/>
  <c r="I92" i="15"/>
  <c r="BU92" i="15"/>
  <c r="O88" i="15"/>
  <c r="BS88" i="15"/>
  <c r="BE88" i="15"/>
  <c r="M88" i="15"/>
  <c r="Z88" i="15"/>
  <c r="BV88" i="15"/>
  <c r="AG88" i="15"/>
  <c r="BD88" i="15"/>
  <c r="P88" i="15"/>
  <c r="BB88" i="15"/>
  <c r="CA88" i="15"/>
  <c r="AW88" i="15"/>
  <c r="BO88" i="15"/>
  <c r="AN88" i="15"/>
  <c r="BP88" i="15"/>
  <c r="J88" i="15"/>
  <c r="U88" i="15"/>
  <c r="BL88" i="15"/>
  <c r="X88" i="15"/>
  <c r="J84" i="15"/>
  <c r="BU84" i="15"/>
  <c r="AG84" i="15"/>
  <c r="AL84" i="15"/>
  <c r="BR84" i="15"/>
  <c r="BE84" i="15"/>
  <c r="E84" i="15"/>
  <c r="AR84" i="15"/>
  <c r="AZ84" i="15"/>
  <c r="P84" i="15"/>
  <c r="V84" i="15"/>
  <c r="U84" i="15"/>
  <c r="AN84" i="15"/>
  <c r="BZ84" i="15"/>
  <c r="T84" i="15"/>
  <c r="BJ80" i="15"/>
  <c r="BS80" i="15"/>
  <c r="AW80" i="15"/>
  <c r="E80" i="15"/>
  <c r="Z80" i="15"/>
  <c r="BV80" i="15"/>
  <c r="AG80" i="15"/>
  <c r="AO80" i="15"/>
  <c r="AF80" i="15"/>
  <c r="AZ80" i="15"/>
  <c r="L80" i="15"/>
  <c r="AH80" i="15"/>
  <c r="BN80" i="15"/>
  <c r="AJ80" i="15"/>
  <c r="N80" i="15"/>
  <c r="BX80" i="15"/>
  <c r="BO80" i="15"/>
  <c r="AR80" i="15"/>
  <c r="BH80" i="15"/>
  <c r="P80" i="15"/>
  <c r="AA76" i="15"/>
  <c r="AP76" i="15"/>
  <c r="BO76" i="15"/>
  <c r="U76" i="15"/>
  <c r="J76" i="15"/>
  <c r="BV76" i="15"/>
  <c r="AW76" i="15"/>
  <c r="E76" i="15"/>
  <c r="BN76" i="15"/>
  <c r="M76" i="15"/>
  <c r="AV76" i="15"/>
  <c r="H76" i="15"/>
  <c r="AX76" i="15"/>
  <c r="BE76" i="15"/>
  <c r="AR76" i="15"/>
  <c r="X76" i="15"/>
  <c r="AD76" i="15"/>
  <c r="AO76" i="15"/>
  <c r="AB76" i="15"/>
  <c r="BH76" i="15"/>
  <c r="P76" i="15"/>
  <c r="BG72" i="15"/>
  <c r="Z72" i="15"/>
  <c r="AW72" i="15"/>
  <c r="BJ72" i="15"/>
  <c r="BX72" i="15"/>
  <c r="BS72" i="15"/>
  <c r="U72" i="15"/>
  <c r="N72" i="15"/>
  <c r="BL72" i="15"/>
  <c r="BD72" i="15"/>
  <c r="L72" i="15"/>
  <c r="BR72" i="15"/>
  <c r="AG72" i="15"/>
  <c r="AJ72" i="15"/>
  <c r="AT72" i="15"/>
  <c r="M72" i="15"/>
  <c r="BM72" i="15"/>
  <c r="BH72" i="15"/>
  <c r="X72" i="15"/>
  <c r="BG68" i="15"/>
  <c r="R68" i="15"/>
  <c r="BV68" i="15"/>
  <c r="BE68" i="15"/>
  <c r="E68" i="15"/>
  <c r="AX68" i="15"/>
  <c r="BO68" i="15"/>
  <c r="AG68" i="15"/>
  <c r="BT68" i="15"/>
  <c r="AO68" i="15"/>
  <c r="AR68" i="15"/>
  <c r="BH68" i="15"/>
  <c r="T68" i="15"/>
  <c r="J68" i="15"/>
  <c r="AF68" i="15"/>
  <c r="AN68" i="15"/>
  <c r="BN68" i="15"/>
  <c r="X68" i="15"/>
  <c r="BX64" i="15"/>
  <c r="BO64" i="15"/>
  <c r="AH64" i="15"/>
  <c r="AO64" i="15"/>
  <c r="BD64" i="15"/>
  <c r="P64" i="15"/>
  <c r="Z64" i="15"/>
  <c r="BY64" i="15"/>
  <c r="M64" i="15"/>
  <c r="AJ64" i="15"/>
  <c r="BF64" i="15"/>
  <c r="AW64" i="15"/>
  <c r="E64" i="15"/>
  <c r="AF64" i="15"/>
  <c r="AR64" i="15"/>
  <c r="BH64" i="15"/>
  <c r="X64" i="15"/>
  <c r="AD60" i="15"/>
  <c r="BW60" i="15"/>
  <c r="BS60" i="15"/>
  <c r="AX60" i="15"/>
  <c r="BN60" i="15"/>
  <c r="BM60" i="15"/>
  <c r="U60" i="15"/>
  <c r="AB60" i="15"/>
  <c r="AZ60" i="15"/>
  <c r="P60" i="15"/>
  <c r="J60" i="15"/>
  <c r="AW60" i="15"/>
  <c r="E60" i="15"/>
  <c r="AR60" i="15"/>
  <c r="BQ60" i="15"/>
  <c r="X60" i="15"/>
  <c r="BU60" i="15"/>
  <c r="AO60" i="15"/>
  <c r="BH60" i="15"/>
  <c r="T60" i="15"/>
  <c r="BG56" i="15"/>
  <c r="BJ56" i="15"/>
  <c r="BU56" i="15"/>
  <c r="AH56" i="15"/>
  <c r="CA56" i="15"/>
  <c r="BV56" i="15"/>
  <c r="BE56" i="15"/>
  <c r="M56" i="15"/>
  <c r="AN56" i="15"/>
  <c r="N56" i="15"/>
  <c r="AG56" i="15"/>
  <c r="BL56" i="15"/>
  <c r="P56" i="15"/>
  <c r="BF56" i="15"/>
  <c r="U56" i="15"/>
  <c r="BD56" i="15"/>
  <c r="AV56" i="15"/>
  <c r="L56" i="15"/>
  <c r="O52" i="15"/>
  <c r="T52" i="15"/>
  <c r="Y52" i="15"/>
  <c r="AV52" i="15"/>
  <c r="BZ52" i="15"/>
  <c r="BO52" i="15"/>
  <c r="BA52" i="15"/>
  <c r="AB52" i="15"/>
  <c r="V52" i="15"/>
  <c r="BY52" i="15"/>
  <c r="AK52" i="15"/>
  <c r="BE52" i="15"/>
  <c r="S52" i="15"/>
  <c r="AT52" i="15"/>
  <c r="AA52" i="15"/>
  <c r="BV52" i="15"/>
  <c r="AJ52" i="15"/>
  <c r="AH48" i="15"/>
  <c r="K48" i="15"/>
  <c r="AM48" i="15"/>
  <c r="BZ48" i="15"/>
  <c r="AJ48" i="15"/>
  <c r="E48" i="15"/>
  <c r="AW48" i="15"/>
  <c r="L48" i="15"/>
  <c r="AZ48" i="15"/>
  <c r="AG48" i="15"/>
  <c r="BC48" i="15"/>
  <c r="BY48" i="15"/>
  <c r="M48" i="15"/>
  <c r="AL48" i="15"/>
  <c r="AR48" i="15"/>
  <c r="AQ48" i="15"/>
  <c r="BM48" i="15"/>
  <c r="BO48" i="15"/>
  <c r="BR48" i="15"/>
  <c r="BB48" i="15"/>
  <c r="AA48" i="15"/>
  <c r="AM44" i="15"/>
  <c r="L44" i="15"/>
  <c r="AZ44" i="15"/>
  <c r="U44" i="15"/>
  <c r="BV44" i="15"/>
  <c r="AB44" i="15"/>
  <c r="E44" i="15"/>
  <c r="AW44" i="15"/>
  <c r="T44" i="15"/>
  <c r="AO44" i="15"/>
  <c r="V44" i="15"/>
  <c r="AA44" i="15"/>
  <c r="BO44" i="15"/>
  <c r="BT44" i="15"/>
  <c r="BH44" i="15"/>
  <c r="AQ44" i="15"/>
  <c r="BC44" i="15"/>
  <c r="BR44" i="15"/>
  <c r="M44" i="15"/>
  <c r="AL44" i="15"/>
  <c r="AI44" i="15"/>
  <c r="BK40" i="15"/>
  <c r="BR40" i="15"/>
  <c r="AI40" i="15"/>
  <c r="AD40" i="15"/>
  <c r="P40" i="15"/>
  <c r="AB40" i="15"/>
  <c r="G40" i="15"/>
  <c r="I40" i="15"/>
  <c r="BH40" i="15"/>
  <c r="AK40" i="15"/>
  <c r="AQ40" i="15"/>
  <c r="Z40" i="15"/>
  <c r="BZ40" i="15"/>
  <c r="AX40" i="15"/>
  <c r="BU40" i="15"/>
  <c r="AZ40" i="15"/>
  <c r="BB40" i="15"/>
  <c r="X40" i="15"/>
  <c r="AA40" i="15"/>
  <c r="BN40" i="15"/>
  <c r="AG40" i="15"/>
  <c r="BG40" i="15"/>
  <c r="BT36" i="15"/>
  <c r="S36" i="15"/>
  <c r="BS36" i="15"/>
  <c r="BE36" i="15"/>
  <c r="AV36" i="15"/>
  <c r="BO36" i="15"/>
  <c r="AQ36" i="15"/>
  <c r="Y36" i="15"/>
  <c r="Z36" i="15"/>
  <c r="AI36" i="15"/>
  <c r="E36" i="15"/>
  <c r="BH36" i="15"/>
  <c r="AS36" i="15"/>
  <c r="BV36" i="15"/>
  <c r="N36" i="15"/>
  <c r="M36" i="15"/>
  <c r="G36" i="15"/>
  <c r="AT36" i="15"/>
  <c r="X32" i="15"/>
  <c r="S32" i="15"/>
  <c r="BG32" i="15"/>
  <c r="AT32" i="15"/>
  <c r="AP32" i="15"/>
  <c r="BX32" i="15"/>
  <c r="BQ32" i="15"/>
  <c r="AI32" i="15"/>
  <c r="Y32" i="15"/>
  <c r="J32" i="15"/>
  <c r="AA32" i="15"/>
  <c r="BU32" i="15"/>
  <c r="L32" i="15"/>
  <c r="BM32" i="15"/>
  <c r="BO32" i="15"/>
  <c r="BA32" i="15"/>
  <c r="BB32" i="15"/>
  <c r="AX32" i="15"/>
  <c r="BS32" i="15"/>
  <c r="AJ32" i="15"/>
  <c r="AG32" i="15"/>
  <c r="AN32" i="15"/>
  <c r="BB28" i="15"/>
  <c r="CA28" i="15"/>
  <c r="AQ28" i="15"/>
  <c r="AD28" i="15"/>
  <c r="P28" i="15"/>
  <c r="BI28" i="15"/>
  <c r="BT28" i="15"/>
  <c r="AA28" i="15"/>
  <c r="BO28" i="15"/>
  <c r="AZ28" i="15"/>
  <c r="AV28" i="15"/>
  <c r="BX28" i="15"/>
  <c r="G28" i="15"/>
  <c r="AO28" i="15"/>
  <c r="X28" i="15"/>
  <c r="BG28" i="15"/>
  <c r="Z28" i="15"/>
  <c r="AL28" i="15"/>
  <c r="AS28" i="15"/>
  <c r="BM28" i="15"/>
  <c r="I28" i="15"/>
  <c r="BL28" i="15"/>
  <c r="Q28" i="15"/>
  <c r="AH28" i="15"/>
  <c r="BX24" i="15"/>
  <c r="BO24" i="15"/>
  <c r="AI24" i="15"/>
  <c r="N24" i="15"/>
  <c r="BM24" i="15"/>
  <c r="BL24" i="15"/>
  <c r="G24" i="15"/>
  <c r="AY24" i="15"/>
  <c r="AT24" i="15"/>
  <c r="Z24" i="15"/>
  <c r="BN24" i="15"/>
  <c r="Y24" i="15"/>
  <c r="AR24" i="15"/>
  <c r="H24" i="15"/>
  <c r="AQ24" i="15"/>
  <c r="P24" i="15"/>
  <c r="AX24" i="15"/>
  <c r="BV24" i="15"/>
  <c r="AK24" i="15"/>
  <c r="AN24" i="15"/>
  <c r="L20" i="15"/>
  <c r="BI20" i="15"/>
  <c r="O20" i="15"/>
  <c r="BC20" i="15"/>
  <c r="AZ20" i="15"/>
  <c r="AP20" i="15"/>
  <c r="CA20" i="15"/>
  <c r="AM20" i="15"/>
  <c r="T20" i="15"/>
  <c r="J20" i="15"/>
  <c r="AN20" i="15"/>
  <c r="BQ20" i="15"/>
  <c r="I20" i="15"/>
  <c r="BA20" i="15"/>
  <c r="Q20" i="15"/>
  <c r="BD20" i="15"/>
  <c r="X20" i="15"/>
  <c r="BO20" i="15"/>
  <c r="W20" i="15"/>
  <c r="BJ20" i="15"/>
  <c r="BY20" i="15"/>
  <c r="AU20" i="15"/>
  <c r="AF20" i="15"/>
  <c r="BH20" i="15"/>
  <c r="AS16" i="15"/>
  <c r="G16" i="15"/>
  <c r="BG16" i="15"/>
  <c r="AO16" i="15"/>
  <c r="Z16" i="15"/>
  <c r="BW16" i="15"/>
  <c r="BR16" i="15"/>
  <c r="AI16" i="15"/>
  <c r="I16" i="15"/>
  <c r="E16" i="15"/>
  <c r="BL16" i="15"/>
  <c r="BQ16" i="15"/>
  <c r="AV16" i="15"/>
  <c r="BF16" i="15"/>
  <c r="AA16" i="15"/>
  <c r="AZ16" i="15"/>
  <c r="BZ16" i="15"/>
  <c r="H16" i="15"/>
  <c r="X16" i="15"/>
  <c r="AQ16" i="15"/>
  <c r="P16" i="15"/>
  <c r="E12" i="15"/>
  <c r="G12" i="15"/>
  <c r="H12" i="15"/>
  <c r="AL12" i="15"/>
  <c r="AR12" i="15"/>
  <c r="BT12" i="15"/>
  <c r="P12" i="15"/>
  <c r="R12" i="15"/>
  <c r="CA12" i="15"/>
  <c r="AK12" i="15"/>
  <c r="AN12" i="15"/>
  <c r="T12" i="15"/>
  <c r="I12" i="15"/>
  <c r="AV12" i="15"/>
  <c r="AU12" i="15"/>
  <c r="BL12" i="15"/>
  <c r="M12" i="15"/>
  <c r="AF12" i="15"/>
  <c r="K84" i="15"/>
  <c r="AE78" i="15"/>
  <c r="J78" i="15"/>
  <c r="AU70" i="15"/>
  <c r="O70" i="15"/>
  <c r="BN66" i="15"/>
  <c r="AQ66" i="15"/>
  <c r="BJ66" i="15"/>
  <c r="AY62" i="15"/>
  <c r="BK62" i="15"/>
  <c r="AM58" i="15"/>
  <c r="AU58" i="15"/>
  <c r="P42" i="15"/>
  <c r="S22" i="15"/>
  <c r="V22" i="15"/>
  <c r="AX70" i="15"/>
  <c r="N74" i="15"/>
  <c r="P36" i="11"/>
  <c r="BT33" i="23" s="1"/>
  <c r="EA56" i="11"/>
  <c r="DF73" i="12"/>
  <c r="CB73" i="12"/>
  <c r="DJ73" i="12"/>
  <c r="DM73" i="12"/>
  <c r="DI73" i="12"/>
  <c r="V73" i="12"/>
  <c r="AJ73" i="12"/>
  <c r="CF46" i="11"/>
  <c r="CE86" i="11"/>
  <c r="CE34" i="11"/>
  <c r="CD46" i="11"/>
  <c r="CD38" i="11"/>
  <c r="BZ34" i="11"/>
  <c r="BY74" i="11"/>
  <c r="BU74" i="11"/>
  <c r="BT74" i="11"/>
  <c r="BR70" i="11"/>
  <c r="DU86" i="11"/>
  <c r="BV86" i="11"/>
  <c r="BQ86" i="11"/>
  <c r="BP86" i="11"/>
  <c r="BU86" i="11"/>
  <c r="BY86" i="11"/>
  <c r="BZ86" i="11"/>
  <c r="CI86" i="11"/>
  <c r="CJ86" i="11"/>
  <c r="CK86" i="11"/>
  <c r="BR86" i="11"/>
  <c r="BW86" i="11"/>
  <c r="CD86" i="11"/>
  <c r="CH86" i="11"/>
  <c r="Q82" i="11"/>
  <c r="BU79" i="23" s="1"/>
  <c r="BO82" i="11"/>
  <c r="BR82" i="11"/>
  <c r="BS82" i="11"/>
  <c r="BT82" i="11"/>
  <c r="BX82" i="11"/>
  <c r="BY82" i="11"/>
  <c r="CB82" i="11"/>
  <c r="CC82" i="11"/>
  <c r="BP82" i="11"/>
  <c r="O82" i="11"/>
  <c r="BS79" i="23" s="1"/>
  <c r="DW82" i="11"/>
  <c r="BV82" i="11"/>
  <c r="CE82" i="11"/>
  <c r="CF82" i="11"/>
  <c r="BL82" i="11"/>
  <c r="BN82" i="11"/>
  <c r="BQ82" i="11"/>
  <c r="BU82" i="11"/>
  <c r="CG82" i="11"/>
  <c r="EE78" i="11"/>
  <c r="BN78" i="11"/>
  <c r="BP78" i="11"/>
  <c r="BT78" i="11"/>
  <c r="BO78" i="11"/>
  <c r="BQ78" i="11"/>
  <c r="BU78" i="11"/>
  <c r="BZ78" i="11"/>
  <c r="CH78" i="11"/>
  <c r="CI78" i="11"/>
  <c r="CK78" i="11"/>
  <c r="BW78" i="11"/>
  <c r="BY78" i="11"/>
  <c r="CD78" i="11"/>
  <c r="CF78" i="11"/>
  <c r="V74" i="11"/>
  <c r="BZ71" i="23" s="1"/>
  <c r="BO74" i="11"/>
  <c r="BQ74" i="11"/>
  <c r="BR74" i="11"/>
  <c r="BW74" i="11"/>
  <c r="BZ74" i="11"/>
  <c r="CB74" i="11"/>
  <c r="CC74" i="11"/>
  <c r="BP74" i="11"/>
  <c r="BV74" i="11"/>
  <c r="CE74" i="11"/>
  <c r="CG74" i="11"/>
  <c r="BS74" i="11"/>
  <c r="BX74" i="11"/>
  <c r="BX67" i="23"/>
  <c r="BY70" i="11"/>
  <c r="BZ70" i="11"/>
  <c r="CD70" i="11"/>
  <c r="CH70" i="11"/>
  <c r="BQ70" i="11"/>
  <c r="BT70" i="11"/>
  <c r="BU70" i="11"/>
  <c r="BW70" i="11"/>
  <c r="CF70" i="11"/>
  <c r="DW66" i="11"/>
  <c r="EI66" i="11"/>
  <c r="BM66" i="11"/>
  <c r="BN66" i="11"/>
  <c r="BQ66" i="11"/>
  <c r="BT66" i="11"/>
  <c r="BV66" i="11"/>
  <c r="BW66" i="11"/>
  <c r="BZ66" i="11"/>
  <c r="BL66" i="11"/>
  <c r="BO66" i="11"/>
  <c r="BP66" i="11"/>
  <c r="BR66" i="11"/>
  <c r="CE66" i="11"/>
  <c r="CG66" i="11"/>
  <c r="BX66" i="11"/>
  <c r="CB66" i="11"/>
  <c r="CC66" i="11"/>
  <c r="CI66" i="11"/>
  <c r="EG62" i="11"/>
  <c r="BP62" i="11"/>
  <c r="BU62" i="11"/>
  <c r="BY62" i="11"/>
  <c r="CD62" i="11"/>
  <c r="CF62" i="11"/>
  <c r="BZ62" i="11"/>
  <c r="CG62" i="11"/>
  <c r="Q58" i="11"/>
  <c r="BU55" i="23" s="1"/>
  <c r="BL58" i="11"/>
  <c r="BP58" i="11"/>
  <c r="BQ58" i="11"/>
  <c r="BR58" i="11"/>
  <c r="BV58" i="11"/>
  <c r="BS58" i="11"/>
  <c r="BT58" i="11"/>
  <c r="CE58" i="11"/>
  <c r="CJ58" i="11"/>
  <c r="CK58" i="11"/>
  <c r="BY58" i="11"/>
  <c r="CB58" i="11"/>
  <c r="CC58" i="11"/>
  <c r="CH58" i="11"/>
  <c r="CI58" i="11"/>
  <c r="BO54" i="11"/>
  <c r="BT54" i="11"/>
  <c r="BY54" i="11"/>
  <c r="BQ54" i="11"/>
  <c r="BP54" i="11"/>
  <c r="BU54" i="11"/>
  <c r="BZ54" i="11"/>
  <c r="CF54" i="11"/>
  <c r="BR54" i="11"/>
  <c r="BW54" i="11"/>
  <c r="CE54" i="11"/>
  <c r="CG54" i="11"/>
  <c r="EG50" i="11"/>
  <c r="BQ50" i="11"/>
  <c r="BR50" i="11"/>
  <c r="BL50" i="11"/>
  <c r="BP50" i="11"/>
  <c r="BO50" i="11"/>
  <c r="BT50" i="11"/>
  <c r="BV50" i="11"/>
  <c r="CI50" i="11"/>
  <c r="CJ50" i="11"/>
  <c r="CK50" i="11"/>
  <c r="BU50" i="11"/>
  <c r="CC50" i="11"/>
  <c r="CD50" i="11"/>
  <c r="CH50" i="11"/>
  <c r="DU46" i="11"/>
  <c r="BN46" i="11"/>
  <c r="BO46" i="11"/>
  <c r="BT46" i="11"/>
  <c r="BU46" i="11"/>
  <c r="BY46" i="11"/>
  <c r="BZ46" i="11"/>
  <c r="CG46" i="11"/>
  <c r="BQ46" i="11"/>
  <c r="BR46" i="11"/>
  <c r="BW46" i="11"/>
  <c r="CE46" i="11"/>
  <c r="V42" i="11"/>
  <c r="BZ39" i="23" s="1"/>
  <c r="BR42" i="11"/>
  <c r="BP42" i="11"/>
  <c r="BQ42" i="11"/>
  <c r="BV42" i="11"/>
  <c r="CH42" i="11"/>
  <c r="CI42" i="11"/>
  <c r="BO42" i="11"/>
  <c r="BT42" i="11"/>
  <c r="BZ42" i="11"/>
  <c r="CC42" i="11"/>
  <c r="CD42" i="11"/>
  <c r="CF42" i="11"/>
  <c r="BN38" i="11"/>
  <c r="BT38" i="11"/>
  <c r="BW38" i="11"/>
  <c r="BZ38" i="11"/>
  <c r="CC38" i="11"/>
  <c r="BO38" i="11"/>
  <c r="BY38" i="11"/>
  <c r="CG38" i="11"/>
  <c r="BU38" i="11"/>
  <c r="CE38" i="11"/>
  <c r="CI38" i="11"/>
  <c r="BN34" i="11"/>
  <c r="BP34" i="11"/>
  <c r="BL34" i="11"/>
  <c r="CH34" i="11"/>
  <c r="CC34" i="11"/>
  <c r="BT30" i="11"/>
  <c r="BV30" i="11"/>
  <c r="BW30" i="11"/>
  <c r="BZ30" i="11"/>
  <c r="CC30" i="11"/>
  <c r="BO30" i="11"/>
  <c r="BR30" i="11"/>
  <c r="BP30" i="11"/>
  <c r="BY30" i="11"/>
  <c r="CJ30" i="11"/>
  <c r="CL30" i="11"/>
  <c r="BN30" i="11"/>
  <c r="BU30" i="11"/>
  <c r="CE30" i="11"/>
  <c r="CH30" i="11"/>
  <c r="CI30" i="11"/>
  <c r="CC22" i="11"/>
  <c r="BZ22" i="11"/>
  <c r="CK22" i="11"/>
  <c r="CD22" i="11"/>
  <c r="BR18" i="11"/>
  <c r="BX18" i="11"/>
  <c r="BS18" i="11"/>
  <c r="BT18" i="11"/>
  <c r="BP18" i="11"/>
  <c r="BV18" i="11"/>
  <c r="BP14" i="11"/>
  <c r="CI14" i="11"/>
  <c r="BW14" i="11"/>
  <c r="BV10" i="11"/>
  <c r="BW10" i="11"/>
  <c r="CC10" i="11"/>
  <c r="BQ6" i="11"/>
  <c r="BR6" i="11"/>
  <c r="BS6" i="11"/>
  <c r="BZ6" i="11"/>
  <c r="BP6" i="11"/>
  <c r="K56" i="15"/>
  <c r="CH66" i="11"/>
  <c r="CG86" i="11"/>
  <c r="CG78" i="11"/>
  <c r="CG58" i="11"/>
  <c r="CF74" i="11"/>
  <c r="CF38" i="11"/>
  <c r="CF30" i="11"/>
  <c r="CE78" i="11"/>
  <c r="CE18" i="11"/>
  <c r="CD74" i="11"/>
  <c r="CD66" i="11"/>
  <c r="CD30" i="11"/>
  <c r="CC86" i="11"/>
  <c r="CC46" i="11"/>
  <c r="CB50" i="11"/>
  <c r="CB42" i="11"/>
  <c r="CB6" i="11"/>
  <c r="CA86" i="11"/>
  <c r="CA82" i="11"/>
  <c r="CA78" i="11"/>
  <c r="CA74" i="11"/>
  <c r="CA70" i="11"/>
  <c r="CA66" i="11"/>
  <c r="CA62" i="11"/>
  <c r="CA58" i="11"/>
  <c r="CA54" i="11"/>
  <c r="CA50" i="11"/>
  <c r="CA46" i="11"/>
  <c r="CA42" i="11"/>
  <c r="CA38" i="11"/>
  <c r="CA30" i="11"/>
  <c r="CA22" i="11"/>
  <c r="BZ58" i="11"/>
  <c r="BY66" i="11"/>
  <c r="BW82" i="11"/>
  <c r="BW34" i="11"/>
  <c r="BV70" i="11"/>
  <c r="BV62" i="11"/>
  <c r="BV6" i="11"/>
  <c r="BU66" i="11"/>
  <c r="BU42" i="11"/>
  <c r="BT86" i="11"/>
  <c r="BR62" i="11"/>
  <c r="BQ30" i="11"/>
  <c r="BP38" i="11"/>
  <c r="BO62" i="11"/>
  <c r="BQ88" i="12"/>
  <c r="D89" i="33"/>
  <c r="DR86" i="11" s="1"/>
  <c r="BH83" i="23" s="1"/>
  <c r="DY84" i="11"/>
  <c r="BP90" i="15"/>
  <c r="AW14" i="15"/>
  <c r="AM14" i="15"/>
  <c r="H11" i="15"/>
  <c r="AX11" i="15"/>
  <c r="BM66" i="15"/>
  <c r="BZ66" i="15"/>
  <c r="BM74" i="15"/>
  <c r="Z22" i="15"/>
  <c r="W50" i="15"/>
  <c r="R62" i="15"/>
  <c r="BJ74" i="15"/>
  <c r="AX78" i="15"/>
  <c r="Z90" i="15"/>
  <c r="AO14" i="15"/>
  <c r="AE82" i="15"/>
  <c r="S90" i="15"/>
  <c r="BY22" i="15"/>
  <c r="BY42" i="15"/>
  <c r="DX88" i="11"/>
  <c r="P88" i="11"/>
  <c r="BT85" i="23" s="1"/>
  <c r="EC88" i="11"/>
  <c r="EI88" i="11"/>
  <c r="BN88" i="11"/>
  <c r="BO88" i="11"/>
  <c r="BP88" i="11"/>
  <c r="BS88" i="11"/>
  <c r="EA84" i="11"/>
  <c r="EI84" i="11"/>
  <c r="DU84" i="11"/>
  <c r="EC84" i="11"/>
  <c r="BM84" i="11"/>
  <c r="U84" i="11"/>
  <c r="BY81" i="23" s="1"/>
  <c r="DX84" i="11"/>
  <c r="EE84" i="11"/>
  <c r="BR84" i="11"/>
  <c r="DY80" i="11"/>
  <c r="BL80" i="11"/>
  <c r="EE80" i="11"/>
  <c r="BN80" i="11"/>
  <c r="BO80" i="11"/>
  <c r="BP80" i="11"/>
  <c r="BQ80" i="11"/>
  <c r="BS80" i="11"/>
  <c r="BU80" i="11"/>
  <c r="P76" i="11"/>
  <c r="BT73" i="23" s="1"/>
  <c r="DU76" i="11"/>
  <c r="EF76" i="11"/>
  <c r="DY76" i="11"/>
  <c r="EI76" i="11"/>
  <c r="EA76" i="11"/>
  <c r="BM76" i="11"/>
  <c r="DU72" i="11"/>
  <c r="EC72" i="11"/>
  <c r="FJ72" i="11"/>
  <c r="DW72" i="11"/>
  <c r="EG72" i="11"/>
  <c r="BO72" i="11"/>
  <c r="EA72" i="11"/>
  <c r="EI72" i="11"/>
  <c r="BL72" i="11"/>
  <c r="BN72" i="11"/>
  <c r="BQ72" i="11"/>
  <c r="BT72" i="11"/>
  <c r="BU72" i="11"/>
  <c r="EC68" i="11"/>
  <c r="DU68" i="11"/>
  <c r="EE68" i="11"/>
  <c r="EN68" i="11"/>
  <c r="DX68" i="11"/>
  <c r="EF68" i="11"/>
  <c r="BS68" i="11"/>
  <c r="EY64" i="11"/>
  <c r="BM64" i="11"/>
  <c r="BO64" i="11"/>
  <c r="EC64" i="11"/>
  <c r="BL64" i="11"/>
  <c r="BN64" i="11"/>
  <c r="BR64" i="11"/>
  <c r="BT64" i="11"/>
  <c r="DY60" i="11"/>
  <c r="DU60" i="11"/>
  <c r="EB60" i="11"/>
  <c r="EI60" i="11"/>
  <c r="BV57" i="23"/>
  <c r="DW60" i="11"/>
  <c r="EC60" i="11"/>
  <c r="DX60" i="11"/>
  <c r="EF60" i="11"/>
  <c r="BO60" i="11"/>
  <c r="BS60" i="11"/>
  <c r="EB56" i="11"/>
  <c r="DU56" i="11"/>
  <c r="EF56" i="11"/>
  <c r="EM56" i="11"/>
  <c r="DX56" i="11"/>
  <c r="EG56" i="11"/>
  <c r="BM56" i="11"/>
  <c r="BN56" i="11"/>
  <c r="BR56" i="11"/>
  <c r="BT56" i="11"/>
  <c r="DU52" i="11"/>
  <c r="EF52" i="11"/>
  <c r="DW52" i="11"/>
  <c r="BM52" i="11"/>
  <c r="BW49" i="23"/>
  <c r="EB52" i="11"/>
  <c r="BO52" i="11"/>
  <c r="BP52" i="11"/>
  <c r="BQ52" i="11"/>
  <c r="BS52" i="11"/>
  <c r="BL48" i="11"/>
  <c r="W48" i="11"/>
  <c r="CA45" i="23" s="1"/>
  <c r="BN48" i="11"/>
  <c r="BT48" i="11"/>
  <c r="FJ44" i="11"/>
  <c r="DX44" i="11"/>
  <c r="EI44" i="11"/>
  <c r="DY44" i="11"/>
  <c r="BO44" i="11"/>
  <c r="EA44" i="11"/>
  <c r="BM44" i="11"/>
  <c r="BP44" i="11"/>
  <c r="BQ44" i="11"/>
  <c r="BU44" i="11"/>
  <c r="O40" i="11"/>
  <c r="BS37" i="23" s="1"/>
  <c r="Q40" i="11"/>
  <c r="BU37" i="23" s="1"/>
  <c r="BN40" i="11"/>
  <c r="DZ36" i="11"/>
  <c r="EH36" i="11"/>
  <c r="EA36" i="11"/>
  <c r="BO36" i="11"/>
  <c r="DU36" i="11"/>
  <c r="EE36" i="11"/>
  <c r="BL36" i="11"/>
  <c r="BU36" i="11"/>
  <c r="EH32" i="11"/>
  <c r="DV32" i="11"/>
  <c r="DW32" i="11"/>
  <c r="BN32" i="11"/>
  <c r="DY28" i="11"/>
  <c r="EG28" i="11"/>
  <c r="BP28" i="11"/>
  <c r="EH28" i="11"/>
  <c r="BR28" i="11"/>
  <c r="BV28" i="11"/>
  <c r="ED24" i="11"/>
  <c r="BM24" i="11"/>
  <c r="EI24" i="11"/>
  <c r="BN24" i="11"/>
  <c r="BO24" i="11"/>
  <c r="BP24" i="11"/>
  <c r="BS24" i="11"/>
  <c r="BL20" i="11"/>
  <c r="BR20" i="11"/>
  <c r="BV20" i="11"/>
  <c r="BL16" i="11"/>
  <c r="BM16" i="11"/>
  <c r="BN16" i="11"/>
  <c r="BO16" i="11"/>
  <c r="BP16" i="11"/>
  <c r="BQ16" i="11"/>
  <c r="BS16" i="11"/>
  <c r="BU16" i="11"/>
  <c r="V12" i="11"/>
  <c r="BZ9" i="23" s="1"/>
  <c r="BF26" i="15"/>
  <c r="AG90" i="15"/>
  <c r="AJ86" i="15"/>
  <c r="AS14" i="15"/>
  <c r="BG14" i="15"/>
  <c r="AE14" i="15"/>
  <c r="BO62" i="15"/>
  <c r="BY86" i="15"/>
  <c r="BS66" i="15"/>
  <c r="BR86" i="15"/>
  <c r="AF26" i="15"/>
  <c r="Z58" i="15"/>
  <c r="N86" i="15"/>
  <c r="BN62" i="15"/>
  <c r="AX18" i="15"/>
  <c r="S26" i="15"/>
  <c r="BL46" i="15"/>
  <c r="EI80" i="11"/>
  <c r="EC76" i="11"/>
  <c r="DY68" i="11"/>
  <c r="EG60" i="11"/>
  <c r="EE52" i="11"/>
  <c r="EF44" i="11"/>
  <c r="EG36" i="11"/>
  <c r="O48" i="11"/>
  <c r="BS45" i="23" s="1"/>
  <c r="BW65" i="23"/>
  <c r="AT14" i="15"/>
  <c r="BV14" i="15"/>
  <c r="W14" i="15"/>
  <c r="R54" i="15"/>
  <c r="N66" i="15"/>
  <c r="J70" i="15"/>
  <c r="BJ86" i="15"/>
  <c r="BR74" i="15"/>
  <c r="AJ18" i="15"/>
  <c r="I22" i="15"/>
  <c r="G58" i="15"/>
  <c r="AQ78" i="15"/>
  <c r="S86" i="15"/>
  <c r="BZ18" i="15"/>
  <c r="R30" i="15"/>
  <c r="V38" i="15"/>
  <c r="BW74" i="15"/>
  <c r="P73" i="12"/>
  <c r="DA73" i="12"/>
  <c r="EP73" i="12"/>
  <c r="BH73" i="12"/>
  <c r="R73" i="12"/>
  <c r="D73" i="12"/>
  <c r="EK73" i="12"/>
  <c r="AO73" i="12"/>
  <c r="CY73" i="12"/>
  <c r="CA73" i="12"/>
  <c r="BM43" i="15"/>
  <c r="BO63" i="15"/>
  <c r="BS75" i="15"/>
  <c r="BN83" i="15"/>
  <c r="BV91" i="15"/>
  <c r="N23" i="15"/>
  <c r="I27" i="15"/>
  <c r="AZ27" i="15"/>
  <c r="BJ27" i="15"/>
  <c r="N31" i="15"/>
  <c r="AD35" i="15"/>
  <c r="Y39" i="15"/>
  <c r="AM43" i="15"/>
  <c r="AM47" i="15"/>
  <c r="AM51" i="15"/>
  <c r="P55" i="15"/>
  <c r="AN55" i="15"/>
  <c r="T59" i="15"/>
  <c r="AV59" i="15"/>
  <c r="P63" i="15"/>
  <c r="AN63" i="15"/>
  <c r="BH63" i="15"/>
  <c r="H67" i="15"/>
  <c r="X67" i="15"/>
  <c r="AZ67" i="15"/>
  <c r="T71" i="15"/>
  <c r="AV71" i="15"/>
  <c r="L75" i="15"/>
  <c r="AJ75" i="15"/>
  <c r="BD75" i="15"/>
  <c r="H79" i="15"/>
  <c r="X79" i="15"/>
  <c r="AZ79" i="15"/>
  <c r="P83" i="15"/>
  <c r="AN83" i="15"/>
  <c r="BH83" i="15"/>
  <c r="L87" i="15"/>
  <c r="AJ87" i="15"/>
  <c r="BD87" i="15"/>
  <c r="H91" i="15"/>
  <c r="X91" i="15"/>
  <c r="AZ91" i="15"/>
  <c r="AB87" i="15"/>
  <c r="AB63" i="15"/>
  <c r="O47" i="15"/>
  <c r="O15" i="15"/>
  <c r="AR87" i="15"/>
  <c r="AR79" i="15"/>
  <c r="AR71" i="15"/>
  <c r="AR63" i="15"/>
  <c r="AR55" i="15"/>
  <c r="BB19" i="15"/>
  <c r="AB19" i="15"/>
  <c r="F19" i="15"/>
  <c r="AP19" i="15"/>
  <c r="AF87" i="15"/>
  <c r="AF75" i="15"/>
  <c r="AF63" i="15"/>
  <c r="BC19" i="15"/>
  <c r="AQ19" i="15"/>
  <c r="W19" i="15"/>
  <c r="BT19" i="15"/>
  <c r="BO19" i="15"/>
  <c r="AG23" i="15"/>
  <c r="F23" i="15"/>
  <c r="Z23" i="15"/>
  <c r="BM23" i="15"/>
  <c r="AU23" i="15"/>
  <c r="W23" i="15"/>
  <c r="BQ23" i="15"/>
  <c r="BS23" i="15"/>
  <c r="AG27" i="15"/>
  <c r="F27" i="15"/>
  <c r="AK27" i="15"/>
  <c r="BK27" i="15"/>
  <c r="AQ27" i="15"/>
  <c r="W27" i="15"/>
  <c r="BU27" i="15"/>
  <c r="BS27" i="15"/>
  <c r="AL23" i="15"/>
  <c r="F31" i="15"/>
  <c r="BL63" i="15"/>
  <c r="BA31" i="15"/>
  <c r="U19" i="15"/>
  <c r="BC31" i="15"/>
  <c r="W31" i="15"/>
  <c r="BQ31" i="15"/>
  <c r="AL35" i="15"/>
  <c r="BM35" i="15"/>
  <c r="U35" i="15"/>
  <c r="AU35" i="15"/>
  <c r="O35" i="15"/>
  <c r="BS35" i="15"/>
  <c r="AB39" i="15"/>
  <c r="AP39" i="15"/>
  <c r="BM39" i="15"/>
  <c r="AI39" i="15"/>
  <c r="BI43" i="15"/>
  <c r="BH43" i="15"/>
  <c r="BR43" i="15"/>
  <c r="Q47" i="15"/>
  <c r="T47" i="15"/>
  <c r="AS51" i="15"/>
  <c r="AR51" i="15"/>
  <c r="BS51" i="15"/>
  <c r="BO59" i="15"/>
  <c r="BS71" i="15"/>
  <c r="BM75" i="15"/>
  <c r="BV79" i="15"/>
  <c r="AH19" i="15"/>
  <c r="E55" i="15"/>
  <c r="AW63" i="15"/>
  <c r="Y75" i="15"/>
  <c r="Y79" i="15"/>
  <c r="AW83" i="15"/>
  <c r="BW19" i="15"/>
  <c r="BX43" i="15"/>
  <c r="BV43" i="15"/>
  <c r="BE27" i="15"/>
  <c r="Z91" i="15"/>
  <c r="AM63" i="15"/>
  <c r="BH27" i="15"/>
  <c r="AB27" i="15"/>
  <c r="BT27" i="15"/>
  <c r="Z27" i="15"/>
  <c r="BG27" i="15"/>
  <c r="AM27" i="15"/>
  <c r="O27" i="15"/>
  <c r="BN27" i="15"/>
  <c r="BO27" i="15"/>
  <c r="AL31" i="15"/>
  <c r="BL91" i="15"/>
  <c r="BL75" i="15"/>
  <c r="AP31" i="15"/>
  <c r="P31" i="15"/>
  <c r="AU31" i="15"/>
  <c r="O31" i="15"/>
  <c r="BS31" i="15"/>
  <c r="AB35" i="15"/>
  <c r="BA35" i="15"/>
  <c r="J35" i="15"/>
  <c r="AM35" i="15"/>
  <c r="BT35" i="15"/>
  <c r="BH39" i="15"/>
  <c r="Q39" i="15"/>
  <c r="AF39" i="15"/>
  <c r="BG39" i="15"/>
  <c r="S39" i="15"/>
  <c r="AS43" i="15"/>
  <c r="AR43" i="15"/>
  <c r="BS43" i="15"/>
  <c r="BM47" i="15"/>
  <c r="BU47" i="15"/>
  <c r="Y51" i="15"/>
  <c r="AB51" i="15"/>
  <c r="CA55" i="15"/>
  <c r="BM59" i="15"/>
  <c r="BY71" i="15"/>
  <c r="BY83" i="15"/>
  <c r="H39" i="15"/>
  <c r="R43" i="15"/>
  <c r="U55" i="15"/>
  <c r="M59" i="15"/>
  <c r="E71" i="15"/>
  <c r="BI75" i="15"/>
  <c r="BI79" i="15"/>
  <c r="E91" i="15"/>
  <c r="BR59" i="15"/>
  <c r="T19" i="15"/>
  <c r="AJ23" i="15"/>
  <c r="AD27" i="15"/>
  <c r="BJ15" i="15"/>
  <c r="AJ31" i="15"/>
  <c r="I35" i="15"/>
  <c r="AZ35" i="15"/>
  <c r="BE39" i="15"/>
  <c r="W43" i="15"/>
  <c r="BK43" i="15"/>
  <c r="W47" i="15"/>
  <c r="BK47" i="15"/>
  <c r="W51" i="15"/>
  <c r="BK51" i="15"/>
  <c r="AT31" i="15"/>
  <c r="H55" i="15"/>
  <c r="X55" i="15"/>
  <c r="AZ55" i="15"/>
  <c r="L59" i="15"/>
  <c r="AJ59" i="15"/>
  <c r="BD59" i="15"/>
  <c r="H63" i="15"/>
  <c r="X63" i="15"/>
  <c r="AZ63" i="15"/>
  <c r="P67" i="15"/>
  <c r="AN67" i="15"/>
  <c r="BH67" i="15"/>
  <c r="L71" i="15"/>
  <c r="AJ71" i="15"/>
  <c r="BD71" i="15"/>
  <c r="T75" i="15"/>
  <c r="AV75" i="15"/>
  <c r="P79" i="15"/>
  <c r="AN79" i="15"/>
  <c r="H83" i="15"/>
  <c r="X83" i="15"/>
  <c r="AZ83" i="15"/>
  <c r="T87" i="15"/>
  <c r="AV87" i="15"/>
  <c r="P91" i="15"/>
  <c r="AN91" i="15"/>
  <c r="BH91" i="15"/>
  <c r="AB83" i="15"/>
  <c r="AB71" i="15"/>
  <c r="AB59" i="15"/>
  <c r="O51" i="15"/>
  <c r="O43" i="15"/>
  <c r="G51" i="15"/>
  <c r="G15" i="15"/>
  <c r="G43" i="15"/>
  <c r="BZ67" i="15"/>
  <c r="AR91" i="15"/>
  <c r="AR83" i="15"/>
  <c r="AR75" i="15"/>
  <c r="AR67" i="15"/>
  <c r="AR59" i="15"/>
  <c r="BG15" i="15"/>
  <c r="AR19" i="15"/>
  <c r="Q19" i="15"/>
  <c r="BA19" i="15"/>
  <c r="AF91" i="15"/>
  <c r="AF71" i="15"/>
  <c r="Z19" i="15"/>
  <c r="BK19" i="15"/>
  <c r="AU47" i="15"/>
  <c r="AI19" i="15"/>
  <c r="G19" i="15"/>
  <c r="BB23" i="15"/>
  <c r="Q23" i="15"/>
  <c r="AP23" i="15"/>
  <c r="J23" i="15"/>
  <c r="BC23" i="15"/>
  <c r="AI23" i="15"/>
  <c r="O23" i="15"/>
  <c r="BB27" i="15"/>
  <c r="V27" i="15"/>
  <c r="AV27" i="15"/>
  <c r="P27" i="15"/>
  <c r="BC27" i="15"/>
  <c r="AE27" i="15"/>
  <c r="G27" i="15"/>
  <c r="BR27" i="15"/>
  <c r="BB31" i="15"/>
  <c r="AB31" i="15"/>
  <c r="BL27" i="15"/>
  <c r="AF31" i="15"/>
  <c r="E31" i="15"/>
  <c r="AM31" i="15"/>
  <c r="BN31" i="15"/>
  <c r="BH35" i="15"/>
  <c r="Q35" i="15"/>
  <c r="AP35" i="15"/>
  <c r="BK35" i="15"/>
  <c r="AE35" i="15"/>
  <c r="BN35" i="15"/>
  <c r="AW39" i="15"/>
  <c r="F39" i="15"/>
  <c r="U39" i="15"/>
  <c r="AY39" i="15"/>
  <c r="BZ39" i="15"/>
  <c r="Y43" i="15"/>
  <c r="AB43" i="15"/>
  <c r="BA47" i="15"/>
  <c r="AZ47" i="15"/>
  <c r="BN47" i="15"/>
  <c r="I51" i="15"/>
  <c r="BQ55" i="15"/>
  <c r="BT67" i="15"/>
  <c r="BR91" i="15"/>
  <c r="BN91" i="15"/>
  <c r="BA91" i="15"/>
  <c r="AK91" i="15"/>
  <c r="Q91" i="15"/>
  <c r="BS91" i="15"/>
  <c r="AW91" i="15"/>
  <c r="AG91" i="15"/>
  <c r="M91" i="15"/>
  <c r="BM91" i="15"/>
  <c r="BO91" i="15"/>
  <c r="AX91" i="15"/>
  <c r="BX91" i="15"/>
  <c r="BW91" i="15"/>
  <c r="BI91" i="15"/>
  <c r="AS91" i="15"/>
  <c r="Y91" i="15"/>
  <c r="I91" i="15"/>
  <c r="BQ91" i="15"/>
  <c r="BT91" i="15"/>
  <c r="U91" i="15"/>
  <c r="BU91" i="15"/>
  <c r="BE91" i="15"/>
  <c r="BZ91" i="15"/>
  <c r="AW87" i="15"/>
  <c r="AG87" i="15"/>
  <c r="M87" i="15"/>
  <c r="BX87" i="15"/>
  <c r="BI87" i="15"/>
  <c r="AS87" i="15"/>
  <c r="Y87" i="15"/>
  <c r="I87" i="15"/>
  <c r="AL87" i="15"/>
  <c r="BE87" i="15"/>
  <c r="AO87" i="15"/>
  <c r="U87" i="15"/>
  <c r="E87" i="15"/>
  <c r="BO87" i="15"/>
  <c r="AK87" i="15"/>
  <c r="J87" i="15"/>
  <c r="Z83" i="15"/>
  <c r="BX83" i="15"/>
  <c r="BI83" i="15"/>
  <c r="AS83" i="15"/>
  <c r="Y83" i="15"/>
  <c r="I83" i="15"/>
  <c r="BW83" i="15"/>
  <c r="BE83" i="15"/>
  <c r="AO83" i="15"/>
  <c r="U83" i="15"/>
  <c r="E83" i="15"/>
  <c r="BM83" i="15"/>
  <c r="BR83" i="15"/>
  <c r="BA83" i="15"/>
  <c r="AK83" i="15"/>
  <c r="Q83" i="15"/>
  <c r="BQ83" i="15"/>
  <c r="BO83" i="15"/>
  <c r="AG83" i="15"/>
  <c r="BU83" i="15"/>
  <c r="BB83" i="15"/>
  <c r="BT83" i="15"/>
  <c r="BV83" i="15"/>
  <c r="BL83" i="15"/>
  <c r="BB79" i="15"/>
  <c r="BE79" i="15"/>
  <c r="AO79" i="15"/>
  <c r="U79" i="15"/>
  <c r="E79" i="15"/>
  <c r="Z79" i="15"/>
  <c r="BW79" i="15"/>
  <c r="BA79" i="15"/>
  <c r="AK79" i="15"/>
  <c r="Q79" i="15"/>
  <c r="W79" i="15"/>
  <c r="AW79" i="15"/>
  <c r="AG79" i="15"/>
  <c r="M79" i="15"/>
  <c r="AS79" i="15"/>
  <c r="BL79" i="15"/>
  <c r="I79" i="15"/>
  <c r="AH75" i="15"/>
  <c r="BW75" i="15"/>
  <c r="BE75" i="15"/>
  <c r="AO75" i="15"/>
  <c r="U75" i="15"/>
  <c r="E75" i="15"/>
  <c r="V75" i="15"/>
  <c r="BA75" i="15"/>
  <c r="AK75" i="15"/>
  <c r="Q75" i="15"/>
  <c r="BQ75" i="15"/>
  <c r="BT75" i="15"/>
  <c r="BJ75" i="15"/>
  <c r="AW75" i="15"/>
  <c r="AG75" i="15"/>
  <c r="M75" i="15"/>
  <c r="BU75" i="15"/>
  <c r="BZ75" i="15"/>
  <c r="I75" i="15"/>
  <c r="BY75" i="15"/>
  <c r="AA75" i="15"/>
  <c r="BB75" i="15"/>
  <c r="AS75" i="15"/>
  <c r="BN75" i="15"/>
  <c r="AE71" i="15"/>
  <c r="Z71" i="15"/>
  <c r="BA71" i="15"/>
  <c r="AK71" i="15"/>
  <c r="Q71" i="15"/>
  <c r="V71" i="15"/>
  <c r="BX71" i="15"/>
  <c r="AW71" i="15"/>
  <c r="AG71" i="15"/>
  <c r="M71" i="15"/>
  <c r="BM71" i="15"/>
  <c r="BV71" i="15"/>
  <c r="BZ71" i="15"/>
  <c r="BJ71" i="15"/>
  <c r="BO71" i="15"/>
  <c r="BI71" i="15"/>
  <c r="AS71" i="15"/>
  <c r="Y71" i="15"/>
  <c r="I71" i="15"/>
  <c r="BQ71" i="15"/>
  <c r="CA71" i="15"/>
  <c r="U71" i="15"/>
  <c r="BU71" i="15"/>
  <c r="BT71" i="15"/>
  <c r="BW71" i="15"/>
  <c r="BE71" i="15"/>
  <c r="BR71" i="15"/>
  <c r="Z67" i="15"/>
  <c r="AW67" i="15"/>
  <c r="AG67" i="15"/>
  <c r="M67" i="15"/>
  <c r="V67" i="15"/>
  <c r="BI67" i="15"/>
  <c r="AS67" i="15"/>
  <c r="Y67" i="15"/>
  <c r="I67" i="15"/>
  <c r="BY67" i="15"/>
  <c r="CA67" i="15"/>
  <c r="AY67" i="15"/>
  <c r="BB67" i="15"/>
  <c r="BW67" i="15"/>
  <c r="BE67" i="15"/>
  <c r="AO67" i="15"/>
  <c r="U67" i="15"/>
  <c r="E67" i="15"/>
  <c r="BM67" i="15"/>
  <c r="BR67" i="15"/>
  <c r="BO67" i="15"/>
  <c r="AX67" i="15"/>
  <c r="AK67" i="15"/>
  <c r="BQ67" i="15"/>
  <c r="BV67" i="15"/>
  <c r="BL67" i="15"/>
  <c r="BN67" i="15"/>
  <c r="R63" i="15"/>
  <c r="BI63" i="15"/>
  <c r="AS63" i="15"/>
  <c r="BB63" i="15"/>
  <c r="BE63" i="15"/>
  <c r="AO63" i="15"/>
  <c r="U63" i="15"/>
  <c r="E63" i="15"/>
  <c r="BT63" i="15"/>
  <c r="AX63" i="15"/>
  <c r="BV63" i="15"/>
  <c r="BA63" i="15"/>
  <c r="AK63" i="15"/>
  <c r="Q63" i="15"/>
  <c r="Z63" i="15"/>
  <c r="AG63" i="15"/>
  <c r="M63" i="15"/>
  <c r="BB59" i="15"/>
  <c r="BX59" i="15"/>
  <c r="BG59" i="15"/>
  <c r="AP59" i="15"/>
  <c r="BE59" i="15"/>
  <c r="AO59" i="15"/>
  <c r="U59" i="15"/>
  <c r="E59" i="15"/>
  <c r="BQ59" i="15"/>
  <c r="BT59" i="15"/>
  <c r="BN59" i="15"/>
  <c r="V59" i="15"/>
  <c r="BA59" i="15"/>
  <c r="AK59" i="15"/>
  <c r="Q59" i="15"/>
  <c r="BU59" i="15"/>
  <c r="BZ59" i="15"/>
  <c r="BV59" i="15"/>
  <c r="R59" i="15"/>
  <c r="AS59" i="15"/>
  <c r="I59" i="15"/>
  <c r="BS59" i="15"/>
  <c r="BI59" i="15"/>
  <c r="Y59" i="15"/>
  <c r="BY59" i="15"/>
  <c r="BL59" i="15"/>
  <c r="AE55" i="15"/>
  <c r="AL55" i="15"/>
  <c r="BW55" i="15"/>
  <c r="R55" i="15"/>
  <c r="BA55" i="15"/>
  <c r="AK55" i="15"/>
  <c r="Q55" i="15"/>
  <c r="BU55" i="15"/>
  <c r="BN55" i="15"/>
  <c r="F55" i="15"/>
  <c r="BX55" i="15"/>
  <c r="AW55" i="15"/>
  <c r="AG55" i="15"/>
  <c r="M55" i="15"/>
  <c r="BY55" i="15"/>
  <c r="BR55" i="15"/>
  <c r="AP55" i="15"/>
  <c r="AS55" i="15"/>
  <c r="I55" i="15"/>
  <c r="BV55" i="15"/>
  <c r="BL55" i="15"/>
  <c r="BM55" i="15"/>
  <c r="BI55" i="15"/>
  <c r="Y55" i="15"/>
  <c r="BO55" i="15"/>
  <c r="N51" i="15"/>
  <c r="AY51" i="15"/>
  <c r="BX51" i="15"/>
  <c r="AX51" i="15"/>
  <c r="R51" i="15"/>
  <c r="CA51" i="15"/>
  <c r="BZ51" i="15"/>
  <c r="P51" i="15"/>
  <c r="AF51" i="15"/>
  <c r="AV51" i="15"/>
  <c r="BL51" i="15"/>
  <c r="M51" i="15"/>
  <c r="AG51" i="15"/>
  <c r="AW51" i="15"/>
  <c r="AQ51" i="15"/>
  <c r="AP51" i="15"/>
  <c r="J51" i="15"/>
  <c r="BM51" i="15"/>
  <c r="BQ51" i="15"/>
  <c r="T51" i="15"/>
  <c r="AJ51" i="15"/>
  <c r="AZ51" i="15"/>
  <c r="BU51" i="15"/>
  <c r="Q51" i="15"/>
  <c r="AK51" i="15"/>
  <c r="BA51" i="15"/>
  <c r="BW51" i="15"/>
  <c r="BR51" i="15"/>
  <c r="X51" i="15"/>
  <c r="BD51" i="15"/>
  <c r="U51" i="15"/>
  <c r="BE51" i="15"/>
  <c r="AH51" i="15"/>
  <c r="BO51" i="15"/>
  <c r="H51" i="15"/>
  <c r="AN51" i="15"/>
  <c r="E51" i="15"/>
  <c r="AO51" i="15"/>
  <c r="AY47" i="15"/>
  <c r="BX47" i="15"/>
  <c r="AI47" i="15"/>
  <c r="Z47" i="15"/>
  <c r="BO47" i="15"/>
  <c r="BT47" i="15"/>
  <c r="H47" i="15"/>
  <c r="X47" i="15"/>
  <c r="AN47" i="15"/>
  <c r="BD47" i="15"/>
  <c r="E47" i="15"/>
  <c r="U47" i="15"/>
  <c r="AO47" i="15"/>
  <c r="BE47" i="15"/>
  <c r="BR47" i="15"/>
  <c r="AX47" i="15"/>
  <c r="R47" i="15"/>
  <c r="BS47" i="15"/>
  <c r="BY47" i="15"/>
  <c r="L47" i="15"/>
  <c r="AB47" i="15"/>
  <c r="AR47" i="15"/>
  <c r="BH47" i="15"/>
  <c r="I47" i="15"/>
  <c r="Y47" i="15"/>
  <c r="AS47" i="15"/>
  <c r="BI47" i="15"/>
  <c r="AH47" i="15"/>
  <c r="BV47" i="15"/>
  <c r="AF47" i="15"/>
  <c r="BL47" i="15"/>
  <c r="AG47" i="15"/>
  <c r="AD47" i="15"/>
  <c r="CA47" i="15"/>
  <c r="P47" i="15"/>
  <c r="AV47" i="15"/>
  <c r="M47" i="15"/>
  <c r="AW47" i="15"/>
  <c r="AH43" i="15"/>
  <c r="CA43" i="15"/>
  <c r="BY43" i="15"/>
  <c r="P43" i="15"/>
  <c r="AF43" i="15"/>
  <c r="AV43" i="15"/>
  <c r="BL43" i="15"/>
  <c r="M43" i="15"/>
  <c r="AG43" i="15"/>
  <c r="AW43" i="15"/>
  <c r="AQ43" i="15"/>
  <c r="BW43" i="15"/>
  <c r="Z43" i="15"/>
  <c r="BU43" i="15"/>
  <c r="BN43" i="15"/>
  <c r="T43" i="15"/>
  <c r="AJ43" i="15"/>
  <c r="AZ43" i="15"/>
  <c r="BQ43" i="15"/>
  <c r="Q43" i="15"/>
  <c r="AK43" i="15"/>
  <c r="BA43" i="15"/>
  <c r="AI43" i="15"/>
  <c r="J43" i="15"/>
  <c r="BO43" i="15"/>
  <c r="H43" i="15"/>
  <c r="AN43" i="15"/>
  <c r="E43" i="15"/>
  <c r="AO43" i="15"/>
  <c r="BB43" i="15"/>
  <c r="AP43" i="15"/>
  <c r="BZ43" i="15"/>
  <c r="X43" i="15"/>
  <c r="BD43" i="15"/>
  <c r="U43" i="15"/>
  <c r="BE43" i="15"/>
  <c r="K39" i="15"/>
  <c r="BW39" i="15"/>
  <c r="AZ39" i="15"/>
  <c r="BV39" i="15"/>
  <c r="AN39" i="15"/>
  <c r="BO39" i="15"/>
  <c r="BT39" i="15"/>
  <c r="BQ39" i="15"/>
  <c r="W39" i="15"/>
  <c r="AO39" i="15"/>
  <c r="BX39" i="15"/>
  <c r="R39" i="15"/>
  <c r="BS39" i="15"/>
  <c r="BY39" i="15"/>
  <c r="G39" i="15"/>
  <c r="AA39" i="15"/>
  <c r="AX39" i="15"/>
  <c r="CA39" i="15"/>
  <c r="O39" i="15"/>
  <c r="AM39" i="15"/>
  <c r="BC39" i="15"/>
  <c r="E39" i="15"/>
  <c r="Z39" i="15"/>
  <c r="AV39" i="15"/>
  <c r="L39" i="15"/>
  <c r="AG39" i="15"/>
  <c r="BB39" i="15"/>
  <c r="AD39" i="15"/>
  <c r="BR39" i="15"/>
  <c r="AE39" i="15"/>
  <c r="AU39" i="15"/>
  <c r="BK39" i="15"/>
  <c r="P39" i="15"/>
  <c r="AK39" i="15"/>
  <c r="BL39" i="15"/>
  <c r="V39" i="15"/>
  <c r="AR39" i="15"/>
  <c r="N35" i="15"/>
  <c r="BX35" i="15"/>
  <c r="X35" i="15"/>
  <c r="BE35" i="15"/>
  <c r="BD35" i="15"/>
  <c r="AS35" i="15"/>
  <c r="CA35" i="15"/>
  <c r="BV35" i="15"/>
  <c r="S35" i="15"/>
  <c r="AI35" i="15"/>
  <c r="AY35" i="15"/>
  <c r="E35" i="15"/>
  <c r="Z35" i="15"/>
  <c r="AV35" i="15"/>
  <c r="BY35" i="15"/>
  <c r="V35" i="15"/>
  <c r="AR35" i="15"/>
  <c r="H35" i="15"/>
  <c r="BW35" i="15"/>
  <c r="BO35" i="15"/>
  <c r="BZ35" i="15"/>
  <c r="G35" i="15"/>
  <c r="AA35" i="15"/>
  <c r="AQ35" i="15"/>
  <c r="BG35" i="15"/>
  <c r="P35" i="15"/>
  <c r="AK35" i="15"/>
  <c r="BL35" i="15"/>
  <c r="L35" i="15"/>
  <c r="AG35" i="15"/>
  <c r="BB35" i="15"/>
  <c r="T31" i="15"/>
  <c r="BJ31" i="15"/>
  <c r="BI31" i="15"/>
  <c r="H31" i="15"/>
  <c r="AH31" i="15"/>
  <c r="AO31" i="15"/>
  <c r="BW31" i="15"/>
  <c r="AX31" i="15"/>
  <c r="BO31" i="15"/>
  <c r="BV31" i="15"/>
  <c r="G31" i="15"/>
  <c r="AA31" i="15"/>
  <c r="AQ31" i="15"/>
  <c r="BG31" i="15"/>
  <c r="J31" i="15"/>
  <c r="AK31" i="15"/>
  <c r="BL31" i="15"/>
  <c r="L31" i="15"/>
  <c r="AG31" i="15"/>
  <c r="BH31" i="15"/>
  <c r="AD31" i="15"/>
  <c r="R31" i="15"/>
  <c r="CA31" i="15"/>
  <c r="BY31" i="15"/>
  <c r="S31" i="15"/>
  <c r="AI31" i="15"/>
  <c r="AY31" i="15"/>
  <c r="BT31" i="15"/>
  <c r="U31" i="15"/>
  <c r="Z31" i="15"/>
  <c r="AV31" i="15"/>
  <c r="BU31" i="15"/>
  <c r="V31" i="15"/>
  <c r="AW31" i="15"/>
  <c r="AJ27" i="15"/>
  <c r="BY27" i="15"/>
  <c r="Y27" i="15"/>
  <c r="BX27" i="15"/>
  <c r="BW27" i="15"/>
  <c r="BD27" i="15"/>
  <c r="M27" i="15"/>
  <c r="N27" i="15"/>
  <c r="AS27" i="15"/>
  <c r="AL27" i="15"/>
  <c r="BM27" i="15"/>
  <c r="BQ27" i="15"/>
  <c r="S27" i="15"/>
  <c r="AI27" i="15"/>
  <c r="AY27" i="15"/>
  <c r="E27" i="15"/>
  <c r="AF27" i="15"/>
  <c r="BA27" i="15"/>
  <c r="Q27" i="15"/>
  <c r="AR27" i="15"/>
  <c r="AH27" i="15"/>
  <c r="M23" i="15"/>
  <c r="AZ23" i="15"/>
  <c r="BW23" i="15"/>
  <c r="BR23" i="15"/>
  <c r="AO23" i="15"/>
  <c r="AX23" i="15"/>
  <c r="T23" i="15"/>
  <c r="AN23" i="15"/>
  <c r="U23" i="15"/>
  <c r="BO23" i="15"/>
  <c r="BT23" i="15"/>
  <c r="G23" i="15"/>
  <c r="AA23" i="15"/>
  <c r="AQ23" i="15"/>
  <c r="BG23" i="15"/>
  <c r="E23" i="15"/>
  <c r="AF23" i="15"/>
  <c r="BA23" i="15"/>
  <c r="V23" i="15"/>
  <c r="AW23" i="15"/>
  <c r="BJ23" i="15"/>
  <c r="BI23" i="15"/>
  <c r="BL23" i="15"/>
  <c r="BE19" i="15"/>
  <c r="AT19" i="15"/>
  <c r="X19" i="15"/>
  <c r="AJ19" i="15"/>
  <c r="BR19" i="15"/>
  <c r="BX19" i="15"/>
  <c r="BD19" i="15"/>
  <c r="M19" i="15"/>
  <c r="N19" i="15"/>
  <c r="BS19" i="15"/>
  <c r="BM19" i="15"/>
  <c r="O19" i="15"/>
  <c r="AE19" i="15"/>
  <c r="AU19" i="15"/>
  <c r="AY19" i="15"/>
  <c r="BV19" i="15"/>
  <c r="J19" i="15"/>
  <c r="AS19" i="15"/>
  <c r="AL19" i="15"/>
  <c r="T15" i="15"/>
  <c r="BX15" i="15"/>
  <c r="BW15" i="15"/>
  <c r="E15" i="15"/>
  <c r="DJ21" i="12"/>
  <c r="AD21" i="12"/>
  <c r="BT21" i="12"/>
  <c r="Z21" i="12"/>
  <c r="CL21" i="12"/>
  <c r="EM21" i="12"/>
  <c r="CF21" i="12"/>
  <c r="ED21" i="12"/>
  <c r="BI21" i="12"/>
  <c r="CP21" i="12"/>
  <c r="EG21" i="12"/>
  <c r="BP21" i="12"/>
  <c r="DG21" i="12"/>
  <c r="CX21" i="12"/>
  <c r="BW21" i="12"/>
  <c r="DU21" i="12"/>
  <c r="AQ21" i="12"/>
  <c r="CK21" i="12"/>
  <c r="EB21" i="12"/>
  <c r="BU21" i="12"/>
  <c r="DR21" i="12"/>
  <c r="T21" i="12"/>
  <c r="CJ21" i="12"/>
  <c r="AT21" i="12"/>
  <c r="AJ21" i="12"/>
  <c r="BO21" i="12"/>
  <c r="Y21" i="12"/>
  <c r="DN21" i="12"/>
  <c r="AB21" i="12"/>
  <c r="CZ21" i="12"/>
  <c r="AM21" i="12"/>
  <c r="CW21" i="12"/>
  <c r="AH21" i="12"/>
  <c r="CT21" i="12"/>
  <c r="AG21" i="12"/>
  <c r="CS21" i="12"/>
  <c r="AF21" i="12"/>
  <c r="AW21" i="12"/>
  <c r="BJ21" i="12"/>
  <c r="AC21" i="12"/>
  <c r="BK21" i="12"/>
  <c r="CR21" i="12"/>
  <c r="EP21" i="12"/>
  <c r="CN21" i="12"/>
  <c r="CY21" i="12"/>
  <c r="BS21" i="12"/>
  <c r="DF21" i="12"/>
  <c r="AI21" i="12"/>
  <c r="DV21" i="12"/>
  <c r="BQ21" i="12"/>
  <c r="DQ21" i="12"/>
  <c r="AV21" i="12"/>
  <c r="DP21" i="12"/>
  <c r="AR21" i="12"/>
  <c r="DM21" i="12"/>
  <c r="BL21" i="12"/>
  <c r="DC21" i="12"/>
  <c r="BF21" i="12"/>
  <c r="DZ21" i="12"/>
  <c r="BR21" i="12"/>
  <c r="DI21" i="12"/>
  <c r="U21" i="12"/>
  <c r="CI21" i="12"/>
  <c r="DO21" i="12"/>
  <c r="S21" i="12"/>
  <c r="DY21" i="12"/>
  <c r="EF21" i="12"/>
  <c r="EC21" i="12"/>
  <c r="DT21" i="12"/>
  <c r="AP21" i="12"/>
  <c r="EH21" i="12"/>
  <c r="BG21" i="12"/>
  <c r="DW21" i="12"/>
  <c r="AA21" i="12"/>
  <c r="EN21" i="12"/>
  <c r="W21" i="12"/>
  <c r="EJ21" i="12"/>
  <c r="DK21" i="12"/>
  <c r="EA21" i="12"/>
  <c r="BH21" i="12"/>
  <c r="AL21" i="12"/>
  <c r="BN21" i="12"/>
  <c r="BY21" i="12"/>
  <c r="BX21" i="12"/>
  <c r="AZ21" i="12"/>
  <c r="DB21" i="12"/>
  <c r="AX21" i="12"/>
  <c r="CN37" i="12"/>
  <c r="DJ37" i="12"/>
  <c r="AK37" i="12"/>
  <c r="CI37" i="12"/>
  <c r="AJ37" i="12"/>
  <c r="BF37" i="12"/>
  <c r="Z37" i="12"/>
  <c r="BY37" i="12"/>
  <c r="DH37" i="12"/>
  <c r="EO37" i="12"/>
  <c r="BC37" i="12"/>
  <c r="CW37" i="12"/>
  <c r="EF37" i="12"/>
  <c r="AX37" i="12"/>
  <c r="CJ37" i="12"/>
  <c r="DS37" i="12"/>
  <c r="AC37" i="12"/>
  <c r="BR37" i="12"/>
  <c r="DA37" i="12"/>
  <c r="EH37" i="12"/>
  <c r="AZ37" i="12"/>
  <c r="CT37" i="12"/>
  <c r="EC37" i="12"/>
  <c r="AQ37" i="12"/>
  <c r="CD37" i="12"/>
  <c r="DL37" i="12"/>
  <c r="AU37" i="12"/>
  <c r="CV37" i="12"/>
  <c r="EE37" i="12"/>
  <c r="BA37" i="12"/>
  <c r="DE37" i="12"/>
  <c r="EL37" i="12"/>
  <c r="CB37" i="12"/>
  <c r="AT37" i="12"/>
  <c r="AD37" i="12"/>
  <c r="U37" i="12"/>
  <c r="BQ37" i="12"/>
  <c r="DQ37" i="12"/>
  <c r="AM37" i="12"/>
  <c r="CM37" i="12"/>
  <c r="EN37" i="12"/>
  <c r="AB37" i="12"/>
  <c r="CC37" i="12"/>
  <c r="EA37" i="12"/>
  <c r="AW37" i="12"/>
  <c r="CQ37" i="12"/>
  <c r="EP37" i="12"/>
  <c r="AH37" i="12"/>
  <c r="CE37" i="12"/>
  <c r="EK37" i="12"/>
  <c r="BL37" i="12"/>
  <c r="DC37" i="12"/>
  <c r="BO37" i="12"/>
  <c r="DW37" i="12"/>
  <c r="BN37" i="12"/>
  <c r="DV37" i="12"/>
  <c r="BH37" i="12"/>
  <c r="CA37" i="12"/>
  <c r="AS37" i="12"/>
  <c r="AF37" i="12"/>
  <c r="CG37" i="12"/>
  <c r="DY37" i="12"/>
  <c r="AV37" i="12"/>
  <c r="DG37" i="12"/>
  <c r="AP37" i="12"/>
  <c r="CR37" i="12"/>
  <c r="EI37" i="12"/>
  <c r="BJ37" i="12"/>
  <c r="DI37" i="12"/>
  <c r="AR37" i="12"/>
  <c r="DD37" i="12"/>
  <c r="W37" i="12"/>
  <c r="BV37" i="12"/>
  <c r="DT37" i="12"/>
  <c r="X37" i="12"/>
  <c r="CL37" i="12"/>
  <c r="EM37" i="12"/>
  <c r="CF37" i="12"/>
  <c r="ED37" i="12"/>
  <c r="D37" i="12"/>
  <c r="AE37" i="12"/>
  <c r="V37" i="12"/>
  <c r="CP37" i="12"/>
  <c r="BP37" i="12"/>
  <c r="DB37" i="12"/>
  <c r="BZ37" i="12"/>
  <c r="DM37" i="12"/>
  <c r="CK37" i="12"/>
  <c r="AL37" i="12"/>
  <c r="Y37" i="12"/>
  <c r="CX37" i="12"/>
  <c r="BS37" i="12"/>
  <c r="CZ37" i="12"/>
  <c r="BX37" i="12"/>
  <c r="DK37" i="12"/>
  <c r="CH37" i="12"/>
  <c r="S37" i="12"/>
  <c r="DU37" i="12"/>
  <c r="CS37" i="12"/>
  <c r="BB37" i="12"/>
  <c r="AI37" i="12"/>
  <c r="CY37" i="12"/>
  <c r="BT37" i="12"/>
  <c r="AN37" i="12"/>
  <c r="EG37" i="12"/>
  <c r="DP37" i="12"/>
  <c r="BK37" i="12"/>
  <c r="T37" i="12"/>
  <c r="DR37" i="12"/>
  <c r="BM37" i="12"/>
  <c r="AG37" i="12"/>
  <c r="EB37" i="12"/>
  <c r="DF37" i="12"/>
  <c r="P37" i="12" s="1"/>
  <c r="CU37" i="12"/>
  <c r="DP66" i="12"/>
  <c r="AO66" i="12"/>
  <c r="BQ66" i="12"/>
  <c r="AJ66" i="12"/>
  <c r="I66" i="12"/>
  <c r="DS66" i="12"/>
  <c r="CT66" i="12"/>
  <c r="V66" i="12"/>
  <c r="EH66" i="12"/>
  <c r="U66" i="12"/>
  <c r="DJ81" i="12"/>
  <c r="DX81" i="12"/>
  <c r="AN81" i="12"/>
  <c r="BV81" i="12"/>
  <c r="N81" i="12"/>
  <c r="CT81" i="12"/>
  <c r="AV81" i="12"/>
  <c r="BJ81" i="12"/>
  <c r="EC81" i="12"/>
  <c r="EA81" i="12"/>
  <c r="AR81" i="12"/>
  <c r="BW81" i="12"/>
  <c r="AL81" i="12"/>
  <c r="BR81" i="12"/>
  <c r="BX81" i="12"/>
  <c r="CS81" i="12"/>
  <c r="AT81" i="12"/>
  <c r="DZ81" i="12"/>
  <c r="BP81" i="12"/>
  <c r="J81" i="12"/>
  <c r="D81" i="12"/>
  <c r="AB81" i="12"/>
  <c r="BQ81" i="12"/>
  <c r="AZ81" i="12"/>
  <c r="EI81" i="12"/>
  <c r="BH81" i="12"/>
  <c r="CD81" i="12"/>
  <c r="DI81" i="12"/>
  <c r="AW81" i="12"/>
  <c r="CU81" i="12"/>
  <c r="DD81" i="12"/>
  <c r="DF81" i="12"/>
  <c r="EH81" i="12"/>
  <c r="DQ81" i="12"/>
  <c r="EJ81" i="12"/>
  <c r="BU81" i="12"/>
  <c r="T81" i="12"/>
  <c r="G81" i="12"/>
  <c r="BL81" i="12"/>
  <c r="CF81" i="12"/>
  <c r="F81" i="12"/>
  <c r="DW81" i="12"/>
  <c r="U81" i="12"/>
  <c r="Z81" i="12"/>
  <c r="DY81" i="12"/>
  <c r="CK81" i="12"/>
  <c r="DV81" i="12"/>
  <c r="EP81" i="12"/>
  <c r="X81" i="12"/>
  <c r="CL81" i="12"/>
  <c r="DH81" i="12"/>
  <c r="BF13" i="12"/>
  <c r="Z13" i="12"/>
  <c r="DL13" i="12"/>
  <c r="AM13" i="12"/>
  <c r="CD13" i="12"/>
  <c r="EJ13" i="12"/>
  <c r="CM13" i="12"/>
  <c r="CF13" i="12"/>
  <c r="CW13" i="12"/>
  <c r="AT13" i="12"/>
  <c r="AO13" i="12"/>
  <c r="AH13" i="12"/>
  <c r="DI13" i="12"/>
  <c r="BI13" i="12"/>
  <c r="U13" i="12"/>
  <c r="DK13" i="12"/>
  <c r="DB13" i="12"/>
  <c r="DF13" i="12"/>
  <c r="CI13" i="12"/>
  <c r="CK13" i="12"/>
  <c r="EI13" i="12"/>
  <c r="BU13" i="12"/>
  <c r="BT13" i="12"/>
  <c r="X13" i="12"/>
  <c r="AN13" i="12"/>
  <c r="EP13" i="12"/>
  <c r="CG13" i="12"/>
  <c r="CH13" i="12"/>
  <c r="CP13" i="12"/>
  <c r="AD13" i="12"/>
  <c r="DT13" i="12"/>
  <c r="T13" i="12"/>
  <c r="CN13" i="12"/>
  <c r="CI50" i="12"/>
  <c r="AP50" i="12"/>
  <c r="EI50" i="12"/>
  <c r="DI50" i="12"/>
  <c r="AK50" i="12"/>
  <c r="S50" i="12"/>
  <c r="M50" i="12"/>
  <c r="AI50" i="12"/>
  <c r="AR50" i="12"/>
  <c r="BN50" i="12"/>
  <c r="J50" i="12"/>
  <c r="BA50" i="12"/>
  <c r="AZ50" i="12"/>
  <c r="CM50" i="12"/>
  <c r="R50" i="12"/>
  <c r="AJ50" i="12"/>
  <c r="DB50" i="12"/>
  <c r="BR50" i="12"/>
  <c r="EP50" i="12"/>
  <c r="K50" i="12"/>
  <c r="CG50" i="12"/>
  <c r="CL50" i="12"/>
  <c r="EB50" i="12"/>
  <c r="DY50" i="12"/>
  <c r="CU50" i="12"/>
  <c r="EC50" i="12"/>
  <c r="DV50" i="12"/>
  <c r="EE50" i="12"/>
  <c r="BH50" i="12"/>
  <c r="AW50" i="12"/>
  <c r="CN50" i="12"/>
  <c r="BB50" i="12"/>
  <c r="CE50" i="12"/>
  <c r="BO50" i="12"/>
  <c r="DD50" i="12"/>
  <c r="AF50" i="12"/>
  <c r="BZ50" i="12"/>
  <c r="H50" i="12"/>
  <c r="W50" i="12"/>
  <c r="EK50" i="12"/>
  <c r="AA50" i="12"/>
  <c r="BC50" i="12"/>
  <c r="EA50" i="12"/>
  <c r="CZ50" i="12"/>
  <c r="EN50" i="12"/>
  <c r="DR50" i="12"/>
  <c r="BL50" i="12"/>
  <c r="DL50" i="12"/>
  <c r="CX50" i="12"/>
  <c r="BF50" i="12"/>
  <c r="EL50" i="12"/>
  <c r="EF50" i="12"/>
  <c r="AN24" i="12"/>
  <c r="AI24" i="12"/>
  <c r="CX76" i="12"/>
  <c r="AK76" i="12"/>
  <c r="AE76" i="12"/>
  <c r="S76" i="12"/>
  <c r="AV76" i="12"/>
  <c r="DK76" i="12"/>
  <c r="CB76" i="12"/>
  <c r="BT76" i="12"/>
  <c r="EI76" i="12"/>
  <c r="BQ76" i="12"/>
  <c r="AB76" i="12"/>
  <c r="DX76" i="12"/>
  <c r="BR76" i="12"/>
  <c r="V76" i="12"/>
  <c r="EB76" i="12"/>
  <c r="AW76" i="12"/>
  <c r="CE76" i="12"/>
  <c r="EG76" i="12"/>
  <c r="AT76" i="12"/>
  <c r="DB76" i="12"/>
  <c r="DR76" i="12"/>
  <c r="EO76" i="12"/>
  <c r="EF76" i="12"/>
  <c r="BW76" i="12"/>
  <c r="CG76" i="12"/>
  <c r="CV76" i="12"/>
  <c r="DF76" i="12"/>
  <c r="DU76" i="12"/>
  <c r="DZ76" i="12"/>
  <c r="AA76" i="12"/>
  <c r="EH76" i="12"/>
  <c r="EL76" i="12"/>
  <c r="EA76" i="12"/>
  <c r="G76" i="12"/>
  <c r="R76" i="12"/>
  <c r="BH76" i="12"/>
  <c r="DN76" i="12"/>
  <c r="BC76" i="12"/>
  <c r="ED76" i="12"/>
  <c r="CC76" i="12"/>
  <c r="DW76" i="12"/>
  <c r="F76" i="12"/>
  <c r="CQ76" i="12"/>
  <c r="CT76" i="12"/>
  <c r="BO76" i="12"/>
  <c r="M76" i="12"/>
  <c r="EN76" i="12"/>
  <c r="CD76" i="12"/>
  <c r="DY76" i="12"/>
  <c r="DJ76" i="12"/>
  <c r="O76" i="12"/>
  <c r="DP76" i="12"/>
  <c r="T76" i="12"/>
  <c r="BL76" i="12"/>
  <c r="CK76" i="12"/>
  <c r="AG76" i="12"/>
  <c r="DO76" i="12"/>
  <c r="AR76" i="12"/>
  <c r="BU76" i="12"/>
  <c r="K76" i="12"/>
  <c r="E76" i="12"/>
  <c r="DA76" i="12"/>
  <c r="AS76" i="12"/>
  <c r="CY76" i="12"/>
  <c r="BZ76" i="12"/>
  <c r="AF76" i="12"/>
  <c r="AP76" i="12"/>
  <c r="AN76" i="12"/>
  <c r="DT76" i="12"/>
  <c r="CR76" i="12"/>
  <c r="Z76" i="12"/>
  <c r="AI76" i="12"/>
  <c r="EM76" i="12"/>
  <c r="EE76" i="12"/>
  <c r="AM76" i="12"/>
  <c r="AZ76" i="12"/>
  <c r="DV76" i="12"/>
  <c r="AD76" i="12"/>
  <c r="P76" i="12"/>
  <c r="CZ76" i="12"/>
  <c r="CA76" i="12"/>
  <c r="DH76" i="12"/>
  <c r="BV76" i="12"/>
  <c r="CJ76" i="12"/>
  <c r="CH76" i="12"/>
  <c r="I76" i="12"/>
  <c r="Q76" i="12"/>
  <c r="DQ76" i="12"/>
  <c r="EC76" i="12"/>
  <c r="CM76" i="12"/>
  <c r="BI76" i="12"/>
  <c r="AH76" i="12"/>
  <c r="BA76" i="12"/>
  <c r="DS76" i="12"/>
  <c r="DI76" i="12"/>
  <c r="J76" i="12"/>
  <c r="BJ76" i="12"/>
  <c r="BB76" i="12"/>
  <c r="CU76" i="12"/>
  <c r="W76" i="12"/>
  <c r="CL76" i="12"/>
  <c r="BX76" i="12"/>
  <c r="AJ76" i="12"/>
  <c r="AU76" i="12"/>
  <c r="Y76" i="12"/>
  <c r="BT54" i="12"/>
  <c r="AJ54" i="12"/>
  <c r="AO92" i="15"/>
  <c r="AN92" i="15"/>
  <c r="AK92" i="15"/>
  <c r="DC76" i="12"/>
  <c r="DD76" i="12"/>
  <c r="CW81" i="12"/>
  <c r="AJ81" i="12"/>
  <c r="BT81" i="12"/>
  <c r="X76" i="12"/>
  <c r="D76" i="12"/>
  <c r="AO76" i="12"/>
  <c r="AQ76" i="12"/>
  <c r="AS21" i="12"/>
  <c r="CE21" i="12"/>
  <c r="BB21" i="12"/>
  <c r="EJ37" i="12"/>
  <c r="AO37" i="12"/>
  <c r="BI37" i="12"/>
  <c r="AA13" i="12"/>
  <c r="BQ50" i="12"/>
  <c r="CO76" i="12"/>
  <c r="BC92" i="15"/>
  <c r="AU54" i="15"/>
  <c r="S62" i="15"/>
  <c r="BC70" i="15"/>
  <c r="BK86" i="15"/>
  <c r="BK18" i="15"/>
  <c r="BB26" i="15"/>
  <c r="CA38" i="15"/>
  <c r="BL50" i="15"/>
  <c r="Y12" i="12"/>
  <c r="BB12" i="12"/>
  <c r="EA44" i="12"/>
  <c r="AB60" i="12"/>
  <c r="AG60" i="12"/>
  <c r="EB60" i="12"/>
  <c r="BG60" i="12"/>
  <c r="BB81" i="12"/>
  <c r="Q66" i="12"/>
  <c r="BY81" i="12"/>
  <c r="CP76" i="12"/>
  <c r="DE76" i="12"/>
  <c r="CS76" i="12"/>
  <c r="EE81" i="12"/>
  <c r="DT81" i="12"/>
  <c r="AY76" i="12"/>
  <c r="BF76" i="12"/>
  <c r="CB81" i="12"/>
  <c r="U76" i="12"/>
  <c r="CN76" i="12"/>
  <c r="BO81" i="12"/>
  <c r="CH81" i="12"/>
  <c r="AK21" i="12"/>
  <c r="AY37" i="12"/>
  <c r="BU37" i="12"/>
  <c r="BG37" i="12"/>
  <c r="DC66" i="12"/>
  <c r="CC50" i="12"/>
  <c r="CK12" i="12"/>
  <c r="BN12" i="12"/>
  <c r="BK12" i="12"/>
  <c r="BV60" i="12"/>
  <c r="AS60" i="12"/>
  <c r="AO60" i="12"/>
  <c r="AL60" i="12"/>
  <c r="AX76" i="12"/>
  <c r="CW76" i="12"/>
  <c r="AE81" i="12"/>
  <c r="E81" i="12"/>
  <c r="DM81" i="12"/>
  <c r="AC76" i="12"/>
  <c r="AL76" i="12"/>
  <c r="CF76" i="12"/>
  <c r="Q48" i="12"/>
  <c r="CE81" i="12"/>
  <c r="CX81" i="12"/>
  <c r="N76" i="12"/>
  <c r="EJ76" i="12"/>
  <c r="BK76" i="12"/>
  <c r="BN76" i="12"/>
  <c r="CZ81" i="12"/>
  <c r="EI21" i="12"/>
  <c r="DN37" i="12"/>
  <c r="BW37" i="12"/>
  <c r="DX37" i="12"/>
  <c r="CO37" i="12"/>
  <c r="DC50" i="12"/>
  <c r="CI47" i="12"/>
  <c r="E58" i="7"/>
  <c r="K56" i="11"/>
  <c r="BG53" i="23" s="1"/>
  <c r="E42" i="7"/>
  <c r="D40" i="11"/>
  <c r="C40" i="12" s="1"/>
  <c r="E34" i="7"/>
  <c r="C35" i="15"/>
  <c r="D84" i="11"/>
  <c r="C84" i="12" s="1"/>
  <c r="BJ91" i="15"/>
  <c r="AD91" i="15"/>
  <c r="AT91" i="15"/>
  <c r="N91" i="15"/>
  <c r="BC91" i="15"/>
  <c r="AH91" i="15"/>
  <c r="J91" i="15"/>
  <c r="AP87" i="15"/>
  <c r="R87" i="15"/>
  <c r="W87" i="15"/>
  <c r="BW87" i="15"/>
  <c r="BJ87" i="15"/>
  <c r="AH87" i="15"/>
  <c r="BB87" i="15"/>
  <c r="V87" i="15"/>
  <c r="AH83" i="15"/>
  <c r="F83" i="15"/>
  <c r="W83" i="15"/>
  <c r="AX83" i="15"/>
  <c r="V83" i="15"/>
  <c r="G83" i="15"/>
  <c r="AP83" i="15"/>
  <c r="J83" i="15"/>
  <c r="BM79" i="15"/>
  <c r="AM79" i="15"/>
  <c r="BJ79" i="15"/>
  <c r="AH79" i="15"/>
  <c r="F79" i="15"/>
  <c r="BK79" i="15"/>
  <c r="G79" i="15"/>
  <c r="AX79" i="15"/>
  <c r="R79" i="15"/>
  <c r="BC79" i="15"/>
  <c r="BO79" i="15"/>
  <c r="AL79" i="15"/>
  <c r="J79" i="15"/>
  <c r="AI75" i="15"/>
  <c r="AL75" i="15"/>
  <c r="J75" i="15"/>
  <c r="K75" i="15"/>
  <c r="BG75" i="15"/>
  <c r="AP75" i="15"/>
  <c r="R75" i="15"/>
  <c r="AM71" i="15"/>
  <c r="AL71" i="15"/>
  <c r="F71" i="15"/>
  <c r="G71" i="15"/>
  <c r="AU71" i="15"/>
  <c r="AP71" i="15"/>
  <c r="R71" i="15"/>
  <c r="AH67" i="15"/>
  <c r="F67" i="15"/>
  <c r="AI67" i="15"/>
  <c r="AA67" i="15"/>
  <c r="AP67" i="15"/>
  <c r="J67" i="15"/>
  <c r="BK63" i="15"/>
  <c r="BJ63" i="15"/>
  <c r="AH63" i="15"/>
  <c r="F63" i="15"/>
  <c r="BU63" i="15"/>
  <c r="AE63" i="15"/>
  <c r="BR63" i="15"/>
  <c r="O63" i="15"/>
  <c r="AL63" i="15"/>
  <c r="J63" i="15"/>
  <c r="S59" i="15"/>
  <c r="BJ59" i="15"/>
  <c r="AH59" i="15"/>
  <c r="AI59" i="15"/>
  <c r="AA59" i="15"/>
  <c r="AL59" i="15"/>
  <c r="J59" i="15"/>
  <c r="AU55" i="15"/>
  <c r="AX55" i="15"/>
  <c r="V55" i="15"/>
  <c r="O55" i="15"/>
  <c r="BK55" i="15"/>
  <c r="G55" i="15"/>
  <c r="BJ55" i="15"/>
  <c r="Z55" i="15"/>
  <c r="AD51" i="15"/>
  <c r="K51" i="15"/>
  <c r="BV51" i="15"/>
  <c r="AI51" i="15"/>
  <c r="AL47" i="15"/>
  <c r="BQ47" i="15"/>
  <c r="S47" i="15"/>
  <c r="N43" i="15"/>
  <c r="AY43" i="15"/>
  <c r="AL43" i="15"/>
  <c r="V43" i="15"/>
  <c r="M39" i="15"/>
  <c r="BD39" i="15"/>
  <c r="AH39" i="15"/>
  <c r="I39" i="15"/>
  <c r="AN35" i="15"/>
  <c r="BQ35" i="15"/>
  <c r="AX35" i="15"/>
  <c r="AT35" i="15"/>
  <c r="AS31" i="15"/>
  <c r="K31" i="15"/>
  <c r="X31" i="15"/>
  <c r="R27" i="15"/>
  <c r="BI27" i="15"/>
  <c r="AN27" i="15"/>
  <c r="K27" i="15"/>
  <c r="AH23" i="15"/>
  <c r="BD23" i="15"/>
  <c r="AX19" i="15"/>
  <c r="H19" i="15"/>
  <c r="BI19" i="15"/>
  <c r="K19" i="15"/>
  <c r="AN19" i="15"/>
  <c r="BI92" i="15"/>
  <c r="BM92" i="15"/>
  <c r="CU12" i="12"/>
  <c r="T12" i="12"/>
  <c r="CX12" i="12"/>
  <c r="DR12" i="12"/>
  <c r="AG12" i="12"/>
  <c r="EM12" i="12"/>
  <c r="AA12" i="12"/>
  <c r="AC12" i="12"/>
  <c r="DH12" i="12"/>
  <c r="DV12" i="12"/>
  <c r="CJ12" i="12"/>
  <c r="AI12" i="12"/>
  <c r="V12" i="12"/>
  <c r="CV12" i="12"/>
  <c r="BQ12" i="12"/>
  <c r="BG12" i="12"/>
  <c r="EF12" i="12"/>
  <c r="DM12" i="12"/>
  <c r="AX12" i="12"/>
  <c r="AB12" i="12"/>
  <c r="BR12" i="12"/>
  <c r="CM12" i="12"/>
  <c r="EG12" i="12"/>
  <c r="AO12" i="12"/>
  <c r="L72" i="12"/>
  <c r="CQ72" i="12"/>
  <c r="EE73" i="12"/>
  <c r="EE86" i="11"/>
  <c r="DY66" i="11"/>
  <c r="FJ42" i="11"/>
  <c r="O42" i="11"/>
  <c r="BS39" i="23" s="1"/>
  <c r="BA12" i="12"/>
  <c r="DO12" i="12"/>
  <c r="DT12" i="12"/>
  <c r="CT12" i="12"/>
  <c r="AY12" i="12"/>
  <c r="CY12" i="12"/>
  <c r="AF12" i="12"/>
  <c r="EP12" i="12"/>
  <c r="DE12" i="12"/>
  <c r="BT12" i="12"/>
  <c r="BU12" i="12"/>
  <c r="AP12" i="12"/>
  <c r="EI12" i="12"/>
  <c r="BX12" i="12"/>
  <c r="DY12" i="12"/>
  <c r="DS12" i="12"/>
  <c r="U12" i="12"/>
  <c r="BO12" i="12"/>
  <c r="CC12" i="12"/>
  <c r="DB12" i="12"/>
  <c r="EO12" i="12"/>
  <c r="BS12" i="12"/>
  <c r="EB12" i="12"/>
  <c r="CN12" i="12"/>
  <c r="CP12" i="12"/>
  <c r="CH12" i="12"/>
  <c r="CD12" i="12"/>
  <c r="EN12" i="12"/>
  <c r="AV12" i="12"/>
  <c r="AS12" i="12"/>
  <c r="DI12" i="12"/>
  <c r="DW12" i="12"/>
  <c r="BF12" i="12"/>
  <c r="E72" i="12"/>
  <c r="AF72" i="12"/>
  <c r="CI72" i="12"/>
  <c r="DW42" i="11"/>
  <c r="AJ12" i="12"/>
  <c r="CS12" i="12"/>
  <c r="ED12" i="12"/>
  <c r="Z12" i="12"/>
  <c r="EJ12" i="12"/>
  <c r="EA12" i="12"/>
  <c r="CI12" i="12"/>
  <c r="BP12" i="12"/>
  <c r="EC12" i="12"/>
  <c r="EE12" i="12"/>
  <c r="W12" i="12"/>
  <c r="DQ12" i="12"/>
  <c r="CL12" i="12"/>
  <c r="CZ12" i="12"/>
  <c r="AN12" i="12"/>
  <c r="AD12" i="12"/>
  <c r="DZ12" i="12"/>
  <c r="AT12" i="12"/>
  <c r="DK12" i="12"/>
  <c r="CW12" i="12"/>
  <c r="DG12" i="12"/>
  <c r="BH12" i="12"/>
  <c r="CA12" i="12"/>
  <c r="DJ12" i="12"/>
  <c r="AE12" i="12"/>
  <c r="BL12" i="12"/>
  <c r="EL12" i="12"/>
  <c r="CO12" i="12"/>
  <c r="CF12" i="12"/>
  <c r="X12" i="12"/>
  <c r="CR72" i="12"/>
  <c r="AS36" i="30"/>
  <c r="R36" i="30"/>
  <c r="AF36" i="30"/>
  <c r="AH36" i="30"/>
  <c r="K36" i="30"/>
  <c r="Y51" i="34"/>
  <c r="BN48" i="23" s="1"/>
  <c r="AL126" i="30"/>
  <c r="L25" i="30"/>
  <c r="J25" i="30"/>
  <c r="AF129" i="30"/>
  <c r="AN129" i="30"/>
  <c r="AE126" i="30"/>
  <c r="G126" i="30"/>
  <c r="U126" i="30"/>
  <c r="Z36" i="30"/>
  <c r="AE129" i="30"/>
  <c r="AK129" i="30"/>
  <c r="AC129" i="30"/>
  <c r="AP129" i="30"/>
  <c r="AC126" i="30"/>
  <c r="P126" i="30"/>
  <c r="AE36" i="30"/>
  <c r="Z126" i="30"/>
  <c r="P36" i="30"/>
  <c r="AG129" i="30"/>
  <c r="S126" i="30"/>
  <c r="O25" i="30"/>
  <c r="AA123" i="30"/>
  <c r="Q123" i="30"/>
  <c r="N123" i="30"/>
  <c r="W123" i="30"/>
  <c r="AO123" i="30"/>
  <c r="D51" i="34"/>
  <c r="BL48" i="23" s="1"/>
  <c r="D33" i="34"/>
  <c r="BL30" i="23" s="1"/>
  <c r="D20" i="34"/>
  <c r="BL17" i="23" s="1"/>
  <c r="Y49" i="34"/>
  <c r="BN46" i="23" s="1"/>
  <c r="Y37" i="34"/>
  <c r="BN34" i="23" s="1"/>
  <c r="Y15" i="34"/>
  <c r="BN12" i="23" s="1"/>
  <c r="E1" i="15"/>
  <c r="V33" i="30"/>
  <c r="R33" i="30"/>
  <c r="L33" i="30"/>
  <c r="K25" i="30"/>
  <c r="T126" i="30"/>
  <c r="H1" i="30"/>
  <c r="E1" i="30"/>
  <c r="O28" i="30"/>
  <c r="AC123" i="30"/>
  <c r="AO129" i="30"/>
  <c r="M126" i="30"/>
  <c r="W36" i="30"/>
  <c r="AB36" i="30"/>
  <c r="AI129" i="30"/>
  <c r="Q126" i="30"/>
  <c r="O123" i="30"/>
  <c r="L123" i="30"/>
  <c r="Y129" i="30"/>
  <c r="AQ123" i="30"/>
  <c r="N129" i="30"/>
  <c r="Q129" i="30"/>
  <c r="U129" i="30"/>
  <c r="R123" i="30"/>
  <c r="AH129" i="30"/>
  <c r="Y36" i="30"/>
  <c r="R126" i="30"/>
  <c r="AI36" i="30"/>
  <c r="X126" i="30"/>
  <c r="V126" i="30"/>
  <c r="Y33" i="30"/>
  <c r="X123" i="30"/>
  <c r="H126" i="30"/>
  <c r="H25" i="30"/>
  <c r="AL36" i="30"/>
  <c r="L132" i="30"/>
  <c r="Y132" i="30"/>
  <c r="D38" i="34"/>
  <c r="BL35" i="23" s="1"/>
  <c r="BK35" i="23"/>
  <c r="D47" i="34"/>
  <c r="BL44" i="23" s="1"/>
  <c r="D24" i="34"/>
  <c r="BL21" i="23" s="1"/>
  <c r="D22" i="34"/>
  <c r="BL19" i="23" s="1"/>
  <c r="M4" i="34"/>
  <c r="Y45" i="34"/>
  <c r="BN42" i="23" s="1"/>
  <c r="Y33" i="34"/>
  <c r="BN30" i="23" s="1"/>
  <c r="Y17" i="34"/>
  <c r="BN14" i="23" s="1"/>
  <c r="C5" i="31"/>
  <c r="D5" i="31" s="1"/>
  <c r="Z92" i="15"/>
  <c r="AU92" i="15"/>
  <c r="F92" i="15"/>
  <c r="V92" i="15"/>
  <c r="BJ92" i="15"/>
  <c r="W92" i="15"/>
  <c r="BH92" i="15"/>
  <c r="BV92" i="15"/>
  <c r="AV92" i="15"/>
  <c r="BE92" i="15"/>
  <c r="AU88" i="15"/>
  <c r="BN88" i="15"/>
  <c r="BM88" i="15"/>
  <c r="AO88" i="15"/>
  <c r="E88" i="15"/>
  <c r="BH88" i="15"/>
  <c r="AJ88" i="15"/>
  <c r="H88" i="15"/>
  <c r="BJ84" i="15"/>
  <c r="BS84" i="15"/>
  <c r="AW84" i="15"/>
  <c r="M84" i="15"/>
  <c r="BQ84" i="15"/>
  <c r="AF84" i="15"/>
  <c r="BH84" i="15"/>
  <c r="X84" i="15"/>
  <c r="BC80" i="15"/>
  <c r="AT80" i="15"/>
  <c r="BY80" i="15"/>
  <c r="BE80" i="15"/>
  <c r="U80" i="15"/>
  <c r="BD80" i="15"/>
  <c r="X80" i="15"/>
  <c r="R76" i="15"/>
  <c r="BU76" i="15"/>
  <c r="AG76" i="15"/>
  <c r="AZ76" i="15"/>
  <c r="T76" i="15"/>
  <c r="K72" i="15"/>
  <c r="AH72" i="15"/>
  <c r="BZ72" i="15"/>
  <c r="AO72" i="15"/>
  <c r="E72" i="15"/>
  <c r="AZ72" i="15"/>
  <c r="P72" i="15"/>
  <c r="K68" i="15"/>
  <c r="BW68" i="15"/>
  <c r="AP68" i="15"/>
  <c r="BM68" i="15"/>
  <c r="AW68" i="15"/>
  <c r="M68" i="15"/>
  <c r="AB68" i="15"/>
  <c r="AV68" i="15"/>
  <c r="P68" i="15"/>
  <c r="AA64" i="15"/>
  <c r="BJ64" i="15"/>
  <c r="N64" i="15"/>
  <c r="BV64" i="15"/>
  <c r="BE64" i="15"/>
  <c r="U64" i="15"/>
  <c r="BL64" i="15"/>
  <c r="AN64" i="15"/>
  <c r="L64" i="15"/>
  <c r="AQ60" i="15"/>
  <c r="R60" i="15"/>
  <c r="BV60" i="15"/>
  <c r="AG60" i="15"/>
  <c r="AN60" i="15"/>
  <c r="H60" i="15"/>
  <c r="Z56" i="15"/>
  <c r="BN56" i="15"/>
  <c r="AO56" i="15"/>
  <c r="E56" i="15"/>
  <c r="BH56" i="15"/>
  <c r="AJ56" i="15"/>
  <c r="AH52" i="15"/>
  <c r="BN52" i="15"/>
  <c r="L52" i="15"/>
  <c r="I52" i="15"/>
  <c r="AS52" i="15"/>
  <c r="AU52" i="15"/>
  <c r="BQ52" i="15"/>
  <c r="BD52" i="15"/>
  <c r="AI52" i="15"/>
  <c r="O48" i="15"/>
  <c r="BV48" i="15"/>
  <c r="AB48" i="15"/>
  <c r="BH48" i="15"/>
  <c r="U48" i="15"/>
  <c r="BE48" i="15"/>
  <c r="V48" i="15"/>
  <c r="AY48" i="15"/>
  <c r="BF48" i="15"/>
  <c r="O44" i="15"/>
  <c r="BW44" i="15"/>
  <c r="BS44" i="15"/>
  <c r="AJ44" i="15"/>
  <c r="BM44" i="15"/>
  <c r="AG44" i="15"/>
  <c r="BB44" i="15"/>
  <c r="BG44" i="15"/>
  <c r="BC40" i="15"/>
  <c r="AS40" i="15"/>
  <c r="BT40" i="15"/>
  <c r="S40" i="15"/>
  <c r="AY40" i="15"/>
  <c r="AO40" i="15"/>
  <c r="E40" i="15"/>
  <c r="AV40" i="15"/>
  <c r="L40" i="15"/>
  <c r="H40" i="15"/>
  <c r="AG36" i="15"/>
  <c r="R36" i="15"/>
  <c r="BX36" i="15"/>
  <c r="BN36" i="15"/>
  <c r="AA36" i="15"/>
  <c r="BG36" i="15"/>
  <c r="AJ36" i="15"/>
  <c r="P36" i="15"/>
  <c r="BL36" i="15"/>
  <c r="Q36" i="15"/>
  <c r="F32" i="15"/>
  <c r="AW32" i="15"/>
  <c r="AS32" i="15"/>
  <c r="G32" i="15"/>
  <c r="AQ32" i="15"/>
  <c r="N32" i="15"/>
  <c r="BE32" i="15"/>
  <c r="AF32" i="15"/>
  <c r="R32" i="15"/>
  <c r="BN32" i="15"/>
  <c r="L28" i="15"/>
  <c r="AN28" i="15"/>
  <c r="BS28" i="15"/>
  <c r="S28" i="15"/>
  <c r="AY28" i="15"/>
  <c r="T28" i="15"/>
  <c r="BJ28" i="15"/>
  <c r="AK28" i="15"/>
  <c r="AB24" i="15"/>
  <c r="AS24" i="15"/>
  <c r="BZ24" i="15"/>
  <c r="AA24" i="15"/>
  <c r="BG24" i="15"/>
  <c r="AJ24" i="15"/>
  <c r="E24" i="15"/>
  <c r="AV24" i="15"/>
  <c r="BF24" i="15"/>
  <c r="AR20" i="15"/>
  <c r="BN20" i="15"/>
  <c r="BS20" i="15"/>
  <c r="AE20" i="15"/>
  <c r="BK20" i="15"/>
  <c r="AO20" i="15"/>
  <c r="U20" i="15"/>
  <c r="AL20" i="15"/>
  <c r="M20" i="15"/>
  <c r="Q16" i="15"/>
  <c r="AW16" i="15"/>
  <c r="BT16" i="15"/>
  <c r="S16" i="15"/>
  <c r="AY16" i="15"/>
  <c r="T16" i="15"/>
  <c r="BJ16" i="15"/>
  <c r="AK16" i="15"/>
  <c r="V16" i="15"/>
  <c r="R16" i="15"/>
  <c r="K12" i="15"/>
  <c r="BW12" i="15"/>
  <c r="AI12" i="15"/>
  <c r="AJ12" i="15"/>
  <c r="BY12" i="15"/>
  <c r="BA12" i="15"/>
  <c r="AO12" i="15"/>
  <c r="U12" i="15"/>
  <c r="Y12" i="15"/>
  <c r="AW12" i="15"/>
  <c r="S12" i="15"/>
  <c r="BQ12" i="15"/>
  <c r="BI12" i="15"/>
  <c r="U1" i="15"/>
  <c r="T1" i="15"/>
  <c r="S1" i="15"/>
  <c r="AA1" i="15"/>
  <c r="Z1" i="15"/>
  <c r="AF1" i="15"/>
  <c r="BF1" i="15"/>
  <c r="BH1" i="15"/>
  <c r="BG1" i="15"/>
  <c r="BW1" i="15"/>
  <c r="CA1" i="15"/>
  <c r="BO1" i="15"/>
  <c r="CL7" i="15"/>
  <c r="Y126" i="30"/>
  <c r="AB126" i="30"/>
  <c r="AG126" i="30"/>
  <c r="O126" i="30"/>
  <c r="D32" i="34"/>
  <c r="BL29" i="23" s="1"/>
  <c r="D40" i="34"/>
  <c r="BL37" i="23" s="1"/>
  <c r="I75" i="11"/>
  <c r="BE72" i="23" s="1"/>
  <c r="D75" i="11"/>
  <c r="C75" i="12" s="1"/>
  <c r="AH126" i="30"/>
  <c r="AG36" i="30"/>
  <c r="AM126" i="30"/>
  <c r="AD126" i="30"/>
  <c r="AI126" i="30"/>
  <c r="AN126" i="30"/>
  <c r="AA126" i="30"/>
  <c r="N126" i="30"/>
  <c r="P129" i="30"/>
  <c r="M129" i="30"/>
  <c r="I129" i="30"/>
  <c r="Z129" i="30"/>
  <c r="D14" i="34"/>
  <c r="BL11" i="23" s="1"/>
  <c r="D8" i="34"/>
  <c r="BL5" i="23" s="1"/>
  <c r="Y8" i="34"/>
  <c r="BN5" i="23" s="1"/>
  <c r="N25" i="30"/>
  <c r="F126" i="30"/>
  <c r="F25" i="30"/>
  <c r="U28" i="30"/>
  <c r="I28" i="30"/>
  <c r="AO36" i="30"/>
  <c r="R129" i="30"/>
  <c r="AL129" i="30"/>
  <c r="O36" i="30"/>
  <c r="AN36" i="30"/>
  <c r="W126" i="30"/>
  <c r="W129" i="30"/>
  <c r="AA129" i="30"/>
  <c r="X129" i="30"/>
  <c r="AA36" i="30"/>
  <c r="K126" i="30"/>
  <c r="J36" i="30"/>
  <c r="L126" i="30"/>
  <c r="I126" i="30"/>
  <c r="AK126" i="30"/>
  <c r="AM129" i="30"/>
  <c r="AF126" i="30"/>
  <c r="W33" i="30"/>
  <c r="O33" i="30"/>
  <c r="D36" i="34"/>
  <c r="BL33" i="23" s="1"/>
  <c r="D13" i="34"/>
  <c r="BL10" i="23" s="1"/>
  <c r="D44" i="34"/>
  <c r="BL41" i="23" s="1"/>
  <c r="D12" i="34"/>
  <c r="BL9" i="23" s="1"/>
  <c r="Y32" i="34"/>
  <c r="BN29" i="23" s="1"/>
  <c r="Y29" i="34"/>
  <c r="BN26" i="23" s="1"/>
  <c r="Y24" i="34"/>
  <c r="BN21" i="23" s="1"/>
  <c r="Y21" i="34"/>
  <c r="BN18" i="23" s="1"/>
  <c r="Y12" i="34"/>
  <c r="BN9" i="23" s="1"/>
  <c r="Y9" i="34"/>
  <c r="BN6" i="23" s="1"/>
  <c r="AF4" i="34"/>
  <c r="AF4" i="31"/>
  <c r="X1" i="15"/>
  <c r="BU89" i="15"/>
  <c r="H89" i="15"/>
  <c r="BS89" i="15"/>
  <c r="BR89" i="15"/>
  <c r="BT89" i="15"/>
  <c r="BX85" i="15"/>
  <c r="BW85" i="15"/>
  <c r="BY85" i="15"/>
  <c r="BE81" i="15"/>
  <c r="BO81" i="15"/>
  <c r="BU81" i="15"/>
  <c r="BR81" i="15"/>
  <c r="H77" i="15"/>
  <c r="BW77" i="15"/>
  <c r="BM77" i="15"/>
  <c r="BU77" i="15"/>
  <c r="BC73" i="15"/>
  <c r="CA73" i="15"/>
  <c r="BV73" i="15"/>
  <c r="AJ69" i="15"/>
  <c r="AM69" i="15"/>
  <c r="BS69" i="15"/>
  <c r="BT69" i="15"/>
  <c r="BM69" i="15"/>
  <c r="AQ65" i="15"/>
  <c r="BW65" i="15"/>
  <c r="BN65" i="15"/>
  <c r="BK61" i="15"/>
  <c r="H61" i="15"/>
  <c r="AM61" i="15"/>
  <c r="BO61" i="15"/>
  <c r="BQ61" i="15"/>
  <c r="BM61" i="15"/>
  <c r="AQ57" i="15"/>
  <c r="S57" i="15"/>
  <c r="BS57" i="15"/>
  <c r="BR57" i="15"/>
  <c r="BV57" i="15"/>
  <c r="BK53" i="15"/>
  <c r="BY53" i="15"/>
  <c r="BR53" i="15"/>
  <c r="AM49" i="15"/>
  <c r="AD49" i="15"/>
  <c r="BM49" i="15"/>
  <c r="BV49" i="15"/>
  <c r="BS49" i="15"/>
  <c r="T49" i="15"/>
  <c r="AJ49" i="15"/>
  <c r="AZ49" i="15"/>
  <c r="BW49" i="15"/>
  <c r="Q49" i="15"/>
  <c r="BB45" i="15"/>
  <c r="BJ45" i="15"/>
  <c r="AT41" i="15"/>
  <c r="F41" i="15"/>
  <c r="E25" i="15"/>
  <c r="AF25" i="15"/>
  <c r="AD1" i="15"/>
  <c r="AC1" i="15"/>
  <c r="AJ1" i="15"/>
  <c r="AT1" i="15"/>
  <c r="AW1" i="15"/>
  <c r="AZ1" i="15"/>
  <c r="BE1" i="15"/>
  <c r="F72" i="11"/>
  <c r="E90" i="7"/>
  <c r="J88" i="11"/>
  <c r="BF85" i="23" s="1"/>
  <c r="E82" i="7"/>
  <c r="K80" i="11"/>
  <c r="BG77" i="23" s="1"/>
  <c r="E78" i="7"/>
  <c r="N76" i="1" s="1"/>
  <c r="C79" i="15"/>
  <c r="E62" i="7"/>
  <c r="C63" i="15"/>
  <c r="E54" i="7"/>
  <c r="F52" i="11"/>
  <c r="AL1" i="15"/>
  <c r="CD7" i="15"/>
  <c r="AE1" i="15"/>
  <c r="BL1" i="15"/>
  <c r="BX1" i="15"/>
  <c r="BV84" i="23"/>
  <c r="EV87" i="11"/>
  <c r="DV87" i="11"/>
  <c r="EA87" i="11"/>
  <c r="EG87" i="11"/>
  <c r="BO87" i="11"/>
  <c r="BX87" i="11"/>
  <c r="CC87" i="11"/>
  <c r="CF87" i="11"/>
  <c r="CG87" i="11"/>
  <c r="CH87" i="11"/>
  <c r="CJ87" i="11"/>
  <c r="CP87" i="11"/>
  <c r="CV87" i="11"/>
  <c r="CW87" i="11"/>
  <c r="CX87" i="11"/>
  <c r="CY87" i="11"/>
  <c r="CZ87" i="11"/>
  <c r="DA87" i="11"/>
  <c r="DB87" i="11"/>
  <c r="DC87" i="11"/>
  <c r="DD87" i="11"/>
  <c r="DE87" i="11"/>
  <c r="DF87" i="11"/>
  <c r="DG87" i="11"/>
  <c r="DH87" i="11"/>
  <c r="DI87" i="11"/>
  <c r="DJ87" i="11"/>
  <c r="DK87" i="11"/>
  <c r="DW87" i="11"/>
  <c r="EC87" i="11"/>
  <c r="EH87" i="11"/>
  <c r="BR87" i="11"/>
  <c r="BU87" i="11"/>
  <c r="BV87" i="11"/>
  <c r="CL87" i="11"/>
  <c r="EL87" i="11"/>
  <c r="DU87" i="11"/>
  <c r="DZ87" i="11"/>
  <c r="EE87" i="11"/>
  <c r="BL87" i="11"/>
  <c r="BP87" i="11"/>
  <c r="BT87" i="11"/>
  <c r="BW87" i="11"/>
  <c r="BY87" i="11"/>
  <c r="BZ87" i="11"/>
  <c r="CB87" i="11"/>
  <c r="CK87" i="11"/>
  <c r="CN87" i="11"/>
  <c r="EH83" i="11"/>
  <c r="BM83" i="11"/>
  <c r="BP83" i="11"/>
  <c r="BS83" i="11"/>
  <c r="BW83" i="11"/>
  <c r="BY83" i="11"/>
  <c r="BZ83" i="11"/>
  <c r="CK83" i="11"/>
  <c r="CN83" i="11"/>
  <c r="CT83" i="11"/>
  <c r="BL83" i="11"/>
  <c r="BO83" i="11"/>
  <c r="CB83" i="11"/>
  <c r="CF83" i="11"/>
  <c r="CG83" i="11"/>
  <c r="CH83" i="11"/>
  <c r="CJ83" i="11"/>
  <c r="BW80" i="23"/>
  <c r="DZ83" i="11"/>
  <c r="BQ83" i="11"/>
  <c r="CD83" i="11"/>
  <c r="CI83" i="11"/>
  <c r="CM83" i="11"/>
  <c r="BW76" i="23"/>
  <c r="DY79" i="11"/>
  <c r="EE79" i="11"/>
  <c r="BQ79" i="11"/>
  <c r="CD79" i="11"/>
  <c r="CI79" i="11"/>
  <c r="CM79" i="11"/>
  <c r="CR79" i="11"/>
  <c r="O79" i="11"/>
  <c r="BS76" i="23" s="1"/>
  <c r="DZ79" i="11"/>
  <c r="EG79" i="11"/>
  <c r="BP79" i="11"/>
  <c r="BS79" i="11"/>
  <c r="BW79" i="11"/>
  <c r="BY79" i="11"/>
  <c r="BZ79" i="11"/>
  <c r="CE79" i="11"/>
  <c r="CK79" i="11"/>
  <c r="DV79" i="11"/>
  <c r="ED79" i="11"/>
  <c r="BR79" i="11"/>
  <c r="BU79" i="11"/>
  <c r="BV79" i="11"/>
  <c r="BX79" i="11"/>
  <c r="CC79" i="11"/>
  <c r="CL79" i="11"/>
  <c r="CO79" i="11"/>
  <c r="CQ79" i="11"/>
  <c r="BL75" i="11"/>
  <c r="BM75" i="11"/>
  <c r="BR75" i="11"/>
  <c r="BU75" i="11"/>
  <c r="BV75" i="11"/>
  <c r="CB75" i="11"/>
  <c r="CL75" i="11"/>
  <c r="CO75" i="11"/>
  <c r="CQ75" i="11"/>
  <c r="CU75" i="11"/>
  <c r="BQ75" i="11"/>
  <c r="BX75" i="11"/>
  <c r="CD75" i="11"/>
  <c r="CI75" i="11"/>
  <c r="BV72" i="23"/>
  <c r="BO75" i="11"/>
  <c r="BS75" i="11"/>
  <c r="CF75" i="11"/>
  <c r="CG75" i="11"/>
  <c r="CH75" i="11"/>
  <c r="CJ75" i="11"/>
  <c r="CP75" i="11"/>
  <c r="EQ71" i="11"/>
  <c r="DZ71" i="11"/>
  <c r="BO71" i="11"/>
  <c r="BS71" i="11"/>
  <c r="CE71" i="11"/>
  <c r="CF71" i="11"/>
  <c r="CG71" i="11"/>
  <c r="CH71" i="11"/>
  <c r="CJ71" i="11"/>
  <c r="CP71" i="11"/>
  <c r="CV71" i="11"/>
  <c r="CW71" i="11"/>
  <c r="CX71" i="11"/>
  <c r="CY71" i="11"/>
  <c r="CZ71" i="11"/>
  <c r="DA71" i="11"/>
  <c r="DB71" i="11"/>
  <c r="DC71" i="11"/>
  <c r="DD71" i="11"/>
  <c r="DE71" i="11"/>
  <c r="DF71" i="11"/>
  <c r="DG71" i="11"/>
  <c r="DH71" i="11"/>
  <c r="DI71" i="11"/>
  <c r="DJ71" i="11"/>
  <c r="DK71" i="11"/>
  <c r="ED71" i="11"/>
  <c r="BM71" i="11"/>
  <c r="BR71" i="11"/>
  <c r="BT71" i="11"/>
  <c r="BU71" i="11"/>
  <c r="BV71" i="11"/>
  <c r="CB71" i="11"/>
  <c r="CL71" i="11"/>
  <c r="DV71" i="11"/>
  <c r="BP71" i="11"/>
  <c r="BW71" i="11"/>
  <c r="BY71" i="11"/>
  <c r="BZ71" i="11"/>
  <c r="CK71" i="11"/>
  <c r="CN71" i="11"/>
  <c r="EE67" i="11"/>
  <c r="BL67" i="11"/>
  <c r="BP67" i="11"/>
  <c r="BW67" i="11"/>
  <c r="BX67" i="11"/>
  <c r="BY67" i="11"/>
  <c r="BZ67" i="11"/>
  <c r="CK67" i="11"/>
  <c r="CN67" i="11"/>
  <c r="CT67" i="11"/>
  <c r="BW64" i="23"/>
  <c r="BO67" i="11"/>
  <c r="CF67" i="11"/>
  <c r="CG67" i="11"/>
  <c r="CH67" i="11"/>
  <c r="CJ67" i="11"/>
  <c r="DZ67" i="11"/>
  <c r="BM67" i="11"/>
  <c r="BQ67" i="11"/>
  <c r="CB67" i="11"/>
  <c r="CD67" i="11"/>
  <c r="CI67" i="11"/>
  <c r="CM67" i="11"/>
  <c r="BW60" i="23"/>
  <c r="BM63" i="11"/>
  <c r="BQ63" i="11"/>
  <c r="BT63" i="11"/>
  <c r="CB63" i="11"/>
  <c r="CD63" i="11"/>
  <c r="CI63" i="11"/>
  <c r="CM63" i="11"/>
  <c r="CR63" i="11"/>
  <c r="P63" i="11"/>
  <c r="BT60" i="23" s="1"/>
  <c r="EN63" i="11"/>
  <c r="DY63" i="11"/>
  <c r="BL63" i="11"/>
  <c r="BP63" i="11"/>
  <c r="BW63" i="11"/>
  <c r="BX63" i="11"/>
  <c r="BY63" i="11"/>
  <c r="BZ63" i="11"/>
  <c r="CC63" i="11"/>
  <c r="CK63" i="11"/>
  <c r="BR63" i="11"/>
  <c r="BS63" i="11"/>
  <c r="BU63" i="11"/>
  <c r="BV63" i="11"/>
  <c r="CE63" i="11"/>
  <c r="CL63" i="11"/>
  <c r="CO63" i="11"/>
  <c r="CQ63" i="11"/>
  <c r="BL59" i="11"/>
  <c r="BR59" i="11"/>
  <c r="BU59" i="11"/>
  <c r="BV59" i="11"/>
  <c r="CL59" i="11"/>
  <c r="CO59" i="11"/>
  <c r="CQ59" i="11"/>
  <c r="CU59" i="11"/>
  <c r="BX56" i="23"/>
  <c r="DW59" i="11"/>
  <c r="BQ59" i="11"/>
  <c r="BS59" i="11"/>
  <c r="CD59" i="11"/>
  <c r="CI59" i="11"/>
  <c r="BO59" i="11"/>
  <c r="BX59" i="11"/>
  <c r="CF59" i="11"/>
  <c r="CG59" i="11"/>
  <c r="CH59" i="11"/>
  <c r="CJ59" i="11"/>
  <c r="CP59" i="11"/>
  <c r="BV52" i="23"/>
  <c r="P55" i="11"/>
  <c r="BT52" i="23" s="1"/>
  <c r="O55" i="11"/>
  <c r="BS52" i="23" s="1"/>
  <c r="BM55" i="11"/>
  <c r="BO55" i="11"/>
  <c r="BX55" i="11"/>
  <c r="CC55" i="11"/>
  <c r="CF55" i="11"/>
  <c r="CG55" i="11"/>
  <c r="CH55" i="11"/>
  <c r="CJ55" i="11"/>
  <c r="CP55" i="11"/>
  <c r="CV55" i="11"/>
  <c r="CW55" i="11"/>
  <c r="CX55" i="11"/>
  <c r="CY55" i="11"/>
  <c r="CZ55" i="11"/>
  <c r="DA55" i="11"/>
  <c r="DB55" i="11"/>
  <c r="DC55" i="11"/>
  <c r="DD55" i="11"/>
  <c r="DE55" i="11"/>
  <c r="DF55" i="11"/>
  <c r="DG55" i="11"/>
  <c r="DH55" i="11"/>
  <c r="DI55" i="11"/>
  <c r="DJ55" i="11"/>
  <c r="DK55" i="11"/>
  <c r="BR55" i="11"/>
  <c r="BU55" i="11"/>
  <c r="BV55" i="11"/>
  <c r="CL55" i="11"/>
  <c r="EQ55" i="11"/>
  <c r="EA55" i="11"/>
  <c r="BP55" i="11"/>
  <c r="BT55" i="11"/>
  <c r="BW55" i="11"/>
  <c r="BY55" i="11"/>
  <c r="BZ55" i="11"/>
  <c r="CB55" i="11"/>
  <c r="CK55" i="11"/>
  <c r="CN55" i="11"/>
  <c r="BL51" i="11"/>
  <c r="BP51" i="11"/>
  <c r="BS51" i="11"/>
  <c r="BW51" i="11"/>
  <c r="BY51" i="11"/>
  <c r="BZ51" i="11"/>
  <c r="CK51" i="11"/>
  <c r="CN51" i="11"/>
  <c r="CT51" i="11"/>
  <c r="EA51" i="11"/>
  <c r="BO51" i="11"/>
  <c r="CB51" i="11"/>
  <c r="CF51" i="11"/>
  <c r="CG51" i="11"/>
  <c r="CH51" i="11"/>
  <c r="CJ51" i="11"/>
  <c r="BQ51" i="11"/>
  <c r="CD51" i="11"/>
  <c r="CI51" i="11"/>
  <c r="CM51" i="11"/>
  <c r="FI47" i="11"/>
  <c r="DV47" i="11"/>
  <c r="EA47" i="11"/>
  <c r="EF47" i="11"/>
  <c r="BM47" i="11"/>
  <c r="BQ47" i="11"/>
  <c r="CD47" i="11"/>
  <c r="CI47" i="11"/>
  <c r="CM47" i="11"/>
  <c r="CR47" i="11"/>
  <c r="BW44" i="23"/>
  <c r="EL47" i="11"/>
  <c r="DW47" i="11"/>
  <c r="EB47" i="11"/>
  <c r="EH47" i="11"/>
  <c r="BL47" i="11"/>
  <c r="BP47" i="11"/>
  <c r="BS47" i="11"/>
  <c r="BW47" i="11"/>
  <c r="BY47" i="11"/>
  <c r="BZ47" i="11"/>
  <c r="CE47" i="11"/>
  <c r="CK47" i="11"/>
  <c r="U47" i="11"/>
  <c r="BY44" i="23" s="1"/>
  <c r="DZ47" i="11"/>
  <c r="EE47" i="11"/>
  <c r="BR47" i="11"/>
  <c r="BU47" i="11"/>
  <c r="BV47" i="11"/>
  <c r="BX47" i="11"/>
  <c r="CC47" i="11"/>
  <c r="CL47" i="11"/>
  <c r="CO47" i="11"/>
  <c r="CQ47" i="11"/>
  <c r="BV40" i="23"/>
  <c r="BX40" i="23"/>
  <c r="BR43" i="11"/>
  <c r="BU43" i="11"/>
  <c r="BV43" i="11"/>
  <c r="CB43" i="11"/>
  <c r="CL43" i="11"/>
  <c r="CO43" i="11"/>
  <c r="CQ43" i="11"/>
  <c r="CU43" i="11"/>
  <c r="BQ43" i="11"/>
  <c r="BX43" i="11"/>
  <c r="CD43" i="11"/>
  <c r="CI43" i="11"/>
  <c r="CM43" i="11"/>
  <c r="BL43" i="11"/>
  <c r="BO43" i="11"/>
  <c r="BS43" i="11"/>
  <c r="CF43" i="11"/>
  <c r="CG43" i="11"/>
  <c r="CH43" i="11"/>
  <c r="CJ43" i="11"/>
  <c r="CP43" i="11"/>
  <c r="BS39" i="11"/>
  <c r="CJ39" i="11"/>
  <c r="CW39" i="11"/>
  <c r="DE39" i="11"/>
  <c r="DJ39" i="11"/>
  <c r="EE39" i="11"/>
  <c r="EU39" i="11"/>
  <c r="EB39" i="11"/>
  <c r="EH39" i="11"/>
  <c r="BZ39" i="11"/>
  <c r="EP35" i="11"/>
  <c r="EA35" i="11"/>
  <c r="BX35" i="11"/>
  <c r="BY35" i="11"/>
  <c r="CN35" i="11"/>
  <c r="CT35" i="11"/>
  <c r="BO35" i="11"/>
  <c r="CF35" i="11"/>
  <c r="CJ35" i="11"/>
  <c r="DW35" i="11"/>
  <c r="CB35" i="11"/>
  <c r="CD35" i="11"/>
  <c r="BQ31" i="11"/>
  <c r="CI31" i="11"/>
  <c r="EF31" i="11"/>
  <c r="BY31" i="11"/>
  <c r="EY31" i="11"/>
  <c r="BR31" i="11"/>
  <c r="CE31" i="11"/>
  <c r="BU27" i="11"/>
  <c r="BV27" i="11"/>
  <c r="CQ27" i="11"/>
  <c r="CU27" i="11"/>
  <c r="BQ27" i="11"/>
  <c r="BS27" i="11"/>
  <c r="CM27" i="11"/>
  <c r="BL27" i="11"/>
  <c r="CF27" i="11"/>
  <c r="CG27" i="11"/>
  <c r="CP27" i="11"/>
  <c r="DV23" i="11"/>
  <c r="BO23" i="11"/>
  <c r="BX23" i="11"/>
  <c r="CC23" i="11"/>
  <c r="CF23" i="11"/>
  <c r="CG23" i="11"/>
  <c r="CH23" i="11"/>
  <c r="CJ23" i="11"/>
  <c r="CP23" i="11"/>
  <c r="CV23" i="11"/>
  <c r="CW23" i="11"/>
  <c r="CX23" i="11"/>
  <c r="CY23" i="11"/>
  <c r="CZ23" i="11"/>
  <c r="DA23" i="11"/>
  <c r="DB23" i="11"/>
  <c r="DC23" i="11"/>
  <c r="DD23" i="11"/>
  <c r="DE23" i="11"/>
  <c r="DF23" i="11"/>
  <c r="DG23" i="11"/>
  <c r="DH23" i="11"/>
  <c r="DI23" i="11"/>
  <c r="DJ23" i="11"/>
  <c r="DK23" i="11"/>
  <c r="DL23" i="11"/>
  <c r="FJ23" i="11"/>
  <c r="BL23" i="11"/>
  <c r="BR23" i="11"/>
  <c r="BU23" i="11"/>
  <c r="BV23" i="11"/>
  <c r="CL23" i="11"/>
  <c r="BP23" i="11"/>
  <c r="BT23" i="11"/>
  <c r="BW23" i="11"/>
  <c r="BY23" i="11"/>
  <c r="BZ23" i="11"/>
  <c r="CB23" i="11"/>
  <c r="CK23" i="11"/>
  <c r="CN23" i="11"/>
  <c r="BM19" i="11"/>
  <c r="BP19" i="11"/>
  <c r="BS19" i="11"/>
  <c r="BW19" i="11"/>
  <c r="BY19" i="11"/>
  <c r="BZ19" i="11"/>
  <c r="CK19" i="11"/>
  <c r="CN19" i="11"/>
  <c r="CT19" i="11"/>
  <c r="BO19" i="11"/>
  <c r="CB19" i="11"/>
  <c r="CF19" i="11"/>
  <c r="CG19" i="11"/>
  <c r="CH19" i="11"/>
  <c r="CJ19" i="11"/>
  <c r="ED19" i="11"/>
  <c r="BL19" i="11"/>
  <c r="BQ19" i="11"/>
  <c r="CD19" i="11"/>
  <c r="CI19" i="11"/>
  <c r="CM19" i="11"/>
  <c r="EG15" i="11"/>
  <c r="CE15" i="11"/>
  <c r="BV7" i="11"/>
  <c r="DF85" i="23"/>
  <c r="D89" i="27"/>
  <c r="D81" i="27"/>
  <c r="D77" i="27"/>
  <c r="D73" i="27"/>
  <c r="B65" i="26"/>
  <c r="C48" i="14"/>
  <c r="C44" i="14"/>
  <c r="DF8" i="23"/>
  <c r="DV58" i="11"/>
  <c r="DY50" i="11"/>
  <c r="DY70" i="11"/>
  <c r="BW55" i="23"/>
  <c r="D10" i="27"/>
  <c r="W89" i="1"/>
  <c r="W85" i="1"/>
  <c r="D82" i="27"/>
  <c r="D78" i="27"/>
  <c r="D74" i="27"/>
  <c r="D70" i="27"/>
  <c r="D46" i="27"/>
  <c r="BX7" i="20"/>
  <c r="BR7" i="20"/>
  <c r="BN7" i="20"/>
  <c r="BV7" i="20"/>
  <c r="BX3" i="20" s="1"/>
  <c r="V11" i="12"/>
  <c r="DN23" i="12"/>
  <c r="EL23" i="12"/>
  <c r="EM23" i="12"/>
  <c r="BO23" i="12"/>
  <c r="T23" i="12"/>
  <c r="Z23" i="12"/>
  <c r="BY23" i="12"/>
  <c r="CL23" i="12"/>
  <c r="DI23" i="12"/>
  <c r="AE23" i="12"/>
  <c r="BL23" i="12"/>
  <c r="AW23" i="12"/>
  <c r="AK23" i="12"/>
  <c r="D88" i="27"/>
  <c r="B84" i="26"/>
  <c r="D80" i="27"/>
  <c r="D76" i="27"/>
  <c r="D72" i="27"/>
  <c r="B68" i="26"/>
  <c r="B64" i="26"/>
  <c r="B60" i="26"/>
  <c r="W51" i="1"/>
  <c r="W43" i="1"/>
  <c r="BA23" i="12"/>
  <c r="EA58" i="11"/>
  <c r="EE50" i="11"/>
  <c r="EP42" i="11"/>
  <c r="Q46" i="11"/>
  <c r="BU43" i="23" s="1"/>
  <c r="D87" i="27"/>
  <c r="D83" i="27"/>
  <c r="D79" i="27"/>
  <c r="DF75" i="23"/>
  <c r="B75" i="26"/>
  <c r="D71" i="27"/>
  <c r="W62" i="1"/>
  <c r="C58" i="14"/>
  <c r="DF47" i="23"/>
  <c r="W46" i="1"/>
  <c r="DF27" i="23"/>
  <c r="AT23" i="12"/>
  <c r="BY44" i="12"/>
  <c r="ED44" i="12"/>
  <c r="CM44" i="12"/>
  <c r="DM44" i="12"/>
  <c r="CO44" i="12"/>
  <c r="DE44" i="12"/>
  <c r="EF44" i="12"/>
  <c r="BV44" i="12"/>
  <c r="AS44" i="12"/>
  <c r="EL44" i="12"/>
  <c r="CV44" i="12"/>
  <c r="DT44" i="12"/>
  <c r="CH44" i="12"/>
  <c r="CQ44" i="12"/>
  <c r="DP60" i="12"/>
  <c r="DL60" i="12"/>
  <c r="M60" i="12"/>
  <c r="Z60" i="12"/>
  <c r="DC60" i="12"/>
  <c r="BQ60" i="12"/>
  <c r="CR60" i="12"/>
  <c r="Q60" i="12"/>
  <c r="AI46" i="12"/>
  <c r="DW46" i="12"/>
  <c r="CL46" i="12"/>
  <c r="AL46" i="12"/>
  <c r="DX43" i="12"/>
  <c r="CF43" i="12"/>
  <c r="EO43" i="12"/>
  <c r="CV43" i="12"/>
  <c r="AX43" i="12"/>
  <c r="EP43" i="12"/>
  <c r="CW43" i="12"/>
  <c r="AO43" i="12"/>
  <c r="DQ43" i="12"/>
  <c r="BK43" i="12"/>
  <c r="EB43" i="12"/>
  <c r="CS43" i="12"/>
  <c r="BL43" i="12"/>
  <c r="W43" i="12"/>
  <c r="DM43" i="12"/>
  <c r="BW43" i="12"/>
  <c r="AH43" i="12"/>
  <c r="AM43" i="12"/>
  <c r="AZ46" i="12"/>
  <c r="AV46" i="12"/>
  <c r="EN46" i="12"/>
  <c r="I46" i="12"/>
  <c r="R46" i="12"/>
  <c r="P43" i="12"/>
  <c r="AW43" i="12"/>
  <c r="M43" i="12"/>
  <c r="T43" i="12"/>
  <c r="AB43" i="12"/>
  <c r="AC46" i="12"/>
  <c r="ED46" i="12"/>
  <c r="CO46" i="12"/>
  <c r="EJ46" i="12"/>
  <c r="CS46" i="12"/>
  <c r="AO46" i="12"/>
  <c r="CR46" i="12"/>
  <c r="U46" i="12"/>
  <c r="DZ46" i="12"/>
  <c r="BX46" i="12"/>
  <c r="EI46" i="12"/>
  <c r="CE46" i="12"/>
  <c r="AI43" i="12"/>
  <c r="V43" i="12"/>
  <c r="CI43" i="12"/>
  <c r="BJ46" i="12"/>
  <c r="K46" i="12"/>
  <c r="E43" i="12"/>
  <c r="EJ19" i="12"/>
  <c r="EC19" i="12"/>
  <c r="BB19" i="12"/>
  <c r="X19" i="12"/>
  <c r="DS19" i="12"/>
  <c r="EP19" i="12"/>
  <c r="DA19" i="12"/>
  <c r="AQ19" i="12"/>
  <c r="BO19" i="12"/>
  <c r="BK19" i="12"/>
  <c r="EK19" i="12"/>
  <c r="DU19" i="12"/>
  <c r="DP19" i="12"/>
  <c r="BR19" i="12"/>
  <c r="AW19" i="12"/>
  <c r="Y19" i="12"/>
  <c r="AS19" i="12"/>
  <c r="CZ19" i="12"/>
  <c r="CH19" i="12"/>
  <c r="BY19" i="12"/>
  <c r="AT19" i="12"/>
  <c r="BH19" i="12"/>
  <c r="EB19" i="12"/>
  <c r="CK19" i="12"/>
  <c r="ED19" i="12"/>
  <c r="BJ19" i="12"/>
  <c r="CS19" i="12"/>
  <c r="AD43" i="12"/>
  <c r="AJ55" i="12"/>
  <c r="BX87" i="12"/>
  <c r="DE46" i="12"/>
  <c r="Q46" i="12"/>
  <c r="CB46" i="12"/>
  <c r="D46" i="12"/>
  <c r="CX46" i="12"/>
  <c r="AS46" i="12"/>
  <c r="AT46" i="12"/>
  <c r="BH46" i="12"/>
  <c r="CY46" i="12"/>
  <c r="AD46" i="12"/>
  <c r="BG46" i="12"/>
  <c r="V46" i="12"/>
  <c r="CT46" i="12"/>
  <c r="EO46" i="12"/>
  <c r="CW46" i="12"/>
  <c r="S46" i="12"/>
  <c r="BU46" i="12"/>
  <c r="DM46" i="12"/>
  <c r="AM46" i="12"/>
  <c r="CH46" i="12"/>
  <c r="DR46" i="12"/>
  <c r="N46" i="12"/>
  <c r="BK46" i="12"/>
  <c r="DD46" i="12"/>
  <c r="AA46" i="12"/>
  <c r="BZ46" i="12"/>
  <c r="DL46" i="12"/>
  <c r="H46" i="12"/>
  <c r="DJ46" i="12"/>
  <c r="P46" i="12"/>
  <c r="CU46" i="12"/>
  <c r="EC46" i="12"/>
  <c r="AN46" i="12"/>
  <c r="CN46" i="12"/>
  <c r="E46" i="12"/>
  <c r="CM46" i="12"/>
  <c r="DU46" i="12"/>
  <c r="AB46" i="12"/>
  <c r="BJ43" i="12"/>
  <c r="CA43" i="12"/>
  <c r="BT43" i="12"/>
  <c r="CB43" i="12"/>
  <c r="CO43" i="12"/>
  <c r="AJ43" i="12"/>
  <c r="AE43" i="12"/>
  <c r="CN43" i="12"/>
  <c r="BG43" i="12"/>
  <c r="AU43" i="12"/>
  <c r="BN43" i="12"/>
  <c r="EG43" i="12"/>
  <c r="CL43" i="12"/>
  <c r="CP43" i="12"/>
  <c r="CZ43" i="12"/>
  <c r="CQ43" i="12"/>
  <c r="AF43" i="12"/>
  <c r="Y43" i="12"/>
  <c r="DR43" i="12"/>
  <c r="H43" i="12"/>
  <c r="CH43" i="12"/>
  <c r="S43" i="12"/>
  <c r="EA55" i="12"/>
  <c r="EP55" i="12"/>
  <c r="CE55" i="12"/>
  <c r="H55" i="12"/>
  <c r="L55" i="12"/>
  <c r="BB55" i="12"/>
  <c r="BP55" i="12"/>
  <c r="CH55" i="12"/>
  <c r="EK55" i="12"/>
  <c r="BS55" i="12"/>
  <c r="AF55" i="12"/>
  <c r="CC55" i="12"/>
  <c r="AY55" i="12"/>
  <c r="DP55" i="12"/>
  <c r="CP55" i="12"/>
  <c r="EG55" i="12"/>
  <c r="S55" i="12"/>
  <c r="CF55" i="12"/>
  <c r="AZ55" i="12"/>
  <c r="BI55" i="12"/>
  <c r="CU55" i="12"/>
  <c r="DS55" i="12"/>
  <c r="P55" i="12"/>
  <c r="BV55" i="12"/>
  <c r="EE55" i="12"/>
  <c r="CD55" i="12"/>
  <c r="BQ55" i="12"/>
  <c r="DZ55" i="12"/>
  <c r="X55" i="12"/>
  <c r="DJ55" i="12"/>
  <c r="I55" i="12"/>
  <c r="CL55" i="12"/>
  <c r="DL55" i="12"/>
  <c r="CT55" i="12"/>
  <c r="Q55" i="12"/>
  <c r="N55" i="12"/>
  <c r="AP55" i="12"/>
  <c r="CJ55" i="12"/>
  <c r="BX55" i="12"/>
  <c r="DX55" i="12"/>
  <c r="CZ55" i="12"/>
  <c r="DK55" i="12"/>
  <c r="Y55" i="12"/>
  <c r="CX55" i="12"/>
  <c r="AK55" i="12"/>
  <c r="AU55" i="12"/>
  <c r="BC55" i="12"/>
  <c r="EB55" i="12"/>
  <c r="EC55" i="12"/>
  <c r="CA55" i="12"/>
  <c r="E55" i="12"/>
  <c r="BU55" i="12"/>
  <c r="AQ55" i="12"/>
  <c r="CW55" i="12"/>
  <c r="BZ55" i="12"/>
  <c r="DY55" i="12"/>
  <c r="AB55" i="12"/>
  <c r="CK55" i="12"/>
  <c r="K55" i="12"/>
  <c r="BF55" i="12"/>
  <c r="DM55" i="12"/>
  <c r="AG55" i="12"/>
  <c r="AW55" i="12"/>
  <c r="AH55" i="12"/>
  <c r="DR55" i="12"/>
  <c r="R55" i="12"/>
  <c r="AC55" i="12"/>
  <c r="G55" i="12"/>
  <c r="DF55" i="12"/>
  <c r="ED55" i="12"/>
  <c r="D55" i="12"/>
  <c r="BN55" i="12"/>
  <c r="DT55" i="12"/>
  <c r="AX55" i="12"/>
  <c r="DQ55" i="12"/>
  <c r="T55" i="12"/>
  <c r="DO55" i="12"/>
  <c r="J55" i="12"/>
  <c r="BJ55" i="12"/>
  <c r="EM55" i="12"/>
  <c r="BW55" i="12"/>
  <c r="DB55" i="12"/>
  <c r="DN55" i="12"/>
  <c r="DW55" i="12"/>
  <c r="BT55" i="12"/>
  <c r="M55" i="12"/>
  <c r="BG55" i="12"/>
  <c r="CV55" i="12"/>
  <c r="EH55" i="12"/>
  <c r="CI55" i="12"/>
  <c r="AD55" i="12"/>
  <c r="DA55" i="12"/>
  <c r="EL55" i="12"/>
  <c r="DE55" i="12"/>
  <c r="EI55" i="12"/>
  <c r="AL65" i="12"/>
  <c r="R65" i="12"/>
  <c r="DE65" i="12"/>
  <c r="EJ65" i="12"/>
  <c r="BQ65" i="12"/>
  <c r="EH65" i="12"/>
  <c r="AR65" i="12"/>
  <c r="BL65" i="12"/>
  <c r="AN65" i="12"/>
  <c r="AM65" i="12"/>
  <c r="Z65" i="12"/>
  <c r="J65" i="12"/>
  <c r="EL65" i="12"/>
  <c r="AY65" i="12"/>
  <c r="BW65" i="12"/>
  <c r="DL65" i="12"/>
  <c r="AB65" i="12"/>
  <c r="W65" i="12"/>
  <c r="EE65" i="12"/>
  <c r="AJ65" i="12"/>
  <c r="AS65" i="12"/>
  <c r="N65" i="12"/>
  <c r="DD65" i="12"/>
  <c r="DY65" i="12"/>
  <c r="S65" i="12"/>
  <c r="I65" i="12"/>
  <c r="CS65" i="12"/>
  <c r="BX65" i="12"/>
  <c r="EB65" i="12"/>
  <c r="CC65" i="12"/>
  <c r="AG65" i="12"/>
  <c r="EP65" i="12"/>
  <c r="V65" i="12"/>
  <c r="AA65" i="12"/>
  <c r="BI65" i="12"/>
  <c r="CV65" i="12"/>
  <c r="CS87" i="12"/>
  <c r="EM87" i="12"/>
  <c r="AV87" i="12"/>
  <c r="CZ87" i="12"/>
  <c r="G87" i="12"/>
  <c r="BI87" i="12"/>
  <c r="AR87" i="12"/>
  <c r="CE87" i="12"/>
  <c r="BV87" i="12"/>
  <c r="CP87" i="12"/>
  <c r="EO87" i="12"/>
  <c r="EL87" i="12"/>
  <c r="DZ87" i="12"/>
  <c r="CJ87" i="12"/>
  <c r="DR87" i="12"/>
  <c r="D87" i="12"/>
  <c r="EA87" i="12"/>
  <c r="EN87" i="12"/>
  <c r="CL87" i="12"/>
  <c r="L87" i="12"/>
  <c r="S87" i="12"/>
  <c r="BQ87" i="12"/>
  <c r="AZ87" i="12"/>
  <c r="CT87" i="12"/>
  <c r="CD87" i="12"/>
  <c r="CY87" i="12"/>
  <c r="AA87" i="12"/>
  <c r="AU87" i="12"/>
  <c r="DW87" i="12"/>
  <c r="AL87" i="12"/>
  <c r="AN87" i="12"/>
  <c r="CG87" i="12"/>
  <c r="BW87" i="12"/>
  <c r="DM87" i="12"/>
  <c r="BN87" i="12"/>
  <c r="N87" i="12"/>
  <c r="EB87" i="12"/>
  <c r="CM87" i="12"/>
  <c r="CV87" i="12"/>
  <c r="CB87" i="12"/>
  <c r="DH87" i="12"/>
  <c r="CU87" i="12"/>
  <c r="P87" i="12"/>
  <c r="X87" i="12"/>
  <c r="DV87" i="12"/>
  <c r="DB87" i="12"/>
  <c r="CF87" i="12"/>
  <c r="CR87" i="12"/>
  <c r="AP87" i="12"/>
  <c r="E87" i="12"/>
  <c r="BY87" i="12"/>
  <c r="M87" i="12"/>
  <c r="EI87" i="12"/>
  <c r="AI86" i="12"/>
  <c r="N86" i="12"/>
  <c r="AG86" i="12"/>
  <c r="BK86" i="12"/>
  <c r="EL86" i="12"/>
  <c r="AY86" i="12"/>
  <c r="CG86" i="12"/>
  <c r="T86" i="12"/>
  <c r="CL86" i="12"/>
  <c r="CX86" i="12"/>
  <c r="DM86" i="12"/>
  <c r="F86" i="12"/>
  <c r="DE86" i="12"/>
  <c r="BN86" i="12"/>
  <c r="CV86" i="12"/>
  <c r="CJ86" i="12"/>
  <c r="CZ86" i="12"/>
  <c r="DX86" i="12"/>
  <c r="BX86" i="12"/>
  <c r="DN86" i="12"/>
  <c r="CK86" i="12"/>
  <c r="DF86" i="12"/>
  <c r="BJ86" i="12"/>
  <c r="AZ86" i="12"/>
  <c r="DJ44" i="12"/>
  <c r="K44" i="12"/>
  <c r="BO44" i="12"/>
  <c r="CI44" i="12"/>
  <c r="DO43" i="12"/>
  <c r="T46" i="12"/>
  <c r="DX46" i="12"/>
  <c r="I43" i="12"/>
  <c r="F43" i="12"/>
  <c r="BX43" i="12"/>
  <c r="BI43" i="12"/>
  <c r="AV43" i="12"/>
  <c r="BB43" i="12"/>
  <c r="DH46" i="12"/>
  <c r="DN46" i="12"/>
  <c r="CI46" i="12"/>
  <c r="O46" i="12"/>
  <c r="DC46" i="12"/>
  <c r="AY46" i="12"/>
  <c r="DQ46" i="12"/>
  <c r="AH46" i="12"/>
  <c r="EH46" i="12"/>
  <c r="CQ46" i="12"/>
  <c r="W46" i="12"/>
  <c r="CP46" i="12"/>
  <c r="AF46" i="12"/>
  <c r="DE43" i="12"/>
  <c r="EI43" i="12"/>
  <c r="DZ43" i="12"/>
  <c r="EB26" i="12"/>
  <c r="EG46" i="12"/>
  <c r="DV46" i="12"/>
  <c r="EL46" i="12"/>
  <c r="AQ46" i="12"/>
  <c r="BZ22" i="12"/>
  <c r="EK22" i="12"/>
  <c r="BQ22" i="12"/>
  <c r="DC22" i="12"/>
  <c r="CH22" i="12"/>
  <c r="V22" i="12"/>
  <c r="CY22" i="12"/>
  <c r="BK30" i="12"/>
  <c r="DE30" i="12"/>
  <c r="BT46" i="12"/>
  <c r="BA55" i="12"/>
  <c r="AN55" i="12"/>
  <c r="BR87" i="12"/>
  <c r="EG87" i="12"/>
  <c r="F55" i="12"/>
  <c r="DG65" i="12"/>
  <c r="EI8" i="12"/>
  <c r="BI16" i="12"/>
  <c r="CK16" i="12"/>
  <c r="AA16" i="12"/>
  <c r="BL16" i="12"/>
  <c r="AT25" i="12"/>
  <c r="EC25" i="12"/>
  <c r="DS25" i="12"/>
  <c r="DX25" i="12"/>
  <c r="DO25" i="12"/>
  <c r="CK25" i="12"/>
  <c r="T25" i="12"/>
  <c r="CP58" i="12"/>
  <c r="BF58" i="12"/>
  <c r="CT58" i="12"/>
  <c r="BG58" i="12"/>
  <c r="AE58" i="12"/>
  <c r="CO58" i="12"/>
  <c r="AS58" i="12"/>
  <c r="EO78" i="12"/>
  <c r="DM78" i="12"/>
  <c r="K78" i="12"/>
  <c r="EM78" i="12"/>
  <c r="DX78" i="12"/>
  <c r="DR78" i="12"/>
  <c r="T78" i="12"/>
  <c r="E78" i="12"/>
  <c r="DL78" i="12"/>
  <c r="Y78" i="12"/>
  <c r="BY78" i="12"/>
  <c r="F78" i="12"/>
  <c r="BJ78" i="12"/>
  <c r="BM78" i="12"/>
  <c r="H78" i="12"/>
  <c r="DK78" i="12"/>
  <c r="EL78" i="12"/>
  <c r="DF78" i="12"/>
  <c r="DU78" i="12"/>
  <c r="BX78" i="12"/>
  <c r="CU78" i="12"/>
  <c r="CV78" i="12"/>
  <c r="BV78" i="12"/>
  <c r="EB78" i="12"/>
  <c r="CE78" i="12"/>
  <c r="CJ78" i="12"/>
  <c r="DN78" i="12"/>
  <c r="CM78" i="12"/>
  <c r="DS78" i="12"/>
  <c r="BL78" i="12"/>
  <c r="DC78" i="12"/>
  <c r="CT78" i="12"/>
  <c r="AV78" i="12"/>
  <c r="CK78" i="12"/>
  <c r="EP78" i="12"/>
  <c r="BO78" i="12"/>
  <c r="N78" i="12"/>
  <c r="P78" i="12"/>
  <c r="DG78" i="12"/>
  <c r="AR78" i="12"/>
  <c r="BP78" i="12"/>
  <c r="CW78" i="12"/>
  <c r="BW61" i="12"/>
  <c r="AE61" i="12"/>
  <c r="EA61" i="12"/>
  <c r="ED61" i="12"/>
  <c r="DK61" i="12"/>
  <c r="DN61" i="12"/>
  <c r="CV61" i="12"/>
  <c r="BK61" i="12"/>
  <c r="AV61" i="12"/>
  <c r="CU61" i="12"/>
  <c r="CJ61" i="12"/>
  <c r="DA61" i="12"/>
  <c r="DZ61" i="12"/>
  <c r="CB61" i="12"/>
  <c r="DQ41" i="12"/>
  <c r="DJ41" i="12"/>
  <c r="DF41" i="12"/>
  <c r="BQ10" i="12"/>
  <c r="Y10" i="12"/>
  <c r="DR10" i="12"/>
  <c r="CJ10" i="12"/>
  <c r="AQ10" i="12"/>
  <c r="BG10" i="12"/>
  <c r="BL10" i="12"/>
  <c r="AM10" i="12"/>
  <c r="DF10" i="12"/>
  <c r="ED10" i="12"/>
  <c r="EH10" i="12"/>
  <c r="AC10" i="12"/>
  <c r="X10" i="12"/>
  <c r="EA10" i="12"/>
  <c r="CI10" i="12"/>
  <c r="AY10" i="12"/>
  <c r="AZ10" i="12"/>
  <c r="BO10" i="12"/>
  <c r="W10" i="12"/>
  <c r="DM10" i="12"/>
  <c r="DQ10" i="12"/>
  <c r="CA10" i="12"/>
  <c r="AK74" i="12"/>
  <c r="BQ74" i="12"/>
  <c r="DV74" i="12"/>
  <c r="H74" i="12"/>
  <c r="CT74" i="12"/>
  <c r="DR74" i="12"/>
  <c r="DJ74" i="12"/>
  <c r="EB74" i="12"/>
  <c r="BN74" i="12"/>
  <c r="EI74" i="12"/>
  <c r="AH74" i="12"/>
  <c r="BZ74" i="12"/>
  <c r="CY74" i="12"/>
  <c r="AJ74" i="12"/>
  <c r="AE74" i="12"/>
  <c r="EJ77" i="12"/>
  <c r="DO77" i="12"/>
  <c r="DS77" i="12"/>
  <c r="Q77" i="12"/>
  <c r="CN77" i="12"/>
  <c r="CC77" i="12"/>
  <c r="T77" i="12"/>
  <c r="AY77" i="12"/>
  <c r="BY77" i="12"/>
  <c r="AN77" i="12"/>
  <c r="DU77" i="12"/>
  <c r="AF77" i="12"/>
  <c r="AK77" i="12"/>
  <c r="DX77" i="12"/>
  <c r="DV77" i="12"/>
  <c r="DI77" i="12"/>
  <c r="CH77" i="12"/>
  <c r="EH77" i="12"/>
  <c r="DN77" i="12"/>
  <c r="EG77" i="12"/>
  <c r="BV77" i="12"/>
  <c r="N77" i="12"/>
  <c r="U77" i="12"/>
  <c r="AU77" i="12"/>
  <c r="J77" i="12"/>
  <c r="M77" i="12"/>
  <c r="CG77" i="12"/>
  <c r="DY77" i="12"/>
  <c r="CK77" i="12"/>
  <c r="AG77" i="12"/>
  <c r="AO77" i="12"/>
  <c r="EK77" i="12"/>
  <c r="BP77" i="12"/>
  <c r="AV77" i="12"/>
  <c r="AC77" i="12"/>
  <c r="BU77" i="12"/>
  <c r="EC77" i="12"/>
  <c r="AQ77" i="12"/>
  <c r="BK77" i="12"/>
  <c r="CV77" i="12"/>
  <c r="CY77" i="12"/>
  <c r="CG81" i="33"/>
  <c r="AQ81" i="33"/>
  <c r="DA52" i="12"/>
  <c r="BB52" i="12"/>
  <c r="B34" i="12"/>
  <c r="EJ34" i="12" s="1"/>
  <c r="CG85" i="33"/>
  <c r="AQ32" i="33"/>
  <c r="AQ92" i="33"/>
  <c r="CG29" i="33"/>
  <c r="CG74" i="33"/>
  <c r="B69" i="33"/>
  <c r="D69" i="33" s="1"/>
  <c r="DR66" i="11" s="1"/>
  <c r="BH63" i="23" s="1"/>
  <c r="BT5" i="33"/>
  <c r="CF5" i="33"/>
  <c r="AQ49" i="33"/>
  <c r="B37" i="33"/>
  <c r="B21" i="33"/>
  <c r="B13" i="33"/>
  <c r="F90" i="7"/>
  <c r="B89" i="27"/>
  <c r="F86" i="7"/>
  <c r="A85" i="32"/>
  <c r="G85" i="32" s="1"/>
  <c r="M85" i="32" s="1"/>
  <c r="B85" i="27"/>
  <c r="F82" i="7"/>
  <c r="A81" i="32"/>
  <c r="G81" i="32" s="1"/>
  <c r="M81" i="32" s="1"/>
  <c r="B81" i="27"/>
  <c r="F78" i="7"/>
  <c r="A77" i="32"/>
  <c r="G77" i="32" s="1"/>
  <c r="M77" i="32" s="1"/>
  <c r="B77" i="27"/>
  <c r="F74" i="7"/>
  <c r="A73" i="32"/>
  <c r="G73" i="32" s="1"/>
  <c r="M73" i="32" s="1"/>
  <c r="B73" i="27"/>
  <c r="B62" i="12"/>
  <c r="Y62" i="12" s="1"/>
  <c r="AQ61" i="33"/>
  <c r="AQ85" i="33"/>
  <c r="D45" i="33"/>
  <c r="DR42" i="11" s="1"/>
  <c r="BH39" i="23" s="1"/>
  <c r="D92" i="33"/>
  <c r="DR89" i="11" s="1"/>
  <c r="BH86" i="23" s="1"/>
  <c r="B17" i="33"/>
  <c r="AQ17" i="33" s="1"/>
  <c r="BH5" i="33"/>
  <c r="B41" i="33"/>
  <c r="B25" i="33"/>
  <c r="AQ25" i="33" s="1"/>
  <c r="F89" i="7"/>
  <c r="B88" i="27"/>
  <c r="F85" i="7"/>
  <c r="A84" i="32"/>
  <c r="G84" i="32" s="1"/>
  <c r="M84" i="32" s="1"/>
  <c r="B84" i="27"/>
  <c r="F81" i="7"/>
  <c r="A80" i="32"/>
  <c r="G80" i="32" s="1"/>
  <c r="M80" i="32" s="1"/>
  <c r="B80" i="27"/>
  <c r="F77" i="7"/>
  <c r="A76" i="32"/>
  <c r="G76" i="32" s="1"/>
  <c r="M76" i="32" s="1"/>
  <c r="B76" i="27"/>
  <c r="F73" i="7"/>
  <c r="A72" i="32"/>
  <c r="G72" i="32" s="1"/>
  <c r="M72" i="32" s="1"/>
  <c r="B72" i="27"/>
  <c r="F88" i="7"/>
  <c r="B87" i="27"/>
  <c r="F84" i="7"/>
  <c r="A83" i="32"/>
  <c r="G83" i="32" s="1"/>
  <c r="M83" i="32" s="1"/>
  <c r="B83" i="27"/>
  <c r="F80" i="7"/>
  <c r="A79" i="32"/>
  <c r="G79" i="32" s="1"/>
  <c r="M79" i="32" s="1"/>
  <c r="B79" i="27"/>
  <c r="F76" i="7"/>
  <c r="A75" i="32"/>
  <c r="G75" i="32" s="1"/>
  <c r="M75" i="32" s="1"/>
  <c r="B75" i="27"/>
  <c r="F72" i="7"/>
  <c r="A71" i="32"/>
  <c r="G71" i="32" s="1"/>
  <c r="M71" i="32" s="1"/>
  <c r="B71" i="27"/>
  <c r="R47" i="12"/>
  <c r="CB47" i="12"/>
  <c r="B82" i="12"/>
  <c r="CG45" i="33"/>
  <c r="CG75" i="33"/>
  <c r="AQ89" i="33"/>
  <c r="B65" i="33"/>
  <c r="DV5" i="33"/>
  <c r="B33" i="33"/>
  <c r="F91" i="7"/>
  <c r="B90" i="27"/>
  <c r="F87" i="7"/>
  <c r="B86" i="27"/>
  <c r="F83" i="7"/>
  <c r="A82" i="32"/>
  <c r="G82" i="32" s="1"/>
  <c r="M82" i="32" s="1"/>
  <c r="B82" i="27"/>
  <c r="F79" i="7"/>
  <c r="A78" i="32"/>
  <c r="G78" i="32" s="1"/>
  <c r="M78" i="32" s="1"/>
  <c r="B78" i="27"/>
  <c r="F75" i="7"/>
  <c r="A74" i="32"/>
  <c r="G74" i="32" s="1"/>
  <c r="M74" i="32" s="1"/>
  <c r="B74" i="27"/>
  <c r="F71" i="7"/>
  <c r="A70" i="32"/>
  <c r="G70" i="32" s="1"/>
  <c r="M70" i="32" s="1"/>
  <c r="B70" i="27"/>
  <c r="C87" i="33"/>
  <c r="C75" i="33"/>
  <c r="C71" i="33"/>
  <c r="C67" i="33"/>
  <c r="C51" i="33"/>
  <c r="C47" i="33"/>
  <c r="C39" i="33"/>
  <c r="C92" i="33"/>
  <c r="C88" i="33"/>
  <c r="C84" i="33"/>
  <c r="C80" i="33"/>
  <c r="C76" i="33"/>
  <c r="C72" i="33"/>
  <c r="C68" i="33"/>
  <c r="C64" i="33"/>
  <c r="C60" i="33"/>
  <c r="C56" i="33"/>
  <c r="C52" i="33"/>
  <c r="C48" i="33"/>
  <c r="C44" i="33"/>
  <c r="C40" i="33"/>
  <c r="C36" i="33"/>
  <c r="CE7" i="15"/>
  <c r="CG7" i="15"/>
  <c r="BP1" i="15"/>
  <c r="CM7" i="15"/>
  <c r="CH7" i="15"/>
  <c r="CX5" i="33"/>
  <c r="BP5" i="11"/>
  <c r="CN5" i="11"/>
  <c r="F7" i="7"/>
  <c r="AH2" i="23"/>
  <c r="F8" i="7"/>
  <c r="AH3" i="23"/>
  <c r="AU10" i="15"/>
  <c r="M10" i="15"/>
  <c r="BB10" i="15"/>
  <c r="Q10" i="15"/>
  <c r="G10" i="15"/>
  <c r="AE10" i="15"/>
  <c r="F9" i="7"/>
  <c r="AH4" i="23"/>
  <c r="AP10" i="15"/>
  <c r="AS10" i="15"/>
  <c r="AP5" i="33"/>
  <c r="AG5" i="33"/>
  <c r="AA5" i="33"/>
  <c r="U5" i="33"/>
  <c r="CC7" i="15"/>
  <c r="AR10" i="15"/>
  <c r="Z10" i="15"/>
  <c r="AK10" i="15"/>
  <c r="X10" i="15"/>
  <c r="I10" i="15"/>
  <c r="BL10" i="15"/>
  <c r="R10" i="15"/>
  <c r="AO10" i="15"/>
  <c r="BT10" i="15"/>
  <c r="E10" i="15"/>
  <c r="BW10" i="15"/>
  <c r="V10" i="15"/>
  <c r="AA10" i="15"/>
  <c r="AW10" i="15"/>
  <c r="AY10" i="15"/>
  <c r="BP10" i="15"/>
  <c r="BH10" i="15"/>
  <c r="BA10" i="15"/>
  <c r="BY10" i="15"/>
  <c r="F10" i="15"/>
  <c r="AN10" i="15"/>
  <c r="H10" i="15"/>
  <c r="BG10" i="15"/>
  <c r="AG10" i="15"/>
  <c r="AZ10" i="15"/>
  <c r="BV10" i="15"/>
  <c r="AQ10" i="15"/>
  <c r="AF10" i="15"/>
  <c r="L10" i="15"/>
  <c r="Y10" i="15"/>
  <c r="BS10" i="15"/>
  <c r="N10" i="15"/>
  <c r="BR10" i="15"/>
  <c r="AV10" i="15"/>
  <c r="S10" i="15"/>
  <c r="AX10" i="15"/>
  <c r="U10" i="15"/>
  <c r="AL10" i="15"/>
  <c r="BQ10" i="15"/>
  <c r="J10" i="15"/>
  <c r="AI10" i="15"/>
  <c r="AJ10" i="15"/>
  <c r="BU10" i="15"/>
  <c r="T10" i="15"/>
  <c r="P10" i="15"/>
  <c r="K10" i="15"/>
  <c r="BK10" i="15"/>
  <c r="CR7" i="11"/>
  <c r="B7" i="12"/>
  <c r="AQ10" i="33"/>
  <c r="D10" i="33"/>
  <c r="DR7" i="11" s="1"/>
  <c r="BH4" i="23" s="1"/>
  <c r="CQ7" i="11"/>
  <c r="A13" i="18"/>
  <c r="BF58" i="15"/>
  <c r="AC90" i="15"/>
  <c r="BP58" i="15"/>
  <c r="BI90" i="15"/>
  <c r="AR90" i="15"/>
  <c r="BE14" i="15"/>
  <c r="U11" i="15"/>
  <c r="BT11" i="15"/>
  <c r="AW11" i="15"/>
  <c r="BI11" i="15"/>
  <c r="Z11" i="15"/>
  <c r="BD11" i="15"/>
  <c r="AT11" i="15"/>
  <c r="V11" i="15"/>
  <c r="BA11" i="15"/>
  <c r="AL14" i="15"/>
  <c r="AV14" i="15"/>
  <c r="AI11" i="15"/>
  <c r="AS11" i="15"/>
  <c r="BK14" i="15"/>
  <c r="BC14" i="15"/>
  <c r="AJ14" i="15"/>
  <c r="AN14" i="15"/>
  <c r="I14" i="15"/>
  <c r="M11" i="15"/>
  <c r="W11" i="15"/>
  <c r="BO14" i="15"/>
  <c r="BS54" i="15"/>
  <c r="BR58" i="15"/>
  <c r="BV90" i="15"/>
  <c r="BQ78" i="15"/>
  <c r="BW14" i="15"/>
  <c r="BW22" i="15"/>
  <c r="AF18" i="15"/>
  <c r="Z30" i="15"/>
  <c r="BA34" i="15"/>
  <c r="P38" i="15"/>
  <c r="AE42" i="15"/>
  <c r="AM46" i="15"/>
  <c r="BK50" i="15"/>
  <c r="AP54" i="15"/>
  <c r="AT58" i="15"/>
  <c r="AP62" i="15"/>
  <c r="AH66" i="15"/>
  <c r="AD70" i="15"/>
  <c r="AH74" i="15"/>
  <c r="AD78" i="15"/>
  <c r="Z82" i="15"/>
  <c r="AH86" i="15"/>
  <c r="F90" i="15"/>
  <c r="AX90" i="15"/>
  <c r="K14" i="15"/>
  <c r="BZ82" i="15"/>
  <c r="BJ22" i="15"/>
  <c r="AT26" i="15"/>
  <c r="AZ30" i="15"/>
  <c r="N34" i="15"/>
  <c r="AH46" i="15"/>
  <c r="AX50" i="15"/>
  <c r="W54" i="15"/>
  <c r="AA58" i="15"/>
  <c r="AM62" i="15"/>
  <c r="W66" i="15"/>
  <c r="BK66" i="15"/>
  <c r="AI70" i="15"/>
  <c r="AA74" i="15"/>
  <c r="S78" i="15"/>
  <c r="BK78" i="15"/>
  <c r="G82" i="15"/>
  <c r="AY82" i="15"/>
  <c r="AQ86" i="15"/>
  <c r="BK90" i="15"/>
  <c r="L14" i="15"/>
  <c r="BB18" i="15"/>
  <c r="S18" i="15"/>
  <c r="R22" i="15"/>
  <c r="AQ22" i="15"/>
  <c r="AX26" i="15"/>
  <c r="BK26" i="15"/>
  <c r="BZ26" i="15"/>
  <c r="BT30" i="15"/>
  <c r="BB34" i="15"/>
  <c r="S34" i="15"/>
  <c r="R38" i="15"/>
  <c r="AJ42" i="15"/>
  <c r="AW46" i="15"/>
  <c r="CA46" i="15"/>
  <c r="BQ62" i="15"/>
  <c r="AZ62" i="15"/>
  <c r="AF90" i="15"/>
  <c r="BA86" i="15"/>
  <c r="AD14" i="15"/>
  <c r="AX14" i="15"/>
  <c r="BL11" i="15"/>
  <c r="I11" i="15"/>
  <c r="T11" i="15"/>
  <c r="BV11" i="15"/>
  <c r="P11" i="15"/>
  <c r="BD86" i="15"/>
  <c r="AH11" i="15"/>
  <c r="AR11" i="15"/>
  <c r="AG11" i="15"/>
  <c r="M14" i="15"/>
  <c r="J11" i="15"/>
  <c r="S14" i="15"/>
  <c r="BZ11" i="15"/>
  <c r="AO11" i="15"/>
  <c r="AZ14" i="15"/>
  <c r="AQ11" i="15"/>
  <c r="BY38" i="15"/>
  <c r="BJ11" i="15"/>
  <c r="G11" i="15"/>
  <c r="AF11" i="15"/>
  <c r="BZ58" i="15"/>
  <c r="BY78" i="15"/>
  <c r="P14" i="15"/>
  <c r="BA18" i="15"/>
  <c r="E22" i="15"/>
  <c r="J26" i="15"/>
  <c r="AV30" i="15"/>
  <c r="AK38" i="15"/>
  <c r="AU42" i="15"/>
  <c r="BK46" i="15"/>
  <c r="J54" i="15"/>
  <c r="AX54" i="15"/>
  <c r="N58" i="15"/>
  <c r="BJ58" i="15"/>
  <c r="J62" i="15"/>
  <c r="AX62" i="15"/>
  <c r="AT66" i="15"/>
  <c r="AP70" i="15"/>
  <c r="AT74" i="15"/>
  <c r="AP78" i="15"/>
  <c r="AH82" i="15"/>
  <c r="AT86" i="15"/>
  <c r="R90" i="15"/>
  <c r="BO54" i="15"/>
  <c r="Z42" i="15"/>
  <c r="AX46" i="15"/>
  <c r="G62" i="15"/>
  <c r="AE66" i="15"/>
  <c r="S82" i="15"/>
  <c r="K86" i="15"/>
  <c r="V18" i="15"/>
  <c r="BB22" i="15"/>
  <c r="R26" i="15"/>
  <c r="AX30" i="15"/>
  <c r="U46" i="15"/>
  <c r="BW90" i="15"/>
  <c r="AI90" i="15"/>
  <c r="BU90" i="15"/>
  <c r="AT90" i="15"/>
  <c r="AD90" i="15"/>
  <c r="N90" i="15"/>
  <c r="AE90" i="15"/>
  <c r="BB90" i="15"/>
  <c r="AH90" i="15"/>
  <c r="J90" i="15"/>
  <c r="AY90" i="15"/>
  <c r="O90" i="15"/>
  <c r="AP90" i="15"/>
  <c r="V90" i="15"/>
  <c r="BU86" i="15"/>
  <c r="BX86" i="15"/>
  <c r="BC86" i="15"/>
  <c r="AM86" i="15"/>
  <c r="W86" i="15"/>
  <c r="G86" i="15"/>
  <c r="BB86" i="15"/>
  <c r="AL86" i="15"/>
  <c r="V86" i="15"/>
  <c r="F86" i="15"/>
  <c r="BG86" i="15"/>
  <c r="AI86" i="15"/>
  <c r="O86" i="15"/>
  <c r="BW86" i="15"/>
  <c r="AP86" i="15"/>
  <c r="R86" i="15"/>
  <c r="Y86" i="15"/>
  <c r="BE86" i="15"/>
  <c r="AU86" i="15"/>
  <c r="AA86" i="15"/>
  <c r="AX86" i="15"/>
  <c r="AD86" i="15"/>
  <c r="J86" i="15"/>
  <c r="CA86" i="15"/>
  <c r="BV82" i="15"/>
  <c r="BQ82" i="15"/>
  <c r="BG82" i="15"/>
  <c r="AQ82" i="15"/>
  <c r="AA82" i="15"/>
  <c r="K82" i="15"/>
  <c r="BB82" i="15"/>
  <c r="AL82" i="15"/>
  <c r="V82" i="15"/>
  <c r="F82" i="15"/>
  <c r="BW82" i="15"/>
  <c r="BC82" i="15"/>
  <c r="AI82" i="15"/>
  <c r="O82" i="15"/>
  <c r="AX82" i="15"/>
  <c r="AD82" i="15"/>
  <c r="J82" i="15"/>
  <c r="BU82" i="15"/>
  <c r="AU82" i="15"/>
  <c r="W82" i="15"/>
  <c r="BM82" i="15"/>
  <c r="AP82" i="15"/>
  <c r="R82" i="15"/>
  <c r="X78" i="15"/>
  <c r="BX78" i="15"/>
  <c r="BC78" i="15"/>
  <c r="AM78" i="15"/>
  <c r="W78" i="15"/>
  <c r="G78" i="15"/>
  <c r="BO78" i="15"/>
  <c r="BB78" i="15"/>
  <c r="AL78" i="15"/>
  <c r="V78" i="15"/>
  <c r="F78" i="15"/>
  <c r="BG78" i="15"/>
  <c r="AI78" i="15"/>
  <c r="O78" i="15"/>
  <c r="BJ78" i="15"/>
  <c r="AH78" i="15"/>
  <c r="N78" i="15"/>
  <c r="CA78" i="15"/>
  <c r="AU78" i="15"/>
  <c r="AA78" i="15"/>
  <c r="AT78" i="15"/>
  <c r="Z78" i="15"/>
  <c r="AB74" i="15"/>
  <c r="BS74" i="15"/>
  <c r="BT74" i="15"/>
  <c r="BC74" i="15"/>
  <c r="AM74" i="15"/>
  <c r="W74" i="15"/>
  <c r="G74" i="15"/>
  <c r="BB74" i="15"/>
  <c r="AL74" i="15"/>
  <c r="V74" i="15"/>
  <c r="F74" i="15"/>
  <c r="BQ74" i="15"/>
  <c r="BK74" i="15"/>
  <c r="AQ74" i="15"/>
  <c r="S74" i="15"/>
  <c r="AP74" i="15"/>
  <c r="R74" i="15"/>
  <c r="AY74" i="15"/>
  <c r="AE74" i="15"/>
  <c r="K74" i="15"/>
  <c r="AX74" i="15"/>
  <c r="AD74" i="15"/>
  <c r="J74" i="15"/>
  <c r="CA74" i="15"/>
  <c r="Y74" i="15"/>
  <c r="BY74" i="15"/>
  <c r="BT70" i="15"/>
  <c r="T70" i="15"/>
  <c r="BO70" i="15"/>
  <c r="BU70" i="15"/>
  <c r="BG70" i="15"/>
  <c r="AQ70" i="15"/>
  <c r="AA70" i="15"/>
  <c r="K70" i="15"/>
  <c r="BV70" i="15"/>
  <c r="BB70" i="15"/>
  <c r="AL70" i="15"/>
  <c r="V70" i="15"/>
  <c r="F70" i="15"/>
  <c r="AY70" i="15"/>
  <c r="AE70" i="15"/>
  <c r="G70" i="15"/>
  <c r="AT70" i="15"/>
  <c r="Z70" i="15"/>
  <c r="BW70" i="15"/>
  <c r="BY70" i="15"/>
  <c r="BK70" i="15"/>
  <c r="AM70" i="15"/>
  <c r="S70" i="15"/>
  <c r="BJ70" i="15"/>
  <c r="AH70" i="15"/>
  <c r="N70" i="15"/>
  <c r="BQ70" i="15"/>
  <c r="BM70" i="15"/>
  <c r="AS66" i="15"/>
  <c r="BT66" i="15"/>
  <c r="BW66" i="15"/>
  <c r="AB66" i="15"/>
  <c r="CA66" i="15"/>
  <c r="AY66" i="15"/>
  <c r="AI66" i="15"/>
  <c r="S66" i="15"/>
  <c r="BB66" i="15"/>
  <c r="AL66" i="15"/>
  <c r="V66" i="15"/>
  <c r="F66" i="15"/>
  <c r="BX66" i="15"/>
  <c r="AU66" i="15"/>
  <c r="AA66" i="15"/>
  <c r="G66" i="15"/>
  <c r="AX66" i="15"/>
  <c r="AD66" i="15"/>
  <c r="J66" i="15"/>
  <c r="BG66" i="15"/>
  <c r="AM66" i="15"/>
  <c r="O66" i="15"/>
  <c r="AP66" i="15"/>
  <c r="R66" i="15"/>
  <c r="BU62" i="15"/>
  <c r="BR62" i="15"/>
  <c r="BS62" i="15"/>
  <c r="BM62" i="15"/>
  <c r="BZ62" i="15"/>
  <c r="BG62" i="15"/>
  <c r="AQ62" i="15"/>
  <c r="AA62" i="15"/>
  <c r="K62" i="15"/>
  <c r="BB62" i="15"/>
  <c r="AL62" i="15"/>
  <c r="V62" i="15"/>
  <c r="F62" i="15"/>
  <c r="AN62" i="15"/>
  <c r="BW62" i="15"/>
  <c r="AU62" i="15"/>
  <c r="W62" i="15"/>
  <c r="BJ62" i="15"/>
  <c r="AH62" i="15"/>
  <c r="N62" i="15"/>
  <c r="BV62" i="15"/>
  <c r="BT62" i="15"/>
  <c r="BY62" i="15"/>
  <c r="BC62" i="15"/>
  <c r="AI62" i="15"/>
  <c r="O62" i="15"/>
  <c r="CA62" i="15"/>
  <c r="AT62" i="15"/>
  <c r="Z62" i="15"/>
  <c r="BX62" i="15"/>
  <c r="H58" i="15"/>
  <c r="BV58" i="15"/>
  <c r="AY58" i="15"/>
  <c r="AI58" i="15"/>
  <c r="S58" i="15"/>
  <c r="BB58" i="15"/>
  <c r="AL58" i="15"/>
  <c r="V58" i="15"/>
  <c r="F58" i="15"/>
  <c r="BU58" i="15"/>
  <c r="BK58" i="15"/>
  <c r="AQ58" i="15"/>
  <c r="W58" i="15"/>
  <c r="BQ58" i="15"/>
  <c r="AP58" i="15"/>
  <c r="R58" i="15"/>
  <c r="BC58" i="15"/>
  <c r="AE58" i="15"/>
  <c r="K58" i="15"/>
  <c r="AX58" i="15"/>
  <c r="AD58" i="15"/>
  <c r="J58" i="15"/>
  <c r="BX58" i="15"/>
  <c r="BX54" i="15"/>
  <c r="BG54" i="15"/>
  <c r="AQ54" i="15"/>
  <c r="AA54" i="15"/>
  <c r="K54" i="15"/>
  <c r="BB54" i="15"/>
  <c r="AL54" i="15"/>
  <c r="V54" i="15"/>
  <c r="F54" i="15"/>
  <c r="BK54" i="15"/>
  <c r="AM54" i="15"/>
  <c r="S54" i="15"/>
  <c r="AT54" i="15"/>
  <c r="Z54" i="15"/>
  <c r="AY54" i="15"/>
  <c r="AE54" i="15"/>
  <c r="G54" i="15"/>
  <c r="BJ54" i="15"/>
  <c r="AH54" i="15"/>
  <c r="N54" i="15"/>
  <c r="AD50" i="15"/>
  <c r="BQ50" i="15"/>
  <c r="AR50" i="15"/>
  <c r="AS50" i="15"/>
  <c r="AF50" i="15"/>
  <c r="AP50" i="15"/>
  <c r="J50" i="15"/>
  <c r="BS50" i="15"/>
  <c r="AU50" i="15"/>
  <c r="O50" i="15"/>
  <c r="L50" i="15"/>
  <c r="AH50" i="15"/>
  <c r="AE50" i="15"/>
  <c r="BR50" i="15"/>
  <c r="I50" i="15"/>
  <c r="R50" i="15"/>
  <c r="BC50" i="15"/>
  <c r="G50" i="15"/>
  <c r="BO50" i="15"/>
  <c r="AG50" i="15"/>
  <c r="F46" i="15"/>
  <c r="BZ46" i="15"/>
  <c r="BW46" i="15"/>
  <c r="L46" i="15"/>
  <c r="AB46" i="15"/>
  <c r="AR46" i="15"/>
  <c r="BH46" i="15"/>
  <c r="I46" i="15"/>
  <c r="BN46" i="15"/>
  <c r="BS46" i="15"/>
  <c r="H46" i="15"/>
  <c r="AF46" i="15"/>
  <c r="AZ46" i="15"/>
  <c r="E46" i="15"/>
  <c r="Y46" i="15"/>
  <c r="AS46" i="15"/>
  <c r="BI46" i="15"/>
  <c r="Z46" i="15"/>
  <c r="AU46" i="15"/>
  <c r="O46" i="15"/>
  <c r="BR46" i="15"/>
  <c r="BQ46" i="15"/>
  <c r="X46" i="15"/>
  <c r="BD46" i="15"/>
  <c r="Q46" i="15"/>
  <c r="AO46" i="15"/>
  <c r="R46" i="15"/>
  <c r="BC46" i="15"/>
  <c r="G46" i="15"/>
  <c r="BY46" i="15"/>
  <c r="BM46" i="15"/>
  <c r="P46" i="15"/>
  <c r="AN46" i="15"/>
  <c r="BT46" i="15"/>
  <c r="AG46" i="15"/>
  <c r="BA46" i="15"/>
  <c r="AP46" i="15"/>
  <c r="AE46" i="15"/>
  <c r="BO46" i="15"/>
  <c r="BX46" i="15"/>
  <c r="T46" i="15"/>
  <c r="AV46" i="15"/>
  <c r="M46" i="15"/>
  <c r="AK46" i="15"/>
  <c r="BE46" i="15"/>
  <c r="F42" i="15"/>
  <c r="BZ42" i="15"/>
  <c r="AB42" i="15"/>
  <c r="AR42" i="15"/>
  <c r="U42" i="15"/>
  <c r="AO42" i="15"/>
  <c r="R42" i="15"/>
  <c r="BN42" i="15"/>
  <c r="AF42" i="15"/>
  <c r="AZ42" i="15"/>
  <c r="AW42" i="15"/>
  <c r="J42" i="15"/>
  <c r="BQ42" i="15"/>
  <c r="BJ42" i="15"/>
  <c r="T42" i="15"/>
  <c r="AN42" i="15"/>
  <c r="AK42" i="15"/>
  <c r="BI42" i="15"/>
  <c r="BC42" i="15"/>
  <c r="W42" i="15"/>
  <c r="X42" i="15"/>
  <c r="AV42" i="15"/>
  <c r="AS42" i="15"/>
  <c r="BX38" i="15"/>
  <c r="BW38" i="15"/>
  <c r="AY38" i="15"/>
  <c r="F38" i="15"/>
  <c r="H38" i="15"/>
  <c r="AH38" i="15"/>
  <c r="T38" i="15"/>
  <c r="BU38" i="15"/>
  <c r="K38" i="15"/>
  <c r="AE38" i="15"/>
  <c r="AR38" i="15"/>
  <c r="M38" i="15"/>
  <c r="Z38" i="15"/>
  <c r="BM38" i="15"/>
  <c r="AQ38" i="15"/>
  <c r="BK38" i="15"/>
  <c r="X38" i="15"/>
  <c r="BI38" i="15"/>
  <c r="E38" i="15"/>
  <c r="BN38" i="15"/>
  <c r="AA38" i="15"/>
  <c r="AU38" i="15"/>
  <c r="BQ38" i="15"/>
  <c r="AN38" i="15"/>
  <c r="BV34" i="15"/>
  <c r="BY34" i="15"/>
  <c r="AM34" i="15"/>
  <c r="BC34" i="15"/>
  <c r="AW34" i="15"/>
  <c r="H34" i="15"/>
  <c r="AJ34" i="15"/>
  <c r="BR34" i="15"/>
  <c r="AI34" i="15"/>
  <c r="BG34" i="15"/>
  <c r="M34" i="15"/>
  <c r="AS34" i="15"/>
  <c r="BU34" i="15"/>
  <c r="BO34" i="15"/>
  <c r="AU34" i="15"/>
  <c r="BX34" i="15"/>
  <c r="X34" i="15"/>
  <c r="BI34" i="15"/>
  <c r="U34" i="15"/>
  <c r="BN34" i="15"/>
  <c r="AE34" i="15"/>
  <c r="AY34" i="15"/>
  <c r="BM34" i="15"/>
  <c r="AN34" i="15"/>
  <c r="BS30" i="15"/>
  <c r="K30" i="15"/>
  <c r="BG30" i="15"/>
  <c r="L30" i="15"/>
  <c r="H30" i="15"/>
  <c r="AH30" i="15"/>
  <c r="BR30" i="15"/>
  <c r="BY30" i="15"/>
  <c r="BK30" i="15"/>
  <c r="V30" i="15"/>
  <c r="AS30" i="15"/>
  <c r="BJ30" i="15"/>
  <c r="BQ30" i="15"/>
  <c r="BU30" i="15"/>
  <c r="AY30" i="15"/>
  <c r="F30" i="15"/>
  <c r="X30" i="15"/>
  <c r="BI30" i="15"/>
  <c r="AT30" i="15"/>
  <c r="BN30" i="15"/>
  <c r="AI30" i="15"/>
  <c r="BC30" i="15"/>
  <c r="BX30" i="15"/>
  <c r="AN30" i="15"/>
  <c r="AD26" i="15"/>
  <c r="BV26" i="15"/>
  <c r="BO26" i="15"/>
  <c r="G26" i="15"/>
  <c r="W26" i="15"/>
  <c r="AM26" i="15"/>
  <c r="BC26" i="15"/>
  <c r="F26" i="15"/>
  <c r="AB26" i="15"/>
  <c r="AW26" i="15"/>
  <c r="H26" i="15"/>
  <c r="AH26" i="15"/>
  <c r="BD26" i="15"/>
  <c r="BE26" i="15"/>
  <c r="N26" i="15"/>
  <c r="BY26" i="15"/>
  <c r="BR26" i="15"/>
  <c r="BU26" i="15"/>
  <c r="O26" i="15"/>
  <c r="AI26" i="15"/>
  <c r="BG26" i="15"/>
  <c r="Q26" i="15"/>
  <c r="AR26" i="15"/>
  <c r="M26" i="15"/>
  <c r="AS26" i="15"/>
  <c r="BL26" i="15"/>
  <c r="U26" i="15"/>
  <c r="CA26" i="15"/>
  <c r="BQ26" i="15"/>
  <c r="BX26" i="15"/>
  <c r="AA26" i="15"/>
  <c r="AU26" i="15"/>
  <c r="BS26" i="15"/>
  <c r="AG26" i="15"/>
  <c r="BH26" i="15"/>
  <c r="X26" i="15"/>
  <c r="BI26" i="15"/>
  <c r="AJ26" i="15"/>
  <c r="AP26" i="15"/>
  <c r="BN26" i="15"/>
  <c r="BW26" i="15"/>
  <c r="K26" i="15"/>
  <c r="AE26" i="15"/>
  <c r="AY26" i="15"/>
  <c r="L26" i="15"/>
  <c r="AL26" i="15"/>
  <c r="BT26" i="15"/>
  <c r="AN26" i="15"/>
  <c r="BF22" i="15"/>
  <c r="Y22" i="15"/>
  <c r="BV22" i="15"/>
  <c r="BX22" i="15"/>
  <c r="G22" i="15"/>
  <c r="W22" i="15"/>
  <c r="AM22" i="15"/>
  <c r="BC22" i="15"/>
  <c r="F22" i="15"/>
  <c r="AB22" i="15"/>
  <c r="AW22" i="15"/>
  <c r="H22" i="15"/>
  <c r="AH22" i="15"/>
  <c r="BD22" i="15"/>
  <c r="AO22" i="15"/>
  <c r="AF22" i="15"/>
  <c r="BR22" i="15"/>
  <c r="BQ22" i="15"/>
  <c r="O22" i="15"/>
  <c r="AI22" i="15"/>
  <c r="BG22" i="15"/>
  <c r="Q22" i="15"/>
  <c r="AR22" i="15"/>
  <c r="M22" i="15"/>
  <c r="AS22" i="15"/>
  <c r="AZ22" i="15"/>
  <c r="AK22" i="15"/>
  <c r="BM22" i="15"/>
  <c r="CA22" i="15"/>
  <c r="AA22" i="15"/>
  <c r="AU22" i="15"/>
  <c r="BO22" i="15"/>
  <c r="AG22" i="15"/>
  <c r="BH22" i="15"/>
  <c r="X22" i="15"/>
  <c r="BI22" i="15"/>
  <c r="T22" i="15"/>
  <c r="P22" i="15"/>
  <c r="BN22" i="15"/>
  <c r="BS22" i="15"/>
  <c r="K22" i="15"/>
  <c r="AE22" i="15"/>
  <c r="AY22" i="15"/>
  <c r="L22" i="15"/>
  <c r="AL22" i="15"/>
  <c r="BT22" i="15"/>
  <c r="AN22" i="15"/>
  <c r="I18" i="15"/>
  <c r="BV18" i="15"/>
  <c r="BY18" i="15"/>
  <c r="G18" i="15"/>
  <c r="W18" i="15"/>
  <c r="AM18" i="15"/>
  <c r="BC18" i="15"/>
  <c r="F18" i="15"/>
  <c r="AB18" i="15"/>
  <c r="AW18" i="15"/>
  <c r="H18" i="15"/>
  <c r="AH18" i="15"/>
  <c r="BD18" i="15"/>
  <c r="BE18" i="15"/>
  <c r="N18" i="15"/>
  <c r="BR18" i="15"/>
  <c r="BM18" i="15"/>
  <c r="O18" i="15"/>
  <c r="AI18" i="15"/>
  <c r="BG18" i="15"/>
  <c r="Q18" i="15"/>
  <c r="AR18" i="15"/>
  <c r="M18" i="15"/>
  <c r="AS18" i="15"/>
  <c r="Y18" i="15"/>
  <c r="BQ18" i="15"/>
  <c r="AP18" i="15"/>
  <c r="BW18" i="15"/>
  <c r="T18" i="15"/>
  <c r="BO18" i="15"/>
  <c r="BS18" i="15"/>
  <c r="AA18" i="15"/>
  <c r="AU18" i="15"/>
  <c r="BX18" i="15"/>
  <c r="AG18" i="15"/>
  <c r="BH18" i="15"/>
  <c r="X18" i="15"/>
  <c r="BI18" i="15"/>
  <c r="AT18" i="15"/>
  <c r="BL18" i="15"/>
  <c r="U18" i="15"/>
  <c r="BN18" i="15"/>
  <c r="BT18" i="15"/>
  <c r="K18" i="15"/>
  <c r="AE18" i="15"/>
  <c r="AY18" i="15"/>
  <c r="L18" i="15"/>
  <c r="AL18" i="15"/>
  <c r="CA18" i="15"/>
  <c r="AN18" i="15"/>
  <c r="CA14" i="15"/>
  <c r="AU14" i="15"/>
  <c r="AR14" i="15"/>
  <c r="BI14" i="15"/>
  <c r="BR14" i="15"/>
  <c r="AY14" i="15"/>
  <c r="X14" i="15"/>
  <c r="T14" i="15"/>
  <c r="AK14" i="15"/>
  <c r="E14" i="15"/>
  <c r="AF14" i="15"/>
  <c r="G14" i="15"/>
  <c r="BJ14" i="15"/>
  <c r="BZ14" i="15"/>
  <c r="BY14" i="15"/>
  <c r="N14" i="15"/>
  <c r="R14" i="15"/>
  <c r="BT14" i="15"/>
  <c r="H14" i="15"/>
  <c r="Z14" i="15"/>
  <c r="O14" i="15"/>
  <c r="Q14" i="15"/>
  <c r="BA14" i="15"/>
  <c r="BN14" i="15"/>
  <c r="AA14" i="15"/>
  <c r="BH14" i="15"/>
  <c r="BX11" i="15"/>
  <c r="BM11" i="15"/>
  <c r="BO11" i="15"/>
  <c r="Q11" i="15"/>
  <c r="BB11" i="15"/>
  <c r="AP11" i="15"/>
  <c r="BU11" i="15"/>
  <c r="BG11" i="15"/>
  <c r="BQ11" i="15"/>
  <c r="AN11" i="15"/>
  <c r="AB11" i="15"/>
  <c r="BS11" i="15"/>
  <c r="AV11" i="15"/>
  <c r="BE11" i="15"/>
  <c r="AY11" i="15"/>
  <c r="X11" i="15"/>
  <c r="Y11" i="15"/>
  <c r="BW11" i="15"/>
  <c r="U90" i="15"/>
  <c r="L90" i="15"/>
  <c r="AB14" i="15"/>
  <c r="F14" i="15"/>
  <c r="AK11" i="15"/>
  <c r="AM11" i="15"/>
  <c r="BY11" i="15"/>
  <c r="BR11" i="15"/>
  <c r="BK11" i="15"/>
  <c r="F11" i="15"/>
  <c r="AI14" i="15"/>
  <c r="N11" i="15"/>
  <c r="V14" i="15"/>
  <c r="BC11" i="15"/>
  <c r="AG14" i="15"/>
  <c r="BU14" i="15"/>
  <c r="BS14" i="15"/>
  <c r="BB14" i="15"/>
  <c r="AZ11" i="15"/>
  <c r="AQ14" i="15"/>
  <c r="AE11" i="15"/>
  <c r="BM14" i="15"/>
  <c r="BN82" i="15"/>
  <c r="BU74" i="15"/>
  <c r="O11" i="15"/>
  <c r="BO90" i="15"/>
  <c r="J18" i="15"/>
  <c r="AV22" i="15"/>
  <c r="BA26" i="15"/>
  <c r="O42" i="15"/>
  <c r="W46" i="15"/>
  <c r="AM50" i="15"/>
  <c r="AD54" i="15"/>
  <c r="AH58" i="15"/>
  <c r="AD62" i="15"/>
  <c r="Z66" i="15"/>
  <c r="R70" i="15"/>
  <c r="Z74" i="15"/>
  <c r="R78" i="15"/>
  <c r="N82" i="15"/>
  <c r="BJ82" i="15"/>
  <c r="Z86" i="15"/>
  <c r="AL90" i="15"/>
  <c r="BU46" i="15"/>
  <c r="BY66" i="15"/>
  <c r="AD22" i="15"/>
  <c r="Y26" i="15"/>
  <c r="T30" i="15"/>
  <c r="I38" i="15"/>
  <c r="J46" i="15"/>
  <c r="Z50" i="15"/>
  <c r="O54" i="15"/>
  <c r="BC54" i="15"/>
  <c r="O58" i="15"/>
  <c r="BG58" i="15"/>
  <c r="AE62" i="15"/>
  <c r="K66" i="15"/>
  <c r="BC66" i="15"/>
  <c r="W70" i="15"/>
  <c r="O74" i="15"/>
  <c r="BG74" i="15"/>
  <c r="K78" i="15"/>
  <c r="AY78" i="15"/>
  <c r="AM82" i="15"/>
  <c r="AE86" i="15"/>
  <c r="AU90" i="15"/>
  <c r="AH14" i="15"/>
  <c r="R18" i="15"/>
  <c r="AQ18" i="15"/>
  <c r="AX22" i="15"/>
  <c r="BK22" i="15"/>
  <c r="BZ22" i="15"/>
  <c r="V26" i="15"/>
  <c r="BM26" i="15"/>
  <c r="BH30" i="15"/>
  <c r="W30" i="15"/>
  <c r="AQ34" i="15"/>
  <c r="BZ38" i="15"/>
  <c r="AJ46" i="15"/>
  <c r="BU54" i="15"/>
  <c r="BM78" i="15"/>
  <c r="BE22" i="15"/>
  <c r="P92" i="15"/>
  <c r="J92" i="15"/>
  <c r="AA92" i="15"/>
  <c r="AG92" i="15"/>
  <c r="AY92" i="15"/>
  <c r="O92" i="15"/>
  <c r="S92" i="15"/>
  <c r="AP92" i="15"/>
  <c r="AF92" i="15"/>
  <c r="AL92" i="15"/>
  <c r="AB92" i="15"/>
  <c r="BK88" i="15"/>
  <c r="AL88" i="15"/>
  <c r="F88" i="15"/>
  <c r="BB84" i="15"/>
  <c r="Z84" i="15"/>
  <c r="F84" i="15"/>
  <c r="AA80" i="15"/>
  <c r="BB80" i="15"/>
  <c r="AL80" i="15"/>
  <c r="V80" i="15"/>
  <c r="F80" i="15"/>
  <c r="AQ76" i="15"/>
  <c r="BB76" i="15"/>
  <c r="AL76" i="15"/>
  <c r="V76" i="15"/>
  <c r="F76" i="15"/>
  <c r="AQ72" i="15"/>
  <c r="BB72" i="15"/>
  <c r="AL72" i="15"/>
  <c r="V72" i="15"/>
  <c r="F72" i="15"/>
  <c r="AA68" i="15"/>
  <c r="BB68" i="15"/>
  <c r="AL68" i="15"/>
  <c r="V68" i="15"/>
  <c r="F68" i="15"/>
  <c r="AQ64" i="15"/>
  <c r="BB64" i="15"/>
  <c r="AL64" i="15"/>
  <c r="V64" i="15"/>
  <c r="F64" i="15"/>
  <c r="AA60" i="15"/>
  <c r="BB60" i="15"/>
  <c r="AL60" i="15"/>
  <c r="V60" i="15"/>
  <c r="F60" i="15"/>
  <c r="AQ56" i="15"/>
  <c r="BB56" i="15"/>
  <c r="AL56" i="15"/>
  <c r="V56" i="15"/>
  <c r="F56" i="15"/>
  <c r="BP52" i="15"/>
  <c r="BB52" i="15"/>
  <c r="AE52" i="15"/>
  <c r="BW48" i="15"/>
  <c r="BK48" i="15"/>
  <c r="AE48" i="15"/>
  <c r="BK44" i="15"/>
  <c r="AE44" i="15"/>
  <c r="H20" i="15"/>
  <c r="AG20" i="15"/>
  <c r="BN16" i="15"/>
  <c r="AL16" i="15"/>
  <c r="BY16" i="15"/>
  <c r="BR24" i="15"/>
  <c r="BS48" i="15"/>
  <c r="BS64" i="15"/>
  <c r="BU80" i="15"/>
  <c r="BY92" i="15"/>
  <c r="AG16" i="15"/>
  <c r="F20" i="15"/>
  <c r="AW20" i="15"/>
  <c r="AG24" i="15"/>
  <c r="F28" i="15"/>
  <c r="AW28" i="15"/>
  <c r="V32" i="15"/>
  <c r="F36" i="15"/>
  <c r="AW36" i="15"/>
  <c r="V40" i="15"/>
  <c r="BJ40" i="15"/>
  <c r="N44" i="15"/>
  <c r="AT44" i="15"/>
  <c r="AD48" i="15"/>
  <c r="BJ48" i="15"/>
  <c r="N52" i="15"/>
  <c r="AP52" i="15"/>
  <c r="BI52" i="15"/>
  <c r="I56" i="15"/>
  <c r="Y56" i="15"/>
  <c r="AS56" i="15"/>
  <c r="BI56" i="15"/>
  <c r="I60" i="15"/>
  <c r="Y60" i="15"/>
  <c r="AS60" i="15"/>
  <c r="BI60" i="15"/>
  <c r="I64" i="15"/>
  <c r="Y64" i="15"/>
  <c r="AS64" i="15"/>
  <c r="BI64" i="15"/>
  <c r="I68" i="15"/>
  <c r="Y68" i="15"/>
  <c r="AS68" i="15"/>
  <c r="BI68" i="15"/>
  <c r="I72" i="15"/>
  <c r="Y72" i="15"/>
  <c r="AS72" i="15"/>
  <c r="BI72" i="15"/>
  <c r="I76" i="15"/>
  <c r="Y76" i="15"/>
  <c r="AS76" i="15"/>
  <c r="BI76" i="15"/>
  <c r="I80" i="15"/>
  <c r="Y80" i="15"/>
  <c r="AS80" i="15"/>
  <c r="BI80" i="15"/>
  <c r="I84" i="15"/>
  <c r="Y84" i="15"/>
  <c r="AS84" i="15"/>
  <c r="BI84" i="15"/>
  <c r="I88" i="15"/>
  <c r="Y88" i="15"/>
  <c r="AS88" i="15"/>
  <c r="BI88" i="15"/>
  <c r="BN12" i="15"/>
  <c r="AP16" i="15"/>
  <c r="U16" i="15"/>
  <c r="BS16" i="15"/>
  <c r="AT16" i="15"/>
  <c r="Y16" i="15"/>
  <c r="CA16" i="15"/>
  <c r="BC16" i="15"/>
  <c r="AM16" i="15"/>
  <c r="W16" i="15"/>
  <c r="BU16" i="15"/>
  <c r="BM16" i="15"/>
  <c r="AV20" i="15"/>
  <c r="Z20" i="15"/>
  <c r="E20" i="15"/>
  <c r="AT20" i="15"/>
  <c r="Y20" i="15"/>
  <c r="BU20" i="15"/>
  <c r="AY20" i="15"/>
  <c r="AI20" i="15"/>
  <c r="S20" i="15"/>
  <c r="BZ20" i="15"/>
  <c r="BV20" i="15"/>
  <c r="BA24" i="15"/>
  <c r="AF24" i="15"/>
  <c r="J24" i="15"/>
  <c r="BJ24" i="15"/>
  <c r="AO24" i="15"/>
  <c r="T24" i="15"/>
  <c r="BK24" i="15"/>
  <c r="AU24" i="15"/>
  <c r="AE24" i="15"/>
  <c r="O24" i="15"/>
  <c r="BQ24" i="15"/>
  <c r="BT24" i="15"/>
  <c r="AP28" i="15"/>
  <c r="U28" i="15"/>
  <c r="BQ28" i="15"/>
  <c r="AT28" i="15"/>
  <c r="Y28" i="15"/>
  <c r="BZ28" i="15"/>
  <c r="BC28" i="15"/>
  <c r="AM28" i="15"/>
  <c r="W28" i="15"/>
  <c r="BV28" i="15"/>
  <c r="BY28" i="15"/>
  <c r="BL32" i="15"/>
  <c r="AK32" i="15"/>
  <c r="P32" i="15"/>
  <c r="BJ32" i="15"/>
  <c r="AO32" i="15"/>
  <c r="T32" i="15"/>
  <c r="BK32" i="15"/>
  <c r="AU32" i="15"/>
  <c r="AE32" i="15"/>
  <c r="O32" i="15"/>
  <c r="BY32" i="15"/>
  <c r="BT32" i="15"/>
  <c r="AP36" i="15"/>
  <c r="U36" i="15"/>
  <c r="BJ36" i="15"/>
  <c r="AO36" i="15"/>
  <c r="T36" i="15"/>
  <c r="BK36" i="15"/>
  <c r="AU36" i="15"/>
  <c r="AE36" i="15"/>
  <c r="O36" i="15"/>
  <c r="BU36" i="15"/>
  <c r="BQ36" i="15"/>
  <c r="BA40" i="15"/>
  <c r="AF40" i="15"/>
  <c r="J40" i="15"/>
  <c r="BL40" i="15"/>
  <c r="AT40" i="15"/>
  <c r="Y40" i="15"/>
  <c r="BV40" i="15"/>
  <c r="AM40" i="15"/>
  <c r="W40" i="15"/>
  <c r="CA40" i="15"/>
  <c r="BO40" i="15"/>
  <c r="BA44" i="15"/>
  <c r="AK44" i="15"/>
  <c r="Q44" i="15"/>
  <c r="BU44" i="15"/>
  <c r="BD44" i="15"/>
  <c r="AN44" i="15"/>
  <c r="X44" i="15"/>
  <c r="H44" i="15"/>
  <c r="CA44" i="15"/>
  <c r="BI48" i="15"/>
  <c r="AS48" i="15"/>
  <c r="Y48" i="15"/>
  <c r="I48" i="15"/>
  <c r="BL48" i="15"/>
  <c r="AV48" i="15"/>
  <c r="AF48" i="15"/>
  <c r="P48" i="15"/>
  <c r="BQ48" i="15"/>
  <c r="BU48" i="15"/>
  <c r="AW52" i="15"/>
  <c r="AG52" i="15"/>
  <c r="M52" i="15"/>
  <c r="AF52" i="15"/>
  <c r="P52" i="15"/>
  <c r="BM52" i="15"/>
  <c r="BS52" i="15"/>
  <c r="BO56" i="15"/>
  <c r="BR56" i="15"/>
  <c r="BY60" i="15"/>
  <c r="BZ60" i="15"/>
  <c r="BQ64" i="15"/>
  <c r="BZ64" i="15"/>
  <c r="BU68" i="15"/>
  <c r="BS68" i="15"/>
  <c r="BR68" i="15"/>
  <c r="BQ72" i="15"/>
  <c r="BN72" i="15"/>
  <c r="CA76" i="15"/>
  <c r="BR76" i="15"/>
  <c r="BQ80" i="15"/>
  <c r="BZ80" i="15"/>
  <c r="BW72" i="15"/>
  <c r="BW64" i="15"/>
  <c r="BW52" i="15"/>
  <c r="BW36" i="15"/>
  <c r="BW28" i="15"/>
  <c r="BW20" i="15"/>
  <c r="BO84" i="15"/>
  <c r="BX56" i="15"/>
  <c r="BX48" i="15"/>
  <c r="BX40" i="15"/>
  <c r="BX20" i="15"/>
  <c r="BX84" i="15"/>
  <c r="BV84" i="15"/>
  <c r="BT88" i="15"/>
  <c r="BW88" i="15"/>
  <c r="BR88" i="15"/>
  <c r="BW92" i="15"/>
  <c r="BZ92" i="15"/>
  <c r="M16" i="15"/>
  <c r="BD16" i="15"/>
  <c r="AX20" i="15"/>
  <c r="AH24" i="15"/>
  <c r="R28" i="15"/>
  <c r="M32" i="15"/>
  <c r="BD32" i="15"/>
  <c r="AN36" i="15"/>
  <c r="AH40" i="15"/>
  <c r="W44" i="15"/>
  <c r="G48" i="15"/>
  <c r="AU48" i="15"/>
  <c r="W52" i="15"/>
  <c r="BJ52" i="15"/>
  <c r="J56" i="15"/>
  <c r="AD56" i="15"/>
  <c r="AX56" i="15"/>
  <c r="Z60" i="15"/>
  <c r="AT60" i="15"/>
  <c r="R64" i="15"/>
  <c r="AP64" i="15"/>
  <c r="N68" i="15"/>
  <c r="AH68" i="15"/>
  <c r="BJ68" i="15"/>
  <c r="J72" i="15"/>
  <c r="AD72" i="15"/>
  <c r="AX72" i="15"/>
  <c r="Z76" i="15"/>
  <c r="AT76" i="15"/>
  <c r="R80" i="15"/>
  <c r="AP80" i="15"/>
  <c r="R84" i="15"/>
  <c r="AP84" i="15"/>
  <c r="AP88" i="15"/>
  <c r="K28" i="15"/>
  <c r="K16" i="15"/>
  <c r="AJ92" i="15"/>
  <c r="N92" i="15"/>
  <c r="X92" i="15"/>
  <c r="M92" i="15"/>
  <c r="E92" i="15"/>
  <c r="CA52" i="15"/>
  <c r="BU88" i="15"/>
  <c r="F16" i="15"/>
  <c r="BH16" i="15"/>
  <c r="BB20" i="15"/>
  <c r="AH44" i="15"/>
  <c r="BC52" i="15"/>
  <c r="K60" i="15"/>
  <c r="K64" i="15"/>
  <c r="AQ68" i="15"/>
  <c r="AA72" i="15"/>
  <c r="K76" i="15"/>
  <c r="AQ84" i="15"/>
  <c r="G92" i="15"/>
  <c r="AZ92" i="15"/>
  <c r="BD92" i="15"/>
  <c r="G91" i="15"/>
  <c r="BB91" i="15"/>
  <c r="AL91" i="15"/>
  <c r="V91" i="15"/>
  <c r="F91" i="15"/>
  <c r="AM87" i="15"/>
  <c r="AT87" i="15"/>
  <c r="AD87" i="15"/>
  <c r="N87" i="15"/>
  <c r="AM83" i="15"/>
  <c r="BZ83" i="15"/>
  <c r="AT83" i="15"/>
  <c r="AD83" i="15"/>
  <c r="N83" i="15"/>
  <c r="BN79" i="15"/>
  <c r="AU79" i="15"/>
  <c r="O79" i="15"/>
  <c r="AT79" i="15"/>
  <c r="AD79" i="15"/>
  <c r="N79" i="15"/>
  <c r="AY75" i="15"/>
  <c r="S75" i="15"/>
  <c r="AT75" i="15"/>
  <c r="AD75" i="15"/>
  <c r="N75" i="15"/>
  <c r="BC71" i="15"/>
  <c r="W71" i="15"/>
  <c r="AT71" i="15"/>
  <c r="AD71" i="15"/>
  <c r="N71" i="15"/>
  <c r="BP67" i="15"/>
  <c r="AQ67" i="15"/>
  <c r="K67" i="15"/>
  <c r="AT67" i="15"/>
  <c r="AD67" i="15"/>
  <c r="N67" i="15"/>
  <c r="BN63" i="15"/>
  <c r="BM63" i="15"/>
  <c r="BC63" i="15"/>
  <c r="W63" i="15"/>
  <c r="CA63" i="15"/>
  <c r="AT63" i="15"/>
  <c r="AD63" i="15"/>
  <c r="N63" i="15"/>
  <c r="BW59" i="15"/>
  <c r="AQ59" i="15"/>
  <c r="K59" i="15"/>
  <c r="AT59" i="15"/>
  <c r="AD59" i="15"/>
  <c r="N59" i="15"/>
  <c r="BC55" i="15"/>
  <c r="W55" i="15"/>
  <c r="BS55" i="15"/>
  <c r="AT55" i="15"/>
  <c r="AD55" i="15"/>
  <c r="N55" i="15"/>
  <c r="AT51" i="15"/>
  <c r="BG51" i="15"/>
  <c r="AA51" i="15"/>
  <c r="BB47" i="15"/>
  <c r="F47" i="15"/>
  <c r="BG47" i="15"/>
  <c r="AA47" i="15"/>
  <c r="BT43" i="15"/>
  <c r="BJ43" i="15"/>
  <c r="AD43" i="15"/>
  <c r="K43" i="15"/>
  <c r="BG43" i="15"/>
  <c r="AA43" i="15"/>
  <c r="BU39" i="15"/>
  <c r="AS39" i="15"/>
  <c r="BF35" i="15"/>
  <c r="R35" i="15"/>
  <c r="K35" i="15"/>
  <c r="BM31" i="15"/>
  <c r="BD31" i="15"/>
  <c r="M31" i="15"/>
  <c r="BP27" i="15"/>
  <c r="AX27" i="15"/>
  <c r="X23" i="15"/>
  <c r="K23" i="15"/>
  <c r="BF15" i="15"/>
  <c r="X15" i="15"/>
  <c r="K15" i="15"/>
  <c r="BD12" i="15"/>
  <c r="AA12" i="15"/>
  <c r="J12" i="15"/>
  <c r="AS12" i="15"/>
  <c r="AZ12" i="15"/>
  <c r="AQ12" i="15"/>
  <c r="W12" i="15"/>
  <c r="AE12" i="15"/>
  <c r="F12" i="15"/>
  <c r="BK92" i="15"/>
  <c r="BS40" i="15"/>
  <c r="BY68" i="15"/>
  <c r="CA84" i="15"/>
  <c r="BU72" i="15"/>
  <c r="AX16" i="15"/>
  <c r="AH20" i="15"/>
  <c r="R24" i="15"/>
  <c r="BI24" i="15"/>
  <c r="M28" i="15"/>
  <c r="H32" i="15"/>
  <c r="BI32" i="15"/>
  <c r="X36" i="15"/>
  <c r="R40" i="15"/>
  <c r="AY44" i="15"/>
  <c r="AI48" i="15"/>
  <c r="AY52" i="15"/>
  <c r="H56" i="15"/>
  <c r="X56" i="15"/>
  <c r="AZ56" i="15"/>
  <c r="BD28" i="15"/>
  <c r="L60" i="15"/>
  <c r="AJ60" i="15"/>
  <c r="BD60" i="15"/>
  <c r="T64" i="15"/>
  <c r="AV64" i="15"/>
  <c r="L68" i="15"/>
  <c r="AJ68" i="15"/>
  <c r="BD68" i="15"/>
  <c r="T72" i="15"/>
  <c r="AV72" i="15"/>
  <c r="L76" i="15"/>
  <c r="AJ76" i="15"/>
  <c r="BD76" i="15"/>
  <c r="T80" i="15"/>
  <c r="AV80" i="15"/>
  <c r="L84" i="15"/>
  <c r="AJ84" i="15"/>
  <c r="BD84" i="15"/>
  <c r="T88" i="15"/>
  <c r="AV88" i="15"/>
  <c r="AB88" i="15"/>
  <c r="AB80" i="15"/>
  <c r="AB72" i="15"/>
  <c r="AB64" i="15"/>
  <c r="AB56" i="15"/>
  <c r="S44" i="15"/>
  <c r="AF88" i="15"/>
  <c r="AF72" i="15"/>
  <c r="AF56" i="15"/>
  <c r="BL84" i="15"/>
  <c r="BL76" i="15"/>
  <c r="BL68" i="15"/>
  <c r="BL60" i="15"/>
  <c r="BL52" i="15"/>
  <c r="BM36" i="15"/>
  <c r="BY56" i="15"/>
  <c r="CA72" i="15"/>
  <c r="L16" i="15"/>
  <c r="BB16" i="15"/>
  <c r="AB20" i="15"/>
  <c r="L24" i="15"/>
  <c r="BB24" i="15"/>
  <c r="AB28" i="15"/>
  <c r="AR32" i="15"/>
  <c r="AB36" i="15"/>
  <c r="AR40" i="15"/>
  <c r="AD44" i="15"/>
  <c r="BJ44" i="15"/>
  <c r="N48" i="15"/>
  <c r="AT48" i="15"/>
  <c r="AD52" i="15"/>
  <c r="AZ52" i="15"/>
  <c r="Q56" i="15"/>
  <c r="AK56" i="15"/>
  <c r="BA56" i="15"/>
  <c r="Q60" i="15"/>
  <c r="AK60" i="15"/>
  <c r="BA60" i="15"/>
  <c r="Q64" i="15"/>
  <c r="AK64" i="15"/>
  <c r="BA64" i="15"/>
  <c r="Q68" i="15"/>
  <c r="AK68" i="15"/>
  <c r="BA68" i="15"/>
  <c r="Q72" i="15"/>
  <c r="AK72" i="15"/>
  <c r="BA72" i="15"/>
  <c r="Q76" i="15"/>
  <c r="AK76" i="15"/>
  <c r="BA76" i="15"/>
  <c r="Q80" i="15"/>
  <c r="AK80" i="15"/>
  <c r="BA80" i="15"/>
  <c r="Q84" i="15"/>
  <c r="AK84" i="15"/>
  <c r="BA84" i="15"/>
  <c r="Q88" i="15"/>
  <c r="AK88" i="15"/>
  <c r="BA88" i="15"/>
  <c r="BA16" i="15"/>
  <c r="AF16" i="15"/>
  <c r="J16" i="15"/>
  <c r="BE16" i="15"/>
  <c r="AJ16" i="15"/>
  <c r="N16" i="15"/>
  <c r="BK16" i="15"/>
  <c r="AU16" i="15"/>
  <c r="AE16" i="15"/>
  <c r="O16" i="15"/>
  <c r="BO16" i="15"/>
  <c r="BL20" i="15"/>
  <c r="AK20" i="15"/>
  <c r="P20" i="15"/>
  <c r="BE20" i="15"/>
  <c r="AJ20" i="15"/>
  <c r="N20" i="15"/>
  <c r="BG20" i="15"/>
  <c r="AQ20" i="15"/>
  <c r="AA20" i="15"/>
  <c r="G20" i="15"/>
  <c r="BM20" i="15"/>
  <c r="BT20" i="15"/>
  <c r="AP24" i="15"/>
  <c r="U24" i="15"/>
  <c r="CA24" i="15"/>
  <c r="AZ24" i="15"/>
  <c r="AD24" i="15"/>
  <c r="I24" i="15"/>
  <c r="BC24" i="15"/>
  <c r="AM24" i="15"/>
  <c r="W24" i="15"/>
  <c r="BY24" i="15"/>
  <c r="BU24" i="15"/>
  <c r="BA28" i="15"/>
  <c r="AF28" i="15"/>
  <c r="J28" i="15"/>
  <c r="BE28" i="15"/>
  <c r="AJ28" i="15"/>
  <c r="N28" i="15"/>
  <c r="BK28" i="15"/>
  <c r="AU28" i="15"/>
  <c r="AE28" i="15"/>
  <c r="O28" i="15"/>
  <c r="BU28" i="15"/>
  <c r="BN28" i="15"/>
  <c r="AV32" i="15"/>
  <c r="Z32" i="15"/>
  <c r="E32" i="15"/>
  <c r="AZ32" i="15"/>
  <c r="AD32" i="15"/>
  <c r="I32" i="15"/>
  <c r="BC32" i="15"/>
  <c r="AM32" i="15"/>
  <c r="W32" i="15"/>
  <c r="CA32" i="15"/>
  <c r="BR32" i="15"/>
  <c r="BA36" i="15"/>
  <c r="AF36" i="15"/>
  <c r="J36" i="15"/>
  <c r="AZ36" i="15"/>
  <c r="AD36" i="15"/>
  <c r="I36" i="15"/>
  <c r="BC36" i="15"/>
  <c r="AM36" i="15"/>
  <c r="W36" i="15"/>
  <c r="BY36" i="15"/>
  <c r="CA36" i="15"/>
  <c r="BI40" i="15"/>
  <c r="AP40" i="15"/>
  <c r="U40" i="15"/>
  <c r="BY40" i="15"/>
  <c r="BD40" i="15"/>
  <c r="AJ40" i="15"/>
  <c r="N40" i="15"/>
  <c r="AU40" i="15"/>
  <c r="AE40" i="15"/>
  <c r="O40" i="15"/>
  <c r="BM40" i="15"/>
  <c r="BI44" i="15"/>
  <c r="AS44" i="15"/>
  <c r="Y44" i="15"/>
  <c r="I44" i="15"/>
  <c r="BL44" i="15"/>
  <c r="AV44" i="15"/>
  <c r="AF44" i="15"/>
  <c r="P44" i="15"/>
  <c r="BY44" i="15"/>
  <c r="BQ44" i="15"/>
  <c r="BA48" i="15"/>
  <c r="AK48" i="15"/>
  <c r="Q48" i="15"/>
  <c r="CA48" i="15"/>
  <c r="BD48" i="15"/>
  <c r="AN48" i="15"/>
  <c r="X48" i="15"/>
  <c r="H48" i="15"/>
  <c r="BN48" i="15"/>
  <c r="BT48" i="15"/>
  <c r="AO52" i="15"/>
  <c r="U52" i="15"/>
  <c r="E52" i="15"/>
  <c r="X52" i="15"/>
  <c r="H52" i="15"/>
  <c r="BR52" i="15"/>
  <c r="BT52" i="15"/>
  <c r="BZ56" i="15"/>
  <c r="BT60" i="15"/>
  <c r="CA60" i="15"/>
  <c r="BR60" i="15"/>
  <c r="BT64" i="15"/>
  <c r="BR64" i="15"/>
  <c r="CA68" i="15"/>
  <c r="BZ68" i="15"/>
  <c r="BY72" i="15"/>
  <c r="BV72" i="15"/>
  <c r="BT76" i="15"/>
  <c r="BZ76" i="15"/>
  <c r="CA80" i="15"/>
  <c r="BT80" i="15"/>
  <c r="BR80" i="15"/>
  <c r="BW76" i="15"/>
  <c r="BW56" i="15"/>
  <c r="BW47" i="15"/>
  <c r="BW40" i="15"/>
  <c r="BW32" i="15"/>
  <c r="BW24" i="15"/>
  <c r="BW84" i="15"/>
  <c r="BX88" i="15"/>
  <c r="BX76" i="15"/>
  <c r="BX68" i="15"/>
  <c r="BX52" i="15"/>
  <c r="BX44" i="15"/>
  <c r="BX31" i="15"/>
  <c r="BX23" i="15"/>
  <c r="BX16" i="15"/>
  <c r="BM84" i="15"/>
  <c r="BN84" i="15"/>
  <c r="BY88" i="15"/>
  <c r="BZ88" i="15"/>
  <c r="BX92" i="15"/>
  <c r="CA92" i="15"/>
  <c r="BR92" i="15"/>
  <c r="BS67" i="15"/>
  <c r="BR87" i="15"/>
  <c r="AH16" i="15"/>
  <c r="Y19" i="15"/>
  <c r="R20" i="15"/>
  <c r="AD23" i="15"/>
  <c r="M24" i="15"/>
  <c r="BD24" i="15"/>
  <c r="AT27" i="15"/>
  <c r="AX28" i="15"/>
  <c r="I31" i="15"/>
  <c r="AZ31" i="15"/>
  <c r="AH32" i="15"/>
  <c r="Y35" i="15"/>
  <c r="H36" i="15"/>
  <c r="BI36" i="15"/>
  <c r="T39" i="15"/>
  <c r="BJ39" i="15"/>
  <c r="S43" i="15"/>
  <c r="G44" i="15"/>
  <c r="AU44" i="15"/>
  <c r="AQ47" i="15"/>
  <c r="W48" i="15"/>
  <c r="S51" i="15"/>
  <c r="G52" i="15"/>
  <c r="AQ52" i="15"/>
  <c r="J55" i="15"/>
  <c r="AH55" i="15"/>
  <c r="BB55" i="15"/>
  <c r="R56" i="15"/>
  <c r="AP56" i="15"/>
  <c r="F59" i="15"/>
  <c r="Z59" i="15"/>
  <c r="AX59" i="15"/>
  <c r="N60" i="15"/>
  <c r="AH60" i="15"/>
  <c r="BJ60" i="15"/>
  <c r="V63" i="15"/>
  <c r="AP63" i="15"/>
  <c r="J64" i="15"/>
  <c r="AD64" i="15"/>
  <c r="AX64" i="15"/>
  <c r="R67" i="15"/>
  <c r="AL67" i="15"/>
  <c r="BJ67" i="15"/>
  <c r="Z68" i="15"/>
  <c r="AT68" i="15"/>
  <c r="J71" i="15"/>
  <c r="AH71" i="15"/>
  <c r="BB71" i="15"/>
  <c r="R72" i="15"/>
  <c r="AP72" i="15"/>
  <c r="F75" i="15"/>
  <c r="Z75" i="15"/>
  <c r="AX75" i="15"/>
  <c r="N76" i="15"/>
  <c r="AH76" i="15"/>
  <c r="BJ76" i="15"/>
  <c r="V79" i="15"/>
  <c r="AP79" i="15"/>
  <c r="J80" i="15"/>
  <c r="AD80" i="15"/>
  <c r="AX80" i="15"/>
  <c r="R83" i="15"/>
  <c r="AL83" i="15"/>
  <c r="BJ83" i="15"/>
  <c r="AH84" i="15"/>
  <c r="F87" i="15"/>
  <c r="Z87" i="15"/>
  <c r="AX87" i="15"/>
  <c r="V88" i="15"/>
  <c r="BJ88" i="15"/>
  <c r="R91" i="15"/>
  <c r="AP91" i="15"/>
  <c r="K47" i="15"/>
  <c r="K36" i="15"/>
  <c r="K20" i="15"/>
  <c r="Q92" i="15"/>
  <c r="AX92" i="15"/>
  <c r="AS92" i="15"/>
  <c r="U92" i="15"/>
  <c r="BZ31" i="15"/>
  <c r="BZ47" i="15"/>
  <c r="BX67" i="15"/>
  <c r="BR75" i="15"/>
  <c r="BS92" i="15"/>
  <c r="AB16" i="15"/>
  <c r="R19" i="15"/>
  <c r="V20" i="15"/>
  <c r="AS23" i="15"/>
  <c r="H27" i="15"/>
  <c r="BI35" i="15"/>
  <c r="X39" i="15"/>
  <c r="F43" i="15"/>
  <c r="AT43" i="15"/>
  <c r="V47" i="15"/>
  <c r="BJ51" i="15"/>
  <c r="AM55" i="15"/>
  <c r="AA56" i="15"/>
  <c r="AY59" i="15"/>
  <c r="BG60" i="15"/>
  <c r="G63" i="15"/>
  <c r="AU63" i="15"/>
  <c r="BG64" i="15"/>
  <c r="S67" i="15"/>
  <c r="BG67" i="15"/>
  <c r="O71" i="15"/>
  <c r="BK71" i="15"/>
  <c r="AQ75" i="15"/>
  <c r="BG76" i="15"/>
  <c r="AE79" i="15"/>
  <c r="K80" i="15"/>
  <c r="BC83" i="15"/>
  <c r="AE88" i="15"/>
  <c r="AI91" i="15"/>
  <c r="Y92" i="15"/>
  <c r="K92" i="15"/>
  <c r="BX63" i="15"/>
  <c r="BU87" i="15"/>
  <c r="BQ68" i="15"/>
  <c r="W89" i="11"/>
  <c r="CA86" i="23" s="1"/>
  <c r="BW86" i="23"/>
  <c r="BV86" i="23"/>
  <c r="P89" i="11"/>
  <c r="BT86" i="23" s="1"/>
  <c r="Q89" i="11"/>
  <c r="BU86" i="23" s="1"/>
  <c r="O89" i="11"/>
  <c r="BS86" i="23" s="1"/>
  <c r="EW89" i="11"/>
  <c r="ER89" i="11"/>
  <c r="BX86" i="23"/>
  <c r="DV89" i="11"/>
  <c r="EA89" i="11"/>
  <c r="EF89" i="11"/>
  <c r="V89" i="11"/>
  <c r="BZ86" i="23" s="1"/>
  <c r="EN89" i="11"/>
  <c r="DW89" i="11"/>
  <c r="ED89" i="11"/>
  <c r="BL89" i="11"/>
  <c r="BR89" i="11"/>
  <c r="BU89" i="11"/>
  <c r="BV89" i="11"/>
  <c r="BW89" i="11"/>
  <c r="CE89" i="11"/>
  <c r="DX89" i="11"/>
  <c r="EE89" i="11"/>
  <c r="AB89" i="11"/>
  <c r="CJ4" i="18" s="1"/>
  <c r="BM89" i="11"/>
  <c r="BO89" i="11"/>
  <c r="BP89" i="11"/>
  <c r="BQ89" i="11"/>
  <c r="BS89" i="11"/>
  <c r="BX89" i="11"/>
  <c r="CC89" i="11"/>
  <c r="DZ89" i="11"/>
  <c r="EH89" i="11"/>
  <c r="BT89" i="11"/>
  <c r="BZ89" i="11"/>
  <c r="CF89" i="11"/>
  <c r="CG89" i="11"/>
  <c r="CH89" i="11"/>
  <c r="CL89" i="11"/>
  <c r="CN89" i="11"/>
  <c r="CQ89" i="11"/>
  <c r="CT89" i="11"/>
  <c r="BN89" i="11"/>
  <c r="CB89" i="11"/>
  <c r="CD89" i="11"/>
  <c r="CI89" i="11"/>
  <c r="EB89" i="11"/>
  <c r="BY89" i="11"/>
  <c r="CK89" i="11"/>
  <c r="CM89" i="11"/>
  <c r="CP89" i="11"/>
  <c r="CR89" i="11"/>
  <c r="CV89" i="11"/>
  <c r="CW89" i="11"/>
  <c r="O85" i="11"/>
  <c r="BS82" i="23" s="1"/>
  <c r="V85" i="11"/>
  <c r="BZ82" i="23" s="1"/>
  <c r="BW82" i="23"/>
  <c r="BV82" i="23"/>
  <c r="ET85" i="11"/>
  <c r="DY85" i="11"/>
  <c r="EG85" i="11"/>
  <c r="P85" i="11"/>
  <c r="BT82" i="23" s="1"/>
  <c r="EB85" i="11"/>
  <c r="EC85" i="11"/>
  <c r="BN85" i="11"/>
  <c r="BR85" i="11"/>
  <c r="BU85" i="11"/>
  <c r="BV85" i="11"/>
  <c r="BW85" i="11"/>
  <c r="CB85" i="11"/>
  <c r="CE85" i="11"/>
  <c r="Q85" i="11"/>
  <c r="BU82" i="23" s="1"/>
  <c r="EE85" i="11"/>
  <c r="BO85" i="11"/>
  <c r="BP85" i="11"/>
  <c r="BQ85" i="11"/>
  <c r="CC85" i="11"/>
  <c r="DV85" i="11"/>
  <c r="DW85" i="11"/>
  <c r="EI85" i="11"/>
  <c r="BL85" i="11"/>
  <c r="BM85" i="11"/>
  <c r="BS85" i="11"/>
  <c r="BT85" i="11"/>
  <c r="BX85" i="11"/>
  <c r="BZ85" i="11"/>
  <c r="DX85" i="11"/>
  <c r="CF85" i="11"/>
  <c r="CG85" i="11"/>
  <c r="CH85" i="11"/>
  <c r="CL85" i="11"/>
  <c r="CN85" i="11"/>
  <c r="CQ85" i="11"/>
  <c r="CT85" i="11"/>
  <c r="CD85" i="11"/>
  <c r="CI85" i="11"/>
  <c r="BY85" i="11"/>
  <c r="CK85" i="11"/>
  <c r="CM85" i="11"/>
  <c r="CP85" i="11"/>
  <c r="CR85" i="11"/>
  <c r="CV85" i="11"/>
  <c r="CW85" i="11"/>
  <c r="V81" i="11"/>
  <c r="BZ78" i="23" s="1"/>
  <c r="BW78" i="23"/>
  <c r="Q81" i="11"/>
  <c r="BU78" i="23" s="1"/>
  <c r="P81" i="11"/>
  <c r="BT78" i="23" s="1"/>
  <c r="BV78" i="23"/>
  <c r="FI81" i="11"/>
  <c r="DU81" i="11"/>
  <c r="EA81" i="11"/>
  <c r="EF81" i="11"/>
  <c r="BN81" i="11"/>
  <c r="ET81" i="11"/>
  <c r="DW81" i="11"/>
  <c r="EB81" i="11"/>
  <c r="EG81" i="11"/>
  <c r="EC81" i="11"/>
  <c r="BR81" i="11"/>
  <c r="BU81" i="11"/>
  <c r="BV81" i="11"/>
  <c r="BW81" i="11"/>
  <c r="CB81" i="11"/>
  <c r="EE81" i="11"/>
  <c r="BO81" i="11"/>
  <c r="BP81" i="11"/>
  <c r="BQ81" i="11"/>
  <c r="CE81" i="11"/>
  <c r="O81" i="11"/>
  <c r="BS78" i="23" s="1"/>
  <c r="EV81" i="11"/>
  <c r="DX81" i="11"/>
  <c r="EI81" i="11"/>
  <c r="BL81" i="11"/>
  <c r="BS81" i="11"/>
  <c r="BX81" i="11"/>
  <c r="BZ81" i="11"/>
  <c r="CC81" i="11"/>
  <c r="DY81" i="11"/>
  <c r="CF81" i="11"/>
  <c r="CG81" i="11"/>
  <c r="CH81" i="11"/>
  <c r="CL81" i="11"/>
  <c r="CN81" i="11"/>
  <c r="CQ81" i="11"/>
  <c r="CT81" i="11"/>
  <c r="CD81" i="11"/>
  <c r="CI81" i="11"/>
  <c r="BM81" i="11"/>
  <c r="BT81" i="11"/>
  <c r="BY81" i="11"/>
  <c r="CK81" i="11"/>
  <c r="CM81" i="11"/>
  <c r="CP81" i="11"/>
  <c r="CR81" i="11"/>
  <c r="CV81" i="11"/>
  <c r="CW81" i="11"/>
  <c r="W77" i="11"/>
  <c r="CA74" i="23" s="1"/>
  <c r="BV74" i="23"/>
  <c r="Q77" i="11"/>
  <c r="BU74" i="23" s="1"/>
  <c r="V77" i="11"/>
  <c r="BZ74" i="23" s="1"/>
  <c r="BW74" i="23"/>
  <c r="P77" i="11"/>
  <c r="BT74" i="23" s="1"/>
  <c r="DV77" i="11"/>
  <c r="EG77" i="11"/>
  <c r="BM77" i="11"/>
  <c r="BN77" i="11"/>
  <c r="BX74" i="23"/>
  <c r="DY77" i="11"/>
  <c r="EW77" i="11"/>
  <c r="ED77" i="11"/>
  <c r="BR77" i="11"/>
  <c r="BU77" i="11"/>
  <c r="BV77" i="11"/>
  <c r="BW77" i="11"/>
  <c r="BO77" i="11"/>
  <c r="BP77" i="11"/>
  <c r="BQ77" i="11"/>
  <c r="CB77" i="11"/>
  <c r="CE77" i="11"/>
  <c r="DU77" i="11"/>
  <c r="BZ77" i="11"/>
  <c r="CC77" i="11"/>
  <c r="CF77" i="11"/>
  <c r="CG77" i="11"/>
  <c r="CH77" i="11"/>
  <c r="CL77" i="11"/>
  <c r="CN77" i="11"/>
  <c r="CQ77" i="11"/>
  <c r="CT77" i="11"/>
  <c r="BS77" i="11"/>
  <c r="BX77" i="11"/>
  <c r="CD77" i="11"/>
  <c r="CI77" i="11"/>
  <c r="BT77" i="11"/>
  <c r="BY77" i="11"/>
  <c r="CK77" i="11"/>
  <c r="CM77" i="11"/>
  <c r="CP77" i="11"/>
  <c r="CR77" i="11"/>
  <c r="CV77" i="11"/>
  <c r="CW77" i="11"/>
  <c r="W73" i="11"/>
  <c r="CA70" i="23" s="1"/>
  <c r="BV70" i="23"/>
  <c r="O73" i="11"/>
  <c r="BS70" i="23" s="1"/>
  <c r="EF73" i="11"/>
  <c r="BM73" i="11"/>
  <c r="V73" i="11"/>
  <c r="BZ70" i="23" s="1"/>
  <c r="DX73" i="11"/>
  <c r="BL73" i="11"/>
  <c r="BN73" i="11"/>
  <c r="BR73" i="11"/>
  <c r="BT73" i="11"/>
  <c r="BU73" i="11"/>
  <c r="BV73" i="11"/>
  <c r="BW73" i="11"/>
  <c r="BW70" i="23"/>
  <c r="BO73" i="11"/>
  <c r="BP73" i="11"/>
  <c r="BQ73" i="11"/>
  <c r="CB73" i="11"/>
  <c r="P73" i="11"/>
  <c r="BT70" i="23" s="1"/>
  <c r="EB73" i="11"/>
  <c r="BZ73" i="11"/>
  <c r="CE73" i="11"/>
  <c r="ER73" i="11"/>
  <c r="CF73" i="11"/>
  <c r="CG73" i="11"/>
  <c r="CH73" i="11"/>
  <c r="CL73" i="11"/>
  <c r="CN73" i="11"/>
  <c r="CQ73" i="11"/>
  <c r="CT73" i="11"/>
  <c r="BS73" i="11"/>
  <c r="BX73" i="11"/>
  <c r="CC73" i="11"/>
  <c r="CD73" i="11"/>
  <c r="CI73" i="11"/>
  <c r="Q73" i="11"/>
  <c r="BU70" i="23" s="1"/>
  <c r="BY73" i="11"/>
  <c r="CK73" i="11"/>
  <c r="CM73" i="11"/>
  <c r="CP73" i="11"/>
  <c r="CR73" i="11"/>
  <c r="CV73" i="11"/>
  <c r="CW73" i="11"/>
  <c r="O69" i="11"/>
  <c r="BS66" i="23" s="1"/>
  <c r="BW66" i="23"/>
  <c r="ET69" i="11"/>
  <c r="EN69" i="11"/>
  <c r="DY69" i="11"/>
  <c r="EE69" i="11"/>
  <c r="BL69" i="11"/>
  <c r="EX69" i="11"/>
  <c r="DU69" i="11"/>
  <c r="EA69" i="11"/>
  <c r="EF69" i="11"/>
  <c r="W69" i="11"/>
  <c r="CA66" i="23" s="1"/>
  <c r="EC69" i="11"/>
  <c r="BN69" i="11"/>
  <c r="BR69" i="11"/>
  <c r="BS69" i="11"/>
  <c r="BT69" i="11"/>
  <c r="BU69" i="11"/>
  <c r="BV69" i="11"/>
  <c r="BW69" i="11"/>
  <c r="BX69" i="11"/>
  <c r="P69" i="11"/>
  <c r="BT66" i="23" s="1"/>
  <c r="DW69" i="11"/>
  <c r="EG69" i="11"/>
  <c r="BO69" i="11"/>
  <c r="BP69" i="11"/>
  <c r="BQ69" i="11"/>
  <c r="Q69" i="11"/>
  <c r="BU66" i="23" s="1"/>
  <c r="DX69" i="11"/>
  <c r="EI69" i="11"/>
  <c r="BZ69" i="11"/>
  <c r="CB69" i="11"/>
  <c r="CE69" i="11"/>
  <c r="EB69" i="11"/>
  <c r="CF69" i="11"/>
  <c r="CG69" i="11"/>
  <c r="CH69" i="11"/>
  <c r="CL69" i="11"/>
  <c r="CN69" i="11"/>
  <c r="CQ69" i="11"/>
  <c r="CT69" i="11"/>
  <c r="CC69" i="11"/>
  <c r="CD69" i="11"/>
  <c r="CI69" i="11"/>
  <c r="BV66" i="23"/>
  <c r="BM69" i="11"/>
  <c r="BY69" i="11"/>
  <c r="CK69" i="11"/>
  <c r="CM69" i="11"/>
  <c r="CP69" i="11"/>
  <c r="CR69" i="11"/>
  <c r="CV69" i="11"/>
  <c r="CW69" i="11"/>
  <c r="W65" i="11"/>
  <c r="CA62" i="23" s="1"/>
  <c r="BW62" i="23"/>
  <c r="BV62" i="23"/>
  <c r="P65" i="11"/>
  <c r="BT62" i="23" s="1"/>
  <c r="V65" i="11"/>
  <c r="BZ62" i="23" s="1"/>
  <c r="Q65" i="11"/>
  <c r="BU62" i="23" s="1"/>
  <c r="ED65" i="11"/>
  <c r="BL65" i="11"/>
  <c r="EH65" i="11"/>
  <c r="O65" i="11"/>
  <c r="BS62" i="23" s="1"/>
  <c r="BR65" i="11"/>
  <c r="BS65" i="11"/>
  <c r="BU65" i="11"/>
  <c r="BV65" i="11"/>
  <c r="BW65" i="11"/>
  <c r="BX65" i="11"/>
  <c r="CC65" i="11"/>
  <c r="DZ65" i="11"/>
  <c r="BN65" i="11"/>
  <c r="BO65" i="11"/>
  <c r="BP65" i="11"/>
  <c r="BQ65" i="11"/>
  <c r="BT65" i="11"/>
  <c r="BZ65" i="11"/>
  <c r="CB65" i="11"/>
  <c r="CF65" i="11"/>
  <c r="CG65" i="11"/>
  <c r="CH65" i="11"/>
  <c r="CL65" i="11"/>
  <c r="CN65" i="11"/>
  <c r="CQ65" i="11"/>
  <c r="CT65" i="11"/>
  <c r="CD65" i="11"/>
  <c r="CI65" i="11"/>
  <c r="BM65" i="11"/>
  <c r="BY65" i="11"/>
  <c r="CK65" i="11"/>
  <c r="CM65" i="11"/>
  <c r="CP65" i="11"/>
  <c r="CR65" i="11"/>
  <c r="CV65" i="11"/>
  <c r="CW65" i="11"/>
  <c r="CX65" i="11"/>
  <c r="W61" i="11"/>
  <c r="CA58" i="23" s="1"/>
  <c r="EK61" i="11"/>
  <c r="Q61" i="11"/>
  <c r="BU58" i="23" s="1"/>
  <c r="P61" i="11"/>
  <c r="BT58" i="23" s="1"/>
  <c r="FJ61" i="11"/>
  <c r="DU61" i="11"/>
  <c r="DY61" i="11"/>
  <c r="BL61" i="11"/>
  <c r="BM61" i="11"/>
  <c r="BR61" i="11"/>
  <c r="BU61" i="11"/>
  <c r="BV61" i="11"/>
  <c r="BW61" i="11"/>
  <c r="CC61" i="11"/>
  <c r="BW58" i="23"/>
  <c r="EV61" i="11"/>
  <c r="BN61" i="11"/>
  <c r="BO61" i="11"/>
  <c r="BP61" i="11"/>
  <c r="BQ61" i="11"/>
  <c r="BS61" i="11"/>
  <c r="BT61" i="11"/>
  <c r="BX61" i="11"/>
  <c r="BV58" i="23"/>
  <c r="EB61" i="11"/>
  <c r="BZ61" i="11"/>
  <c r="V61" i="11"/>
  <c r="BZ58" i="23" s="1"/>
  <c r="EG61" i="11"/>
  <c r="CF61" i="11"/>
  <c r="CG61" i="11"/>
  <c r="CH61" i="11"/>
  <c r="CL61" i="11"/>
  <c r="CN61" i="11"/>
  <c r="CQ61" i="11"/>
  <c r="CT61" i="11"/>
  <c r="CD61" i="11"/>
  <c r="CI61" i="11"/>
  <c r="BY61" i="11"/>
  <c r="CK61" i="11"/>
  <c r="CM61" i="11"/>
  <c r="CP61" i="11"/>
  <c r="CR61" i="11"/>
  <c r="CV61" i="11"/>
  <c r="CW61" i="11"/>
  <c r="CX61" i="11"/>
  <c r="BW54" i="23"/>
  <c r="BV54" i="23"/>
  <c r="W57" i="11"/>
  <c r="CA54" i="23" s="1"/>
  <c r="EN57" i="11"/>
  <c r="DV57" i="11"/>
  <c r="EG57" i="11"/>
  <c r="DY57" i="11"/>
  <c r="EH57" i="11"/>
  <c r="Q57" i="11"/>
  <c r="BU54" i="23" s="1"/>
  <c r="ER57" i="11"/>
  <c r="DZ57" i="11"/>
  <c r="BM57" i="11"/>
  <c r="BR57" i="11"/>
  <c r="BU57" i="11"/>
  <c r="BV57" i="11"/>
  <c r="BW57" i="11"/>
  <c r="CE57" i="11"/>
  <c r="ED57" i="11"/>
  <c r="BL57" i="11"/>
  <c r="BO57" i="11"/>
  <c r="BP57" i="11"/>
  <c r="BQ57" i="11"/>
  <c r="BS57" i="11"/>
  <c r="BX57" i="11"/>
  <c r="CC57" i="11"/>
  <c r="V57" i="11"/>
  <c r="BZ54" i="23" s="1"/>
  <c r="BT57" i="11"/>
  <c r="BZ57" i="11"/>
  <c r="P57" i="11"/>
  <c r="BT54" i="23" s="1"/>
  <c r="BN57" i="11"/>
  <c r="CF57" i="11"/>
  <c r="CG57" i="11"/>
  <c r="CH57" i="11"/>
  <c r="CL57" i="11"/>
  <c r="CN57" i="11"/>
  <c r="CQ57" i="11"/>
  <c r="CT57" i="11"/>
  <c r="O57" i="11"/>
  <c r="BS54" i="23" s="1"/>
  <c r="CD57" i="11"/>
  <c r="CI57" i="11"/>
  <c r="BY57" i="11"/>
  <c r="CK57" i="11"/>
  <c r="CM57" i="11"/>
  <c r="CP57" i="11"/>
  <c r="CR57" i="11"/>
  <c r="CV57" i="11"/>
  <c r="CW57" i="11"/>
  <c r="CX57" i="11"/>
  <c r="O53" i="11"/>
  <c r="BS50" i="23" s="1"/>
  <c r="V53" i="11"/>
  <c r="BZ50" i="23" s="1"/>
  <c r="DZ53" i="11"/>
  <c r="BW50" i="23"/>
  <c r="P53" i="11"/>
  <c r="BT50" i="23" s="1"/>
  <c r="EE53" i="11"/>
  <c r="Q53" i="11"/>
  <c r="BU50" i="23" s="1"/>
  <c r="BN53" i="11"/>
  <c r="BR53" i="11"/>
  <c r="BU53" i="11"/>
  <c r="BV53" i="11"/>
  <c r="BW53" i="11"/>
  <c r="CB53" i="11"/>
  <c r="CE53" i="11"/>
  <c r="BM53" i="11"/>
  <c r="BO53" i="11"/>
  <c r="BP53" i="11"/>
  <c r="BQ53" i="11"/>
  <c r="CC53" i="11"/>
  <c r="BS53" i="11"/>
  <c r="BT53" i="11"/>
  <c r="BX53" i="11"/>
  <c r="BZ53" i="11"/>
  <c r="CF53" i="11"/>
  <c r="CG53" i="11"/>
  <c r="CH53" i="11"/>
  <c r="CL53" i="11"/>
  <c r="CN53" i="11"/>
  <c r="CQ53" i="11"/>
  <c r="CT53" i="11"/>
  <c r="CD53" i="11"/>
  <c r="CI53" i="11"/>
  <c r="BL53" i="11"/>
  <c r="BY53" i="11"/>
  <c r="CK53" i="11"/>
  <c r="CM53" i="11"/>
  <c r="CP53" i="11"/>
  <c r="CR53" i="11"/>
  <c r="CV53" i="11"/>
  <c r="CW53" i="11"/>
  <c r="CX53" i="11"/>
  <c r="V49" i="11"/>
  <c r="BZ46" i="23" s="1"/>
  <c r="BW46" i="23"/>
  <c r="BV46" i="23"/>
  <c r="Q49" i="11"/>
  <c r="BU46" i="23" s="1"/>
  <c r="O49" i="11"/>
  <c r="BS46" i="23" s="1"/>
  <c r="DU49" i="11"/>
  <c r="BN49" i="11"/>
  <c r="P49" i="11"/>
  <c r="BT46" i="23" s="1"/>
  <c r="EC49" i="11"/>
  <c r="BR49" i="11"/>
  <c r="BU49" i="11"/>
  <c r="BV49" i="11"/>
  <c r="BW49" i="11"/>
  <c r="CB49" i="11"/>
  <c r="BO49" i="11"/>
  <c r="BP49" i="11"/>
  <c r="BQ49" i="11"/>
  <c r="CE49" i="11"/>
  <c r="BM49" i="11"/>
  <c r="BS49" i="11"/>
  <c r="BX49" i="11"/>
  <c r="BZ49" i="11"/>
  <c r="CC49" i="11"/>
  <c r="BT49" i="11"/>
  <c r="CF49" i="11"/>
  <c r="CG49" i="11"/>
  <c r="CH49" i="11"/>
  <c r="CL49" i="11"/>
  <c r="CN49" i="11"/>
  <c r="CQ49" i="11"/>
  <c r="CT49" i="11"/>
  <c r="CD49" i="11"/>
  <c r="CI49" i="11"/>
  <c r="BL49" i="11"/>
  <c r="BY49" i="11"/>
  <c r="CK49" i="11"/>
  <c r="CM49" i="11"/>
  <c r="CP49" i="11"/>
  <c r="CR49" i="11"/>
  <c r="CV49" i="11"/>
  <c r="CW49" i="11"/>
  <c r="CX49" i="11"/>
  <c r="W45" i="11"/>
  <c r="CA42" i="23" s="1"/>
  <c r="BW42" i="23"/>
  <c r="DU45" i="11"/>
  <c r="EG45" i="11"/>
  <c r="V45" i="11"/>
  <c r="BZ42" i="23" s="1"/>
  <c r="BV42" i="23"/>
  <c r="P45" i="11"/>
  <c r="BT42" i="23" s="1"/>
  <c r="DZ45" i="11"/>
  <c r="BM45" i="11"/>
  <c r="BN45" i="11"/>
  <c r="EC45" i="11"/>
  <c r="DY45" i="11"/>
  <c r="BL45" i="11"/>
  <c r="BR45" i="11"/>
  <c r="BU45" i="11"/>
  <c r="BV45" i="11"/>
  <c r="BW45" i="11"/>
  <c r="EH45" i="11"/>
  <c r="BO45" i="11"/>
  <c r="BP45" i="11"/>
  <c r="BQ45" i="11"/>
  <c r="CB45" i="11"/>
  <c r="CE45" i="11"/>
  <c r="Q45" i="11"/>
  <c r="BU42" i="23" s="1"/>
  <c r="BZ45" i="11"/>
  <c r="CC45" i="11"/>
  <c r="BT45" i="11"/>
  <c r="CF45" i="11"/>
  <c r="CG45" i="11"/>
  <c r="CH45" i="11"/>
  <c r="CL45" i="11"/>
  <c r="CN45" i="11"/>
  <c r="CQ45" i="11"/>
  <c r="CT45" i="11"/>
  <c r="CD45" i="11"/>
  <c r="CI45" i="11"/>
  <c r="BY45" i="11"/>
  <c r="CK45" i="11"/>
  <c r="CM45" i="11"/>
  <c r="CP45" i="11"/>
  <c r="CR45" i="11"/>
  <c r="CV45" i="11"/>
  <c r="CW45" i="11"/>
  <c r="CX45" i="11"/>
  <c r="W41" i="11"/>
  <c r="CA38" i="23" s="1"/>
  <c r="V41" i="11"/>
  <c r="BZ38" i="23" s="1"/>
  <c r="BW38" i="23"/>
  <c r="Q41" i="11"/>
  <c r="BU38" i="23" s="1"/>
  <c r="EE41" i="11"/>
  <c r="O41" i="11"/>
  <c r="BS38" i="23" s="1"/>
  <c r="BM41" i="11"/>
  <c r="DW41" i="11"/>
  <c r="BN41" i="11"/>
  <c r="BR41" i="11"/>
  <c r="BT41" i="11"/>
  <c r="BU41" i="11"/>
  <c r="BV41" i="11"/>
  <c r="BW41" i="11"/>
  <c r="P41" i="11"/>
  <c r="BT38" i="23" s="1"/>
  <c r="BL41" i="11"/>
  <c r="BO41" i="11"/>
  <c r="BP41" i="11"/>
  <c r="BQ41" i="11"/>
  <c r="CB41" i="11"/>
  <c r="BV38" i="23"/>
  <c r="BZ41" i="11"/>
  <c r="CE41" i="11"/>
  <c r="CF41" i="11"/>
  <c r="CG41" i="11"/>
  <c r="CH41" i="11"/>
  <c r="CL41" i="11"/>
  <c r="CN41" i="11"/>
  <c r="CQ41" i="11"/>
  <c r="CT41" i="11"/>
  <c r="CD41" i="11"/>
  <c r="CI41" i="11"/>
  <c r="BY41" i="11"/>
  <c r="CK41" i="11"/>
  <c r="CM41" i="11"/>
  <c r="CP41" i="11"/>
  <c r="CR41" i="11"/>
  <c r="CV41" i="11"/>
  <c r="CW41" i="11"/>
  <c r="CX41" i="11"/>
  <c r="DU37" i="11"/>
  <c r="BL37" i="11"/>
  <c r="BN37" i="11"/>
  <c r="BR37" i="11"/>
  <c r="BS37" i="11"/>
  <c r="BT37" i="11"/>
  <c r="BU37" i="11"/>
  <c r="BV37" i="11"/>
  <c r="BW37" i="11"/>
  <c r="BX37" i="11"/>
  <c r="BO37" i="11"/>
  <c r="BP37" i="11"/>
  <c r="BQ37" i="11"/>
  <c r="BM37" i="11"/>
  <c r="BZ37" i="11"/>
  <c r="CB37" i="11"/>
  <c r="CE37" i="11"/>
  <c r="CF37" i="11"/>
  <c r="CG37" i="11"/>
  <c r="CH37" i="11"/>
  <c r="CL37" i="11"/>
  <c r="CN37" i="11"/>
  <c r="CQ37" i="11"/>
  <c r="CT37" i="11"/>
  <c r="CD37" i="11"/>
  <c r="CI37" i="11"/>
  <c r="BY37" i="11"/>
  <c r="CK37" i="11"/>
  <c r="CM37" i="11"/>
  <c r="CP37" i="11"/>
  <c r="CR37" i="11"/>
  <c r="CV37" i="11"/>
  <c r="CW37" i="11"/>
  <c r="CX37" i="11"/>
  <c r="DY33" i="11"/>
  <c r="DZ33" i="11"/>
  <c r="BL33" i="11"/>
  <c r="EO33" i="11"/>
  <c r="EF33" i="11"/>
  <c r="FJ33" i="11"/>
  <c r="EG33" i="11"/>
  <c r="BR33" i="11"/>
  <c r="BS33" i="11"/>
  <c r="BU33" i="11"/>
  <c r="BV33" i="11"/>
  <c r="BW33" i="11"/>
  <c r="BX33" i="11"/>
  <c r="CC33" i="11"/>
  <c r="BN33" i="11"/>
  <c r="BO33" i="11"/>
  <c r="BP33" i="11"/>
  <c r="BQ33" i="11"/>
  <c r="BT33" i="11"/>
  <c r="BM33" i="11"/>
  <c r="BZ33" i="11"/>
  <c r="CB33" i="11"/>
  <c r="CF33" i="11"/>
  <c r="CG33" i="11"/>
  <c r="CH33" i="11"/>
  <c r="CL33" i="11"/>
  <c r="CN33" i="11"/>
  <c r="CQ33" i="11"/>
  <c r="CT33" i="11"/>
  <c r="CD33" i="11"/>
  <c r="CE33" i="11"/>
  <c r="CI33" i="11"/>
  <c r="DV33" i="11"/>
  <c r="BY33" i="11"/>
  <c r="CK33" i="11"/>
  <c r="CM33" i="11"/>
  <c r="CP33" i="11"/>
  <c r="CR33" i="11"/>
  <c r="CV33" i="11"/>
  <c r="CW33" i="11"/>
  <c r="CX33" i="11"/>
  <c r="EO29" i="11"/>
  <c r="FJ29" i="11"/>
  <c r="DV29" i="11"/>
  <c r="BR29" i="11"/>
  <c r="BU29" i="11"/>
  <c r="BV29" i="11"/>
  <c r="BW29" i="11"/>
  <c r="CC29" i="11"/>
  <c r="CI29" i="11"/>
  <c r="BL29" i="11"/>
  <c r="BN29" i="11"/>
  <c r="BO29" i="11"/>
  <c r="BP29" i="11"/>
  <c r="BQ29" i="11"/>
  <c r="BS29" i="11"/>
  <c r="BT29" i="11"/>
  <c r="BX29" i="11"/>
  <c r="EB29" i="11"/>
  <c r="BZ29" i="11"/>
  <c r="CF29" i="11"/>
  <c r="CG29" i="11"/>
  <c r="CH29" i="11"/>
  <c r="CL29" i="11"/>
  <c r="CN29" i="11"/>
  <c r="CQ29" i="11"/>
  <c r="CT29" i="11"/>
  <c r="CB29" i="11"/>
  <c r="CD29" i="11"/>
  <c r="CE29" i="11"/>
  <c r="BM29" i="11"/>
  <c r="BY29" i="11"/>
  <c r="CK29" i="11"/>
  <c r="CM29" i="11"/>
  <c r="CP29" i="11"/>
  <c r="CR29" i="11"/>
  <c r="CV29" i="11"/>
  <c r="CW29" i="11"/>
  <c r="CX29" i="11"/>
  <c r="DX25" i="11"/>
  <c r="EH25" i="11"/>
  <c r="ED25" i="11"/>
  <c r="FJ25" i="11"/>
  <c r="ER25" i="11"/>
  <c r="DY25" i="11"/>
  <c r="BR25" i="11"/>
  <c r="BU25" i="11"/>
  <c r="BV25" i="11"/>
  <c r="BW25" i="11"/>
  <c r="CE25" i="11"/>
  <c r="CI25" i="11"/>
  <c r="EC25" i="11"/>
  <c r="BO25" i="11"/>
  <c r="BP25" i="11"/>
  <c r="BQ25" i="11"/>
  <c r="BS25" i="11"/>
  <c r="BX25" i="11"/>
  <c r="CC25" i="11"/>
  <c r="BL25" i="11"/>
  <c r="BT25" i="11"/>
  <c r="BZ25" i="11"/>
  <c r="CF25" i="11"/>
  <c r="CG25" i="11"/>
  <c r="CH25" i="11"/>
  <c r="CL25" i="11"/>
  <c r="CN25" i="11"/>
  <c r="CQ25" i="11"/>
  <c r="CT25" i="11"/>
  <c r="CB25" i="11"/>
  <c r="CD25" i="11"/>
  <c r="BM25" i="11"/>
  <c r="BY25" i="11"/>
  <c r="CK25" i="11"/>
  <c r="CM25" i="11"/>
  <c r="CP25" i="11"/>
  <c r="CR25" i="11"/>
  <c r="CV25" i="11"/>
  <c r="CW25" i="11"/>
  <c r="CX25" i="11"/>
  <c r="ES21" i="11"/>
  <c r="BL21" i="11"/>
  <c r="BM21" i="11"/>
  <c r="BN21" i="11"/>
  <c r="BR21" i="11"/>
  <c r="BU21" i="11"/>
  <c r="BV21" i="11"/>
  <c r="BW21" i="11"/>
  <c r="CB21" i="11"/>
  <c r="CE21" i="11"/>
  <c r="CI21" i="11"/>
  <c r="BO21" i="11"/>
  <c r="BP21" i="11"/>
  <c r="BQ21" i="11"/>
  <c r="CC21" i="11"/>
  <c r="BS21" i="11"/>
  <c r="BT21" i="11"/>
  <c r="BX21" i="11"/>
  <c r="BZ21" i="11"/>
  <c r="CF21" i="11"/>
  <c r="CG21" i="11"/>
  <c r="CH21" i="11"/>
  <c r="CL21" i="11"/>
  <c r="CN21" i="11"/>
  <c r="CQ21" i="11"/>
  <c r="CT21" i="11"/>
  <c r="CD21" i="11"/>
  <c r="BY21" i="11"/>
  <c r="CK21" i="11"/>
  <c r="CM21" i="11"/>
  <c r="CP21" i="11"/>
  <c r="CR21" i="11"/>
  <c r="CV21" i="11"/>
  <c r="CW21" i="11"/>
  <c r="CX21" i="11"/>
  <c r="BV17" i="11"/>
  <c r="BM17" i="11"/>
  <c r="CE17" i="11"/>
  <c r="CC17" i="11"/>
  <c r="CL17" i="11"/>
  <c r="CD17" i="11"/>
  <c r="CM17" i="11"/>
  <c r="CW17" i="11"/>
  <c r="BU13" i="11"/>
  <c r="CG13" i="11"/>
  <c r="CW13" i="11"/>
  <c r="D75" i="27"/>
  <c r="DF51" i="23"/>
  <c r="DM89" i="11"/>
  <c r="DM85" i="11"/>
  <c r="DM81" i="11"/>
  <c r="DM77" i="11"/>
  <c r="DM73" i="11"/>
  <c r="DM69" i="11"/>
  <c r="DM65" i="11"/>
  <c r="DM61" i="11"/>
  <c r="DM57" i="11"/>
  <c r="DM53" i="11"/>
  <c r="DM49" i="11"/>
  <c r="DM45" i="11"/>
  <c r="DM41" i="11"/>
  <c r="DM37" i="11"/>
  <c r="DM33" i="11"/>
  <c r="DM29" i="11"/>
  <c r="DM25" i="11"/>
  <c r="DM21" i="11"/>
  <c r="DL89" i="11"/>
  <c r="DL85" i="11"/>
  <c r="DL81" i="11"/>
  <c r="DL77" i="11"/>
  <c r="DL73" i="11"/>
  <c r="DL69" i="11"/>
  <c r="DL65" i="11"/>
  <c r="DL61" i="11"/>
  <c r="DL57" i="11"/>
  <c r="DL53" i="11"/>
  <c r="DL49" i="11"/>
  <c r="DL45" i="11"/>
  <c r="DL41" i="11"/>
  <c r="DL37" i="11"/>
  <c r="DL33" i="11"/>
  <c r="DL29" i="11"/>
  <c r="DL25" i="11"/>
  <c r="DL21" i="11"/>
  <c r="DL17" i="11"/>
  <c r="DK89" i="11"/>
  <c r="DK85" i="11"/>
  <c r="DK81" i="11"/>
  <c r="DK77" i="11"/>
  <c r="DK73" i="11"/>
  <c r="DK69" i="11"/>
  <c r="DK65" i="11"/>
  <c r="DK61" i="11"/>
  <c r="DK57" i="11"/>
  <c r="DK53" i="11"/>
  <c r="DK49" i="11"/>
  <c r="DK45" i="11"/>
  <c r="DK41" i="11"/>
  <c r="DK37" i="11"/>
  <c r="DK33" i="11"/>
  <c r="DK29" i="11"/>
  <c r="DK25" i="11"/>
  <c r="DK21" i="11"/>
  <c r="DJ89" i="11"/>
  <c r="DJ85" i="11"/>
  <c r="DJ81" i="11"/>
  <c r="DJ77" i="11"/>
  <c r="DJ73" i="11"/>
  <c r="DJ69" i="11"/>
  <c r="DJ65" i="11"/>
  <c r="DJ61" i="11"/>
  <c r="DJ57" i="11"/>
  <c r="DJ53" i="11"/>
  <c r="DJ49" i="11"/>
  <c r="DJ45" i="11"/>
  <c r="DJ41" i="11"/>
  <c r="DJ37" i="11"/>
  <c r="DJ33" i="11"/>
  <c r="DJ29" i="11"/>
  <c r="DJ25" i="11"/>
  <c r="DJ21" i="11"/>
  <c r="DI89" i="11"/>
  <c r="DI85" i="11"/>
  <c r="DI81" i="11"/>
  <c r="DI77" i="11"/>
  <c r="DI73" i="11"/>
  <c r="DI69" i="11"/>
  <c r="DI65" i="11"/>
  <c r="DI61" i="11"/>
  <c r="DI57" i="11"/>
  <c r="DI53" i="11"/>
  <c r="DI49" i="11"/>
  <c r="DI45" i="11"/>
  <c r="DI41" i="11"/>
  <c r="DI37" i="11"/>
  <c r="DI33" i="11"/>
  <c r="DI29" i="11"/>
  <c r="DI25" i="11"/>
  <c r="DI21" i="11"/>
  <c r="DH89" i="11"/>
  <c r="DH85" i="11"/>
  <c r="DH81" i="11"/>
  <c r="DH77" i="11"/>
  <c r="DH73" i="11"/>
  <c r="DH69" i="11"/>
  <c r="DH65" i="11"/>
  <c r="DH61" i="11"/>
  <c r="DH57" i="11"/>
  <c r="DH53" i="11"/>
  <c r="DH49" i="11"/>
  <c r="DH45" i="11"/>
  <c r="DH41" i="11"/>
  <c r="DH37" i="11"/>
  <c r="DH33" i="11"/>
  <c r="DH29" i="11"/>
  <c r="DH25" i="11"/>
  <c r="DH21" i="11"/>
  <c r="DH17" i="11"/>
  <c r="DG89" i="11"/>
  <c r="DG85" i="11"/>
  <c r="DG81" i="11"/>
  <c r="DG77" i="11"/>
  <c r="DG73" i="11"/>
  <c r="DG69" i="11"/>
  <c r="DG65" i="11"/>
  <c r="DG61" i="11"/>
  <c r="DG57" i="11"/>
  <c r="DG53" i="11"/>
  <c r="DG49" i="11"/>
  <c r="DG45" i="11"/>
  <c r="DG41" i="11"/>
  <c r="DG37" i="11"/>
  <c r="DG33" i="11"/>
  <c r="DG29" i="11"/>
  <c r="DG25" i="11"/>
  <c r="DG21" i="11"/>
  <c r="DF89" i="11"/>
  <c r="DF85" i="11"/>
  <c r="DF81" i="11"/>
  <c r="DF77" i="11"/>
  <c r="DF73" i="11"/>
  <c r="DF69" i="11"/>
  <c r="DF65" i="11"/>
  <c r="DF61" i="11"/>
  <c r="DF57" i="11"/>
  <c r="DF53" i="11"/>
  <c r="DF49" i="11"/>
  <c r="DF45" i="11"/>
  <c r="DF41" i="11"/>
  <c r="DF37" i="11"/>
  <c r="DF33" i="11"/>
  <c r="DF29" i="11"/>
  <c r="DF25" i="11"/>
  <c r="DF21" i="11"/>
  <c r="DE89" i="11"/>
  <c r="DE85" i="11"/>
  <c r="DE81" i="11"/>
  <c r="DE77" i="11"/>
  <c r="DE73" i="11"/>
  <c r="DE69" i="11"/>
  <c r="DE65" i="11"/>
  <c r="DE61" i="11"/>
  <c r="DE57" i="11"/>
  <c r="DE53" i="11"/>
  <c r="DE49" i="11"/>
  <c r="DE45" i="11"/>
  <c r="DE41" i="11"/>
  <c r="DE37" i="11"/>
  <c r="DE33" i="11"/>
  <c r="DE29" i="11"/>
  <c r="DE25" i="11"/>
  <c r="DE21" i="11"/>
  <c r="DD89" i="11"/>
  <c r="DD85" i="11"/>
  <c r="DD81" i="11"/>
  <c r="DD77" i="11"/>
  <c r="DD73" i="11"/>
  <c r="DD69" i="11"/>
  <c r="DD65" i="11"/>
  <c r="DD61" i="11"/>
  <c r="DD57" i="11"/>
  <c r="DD53" i="11"/>
  <c r="DD49" i="11"/>
  <c r="DD45" i="11"/>
  <c r="DD41" i="11"/>
  <c r="DD37" i="11"/>
  <c r="DD33" i="11"/>
  <c r="DD29" i="11"/>
  <c r="DD25" i="11"/>
  <c r="DD21" i="11"/>
  <c r="DD17" i="11"/>
  <c r="DC89" i="11"/>
  <c r="DC85" i="11"/>
  <c r="DC81" i="11"/>
  <c r="DC77" i="11"/>
  <c r="DC73" i="11"/>
  <c r="DC69" i="11"/>
  <c r="DC65" i="11"/>
  <c r="DC61" i="11"/>
  <c r="DC57" i="11"/>
  <c r="DC53" i="11"/>
  <c r="DC49" i="11"/>
  <c r="DC45" i="11"/>
  <c r="DC41" i="11"/>
  <c r="DC37" i="11"/>
  <c r="DC33" i="11"/>
  <c r="DC29" i="11"/>
  <c r="DC25" i="11"/>
  <c r="DC21" i="11"/>
  <c r="DB89" i="11"/>
  <c r="DB85" i="11"/>
  <c r="DB81" i="11"/>
  <c r="DB77" i="11"/>
  <c r="DB73" i="11"/>
  <c r="DB69" i="11"/>
  <c r="DB65" i="11"/>
  <c r="DB61" i="11"/>
  <c r="DB57" i="11"/>
  <c r="DB53" i="11"/>
  <c r="DB49" i="11"/>
  <c r="DB45" i="11"/>
  <c r="DB41" i="11"/>
  <c r="DB37" i="11"/>
  <c r="DB33" i="11"/>
  <c r="DB29" i="11"/>
  <c r="DB25" i="11"/>
  <c r="DB21" i="11"/>
  <c r="DA89" i="11"/>
  <c r="DA85" i="11"/>
  <c r="DA81" i="11"/>
  <c r="DA77" i="11"/>
  <c r="DA73" i="11"/>
  <c r="DA69" i="11"/>
  <c r="DA65" i="11"/>
  <c r="DA61" i="11"/>
  <c r="DA57" i="11"/>
  <c r="DA53" i="11"/>
  <c r="DA49" i="11"/>
  <c r="DA45" i="11"/>
  <c r="DA41" i="11"/>
  <c r="DA37" i="11"/>
  <c r="DA33" i="11"/>
  <c r="DA29" i="11"/>
  <c r="DA25" i="11"/>
  <c r="DA21" i="11"/>
  <c r="CZ89" i="11"/>
  <c r="CZ85" i="11"/>
  <c r="CZ81" i="11"/>
  <c r="CZ77" i="11"/>
  <c r="CZ73" i="11"/>
  <c r="CZ69" i="11"/>
  <c r="CZ65" i="11"/>
  <c r="CZ61" i="11"/>
  <c r="CZ57" i="11"/>
  <c r="CZ53" i="11"/>
  <c r="CZ49" i="11"/>
  <c r="CZ45" i="11"/>
  <c r="CZ41" i="11"/>
  <c r="CZ37" i="11"/>
  <c r="CZ33" i="11"/>
  <c r="CZ29" i="11"/>
  <c r="CZ25" i="11"/>
  <c r="CZ21" i="11"/>
  <c r="CZ17" i="11"/>
  <c r="CY89" i="11"/>
  <c r="CY85" i="11"/>
  <c r="CY81" i="11"/>
  <c r="CY77" i="11"/>
  <c r="CY73" i="11"/>
  <c r="CY69" i="11"/>
  <c r="CY65" i="11"/>
  <c r="CY61" i="11"/>
  <c r="CY57" i="11"/>
  <c r="CY53" i="11"/>
  <c r="CY49" i="11"/>
  <c r="CY45" i="11"/>
  <c r="CY41" i="11"/>
  <c r="CY37" i="11"/>
  <c r="CY33" i="11"/>
  <c r="CY29" i="11"/>
  <c r="CY25" i="11"/>
  <c r="CY21" i="11"/>
  <c r="CX89" i="11"/>
  <c r="CX85" i="11"/>
  <c r="CX81" i="11"/>
  <c r="CX77" i="11"/>
  <c r="CX73" i="11"/>
  <c r="CX69" i="11"/>
  <c r="BS45" i="11"/>
  <c r="BS41" i="11"/>
  <c r="BL77" i="11"/>
  <c r="BX82" i="23"/>
  <c r="CU89" i="11"/>
  <c r="CU85" i="11"/>
  <c r="CU81" i="11"/>
  <c r="CU77" i="11"/>
  <c r="CU73" i="11"/>
  <c r="CU69" i="11"/>
  <c r="CU65" i="11"/>
  <c r="CU61" i="11"/>
  <c r="CU57" i="11"/>
  <c r="CU53" i="11"/>
  <c r="CU49" i="11"/>
  <c r="CU45" i="11"/>
  <c r="CU41" i="11"/>
  <c r="CU37" i="11"/>
  <c r="CU33" i="11"/>
  <c r="CU29" i="11"/>
  <c r="CU25" i="11"/>
  <c r="CU21" i="11"/>
  <c r="CU17" i="11"/>
  <c r="CO89" i="11"/>
  <c r="CO85" i="11"/>
  <c r="CO81" i="11"/>
  <c r="CO77" i="11"/>
  <c r="CO73" i="11"/>
  <c r="CO69" i="11"/>
  <c r="CO65" i="11"/>
  <c r="CO61" i="11"/>
  <c r="CO57" i="11"/>
  <c r="CO53" i="11"/>
  <c r="CO49" i="11"/>
  <c r="CO45" i="11"/>
  <c r="CO41" i="11"/>
  <c r="CO37" i="11"/>
  <c r="CO33" i="11"/>
  <c r="CO29" i="11"/>
  <c r="CO25" i="11"/>
  <c r="CO21" i="11"/>
  <c r="CJ89" i="11"/>
  <c r="CJ85" i="11"/>
  <c r="CJ81" i="11"/>
  <c r="CJ77" i="11"/>
  <c r="CJ73" i="11"/>
  <c r="CJ69" i="11"/>
  <c r="CJ65" i="11"/>
  <c r="CJ61" i="11"/>
  <c r="CJ57" i="11"/>
  <c r="CJ53" i="11"/>
  <c r="CJ49" i="11"/>
  <c r="CJ45" i="11"/>
  <c r="CJ41" i="11"/>
  <c r="CJ37" i="11"/>
  <c r="CJ33" i="11"/>
  <c r="CJ29" i="11"/>
  <c r="CJ25" i="11"/>
  <c r="CJ21" i="11"/>
  <c r="CB61" i="11"/>
  <c r="CB57" i="11"/>
  <c r="BN25" i="11"/>
  <c r="BV50" i="23"/>
  <c r="CE65" i="11"/>
  <c r="CE61" i="11"/>
  <c r="CC41" i="11"/>
  <c r="CC37" i="11"/>
  <c r="BX45" i="11"/>
  <c r="BX41" i="11"/>
  <c r="EI89" i="11"/>
  <c r="EI58" i="11"/>
  <c r="DU58" i="11"/>
  <c r="DU50" i="11"/>
  <c r="EG42" i="11"/>
  <c r="BN74" i="11"/>
  <c r="BN70" i="11"/>
  <c r="BN42" i="11"/>
  <c r="BM58" i="11"/>
  <c r="BM42" i="11"/>
  <c r="ED58" i="11"/>
  <c r="EE42" i="11"/>
  <c r="FJ58" i="11"/>
  <c r="BW39" i="23"/>
  <c r="U42" i="11"/>
  <c r="BY39" i="23" s="1"/>
  <c r="X86" i="11"/>
  <c r="CB83" i="23" s="1"/>
  <c r="V86" i="11"/>
  <c r="BZ83" i="23" s="1"/>
  <c r="Q86" i="11"/>
  <c r="BU83" i="23" s="1"/>
  <c r="BN86" i="11"/>
  <c r="W82" i="11"/>
  <c r="CA79" i="23" s="1"/>
  <c r="U82" i="11"/>
  <c r="BY79" i="23" s="1"/>
  <c r="BX79" i="23"/>
  <c r="EC82" i="11"/>
  <c r="BM82" i="11"/>
  <c r="BW79" i="23"/>
  <c r="BV79" i="23"/>
  <c r="X78" i="11"/>
  <c r="CB75" i="23" s="1"/>
  <c r="EX78" i="11"/>
  <c r="EQ78" i="11"/>
  <c r="Q78" i="11"/>
  <c r="BU75" i="23" s="1"/>
  <c r="DW78" i="11"/>
  <c r="P74" i="11"/>
  <c r="BT71" i="23" s="1"/>
  <c r="BX71" i="23"/>
  <c r="O74" i="11"/>
  <c r="BS71" i="23" s="1"/>
  <c r="BW71" i="23"/>
  <c r="Q74" i="11"/>
  <c r="BU71" i="23" s="1"/>
  <c r="BL74" i="11"/>
  <c r="U74" i="11"/>
  <c r="BY71" i="23" s="1"/>
  <c r="BV71" i="23"/>
  <c r="EA74" i="11"/>
  <c r="X70" i="11"/>
  <c r="CB67" i="23" s="1"/>
  <c r="Q70" i="11"/>
  <c r="BU67" i="23" s="1"/>
  <c r="DV70" i="11"/>
  <c r="V70" i="11"/>
  <c r="BZ67" i="23" s="1"/>
  <c r="EC70" i="11"/>
  <c r="W66" i="11"/>
  <c r="CA63" i="23" s="1"/>
  <c r="V66" i="11"/>
  <c r="BZ63" i="23" s="1"/>
  <c r="BW63" i="23"/>
  <c r="BV63" i="23"/>
  <c r="DU66" i="11"/>
  <c r="U66" i="11"/>
  <c r="BY63" i="23" s="1"/>
  <c r="O66" i="11"/>
  <c r="BS63" i="23" s="1"/>
  <c r="ED66" i="11"/>
  <c r="Q66" i="11"/>
  <c r="BU63" i="23" s="1"/>
  <c r="EH66" i="11"/>
  <c r="X62" i="11"/>
  <c r="CB59" i="23" s="1"/>
  <c r="V62" i="11"/>
  <c r="BZ59" i="23" s="1"/>
  <c r="Q62" i="11"/>
  <c r="BU59" i="23" s="1"/>
  <c r="DV62" i="11"/>
  <c r="EA62" i="11"/>
  <c r="P58" i="11"/>
  <c r="BT55" i="23" s="1"/>
  <c r="O58" i="11"/>
  <c r="BS55" i="23" s="1"/>
  <c r="ES58" i="11"/>
  <c r="BV55" i="23"/>
  <c r="DY58" i="11"/>
  <c r="EE58" i="11"/>
  <c r="BN58" i="11"/>
  <c r="BX55" i="23"/>
  <c r="EO58" i="11"/>
  <c r="DZ58" i="11"/>
  <c r="EG58" i="11"/>
  <c r="X54" i="11"/>
  <c r="CB51" i="23" s="1"/>
  <c r="BX51" i="23"/>
  <c r="Q54" i="11"/>
  <c r="BU51" i="23" s="1"/>
  <c r="V54" i="11"/>
  <c r="BZ51" i="23" s="1"/>
  <c r="BN54" i="11"/>
  <c r="DY54" i="11"/>
  <c r="W50" i="11"/>
  <c r="CA47" i="23" s="1"/>
  <c r="U50" i="11"/>
  <c r="BY47" i="23" s="1"/>
  <c r="DV50" i="11"/>
  <c r="ED50" i="11"/>
  <c r="BW47" i="23"/>
  <c r="Q50" i="11"/>
  <c r="BU47" i="23" s="1"/>
  <c r="O50" i="11"/>
  <c r="BS47" i="23" s="1"/>
  <c r="DZ50" i="11"/>
  <c r="EI50" i="11"/>
  <c r="BM50" i="11"/>
  <c r="V50" i="11"/>
  <c r="BZ47" i="23" s="1"/>
  <c r="BV47" i="23"/>
  <c r="FJ50" i="11"/>
  <c r="EO50" i="11"/>
  <c r="EA50" i="11"/>
  <c r="X46" i="11"/>
  <c r="CB43" i="23" s="1"/>
  <c r="EI46" i="11"/>
  <c r="EA46" i="11"/>
  <c r="P42" i="11"/>
  <c r="BT39" i="23" s="1"/>
  <c r="BX39" i="23"/>
  <c r="BV39" i="23"/>
  <c r="Q42" i="11"/>
  <c r="BU39" i="23" s="1"/>
  <c r="EW42" i="11"/>
  <c r="DV42" i="11"/>
  <c r="EC42" i="11"/>
  <c r="W42" i="11"/>
  <c r="CA39" i="23" s="1"/>
  <c r="DZ42" i="11"/>
  <c r="EH42" i="11"/>
  <c r="BL42" i="11"/>
  <c r="EA42" i="11"/>
  <c r="EE38" i="11"/>
  <c r="DU30" i="11"/>
  <c r="EL30" i="11"/>
  <c r="ED30" i="11"/>
  <c r="EL22" i="11"/>
  <c r="EG22" i="11"/>
  <c r="BM18" i="11"/>
  <c r="EC18" i="11"/>
  <c r="BO6" i="11"/>
  <c r="BW6" i="11"/>
  <c r="DF60" i="23"/>
  <c r="DF28" i="23"/>
  <c r="BW81" i="23"/>
  <c r="Q84" i="11"/>
  <c r="BU81" i="23" s="1"/>
  <c r="O84" i="11"/>
  <c r="BS81" i="23" s="1"/>
  <c r="O80" i="11"/>
  <c r="BS77" i="23" s="1"/>
  <c r="P80" i="11"/>
  <c r="BT77" i="23" s="1"/>
  <c r="O72" i="11"/>
  <c r="BS69" i="23" s="1"/>
  <c r="V72" i="11"/>
  <c r="BZ69" i="23" s="1"/>
  <c r="U72" i="11"/>
  <c r="BY69" i="23" s="1"/>
  <c r="Q72" i="11"/>
  <c r="BU69" i="23" s="1"/>
  <c r="BX65" i="23"/>
  <c r="FJ68" i="11"/>
  <c r="V56" i="11"/>
  <c r="BZ53" i="23" s="1"/>
  <c r="FI56" i="11"/>
  <c r="BX49" i="23"/>
  <c r="Q52" i="11"/>
  <c r="BU49" i="23" s="1"/>
  <c r="EA52" i="11"/>
  <c r="EG52" i="11"/>
  <c r="V48" i="11"/>
  <c r="BZ45" i="23" s="1"/>
  <c r="EF48" i="11"/>
  <c r="P44" i="11"/>
  <c r="BT41" i="23" s="1"/>
  <c r="DU44" i="11"/>
  <c r="EC44" i="11"/>
  <c r="DY36" i="11"/>
  <c r="ED36" i="11"/>
  <c r="EI36" i="11"/>
  <c r="FI32" i="11"/>
  <c r="DU32" i="11"/>
  <c r="EC32" i="11"/>
  <c r="DZ28" i="11"/>
  <c r="EA24" i="11"/>
  <c r="EG16" i="11"/>
  <c r="D90" i="27"/>
  <c r="DF82" i="23"/>
  <c r="DF66" i="23"/>
  <c r="DF26" i="23"/>
  <c r="BL88" i="11"/>
  <c r="BL60" i="11"/>
  <c r="BL56" i="11"/>
  <c r="BL28" i="11"/>
  <c r="BL24" i="11"/>
  <c r="EG84" i="11"/>
  <c r="EB84" i="11"/>
  <c r="DW84" i="11"/>
  <c r="DX80" i="11"/>
  <c r="EE76" i="11"/>
  <c r="DX76" i="11"/>
  <c r="EF72" i="11"/>
  <c r="DX72" i="11"/>
  <c r="EI68" i="11"/>
  <c r="EA68" i="11"/>
  <c r="EE60" i="11"/>
  <c r="EC56" i="11"/>
  <c r="DW56" i="11"/>
  <c r="DY52" i="11"/>
  <c r="EE44" i="11"/>
  <c r="EI40" i="11"/>
  <c r="EC36" i="11"/>
  <c r="DV36" i="11"/>
  <c r="EA32" i="11"/>
  <c r="ED28" i="11"/>
  <c r="EH24" i="11"/>
  <c r="EB16" i="11"/>
  <c r="EN32" i="11"/>
  <c r="EN28" i="11"/>
  <c r="EV24" i="11"/>
  <c r="FJ16" i="11"/>
  <c r="ER44" i="11"/>
  <c r="BX73" i="23"/>
  <c r="BX45" i="23"/>
  <c r="AQ91" i="33"/>
  <c r="DS88" i="12"/>
  <c r="CA72" i="12"/>
  <c r="AD72" i="12"/>
  <c r="AD88" i="12"/>
  <c r="AL88" i="12"/>
  <c r="CC88" i="12"/>
  <c r="D85" i="27"/>
  <c r="DF65" i="23"/>
  <c r="AE88" i="12"/>
  <c r="AH72" i="12"/>
  <c r="D72" i="12"/>
  <c r="BJ72" i="12"/>
  <c r="AX88" i="12"/>
  <c r="BJ88" i="12"/>
  <c r="BG73" i="12"/>
  <c r="AD73" i="12"/>
  <c r="EC73" i="12"/>
  <c r="CM73" i="12"/>
  <c r="H57" i="12"/>
  <c r="AW57" i="12"/>
  <c r="AV9" i="15"/>
  <c r="AT9" i="15"/>
  <c r="BR9" i="15"/>
  <c r="AG9" i="15"/>
  <c r="AE9" i="15"/>
  <c r="B6" i="12"/>
  <c r="DM6" i="12" s="1"/>
  <c r="BL9" i="15"/>
  <c r="AL9" i="15"/>
  <c r="W9" i="15"/>
  <c r="E9" i="15"/>
  <c r="B9" i="33"/>
  <c r="AQ9" i="33" s="1"/>
  <c r="R9" i="15"/>
  <c r="H9" i="15"/>
  <c r="AK9" i="15"/>
  <c r="BW9" i="15"/>
  <c r="AA9" i="15"/>
  <c r="AU9" i="15"/>
  <c r="AN9" i="15"/>
  <c r="BM9" i="15"/>
  <c r="AI9" i="15"/>
  <c r="BU9" i="15"/>
  <c r="BY7" i="20"/>
  <c r="CC3" i="20" s="1"/>
  <c r="BS7" i="20"/>
  <c r="BO7" i="20"/>
  <c r="BW7" i="20"/>
  <c r="BU7" i="20"/>
  <c r="BQ7" i="20"/>
  <c r="BM7" i="20"/>
  <c r="BZ7" i="20"/>
  <c r="BT7" i="20"/>
  <c r="BP7" i="20"/>
  <c r="BL7" i="20"/>
  <c r="BU3" i="20" s="1"/>
  <c r="CX5" i="11"/>
  <c r="CV5" i="11"/>
  <c r="AZ5" i="11"/>
  <c r="FC5" i="11"/>
  <c r="BJ5" i="11"/>
  <c r="BI5" i="11"/>
  <c r="FJ5" i="11"/>
  <c r="FF5" i="11"/>
  <c r="AF5" i="11"/>
  <c r="CJ5" i="11"/>
  <c r="AV5" i="11"/>
  <c r="BT5" i="11"/>
  <c r="FE5" i="11"/>
  <c r="B90" i="20"/>
  <c r="G90" i="20" s="1"/>
  <c r="F90" i="20" s="1"/>
  <c r="B86" i="20"/>
  <c r="G86" i="20" s="1"/>
  <c r="F86" i="20" s="1"/>
  <c r="B82" i="20"/>
  <c r="D82" i="20" s="1"/>
  <c r="E82" i="20" s="1"/>
  <c r="B78" i="20"/>
  <c r="G78" i="20" s="1"/>
  <c r="F78" i="20" s="1"/>
  <c r="B74" i="20"/>
  <c r="D74" i="20" s="1"/>
  <c r="E74" i="20" s="1"/>
  <c r="B70" i="20"/>
  <c r="D70" i="20" s="1"/>
  <c r="E70" i="20" s="1"/>
  <c r="C68" i="27" s="1"/>
  <c r="B66" i="20"/>
  <c r="G66" i="20" s="1"/>
  <c r="F66" i="20" s="1"/>
  <c r="B62" i="20"/>
  <c r="D62" i="20" s="1"/>
  <c r="E62" i="20" s="1"/>
  <c r="C60" i="27" s="1"/>
  <c r="B58" i="20"/>
  <c r="D58" i="20" s="1"/>
  <c r="E58" i="20" s="1"/>
  <c r="C56" i="27" s="1"/>
  <c r="C59" i="14"/>
  <c r="B54" i="20"/>
  <c r="D54" i="20" s="1"/>
  <c r="E54" i="20" s="1"/>
  <c r="C52" i="27" s="1"/>
  <c r="B50" i="20"/>
  <c r="G50" i="20" s="1"/>
  <c r="F50" i="20" s="1"/>
  <c r="B46" i="20"/>
  <c r="G46" i="20" s="1"/>
  <c r="F46" i="20" s="1"/>
  <c r="B42" i="20"/>
  <c r="D42" i="20" s="1"/>
  <c r="E42" i="20" s="1"/>
  <c r="C40" i="27" s="1"/>
  <c r="B38" i="20"/>
  <c r="B26" i="20"/>
  <c r="B12" i="20"/>
  <c r="B87" i="26"/>
  <c r="B81" i="20"/>
  <c r="G81" i="20" s="1"/>
  <c r="F81" i="20" s="1"/>
  <c r="B77" i="20"/>
  <c r="D77" i="20" s="1"/>
  <c r="E77" i="20" s="1"/>
  <c r="B73" i="20"/>
  <c r="D73" i="20" s="1"/>
  <c r="E73" i="20" s="1"/>
  <c r="B69" i="20"/>
  <c r="D69" i="20" s="1"/>
  <c r="E69" i="20" s="1"/>
  <c r="C67" i="27" s="1"/>
  <c r="B65" i="20"/>
  <c r="D65" i="20" s="1"/>
  <c r="E65" i="20" s="1"/>
  <c r="C63" i="27" s="1"/>
  <c r="B53" i="20"/>
  <c r="G53" i="20" s="1"/>
  <c r="F53" i="20" s="1"/>
  <c r="B49" i="20"/>
  <c r="D49" i="20" s="1"/>
  <c r="E49" i="20" s="1"/>
  <c r="C47" i="27" s="1"/>
  <c r="B25" i="20"/>
  <c r="B13" i="20"/>
  <c r="B92" i="20"/>
  <c r="D92" i="20" s="1"/>
  <c r="E92" i="20" s="1"/>
  <c r="B88" i="20"/>
  <c r="G88" i="20" s="1"/>
  <c r="F88" i="20" s="1"/>
  <c r="B84" i="20"/>
  <c r="G84" i="20" s="1"/>
  <c r="F84" i="20" s="1"/>
  <c r="B76" i="20"/>
  <c r="D76" i="20" s="1"/>
  <c r="E76" i="20" s="1"/>
  <c r="B60" i="20"/>
  <c r="G60" i="20" s="1"/>
  <c r="F60" i="20" s="1"/>
  <c r="B36" i="20"/>
  <c r="D36" i="20" s="1"/>
  <c r="E36" i="20" s="1"/>
  <c r="C34" i="27" s="1"/>
  <c r="B28" i="20"/>
  <c r="B11" i="20"/>
  <c r="D11" i="20" s="1"/>
  <c r="E11" i="20" s="1"/>
  <c r="C9" i="27" s="1"/>
  <c r="B87" i="20"/>
  <c r="G87" i="20" s="1"/>
  <c r="F87" i="20" s="1"/>
  <c r="B79" i="20"/>
  <c r="G79" i="20" s="1"/>
  <c r="F79" i="20" s="1"/>
  <c r="B75" i="20"/>
  <c r="D75" i="20" s="1"/>
  <c r="E75" i="20" s="1"/>
  <c r="B67" i="20"/>
  <c r="D67" i="20" s="1"/>
  <c r="E67" i="20" s="1"/>
  <c r="C65" i="27" s="1"/>
  <c r="C68" i="14"/>
  <c r="B63" i="20"/>
  <c r="G63" i="20" s="1"/>
  <c r="F63" i="20" s="1"/>
  <c r="B61" i="26"/>
  <c r="B47" i="20"/>
  <c r="D47" i="20" s="1"/>
  <c r="E47" i="20" s="1"/>
  <c r="C45" i="27" s="1"/>
  <c r="B43" i="20"/>
  <c r="D43" i="20" s="1"/>
  <c r="E43" i="20" s="1"/>
  <c r="C41" i="27" s="1"/>
  <c r="B39" i="20"/>
  <c r="D39" i="20" s="1"/>
  <c r="E39" i="20" s="1"/>
  <c r="C37" i="27" s="1"/>
  <c r="B35" i="20"/>
  <c r="D35" i="20" s="1"/>
  <c r="E35" i="20" s="1"/>
  <c r="C33" i="27" s="1"/>
  <c r="B31" i="20"/>
  <c r="B27" i="20"/>
  <c r="D27" i="20" s="1"/>
  <c r="E27" i="20" s="1"/>
  <c r="C25" i="27" s="1"/>
  <c r="B23" i="20"/>
  <c r="B19" i="20"/>
  <c r="D19" i="20" s="1"/>
  <c r="E19" i="20" s="1"/>
  <c r="C17" i="27" s="1"/>
  <c r="B14" i="20"/>
  <c r="D14" i="20" s="1"/>
  <c r="E14" i="20" s="1"/>
  <c r="C12" i="27" s="1"/>
  <c r="AP5" i="27"/>
  <c r="BS8" i="15"/>
  <c r="AL5" i="27"/>
  <c r="AJ5" i="27"/>
  <c r="AQ5" i="27"/>
  <c r="AH5" i="27"/>
  <c r="AI5" i="27"/>
  <c r="AV82" i="15"/>
  <c r="EJ60" i="12"/>
  <c r="X60" i="12"/>
  <c r="CT60" i="12"/>
  <c r="AT60" i="12"/>
  <c r="DT60" i="12"/>
  <c r="CK60" i="12"/>
  <c r="DB60" i="12"/>
  <c r="BT60" i="12"/>
  <c r="CF60" i="12"/>
  <c r="AC60" i="12"/>
  <c r="EC60" i="12"/>
  <c r="H60" i="12"/>
  <c r="CL60" i="12"/>
  <c r="DY60" i="12"/>
  <c r="DE60" i="12"/>
  <c r="AN60" i="12"/>
  <c r="CW60" i="12"/>
  <c r="DI60" i="12"/>
  <c r="E60" i="12"/>
  <c r="AW60" i="12"/>
  <c r="BL60" i="12"/>
  <c r="AR60" i="12"/>
  <c r="BZ60" i="12"/>
  <c r="BP60" i="12"/>
  <c r="EP60" i="12"/>
  <c r="AD60" i="12"/>
  <c r="DQ60" i="12"/>
  <c r="BR60" i="12"/>
  <c r="CZ60" i="12"/>
  <c r="AH60" i="12"/>
  <c r="DG60" i="12"/>
  <c r="CJ60" i="12"/>
  <c r="CB60" i="12"/>
  <c r="EK60" i="12"/>
  <c r="W60" i="12"/>
  <c r="Y60" i="12"/>
  <c r="CO60" i="12"/>
  <c r="EG60" i="12"/>
  <c r="CI60" i="12"/>
  <c r="N60" i="12"/>
  <c r="AA60" i="12"/>
  <c r="F60" i="12"/>
  <c r="AV60" i="12"/>
  <c r="AJ60" i="12"/>
  <c r="AX60" i="12"/>
  <c r="EL60" i="12"/>
  <c r="BW60" i="12"/>
  <c r="AQ60" i="12"/>
  <c r="EA60" i="12"/>
  <c r="V60" i="12"/>
  <c r="U60" i="12"/>
  <c r="DV60" i="12"/>
  <c r="EO60" i="12"/>
  <c r="DN60" i="12"/>
  <c r="BY60" i="12"/>
  <c r="DK60" i="12"/>
  <c r="AZ60" i="12"/>
  <c r="AP60" i="12"/>
  <c r="CX60" i="12"/>
  <c r="I60" i="12"/>
  <c r="CY60" i="12"/>
  <c r="CH60" i="12"/>
  <c r="BO66" i="15"/>
  <c r="BV66" i="15"/>
  <c r="CA70" i="15"/>
  <c r="BR70" i="15"/>
  <c r="BX70" i="15"/>
  <c r="BV74" i="15"/>
  <c r="BN74" i="15"/>
  <c r="BZ78" i="15"/>
  <c r="BY82" i="15"/>
  <c r="CA82" i="15"/>
  <c r="BV86" i="15"/>
  <c r="BZ86" i="15"/>
  <c r="AZ34" i="15"/>
  <c r="K42" i="15"/>
  <c r="AQ46" i="15"/>
  <c r="T58" i="15"/>
  <c r="AO62" i="15"/>
  <c r="AK62" i="15"/>
  <c r="BD66" i="15"/>
  <c r="U70" i="15"/>
  <c r="M74" i="15"/>
  <c r="BU66" i="15"/>
  <c r="BQ66" i="15"/>
  <c r="BS70" i="15"/>
  <c r="BZ70" i="15"/>
  <c r="BO74" i="15"/>
  <c r="BX74" i="15"/>
  <c r="BS78" i="15"/>
  <c r="BR82" i="15"/>
  <c r="BN86" i="15"/>
  <c r="I62" i="15"/>
  <c r="X90" i="15"/>
  <c r="BQ90" i="15"/>
  <c r="U86" i="15"/>
  <c r="AW86" i="15"/>
  <c r="AR86" i="15"/>
  <c r="BO86" i="15"/>
  <c r="BS86" i="15"/>
  <c r="BS82" i="15"/>
  <c r="AW82" i="15"/>
  <c r="AB82" i="15"/>
  <c r="BT82" i="15"/>
  <c r="AS82" i="15"/>
  <c r="AC78" i="15"/>
  <c r="BL78" i="15"/>
  <c r="AJ78" i="15"/>
  <c r="H78" i="15"/>
  <c r="E74" i="15"/>
  <c r="AS74" i="15"/>
  <c r="AV74" i="15"/>
  <c r="AO74" i="15"/>
  <c r="AZ74" i="15"/>
  <c r="H74" i="15"/>
  <c r="BD74" i="15"/>
  <c r="BE74" i="15"/>
  <c r="BH74" i="15"/>
  <c r="BZ74" i="15"/>
  <c r="P74" i="15"/>
  <c r="Q74" i="15"/>
  <c r="T74" i="15"/>
  <c r="BP70" i="15"/>
  <c r="BI70" i="15"/>
  <c r="Y70" i="15"/>
  <c r="AZ70" i="15"/>
  <c r="H70" i="15"/>
  <c r="AG70" i="15"/>
  <c r="M70" i="15"/>
  <c r="AN70" i="15"/>
  <c r="L70" i="15"/>
  <c r="P66" i="15"/>
  <c r="I66" i="15"/>
  <c r="AW66" i="15"/>
  <c r="AJ66" i="15"/>
  <c r="BR66" i="15"/>
  <c r="X66" i="15"/>
  <c r="Q66" i="15"/>
  <c r="BE66" i="15"/>
  <c r="AZ66" i="15"/>
  <c r="AK66" i="15"/>
  <c r="AN66" i="15"/>
  <c r="Y66" i="15"/>
  <c r="T66" i="15"/>
  <c r="BH66" i="15"/>
  <c r="AC62" i="15"/>
  <c r="E62" i="15"/>
  <c r="AS62" i="15"/>
  <c r="P62" i="15"/>
  <c r="AV62" i="15"/>
  <c r="Q62" i="15"/>
  <c r="AW62" i="15"/>
  <c r="AB62" i="15"/>
  <c r="BH62" i="15"/>
  <c r="M62" i="15"/>
  <c r="BA62" i="15"/>
  <c r="X62" i="15"/>
  <c r="BD62" i="15"/>
  <c r="Y62" i="15"/>
  <c r="BE62" i="15"/>
  <c r="AJ62" i="15"/>
  <c r="U62" i="15"/>
  <c r="BI62" i="15"/>
  <c r="AF62" i="15"/>
  <c r="BL62" i="15"/>
  <c r="AG62" i="15"/>
  <c r="L62" i="15"/>
  <c r="AR62" i="15"/>
  <c r="U58" i="15"/>
  <c r="BL58" i="15"/>
  <c r="BW58" i="15"/>
  <c r="I58" i="15"/>
  <c r="BI58" i="15"/>
  <c r="L58" i="15"/>
  <c r="BI54" i="15"/>
  <c r="M54" i="15"/>
  <c r="L54" i="15"/>
  <c r="U54" i="15"/>
  <c r="T54" i="15"/>
  <c r="AN54" i="15"/>
  <c r="AI50" i="15"/>
  <c r="BB50" i="15"/>
  <c r="N50" i="15"/>
  <c r="BP46" i="15"/>
  <c r="AL46" i="15"/>
  <c r="BG46" i="15"/>
  <c r="AI46" i="15"/>
  <c r="BB46" i="15"/>
  <c r="N46" i="15"/>
  <c r="BF46" i="15"/>
  <c r="AY46" i="15"/>
  <c r="K46" i="15"/>
  <c r="AT46" i="15"/>
  <c r="N42" i="15"/>
  <c r="S42" i="15"/>
  <c r="AD42" i="15"/>
  <c r="AI42" i="15"/>
  <c r="AT42" i="15"/>
  <c r="AY42" i="15"/>
  <c r="BP38" i="15"/>
  <c r="AF38" i="15"/>
  <c r="N38" i="15"/>
  <c r="BL38" i="15"/>
  <c r="BF34" i="15"/>
  <c r="AV34" i="15"/>
  <c r="BS34" i="15"/>
  <c r="AC30" i="15"/>
  <c r="BF30" i="15"/>
  <c r="BE30" i="15"/>
  <c r="AP30" i="15"/>
  <c r="N30" i="15"/>
  <c r="AC26" i="15"/>
  <c r="AZ26" i="15"/>
  <c r="AO26" i="15"/>
  <c r="E26" i="15"/>
  <c r="AC22" i="15"/>
  <c r="BA22" i="15"/>
  <c r="U22" i="15"/>
  <c r="AT22" i="15"/>
  <c r="BU22" i="15"/>
  <c r="N22" i="15"/>
  <c r="AP22" i="15"/>
  <c r="J22" i="15"/>
  <c r="AJ22" i="15"/>
  <c r="BL22" i="15"/>
  <c r="AC18" i="15"/>
  <c r="AD18" i="15"/>
  <c r="BJ18" i="15"/>
  <c r="E18" i="15"/>
  <c r="P18" i="15"/>
  <c r="BF18" i="15"/>
  <c r="AV18" i="15"/>
  <c r="AK18" i="15"/>
  <c r="BP14" i="15"/>
  <c r="BF14" i="15"/>
  <c r="U14" i="15"/>
  <c r="AP14" i="15"/>
  <c r="BO82" i="15"/>
  <c r="BX82" i="15"/>
  <c r="BM86" i="15"/>
  <c r="BT86" i="15"/>
  <c r="BJ46" i="15"/>
  <c r="BD54" i="15"/>
  <c r="T62" i="15"/>
  <c r="H62" i="15"/>
  <c r="AO66" i="15"/>
  <c r="BD70" i="15"/>
  <c r="AN74" i="15"/>
  <c r="BF62" i="15"/>
  <c r="FJ84" i="11"/>
  <c r="FJ56" i="11"/>
  <c r="EO80" i="11"/>
  <c r="O87" i="11"/>
  <c r="BS84" i="23" s="1"/>
  <c r="P56" i="11"/>
  <c r="BT53" i="23" s="1"/>
  <c r="P48" i="11"/>
  <c r="BT45" i="23" s="1"/>
  <c r="P12" i="11"/>
  <c r="BT9" i="23" s="1"/>
  <c r="Q68" i="11"/>
  <c r="BU65" i="23" s="1"/>
  <c r="U12" i="11"/>
  <c r="BY9" i="23" s="1"/>
  <c r="B82" i="26"/>
  <c r="W88" i="11"/>
  <c r="CA85" i="23" s="1"/>
  <c r="U88" i="11"/>
  <c r="BY85" i="23" s="1"/>
  <c r="O88" i="11"/>
  <c r="BS85" i="23" s="1"/>
  <c r="W84" i="11"/>
  <c r="CA81" i="23" s="1"/>
  <c r="BV81" i="23"/>
  <c r="P84" i="11"/>
  <c r="BT81" i="23" s="1"/>
  <c r="U80" i="11"/>
  <c r="BY77" i="23" s="1"/>
  <c r="W80" i="11"/>
  <c r="CA77" i="23" s="1"/>
  <c r="V80" i="11"/>
  <c r="BZ77" i="23" s="1"/>
  <c r="Q80" i="11"/>
  <c r="BU77" i="23" s="1"/>
  <c r="X76" i="11"/>
  <c r="CB73" i="23" s="1"/>
  <c r="BW73" i="23"/>
  <c r="Q76" i="11"/>
  <c r="BU73" i="23" s="1"/>
  <c r="O76" i="11"/>
  <c r="BS73" i="23" s="1"/>
  <c r="EO76" i="11"/>
  <c r="W76" i="11"/>
  <c r="CA73" i="23" s="1"/>
  <c r="U76" i="11"/>
  <c r="BY73" i="23" s="1"/>
  <c r="FJ76" i="11"/>
  <c r="W72" i="11"/>
  <c r="CA69" i="23" s="1"/>
  <c r="P72" i="11"/>
  <c r="BT69" i="23" s="1"/>
  <c r="BX69" i="23"/>
  <c r="X68" i="11"/>
  <c r="CB65" i="23" s="1"/>
  <c r="V68" i="11"/>
  <c r="BZ65" i="23" s="1"/>
  <c r="BV65" i="23"/>
  <c r="U68" i="11"/>
  <c r="BY65" i="23" s="1"/>
  <c r="O68" i="11"/>
  <c r="BS65" i="23" s="1"/>
  <c r="FI68" i="11"/>
  <c r="ER68" i="11"/>
  <c r="U64" i="11"/>
  <c r="BY61" i="23" s="1"/>
  <c r="O64" i="11"/>
  <c r="BS61" i="23" s="1"/>
  <c r="Q64" i="11"/>
  <c r="BU61" i="23" s="1"/>
  <c r="P64" i="11"/>
  <c r="BT61" i="23" s="1"/>
  <c r="X60" i="11"/>
  <c r="CB57" i="23" s="1"/>
  <c r="U60" i="11"/>
  <c r="BY57" i="23" s="1"/>
  <c r="BW57" i="23"/>
  <c r="Q60" i="11"/>
  <c r="BU57" i="23" s="1"/>
  <c r="P60" i="11"/>
  <c r="BT57" i="23" s="1"/>
  <c r="FI60" i="11"/>
  <c r="EU60" i="11"/>
  <c r="W60" i="11"/>
  <c r="CA57" i="23" s="1"/>
  <c r="V60" i="11"/>
  <c r="BZ57" i="23" s="1"/>
  <c r="BX57" i="23"/>
  <c r="FJ60" i="11"/>
  <c r="EQ60" i="11"/>
  <c r="W56" i="11"/>
  <c r="CA53" i="23" s="1"/>
  <c r="BX53" i="23"/>
  <c r="U56" i="11"/>
  <c r="BY53" i="23" s="1"/>
  <c r="O56" i="11"/>
  <c r="BS53" i="23" s="1"/>
  <c r="EQ56" i="11"/>
  <c r="W52" i="11"/>
  <c r="CA49" i="23" s="1"/>
  <c r="BV49" i="23"/>
  <c r="P52" i="11"/>
  <c r="BT49" i="23" s="1"/>
  <c r="U48" i="11"/>
  <c r="BY45" i="23" s="1"/>
  <c r="Q48" i="11"/>
  <c r="BU45" i="23" s="1"/>
  <c r="X44" i="11"/>
  <c r="CB41" i="23" s="1"/>
  <c r="W44" i="11"/>
  <c r="CA41" i="23" s="1"/>
  <c r="U44" i="11"/>
  <c r="BY41" i="23" s="1"/>
  <c r="BW41" i="23"/>
  <c r="Q44" i="11"/>
  <c r="BU41" i="23" s="1"/>
  <c r="O44" i="11"/>
  <c r="BS41" i="23" s="1"/>
  <c r="V44" i="11"/>
  <c r="BZ41" i="23" s="1"/>
  <c r="BX41" i="23"/>
  <c r="W40" i="11"/>
  <c r="CA37" i="23" s="1"/>
  <c r="V40" i="11"/>
  <c r="BZ37" i="23" s="1"/>
  <c r="BX37" i="23"/>
  <c r="P40" i="11"/>
  <c r="BT37" i="23" s="1"/>
  <c r="EU36" i="11"/>
  <c r="W36" i="11"/>
  <c r="CA33" i="23" s="1"/>
  <c r="FA36" i="11"/>
  <c r="ER36" i="11"/>
  <c r="EQ32" i="11"/>
  <c r="FJ28" i="11"/>
  <c r="EY28" i="11"/>
  <c r="EV28" i="11"/>
  <c r="DZ24" i="11"/>
  <c r="DV24" i="11"/>
  <c r="EF24" i="11"/>
  <c r="EC20" i="11"/>
  <c r="P20" i="11"/>
  <c r="BT17" i="23" s="1"/>
  <c r="DZ16" i="11"/>
  <c r="DV16" i="11"/>
  <c r="EH16" i="11"/>
  <c r="X12" i="11"/>
  <c r="W12" i="11"/>
  <c r="CA9" i="23" s="1"/>
  <c r="Q12" i="11"/>
  <c r="BU9" i="23" s="1"/>
  <c r="O12" i="11"/>
  <c r="BS9" i="23" s="1"/>
  <c r="B85" i="20"/>
  <c r="G85" i="20" s="1"/>
  <c r="F85" i="20" s="1"/>
  <c r="W82" i="1"/>
  <c r="B61" i="20"/>
  <c r="G61" i="20" s="1"/>
  <c r="F61" i="20" s="1"/>
  <c r="B45" i="20"/>
  <c r="D45" i="20" s="1"/>
  <c r="E45" i="20" s="1"/>
  <c r="C43" i="27" s="1"/>
  <c r="B37" i="20"/>
  <c r="D37" i="20" s="1"/>
  <c r="E37" i="20" s="1"/>
  <c r="C35" i="27" s="1"/>
  <c r="B21" i="20"/>
  <c r="V76" i="11"/>
  <c r="BZ73" i="23" s="1"/>
  <c r="W68" i="11"/>
  <c r="CA65" i="23" s="1"/>
  <c r="V87" i="11"/>
  <c r="BZ84" i="23" s="1"/>
  <c r="BW84" i="23"/>
  <c r="EU87" i="11"/>
  <c r="FI87" i="11"/>
  <c r="EP87" i="11"/>
  <c r="V83" i="11"/>
  <c r="BZ80" i="23" s="1"/>
  <c r="ER83" i="11"/>
  <c r="FJ83" i="11"/>
  <c r="BV80" i="23"/>
  <c r="V79" i="11"/>
  <c r="BZ76" i="23" s="1"/>
  <c r="U79" i="11"/>
  <c r="BY76" i="23" s="1"/>
  <c r="BV76" i="23"/>
  <c r="P79" i="11"/>
  <c r="BT76" i="23" s="1"/>
  <c r="BX76" i="23"/>
  <c r="V75" i="11"/>
  <c r="BZ72" i="23" s="1"/>
  <c r="BW72" i="23"/>
  <c r="V71" i="11"/>
  <c r="BZ68" i="23" s="1"/>
  <c r="U71" i="11"/>
  <c r="BY68" i="23" s="1"/>
  <c r="BW68" i="23"/>
  <c r="O71" i="11"/>
  <c r="BS68" i="23" s="1"/>
  <c r="P71" i="11"/>
  <c r="BT68" i="23" s="1"/>
  <c r="V67" i="11"/>
  <c r="BZ64" i="23" s="1"/>
  <c r="EV67" i="11"/>
  <c r="BV64" i="23"/>
  <c r="V63" i="11"/>
  <c r="BZ60" i="23" s="1"/>
  <c r="BX60" i="23"/>
  <c r="BV60" i="23"/>
  <c r="O63" i="11"/>
  <c r="BS60" i="23" s="1"/>
  <c r="V59" i="11"/>
  <c r="BZ56" i="23" s="1"/>
  <c r="BW56" i="23"/>
  <c r="V55" i="11"/>
  <c r="BZ52" i="23" s="1"/>
  <c r="BW52" i="23"/>
  <c r="V51" i="11"/>
  <c r="BZ48" i="23" s="1"/>
  <c r="BV48" i="23"/>
  <c r="V47" i="11"/>
  <c r="BZ44" i="23" s="1"/>
  <c r="BX44" i="23"/>
  <c r="BV44" i="23"/>
  <c r="P47" i="11"/>
  <c r="BT44" i="23" s="1"/>
  <c r="EU47" i="11"/>
  <c r="V43" i="11"/>
  <c r="BZ40" i="23" s="1"/>
  <c r="BW40" i="23"/>
  <c r="EQ31" i="11"/>
  <c r="EM23" i="11"/>
  <c r="EC15" i="11"/>
  <c r="DW7" i="11"/>
  <c r="B80" i="20"/>
  <c r="D80" i="20" s="1"/>
  <c r="E80" i="20" s="1"/>
  <c r="W77" i="1"/>
  <c r="B72" i="20"/>
  <c r="G72" i="20" s="1"/>
  <c r="F72" i="20" s="1"/>
  <c r="B48" i="20"/>
  <c r="D48" i="20" s="1"/>
  <c r="E48" i="20" s="1"/>
  <c r="C46" i="27" s="1"/>
  <c r="B24" i="20"/>
  <c r="B20" i="20"/>
  <c r="D20" i="20" s="1"/>
  <c r="E20" i="20" s="1"/>
  <c r="C18" i="27" s="1"/>
  <c r="EQ24" i="11"/>
  <c r="FJ87" i="11"/>
  <c r="FJ32" i="11"/>
  <c r="EK72" i="11"/>
  <c r="EY68" i="11"/>
  <c r="O60" i="11"/>
  <c r="BS57" i="23" s="1"/>
  <c r="O52" i="11"/>
  <c r="BS49" i="23" s="1"/>
  <c r="O47" i="11"/>
  <c r="BS44" i="23" s="1"/>
  <c r="P87" i="11"/>
  <c r="BT84" i="23" s="1"/>
  <c r="P68" i="11"/>
  <c r="BT65" i="23" s="1"/>
  <c r="Q88" i="11"/>
  <c r="BU85" i="23" s="1"/>
  <c r="Q56" i="11"/>
  <c r="BU53" i="23" s="1"/>
  <c r="BV56" i="23"/>
  <c r="BV41" i="23"/>
  <c r="BW48" i="23"/>
  <c r="U63" i="11"/>
  <c r="BY60" i="23" s="1"/>
  <c r="U40" i="11"/>
  <c r="BY37" i="23" s="1"/>
  <c r="A8" i="18"/>
  <c r="A10" i="18"/>
  <c r="A19" i="18"/>
  <c r="AQ67" i="33"/>
  <c r="AJ74" i="15"/>
  <c r="AW74" i="15"/>
  <c r="I74" i="15"/>
  <c r="X74" i="15"/>
  <c r="AK74" i="15"/>
  <c r="AO78" i="15"/>
  <c r="AZ82" i="15"/>
  <c r="AN82" i="15"/>
  <c r="BI86" i="15"/>
  <c r="AS86" i="15"/>
  <c r="CJ73" i="12"/>
  <c r="BB65" i="12"/>
  <c r="D19" i="33"/>
  <c r="DR16" i="11" s="1"/>
  <c r="BH13" i="23" s="1"/>
  <c r="BH9" i="12"/>
  <c r="BW9" i="12"/>
  <c r="AR9" i="12"/>
  <c r="V9" i="12"/>
  <c r="AB72" i="12"/>
  <c r="BM88" i="12"/>
  <c r="BA88" i="12"/>
  <c r="Q72" i="12"/>
  <c r="EL72" i="12"/>
  <c r="K72" i="12"/>
  <c r="DG72" i="12"/>
  <c r="CF88" i="12"/>
  <c r="CB88" i="12"/>
  <c r="CD88" i="12"/>
  <c r="AS88" i="12"/>
  <c r="AT88" i="12"/>
  <c r="CS72" i="12"/>
  <c r="AP30" i="12"/>
  <c r="DU30" i="12"/>
  <c r="DI31" i="12"/>
  <c r="EJ30" i="12"/>
  <c r="DG30" i="12"/>
  <c r="Z30" i="12"/>
  <c r="BN16" i="12"/>
  <c r="AQ16" i="12"/>
  <c r="EN16" i="12"/>
  <c r="DU73" i="12"/>
  <c r="DP73" i="12"/>
  <c r="DS73" i="12"/>
  <c r="EM65" i="12"/>
  <c r="BA74" i="15"/>
  <c r="AG78" i="15"/>
  <c r="AK78" i="15"/>
  <c r="Q82" i="15"/>
  <c r="AK82" i="15"/>
  <c r="Q86" i="15"/>
  <c r="AK86" i="15"/>
  <c r="AT72" i="12"/>
  <c r="U72" i="12"/>
  <c r="BC88" i="12"/>
  <c r="CE88" i="12"/>
  <c r="AW72" i="12"/>
  <c r="EM88" i="12"/>
  <c r="AG72" i="12"/>
  <c r="BX72" i="12"/>
  <c r="AI72" i="12"/>
  <c r="DT72" i="12"/>
  <c r="BV72" i="12"/>
  <c r="EN88" i="12"/>
  <c r="AQ88" i="12"/>
  <c r="F88" i="12"/>
  <c r="K88" i="12"/>
  <c r="CA88" i="12"/>
  <c r="BP31" i="12"/>
  <c r="AC30" i="12"/>
  <c r="DY30" i="12"/>
  <c r="CF30" i="12"/>
  <c r="BU30" i="12"/>
  <c r="AE19" i="12"/>
  <c r="Z19" i="12"/>
  <c r="CY19" i="12"/>
  <c r="DP15" i="12"/>
  <c r="DG16" i="12"/>
  <c r="EH16" i="12"/>
  <c r="AH16" i="12"/>
  <c r="EC8" i="12"/>
  <c r="E82" i="15"/>
  <c r="BL86" i="15"/>
  <c r="AS90" i="15"/>
  <c r="U25" i="15"/>
  <c r="BL25" i="15"/>
  <c r="N41" i="15"/>
  <c r="V45" i="15"/>
  <c r="AT49" i="15"/>
  <c r="AE53" i="15"/>
  <c r="K57" i="15"/>
  <c r="AE61" i="15"/>
  <c r="K65" i="15"/>
  <c r="AE69" i="15"/>
  <c r="BK69" i="15"/>
  <c r="K73" i="15"/>
  <c r="AA77" i="15"/>
  <c r="BG81" i="15"/>
  <c r="AY85" i="15"/>
  <c r="AC89" i="15"/>
  <c r="AJ89" i="15"/>
  <c r="AN89" i="15"/>
  <c r="Y89" i="15"/>
  <c r="AK89" i="15"/>
  <c r="AI89" i="15"/>
  <c r="BP85" i="15"/>
  <c r="BQ85" i="15"/>
  <c r="E85" i="15"/>
  <c r="BG85" i="15"/>
  <c r="AA85" i="15"/>
  <c r="Y85" i="15"/>
  <c r="H85" i="15"/>
  <c r="AQ85" i="15"/>
  <c r="K85" i="15"/>
  <c r="AC81" i="15"/>
  <c r="Y81" i="15"/>
  <c r="H81" i="15"/>
  <c r="AY81" i="15"/>
  <c r="S81" i="15"/>
  <c r="E81" i="15"/>
  <c r="AI81" i="15"/>
  <c r="AC77" i="15"/>
  <c r="AK77" i="15"/>
  <c r="AY77" i="15"/>
  <c r="S77" i="15"/>
  <c r="BE77" i="15"/>
  <c r="AN77" i="15"/>
  <c r="AI77" i="15"/>
  <c r="AC73" i="15"/>
  <c r="AK73" i="15"/>
  <c r="BG73" i="15"/>
  <c r="AM73" i="15"/>
  <c r="S73" i="15"/>
  <c r="BP73" i="15"/>
  <c r="AY73" i="15"/>
  <c r="AA73" i="15"/>
  <c r="G73" i="15"/>
  <c r="AC69" i="15"/>
  <c r="BE69" i="15"/>
  <c r="H69" i="15"/>
  <c r="AY69" i="15"/>
  <c r="AI69" i="15"/>
  <c r="S69" i="15"/>
  <c r="BV69" i="15"/>
  <c r="E69" i="15"/>
  <c r="BG69" i="15"/>
  <c r="AQ69" i="15"/>
  <c r="AA69" i="15"/>
  <c r="K69" i="15"/>
  <c r="AJ65" i="15"/>
  <c r="BC65" i="15"/>
  <c r="AM65" i="15"/>
  <c r="W65" i="15"/>
  <c r="G65" i="15"/>
  <c r="AN65" i="15"/>
  <c r="BK65" i="15"/>
  <c r="AU65" i="15"/>
  <c r="AE65" i="15"/>
  <c r="O65" i="15"/>
  <c r="BG61" i="15"/>
  <c r="AQ61" i="15"/>
  <c r="AA61" i="15"/>
  <c r="K61" i="15"/>
  <c r="AY61" i="15"/>
  <c r="AI61" i="15"/>
  <c r="S61" i="15"/>
  <c r="BE57" i="15"/>
  <c r="BK57" i="15"/>
  <c r="AU57" i="15"/>
  <c r="AE57" i="15"/>
  <c r="O57" i="15"/>
  <c r="BC57" i="15"/>
  <c r="AM57" i="15"/>
  <c r="W57" i="15"/>
  <c r="G57" i="15"/>
  <c r="H53" i="15"/>
  <c r="AK53" i="15"/>
  <c r="AY53" i="15"/>
  <c r="AI53" i="15"/>
  <c r="S53" i="15"/>
  <c r="BG53" i="15"/>
  <c r="AQ53" i="15"/>
  <c r="AA53" i="15"/>
  <c r="K53" i="15"/>
  <c r="AP49" i="15"/>
  <c r="BB49" i="15"/>
  <c r="V49" i="15"/>
  <c r="AL49" i="15"/>
  <c r="F49" i="15"/>
  <c r="BS45" i="15"/>
  <c r="J45" i="15"/>
  <c r="AC41" i="15"/>
  <c r="AE41" i="15"/>
  <c r="AB37" i="15"/>
  <c r="BH37" i="15"/>
  <c r="Z33" i="15"/>
  <c r="Q29" i="15"/>
  <c r="AF29" i="15"/>
  <c r="E29" i="15"/>
  <c r="BH21" i="15"/>
  <c r="AP25" i="15"/>
  <c r="Z29" i="15"/>
  <c r="AV37" i="15"/>
  <c r="AD41" i="15"/>
  <c r="BJ41" i="15"/>
  <c r="F45" i="15"/>
  <c r="AL45" i="15"/>
  <c r="N49" i="15"/>
  <c r="O53" i="15"/>
  <c r="AU53" i="15"/>
  <c r="AA57" i="15"/>
  <c r="BG57" i="15"/>
  <c r="O61" i="15"/>
  <c r="AU61" i="15"/>
  <c r="AA65" i="15"/>
  <c r="BG65" i="15"/>
  <c r="O69" i="15"/>
  <c r="AU69" i="15"/>
  <c r="AI73" i="15"/>
  <c r="BG77" i="15"/>
  <c r="AA81" i="15"/>
  <c r="S85" i="15"/>
  <c r="S89" i="15"/>
  <c r="AG25" i="15"/>
  <c r="AH41" i="15"/>
  <c r="AN69" i="15"/>
  <c r="H73" i="15"/>
  <c r="Y77" i="15"/>
  <c r="AK85" i="15"/>
  <c r="E89" i="15"/>
  <c r="BP69" i="15"/>
  <c r="AQ81" i="15"/>
  <c r="AI85" i="15"/>
  <c r="AY89" i="15"/>
  <c r="F29" i="15"/>
  <c r="BK45" i="15"/>
  <c r="AK69" i="15"/>
  <c r="Y73" i="15"/>
  <c r="AK81" i="15"/>
  <c r="BE85" i="15"/>
  <c r="BE89" i="15"/>
  <c r="BP81" i="15"/>
  <c r="AY91" i="15"/>
  <c r="W91" i="15"/>
  <c r="AM91" i="15"/>
  <c r="BY87" i="15"/>
  <c r="BZ87" i="15"/>
  <c r="BC87" i="15"/>
  <c r="G87" i="15"/>
  <c r="AI87" i="15"/>
  <c r="AI83" i="15"/>
  <c r="AY83" i="15"/>
  <c r="S83" i="15"/>
  <c r="BS79" i="15"/>
  <c r="AY79" i="15"/>
  <c r="AI79" i="15"/>
  <c r="S79" i="15"/>
  <c r="BQ79" i="15"/>
  <c r="BT79" i="15"/>
  <c r="BG79" i="15"/>
  <c r="AQ79" i="15"/>
  <c r="AA79" i="15"/>
  <c r="K79" i="15"/>
  <c r="BC75" i="15"/>
  <c r="AM75" i="15"/>
  <c r="W75" i="15"/>
  <c r="G75" i="15"/>
  <c r="BK75" i="15"/>
  <c r="AU75" i="15"/>
  <c r="AE75" i="15"/>
  <c r="O75" i="15"/>
  <c r="AC71" i="15"/>
  <c r="BG71" i="15"/>
  <c r="AQ71" i="15"/>
  <c r="AA71" i="15"/>
  <c r="K71" i="15"/>
  <c r="AY71" i="15"/>
  <c r="AI71" i="15"/>
  <c r="S71" i="15"/>
  <c r="AC67" i="15"/>
  <c r="BK67" i="15"/>
  <c r="AU67" i="15"/>
  <c r="AE67" i="15"/>
  <c r="O67" i="15"/>
  <c r="BC67" i="15"/>
  <c r="AM67" i="15"/>
  <c r="W67" i="15"/>
  <c r="G67" i="15"/>
  <c r="BF63" i="15"/>
  <c r="BQ63" i="15"/>
  <c r="BS63" i="15"/>
  <c r="BZ63" i="15"/>
  <c r="AY63" i="15"/>
  <c r="AI63" i="15"/>
  <c r="S63" i="15"/>
  <c r="BY63" i="15"/>
  <c r="BW63" i="15"/>
  <c r="BG63" i="15"/>
  <c r="AQ63" i="15"/>
  <c r="AA63" i="15"/>
  <c r="K63" i="15"/>
  <c r="AC59" i="15"/>
  <c r="BC59" i="15"/>
  <c r="AM59" i="15"/>
  <c r="W59" i="15"/>
  <c r="G59" i="15"/>
  <c r="BK59" i="15"/>
  <c r="AU59" i="15"/>
  <c r="AE59" i="15"/>
  <c r="O59" i="15"/>
  <c r="BZ55" i="15"/>
  <c r="BG55" i="15"/>
  <c r="AQ55" i="15"/>
  <c r="AA55" i="15"/>
  <c r="K55" i="15"/>
  <c r="AY55" i="15"/>
  <c r="AI55" i="15"/>
  <c r="S55" i="15"/>
  <c r="BF51" i="15"/>
  <c r="BP51" i="15"/>
  <c r="AL51" i="15"/>
  <c r="F51" i="15"/>
  <c r="BN51" i="15"/>
  <c r="BB51" i="15"/>
  <c r="V51" i="15"/>
  <c r="BF47" i="15"/>
  <c r="BJ47" i="15"/>
  <c r="AT47" i="15"/>
  <c r="N47" i="15"/>
  <c r="BF19" i="15"/>
  <c r="BQ19" i="15"/>
  <c r="A21" i="18"/>
  <c r="A20" i="18"/>
  <c r="A23" i="18"/>
  <c r="A11" i="18"/>
  <c r="A22" i="18"/>
  <c r="A17" i="18"/>
  <c r="A18" i="18"/>
  <c r="A14" i="18"/>
  <c r="AB86" i="15"/>
  <c r="AN86" i="15"/>
  <c r="BT81" i="15"/>
  <c r="A12" i="18"/>
  <c r="A9" i="18"/>
  <c r="A16" i="18"/>
  <c r="D40" i="33"/>
  <c r="DR37" i="11" s="1"/>
  <c r="BH34" i="23" s="1"/>
  <c r="CM30" i="12"/>
  <c r="BH82" i="15"/>
  <c r="AO82" i="15"/>
  <c r="P82" i="15"/>
  <c r="AZ86" i="15"/>
  <c r="AO86" i="15"/>
  <c r="AF86" i="15"/>
  <c r="BQ86" i="15"/>
  <c r="BN71" i="15"/>
  <c r="BP77" i="15"/>
  <c r="BF71" i="15"/>
  <c r="CE60" i="12"/>
  <c r="DX60" i="12"/>
  <c r="BA60" i="12"/>
  <c r="BM60" i="12"/>
  <c r="P60" i="12"/>
  <c r="DS60" i="12"/>
  <c r="AK60" i="12"/>
  <c r="L60" i="12"/>
  <c r="R60" i="12"/>
  <c r="DA60" i="12"/>
  <c r="BB60" i="12"/>
  <c r="EI60" i="12"/>
  <c r="BK60" i="12"/>
  <c r="S60" i="12"/>
  <c r="BI60" i="12"/>
  <c r="BN60" i="12"/>
  <c r="CY72" i="12"/>
  <c r="BQ72" i="12"/>
  <c r="DY72" i="12"/>
  <c r="DQ72" i="12"/>
  <c r="AX72" i="12"/>
  <c r="T72" i="12"/>
  <c r="AP88" i="12"/>
  <c r="DJ88" i="12"/>
  <c r="AW88" i="12"/>
  <c r="DW88" i="12"/>
  <c r="AV88" i="12"/>
  <c r="AU88" i="12"/>
  <c r="DD72" i="12"/>
  <c r="EH72" i="12"/>
  <c r="AU30" i="12"/>
  <c r="BM30" i="12"/>
  <c r="AK30" i="12"/>
  <c r="BV30" i="12"/>
  <c r="BL30" i="12"/>
  <c r="AE30" i="12"/>
  <c r="AF27" i="12"/>
  <c r="BJ27" i="12"/>
  <c r="DU42" i="12"/>
  <c r="Z42" i="12"/>
  <c r="EO42" i="12"/>
  <c r="BK42" i="12"/>
  <c r="DR42" i="12"/>
  <c r="BH42" i="12"/>
  <c r="AT42" i="12"/>
  <c r="BV42" i="12"/>
  <c r="CV42" i="12"/>
  <c r="BY42" i="12"/>
  <c r="EF42" i="12"/>
  <c r="AW42" i="12"/>
  <c r="CB42" i="12"/>
  <c r="BM42" i="12"/>
  <c r="DT42" i="12"/>
  <c r="AI42" i="12"/>
  <c r="CG42" i="12"/>
  <c r="EN42" i="12"/>
  <c r="BR42" i="12"/>
  <c r="CN42" i="12"/>
  <c r="V70" i="12"/>
  <c r="DY70" i="12"/>
  <c r="S70" i="12"/>
  <c r="AY70" i="12"/>
  <c r="DO70" i="12"/>
  <c r="DZ70" i="12"/>
  <c r="AC70" i="12"/>
  <c r="EK70" i="12"/>
  <c r="AH70" i="12"/>
  <c r="BC70" i="12"/>
  <c r="AS70" i="12"/>
  <c r="BU70" i="12"/>
  <c r="CY33" i="12"/>
  <c r="Z33" i="12"/>
  <c r="EL33" i="12"/>
  <c r="DS33" i="12"/>
  <c r="X33" i="12"/>
  <c r="CS33" i="12"/>
  <c r="N33" i="12" s="1"/>
  <c r="AS33" i="12"/>
  <c r="CV33" i="12"/>
  <c r="BQ33" i="12"/>
  <c r="DP33" i="12"/>
  <c r="AO33" i="12"/>
  <c r="CD33" i="12"/>
  <c r="AG33" i="12"/>
  <c r="N70" i="12"/>
  <c r="BN70" i="12"/>
  <c r="DV70" i="12"/>
  <c r="AP70" i="12"/>
  <c r="CR70" i="12"/>
  <c r="EI70" i="12"/>
  <c r="AK70" i="12"/>
  <c r="AM70" i="12"/>
  <c r="CM70" i="12"/>
  <c r="EF70" i="12"/>
  <c r="BM70" i="12"/>
  <c r="DM70" i="12"/>
  <c r="CA70" i="12"/>
  <c r="F70" i="12"/>
  <c r="BJ70" i="12"/>
  <c r="DA70" i="12"/>
  <c r="Z70" i="12"/>
  <c r="CL70" i="12"/>
  <c r="EE70" i="12"/>
  <c r="AG70" i="12"/>
  <c r="CD70" i="12"/>
  <c r="DT70" i="12"/>
  <c r="BI70" i="12"/>
  <c r="CZ70" i="12"/>
  <c r="EO70" i="12"/>
  <c r="AT70" i="12"/>
  <c r="DJ70" i="12"/>
  <c r="G70" i="12"/>
  <c r="CF70" i="12"/>
  <c r="ED70" i="12"/>
  <c r="BK70" i="12"/>
  <c r="DB70" i="12"/>
  <c r="CI70" i="12"/>
  <c r="M70" i="12"/>
  <c r="AV70" i="12"/>
  <c r="CW70" i="12"/>
  <c r="X70" i="12"/>
  <c r="BW70" i="12"/>
  <c r="DU70" i="12"/>
  <c r="BT70" i="12"/>
  <c r="T70" i="12"/>
  <c r="BR70" i="12"/>
  <c r="DR70" i="12"/>
  <c r="AL70" i="12"/>
  <c r="CV70" i="12"/>
  <c r="P70" i="12"/>
  <c r="AQ70" i="12"/>
  <c r="CK70" i="12"/>
  <c r="EJ70" i="12"/>
  <c r="BQ70" i="12"/>
  <c r="DH70" i="12"/>
  <c r="BS70" i="12"/>
  <c r="D70" i="12"/>
  <c r="BY69" i="12"/>
  <c r="DY69" i="12"/>
  <c r="BT69" i="12"/>
  <c r="AB69" i="12"/>
  <c r="BW69" i="12"/>
  <c r="G69" i="12"/>
  <c r="EK69" i="12"/>
  <c r="CZ69" i="12"/>
  <c r="EI69" i="12"/>
  <c r="EF69" i="12"/>
  <c r="CJ69" i="12"/>
  <c r="EH69" i="12"/>
  <c r="EN69" i="12"/>
  <c r="BF69" i="12"/>
  <c r="DD69" i="12"/>
  <c r="S69" i="12"/>
  <c r="N69" i="12"/>
  <c r="DK69" i="12"/>
  <c r="DU69" i="12"/>
  <c r="DV69" i="12"/>
  <c r="EL69" i="12"/>
  <c r="AH69" i="12"/>
  <c r="CG69" i="12"/>
  <c r="K69" i="12"/>
  <c r="AM69" i="12"/>
  <c r="EG69" i="12"/>
  <c r="AQ69" i="12"/>
  <c r="X69" i="12"/>
  <c r="M69" i="12"/>
  <c r="CF69" i="12"/>
  <c r="AR69" i="12"/>
  <c r="CH69" i="12"/>
  <c r="AN69" i="12"/>
  <c r="AU69" i="12"/>
  <c r="Z69" i="12"/>
  <c r="H81" i="12"/>
  <c r="CA81" i="12"/>
  <c r="CQ81" i="12"/>
  <c r="Y81" i="12"/>
  <c r="DG81" i="12"/>
  <c r="AP81" i="12"/>
  <c r="AF81" i="12"/>
  <c r="I81" i="12"/>
  <c r="BM81" i="12"/>
  <c r="AS81" i="12"/>
  <c r="DA81" i="12"/>
  <c r="AI81" i="12"/>
  <c r="DC81" i="12"/>
  <c r="CO81" i="12"/>
  <c r="O81" i="12"/>
  <c r="EK81" i="12"/>
  <c r="CY81" i="12"/>
  <c r="EM81" i="12"/>
  <c r="AX81" i="12"/>
  <c r="CG81" i="12"/>
  <c r="DK81" i="12"/>
  <c r="EN81" i="12"/>
  <c r="DU81" i="12"/>
  <c r="AD81" i="12"/>
  <c r="BN81" i="12"/>
  <c r="AC81" i="12"/>
  <c r="P81" i="12"/>
  <c r="AO81" i="12"/>
  <c r="R81" i="12"/>
  <c r="Q81" i="12"/>
  <c r="EL81" i="12"/>
  <c r="EF81" i="12"/>
  <c r="CM81" i="12"/>
  <c r="BZ81" i="12"/>
  <c r="ED81" i="12"/>
  <c r="EB81" i="12"/>
  <c r="K81" i="12"/>
  <c r="EO81" i="12"/>
  <c r="CP81" i="12"/>
  <c r="DB81" i="12"/>
  <c r="CV81" i="12"/>
  <c r="AG81" i="12"/>
  <c r="AH81" i="12"/>
  <c r="AY81" i="12"/>
  <c r="L81" i="12"/>
  <c r="BA81" i="12"/>
  <c r="DS81" i="12"/>
  <c r="BC81" i="12"/>
  <c r="M81" i="12"/>
  <c r="BF81" i="12"/>
  <c r="AQ81" i="12"/>
  <c r="AU81" i="12"/>
  <c r="DE81" i="12"/>
  <c r="DR81" i="12"/>
  <c r="EG81" i="12"/>
  <c r="CC81" i="12"/>
  <c r="T78" i="15"/>
  <c r="BD78" i="15"/>
  <c r="U78" i="15"/>
  <c r="T82" i="15"/>
  <c r="I82" i="15"/>
  <c r="H82" i="15"/>
  <c r="L86" i="15"/>
  <c r="I86" i="15"/>
  <c r="P86" i="15"/>
  <c r="E86" i="15"/>
  <c r="BP89" i="15"/>
  <c r="BF67" i="15"/>
  <c r="AC20" i="15"/>
  <c r="AQ88" i="33"/>
  <c r="AC88" i="15"/>
  <c r="BC88" i="15"/>
  <c r="AM88" i="15"/>
  <c r="W88" i="15"/>
  <c r="G88" i="15"/>
  <c r="AT88" i="15"/>
  <c r="AD88" i="15"/>
  <c r="N88" i="15"/>
  <c r="AY88" i="15"/>
  <c r="AI88" i="15"/>
  <c r="S88" i="15"/>
  <c r="BG88" i="15"/>
  <c r="AQ88" i="15"/>
  <c r="AA88" i="15"/>
  <c r="K88" i="15"/>
  <c r="AX88" i="15"/>
  <c r="AH88" i="15"/>
  <c r="R88" i="15"/>
  <c r="BG84" i="15"/>
  <c r="AA84" i="15"/>
  <c r="AT84" i="15"/>
  <c r="AD84" i="15"/>
  <c r="N84" i="15"/>
  <c r="BC84" i="15"/>
  <c r="W84" i="15"/>
  <c r="BY84" i="15"/>
  <c r="AM84" i="15"/>
  <c r="G84" i="15"/>
  <c r="AX84" i="15"/>
  <c r="BF80" i="15"/>
  <c r="BP80" i="15"/>
  <c r="AM80" i="15"/>
  <c r="S80" i="15"/>
  <c r="BG80" i="15"/>
  <c r="AI80" i="15"/>
  <c r="O80" i="15"/>
  <c r="BM80" i="15"/>
  <c r="AQ80" i="15"/>
  <c r="W80" i="15"/>
  <c r="G80" i="15"/>
  <c r="AY76" i="15"/>
  <c r="AI76" i="15"/>
  <c r="S76" i="15"/>
  <c r="BQ76" i="15"/>
  <c r="BK76" i="15"/>
  <c r="AU76" i="15"/>
  <c r="AE76" i="15"/>
  <c r="O76" i="15"/>
  <c r="BC76" i="15"/>
  <c r="AM76" i="15"/>
  <c r="W76" i="15"/>
  <c r="G76" i="15"/>
  <c r="BO72" i="15"/>
  <c r="AY72" i="15"/>
  <c r="AI72" i="15"/>
  <c r="S72" i="15"/>
  <c r="BK72" i="15"/>
  <c r="AU72" i="15"/>
  <c r="AE72" i="15"/>
  <c r="O72" i="15"/>
  <c r="BC72" i="15"/>
  <c r="AM72" i="15"/>
  <c r="W72" i="15"/>
  <c r="G72" i="15"/>
  <c r="BT72" i="15"/>
  <c r="AY68" i="15"/>
  <c r="AI68" i="15"/>
  <c r="S68" i="15"/>
  <c r="BK68" i="15"/>
  <c r="AU68" i="15"/>
  <c r="AE68" i="15"/>
  <c r="O68" i="15"/>
  <c r="BC68" i="15"/>
  <c r="AM68" i="15"/>
  <c r="W68" i="15"/>
  <c r="G68" i="15"/>
  <c r="AY64" i="15"/>
  <c r="AI64" i="15"/>
  <c r="S64" i="15"/>
  <c r="BK64" i="15"/>
  <c r="AU64" i="15"/>
  <c r="AE64" i="15"/>
  <c r="O64" i="15"/>
  <c r="CA64" i="15"/>
  <c r="BU64" i="15"/>
  <c r="BC64" i="15"/>
  <c r="AM64" i="15"/>
  <c r="W64" i="15"/>
  <c r="G64" i="15"/>
  <c r="AY60" i="15"/>
  <c r="AI60" i="15"/>
  <c r="S60" i="15"/>
  <c r="BK60" i="15"/>
  <c r="AU60" i="15"/>
  <c r="AE60" i="15"/>
  <c r="O60" i="15"/>
  <c r="BO60" i="15"/>
  <c r="BP60" i="15"/>
  <c r="BC60" i="15"/>
  <c r="AM60" i="15"/>
  <c r="W60" i="15"/>
  <c r="G60" i="15"/>
  <c r="BP56" i="15"/>
  <c r="BM56" i="15"/>
  <c r="AY56" i="15"/>
  <c r="AI56" i="15"/>
  <c r="S56" i="15"/>
  <c r="BK56" i="15"/>
  <c r="AU56" i="15"/>
  <c r="AE56" i="15"/>
  <c r="O56" i="15"/>
  <c r="BC56" i="15"/>
  <c r="AM56" i="15"/>
  <c r="W56" i="15"/>
  <c r="G56" i="15"/>
  <c r="BS56" i="15"/>
  <c r="AC52" i="15"/>
  <c r="BK52" i="15"/>
  <c r="AR52" i="15"/>
  <c r="R52" i="15"/>
  <c r="BU52" i="15"/>
  <c r="BG52" i="15"/>
  <c r="AM52" i="15"/>
  <c r="J52" i="15"/>
  <c r="K52" i="15"/>
  <c r="AX52" i="15"/>
  <c r="Z52" i="15"/>
  <c r="BP48" i="15"/>
  <c r="AX48" i="15"/>
  <c r="R48" i="15"/>
  <c r="AP48" i="15"/>
  <c r="J48" i="15"/>
  <c r="Z48" i="15"/>
  <c r="AX44" i="15"/>
  <c r="R44" i="15"/>
  <c r="AP44" i="15"/>
  <c r="J44" i="15"/>
  <c r="Z44" i="15"/>
  <c r="BN44" i="15"/>
  <c r="K44" i="15"/>
  <c r="BP40" i="15"/>
  <c r="AW40" i="15"/>
  <c r="F40" i="15"/>
  <c r="K40" i="15"/>
  <c r="AL40" i="15"/>
  <c r="BQ40" i="15"/>
  <c r="Q40" i="15"/>
  <c r="BB36" i="15"/>
  <c r="L36" i="15"/>
  <c r="AR36" i="15"/>
  <c r="BR36" i="15"/>
  <c r="V36" i="15"/>
  <c r="BZ36" i="15"/>
  <c r="BP32" i="15"/>
  <c r="AB32" i="15"/>
  <c r="K32" i="15"/>
  <c r="BH32" i="15"/>
  <c r="Q32" i="15"/>
  <c r="AL32" i="15"/>
  <c r="BF28" i="15"/>
  <c r="AG28" i="15"/>
  <c r="V28" i="15"/>
  <c r="AR28" i="15"/>
  <c r="BR28" i="15"/>
  <c r="AW24" i="15"/>
  <c r="F24" i="15"/>
  <c r="K24" i="15"/>
  <c r="AL24" i="15"/>
  <c r="BH24" i="15"/>
  <c r="Q24" i="15"/>
  <c r="Z17" i="15"/>
  <c r="BL17" i="15"/>
  <c r="U17" i="15"/>
  <c r="BU17" i="15"/>
  <c r="BX17" i="15"/>
  <c r="G17" i="15"/>
  <c r="W17" i="15"/>
  <c r="AM17" i="15"/>
  <c r="BC17" i="15"/>
  <c r="H17" i="15"/>
  <c r="AH17" i="15"/>
  <c r="BD17" i="15"/>
  <c r="N17" i="15"/>
  <c r="AJ17" i="15"/>
  <c r="BE17" i="15"/>
  <c r="BA17" i="15"/>
  <c r="BY17" i="15"/>
  <c r="BO17" i="15"/>
  <c r="K17" i="15"/>
  <c r="AA17" i="15"/>
  <c r="AQ17" i="15"/>
  <c r="BG17" i="15"/>
  <c r="M17" i="15"/>
  <c r="AN17" i="15"/>
  <c r="BI17" i="15"/>
  <c r="T17" i="15"/>
  <c r="AO17" i="15"/>
  <c r="BJ17" i="15"/>
  <c r="AF17" i="15"/>
  <c r="BQ17" i="15"/>
  <c r="BS17" i="15"/>
  <c r="BZ17" i="15"/>
  <c r="S17" i="15"/>
  <c r="AI17" i="15"/>
  <c r="AY17" i="15"/>
  <c r="CA17" i="15"/>
  <c r="X17" i="15"/>
  <c r="AX17" i="15"/>
  <c r="I17" i="15"/>
  <c r="AD17" i="15"/>
  <c r="AZ17" i="15"/>
  <c r="AC13" i="15"/>
  <c r="BT13" i="15"/>
  <c r="AA13" i="15"/>
  <c r="BG13" i="15"/>
  <c r="AS13" i="15"/>
  <c r="AD13" i="15"/>
  <c r="BR13" i="15"/>
  <c r="AE13" i="15"/>
  <c r="M13" i="15"/>
  <c r="BI13" i="15"/>
  <c r="AJ13" i="15"/>
  <c r="K13" i="15"/>
  <c r="BQ13" i="15"/>
  <c r="O13" i="15"/>
  <c r="AY13" i="15"/>
  <c r="AH13" i="15"/>
  <c r="T13" i="15"/>
  <c r="BJ13" i="15"/>
  <c r="AC11" i="15"/>
  <c r="R11" i="15"/>
  <c r="K11" i="15"/>
  <c r="CU73" i="12"/>
  <c r="EM73" i="12"/>
  <c r="CV73" i="12"/>
  <c r="BJ73" i="12"/>
  <c r="D91" i="33"/>
  <c r="DR88" i="11" s="1"/>
  <c r="BH85" i="23" s="1"/>
  <c r="CG70" i="33"/>
  <c r="EB49" i="12"/>
  <c r="DG73" i="12"/>
  <c r="EA73" i="12"/>
  <c r="DB73" i="12"/>
  <c r="BO73" i="12"/>
  <c r="D24" i="33"/>
  <c r="DR21" i="11" s="1"/>
  <c r="BH18" i="23" s="1"/>
  <c r="AQ86" i="33"/>
  <c r="Q42" i="12"/>
  <c r="X66" i="11"/>
  <c r="CB63" i="23" s="1"/>
  <c r="Y53" i="34"/>
  <c r="BN50" i="23" s="1"/>
  <c r="CL73" i="12"/>
  <c r="BZ73" i="12"/>
  <c r="AC73" i="12"/>
  <c r="D7" i="34"/>
  <c r="BL4" i="23" s="1"/>
  <c r="AC86" i="15"/>
  <c r="W70" i="11"/>
  <c r="CA67" i="23" s="1"/>
  <c r="AC46" i="15"/>
  <c r="V82" i="11"/>
  <c r="BZ79" i="23" s="1"/>
  <c r="W86" i="11"/>
  <c r="CA83" i="23" s="1"/>
  <c r="Y22" i="34"/>
  <c r="BN19" i="23" s="1"/>
  <c r="D48" i="34"/>
  <c r="BL45" i="23" s="1"/>
  <c r="D43" i="34"/>
  <c r="BL40" i="23" s="1"/>
  <c r="BI50" i="15"/>
  <c r="Y50" i="15"/>
  <c r="BH50" i="15"/>
  <c r="AB50" i="15"/>
  <c r="CA50" i="15"/>
  <c r="BN50" i="15"/>
  <c r="BZ54" i="15"/>
  <c r="BM58" i="15"/>
  <c r="BS87" i="15"/>
  <c r="BW80" i="15"/>
  <c r="BB17" i="15"/>
  <c r="Y53" i="15"/>
  <c r="AY50" i="15"/>
  <c r="K50" i="15"/>
  <c r="AG54" i="15"/>
  <c r="H54" i="15"/>
  <c r="AZ58" i="15"/>
  <c r="AO58" i="15"/>
  <c r="AN58" i="15"/>
  <c r="AK58" i="15"/>
  <c r="BV27" i="15"/>
  <c r="BF90" i="15"/>
  <c r="AO90" i="15"/>
  <c r="BX90" i="15"/>
  <c r="BG90" i="15"/>
  <c r="AQ90" i="15"/>
  <c r="AA90" i="15"/>
  <c r="K90" i="15"/>
  <c r="AB90" i="15"/>
  <c r="BN90" i="15"/>
  <c r="BC90" i="15"/>
  <c r="AM90" i="15"/>
  <c r="W90" i="15"/>
  <c r="G90" i="15"/>
  <c r="AC83" i="15"/>
  <c r="BK83" i="15"/>
  <c r="AU83" i="15"/>
  <c r="AE83" i="15"/>
  <c r="O83" i="15"/>
  <c r="BS83" i="15"/>
  <c r="BG83" i="15"/>
  <c r="AQ83" i="15"/>
  <c r="AA83" i="15"/>
  <c r="K83" i="15"/>
  <c r="AC79" i="15"/>
  <c r="BU79" i="15"/>
  <c r="BX79" i="15"/>
  <c r="CA79" i="15"/>
  <c r="BF79" i="15"/>
  <c r="BY79" i="15"/>
  <c r="BR79" i="15"/>
  <c r="AC64" i="15"/>
  <c r="BP64" i="15"/>
  <c r="AC60" i="15"/>
  <c r="BF60" i="15"/>
  <c r="BX60" i="15"/>
  <c r="S87" i="15"/>
  <c r="AY87" i="15"/>
  <c r="S91" i="15"/>
  <c r="AW50" i="15"/>
  <c r="M50" i="15"/>
  <c r="AV50" i="15"/>
  <c r="P50" i="15"/>
  <c r="BW50" i="15"/>
  <c r="BT54" i="15"/>
  <c r="BN54" i="15"/>
  <c r="BN58" i="15"/>
  <c r="BZ32" i="15"/>
  <c r="AZ54" i="15"/>
  <c r="Y54" i="15"/>
  <c r="AR58" i="15"/>
  <c r="AG58" i="15"/>
  <c r="AF58" i="15"/>
  <c r="BP11" i="15"/>
  <c r="BF83" i="15"/>
  <c r="BF11" i="15"/>
  <c r="D39" i="34"/>
  <c r="BL36" i="23" s="1"/>
  <c r="D52" i="34"/>
  <c r="BL49" i="23" s="1"/>
  <c r="AC58" i="15"/>
  <c r="E58" i="15"/>
  <c r="AS58" i="15"/>
  <c r="P58" i="15"/>
  <c r="AV58" i="15"/>
  <c r="Q58" i="15"/>
  <c r="AW58" i="15"/>
  <c r="AB58" i="15"/>
  <c r="BH58" i="15"/>
  <c r="BS58" i="15"/>
  <c r="CA58" i="15"/>
  <c r="M58" i="15"/>
  <c r="BA58" i="15"/>
  <c r="X58" i="15"/>
  <c r="BD58" i="15"/>
  <c r="Y58" i="15"/>
  <c r="BE58" i="15"/>
  <c r="AJ58" i="15"/>
  <c r="BT58" i="15"/>
  <c r="BY58" i="15"/>
  <c r="BO58" i="15"/>
  <c r="BP54" i="15"/>
  <c r="AK54" i="15"/>
  <c r="X54" i="15"/>
  <c r="BL54" i="15"/>
  <c r="AO54" i="15"/>
  <c r="AJ54" i="15"/>
  <c r="BR54" i="15"/>
  <c r="CA54" i="15"/>
  <c r="BM54" i="15"/>
  <c r="BY54" i="15"/>
  <c r="BA54" i="15"/>
  <c r="AF54" i="15"/>
  <c r="I54" i="15"/>
  <c r="BE54" i="15"/>
  <c r="AR54" i="15"/>
  <c r="BV54" i="15"/>
  <c r="BQ54" i="15"/>
  <c r="BW54" i="15"/>
  <c r="AA50" i="15"/>
  <c r="AT50" i="15"/>
  <c r="V50" i="15"/>
  <c r="BV50" i="15"/>
  <c r="BM50" i="15"/>
  <c r="BX50" i="15"/>
  <c r="T50" i="15"/>
  <c r="AJ50" i="15"/>
  <c r="AZ50" i="15"/>
  <c r="BY50" i="15"/>
  <c r="Q50" i="15"/>
  <c r="AK50" i="15"/>
  <c r="BA50" i="15"/>
  <c r="AQ50" i="15"/>
  <c r="S50" i="15"/>
  <c r="AL50" i="15"/>
  <c r="BZ50" i="15"/>
  <c r="BT50" i="15"/>
  <c r="H50" i="15"/>
  <c r="X50" i="15"/>
  <c r="AN50" i="15"/>
  <c r="BD50" i="15"/>
  <c r="E50" i="15"/>
  <c r="U50" i="15"/>
  <c r="AO50" i="15"/>
  <c r="BE50" i="15"/>
  <c r="BF44" i="15"/>
  <c r="BZ44" i="15"/>
  <c r="AC40" i="15"/>
  <c r="M40" i="15"/>
  <c r="AC36" i="15"/>
  <c r="BF36" i="15"/>
  <c r="BP28" i="15"/>
  <c r="H28" i="15"/>
  <c r="BP24" i="15"/>
  <c r="BS24" i="15"/>
  <c r="AC17" i="15"/>
  <c r="J17" i="15"/>
  <c r="AC91" i="15"/>
  <c r="CA91" i="15"/>
  <c r="BK91" i="15"/>
  <c r="AU91" i="15"/>
  <c r="AE91" i="15"/>
  <c r="O91" i="15"/>
  <c r="BG91" i="15"/>
  <c r="AQ91" i="15"/>
  <c r="AA91" i="15"/>
  <c r="K91" i="15"/>
  <c r="BM87" i="15"/>
  <c r="BV87" i="15"/>
  <c r="BN87" i="15"/>
  <c r="BK87" i="15"/>
  <c r="AU87" i="15"/>
  <c r="AE87" i="15"/>
  <c r="O87" i="15"/>
  <c r="BQ87" i="15"/>
  <c r="CA87" i="15"/>
  <c r="BT87" i="15"/>
  <c r="BG87" i="15"/>
  <c r="AQ87" i="15"/>
  <c r="AA87" i="15"/>
  <c r="K87" i="15"/>
  <c r="BT84" i="15"/>
  <c r="AY84" i="15"/>
  <c r="AI84" i="15"/>
  <c r="S84" i="15"/>
  <c r="BK84" i="15"/>
  <c r="AU84" i="15"/>
  <c r="AE84" i="15"/>
  <c r="O84" i="15"/>
  <c r="AC80" i="15"/>
  <c r="AY80" i="15"/>
  <c r="BK80" i="15"/>
  <c r="AU80" i="15"/>
  <c r="AE80" i="15"/>
  <c r="AC76" i="15"/>
  <c r="BF76" i="15"/>
  <c r="BP76" i="15"/>
  <c r="BY76" i="15"/>
  <c r="AK65" i="15"/>
  <c r="BE65" i="15"/>
  <c r="AC61" i="15"/>
  <c r="Y61" i="15"/>
  <c r="AK61" i="15"/>
  <c r="AC57" i="15"/>
  <c r="AJ57" i="15"/>
  <c r="AN57" i="15"/>
  <c r="AC49" i="15"/>
  <c r="AU49" i="15"/>
  <c r="BO49" i="15"/>
  <c r="AX49" i="15"/>
  <c r="BF43" i="15"/>
  <c r="BP43" i="15"/>
  <c r="BP20" i="15"/>
  <c r="BF20" i="15"/>
  <c r="AC12" i="15"/>
  <c r="BB12" i="15"/>
  <c r="BF10" i="15"/>
  <c r="BM10" i="15"/>
  <c r="BE10" i="15"/>
  <c r="AM10" i="15"/>
  <c r="BC10" i="15"/>
  <c r="CA10" i="15"/>
  <c r="O10" i="15"/>
  <c r="AT10" i="15"/>
  <c r="BJ10" i="15"/>
  <c r="CB49" i="12"/>
  <c r="AL42" i="12"/>
  <c r="R49" i="12"/>
  <c r="S49" i="12"/>
  <c r="CZ49" i="12"/>
  <c r="X56" i="11"/>
  <c r="CB53" i="23" s="1"/>
  <c r="DH42" i="12"/>
  <c r="CT65" i="12"/>
  <c r="CX65" i="12"/>
  <c r="ED65" i="12"/>
  <c r="CA65" i="12"/>
  <c r="DJ65" i="12"/>
  <c r="EC65" i="12"/>
  <c r="DS65" i="12"/>
  <c r="CG65" i="33"/>
  <c r="AQ19" i="33"/>
  <c r="AQ79" i="33"/>
  <c r="D67" i="33"/>
  <c r="DR64" i="11" s="1"/>
  <c r="BH61" i="23" s="1"/>
  <c r="AQ43" i="33"/>
  <c r="Y16" i="34"/>
  <c r="BN13" i="23" s="1"/>
  <c r="W85" i="11"/>
  <c r="CA82" i="23" s="1"/>
  <c r="AC32" i="15"/>
  <c r="X72" i="11"/>
  <c r="CB69" i="23" s="1"/>
  <c r="X40" i="11"/>
  <c r="CB37" i="23" s="1"/>
  <c r="DZ65" i="12"/>
  <c r="BK65" i="12"/>
  <c r="O65" i="12"/>
  <c r="G65" i="12"/>
  <c r="CG32" i="33"/>
  <c r="D75" i="33"/>
  <c r="DR72" i="11" s="1"/>
  <c r="BH69" i="23" s="1"/>
  <c r="D87" i="33"/>
  <c r="DR84" i="11" s="1"/>
  <c r="BH81" i="23" s="1"/>
  <c r="D70" i="33"/>
  <c r="DR67" i="11" s="1"/>
  <c r="BH64" i="23" s="1"/>
  <c r="AQ48" i="33"/>
  <c r="CG90" i="33"/>
  <c r="X50" i="11"/>
  <c r="CB47" i="23" s="1"/>
  <c r="V88" i="11"/>
  <c r="BZ85" i="23" s="1"/>
  <c r="W74" i="11"/>
  <c r="CA71" i="23" s="1"/>
  <c r="W54" i="11"/>
  <c r="CA51" i="23" s="1"/>
  <c r="X82" i="11"/>
  <c r="CB79" i="23" s="1"/>
  <c r="W87" i="1"/>
  <c r="Y41" i="34"/>
  <c r="BN38" i="23" s="1"/>
  <c r="Y20" i="34"/>
  <c r="BN17" i="23" s="1"/>
  <c r="W53" i="11"/>
  <c r="CA50" i="23" s="1"/>
  <c r="X88" i="11"/>
  <c r="CB85" i="23" s="1"/>
  <c r="BQ57" i="12"/>
  <c r="F62" i="12"/>
  <c r="BW62" i="12"/>
  <c r="N62" i="12"/>
  <c r="DW62" i="12"/>
  <c r="EC57" i="12"/>
  <c r="CT57" i="12"/>
  <c r="EN57" i="12"/>
  <c r="DG57" i="12"/>
  <c r="F57" i="12"/>
  <c r="Q57" i="12"/>
  <c r="DE57" i="12"/>
  <c r="O57" i="12"/>
  <c r="CL57" i="12"/>
  <c r="D57" i="12"/>
  <c r="D49" i="33"/>
  <c r="DR46" i="11" s="1"/>
  <c r="BH43" i="23" s="1"/>
  <c r="D9" i="34"/>
  <c r="BL6" i="23" s="1"/>
  <c r="BP22" i="15"/>
  <c r="D62" i="12"/>
  <c r="BV62" i="12"/>
  <c r="BZ62" i="12"/>
  <c r="DV62" i="12"/>
  <c r="EI62" i="12"/>
  <c r="BW57" i="12"/>
  <c r="EF57" i="12"/>
  <c r="AK57" i="12"/>
  <c r="DS57" i="12"/>
  <c r="BK57" i="12"/>
  <c r="CA57" i="12"/>
  <c r="BR57" i="12"/>
  <c r="AQ44" i="33"/>
  <c r="D79" i="33"/>
  <c r="DR76" i="11" s="1"/>
  <c r="BH73" i="23" s="1"/>
  <c r="D53" i="33"/>
  <c r="DR50" i="11" s="1"/>
  <c r="BH47" i="23" s="1"/>
  <c r="AQ82" i="33"/>
  <c r="CG57" i="33"/>
  <c r="AC28" i="15"/>
  <c r="DY57" i="12"/>
  <c r="E57" i="12"/>
  <c r="J62" i="12"/>
  <c r="AZ62" i="12"/>
  <c r="DF62" i="12"/>
  <c r="DY62" i="12"/>
  <c r="DU57" i="12"/>
  <c r="AV57" i="12"/>
  <c r="AS57" i="12"/>
  <c r="CR57" i="12"/>
  <c r="AX57" i="12"/>
  <c r="Y57" i="12"/>
  <c r="AQ71" i="33"/>
  <c r="D71" i="33"/>
  <c r="DR68" i="11" s="1"/>
  <c r="BH65" i="23" s="1"/>
  <c r="AQ46" i="33"/>
  <c r="D61" i="33"/>
  <c r="DR58" i="11" s="1"/>
  <c r="BH55" i="23" s="1"/>
  <c r="D46" i="33"/>
  <c r="DR43" i="11" s="1"/>
  <c r="BH40" i="23" s="1"/>
  <c r="D82" i="33"/>
  <c r="DR79" i="11" s="1"/>
  <c r="BH76" i="23" s="1"/>
  <c r="AQ57" i="33"/>
  <c r="CG39" i="33"/>
  <c r="BP92" i="15"/>
  <c r="R92" i="15"/>
  <c r="H92" i="15"/>
  <c r="BF92" i="15"/>
  <c r="AI92" i="15"/>
  <c r="AT92" i="15"/>
  <c r="U82" i="15"/>
  <c r="BI82" i="15"/>
  <c r="AF82" i="15"/>
  <c r="BL82" i="15"/>
  <c r="AG82" i="15"/>
  <c r="L82" i="15"/>
  <c r="AR82" i="15"/>
  <c r="BP82" i="15"/>
  <c r="BF82" i="15"/>
  <c r="AC82" i="15"/>
  <c r="M82" i="15"/>
  <c r="BA82" i="15"/>
  <c r="X82" i="15"/>
  <c r="BD82" i="15"/>
  <c r="Y82" i="15"/>
  <c r="BE82" i="15"/>
  <c r="AJ82" i="15"/>
  <c r="AC75" i="15"/>
  <c r="BF75" i="15"/>
  <c r="BP66" i="15"/>
  <c r="M66" i="15"/>
  <c r="H66" i="15"/>
  <c r="AV66" i="15"/>
  <c r="AC66" i="15"/>
  <c r="E66" i="15"/>
  <c r="BA66" i="15"/>
  <c r="Y40" i="34"/>
  <c r="BN37" i="23" s="1"/>
  <c r="D37" i="34"/>
  <c r="BL34" i="23" s="1"/>
  <c r="Y26" i="34"/>
  <c r="BN23" i="23" s="1"/>
  <c r="BP68" i="15"/>
  <c r="AC68" i="15"/>
  <c r="BF68" i="15"/>
  <c r="BP50" i="15"/>
  <c r="BF50" i="15"/>
  <c r="BF87" i="15"/>
  <c r="AC87" i="15"/>
  <c r="BF70" i="15"/>
  <c r="BN70" i="15"/>
  <c r="BA70" i="15"/>
  <c r="AF70" i="15"/>
  <c r="I70" i="15"/>
  <c r="BE70" i="15"/>
  <c r="AR70" i="15"/>
  <c r="AC70" i="15"/>
  <c r="AK70" i="15"/>
  <c r="X70" i="15"/>
  <c r="BL70" i="15"/>
  <c r="AO70" i="15"/>
  <c r="AJ70" i="15"/>
  <c r="AC53" i="15"/>
  <c r="BV53" i="15"/>
  <c r="D46" i="34"/>
  <c r="BL43" i="23" s="1"/>
  <c r="D41" i="34"/>
  <c r="BL38" i="23" s="1"/>
  <c r="Y43" i="34"/>
  <c r="BN40" i="23" s="1"/>
  <c r="AC72" i="15"/>
  <c r="BF72" i="15"/>
  <c r="AJ90" i="15"/>
  <c r="AV90" i="15"/>
  <c r="M35" i="15"/>
  <c r="BP35" i="15"/>
  <c r="BF54" i="15"/>
  <c r="BP62" i="15"/>
  <c r="BX78" i="23"/>
  <c r="BX72" i="23"/>
  <c r="U52" i="11"/>
  <c r="BY49" i="23" s="1"/>
  <c r="V69" i="11"/>
  <c r="BZ66" i="23" s="1"/>
  <c r="V64" i="11"/>
  <c r="BZ61" i="23" s="1"/>
  <c r="V58" i="11"/>
  <c r="BZ55" i="23" s="1"/>
  <c r="W81" i="11"/>
  <c r="CA78" i="23" s="1"/>
  <c r="W49" i="11"/>
  <c r="CA46" i="23" s="1"/>
  <c r="CG84" i="33"/>
  <c r="B76" i="34"/>
  <c r="D76" i="34" s="1"/>
  <c r="BL73" i="23" s="1"/>
  <c r="W76" i="34"/>
  <c r="Y76" i="34" s="1"/>
  <c r="BN73" i="23" s="1"/>
  <c r="AP76" i="34"/>
  <c r="AP73" i="34"/>
  <c r="W73" i="34"/>
  <c r="Y73" i="34" s="1"/>
  <c r="BN70" i="23" s="1"/>
  <c r="B73" i="34"/>
  <c r="D73" i="34" s="1"/>
  <c r="BL70" i="23" s="1"/>
  <c r="W70" i="34"/>
  <c r="Y70" i="34" s="1"/>
  <c r="BN67" i="23" s="1"/>
  <c r="B70" i="34"/>
  <c r="D70" i="34" s="1"/>
  <c r="BL67" i="23" s="1"/>
  <c r="AP70" i="34"/>
  <c r="B67" i="34"/>
  <c r="D67" i="34" s="1"/>
  <c r="BL64" i="23" s="1"/>
  <c r="W67" i="34"/>
  <c r="Y67" i="34" s="1"/>
  <c r="BN64" i="23" s="1"/>
  <c r="AP67" i="34"/>
  <c r="B60" i="34"/>
  <c r="D60" i="34" s="1"/>
  <c r="BL57" i="23" s="1"/>
  <c r="W60" i="34"/>
  <c r="Y60" i="34" s="1"/>
  <c r="BN57" i="23" s="1"/>
  <c r="AP60" i="34"/>
  <c r="W58" i="34"/>
  <c r="Y58" i="34" s="1"/>
  <c r="BN55" i="23" s="1"/>
  <c r="AP58" i="34"/>
  <c r="B58" i="34"/>
  <c r="D58" i="34" s="1"/>
  <c r="BL55" i="23" s="1"/>
  <c r="W56" i="34"/>
  <c r="Y56" i="34" s="1"/>
  <c r="BN53" i="23" s="1"/>
  <c r="AP56" i="34"/>
  <c r="B56" i="34"/>
  <c r="D56" i="34" s="1"/>
  <c r="BL53" i="23" s="1"/>
  <c r="BP44" i="15"/>
  <c r="AC48" i="15"/>
  <c r="AC44" i="15"/>
  <c r="BF31" i="15"/>
  <c r="AC19" i="15"/>
  <c r="AC10" i="15"/>
  <c r="BX81" i="23"/>
  <c r="BX61" i="23"/>
  <c r="U87" i="11"/>
  <c r="BY84" i="23" s="1"/>
  <c r="U58" i="11"/>
  <c r="BY55" i="23" s="1"/>
  <c r="V84" i="11"/>
  <c r="BZ81" i="23" s="1"/>
  <c r="V78" i="11"/>
  <c r="BZ75" i="23" s="1"/>
  <c r="V52" i="11"/>
  <c r="BZ49" i="23" s="1"/>
  <c r="V46" i="11"/>
  <c r="BZ43" i="23" s="1"/>
  <c r="W64" i="11"/>
  <c r="CA61" i="23" s="1"/>
  <c r="X84" i="11"/>
  <c r="CB81" i="23" s="1"/>
  <c r="X64" i="11"/>
  <c r="CB61" i="23" s="1"/>
  <c r="X58" i="11"/>
  <c r="CB55" i="23" s="1"/>
  <c r="X52" i="11"/>
  <c r="CB49" i="23" s="1"/>
  <c r="X32" i="11"/>
  <c r="CB29" i="23" s="1"/>
  <c r="C54" i="14"/>
  <c r="S47" i="12"/>
  <c r="B84" i="34"/>
  <c r="D84" i="34" s="1"/>
  <c r="BL81" i="23" s="1"/>
  <c r="W84" i="34"/>
  <c r="Y84" i="34" s="1"/>
  <c r="BN81" i="23" s="1"/>
  <c r="AP84" i="34"/>
  <c r="AP81" i="34"/>
  <c r="W81" i="34"/>
  <c r="Y81" i="34" s="1"/>
  <c r="BN78" i="23" s="1"/>
  <c r="B81" i="34"/>
  <c r="D81" i="34" s="1"/>
  <c r="BL78" i="23" s="1"/>
  <c r="B79" i="34"/>
  <c r="D79" i="34" s="1"/>
  <c r="BL76" i="23" s="1"/>
  <c r="AP79" i="34"/>
  <c r="W79" i="34"/>
  <c r="Y79" i="34" s="1"/>
  <c r="BN76" i="23" s="1"/>
  <c r="W72" i="34"/>
  <c r="Y72" i="34" s="1"/>
  <c r="BN69" i="23" s="1"/>
  <c r="AP72" i="34"/>
  <c r="B72" i="34"/>
  <c r="D72" i="34" s="1"/>
  <c r="BL69" i="23" s="1"/>
  <c r="AP69" i="34"/>
  <c r="B69" i="34"/>
  <c r="D69" i="34" s="1"/>
  <c r="BL66" i="23" s="1"/>
  <c r="W69" i="34"/>
  <c r="Y69" i="34" s="1"/>
  <c r="BN66" i="23" s="1"/>
  <c r="W66" i="34"/>
  <c r="Y66" i="34" s="1"/>
  <c r="BN63" i="23" s="1"/>
  <c r="AP66" i="34"/>
  <c r="B66" i="34"/>
  <c r="D66" i="34" s="1"/>
  <c r="BL63" i="23" s="1"/>
  <c r="B63" i="34"/>
  <c r="D63" i="34" s="1"/>
  <c r="BL60" i="23" s="1"/>
  <c r="AP63" i="34"/>
  <c r="W63" i="34"/>
  <c r="Y63" i="34" s="1"/>
  <c r="BN60" i="23" s="1"/>
  <c r="AW2" i="2"/>
  <c r="B83" i="34"/>
  <c r="D83" i="34" s="1"/>
  <c r="BL80" i="23" s="1"/>
  <c r="W83" i="34"/>
  <c r="Y83" i="34" s="1"/>
  <c r="BN80" i="23" s="1"/>
  <c r="AP83" i="34"/>
  <c r="W78" i="34"/>
  <c r="Y78" i="34" s="1"/>
  <c r="BN75" i="23" s="1"/>
  <c r="B78" i="34"/>
  <c r="D78" i="34" s="1"/>
  <c r="BL75" i="23" s="1"/>
  <c r="AP78" i="34"/>
  <c r="B75" i="34"/>
  <c r="D75" i="34" s="1"/>
  <c r="BL72" i="23" s="1"/>
  <c r="W75" i="34"/>
  <c r="Y75" i="34" s="1"/>
  <c r="BN72" i="23" s="1"/>
  <c r="AP75" i="34"/>
  <c r="B68" i="34"/>
  <c r="D68" i="34" s="1"/>
  <c r="BL65" i="23" s="1"/>
  <c r="W68" i="34"/>
  <c r="Y68" i="34" s="1"/>
  <c r="BN65" i="23" s="1"/>
  <c r="AP68" i="34"/>
  <c r="AP65" i="34"/>
  <c r="W65" i="34"/>
  <c r="Y65" i="34" s="1"/>
  <c r="BN62" i="23" s="1"/>
  <c r="B65" i="34"/>
  <c r="D65" i="34" s="1"/>
  <c r="BL62" i="23" s="1"/>
  <c r="W62" i="34"/>
  <c r="Y62" i="34" s="1"/>
  <c r="BN59" i="23" s="1"/>
  <c r="B62" i="34"/>
  <c r="D62" i="34" s="1"/>
  <c r="BL59" i="23" s="1"/>
  <c r="AP62" i="34"/>
  <c r="B59" i="34"/>
  <c r="D59" i="34" s="1"/>
  <c r="BL56" i="23" s="1"/>
  <c r="AP59" i="34"/>
  <c r="W59" i="34"/>
  <c r="Y59" i="34" s="1"/>
  <c r="BN56" i="23" s="1"/>
  <c r="AP57" i="34"/>
  <c r="W57" i="34"/>
  <c r="Y57" i="34" s="1"/>
  <c r="BN54" i="23" s="1"/>
  <c r="B57" i="34"/>
  <c r="D57" i="34" s="1"/>
  <c r="BL54" i="23" s="1"/>
  <c r="B55" i="34"/>
  <c r="D55" i="34" s="1"/>
  <c r="BL52" i="23" s="1"/>
  <c r="W55" i="34"/>
  <c r="Y55" i="34" s="1"/>
  <c r="BN52" i="23" s="1"/>
  <c r="AP55" i="34"/>
  <c r="Y90" i="15"/>
  <c r="AK90" i="15"/>
  <c r="BP34" i="15"/>
  <c r="BX84" i="23"/>
  <c r="U55" i="11"/>
  <c r="BY52" i="23" s="1"/>
  <c r="W58" i="11"/>
  <c r="CA55" i="23" s="1"/>
  <c r="X80" i="11"/>
  <c r="CB77" i="23" s="1"/>
  <c r="X74" i="11"/>
  <c r="CB71" i="23" s="1"/>
  <c r="X48" i="11"/>
  <c r="CB45" i="23" s="1"/>
  <c r="X42" i="11"/>
  <c r="CB39" i="23" s="1"/>
  <c r="C66" i="14"/>
  <c r="C70" i="14"/>
  <c r="W82" i="34"/>
  <c r="Y82" i="34" s="1"/>
  <c r="BN79" i="23" s="1"/>
  <c r="AP82" i="34"/>
  <c r="B82" i="34"/>
  <c r="D82" i="34" s="1"/>
  <c r="BL79" i="23" s="1"/>
  <c r="W80" i="34"/>
  <c r="Y80" i="34" s="1"/>
  <c r="BN77" i="23" s="1"/>
  <c r="AP80" i="34"/>
  <c r="B80" i="34"/>
  <c r="D80" i="34" s="1"/>
  <c r="BL77" i="23" s="1"/>
  <c r="AP77" i="34"/>
  <c r="B77" i="34"/>
  <c r="D77" i="34" s="1"/>
  <c r="BL74" i="23" s="1"/>
  <c r="W77" i="34"/>
  <c r="Y77" i="34" s="1"/>
  <c r="BN74" i="23" s="1"/>
  <c r="W74" i="34"/>
  <c r="Y74" i="34" s="1"/>
  <c r="BN71" i="23" s="1"/>
  <c r="AP74" i="34"/>
  <c r="B74" i="34"/>
  <c r="D74" i="34" s="1"/>
  <c r="BL71" i="23" s="1"/>
  <c r="B71" i="34"/>
  <c r="D71" i="34" s="1"/>
  <c r="BL68" i="23" s="1"/>
  <c r="AP71" i="34"/>
  <c r="W71" i="34"/>
  <c r="Y71" i="34" s="1"/>
  <c r="BN68" i="23" s="1"/>
  <c r="W64" i="34"/>
  <c r="Y64" i="34" s="1"/>
  <c r="BN61" i="23" s="1"/>
  <c r="AP64" i="34"/>
  <c r="B64" i="34"/>
  <c r="D64" i="34" s="1"/>
  <c r="BL61" i="23" s="1"/>
  <c r="AP61" i="34"/>
  <c r="B61" i="34"/>
  <c r="D61" i="34" s="1"/>
  <c r="BL58" i="23" s="1"/>
  <c r="W61" i="34"/>
  <c r="Y61" i="34" s="1"/>
  <c r="BN58" i="23" s="1"/>
  <c r="C87" i="15"/>
  <c r="C71" i="15"/>
  <c r="C55" i="15"/>
  <c r="C43" i="15"/>
  <c r="F40" i="11"/>
  <c r="K64" i="11"/>
  <c r="BG61" i="23" s="1"/>
  <c r="I76" i="11"/>
  <c r="BE73" i="23" s="1"/>
  <c r="E32" i="11"/>
  <c r="J60" i="11"/>
  <c r="BF57" i="23" s="1"/>
  <c r="J72" i="11"/>
  <c r="BF69" i="23" s="1"/>
  <c r="K88" i="11"/>
  <c r="BG85" i="23" s="1"/>
  <c r="J80" i="11"/>
  <c r="BF77" i="23" s="1"/>
  <c r="J52" i="11"/>
  <c r="BF49" i="23" s="1"/>
  <c r="E80" i="11"/>
  <c r="K52" i="11"/>
  <c r="BG49" i="23" s="1"/>
  <c r="E36" i="11"/>
  <c r="C83" i="15"/>
  <c r="C67" i="15"/>
  <c r="C51" i="15"/>
  <c r="C39" i="15"/>
  <c r="J56" i="11"/>
  <c r="BF53" i="23" s="1"/>
  <c r="I40" i="11"/>
  <c r="BE37" i="23" s="1"/>
  <c r="K40" i="11"/>
  <c r="BG37" i="23" s="1"/>
  <c r="D80" i="11"/>
  <c r="C80" i="12" s="1"/>
  <c r="I36" i="11"/>
  <c r="BE33" i="23" s="1"/>
  <c r="F88" i="11"/>
  <c r="K44" i="11"/>
  <c r="BG41" i="23" s="1"/>
  <c r="I88" i="11"/>
  <c r="BE85" i="23" s="1"/>
  <c r="K68" i="11"/>
  <c r="BG65" i="23" s="1"/>
  <c r="E76" i="11"/>
  <c r="C91" i="15"/>
  <c r="C75" i="15"/>
  <c r="C59" i="15"/>
  <c r="C47" i="15"/>
  <c r="J44" i="11"/>
  <c r="BF41" i="23" s="1"/>
  <c r="E44" i="11"/>
  <c r="D36" i="11"/>
  <c r="C36" i="12" s="1"/>
  <c r="E84" i="11"/>
  <c r="K32" i="11"/>
  <c r="BG29" i="23" s="1"/>
  <c r="J84" i="11"/>
  <c r="BF81" i="23" s="1"/>
  <c r="J64" i="11"/>
  <c r="BF61" i="23" s="1"/>
  <c r="F80" i="11"/>
  <c r="K36" i="11"/>
  <c r="BG33" i="23" s="1"/>
  <c r="F68" i="11"/>
  <c r="F76" i="11"/>
  <c r="J76" i="11"/>
  <c r="BF73" i="23" s="1"/>
  <c r="K50" i="11"/>
  <c r="BG47" i="23" s="1"/>
  <c r="D50" i="11"/>
  <c r="C50" i="12" s="1"/>
  <c r="D66" i="11"/>
  <c r="C66" i="12" s="1"/>
  <c r="C81" i="15"/>
  <c r="E74" i="11"/>
  <c r="I74" i="11"/>
  <c r="BE71" i="23" s="1"/>
  <c r="J62" i="11"/>
  <c r="BF59" i="23" s="1"/>
  <c r="I62" i="11"/>
  <c r="BE59" i="23" s="1"/>
  <c r="J58" i="11"/>
  <c r="BF55" i="23" s="1"/>
  <c r="C61" i="15"/>
  <c r="K42" i="11"/>
  <c r="BG39" i="23" s="1"/>
  <c r="F42" i="11"/>
  <c r="D58" i="11"/>
  <c r="C58" i="12" s="1"/>
  <c r="D74" i="11"/>
  <c r="C74" i="12" s="1"/>
  <c r="I86" i="11"/>
  <c r="BE83" i="23" s="1"/>
  <c r="C85" i="15"/>
  <c r="C77" i="15"/>
  <c r="C65" i="15"/>
  <c r="C45" i="15"/>
  <c r="D82" i="11"/>
  <c r="C82" i="12" s="1"/>
  <c r="K58" i="11"/>
  <c r="BG55" i="23" s="1"/>
  <c r="D55" i="11"/>
  <c r="C55" i="12" s="1"/>
  <c r="I59" i="11"/>
  <c r="BE56" i="23" s="1"/>
  <c r="E54" i="11"/>
  <c r="F86" i="11"/>
  <c r="F62" i="11"/>
  <c r="J82" i="11"/>
  <c r="BF79" i="23" s="1"/>
  <c r="C64" i="15"/>
  <c r="F41" i="11"/>
  <c r="K33" i="11"/>
  <c r="BG30" i="23" s="1"/>
  <c r="C52" i="15"/>
  <c r="C36" i="15"/>
  <c r="D57" i="11"/>
  <c r="C57" i="12" s="1"/>
  <c r="K73" i="11"/>
  <c r="BG70" i="23" s="1"/>
  <c r="D41" i="11"/>
  <c r="C41" i="12" s="1"/>
  <c r="K45" i="11"/>
  <c r="BG42" i="23" s="1"/>
  <c r="C60" i="15"/>
  <c r="C48" i="15"/>
  <c r="C40" i="15"/>
  <c r="E61" i="11"/>
  <c r="I61" i="11"/>
  <c r="BE58" i="23" s="1"/>
  <c r="I37" i="11"/>
  <c r="BE34" i="23" s="1"/>
  <c r="C88" i="15"/>
  <c r="C76" i="15"/>
  <c r="C68" i="15"/>
  <c r="C56" i="15"/>
  <c r="I33" i="11"/>
  <c r="BE30" i="23" s="1"/>
  <c r="D49" i="11"/>
  <c r="C49" i="12" s="1"/>
  <c r="J41" i="11"/>
  <c r="BF38" i="23" s="1"/>
  <c r="C80" i="15"/>
  <c r="F65" i="11"/>
  <c r="E49" i="11"/>
  <c r="J37" i="11"/>
  <c r="BF34" i="23" s="1"/>
  <c r="J49" i="11"/>
  <c r="BF46" i="23" s="1"/>
  <c r="C92" i="15"/>
  <c r="C72" i="15"/>
  <c r="C44" i="15"/>
  <c r="E53" i="11"/>
  <c r="E41" i="11"/>
  <c r="K85" i="11"/>
  <c r="BG82" i="23" s="1"/>
  <c r="D33" i="11"/>
  <c r="C33" i="12" s="1"/>
  <c r="E33" i="11"/>
  <c r="D77" i="11"/>
  <c r="C77" i="12" s="1"/>
  <c r="D32" i="11"/>
  <c r="C32" i="12" s="1"/>
  <c r="J53" i="11"/>
  <c r="BF50" i="23" s="1"/>
  <c r="E77" i="11"/>
  <c r="E89" i="11"/>
  <c r="D73" i="11"/>
  <c r="C73" i="12" s="1"/>
  <c r="K51" i="11"/>
  <c r="BG48" i="23" s="1"/>
  <c r="D88" i="11"/>
  <c r="C88" i="12" s="1"/>
  <c r="D59" i="11"/>
  <c r="C59" i="12" s="1"/>
  <c r="I71" i="11"/>
  <c r="BE68" i="23" s="1"/>
  <c r="F59" i="11"/>
  <c r="E63" i="11"/>
  <c r="E83" i="11"/>
  <c r="I43" i="11"/>
  <c r="BE40" i="23" s="1"/>
  <c r="K67" i="11"/>
  <c r="BG64" i="23" s="1"/>
  <c r="F79" i="11"/>
  <c r="E59" i="11"/>
  <c r="D76" i="11"/>
  <c r="C76" i="12" s="1"/>
  <c r="F51" i="11"/>
  <c r="I63" i="11"/>
  <c r="BE60" i="23" s="1"/>
  <c r="K43" i="11"/>
  <c r="BG40" i="23" s="1"/>
  <c r="I87" i="11"/>
  <c r="BE84" i="23" s="1"/>
  <c r="K53" i="11"/>
  <c r="BG50" i="23" s="1"/>
  <c r="K81" i="11"/>
  <c r="BG78" i="23" s="1"/>
  <c r="F61" i="11"/>
  <c r="E75" i="11"/>
  <c r="C84" i="15"/>
  <c r="F73" i="11"/>
  <c r="K57" i="11"/>
  <c r="BG54" i="23" s="1"/>
  <c r="I45" i="11"/>
  <c r="BE42" i="23" s="1"/>
  <c r="K69" i="11"/>
  <c r="BG66" i="23" s="1"/>
  <c r="J69" i="11"/>
  <c r="BF66" i="23" s="1"/>
  <c r="I73" i="11"/>
  <c r="BE70" i="23" s="1"/>
  <c r="K65" i="11"/>
  <c r="BG62" i="23" s="1"/>
  <c r="E65" i="11"/>
  <c r="D53" i="11"/>
  <c r="C53" i="12" s="1"/>
  <c r="F49" i="11"/>
  <c r="F57" i="11"/>
  <c r="I85" i="11"/>
  <c r="BE82" i="23" s="1"/>
  <c r="K61" i="11"/>
  <c r="BG58" i="23" s="1"/>
  <c r="D85" i="11"/>
  <c r="C85" i="12" s="1"/>
  <c r="J85" i="11"/>
  <c r="BF82" i="23" s="1"/>
  <c r="I77" i="11"/>
  <c r="BE74" i="23" s="1"/>
  <c r="I65" i="11"/>
  <c r="BE62" i="23" s="1"/>
  <c r="F53" i="11"/>
  <c r="D81" i="11"/>
  <c r="C81" i="12" s="1"/>
  <c r="I53" i="11"/>
  <c r="BE50" i="23" s="1"/>
  <c r="F89" i="11"/>
  <c r="J57" i="11"/>
  <c r="BF54" i="23" s="1"/>
  <c r="E69" i="11"/>
  <c r="E85" i="11"/>
  <c r="F77" i="11"/>
  <c r="J89" i="11"/>
  <c r="BF86" i="23" s="1"/>
  <c r="J81" i="11"/>
  <c r="BF78" i="23" s="1"/>
  <c r="K77" i="11"/>
  <c r="BG74" i="23" s="1"/>
  <c r="K89" i="11"/>
  <c r="BG86" i="23" s="1"/>
  <c r="E45" i="11"/>
  <c r="I89" i="11"/>
  <c r="BE86" i="23" s="1"/>
  <c r="E37" i="11"/>
  <c r="F85" i="11"/>
  <c r="K49" i="11"/>
  <c r="BG46" i="23" s="1"/>
  <c r="F33" i="11"/>
  <c r="F37" i="11"/>
  <c r="D65" i="11"/>
  <c r="C65" i="12" s="1"/>
  <c r="I81" i="11"/>
  <c r="BE78" i="23" s="1"/>
  <c r="I57" i="11"/>
  <c r="BE54" i="23" s="1"/>
  <c r="J33" i="11"/>
  <c r="BF30" i="23" s="1"/>
  <c r="D37" i="11"/>
  <c r="C37" i="12" s="1"/>
  <c r="K37" i="11"/>
  <c r="BG34" i="23" s="1"/>
  <c r="J73" i="11"/>
  <c r="BF70" i="23" s="1"/>
  <c r="E57" i="11"/>
  <c r="F69" i="11"/>
  <c r="I41" i="11"/>
  <c r="BE38" i="23" s="1"/>
  <c r="D89" i="11"/>
  <c r="C89" i="12" s="1"/>
  <c r="J61" i="11"/>
  <c r="BF58" i="23" s="1"/>
  <c r="I49" i="11"/>
  <c r="BE46" i="23" s="1"/>
  <c r="I69" i="11"/>
  <c r="BE66" i="23" s="1"/>
  <c r="D69" i="11"/>
  <c r="C69" i="12" s="1"/>
  <c r="F81" i="11"/>
  <c r="J65" i="11"/>
  <c r="BF62" i="23" s="1"/>
  <c r="J77" i="11"/>
  <c r="BF74" i="23" s="1"/>
  <c r="D45" i="11"/>
  <c r="C45" i="12" s="1"/>
  <c r="E81" i="11"/>
  <c r="F45" i="11"/>
  <c r="J45" i="11"/>
  <c r="BF42" i="23" s="1"/>
  <c r="E73" i="11"/>
  <c r="E52" i="11"/>
  <c r="D61" i="11"/>
  <c r="C61" i="12" s="1"/>
  <c r="K41" i="11"/>
  <c r="BG38" i="23" s="1"/>
  <c r="I44" i="11"/>
  <c r="BE41" i="23" s="1"/>
  <c r="D72" i="11"/>
  <c r="C72" i="12" s="1"/>
  <c r="I48" i="11"/>
  <c r="BE45" i="23" s="1"/>
  <c r="I67" i="11"/>
  <c r="BE64" i="23" s="1"/>
  <c r="K47" i="11"/>
  <c r="BG44" i="23" s="1"/>
  <c r="D47" i="11"/>
  <c r="C47" i="12" s="1"/>
  <c r="I83" i="11"/>
  <c r="BE80" i="23" s="1"/>
  <c r="J55" i="11"/>
  <c r="BF52" i="23" s="1"/>
  <c r="E88" i="7"/>
  <c r="N86" i="1" s="1"/>
  <c r="K86" i="11"/>
  <c r="BG83" i="23" s="1"/>
  <c r="E86" i="11"/>
  <c r="E84" i="7"/>
  <c r="N82" i="1" s="1"/>
  <c r="E82" i="11"/>
  <c r="K82" i="11"/>
  <c r="BG79" i="23" s="1"/>
  <c r="F82" i="11"/>
  <c r="E80" i="7"/>
  <c r="N78" i="1" s="1"/>
  <c r="K78" i="11"/>
  <c r="BG75" i="23" s="1"/>
  <c r="D78" i="11"/>
  <c r="C78" i="12" s="1"/>
  <c r="E78" i="11"/>
  <c r="F78" i="11"/>
  <c r="E76" i="7"/>
  <c r="N74" i="1" s="1"/>
  <c r="F74" i="11"/>
  <c r="K74" i="11"/>
  <c r="BG71" i="23" s="1"/>
  <c r="E72" i="7"/>
  <c r="N70" i="1" s="1"/>
  <c r="E70" i="11"/>
  <c r="I70" i="11"/>
  <c r="BE67" i="23" s="1"/>
  <c r="K70" i="11"/>
  <c r="BG67" i="23" s="1"/>
  <c r="D70" i="11"/>
  <c r="C70" i="12" s="1"/>
  <c r="J70" i="11"/>
  <c r="BF67" i="23" s="1"/>
  <c r="E68" i="7"/>
  <c r="N66" i="1" s="1"/>
  <c r="I66" i="11"/>
  <c r="BE63" i="23" s="1"/>
  <c r="J66" i="11"/>
  <c r="BF63" i="23" s="1"/>
  <c r="E66" i="11"/>
  <c r="F66" i="11"/>
  <c r="E64" i="7"/>
  <c r="N62" i="1" s="1"/>
  <c r="D62" i="11"/>
  <c r="C62" i="12" s="1"/>
  <c r="K62" i="11"/>
  <c r="BG59" i="23" s="1"/>
  <c r="E60" i="7"/>
  <c r="N58" i="1" s="1"/>
  <c r="E58" i="11"/>
  <c r="F58" i="11"/>
  <c r="E56" i="7"/>
  <c r="N54" i="1" s="1"/>
  <c r="K54" i="11"/>
  <c r="BG51" i="23" s="1"/>
  <c r="D54" i="11"/>
  <c r="C54" i="12" s="1"/>
  <c r="J54" i="11"/>
  <c r="BF51" i="23" s="1"/>
  <c r="I54" i="11"/>
  <c r="BE51" i="23" s="1"/>
  <c r="E52" i="7"/>
  <c r="N50" i="1" s="1"/>
  <c r="E50" i="11"/>
  <c r="F50" i="11"/>
  <c r="I50" i="11"/>
  <c r="BE47" i="23" s="1"/>
  <c r="E48" i="7"/>
  <c r="N46" i="1" s="1"/>
  <c r="J46" i="11"/>
  <c r="BF43" i="23" s="1"/>
  <c r="I46" i="11"/>
  <c r="BE43" i="23" s="1"/>
  <c r="E44" i="7"/>
  <c r="N42" i="1" s="1"/>
  <c r="E42" i="11"/>
  <c r="J42" i="11"/>
  <c r="BF39" i="23" s="1"/>
  <c r="I42" i="11"/>
  <c r="BE39" i="23" s="1"/>
  <c r="C89" i="15"/>
  <c r="C73" i="15"/>
  <c r="C57" i="15"/>
  <c r="J74" i="11"/>
  <c r="BF71" i="23" s="1"/>
  <c r="D46" i="11"/>
  <c r="C46" i="12" s="1"/>
  <c r="E46" i="11"/>
  <c r="I58" i="11"/>
  <c r="BE55" i="23" s="1"/>
  <c r="F67" i="11"/>
  <c r="J67" i="11"/>
  <c r="BF64" i="23" s="1"/>
  <c r="F70" i="11"/>
  <c r="E51" i="11"/>
  <c r="E62" i="11"/>
  <c r="K46" i="11"/>
  <c r="BG43" i="23" s="1"/>
  <c r="E89" i="7"/>
  <c r="N87" i="1" s="1"/>
  <c r="E87" i="11"/>
  <c r="F87" i="11"/>
  <c r="C90" i="15"/>
  <c r="D87" i="11"/>
  <c r="C87" i="12" s="1"/>
  <c r="E85" i="7"/>
  <c r="N83" i="1" s="1"/>
  <c r="K83" i="11"/>
  <c r="BG80" i="23" s="1"/>
  <c r="C86" i="15"/>
  <c r="J83" i="11"/>
  <c r="BF80" i="23" s="1"/>
  <c r="E81" i="7"/>
  <c r="N79" i="1" s="1"/>
  <c r="E79" i="11"/>
  <c r="C82" i="15"/>
  <c r="K79" i="11"/>
  <c r="BG76" i="23" s="1"/>
  <c r="I79" i="11"/>
  <c r="BE76" i="23" s="1"/>
  <c r="D79" i="11"/>
  <c r="C79" i="12" s="1"/>
  <c r="E77" i="7"/>
  <c r="N75" i="1" s="1"/>
  <c r="F75" i="11"/>
  <c r="C78" i="15"/>
  <c r="E73" i="7"/>
  <c r="N71" i="1" s="1"/>
  <c r="J71" i="11"/>
  <c r="BF68" i="23" s="1"/>
  <c r="F71" i="11"/>
  <c r="C74" i="15"/>
  <c r="E69" i="7"/>
  <c r="N67" i="1" s="1"/>
  <c r="C70" i="15"/>
  <c r="E67" i="11"/>
  <c r="E65" i="7"/>
  <c r="N63" i="1" s="1"/>
  <c r="F63" i="11"/>
  <c r="J63" i="11"/>
  <c r="BF60" i="23" s="1"/>
  <c r="C66" i="15"/>
  <c r="D63" i="11"/>
  <c r="C63" i="12" s="1"/>
  <c r="E61" i="7"/>
  <c r="N59" i="1" s="1"/>
  <c r="C62" i="15"/>
  <c r="J59" i="11"/>
  <c r="BF56" i="23" s="1"/>
  <c r="E57" i="7"/>
  <c r="N55" i="1" s="1"/>
  <c r="C58" i="15"/>
  <c r="K55" i="11"/>
  <c r="BG52" i="23" s="1"/>
  <c r="F55" i="11"/>
  <c r="E53" i="7"/>
  <c r="N51" i="1" s="1"/>
  <c r="I51" i="11"/>
  <c r="BE48" i="23" s="1"/>
  <c r="C54" i="15"/>
  <c r="D51" i="11"/>
  <c r="C51" i="12" s="1"/>
  <c r="E49" i="7"/>
  <c r="N47" i="1" s="1"/>
  <c r="I47" i="11"/>
  <c r="BE44" i="23" s="1"/>
  <c r="F47" i="11"/>
  <c r="C50" i="15"/>
  <c r="E47" i="11"/>
  <c r="E45" i="7"/>
  <c r="N43" i="1" s="1"/>
  <c r="J43" i="11"/>
  <c r="BF40" i="23" s="1"/>
  <c r="F43" i="11"/>
  <c r="D43" i="11"/>
  <c r="C43" i="12" s="1"/>
  <c r="C46" i="15"/>
  <c r="K48" i="11"/>
  <c r="BG45" i="23" s="1"/>
  <c r="I72" i="11"/>
  <c r="BE69" i="23" s="1"/>
  <c r="K72" i="11"/>
  <c r="BG69" i="23" s="1"/>
  <c r="K84" i="11"/>
  <c r="BG81" i="23" s="1"/>
  <c r="V8" i="15"/>
  <c r="AN8" i="15"/>
  <c r="AX8" i="15"/>
  <c r="AP8" i="15"/>
  <c r="K8" i="15"/>
  <c r="B8" i="33"/>
  <c r="AW8" i="15"/>
  <c r="H8" i="15"/>
  <c r="I32" i="11"/>
  <c r="BE29" i="23" s="1"/>
  <c r="D45" i="34"/>
  <c r="BL42" i="23" s="1"/>
  <c r="D25" i="34"/>
  <c r="BL22" i="23" s="1"/>
  <c r="D21" i="34"/>
  <c r="BL18" i="23" s="1"/>
  <c r="Y50" i="34"/>
  <c r="BN47" i="23" s="1"/>
  <c r="Y42" i="34"/>
  <c r="BN39" i="23" s="1"/>
  <c r="Y34" i="34"/>
  <c r="BN31" i="23" s="1"/>
  <c r="D4" i="31"/>
  <c r="D35" i="34"/>
  <c r="BL32" i="23" s="1"/>
  <c r="BK32" i="23"/>
  <c r="Y48" i="34"/>
  <c r="BN45" i="23" s="1"/>
  <c r="BM45" i="23"/>
  <c r="BM41" i="23"/>
  <c r="Y44" i="34"/>
  <c r="BN41" i="23" s="1"/>
  <c r="BM33" i="23"/>
  <c r="Y36" i="34"/>
  <c r="BN33" i="23" s="1"/>
  <c r="Y28" i="34"/>
  <c r="BN25" i="23" s="1"/>
  <c r="BM25" i="23"/>
  <c r="D42" i="34"/>
  <c r="BL39" i="23" s="1"/>
  <c r="BK39" i="23"/>
  <c r="BK27" i="23"/>
  <c r="BK23" i="23"/>
  <c r="D10" i="34"/>
  <c r="BL7" i="23" s="1"/>
  <c r="BK7" i="23"/>
  <c r="Y38" i="34"/>
  <c r="BN35" i="23" s="1"/>
  <c r="Y47" i="34"/>
  <c r="BN44" i="23" s="1"/>
  <c r="BM44" i="23"/>
  <c r="Y31" i="34"/>
  <c r="BN28" i="23" s="1"/>
  <c r="BM28" i="23"/>
  <c r="Y27" i="34"/>
  <c r="BN24" i="23" s="1"/>
  <c r="BM24" i="23"/>
  <c r="BM20" i="23"/>
  <c r="Y23" i="34"/>
  <c r="BN20" i="23" s="1"/>
  <c r="BM8" i="23"/>
  <c r="BM4" i="23"/>
  <c r="D53" i="34"/>
  <c r="BL50" i="23" s="1"/>
  <c r="BK50" i="23"/>
  <c r="BK46" i="23"/>
  <c r="D49" i="34"/>
  <c r="BL46" i="23" s="1"/>
  <c r="D29" i="34"/>
  <c r="BL26" i="23" s="1"/>
  <c r="BK26" i="23"/>
  <c r="D17" i="34"/>
  <c r="BL14" i="23" s="1"/>
  <c r="BK14" i="23"/>
  <c r="BK3" i="23"/>
  <c r="D6" i="34"/>
  <c r="BL3" i="23" s="1"/>
  <c r="Y54" i="34"/>
  <c r="BN51" i="23" s="1"/>
  <c r="BM51" i="23"/>
  <c r="Y46" i="34"/>
  <c r="BN43" i="23" s="1"/>
  <c r="BM43" i="23"/>
  <c r="BM11" i="23"/>
  <c r="Y14" i="34"/>
  <c r="BN11" i="23" s="1"/>
  <c r="Y10" i="34"/>
  <c r="BN7" i="23" s="1"/>
  <c r="BM7" i="23"/>
  <c r="C3" i="13"/>
  <c r="L13" i="13"/>
  <c r="AF76" i="30"/>
  <c r="M28" i="30"/>
  <c r="K28" i="30"/>
  <c r="S28" i="30"/>
  <c r="M4" i="30"/>
  <c r="P28" i="30"/>
  <c r="AM36" i="30"/>
  <c r="AP36" i="30"/>
  <c r="H28" i="30"/>
  <c r="T76" i="30"/>
  <c r="AL76" i="30"/>
  <c r="AQ36" i="30"/>
  <c r="R4" i="30"/>
  <c r="N76" i="30"/>
  <c r="G76" i="30"/>
  <c r="AC76" i="30"/>
  <c r="AK76" i="30"/>
  <c r="H4" i="30"/>
  <c r="AK36" i="30"/>
  <c r="S36" i="30"/>
  <c r="N36" i="30"/>
  <c r="V36" i="30"/>
  <c r="T36" i="30"/>
  <c r="AJ36" i="30"/>
  <c r="Z76" i="30"/>
  <c r="L76" i="30"/>
  <c r="AR36" i="30"/>
  <c r="Q4" i="30"/>
  <c r="W28" i="30"/>
  <c r="M36" i="30"/>
  <c r="K76" i="30"/>
  <c r="X5" i="34"/>
  <c r="BM2" i="23" s="1"/>
  <c r="Y52" i="34"/>
  <c r="BN49" i="23" s="1"/>
  <c r="X5" i="31"/>
  <c r="Y5" i="31" s="1"/>
  <c r="Y4" i="31" s="1"/>
  <c r="V76" i="30"/>
  <c r="W76" i="30"/>
  <c r="AB76" i="30"/>
  <c r="L28" i="30"/>
  <c r="N4" i="30"/>
  <c r="N28" i="30"/>
  <c r="L4" i="30"/>
  <c r="T28" i="30"/>
  <c r="F28" i="30"/>
  <c r="AI76" i="30"/>
  <c r="X76" i="30"/>
  <c r="J4" i="30"/>
  <c r="D76" i="30"/>
  <c r="R76" i="30"/>
  <c r="Q76" i="30"/>
  <c r="M76" i="30"/>
  <c r="AA76" i="30"/>
  <c r="E76" i="30"/>
  <c r="O76" i="30"/>
  <c r="S76" i="30"/>
  <c r="R28" i="30"/>
  <c r="G28" i="30"/>
  <c r="O4" i="30"/>
  <c r="G4" i="30"/>
  <c r="J28" i="30"/>
  <c r="AC36" i="30"/>
  <c r="F76" i="30"/>
  <c r="I76" i="30"/>
  <c r="J76" i="30"/>
  <c r="AD76" i="30"/>
  <c r="U76" i="30"/>
  <c r="X36" i="30"/>
  <c r="L36" i="30"/>
  <c r="Q36" i="30"/>
  <c r="U36" i="30"/>
  <c r="AJ76" i="30"/>
  <c r="H76" i="30"/>
  <c r="BU78" i="15"/>
  <c r="BW78" i="15"/>
  <c r="BT78" i="15"/>
  <c r="BZ90" i="15"/>
  <c r="BY90" i="15"/>
  <c r="BT90" i="15"/>
  <c r="AF37" i="15"/>
  <c r="Z41" i="15"/>
  <c r="AJ53" i="15"/>
  <c r="H57" i="15"/>
  <c r="Y57" i="15"/>
  <c r="AJ61" i="15"/>
  <c r="H65" i="15"/>
  <c r="Y65" i="15"/>
  <c r="AJ73" i="15"/>
  <c r="AV26" i="15"/>
  <c r="T26" i="15"/>
  <c r="AZ78" i="15"/>
  <c r="L78" i="15"/>
  <c r="Y78" i="15"/>
  <c r="AN78" i="15"/>
  <c r="BI78" i="15"/>
  <c r="M78" i="15"/>
  <c r="T90" i="15"/>
  <c r="I90" i="15"/>
  <c r="P90" i="15"/>
  <c r="M90" i="15"/>
  <c r="F1" i="15"/>
  <c r="BZ73" i="15"/>
  <c r="BP84" i="15"/>
  <c r="BP45" i="15"/>
  <c r="BP37" i="15"/>
  <c r="BP19" i="15"/>
  <c r="BF66" i="15"/>
  <c r="AC85" i="15"/>
  <c r="AJ85" i="15"/>
  <c r="AN85" i="15"/>
  <c r="AJ81" i="15"/>
  <c r="AN81" i="15"/>
  <c r="BX77" i="15"/>
  <c r="E77" i="15"/>
  <c r="AC74" i="15"/>
  <c r="BF74" i="15"/>
  <c r="BP74" i="15"/>
  <c r="U74" i="15"/>
  <c r="BI74" i="15"/>
  <c r="AF74" i="15"/>
  <c r="BL74" i="15"/>
  <c r="AG74" i="15"/>
  <c r="L74" i="15"/>
  <c r="AR74" i="15"/>
  <c r="E70" i="15"/>
  <c r="AS70" i="15"/>
  <c r="P70" i="15"/>
  <c r="AV70" i="15"/>
  <c r="Q70" i="15"/>
  <c r="AW70" i="15"/>
  <c r="AB70" i="15"/>
  <c r="BH70" i="15"/>
  <c r="AC54" i="15"/>
  <c r="E54" i="15"/>
  <c r="AS54" i="15"/>
  <c r="P54" i="15"/>
  <c r="AV54" i="15"/>
  <c r="Q54" i="15"/>
  <c r="AW54" i="15"/>
  <c r="AB54" i="15"/>
  <c r="BH54" i="15"/>
  <c r="AC51" i="15"/>
  <c r="S46" i="15"/>
  <c r="V46" i="15"/>
  <c r="AA46" i="15"/>
  <c r="AD46" i="15"/>
  <c r="BA38" i="15"/>
  <c r="U38" i="15"/>
  <c r="AC35" i="15"/>
  <c r="Y30" i="15"/>
  <c r="BA30" i="15"/>
  <c r="AC27" i="15"/>
  <c r="BF27" i="15"/>
  <c r="AC24" i="15"/>
  <c r="AC16" i="15"/>
  <c r="BP16" i="15"/>
  <c r="AC14" i="15"/>
  <c r="BL14" i="15"/>
  <c r="J14" i="15"/>
  <c r="BU1" i="15"/>
  <c r="BM1" i="15"/>
  <c r="BN78" i="15"/>
  <c r="BR78" i="15"/>
  <c r="BR90" i="15"/>
  <c r="BS90" i="15"/>
  <c r="F37" i="15"/>
  <c r="W45" i="15"/>
  <c r="AN53" i="15"/>
  <c r="BE53" i="15"/>
  <c r="AK57" i="15"/>
  <c r="AN61" i="15"/>
  <c r="BE61" i="15"/>
  <c r="AN73" i="15"/>
  <c r="BE73" i="15"/>
  <c r="Z26" i="15"/>
  <c r="AK26" i="15"/>
  <c r="AR78" i="15"/>
  <c r="BE78" i="15"/>
  <c r="I78" i="15"/>
  <c r="AF78" i="15"/>
  <c r="BA78" i="15"/>
  <c r="BV78" i="15"/>
  <c r="BH90" i="15"/>
  <c r="AW90" i="15"/>
  <c r="BD90" i="15"/>
  <c r="H90" i="15"/>
  <c r="BM90" i="15"/>
  <c r="L1" i="15"/>
  <c r="BP53" i="15"/>
  <c r="BP36" i="15"/>
  <c r="BP13" i="15"/>
  <c r="BU61" i="15"/>
  <c r="BF84" i="15"/>
  <c r="BF52" i="15"/>
  <c r="BF39" i="15"/>
  <c r="AC84" i="15"/>
  <c r="U66" i="15"/>
  <c r="BI66" i="15"/>
  <c r="AF66" i="15"/>
  <c r="BL66" i="15"/>
  <c r="AG66" i="15"/>
  <c r="L66" i="15"/>
  <c r="AR66" i="15"/>
  <c r="AC55" i="15"/>
  <c r="AC43" i="15"/>
  <c r="AC39" i="15"/>
  <c r="AC37" i="15"/>
  <c r="AC29" i="15"/>
  <c r="U29" i="15"/>
  <c r="BP18" i="15"/>
  <c r="Z18" i="15"/>
  <c r="AZ18" i="15"/>
  <c r="AO18" i="15"/>
  <c r="BJ1" i="15"/>
  <c r="BI1" i="15"/>
  <c r="BN1" i="15"/>
  <c r="E90" i="15"/>
  <c r="BA90" i="15"/>
  <c r="AN90" i="15"/>
  <c r="Q90" i="15"/>
  <c r="BE90" i="15"/>
  <c r="AZ90" i="15"/>
  <c r="BF78" i="15"/>
  <c r="E78" i="15"/>
  <c r="AS78" i="15"/>
  <c r="P78" i="15"/>
  <c r="AV78" i="15"/>
  <c r="Q78" i="15"/>
  <c r="AW78" i="15"/>
  <c r="AB78" i="15"/>
  <c r="BH78" i="15"/>
  <c r="BT73" i="15"/>
  <c r="E73" i="15"/>
  <c r="AC65" i="15"/>
  <c r="BY65" i="15"/>
  <c r="E65" i="15"/>
  <c r="BN61" i="15"/>
  <c r="E61" i="15"/>
  <c r="BF59" i="15"/>
  <c r="BP59" i="15"/>
  <c r="BQ57" i="15"/>
  <c r="E57" i="15"/>
  <c r="G53" i="15"/>
  <c r="E53" i="15"/>
  <c r="AC45" i="15"/>
  <c r="AP45" i="15"/>
  <c r="AP41" i="15"/>
  <c r="AM41" i="15"/>
  <c r="P26" i="15"/>
  <c r="BJ26" i="15"/>
  <c r="I26" i="15"/>
  <c r="AC23" i="15"/>
  <c r="H23" i="15"/>
  <c r="BF13" i="15"/>
  <c r="AF13" i="15"/>
  <c r="BB1" i="15"/>
  <c r="CN7" i="15"/>
  <c r="I1" i="15"/>
  <c r="BP78" i="15"/>
  <c r="BP61" i="15"/>
  <c r="BF55" i="15"/>
  <c r="BF23" i="15"/>
  <c r="BF86" i="15"/>
  <c r="BP86" i="15"/>
  <c r="M86" i="15"/>
  <c r="H86" i="15"/>
  <c r="AV86" i="15"/>
  <c r="AG86" i="15"/>
  <c r="T86" i="15"/>
  <c r="BH86" i="15"/>
  <c r="AC50" i="15"/>
  <c r="BG50" i="15"/>
  <c r="BJ50" i="15"/>
  <c r="F50" i="15"/>
  <c r="AC34" i="15"/>
  <c r="AK34" i="15"/>
  <c r="BJ34" i="15"/>
  <c r="AC25" i="15"/>
  <c r="AK25" i="15"/>
  <c r="CI7" i="15"/>
  <c r="W45" i="1"/>
  <c r="B70" i="26"/>
  <c r="W76" i="1"/>
  <c r="B77" i="26"/>
  <c r="C80" i="14"/>
  <c r="W39" i="1"/>
  <c r="W50" i="1"/>
  <c r="B51" i="26"/>
  <c r="D51" i="27"/>
  <c r="F44" i="11"/>
  <c r="F84" i="11"/>
  <c r="E48" i="11"/>
  <c r="I56" i="11"/>
  <c r="BE53" i="23" s="1"/>
  <c r="I64" i="11"/>
  <c r="BE61" i="23" s="1"/>
  <c r="F60" i="11"/>
  <c r="J40" i="11"/>
  <c r="BF37" i="23" s="1"/>
  <c r="EA86" i="11"/>
  <c r="EE83" i="11"/>
  <c r="DW83" i="11"/>
  <c r="EC78" i="11"/>
  <c r="DV78" i="11"/>
  <c r="EH70" i="11"/>
  <c r="EA70" i="11"/>
  <c r="DU70" i="11"/>
  <c r="EI67" i="11"/>
  <c r="ED67" i="11"/>
  <c r="DX67" i="11"/>
  <c r="EE62" i="11"/>
  <c r="DZ62" i="11"/>
  <c r="DU62" i="11"/>
  <c r="ED59" i="11"/>
  <c r="DV59" i="11"/>
  <c r="EI54" i="11"/>
  <c r="DW54" i="11"/>
  <c r="DW51" i="11"/>
  <c r="EG46" i="11"/>
  <c r="DZ46" i="11"/>
  <c r="EG43" i="11"/>
  <c r="DZ38" i="11"/>
  <c r="ED35" i="11"/>
  <c r="DZ35" i="11"/>
  <c r="DV35" i="11"/>
  <c r="EA30" i="11"/>
  <c r="EH19" i="11"/>
  <c r="EC19" i="11"/>
  <c r="DX19" i="11"/>
  <c r="ES62" i="11"/>
  <c r="ET46" i="11"/>
  <c r="ET38" i="11"/>
  <c r="EX35" i="11"/>
  <c r="EL35" i="11"/>
  <c r="EL19" i="11"/>
  <c r="FJ86" i="11"/>
  <c r="FA35" i="11"/>
  <c r="DZ30" i="11"/>
  <c r="O83" i="11"/>
  <c r="BS80" i="23" s="1"/>
  <c r="O75" i="11"/>
  <c r="BS72" i="23" s="1"/>
  <c r="O67" i="11"/>
  <c r="BS64" i="23" s="1"/>
  <c r="O59" i="11"/>
  <c r="BS56" i="23" s="1"/>
  <c r="O51" i="11"/>
  <c r="BS48" i="23" s="1"/>
  <c r="O43" i="11"/>
  <c r="BS40" i="23" s="1"/>
  <c r="BV83" i="23"/>
  <c r="BV75" i="23"/>
  <c r="BV67" i="23"/>
  <c r="BV59" i="23"/>
  <c r="BV51" i="23"/>
  <c r="BV43" i="23"/>
  <c r="BW83" i="23"/>
  <c r="BW75" i="23"/>
  <c r="BW67" i="23"/>
  <c r="BW59" i="23"/>
  <c r="BW51" i="23"/>
  <c r="BW43" i="23"/>
  <c r="BX83" i="23"/>
  <c r="BX75" i="23"/>
  <c r="U83" i="11"/>
  <c r="BY80" i="23" s="1"/>
  <c r="U78" i="11"/>
  <c r="BY75" i="23" s="1"/>
  <c r="U67" i="11"/>
  <c r="BY64" i="23" s="1"/>
  <c r="U62" i="11"/>
  <c r="BY59" i="23" s="1"/>
  <c r="U51" i="11"/>
  <c r="BY48" i="23" s="1"/>
  <c r="U46" i="11"/>
  <c r="BY43" i="23" s="1"/>
  <c r="C86" i="14"/>
  <c r="W84" i="1"/>
  <c r="C88" i="14"/>
  <c r="J32" i="11"/>
  <c r="BF29" i="23" s="1"/>
  <c r="E71" i="11"/>
  <c r="D83" i="11"/>
  <c r="C83" i="12" s="1"/>
  <c r="J75" i="11"/>
  <c r="BF72" i="23" s="1"/>
  <c r="F36" i="11"/>
  <c r="F56" i="11"/>
  <c r="D64" i="11"/>
  <c r="C64" i="12" s="1"/>
  <c r="I80" i="11"/>
  <c r="BE77" i="23" s="1"/>
  <c r="DZ86" i="11"/>
  <c r="ED83" i="11"/>
  <c r="DV83" i="11"/>
  <c r="EH78" i="11"/>
  <c r="EA78" i="11"/>
  <c r="DU78" i="11"/>
  <c r="EG70" i="11"/>
  <c r="DZ70" i="11"/>
  <c r="EH67" i="11"/>
  <c r="EB67" i="11"/>
  <c r="DW67" i="11"/>
  <c r="EI62" i="11"/>
  <c r="ED62" i="11"/>
  <c r="DY62" i="11"/>
  <c r="EI59" i="11"/>
  <c r="EA59" i="11"/>
  <c r="EH54" i="11"/>
  <c r="EE46" i="11"/>
  <c r="DY46" i="11"/>
  <c r="DU43" i="11"/>
  <c r="DU38" i="11"/>
  <c r="EG35" i="11"/>
  <c r="DY35" i="11"/>
  <c r="DU35" i="11"/>
  <c r="EI30" i="11"/>
  <c r="DY30" i="11"/>
  <c r="ED22" i="11"/>
  <c r="EG19" i="11"/>
  <c r="EB19" i="11"/>
  <c r="DV19" i="11"/>
  <c r="DV6" i="11"/>
  <c r="EY59" i="11"/>
  <c r="EK46" i="11"/>
  <c r="ET35" i="11"/>
  <c r="EU19" i="11"/>
  <c r="EC75" i="11"/>
  <c r="EU59" i="11"/>
  <c r="O86" i="11"/>
  <c r="BS83" i="23" s="1"/>
  <c r="O78" i="11"/>
  <c r="BS75" i="23" s="1"/>
  <c r="O70" i="11"/>
  <c r="BS67" i="23" s="1"/>
  <c r="O62" i="11"/>
  <c r="BS59" i="23" s="1"/>
  <c r="O54" i="11"/>
  <c r="BS51" i="23" s="1"/>
  <c r="O46" i="11"/>
  <c r="BS43" i="23" s="1"/>
  <c r="P83" i="11"/>
  <c r="BT80" i="23" s="1"/>
  <c r="P75" i="11"/>
  <c r="BT72" i="23" s="1"/>
  <c r="P67" i="11"/>
  <c r="BT64" i="23" s="1"/>
  <c r="P59" i="11"/>
  <c r="BT56" i="23" s="1"/>
  <c r="P51" i="11"/>
  <c r="BT48" i="23" s="1"/>
  <c r="P43" i="11"/>
  <c r="BT40" i="23" s="1"/>
  <c r="BX64" i="23"/>
  <c r="BX59" i="23"/>
  <c r="BX48" i="23"/>
  <c r="BX43" i="23"/>
  <c r="W78" i="11"/>
  <c r="CA75" i="23" s="1"/>
  <c r="W62" i="11"/>
  <c r="CA59" i="23" s="1"/>
  <c r="W46" i="11"/>
  <c r="CA43" i="23" s="1"/>
  <c r="C85" i="14"/>
  <c r="W58" i="1"/>
  <c r="C62" i="14"/>
  <c r="D59" i="27"/>
  <c r="W63" i="1"/>
  <c r="C67" i="14"/>
  <c r="D64" i="27"/>
  <c r="B15" i="20"/>
  <c r="W59" i="1"/>
  <c r="W66" i="1"/>
  <c r="D67" i="27"/>
  <c r="G92" i="20"/>
  <c r="F92" i="20" s="1"/>
  <c r="G80" i="20"/>
  <c r="F80" i="20" s="1"/>
  <c r="B68" i="20"/>
  <c r="B64" i="20"/>
  <c r="B56" i="20"/>
  <c r="B52" i="20"/>
  <c r="B44" i="20"/>
  <c r="B40" i="20"/>
  <c r="B67" i="26"/>
  <c r="B83" i="26"/>
  <c r="E88" i="11"/>
  <c r="F48" i="11"/>
  <c r="E64" i="11"/>
  <c r="K60" i="11"/>
  <c r="BG57" i="23" s="1"/>
  <c r="K76" i="11"/>
  <c r="BG73" i="23" s="1"/>
  <c r="I84" i="11"/>
  <c r="BE81" i="23" s="1"/>
  <c r="I68" i="11"/>
  <c r="BE65" i="23" s="1"/>
  <c r="I60" i="11"/>
  <c r="BE57" i="23" s="1"/>
  <c r="E68" i="11"/>
  <c r="D60" i="11"/>
  <c r="C60" i="12" s="1"/>
  <c r="K87" i="11"/>
  <c r="BG84" i="23" s="1"/>
  <c r="D48" i="11"/>
  <c r="C48" i="12" s="1"/>
  <c r="E55" i="11"/>
  <c r="E72" i="11"/>
  <c r="I52" i="11"/>
  <c r="BE49" i="23" s="1"/>
  <c r="F32" i="11"/>
  <c r="E60" i="11"/>
  <c r="E56" i="11"/>
  <c r="F46" i="11"/>
  <c r="D68" i="11"/>
  <c r="C68" i="12" s="1"/>
  <c r="K71" i="11"/>
  <c r="BG68" i="23" s="1"/>
  <c r="J86" i="11"/>
  <c r="BF83" i="23" s="1"/>
  <c r="D52" i="11"/>
  <c r="C52" i="12" s="1"/>
  <c r="K66" i="11"/>
  <c r="BG63" i="23" s="1"/>
  <c r="K75" i="11"/>
  <c r="BG72" i="23" s="1"/>
  <c r="I78" i="11"/>
  <c r="BE75" i="23" s="1"/>
  <c r="J36" i="11"/>
  <c r="BF33" i="23" s="1"/>
  <c r="D56" i="11"/>
  <c r="C56" i="12" s="1"/>
  <c r="D42" i="11"/>
  <c r="C42" i="12" s="1"/>
  <c r="F64" i="11"/>
  <c r="D44" i="11"/>
  <c r="C44" i="12" s="1"/>
  <c r="J48" i="11"/>
  <c r="BF45" i="23" s="1"/>
  <c r="J68" i="11"/>
  <c r="BF65" i="23" s="1"/>
  <c r="E40" i="11"/>
  <c r="J50" i="11"/>
  <c r="BF47" i="23" s="1"/>
  <c r="CE83" i="11"/>
  <c r="CE75" i="11"/>
  <c r="CE67" i="11"/>
  <c r="CE59" i="11"/>
  <c r="CE51" i="11"/>
  <c r="CE43" i="11"/>
  <c r="CE35" i="11"/>
  <c r="CE27" i="11"/>
  <c r="CE19" i="11"/>
  <c r="CC83" i="11"/>
  <c r="CC75" i="11"/>
  <c r="CC67" i="11"/>
  <c r="CC59" i="11"/>
  <c r="CC51" i="11"/>
  <c r="CC43" i="11"/>
  <c r="CC35" i="11"/>
  <c r="CC27" i="11"/>
  <c r="CC19" i="11"/>
  <c r="CB86" i="11"/>
  <c r="CB78" i="11"/>
  <c r="CB70" i="11"/>
  <c r="CB62" i="11"/>
  <c r="CB54" i="11"/>
  <c r="CB46" i="11"/>
  <c r="CB38" i="11"/>
  <c r="CB30" i="11"/>
  <c r="CB22" i="11"/>
  <c r="BX86" i="11"/>
  <c r="BX78" i="11"/>
  <c r="BX70" i="11"/>
  <c r="BX62" i="11"/>
  <c r="BX54" i="11"/>
  <c r="BX46" i="11"/>
  <c r="BX38" i="11"/>
  <c r="BX30" i="11"/>
  <c r="BX14" i="11"/>
  <c r="BT83" i="11"/>
  <c r="BT75" i="11"/>
  <c r="BT67" i="11"/>
  <c r="BT59" i="11"/>
  <c r="BT51" i="11"/>
  <c r="BT43" i="11"/>
  <c r="BT35" i="11"/>
  <c r="BT27" i="11"/>
  <c r="BT19" i="11"/>
  <c r="BT6" i="11"/>
  <c r="BS86" i="11"/>
  <c r="BS78" i="11"/>
  <c r="BS70" i="11"/>
  <c r="BS62" i="11"/>
  <c r="BS54" i="11"/>
  <c r="BS46" i="11"/>
  <c r="BS38" i="11"/>
  <c r="BS30" i="11"/>
  <c r="BS14" i="11"/>
  <c r="BN83" i="11"/>
  <c r="BN75" i="11"/>
  <c r="BN67" i="11"/>
  <c r="BN59" i="11"/>
  <c r="BN51" i="11"/>
  <c r="BN43" i="11"/>
  <c r="BN35" i="11"/>
  <c r="BN19" i="11"/>
  <c r="BN6" i="11"/>
  <c r="BM86" i="11"/>
  <c r="BM78" i="11"/>
  <c r="BM70" i="11"/>
  <c r="BM62" i="11"/>
  <c r="BM54" i="11"/>
  <c r="BM46" i="11"/>
  <c r="BM38" i="11"/>
  <c r="BM30" i="11"/>
  <c r="BM14" i="11"/>
  <c r="BM6" i="11"/>
  <c r="BL86" i="11"/>
  <c r="BL78" i="11"/>
  <c r="BL70" i="11"/>
  <c r="BL62" i="11"/>
  <c r="BL54" i="11"/>
  <c r="BL46" i="11"/>
  <c r="BL38" i="11"/>
  <c r="BL30" i="11"/>
  <c r="BL22" i="11"/>
  <c r="EG88" i="11"/>
  <c r="DW88" i="11"/>
  <c r="EF87" i="11"/>
  <c r="EB87" i="11"/>
  <c r="DX87" i="11"/>
  <c r="EG86" i="11"/>
  <c r="DV86" i="11"/>
  <c r="EF85" i="11"/>
  <c r="EA85" i="11"/>
  <c r="DU85" i="11"/>
  <c r="EI83" i="11"/>
  <c r="EA83" i="11"/>
  <c r="EH82" i="11"/>
  <c r="EC80" i="11"/>
  <c r="EH79" i="11"/>
  <c r="EC79" i="11"/>
  <c r="DW79" i="11"/>
  <c r="EG78" i="11"/>
  <c r="DZ78" i="11"/>
  <c r="EH77" i="11"/>
  <c r="DZ77" i="11"/>
  <c r="DY75" i="11"/>
  <c r="EE72" i="11"/>
  <c r="DY72" i="11"/>
  <c r="EH71" i="11"/>
  <c r="DW71" i="11"/>
  <c r="EE70" i="11"/>
  <c r="DW70" i="11"/>
  <c r="EH69" i="11"/>
  <c r="ED69" i="11"/>
  <c r="DZ69" i="11"/>
  <c r="DV69" i="11"/>
  <c r="EF67" i="11"/>
  <c r="EA67" i="11"/>
  <c r="DV67" i="11"/>
  <c r="EC66" i="11"/>
  <c r="DX64" i="11"/>
  <c r="EH62" i="11"/>
  <c r="EC62" i="11"/>
  <c r="DW62" i="11"/>
  <c r="EC61" i="11"/>
  <c r="EH59" i="11"/>
  <c r="DZ59" i="11"/>
  <c r="EH58" i="11"/>
  <c r="EC58" i="11"/>
  <c r="DW58" i="11"/>
  <c r="EE56" i="11"/>
  <c r="DY56" i="11"/>
  <c r="EI55" i="11"/>
  <c r="EC54" i="11"/>
  <c r="DW53" i="11"/>
  <c r="EH50" i="11"/>
  <c r="EC50" i="11"/>
  <c r="DW50" i="11"/>
  <c r="EG47" i="11"/>
  <c r="EC47" i="11"/>
  <c r="DY47" i="11"/>
  <c r="DU47" i="11"/>
  <c r="ED46" i="11"/>
  <c r="DV46" i="11"/>
  <c r="ED45" i="11"/>
  <c r="DV45" i="11"/>
  <c r="EI42" i="11"/>
  <c r="ED42" i="11"/>
  <c r="DY42" i="11"/>
  <c r="EG39" i="11"/>
  <c r="EC39" i="11"/>
  <c r="DU39" i="11"/>
  <c r="DZ37" i="11"/>
  <c r="EF35" i="11"/>
  <c r="EB35" i="11"/>
  <c r="DX35" i="11"/>
  <c r="EG32" i="11"/>
  <c r="DZ32" i="11"/>
  <c r="DX31" i="11"/>
  <c r="EE30" i="11"/>
  <c r="DV30" i="11"/>
  <c r="EE24" i="11"/>
  <c r="DX24" i="11"/>
  <c r="EH22" i="11"/>
  <c r="EF19" i="11"/>
  <c r="DZ19" i="11"/>
  <c r="DU19" i="11"/>
  <c r="EC16" i="11"/>
  <c r="DU16" i="11"/>
  <c r="EQ87" i="11"/>
  <c r="ES85" i="11"/>
  <c r="ER79" i="11"/>
  <c r="EV72" i="11"/>
  <c r="EL61" i="11"/>
  <c r="EN59" i="11"/>
  <c r="EW56" i="11"/>
  <c r="EU54" i="11"/>
  <c r="EM47" i="11"/>
  <c r="ES45" i="11"/>
  <c r="EM39" i="11"/>
  <c r="EQ35" i="11"/>
  <c r="EY32" i="11"/>
  <c r="EX31" i="11"/>
  <c r="EY24" i="11"/>
  <c r="EO22" i="11"/>
  <c r="ET19" i="11"/>
  <c r="EM16" i="11"/>
  <c r="FJ47" i="11"/>
  <c r="DY88" i="11"/>
  <c r="FI79" i="11"/>
  <c r="DU74" i="11"/>
  <c r="FJ70" i="11"/>
  <c r="EL62" i="11"/>
  <c r="FI58" i="11"/>
  <c r="ED54" i="11"/>
  <c r="FJ46" i="11"/>
  <c r="DX40" i="11"/>
  <c r="FI31" i="11"/>
  <c r="EC27" i="11"/>
  <c r="O77" i="11"/>
  <c r="BS74" i="23" s="1"/>
  <c r="O61" i="11"/>
  <c r="BS58" i="23" s="1"/>
  <c r="O45" i="11"/>
  <c r="BS42" i="23" s="1"/>
  <c r="P86" i="11"/>
  <c r="BT83" i="23" s="1"/>
  <c r="P82" i="11"/>
  <c r="BT79" i="23" s="1"/>
  <c r="P78" i="11"/>
  <c r="BT75" i="23" s="1"/>
  <c r="P70" i="11"/>
  <c r="BT67" i="23" s="1"/>
  <c r="P66" i="11"/>
  <c r="BT63" i="23" s="1"/>
  <c r="P62" i="11"/>
  <c r="BT59" i="23" s="1"/>
  <c r="P54" i="11"/>
  <c r="BT51" i="23" s="1"/>
  <c r="P50" i="11"/>
  <c r="BT47" i="23" s="1"/>
  <c r="P46" i="11"/>
  <c r="BT43" i="23" s="1"/>
  <c r="Q87" i="11"/>
  <c r="BU84" i="23" s="1"/>
  <c r="Q83" i="11"/>
  <c r="BU80" i="23" s="1"/>
  <c r="Q79" i="11"/>
  <c r="BU76" i="23" s="1"/>
  <c r="Q75" i="11"/>
  <c r="BU72" i="23" s="1"/>
  <c r="Q71" i="11"/>
  <c r="BU68" i="23" s="1"/>
  <c r="Q67" i="11"/>
  <c r="BU64" i="23" s="1"/>
  <c r="Q63" i="11"/>
  <c r="BU60" i="23" s="1"/>
  <c r="Q59" i="11"/>
  <c r="BU56" i="23" s="1"/>
  <c r="Q55" i="11"/>
  <c r="BU52" i="23" s="1"/>
  <c r="Q51" i="11"/>
  <c r="BU48" i="23" s="1"/>
  <c r="Q47" i="11"/>
  <c r="BU44" i="23" s="1"/>
  <c r="Q43" i="11"/>
  <c r="BU40" i="23" s="1"/>
  <c r="BV85" i="23"/>
  <c r="BV77" i="23"/>
  <c r="BV69" i="23"/>
  <c r="BV61" i="23"/>
  <c r="BV53" i="23"/>
  <c r="BV45" i="23"/>
  <c r="BV37" i="23"/>
  <c r="BW85" i="23"/>
  <c r="BW77" i="23"/>
  <c r="BW69" i="23"/>
  <c r="BW61" i="23"/>
  <c r="BW53" i="23"/>
  <c r="BW45" i="23"/>
  <c r="BW37" i="23"/>
  <c r="BX85" i="23"/>
  <c r="BX77" i="23"/>
  <c r="BX68" i="23"/>
  <c r="BX63" i="23"/>
  <c r="BX52" i="23"/>
  <c r="BX47" i="23"/>
  <c r="U86" i="11"/>
  <c r="BY83" i="23" s="1"/>
  <c r="U75" i="11"/>
  <c r="BY72" i="23" s="1"/>
  <c r="U70" i="11"/>
  <c r="BY67" i="23" s="1"/>
  <c r="U59" i="11"/>
  <c r="BY56" i="23" s="1"/>
  <c r="U54" i="11"/>
  <c r="BY51" i="23" s="1"/>
  <c r="U43" i="11"/>
  <c r="BY40" i="23" s="1"/>
  <c r="U38" i="11"/>
  <c r="BY35" i="23" s="1"/>
  <c r="C13" i="14"/>
  <c r="W60" i="1"/>
  <c r="D61" i="27"/>
  <c r="C64" i="14"/>
  <c r="W44" i="1"/>
  <c r="D45" i="27"/>
  <c r="B45" i="26"/>
  <c r="W42" i="1"/>
  <c r="B43" i="26"/>
  <c r="C46" i="14"/>
  <c r="D43" i="27"/>
  <c r="W64" i="1"/>
  <c r="W79" i="1"/>
  <c r="C83" i="14"/>
  <c r="B91" i="20"/>
  <c r="B83" i="20"/>
  <c r="B71" i="20"/>
  <c r="B59" i="20"/>
  <c r="B55" i="20"/>
  <c r="B51" i="20"/>
  <c r="G47" i="20"/>
  <c r="F47" i="20" s="1"/>
  <c r="G43" i="20"/>
  <c r="F43" i="20" s="1"/>
  <c r="B16" i="20"/>
  <c r="B85" i="26"/>
  <c r="B59" i="26"/>
  <c r="B80" i="26"/>
  <c r="B18" i="20"/>
  <c r="W55" i="1"/>
  <c r="D56" i="27"/>
  <c r="B56" i="26"/>
  <c r="D44" i="27"/>
  <c r="W47" i="1"/>
  <c r="D48" i="27"/>
  <c r="B22" i="20"/>
  <c r="B72" i="26"/>
  <c r="AK5" i="27"/>
  <c r="D61" i="20"/>
  <c r="E61" i="20" s="1"/>
  <c r="C59" i="27" s="1"/>
  <c r="B89" i="20"/>
  <c r="B57" i="20"/>
  <c r="B34" i="20"/>
  <c r="G54" i="20"/>
  <c r="F54" i="20" s="1"/>
  <c r="CY9" i="12"/>
  <c r="DU9" i="12"/>
  <c r="DO9" i="12"/>
  <c r="EG9" i="12"/>
  <c r="EL9" i="12"/>
  <c r="CC9" i="12"/>
  <c r="DL9" i="12"/>
  <c r="EO9" i="12"/>
  <c r="BM9" i="12"/>
  <c r="CE9" i="12"/>
  <c r="BT9" i="12"/>
  <c r="AO9" i="12"/>
  <c r="BX9" i="12"/>
  <c r="Z9" i="12"/>
  <c r="EF9" i="12"/>
  <c r="BN9" i="12"/>
  <c r="EC9" i="12"/>
  <c r="BS9" i="12"/>
  <c r="DP9" i="12"/>
  <c r="AI9" i="12"/>
  <c r="BY9" i="12"/>
  <c r="DM9" i="12"/>
  <c r="EA9" i="12"/>
  <c r="DT9" i="12"/>
  <c r="AG9" i="12"/>
  <c r="EK9" i="12"/>
  <c r="CS9" i="12"/>
  <c r="DX9" i="12"/>
  <c r="AE9" i="12"/>
  <c r="AL9" i="12"/>
  <c r="EJ9" i="12"/>
  <c r="DQ9" i="12"/>
  <c r="DK9" i="12"/>
  <c r="AN9" i="12"/>
  <c r="CG9" i="12"/>
  <c r="BB9" i="12"/>
  <c r="AS9" i="12"/>
  <c r="AX9" i="12"/>
  <c r="AB9" i="12"/>
  <c r="DY9" i="12"/>
  <c r="BO9" i="12"/>
  <c r="X9" i="12"/>
  <c r="BJ9" i="12"/>
  <c r="CZ9" i="12"/>
  <c r="EM9" i="12"/>
  <c r="BK9" i="12"/>
  <c r="T9" i="12"/>
  <c r="CB9" i="12"/>
  <c r="DI9" i="12"/>
  <c r="DF72" i="12"/>
  <c r="AE72" i="12"/>
  <c r="H72" i="12"/>
  <c r="I72" i="12"/>
  <c r="BF72" i="12"/>
  <c r="BK72" i="12"/>
  <c r="CG72" i="12"/>
  <c r="BR72" i="12"/>
  <c r="AR88" i="12"/>
  <c r="CM88" i="12"/>
  <c r="W88" i="12"/>
  <c r="BP88" i="12"/>
  <c r="BZ88" i="12"/>
  <c r="EE88" i="12"/>
  <c r="DF88" i="12"/>
  <c r="AJ88" i="12"/>
  <c r="DX72" i="12"/>
  <c r="EO72" i="12"/>
  <c r="BY72" i="12"/>
  <c r="EG72" i="12"/>
  <c r="AK72" i="12"/>
  <c r="CJ72" i="12"/>
  <c r="DV72" i="12"/>
  <c r="BC72" i="12"/>
  <c r="BL72" i="12"/>
  <c r="AY72" i="12"/>
  <c r="CF72" i="12"/>
  <c r="BT72" i="12"/>
  <c r="CB72" i="12"/>
  <c r="CU72" i="12"/>
  <c r="BW72" i="12"/>
  <c r="X72" i="12"/>
  <c r="ED72" i="12"/>
  <c r="DM72" i="12"/>
  <c r="DI72" i="12"/>
  <c r="BN72" i="12"/>
  <c r="AR72" i="12"/>
  <c r="AL72" i="12"/>
  <c r="CZ72" i="12"/>
  <c r="DO72" i="12"/>
  <c r="BH72" i="12"/>
  <c r="EM72" i="12"/>
  <c r="EF72" i="12"/>
  <c r="D88" i="12"/>
  <c r="BY88" i="12"/>
  <c r="DN88" i="12"/>
  <c r="CG88" i="12"/>
  <c r="BT88" i="12"/>
  <c r="BW88" i="12"/>
  <c r="DM88" i="12"/>
  <c r="S88" i="12"/>
  <c r="BF88" i="12"/>
  <c r="Q88" i="12"/>
  <c r="BX88" i="12"/>
  <c r="EG88" i="12"/>
  <c r="L88" i="12"/>
  <c r="BN88" i="12"/>
  <c r="AG88" i="12"/>
  <c r="DK88" i="12"/>
  <c r="BH88" i="12"/>
  <c r="I88" i="12"/>
  <c r="CP88" i="12"/>
  <c r="BG88" i="12"/>
  <c r="CJ88" i="12"/>
  <c r="AY88" i="12"/>
  <c r="CK88" i="12"/>
  <c r="BB88" i="12"/>
  <c r="DD88" i="12"/>
  <c r="EP72" i="12"/>
  <c r="DP72" i="12"/>
  <c r="CS88" i="12"/>
  <c r="DC72" i="12"/>
  <c r="EH88" i="12"/>
  <c r="AD31" i="12"/>
  <c r="DS31" i="12"/>
  <c r="CC31" i="12"/>
  <c r="EC31" i="12"/>
  <c r="DM31" i="12"/>
  <c r="AK31" i="12"/>
  <c r="AS31" i="12"/>
  <c r="AA31" i="12"/>
  <c r="DY31" i="12"/>
  <c r="EE31" i="12"/>
  <c r="BX31" i="12"/>
  <c r="AX31" i="12"/>
  <c r="BF31" i="12"/>
  <c r="DW31" i="12"/>
  <c r="DR31" i="12"/>
  <c r="DJ31" i="12"/>
  <c r="DE31" i="12"/>
  <c r="DP31" i="12"/>
  <c r="ED31" i="12"/>
  <c r="BT31" i="12"/>
  <c r="EM31" i="12"/>
  <c r="EO31" i="12"/>
  <c r="EH31" i="12"/>
  <c r="BS23" i="12"/>
  <c r="CF26" i="12"/>
  <c r="AX26" i="12"/>
  <c r="DS44" i="12"/>
  <c r="DG44" i="12"/>
  <c r="DD44" i="12"/>
  <c r="F44" i="12"/>
  <c r="EN44" i="12"/>
  <c r="DV44" i="12"/>
  <c r="DW44" i="12"/>
  <c r="DF44" i="12"/>
  <c r="T44" i="12"/>
  <c r="DN44" i="12"/>
  <c r="BS44" i="12"/>
  <c r="DC44" i="12"/>
  <c r="AQ44" i="12"/>
  <c r="EB72" i="12"/>
  <c r="DJ72" i="12"/>
  <c r="AC72" i="12"/>
  <c r="DR72" i="12"/>
  <c r="CH72" i="12"/>
  <c r="DS72" i="12"/>
  <c r="DW72" i="12"/>
  <c r="EK88" i="12"/>
  <c r="EI88" i="12"/>
  <c r="CZ88" i="12"/>
  <c r="BV88" i="12"/>
  <c r="Y88" i="12"/>
  <c r="CR88" i="12"/>
  <c r="O88" i="12"/>
  <c r="CI88" i="12"/>
  <c r="DO60" i="12"/>
  <c r="AI60" i="12"/>
  <c r="EF60" i="12"/>
  <c r="BX60" i="12"/>
  <c r="CU60" i="12"/>
  <c r="DH72" i="12"/>
  <c r="EM60" i="12"/>
  <c r="DR60" i="12"/>
  <c r="CG60" i="12"/>
  <c r="DZ60" i="12"/>
  <c r="CD60" i="12"/>
  <c r="CC60" i="12"/>
  <c r="BO60" i="12"/>
  <c r="CA60" i="12"/>
  <c r="CN60" i="12"/>
  <c r="AU60" i="12"/>
  <c r="BF60" i="12"/>
  <c r="BS60" i="12"/>
  <c r="DU60" i="12"/>
  <c r="K60" i="12"/>
  <c r="DF60" i="12"/>
  <c r="AE60" i="12"/>
  <c r="BU60" i="12"/>
  <c r="DW60" i="12"/>
  <c r="DJ60" i="12"/>
  <c r="J60" i="12"/>
  <c r="CM60" i="12"/>
  <c r="CQ60" i="12"/>
  <c r="EN60" i="12"/>
  <c r="BC60" i="12"/>
  <c r="T60" i="12"/>
  <c r="EE60" i="12"/>
  <c r="AM60" i="12"/>
  <c r="ED60" i="12"/>
  <c r="DL72" i="12"/>
  <c r="AS72" i="12"/>
  <c r="CM72" i="12"/>
  <c r="BP72" i="12"/>
  <c r="F72" i="12"/>
  <c r="CT72" i="12"/>
  <c r="M72" i="12"/>
  <c r="CL72" i="12"/>
  <c r="Z72" i="12"/>
  <c r="S72" i="12"/>
  <c r="EC72" i="12"/>
  <c r="V72" i="12"/>
  <c r="BZ72" i="12"/>
  <c r="EJ72" i="12"/>
  <c r="CE72" i="12"/>
  <c r="CD72" i="12"/>
  <c r="DZ72" i="12"/>
  <c r="DN72" i="12"/>
  <c r="CX72" i="12"/>
  <c r="BB72" i="12"/>
  <c r="EN72" i="12"/>
  <c r="CW72" i="12"/>
  <c r="BI72" i="12"/>
  <c r="CK72" i="12"/>
  <c r="CN72" i="12"/>
  <c r="DZ88" i="12"/>
  <c r="AI88" i="12"/>
  <c r="CW88" i="12"/>
  <c r="DQ88" i="12"/>
  <c r="EJ88" i="12"/>
  <c r="AZ88" i="12"/>
  <c r="EL88" i="12"/>
  <c r="AA88" i="12"/>
  <c r="DU88" i="12"/>
  <c r="BU88" i="12"/>
  <c r="DB88" i="12"/>
  <c r="R88" i="12"/>
  <c r="DL88" i="12"/>
  <c r="J88" i="12"/>
  <c r="DX88" i="12"/>
  <c r="DG88" i="12"/>
  <c r="DV88" i="12"/>
  <c r="V88" i="12"/>
  <c r="BO88" i="12"/>
  <c r="CT88" i="12"/>
  <c r="BK88" i="12"/>
  <c r="DE88" i="12"/>
  <c r="CY88" i="12"/>
  <c r="CV88" i="12"/>
  <c r="AN88" i="12"/>
  <c r="DD60" i="12"/>
  <c r="EA88" i="12"/>
  <c r="CC72" i="12"/>
  <c r="CS60" i="12"/>
  <c r="DA23" i="12"/>
  <c r="DK23" i="12"/>
  <c r="DC23" i="12"/>
  <c r="CF23" i="12"/>
  <c r="EB23" i="12"/>
  <c r="CY23" i="12"/>
  <c r="CN31" i="12"/>
  <c r="DO31" i="12"/>
  <c r="DF31" i="12"/>
  <c r="CB31" i="12"/>
  <c r="CR31" i="12"/>
  <c r="DL31" i="12"/>
  <c r="AB31" i="12"/>
  <c r="Z26" i="12"/>
  <c r="BA26" i="12"/>
  <c r="DL30" i="12"/>
  <c r="DB30" i="12"/>
  <c r="CS30" i="12"/>
  <c r="DJ30" i="12"/>
  <c r="X30" i="12"/>
  <c r="AB30" i="12"/>
  <c r="CC30" i="12"/>
  <c r="DR30" i="12"/>
  <c r="BY30" i="12"/>
  <c r="CB30" i="12"/>
  <c r="BR30" i="12"/>
  <c r="ED30" i="12"/>
  <c r="EL30" i="12"/>
  <c r="BF30" i="12"/>
  <c r="CT30" i="12"/>
  <c r="CZ30" i="12"/>
  <c r="DW30" i="12"/>
  <c r="DS30" i="12"/>
  <c r="EO30" i="12"/>
  <c r="CO30" i="12"/>
  <c r="EF11" i="12"/>
  <c r="AT44" i="12"/>
  <c r="AO44" i="12"/>
  <c r="AA44" i="12"/>
  <c r="AM44" i="12"/>
  <c r="EB44" i="12"/>
  <c r="DA72" i="12"/>
  <c r="CP72" i="12"/>
  <c r="DK72" i="12"/>
  <c r="BG72" i="12"/>
  <c r="DE72" i="12"/>
  <c r="EI72" i="12"/>
  <c r="AA72" i="12"/>
  <c r="E88" i="12"/>
  <c r="CL88" i="12"/>
  <c r="AK88" i="12"/>
  <c r="CN88" i="12"/>
  <c r="BR88" i="12"/>
  <c r="P88" i="12"/>
  <c r="M88" i="12"/>
  <c r="DP88" i="12"/>
  <c r="X88" i="12"/>
  <c r="BS72" i="12"/>
  <c r="EO88" i="12"/>
  <c r="BF44" i="12"/>
  <c r="AQ72" i="12"/>
  <c r="W72" i="12"/>
  <c r="AO72" i="12"/>
  <c r="AN72" i="12"/>
  <c r="AP72" i="12"/>
  <c r="R72" i="12"/>
  <c r="J72" i="12"/>
  <c r="CO72" i="12"/>
  <c r="Y72" i="12"/>
  <c r="BM72" i="12"/>
  <c r="DB72" i="12"/>
  <c r="G72" i="12"/>
  <c r="P72" i="12"/>
  <c r="EK72" i="12"/>
  <c r="EE72" i="12"/>
  <c r="DU72" i="12"/>
  <c r="BA72" i="12"/>
  <c r="BO72" i="12"/>
  <c r="AZ72" i="12"/>
  <c r="BU72" i="12"/>
  <c r="AJ72" i="12"/>
  <c r="O72" i="12"/>
  <c r="AV72" i="12"/>
  <c r="AM72" i="12"/>
  <c r="N72" i="12"/>
  <c r="G88" i="12"/>
  <c r="BS88" i="12"/>
  <c r="EB88" i="12"/>
  <c r="DA88" i="12"/>
  <c r="AO88" i="12"/>
  <c r="N88" i="12"/>
  <c r="AB88" i="12"/>
  <c r="CO88" i="12"/>
  <c r="DT88" i="12"/>
  <c r="CQ88" i="12"/>
  <c r="DI88" i="12"/>
  <c r="BI88" i="12"/>
  <c r="Z88" i="12"/>
  <c r="BL88" i="12"/>
  <c r="AM88" i="12"/>
  <c r="AH88" i="12"/>
  <c r="U88" i="12"/>
  <c r="DO88" i="12"/>
  <c r="CU88" i="12"/>
  <c r="T88" i="12"/>
  <c r="DH88" i="12"/>
  <c r="AC88" i="12"/>
  <c r="AF88" i="12"/>
  <c r="EC88" i="12"/>
  <c r="DR88" i="12"/>
  <c r="EP88" i="12"/>
  <c r="BI23" i="12"/>
  <c r="CW23" i="12"/>
  <c r="DT23" i="12"/>
  <c r="EH23" i="12"/>
  <c r="DL23" i="12"/>
  <c r="EE23" i="12"/>
  <c r="DQ23" i="12"/>
  <c r="DR23" i="12"/>
  <c r="EI31" i="12"/>
  <c r="S31" i="12"/>
  <c r="CI31" i="12"/>
  <c r="EN31" i="12"/>
  <c r="AF31" i="12"/>
  <c r="CQ31" i="12"/>
  <c r="AY15" i="12"/>
  <c r="U15" i="12"/>
  <c r="BO77" i="12"/>
  <c r="AW77" i="12"/>
  <c r="BQ77" i="12"/>
  <c r="BH77" i="12"/>
  <c r="BN77" i="12"/>
  <c r="DL77" i="12"/>
  <c r="L66" i="12"/>
  <c r="CV66" i="12"/>
  <c r="EB85" i="12"/>
  <c r="DK85" i="12"/>
  <c r="BO32" i="12"/>
  <c r="CG32" i="12"/>
  <c r="D32" i="12"/>
  <c r="EO32" i="12"/>
  <c r="ED15" i="12"/>
  <c r="DW78" i="12"/>
  <c r="AJ78" i="12"/>
  <c r="DI78" i="12"/>
  <c r="AN6" i="12"/>
  <c r="DZ6" i="12"/>
  <c r="BP10" i="12"/>
  <c r="BU10" i="12"/>
  <c r="AD10" i="12"/>
  <c r="DO56" i="12"/>
  <c r="AZ56" i="12"/>
  <c r="AC56" i="12"/>
  <c r="CT56" i="12"/>
  <c r="DD56" i="12"/>
  <c r="AX56" i="12"/>
  <c r="I56" i="12"/>
  <c r="AJ56" i="12"/>
  <c r="DV56" i="12"/>
  <c r="AE56" i="12"/>
  <c r="AA56" i="12"/>
  <c r="BK56" i="12"/>
  <c r="DQ56" i="12"/>
  <c r="BR56" i="12"/>
  <c r="DU56" i="12"/>
  <c r="BN56" i="12"/>
  <c r="P56" i="12"/>
  <c r="CE56" i="12"/>
  <c r="EE56" i="12"/>
  <c r="CZ56" i="12"/>
  <c r="CP56" i="12"/>
  <c r="AB56" i="12"/>
  <c r="EC56" i="12"/>
  <c r="N56" i="12"/>
  <c r="BJ56" i="12"/>
  <c r="EI56" i="12"/>
  <c r="DH56" i="12"/>
  <c r="BQ56" i="12"/>
  <c r="BA56" i="12"/>
  <c r="CI56" i="12"/>
  <c r="T56" i="12"/>
  <c r="DI56" i="12"/>
  <c r="BU56" i="12"/>
  <c r="CG56" i="12"/>
  <c r="BC56" i="12"/>
  <c r="AM66" i="12"/>
  <c r="AR66" i="12"/>
  <c r="O66" i="12"/>
  <c r="CH66" i="12"/>
  <c r="BB66" i="12"/>
  <c r="CO66" i="12"/>
  <c r="AY66" i="12"/>
  <c r="S66" i="12"/>
  <c r="DQ66" i="12"/>
  <c r="DE66" i="12"/>
  <c r="BU66" i="12"/>
  <c r="BH66" i="12"/>
  <c r="BS66" i="12"/>
  <c r="CN66" i="12"/>
  <c r="BX66" i="12"/>
  <c r="AZ66" i="12"/>
  <c r="AC66" i="12"/>
  <c r="DR66" i="12"/>
  <c r="CL66" i="12"/>
  <c r="P66" i="12"/>
  <c r="CK66" i="12"/>
  <c r="BI66" i="12"/>
  <c r="N66" i="12"/>
  <c r="EL66" i="12"/>
  <c r="DB66" i="12"/>
  <c r="CY66" i="12"/>
  <c r="AA66" i="12"/>
  <c r="EF66" i="12"/>
  <c r="EC66" i="12"/>
  <c r="BZ66" i="12"/>
  <c r="AU66" i="12"/>
  <c r="EE66" i="12"/>
  <c r="AQ66" i="12"/>
  <c r="EJ66" i="12"/>
  <c r="CZ66" i="12"/>
  <c r="BA66" i="12"/>
  <c r="BK66" i="12"/>
  <c r="CB66" i="12"/>
  <c r="CI66" i="12"/>
  <c r="AL17" i="12"/>
  <c r="AC17" i="12"/>
  <c r="DK17" i="12"/>
  <c r="BM77" i="12"/>
  <c r="S77" i="12"/>
  <c r="EL77" i="12"/>
  <c r="EM77" i="12"/>
  <c r="CI77" i="12"/>
  <c r="BW77" i="12"/>
  <c r="DE77" i="12"/>
  <c r="DQ77" i="12"/>
  <c r="L77" i="12"/>
  <c r="CA77" i="12"/>
  <c r="AH77" i="12"/>
  <c r="AP77" i="12"/>
  <c r="Y77" i="12"/>
  <c r="CT77" i="12"/>
  <c r="EO77" i="12"/>
  <c r="R77" i="12"/>
  <c r="CL77" i="12"/>
  <c r="DP77" i="12"/>
  <c r="DG77" i="12"/>
  <c r="DR77" i="12"/>
  <c r="CE77" i="12"/>
  <c r="BC77" i="12"/>
  <c r="AX77" i="12"/>
  <c r="CO77" i="12"/>
  <c r="Z77" i="12"/>
  <c r="G77" i="12"/>
  <c r="AM77" i="12"/>
  <c r="BT77" i="12"/>
  <c r="BR77" i="12"/>
  <c r="DK77" i="12"/>
  <c r="CU77" i="12"/>
  <c r="CX77" i="12"/>
  <c r="DH77" i="12"/>
  <c r="AJ77" i="12"/>
  <c r="CW77" i="12"/>
  <c r="EF77" i="12"/>
  <c r="AD77" i="12"/>
  <c r="DM77" i="12"/>
  <c r="BS77" i="12"/>
  <c r="AA77" i="12"/>
  <c r="BM45" i="12"/>
  <c r="EN45" i="12"/>
  <c r="DL45" i="12"/>
  <c r="BP45" i="12"/>
  <c r="BN45" i="12"/>
  <c r="CP45" i="12"/>
  <c r="V40" i="12"/>
  <c r="BY40" i="12"/>
  <c r="BV40" i="12"/>
  <c r="DL40" i="12"/>
  <c r="M40" i="12"/>
  <c r="AC40" i="12"/>
  <c r="EP40" i="12"/>
  <c r="AG40" i="12"/>
  <c r="AA40" i="12"/>
  <c r="DW40" i="12"/>
  <c r="CO40" i="12"/>
  <c r="CV40" i="12"/>
  <c r="R40" i="12"/>
  <c r="BN40" i="12"/>
  <c r="CM40" i="12"/>
  <c r="CQ40" i="12"/>
  <c r="K40" i="12"/>
  <c r="I40" i="12"/>
  <c r="CD40" i="12"/>
  <c r="CR40" i="12"/>
  <c r="DP40" i="12"/>
  <c r="BI40" i="12"/>
  <c r="BG40" i="12"/>
  <c r="D73" i="33"/>
  <c r="DR70" i="11" s="1"/>
  <c r="BH67" i="23" s="1"/>
  <c r="AQ73" i="33"/>
  <c r="CG69" i="33"/>
  <c r="D81" i="33"/>
  <c r="DR78" i="11" s="1"/>
  <c r="BH75" i="23" s="1"/>
  <c r="AQ77" i="33"/>
  <c r="CG44" i="33"/>
  <c r="D36" i="33"/>
  <c r="DR33" i="11" s="1"/>
  <c r="BH30" i="23" s="1"/>
  <c r="D77" i="33"/>
  <c r="DR74" i="11" s="1"/>
  <c r="BH71" i="23" s="1"/>
  <c r="AQ53" i="33"/>
  <c r="CG78" i="33"/>
  <c r="CG56" i="33"/>
  <c r="D74" i="33"/>
  <c r="DR71" i="11" s="1"/>
  <c r="BH68" i="23" s="1"/>
  <c r="AQ69" i="33"/>
  <c r="CG36" i="33"/>
  <c r="AQ27" i="33"/>
  <c r="CG55" i="33"/>
  <c r="D51" i="33"/>
  <c r="DR48" i="11" s="1"/>
  <c r="BH45" i="23" s="1"/>
  <c r="D76" i="33"/>
  <c r="DR73" i="11" s="1"/>
  <c r="BH70" i="23" s="1"/>
  <c r="CG51" i="33"/>
  <c r="S9" i="1" l="1"/>
  <c r="AY6" i="23" s="1"/>
  <c r="AX24" i="23"/>
  <c r="S23" i="1"/>
  <c r="AY20" i="23" s="1"/>
  <c r="S14" i="1"/>
  <c r="AY11" i="23" s="1"/>
  <c r="S16" i="1"/>
  <c r="AY13" i="23" s="1"/>
  <c r="S8" i="1"/>
  <c r="AY5" i="23" s="1"/>
  <c r="S26" i="1"/>
  <c r="AY23" i="23" s="1"/>
  <c r="S20" i="1"/>
  <c r="AY17" i="23" s="1"/>
  <c r="S10" i="1"/>
  <c r="AY7" i="23" s="1"/>
  <c r="C14" i="14"/>
  <c r="P6" i="11"/>
  <c r="BT3" i="23" s="1"/>
  <c r="N6" i="11"/>
  <c r="BR3" i="23" s="1"/>
  <c r="O28" i="11"/>
  <c r="BS25" i="23" s="1"/>
  <c r="H29" i="12"/>
  <c r="U28" i="11"/>
  <c r="BY25" i="23" s="1"/>
  <c r="L28" i="11"/>
  <c r="BP25" i="23" s="1"/>
  <c r="X28" i="11"/>
  <c r="U32" i="11"/>
  <c r="BY29" i="23" s="1"/>
  <c r="W32" i="11"/>
  <c r="CA29" i="23" s="1"/>
  <c r="Q32" i="11"/>
  <c r="BU29" i="23" s="1"/>
  <c r="V32" i="11"/>
  <c r="BZ29" i="23" s="1"/>
  <c r="P32" i="11"/>
  <c r="BT29" i="23" s="1"/>
  <c r="P16" i="11"/>
  <c r="BT13" i="23" s="1"/>
  <c r="N16" i="11"/>
  <c r="BR13" i="23" s="1"/>
  <c r="M16" i="11"/>
  <c r="BQ13" i="23" s="1"/>
  <c r="W16" i="11"/>
  <c r="CA13" i="23" s="1"/>
  <c r="Q16" i="11"/>
  <c r="BU13" i="23" s="1"/>
  <c r="V16" i="11"/>
  <c r="BZ13" i="23" s="1"/>
  <c r="X16" i="11"/>
  <c r="U16" i="11"/>
  <c r="BY13" i="23" s="1"/>
  <c r="O16" i="11"/>
  <c r="BS13" i="23" s="1"/>
  <c r="S8" i="11"/>
  <c r="BW5" i="23" s="1"/>
  <c r="P8" i="11"/>
  <c r="BT5" i="23" s="1"/>
  <c r="X8" i="11"/>
  <c r="O8" i="11"/>
  <c r="BS5" i="23" s="1"/>
  <c r="U8" i="11"/>
  <c r="BY5" i="23" s="1"/>
  <c r="W8" i="11"/>
  <c r="CA5" i="23" s="1"/>
  <c r="V8" i="11"/>
  <c r="BZ5" i="23" s="1"/>
  <c r="CB9" i="23"/>
  <c r="H12" i="11"/>
  <c r="G12" i="12"/>
  <c r="P25" i="11"/>
  <c r="BT22" i="23" s="1"/>
  <c r="O25" i="11"/>
  <c r="BS22" i="23" s="1"/>
  <c r="M6" i="11"/>
  <c r="BQ3" i="23" s="1"/>
  <c r="L6" i="11"/>
  <c r="BP3" i="23" s="1"/>
  <c r="O6" i="11"/>
  <c r="BS3" i="23" s="1"/>
  <c r="X6" i="11"/>
  <c r="CB3" i="23" s="1"/>
  <c r="U6" i="11"/>
  <c r="BY3" i="23" s="1"/>
  <c r="S6" i="11"/>
  <c r="BW3" i="23" s="1"/>
  <c r="Q6" i="11"/>
  <c r="BU3" i="23" s="1"/>
  <c r="V6" i="11"/>
  <c r="BZ3" i="23" s="1"/>
  <c r="Q19" i="11"/>
  <c r="BU16" i="23" s="1"/>
  <c r="P19" i="11"/>
  <c r="BT16" i="23" s="1"/>
  <c r="X23" i="11"/>
  <c r="CB20" i="23" s="1"/>
  <c r="V24" i="11"/>
  <c r="BZ21" i="23" s="1"/>
  <c r="O24" i="11"/>
  <c r="BS21" i="23" s="1"/>
  <c r="Q24" i="11"/>
  <c r="BU21" i="23" s="1"/>
  <c r="U24" i="11"/>
  <c r="BY21" i="23" s="1"/>
  <c r="W24" i="11"/>
  <c r="CA21" i="23" s="1"/>
  <c r="X24" i="11"/>
  <c r="P24" i="11"/>
  <c r="BT21" i="23" s="1"/>
  <c r="H5" i="12"/>
  <c r="O5" i="12"/>
  <c r="N5" i="12"/>
  <c r="I5" i="12"/>
  <c r="Q20" i="11"/>
  <c r="BU17" i="23" s="1"/>
  <c r="O20" i="11"/>
  <c r="BS17" i="23" s="1"/>
  <c r="N20" i="11"/>
  <c r="BR17" i="23" s="1"/>
  <c r="L20" i="11"/>
  <c r="BP17" i="23" s="1"/>
  <c r="W20" i="11"/>
  <c r="CA17" i="23" s="1"/>
  <c r="M20" i="11"/>
  <c r="BQ17" i="23" s="1"/>
  <c r="V20" i="11"/>
  <c r="BZ17" i="23" s="1"/>
  <c r="CH11" i="12"/>
  <c r="CQ11" i="12"/>
  <c r="AW11" i="12"/>
  <c r="CT11" i="11"/>
  <c r="DL11" i="12"/>
  <c r="AU11" i="12"/>
  <c r="D21" i="27"/>
  <c r="B21" i="26"/>
  <c r="C21" i="14"/>
  <c r="D18" i="27"/>
  <c r="B35" i="26"/>
  <c r="D32" i="27"/>
  <c r="B37" i="26"/>
  <c r="D37" i="27"/>
  <c r="D29" i="27"/>
  <c r="V36" i="1"/>
  <c r="W36" i="1" s="1"/>
  <c r="BC33" i="23" s="1"/>
  <c r="V25" i="1"/>
  <c r="W25" i="1" s="1"/>
  <c r="BC22" i="23" s="1"/>
  <c r="C15" i="14"/>
  <c r="B40" i="26"/>
  <c r="D11" i="27"/>
  <c r="BG21" i="15"/>
  <c r="AL21" i="15"/>
  <c r="Q21" i="15"/>
  <c r="BN21" i="15"/>
  <c r="M21" i="15"/>
  <c r="AV21" i="15"/>
  <c r="BZ21" i="15"/>
  <c r="Y21" i="15"/>
  <c r="X21" i="15"/>
  <c r="AN21" i="15"/>
  <c r="AD21" i="15"/>
  <c r="D42" i="33"/>
  <c r="DR39" i="11" s="1"/>
  <c r="BH36" i="23" s="1"/>
  <c r="BG42" i="15"/>
  <c r="AQ42" i="15"/>
  <c r="AA42" i="15"/>
  <c r="AC42" i="15"/>
  <c r="BR42" i="15"/>
  <c r="BP42" i="15"/>
  <c r="Q42" i="15"/>
  <c r="BU42" i="15"/>
  <c r="BX42" i="15"/>
  <c r="M42" i="15"/>
  <c r="CA42" i="15"/>
  <c r="G42" i="15"/>
  <c r="Y42" i="15"/>
  <c r="H42" i="15"/>
  <c r="AX42" i="15"/>
  <c r="E42" i="15"/>
  <c r="L42" i="15"/>
  <c r="AG42" i="15"/>
  <c r="BA42" i="15"/>
  <c r="D40" i="27"/>
  <c r="BK42" i="15"/>
  <c r="AP42" i="15"/>
  <c r="DY39" i="11"/>
  <c r="C43" i="14"/>
  <c r="CG42" i="33"/>
  <c r="BB42" i="15"/>
  <c r="AL42" i="15"/>
  <c r="V42" i="15"/>
  <c r="BD42" i="15"/>
  <c r="BF42" i="15"/>
  <c r="BM42" i="15"/>
  <c r="BO42" i="15"/>
  <c r="AH42" i="15"/>
  <c r="BL42" i="15"/>
  <c r="BV42" i="15"/>
  <c r="AM42" i="15"/>
  <c r="BW42" i="15"/>
  <c r="BT42" i="15"/>
  <c r="BE42" i="15"/>
  <c r="BH42" i="15"/>
  <c r="BS42" i="15"/>
  <c r="BY39" i="11"/>
  <c r="BV39" i="11"/>
  <c r="DB39" i="11"/>
  <c r="EI39" i="11"/>
  <c r="EA39" i="11"/>
  <c r="AP38" i="12"/>
  <c r="B41" i="20"/>
  <c r="D41" i="20" s="1"/>
  <c r="E41" i="20" s="1"/>
  <c r="C39" i="27" s="1"/>
  <c r="DL38" i="12"/>
  <c r="DR38" i="12"/>
  <c r="O37" i="11"/>
  <c r="BS34" i="23" s="1"/>
  <c r="N36" i="11"/>
  <c r="BR33" i="23" s="1"/>
  <c r="V35" i="1"/>
  <c r="W35" i="1" s="1"/>
  <c r="BC32" i="23" s="1"/>
  <c r="C39" i="14"/>
  <c r="L35" i="12"/>
  <c r="AC38" i="15"/>
  <c r="Y38" i="15"/>
  <c r="BF38" i="15"/>
  <c r="BG38" i="15"/>
  <c r="AL38" i="15"/>
  <c r="G38" i="15"/>
  <c r="AV38" i="15"/>
  <c r="BH38" i="15"/>
  <c r="W38" i="15"/>
  <c r="AD38" i="15"/>
  <c r="Q38" i="15"/>
  <c r="BT38" i="15"/>
  <c r="BJ38" i="15"/>
  <c r="AW38" i="15"/>
  <c r="AI38" i="15"/>
  <c r="BV38" i="15"/>
  <c r="BB38" i="15"/>
  <c r="E35" i="12"/>
  <c r="AT38" i="15"/>
  <c r="J38" i="15"/>
  <c r="AJ38" i="15"/>
  <c r="AP38" i="15"/>
  <c r="AX38" i="15"/>
  <c r="L38" i="15"/>
  <c r="BS38" i="15"/>
  <c r="AZ38" i="15"/>
  <c r="AG38" i="15"/>
  <c r="BO38" i="15"/>
  <c r="AS38" i="15"/>
  <c r="BC38" i="15"/>
  <c r="BR38" i="15"/>
  <c r="BR7" i="15" s="1"/>
  <c r="BD38" i="15"/>
  <c r="AB38" i="15"/>
  <c r="S38" i="15"/>
  <c r="BE38" i="15"/>
  <c r="AM38" i="15"/>
  <c r="AO38" i="15"/>
  <c r="EE34" i="11"/>
  <c r="CA34" i="11"/>
  <c r="CD34" i="11"/>
  <c r="BQ34" i="11"/>
  <c r="BT34" i="11"/>
  <c r="CO34" i="11"/>
  <c r="BX34" i="11"/>
  <c r="CL34" i="11"/>
  <c r="CT34" i="11"/>
  <c r="DK34" i="11"/>
  <c r="AR34" i="11"/>
  <c r="DC34" i="11"/>
  <c r="DZ34" i="11"/>
  <c r="CF34" i="11"/>
  <c r="BM34" i="11"/>
  <c r="BO34" i="11"/>
  <c r="BY34" i="11"/>
  <c r="CM34" i="11"/>
  <c r="BS34" i="11"/>
  <c r="CR34" i="11"/>
  <c r="CJ34" i="11"/>
  <c r="CV34" i="11"/>
  <c r="DA34" i="11"/>
  <c r="BG34" i="11"/>
  <c r="AD34" i="11"/>
  <c r="BI34" i="11"/>
  <c r="G33" i="12"/>
  <c r="V33" i="1"/>
  <c r="W33" i="1" s="1"/>
  <c r="K33" i="12"/>
  <c r="C37" i="14"/>
  <c r="Q33" i="12"/>
  <c r="I33" i="12"/>
  <c r="H33" i="12"/>
  <c r="BI32" i="12"/>
  <c r="W32" i="12"/>
  <c r="BF32" i="12"/>
  <c r="AK32" i="12"/>
  <c r="EB32" i="12"/>
  <c r="EL32" i="12"/>
  <c r="CM32" i="12"/>
  <c r="ED32" i="12"/>
  <c r="AY32" i="12"/>
  <c r="CF32" i="12"/>
  <c r="DH32" i="12"/>
  <c r="AB32" i="12"/>
  <c r="DE32" i="12"/>
  <c r="CO32" i="12"/>
  <c r="AQ32" i="12"/>
  <c r="AG32" i="12"/>
  <c r="EH32" i="12"/>
  <c r="N32" i="11"/>
  <c r="BR29" i="23" s="1"/>
  <c r="CH32" i="12"/>
  <c r="M32" i="12" s="1"/>
  <c r="DU32" i="12"/>
  <c r="DI32" i="12"/>
  <c r="CQ32" i="12"/>
  <c r="CR32" i="12"/>
  <c r="CI32" i="12"/>
  <c r="CA32" i="12"/>
  <c r="EU31" i="11"/>
  <c r="DO31" i="11"/>
  <c r="DV31" i="12"/>
  <c r="CE31" i="12"/>
  <c r="Y31" i="12"/>
  <c r="DU31" i="12"/>
  <c r="T31" i="12"/>
  <c r="DB31" i="12"/>
  <c r="BZ31" i="12"/>
  <c r="BB31" i="12"/>
  <c r="CJ31" i="12"/>
  <c r="EP31" i="12"/>
  <c r="AQ31" i="12"/>
  <c r="EG31" i="12"/>
  <c r="BA31" i="12"/>
  <c r="AE31" i="12"/>
  <c r="EJ31" i="12"/>
  <c r="BR31" i="12"/>
  <c r="X31" i="12"/>
  <c r="F31" i="12" s="1"/>
  <c r="DQ31" i="12"/>
  <c r="BM31" i="12"/>
  <c r="EH31" i="11"/>
  <c r="CK31" i="12"/>
  <c r="U31" i="12"/>
  <c r="CZ31" i="12"/>
  <c r="AC31" i="12"/>
  <c r="CU31" i="12"/>
  <c r="AO31" i="12"/>
  <c r="CT31" i="12"/>
  <c r="Z31" i="12"/>
  <c r="BL31" i="12"/>
  <c r="DN31" i="12"/>
  <c r="AM31" i="12"/>
  <c r="DA31" i="12"/>
  <c r="AR31" i="12"/>
  <c r="EK31" i="12"/>
  <c r="R31" i="12" s="1"/>
  <c r="DK31" i="12"/>
  <c r="CL31" i="12"/>
  <c r="EF31" i="12"/>
  <c r="CG31" i="12"/>
  <c r="M31" i="12" s="1"/>
  <c r="CV31" i="12"/>
  <c r="EM31" i="11"/>
  <c r="EL31" i="12"/>
  <c r="CO31" i="12"/>
  <c r="AP31" i="12"/>
  <c r="BU31" i="12"/>
  <c r="BS31" i="12"/>
  <c r="CL31" i="11"/>
  <c r="BS31" i="11"/>
  <c r="DU31" i="11"/>
  <c r="BZ31" i="11"/>
  <c r="BP31" i="11"/>
  <c r="CM31" i="11"/>
  <c r="BT31" i="11"/>
  <c r="DV31" i="11"/>
  <c r="DZ31" i="11"/>
  <c r="CS31" i="11"/>
  <c r="CJ31" i="11"/>
  <c r="DF31" i="11"/>
  <c r="DL31" i="11"/>
  <c r="CH31" i="11"/>
  <c r="DI31" i="11"/>
  <c r="CU31" i="11"/>
  <c r="EC31" i="11"/>
  <c r="CQ31" i="11"/>
  <c r="BV31" i="11"/>
  <c r="BM31" i="11"/>
  <c r="CK31" i="11"/>
  <c r="U31" i="11" s="1"/>
  <c r="BY28" i="23" s="1"/>
  <c r="BX31" i="11"/>
  <c r="DY31" i="11"/>
  <c r="CD31" i="11"/>
  <c r="BL31" i="11"/>
  <c r="DA31" i="11"/>
  <c r="CN31" i="11"/>
  <c r="CF31" i="11"/>
  <c r="CT31" i="11"/>
  <c r="DD31" i="11"/>
  <c r="DG31" i="11"/>
  <c r="DE31" i="11"/>
  <c r="BV31" i="12"/>
  <c r="CH31" i="12"/>
  <c r="AL31" i="12"/>
  <c r="FH31" i="11"/>
  <c r="CO31" i="11"/>
  <c r="BU31" i="11"/>
  <c r="EB31" i="11"/>
  <c r="CC31" i="11"/>
  <c r="BW31" i="11"/>
  <c r="S31" i="11" s="1"/>
  <c r="BW28" i="23" s="1"/>
  <c r="CR31" i="11"/>
  <c r="CB31" i="11"/>
  <c r="ED31" i="11"/>
  <c r="EG31" i="11"/>
  <c r="CW31" i="11"/>
  <c r="BN31" i="11"/>
  <c r="BO31" i="11"/>
  <c r="DJ31" i="11"/>
  <c r="DM31" i="11"/>
  <c r="CV31" i="11"/>
  <c r="CX31" i="11"/>
  <c r="CY31" i="11"/>
  <c r="DK31" i="11"/>
  <c r="BQ30" i="12"/>
  <c r="DN30" i="12"/>
  <c r="AI30" i="12"/>
  <c r="BW30" i="12"/>
  <c r="BC30" i="12"/>
  <c r="DT30" i="12"/>
  <c r="AY30" i="12"/>
  <c r="DF30" i="12"/>
  <c r="EF30" i="12"/>
  <c r="B33" i="20"/>
  <c r="EK30" i="12"/>
  <c r="EC30" i="12"/>
  <c r="S30" i="12"/>
  <c r="CE30" i="12"/>
  <c r="DI30" i="12"/>
  <c r="CH30" i="12"/>
  <c r="DH30" i="12"/>
  <c r="BZ30" i="12"/>
  <c r="CW30" i="12"/>
  <c r="U33" i="15"/>
  <c r="AD33" i="15"/>
  <c r="AB33" i="15"/>
  <c r="P33" i="15"/>
  <c r="Y33" i="15"/>
  <c r="H33" i="15"/>
  <c r="U30" i="11"/>
  <c r="BY27" i="23" s="1"/>
  <c r="DD30" i="12"/>
  <c r="AD30" i="12"/>
  <c r="T30" i="12"/>
  <c r="AN30" i="12"/>
  <c r="DO30" i="12"/>
  <c r="BT30" i="12"/>
  <c r="AL30" i="12"/>
  <c r="DK30" i="12"/>
  <c r="DX30" i="12"/>
  <c r="BI30" i="12"/>
  <c r="AF33" i="15"/>
  <c r="CA30" i="12"/>
  <c r="CD30" i="12"/>
  <c r="BG30" i="12"/>
  <c r="DM30" i="12"/>
  <c r="V30" i="12"/>
  <c r="BL33" i="15"/>
  <c r="BW33" i="15"/>
  <c r="AN33" i="15"/>
  <c r="F33" i="15"/>
  <c r="Q29" i="11"/>
  <c r="BU26" i="23" s="1"/>
  <c r="N29" i="12"/>
  <c r="L29" i="12"/>
  <c r="Q28" i="11"/>
  <c r="BU25" i="23" s="1"/>
  <c r="P28" i="11"/>
  <c r="BT25" i="23" s="1"/>
  <c r="M28" i="11"/>
  <c r="BQ25" i="23" s="1"/>
  <c r="N28" i="11"/>
  <c r="BR25" i="23" s="1"/>
  <c r="W28" i="11"/>
  <c r="CA25" i="23" s="1"/>
  <c r="CG31" i="33"/>
  <c r="V28" i="1"/>
  <c r="W28" i="1" s="1"/>
  <c r="BC25" i="23" s="1"/>
  <c r="D31" i="33"/>
  <c r="DR28" i="11" s="1"/>
  <c r="BH25" i="23" s="1"/>
  <c r="B29" i="26"/>
  <c r="BN27" i="11"/>
  <c r="BP30" i="15"/>
  <c r="BL30" i="15"/>
  <c r="J30" i="15"/>
  <c r="AR30" i="15"/>
  <c r="O30" i="15"/>
  <c r="AK30" i="15"/>
  <c r="BM30" i="15"/>
  <c r="AE30" i="15"/>
  <c r="P30" i="15"/>
  <c r="M30" i="15"/>
  <c r="AM30" i="15"/>
  <c r="AD30" i="15"/>
  <c r="BB30" i="15"/>
  <c r="AQ30" i="15"/>
  <c r="BV30" i="15"/>
  <c r="AB30" i="15"/>
  <c r="CJ27" i="11"/>
  <c r="BX27" i="11"/>
  <c r="CI27" i="11"/>
  <c r="BM27" i="11"/>
  <c r="CO27" i="11"/>
  <c r="BR27" i="11"/>
  <c r="AU30" i="15"/>
  <c r="CX27" i="11"/>
  <c r="CB27" i="11"/>
  <c r="CT27" i="11"/>
  <c r="DG27" i="11"/>
  <c r="DI27" i="11"/>
  <c r="DJ27" i="11"/>
  <c r="DU27" i="11"/>
  <c r="AF30" i="15"/>
  <c r="U30" i="15"/>
  <c r="E30" i="15"/>
  <c r="Q30" i="15"/>
  <c r="CA30" i="15"/>
  <c r="AO30" i="15"/>
  <c r="AL30" i="15"/>
  <c r="G30" i="15"/>
  <c r="I30" i="15"/>
  <c r="AW30" i="15"/>
  <c r="S30" i="15"/>
  <c r="BD30" i="15"/>
  <c r="AG30" i="15"/>
  <c r="AA30" i="15"/>
  <c r="AJ30" i="15"/>
  <c r="BW30" i="15"/>
  <c r="BO30" i="15"/>
  <c r="CH27" i="11"/>
  <c r="BO27" i="11"/>
  <c r="CD27" i="11"/>
  <c r="EM27" i="11"/>
  <c r="CL27" i="11"/>
  <c r="CS27" i="11"/>
  <c r="BW27" i="11"/>
  <c r="DC27" i="11"/>
  <c r="CZ27" i="11"/>
  <c r="DB27" i="11"/>
  <c r="EO26" i="12"/>
  <c r="DF26" i="12"/>
  <c r="CL26" i="12"/>
  <c r="AT26" i="12"/>
  <c r="Y26" i="12"/>
  <c r="D30" i="14"/>
  <c r="V26" i="1" s="1"/>
  <c r="W26" i="1" s="1"/>
  <c r="BQ26" i="12"/>
  <c r="BP26" i="12"/>
  <c r="EA26" i="12"/>
  <c r="DZ26" i="12"/>
  <c r="CZ26" i="12"/>
  <c r="AJ26" i="12"/>
  <c r="EN26" i="12"/>
  <c r="BO26" i="12"/>
  <c r="AN26" i="12"/>
  <c r="EJ26" i="12"/>
  <c r="CD26" i="12"/>
  <c r="DR26" i="12"/>
  <c r="V27" i="1"/>
  <c r="W27" i="1" s="1"/>
  <c r="C31" i="14"/>
  <c r="B30" i="20"/>
  <c r="BF26" i="12"/>
  <c r="BS26" i="12"/>
  <c r="V26" i="12"/>
  <c r="AA26" i="12"/>
  <c r="T26" i="12"/>
  <c r="DX26" i="12"/>
  <c r="BG26" i="12"/>
  <c r="BZ26" i="12"/>
  <c r="BJ26" i="12"/>
  <c r="EH26" i="12"/>
  <c r="CA26" i="12"/>
  <c r="DN26" i="12"/>
  <c r="AQ26" i="12"/>
  <c r="DY26" i="12"/>
  <c r="BX26" i="12"/>
  <c r="CM26" i="12"/>
  <c r="CW26" i="12"/>
  <c r="S26" i="12"/>
  <c r="ED26" i="12"/>
  <c r="AF26" i="12"/>
  <c r="BM26" i="11"/>
  <c r="DH26" i="11"/>
  <c r="EK26" i="12"/>
  <c r="DO26" i="11"/>
  <c r="AE26" i="12"/>
  <c r="CC26" i="12"/>
  <c r="AG26" i="12"/>
  <c r="AI26" i="12"/>
  <c r="U26" i="12"/>
  <c r="DW26" i="12"/>
  <c r="EL26" i="12"/>
  <c r="BN26" i="12"/>
  <c r="DJ26" i="12"/>
  <c r="CX26" i="12"/>
  <c r="DD26" i="12"/>
  <c r="DA26" i="12"/>
  <c r="CG26" i="12"/>
  <c r="AV26" i="12"/>
  <c r="EP26" i="12"/>
  <c r="EI26" i="12"/>
  <c r="BN26" i="11"/>
  <c r="CD26" i="11"/>
  <c r="CB26" i="11"/>
  <c r="CW26" i="11"/>
  <c r="AV26" i="11"/>
  <c r="DL26" i="11"/>
  <c r="AE26" i="11"/>
  <c r="DQ26" i="12"/>
  <c r="BI26" i="12"/>
  <c r="EG26" i="12"/>
  <c r="DM26" i="12"/>
  <c r="AY26" i="12"/>
  <c r="BV26" i="12"/>
  <c r="AC26" i="12"/>
  <c r="CN26" i="12"/>
  <c r="CE26" i="12"/>
  <c r="CK26" i="12"/>
  <c r="AZ26" i="12"/>
  <c r="BK26" i="12"/>
  <c r="DS26" i="12"/>
  <c r="CH26" i="12"/>
  <c r="BT26" i="12"/>
  <c r="CJ26" i="12"/>
  <c r="CO26" i="12"/>
  <c r="AB26" i="12"/>
  <c r="X26" i="12"/>
  <c r="BU26" i="12"/>
  <c r="EP26" i="11"/>
  <c r="BY26" i="11"/>
  <c r="D29" i="33"/>
  <c r="DR26" i="11" s="1"/>
  <c r="BH23" i="23" s="1"/>
  <c r="CK26" i="11"/>
  <c r="AZ26" i="11"/>
  <c r="DJ26" i="11"/>
  <c r="DA26" i="11"/>
  <c r="EL25" i="12"/>
  <c r="BM25" i="12"/>
  <c r="DJ25" i="12"/>
  <c r="BC25" i="12"/>
  <c r="DQ25" i="12"/>
  <c r="BA25" i="12"/>
  <c r="N25" i="11"/>
  <c r="BR22" i="23" s="1"/>
  <c r="BY25" i="12"/>
  <c r="EF25" i="12"/>
  <c r="Q25" i="11"/>
  <c r="BU22" i="23" s="1"/>
  <c r="DB25" i="12"/>
  <c r="AQ25" i="12"/>
  <c r="AU25" i="12"/>
  <c r="DV25" i="12"/>
  <c r="BP25" i="12"/>
  <c r="BW25" i="12"/>
  <c r="CO25" i="12"/>
  <c r="AL25" i="12"/>
  <c r="DK25" i="12"/>
  <c r="AV25" i="12"/>
  <c r="DE25" i="12"/>
  <c r="EA25" i="12"/>
  <c r="AN25" i="12"/>
  <c r="AY25" i="12"/>
  <c r="DW25" i="12"/>
  <c r="ED25" i="12"/>
  <c r="CZ24" i="12"/>
  <c r="M24" i="11"/>
  <c r="BQ21" i="23" s="1"/>
  <c r="L24" i="11"/>
  <c r="BP21" i="23" s="1"/>
  <c r="DD24" i="12"/>
  <c r="CO23" i="12"/>
  <c r="EO23" i="12"/>
  <c r="AC23" i="12"/>
  <c r="CG23" i="12"/>
  <c r="EG23" i="12"/>
  <c r="AG23" i="12"/>
  <c r="BU23" i="12"/>
  <c r="DP23" i="12"/>
  <c r="CC23" i="12"/>
  <c r="AJ23" i="12"/>
  <c r="AO23" i="12"/>
  <c r="CI23" i="12"/>
  <c r="CE23" i="12"/>
  <c r="BG23" i="12"/>
  <c r="CZ23" i="12"/>
  <c r="DS23" i="12"/>
  <c r="CT23" i="12"/>
  <c r="Y23" i="12"/>
  <c r="DD23" i="12"/>
  <c r="AZ23" i="12"/>
  <c r="DX23" i="12"/>
  <c r="S23" i="12"/>
  <c r="EA23" i="12"/>
  <c r="BM23" i="12"/>
  <c r="V23" i="12"/>
  <c r="AS23" i="12"/>
  <c r="DM23" i="12"/>
  <c r="CX23" i="12"/>
  <c r="AA23" i="12"/>
  <c r="DH23" i="12"/>
  <c r="U23" i="12"/>
  <c r="CQ23" i="12"/>
  <c r="CR23" i="12"/>
  <c r="CS23" i="12"/>
  <c r="AR23" i="12"/>
  <c r="BN23" i="12"/>
  <c r="AM23" i="12"/>
  <c r="CH23" i="12"/>
  <c r="BW23" i="12"/>
  <c r="DE23" i="12"/>
  <c r="AH23" i="12"/>
  <c r="DB23" i="12"/>
  <c r="DG23" i="12"/>
  <c r="BV23" i="12"/>
  <c r="W23" i="12"/>
  <c r="AD23" i="12"/>
  <c r="BH23" i="12"/>
  <c r="X23" i="12"/>
  <c r="AX23" i="12"/>
  <c r="BK23" i="12"/>
  <c r="BX23" i="12"/>
  <c r="DJ23" i="12"/>
  <c r="EN23" i="12"/>
  <c r="CM23" i="12"/>
  <c r="DY23" i="12"/>
  <c r="BJ23" i="12"/>
  <c r="CU23" i="12"/>
  <c r="CP23" i="12"/>
  <c r="BP23" i="12"/>
  <c r="EP23" i="12"/>
  <c r="DU23" i="12"/>
  <c r="DO23" i="12"/>
  <c r="CK23" i="12"/>
  <c r="EI23" i="12"/>
  <c r="AY23" i="12"/>
  <c r="AI23" i="12"/>
  <c r="BR23" i="12"/>
  <c r="CN23" i="12"/>
  <c r="DW23" i="12"/>
  <c r="CJ23" i="12"/>
  <c r="EJ23" i="12"/>
  <c r="CV23" i="12"/>
  <c r="EC23" i="12"/>
  <c r="EK23" i="12"/>
  <c r="AN23" i="12"/>
  <c r="AL23" i="12"/>
  <c r="AF23" i="12"/>
  <c r="AU23" i="12"/>
  <c r="DV23" i="12"/>
  <c r="DF23" i="12"/>
  <c r="AV23" i="12"/>
  <c r="AP23" i="12"/>
  <c r="ED23" i="12"/>
  <c r="BT23" i="12"/>
  <c r="BB23" i="12"/>
  <c r="AQ23" i="12"/>
  <c r="AB23" i="12"/>
  <c r="CB23" i="12"/>
  <c r="BZ23" i="12"/>
  <c r="CD23" i="12"/>
  <c r="CA23" i="12"/>
  <c r="BQ23" i="12"/>
  <c r="EI22" i="11"/>
  <c r="FJ22" i="11"/>
  <c r="BN22" i="11"/>
  <c r="BV22" i="11"/>
  <c r="BW22" i="11"/>
  <c r="CJ22" i="11"/>
  <c r="BY22" i="11"/>
  <c r="BT22" i="11"/>
  <c r="CF22" i="11"/>
  <c r="CS22" i="11"/>
  <c r="CQ22" i="11"/>
  <c r="AI22" i="11"/>
  <c r="EC22" i="11"/>
  <c r="BM22" i="11"/>
  <c r="BS22" i="11"/>
  <c r="BX22" i="11"/>
  <c r="DY22" i="11"/>
  <c r="EE22" i="11"/>
  <c r="DU22" i="11"/>
  <c r="CH22" i="11"/>
  <c r="CL22" i="11"/>
  <c r="CE22" i="11"/>
  <c r="BQ22" i="11"/>
  <c r="CN22" i="11"/>
  <c r="CG22" i="11"/>
  <c r="CZ22" i="11"/>
  <c r="CW22" i="11"/>
  <c r="DD22" i="11"/>
  <c r="CM22" i="11"/>
  <c r="DH22" i="11"/>
  <c r="AC22" i="11"/>
  <c r="AS22" i="11"/>
  <c r="BI22" i="11"/>
  <c r="DM22" i="11"/>
  <c r="DO22" i="11"/>
  <c r="AY22" i="11"/>
  <c r="BD22" i="11"/>
  <c r="AZ22" i="11"/>
  <c r="DP22" i="11"/>
  <c r="AU22" i="11"/>
  <c r="DI22" i="11"/>
  <c r="AR22" i="11"/>
  <c r="CX22" i="11"/>
  <c r="AD22" i="11"/>
  <c r="AQ22" i="11"/>
  <c r="EN22" i="11"/>
  <c r="DA22" i="11"/>
  <c r="CT22" i="11"/>
  <c r="DF22" i="11"/>
  <c r="DK22" i="11"/>
  <c r="DL22" i="11"/>
  <c r="AK22" i="11"/>
  <c r="BA22" i="11"/>
  <c r="AL22" i="11"/>
  <c r="BJ22" i="11"/>
  <c r="AF22" i="11"/>
  <c r="BC22" i="11"/>
  <c r="AH22" i="11"/>
  <c r="FD22" i="11"/>
  <c r="DV22" i="11"/>
  <c r="DZ22" i="11"/>
  <c r="EA22" i="11"/>
  <c r="BU22" i="11"/>
  <c r="CI22" i="11"/>
  <c r="BR22" i="11"/>
  <c r="BP22" i="11"/>
  <c r="CO22" i="11"/>
  <c r="CP22" i="11"/>
  <c r="CY22" i="11"/>
  <c r="DJ22" i="11"/>
  <c r="DB22" i="11"/>
  <c r="DC22" i="11"/>
  <c r="DN22" i="11"/>
  <c r="AO22" i="11"/>
  <c r="BE22" i="11"/>
  <c r="DQ22" i="11"/>
  <c r="AJ22" i="11"/>
  <c r="AP22" i="11"/>
  <c r="BG22" i="11"/>
  <c r="AE22" i="11"/>
  <c r="BB22" i="11"/>
  <c r="BK22" i="11"/>
  <c r="AX22" i="11"/>
  <c r="DG22" i="11"/>
  <c r="BF22" i="11"/>
  <c r="EF22" i="11"/>
  <c r="M21" i="12"/>
  <c r="O21" i="11"/>
  <c r="BS18" i="23" s="1"/>
  <c r="CA21" i="12"/>
  <c r="AN21" i="12"/>
  <c r="H21" i="12" s="1"/>
  <c r="DD21" i="12"/>
  <c r="BZ21" i="12"/>
  <c r="CM21" i="12"/>
  <c r="N21" i="12" s="1"/>
  <c r="AE21" i="12"/>
  <c r="G21" i="12" s="1"/>
  <c r="DE21" i="12"/>
  <c r="BM21" i="12"/>
  <c r="J21" i="12" s="1"/>
  <c r="CC21" i="12"/>
  <c r="V21" i="12"/>
  <c r="E21" i="12" s="1"/>
  <c r="DH21" i="12"/>
  <c r="DL21" i="12"/>
  <c r="AO21" i="12"/>
  <c r="AU21" i="12"/>
  <c r="F20" i="12"/>
  <c r="Q20" i="12"/>
  <c r="N20" i="12"/>
  <c r="U19" i="11"/>
  <c r="BY16" i="23" s="1"/>
  <c r="R19" i="11"/>
  <c r="BV16" i="23" s="1"/>
  <c r="V19" i="11"/>
  <c r="BZ16" i="23" s="1"/>
  <c r="V18" i="1"/>
  <c r="W18" i="1" s="1"/>
  <c r="BC15" i="23" s="1"/>
  <c r="C22" i="14"/>
  <c r="D19" i="27"/>
  <c r="B19" i="26"/>
  <c r="AS18" i="12"/>
  <c r="AT18" i="12"/>
  <c r="AD18" i="12"/>
  <c r="AB21" i="15"/>
  <c r="BP21" i="15"/>
  <c r="E21" i="15"/>
  <c r="P21" i="15"/>
  <c r="K21" i="15"/>
  <c r="R21" i="15"/>
  <c r="AT21" i="15"/>
  <c r="AX21" i="15"/>
  <c r="AR21" i="15"/>
  <c r="BS21" i="15"/>
  <c r="V21" i="15"/>
  <c r="AE21" i="15"/>
  <c r="BB21" i="15"/>
  <c r="BK21" i="15"/>
  <c r="AK21" i="15"/>
  <c r="CI18" i="12"/>
  <c r="AJ18" i="12"/>
  <c r="CS18" i="12"/>
  <c r="F21" i="15"/>
  <c r="AJ21" i="15"/>
  <c r="AC21" i="15"/>
  <c r="AF21" i="15"/>
  <c r="Z21" i="15"/>
  <c r="AA21" i="15"/>
  <c r="AS21" i="15"/>
  <c r="BJ21" i="15"/>
  <c r="I21" i="15"/>
  <c r="BM21" i="15"/>
  <c r="AZ21" i="15"/>
  <c r="BQ21" i="15"/>
  <c r="BE21" i="15"/>
  <c r="AM21" i="15"/>
  <c r="BT18" i="12"/>
  <c r="X18" i="12"/>
  <c r="EN18" i="12"/>
  <c r="CA18" i="12"/>
  <c r="CY18" i="12"/>
  <c r="CU18" i="12"/>
  <c r="CO17" i="11"/>
  <c r="CY17" i="11"/>
  <c r="DC17" i="11"/>
  <c r="DG17" i="11"/>
  <c r="DK17" i="11"/>
  <c r="CV17" i="11"/>
  <c r="CK17" i="11"/>
  <c r="CT17" i="11"/>
  <c r="CH17" i="11"/>
  <c r="BZ17" i="11"/>
  <c r="BQ17" i="11"/>
  <c r="CI17" i="11"/>
  <c r="BU17" i="11"/>
  <c r="BN17" i="11"/>
  <c r="BF17" i="11"/>
  <c r="BK17" i="11"/>
  <c r="DN17" i="11"/>
  <c r="AO17" i="11"/>
  <c r="BI17" i="11"/>
  <c r="AK17" i="11"/>
  <c r="BJ17" i="11"/>
  <c r="CJ17" i="11"/>
  <c r="DB17" i="11"/>
  <c r="DF17" i="11"/>
  <c r="DJ17" i="11"/>
  <c r="CR17" i="11"/>
  <c r="BY17" i="11"/>
  <c r="CQ17" i="11"/>
  <c r="CG17" i="11"/>
  <c r="BX17" i="11"/>
  <c r="BP17" i="11"/>
  <c r="CB17" i="11"/>
  <c r="BR17" i="11"/>
  <c r="EE17" i="11"/>
  <c r="AM17" i="11"/>
  <c r="BC17" i="11"/>
  <c r="AN17" i="11"/>
  <c r="BD17" i="11"/>
  <c r="AH17" i="11"/>
  <c r="DQ17" i="11"/>
  <c r="AW17" i="11"/>
  <c r="CA17" i="11"/>
  <c r="AT17" i="11"/>
  <c r="AS17" i="11"/>
  <c r="AI17" i="11"/>
  <c r="AY17" i="11"/>
  <c r="AJ17" i="11"/>
  <c r="AZ17" i="11"/>
  <c r="DA17" i="11"/>
  <c r="DE17" i="11"/>
  <c r="DI17" i="11"/>
  <c r="DM17" i="11"/>
  <c r="CX17" i="11"/>
  <c r="CP17" i="11"/>
  <c r="BT17" i="11"/>
  <c r="CN17" i="11"/>
  <c r="CF17" i="11"/>
  <c r="BS17" i="11"/>
  <c r="BO17" i="11"/>
  <c r="BW17" i="11"/>
  <c r="BL17" i="11"/>
  <c r="AQ17" i="11"/>
  <c r="BG17" i="11"/>
  <c r="AR17" i="11"/>
  <c r="BH17" i="11"/>
  <c r="CS17" i="11"/>
  <c r="AP17" i="11"/>
  <c r="DP17" i="11"/>
  <c r="BE17" i="11"/>
  <c r="AG17" i="11"/>
  <c r="L17" i="11" s="1"/>
  <c r="BP14" i="23" s="1"/>
  <c r="BB17" i="11"/>
  <c r="DZ16" i="12"/>
  <c r="BO16" i="12"/>
  <c r="EC16" i="12"/>
  <c r="DO16" i="12"/>
  <c r="DJ16" i="12"/>
  <c r="U16" i="12"/>
  <c r="CP16" i="12"/>
  <c r="AN16" i="12"/>
  <c r="DX16" i="12"/>
  <c r="EJ16" i="12"/>
  <c r="BG16" i="12"/>
  <c r="BH16" i="12"/>
  <c r="EF16" i="12"/>
  <c r="L16" i="11"/>
  <c r="BP13" i="23" s="1"/>
  <c r="DX15" i="11"/>
  <c r="BS15" i="11"/>
  <c r="CH15" i="11"/>
  <c r="DC15" i="11"/>
  <c r="AD15" i="12"/>
  <c r="BR15" i="11"/>
  <c r="CM15" i="11"/>
  <c r="BO15" i="11"/>
  <c r="AZ15" i="12"/>
  <c r="CZ15" i="11"/>
  <c r="AX15" i="11"/>
  <c r="CW15" i="12"/>
  <c r="BC15" i="12"/>
  <c r="AE15" i="12"/>
  <c r="AU15" i="12"/>
  <c r="AF15" i="11"/>
  <c r="DM15" i="12"/>
  <c r="FA15" i="11"/>
  <c r="CC15" i="11"/>
  <c r="DU15" i="11"/>
  <c r="EA15" i="11"/>
  <c r="DM15" i="11"/>
  <c r="CJ15" i="12"/>
  <c r="AP15" i="12"/>
  <c r="CE15" i="12"/>
  <c r="BP15" i="12"/>
  <c r="AN15" i="12"/>
  <c r="DR15" i="12"/>
  <c r="DS15" i="12"/>
  <c r="AA15" i="12"/>
  <c r="BL14" i="11"/>
  <c r="BT14" i="11"/>
  <c r="CH14" i="11"/>
  <c r="CC14" i="11"/>
  <c r="CJ14" i="11"/>
  <c r="CL14" i="11"/>
  <c r="DE14" i="11"/>
  <c r="AW14" i="11"/>
  <c r="BD14" i="11"/>
  <c r="BK14" i="11"/>
  <c r="AP14" i="11"/>
  <c r="AF14" i="11"/>
  <c r="FL14" i="11"/>
  <c r="CB14" i="11"/>
  <c r="DX14" i="11"/>
  <c r="CA14" i="11"/>
  <c r="BY14" i="11"/>
  <c r="BQ14" i="11"/>
  <c r="BO14" i="11"/>
  <c r="CR14" i="11"/>
  <c r="BV14" i="11"/>
  <c r="DB14" i="11"/>
  <c r="DA14" i="11"/>
  <c r="FK14" i="11"/>
  <c r="EI14" i="11"/>
  <c r="CD14" i="11"/>
  <c r="BR14" i="11"/>
  <c r="CE14" i="11"/>
  <c r="FJ14" i="11"/>
  <c r="CO14" i="11"/>
  <c r="CG14" i="11"/>
  <c r="CZ14" i="11"/>
  <c r="BI14" i="11"/>
  <c r="BJ14" i="11"/>
  <c r="D18" i="14"/>
  <c r="V14" i="1" s="1"/>
  <c r="W14" i="1" s="1"/>
  <c r="BZ13" i="11"/>
  <c r="BJ13" i="11"/>
  <c r="AU13" i="11"/>
  <c r="BD13" i="11"/>
  <c r="CA13" i="11"/>
  <c r="BP13" i="11"/>
  <c r="CJ13" i="11"/>
  <c r="CO13" i="11"/>
  <c r="CU13" i="11"/>
  <c r="CQ13" i="11"/>
  <c r="CI13" i="11"/>
  <c r="BE13" i="11"/>
  <c r="CM13" i="11"/>
  <c r="BA13" i="12"/>
  <c r="CQ13" i="12"/>
  <c r="EA13" i="12"/>
  <c r="BB13" i="12"/>
  <c r="EB13" i="12"/>
  <c r="DR13" i="12"/>
  <c r="AZ13" i="12"/>
  <c r="BH13" i="12"/>
  <c r="AP13" i="12"/>
  <c r="BS13" i="12"/>
  <c r="DZ13" i="12"/>
  <c r="EG13" i="12"/>
  <c r="DE13" i="12"/>
  <c r="DA13" i="12"/>
  <c r="CT13" i="12"/>
  <c r="AI13" i="12"/>
  <c r="W13" i="12"/>
  <c r="E13" i="12" s="1"/>
  <c r="DV13" i="12"/>
  <c r="AR13" i="12"/>
  <c r="CB13" i="12"/>
  <c r="AK13" i="12"/>
  <c r="DD13" i="12"/>
  <c r="DX13" i="12"/>
  <c r="CA13" i="12"/>
  <c r="L13" i="12" s="1"/>
  <c r="AY13" i="12"/>
  <c r="DP13" i="12"/>
  <c r="BW13" i="12"/>
  <c r="BQ13" i="12"/>
  <c r="Y13" i="12"/>
  <c r="EC13" i="12"/>
  <c r="BC13" i="12"/>
  <c r="BR13" i="12"/>
  <c r="EF13" i="12"/>
  <c r="CL13" i="12"/>
  <c r="N13" i="12" s="1"/>
  <c r="AL13" i="12"/>
  <c r="AB13" i="12"/>
  <c r="AJ13" i="12"/>
  <c r="BV13" i="12"/>
  <c r="CX13" i="12"/>
  <c r="AE13" i="12"/>
  <c r="AQ13" i="12"/>
  <c r="AF13" i="12"/>
  <c r="BO13" i="12"/>
  <c r="AQ15" i="33"/>
  <c r="F12" i="12"/>
  <c r="Q12" i="12"/>
  <c r="K12" i="12"/>
  <c r="N12" i="12"/>
  <c r="H12" i="12"/>
  <c r="BH11" i="12"/>
  <c r="BM11" i="12"/>
  <c r="CX11" i="12"/>
  <c r="BT11" i="12"/>
  <c r="EP11" i="12"/>
  <c r="BF11" i="12"/>
  <c r="EM11" i="12"/>
  <c r="AE11" i="12"/>
  <c r="DA11" i="12"/>
  <c r="AH11" i="12"/>
  <c r="BZ11" i="12"/>
  <c r="BW11" i="12"/>
  <c r="X11" i="12"/>
  <c r="BN11" i="12"/>
  <c r="BC11" i="12"/>
  <c r="AF11" i="12"/>
  <c r="EB11" i="12"/>
  <c r="DS11" i="12"/>
  <c r="EH11" i="12"/>
  <c r="AM11" i="12"/>
  <c r="CV11" i="12"/>
  <c r="DN11" i="12"/>
  <c r="DQ11" i="12"/>
  <c r="CC11" i="12"/>
  <c r="DW10" i="11"/>
  <c r="EL10" i="12"/>
  <c r="DI10" i="12"/>
  <c r="BK10" i="12"/>
  <c r="AU10" i="12"/>
  <c r="DU10" i="12"/>
  <c r="CD10" i="12"/>
  <c r="DN10" i="12"/>
  <c r="AI10" i="12"/>
  <c r="BA10" i="12"/>
  <c r="EB10" i="12"/>
  <c r="AH10" i="12"/>
  <c r="BY10" i="11"/>
  <c r="BQ10" i="11"/>
  <c r="BP10" i="11"/>
  <c r="BZ10" i="11"/>
  <c r="CL10" i="11"/>
  <c r="CP10" i="11"/>
  <c r="BJ10" i="12"/>
  <c r="EO10" i="12"/>
  <c r="DE10" i="12"/>
  <c r="CG10" i="12"/>
  <c r="DK10" i="12"/>
  <c r="BX10" i="12"/>
  <c r="AK10" i="12"/>
  <c r="AO10" i="12"/>
  <c r="DW10" i="12"/>
  <c r="DH10" i="11"/>
  <c r="AF10" i="11"/>
  <c r="BD10" i="11"/>
  <c r="AE10" i="11"/>
  <c r="EC10" i="12"/>
  <c r="BR10" i="12"/>
  <c r="DC10" i="12"/>
  <c r="CQ10" i="12"/>
  <c r="V10" i="12"/>
  <c r="DB10" i="12"/>
  <c r="EJ10" i="12"/>
  <c r="CB10" i="11"/>
  <c r="U10" i="12"/>
  <c r="CB10" i="12"/>
  <c r="EK10" i="12"/>
  <c r="CD10" i="11"/>
  <c r="BR10" i="11"/>
  <c r="BU10" i="11"/>
  <c r="CH10" i="11"/>
  <c r="DG10" i="11"/>
  <c r="AX10" i="11"/>
  <c r="DL10" i="12"/>
  <c r="BH10" i="12"/>
  <c r="BV10" i="12"/>
  <c r="CV10" i="12"/>
  <c r="BS10" i="12"/>
  <c r="AE10" i="12"/>
  <c r="AG10" i="12"/>
  <c r="BT10" i="12"/>
  <c r="EG10" i="12"/>
  <c r="AL10" i="12"/>
  <c r="BF10" i="12"/>
  <c r="AP10" i="12"/>
  <c r="AB10" i="12"/>
  <c r="EM10" i="12"/>
  <c r="DJ10" i="12"/>
  <c r="S10" i="12"/>
  <c r="AV10" i="12"/>
  <c r="DV10" i="12"/>
  <c r="T10" i="12"/>
  <c r="CG10" i="11"/>
  <c r="BX10" i="11"/>
  <c r="BO10" i="11"/>
  <c r="BM10" i="11"/>
  <c r="CS10" i="11"/>
  <c r="AJ10" i="12"/>
  <c r="AR10" i="12"/>
  <c r="EF10" i="12"/>
  <c r="EI10" i="12"/>
  <c r="BN10" i="12"/>
  <c r="CH10" i="12"/>
  <c r="Z10" i="12"/>
  <c r="AY10" i="11"/>
  <c r="AJ10" i="11"/>
  <c r="AP10" i="11"/>
  <c r="CM10" i="12"/>
  <c r="CW10" i="12"/>
  <c r="AT10" i="12"/>
  <c r="CT10" i="12"/>
  <c r="BB10" i="12"/>
  <c r="EN10" i="12"/>
  <c r="CR10" i="12"/>
  <c r="CX10" i="12"/>
  <c r="DD10" i="12"/>
  <c r="AJ9" i="12"/>
  <c r="CV9" i="12"/>
  <c r="AH9" i="12"/>
  <c r="CO9" i="12"/>
  <c r="D12" i="33"/>
  <c r="DR9" i="11" s="1"/>
  <c r="BH6" i="23" s="1"/>
  <c r="AQ12" i="33"/>
  <c r="BP9" i="12"/>
  <c r="BF9" i="12"/>
  <c r="DB9" i="12"/>
  <c r="CQ9" i="12"/>
  <c r="DS9" i="12"/>
  <c r="AZ9" i="12"/>
  <c r="DV9" i="12"/>
  <c r="AQ9" i="12"/>
  <c r="BI9" i="12"/>
  <c r="EE9" i="12"/>
  <c r="AU9" i="12"/>
  <c r="CN9" i="12"/>
  <c r="AP9" i="12"/>
  <c r="EH9" i="12"/>
  <c r="CK9" i="12"/>
  <c r="CR9" i="12"/>
  <c r="DC9" i="12"/>
  <c r="AV9" i="12"/>
  <c r="BL9" i="12"/>
  <c r="BU9" i="12"/>
  <c r="AD9" i="12"/>
  <c r="S9" i="12"/>
  <c r="AW9" i="12"/>
  <c r="CP9" i="12"/>
  <c r="CF9" i="12"/>
  <c r="EN9" i="12"/>
  <c r="W9" i="12"/>
  <c r="DG9" i="12"/>
  <c r="EP9" i="12"/>
  <c r="BC9" i="12"/>
  <c r="AF9" i="12"/>
  <c r="U9" i="12"/>
  <c r="CL9" i="12"/>
  <c r="DZ9" i="12"/>
  <c r="BA9" i="12"/>
  <c r="CJ9" i="12"/>
  <c r="DD9" i="12"/>
  <c r="AK9" i="12"/>
  <c r="DW9" i="12"/>
  <c r="DJ9" i="12"/>
  <c r="AT9" i="12"/>
  <c r="DF9" i="12"/>
  <c r="CT9" i="12"/>
  <c r="BQ9" i="12"/>
  <c r="BG9" i="12"/>
  <c r="BV9" i="12"/>
  <c r="DR9" i="12"/>
  <c r="DE9" i="12"/>
  <c r="BR9" i="12"/>
  <c r="Q8" i="11"/>
  <c r="BU5" i="23" s="1"/>
  <c r="L8" i="11"/>
  <c r="BP5" i="23" s="1"/>
  <c r="D9" i="27"/>
  <c r="AT7" i="11"/>
  <c r="BM7" i="11"/>
  <c r="CG7" i="11"/>
  <c r="BZ7" i="11"/>
  <c r="DG7" i="11"/>
  <c r="AE7" i="11"/>
  <c r="DP7" i="11"/>
  <c r="CS7" i="11"/>
  <c r="BP7" i="11"/>
  <c r="CU7" i="11"/>
  <c r="BN7" i="11"/>
  <c r="DD7" i="11"/>
  <c r="AQ7" i="11"/>
  <c r="DA7" i="11"/>
  <c r="AH7" i="11"/>
  <c r="BE7" i="11"/>
  <c r="CC7" i="11"/>
  <c r="BX7" i="11"/>
  <c r="CE7" i="11"/>
  <c r="CF7" i="11"/>
  <c r="CV7" i="11"/>
  <c r="AG7" i="11"/>
  <c r="DB7" i="11"/>
  <c r="BG7" i="11"/>
  <c r="BJ7" i="11"/>
  <c r="DM7" i="11"/>
  <c r="DK7" i="11"/>
  <c r="BD7" i="11"/>
  <c r="BK7" i="11"/>
  <c r="BB9" i="15"/>
  <c r="G9" i="15"/>
  <c r="AZ9" i="15"/>
  <c r="I9" i="15"/>
  <c r="AS9" i="15"/>
  <c r="S9" i="15"/>
  <c r="BC9" i="15"/>
  <c r="P9" i="15"/>
  <c r="CA9" i="15"/>
  <c r="AB9" i="15"/>
  <c r="AJ9" i="15"/>
  <c r="BT9" i="15"/>
  <c r="K9" i="15"/>
  <c r="AX9" i="15"/>
  <c r="BK9" i="15"/>
  <c r="Z9" i="15"/>
  <c r="AH9" i="15"/>
  <c r="X9" i="15"/>
  <c r="BF9" i="15"/>
  <c r="U9" i="15"/>
  <c r="AD9" i="15"/>
  <c r="BO9" i="15"/>
  <c r="AR9" i="15"/>
  <c r="BS9" i="15"/>
  <c r="O9" i="15"/>
  <c r="AY9" i="15"/>
  <c r="AW9" i="15"/>
  <c r="BH9" i="15"/>
  <c r="BA9" i="15"/>
  <c r="BZ9" i="15"/>
  <c r="AO9" i="15"/>
  <c r="BQ9" i="15"/>
  <c r="L9" i="15"/>
  <c r="M9" i="15"/>
  <c r="AM9" i="15"/>
  <c r="BV9" i="15"/>
  <c r="AC9" i="15"/>
  <c r="BP9" i="15"/>
  <c r="BI9" i="15"/>
  <c r="BJ9" i="15"/>
  <c r="Q9" i="15"/>
  <c r="F9" i="15"/>
  <c r="BN9" i="15"/>
  <c r="BX9" i="15"/>
  <c r="AQ9" i="15"/>
  <c r="N9" i="15"/>
  <c r="BE9" i="15"/>
  <c r="AF9" i="15"/>
  <c r="T9" i="15"/>
  <c r="V9" i="15"/>
  <c r="BY9" i="15"/>
  <c r="BG9" i="15"/>
  <c r="AP9" i="15"/>
  <c r="BD9" i="15"/>
  <c r="Y9" i="15"/>
  <c r="V37" i="11"/>
  <c r="BZ34" i="23" s="1"/>
  <c r="V33" i="11"/>
  <c r="BZ30" i="23" s="1"/>
  <c r="N37" i="12"/>
  <c r="V38" i="1"/>
  <c r="DE35" i="23" s="1"/>
  <c r="D39" i="27"/>
  <c r="V31" i="1"/>
  <c r="W31" i="1" s="1"/>
  <c r="B32" i="26"/>
  <c r="E37" i="12"/>
  <c r="S30" i="11"/>
  <c r="BW27" i="23" s="1"/>
  <c r="T38" i="11"/>
  <c r="BX35" i="23" s="1"/>
  <c r="R30" i="11"/>
  <c r="BV27" i="23" s="1"/>
  <c r="F33" i="12"/>
  <c r="V29" i="11"/>
  <c r="BZ26" i="23" s="1"/>
  <c r="W33" i="11"/>
  <c r="CA30" i="23" s="1"/>
  <c r="W37" i="11"/>
  <c r="CA34" i="23" s="1"/>
  <c r="W29" i="11"/>
  <c r="CA26" i="23" s="1"/>
  <c r="X25" i="11"/>
  <c r="U25" i="11"/>
  <c r="BY22" i="23" s="1"/>
  <c r="O33" i="12"/>
  <c r="R28" i="11"/>
  <c r="BV25" i="23" s="1"/>
  <c r="V25" i="11"/>
  <c r="BZ22" i="23" s="1"/>
  <c r="R37" i="11"/>
  <c r="BV34" i="23" s="1"/>
  <c r="O37" i="12"/>
  <c r="R37" i="12"/>
  <c r="F37" i="12"/>
  <c r="AM29" i="15"/>
  <c r="BE29" i="15"/>
  <c r="AG29" i="15"/>
  <c r="BA29" i="15"/>
  <c r="Y29" i="15"/>
  <c r="AR29" i="15"/>
  <c r="BJ29" i="15"/>
  <c r="CA29" i="15"/>
  <c r="M29" i="15"/>
  <c r="V29" i="15"/>
  <c r="BD29" i="15"/>
  <c r="CW34" i="11"/>
  <c r="V28" i="11"/>
  <c r="BZ25" i="23" s="1"/>
  <c r="T36" i="11"/>
  <c r="BX33" i="23" s="1"/>
  <c r="V36" i="11"/>
  <c r="BZ33" i="23" s="1"/>
  <c r="CU34" i="11"/>
  <c r="CY34" i="11"/>
  <c r="DF34" i="11"/>
  <c r="CV27" i="11"/>
  <c r="BK34" i="11"/>
  <c r="AY34" i="11"/>
  <c r="BB34" i="11"/>
  <c r="AV34" i="11"/>
  <c r="AF34" i="11"/>
  <c r="AW34" i="11"/>
  <c r="AG34" i="11"/>
  <c r="CX34" i="11"/>
  <c r="K35" i="12"/>
  <c r="BF34" i="11"/>
  <c r="AX34" i="11"/>
  <c r="AE34" i="11"/>
  <c r="L37" i="12"/>
  <c r="Q37" i="12"/>
  <c r="I37" i="12"/>
  <c r="I29" i="12"/>
  <c r="P33" i="11"/>
  <c r="BT30" i="23" s="1"/>
  <c r="BB29" i="15"/>
  <c r="BG29" i="15"/>
  <c r="R29" i="15"/>
  <c r="AT29" i="15"/>
  <c r="BS29" i="15"/>
  <c r="CW27" i="11"/>
  <c r="DE27" i="11"/>
  <c r="DL27" i="11"/>
  <c r="CB34" i="11"/>
  <c r="DA30" i="11"/>
  <c r="CU30" i="11"/>
  <c r="CU38" i="11"/>
  <c r="CW30" i="11"/>
  <c r="DB34" i="11"/>
  <c r="CZ38" i="11"/>
  <c r="DE30" i="11"/>
  <c r="DI38" i="11"/>
  <c r="DG30" i="11"/>
  <c r="CT38" i="11"/>
  <c r="DD38" i="11"/>
  <c r="DO30" i="11"/>
  <c r="X30" i="11" s="1"/>
  <c r="CB27" i="23" s="1"/>
  <c r="L29" i="11"/>
  <c r="BP26" i="23" s="1"/>
  <c r="CZ30" i="11"/>
  <c r="DO27" i="11"/>
  <c r="AC30" i="11"/>
  <c r="AS30" i="11"/>
  <c r="BI30" i="11"/>
  <c r="DE38" i="11"/>
  <c r="DM34" i="11"/>
  <c r="BK30" i="11"/>
  <c r="DC31" i="11"/>
  <c r="W31" i="11" s="1"/>
  <c r="CA28" i="23" s="1"/>
  <c r="AI34" i="11"/>
  <c r="AG38" i="11"/>
  <c r="AF30" i="11"/>
  <c r="AL34" i="11"/>
  <c r="AJ38" i="11"/>
  <c r="BD30" i="11"/>
  <c r="AI30" i="11"/>
  <c r="BF30" i="11"/>
  <c r="AJ30" i="11"/>
  <c r="BD34" i="11"/>
  <c r="AN34" i="11"/>
  <c r="BE34" i="11"/>
  <c r="AO34" i="11"/>
  <c r="DN34" i="11"/>
  <c r="DJ34" i="11"/>
  <c r="AX38" i="11"/>
  <c r="AH38" i="11"/>
  <c r="M38" i="11" s="1"/>
  <c r="BQ35" i="23" s="1"/>
  <c r="AY38" i="11"/>
  <c r="AI38" i="11"/>
  <c r="I35" i="12"/>
  <c r="O35" i="12"/>
  <c r="AH30" i="11"/>
  <c r="BC34" i="11"/>
  <c r="BD38" i="11"/>
  <c r="Q38" i="11" s="1"/>
  <c r="BU35" i="23" s="1"/>
  <c r="AV38" i="11"/>
  <c r="J29" i="12"/>
  <c r="O29" i="12"/>
  <c r="J33" i="12"/>
  <c r="L36" i="11"/>
  <c r="BP33" i="23" s="1"/>
  <c r="S29" i="11"/>
  <c r="BW26" i="23" s="1"/>
  <c r="J37" i="12"/>
  <c r="S34" i="11"/>
  <c r="BW31" i="23" s="1"/>
  <c r="T37" i="11"/>
  <c r="BX34" i="23" s="1"/>
  <c r="W25" i="11"/>
  <c r="CA22" i="23" s="1"/>
  <c r="T28" i="11"/>
  <c r="BX25" i="23" s="1"/>
  <c r="U36" i="11"/>
  <c r="BY33" i="23" s="1"/>
  <c r="L25" i="11"/>
  <c r="BP22" i="23" s="1"/>
  <c r="DH34" i="11"/>
  <c r="DO34" i="11"/>
  <c r="DP34" i="11"/>
  <c r="N37" i="11"/>
  <c r="BR34" i="23" s="1"/>
  <c r="AQ34" i="11"/>
  <c r="AT34" i="11"/>
  <c r="AZ34" i="11"/>
  <c r="AJ34" i="11"/>
  <c r="BA34" i="11"/>
  <c r="AK34" i="11"/>
  <c r="DG34" i="11"/>
  <c r="N35" i="12"/>
  <c r="BG30" i="11"/>
  <c r="AM34" i="11"/>
  <c r="AN38" i="11"/>
  <c r="E29" i="12"/>
  <c r="G29" i="12"/>
  <c r="Q29" i="12"/>
  <c r="E33" i="12"/>
  <c r="DU38" i="12"/>
  <c r="AI38" i="12"/>
  <c r="BA38" i="12"/>
  <c r="DY38" i="12"/>
  <c r="DG38" i="12"/>
  <c r="BB38" i="12"/>
  <c r="D38" i="12"/>
  <c r="DE38" i="12"/>
  <c r="CG38" i="12"/>
  <c r="AY38" i="12"/>
  <c r="DZ38" i="12"/>
  <c r="CW38" i="12"/>
  <c r="CJ38" i="12"/>
  <c r="DQ38" i="12"/>
  <c r="BT38" i="12"/>
  <c r="EA38" i="12"/>
  <c r="AB38" i="12"/>
  <c r="AG38" i="12"/>
  <c r="AW33" i="15"/>
  <c r="V33" i="15"/>
  <c r="AV33" i="15"/>
  <c r="BT33" i="15"/>
  <c r="BE33" i="15"/>
  <c r="M33" i="15"/>
  <c r="AL33" i="15"/>
  <c r="AK33" i="15"/>
  <c r="BH33" i="15"/>
  <c r="AH33" i="15"/>
  <c r="AM33" i="15"/>
  <c r="AJ33" i="15"/>
  <c r="I33" i="15"/>
  <c r="AQ33" i="15"/>
  <c r="BM33" i="15"/>
  <c r="AI33" i="15"/>
  <c r="AS33" i="15"/>
  <c r="AA33" i="15"/>
  <c r="AP33" i="15"/>
  <c r="T33" i="15"/>
  <c r="BZ33" i="15"/>
  <c r="BX33" i="15"/>
  <c r="BG33" i="15"/>
  <c r="BC33" i="15"/>
  <c r="BU33" i="15"/>
  <c r="CA33" i="15"/>
  <c r="BJ33" i="15"/>
  <c r="AX33" i="15"/>
  <c r="W33" i="15"/>
  <c r="BN33" i="15"/>
  <c r="AY33" i="15"/>
  <c r="BB33" i="15"/>
  <c r="AR33" i="15"/>
  <c r="L33" i="15"/>
  <c r="AE33" i="15"/>
  <c r="AO33" i="15"/>
  <c r="Q33" i="15"/>
  <c r="O33" i="15"/>
  <c r="K33" i="15"/>
  <c r="BK33" i="15"/>
  <c r="BO33" i="15"/>
  <c r="AC33" i="15"/>
  <c r="BA33" i="15"/>
  <c r="BF33" i="15"/>
  <c r="BP33" i="15"/>
  <c r="AG33" i="15"/>
  <c r="BS33" i="15"/>
  <c r="AU33" i="15"/>
  <c r="E33" i="15"/>
  <c r="N33" i="15"/>
  <c r="BY33" i="15"/>
  <c r="X33" i="15"/>
  <c r="S33" i="15"/>
  <c r="J33" i="15"/>
  <c r="BE26" i="11"/>
  <c r="FI26" i="11"/>
  <c r="FC26" i="11"/>
  <c r="FD26" i="11"/>
  <c r="EU26" i="11"/>
  <c r="EN26" i="11"/>
  <c r="DX26" i="11"/>
  <c r="EW26" i="11"/>
  <c r="EL26" i="11"/>
  <c r="DV26" i="11"/>
  <c r="DU26" i="11"/>
  <c r="FF26" i="11"/>
  <c r="FN26" i="11"/>
  <c r="FG26" i="11"/>
  <c r="FL26" i="11"/>
  <c r="EY26" i="11"/>
  <c r="ER26" i="11"/>
  <c r="EO26" i="11"/>
  <c r="FJ26" i="11"/>
  <c r="EX26" i="11"/>
  <c r="EA26" i="11"/>
  <c r="DZ26" i="11"/>
  <c r="ED26" i="11"/>
  <c r="EM26" i="11"/>
  <c r="EV26" i="11"/>
  <c r="EB26" i="11"/>
  <c r="ET26" i="11"/>
  <c r="FO26" i="11"/>
  <c r="EF26" i="11"/>
  <c r="EG26" i="11"/>
  <c r="FH26" i="11"/>
  <c r="FB26" i="11"/>
  <c r="EQ26" i="11"/>
  <c r="ES26" i="11"/>
  <c r="FA26" i="11"/>
  <c r="EC26" i="11"/>
  <c r="DW26" i="11"/>
  <c r="DY26" i="11"/>
  <c r="FK26" i="11"/>
  <c r="FE26" i="11"/>
  <c r="EK26" i="11"/>
  <c r="EH26" i="11"/>
  <c r="EE26" i="11"/>
  <c r="FM26" i="11"/>
  <c r="AT26" i="11"/>
  <c r="AG26" i="11"/>
  <c r="BB26" i="11"/>
  <c r="AK26" i="11"/>
  <c r="BF26" i="11"/>
  <c r="BC26" i="11"/>
  <c r="AO26" i="11"/>
  <c r="DM26" i="11"/>
  <c r="DP26" i="11"/>
  <c r="DD26" i="11"/>
  <c r="BH26" i="11"/>
  <c r="AR26" i="11"/>
  <c r="CY26" i="11"/>
  <c r="DF26" i="11"/>
  <c r="DB26" i="11"/>
  <c r="CN26" i="11"/>
  <c r="CL26" i="11"/>
  <c r="CH26" i="11"/>
  <c r="CJ26" i="11"/>
  <c r="BR26" i="11"/>
  <c r="BP26" i="11"/>
  <c r="BV26" i="11"/>
  <c r="CE26" i="11"/>
  <c r="BW26" i="11"/>
  <c r="AI26" i="11"/>
  <c r="AC26" i="11"/>
  <c r="DE26" i="11"/>
  <c r="AL26" i="11"/>
  <c r="BG26" i="11"/>
  <c r="AP26" i="11"/>
  <c r="AS26" i="11"/>
  <c r="AD26" i="11"/>
  <c r="DQ26" i="11"/>
  <c r="DK26" i="11"/>
  <c r="BD26" i="11"/>
  <c r="AN26" i="11"/>
  <c r="CV26" i="11"/>
  <c r="DI26" i="11"/>
  <c r="DG26" i="11"/>
  <c r="CT26" i="11"/>
  <c r="CR26" i="11"/>
  <c r="BT26" i="11"/>
  <c r="CO26" i="11"/>
  <c r="CM26" i="11"/>
  <c r="BZ26" i="11"/>
  <c r="BL26" i="11"/>
  <c r="BS26" i="11"/>
  <c r="BO26" i="11"/>
  <c r="CG26" i="11"/>
  <c r="CA26" i="11"/>
  <c r="AX26" i="11"/>
  <c r="AW26" i="11"/>
  <c r="BA26" i="11"/>
  <c r="AH26" i="11"/>
  <c r="BJ26" i="11"/>
  <c r="AF26" i="11"/>
  <c r="DC26" i="11"/>
  <c r="BU26" i="11"/>
  <c r="BX26" i="11"/>
  <c r="BI26" i="11"/>
  <c r="AQ26" i="11"/>
  <c r="AU26" i="11"/>
  <c r="AJ26" i="11"/>
  <c r="BK26" i="11"/>
  <c r="CZ26" i="11"/>
  <c r="CU26" i="11"/>
  <c r="CP26" i="11"/>
  <c r="CQ26" i="11"/>
  <c r="CC26" i="11"/>
  <c r="BQ26" i="11"/>
  <c r="CF26" i="11"/>
  <c r="EI26" i="11"/>
  <c r="V34" i="1"/>
  <c r="W34" i="1" s="1"/>
  <c r="BC31" i="23" s="1"/>
  <c r="D35" i="27"/>
  <c r="AU27" i="12"/>
  <c r="DA27" i="12"/>
  <c r="EC27" i="12"/>
  <c r="BR27" i="12"/>
  <c r="W27" i="12"/>
  <c r="AD27" i="12"/>
  <c r="DK27" i="12"/>
  <c r="CX27" i="12"/>
  <c r="CL27" i="12"/>
  <c r="ED27" i="12"/>
  <c r="BT27" i="12"/>
  <c r="BN27" i="12"/>
  <c r="DP27" i="12"/>
  <c r="BQ27" i="12"/>
  <c r="CF27" i="12"/>
  <c r="AJ27" i="12"/>
  <c r="AE27" i="12"/>
  <c r="BU27" i="12"/>
  <c r="CR27" i="12"/>
  <c r="EF27" i="12"/>
  <c r="CP27" i="12"/>
  <c r="DB27" i="12"/>
  <c r="DD27" i="12"/>
  <c r="BH27" i="12"/>
  <c r="AM27" i="12"/>
  <c r="DQ27" i="12"/>
  <c r="BI27" i="12"/>
  <c r="CT27" i="12"/>
  <c r="BO27" i="12"/>
  <c r="DC27" i="12"/>
  <c r="CZ27" i="12"/>
  <c r="EB27" i="12"/>
  <c r="BY27" i="12"/>
  <c r="BZ27" i="12"/>
  <c r="AX27" i="12"/>
  <c r="AV27" i="12"/>
  <c r="T27" i="12"/>
  <c r="AT27" i="12"/>
  <c r="EG27" i="12"/>
  <c r="CM27" i="12"/>
  <c r="DN27" i="12"/>
  <c r="EO27" i="12"/>
  <c r="DS27" i="12"/>
  <c r="CU27" i="12"/>
  <c r="CI27" i="12"/>
  <c r="BC27" i="12"/>
  <c r="X27" i="12"/>
  <c r="AB27" i="12"/>
  <c r="CS27" i="12"/>
  <c r="V27" i="12"/>
  <c r="EH27" i="12"/>
  <c r="BF27" i="12"/>
  <c r="CG27" i="12"/>
  <c r="CA27" i="12"/>
  <c r="S27" i="12"/>
  <c r="AN27" i="12"/>
  <c r="AZ27" i="12"/>
  <c r="CD27" i="12"/>
  <c r="DO27" i="12"/>
  <c r="DT27" i="12"/>
  <c r="BS27" i="12"/>
  <c r="AL27" i="12"/>
  <c r="Z27" i="12"/>
  <c r="BX27" i="12"/>
  <c r="DM27" i="12"/>
  <c r="EK27" i="12"/>
  <c r="EP27" i="12"/>
  <c r="CK27" i="12"/>
  <c r="CE27" i="12"/>
  <c r="CN27" i="12"/>
  <c r="AC27" i="12"/>
  <c r="BV27" i="12"/>
  <c r="BW27" i="12"/>
  <c r="CC27" i="12"/>
  <c r="DG27" i="12"/>
  <c r="EI27" i="12"/>
  <c r="EL27" i="12"/>
  <c r="U27" i="12"/>
  <c r="DL27" i="12"/>
  <c r="AW27" i="12"/>
  <c r="CJ27" i="12"/>
  <c r="BP27" i="12"/>
  <c r="DX27" i="12"/>
  <c r="CH27" i="12"/>
  <c r="EM27" i="12"/>
  <c r="AA27" i="12"/>
  <c r="Y27" i="12"/>
  <c r="AG27" i="12"/>
  <c r="CB27" i="12"/>
  <c r="BA27" i="12"/>
  <c r="DY27" i="12"/>
  <c r="DE27" i="12"/>
  <c r="EJ27" i="12"/>
  <c r="CV27" i="12"/>
  <c r="AI27" i="12"/>
  <c r="BG27" i="12"/>
  <c r="BB27" i="12"/>
  <c r="DR27" i="12"/>
  <c r="DZ27" i="12"/>
  <c r="BM27" i="12"/>
  <c r="DH27" i="12"/>
  <c r="DJ27" i="12"/>
  <c r="AY27" i="12"/>
  <c r="AR27" i="12"/>
  <c r="DW27" i="12"/>
  <c r="BK27" i="12"/>
  <c r="EN27" i="12"/>
  <c r="DF27" i="12"/>
  <c r="EE27" i="12"/>
  <c r="CY27" i="12"/>
  <c r="AK27" i="12"/>
  <c r="EA27" i="12"/>
  <c r="CQ27" i="12"/>
  <c r="DI27" i="12"/>
  <c r="DV27" i="12"/>
  <c r="AH27" i="12"/>
  <c r="AQ27" i="12"/>
  <c r="AO27" i="12"/>
  <c r="AP27" i="12"/>
  <c r="AS27" i="12"/>
  <c r="CO27" i="12"/>
  <c r="DU27" i="12"/>
  <c r="BQ34" i="15"/>
  <c r="J34" i="15"/>
  <c r="BK34" i="15"/>
  <c r="AX34" i="15"/>
  <c r="BZ34" i="15"/>
  <c r="AT34" i="15"/>
  <c r="V34" i="15"/>
  <c r="E34" i="15"/>
  <c r="W34" i="15"/>
  <c r="AB34" i="15"/>
  <c r="BD34" i="15"/>
  <c r="O34" i="15"/>
  <c r="AR34" i="15"/>
  <c r="AP34" i="15"/>
  <c r="AA34" i="15"/>
  <c r="BH34" i="15"/>
  <c r="BL34" i="15"/>
  <c r="K34" i="15"/>
  <c r="AL34" i="15"/>
  <c r="AF34" i="15"/>
  <c r="R34" i="15"/>
  <c r="P34" i="15"/>
  <c r="T34" i="15"/>
  <c r="AO34" i="15"/>
  <c r="G34" i="15"/>
  <c r="F34" i="15"/>
  <c r="AH34" i="15"/>
  <c r="BW34" i="15"/>
  <c r="Q34" i="15"/>
  <c r="BE34" i="15"/>
  <c r="CA34" i="15"/>
  <c r="AG34" i="15"/>
  <c r="Y34" i="15"/>
  <c r="BT34" i="15"/>
  <c r="L34" i="15"/>
  <c r="Z34" i="15"/>
  <c r="AD34" i="15"/>
  <c r="I34" i="15"/>
  <c r="DQ35" i="11"/>
  <c r="AD35" i="11"/>
  <c r="AH35" i="11"/>
  <c r="AL35" i="11"/>
  <c r="AP35" i="11"/>
  <c r="AT35" i="11"/>
  <c r="AX35" i="11"/>
  <c r="BB35" i="11"/>
  <c r="BF35" i="11"/>
  <c r="BJ35" i="11"/>
  <c r="AE35" i="11"/>
  <c r="AI35" i="11"/>
  <c r="M35" i="11" s="1"/>
  <c r="BQ32" i="23" s="1"/>
  <c r="AM35" i="11"/>
  <c r="AQ35" i="11"/>
  <c r="AU35" i="11"/>
  <c r="AY35" i="11"/>
  <c r="BC35" i="11"/>
  <c r="BG35" i="11"/>
  <c r="AG35" i="11"/>
  <c r="AO35" i="11"/>
  <c r="AW35" i="11"/>
  <c r="BE35" i="11"/>
  <c r="H35" i="11"/>
  <c r="F35" i="11" s="1"/>
  <c r="FC35" i="11"/>
  <c r="FD35" i="11"/>
  <c r="EV35" i="11"/>
  <c r="EO35" i="11"/>
  <c r="AK35" i="11"/>
  <c r="BA35" i="11"/>
  <c r="FN35" i="11"/>
  <c r="FK35" i="11"/>
  <c r="EN35" i="11"/>
  <c r="FM35" i="11"/>
  <c r="AJ35" i="11"/>
  <c r="AR35" i="11"/>
  <c r="AZ35" i="11"/>
  <c r="BH35" i="11"/>
  <c r="FG35" i="11"/>
  <c r="FL35" i="11"/>
  <c r="FE35" i="11"/>
  <c r="ES35" i="11"/>
  <c r="EU35" i="11"/>
  <c r="AC35" i="11"/>
  <c r="L35" i="11" s="1"/>
  <c r="BP32" i="23" s="1"/>
  <c r="AS35" i="11"/>
  <c r="BI35" i="11"/>
  <c r="EW35" i="11"/>
  <c r="BD35" i="11"/>
  <c r="EK35" i="11"/>
  <c r="EM35" i="11"/>
  <c r="BK35" i="11"/>
  <c r="AF35" i="11"/>
  <c r="FB35" i="11"/>
  <c r="FH35" i="11"/>
  <c r="AN35" i="11"/>
  <c r="FO35" i="11"/>
  <c r="DO35" i="11"/>
  <c r="AV35" i="11"/>
  <c r="FF35" i="11"/>
  <c r="ER35" i="11"/>
  <c r="CW35" i="11"/>
  <c r="DB35" i="11"/>
  <c r="DL35" i="11"/>
  <c r="DA35" i="11"/>
  <c r="CQ35" i="11"/>
  <c r="DE35" i="11"/>
  <c r="CO35" i="11"/>
  <c r="CL35" i="11"/>
  <c r="CA35" i="11"/>
  <c r="DP35" i="11"/>
  <c r="DJ35" i="11"/>
  <c r="DC35" i="11"/>
  <c r="CU35" i="11"/>
  <c r="DI35" i="11"/>
  <c r="CP35" i="11"/>
  <c r="CS35" i="11"/>
  <c r="V35" i="11" s="1"/>
  <c r="BZ32" i="23" s="1"/>
  <c r="FI35" i="11"/>
  <c r="DN35" i="11"/>
  <c r="DF35" i="11"/>
  <c r="DK35" i="11"/>
  <c r="BS35" i="11"/>
  <c r="BW35" i="11"/>
  <c r="CK35" i="11"/>
  <c r="EE35" i="11"/>
  <c r="CH35" i="11"/>
  <c r="BQ35" i="11"/>
  <c r="R35" i="11" s="1"/>
  <c r="BV32" i="23" s="1"/>
  <c r="CM35" i="11"/>
  <c r="DM35" i="11"/>
  <c r="DG35" i="11"/>
  <c r="CR35" i="11"/>
  <c r="BP35" i="11"/>
  <c r="BZ35" i="11"/>
  <c r="EY35" i="11"/>
  <c r="CG35" i="11"/>
  <c r="BL35" i="11"/>
  <c r="CI35" i="11"/>
  <c r="EH35" i="11"/>
  <c r="EC35" i="11"/>
  <c r="FJ35" i="11"/>
  <c r="BK39" i="11"/>
  <c r="AF39" i="11"/>
  <c r="AJ39" i="11"/>
  <c r="AN39" i="11"/>
  <c r="AC39" i="11"/>
  <c r="L39" i="11" s="1"/>
  <c r="BP36" i="23" s="1"/>
  <c r="AG39" i="11"/>
  <c r="AK39" i="11"/>
  <c r="AO39" i="11"/>
  <c r="AS39" i="11"/>
  <c r="AW39" i="11"/>
  <c r="BA39" i="11"/>
  <c r="BE39" i="11"/>
  <c r="BI39" i="11"/>
  <c r="FH39" i="11"/>
  <c r="DN39" i="11"/>
  <c r="AH39" i="11"/>
  <c r="AP39" i="11"/>
  <c r="AU39" i="11"/>
  <c r="AZ39" i="11"/>
  <c r="BF39" i="11"/>
  <c r="FB39" i="11"/>
  <c r="FC39" i="11"/>
  <c r="EK39" i="11"/>
  <c r="EQ39" i="11"/>
  <c r="EP39" i="11"/>
  <c r="AD39" i="11"/>
  <c r="AR39" i="11"/>
  <c r="BC39" i="11"/>
  <c r="ER39" i="11"/>
  <c r="ES39" i="11"/>
  <c r="FE39" i="11"/>
  <c r="AI39" i="11"/>
  <c r="AQ39" i="11"/>
  <c r="AV39" i="11"/>
  <c r="BB39" i="11"/>
  <c r="BG39" i="11"/>
  <c r="EN39" i="11"/>
  <c r="FG39" i="11"/>
  <c r="EO39" i="11"/>
  <c r="FM39" i="11"/>
  <c r="FL39" i="11"/>
  <c r="AL39" i="11"/>
  <c r="AX39" i="11"/>
  <c r="BH39" i="11"/>
  <c r="M39" i="11"/>
  <c r="BQ36" i="23" s="1"/>
  <c r="FN39" i="11"/>
  <c r="FK39" i="11"/>
  <c r="FD39" i="11"/>
  <c r="AM39" i="11"/>
  <c r="N39" i="11" s="1"/>
  <c r="BR36" i="23" s="1"/>
  <c r="BJ39" i="11"/>
  <c r="FA39" i="11"/>
  <c r="FO39" i="11"/>
  <c r="AT39" i="11"/>
  <c r="H39" i="11"/>
  <c r="EW39" i="11"/>
  <c r="EY39" i="11"/>
  <c r="AY39" i="11"/>
  <c r="FF39" i="11"/>
  <c r="EX39" i="11"/>
  <c r="AE39" i="11"/>
  <c r="BD39" i="11"/>
  <c r="EV39" i="11"/>
  <c r="DO39" i="11"/>
  <c r="CT39" i="11"/>
  <c r="CO39" i="11"/>
  <c r="EL39" i="11"/>
  <c r="BX39" i="11"/>
  <c r="FI39" i="11"/>
  <c r="BM39" i="11"/>
  <c r="R39" i="11" s="1"/>
  <c r="BV36" i="23" s="1"/>
  <c r="CF39" i="11"/>
  <c r="CP39" i="11"/>
  <c r="CY39" i="11"/>
  <c r="DC39" i="11"/>
  <c r="W39" i="11" s="1"/>
  <c r="CA36" i="23" s="1"/>
  <c r="DG39" i="11"/>
  <c r="DK39" i="11"/>
  <c r="BR39" i="11"/>
  <c r="CB39" i="11"/>
  <c r="CD39" i="11"/>
  <c r="CC39" i="11"/>
  <c r="CM39" i="11"/>
  <c r="CS39" i="11"/>
  <c r="EF39" i="11"/>
  <c r="DX39" i="11"/>
  <c r="BO39" i="11"/>
  <c r="CG39" i="11"/>
  <c r="CV39" i="11"/>
  <c r="CZ39" i="11"/>
  <c r="DD39" i="11"/>
  <c r="DH39" i="11"/>
  <c r="DZ39" i="11"/>
  <c r="BT39" i="11"/>
  <c r="CL39" i="11"/>
  <c r="DQ39" i="11"/>
  <c r="CR39" i="11"/>
  <c r="CA39" i="11"/>
  <c r="BQ39" i="11"/>
  <c r="DV39" i="11"/>
  <c r="ED39" i="11"/>
  <c r="CH39" i="11"/>
  <c r="DA39" i="11"/>
  <c r="DI39" i="11"/>
  <c r="BU39" i="11"/>
  <c r="DW39" i="11"/>
  <c r="BW39" i="11"/>
  <c r="CN39" i="11"/>
  <c r="FJ39" i="11"/>
  <c r="DP39" i="11"/>
  <c r="CI39" i="11"/>
  <c r="CQ39" i="11"/>
  <c r="BN39" i="11"/>
  <c r="CE39" i="11"/>
  <c r="CX39" i="11"/>
  <c r="DF39" i="11"/>
  <c r="BL39" i="11"/>
  <c r="ET39" i="11"/>
  <c r="BP39" i="11"/>
  <c r="CK39" i="11"/>
  <c r="F39" i="11"/>
  <c r="K39" i="11"/>
  <c r="BG36" i="23" s="1"/>
  <c r="BH38" i="12"/>
  <c r="DQ32" i="12"/>
  <c r="AP32" i="12"/>
  <c r="AO32" i="12"/>
  <c r="DM32" i="12"/>
  <c r="CJ32" i="12"/>
  <c r="DO32" i="12"/>
  <c r="DR32" i="12"/>
  <c r="BH32" i="12"/>
  <c r="DB32" i="12"/>
  <c r="DJ32" i="12"/>
  <c r="CC32" i="12"/>
  <c r="EP32" i="12"/>
  <c r="H30" i="11"/>
  <c r="FK30" i="11"/>
  <c r="EM30" i="11"/>
  <c r="FE30" i="11"/>
  <c r="EV30" i="11"/>
  <c r="EB30" i="11"/>
  <c r="FA30" i="11"/>
  <c r="EH30" i="11"/>
  <c r="FH30" i="11"/>
  <c r="FN30" i="11"/>
  <c r="FB30" i="11"/>
  <c r="FO30" i="11"/>
  <c r="EQ30" i="11"/>
  <c r="FM30" i="11"/>
  <c r="DX30" i="11"/>
  <c r="ES30" i="11"/>
  <c r="EX30" i="11"/>
  <c r="EG30" i="11"/>
  <c r="FF30" i="11"/>
  <c r="FG30" i="11"/>
  <c r="EY30" i="11"/>
  <c r="EK30" i="11"/>
  <c r="EO30" i="11"/>
  <c r="DW30" i="11"/>
  <c r="EU30" i="11"/>
  <c r="EP30" i="11"/>
  <c r="EW30" i="11"/>
  <c r="EC30" i="11"/>
  <c r="FI30" i="11"/>
  <c r="FD30" i="11"/>
  <c r="EN30" i="11"/>
  <c r="FL30" i="11"/>
  <c r="ER30" i="11"/>
  <c r="EF30" i="11"/>
  <c r="FJ30" i="11"/>
  <c r="ET30" i="11"/>
  <c r="AR30" i="11"/>
  <c r="FC30" i="11"/>
  <c r="AS38" i="11"/>
  <c r="O38" i="11" s="1"/>
  <c r="BS35" i="23" s="1"/>
  <c r="H38" i="11"/>
  <c r="FH38" i="11"/>
  <c r="FL38" i="11"/>
  <c r="FC38" i="11"/>
  <c r="EQ38" i="11"/>
  <c r="FK38" i="11"/>
  <c r="EV38" i="11"/>
  <c r="EL38" i="11"/>
  <c r="ED38" i="11"/>
  <c r="FF38" i="11"/>
  <c r="FD38" i="11"/>
  <c r="EN38" i="11"/>
  <c r="AC38" i="11"/>
  <c r="L38" i="11" s="1"/>
  <c r="BP35" i="23" s="1"/>
  <c r="FI38" i="11"/>
  <c r="FN38" i="11"/>
  <c r="FG38" i="11"/>
  <c r="EU38" i="11"/>
  <c r="FO38" i="11"/>
  <c r="EF38" i="11"/>
  <c r="EX38" i="11"/>
  <c r="EC38" i="11"/>
  <c r="EW38" i="11"/>
  <c r="DY38" i="11"/>
  <c r="EO38" i="11"/>
  <c r="EH38" i="11"/>
  <c r="DV38" i="11"/>
  <c r="FJ38" i="11"/>
  <c r="EY38" i="11"/>
  <c r="EM38" i="11"/>
  <c r="DX38" i="11"/>
  <c r="EA38" i="11"/>
  <c r="FA38" i="11"/>
  <c r="EI38" i="11"/>
  <c r="FE38" i="11"/>
  <c r="EP38" i="11"/>
  <c r="EG38" i="11"/>
  <c r="DW38" i="11"/>
  <c r="FM38" i="11"/>
  <c r="ER38" i="11"/>
  <c r="ES38" i="11"/>
  <c r="FB38" i="11"/>
  <c r="EB38" i="11"/>
  <c r="EK38" i="11"/>
  <c r="DP31" i="11"/>
  <c r="AD31" i="11"/>
  <c r="AH31" i="11"/>
  <c r="AL31" i="11"/>
  <c r="AP31" i="11"/>
  <c r="AT31" i="11"/>
  <c r="AX31" i="11"/>
  <c r="BB31" i="11"/>
  <c r="BF31" i="11"/>
  <c r="BJ31" i="11"/>
  <c r="DN31" i="11"/>
  <c r="AE31" i="11"/>
  <c r="AI31" i="11"/>
  <c r="AM31" i="11"/>
  <c r="N31" i="11" s="1"/>
  <c r="BR28" i="23" s="1"/>
  <c r="AQ31" i="11"/>
  <c r="AU31" i="11"/>
  <c r="AY31" i="11"/>
  <c r="BC31" i="11"/>
  <c r="BG31" i="11"/>
  <c r="AC31" i="11"/>
  <c r="AK31" i="11"/>
  <c r="AS31" i="11"/>
  <c r="BA31" i="11"/>
  <c r="BI31" i="11"/>
  <c r="FK31" i="11"/>
  <c r="EN31" i="11"/>
  <c r="FM31" i="11"/>
  <c r="EW31" i="11"/>
  <c r="EA31" i="11"/>
  <c r="DW31" i="11"/>
  <c r="FA31" i="11"/>
  <c r="EL31" i="11"/>
  <c r="AO31" i="11"/>
  <c r="BE31" i="11"/>
  <c r="AF31" i="11"/>
  <c r="AN31" i="11"/>
  <c r="AV31" i="11"/>
  <c r="BD31" i="11"/>
  <c r="H31" i="11"/>
  <c r="FB31" i="11"/>
  <c r="FO31" i="11"/>
  <c r="ER31" i="11"/>
  <c r="EK31" i="11"/>
  <c r="ET31" i="11"/>
  <c r="EI31" i="11"/>
  <c r="AG31" i="11"/>
  <c r="AW31" i="11"/>
  <c r="FN31" i="11"/>
  <c r="AJ31" i="11"/>
  <c r="M31" i="11" s="1"/>
  <c r="BQ28" i="23" s="1"/>
  <c r="FF31" i="11"/>
  <c r="FG31" i="11"/>
  <c r="FE31" i="11"/>
  <c r="EE31" i="11"/>
  <c r="AR31" i="11"/>
  <c r="FD31" i="11"/>
  <c r="EO31" i="11"/>
  <c r="AZ31" i="11"/>
  <c r="FL31" i="11"/>
  <c r="ES31" i="11"/>
  <c r="FJ31" i="11"/>
  <c r="BH31" i="11"/>
  <c r="FC31" i="11"/>
  <c r="EV31" i="11"/>
  <c r="BH29" i="15"/>
  <c r="BP29" i="15"/>
  <c r="DL34" i="11"/>
  <c r="H34" i="11"/>
  <c r="FC34" i="11"/>
  <c r="FD34" i="11"/>
  <c r="EU34" i="11"/>
  <c r="EN34" i="11"/>
  <c r="EF34" i="11"/>
  <c r="EL34" i="11"/>
  <c r="FJ34" i="11"/>
  <c r="DY34" i="11"/>
  <c r="ES34" i="11"/>
  <c r="FH34" i="11"/>
  <c r="FN34" i="11"/>
  <c r="FG34" i="11"/>
  <c r="FL34" i="11"/>
  <c r="EY34" i="11"/>
  <c r="ER34" i="11"/>
  <c r="EB34" i="11"/>
  <c r="EW34" i="11"/>
  <c r="EP34" i="11"/>
  <c r="EA34" i="11"/>
  <c r="DW34" i="11"/>
  <c r="EK34" i="11"/>
  <c r="EH34" i="11"/>
  <c r="FI34" i="11"/>
  <c r="FF34" i="11"/>
  <c r="EM34" i="11"/>
  <c r="EV34" i="11"/>
  <c r="EG34" i="11"/>
  <c r="EC34" i="11"/>
  <c r="EI34" i="11"/>
  <c r="DV34" i="11"/>
  <c r="FB34" i="11"/>
  <c r="EQ34" i="11"/>
  <c r="DX34" i="11"/>
  <c r="EO34" i="11"/>
  <c r="DU34" i="11"/>
  <c r="ED34" i="11"/>
  <c r="FA34" i="11"/>
  <c r="FK34" i="11"/>
  <c r="FE34" i="11"/>
  <c r="ET34" i="11"/>
  <c r="EX34" i="11"/>
  <c r="FO34" i="11"/>
  <c r="FM34" i="11"/>
  <c r="DQ27" i="11"/>
  <c r="DN27" i="11"/>
  <c r="DP27" i="11"/>
  <c r="DF27" i="11"/>
  <c r="AE27" i="11"/>
  <c r="AI27" i="11"/>
  <c r="AM27" i="11"/>
  <c r="AQ27" i="11"/>
  <c r="AU27" i="11"/>
  <c r="AY27" i="11"/>
  <c r="BC27" i="11"/>
  <c r="BG27" i="11"/>
  <c r="AF27" i="11"/>
  <c r="AJ27" i="11"/>
  <c r="AN27" i="11"/>
  <c r="AR27" i="11"/>
  <c r="AV27" i="11"/>
  <c r="AZ27" i="11"/>
  <c r="BD27" i="11"/>
  <c r="BH27" i="11"/>
  <c r="AH27" i="11"/>
  <c r="AP27" i="11"/>
  <c r="AX27" i="11"/>
  <c r="BF27" i="11"/>
  <c r="FC27" i="11"/>
  <c r="FD27" i="11"/>
  <c r="EV27" i="11"/>
  <c r="EO27" i="11"/>
  <c r="EG27" i="11"/>
  <c r="ED27" i="11"/>
  <c r="FJ27" i="11"/>
  <c r="EA27" i="11"/>
  <c r="EF27" i="11"/>
  <c r="EP27" i="11"/>
  <c r="BK27" i="11"/>
  <c r="AD27" i="11"/>
  <c r="AL27" i="11"/>
  <c r="AT27" i="11"/>
  <c r="BJ27" i="11"/>
  <c r="AC27" i="11"/>
  <c r="AK27" i="11"/>
  <c r="AS27" i="11"/>
  <c r="BA27" i="11"/>
  <c r="BI27" i="11"/>
  <c r="FG27" i="11"/>
  <c r="FL27" i="11"/>
  <c r="FE27" i="11"/>
  <c r="ES27" i="11"/>
  <c r="EY27" i="11"/>
  <c r="EH27" i="11"/>
  <c r="EL27" i="11"/>
  <c r="EE27" i="11"/>
  <c r="DX27" i="11"/>
  <c r="FI27" i="11"/>
  <c r="BB27" i="11"/>
  <c r="FN27" i="11"/>
  <c r="AO27" i="11"/>
  <c r="EN27" i="11"/>
  <c r="EW27" i="11"/>
  <c r="EU27" i="11"/>
  <c r="EQ27" i="11"/>
  <c r="FH27" i="11"/>
  <c r="EI27" i="11"/>
  <c r="EB27" i="11"/>
  <c r="FO27" i="11"/>
  <c r="FA27" i="11"/>
  <c r="DZ27" i="11"/>
  <c r="DW27" i="11"/>
  <c r="AW27" i="11"/>
  <c r="FB27" i="11"/>
  <c r="ER27" i="11"/>
  <c r="EX27" i="11"/>
  <c r="DY27" i="11"/>
  <c r="BE27" i="11"/>
  <c r="FF27" i="11"/>
  <c r="FK27" i="11"/>
  <c r="FM27" i="11"/>
  <c r="DV27" i="11"/>
  <c r="ET27" i="11"/>
  <c r="AG27" i="11"/>
  <c r="EK27" i="11"/>
  <c r="T31" i="11"/>
  <c r="BX28" i="23" s="1"/>
  <c r="K37" i="12"/>
  <c r="S32" i="11"/>
  <c r="BW29" i="23" s="1"/>
  <c r="G35" i="20"/>
  <c r="F35" i="20" s="1"/>
  <c r="X33" i="11"/>
  <c r="CB30" i="23" s="1"/>
  <c r="S25" i="11"/>
  <c r="BW22" i="23" s="1"/>
  <c r="M37" i="12"/>
  <c r="R38" i="11"/>
  <c r="BV35" i="23" s="1"/>
  <c r="X37" i="11"/>
  <c r="CB34" i="23" s="1"/>
  <c r="R25" i="11"/>
  <c r="BV22" i="23" s="1"/>
  <c r="U29" i="11"/>
  <c r="BY26" i="23" s="1"/>
  <c r="T29" i="11"/>
  <c r="BX26" i="23" s="1"/>
  <c r="U33" i="11"/>
  <c r="BY30" i="23" s="1"/>
  <c r="S33" i="11"/>
  <c r="BW30" i="23" s="1"/>
  <c r="U37" i="11"/>
  <c r="BY34" i="23" s="1"/>
  <c r="AO25" i="12"/>
  <c r="EN25" i="12"/>
  <c r="EB25" i="12"/>
  <c r="AK25" i="12"/>
  <c r="BH25" i="12"/>
  <c r="CQ25" i="12"/>
  <c r="CH25" i="12"/>
  <c r="AB25" i="12"/>
  <c r="AE25" i="12"/>
  <c r="BT25" i="12"/>
  <c r="H37" i="12"/>
  <c r="T34" i="11"/>
  <c r="BX31" i="23" s="1"/>
  <c r="R34" i="11"/>
  <c r="BV31" i="23" s="1"/>
  <c r="T32" i="11"/>
  <c r="BX29" i="23" s="1"/>
  <c r="CD25" i="12"/>
  <c r="M25" i="11"/>
  <c r="BQ22" i="23" s="1"/>
  <c r="M37" i="11"/>
  <c r="BQ34" i="23" s="1"/>
  <c r="R33" i="12"/>
  <c r="CI25" i="12"/>
  <c r="BJ25" i="12"/>
  <c r="S25" i="12"/>
  <c r="AF25" i="12"/>
  <c r="EJ25" i="12"/>
  <c r="BG25" i="12"/>
  <c r="DF25" i="12"/>
  <c r="V25" i="12"/>
  <c r="DI25" i="12"/>
  <c r="DA25" i="12"/>
  <c r="CW25" i="12"/>
  <c r="DC25" i="12"/>
  <c r="DU25" i="12"/>
  <c r="DN25" i="12"/>
  <c r="BB25" i="12"/>
  <c r="BZ25" i="12"/>
  <c r="U25" i="12"/>
  <c r="EO25" i="12"/>
  <c r="AC25" i="12"/>
  <c r="BV25" i="12"/>
  <c r="CE25" i="12"/>
  <c r="BN25" i="12"/>
  <c r="AD25" i="12"/>
  <c r="CC25" i="12"/>
  <c r="CP25" i="12"/>
  <c r="CJ25" i="12"/>
  <c r="CG25" i="12"/>
  <c r="AG25" i="12"/>
  <c r="AR25" i="12"/>
  <c r="EM25" i="12"/>
  <c r="AJ25" i="12"/>
  <c r="DT25" i="12"/>
  <c r="EK25" i="12"/>
  <c r="AS25" i="12"/>
  <c r="W25" i="12"/>
  <c r="BX25" i="12"/>
  <c r="CF25" i="12"/>
  <c r="BU25" i="12"/>
  <c r="BS25" i="12"/>
  <c r="DL25" i="12"/>
  <c r="EP25" i="12"/>
  <c r="CM25" i="12"/>
  <c r="DP25" i="12"/>
  <c r="BQ25" i="12"/>
  <c r="EH25" i="12"/>
  <c r="EG25" i="12"/>
  <c r="CL25" i="12"/>
  <c r="EI25" i="12"/>
  <c r="CX25" i="12"/>
  <c r="DZ25" i="12"/>
  <c r="CB25" i="12"/>
  <c r="CV25" i="12"/>
  <c r="AM25" i="12"/>
  <c r="CN25" i="12"/>
  <c r="AX25" i="12"/>
  <c r="Z25" i="12"/>
  <c r="BI25" i="12"/>
  <c r="CU25" i="12"/>
  <c r="DY25" i="12"/>
  <c r="CR25" i="12"/>
  <c r="Y25" i="12"/>
  <c r="CY25" i="12"/>
  <c r="BO25" i="12"/>
  <c r="X25" i="12"/>
  <c r="CS25" i="12"/>
  <c r="DH25" i="12"/>
  <c r="CA25" i="12"/>
  <c r="AI25" i="12"/>
  <c r="DM25" i="12"/>
  <c r="CZ25" i="12"/>
  <c r="BR25" i="12"/>
  <c r="DG25" i="12"/>
  <c r="BK25" i="12"/>
  <c r="BF25" i="12"/>
  <c r="DR25" i="12"/>
  <c r="AH25" i="12"/>
  <c r="BL25" i="12"/>
  <c r="AP25" i="12"/>
  <c r="AA25" i="12"/>
  <c r="AW25" i="12"/>
  <c r="DD25" i="12"/>
  <c r="T35" i="11"/>
  <c r="BX32" i="23" s="1"/>
  <c r="X29" i="11"/>
  <c r="T25" i="11"/>
  <c r="BX22" i="23" s="1"/>
  <c r="R29" i="11"/>
  <c r="BV26" i="23" s="1"/>
  <c r="T33" i="11"/>
  <c r="BX30" i="23" s="1"/>
  <c r="R33" i="11"/>
  <c r="BV30" i="23" s="1"/>
  <c r="S37" i="11"/>
  <c r="BW34" i="23" s="1"/>
  <c r="R31" i="11"/>
  <c r="BV28" i="23" s="1"/>
  <c r="G37" i="12"/>
  <c r="S38" i="11"/>
  <c r="BW35" i="23" s="1"/>
  <c r="S28" i="11"/>
  <c r="BW25" i="23" s="1"/>
  <c r="N29" i="11"/>
  <c r="BR26" i="23" s="1"/>
  <c r="CT25" i="12"/>
  <c r="EE25" i="12"/>
  <c r="M35" i="12"/>
  <c r="P35" i="12"/>
  <c r="N33" i="11"/>
  <c r="BR30" i="23" s="1"/>
  <c r="Y32" i="12"/>
  <c r="AH32" i="12"/>
  <c r="DV32" i="12"/>
  <c r="CP32" i="12"/>
  <c r="S32" i="12"/>
  <c r="CW32" i="12"/>
  <c r="DX32" i="12"/>
  <c r="AZ32" i="12"/>
  <c r="DY32" i="12"/>
  <c r="BV32" i="12"/>
  <c r="DZ32" i="12"/>
  <c r="BM32" i="12"/>
  <c r="CL32" i="12"/>
  <c r="CK32" i="12"/>
  <c r="AA32" i="12"/>
  <c r="AR32" i="12"/>
  <c r="DN32" i="12"/>
  <c r="U32" i="12"/>
  <c r="BG32" i="12"/>
  <c r="CT32" i="12"/>
  <c r="BQ32" i="12"/>
  <c r="AC32" i="12"/>
  <c r="AI32" i="12"/>
  <c r="BZ32" i="12"/>
  <c r="BL32" i="12"/>
  <c r="DF32" i="12"/>
  <c r="CS32" i="12"/>
  <c r="DS32" i="12"/>
  <c r="CE32" i="12"/>
  <c r="AJ32" i="12"/>
  <c r="AE32" i="12"/>
  <c r="AV32" i="12"/>
  <c r="V32" i="12"/>
  <c r="BS38" i="12"/>
  <c r="BG38" i="12"/>
  <c r="Z38" i="12"/>
  <c r="AA38" i="12"/>
  <c r="DS38" i="12"/>
  <c r="EH38" i="12"/>
  <c r="CS38" i="12"/>
  <c r="Y38" i="12"/>
  <c r="AK38" i="12"/>
  <c r="AT38" i="12"/>
  <c r="EF38" i="12"/>
  <c r="EC38" i="12"/>
  <c r="T38" i="12"/>
  <c r="AR38" i="12"/>
  <c r="EB38" i="12"/>
  <c r="BN38" i="12"/>
  <c r="X38" i="12"/>
  <c r="AQ38" i="12"/>
  <c r="CF38" i="12"/>
  <c r="AX38" i="12"/>
  <c r="BR38" i="12"/>
  <c r="CZ38" i="12"/>
  <c r="AU38" i="12"/>
  <c r="DT38" i="12"/>
  <c r="AE38" i="12"/>
  <c r="BP38" i="12"/>
  <c r="BY38" i="12"/>
  <c r="CC38" i="12"/>
  <c r="CQ38" i="12"/>
  <c r="EG38" i="12"/>
  <c r="CP38" i="12"/>
  <c r="AJ38" i="12"/>
  <c r="DC38" i="12"/>
  <c r="DX38" i="12"/>
  <c r="EM38" i="12"/>
  <c r="BK38" i="12"/>
  <c r="BZ38" i="12"/>
  <c r="DM38" i="12"/>
  <c r="BI38" i="12"/>
  <c r="ED38" i="12"/>
  <c r="CI38" i="12"/>
  <c r="AN38" i="12"/>
  <c r="CT38" i="12"/>
  <c r="BU38" i="12"/>
  <c r="CH38" i="12"/>
  <c r="DW38" i="12"/>
  <c r="BW38" i="12"/>
  <c r="EN38" i="12"/>
  <c r="BL38" i="12"/>
  <c r="DK38" i="12"/>
  <c r="AL38" i="12"/>
  <c r="EL38" i="12"/>
  <c r="AC38" i="12"/>
  <c r="EE38" i="12"/>
  <c r="BF38" i="12"/>
  <c r="CX38" i="12"/>
  <c r="U38" i="12"/>
  <c r="AO38" i="12"/>
  <c r="BQ38" i="12"/>
  <c r="CK38" i="12"/>
  <c r="V38" i="12"/>
  <c r="BV38" i="12"/>
  <c r="CM38" i="12"/>
  <c r="DH38" i="12"/>
  <c r="AF38" i="12"/>
  <c r="AW38" i="12"/>
  <c r="CE38" i="12"/>
  <c r="S38" i="12"/>
  <c r="CU38" i="12"/>
  <c r="AH38" i="12"/>
  <c r="BJ38" i="12"/>
  <c r="BO38" i="12"/>
  <c r="CY38" i="12"/>
  <c r="DD38" i="12"/>
  <c r="DA38" i="12"/>
  <c r="DV38" i="12"/>
  <c r="K29" i="12"/>
  <c r="R29" i="12"/>
  <c r="R36" i="11"/>
  <c r="BV33" i="23" s="1"/>
  <c r="T30" i="11"/>
  <c r="BX27" i="23" s="1"/>
  <c r="R32" i="11"/>
  <c r="BV29" i="23" s="1"/>
  <c r="CO38" i="12"/>
  <c r="AX32" i="12"/>
  <c r="AS32" i="12"/>
  <c r="EE32" i="12"/>
  <c r="CY32" i="12"/>
  <c r="CV32" i="12"/>
  <c r="Z32" i="12"/>
  <c r="P33" i="12"/>
  <c r="BB32" i="12"/>
  <c r="DW32" i="12"/>
  <c r="EC32" i="12"/>
  <c r="EI32" i="12"/>
  <c r="EF32" i="12"/>
  <c r="DD32" i="12"/>
  <c r="DC32" i="12"/>
  <c r="AW32" i="12"/>
  <c r="DN38" i="12"/>
  <c r="W38" i="12"/>
  <c r="EO38" i="12"/>
  <c r="Q35" i="12"/>
  <c r="CL38" i="12"/>
  <c r="J35" i="12"/>
  <c r="H35" i="12"/>
  <c r="DP38" i="12"/>
  <c r="EI38" i="12"/>
  <c r="EJ38" i="12"/>
  <c r="CN38" i="12"/>
  <c r="AM38" i="12"/>
  <c r="EP38" i="12"/>
  <c r="DF38" i="12"/>
  <c r="CB38" i="12"/>
  <c r="CA38" i="12"/>
  <c r="P29" i="12"/>
  <c r="S36" i="11"/>
  <c r="BW33" i="23" s="1"/>
  <c r="AD38" i="12"/>
  <c r="CB32" i="12"/>
  <c r="EJ32" i="12"/>
  <c r="CX32" i="12"/>
  <c r="AD32" i="12"/>
  <c r="EK32" i="12"/>
  <c r="CN32" i="12"/>
  <c r="CD32" i="12"/>
  <c r="L33" i="12"/>
  <c r="BW32" i="12"/>
  <c r="DP32" i="12"/>
  <c r="BJ32" i="12"/>
  <c r="X31" i="11"/>
  <c r="CB28" i="23" s="1"/>
  <c r="BM38" i="12"/>
  <c r="BX38" i="12"/>
  <c r="AS38" i="12"/>
  <c r="EK38" i="12"/>
  <c r="AV38" i="12"/>
  <c r="DB38" i="12"/>
  <c r="DJ38" i="12"/>
  <c r="AZ38" i="12"/>
  <c r="DO38" i="12"/>
  <c r="DI38" i="12"/>
  <c r="CD38" i="12"/>
  <c r="CV38" i="12"/>
  <c r="G35" i="12"/>
  <c r="F29" i="12"/>
  <c r="W35" i="11"/>
  <c r="CA32" i="23" s="1"/>
  <c r="L37" i="11"/>
  <c r="BP34" i="23" s="1"/>
  <c r="L30" i="11"/>
  <c r="BP27" i="23" s="1"/>
  <c r="M29" i="11"/>
  <c r="BQ26" i="23" s="1"/>
  <c r="L34" i="11"/>
  <c r="BP31" i="23" s="1"/>
  <c r="N38" i="11"/>
  <c r="BR35" i="23" s="1"/>
  <c r="AA30" i="12"/>
  <c r="BP30" i="12"/>
  <c r="DQ30" i="12"/>
  <c r="EE30" i="12"/>
  <c r="CJ30" i="12"/>
  <c r="CV30" i="12"/>
  <c r="AX30" i="12"/>
  <c r="AO30" i="12"/>
  <c r="EN30" i="12"/>
  <c r="CX30" i="12"/>
  <c r="AM30" i="12"/>
  <c r="DV30" i="12"/>
  <c r="D30" i="12"/>
  <c r="AV30" i="12"/>
  <c r="DP30" i="12"/>
  <c r="AQ30" i="12"/>
  <c r="W30" i="12"/>
  <c r="EB30" i="12"/>
  <c r="AH30" i="12"/>
  <c r="EP30" i="12"/>
  <c r="AW30" i="12"/>
  <c r="EH30" i="12"/>
  <c r="AT30" i="12"/>
  <c r="U30" i="12"/>
  <c r="CY30" i="12"/>
  <c r="CI30" i="12"/>
  <c r="CN30" i="12"/>
  <c r="BS30" i="12"/>
  <c r="BN30" i="12"/>
  <c r="CG30" i="12"/>
  <c r="AR30" i="12"/>
  <c r="BB30" i="12"/>
  <c r="EI30" i="12"/>
  <c r="CQ30" i="12"/>
  <c r="CK30" i="12"/>
  <c r="CR30" i="12"/>
  <c r="DZ30" i="12"/>
  <c r="Y30" i="12"/>
  <c r="BJ30" i="12"/>
  <c r="BX30" i="12"/>
  <c r="AJ30" i="12"/>
  <c r="DC30" i="12"/>
  <c r="EG30" i="12"/>
  <c r="BH30" i="12"/>
  <c r="BO30" i="12"/>
  <c r="EM30" i="12"/>
  <c r="AZ30" i="12"/>
  <c r="CU30" i="12"/>
  <c r="BA30" i="12"/>
  <c r="CP30" i="12"/>
  <c r="CL30" i="12"/>
  <c r="AG30" i="12"/>
  <c r="AS30" i="12"/>
  <c r="AF30" i="12"/>
  <c r="EA30" i="12"/>
  <c r="M29" i="12"/>
  <c r="L33" i="11"/>
  <c r="BP30" i="23" s="1"/>
  <c r="M33" i="11"/>
  <c r="BQ30" i="23" s="1"/>
  <c r="N30" i="11"/>
  <c r="BR27" i="23" s="1"/>
  <c r="R35" i="12"/>
  <c r="F35" i="12"/>
  <c r="N34" i="11"/>
  <c r="BR31" i="23" s="1"/>
  <c r="AS26" i="12"/>
  <c r="BM26" i="12"/>
  <c r="DV26" i="12"/>
  <c r="CT26" i="12"/>
  <c r="AO26" i="12"/>
  <c r="BC26" i="12"/>
  <c r="CU26" i="12"/>
  <c r="DK26" i="12"/>
  <c r="BY26" i="12"/>
  <c r="AL26" i="12"/>
  <c r="CR26" i="12"/>
  <c r="BW26" i="12"/>
  <c r="W26" i="12"/>
  <c r="AP26" i="12"/>
  <c r="DO26" i="12"/>
  <c r="BR26" i="12"/>
  <c r="DI26" i="12"/>
  <c r="AK26" i="12"/>
  <c r="DL26" i="12"/>
  <c r="CB26" i="12"/>
  <c r="AR26" i="12"/>
  <c r="DB26" i="12"/>
  <c r="DP26" i="12"/>
  <c r="BL26" i="12"/>
  <c r="CY26" i="12"/>
  <c r="BB26" i="12"/>
  <c r="CV26" i="12"/>
  <c r="BH26" i="12"/>
  <c r="AH26" i="12"/>
  <c r="AU26" i="12"/>
  <c r="DU26" i="12"/>
  <c r="EE26" i="12"/>
  <c r="CS26" i="12"/>
  <c r="DG26" i="12"/>
  <c r="CQ26" i="12"/>
  <c r="AD26" i="12"/>
  <c r="DE26" i="12"/>
  <c r="CI26" i="12"/>
  <c r="CP26" i="12"/>
  <c r="EF26" i="12"/>
  <c r="AW26" i="12"/>
  <c r="EC26" i="12"/>
  <c r="DC26" i="12"/>
  <c r="EM26" i="12"/>
  <c r="DH26" i="12"/>
  <c r="AM26" i="12"/>
  <c r="D23" i="27"/>
  <c r="V22" i="1"/>
  <c r="W22" i="1" s="1"/>
  <c r="R24" i="11"/>
  <c r="BV21" i="23" s="1"/>
  <c r="W21" i="11"/>
  <c r="CA18" i="23" s="1"/>
  <c r="S23" i="11"/>
  <c r="BW20" i="23" s="1"/>
  <c r="J12" i="12"/>
  <c r="T16" i="11"/>
  <c r="BX13" i="23" s="1"/>
  <c r="G20" i="12"/>
  <c r="I20" i="12"/>
  <c r="T6" i="11"/>
  <c r="BX3" i="23" s="1"/>
  <c r="L20" i="12"/>
  <c r="I13" i="15"/>
  <c r="CA13" i="15"/>
  <c r="AK13" i="15"/>
  <c r="AB13" i="15"/>
  <c r="AW13" i="15"/>
  <c r="BK13" i="15"/>
  <c r="V13" i="15"/>
  <c r="FN14" i="11"/>
  <c r="FO14" i="11"/>
  <c r="EV14" i="11"/>
  <c r="DZ14" i="11"/>
  <c r="EX14" i="11"/>
  <c r="EW14" i="11"/>
  <c r="FF14" i="11"/>
  <c r="FD14" i="11"/>
  <c r="DU14" i="11"/>
  <c r="EO14" i="11"/>
  <c r="FB14" i="11"/>
  <c r="ET14" i="11"/>
  <c r="EL14" i="11"/>
  <c r="FI14" i="11"/>
  <c r="DV14" i="11"/>
  <c r="FE14" i="11"/>
  <c r="EK14" i="11"/>
  <c r="EE14" i="11"/>
  <c r="DW14" i="11"/>
  <c r="ED14" i="11"/>
  <c r="EA14" i="11"/>
  <c r="EU14" i="11"/>
  <c r="ER14" i="11"/>
  <c r="EH14" i="11"/>
  <c r="FM14" i="11"/>
  <c r="FA14" i="11"/>
  <c r="EN14" i="11"/>
  <c r="AH14" i="11"/>
  <c r="AV14" i="11"/>
  <c r="BG14" i="11"/>
  <c r="AX14" i="11"/>
  <c r="AZ14" i="11"/>
  <c r="AE14" i="11"/>
  <c r="AY14" i="11"/>
  <c r="AD14" i="11"/>
  <c r="DL14" i="11"/>
  <c r="BE14" i="11"/>
  <c r="AO14" i="11"/>
  <c r="DJ14" i="11"/>
  <c r="DI14" i="11"/>
  <c r="DD14" i="11"/>
  <c r="DF14" i="11"/>
  <c r="CY14" i="11"/>
  <c r="FG14" i="11"/>
  <c r="EC14" i="11"/>
  <c r="FH14" i="11"/>
  <c r="DY14" i="11"/>
  <c r="EB14" i="11"/>
  <c r="EG14" i="11"/>
  <c r="AR14" i="11"/>
  <c r="BH14" i="11"/>
  <c r="AU14" i="11"/>
  <c r="AT14" i="11"/>
  <c r="DQ14" i="11"/>
  <c r="BA14" i="11"/>
  <c r="AK14" i="11"/>
  <c r="DO14" i="11"/>
  <c r="DK14" i="11"/>
  <c r="CW14" i="11"/>
  <c r="DG14" i="11"/>
  <c r="CV14" i="11"/>
  <c r="CN14" i="11"/>
  <c r="S20" i="11"/>
  <c r="BW17" i="23" s="1"/>
  <c r="T24" i="11"/>
  <c r="BX21" i="23" s="1"/>
  <c r="Q21" i="11"/>
  <c r="BU18" i="23" s="1"/>
  <c r="H3" i="2"/>
  <c r="AH5" i="11"/>
  <c r="AY9" i="12"/>
  <c r="CH9" i="12"/>
  <c r="ED9" i="12"/>
  <c r="D20" i="33"/>
  <c r="DR17" i="11" s="1"/>
  <c r="BH14" i="23" s="1"/>
  <c r="AQ20" i="33"/>
  <c r="DH19" i="12"/>
  <c r="AU19" i="12"/>
  <c r="CQ19" i="12"/>
  <c r="DK19" i="12"/>
  <c r="U19" i="12"/>
  <c r="BP19" i="12"/>
  <c r="CO19" i="12"/>
  <c r="DJ19" i="12"/>
  <c r="DW19" i="12"/>
  <c r="BQ19" i="12"/>
  <c r="BM19" i="12"/>
  <c r="CT19" i="12"/>
  <c r="BZ19" i="12"/>
  <c r="DX19" i="12"/>
  <c r="CX19" i="12"/>
  <c r="BW19" i="12"/>
  <c r="BX19" i="12"/>
  <c r="AN19" i="12"/>
  <c r="AK19" i="12"/>
  <c r="DR19" i="12"/>
  <c r="AX19" i="12"/>
  <c r="DC19" i="12"/>
  <c r="DN19" i="12"/>
  <c r="AY19" i="12"/>
  <c r="CR19" i="12"/>
  <c r="CV19" i="12"/>
  <c r="AM19" i="12"/>
  <c r="CI19" i="12"/>
  <c r="DM19" i="12"/>
  <c r="CN19" i="12"/>
  <c r="AO19" i="12"/>
  <c r="W19" i="12"/>
  <c r="EE19" i="12"/>
  <c r="AJ19" i="12"/>
  <c r="CJ19" i="12"/>
  <c r="BG19" i="12"/>
  <c r="DF19" i="12"/>
  <c r="CU19" i="12"/>
  <c r="EF23" i="12"/>
  <c r="BF23" i="12"/>
  <c r="EP14" i="11"/>
  <c r="ES14" i="11"/>
  <c r="R8" i="11"/>
  <c r="BV5" i="23" s="1"/>
  <c r="B10" i="20"/>
  <c r="D10" i="20" s="1"/>
  <c r="E10" i="20" s="1"/>
  <c r="C8" i="27" s="1"/>
  <c r="D11" i="14"/>
  <c r="V7" i="1" s="1"/>
  <c r="W7" i="1" s="1"/>
  <c r="BC4" i="23" s="1"/>
  <c r="FK10" i="11"/>
  <c r="EQ10" i="11"/>
  <c r="ER10" i="11"/>
  <c r="EG10" i="11"/>
  <c r="CF10" i="11"/>
  <c r="CN10" i="11"/>
  <c r="CA10" i="11"/>
  <c r="DZ10" i="11"/>
  <c r="ED10" i="11"/>
  <c r="FA10" i="11"/>
  <c r="EA10" i="11"/>
  <c r="ET10" i="11"/>
  <c r="EH10" i="11"/>
  <c r="FO10" i="11"/>
  <c r="EY10" i="11"/>
  <c r="EV10" i="11"/>
  <c r="CM10" i="11"/>
  <c r="BS10" i="11"/>
  <c r="ES10" i="11"/>
  <c r="DX10" i="11"/>
  <c r="FI10" i="11"/>
  <c r="FB10" i="11"/>
  <c r="FE10" i="11"/>
  <c r="CU10" i="11"/>
  <c r="EE10" i="11"/>
  <c r="EP10" i="11"/>
  <c r="FG10" i="11"/>
  <c r="FM10" i="11"/>
  <c r="CQ10" i="11"/>
  <c r="FJ10" i="11"/>
  <c r="EF10" i="11"/>
  <c r="FF10" i="11"/>
  <c r="FN10" i="11"/>
  <c r="EM10" i="11"/>
  <c r="EC10" i="11"/>
  <c r="CE10" i="11"/>
  <c r="EX10" i="11"/>
  <c r="EW10" i="11"/>
  <c r="FH10" i="11"/>
  <c r="DV10" i="11"/>
  <c r="EK10" i="11"/>
  <c r="EL10" i="11"/>
  <c r="FL10" i="11"/>
  <c r="DU10" i="11"/>
  <c r="CI10" i="11"/>
  <c r="EI10" i="11"/>
  <c r="FD10" i="11"/>
  <c r="CR10" i="11"/>
  <c r="BN10" i="11"/>
  <c r="AR10" i="11"/>
  <c r="AW10" i="11"/>
  <c r="DO10" i="11"/>
  <c r="AG10" i="11"/>
  <c r="DN10" i="11"/>
  <c r="AT10" i="11"/>
  <c r="AS10" i="11"/>
  <c r="BK10" i="11"/>
  <c r="BG10" i="11"/>
  <c r="AQ10" i="11"/>
  <c r="DQ10" i="11"/>
  <c r="DP10" i="11"/>
  <c r="DE10" i="11"/>
  <c r="BL10" i="11"/>
  <c r="DC10" i="11"/>
  <c r="CX10" i="11"/>
  <c r="CK10" i="11"/>
  <c r="EU10" i="11"/>
  <c r="CJ10" i="11"/>
  <c r="EO10" i="11"/>
  <c r="AV10" i="11"/>
  <c r="DL10" i="11"/>
  <c r="BH10" i="11"/>
  <c r="AK10" i="11"/>
  <c r="AH10" i="11"/>
  <c r="BJ10" i="11"/>
  <c r="AO10" i="11"/>
  <c r="BI10" i="11"/>
  <c r="AN10" i="11"/>
  <c r="DF10" i="11"/>
  <c r="DB10" i="11"/>
  <c r="BC10" i="11"/>
  <c r="AM10" i="11"/>
  <c r="CY10" i="11"/>
  <c r="CT10" i="11"/>
  <c r="L21" i="15"/>
  <c r="G21" i="15"/>
  <c r="BW21" i="15"/>
  <c r="BF21" i="15"/>
  <c r="H21" i="15"/>
  <c r="AW21" i="15"/>
  <c r="I12" i="12"/>
  <c r="Q21" i="12"/>
  <c r="R21" i="12"/>
  <c r="R20" i="11"/>
  <c r="BV17" i="23" s="1"/>
  <c r="AP13" i="15"/>
  <c r="CW10" i="11"/>
  <c r="DJ10" i="11"/>
  <c r="CG20" i="33"/>
  <c r="O20" i="12"/>
  <c r="AI10" i="11"/>
  <c r="AG14" i="11"/>
  <c r="DI10" i="11"/>
  <c r="AI14" i="11"/>
  <c r="AZ10" i="11"/>
  <c r="BF14" i="11"/>
  <c r="BA10" i="11"/>
  <c r="AC10" i="11"/>
  <c r="BC14" i="11"/>
  <c r="DN9" i="12"/>
  <c r="AL14" i="11"/>
  <c r="BL19" i="12"/>
  <c r="DE19" i="12"/>
  <c r="BF19" i="12"/>
  <c r="AK13" i="11"/>
  <c r="AS13" i="11"/>
  <c r="AW13" i="11"/>
  <c r="AF17" i="12"/>
  <c r="AK17" i="12"/>
  <c r="CN17" i="12"/>
  <c r="DI17" i="12"/>
  <c r="EO17" i="12"/>
  <c r="BJ17" i="12"/>
  <c r="CU17" i="12"/>
  <c r="EJ17" i="12"/>
  <c r="BK17" i="12"/>
  <c r="U17" i="12"/>
  <c r="DZ17" i="12"/>
  <c r="DG17" i="12"/>
  <c r="AP17" i="12"/>
  <c r="CT17" i="12"/>
  <c r="AO17" i="12"/>
  <c r="BT17" i="12"/>
  <c r="DU17" i="12"/>
  <c r="EB10" i="11"/>
  <c r="EN10" i="11"/>
  <c r="N8" i="11"/>
  <c r="BR5" i="23" s="1"/>
  <c r="DO15" i="11"/>
  <c r="CV15" i="11"/>
  <c r="AM15" i="11"/>
  <c r="DN15" i="11"/>
  <c r="AH15" i="11"/>
  <c r="BC15" i="11"/>
  <c r="CJ15" i="11"/>
  <c r="EF14" i="11"/>
  <c r="X21" i="11"/>
  <c r="T19" i="11"/>
  <c r="BX16" i="23" s="1"/>
  <c r="U21" i="11"/>
  <c r="BY18" i="23" s="1"/>
  <c r="S21" i="11"/>
  <c r="BW18" i="23" s="1"/>
  <c r="CF14" i="11"/>
  <c r="BU14" i="11"/>
  <c r="CK14" i="11"/>
  <c r="BZ14" i="11"/>
  <c r="BN14" i="11"/>
  <c r="CM14" i="11"/>
  <c r="CP14" i="11"/>
  <c r="BN13" i="15"/>
  <c r="BW13" i="15"/>
  <c r="BZ13" i="15"/>
  <c r="AI21" i="15"/>
  <c r="AL13" i="15"/>
  <c r="AZ13" i="15"/>
  <c r="Z13" i="15"/>
  <c r="BV13" i="15"/>
  <c r="BM13" i="15"/>
  <c r="AO21" i="15"/>
  <c r="W21" i="15"/>
  <c r="U21" i="15"/>
  <c r="N21" i="15"/>
  <c r="BV21" i="15"/>
  <c r="BO21" i="15"/>
  <c r="BI21" i="15"/>
  <c r="S21" i="15"/>
  <c r="L13" i="15"/>
  <c r="AX13" i="15"/>
  <c r="AP21" i="15"/>
  <c r="BL13" i="15"/>
  <c r="BD21" i="15"/>
  <c r="AV13" i="15"/>
  <c r="T21" i="15"/>
  <c r="O21" i="15"/>
  <c r="N13" i="15"/>
  <c r="DG19" i="12"/>
  <c r="BS19" i="12"/>
  <c r="BN19" i="12"/>
  <c r="EG19" i="12"/>
  <c r="CL19" i="12"/>
  <c r="DZ19" i="12"/>
  <c r="BV19" i="12"/>
  <c r="T19" i="12"/>
  <c r="AH19" i="12"/>
  <c r="G19" i="12" s="1"/>
  <c r="BC19" i="12"/>
  <c r="U20" i="11"/>
  <c r="BY17" i="23" s="1"/>
  <c r="CZ10" i="11"/>
  <c r="DA10" i="11"/>
  <c r="DC14" i="11"/>
  <c r="DH14" i="11"/>
  <c r="DD10" i="11"/>
  <c r="M20" i="12"/>
  <c r="AU10" i="11"/>
  <c r="AS14" i="11"/>
  <c r="P20" i="12"/>
  <c r="CV10" i="11"/>
  <c r="AD10" i="11"/>
  <c r="AN14" i="11"/>
  <c r="BE10" i="11"/>
  <c r="BF10" i="11"/>
  <c r="BB10" i="11"/>
  <c r="AQ14" i="11"/>
  <c r="DN14" i="11"/>
  <c r="EI9" i="12"/>
  <c r="DZ23" i="12"/>
  <c r="DT19" i="12"/>
  <c r="EF19" i="12"/>
  <c r="BA17" i="12"/>
  <c r="BT10" i="11"/>
  <c r="FC10" i="11"/>
  <c r="M8" i="11"/>
  <c r="BQ5" i="23" s="1"/>
  <c r="EQ14" i="11"/>
  <c r="EM14" i="11"/>
  <c r="EY14" i="11"/>
  <c r="T8" i="11"/>
  <c r="BX5" i="23" s="1"/>
  <c r="J20" i="12"/>
  <c r="H20" i="12"/>
  <c r="R20" i="12"/>
  <c r="S16" i="11"/>
  <c r="BW13" i="23" s="1"/>
  <c r="W6" i="11"/>
  <c r="CA3" i="23" s="1"/>
  <c r="K20" i="12"/>
  <c r="E20" i="12"/>
  <c r="FF22" i="11"/>
  <c r="FG22" i="11"/>
  <c r="EM22" i="11"/>
  <c r="FM22" i="11"/>
  <c r="EB22" i="11"/>
  <c r="ES22" i="11"/>
  <c r="FI22" i="11"/>
  <c r="FK22" i="11"/>
  <c r="EQ22" i="11"/>
  <c r="ER22" i="11"/>
  <c r="DX22" i="11"/>
  <c r="EK22" i="11"/>
  <c r="EY22" i="11"/>
  <c r="FE22" i="11"/>
  <c r="FH22" i="11"/>
  <c r="FO22" i="11"/>
  <c r="EV22" i="11"/>
  <c r="EP22" i="11"/>
  <c r="FN22" i="11"/>
  <c r="FL22" i="11"/>
  <c r="ET22" i="11"/>
  <c r="FA22" i="11"/>
  <c r="EW22" i="11"/>
  <c r="FB22" i="11"/>
  <c r="EX22" i="11"/>
  <c r="DW22" i="11"/>
  <c r="AV19" i="11"/>
  <c r="O19" i="11" s="1"/>
  <c r="BS16" i="23" s="1"/>
  <c r="EQ19" i="11"/>
  <c r="FF19" i="11"/>
  <c r="FH19" i="11"/>
  <c r="ER19" i="11"/>
  <c r="N24" i="11"/>
  <c r="BR21" i="23" s="1"/>
  <c r="B16" i="26"/>
  <c r="C19" i="14"/>
  <c r="V15" i="1"/>
  <c r="W15" i="1" s="1"/>
  <c r="BC12" i="23" s="1"/>
  <c r="D16" i="27"/>
  <c r="V23" i="1"/>
  <c r="W23" i="1" s="1"/>
  <c r="BC20" i="23" s="1"/>
  <c r="D24" i="27"/>
  <c r="B24" i="26"/>
  <c r="C27" i="14"/>
  <c r="DF17" i="12"/>
  <c r="DW15" i="11"/>
  <c r="B9" i="20"/>
  <c r="D9" i="20" s="1"/>
  <c r="E9" i="20" s="1"/>
  <c r="C7" i="27" s="1"/>
  <c r="CV13" i="11"/>
  <c r="CN13" i="11"/>
  <c r="BO13" i="11"/>
  <c r="D15" i="33"/>
  <c r="DR12" i="11" s="1"/>
  <c r="BH9" i="23" s="1"/>
  <c r="CQ15" i="11"/>
  <c r="EB15" i="11"/>
  <c r="BP15" i="11"/>
  <c r="CI15" i="11"/>
  <c r="EQ15" i="11"/>
  <c r="BM15" i="11"/>
  <c r="BN15" i="11"/>
  <c r="AH13" i="11"/>
  <c r="CS13" i="11"/>
  <c r="AY13" i="11"/>
  <c r="CG15" i="11"/>
  <c r="CY15" i="11"/>
  <c r="AY15" i="11"/>
  <c r="BJ15" i="11"/>
  <c r="AD15" i="11"/>
  <c r="CM17" i="12"/>
  <c r="AA17" i="12"/>
  <c r="CP17" i="12"/>
  <c r="CZ17" i="12"/>
  <c r="CI17" i="12"/>
  <c r="AX17" i="12"/>
  <c r="AE17" i="12"/>
  <c r="AT17" i="12"/>
  <c r="CG17" i="12"/>
  <c r="CR17" i="12"/>
  <c r="AM17" i="12"/>
  <c r="DH15" i="11"/>
  <c r="BI17" i="12"/>
  <c r="DC17" i="12"/>
  <c r="DR17" i="12"/>
  <c r="DY17" i="12"/>
  <c r="EE17" i="12"/>
  <c r="AI17" i="12"/>
  <c r="BW17" i="12"/>
  <c r="FH18" i="11"/>
  <c r="FK18" i="11"/>
  <c r="EM18" i="11"/>
  <c r="FE18" i="11"/>
  <c r="EV18" i="11"/>
  <c r="EB18" i="11"/>
  <c r="EW18" i="11"/>
  <c r="EE18" i="11"/>
  <c r="EL18" i="11"/>
  <c r="FA18" i="11"/>
  <c r="FO18" i="11"/>
  <c r="EU18" i="11"/>
  <c r="ER18" i="11"/>
  <c r="EF18" i="11"/>
  <c r="EI18" i="11"/>
  <c r="DZ18" i="11"/>
  <c r="EG18" i="11"/>
  <c r="FJ18" i="11"/>
  <c r="FF18" i="11"/>
  <c r="FB18" i="11"/>
  <c r="FD18" i="11"/>
  <c r="EY18" i="11"/>
  <c r="FN18" i="11"/>
  <c r="FL18" i="11"/>
  <c r="DW18" i="11"/>
  <c r="ET18" i="11"/>
  <c r="EP18" i="11"/>
  <c r="DV18" i="11"/>
  <c r="FC18" i="11"/>
  <c r="FM18" i="11"/>
  <c r="DK18" i="11"/>
  <c r="FI18" i="11"/>
  <c r="EQ18" i="11"/>
  <c r="DX18" i="11"/>
  <c r="EX18" i="11"/>
  <c r="ES18" i="11"/>
  <c r="DU18" i="11"/>
  <c r="FG18" i="11"/>
  <c r="EN18" i="11"/>
  <c r="EA18" i="11"/>
  <c r="EO18" i="11"/>
  <c r="EH18" i="11"/>
  <c r="ED18" i="11"/>
  <c r="EH17" i="12"/>
  <c r="EG17" i="12"/>
  <c r="BL6" i="12"/>
  <c r="DC6" i="12"/>
  <c r="CH15" i="12"/>
  <c r="DN15" i="12"/>
  <c r="DY15" i="11"/>
  <c r="B9" i="26"/>
  <c r="O8" i="15"/>
  <c r="AI8" i="15"/>
  <c r="AR8" i="15"/>
  <c r="X8" i="15"/>
  <c r="CG16" i="33"/>
  <c r="AQ16" i="33"/>
  <c r="CQ14" i="12"/>
  <c r="W8" i="12"/>
  <c r="EU7" i="11"/>
  <c r="EY15" i="11"/>
  <c r="EN5" i="11"/>
  <c r="AO5" i="11"/>
  <c r="AJ5" i="11"/>
  <c r="DF5" i="11"/>
  <c r="AP5" i="11"/>
  <c r="BW5" i="11"/>
  <c r="EK18" i="11"/>
  <c r="DY18" i="11"/>
  <c r="BL18" i="11"/>
  <c r="CY13" i="11"/>
  <c r="CZ13" i="11"/>
  <c r="DA13" i="11"/>
  <c r="DB13" i="11"/>
  <c r="DC13" i="11"/>
  <c r="DD13" i="11"/>
  <c r="DE13" i="11"/>
  <c r="DF13" i="11"/>
  <c r="DG13" i="11"/>
  <c r="DH13" i="11"/>
  <c r="DI13" i="11"/>
  <c r="DJ13" i="11"/>
  <c r="DK13" i="11"/>
  <c r="DL13" i="11"/>
  <c r="DM13" i="11"/>
  <c r="CR13" i="11"/>
  <c r="BT13" i="11"/>
  <c r="EK13" i="11"/>
  <c r="CL13" i="11"/>
  <c r="BW13" i="11"/>
  <c r="BY13" i="11"/>
  <c r="BL13" i="11"/>
  <c r="BX13" i="11"/>
  <c r="BN13" i="11"/>
  <c r="BP8" i="15"/>
  <c r="CA7" i="11"/>
  <c r="BQ7" i="11"/>
  <c r="CM7" i="11"/>
  <c r="CF5" i="11"/>
  <c r="EG5" i="11"/>
  <c r="AQ18" i="33"/>
  <c r="DH8" i="12"/>
  <c r="B22" i="26"/>
  <c r="B12" i="26"/>
  <c r="D25" i="27"/>
  <c r="CP7" i="11"/>
  <c r="BT7" i="11"/>
  <c r="BW7" i="11"/>
  <c r="CO15" i="11"/>
  <c r="BV15" i="11"/>
  <c r="BY15" i="11"/>
  <c r="BL15" i="11"/>
  <c r="FJ15" i="11"/>
  <c r="CD15" i="11"/>
  <c r="FI15" i="11"/>
  <c r="CA18" i="11"/>
  <c r="BN18" i="11"/>
  <c r="CB18" i="11"/>
  <c r="BO18" i="11"/>
  <c r="CY7" i="11"/>
  <c r="CK7" i="11"/>
  <c r="CS15" i="11"/>
  <c r="CB15" i="11"/>
  <c r="CK18" i="11"/>
  <c r="BW18" i="11"/>
  <c r="AL13" i="11"/>
  <c r="BB13" i="11"/>
  <c r="AM13" i="11"/>
  <c r="BC13" i="11"/>
  <c r="AF13" i="11"/>
  <c r="AV13" i="11"/>
  <c r="AO7" i="11"/>
  <c r="DL7" i="11"/>
  <c r="DJ7" i="11"/>
  <c r="DK15" i="11"/>
  <c r="CT15" i="11"/>
  <c r="DE15" i="11"/>
  <c r="CA15" i="11"/>
  <c r="BG18" i="12"/>
  <c r="DL18" i="12"/>
  <c r="DJ18" i="12"/>
  <c r="BY18" i="12"/>
  <c r="BS18" i="12"/>
  <c r="S18" i="12"/>
  <c r="CK18" i="12"/>
  <c r="BF18" i="12"/>
  <c r="D27" i="33"/>
  <c r="DR24" i="11" s="1"/>
  <c r="BH21" i="23" s="1"/>
  <c r="BC7" i="11"/>
  <c r="AL7" i="11"/>
  <c r="BF7" i="11"/>
  <c r="AP7" i="11"/>
  <c r="DI7" i="11"/>
  <c r="CX7" i="11"/>
  <c r="AU15" i="11"/>
  <c r="AE15" i="11"/>
  <c r="BF15" i="11"/>
  <c r="AP15" i="11"/>
  <c r="DF15" i="11"/>
  <c r="DB15" i="11"/>
  <c r="EY5" i="11"/>
  <c r="CV18" i="11"/>
  <c r="BK13" i="11"/>
  <c r="DN13" i="11"/>
  <c r="CX18" i="11"/>
  <c r="CZ18" i="11"/>
  <c r="CY18" i="11"/>
  <c r="DG18" i="11"/>
  <c r="D22" i="33"/>
  <c r="DR19" i="11" s="1"/>
  <c r="BH16" i="23" s="1"/>
  <c r="AJ17" i="12"/>
  <c r="T17" i="12"/>
  <c r="DP17" i="12"/>
  <c r="CQ17" i="12"/>
  <c r="DQ15" i="12"/>
  <c r="CA15" i="12"/>
  <c r="CU15" i="12"/>
  <c r="DQ17" i="12"/>
  <c r="CD17" i="12"/>
  <c r="X17" i="12"/>
  <c r="AW17" i="12"/>
  <c r="CY15" i="12"/>
  <c r="CG15" i="12"/>
  <c r="DZ15" i="12"/>
  <c r="EB15" i="12"/>
  <c r="BC17" i="12"/>
  <c r="BP17" i="12"/>
  <c r="CW17" i="12"/>
  <c r="ED17" i="12"/>
  <c r="BX17" i="12"/>
  <c r="DD17" i="12"/>
  <c r="EA17" i="12"/>
  <c r="CJ17" i="12"/>
  <c r="EB17" i="12"/>
  <c r="CY17" i="12"/>
  <c r="BQ17" i="12"/>
  <c r="S17" i="12"/>
  <c r="EI17" i="12"/>
  <c r="BV17" i="12"/>
  <c r="CV14" i="12"/>
  <c r="DQ14" i="12"/>
  <c r="AC14" i="12"/>
  <c r="BY14" i="12"/>
  <c r="AF18" i="11"/>
  <c r="AV18" i="11"/>
  <c r="O18" i="11" s="1"/>
  <c r="BS15" i="23" s="1"/>
  <c r="BK18" i="11"/>
  <c r="AZ7" i="11"/>
  <c r="DO7" i="11"/>
  <c r="AV15" i="11"/>
  <c r="AM18" i="11"/>
  <c r="BC18" i="11"/>
  <c r="BE18" i="11"/>
  <c r="AC18" i="11"/>
  <c r="AP18" i="11"/>
  <c r="DL18" i="11"/>
  <c r="DH17" i="12"/>
  <c r="EN17" i="12"/>
  <c r="AQ17" i="12"/>
  <c r="DV15" i="12"/>
  <c r="DK15" i="12"/>
  <c r="BB15" i="12"/>
  <c r="CM15" i="12"/>
  <c r="AH15" i="12"/>
  <c r="BG18" i="11"/>
  <c r="DX15" i="12"/>
  <c r="DE17" i="12"/>
  <c r="BB17" i="12"/>
  <c r="AH17" i="12"/>
  <c r="DV17" i="12"/>
  <c r="EM17" i="12"/>
  <c r="DW22" i="12"/>
  <c r="CQ22" i="12"/>
  <c r="W22" i="12"/>
  <c r="AG22" i="12"/>
  <c r="CS22" i="12"/>
  <c r="EE22" i="12"/>
  <c r="CV22" i="12"/>
  <c r="DS22" i="12"/>
  <c r="CA22" i="12"/>
  <c r="BU22" i="12"/>
  <c r="AC22" i="12"/>
  <c r="EF22" i="12"/>
  <c r="BP22" i="12"/>
  <c r="CG22" i="12"/>
  <c r="CF22" i="12"/>
  <c r="EB22" i="12"/>
  <c r="EI22" i="12"/>
  <c r="DR22" i="12"/>
  <c r="EL22" i="12"/>
  <c r="BY22" i="12"/>
  <c r="BX22" i="12"/>
  <c r="DE22" i="12"/>
  <c r="CT22" i="12"/>
  <c r="T22" i="12"/>
  <c r="BK22" i="12"/>
  <c r="CB22" i="12"/>
  <c r="DY22" i="12"/>
  <c r="CI22" i="12"/>
  <c r="U22" i="12"/>
  <c r="Z22" i="12"/>
  <c r="DV22" i="12"/>
  <c r="AF22" i="12"/>
  <c r="BM22" i="12"/>
  <c r="CJ22" i="12"/>
  <c r="DQ22" i="12"/>
  <c r="DP22" i="12"/>
  <c r="BL22" i="12"/>
  <c r="BA22" i="12"/>
  <c r="CU22" i="12"/>
  <c r="BR22" i="12"/>
  <c r="CN22" i="12"/>
  <c r="DL22" i="12"/>
  <c r="DZ22" i="12"/>
  <c r="AE22" i="12"/>
  <c r="AL22" i="12"/>
  <c r="AO22" i="12"/>
  <c r="DO22" i="12"/>
  <c r="BO22" i="12"/>
  <c r="CZ22" i="12"/>
  <c r="EA22" i="12"/>
  <c r="BF22" i="12"/>
  <c r="DM22" i="12"/>
  <c r="DN22" i="12"/>
  <c r="BS22" i="12"/>
  <c r="AM22" i="12"/>
  <c r="DI22" i="12"/>
  <c r="DT22" i="12"/>
  <c r="ED22" i="12"/>
  <c r="AV22" i="12"/>
  <c r="AT22" i="12"/>
  <c r="CE22" i="12"/>
  <c r="CC22" i="12"/>
  <c r="DK22" i="12"/>
  <c r="BW22" i="12"/>
  <c r="EC22" i="12"/>
  <c r="AQ22" i="12"/>
  <c r="DB22" i="12"/>
  <c r="CW22" i="12"/>
  <c r="AR22" i="12"/>
  <c r="AN22" i="12"/>
  <c r="DH22" i="12"/>
  <c r="DA22" i="12"/>
  <c r="AA22" i="12"/>
  <c r="AX22" i="12"/>
  <c r="CO22" i="12"/>
  <c r="CL22" i="12"/>
  <c r="DD22" i="12"/>
  <c r="EO22" i="12"/>
  <c r="EP22" i="12"/>
  <c r="CK22" i="12"/>
  <c r="S22" i="12"/>
  <c r="BB22" i="12"/>
  <c r="CD22" i="12"/>
  <c r="AK22" i="12"/>
  <c r="AB22" i="12"/>
  <c r="DF22" i="12"/>
  <c r="EH22" i="12"/>
  <c r="AW22" i="12"/>
  <c r="AP22" i="12"/>
  <c r="BT22" i="12"/>
  <c r="CP22" i="12"/>
  <c r="AS22" i="12"/>
  <c r="AI22" i="12"/>
  <c r="CR22" i="12"/>
  <c r="X22" i="12"/>
  <c r="BJ22" i="12"/>
  <c r="AH22" i="12"/>
  <c r="CM22" i="12"/>
  <c r="CX22" i="12"/>
  <c r="BV22" i="12"/>
  <c r="BC22" i="12"/>
  <c r="EN22" i="12"/>
  <c r="BR9" i="11"/>
  <c r="BS9" i="11"/>
  <c r="FC9" i="11"/>
  <c r="CN9" i="11"/>
  <c r="DF9" i="11"/>
  <c r="DH9" i="11"/>
  <c r="BK9" i="11"/>
  <c r="FL9" i="11"/>
  <c r="FM9" i="11"/>
  <c r="CT9" i="11"/>
  <c r="AK9" i="11"/>
  <c r="CA9" i="11"/>
  <c r="CX9" i="11"/>
  <c r="DE9" i="11"/>
  <c r="FA9" i="11"/>
  <c r="EC9" i="11"/>
  <c r="DW9" i="11"/>
  <c r="BW9" i="11"/>
  <c r="CG9" i="11"/>
  <c r="BL9" i="11"/>
  <c r="CM9" i="11"/>
  <c r="AP9" i="11"/>
  <c r="EI9" i="11"/>
  <c r="CW9" i="11"/>
  <c r="DC9" i="11"/>
  <c r="AE9" i="11"/>
  <c r="AQ9" i="11"/>
  <c r="CI9" i="11"/>
  <c r="CZ9" i="11"/>
  <c r="BI9" i="11"/>
  <c r="EP9" i="11"/>
  <c r="DU9" i="11"/>
  <c r="FE9" i="11"/>
  <c r="BH9" i="11"/>
  <c r="DZ9" i="11"/>
  <c r="FG9" i="11"/>
  <c r="EB9" i="11"/>
  <c r="ES9" i="11"/>
  <c r="BA9" i="11"/>
  <c r="AV9" i="11"/>
  <c r="CB9" i="11"/>
  <c r="DB9" i="11"/>
  <c r="CO9" i="11"/>
  <c r="CP9" i="11"/>
  <c r="AO9" i="11"/>
  <c r="EO9" i="11"/>
  <c r="FH9" i="11"/>
  <c r="BZ9" i="11"/>
  <c r="CS9" i="11"/>
  <c r="EW9" i="11"/>
  <c r="BO9" i="11"/>
  <c r="AH9" i="11"/>
  <c r="AX9" i="11"/>
  <c r="BJ9" i="11"/>
  <c r="CY9" i="11"/>
  <c r="DI9" i="11"/>
  <c r="AM9" i="11"/>
  <c r="AG9" i="11"/>
  <c r="BE9" i="11"/>
  <c r="FO9" i="11"/>
  <c r="CQ9" i="11"/>
  <c r="AR9" i="11"/>
  <c r="DX9" i="11"/>
  <c r="EX9" i="11"/>
  <c r="DV9" i="11"/>
  <c r="FF9" i="11"/>
  <c r="CJ9" i="11"/>
  <c r="ER9" i="11"/>
  <c r="BT9" i="11"/>
  <c r="BN9" i="11"/>
  <c r="AD9" i="11"/>
  <c r="DG9" i="11"/>
  <c r="AU9" i="11"/>
  <c r="BG9" i="11"/>
  <c r="CU9" i="11"/>
  <c r="DN9" i="11"/>
  <c r="ET9" i="11"/>
  <c r="EE9" i="11"/>
  <c r="EU9" i="11"/>
  <c r="AF9" i="11"/>
  <c r="EN9" i="11"/>
  <c r="FN9" i="11"/>
  <c r="CL9" i="11"/>
  <c r="BD9" i="11"/>
  <c r="CH9" i="11"/>
  <c r="DJ9" i="11"/>
  <c r="CV9" i="11"/>
  <c r="BC9" i="11"/>
  <c r="DD9" i="11"/>
  <c r="AZ9" i="11"/>
  <c r="EQ9" i="11"/>
  <c r="BF9" i="11"/>
  <c r="AJ9" i="11"/>
  <c r="CR9" i="11"/>
  <c r="DL9" i="11"/>
  <c r="CD9" i="11"/>
  <c r="BV9" i="11"/>
  <c r="FJ9" i="11"/>
  <c r="EH9" i="11"/>
  <c r="CC9" i="11"/>
  <c r="CF9" i="11"/>
  <c r="AL9" i="11"/>
  <c r="BQ9" i="11"/>
  <c r="FD9" i="11"/>
  <c r="DP9" i="11"/>
  <c r="AY9" i="11"/>
  <c r="ED9" i="11"/>
  <c r="BX9" i="11"/>
  <c r="BU9" i="11"/>
  <c r="BB9" i="11"/>
  <c r="CE9" i="11"/>
  <c r="DK9" i="11"/>
  <c r="DO9" i="11"/>
  <c r="AW9" i="11"/>
  <c r="EY9" i="11"/>
  <c r="FK9" i="11"/>
  <c r="EM9" i="11"/>
  <c r="DA9" i="11"/>
  <c r="AI9" i="11"/>
  <c r="BM9" i="11"/>
  <c r="AC9" i="11"/>
  <c r="EF9" i="11"/>
  <c r="EV9" i="11"/>
  <c r="CK9" i="11"/>
  <c r="FI9" i="11"/>
  <c r="DQ9" i="11"/>
  <c r="BY9" i="11"/>
  <c r="AS9" i="11"/>
  <c r="EK9" i="11"/>
  <c r="AN9" i="11"/>
  <c r="DY9" i="11"/>
  <c r="EA9" i="11"/>
  <c r="EG9" i="11"/>
  <c r="BP9" i="11"/>
  <c r="DM9" i="11"/>
  <c r="EL9" i="11"/>
  <c r="FB9" i="11"/>
  <c r="AT9" i="11"/>
  <c r="FK17" i="11"/>
  <c r="EL17" i="11"/>
  <c r="FE17" i="11"/>
  <c r="EU17" i="11"/>
  <c r="EF17" i="11"/>
  <c r="DY17" i="11"/>
  <c r="EW17" i="11"/>
  <c r="FH17" i="11"/>
  <c r="ER17" i="11"/>
  <c r="FF17" i="11"/>
  <c r="FO17" i="11"/>
  <c r="ET17" i="11"/>
  <c r="EQ17" i="11"/>
  <c r="EK17" i="11"/>
  <c r="EO17" i="11"/>
  <c r="FJ17" i="11"/>
  <c r="FN17" i="11"/>
  <c r="FB17" i="11"/>
  <c r="FD17" i="11"/>
  <c r="EX17" i="11"/>
  <c r="EY17" i="11"/>
  <c r="FC17" i="11"/>
  <c r="FM17" i="11"/>
  <c r="EH17" i="11"/>
  <c r="DZ17" i="11"/>
  <c r="FL17" i="11"/>
  <c r="DX17" i="11"/>
  <c r="EI17" i="11"/>
  <c r="EV17" i="11"/>
  <c r="DU17" i="11"/>
  <c r="EP17" i="11"/>
  <c r="FG17" i="11"/>
  <c r="EM17" i="11"/>
  <c r="FA17" i="11"/>
  <c r="DV17" i="11"/>
  <c r="DW17" i="11"/>
  <c r="EC17" i="11"/>
  <c r="EG17" i="11"/>
  <c r="FI17" i="11"/>
  <c r="EB17" i="11"/>
  <c r="ED17" i="11"/>
  <c r="EN17" i="11"/>
  <c r="EA17" i="11"/>
  <c r="ES17" i="11"/>
  <c r="AO11" i="11"/>
  <c r="FN11" i="11"/>
  <c r="EV11" i="11"/>
  <c r="EP11" i="11"/>
  <c r="BT11" i="11"/>
  <c r="AW11" i="11"/>
  <c r="CO11" i="11"/>
  <c r="BI11" i="11"/>
  <c r="CF11" i="11"/>
  <c r="AL11" i="11"/>
  <c r="AV11" i="11"/>
  <c r="EL11" i="11"/>
  <c r="EG11" i="11"/>
  <c r="BU11" i="11"/>
  <c r="CK11" i="11"/>
  <c r="CW11" i="11"/>
  <c r="DA11" i="11"/>
  <c r="DE11" i="11"/>
  <c r="DI11" i="11"/>
  <c r="DM11" i="11"/>
  <c r="DQ11" i="11"/>
  <c r="AM11" i="11"/>
  <c r="BC11" i="11"/>
  <c r="FM11" i="11"/>
  <c r="EU11" i="11"/>
  <c r="BL11" i="11"/>
  <c r="CM11" i="11"/>
  <c r="AJ11" i="11"/>
  <c r="BH11" i="11"/>
  <c r="DV11" i="11"/>
  <c r="DU11" i="11"/>
  <c r="CI11" i="11"/>
  <c r="AH11" i="11"/>
  <c r="BB11" i="11"/>
  <c r="FG11" i="11"/>
  <c r="ED11" i="11"/>
  <c r="DZ11" i="11"/>
  <c r="CC11" i="11"/>
  <c r="BR11" i="11"/>
  <c r="EX11" i="11"/>
  <c r="AC11" i="11"/>
  <c r="BD11" i="11"/>
  <c r="FH11" i="11"/>
  <c r="BM11" i="11"/>
  <c r="CA11" i="11"/>
  <c r="CV11" i="11"/>
  <c r="DB11" i="11"/>
  <c r="DG11" i="11"/>
  <c r="DL11" i="11"/>
  <c r="BK11" i="11"/>
  <c r="AU11" i="11"/>
  <c r="EN11" i="11"/>
  <c r="DX11" i="11"/>
  <c r="CE11" i="11"/>
  <c r="AF11" i="11"/>
  <c r="FO11" i="11"/>
  <c r="EQ11" i="11"/>
  <c r="BV11" i="11"/>
  <c r="AP11" i="11"/>
  <c r="BJ11" i="11"/>
  <c r="ES11" i="11"/>
  <c r="BE11" i="11"/>
  <c r="FC11" i="11"/>
  <c r="FJ11" i="11"/>
  <c r="AG11" i="11"/>
  <c r="AS11" i="11"/>
  <c r="DY11" i="11"/>
  <c r="DW11" i="11"/>
  <c r="BY11" i="11"/>
  <c r="CX11" i="11"/>
  <c r="DD11" i="11"/>
  <c r="DK11" i="11"/>
  <c r="AE11" i="11"/>
  <c r="BG11" i="11"/>
  <c r="EM11" i="11"/>
  <c r="CJ11" i="11"/>
  <c r="AR11" i="11"/>
  <c r="FA11" i="11"/>
  <c r="CN11" i="11"/>
  <c r="AX11" i="11"/>
  <c r="FE11" i="11"/>
  <c r="FD11" i="11"/>
  <c r="CB11" i="11"/>
  <c r="BX11" i="11"/>
  <c r="BP11" i="11"/>
  <c r="BQ11" i="11"/>
  <c r="BO11" i="11"/>
  <c r="CP11" i="11"/>
  <c r="CZ11" i="11"/>
  <c r="DH11" i="11"/>
  <c r="DO11" i="11"/>
  <c r="AQ11" i="11"/>
  <c r="EW11" i="11"/>
  <c r="EI11" i="11"/>
  <c r="CU11" i="11"/>
  <c r="ER11" i="11"/>
  <c r="EA11" i="11"/>
  <c r="AD11" i="11"/>
  <c r="FB11" i="11"/>
  <c r="FF11" i="11"/>
  <c r="EO11" i="11"/>
  <c r="CL11" i="11"/>
  <c r="CD11" i="11"/>
  <c r="BS11" i="11"/>
  <c r="DJ11" i="11"/>
  <c r="EH11" i="11"/>
  <c r="AN11" i="11"/>
  <c r="EF11" i="11"/>
  <c r="FL11" i="11"/>
  <c r="EE11" i="11"/>
  <c r="BN11" i="11"/>
  <c r="BZ11" i="11"/>
  <c r="EB11" i="11"/>
  <c r="CH11" i="11"/>
  <c r="CY11" i="11"/>
  <c r="DF11" i="11"/>
  <c r="DN11" i="11"/>
  <c r="AI11" i="11"/>
  <c r="FK11" i="11"/>
  <c r="EC11" i="11"/>
  <c r="CR11" i="11"/>
  <c r="AZ11" i="11"/>
  <c r="EY11" i="11"/>
  <c r="CQ11" i="11"/>
  <c r="BF11" i="11"/>
  <c r="FI11" i="11"/>
  <c r="BA11" i="11"/>
  <c r="AK11" i="11"/>
  <c r="ET11" i="11"/>
  <c r="CS11" i="11"/>
  <c r="DC11" i="11"/>
  <c r="DP11" i="11"/>
  <c r="AY11" i="11"/>
  <c r="BW11" i="11"/>
  <c r="EK11" i="11"/>
  <c r="AT11" i="11"/>
  <c r="DQ23" i="11"/>
  <c r="AD23" i="11"/>
  <c r="AJ23" i="11"/>
  <c r="AO23" i="11"/>
  <c r="AT23" i="11"/>
  <c r="AZ23" i="11"/>
  <c r="BE23" i="11"/>
  <c r="BJ23" i="11"/>
  <c r="AC23" i="11"/>
  <c r="AK23" i="11"/>
  <c r="AR23" i="11"/>
  <c r="AX23" i="11"/>
  <c r="BF23" i="11"/>
  <c r="FN23" i="11"/>
  <c r="FC23" i="11"/>
  <c r="FD23" i="11"/>
  <c r="EV23" i="11"/>
  <c r="EO23" i="11"/>
  <c r="FA23" i="11"/>
  <c r="EY23" i="11"/>
  <c r="EB23" i="11"/>
  <c r="AG23" i="11"/>
  <c r="AP23" i="11"/>
  <c r="BA23" i="11"/>
  <c r="BI23" i="11"/>
  <c r="FB23" i="11"/>
  <c r="FL23" i="11"/>
  <c r="FM23" i="11"/>
  <c r="FH23" i="11"/>
  <c r="EQ23" i="11"/>
  <c r="EF23" i="11"/>
  <c r="EA23" i="11"/>
  <c r="AH23" i="11"/>
  <c r="AS23" i="11"/>
  <c r="BB23" i="11"/>
  <c r="FF23" i="11"/>
  <c r="FG23" i="11"/>
  <c r="EN23" i="11"/>
  <c r="EK23" i="11"/>
  <c r="AF23" i="11"/>
  <c r="AW23" i="11"/>
  <c r="FO23" i="11"/>
  <c r="EW23" i="11"/>
  <c r="EU23" i="11"/>
  <c r="EC23" i="11"/>
  <c r="EX23" i="11"/>
  <c r="EI23" i="11"/>
  <c r="DU23" i="11"/>
  <c r="FE23" i="11"/>
  <c r="EL23" i="11"/>
  <c r="DY23" i="11"/>
  <c r="ES23" i="11"/>
  <c r="AL23" i="11"/>
  <c r="BD23" i="11"/>
  <c r="ER23" i="11"/>
  <c r="FI23" i="11"/>
  <c r="AN23" i="11"/>
  <c r="BH23" i="11"/>
  <c r="ET23" i="11"/>
  <c r="AV23" i="11"/>
  <c r="FK23" i="11"/>
  <c r="ED23" i="11"/>
  <c r="DZ23" i="11"/>
  <c r="EP23" i="11"/>
  <c r="DX23" i="11"/>
  <c r="EH23" i="11"/>
  <c r="EG23" i="11"/>
  <c r="DW23" i="11"/>
  <c r="EE23" i="11"/>
  <c r="FG13" i="11"/>
  <c r="FL13" i="11"/>
  <c r="EX13" i="11"/>
  <c r="EQ13" i="11"/>
  <c r="EB13" i="11"/>
  <c r="EE13" i="11"/>
  <c r="EC13" i="11"/>
  <c r="EN13" i="11"/>
  <c r="FH13" i="11"/>
  <c r="ES13" i="11"/>
  <c r="FJ13" i="11"/>
  <c r="DV13" i="11"/>
  <c r="FK13" i="11"/>
  <c r="EP13" i="11"/>
  <c r="EM13" i="11"/>
  <c r="EF13" i="11"/>
  <c r="DU13" i="11"/>
  <c r="ER13" i="11"/>
  <c r="EW13" i="11"/>
  <c r="DY13" i="11"/>
  <c r="EA13" i="11"/>
  <c r="FI13" i="11"/>
  <c r="FF13" i="11"/>
  <c r="FO13" i="11"/>
  <c r="ET13" i="11"/>
  <c r="EU13" i="11"/>
  <c r="FD13" i="11"/>
  <c r="EY13" i="11"/>
  <c r="EO13" i="11"/>
  <c r="FN13" i="11"/>
  <c r="FB13" i="11"/>
  <c r="FE13" i="11"/>
  <c r="DZ13" i="11"/>
  <c r="EH13" i="11"/>
  <c r="EV13" i="11"/>
  <c r="FC13" i="11"/>
  <c r="EL13" i="11"/>
  <c r="DX13" i="11"/>
  <c r="FA13" i="11"/>
  <c r="EG13" i="11"/>
  <c r="DW13" i="11"/>
  <c r="FM13" i="11"/>
  <c r="ED13" i="11"/>
  <c r="DQ15" i="11"/>
  <c r="AJ15" i="11"/>
  <c r="AS15" i="11"/>
  <c r="BE15" i="11"/>
  <c r="AC15" i="11"/>
  <c r="AR15" i="11"/>
  <c r="BH15" i="11"/>
  <c r="FN15" i="11"/>
  <c r="FG15" i="11"/>
  <c r="FL15" i="11"/>
  <c r="FE15" i="11"/>
  <c r="ES15" i="11"/>
  <c r="ED15" i="11"/>
  <c r="FH15" i="11"/>
  <c r="EP15" i="11"/>
  <c r="AO15" i="11"/>
  <c r="BI15" i="11"/>
  <c r="FB15" i="11"/>
  <c r="FD15" i="11"/>
  <c r="FM15" i="11"/>
  <c r="DV15" i="11"/>
  <c r="EU15" i="11"/>
  <c r="DP15" i="11"/>
  <c r="AW15" i="11"/>
  <c r="FC15" i="11"/>
  <c r="EN15" i="11"/>
  <c r="EK15" i="11"/>
  <c r="DZ15" i="11"/>
  <c r="AZ15" i="11"/>
  <c r="FK15" i="11"/>
  <c r="EO15" i="11"/>
  <c r="BK15" i="11"/>
  <c r="AG15" i="11"/>
  <c r="FF15" i="11"/>
  <c r="ER15" i="11"/>
  <c r="EH15" i="11"/>
  <c r="BA15" i="11"/>
  <c r="FO15" i="11"/>
  <c r="EW15" i="11"/>
  <c r="EX15" i="11"/>
  <c r="AK15" i="11"/>
  <c r="EV15" i="11"/>
  <c r="EM15" i="11"/>
  <c r="EL17" i="12"/>
  <c r="CB17" i="12"/>
  <c r="AR6" i="12"/>
  <c r="AG6" i="12"/>
  <c r="D22" i="27"/>
  <c r="EL15" i="11"/>
  <c r="CK13" i="11"/>
  <c r="BS13" i="11"/>
  <c r="CF13" i="11"/>
  <c r="CE13" i="11"/>
  <c r="CB13" i="11"/>
  <c r="BR13" i="11"/>
  <c r="BX15" i="11"/>
  <c r="BZ15" i="11"/>
  <c r="ET15" i="11"/>
  <c r="BT15" i="11"/>
  <c r="CX15" i="11"/>
  <c r="CF15" i="11"/>
  <c r="AX13" i="11"/>
  <c r="AI13" i="11"/>
  <c r="AR13" i="11"/>
  <c r="BH13" i="11"/>
  <c r="DI15" i="11"/>
  <c r="AI15" i="11"/>
  <c r="AT15" i="11"/>
  <c r="DJ15" i="11"/>
  <c r="AC13" i="11"/>
  <c r="DO13" i="11"/>
  <c r="CS17" i="12"/>
  <c r="AU17" i="12"/>
  <c r="BN17" i="12"/>
  <c r="BS17" i="12"/>
  <c r="CE17" i="12"/>
  <c r="BH17" i="12"/>
  <c r="BG17" i="12"/>
  <c r="EK17" i="12"/>
  <c r="DB17" i="12"/>
  <c r="AG13" i="11"/>
  <c r="BD15" i="11"/>
  <c r="CK17" i="12"/>
  <c r="Z17" i="12"/>
  <c r="DF14" i="12"/>
  <c r="AX14" i="12"/>
  <c r="DL14" i="12"/>
  <c r="V14" i="12"/>
  <c r="AZ14" i="12"/>
  <c r="AM14" i="12"/>
  <c r="DY14" i="12"/>
  <c r="BT14" i="12"/>
  <c r="BB14" i="12"/>
  <c r="CZ14" i="12"/>
  <c r="X14" i="12"/>
  <c r="S14" i="12"/>
  <c r="EB14" i="12"/>
  <c r="DE14" i="12"/>
  <c r="BK14" i="12"/>
  <c r="AR14" i="12"/>
  <c r="BU14" i="12"/>
  <c r="BQ14" i="12"/>
  <c r="BH14" i="12"/>
  <c r="CS14" i="12"/>
  <c r="ED14" i="12"/>
  <c r="DR14" i="12"/>
  <c r="BR14" i="12"/>
  <c r="AY14" i="12"/>
  <c r="EK14" i="12"/>
  <c r="AL14" i="12"/>
  <c r="CX14" i="12"/>
  <c r="CB14" i="12"/>
  <c r="AU14" i="12"/>
  <c r="DN14" i="12"/>
  <c r="BA14" i="12"/>
  <c r="Z14" i="12"/>
  <c r="BJ14" i="12"/>
  <c r="CW14" i="12"/>
  <c r="CE14" i="12"/>
  <c r="Y14" i="12"/>
  <c r="CT14" i="12"/>
  <c r="CU14" i="12"/>
  <c r="EH14" i="12"/>
  <c r="AV14" i="12"/>
  <c r="DA14" i="12"/>
  <c r="DK14" i="12"/>
  <c r="AD14" i="12"/>
  <c r="DX14" i="12"/>
  <c r="CF14" i="12"/>
  <c r="T14" i="12"/>
  <c r="BP14" i="12"/>
  <c r="BG14" i="12"/>
  <c r="W14" i="12"/>
  <c r="AP14" i="12"/>
  <c r="EJ14" i="12"/>
  <c r="DC14" i="12"/>
  <c r="AF14" i="12"/>
  <c r="BI14" i="12"/>
  <c r="DD14" i="12"/>
  <c r="BO14" i="12"/>
  <c r="EA14" i="12"/>
  <c r="CC14" i="12"/>
  <c r="EI14" i="12"/>
  <c r="CM14" i="12"/>
  <c r="CR14" i="12"/>
  <c r="AK14" i="12"/>
  <c r="BF14" i="12"/>
  <c r="AQ14" i="12"/>
  <c r="CY14" i="12"/>
  <c r="DU14" i="12"/>
  <c r="CH14" i="12"/>
  <c r="DH14" i="12"/>
  <c r="CG14" i="12"/>
  <c r="CA14" i="12"/>
  <c r="AW14" i="12"/>
  <c r="EM14" i="12"/>
  <c r="CK14" i="12"/>
  <c r="BV14" i="12"/>
  <c r="CP14" i="12"/>
  <c r="AG14" i="12"/>
  <c r="DB14" i="12"/>
  <c r="EN14" i="12"/>
  <c r="EC14" i="12"/>
  <c r="DO14" i="12"/>
  <c r="EO14" i="12"/>
  <c r="DT14" i="12"/>
  <c r="EL14" i="12"/>
  <c r="CO14" i="12"/>
  <c r="DV14" i="12"/>
  <c r="DM14" i="12"/>
  <c r="DZ14" i="12"/>
  <c r="AT14" i="12"/>
  <c r="CI14" i="12"/>
  <c r="DS14" i="12"/>
  <c r="AI14" i="12"/>
  <c r="EF14" i="12"/>
  <c r="BN14" i="12"/>
  <c r="CJ14" i="12"/>
  <c r="CL14" i="12"/>
  <c r="DG14" i="12"/>
  <c r="AJ14" i="12"/>
  <c r="U14" i="12"/>
  <c r="BZ14" i="12"/>
  <c r="DJ14" i="12"/>
  <c r="EP14" i="12"/>
  <c r="DP14" i="12"/>
  <c r="AB14" i="12"/>
  <c r="DA15" i="12"/>
  <c r="BT15" i="12"/>
  <c r="BF15" i="12"/>
  <c r="CB15" i="12"/>
  <c r="S15" i="12"/>
  <c r="AT15" i="12"/>
  <c r="DW15" i="12"/>
  <c r="CP15" i="12"/>
  <c r="DG15" i="12"/>
  <c r="AM15" i="12"/>
  <c r="Y15" i="12"/>
  <c r="V15" i="12"/>
  <c r="CR15" i="12"/>
  <c r="EJ15" i="12"/>
  <c r="W15" i="12"/>
  <c r="EI15" i="12"/>
  <c r="DT15" i="12"/>
  <c r="EP15" i="12"/>
  <c r="CZ15" i="12"/>
  <c r="X15" i="12"/>
  <c r="CF15" i="12"/>
  <c r="AF15" i="12"/>
  <c r="BH15" i="12"/>
  <c r="BY15" i="12"/>
  <c r="EK15" i="12"/>
  <c r="DU15" i="12"/>
  <c r="AW15" i="12"/>
  <c r="AQ15" i="12"/>
  <c r="EE15" i="12"/>
  <c r="DL15" i="12"/>
  <c r="BV15" i="12"/>
  <c r="DF15" i="12"/>
  <c r="DO15" i="12"/>
  <c r="EH15" i="12"/>
  <c r="DI15" i="12"/>
  <c r="EF15" i="12"/>
  <c r="CQ15" i="12"/>
  <c r="BW15" i="12"/>
  <c r="AS15" i="12"/>
  <c r="AI15" i="12"/>
  <c r="AG15" i="12"/>
  <c r="DJ15" i="12"/>
  <c r="CX15" i="12"/>
  <c r="BZ15" i="12"/>
  <c r="CT15" i="12"/>
  <c r="CC15" i="12"/>
  <c r="CV15" i="12"/>
  <c r="DD15" i="12"/>
  <c r="BU15" i="12"/>
  <c r="AB15" i="12"/>
  <c r="CD15" i="12"/>
  <c r="CS15" i="12"/>
  <c r="BK15" i="12"/>
  <c r="BS15" i="12"/>
  <c r="AJ15" i="12"/>
  <c r="CO15" i="12"/>
  <c r="CK15" i="12"/>
  <c r="DB15" i="12"/>
  <c r="BQ15" i="12"/>
  <c r="EN15" i="12"/>
  <c r="BI15" i="12"/>
  <c r="AV15" i="12"/>
  <c r="Z15" i="12"/>
  <c r="BX15" i="12"/>
  <c r="AD7" i="11"/>
  <c r="AW7" i="11"/>
  <c r="BA7" i="11"/>
  <c r="FC7" i="11"/>
  <c r="FO7" i="11"/>
  <c r="ER7" i="11"/>
  <c r="EK7" i="11"/>
  <c r="DV7" i="11"/>
  <c r="EE7" i="11"/>
  <c r="EY7" i="11"/>
  <c r="CL7" i="11"/>
  <c r="EB7" i="11"/>
  <c r="FJ7" i="11"/>
  <c r="EA7" i="11"/>
  <c r="EP7" i="11"/>
  <c r="FF7" i="11"/>
  <c r="FK7" i="11"/>
  <c r="EN7" i="11"/>
  <c r="EO7" i="11"/>
  <c r="ED7" i="11"/>
  <c r="EI7" i="11"/>
  <c r="BU7" i="11"/>
  <c r="FI7" i="11"/>
  <c r="AM7" i="11"/>
  <c r="EV7" i="11"/>
  <c r="ES7" i="11"/>
  <c r="AN7" i="11"/>
  <c r="FL7" i="11"/>
  <c r="DZ7" i="11"/>
  <c r="DX7" i="11"/>
  <c r="FA7" i="11"/>
  <c r="BL7" i="11"/>
  <c r="EF7" i="11"/>
  <c r="FN7" i="11"/>
  <c r="FG7" i="11"/>
  <c r="FM7" i="11"/>
  <c r="DY7" i="11"/>
  <c r="ET7" i="11"/>
  <c r="FD7" i="11"/>
  <c r="EW7" i="11"/>
  <c r="FH7" i="11"/>
  <c r="EQ7" i="11"/>
  <c r="CD7" i="11"/>
  <c r="BR7" i="11"/>
  <c r="DQ7" i="11"/>
  <c r="BI7" i="11"/>
  <c r="FB7" i="11"/>
  <c r="FE7" i="11"/>
  <c r="EH7" i="11"/>
  <c r="CT7" i="11"/>
  <c r="EM7" i="11"/>
  <c r="EG7" i="11"/>
  <c r="DC7" i="11"/>
  <c r="EL7" i="11"/>
  <c r="EC7" i="11"/>
  <c r="BO7" i="11"/>
  <c r="EX7" i="11"/>
  <c r="AV17" i="12"/>
  <c r="CO17" i="12"/>
  <c r="DH6" i="12"/>
  <c r="BR6" i="12"/>
  <c r="BN6" i="12"/>
  <c r="BO15" i="12"/>
  <c r="EG15" i="12"/>
  <c r="DU7" i="11"/>
  <c r="EE15" i="11"/>
  <c r="C12" i="14"/>
  <c r="D12" i="27"/>
  <c r="BG8" i="15"/>
  <c r="BL8" i="15"/>
  <c r="J8" i="15"/>
  <c r="DY15" i="12"/>
  <c r="DC15" i="12"/>
  <c r="EA15" i="12"/>
  <c r="BW8" i="12"/>
  <c r="EF15" i="11"/>
  <c r="AG8" i="15"/>
  <c r="B8" i="20"/>
  <c r="FL5" i="11"/>
  <c r="AN5" i="11"/>
  <c r="CR5" i="11"/>
  <c r="CK5" i="11"/>
  <c r="CE5" i="11"/>
  <c r="CW5" i="11"/>
  <c r="BM5" i="11"/>
  <c r="FB5" i="11"/>
  <c r="CX13" i="11"/>
  <c r="CP13" i="11"/>
  <c r="CD13" i="11"/>
  <c r="CT13" i="11"/>
  <c r="CH13" i="11"/>
  <c r="CC13" i="11"/>
  <c r="BQ13" i="11"/>
  <c r="EI13" i="11"/>
  <c r="BV13" i="11"/>
  <c r="BM13" i="11"/>
  <c r="CN7" i="11"/>
  <c r="CB7" i="11"/>
  <c r="CO7" i="11"/>
  <c r="EK5" i="11"/>
  <c r="CJ7" i="11"/>
  <c r="BS7" i="11"/>
  <c r="CL15" i="11"/>
  <c r="BU15" i="11"/>
  <c r="CK15" i="11"/>
  <c r="BW15" i="11"/>
  <c r="EI15" i="11"/>
  <c r="CR15" i="11"/>
  <c r="BQ15" i="11"/>
  <c r="BZ18" i="11"/>
  <c r="CG18" i="11"/>
  <c r="CF18" i="11"/>
  <c r="BY18" i="11"/>
  <c r="CD18" i="11"/>
  <c r="CH7" i="11"/>
  <c r="CI7" i="11"/>
  <c r="CU15" i="11"/>
  <c r="CN15" i="11"/>
  <c r="CN18" i="11"/>
  <c r="BQ18" i="11"/>
  <c r="CJ18" i="11"/>
  <c r="CM18" i="11"/>
  <c r="AP13" i="11"/>
  <c r="BF13" i="11"/>
  <c r="AQ13" i="11"/>
  <c r="BG13" i="11"/>
  <c r="AJ13" i="11"/>
  <c r="AZ13" i="11"/>
  <c r="AK7" i="11"/>
  <c r="DH7" i="11"/>
  <c r="DF7" i="11"/>
  <c r="DG15" i="11"/>
  <c r="CP15" i="11"/>
  <c r="DA15" i="11"/>
  <c r="CB18" i="12"/>
  <c r="DW18" i="12"/>
  <c r="CO18" i="12"/>
  <c r="AU18" i="12"/>
  <c r="CN18" i="12"/>
  <c r="EH18" i="12"/>
  <c r="AE18" i="12"/>
  <c r="AK18" i="12"/>
  <c r="AY7" i="11"/>
  <c r="AF7" i="11"/>
  <c r="BB7" i="11"/>
  <c r="AJ7" i="11"/>
  <c r="CZ7" i="11"/>
  <c r="BG15" i="11"/>
  <c r="AQ15" i="11"/>
  <c r="DL15" i="11"/>
  <c r="BB15" i="11"/>
  <c r="AL15" i="11"/>
  <c r="CW15" i="11"/>
  <c r="CT18" i="11"/>
  <c r="CW18" i="11"/>
  <c r="AO13" i="11"/>
  <c r="BI13" i="11"/>
  <c r="DQ13" i="11"/>
  <c r="AD13" i="11"/>
  <c r="DB18" i="11"/>
  <c r="DF18" i="11"/>
  <c r="CH17" i="12"/>
  <c r="DT17" i="12"/>
  <c r="DJ17" i="12"/>
  <c r="CN15" i="12"/>
  <c r="BR15" i="12"/>
  <c r="CI15" i="12"/>
  <c r="T15" i="12"/>
  <c r="AL15" i="12"/>
  <c r="BF17" i="12"/>
  <c r="BL17" i="12"/>
  <c r="AC15" i="12"/>
  <c r="DE15" i="12"/>
  <c r="AK15" i="12"/>
  <c r="W17" i="12"/>
  <c r="AN17" i="12"/>
  <c r="CX17" i="12"/>
  <c r="DL17" i="12"/>
  <c r="DA17" i="12"/>
  <c r="V17" i="12"/>
  <c r="DO17" i="12"/>
  <c r="AS17" i="12"/>
  <c r="DN17" i="12"/>
  <c r="Y17" i="12"/>
  <c r="EC17" i="12"/>
  <c r="EF17" i="12"/>
  <c r="AG17" i="12"/>
  <c r="AR17" i="12"/>
  <c r="EP17" i="12"/>
  <c r="CN14" i="12"/>
  <c r="AO14" i="12"/>
  <c r="BL14" i="12"/>
  <c r="DI14" i="12"/>
  <c r="AS14" i="12"/>
  <c r="AJ18" i="11"/>
  <c r="AZ18" i="11"/>
  <c r="BA13" i="11"/>
  <c r="BR17" i="12"/>
  <c r="AR7" i="11"/>
  <c r="DN7" i="11"/>
  <c r="AN15" i="11"/>
  <c r="AL18" i="11"/>
  <c r="BB18" i="11"/>
  <c r="AW18" i="11"/>
  <c r="AX18" i="11"/>
  <c r="BF18" i="11"/>
  <c r="AK18" i="11"/>
  <c r="CU18" i="11"/>
  <c r="AB17" i="12"/>
  <c r="CF17" i="12"/>
  <c r="BY17" i="12"/>
  <c r="AO15" i="12"/>
  <c r="EM15" i="12"/>
  <c r="AR15" i="12"/>
  <c r="BJ15" i="12"/>
  <c r="DU22" i="12"/>
  <c r="EM22" i="12"/>
  <c r="AD18" i="11"/>
  <c r="BL15" i="12"/>
  <c r="AS7" i="11"/>
  <c r="AV7" i="11"/>
  <c r="CC17" i="12"/>
  <c r="DW17" i="12"/>
  <c r="AD17" i="12"/>
  <c r="AZ17" i="12"/>
  <c r="CW9" i="12"/>
  <c r="CM9" i="12"/>
  <c r="AC9" i="12"/>
  <c r="DH9" i="12"/>
  <c r="CU9" i="12"/>
  <c r="CD9" i="12"/>
  <c r="CI9" i="12"/>
  <c r="DA9" i="12"/>
  <c r="AA9" i="12"/>
  <c r="CX9" i="12"/>
  <c r="EB9" i="12"/>
  <c r="Y9" i="12"/>
  <c r="EO19" i="12"/>
  <c r="CA19" i="12"/>
  <c r="AP19" i="12"/>
  <c r="CM19" i="12"/>
  <c r="AA19" i="12"/>
  <c r="F19" i="12" s="1"/>
  <c r="CE19" i="12"/>
  <c r="CF19" i="12"/>
  <c r="K21" i="12"/>
  <c r="O12" i="12"/>
  <c r="R16" i="11"/>
  <c r="BV13" i="23" s="1"/>
  <c r="F21" i="12"/>
  <c r="R6" i="11"/>
  <c r="S19" i="11"/>
  <c r="BW16" i="23" s="1"/>
  <c r="T21" i="11"/>
  <c r="BX18" i="23" s="1"/>
  <c r="R23" i="11"/>
  <c r="BV20" i="23" s="1"/>
  <c r="T23" i="11"/>
  <c r="BX20" i="23" s="1"/>
  <c r="P12" i="12"/>
  <c r="M12" i="12"/>
  <c r="R12" i="12"/>
  <c r="E12" i="12"/>
  <c r="M13" i="12"/>
  <c r="S24" i="11"/>
  <c r="BW21" i="23" s="1"/>
  <c r="V23" i="11"/>
  <c r="BZ20" i="23" s="1"/>
  <c r="T20" i="11"/>
  <c r="BX17" i="23" s="1"/>
  <c r="P21" i="11"/>
  <c r="BT18" i="23" s="1"/>
  <c r="V21" i="11"/>
  <c r="BZ18" i="23" s="1"/>
  <c r="R21" i="11"/>
  <c r="BV18" i="23" s="1"/>
  <c r="U23" i="11"/>
  <c r="BY20" i="23" s="1"/>
  <c r="L12" i="12"/>
  <c r="AB11" i="12"/>
  <c r="AS11" i="12"/>
  <c r="DJ11" i="12"/>
  <c r="CJ11" i="12"/>
  <c r="AO11" i="12"/>
  <c r="W23" i="11"/>
  <c r="CA20" i="23" s="1"/>
  <c r="N21" i="11"/>
  <c r="BR18" i="23" s="1"/>
  <c r="AQ24" i="33"/>
  <c r="N19" i="11"/>
  <c r="BR16" i="23" s="1"/>
  <c r="M19" i="11"/>
  <c r="BQ16" i="23" s="1"/>
  <c r="CX18" i="12"/>
  <c r="T18" i="12"/>
  <c r="V18" i="12"/>
  <c r="BN18" i="12"/>
  <c r="CG18" i="12"/>
  <c r="CW18" i="12"/>
  <c r="EC18" i="12"/>
  <c r="W18" i="12"/>
  <c r="DC18" i="12"/>
  <c r="CL18" i="12"/>
  <c r="AN18" i="12"/>
  <c r="DG18" i="12"/>
  <c r="CM18" i="12"/>
  <c r="CD18" i="12"/>
  <c r="EP18" i="12"/>
  <c r="BV18" i="12"/>
  <c r="BA18" i="12"/>
  <c r="AW18" i="12"/>
  <c r="CT18" i="12"/>
  <c r="AI18" i="12"/>
  <c r="AO18" i="12"/>
  <c r="AR18" i="12"/>
  <c r="AA18" i="12"/>
  <c r="Y18" i="12"/>
  <c r="CJ18" i="12"/>
  <c r="AP18" i="12"/>
  <c r="BJ18" i="12"/>
  <c r="BB18" i="12"/>
  <c r="DN18" i="12"/>
  <c r="DQ18" i="12"/>
  <c r="EF18" i="12"/>
  <c r="DR18" i="12"/>
  <c r="DT18" i="12"/>
  <c r="BK18" i="12"/>
  <c r="EE18" i="12"/>
  <c r="CP18" i="12"/>
  <c r="AQ18" i="12"/>
  <c r="ED18" i="12"/>
  <c r="DX18" i="12"/>
  <c r="DO18" i="12"/>
  <c r="DS18" i="12"/>
  <c r="AG18" i="12"/>
  <c r="DH18" i="12"/>
  <c r="CV18" i="12"/>
  <c r="CR18" i="12"/>
  <c r="AH18" i="12"/>
  <c r="CZ18" i="12"/>
  <c r="BO18" i="12"/>
  <c r="CC18" i="12"/>
  <c r="CQ18" i="12"/>
  <c r="DF18" i="12"/>
  <c r="EL18" i="12"/>
  <c r="EO18" i="12"/>
  <c r="DU18" i="12"/>
  <c r="EK18" i="12"/>
  <c r="AZ18" i="12"/>
  <c r="Z18" i="12"/>
  <c r="DB18" i="12"/>
  <c r="CF18" i="12"/>
  <c r="EG18" i="12"/>
  <c r="BW18" i="12"/>
  <c r="DY18" i="12"/>
  <c r="DM18" i="12"/>
  <c r="BP18" i="12"/>
  <c r="AL18" i="12"/>
  <c r="AX18" i="12"/>
  <c r="CE18" i="12"/>
  <c r="DP18" i="12"/>
  <c r="BQ18" i="12"/>
  <c r="BH18" i="12"/>
  <c r="AF18" i="12"/>
  <c r="BM18" i="12"/>
  <c r="AB18" i="12"/>
  <c r="CH18" i="12"/>
  <c r="DK18" i="12"/>
  <c r="DZ18" i="12"/>
  <c r="EM18" i="12"/>
  <c r="BI18" i="12"/>
  <c r="BC18" i="12"/>
  <c r="EJ18" i="12"/>
  <c r="AC18" i="12"/>
  <c r="BZ18" i="12"/>
  <c r="AV18" i="12"/>
  <c r="BL18" i="12"/>
  <c r="AY18" i="12"/>
  <c r="DI18" i="12"/>
  <c r="DD18" i="12"/>
  <c r="AM18" i="12"/>
  <c r="DV18" i="12"/>
  <c r="DA18" i="12"/>
  <c r="EB18" i="12"/>
  <c r="DE18" i="12"/>
  <c r="EI18" i="12"/>
  <c r="P13" i="12"/>
  <c r="W19" i="11"/>
  <c r="CA16" i="23" s="1"/>
  <c r="M21" i="11"/>
  <c r="BQ18" i="23" s="1"/>
  <c r="L21" i="11"/>
  <c r="BP18" i="23" s="1"/>
  <c r="L19" i="11"/>
  <c r="BP16" i="23" s="1"/>
  <c r="X19" i="11"/>
  <c r="E5" i="12"/>
  <c r="F5" i="12"/>
  <c r="K5" i="12"/>
  <c r="Q5" i="12"/>
  <c r="L5" i="12"/>
  <c r="G5" i="12"/>
  <c r="J5" i="12"/>
  <c r="R5" i="12"/>
  <c r="P5" i="12"/>
  <c r="AI5" i="11"/>
  <c r="DK5" i="11"/>
  <c r="CZ5" i="11"/>
  <c r="AU5" i="11"/>
  <c r="EV5" i="11"/>
  <c r="BQ8" i="15"/>
  <c r="AT8" i="15"/>
  <c r="BB8" i="15"/>
  <c r="Z8" i="15"/>
  <c r="AA8" i="15"/>
  <c r="BV8" i="15"/>
  <c r="BF8" i="15"/>
  <c r="AZ8" i="15"/>
  <c r="Y8" i="15"/>
  <c r="BE8" i="15"/>
  <c r="L8" i="15"/>
  <c r="BW8" i="15"/>
  <c r="BD8" i="15"/>
  <c r="BH8" i="15"/>
  <c r="T8" i="15"/>
  <c r="I8" i="15"/>
  <c r="BJ8" i="15"/>
  <c r="P8" i="15"/>
  <c r="BA8" i="15"/>
  <c r="BM8" i="15"/>
  <c r="AC8" i="15"/>
  <c r="AK8" i="15"/>
  <c r="AF8" i="15"/>
  <c r="AH8" i="15"/>
  <c r="AU8" i="15"/>
  <c r="EX5" i="11"/>
  <c r="AS5" i="11"/>
  <c r="DG5" i="11"/>
  <c r="BC5" i="11"/>
  <c r="BZ5" i="11"/>
  <c r="DH5" i="11"/>
  <c r="EF5" i="11"/>
  <c r="CA5" i="11"/>
  <c r="EI5" i="11"/>
  <c r="FO5" i="11"/>
  <c r="ER5" i="11"/>
  <c r="BO5" i="11"/>
  <c r="DY5" i="11"/>
  <c r="BD5" i="11"/>
  <c r="CQ5" i="11"/>
  <c r="AR5" i="11"/>
  <c r="EA5" i="11"/>
  <c r="DJ5" i="11"/>
  <c r="EO5" i="11"/>
  <c r="CB5" i="11"/>
  <c r="DP5" i="11"/>
  <c r="ET5" i="11"/>
  <c r="CT5" i="11"/>
  <c r="DQ5" i="11"/>
  <c r="DV5" i="11"/>
  <c r="EP5" i="11"/>
  <c r="BY5" i="11"/>
  <c r="AW5" i="11"/>
  <c r="AL5" i="11"/>
  <c r="FM5" i="11"/>
  <c r="DA5" i="11"/>
  <c r="H5" i="2"/>
  <c r="H6" i="2"/>
  <c r="AG5" i="11"/>
  <c r="F8" i="15"/>
  <c r="AY8" i="15"/>
  <c r="BX8" i="15"/>
  <c r="AV8" i="15"/>
  <c r="AL8" i="15"/>
  <c r="W8" i="15"/>
  <c r="EH5" i="11"/>
  <c r="E8" i="15"/>
  <c r="BZ8" i="15"/>
  <c r="BN8" i="15"/>
  <c r="AB8" i="15"/>
  <c r="BK8" i="15"/>
  <c r="BY8" i="15"/>
  <c r="M8" i="15"/>
  <c r="BR8" i="15"/>
  <c r="S8" i="15"/>
  <c r="BO8" i="15"/>
  <c r="N8" i="15"/>
  <c r="U8" i="15"/>
  <c r="BI8" i="15"/>
  <c r="Q8" i="15"/>
  <c r="R8" i="15"/>
  <c r="AD8" i="15"/>
  <c r="AM8" i="15"/>
  <c r="FK5" i="11"/>
  <c r="EQ5" i="11"/>
  <c r="BS5" i="11"/>
  <c r="EC5" i="11"/>
  <c r="DI5" i="11"/>
  <c r="EE5" i="11"/>
  <c r="AM5" i="11"/>
  <c r="AE5" i="11"/>
  <c r="BV5" i="11"/>
  <c r="DU5" i="11"/>
  <c r="FA5" i="11"/>
  <c r="EL5" i="11"/>
  <c r="CG5" i="11"/>
  <c r="EU5" i="11"/>
  <c r="DZ5" i="11"/>
  <c r="AX5" i="11"/>
  <c r="BH5" i="11"/>
  <c r="AK5" i="11"/>
  <c r="ED5" i="11"/>
  <c r="EM5" i="11"/>
  <c r="CC5" i="11"/>
  <c r="AQ5" i="11"/>
  <c r="BL5" i="11"/>
  <c r="BQ5" i="11"/>
  <c r="AY5" i="11"/>
  <c r="BE5" i="11"/>
  <c r="BN5" i="11"/>
  <c r="BT8" i="15"/>
  <c r="DW5" i="11"/>
  <c r="CH5" i="11"/>
  <c r="CS5" i="11"/>
  <c r="CD5" i="11"/>
  <c r="BG5" i="11"/>
  <c r="DO5" i="11"/>
  <c r="H4" i="2"/>
  <c r="BX5" i="11"/>
  <c r="FG5" i="11"/>
  <c r="M5" i="12"/>
  <c r="BU8" i="15"/>
  <c r="CA8" i="15"/>
  <c r="BC8" i="15"/>
  <c r="G8" i="15"/>
  <c r="AO8" i="15"/>
  <c r="AS8" i="15"/>
  <c r="AQ8" i="15"/>
  <c r="EW5" i="11"/>
  <c r="AC5" i="11"/>
  <c r="CO5" i="11"/>
  <c r="CI5" i="11"/>
  <c r="DM5" i="11"/>
  <c r="CY5" i="11"/>
  <c r="CU5" i="11"/>
  <c r="BB5" i="11"/>
  <c r="DE5" i="11"/>
  <c r="FI5" i="11"/>
  <c r="FN5" i="11"/>
  <c r="BA5" i="11"/>
  <c r="DC5" i="11"/>
  <c r="DD5" i="11"/>
  <c r="DB5" i="11"/>
  <c r="DL5" i="11"/>
  <c r="CM5" i="11"/>
  <c r="FD5" i="11"/>
  <c r="BK5" i="11"/>
  <c r="DN5" i="11"/>
  <c r="BU5" i="11"/>
  <c r="AT5" i="11"/>
  <c r="EB5" i="11"/>
  <c r="CP5" i="11"/>
  <c r="DX5" i="11"/>
  <c r="BF5" i="11"/>
  <c r="FH5" i="11"/>
  <c r="BR5" i="11"/>
  <c r="ES5" i="11"/>
  <c r="AD5" i="11"/>
  <c r="AJ8" i="15"/>
  <c r="H2" i="2"/>
  <c r="CL5" i="11"/>
  <c r="D23" i="20"/>
  <c r="E23" i="20" s="1"/>
  <c r="C21" i="27" s="1"/>
  <c r="DB11" i="12"/>
  <c r="CM11" i="12"/>
  <c r="AA11" i="12"/>
  <c r="AP11" i="12"/>
  <c r="BO11" i="12"/>
  <c r="AT11" i="12"/>
  <c r="AZ11" i="12"/>
  <c r="DR11" i="12"/>
  <c r="CO11" i="12"/>
  <c r="DP11" i="12"/>
  <c r="AN11" i="12"/>
  <c r="BB11" i="12"/>
  <c r="AI11" i="12"/>
  <c r="EO11" i="12"/>
  <c r="DH11" i="12"/>
  <c r="EG11" i="12"/>
  <c r="BI11" i="12"/>
  <c r="DX11" i="12"/>
  <c r="AJ11" i="12"/>
  <c r="Y11" i="12"/>
  <c r="DV11" i="12"/>
  <c r="C63" i="33"/>
  <c r="N60" i="1"/>
  <c r="N80" i="1"/>
  <c r="AT77" i="23" s="1"/>
  <c r="C43" i="33"/>
  <c r="N40" i="1"/>
  <c r="CE24" i="12"/>
  <c r="DW24" i="12"/>
  <c r="AH24" i="12"/>
  <c r="CD24" i="12"/>
  <c r="AR24" i="12"/>
  <c r="S22" i="1"/>
  <c r="AY19" i="23" s="1"/>
  <c r="S38" i="1"/>
  <c r="AY35" i="23" s="1"/>
  <c r="S54" i="1"/>
  <c r="AY51" i="23" s="1"/>
  <c r="S70" i="1"/>
  <c r="AY67" i="23" s="1"/>
  <c r="S86" i="1"/>
  <c r="AY83" i="23" s="1"/>
  <c r="S29" i="1"/>
  <c r="AY26" i="23" s="1"/>
  <c r="S85" i="1"/>
  <c r="AY82" i="23" s="1"/>
  <c r="S19" i="1"/>
  <c r="AY16" i="23" s="1"/>
  <c r="S35" i="1"/>
  <c r="AY32" i="23" s="1"/>
  <c r="S77" i="1"/>
  <c r="AY74" i="23" s="1"/>
  <c r="S24" i="1"/>
  <c r="AY21" i="23" s="1"/>
  <c r="BZ67" i="12"/>
  <c r="CG67" i="12"/>
  <c r="R67" i="12"/>
  <c r="BF67" i="12"/>
  <c r="EA67" i="12"/>
  <c r="BQ67" i="12"/>
  <c r="BB67" i="12"/>
  <c r="DA67" i="12"/>
  <c r="CU67" i="12"/>
  <c r="AS67" i="12"/>
  <c r="CG64" i="33"/>
  <c r="D55" i="33"/>
  <c r="DR52" i="11" s="1"/>
  <c r="BH49" i="23" s="1"/>
  <c r="BC67" i="12"/>
  <c r="AV67" i="12"/>
  <c r="U67" i="12"/>
  <c r="AB67" i="12"/>
  <c r="Z67" i="12"/>
  <c r="DD67" i="12"/>
  <c r="CD67" i="12"/>
  <c r="DJ67" i="12"/>
  <c r="DQ67" i="12"/>
  <c r="DF67" i="12"/>
  <c r="EL67" i="12"/>
  <c r="CT67" i="12"/>
  <c r="BR67" i="12"/>
  <c r="AT67" i="12"/>
  <c r="Q67" i="12"/>
  <c r="EI67" i="12"/>
  <c r="DR67" i="12"/>
  <c r="BW67" i="12"/>
  <c r="AQ67" i="12"/>
  <c r="CA67" i="12"/>
  <c r="EF67" i="12"/>
  <c r="BI67" i="12"/>
  <c r="L46" i="1"/>
  <c r="M46" i="1"/>
  <c r="L58" i="1"/>
  <c r="M58" i="1"/>
  <c r="L66" i="1"/>
  <c r="M66" i="1"/>
  <c r="L42" i="1"/>
  <c r="M42" i="1"/>
  <c r="AS39" i="23" s="1"/>
  <c r="L74" i="1"/>
  <c r="M74" i="1"/>
  <c r="M43" i="1"/>
  <c r="AS40" i="23" s="1"/>
  <c r="L43" i="1"/>
  <c r="M59" i="1"/>
  <c r="L59" i="1"/>
  <c r="M67" i="1"/>
  <c r="AS64" i="23" s="1"/>
  <c r="L67" i="1"/>
  <c r="M71" i="1"/>
  <c r="L71" i="1"/>
  <c r="L70" i="1"/>
  <c r="M70" i="1"/>
  <c r="L78" i="1"/>
  <c r="M78" i="1"/>
  <c r="L82" i="1"/>
  <c r="M82" i="1"/>
  <c r="AQ66" i="33"/>
  <c r="DE62" i="12"/>
  <c r="AE62" i="12"/>
  <c r="BN62" i="12"/>
  <c r="DL62" i="12"/>
  <c r="AT62" i="12"/>
  <c r="AS62" i="12"/>
  <c r="BM62" i="12"/>
  <c r="EA31" i="12"/>
  <c r="CW31" i="12"/>
  <c r="D18" i="33"/>
  <c r="DR15" i="11" s="1"/>
  <c r="BH12" i="23" s="1"/>
  <c r="EE87" i="12"/>
  <c r="CD31" i="12"/>
  <c r="DN87" i="12"/>
  <c r="BP87" i="12"/>
  <c r="AD87" i="12"/>
  <c r="AX87" i="12"/>
  <c r="BU87" i="12"/>
  <c r="EF87" i="12"/>
  <c r="DI87" i="12"/>
  <c r="BM87" i="12"/>
  <c r="CX87" i="12"/>
  <c r="BL87" i="12"/>
  <c r="AH87" i="12"/>
  <c r="J87" i="12"/>
  <c r="BJ87" i="12"/>
  <c r="DL87" i="12"/>
  <c r="AQ87" i="12"/>
  <c r="H87" i="12"/>
  <c r="CA87" i="12"/>
  <c r="T87" i="12"/>
  <c r="BZ87" i="12"/>
  <c r="ED87" i="12"/>
  <c r="AW87" i="12"/>
  <c r="AF87" i="12"/>
  <c r="AG87" i="12"/>
  <c r="K87" i="12"/>
  <c r="CI87" i="12"/>
  <c r="DG87" i="12"/>
  <c r="AJ87" i="12"/>
  <c r="BK87" i="12"/>
  <c r="T11" i="12"/>
  <c r="DG11" i="12"/>
  <c r="DC11" i="12"/>
  <c r="CB11" i="12"/>
  <c r="EI11" i="12"/>
  <c r="CF11" i="12"/>
  <c r="EN11" i="12"/>
  <c r="CN11" i="12"/>
  <c r="AX11" i="12"/>
  <c r="DU11" i="12"/>
  <c r="BR11" i="12"/>
  <c r="EC11" i="12"/>
  <c r="BY11" i="12"/>
  <c r="AY11" i="12"/>
  <c r="BS11" i="12"/>
  <c r="CS11" i="12"/>
  <c r="AD11" i="12"/>
  <c r="AC11" i="12"/>
  <c r="CA11" i="12"/>
  <c r="N52" i="1"/>
  <c r="AT49" i="23" s="1"/>
  <c r="L76" i="1"/>
  <c r="M76" i="1"/>
  <c r="N88" i="1"/>
  <c r="AT85" i="23" s="1"/>
  <c r="N32" i="1"/>
  <c r="AT29" i="23" s="1"/>
  <c r="C59" i="33"/>
  <c r="N56" i="1"/>
  <c r="CA24" i="12"/>
  <c r="AZ24" i="12"/>
  <c r="DA24" i="12"/>
  <c r="DJ24" i="12"/>
  <c r="DB24" i="12"/>
  <c r="CL24" i="12"/>
  <c r="T24" i="12"/>
  <c r="CB24" i="12"/>
  <c r="S30" i="1"/>
  <c r="AY27" i="23" s="1"/>
  <c r="S46" i="1"/>
  <c r="AY43" i="23" s="1"/>
  <c r="S62" i="1"/>
  <c r="AY59" i="23" s="1"/>
  <c r="S78" i="1"/>
  <c r="AY75" i="23" s="1"/>
  <c r="S7" i="1"/>
  <c r="AY4" i="23" s="1"/>
  <c r="S53" i="1"/>
  <c r="AY50" i="23" s="1"/>
  <c r="S59" i="1"/>
  <c r="AY56" i="23" s="1"/>
  <c r="S75" i="1"/>
  <c r="AY72" i="23" s="1"/>
  <c r="S11" i="1"/>
  <c r="AY8" i="23" s="1"/>
  <c r="S45" i="1"/>
  <c r="AY42" i="23" s="1"/>
  <c r="DO67" i="12"/>
  <c r="BL67" i="12"/>
  <c r="CH67" i="12"/>
  <c r="BS67" i="12"/>
  <c r="BT67" i="12"/>
  <c r="G67" i="12"/>
  <c r="BN67" i="12"/>
  <c r="DL67" i="12"/>
  <c r="DZ67" i="12"/>
  <c r="D67" i="12"/>
  <c r="EB67" i="12"/>
  <c r="J67" i="12"/>
  <c r="I67" i="12"/>
  <c r="DS67" i="12"/>
  <c r="AG67" i="12"/>
  <c r="X67" i="12"/>
  <c r="V67" i="12"/>
  <c r="DC67" i="12"/>
  <c r="DI67" i="12"/>
  <c r="DH67" i="12"/>
  <c r="E67" i="12"/>
  <c r="EN67" i="12"/>
  <c r="AD67" i="12"/>
  <c r="EH67" i="12"/>
  <c r="EJ67" i="12"/>
  <c r="CJ67" i="12"/>
  <c r="AJ67" i="12"/>
  <c r="DX67" i="12"/>
  <c r="AO67" i="12"/>
  <c r="CV67" i="12"/>
  <c r="AX18" i="23"/>
  <c r="AX58" i="23"/>
  <c r="AX66" i="23"/>
  <c r="AX65" i="23"/>
  <c r="AX28" i="23"/>
  <c r="AX44" i="23"/>
  <c r="M87" i="1"/>
  <c r="L87" i="1"/>
  <c r="L50" i="1"/>
  <c r="M50" i="1"/>
  <c r="M75" i="1"/>
  <c r="L75" i="1"/>
  <c r="L54" i="1"/>
  <c r="M54" i="1"/>
  <c r="L86" i="1"/>
  <c r="M86" i="1"/>
  <c r="G62" i="20"/>
  <c r="F62" i="20" s="1"/>
  <c r="M47" i="1"/>
  <c r="L47" i="1"/>
  <c r="M51" i="1"/>
  <c r="L51" i="1"/>
  <c r="M55" i="1"/>
  <c r="L55" i="1"/>
  <c r="M63" i="1"/>
  <c r="L63" i="1"/>
  <c r="M79" i="1"/>
  <c r="L79" i="1"/>
  <c r="M83" i="1"/>
  <c r="L83" i="1"/>
  <c r="L62" i="1"/>
  <c r="M62" i="1"/>
  <c r="ED62" i="12"/>
  <c r="CH62" i="12"/>
  <c r="T62" i="12"/>
  <c r="DA62" i="12"/>
  <c r="H62" i="12"/>
  <c r="DC62" i="12"/>
  <c r="AC62" i="12"/>
  <c r="AY31" i="12"/>
  <c r="AV31" i="12"/>
  <c r="BW31" i="12"/>
  <c r="CM31" i="12"/>
  <c r="CX31" i="12"/>
  <c r="AQ64" i="33"/>
  <c r="AQ87" i="33"/>
  <c r="D39" i="33"/>
  <c r="DR36" i="11" s="1"/>
  <c r="BH33" i="23" s="1"/>
  <c r="EP87" i="12"/>
  <c r="U87" i="12"/>
  <c r="AE87" i="12"/>
  <c r="CQ87" i="12"/>
  <c r="AY87" i="12"/>
  <c r="DA87" i="12"/>
  <c r="DY87" i="12"/>
  <c r="AB87" i="12"/>
  <c r="DS87" i="12"/>
  <c r="W87" i="12"/>
  <c r="O87" i="12"/>
  <c r="BH87" i="12"/>
  <c r="DX87" i="12"/>
  <c r="BF87" i="12"/>
  <c r="EC87" i="12"/>
  <c r="BS87" i="12"/>
  <c r="R87" i="12"/>
  <c r="CW87" i="12"/>
  <c r="EJ87" i="12"/>
  <c r="BC87" i="12"/>
  <c r="CC87" i="12"/>
  <c r="CH87" i="12"/>
  <c r="DU87" i="12"/>
  <c r="DJ87" i="12"/>
  <c r="F87" i="12"/>
  <c r="Z87" i="12"/>
  <c r="DO11" i="12"/>
  <c r="BG11" i="12"/>
  <c r="BQ11" i="12"/>
  <c r="CU11" i="12"/>
  <c r="DE11" i="12"/>
  <c r="U11" i="12"/>
  <c r="CG11" i="12"/>
  <c r="DM11" i="12"/>
  <c r="BP11" i="12"/>
  <c r="AR11" i="12"/>
  <c r="CK11" i="12"/>
  <c r="DZ11" i="12"/>
  <c r="EJ11" i="12"/>
  <c r="BX11" i="12"/>
  <c r="CZ11" i="12"/>
  <c r="BA11" i="12"/>
  <c r="EE11" i="12"/>
  <c r="AO24" i="12"/>
  <c r="AX24" i="12"/>
  <c r="AC24" i="12"/>
  <c r="AD24" i="12"/>
  <c r="EL24" i="12"/>
  <c r="EM67" i="12"/>
  <c r="DY67" i="12"/>
  <c r="AE67" i="12"/>
  <c r="CY67" i="12"/>
  <c r="EP67" i="12"/>
  <c r="BJ67" i="12"/>
  <c r="O67" i="12"/>
  <c r="CZ67" i="12"/>
  <c r="S67" i="12"/>
  <c r="AI67" i="12"/>
  <c r="CF67" i="12"/>
  <c r="AY67" i="12"/>
  <c r="CK67" i="12"/>
  <c r="CQ67" i="12"/>
  <c r="BY67" i="12"/>
  <c r="EK67" i="12"/>
  <c r="DP67" i="12"/>
  <c r="T67" i="12"/>
  <c r="AP67" i="12"/>
  <c r="AU67" i="12"/>
  <c r="BO67" i="12"/>
  <c r="EC67" i="12"/>
  <c r="DG67" i="12"/>
  <c r="DK67" i="12"/>
  <c r="CL67" i="12"/>
  <c r="CC67" i="12"/>
  <c r="AN67" i="12"/>
  <c r="DM67" i="12"/>
  <c r="CM67" i="12"/>
  <c r="AL67" i="12"/>
  <c r="D7" i="27"/>
  <c r="C10" i="14"/>
  <c r="DE3" i="23"/>
  <c r="BX40" i="12"/>
  <c r="Z40" i="12"/>
  <c r="AN40" i="12"/>
  <c r="O40" i="12"/>
  <c r="DM40" i="12"/>
  <c r="BW40" i="12"/>
  <c r="CN40" i="12"/>
  <c r="CO68" i="12"/>
  <c r="CK68" i="12"/>
  <c r="BT68" i="12"/>
  <c r="AC68" i="12"/>
  <c r="DX68" i="12"/>
  <c r="BV68" i="12"/>
  <c r="AV68" i="12"/>
  <c r="CN68" i="12"/>
  <c r="Q68" i="12"/>
  <c r="D68" i="12"/>
  <c r="CL68" i="12"/>
  <c r="N68" i="12"/>
  <c r="EE68" i="12"/>
  <c r="EJ68" i="12"/>
  <c r="AH68" i="12"/>
  <c r="CF68" i="12"/>
  <c r="J68" i="12"/>
  <c r="DS68" i="12"/>
  <c r="CX68" i="12"/>
  <c r="K68" i="12"/>
  <c r="DI68" i="12"/>
  <c r="CY68" i="12"/>
  <c r="CE68" i="12"/>
  <c r="CT68" i="12"/>
  <c r="EN68" i="12"/>
  <c r="EC68" i="12"/>
  <c r="DT68" i="12"/>
  <c r="CM68" i="12"/>
  <c r="EH68" i="12"/>
  <c r="CH68" i="12"/>
  <c r="DU68" i="12"/>
  <c r="AX68" i="12"/>
  <c r="DB68" i="12"/>
  <c r="P68" i="12"/>
  <c r="G68" i="12"/>
  <c r="BK68" i="12"/>
  <c r="T68" i="12"/>
  <c r="EI68" i="12"/>
  <c r="AE68" i="12"/>
  <c r="E68" i="12"/>
  <c r="CJ68" i="12"/>
  <c r="EM68" i="12"/>
  <c r="BU68" i="12"/>
  <c r="AF68" i="12"/>
  <c r="BW68" i="12"/>
  <c r="Z68" i="12"/>
  <c r="CR68" i="12"/>
  <c r="Y68" i="12"/>
  <c r="BM68" i="12"/>
  <c r="I68" i="12"/>
  <c r="AL68" i="12"/>
  <c r="CA68" i="12"/>
  <c r="CV68" i="12"/>
  <c r="DW68" i="12"/>
  <c r="CG68" i="12"/>
  <c r="O68" i="12"/>
  <c r="V68" i="12"/>
  <c r="AK68" i="12"/>
  <c r="AU68" i="12"/>
  <c r="R68" i="12"/>
  <c r="DD68" i="12"/>
  <c r="CQ68" i="12"/>
  <c r="AW68" i="12"/>
  <c r="AM68" i="12"/>
  <c r="D52" i="33"/>
  <c r="DR49" i="11" s="1"/>
  <c r="BH46" i="23" s="1"/>
  <c r="G27" i="20"/>
  <c r="F27" i="20" s="1"/>
  <c r="D79" i="20"/>
  <c r="E79" i="20" s="1"/>
  <c r="D25" i="20"/>
  <c r="E25" i="20" s="1"/>
  <c r="C23" i="27" s="1"/>
  <c r="G14" i="20"/>
  <c r="F14" i="20" s="1"/>
  <c r="BU11" i="12"/>
  <c r="BL11" i="12"/>
  <c r="DW11" i="12"/>
  <c r="CT11" i="12"/>
  <c r="AQ11" i="12"/>
  <c r="S11" i="12"/>
  <c r="ED11" i="12"/>
  <c r="DF11" i="12"/>
  <c r="BV11" i="12"/>
  <c r="AK11" i="12"/>
  <c r="DT11" i="12"/>
  <c r="W11" i="12"/>
  <c r="DI11" i="12"/>
  <c r="DD11" i="12"/>
  <c r="BJ11" i="12"/>
  <c r="CI11" i="12"/>
  <c r="DY11" i="12"/>
  <c r="CD11" i="12"/>
  <c r="CL11" i="12"/>
  <c r="BK11" i="12"/>
  <c r="AV11" i="12"/>
  <c r="CE11" i="12"/>
  <c r="Z11" i="12"/>
  <c r="CR11" i="12"/>
  <c r="CY11" i="12"/>
  <c r="CP11" i="12"/>
  <c r="EL11" i="12"/>
  <c r="EA11" i="12"/>
  <c r="CW11" i="12"/>
  <c r="EK11" i="12"/>
  <c r="AL11" i="12"/>
  <c r="DK11" i="12"/>
  <c r="CY31" i="12"/>
  <c r="AZ31" i="12"/>
  <c r="D31" i="12"/>
  <c r="BY31" i="12"/>
  <c r="EB31" i="12"/>
  <c r="DC31" i="12"/>
  <c r="W31" i="12"/>
  <c r="CP31" i="12"/>
  <c r="BQ31" i="12"/>
  <c r="CF31" i="12"/>
  <c r="BC31" i="12"/>
  <c r="V31" i="12"/>
  <c r="BN31" i="12"/>
  <c r="AU31" i="12"/>
  <c r="AJ31" i="12"/>
  <c r="CA31" i="12"/>
  <c r="BG31" i="12"/>
  <c r="AN31" i="12"/>
  <c r="AG31" i="12"/>
  <c r="DG31" i="12"/>
  <c r="DD31" i="12"/>
  <c r="AI31" i="12"/>
  <c r="DT31" i="12"/>
  <c r="AT31" i="12"/>
  <c r="DH31" i="12"/>
  <c r="BI31" i="12"/>
  <c r="AW31" i="12"/>
  <c r="BJ31" i="12"/>
  <c r="BK31" i="12"/>
  <c r="CS31" i="12"/>
  <c r="DX31" i="12"/>
  <c r="BH31" i="12"/>
  <c r="DZ31" i="12"/>
  <c r="BO31" i="12"/>
  <c r="CB67" i="12"/>
  <c r="AR67" i="12"/>
  <c r="EO67" i="12"/>
  <c r="EG67" i="12"/>
  <c r="AM67" i="12"/>
  <c r="DU67" i="12"/>
  <c r="DT67" i="12"/>
  <c r="AK67" i="12"/>
  <c r="M67" i="12"/>
  <c r="DW67" i="12"/>
  <c r="CW67" i="12"/>
  <c r="DV67" i="12"/>
  <c r="AX67" i="12"/>
  <c r="BP67" i="12"/>
  <c r="BA67" i="12"/>
  <c r="CI67" i="12"/>
  <c r="BH67" i="12"/>
  <c r="CN67" i="12"/>
  <c r="H67" i="12"/>
  <c r="CO24" i="12"/>
  <c r="AQ24" i="12"/>
  <c r="AM24" i="12"/>
  <c r="CU24" i="12"/>
  <c r="BT24" i="12"/>
  <c r="CF24" i="12"/>
  <c r="CY24" i="12"/>
  <c r="DC24" i="12"/>
  <c r="DV24" i="12"/>
  <c r="AS24" i="12"/>
  <c r="Z24" i="12"/>
  <c r="DE24" i="12"/>
  <c r="DG24" i="12"/>
  <c r="EG24" i="12"/>
  <c r="Y24" i="12"/>
  <c r="CI24" i="12"/>
  <c r="DU24" i="12"/>
  <c r="EM24" i="12"/>
  <c r="AV24" i="12"/>
  <c r="BN24" i="12"/>
  <c r="BF24" i="12"/>
  <c r="AJ24" i="12"/>
  <c r="AF24" i="12"/>
  <c r="AL24" i="12"/>
  <c r="CN24" i="12"/>
  <c r="BO24" i="12"/>
  <c r="DO24" i="12"/>
  <c r="AK24" i="12"/>
  <c r="W24" i="12"/>
  <c r="DT24" i="12"/>
  <c r="CR24" i="12"/>
  <c r="BH24" i="12"/>
  <c r="DQ24" i="12"/>
  <c r="BZ24" i="12"/>
  <c r="BP24" i="12"/>
  <c r="AB24" i="12"/>
  <c r="CK24" i="12"/>
  <c r="DH24" i="12"/>
  <c r="CS24" i="12"/>
  <c r="BV24" i="12"/>
  <c r="CC24" i="12"/>
  <c r="BQ24" i="12"/>
  <c r="DK24" i="12"/>
  <c r="DF24" i="12"/>
  <c r="DR24" i="12"/>
  <c r="EK24" i="12"/>
  <c r="DX24" i="12"/>
  <c r="DN24" i="12"/>
  <c r="BX24" i="12"/>
  <c r="DI24" i="12"/>
  <c r="CT24" i="12"/>
  <c r="CQ24" i="12"/>
  <c r="BK24" i="12"/>
  <c r="EN24" i="12"/>
  <c r="EA24" i="12"/>
  <c r="DP24" i="12"/>
  <c r="V24" i="12"/>
  <c r="ED24" i="12"/>
  <c r="AP24" i="12"/>
  <c r="BG24" i="12"/>
  <c r="DZ24" i="12"/>
  <c r="BY24" i="12"/>
  <c r="S24" i="12"/>
  <c r="BR24" i="12"/>
  <c r="BJ24" i="12"/>
  <c r="X24" i="12"/>
  <c r="DM24" i="12"/>
  <c r="BI24" i="12"/>
  <c r="EI24" i="12"/>
  <c r="EO24" i="12"/>
  <c r="EB24" i="12"/>
  <c r="AA24" i="12"/>
  <c r="DS24" i="12"/>
  <c r="CM24" i="12"/>
  <c r="CV24" i="12"/>
  <c r="CH24" i="12"/>
  <c r="EP24" i="12"/>
  <c r="BM24" i="12"/>
  <c r="AE24" i="12"/>
  <c r="AT24" i="12"/>
  <c r="CX24" i="12"/>
  <c r="AU24" i="12"/>
  <c r="AY24" i="12"/>
  <c r="EE24" i="12"/>
  <c r="BW24" i="12"/>
  <c r="U24" i="12"/>
  <c r="EC24" i="12"/>
  <c r="BU24" i="12"/>
  <c r="CW24" i="12"/>
  <c r="BS24" i="12"/>
  <c r="DL24" i="12"/>
  <c r="AG24" i="12"/>
  <c r="BA24" i="12"/>
  <c r="BC24" i="12"/>
  <c r="CP24" i="12"/>
  <c r="EJ24" i="12"/>
  <c r="EF24" i="12"/>
  <c r="CG24" i="12"/>
  <c r="DY24" i="12"/>
  <c r="AW24" i="12"/>
  <c r="CJ24" i="12"/>
  <c r="BL24" i="12"/>
  <c r="EH24" i="12"/>
  <c r="EP68" i="12"/>
  <c r="F68" i="12"/>
  <c r="AJ68" i="12"/>
  <c r="AO68" i="12"/>
  <c r="BC68" i="12"/>
  <c r="CW68" i="12"/>
  <c r="CB68" i="12"/>
  <c r="EL68" i="12"/>
  <c r="BQ68" i="12"/>
  <c r="BN68" i="12"/>
  <c r="AB68" i="12"/>
  <c r="BR68" i="12"/>
  <c r="DV68" i="12"/>
  <c r="AY68" i="12"/>
  <c r="AZ68" i="12"/>
  <c r="ED68" i="12"/>
  <c r="BA68" i="12"/>
  <c r="CC68" i="12"/>
  <c r="AA68" i="12"/>
  <c r="M68" i="12"/>
  <c r="AG68" i="12"/>
  <c r="BP68" i="12"/>
  <c r="AN68" i="12"/>
  <c r="AT68" i="12"/>
  <c r="BY68" i="12"/>
  <c r="DH68" i="12"/>
  <c r="DL68" i="12"/>
  <c r="DY68" i="12"/>
  <c r="EB68" i="12"/>
  <c r="L68" i="12"/>
  <c r="CS68" i="12"/>
  <c r="BL68" i="12"/>
  <c r="AQ68" i="12"/>
  <c r="CD68" i="12"/>
  <c r="EO68" i="12"/>
  <c r="BI68" i="12"/>
  <c r="DJ68" i="12"/>
  <c r="W68" i="12"/>
  <c r="DO68" i="12"/>
  <c r="CP68" i="12"/>
  <c r="S68" i="12"/>
  <c r="DC83" i="12"/>
  <c r="D83" i="12"/>
  <c r="Y83" i="12"/>
  <c r="AO83" i="12"/>
  <c r="BX83" i="12"/>
  <c r="CB83" i="12"/>
  <c r="AF83" i="12"/>
  <c r="DY83" i="12"/>
  <c r="BP83" i="12"/>
  <c r="EN83" i="12"/>
  <c r="S83" i="12"/>
  <c r="CG83" i="12"/>
  <c r="T83" i="12"/>
  <c r="CW83" i="12"/>
  <c r="N83" i="12"/>
  <c r="DW83" i="12"/>
  <c r="DV83" i="12"/>
  <c r="EI83" i="12"/>
  <c r="R83" i="12"/>
  <c r="E83" i="12"/>
  <c r="AU83" i="12"/>
  <c r="AS83" i="12"/>
  <c r="DG83" i="12"/>
  <c r="U83" i="12"/>
  <c r="DR83" i="12"/>
  <c r="AJ83" i="12"/>
  <c r="BQ83" i="12"/>
  <c r="EM83" i="12"/>
  <c r="CU83" i="12"/>
  <c r="BF83" i="12"/>
  <c r="AL83" i="12"/>
  <c r="CZ83" i="12"/>
  <c r="AM83" i="12"/>
  <c r="DP83" i="12"/>
  <c r="AB83" i="12"/>
  <c r="AA83" i="12"/>
  <c r="EL83" i="12"/>
  <c r="DB83" i="12"/>
  <c r="EH83" i="12"/>
  <c r="DQ83" i="12"/>
  <c r="L83" i="12"/>
  <c r="AI83" i="12"/>
  <c r="V83" i="12"/>
  <c r="DO83" i="12"/>
  <c r="ED83" i="12"/>
  <c r="BN83" i="12"/>
  <c r="BI83" i="12"/>
  <c r="AR83" i="12"/>
  <c r="BZ83" i="12"/>
  <c r="F83" i="12"/>
  <c r="AW83" i="12"/>
  <c r="M83" i="12"/>
  <c r="EA83" i="12"/>
  <c r="EP83" i="12"/>
  <c r="CQ83" i="12"/>
  <c r="G83" i="12"/>
  <c r="DS83" i="12"/>
  <c r="DK83" i="12"/>
  <c r="BU83" i="12"/>
  <c r="CP83" i="12"/>
  <c r="CC83" i="12"/>
  <c r="DI83" i="12"/>
  <c r="BA83" i="12"/>
  <c r="DE83" i="12"/>
  <c r="I83" i="12"/>
  <c r="EG83" i="12"/>
  <c r="Q83" i="12"/>
  <c r="DZ83" i="12"/>
  <c r="CH83" i="12"/>
  <c r="BJ83" i="12"/>
  <c r="EC83" i="12"/>
  <c r="CR83" i="12"/>
  <c r="CL83" i="12"/>
  <c r="BB83" i="12"/>
  <c r="BK83" i="12"/>
  <c r="CA83" i="12"/>
  <c r="DA83" i="12"/>
  <c r="EJ83" i="12"/>
  <c r="BM83" i="12"/>
  <c r="AT83" i="12"/>
  <c r="O83" i="12"/>
  <c r="W83" i="12"/>
  <c r="J83" i="12"/>
  <c r="CF83" i="12"/>
  <c r="AC83" i="12"/>
  <c r="CK83" i="12"/>
  <c r="H83" i="12"/>
  <c r="DF83" i="12"/>
  <c r="AH83" i="12"/>
  <c r="BL83" i="12"/>
  <c r="AX83" i="12"/>
  <c r="DX83" i="12"/>
  <c r="BO83" i="12"/>
  <c r="CJ83" i="12"/>
  <c r="AQ83" i="12"/>
  <c r="AE83" i="12"/>
  <c r="BS83" i="12"/>
  <c r="BW83" i="12"/>
  <c r="CS83" i="12"/>
  <c r="CV83" i="12"/>
  <c r="AK83" i="12"/>
  <c r="Z83" i="12"/>
  <c r="DU83" i="12"/>
  <c r="CN83" i="12"/>
  <c r="CO83" i="12"/>
  <c r="DM83" i="12"/>
  <c r="EB83" i="12"/>
  <c r="EO83" i="12"/>
  <c r="CX83" i="12"/>
  <c r="CE83" i="12"/>
  <c r="DN83" i="12"/>
  <c r="K83" i="12"/>
  <c r="DJ83" i="12"/>
  <c r="EE83" i="12"/>
  <c r="CD83" i="12"/>
  <c r="EK83" i="12"/>
  <c r="AW36" i="12"/>
  <c r="CY36" i="12"/>
  <c r="AS36" i="12"/>
  <c r="AP36" i="12"/>
  <c r="S36" i="12"/>
  <c r="BP36" i="12"/>
  <c r="AC36" i="12"/>
  <c r="CK36" i="12"/>
  <c r="EP36" i="12"/>
  <c r="DJ36" i="12"/>
  <c r="AT36" i="12"/>
  <c r="EE36" i="12"/>
  <c r="BU36" i="12"/>
  <c r="CW36" i="12"/>
  <c r="DA36" i="12"/>
  <c r="AH36" i="12"/>
  <c r="DH36" i="12"/>
  <c r="AL36" i="12"/>
  <c r="DM36" i="12"/>
  <c r="AX36" i="12"/>
  <c r="BL36" i="12"/>
  <c r="AO36" i="12"/>
  <c r="D36" i="12"/>
  <c r="DF36" i="12"/>
  <c r="AA36" i="12"/>
  <c r="EK36" i="12"/>
  <c r="EB36" i="12"/>
  <c r="CF36" i="12"/>
  <c r="EA36" i="12"/>
  <c r="BK36" i="12"/>
  <c r="EI36" i="12"/>
  <c r="EG36" i="12"/>
  <c r="BA36" i="12"/>
  <c r="BO36" i="12"/>
  <c r="CN36" i="12"/>
  <c r="DD36" i="12"/>
  <c r="BR36" i="12"/>
  <c r="DB36" i="12"/>
  <c r="CZ36" i="12"/>
  <c r="CA36" i="12"/>
  <c r="BF36" i="12"/>
  <c r="ED36" i="12"/>
  <c r="BY36" i="12"/>
  <c r="DN36" i="12"/>
  <c r="BZ36" i="12"/>
  <c r="CS36" i="12"/>
  <c r="BV36" i="12"/>
  <c r="U36" i="12"/>
  <c r="CE36" i="12"/>
  <c r="DU36" i="12"/>
  <c r="AJ36" i="12"/>
  <c r="AQ36" i="12"/>
  <c r="DT36" i="12"/>
  <c r="CR36" i="12"/>
  <c r="AR36" i="12"/>
  <c r="AB36" i="12"/>
  <c r="BT36" i="12"/>
  <c r="BB36" i="12"/>
  <c r="DY36" i="12"/>
  <c r="EJ36" i="12"/>
  <c r="BH36" i="12"/>
  <c r="EF36" i="12"/>
  <c r="EC36" i="12"/>
  <c r="CT36" i="12"/>
  <c r="DG36" i="12"/>
  <c r="EL36" i="12"/>
  <c r="BQ36" i="12"/>
  <c r="V36" i="12"/>
  <c r="BM36" i="12"/>
  <c r="AG36" i="12"/>
  <c r="DX36" i="12"/>
  <c r="DV36" i="12"/>
  <c r="CL36" i="12"/>
  <c r="AK36" i="12"/>
  <c r="AZ36" i="12"/>
  <c r="CM36" i="12"/>
  <c r="DI36" i="12"/>
  <c r="BW36" i="12"/>
  <c r="DZ36" i="12"/>
  <c r="DO36" i="12"/>
  <c r="AM36" i="12"/>
  <c r="DQ36" i="12"/>
  <c r="DR36" i="12"/>
  <c r="CO36" i="12"/>
  <c r="Y36" i="12"/>
  <c r="CD36" i="12"/>
  <c r="BC36" i="12"/>
  <c r="CQ36" i="12"/>
  <c r="AU36" i="12"/>
  <c r="CX36" i="12"/>
  <c r="BS36" i="12"/>
  <c r="CU36" i="12"/>
  <c r="X36" i="12"/>
  <c r="AI36" i="12"/>
  <c r="H36" i="12" s="1"/>
  <c r="AE36" i="12"/>
  <c r="EN36" i="12"/>
  <c r="BX36" i="12"/>
  <c r="CB36" i="12"/>
  <c r="DP36" i="12"/>
  <c r="CV36" i="12"/>
  <c r="CP36" i="12"/>
  <c r="W36" i="12"/>
  <c r="DK36" i="12"/>
  <c r="EH36" i="12"/>
  <c r="BG36" i="12"/>
  <c r="CH36" i="12"/>
  <c r="Z36" i="12"/>
  <c r="DS36" i="12"/>
  <c r="CI36" i="12"/>
  <c r="DE36" i="12"/>
  <c r="CG36" i="12"/>
  <c r="CC36" i="12"/>
  <c r="T36" i="12"/>
  <c r="EM36" i="12"/>
  <c r="BJ36" i="12"/>
  <c r="AN36" i="12"/>
  <c r="AY36" i="12"/>
  <c r="DW36" i="12"/>
  <c r="EO36" i="12"/>
  <c r="CJ36" i="12"/>
  <c r="AF36" i="12"/>
  <c r="DL36" i="12"/>
  <c r="BI36" i="12"/>
  <c r="AV36" i="12"/>
  <c r="DC36" i="12"/>
  <c r="BN36" i="12"/>
  <c r="AD36" i="12"/>
  <c r="EB84" i="12"/>
  <c r="AG84" i="12"/>
  <c r="CT84" i="12"/>
  <c r="CH84" i="12"/>
  <c r="CP84" i="12"/>
  <c r="AH84" i="12"/>
  <c r="DA84" i="12"/>
  <c r="AO84" i="12"/>
  <c r="BP84" i="12"/>
  <c r="AR84" i="12"/>
  <c r="BV84" i="12"/>
  <c r="AM84" i="12"/>
  <c r="BN84" i="12"/>
  <c r="EC84" i="12"/>
  <c r="CE84" i="12"/>
  <c r="DF84" i="12"/>
  <c r="AY84" i="12"/>
  <c r="BQ84" i="12"/>
  <c r="CC84" i="12"/>
  <c r="CX84" i="12"/>
  <c r="AK84" i="12"/>
  <c r="I84" i="12"/>
  <c r="BJ84" i="12"/>
  <c r="J84" i="12"/>
  <c r="AL84" i="12"/>
  <c r="EH84" i="12"/>
  <c r="EI84" i="12"/>
  <c r="DS84" i="12"/>
  <c r="W84" i="12"/>
  <c r="EJ84" i="12"/>
  <c r="O84" i="12"/>
  <c r="EE84" i="12"/>
  <c r="AS84" i="12"/>
  <c r="DV84" i="12"/>
  <c r="BO84" i="12"/>
  <c r="AF84" i="12"/>
  <c r="DB84" i="12"/>
  <c r="BC84" i="12"/>
  <c r="DC84" i="12"/>
  <c r="DE84" i="12"/>
  <c r="CJ84" i="12"/>
  <c r="BZ84" i="12"/>
  <c r="DQ84" i="12"/>
  <c r="EL84" i="12"/>
  <c r="EO84" i="12"/>
  <c r="EM84" i="12"/>
  <c r="CK84" i="12"/>
  <c r="V84" i="12"/>
  <c r="EF84" i="12"/>
  <c r="R84" i="12"/>
  <c r="DZ84" i="12"/>
  <c r="BF84" i="12"/>
  <c r="DO84" i="12"/>
  <c r="EG84" i="12"/>
  <c r="AD84" i="12"/>
  <c r="BY84" i="12"/>
  <c r="N84" i="12"/>
  <c r="T84" i="12"/>
  <c r="CF84" i="12"/>
  <c r="DI84" i="12"/>
  <c r="K84" i="12"/>
  <c r="DL84" i="12"/>
  <c r="ED84" i="12"/>
  <c r="BX84" i="12"/>
  <c r="CO84" i="12"/>
  <c r="P84" i="12"/>
  <c r="DN84" i="12"/>
  <c r="CN84" i="12"/>
  <c r="DP84" i="12"/>
  <c r="BS84" i="12"/>
  <c r="DW84" i="12"/>
  <c r="Z84" i="12"/>
  <c r="CG84" i="12"/>
  <c r="DD84" i="12"/>
  <c r="DY84" i="12"/>
  <c r="DM84" i="12"/>
  <c r="M84" i="12"/>
  <c r="CU84" i="12"/>
  <c r="CM84" i="12"/>
  <c r="CY84" i="12"/>
  <c r="EK84" i="12"/>
  <c r="AZ84" i="12"/>
  <c r="BB84" i="12"/>
  <c r="DJ84" i="12"/>
  <c r="U84" i="12"/>
  <c r="S84" i="12"/>
  <c r="G84" i="12"/>
  <c r="L84" i="12"/>
  <c r="EA84" i="12"/>
  <c r="AB84" i="12"/>
  <c r="BG84" i="12"/>
  <c r="Y84" i="12"/>
  <c r="CW84" i="12"/>
  <c r="BU84" i="12"/>
  <c r="EN84" i="12"/>
  <c r="CL84" i="12"/>
  <c r="BR84" i="12"/>
  <c r="CS84" i="12"/>
  <c r="BM84" i="12"/>
  <c r="AJ84" i="12"/>
  <c r="DG84" i="12"/>
  <c r="AT84" i="12"/>
  <c r="AU84" i="12"/>
  <c r="CI84" i="12"/>
  <c r="AV84" i="12"/>
  <c r="CD84" i="12"/>
  <c r="DT84" i="12"/>
  <c r="BH84" i="12"/>
  <c r="DX84" i="12"/>
  <c r="BT84" i="12"/>
  <c r="X84" i="12"/>
  <c r="DU84" i="12"/>
  <c r="EP84" i="12"/>
  <c r="CA84" i="12"/>
  <c r="AE84" i="12"/>
  <c r="AP84" i="12"/>
  <c r="CR84" i="12"/>
  <c r="BI84" i="12"/>
  <c r="AX84" i="12"/>
  <c r="CV84" i="12"/>
  <c r="Q84" i="12"/>
  <c r="H84" i="12"/>
  <c r="CB84" i="12"/>
  <c r="AN84" i="12"/>
  <c r="AQ84" i="12"/>
  <c r="CQ84" i="12"/>
  <c r="AI84" i="12"/>
  <c r="AA84" i="12"/>
  <c r="BA84" i="12"/>
  <c r="D84" i="12"/>
  <c r="E84" i="12"/>
  <c r="F84" i="12"/>
  <c r="BL84" i="12"/>
  <c r="CZ84" i="12"/>
  <c r="AC84" i="12"/>
  <c r="BK84" i="12"/>
  <c r="AW84" i="12"/>
  <c r="DH84" i="12"/>
  <c r="DK84" i="12"/>
  <c r="BW84" i="12"/>
  <c r="DR84" i="12"/>
  <c r="G65" i="20"/>
  <c r="F65" i="20" s="1"/>
  <c r="D38" i="20"/>
  <c r="E38" i="20" s="1"/>
  <c r="C36" i="27" s="1"/>
  <c r="AQ47" i="12"/>
  <c r="BW47" i="12"/>
  <c r="BG47" i="12"/>
  <c r="EC47" i="12"/>
  <c r="AZ47" i="12"/>
  <c r="CD47" i="12"/>
  <c r="AD47" i="12"/>
  <c r="BT47" i="12"/>
  <c r="DM47" i="12"/>
  <c r="CA47" i="12"/>
  <c r="BS47" i="12"/>
  <c r="DL47" i="12"/>
  <c r="AJ47" i="12"/>
  <c r="CT47" i="12"/>
  <c r="BF47" i="12"/>
  <c r="AE47" i="12"/>
  <c r="AH47" i="12"/>
  <c r="H47" i="12"/>
  <c r="DG47" i="12"/>
  <c r="BN47" i="12"/>
  <c r="EI47" i="12"/>
  <c r="CP47" i="12"/>
  <c r="AF47" i="12"/>
  <c r="L47" i="12"/>
  <c r="EN47" i="12"/>
  <c r="CU47" i="12"/>
  <c r="AW47" i="12"/>
  <c r="DY47" i="12"/>
  <c r="BU47" i="12"/>
  <c r="ED47" i="12"/>
  <c r="CH47" i="12"/>
  <c r="AM47" i="12"/>
  <c r="DO47" i="12"/>
  <c r="BI47" i="12"/>
  <c r="K47" i="12"/>
  <c r="DR47" i="12"/>
  <c r="BX47" i="12"/>
  <c r="Y47" i="12"/>
  <c r="DB47" i="12"/>
  <c r="AU47" i="12"/>
  <c r="I47" i="12"/>
  <c r="BR47" i="12"/>
  <c r="DF47" i="12"/>
  <c r="G47" i="12"/>
  <c r="BA47" i="12"/>
  <c r="CL47" i="12"/>
  <c r="CW47" i="12"/>
  <c r="EO47" i="12"/>
  <c r="CG47" i="12"/>
  <c r="EM47" i="12"/>
  <c r="Q47" i="12"/>
  <c r="AO47" i="12"/>
  <c r="EL47" i="12"/>
  <c r="AV47" i="12"/>
  <c r="CJ47" i="12"/>
  <c r="DX47" i="12"/>
  <c r="AA47" i="12"/>
  <c r="BQ47" i="12"/>
  <c r="O47" i="12"/>
  <c r="EP47" i="12"/>
  <c r="BZ47" i="12"/>
  <c r="EA47" i="12"/>
  <c r="BO47" i="12"/>
  <c r="BP47" i="12"/>
  <c r="D47" i="12"/>
  <c r="U47" i="12"/>
  <c r="EH47" i="12"/>
  <c r="BY47" i="12"/>
  <c r="E47" i="12"/>
  <c r="CM47" i="12"/>
  <c r="DI47" i="12"/>
  <c r="DV47" i="12"/>
  <c r="T47" i="12"/>
  <c r="BK47" i="12"/>
  <c r="DE47" i="12"/>
  <c r="EE47" i="12"/>
  <c r="AN47" i="12"/>
  <c r="F47" i="12"/>
  <c r="DZ47" i="12"/>
  <c r="BC47" i="12"/>
  <c r="DK47" i="12"/>
  <c r="AP47" i="12"/>
  <c r="BB47" i="12"/>
  <c r="DP47" i="12"/>
  <c r="CO47" i="12"/>
  <c r="CR47" i="12"/>
  <c r="DS47" i="12"/>
  <c r="AT47" i="12"/>
  <c r="CY47" i="12"/>
  <c r="P47" i="12"/>
  <c r="DA47" i="12"/>
  <c r="DW47" i="12"/>
  <c r="AL47" i="12"/>
  <c r="CF47" i="12"/>
  <c r="DH47" i="12"/>
  <c r="M47" i="12"/>
  <c r="DN47" i="12"/>
  <c r="AI47" i="12"/>
  <c r="CV47" i="12"/>
  <c r="Z47" i="12"/>
  <c r="CZ47" i="12"/>
  <c r="J47" i="12"/>
  <c r="AB47" i="12"/>
  <c r="CN47" i="12"/>
  <c r="DQ47" i="12"/>
  <c r="N47" i="12"/>
  <c r="EG47" i="12"/>
  <c r="BJ47" i="12"/>
  <c r="CC47" i="12"/>
  <c r="AX47" i="12"/>
  <c r="EF47" i="12"/>
  <c r="AC47" i="12"/>
  <c r="BO8" i="12"/>
  <c r="Z8" i="12"/>
  <c r="AP8" i="12"/>
  <c r="CI8" i="12"/>
  <c r="EP8" i="12"/>
  <c r="AA8" i="12"/>
  <c r="BY8" i="12"/>
  <c r="AQ8" i="12"/>
  <c r="EM8" i="12"/>
  <c r="V8" i="12"/>
  <c r="DB8" i="12"/>
  <c r="DF8" i="12"/>
  <c r="CT8" i="12"/>
  <c r="CN8" i="12"/>
  <c r="EF8" i="12"/>
  <c r="T8" i="12"/>
  <c r="BI8" i="12"/>
  <c r="AL8" i="12"/>
  <c r="CO8" i="12"/>
  <c r="EJ8" i="12"/>
  <c r="DZ8" i="12"/>
  <c r="EO8" i="12"/>
  <c r="AK8" i="12"/>
  <c r="DX8" i="12"/>
  <c r="CR8" i="12"/>
  <c r="DT8" i="12"/>
  <c r="BL8" i="12"/>
  <c r="S8" i="12"/>
  <c r="CL8" i="12"/>
  <c r="CU8" i="12"/>
  <c r="DE8" i="12"/>
  <c r="DA8" i="12"/>
  <c r="BC8" i="12"/>
  <c r="CA8" i="12"/>
  <c r="EB8" i="12"/>
  <c r="CS8" i="12"/>
  <c r="BZ8" i="12"/>
  <c r="DO8" i="12"/>
  <c r="AI8" i="12"/>
  <c r="AT8" i="12"/>
  <c r="DU8" i="12"/>
  <c r="BJ8" i="12"/>
  <c r="Y8" i="12"/>
  <c r="DJ8" i="12"/>
  <c r="AD8" i="12"/>
  <c r="DD8" i="12"/>
  <c r="DV8" i="12"/>
  <c r="CF8" i="12"/>
  <c r="BA8" i="12"/>
  <c r="BN8" i="12"/>
  <c r="BH8" i="12"/>
  <c r="U8" i="12"/>
  <c r="CP8" i="12"/>
  <c r="CG8" i="12"/>
  <c r="BM8" i="12"/>
  <c r="BS8" i="12"/>
  <c r="CH8" i="12"/>
  <c r="AS8" i="12"/>
  <c r="AR8" i="12"/>
  <c r="CX8" i="12"/>
  <c r="AO8" i="12"/>
  <c r="CV8" i="12"/>
  <c r="CB8" i="12"/>
  <c r="BK8" i="12"/>
  <c r="EN8" i="12"/>
  <c r="DI8" i="12"/>
  <c r="EA8" i="12"/>
  <c r="AX8" i="12"/>
  <c r="BT8" i="12"/>
  <c r="AH8" i="12"/>
  <c r="CJ8" i="12"/>
  <c r="DQ8" i="12"/>
  <c r="AJ8" i="12"/>
  <c r="DY8" i="12"/>
  <c r="DG8" i="12"/>
  <c r="CZ8" i="12"/>
  <c r="BX8" i="12"/>
  <c r="AW8" i="12"/>
  <c r="DN8" i="12"/>
  <c r="AN8" i="12"/>
  <c r="AY8" i="12"/>
  <c r="BU8" i="12"/>
  <c r="DK8" i="12"/>
  <c r="ED8" i="12"/>
  <c r="BF8" i="12"/>
  <c r="EH8" i="12"/>
  <c r="BV8" i="12"/>
  <c r="CK8" i="12"/>
  <c r="BQ8" i="12"/>
  <c r="DM8" i="12"/>
  <c r="AG8" i="12"/>
  <c r="CM8" i="12"/>
  <c r="EE8" i="12"/>
  <c r="EL8" i="12"/>
  <c r="DC8" i="12"/>
  <c r="BG8" i="12"/>
  <c r="DL8" i="12"/>
  <c r="AZ8" i="12"/>
  <c r="AU8" i="12"/>
  <c r="AV8" i="12"/>
  <c r="DW8" i="12"/>
  <c r="CY8" i="12"/>
  <c r="AF8" i="12"/>
  <c r="AB8" i="12"/>
  <c r="BP8" i="12"/>
  <c r="CE8" i="12"/>
  <c r="AM8" i="12"/>
  <c r="CC8" i="12"/>
  <c r="EG8" i="12"/>
  <c r="BB8" i="12"/>
  <c r="DP8" i="12"/>
  <c r="X8" i="12"/>
  <c r="EK8" i="12"/>
  <c r="DS8" i="12"/>
  <c r="AC8" i="12"/>
  <c r="CW8" i="12"/>
  <c r="CQ8" i="12"/>
  <c r="AE8" i="12"/>
  <c r="CD8" i="12"/>
  <c r="BR8" i="12"/>
  <c r="AQ23" i="33"/>
  <c r="D23" i="33"/>
  <c r="DR20" i="11" s="1"/>
  <c r="BH17" i="23" s="1"/>
  <c r="DK32" i="12"/>
  <c r="EN32" i="12"/>
  <c r="CU32" i="12"/>
  <c r="BY32" i="12"/>
  <c r="AN32" i="12"/>
  <c r="EA32" i="12"/>
  <c r="BP32" i="12"/>
  <c r="EG32" i="12"/>
  <c r="DG32" i="12"/>
  <c r="BT32" i="12"/>
  <c r="BN32" i="12"/>
  <c r="BU32" i="12"/>
  <c r="AF32" i="12"/>
  <c r="BK32" i="12"/>
  <c r="BA32" i="12"/>
  <c r="DA32" i="12"/>
  <c r="BR32" i="12"/>
  <c r="BC32" i="12"/>
  <c r="DT32" i="12"/>
  <c r="AL32" i="12"/>
  <c r="EM32" i="12"/>
  <c r="AU32" i="12"/>
  <c r="BS32" i="12"/>
  <c r="AT32" i="12"/>
  <c r="CZ32" i="12"/>
  <c r="X32" i="12"/>
  <c r="Q56" i="12"/>
  <c r="AH56" i="12"/>
  <c r="BB56" i="12"/>
  <c r="AP56" i="12"/>
  <c r="DR56" i="12"/>
  <c r="DK56" i="12"/>
  <c r="ED56" i="12"/>
  <c r="DC56" i="12"/>
  <c r="AU56" i="12"/>
  <c r="EJ56" i="12"/>
  <c r="DY56" i="12"/>
  <c r="CF56" i="12"/>
  <c r="CA56" i="12"/>
  <c r="K56" i="12"/>
  <c r="EA56" i="12"/>
  <c r="S56" i="12"/>
  <c r="EO56" i="12"/>
  <c r="CJ56" i="12"/>
  <c r="AS56" i="12"/>
  <c r="AL56" i="12"/>
  <c r="AV56" i="12"/>
  <c r="BT56" i="12"/>
  <c r="DG56" i="12"/>
  <c r="AI56" i="12"/>
  <c r="DP56" i="12"/>
  <c r="AM56" i="12"/>
  <c r="CK56" i="12"/>
  <c r="DZ56" i="12"/>
  <c r="BO56" i="12"/>
  <c r="DL56" i="12"/>
  <c r="H56" i="12"/>
  <c r="CL56" i="12"/>
  <c r="BW56" i="12"/>
  <c r="L56" i="12"/>
  <c r="AF56" i="12"/>
  <c r="CU56" i="12"/>
  <c r="DB56" i="12"/>
  <c r="X56" i="12"/>
  <c r="CX56" i="12"/>
  <c r="BF56" i="12"/>
  <c r="EB56" i="12"/>
  <c r="DJ56" i="12"/>
  <c r="O56" i="12"/>
  <c r="CB56" i="12"/>
  <c r="DN56" i="12"/>
  <c r="R56" i="12"/>
  <c r="AN56" i="12"/>
  <c r="V56" i="12"/>
  <c r="AW56" i="12"/>
  <c r="DT56" i="12"/>
  <c r="BG56" i="12"/>
  <c r="D56" i="12"/>
  <c r="EP56" i="12"/>
  <c r="BS56" i="12"/>
  <c r="BZ56" i="12"/>
  <c r="CN56" i="12"/>
  <c r="AT56" i="12"/>
  <c r="CS56" i="12"/>
  <c r="CY56" i="12"/>
  <c r="W56" i="12"/>
  <c r="BY56" i="12"/>
  <c r="CW56" i="12"/>
  <c r="AR56" i="12"/>
  <c r="M56" i="12"/>
  <c r="AY56" i="12"/>
  <c r="BX56" i="12"/>
  <c r="F56" i="12"/>
  <c r="EG56" i="12"/>
  <c r="BI56" i="12"/>
  <c r="BL56" i="12"/>
  <c r="DA56" i="12"/>
  <c r="AO56" i="12"/>
  <c r="CQ56" i="12"/>
  <c r="EL56" i="12"/>
  <c r="EM56" i="12"/>
  <c r="AD56" i="12"/>
  <c r="DM56" i="12"/>
  <c r="EK56" i="12"/>
  <c r="Y56" i="12"/>
  <c r="DE56" i="12"/>
  <c r="Z56" i="12"/>
  <c r="CV56" i="12"/>
  <c r="CC56" i="12"/>
  <c r="CO56" i="12"/>
  <c r="EF56" i="12"/>
  <c r="DW56" i="12"/>
  <c r="U56" i="12"/>
  <c r="G56" i="12"/>
  <c r="CR56" i="12"/>
  <c r="DS56" i="12"/>
  <c r="AG56" i="12"/>
  <c r="EH56" i="12"/>
  <c r="J56" i="12"/>
  <c r="CH56" i="12"/>
  <c r="E56" i="12"/>
  <c r="CM56" i="12"/>
  <c r="CD56" i="12"/>
  <c r="DF56" i="12"/>
  <c r="BV56" i="12"/>
  <c r="DX56" i="12"/>
  <c r="EN56" i="12"/>
  <c r="BH56" i="12"/>
  <c r="AQ56" i="12"/>
  <c r="BM56" i="12"/>
  <c r="BP56" i="12"/>
  <c r="AK56" i="12"/>
  <c r="CI76" i="12"/>
  <c r="BP76" i="12"/>
  <c r="EP76" i="12"/>
  <c r="BY76" i="12"/>
  <c r="L76" i="12"/>
  <c r="DG76" i="12"/>
  <c r="H76" i="12"/>
  <c r="EK76" i="12"/>
  <c r="BM76" i="12"/>
  <c r="DM76" i="12"/>
  <c r="DL76" i="12"/>
  <c r="BS76" i="12"/>
  <c r="BG76" i="12"/>
  <c r="D63" i="20"/>
  <c r="E63" i="20" s="1"/>
  <c r="C61" i="27" s="1"/>
  <c r="CO48" i="12"/>
  <c r="CI48" i="12"/>
  <c r="V48" i="12"/>
  <c r="AB48" i="12"/>
  <c r="AV48" i="12"/>
  <c r="DP48" i="12"/>
  <c r="CH48" i="12"/>
  <c r="AQ48" i="12"/>
  <c r="DK48" i="12"/>
  <c r="F48" i="12"/>
  <c r="BH48" i="12"/>
  <c r="EM48" i="12"/>
  <c r="BX48" i="12"/>
  <c r="AX48" i="12"/>
  <c r="BW48" i="12"/>
  <c r="CR48" i="12"/>
  <c r="K48" i="12"/>
  <c r="BS48" i="12"/>
  <c r="BY48" i="12"/>
  <c r="EC48" i="12"/>
  <c r="CQ48" i="12"/>
  <c r="U48" i="12"/>
  <c r="DE48" i="12"/>
  <c r="CA48" i="12"/>
  <c r="AL48" i="12"/>
  <c r="BP48" i="12"/>
  <c r="EN48" i="12"/>
  <c r="AZ48" i="12"/>
  <c r="CC48" i="12"/>
  <c r="J48" i="12"/>
  <c r="EF48" i="12"/>
  <c r="DY48" i="12"/>
  <c r="BG48" i="12"/>
  <c r="BB48" i="12"/>
  <c r="BQ48" i="12"/>
  <c r="X48" i="12"/>
  <c r="AF48" i="12"/>
  <c r="DR48" i="12"/>
  <c r="CK48" i="12"/>
  <c r="N48" i="12"/>
  <c r="DN48" i="12"/>
  <c r="BF48" i="12"/>
  <c r="BI48" i="12"/>
  <c r="DM48" i="12"/>
  <c r="EI48" i="12"/>
  <c r="AC48" i="12"/>
  <c r="DV48" i="12"/>
  <c r="I48" i="12"/>
  <c r="BO48" i="12"/>
  <c r="DQ48" i="12"/>
  <c r="DX48" i="12"/>
  <c r="EH48" i="12"/>
  <c r="EA48" i="12"/>
  <c r="AG48" i="12"/>
  <c r="R48" i="12"/>
  <c r="EE48" i="12"/>
  <c r="CE48" i="12"/>
  <c r="DS48" i="12"/>
  <c r="EK48" i="12"/>
  <c r="DJ48" i="12"/>
  <c r="EL48" i="12"/>
  <c r="BC48" i="12"/>
  <c r="CB48" i="12"/>
  <c r="CL48" i="12"/>
  <c r="CZ48" i="12"/>
  <c r="CT48" i="12"/>
  <c r="DB48" i="12"/>
  <c r="AH48" i="12"/>
  <c r="DT48" i="12"/>
  <c r="CU48" i="12"/>
  <c r="O48" i="12"/>
  <c r="AU48" i="12"/>
  <c r="DH48" i="12"/>
  <c r="BL48" i="12"/>
  <c r="BZ48" i="12"/>
  <c r="CS48" i="12"/>
  <c r="CX48" i="12"/>
  <c r="AS48" i="12"/>
  <c r="DF48" i="12"/>
  <c r="AM48" i="12"/>
  <c r="BU48" i="12"/>
  <c r="BA48" i="12"/>
  <c r="E48" i="12"/>
  <c r="P48" i="12"/>
  <c r="CN48" i="12"/>
  <c r="CP48" i="12"/>
  <c r="AW48" i="12"/>
  <c r="BN48" i="12"/>
  <c r="CD48" i="12"/>
  <c r="G48" i="12"/>
  <c r="BK48" i="12"/>
  <c r="DO48" i="12"/>
  <c r="AE48" i="12"/>
  <c r="DW48" i="12"/>
  <c r="EG48" i="12"/>
  <c r="AI48" i="12"/>
  <c r="AO48" i="12"/>
  <c r="DD48" i="12"/>
  <c r="AP48" i="12"/>
  <c r="BV48" i="12"/>
  <c r="BT48" i="12"/>
  <c r="CV48" i="12"/>
  <c r="AA48" i="12"/>
  <c r="DG48" i="12"/>
  <c r="DZ48" i="12"/>
  <c r="EJ48" i="12"/>
  <c r="L48" i="12"/>
  <c r="AT48" i="12"/>
  <c r="S48" i="12"/>
  <c r="AR48" i="12"/>
  <c r="Y48" i="12"/>
  <c r="DC48" i="12"/>
  <c r="BJ48" i="12"/>
  <c r="CY48" i="12"/>
  <c r="AK48" i="12"/>
  <c r="EO48" i="12"/>
  <c r="CW48" i="12"/>
  <c r="DI48" i="12"/>
  <c r="EB48" i="12"/>
  <c r="M48" i="12"/>
  <c r="EP48" i="12"/>
  <c r="AD48" i="12"/>
  <c r="DA48" i="12"/>
  <c r="ED48" i="12"/>
  <c r="CF48" i="12"/>
  <c r="W48" i="12"/>
  <c r="BR48" i="12"/>
  <c r="CG48" i="12"/>
  <c r="D48" i="12"/>
  <c r="Z48" i="12"/>
  <c r="CJ48" i="12"/>
  <c r="AJ48" i="12"/>
  <c r="CM48" i="12"/>
  <c r="T48" i="12"/>
  <c r="AY48" i="12"/>
  <c r="DU48" i="12"/>
  <c r="H48" i="12"/>
  <c r="DL48" i="12"/>
  <c r="AN48" i="12"/>
  <c r="BM48" i="12"/>
  <c r="CG11" i="33"/>
  <c r="D11" i="33"/>
  <c r="DR8" i="11" s="1"/>
  <c r="BH5" i="23" s="1"/>
  <c r="DI16" i="12"/>
  <c r="AI16" i="12"/>
  <c r="DU16" i="12"/>
  <c r="CX16" i="12"/>
  <c r="CS16" i="12"/>
  <c r="DS16" i="12"/>
  <c r="AR16" i="12"/>
  <c r="EG16" i="12"/>
  <c r="CU16" i="12"/>
  <c r="AL16" i="12"/>
  <c r="CL16" i="12"/>
  <c r="DD16" i="12"/>
  <c r="BX16" i="12"/>
  <c r="BJ16" i="12"/>
  <c r="DR16" i="12"/>
  <c r="AG16" i="12"/>
  <c r="DN16" i="12"/>
  <c r="ED16" i="12"/>
  <c r="DA16" i="12"/>
  <c r="DM16" i="12"/>
  <c r="AK16" i="12"/>
  <c r="AS16" i="12"/>
  <c r="BZ16" i="12"/>
  <c r="CO16" i="12"/>
  <c r="T16" i="12"/>
  <c r="CE16" i="12"/>
  <c r="S16" i="12"/>
  <c r="AY16" i="12"/>
  <c r="AT16" i="12"/>
  <c r="BF16" i="12"/>
  <c r="DV16" i="12"/>
  <c r="CQ16" i="12"/>
  <c r="EL16" i="12"/>
  <c r="Y16" i="12"/>
  <c r="Z16" i="12"/>
  <c r="CN16" i="12"/>
  <c r="EA16" i="12"/>
  <c r="CW16" i="12"/>
  <c r="CJ16" i="12"/>
  <c r="CM16" i="12"/>
  <c r="EI16" i="12"/>
  <c r="BA16" i="12"/>
  <c r="BC16" i="12"/>
  <c r="AO16" i="12"/>
  <c r="AV16" i="12"/>
  <c r="AD16" i="12"/>
  <c r="BM16" i="12"/>
  <c r="AE16" i="12"/>
  <c r="AJ16" i="12"/>
  <c r="EO16" i="12"/>
  <c r="DH16" i="12"/>
  <c r="AC16" i="12"/>
  <c r="DP16" i="12"/>
  <c r="CB16" i="12"/>
  <c r="AW16" i="12"/>
  <c r="DF16" i="12"/>
  <c r="CG16" i="12"/>
  <c r="BS16" i="12"/>
  <c r="BV16" i="12"/>
  <c r="DT16" i="12"/>
  <c r="BB16" i="12"/>
  <c r="EP16" i="12"/>
  <c r="CV16" i="12"/>
  <c r="BW16" i="12"/>
  <c r="AM16" i="12"/>
  <c r="BY16" i="12"/>
  <c r="V16" i="12"/>
  <c r="DC16" i="12"/>
  <c r="CI16" i="12"/>
  <c r="DL16" i="12"/>
  <c r="DE16" i="12"/>
  <c r="CD16" i="12"/>
  <c r="CF16" i="12"/>
  <c r="CY16" i="12"/>
  <c r="BK16" i="12"/>
  <c r="DK16" i="12"/>
  <c r="CT16" i="12"/>
  <c r="AU16" i="12"/>
  <c r="AP16" i="12"/>
  <c r="EM16" i="12"/>
  <c r="EB16" i="12"/>
  <c r="DY16" i="12"/>
  <c r="BQ16" i="12"/>
  <c r="BP16" i="12"/>
  <c r="CR16" i="12"/>
  <c r="CA16" i="12"/>
  <c r="EK16" i="12"/>
  <c r="CC16" i="12"/>
  <c r="AB16" i="12"/>
  <c r="CH16" i="12"/>
  <c r="X16" i="12"/>
  <c r="DW16" i="12"/>
  <c r="AZ16" i="12"/>
  <c r="BU16" i="12"/>
  <c r="DQ16" i="12"/>
  <c r="W16" i="12"/>
  <c r="AX16" i="12"/>
  <c r="CZ16" i="12"/>
  <c r="BR16" i="12"/>
  <c r="DB16" i="12"/>
  <c r="Z28" i="12"/>
  <c r="DL28" i="12"/>
  <c r="DJ28" i="12"/>
  <c r="D28" i="12"/>
  <c r="EC28" i="12"/>
  <c r="DX28" i="12"/>
  <c r="DZ28" i="12"/>
  <c r="AI28" i="12"/>
  <c r="BH28" i="12"/>
  <c r="DF28" i="12"/>
  <c r="AP28" i="12"/>
  <c r="X28" i="12"/>
  <c r="AF28" i="12"/>
  <c r="S28" i="12"/>
  <c r="DR28" i="12"/>
  <c r="BX28" i="12"/>
  <c r="AS28" i="12"/>
  <c r="AU28" i="12"/>
  <c r="CU28" i="12"/>
  <c r="T28" i="12"/>
  <c r="DD28" i="12"/>
  <c r="AW28" i="12"/>
  <c r="U28" i="12"/>
  <c r="EB28" i="12"/>
  <c r="AM28" i="12"/>
  <c r="DY28" i="12"/>
  <c r="AG28" i="12"/>
  <c r="CL28" i="12"/>
  <c r="CB28" i="12"/>
  <c r="EM28" i="12"/>
  <c r="EG28" i="12"/>
  <c r="CP28" i="12"/>
  <c r="CR28" i="12"/>
  <c r="EO28" i="12"/>
  <c r="EA28" i="12"/>
  <c r="AT28" i="12"/>
  <c r="DO28" i="12"/>
  <c r="ED28" i="12"/>
  <c r="BV28" i="12"/>
  <c r="AQ28" i="12"/>
  <c r="DI28" i="12"/>
  <c r="W28" i="12"/>
  <c r="BC28" i="12"/>
  <c r="DT28" i="12"/>
  <c r="BQ28" i="12"/>
  <c r="AD28" i="12"/>
  <c r="BT28" i="12"/>
  <c r="BA28" i="12"/>
  <c r="BJ28" i="12"/>
  <c r="AA28" i="12"/>
  <c r="AC28" i="12"/>
  <c r="EP28" i="12"/>
  <c r="CW28" i="12"/>
  <c r="BS28" i="12"/>
  <c r="Y28" i="12"/>
  <c r="AZ28" i="12"/>
  <c r="DP28" i="12"/>
  <c r="DG28" i="12"/>
  <c r="AX28" i="12"/>
  <c r="AH28" i="12"/>
  <c r="DS28" i="12"/>
  <c r="DV28" i="12"/>
  <c r="DQ28" i="12"/>
  <c r="BN28" i="12"/>
  <c r="AY28" i="12"/>
  <c r="DE28" i="12"/>
  <c r="DC28" i="12"/>
  <c r="DB28" i="12"/>
  <c r="CZ28" i="12"/>
  <c r="EF28" i="12"/>
  <c r="AJ28" i="12"/>
  <c r="BG28" i="12"/>
  <c r="CM28" i="12"/>
  <c r="AR28" i="12"/>
  <c r="CH28" i="12"/>
  <c r="AL28" i="12"/>
  <c r="CS28" i="12"/>
  <c r="BF28" i="12"/>
  <c r="DH28" i="12"/>
  <c r="CO28" i="12"/>
  <c r="DU28" i="12"/>
  <c r="EN28" i="12"/>
  <c r="CV28" i="12"/>
  <c r="BZ28" i="12"/>
  <c r="BR28" i="12"/>
  <c r="AN28" i="12"/>
  <c r="EE28" i="12"/>
  <c r="DA28" i="12"/>
  <c r="DN28" i="12"/>
  <c r="AK28" i="12"/>
  <c r="EJ28" i="12"/>
  <c r="BI28" i="12"/>
  <c r="AB28" i="12"/>
  <c r="EK28" i="12"/>
  <c r="DM28" i="12"/>
  <c r="CN28" i="12"/>
  <c r="CK28" i="12"/>
  <c r="BW28" i="12"/>
  <c r="BO28" i="12"/>
  <c r="BL28" i="12"/>
  <c r="CT28" i="12"/>
  <c r="AE28" i="12"/>
  <c r="AV28" i="12"/>
  <c r="CG28" i="12"/>
  <c r="CX28" i="12"/>
  <c r="EH28" i="12"/>
  <c r="BP28" i="12"/>
  <c r="EI28" i="12"/>
  <c r="BB28" i="12"/>
  <c r="CY28" i="12"/>
  <c r="EL28" i="12"/>
  <c r="CE28" i="12"/>
  <c r="AO28" i="12"/>
  <c r="V28" i="12"/>
  <c r="BK28" i="12"/>
  <c r="CJ28" i="12"/>
  <c r="DK28" i="12"/>
  <c r="BY28" i="12"/>
  <c r="CF28" i="12"/>
  <c r="CD28" i="12"/>
  <c r="DW28" i="12"/>
  <c r="BM28" i="12"/>
  <c r="CQ28" i="12"/>
  <c r="CI28" i="12"/>
  <c r="BU28" i="12"/>
  <c r="CC28" i="12"/>
  <c r="CA28" i="12"/>
  <c r="AQ35" i="33"/>
  <c r="D35" i="33"/>
  <c r="DR32" i="11" s="1"/>
  <c r="BH29" i="23" s="1"/>
  <c r="Y40" i="12"/>
  <c r="EL40" i="12"/>
  <c r="AF40" i="12"/>
  <c r="AM40" i="12"/>
  <c r="AD40" i="12"/>
  <c r="EH40" i="12"/>
  <c r="EN40" i="12"/>
  <c r="BH40" i="12"/>
  <c r="CY40" i="12"/>
  <c r="DF40" i="12"/>
  <c r="AV40" i="12"/>
  <c r="BZ40" i="12"/>
  <c r="BR40" i="12"/>
  <c r="AJ40" i="12"/>
  <c r="DV40" i="12"/>
  <c r="EF40" i="12"/>
  <c r="DI40" i="12"/>
  <c r="DA40" i="12"/>
  <c r="AY40" i="12"/>
  <c r="CI40" i="12"/>
  <c r="CW40" i="12"/>
  <c r="AR40" i="12"/>
  <c r="AB40" i="12"/>
  <c r="EB40" i="12"/>
  <c r="EG40" i="12"/>
  <c r="CA40" i="12"/>
  <c r="BA40" i="12"/>
  <c r="DG40" i="12"/>
  <c r="BM40" i="12"/>
  <c r="D40" i="12"/>
  <c r="BS40" i="12"/>
  <c r="BQ40" i="12"/>
  <c r="DD40" i="12"/>
  <c r="CE40" i="12"/>
  <c r="H40" i="12"/>
  <c r="AO40" i="12"/>
  <c r="W40" i="12"/>
  <c r="CG40" i="12"/>
  <c r="DJ40" i="12"/>
  <c r="CF40" i="12"/>
  <c r="P40" i="12"/>
  <c r="AP40" i="12"/>
  <c r="AI40" i="12"/>
  <c r="DZ40" i="12"/>
  <c r="S40" i="12"/>
  <c r="AK40" i="12"/>
  <c r="DN40" i="12"/>
  <c r="CK40" i="12"/>
  <c r="BL40" i="12"/>
  <c r="E40" i="12"/>
  <c r="BO40" i="12"/>
  <c r="DY40" i="12"/>
  <c r="DC40" i="12"/>
  <c r="CS40" i="12"/>
  <c r="G40" i="12"/>
  <c r="CX40" i="12"/>
  <c r="AW40" i="12"/>
  <c r="EC40" i="12"/>
  <c r="CL40" i="12"/>
  <c r="EK40" i="12"/>
  <c r="AE40" i="12"/>
  <c r="BT40" i="12"/>
  <c r="J40" i="12"/>
  <c r="AH40" i="12"/>
  <c r="AL40" i="12"/>
  <c r="L40" i="12"/>
  <c r="U40" i="12"/>
  <c r="EM40" i="12"/>
  <c r="BB40" i="12"/>
  <c r="DQ40" i="12"/>
  <c r="BK40" i="12"/>
  <c r="CJ40" i="12"/>
  <c r="Q40" i="12"/>
  <c r="EE40" i="12"/>
  <c r="BP40" i="12"/>
  <c r="DK40" i="12"/>
  <c r="DB40" i="12"/>
  <c r="DE40" i="12"/>
  <c r="CT40" i="12"/>
  <c r="AT40" i="12"/>
  <c r="X40" i="12"/>
  <c r="CU40" i="12"/>
  <c r="EA40" i="12"/>
  <c r="CP40" i="12"/>
  <c r="CC40" i="12"/>
  <c r="DS40" i="12"/>
  <c r="EJ40" i="12"/>
  <c r="AU40" i="12"/>
  <c r="ED40" i="12"/>
  <c r="N40" i="12"/>
  <c r="EO40" i="12"/>
  <c r="DX40" i="12"/>
  <c r="AS40" i="12"/>
  <c r="AZ40" i="12"/>
  <c r="BU40" i="12"/>
  <c r="EI40" i="12"/>
  <c r="DO40" i="12"/>
  <c r="F40" i="12"/>
  <c r="DH40" i="12"/>
  <c r="BN52" i="12"/>
  <c r="DK52" i="12"/>
  <c r="CL52" i="12"/>
  <c r="L52" i="12"/>
  <c r="BT52" i="12"/>
  <c r="AI52" i="12"/>
  <c r="CB52" i="12"/>
  <c r="CD52" i="12"/>
  <c r="W52" i="12"/>
  <c r="CT52" i="12"/>
  <c r="N52" i="12"/>
  <c r="BK52" i="12"/>
  <c r="R52" i="12"/>
  <c r="DX52" i="12"/>
  <c r="EF52" i="12"/>
  <c r="AM52" i="12"/>
  <c r="DZ52" i="12"/>
  <c r="H52" i="12"/>
  <c r="M52" i="12"/>
  <c r="CP52" i="12"/>
  <c r="DI52" i="12"/>
  <c r="DJ52" i="12"/>
  <c r="EC52" i="12"/>
  <c r="EM52" i="12"/>
  <c r="AJ52" i="12"/>
  <c r="AQ59" i="33"/>
  <c r="CG59" i="33"/>
  <c r="BP64" i="12"/>
  <c r="AN64" i="12"/>
  <c r="G64" i="12"/>
  <c r="AG64" i="12"/>
  <c r="AX64" i="12"/>
  <c r="DN64" i="12"/>
  <c r="AI64" i="12"/>
  <c r="AR64" i="12"/>
  <c r="AD64" i="12"/>
  <c r="M64" i="12"/>
  <c r="EN64" i="12"/>
  <c r="U64" i="12"/>
  <c r="AL64" i="12"/>
  <c r="K64" i="12"/>
  <c r="DC64" i="12"/>
  <c r="BR64" i="12"/>
  <c r="Z64" i="12"/>
  <c r="DI64" i="12"/>
  <c r="J3" i="18"/>
  <c r="AF7" i="27"/>
  <c r="FC3" i="23" s="1"/>
  <c r="AG7" i="27"/>
  <c r="FD3" i="23" s="1"/>
  <c r="AD7" i="27"/>
  <c r="FA3" i="23" s="1"/>
  <c r="AE7" i="27"/>
  <c r="FB3" i="23" s="1"/>
  <c r="AF15" i="27"/>
  <c r="FC11" i="23" s="1"/>
  <c r="AG15" i="27"/>
  <c r="FD11" i="23" s="1"/>
  <c r="AD15" i="27"/>
  <c r="FA11" i="23" s="1"/>
  <c r="AE15" i="27"/>
  <c r="FB11" i="23" s="1"/>
  <c r="AF23" i="27"/>
  <c r="FC19" i="23" s="1"/>
  <c r="AG23" i="27"/>
  <c r="FD19" i="23" s="1"/>
  <c r="AD23" i="27"/>
  <c r="FA19" i="23" s="1"/>
  <c r="AE23" i="27"/>
  <c r="FB19" i="23" s="1"/>
  <c r="AF35" i="27"/>
  <c r="FC31" i="23" s="1"/>
  <c r="AG35" i="27"/>
  <c r="FD31" i="23" s="1"/>
  <c r="AD35" i="27"/>
  <c r="FA31" i="23" s="1"/>
  <c r="AE35" i="27"/>
  <c r="FB31" i="23" s="1"/>
  <c r="AF47" i="27"/>
  <c r="FC43" i="23" s="1"/>
  <c r="AG47" i="27"/>
  <c r="FD43" i="23" s="1"/>
  <c r="AD47" i="27"/>
  <c r="FA43" i="23" s="1"/>
  <c r="AE47" i="27"/>
  <c r="FB43" i="23" s="1"/>
  <c r="AF67" i="27"/>
  <c r="FC63" i="23" s="1"/>
  <c r="AG67" i="27"/>
  <c r="FD63" i="23" s="1"/>
  <c r="AD67" i="27"/>
  <c r="FA63" i="23" s="1"/>
  <c r="AE67" i="27"/>
  <c r="FB63" i="23" s="1"/>
  <c r="AF16" i="27"/>
  <c r="FC12" i="23" s="1"/>
  <c r="AG16" i="27"/>
  <c r="FD12" i="23" s="1"/>
  <c r="AD16" i="27"/>
  <c r="FA12" i="23" s="1"/>
  <c r="AE16" i="27"/>
  <c r="FB12" i="23" s="1"/>
  <c r="AF36" i="27"/>
  <c r="FC32" i="23" s="1"/>
  <c r="AG36" i="27"/>
  <c r="FD32" i="23" s="1"/>
  <c r="AD36" i="27"/>
  <c r="FA32" i="23" s="1"/>
  <c r="AE36" i="27"/>
  <c r="FB32" i="23" s="1"/>
  <c r="AF48" i="27"/>
  <c r="FC44" i="23" s="1"/>
  <c r="AG48" i="27"/>
  <c r="FD44" i="23" s="1"/>
  <c r="AD48" i="27"/>
  <c r="FA44" i="23" s="1"/>
  <c r="AE48" i="27"/>
  <c r="FB44" i="23" s="1"/>
  <c r="AF38" i="27"/>
  <c r="FC34" i="23" s="1"/>
  <c r="AG38" i="27"/>
  <c r="FD34" i="23" s="1"/>
  <c r="AD38" i="27"/>
  <c r="FA34" i="23" s="1"/>
  <c r="AE38" i="27"/>
  <c r="FB34" i="23" s="1"/>
  <c r="AF50" i="27"/>
  <c r="FC46" i="23" s="1"/>
  <c r="AG50" i="27"/>
  <c r="FD46" i="23" s="1"/>
  <c r="AD50" i="27"/>
  <c r="FA46" i="23" s="1"/>
  <c r="AE50" i="27"/>
  <c r="FB46" i="23" s="1"/>
  <c r="AF66" i="27"/>
  <c r="FC62" i="23" s="1"/>
  <c r="AG66" i="27"/>
  <c r="FD62" i="23" s="1"/>
  <c r="AD66" i="27"/>
  <c r="FA62" i="23" s="1"/>
  <c r="AE66" i="27"/>
  <c r="FB62" i="23" s="1"/>
  <c r="AF17" i="27"/>
  <c r="FC13" i="23" s="1"/>
  <c r="AG17" i="27"/>
  <c r="FD13" i="23" s="1"/>
  <c r="AD17" i="27"/>
  <c r="FA13" i="23" s="1"/>
  <c r="AE17" i="27"/>
  <c r="FB13" i="23" s="1"/>
  <c r="AF25" i="27"/>
  <c r="FC21" i="23" s="1"/>
  <c r="AG25" i="27"/>
  <c r="FD21" i="23" s="1"/>
  <c r="AD25" i="27"/>
  <c r="FA21" i="23" s="1"/>
  <c r="AE25" i="27"/>
  <c r="FB21" i="23" s="1"/>
  <c r="AF33" i="27"/>
  <c r="FC29" i="23" s="1"/>
  <c r="AG33" i="27"/>
  <c r="FD29" i="23" s="1"/>
  <c r="AD33" i="27"/>
  <c r="FA29" i="23" s="1"/>
  <c r="AE33" i="27"/>
  <c r="FB29" i="23" s="1"/>
  <c r="AF41" i="27"/>
  <c r="FC37" i="23" s="1"/>
  <c r="AG41" i="27"/>
  <c r="FD37" i="23" s="1"/>
  <c r="AD41" i="27"/>
  <c r="FA37" i="23" s="1"/>
  <c r="AE41" i="27"/>
  <c r="FB37" i="23" s="1"/>
  <c r="AF53" i="27"/>
  <c r="FC49" i="23" s="1"/>
  <c r="AG53" i="27"/>
  <c r="FD49" i="23" s="1"/>
  <c r="AD53" i="27"/>
  <c r="FA49" i="23" s="1"/>
  <c r="AE53" i="27"/>
  <c r="FB49" i="23" s="1"/>
  <c r="AF65" i="27"/>
  <c r="FC61" i="23" s="1"/>
  <c r="AG65" i="27"/>
  <c r="FD61" i="23" s="1"/>
  <c r="AD65" i="27"/>
  <c r="FA61" i="23" s="1"/>
  <c r="AE65" i="27"/>
  <c r="FB61" i="23" s="1"/>
  <c r="AF85" i="27"/>
  <c r="FC81" i="23" s="1"/>
  <c r="AG85" i="27"/>
  <c r="FD81" i="23" s="1"/>
  <c r="AD85" i="27"/>
  <c r="FA81" i="23" s="1"/>
  <c r="AE85" i="27"/>
  <c r="FB81" i="23" s="1"/>
  <c r="AF13" i="27"/>
  <c r="FC9" i="23" s="1"/>
  <c r="AG13" i="27"/>
  <c r="FD9" i="23" s="1"/>
  <c r="AD13" i="27"/>
  <c r="FA9" i="23" s="1"/>
  <c r="AE13" i="27"/>
  <c r="FB9" i="23" s="1"/>
  <c r="G76" i="20"/>
  <c r="F76" i="20" s="1"/>
  <c r="D13" i="20"/>
  <c r="E13" i="20" s="1"/>
  <c r="C11" i="27" s="1"/>
  <c r="C4" i="18"/>
  <c r="AQ34" i="33"/>
  <c r="AF39" i="27"/>
  <c r="FC35" i="23" s="1"/>
  <c r="AG39" i="27"/>
  <c r="FD35" i="23" s="1"/>
  <c r="AD39" i="27"/>
  <c r="FA35" i="23" s="1"/>
  <c r="AE39" i="27"/>
  <c r="FB35" i="23" s="1"/>
  <c r="AF59" i="27"/>
  <c r="FC55" i="23" s="1"/>
  <c r="AG59" i="27"/>
  <c r="FD55" i="23" s="1"/>
  <c r="AD59" i="27"/>
  <c r="FA55" i="23" s="1"/>
  <c r="AE59" i="27"/>
  <c r="FB55" i="23" s="1"/>
  <c r="AF71" i="27"/>
  <c r="FC67" i="23" s="1"/>
  <c r="AG71" i="27"/>
  <c r="FD67" i="23" s="1"/>
  <c r="AD71" i="27"/>
  <c r="FA67" i="23" s="1"/>
  <c r="AE71" i="27"/>
  <c r="FB67" i="23" s="1"/>
  <c r="AF79" i="27"/>
  <c r="FC75" i="23" s="1"/>
  <c r="AG79" i="27"/>
  <c r="FD75" i="23" s="1"/>
  <c r="AD79" i="27"/>
  <c r="FA75" i="23" s="1"/>
  <c r="AE79" i="27"/>
  <c r="FB75" i="23" s="1"/>
  <c r="AF87" i="27"/>
  <c r="FC83" i="23" s="1"/>
  <c r="AG87" i="27"/>
  <c r="FD83" i="23" s="1"/>
  <c r="AD87" i="27"/>
  <c r="FA83" i="23" s="1"/>
  <c r="AE87" i="27"/>
  <c r="FB83" i="23" s="1"/>
  <c r="AF20" i="27"/>
  <c r="FC16" i="23" s="1"/>
  <c r="AG20" i="27"/>
  <c r="FD16" i="23" s="1"/>
  <c r="AD20" i="27"/>
  <c r="FA16" i="23" s="1"/>
  <c r="AE20" i="27"/>
  <c r="FB16" i="23" s="1"/>
  <c r="AF28" i="27"/>
  <c r="FC24" i="23" s="1"/>
  <c r="AG28" i="27"/>
  <c r="FD24" i="23" s="1"/>
  <c r="AD28" i="27"/>
  <c r="FA24" i="23" s="1"/>
  <c r="AE28" i="27"/>
  <c r="FB24" i="23" s="1"/>
  <c r="AF40" i="27"/>
  <c r="FC36" i="23" s="1"/>
  <c r="AG40" i="27"/>
  <c r="FD36" i="23" s="1"/>
  <c r="AD40" i="27"/>
  <c r="FA36" i="23" s="1"/>
  <c r="AE40" i="27"/>
  <c r="FB36" i="23" s="1"/>
  <c r="AF60" i="27"/>
  <c r="FC56" i="23" s="1"/>
  <c r="AG60" i="27"/>
  <c r="FD56" i="23" s="1"/>
  <c r="AD60" i="27"/>
  <c r="FA56" i="23" s="1"/>
  <c r="AE60" i="27"/>
  <c r="FB56" i="23" s="1"/>
  <c r="AF68" i="27"/>
  <c r="FC64" i="23" s="1"/>
  <c r="AG68" i="27"/>
  <c r="FD64" i="23" s="1"/>
  <c r="AD68" i="27"/>
  <c r="FA64" i="23" s="1"/>
  <c r="AE68" i="27"/>
  <c r="FB64" i="23" s="1"/>
  <c r="AF76" i="27"/>
  <c r="FC72" i="23" s="1"/>
  <c r="AG76" i="27"/>
  <c r="FD72" i="23" s="1"/>
  <c r="AD76" i="27"/>
  <c r="FA72" i="23" s="1"/>
  <c r="AE76" i="27"/>
  <c r="FB72" i="23" s="1"/>
  <c r="AF84" i="27"/>
  <c r="FC80" i="23" s="1"/>
  <c r="AG84" i="27"/>
  <c r="FD80" i="23" s="1"/>
  <c r="AD84" i="27"/>
  <c r="FA80" i="23" s="1"/>
  <c r="AE84" i="27"/>
  <c r="FB80" i="23" s="1"/>
  <c r="AF22" i="27"/>
  <c r="FC18" i="23" s="1"/>
  <c r="AG22" i="27"/>
  <c r="FD18" i="23" s="1"/>
  <c r="AD22" i="27"/>
  <c r="FA18" i="23" s="1"/>
  <c r="AE22" i="27"/>
  <c r="FB18" i="23" s="1"/>
  <c r="AF30" i="27"/>
  <c r="FC26" i="23" s="1"/>
  <c r="AG30" i="27"/>
  <c r="FD26" i="23" s="1"/>
  <c r="AD30" i="27"/>
  <c r="FA26" i="23" s="1"/>
  <c r="AE30" i="27"/>
  <c r="FB26" i="23" s="1"/>
  <c r="AF42" i="27"/>
  <c r="FC38" i="23" s="1"/>
  <c r="AG42" i="27"/>
  <c r="FD38" i="23" s="1"/>
  <c r="AD42" i="27"/>
  <c r="FA38" i="23" s="1"/>
  <c r="AE42" i="27"/>
  <c r="FB38" i="23" s="1"/>
  <c r="AF54" i="27"/>
  <c r="FC50" i="23" s="1"/>
  <c r="AG54" i="27"/>
  <c r="FD50" i="23" s="1"/>
  <c r="AD54" i="27"/>
  <c r="FA50" i="23" s="1"/>
  <c r="AE54" i="27"/>
  <c r="FB50" i="23" s="1"/>
  <c r="AF70" i="27"/>
  <c r="FC66" i="23" s="1"/>
  <c r="AG70" i="27"/>
  <c r="FD66" i="23" s="1"/>
  <c r="AD70" i="27"/>
  <c r="FA66" i="23" s="1"/>
  <c r="AE70" i="27"/>
  <c r="FB66" i="23" s="1"/>
  <c r="AF78" i="27"/>
  <c r="FC74" i="23" s="1"/>
  <c r="AG78" i="27"/>
  <c r="FD74" i="23" s="1"/>
  <c r="AD78" i="27"/>
  <c r="FA74" i="23" s="1"/>
  <c r="AE78" i="27"/>
  <c r="FB74" i="23" s="1"/>
  <c r="AF86" i="27"/>
  <c r="FC82" i="23" s="1"/>
  <c r="AG86" i="27"/>
  <c r="FD82" i="23" s="1"/>
  <c r="AD86" i="27"/>
  <c r="FA82" i="23" s="1"/>
  <c r="AE86" i="27"/>
  <c r="FB82" i="23" s="1"/>
  <c r="AF11" i="27"/>
  <c r="FC7" i="23" s="1"/>
  <c r="AG11" i="27"/>
  <c r="FD7" i="23" s="1"/>
  <c r="AD11" i="27"/>
  <c r="FA7" i="23" s="1"/>
  <c r="AE11" i="27"/>
  <c r="FB7" i="23" s="1"/>
  <c r="AF57" i="27"/>
  <c r="FC53" i="23" s="1"/>
  <c r="AG57" i="27"/>
  <c r="FD53" i="23" s="1"/>
  <c r="AD57" i="27"/>
  <c r="FA53" i="23" s="1"/>
  <c r="AE57" i="27"/>
  <c r="FB53" i="23" s="1"/>
  <c r="AF69" i="27"/>
  <c r="FC65" i="23" s="1"/>
  <c r="AG69" i="27"/>
  <c r="FD65" i="23" s="1"/>
  <c r="AD69" i="27"/>
  <c r="FA65" i="23" s="1"/>
  <c r="AE69" i="27"/>
  <c r="FB65" i="23" s="1"/>
  <c r="AF77" i="27"/>
  <c r="FC73" i="23" s="1"/>
  <c r="AG77" i="27"/>
  <c r="FD73" i="23" s="1"/>
  <c r="AD77" i="27"/>
  <c r="FA73" i="23" s="1"/>
  <c r="AE77" i="27"/>
  <c r="FB73" i="23" s="1"/>
  <c r="D28" i="33"/>
  <c r="DR25" i="11" s="1"/>
  <c r="BH22" i="23" s="1"/>
  <c r="CG28" i="33"/>
  <c r="DC34" i="12"/>
  <c r="AZ34" i="12"/>
  <c r="DF37" i="23"/>
  <c r="D34" i="33"/>
  <c r="DR31" i="11" s="1"/>
  <c r="BH28" i="23" s="1"/>
  <c r="AF19" i="27"/>
  <c r="FC15" i="23" s="1"/>
  <c r="AG19" i="27"/>
  <c r="FD15" i="23" s="1"/>
  <c r="AD19" i="27"/>
  <c r="FA15" i="23" s="1"/>
  <c r="AE19" i="27"/>
  <c r="FB15" i="23" s="1"/>
  <c r="AF27" i="27"/>
  <c r="FC23" i="23" s="1"/>
  <c r="AG27" i="27"/>
  <c r="FD23" i="23" s="1"/>
  <c r="AD27" i="27"/>
  <c r="FA23" i="23" s="1"/>
  <c r="AE27" i="27"/>
  <c r="FB23" i="23" s="1"/>
  <c r="AF51" i="27"/>
  <c r="FC47" i="23" s="1"/>
  <c r="AG51" i="27"/>
  <c r="FD47" i="23" s="1"/>
  <c r="AD51" i="27"/>
  <c r="FA47" i="23" s="1"/>
  <c r="AE51" i="27"/>
  <c r="FB47" i="23" s="1"/>
  <c r="AF63" i="27"/>
  <c r="FC59" i="23" s="1"/>
  <c r="AG63" i="27"/>
  <c r="FD59" i="23" s="1"/>
  <c r="AD63" i="27"/>
  <c r="FA59" i="23" s="1"/>
  <c r="AE63" i="27"/>
  <c r="FB59" i="23" s="1"/>
  <c r="AF32" i="27"/>
  <c r="FC28" i="23" s="1"/>
  <c r="AG32" i="27"/>
  <c r="FD28" i="23" s="1"/>
  <c r="AD32" i="27"/>
  <c r="FA28" i="23" s="1"/>
  <c r="AE32" i="27"/>
  <c r="FB28" i="23" s="1"/>
  <c r="AF52" i="27"/>
  <c r="FC48" i="23" s="1"/>
  <c r="AG52" i="27"/>
  <c r="FD48" i="23" s="1"/>
  <c r="AD52" i="27"/>
  <c r="FA48" i="23" s="1"/>
  <c r="AE52" i="27"/>
  <c r="FB48" i="23" s="1"/>
  <c r="AF14" i="27"/>
  <c r="FC10" i="23" s="1"/>
  <c r="AG14" i="27"/>
  <c r="FD10" i="23" s="1"/>
  <c r="AD14" i="27"/>
  <c r="FA10" i="23" s="1"/>
  <c r="AE14" i="27"/>
  <c r="FB10" i="23" s="1"/>
  <c r="AF34" i="27"/>
  <c r="FC30" i="23" s="1"/>
  <c r="AG34" i="27"/>
  <c r="FD30" i="23" s="1"/>
  <c r="AD34" i="27"/>
  <c r="FA30" i="23" s="1"/>
  <c r="AE34" i="27"/>
  <c r="FB30" i="23" s="1"/>
  <c r="AF46" i="27"/>
  <c r="FC42" i="23" s="1"/>
  <c r="AG46" i="27"/>
  <c r="FD42" i="23" s="1"/>
  <c r="AD46" i="27"/>
  <c r="FA42" i="23" s="1"/>
  <c r="AE46" i="27"/>
  <c r="FB42" i="23" s="1"/>
  <c r="AF58" i="27"/>
  <c r="FC54" i="23" s="1"/>
  <c r="AG58" i="27"/>
  <c r="FD54" i="23" s="1"/>
  <c r="AD58" i="27"/>
  <c r="FA54" i="23" s="1"/>
  <c r="AE58" i="27"/>
  <c r="FB54" i="23" s="1"/>
  <c r="AF12" i="27"/>
  <c r="FC8" i="23" s="1"/>
  <c r="AG12" i="27"/>
  <c r="FD8" i="23" s="1"/>
  <c r="AD12" i="27"/>
  <c r="FA8" i="23" s="1"/>
  <c r="AE12" i="27"/>
  <c r="FB8" i="23" s="1"/>
  <c r="AF21" i="27"/>
  <c r="FC17" i="23" s="1"/>
  <c r="AG21" i="27"/>
  <c r="FD17" i="23" s="1"/>
  <c r="AD21" i="27"/>
  <c r="FA17" i="23" s="1"/>
  <c r="AE21" i="27"/>
  <c r="FB17" i="23" s="1"/>
  <c r="AF29" i="27"/>
  <c r="FC25" i="23" s="1"/>
  <c r="AG29" i="27"/>
  <c r="FD25" i="23" s="1"/>
  <c r="AD29" i="27"/>
  <c r="FA25" i="23" s="1"/>
  <c r="AE29" i="27"/>
  <c r="FB25" i="23" s="1"/>
  <c r="AF37" i="27"/>
  <c r="FC33" i="23" s="1"/>
  <c r="AG37" i="27"/>
  <c r="FD33" i="23" s="1"/>
  <c r="AD37" i="27"/>
  <c r="FA33" i="23" s="1"/>
  <c r="AE37" i="27"/>
  <c r="FB33" i="23" s="1"/>
  <c r="AF45" i="27"/>
  <c r="FC41" i="23" s="1"/>
  <c r="AG45" i="27"/>
  <c r="FD41" i="23" s="1"/>
  <c r="AD45" i="27"/>
  <c r="FA41" i="23" s="1"/>
  <c r="AE45" i="27"/>
  <c r="FB41" i="23" s="1"/>
  <c r="AF61" i="27"/>
  <c r="FC57" i="23" s="1"/>
  <c r="AG61" i="27"/>
  <c r="FD57" i="23" s="1"/>
  <c r="AD61" i="27"/>
  <c r="FA57" i="23" s="1"/>
  <c r="AE61" i="27"/>
  <c r="FB57" i="23" s="1"/>
  <c r="AF89" i="27"/>
  <c r="FC85" i="23" s="1"/>
  <c r="AG89" i="27"/>
  <c r="FD85" i="23" s="1"/>
  <c r="AD89" i="27"/>
  <c r="FA85" i="23" s="1"/>
  <c r="AE89" i="27"/>
  <c r="FB85" i="23" s="1"/>
  <c r="D48" i="33"/>
  <c r="DR45" i="11" s="1"/>
  <c r="BH42" i="23" s="1"/>
  <c r="G11" i="20"/>
  <c r="F11" i="20" s="1"/>
  <c r="DU34" i="12"/>
  <c r="AF8" i="27"/>
  <c r="FC4" i="23" s="1"/>
  <c r="AG8" i="27"/>
  <c r="FD4" i="23" s="1"/>
  <c r="AD8" i="27"/>
  <c r="FA4" i="23" s="1"/>
  <c r="AE8" i="27"/>
  <c r="FB4" i="23" s="1"/>
  <c r="CG66" i="33"/>
  <c r="AF31" i="27"/>
  <c r="FC27" i="23" s="1"/>
  <c r="AG31" i="27"/>
  <c r="FD27" i="23" s="1"/>
  <c r="AD31" i="27"/>
  <c r="FA27" i="23" s="1"/>
  <c r="AE31" i="27"/>
  <c r="FB27" i="23" s="1"/>
  <c r="AF43" i="27"/>
  <c r="FC39" i="23" s="1"/>
  <c r="AG43" i="27"/>
  <c r="FD39" i="23" s="1"/>
  <c r="AD43" i="27"/>
  <c r="FA39" i="23" s="1"/>
  <c r="AE43" i="27"/>
  <c r="FB39" i="23" s="1"/>
  <c r="AF55" i="27"/>
  <c r="FC51" i="23" s="1"/>
  <c r="AG55" i="27"/>
  <c r="FD51" i="23" s="1"/>
  <c r="AD55" i="27"/>
  <c r="FA51" i="23" s="1"/>
  <c r="AE55" i="27"/>
  <c r="FB51" i="23" s="1"/>
  <c r="AF75" i="27"/>
  <c r="FC71" i="23" s="1"/>
  <c r="AG75" i="27"/>
  <c r="FD71" i="23" s="1"/>
  <c r="AD75" i="27"/>
  <c r="FA71" i="23" s="1"/>
  <c r="AE75" i="27"/>
  <c r="FB71" i="23" s="1"/>
  <c r="AF83" i="27"/>
  <c r="FC79" i="23" s="1"/>
  <c r="AG83" i="27"/>
  <c r="FD79" i="23" s="1"/>
  <c r="AD83" i="27"/>
  <c r="FA79" i="23" s="1"/>
  <c r="AE83" i="27"/>
  <c r="FB79" i="23" s="1"/>
  <c r="AF24" i="27"/>
  <c r="FC20" i="23" s="1"/>
  <c r="AG24" i="27"/>
  <c r="FD20" i="23" s="1"/>
  <c r="AD24" i="27"/>
  <c r="FA20" i="23" s="1"/>
  <c r="AE24" i="27"/>
  <c r="FB20" i="23" s="1"/>
  <c r="AF44" i="27"/>
  <c r="FC40" i="23" s="1"/>
  <c r="AG44" i="27"/>
  <c r="FD40" i="23" s="1"/>
  <c r="AD44" i="27"/>
  <c r="FA40" i="23" s="1"/>
  <c r="AE44" i="27"/>
  <c r="FB40" i="23" s="1"/>
  <c r="AF56" i="27"/>
  <c r="FC52" i="23" s="1"/>
  <c r="AG56" i="27"/>
  <c r="FD52" i="23" s="1"/>
  <c r="AD56" i="27"/>
  <c r="FA52" i="23" s="1"/>
  <c r="AE56" i="27"/>
  <c r="FB52" i="23" s="1"/>
  <c r="AF64" i="27"/>
  <c r="FC60" i="23" s="1"/>
  <c r="AG64" i="27"/>
  <c r="FD60" i="23" s="1"/>
  <c r="AD64" i="27"/>
  <c r="FA60" i="23" s="1"/>
  <c r="AE64" i="27"/>
  <c r="FB60" i="23" s="1"/>
  <c r="AF72" i="27"/>
  <c r="FC68" i="23" s="1"/>
  <c r="AG72" i="27"/>
  <c r="FD68" i="23" s="1"/>
  <c r="AD72" i="27"/>
  <c r="FA68" i="23" s="1"/>
  <c r="AE72" i="27"/>
  <c r="FB68" i="23" s="1"/>
  <c r="AF80" i="27"/>
  <c r="FC76" i="23" s="1"/>
  <c r="AG80" i="27"/>
  <c r="FD76" i="23" s="1"/>
  <c r="AD80" i="27"/>
  <c r="FA76" i="23" s="1"/>
  <c r="AE80" i="27"/>
  <c r="FB76" i="23" s="1"/>
  <c r="AF88" i="27"/>
  <c r="FC84" i="23" s="1"/>
  <c r="AG88" i="27"/>
  <c r="FD84" i="23" s="1"/>
  <c r="AD88" i="27"/>
  <c r="FA84" i="23" s="1"/>
  <c r="AE88" i="27"/>
  <c r="FB84" i="23" s="1"/>
  <c r="AF18" i="27"/>
  <c r="FC14" i="23" s="1"/>
  <c r="AG18" i="27"/>
  <c r="FD14" i="23" s="1"/>
  <c r="AD18" i="27"/>
  <c r="FA14" i="23" s="1"/>
  <c r="AE18" i="27"/>
  <c r="FB14" i="23" s="1"/>
  <c r="AF26" i="27"/>
  <c r="FC22" i="23" s="1"/>
  <c r="AG26" i="27"/>
  <c r="FD22" i="23" s="1"/>
  <c r="AD26" i="27"/>
  <c r="FA22" i="23" s="1"/>
  <c r="AE26" i="27"/>
  <c r="FB22" i="23" s="1"/>
  <c r="AF62" i="27"/>
  <c r="FC58" i="23" s="1"/>
  <c r="AG62" i="27"/>
  <c r="FD58" i="23" s="1"/>
  <c r="AD62" i="27"/>
  <c r="FA58" i="23" s="1"/>
  <c r="AE62" i="27"/>
  <c r="FB58" i="23" s="1"/>
  <c r="AF74" i="27"/>
  <c r="FC70" i="23" s="1"/>
  <c r="AG74" i="27"/>
  <c r="FD70" i="23" s="1"/>
  <c r="AD74" i="27"/>
  <c r="FA70" i="23" s="1"/>
  <c r="AE74" i="27"/>
  <c r="FB70" i="23" s="1"/>
  <c r="AF82" i="27"/>
  <c r="FC78" i="23" s="1"/>
  <c r="AG82" i="27"/>
  <c r="FD78" i="23" s="1"/>
  <c r="AD82" i="27"/>
  <c r="FA78" i="23" s="1"/>
  <c r="AE82" i="27"/>
  <c r="FB78" i="23" s="1"/>
  <c r="AF90" i="27"/>
  <c r="FC86" i="23" s="1"/>
  <c r="AG90" i="27"/>
  <c r="FD86" i="23" s="1"/>
  <c r="AD90" i="27"/>
  <c r="FA86" i="23" s="1"/>
  <c r="AE90" i="27"/>
  <c r="FB86" i="23" s="1"/>
  <c r="AF10" i="27"/>
  <c r="FC6" i="23" s="1"/>
  <c r="AG10" i="27"/>
  <c r="FD6" i="23" s="1"/>
  <c r="AD10" i="27"/>
  <c r="FA6" i="23" s="1"/>
  <c r="AE10" i="27"/>
  <c r="FB6" i="23" s="1"/>
  <c r="AF49" i="27"/>
  <c r="FC45" i="23" s="1"/>
  <c r="AG49" i="27"/>
  <c r="FD45" i="23" s="1"/>
  <c r="AD49" i="27"/>
  <c r="FA45" i="23" s="1"/>
  <c r="AE49" i="27"/>
  <c r="FB45" i="23" s="1"/>
  <c r="AF73" i="27"/>
  <c r="FC69" i="23" s="1"/>
  <c r="AG73" i="27"/>
  <c r="FD69" i="23" s="1"/>
  <c r="AD73" i="27"/>
  <c r="FA69" i="23" s="1"/>
  <c r="AE73" i="27"/>
  <c r="FB69" i="23" s="1"/>
  <c r="AF81" i="27"/>
  <c r="FC77" i="23" s="1"/>
  <c r="AG81" i="27"/>
  <c r="FD77" i="23" s="1"/>
  <c r="AD81" i="27"/>
  <c r="FA77" i="23" s="1"/>
  <c r="AE81" i="27"/>
  <c r="FB77" i="23" s="1"/>
  <c r="AF9" i="27"/>
  <c r="FC5" i="23" s="1"/>
  <c r="AG9" i="27"/>
  <c r="FD5" i="23" s="1"/>
  <c r="AD9" i="27"/>
  <c r="FA5" i="23" s="1"/>
  <c r="AE9" i="27"/>
  <c r="FB5" i="23" s="1"/>
  <c r="C35" i="33"/>
  <c r="D78" i="20"/>
  <c r="E78" i="20" s="1"/>
  <c r="R8" i="26"/>
  <c r="DV4" i="23" s="1"/>
  <c r="S8" i="26"/>
  <c r="DW4" i="23" s="1"/>
  <c r="T8" i="26"/>
  <c r="DX4" i="23" s="1"/>
  <c r="R19" i="26"/>
  <c r="DV15" i="23" s="1"/>
  <c r="S19" i="26"/>
  <c r="DW15" i="23" s="1"/>
  <c r="T19" i="26"/>
  <c r="DX15" i="23" s="1"/>
  <c r="R27" i="26"/>
  <c r="DV23" i="23" s="1"/>
  <c r="S27" i="26"/>
  <c r="DW23" i="23" s="1"/>
  <c r="T27" i="26"/>
  <c r="DX23" i="23" s="1"/>
  <c r="R51" i="26"/>
  <c r="DV47" i="23" s="1"/>
  <c r="S51" i="26"/>
  <c r="DW47" i="23" s="1"/>
  <c r="T51" i="26"/>
  <c r="DX47" i="23" s="1"/>
  <c r="DF59" i="23"/>
  <c r="R63" i="26"/>
  <c r="DV59" i="23" s="1"/>
  <c r="S63" i="26"/>
  <c r="DW59" i="23" s="1"/>
  <c r="T63" i="26"/>
  <c r="DX59" i="23" s="1"/>
  <c r="R32" i="26"/>
  <c r="DV28" i="23" s="1"/>
  <c r="S32" i="26"/>
  <c r="DW28" i="23" s="1"/>
  <c r="T32" i="26"/>
  <c r="DX28" i="23" s="1"/>
  <c r="R52" i="26"/>
  <c r="DV48" i="23" s="1"/>
  <c r="S52" i="26"/>
  <c r="DW48" i="23" s="1"/>
  <c r="T52" i="26"/>
  <c r="DX48" i="23" s="1"/>
  <c r="T14" i="26"/>
  <c r="DX10" i="23" s="1"/>
  <c r="R14" i="26"/>
  <c r="DV10" i="23" s="1"/>
  <c r="S14" i="26"/>
  <c r="DW10" i="23" s="1"/>
  <c r="DF30" i="23"/>
  <c r="T34" i="26"/>
  <c r="DX30" i="23" s="1"/>
  <c r="R34" i="26"/>
  <c r="DV30" i="23" s="1"/>
  <c r="S34" i="26"/>
  <c r="DW30" i="23" s="1"/>
  <c r="T46" i="26"/>
  <c r="DX42" i="23" s="1"/>
  <c r="R46" i="26"/>
  <c r="DV42" i="23" s="1"/>
  <c r="S46" i="26"/>
  <c r="DW42" i="23" s="1"/>
  <c r="T58" i="26"/>
  <c r="DX54" i="23" s="1"/>
  <c r="R58" i="26"/>
  <c r="DV54" i="23" s="1"/>
  <c r="S58" i="26"/>
  <c r="DW54" i="23" s="1"/>
  <c r="R12" i="26"/>
  <c r="DV8" i="23" s="1"/>
  <c r="S12" i="26"/>
  <c r="DW8" i="23" s="1"/>
  <c r="T12" i="26"/>
  <c r="DX8" i="23" s="1"/>
  <c r="DF17" i="23"/>
  <c r="S21" i="26"/>
  <c r="DW17" i="23" s="1"/>
  <c r="T21" i="26"/>
  <c r="DX17" i="23" s="1"/>
  <c r="R21" i="26"/>
  <c r="DV17" i="23" s="1"/>
  <c r="DF25" i="23"/>
  <c r="S29" i="26"/>
  <c r="DW25" i="23" s="1"/>
  <c r="T29" i="26"/>
  <c r="DX25" i="23" s="1"/>
  <c r="R29" i="26"/>
  <c r="DV25" i="23" s="1"/>
  <c r="DF33" i="23"/>
  <c r="S37" i="26"/>
  <c r="DW33" i="23" s="1"/>
  <c r="T37" i="26"/>
  <c r="DX33" i="23" s="1"/>
  <c r="R37" i="26"/>
  <c r="DV33" i="23" s="1"/>
  <c r="DF41" i="23"/>
  <c r="S45" i="26"/>
  <c r="DW41" i="23" s="1"/>
  <c r="T45" i="26"/>
  <c r="DX41" i="23" s="1"/>
  <c r="R45" i="26"/>
  <c r="DV41" i="23" s="1"/>
  <c r="DF57" i="23"/>
  <c r="S61" i="26"/>
  <c r="DW57" i="23" s="1"/>
  <c r="T61" i="26"/>
  <c r="DX57" i="23" s="1"/>
  <c r="R61" i="26"/>
  <c r="DV57" i="23" s="1"/>
  <c r="S89" i="26"/>
  <c r="DW85" i="23" s="1"/>
  <c r="T89" i="26"/>
  <c r="DX85" i="23" s="1"/>
  <c r="R89" i="26"/>
  <c r="DV85" i="23" s="1"/>
  <c r="R7" i="26"/>
  <c r="DV3" i="23" s="1"/>
  <c r="S7" i="26"/>
  <c r="DW3" i="23" s="1"/>
  <c r="T7" i="26"/>
  <c r="DX3" i="23" s="1"/>
  <c r="R31" i="26"/>
  <c r="DV27" i="23" s="1"/>
  <c r="S31" i="26"/>
  <c r="DW27" i="23" s="1"/>
  <c r="T31" i="26"/>
  <c r="DX27" i="23" s="1"/>
  <c r="R43" i="26"/>
  <c r="DV39" i="23" s="1"/>
  <c r="S43" i="26"/>
  <c r="DW39" i="23" s="1"/>
  <c r="T43" i="26"/>
  <c r="DX39" i="23" s="1"/>
  <c r="R55" i="26"/>
  <c r="DV51" i="23" s="1"/>
  <c r="S55" i="26"/>
  <c r="DW51" i="23" s="1"/>
  <c r="T55" i="26"/>
  <c r="DX51" i="23" s="1"/>
  <c r="R75" i="26"/>
  <c r="DV71" i="23" s="1"/>
  <c r="S75" i="26"/>
  <c r="DW71" i="23" s="1"/>
  <c r="T75" i="26"/>
  <c r="DX71" i="23" s="1"/>
  <c r="R83" i="26"/>
  <c r="DV79" i="23" s="1"/>
  <c r="S83" i="26"/>
  <c r="DW79" i="23" s="1"/>
  <c r="T83" i="26"/>
  <c r="DX79" i="23" s="1"/>
  <c r="DF20" i="23"/>
  <c r="R24" i="26"/>
  <c r="DV20" i="23" s="1"/>
  <c r="S24" i="26"/>
  <c r="DW20" i="23" s="1"/>
  <c r="T24" i="26"/>
  <c r="DX20" i="23" s="1"/>
  <c r="R44" i="26"/>
  <c r="DV40" i="23" s="1"/>
  <c r="S44" i="26"/>
  <c r="DW40" i="23" s="1"/>
  <c r="T44" i="26"/>
  <c r="DX40" i="23" s="1"/>
  <c r="DF52" i="23"/>
  <c r="R56" i="26"/>
  <c r="DV52" i="23" s="1"/>
  <c r="S56" i="26"/>
  <c r="DW52" i="23" s="1"/>
  <c r="T56" i="26"/>
  <c r="DX52" i="23" s="1"/>
  <c r="R64" i="26"/>
  <c r="DV60" i="23" s="1"/>
  <c r="S64" i="26"/>
  <c r="DW60" i="23" s="1"/>
  <c r="T64" i="26"/>
  <c r="DX60" i="23" s="1"/>
  <c r="DF68" i="23"/>
  <c r="R72" i="26"/>
  <c r="DV68" i="23" s="1"/>
  <c r="S72" i="26"/>
  <c r="DW68" i="23" s="1"/>
  <c r="T72" i="26"/>
  <c r="DX68" i="23" s="1"/>
  <c r="DF76" i="23"/>
  <c r="R80" i="26"/>
  <c r="DV76" i="23" s="1"/>
  <c r="S80" i="26"/>
  <c r="DW76" i="23" s="1"/>
  <c r="T80" i="26"/>
  <c r="DX76" i="23" s="1"/>
  <c r="DF84" i="23"/>
  <c r="R88" i="26"/>
  <c r="DV84" i="23" s="1"/>
  <c r="T88" i="26"/>
  <c r="DX84" i="23" s="1"/>
  <c r="S88" i="26"/>
  <c r="DW84" i="23" s="1"/>
  <c r="T18" i="26"/>
  <c r="DX14" i="23" s="1"/>
  <c r="R18" i="26"/>
  <c r="DV14" i="23" s="1"/>
  <c r="S18" i="26"/>
  <c r="DW14" i="23" s="1"/>
  <c r="T26" i="26"/>
  <c r="DX22" i="23" s="1"/>
  <c r="R26" i="26"/>
  <c r="DV22" i="23" s="1"/>
  <c r="S26" i="26"/>
  <c r="DW22" i="23" s="1"/>
  <c r="T62" i="26"/>
  <c r="DX58" i="23" s="1"/>
  <c r="R62" i="26"/>
  <c r="DV58" i="23" s="1"/>
  <c r="S62" i="26"/>
  <c r="DW58" i="23" s="1"/>
  <c r="T74" i="26"/>
  <c r="DX70" i="23" s="1"/>
  <c r="R74" i="26"/>
  <c r="DV70" i="23" s="1"/>
  <c r="S74" i="26"/>
  <c r="DW70" i="23" s="1"/>
  <c r="T82" i="26"/>
  <c r="DX78" i="23" s="1"/>
  <c r="R82" i="26"/>
  <c r="DV78" i="23" s="1"/>
  <c r="S82" i="26"/>
  <c r="DW78" i="23" s="1"/>
  <c r="T90" i="26"/>
  <c r="DX86" i="23" s="1"/>
  <c r="R90" i="26"/>
  <c r="DV86" i="23" s="1"/>
  <c r="S90" i="26"/>
  <c r="DW86" i="23" s="1"/>
  <c r="T10" i="26"/>
  <c r="DX6" i="23" s="1"/>
  <c r="R10" i="26"/>
  <c r="DV6" i="23" s="1"/>
  <c r="S10" i="26"/>
  <c r="DW6" i="23" s="1"/>
  <c r="S49" i="26"/>
  <c r="DW45" i="23" s="1"/>
  <c r="T49" i="26"/>
  <c r="DX45" i="23" s="1"/>
  <c r="R49" i="26"/>
  <c r="DV45" i="23" s="1"/>
  <c r="S73" i="26"/>
  <c r="DW69" i="23" s="1"/>
  <c r="T73" i="26"/>
  <c r="DX69" i="23" s="1"/>
  <c r="R73" i="26"/>
  <c r="DV69" i="23" s="1"/>
  <c r="S81" i="26"/>
  <c r="DW77" i="23" s="1"/>
  <c r="T81" i="26"/>
  <c r="DX77" i="23" s="1"/>
  <c r="R81" i="26"/>
  <c r="DV77" i="23" s="1"/>
  <c r="DF5" i="23"/>
  <c r="S9" i="26"/>
  <c r="DW5" i="23" s="1"/>
  <c r="T9" i="26"/>
  <c r="DX5" i="23" s="1"/>
  <c r="R9" i="26"/>
  <c r="DV5" i="23" s="1"/>
  <c r="DF11" i="23"/>
  <c r="R15" i="26"/>
  <c r="DV11" i="23" s="1"/>
  <c r="S15" i="26"/>
  <c r="DW11" i="23" s="1"/>
  <c r="T15" i="26"/>
  <c r="DX11" i="23" s="1"/>
  <c r="DF19" i="23"/>
  <c r="R23" i="26"/>
  <c r="DV19" i="23" s="1"/>
  <c r="S23" i="26"/>
  <c r="DW19" i="23" s="1"/>
  <c r="T23" i="26"/>
  <c r="DX19" i="23" s="1"/>
  <c r="R35" i="26"/>
  <c r="DV31" i="23" s="1"/>
  <c r="S35" i="26"/>
  <c r="DW31" i="23" s="1"/>
  <c r="T35" i="26"/>
  <c r="DX31" i="23" s="1"/>
  <c r="DF43" i="23"/>
  <c r="R47" i="26"/>
  <c r="DV43" i="23" s="1"/>
  <c r="S47" i="26"/>
  <c r="DW43" i="23" s="1"/>
  <c r="T47" i="26"/>
  <c r="DX43" i="23" s="1"/>
  <c r="R67" i="26"/>
  <c r="DV63" i="23" s="1"/>
  <c r="S67" i="26"/>
  <c r="DW63" i="23" s="1"/>
  <c r="T67" i="26"/>
  <c r="DX63" i="23" s="1"/>
  <c r="DF12" i="23"/>
  <c r="R16" i="26"/>
  <c r="DV12" i="23" s="1"/>
  <c r="S16" i="26"/>
  <c r="DW12" i="23" s="1"/>
  <c r="T16" i="26"/>
  <c r="DX12" i="23" s="1"/>
  <c r="R36" i="26"/>
  <c r="DV32" i="23" s="1"/>
  <c r="S36" i="26"/>
  <c r="DW32" i="23" s="1"/>
  <c r="T36" i="26"/>
  <c r="DX32" i="23" s="1"/>
  <c r="DF44" i="23"/>
  <c r="R48" i="26"/>
  <c r="DV44" i="23" s="1"/>
  <c r="S48" i="26"/>
  <c r="DW44" i="23" s="1"/>
  <c r="T48" i="26"/>
  <c r="DX44" i="23" s="1"/>
  <c r="T38" i="26"/>
  <c r="DX34" i="23" s="1"/>
  <c r="R38" i="26"/>
  <c r="DV34" i="23" s="1"/>
  <c r="S38" i="26"/>
  <c r="DW34" i="23" s="1"/>
  <c r="T50" i="26"/>
  <c r="DX46" i="23" s="1"/>
  <c r="R50" i="26"/>
  <c r="DV46" i="23" s="1"/>
  <c r="S50" i="26"/>
  <c r="DW46" i="23" s="1"/>
  <c r="T66" i="26"/>
  <c r="DX62" i="23" s="1"/>
  <c r="R66" i="26"/>
  <c r="DV62" i="23" s="1"/>
  <c r="S66" i="26"/>
  <c r="DW62" i="23" s="1"/>
  <c r="S17" i="26"/>
  <c r="DW13" i="23" s="1"/>
  <c r="T17" i="26"/>
  <c r="DX13" i="23" s="1"/>
  <c r="R17" i="26"/>
  <c r="DV13" i="23" s="1"/>
  <c r="S25" i="26"/>
  <c r="DW21" i="23" s="1"/>
  <c r="T25" i="26"/>
  <c r="DX21" i="23" s="1"/>
  <c r="R25" i="26"/>
  <c r="DV21" i="23" s="1"/>
  <c r="S33" i="26"/>
  <c r="DW29" i="23" s="1"/>
  <c r="T33" i="26"/>
  <c r="DX29" i="23" s="1"/>
  <c r="R33" i="26"/>
  <c r="DV29" i="23" s="1"/>
  <c r="S41" i="26"/>
  <c r="DW37" i="23" s="1"/>
  <c r="T41" i="26"/>
  <c r="DX37" i="23" s="1"/>
  <c r="R41" i="26"/>
  <c r="DV37" i="23" s="1"/>
  <c r="DF49" i="23"/>
  <c r="S53" i="26"/>
  <c r="DW49" i="23" s="1"/>
  <c r="T53" i="26"/>
  <c r="DX49" i="23" s="1"/>
  <c r="R53" i="26"/>
  <c r="DV49" i="23" s="1"/>
  <c r="S65" i="26"/>
  <c r="DW61" i="23" s="1"/>
  <c r="T65" i="26"/>
  <c r="DX61" i="23" s="1"/>
  <c r="R65" i="26"/>
  <c r="DV61" i="23" s="1"/>
  <c r="DF81" i="23"/>
  <c r="S85" i="26"/>
  <c r="DW81" i="23" s="1"/>
  <c r="T85" i="26"/>
  <c r="DX81" i="23" s="1"/>
  <c r="R85" i="26"/>
  <c r="DV81" i="23" s="1"/>
  <c r="S13" i="26"/>
  <c r="DW9" i="23" s="1"/>
  <c r="T13" i="26"/>
  <c r="DX9" i="23" s="1"/>
  <c r="R13" i="26"/>
  <c r="DV9" i="23" s="1"/>
  <c r="DF35" i="23"/>
  <c r="R39" i="26"/>
  <c r="DV35" i="23" s="1"/>
  <c r="S39" i="26"/>
  <c r="DW35" i="23" s="1"/>
  <c r="T39" i="26"/>
  <c r="DX35" i="23" s="1"/>
  <c r="R59" i="26"/>
  <c r="DV55" i="23" s="1"/>
  <c r="S59" i="26"/>
  <c r="DW55" i="23" s="1"/>
  <c r="T59" i="26"/>
  <c r="DX55" i="23" s="1"/>
  <c r="DF67" i="23"/>
  <c r="R71" i="26"/>
  <c r="DV67" i="23" s="1"/>
  <c r="S71" i="26"/>
  <c r="DW67" i="23" s="1"/>
  <c r="T71" i="26"/>
  <c r="DX67" i="23" s="1"/>
  <c r="R79" i="26"/>
  <c r="DV75" i="23" s="1"/>
  <c r="S79" i="26"/>
  <c r="DW75" i="23" s="1"/>
  <c r="T79" i="26"/>
  <c r="DX75" i="23" s="1"/>
  <c r="DF83" i="23"/>
  <c r="R87" i="26"/>
  <c r="DV83" i="23" s="1"/>
  <c r="S87" i="26"/>
  <c r="DW83" i="23" s="1"/>
  <c r="T87" i="26"/>
  <c r="DX83" i="23" s="1"/>
  <c r="R20" i="26"/>
  <c r="DV16" i="23" s="1"/>
  <c r="S20" i="26"/>
  <c r="DW16" i="23" s="1"/>
  <c r="T20" i="26"/>
  <c r="DX16" i="23" s="1"/>
  <c r="R28" i="26"/>
  <c r="DV24" i="23" s="1"/>
  <c r="S28" i="26"/>
  <c r="DW24" i="23" s="1"/>
  <c r="T28" i="26"/>
  <c r="DX24" i="23" s="1"/>
  <c r="DF36" i="23"/>
  <c r="R40" i="26"/>
  <c r="DV36" i="23" s="1"/>
  <c r="S40" i="26"/>
  <c r="DW36" i="23" s="1"/>
  <c r="T40" i="26"/>
  <c r="DX36" i="23" s="1"/>
  <c r="R60" i="26"/>
  <c r="DV56" i="23" s="1"/>
  <c r="S60" i="26"/>
  <c r="DW56" i="23" s="1"/>
  <c r="T60" i="26"/>
  <c r="DX56" i="23" s="1"/>
  <c r="R68" i="26"/>
  <c r="DV64" i="23" s="1"/>
  <c r="S68" i="26"/>
  <c r="DW64" i="23" s="1"/>
  <c r="T68" i="26"/>
  <c r="DX64" i="23" s="1"/>
  <c r="R76" i="26"/>
  <c r="DV72" i="23" s="1"/>
  <c r="S76" i="26"/>
  <c r="DW72" i="23" s="1"/>
  <c r="T76" i="26"/>
  <c r="DX72" i="23" s="1"/>
  <c r="R84" i="26"/>
  <c r="DV80" i="23" s="1"/>
  <c r="S84" i="26"/>
  <c r="DW80" i="23" s="1"/>
  <c r="T84" i="26"/>
  <c r="DX80" i="23" s="1"/>
  <c r="T22" i="26"/>
  <c r="DX18" i="23" s="1"/>
  <c r="R22" i="26"/>
  <c r="DV18" i="23" s="1"/>
  <c r="S22" i="26"/>
  <c r="DW18" i="23" s="1"/>
  <c r="T30" i="26"/>
  <c r="DX26" i="23" s="1"/>
  <c r="R30" i="26"/>
  <c r="DV26" i="23" s="1"/>
  <c r="S30" i="26"/>
  <c r="DW26" i="23" s="1"/>
  <c r="T42" i="26"/>
  <c r="DX38" i="23" s="1"/>
  <c r="R42" i="26"/>
  <c r="DV38" i="23" s="1"/>
  <c r="S42" i="26"/>
  <c r="DW38" i="23" s="1"/>
  <c r="T54" i="26"/>
  <c r="DX50" i="23" s="1"/>
  <c r="R54" i="26"/>
  <c r="DV50" i="23" s="1"/>
  <c r="S54" i="26"/>
  <c r="DW50" i="23" s="1"/>
  <c r="T70" i="26"/>
  <c r="DX66" i="23" s="1"/>
  <c r="R70" i="26"/>
  <c r="DV66" i="23" s="1"/>
  <c r="S70" i="26"/>
  <c r="DW66" i="23" s="1"/>
  <c r="T78" i="26"/>
  <c r="DX74" i="23" s="1"/>
  <c r="R78" i="26"/>
  <c r="DV74" i="23" s="1"/>
  <c r="S78" i="26"/>
  <c r="DW74" i="23" s="1"/>
  <c r="T86" i="26"/>
  <c r="DX82" i="23" s="1"/>
  <c r="R86" i="26"/>
  <c r="DV82" i="23" s="1"/>
  <c r="S86" i="26"/>
  <c r="DW82" i="23" s="1"/>
  <c r="R11" i="26"/>
  <c r="DV7" i="23" s="1"/>
  <c r="S11" i="26"/>
  <c r="DW7" i="23" s="1"/>
  <c r="T11" i="26"/>
  <c r="DX7" i="23" s="1"/>
  <c r="S57" i="26"/>
  <c r="DW53" i="23" s="1"/>
  <c r="T57" i="26"/>
  <c r="DX53" i="23" s="1"/>
  <c r="R57" i="26"/>
  <c r="DV53" i="23" s="1"/>
  <c r="S69" i="26"/>
  <c r="DW65" i="23" s="1"/>
  <c r="T69" i="26"/>
  <c r="DX65" i="23" s="1"/>
  <c r="R69" i="26"/>
  <c r="DV65" i="23" s="1"/>
  <c r="DF73" i="23"/>
  <c r="S77" i="26"/>
  <c r="DW73" i="23" s="1"/>
  <c r="T77" i="26"/>
  <c r="DX73" i="23" s="1"/>
  <c r="R77" i="26"/>
  <c r="DV73" i="23" s="1"/>
  <c r="W21" i="1"/>
  <c r="BC18" i="23" s="1"/>
  <c r="C49" i="14"/>
  <c r="W69" i="1"/>
  <c r="BC66" i="23" s="1"/>
  <c r="B86" i="26"/>
  <c r="B11" i="26"/>
  <c r="D86" i="27"/>
  <c r="C25" i="14"/>
  <c r="C73" i="14"/>
  <c r="C89" i="14"/>
  <c r="B46" i="26"/>
  <c r="W10" i="1"/>
  <c r="BC7" i="23" s="1"/>
  <c r="B78" i="26"/>
  <c r="C81" i="14"/>
  <c r="DI14" i="23"/>
  <c r="DM14" i="23"/>
  <c r="DQ14" i="23"/>
  <c r="DU14" i="23"/>
  <c r="DJ14" i="23"/>
  <c r="DN14" i="23"/>
  <c r="DR14" i="23"/>
  <c r="DH14" i="23"/>
  <c r="DL14" i="23"/>
  <c r="DP14" i="23"/>
  <c r="DT14" i="23"/>
  <c r="DG14" i="23"/>
  <c r="DK14" i="23"/>
  <c r="DS14" i="23"/>
  <c r="DO14" i="23"/>
  <c r="DF38" i="23"/>
  <c r="DH38" i="23"/>
  <c r="DL38" i="23"/>
  <c r="DP38" i="23"/>
  <c r="DT38" i="23"/>
  <c r="DI38" i="23"/>
  <c r="DG38" i="23"/>
  <c r="DK38" i="23"/>
  <c r="DM38" i="23"/>
  <c r="DR38" i="23"/>
  <c r="DN38" i="23"/>
  <c r="DS38" i="23"/>
  <c r="DO38" i="23"/>
  <c r="DU38" i="23"/>
  <c r="DJ38" i="23"/>
  <c r="DQ38" i="23"/>
  <c r="DH62" i="23"/>
  <c r="DL62" i="23"/>
  <c r="DP62" i="23"/>
  <c r="DT62" i="23"/>
  <c r="DI62" i="23"/>
  <c r="DN62" i="23"/>
  <c r="DS62" i="23"/>
  <c r="DJ62" i="23"/>
  <c r="DO62" i="23"/>
  <c r="DU62" i="23"/>
  <c r="DK62" i="23"/>
  <c r="DQ62" i="23"/>
  <c r="DR62" i="23"/>
  <c r="DM62" i="23"/>
  <c r="DG62" i="23"/>
  <c r="DF78" i="23"/>
  <c r="DJ78" i="23"/>
  <c r="DN78" i="23"/>
  <c r="DR78" i="23"/>
  <c r="DQ78" i="23"/>
  <c r="DG78" i="23"/>
  <c r="DK78" i="23"/>
  <c r="DO78" i="23"/>
  <c r="DS78" i="23"/>
  <c r="DI78" i="23"/>
  <c r="DU78" i="23"/>
  <c r="DH78" i="23"/>
  <c r="DL78" i="23"/>
  <c r="DP78" i="23"/>
  <c r="DT78" i="23"/>
  <c r="DM78" i="23"/>
  <c r="DF6" i="23"/>
  <c r="DI6" i="23"/>
  <c r="DM6" i="23"/>
  <c r="DQ6" i="23"/>
  <c r="DU6" i="23"/>
  <c r="DJ6" i="23"/>
  <c r="DN6" i="23"/>
  <c r="DR6" i="23"/>
  <c r="DH6" i="23"/>
  <c r="DL6" i="23"/>
  <c r="DP6" i="23"/>
  <c r="DT6" i="23"/>
  <c r="DG6" i="23"/>
  <c r="DK6" i="23"/>
  <c r="DS6" i="23"/>
  <c r="DO6" i="23"/>
  <c r="W24" i="1"/>
  <c r="BC21" i="23" s="1"/>
  <c r="B33" i="26"/>
  <c r="DF3" i="23"/>
  <c r="DI3" i="23"/>
  <c r="DM3" i="23"/>
  <c r="DQ3" i="23"/>
  <c r="DU3" i="23"/>
  <c r="DJ3" i="23"/>
  <c r="DN3" i="23"/>
  <c r="DR3" i="23"/>
  <c r="DH3" i="23"/>
  <c r="DL3" i="23"/>
  <c r="DP3" i="23"/>
  <c r="DT3" i="23"/>
  <c r="DO3" i="23"/>
  <c r="DS3" i="23"/>
  <c r="DK3" i="23"/>
  <c r="DG3" i="23"/>
  <c r="DF15" i="23"/>
  <c r="DI15" i="23"/>
  <c r="DM15" i="23"/>
  <c r="DQ15" i="23"/>
  <c r="DU15" i="23"/>
  <c r="DJ15" i="23"/>
  <c r="DN15" i="23"/>
  <c r="DR15" i="23"/>
  <c r="DH15" i="23"/>
  <c r="DL15" i="23"/>
  <c r="DP15" i="23"/>
  <c r="DT15" i="23"/>
  <c r="DO15" i="23"/>
  <c r="DS15" i="23"/>
  <c r="DK15" i="23"/>
  <c r="DG15" i="23"/>
  <c r="DF23" i="23"/>
  <c r="DJ23" i="23"/>
  <c r="DN23" i="23"/>
  <c r="DR23" i="23"/>
  <c r="DG23" i="23"/>
  <c r="DK23" i="23"/>
  <c r="DO23" i="23"/>
  <c r="DS23" i="23"/>
  <c r="DI23" i="23"/>
  <c r="DM23" i="23"/>
  <c r="DQ23" i="23"/>
  <c r="DU23" i="23"/>
  <c r="DL23" i="23"/>
  <c r="DP23" i="23"/>
  <c r="DH23" i="23"/>
  <c r="DT23" i="23"/>
  <c r="DF31" i="23"/>
  <c r="DH31" i="23"/>
  <c r="DL31" i="23"/>
  <c r="DP31" i="23"/>
  <c r="DT31" i="23"/>
  <c r="DI31" i="23"/>
  <c r="DM31" i="23"/>
  <c r="DQ31" i="23"/>
  <c r="DU31" i="23"/>
  <c r="DG31" i="23"/>
  <c r="DK31" i="23"/>
  <c r="DO31" i="23"/>
  <c r="DS31" i="23"/>
  <c r="DJ31" i="23"/>
  <c r="DN31" i="23"/>
  <c r="DR31" i="23"/>
  <c r="DF39" i="23"/>
  <c r="DH39" i="23"/>
  <c r="DL39" i="23"/>
  <c r="DP39" i="23"/>
  <c r="DT39" i="23"/>
  <c r="DJ39" i="23"/>
  <c r="DO39" i="23"/>
  <c r="DU39" i="23"/>
  <c r="DK39" i="23"/>
  <c r="DQ39" i="23"/>
  <c r="DG39" i="23"/>
  <c r="DM39" i="23"/>
  <c r="DR39" i="23"/>
  <c r="DI39" i="23"/>
  <c r="DN39" i="23"/>
  <c r="DS39" i="23"/>
  <c r="DH47" i="23"/>
  <c r="DL47" i="23"/>
  <c r="DP47" i="23"/>
  <c r="DT47" i="23"/>
  <c r="DI47" i="23"/>
  <c r="DM47" i="23"/>
  <c r="DQ47" i="23"/>
  <c r="DU47" i="23"/>
  <c r="DG47" i="23"/>
  <c r="DK47" i="23"/>
  <c r="DO47" i="23"/>
  <c r="DS47" i="23"/>
  <c r="DN47" i="23"/>
  <c r="DR47" i="23"/>
  <c r="DJ47" i="23"/>
  <c r="DF55" i="23"/>
  <c r="DH55" i="23"/>
  <c r="DL55" i="23"/>
  <c r="DP55" i="23"/>
  <c r="DT55" i="23"/>
  <c r="DI55" i="23"/>
  <c r="DM55" i="23"/>
  <c r="DQ55" i="23"/>
  <c r="DU55" i="23"/>
  <c r="DG55" i="23"/>
  <c r="DK55" i="23"/>
  <c r="DO55" i="23"/>
  <c r="DS55" i="23"/>
  <c r="DN55" i="23"/>
  <c r="DR55" i="23"/>
  <c r="DJ55" i="23"/>
  <c r="DF63" i="23"/>
  <c r="DH63" i="23"/>
  <c r="DL63" i="23"/>
  <c r="DP63" i="23"/>
  <c r="DK63" i="23"/>
  <c r="DQ63" i="23"/>
  <c r="DU63" i="23"/>
  <c r="DG63" i="23"/>
  <c r="DM63" i="23"/>
  <c r="DR63" i="23"/>
  <c r="DI63" i="23"/>
  <c r="DN63" i="23"/>
  <c r="DS63" i="23"/>
  <c r="DO63" i="23"/>
  <c r="DT63" i="23"/>
  <c r="DJ63" i="23"/>
  <c r="DF71" i="23"/>
  <c r="DI71" i="23"/>
  <c r="DM71" i="23"/>
  <c r="DQ71" i="23"/>
  <c r="DU71" i="23"/>
  <c r="DJ71" i="23"/>
  <c r="DN71" i="23"/>
  <c r="DR71" i="23"/>
  <c r="DG71" i="23"/>
  <c r="DK71" i="23"/>
  <c r="DO71" i="23"/>
  <c r="DS71" i="23"/>
  <c r="DP71" i="23"/>
  <c r="DT71" i="23"/>
  <c r="DL71" i="23"/>
  <c r="DH71" i="23"/>
  <c r="DF79" i="23"/>
  <c r="DJ79" i="23"/>
  <c r="DN79" i="23"/>
  <c r="DR79" i="23"/>
  <c r="DQ79" i="23"/>
  <c r="DG79" i="23"/>
  <c r="DK79" i="23"/>
  <c r="DO79" i="23"/>
  <c r="DS79" i="23"/>
  <c r="DI79" i="23"/>
  <c r="DU79" i="23"/>
  <c r="DH79" i="23"/>
  <c r="DL79" i="23"/>
  <c r="DP79" i="23"/>
  <c r="DT79" i="23"/>
  <c r="DM79" i="23"/>
  <c r="DF16" i="23"/>
  <c r="DI16" i="23"/>
  <c r="DM16" i="23"/>
  <c r="DQ16" i="23"/>
  <c r="DU16" i="23"/>
  <c r="DG16" i="23"/>
  <c r="DL16" i="23"/>
  <c r="DR16" i="23"/>
  <c r="DH16" i="23"/>
  <c r="DN16" i="23"/>
  <c r="DS16" i="23"/>
  <c r="DK16" i="23"/>
  <c r="DP16" i="23"/>
  <c r="DO16" i="23"/>
  <c r="DT16" i="23"/>
  <c r="DJ16" i="23"/>
  <c r="DF24" i="23"/>
  <c r="DJ24" i="23"/>
  <c r="DN24" i="23"/>
  <c r="DR24" i="23"/>
  <c r="DG24" i="23"/>
  <c r="DK24" i="23"/>
  <c r="DO24" i="23"/>
  <c r="DS24" i="23"/>
  <c r="DI24" i="23"/>
  <c r="DM24" i="23"/>
  <c r="DQ24" i="23"/>
  <c r="DU24" i="23"/>
  <c r="DT24" i="23"/>
  <c r="DH24" i="23"/>
  <c r="DP24" i="23"/>
  <c r="DL24" i="23"/>
  <c r="DF32" i="23"/>
  <c r="DH32" i="23"/>
  <c r="DL32" i="23"/>
  <c r="DP32" i="23"/>
  <c r="DT32" i="23"/>
  <c r="DI32" i="23"/>
  <c r="DM32" i="23"/>
  <c r="DQ32" i="23"/>
  <c r="DU32" i="23"/>
  <c r="DG32" i="23"/>
  <c r="DK32" i="23"/>
  <c r="DO32" i="23"/>
  <c r="DS32" i="23"/>
  <c r="DN32" i="23"/>
  <c r="DR32" i="23"/>
  <c r="DJ32" i="23"/>
  <c r="DF40" i="23"/>
  <c r="DH40" i="23"/>
  <c r="DG40" i="23"/>
  <c r="DL40" i="23"/>
  <c r="DP40" i="23"/>
  <c r="DT40" i="23"/>
  <c r="DI40" i="23"/>
  <c r="DM40" i="23"/>
  <c r="DQ40" i="23"/>
  <c r="DU40" i="23"/>
  <c r="DJ40" i="23"/>
  <c r="DN40" i="23"/>
  <c r="DR40" i="23"/>
  <c r="DK40" i="23"/>
  <c r="DO40" i="23"/>
  <c r="DS40" i="23"/>
  <c r="DF48" i="23"/>
  <c r="DH48" i="23"/>
  <c r="DL48" i="23"/>
  <c r="DP48" i="23"/>
  <c r="DT48" i="23"/>
  <c r="DI48" i="23"/>
  <c r="DM48" i="23"/>
  <c r="DQ48" i="23"/>
  <c r="DU48" i="23"/>
  <c r="DG48" i="23"/>
  <c r="DK48" i="23"/>
  <c r="DO48" i="23"/>
  <c r="DS48" i="23"/>
  <c r="DJ48" i="23"/>
  <c r="DN48" i="23"/>
  <c r="DR48" i="23"/>
  <c r="DF56" i="23"/>
  <c r="DH56" i="23"/>
  <c r="DL56" i="23"/>
  <c r="DP56" i="23"/>
  <c r="DT56" i="23"/>
  <c r="DI56" i="23"/>
  <c r="DM56" i="23"/>
  <c r="DQ56" i="23"/>
  <c r="DU56" i="23"/>
  <c r="DG56" i="23"/>
  <c r="DK56" i="23"/>
  <c r="DO56" i="23"/>
  <c r="DS56" i="23"/>
  <c r="DJ56" i="23"/>
  <c r="DN56" i="23"/>
  <c r="DR56" i="23"/>
  <c r="DF64" i="23"/>
  <c r="DI64" i="23"/>
  <c r="DM64" i="23"/>
  <c r="DQ64" i="23"/>
  <c r="DU64" i="23"/>
  <c r="DJ64" i="23"/>
  <c r="DN64" i="23"/>
  <c r="DR64" i="23"/>
  <c r="DG64" i="23"/>
  <c r="DK64" i="23"/>
  <c r="DO64" i="23"/>
  <c r="DS64" i="23"/>
  <c r="DH64" i="23"/>
  <c r="DL64" i="23"/>
  <c r="DP64" i="23"/>
  <c r="DT64" i="23"/>
  <c r="DF72" i="23"/>
  <c r="DI72" i="23"/>
  <c r="DM72" i="23"/>
  <c r="DJ72" i="23"/>
  <c r="DN72" i="23"/>
  <c r="DL72" i="23"/>
  <c r="DR72" i="23"/>
  <c r="DU72" i="23"/>
  <c r="DG72" i="23"/>
  <c r="DO72" i="23"/>
  <c r="DS72" i="23"/>
  <c r="DQ72" i="23"/>
  <c r="DH72" i="23"/>
  <c r="DP72" i="23"/>
  <c r="DT72" i="23"/>
  <c r="DK72" i="23"/>
  <c r="DF80" i="23"/>
  <c r="DJ80" i="23"/>
  <c r="DN80" i="23"/>
  <c r="DR80" i="23"/>
  <c r="DM80" i="23"/>
  <c r="DG80" i="23"/>
  <c r="DK80" i="23"/>
  <c r="DO80" i="23"/>
  <c r="DS80" i="23"/>
  <c r="DI80" i="23"/>
  <c r="DU80" i="23"/>
  <c r="DH80" i="23"/>
  <c r="DL80" i="23"/>
  <c r="DP80" i="23"/>
  <c r="DT80" i="23"/>
  <c r="DQ80" i="23"/>
  <c r="DF13" i="23"/>
  <c r="DI13" i="23"/>
  <c r="DM13" i="23"/>
  <c r="DQ13" i="23"/>
  <c r="DU13" i="23"/>
  <c r="DJ13" i="23"/>
  <c r="DN13" i="23"/>
  <c r="DR13" i="23"/>
  <c r="DH13" i="23"/>
  <c r="DL13" i="23"/>
  <c r="DP13" i="23"/>
  <c r="DT13" i="23"/>
  <c r="DO13" i="23"/>
  <c r="DS13" i="23"/>
  <c r="DK13" i="23"/>
  <c r="DG13" i="23"/>
  <c r="DF21" i="23"/>
  <c r="DJ21" i="23"/>
  <c r="DN21" i="23"/>
  <c r="DR21" i="23"/>
  <c r="DG21" i="23"/>
  <c r="DK21" i="23"/>
  <c r="DO21" i="23"/>
  <c r="DS21" i="23"/>
  <c r="DI21" i="23"/>
  <c r="DM21" i="23"/>
  <c r="DQ21" i="23"/>
  <c r="DU21" i="23"/>
  <c r="DL21" i="23"/>
  <c r="DP21" i="23"/>
  <c r="DH21" i="23"/>
  <c r="DT21" i="23"/>
  <c r="DF29" i="23"/>
  <c r="DH29" i="23"/>
  <c r="DL29" i="23"/>
  <c r="DP29" i="23"/>
  <c r="DT29" i="23"/>
  <c r="DI29" i="23"/>
  <c r="DM29" i="23"/>
  <c r="DQ29" i="23"/>
  <c r="DU29" i="23"/>
  <c r="DG29" i="23"/>
  <c r="DK29" i="23"/>
  <c r="DO29" i="23"/>
  <c r="DS29" i="23"/>
  <c r="DJ29" i="23"/>
  <c r="DN29" i="23"/>
  <c r="DR29" i="23"/>
  <c r="DH37" i="23"/>
  <c r="DL37" i="23"/>
  <c r="DP37" i="23"/>
  <c r="DT37" i="23"/>
  <c r="DI37" i="23"/>
  <c r="DM37" i="23"/>
  <c r="DQ37" i="23"/>
  <c r="DU37" i="23"/>
  <c r="DG37" i="23"/>
  <c r="DK37" i="23"/>
  <c r="DO37" i="23"/>
  <c r="DS37" i="23"/>
  <c r="DJ37" i="23"/>
  <c r="DN37" i="23"/>
  <c r="DR37" i="23"/>
  <c r="DF45" i="23"/>
  <c r="DH45" i="23"/>
  <c r="DL45" i="23"/>
  <c r="DP45" i="23"/>
  <c r="DT45" i="23"/>
  <c r="DI45" i="23"/>
  <c r="DM45" i="23"/>
  <c r="DQ45" i="23"/>
  <c r="DU45" i="23"/>
  <c r="DJ45" i="23"/>
  <c r="DN45" i="23"/>
  <c r="DR45" i="23"/>
  <c r="DG45" i="23"/>
  <c r="DK45" i="23"/>
  <c r="DO45" i="23"/>
  <c r="DS45" i="23"/>
  <c r="DF53" i="23"/>
  <c r="DH53" i="23"/>
  <c r="DL53" i="23"/>
  <c r="DP53" i="23"/>
  <c r="DT53" i="23"/>
  <c r="DI53" i="23"/>
  <c r="DM53" i="23"/>
  <c r="DQ53" i="23"/>
  <c r="DU53" i="23"/>
  <c r="DG53" i="23"/>
  <c r="DK53" i="23"/>
  <c r="DO53" i="23"/>
  <c r="DS53" i="23"/>
  <c r="DN53" i="23"/>
  <c r="DR53" i="23"/>
  <c r="DJ53" i="23"/>
  <c r="DF61" i="23"/>
  <c r="DH61" i="23"/>
  <c r="DL61" i="23"/>
  <c r="DP61" i="23"/>
  <c r="DT61" i="23"/>
  <c r="DI61" i="23"/>
  <c r="DM61" i="23"/>
  <c r="DQ61" i="23"/>
  <c r="DU61" i="23"/>
  <c r="DJ61" i="23"/>
  <c r="DR61" i="23"/>
  <c r="DK61" i="23"/>
  <c r="DS61" i="23"/>
  <c r="DN61" i="23"/>
  <c r="DO61" i="23"/>
  <c r="DG61" i="23"/>
  <c r="DF69" i="23"/>
  <c r="DI69" i="23"/>
  <c r="DM69" i="23"/>
  <c r="DQ69" i="23"/>
  <c r="DU69" i="23"/>
  <c r="DJ69" i="23"/>
  <c r="DN69" i="23"/>
  <c r="DR69" i="23"/>
  <c r="DG69" i="23"/>
  <c r="DK69" i="23"/>
  <c r="DO69" i="23"/>
  <c r="DS69" i="23"/>
  <c r="DP69" i="23"/>
  <c r="DT69" i="23"/>
  <c r="DL69" i="23"/>
  <c r="DH69" i="23"/>
  <c r="DF77" i="23"/>
  <c r="DJ77" i="23"/>
  <c r="DN77" i="23"/>
  <c r="DR77" i="23"/>
  <c r="DQ77" i="23"/>
  <c r="DG77" i="23"/>
  <c r="DK77" i="23"/>
  <c r="DO77" i="23"/>
  <c r="DS77" i="23"/>
  <c r="DI77" i="23"/>
  <c r="DU77" i="23"/>
  <c r="DH77" i="23"/>
  <c r="DL77" i="23"/>
  <c r="DP77" i="23"/>
  <c r="DT77" i="23"/>
  <c r="DM77" i="23"/>
  <c r="DJ85" i="23"/>
  <c r="DN85" i="23"/>
  <c r="DR85" i="23"/>
  <c r="DL85" i="23"/>
  <c r="DI85" i="23"/>
  <c r="DU85" i="23"/>
  <c r="DG85" i="23"/>
  <c r="DK85" i="23"/>
  <c r="DO85" i="23"/>
  <c r="DS85" i="23"/>
  <c r="DH85" i="23"/>
  <c r="DT85" i="23"/>
  <c r="DM85" i="23"/>
  <c r="DP85" i="23"/>
  <c r="DQ85" i="23"/>
  <c r="DF9" i="23"/>
  <c r="DI9" i="23"/>
  <c r="DM9" i="23"/>
  <c r="DQ9" i="23"/>
  <c r="DU9" i="23"/>
  <c r="DJ9" i="23"/>
  <c r="DN9" i="23"/>
  <c r="DR9" i="23"/>
  <c r="DH9" i="23"/>
  <c r="DL9" i="23"/>
  <c r="DP9" i="23"/>
  <c r="DT9" i="23"/>
  <c r="DO9" i="23"/>
  <c r="DS9" i="23"/>
  <c r="DK9" i="23"/>
  <c r="DG9" i="23"/>
  <c r="DH30" i="23"/>
  <c r="DL30" i="23"/>
  <c r="DP30" i="23"/>
  <c r="DT30" i="23"/>
  <c r="DI30" i="23"/>
  <c r="DM30" i="23"/>
  <c r="DQ30" i="23"/>
  <c r="DU30" i="23"/>
  <c r="DG30" i="23"/>
  <c r="DK30" i="23"/>
  <c r="DO30" i="23"/>
  <c r="DS30" i="23"/>
  <c r="DN30" i="23"/>
  <c r="DR30" i="23"/>
  <c r="DJ30" i="23"/>
  <c r="DH46" i="23"/>
  <c r="DL46" i="23"/>
  <c r="DP46" i="23"/>
  <c r="DT46" i="23"/>
  <c r="DI46" i="23"/>
  <c r="DM46" i="23"/>
  <c r="DQ46" i="23"/>
  <c r="DU46" i="23"/>
  <c r="DG46" i="23"/>
  <c r="DK46" i="23"/>
  <c r="DO46" i="23"/>
  <c r="DS46" i="23"/>
  <c r="DJ46" i="23"/>
  <c r="DN46" i="23"/>
  <c r="DR46" i="23"/>
  <c r="DF70" i="23"/>
  <c r="DI70" i="23"/>
  <c r="DM70" i="23"/>
  <c r="DQ70" i="23"/>
  <c r="DU70" i="23"/>
  <c r="DJ70" i="23"/>
  <c r="DN70" i="23"/>
  <c r="DR70" i="23"/>
  <c r="DG70" i="23"/>
  <c r="DK70" i="23"/>
  <c r="DO70" i="23"/>
  <c r="DS70" i="23"/>
  <c r="DH70" i="23"/>
  <c r="DL70" i="23"/>
  <c r="DP70" i="23"/>
  <c r="DT70" i="23"/>
  <c r="DF86" i="23"/>
  <c r="DJ86" i="23"/>
  <c r="DN86" i="23"/>
  <c r="DR86" i="23"/>
  <c r="DL86" i="23"/>
  <c r="DI86" i="23"/>
  <c r="DU86" i="23"/>
  <c r="DG86" i="23"/>
  <c r="DK86" i="23"/>
  <c r="DO86" i="23"/>
  <c r="DS86" i="23"/>
  <c r="DH86" i="23"/>
  <c r="DT86" i="23"/>
  <c r="DM86" i="23"/>
  <c r="DP86" i="23"/>
  <c r="DQ86" i="23"/>
  <c r="D52" i="27"/>
  <c r="B55" i="26"/>
  <c r="C90" i="14"/>
  <c r="D55" i="27"/>
  <c r="B41" i="26"/>
  <c r="D47" i="27"/>
  <c r="B76" i="26"/>
  <c r="C55" i="14"/>
  <c r="DF46" i="23"/>
  <c r="DF10" i="23"/>
  <c r="DI10" i="23"/>
  <c r="DM10" i="23"/>
  <c r="DQ10" i="23"/>
  <c r="DU10" i="23"/>
  <c r="DJ10" i="23"/>
  <c r="DN10" i="23"/>
  <c r="DR10" i="23"/>
  <c r="DH10" i="23"/>
  <c r="DL10" i="23"/>
  <c r="DP10" i="23"/>
  <c r="DT10" i="23"/>
  <c r="DG10" i="23"/>
  <c r="DK10" i="23"/>
  <c r="DS10" i="23"/>
  <c r="DO10" i="23"/>
  <c r="DF18" i="23"/>
  <c r="DJ18" i="23"/>
  <c r="DN18" i="23"/>
  <c r="DR18" i="23"/>
  <c r="DG18" i="23"/>
  <c r="DK18" i="23"/>
  <c r="DO18" i="23"/>
  <c r="DS18" i="23"/>
  <c r="DI18" i="23"/>
  <c r="DM18" i="23"/>
  <c r="DQ18" i="23"/>
  <c r="DU18" i="23"/>
  <c r="DT18" i="23"/>
  <c r="DH18" i="23"/>
  <c r="DP18" i="23"/>
  <c r="DL18" i="23"/>
  <c r="DJ26" i="23"/>
  <c r="DN26" i="23"/>
  <c r="DR26" i="23"/>
  <c r="DG26" i="23"/>
  <c r="DK26" i="23"/>
  <c r="DO26" i="23"/>
  <c r="DS26" i="23"/>
  <c r="DI26" i="23"/>
  <c r="DM26" i="23"/>
  <c r="DQ26" i="23"/>
  <c r="DU26" i="23"/>
  <c r="DT26" i="23"/>
  <c r="DH26" i="23"/>
  <c r="DP26" i="23"/>
  <c r="DL26" i="23"/>
  <c r="DF34" i="23"/>
  <c r="DH34" i="23"/>
  <c r="DL34" i="23"/>
  <c r="DP34" i="23"/>
  <c r="DT34" i="23"/>
  <c r="DI34" i="23"/>
  <c r="DM34" i="23"/>
  <c r="DQ34" i="23"/>
  <c r="DU34" i="23"/>
  <c r="DG34" i="23"/>
  <c r="DK34" i="23"/>
  <c r="DO34" i="23"/>
  <c r="DS34" i="23"/>
  <c r="DN34" i="23"/>
  <c r="DR34" i="23"/>
  <c r="DJ34" i="23"/>
  <c r="DF42" i="23"/>
  <c r="DH42" i="23"/>
  <c r="DL42" i="23"/>
  <c r="DP42" i="23"/>
  <c r="DT42" i="23"/>
  <c r="DI42" i="23"/>
  <c r="DM42" i="23"/>
  <c r="DQ42" i="23"/>
  <c r="DU42" i="23"/>
  <c r="DJ42" i="23"/>
  <c r="DN42" i="23"/>
  <c r="DR42" i="23"/>
  <c r="DG42" i="23"/>
  <c r="DK42" i="23"/>
  <c r="DO42" i="23"/>
  <c r="DS42" i="23"/>
  <c r="DF50" i="23"/>
  <c r="DH50" i="23"/>
  <c r="DL50" i="23"/>
  <c r="DP50" i="23"/>
  <c r="DT50" i="23"/>
  <c r="DI50" i="23"/>
  <c r="DM50" i="23"/>
  <c r="DQ50" i="23"/>
  <c r="DU50" i="23"/>
  <c r="DG50" i="23"/>
  <c r="DK50" i="23"/>
  <c r="DO50" i="23"/>
  <c r="DS50" i="23"/>
  <c r="DJ50" i="23"/>
  <c r="DN50" i="23"/>
  <c r="DR50" i="23"/>
  <c r="DF58" i="23"/>
  <c r="DH58" i="23"/>
  <c r="DL58" i="23"/>
  <c r="DP58" i="23"/>
  <c r="DT58" i="23"/>
  <c r="DI58" i="23"/>
  <c r="DM58" i="23"/>
  <c r="DQ58" i="23"/>
  <c r="DU58" i="23"/>
  <c r="DG58" i="23"/>
  <c r="DK58" i="23"/>
  <c r="DO58" i="23"/>
  <c r="DS58" i="23"/>
  <c r="DJ58" i="23"/>
  <c r="DN58" i="23"/>
  <c r="DR58" i="23"/>
  <c r="DI66" i="23"/>
  <c r="DM66" i="23"/>
  <c r="DQ66" i="23"/>
  <c r="DU66" i="23"/>
  <c r="DJ66" i="23"/>
  <c r="DN66" i="23"/>
  <c r="DR66" i="23"/>
  <c r="DG66" i="23"/>
  <c r="DK66" i="23"/>
  <c r="DO66" i="23"/>
  <c r="DS66" i="23"/>
  <c r="DH66" i="23"/>
  <c r="DL66" i="23"/>
  <c r="DP66" i="23"/>
  <c r="DT66" i="23"/>
  <c r="DF74" i="23"/>
  <c r="DJ74" i="23"/>
  <c r="DN74" i="23"/>
  <c r="DR74" i="23"/>
  <c r="DI74" i="23"/>
  <c r="DU74" i="23"/>
  <c r="DG74" i="23"/>
  <c r="DK74" i="23"/>
  <c r="DO74" i="23"/>
  <c r="DS74" i="23"/>
  <c r="DQ74" i="23"/>
  <c r="DH74" i="23"/>
  <c r="DL74" i="23"/>
  <c r="DP74" i="23"/>
  <c r="DT74" i="23"/>
  <c r="DM74" i="23"/>
  <c r="DJ82" i="23"/>
  <c r="DN82" i="23"/>
  <c r="DR82" i="23"/>
  <c r="DL82" i="23"/>
  <c r="DM82" i="23"/>
  <c r="DG82" i="23"/>
  <c r="DK82" i="23"/>
  <c r="DO82" i="23"/>
  <c r="DS82" i="23"/>
  <c r="DT82" i="23"/>
  <c r="DQ82" i="23"/>
  <c r="DH82" i="23"/>
  <c r="DP82" i="23"/>
  <c r="DI82" i="23"/>
  <c r="DU82" i="23"/>
  <c r="DF7" i="23"/>
  <c r="DI7" i="23"/>
  <c r="DM7" i="23"/>
  <c r="DQ7" i="23"/>
  <c r="DU7" i="23"/>
  <c r="DJ7" i="23"/>
  <c r="DN7" i="23"/>
  <c r="DR7" i="23"/>
  <c r="DH7" i="23"/>
  <c r="DL7" i="23"/>
  <c r="DP7" i="23"/>
  <c r="DT7" i="23"/>
  <c r="DO7" i="23"/>
  <c r="DS7" i="23"/>
  <c r="DK7" i="23"/>
  <c r="DG7" i="23"/>
  <c r="DF4" i="23"/>
  <c r="DI4" i="23"/>
  <c r="DM4" i="23"/>
  <c r="DQ4" i="23"/>
  <c r="DU4" i="23"/>
  <c r="DJ4" i="23"/>
  <c r="DN4" i="23"/>
  <c r="DR4" i="23"/>
  <c r="DH4" i="23"/>
  <c r="DL4" i="23"/>
  <c r="DP4" i="23"/>
  <c r="DT4" i="23"/>
  <c r="DG4" i="23"/>
  <c r="DK4" i="23"/>
  <c r="DS4" i="23"/>
  <c r="DO4" i="23"/>
  <c r="DF22" i="23"/>
  <c r="DJ22" i="23"/>
  <c r="DN22" i="23"/>
  <c r="DR22" i="23"/>
  <c r="DG22" i="23"/>
  <c r="DK22" i="23"/>
  <c r="DO22" i="23"/>
  <c r="DS22" i="23"/>
  <c r="DI22" i="23"/>
  <c r="DM22" i="23"/>
  <c r="DQ22" i="23"/>
  <c r="DU22" i="23"/>
  <c r="DT22" i="23"/>
  <c r="DH22" i="23"/>
  <c r="DP22" i="23"/>
  <c r="DL22" i="23"/>
  <c r="DF54" i="23"/>
  <c r="DH54" i="23"/>
  <c r="DL54" i="23"/>
  <c r="DP54" i="23"/>
  <c r="DT54" i="23"/>
  <c r="DI54" i="23"/>
  <c r="DM54" i="23"/>
  <c r="DQ54" i="23"/>
  <c r="DU54" i="23"/>
  <c r="DG54" i="23"/>
  <c r="DK54" i="23"/>
  <c r="DO54" i="23"/>
  <c r="DS54" i="23"/>
  <c r="DJ54" i="23"/>
  <c r="DN54" i="23"/>
  <c r="DR54" i="23"/>
  <c r="W40" i="1"/>
  <c r="BC37" i="23" s="1"/>
  <c r="D28" i="27"/>
  <c r="D17" i="27"/>
  <c r="C47" i="14"/>
  <c r="B23" i="26"/>
  <c r="B36" i="26"/>
  <c r="DF14" i="23"/>
  <c r="DF62" i="23"/>
  <c r="DI11" i="23"/>
  <c r="DM11" i="23"/>
  <c r="DQ11" i="23"/>
  <c r="DU11" i="23"/>
  <c r="DJ11" i="23"/>
  <c r="DN11" i="23"/>
  <c r="DR11" i="23"/>
  <c r="DH11" i="23"/>
  <c r="DL11" i="23"/>
  <c r="DP11" i="23"/>
  <c r="DT11" i="23"/>
  <c r="DO11" i="23"/>
  <c r="DS11" i="23"/>
  <c r="DK11" i="23"/>
  <c r="DG11" i="23"/>
  <c r="DJ19" i="23"/>
  <c r="DN19" i="23"/>
  <c r="DR19" i="23"/>
  <c r="DG19" i="23"/>
  <c r="DK19" i="23"/>
  <c r="DO19" i="23"/>
  <c r="DS19" i="23"/>
  <c r="DI19" i="23"/>
  <c r="DM19" i="23"/>
  <c r="DQ19" i="23"/>
  <c r="DU19" i="23"/>
  <c r="DL19" i="23"/>
  <c r="DP19" i="23"/>
  <c r="DH19" i="23"/>
  <c r="DT19" i="23"/>
  <c r="DJ27" i="23"/>
  <c r="DN27" i="23"/>
  <c r="DR27" i="23"/>
  <c r="DG27" i="23"/>
  <c r="DI27" i="23"/>
  <c r="DO27" i="23"/>
  <c r="DT27" i="23"/>
  <c r="DK27" i="23"/>
  <c r="DP27" i="23"/>
  <c r="DU27" i="23"/>
  <c r="DH27" i="23"/>
  <c r="DM27" i="23"/>
  <c r="DS27" i="23"/>
  <c r="DL27" i="23"/>
  <c r="DQ27" i="23"/>
  <c r="DH35" i="23"/>
  <c r="DL35" i="23"/>
  <c r="DP35" i="23"/>
  <c r="DT35" i="23"/>
  <c r="DI35" i="23"/>
  <c r="DM35" i="23"/>
  <c r="DQ35" i="23"/>
  <c r="DU35" i="23"/>
  <c r="DG35" i="23"/>
  <c r="DK35" i="23"/>
  <c r="DO35" i="23"/>
  <c r="DS35" i="23"/>
  <c r="DJ35" i="23"/>
  <c r="DN35" i="23"/>
  <c r="DR35" i="23"/>
  <c r="DH43" i="23"/>
  <c r="DL43" i="23"/>
  <c r="DP43" i="23"/>
  <c r="DT43" i="23"/>
  <c r="DI43" i="23"/>
  <c r="DM43" i="23"/>
  <c r="DQ43" i="23"/>
  <c r="DU43" i="23"/>
  <c r="DJ43" i="23"/>
  <c r="DN43" i="23"/>
  <c r="DR43" i="23"/>
  <c r="DG43" i="23"/>
  <c r="DK43" i="23"/>
  <c r="DO43" i="23"/>
  <c r="DS43" i="23"/>
  <c r="DH51" i="23"/>
  <c r="DL51" i="23"/>
  <c r="DP51" i="23"/>
  <c r="DT51" i="23"/>
  <c r="DI51" i="23"/>
  <c r="DM51" i="23"/>
  <c r="DQ51" i="23"/>
  <c r="DU51" i="23"/>
  <c r="DG51" i="23"/>
  <c r="DK51" i="23"/>
  <c r="DO51" i="23"/>
  <c r="DS51" i="23"/>
  <c r="DN51" i="23"/>
  <c r="DR51" i="23"/>
  <c r="DJ51" i="23"/>
  <c r="DH59" i="23"/>
  <c r="DL59" i="23"/>
  <c r="DP59" i="23"/>
  <c r="DT59" i="23"/>
  <c r="DI59" i="23"/>
  <c r="DM59" i="23"/>
  <c r="DQ59" i="23"/>
  <c r="DU59" i="23"/>
  <c r="DG59" i="23"/>
  <c r="DK59" i="23"/>
  <c r="DO59" i="23"/>
  <c r="DS59" i="23"/>
  <c r="DN59" i="23"/>
  <c r="DR59" i="23"/>
  <c r="DJ59" i="23"/>
  <c r="DI67" i="23"/>
  <c r="DM67" i="23"/>
  <c r="DQ67" i="23"/>
  <c r="DU67" i="23"/>
  <c r="DJ67" i="23"/>
  <c r="DN67" i="23"/>
  <c r="DR67" i="23"/>
  <c r="DG67" i="23"/>
  <c r="DK67" i="23"/>
  <c r="DO67" i="23"/>
  <c r="DS67" i="23"/>
  <c r="DP67" i="23"/>
  <c r="DT67" i="23"/>
  <c r="DL67" i="23"/>
  <c r="DH67" i="23"/>
  <c r="DJ75" i="23"/>
  <c r="DN75" i="23"/>
  <c r="DR75" i="23"/>
  <c r="DI75" i="23"/>
  <c r="DU75" i="23"/>
  <c r="DG75" i="23"/>
  <c r="DK75" i="23"/>
  <c r="DO75" i="23"/>
  <c r="DS75" i="23"/>
  <c r="DQ75" i="23"/>
  <c r="DH75" i="23"/>
  <c r="DL75" i="23"/>
  <c r="DP75" i="23"/>
  <c r="DT75" i="23"/>
  <c r="DM75" i="23"/>
  <c r="DJ83" i="23"/>
  <c r="DN83" i="23"/>
  <c r="DR83" i="23"/>
  <c r="DP83" i="23"/>
  <c r="DI83" i="23"/>
  <c r="DG83" i="23"/>
  <c r="DK83" i="23"/>
  <c r="DO83" i="23"/>
  <c r="DS83" i="23"/>
  <c r="DH83" i="23"/>
  <c r="DT83" i="23"/>
  <c r="DQ83" i="23"/>
  <c r="DL83" i="23"/>
  <c r="DM83" i="23"/>
  <c r="DU83" i="23"/>
  <c r="DI12" i="23"/>
  <c r="DM12" i="23"/>
  <c r="DQ12" i="23"/>
  <c r="DU12" i="23"/>
  <c r="DJ12" i="23"/>
  <c r="DN12" i="23"/>
  <c r="DR12" i="23"/>
  <c r="DH12" i="23"/>
  <c r="DL12" i="23"/>
  <c r="DP12" i="23"/>
  <c r="DT12" i="23"/>
  <c r="DG12" i="23"/>
  <c r="DK12" i="23"/>
  <c r="DS12" i="23"/>
  <c r="DO12" i="23"/>
  <c r="DJ20" i="23"/>
  <c r="DN20" i="23"/>
  <c r="DR20" i="23"/>
  <c r="DG20" i="23"/>
  <c r="DK20" i="23"/>
  <c r="DO20" i="23"/>
  <c r="DS20" i="23"/>
  <c r="DI20" i="23"/>
  <c r="DM20" i="23"/>
  <c r="DQ20" i="23"/>
  <c r="DU20" i="23"/>
  <c r="DT20" i="23"/>
  <c r="DH20" i="23"/>
  <c r="DP20" i="23"/>
  <c r="DL20" i="23"/>
  <c r="DJ28" i="23"/>
  <c r="DN28" i="23"/>
  <c r="DR28" i="23"/>
  <c r="DG28" i="23"/>
  <c r="DL28" i="23"/>
  <c r="DQ28" i="23"/>
  <c r="DH28" i="23"/>
  <c r="DM28" i="23"/>
  <c r="DS28" i="23"/>
  <c r="DK28" i="23"/>
  <c r="DP28" i="23"/>
  <c r="DU28" i="23"/>
  <c r="DI28" i="23"/>
  <c r="DO28" i="23"/>
  <c r="DT28" i="23"/>
  <c r="DH36" i="23"/>
  <c r="DL36" i="23"/>
  <c r="DP36" i="23"/>
  <c r="DT36" i="23"/>
  <c r="DI36" i="23"/>
  <c r="DM36" i="23"/>
  <c r="DQ36" i="23"/>
  <c r="DU36" i="23"/>
  <c r="DG36" i="23"/>
  <c r="DK36" i="23"/>
  <c r="DO36" i="23"/>
  <c r="DS36" i="23"/>
  <c r="DN36" i="23"/>
  <c r="DR36" i="23"/>
  <c r="DJ36" i="23"/>
  <c r="DH44" i="23"/>
  <c r="DL44" i="23"/>
  <c r="DP44" i="23"/>
  <c r="DT44" i="23"/>
  <c r="DI44" i="23"/>
  <c r="DM44" i="23"/>
  <c r="DQ44" i="23"/>
  <c r="DU44" i="23"/>
  <c r="DJ44" i="23"/>
  <c r="DN44" i="23"/>
  <c r="DR44" i="23"/>
  <c r="DG44" i="23"/>
  <c r="DK44" i="23"/>
  <c r="DO44" i="23"/>
  <c r="DS44" i="23"/>
  <c r="DH52" i="23"/>
  <c r="DL52" i="23"/>
  <c r="DP52" i="23"/>
  <c r="DT52" i="23"/>
  <c r="DI52" i="23"/>
  <c r="DM52" i="23"/>
  <c r="DQ52" i="23"/>
  <c r="DU52" i="23"/>
  <c r="DG52" i="23"/>
  <c r="DK52" i="23"/>
  <c r="DO52" i="23"/>
  <c r="DS52" i="23"/>
  <c r="DJ52" i="23"/>
  <c r="DN52" i="23"/>
  <c r="DR52" i="23"/>
  <c r="DH60" i="23"/>
  <c r="DL60" i="23"/>
  <c r="DP60" i="23"/>
  <c r="DT60" i="23"/>
  <c r="DI60" i="23"/>
  <c r="DM60" i="23"/>
  <c r="DQ60" i="23"/>
  <c r="DU60" i="23"/>
  <c r="DJ60" i="23"/>
  <c r="DR60" i="23"/>
  <c r="DK60" i="23"/>
  <c r="DS60" i="23"/>
  <c r="DN60" i="23"/>
  <c r="DG60" i="23"/>
  <c r="DO60" i="23"/>
  <c r="DI68" i="23"/>
  <c r="DM68" i="23"/>
  <c r="DQ68" i="23"/>
  <c r="DU68" i="23"/>
  <c r="DJ68" i="23"/>
  <c r="DN68" i="23"/>
  <c r="DR68" i="23"/>
  <c r="DG68" i="23"/>
  <c r="DK68" i="23"/>
  <c r="DO68" i="23"/>
  <c r="DS68" i="23"/>
  <c r="DH68" i="23"/>
  <c r="DL68" i="23"/>
  <c r="DP68" i="23"/>
  <c r="DT68" i="23"/>
  <c r="DJ76" i="23"/>
  <c r="DN76" i="23"/>
  <c r="DR76" i="23"/>
  <c r="DI76" i="23"/>
  <c r="DU76" i="23"/>
  <c r="DG76" i="23"/>
  <c r="DK76" i="23"/>
  <c r="DO76" i="23"/>
  <c r="DS76" i="23"/>
  <c r="DQ76" i="23"/>
  <c r="DH76" i="23"/>
  <c r="DL76" i="23"/>
  <c r="DP76" i="23"/>
  <c r="DT76" i="23"/>
  <c r="DM76" i="23"/>
  <c r="DJ84" i="23"/>
  <c r="DN84" i="23"/>
  <c r="DR84" i="23"/>
  <c r="DL84" i="23"/>
  <c r="DI84" i="23"/>
  <c r="DU84" i="23"/>
  <c r="DG84" i="23"/>
  <c r="DK84" i="23"/>
  <c r="DO84" i="23"/>
  <c r="DS84" i="23"/>
  <c r="DH84" i="23"/>
  <c r="DT84" i="23"/>
  <c r="DQ84" i="23"/>
  <c r="DP84" i="23"/>
  <c r="DM84" i="23"/>
  <c r="DI8" i="23"/>
  <c r="DM8" i="23"/>
  <c r="DQ8" i="23"/>
  <c r="DU8" i="23"/>
  <c r="DJ8" i="23"/>
  <c r="DN8" i="23"/>
  <c r="DR8" i="23"/>
  <c r="DH8" i="23"/>
  <c r="DL8" i="23"/>
  <c r="DP8" i="23"/>
  <c r="DT8" i="23"/>
  <c r="DG8" i="23"/>
  <c r="DK8" i="23"/>
  <c r="DS8" i="23"/>
  <c r="DO8" i="23"/>
  <c r="DI17" i="23"/>
  <c r="DJ17" i="23"/>
  <c r="DN17" i="23"/>
  <c r="DR17" i="23"/>
  <c r="DK17" i="23"/>
  <c r="DO17" i="23"/>
  <c r="DS17" i="23"/>
  <c r="DH17" i="23"/>
  <c r="DM17" i="23"/>
  <c r="DQ17" i="23"/>
  <c r="DU17" i="23"/>
  <c r="DL17" i="23"/>
  <c r="DP17" i="23"/>
  <c r="DG17" i="23"/>
  <c r="DT17" i="23"/>
  <c r="DJ25" i="23"/>
  <c r="DN25" i="23"/>
  <c r="DR25" i="23"/>
  <c r="DG25" i="23"/>
  <c r="DK25" i="23"/>
  <c r="DO25" i="23"/>
  <c r="DS25" i="23"/>
  <c r="DI25" i="23"/>
  <c r="DM25" i="23"/>
  <c r="DQ25" i="23"/>
  <c r="DU25" i="23"/>
  <c r="DL25" i="23"/>
  <c r="DP25" i="23"/>
  <c r="DH25" i="23"/>
  <c r="DT25" i="23"/>
  <c r="DH33" i="23"/>
  <c r="DL33" i="23"/>
  <c r="DP33" i="23"/>
  <c r="DT33" i="23"/>
  <c r="DI33" i="23"/>
  <c r="DM33" i="23"/>
  <c r="DQ33" i="23"/>
  <c r="DU33" i="23"/>
  <c r="DG33" i="23"/>
  <c r="DK33" i="23"/>
  <c r="DO33" i="23"/>
  <c r="DS33" i="23"/>
  <c r="DJ33" i="23"/>
  <c r="DN33" i="23"/>
  <c r="DR33" i="23"/>
  <c r="DH41" i="23"/>
  <c r="DL41" i="23"/>
  <c r="DP41" i="23"/>
  <c r="DT41" i="23"/>
  <c r="DI41" i="23"/>
  <c r="DM41" i="23"/>
  <c r="DQ41" i="23"/>
  <c r="DU41" i="23"/>
  <c r="DJ41" i="23"/>
  <c r="DN41" i="23"/>
  <c r="DR41" i="23"/>
  <c r="DG41" i="23"/>
  <c r="DK41" i="23"/>
  <c r="DO41" i="23"/>
  <c r="DS41" i="23"/>
  <c r="DH49" i="23"/>
  <c r="DL49" i="23"/>
  <c r="DP49" i="23"/>
  <c r="DT49" i="23"/>
  <c r="DI49" i="23"/>
  <c r="DM49" i="23"/>
  <c r="DQ49" i="23"/>
  <c r="DU49" i="23"/>
  <c r="DG49" i="23"/>
  <c r="DK49" i="23"/>
  <c r="DO49" i="23"/>
  <c r="DS49" i="23"/>
  <c r="DN49" i="23"/>
  <c r="DR49" i="23"/>
  <c r="DJ49" i="23"/>
  <c r="DH57" i="23"/>
  <c r="DL57" i="23"/>
  <c r="DP57" i="23"/>
  <c r="DT57" i="23"/>
  <c r="DI57" i="23"/>
  <c r="DM57" i="23"/>
  <c r="DQ57" i="23"/>
  <c r="DU57" i="23"/>
  <c r="DG57" i="23"/>
  <c r="DK57" i="23"/>
  <c r="DO57" i="23"/>
  <c r="DS57" i="23"/>
  <c r="DN57" i="23"/>
  <c r="DR57" i="23"/>
  <c r="DJ57" i="23"/>
  <c r="DI65" i="23"/>
  <c r="DM65" i="23"/>
  <c r="DQ65" i="23"/>
  <c r="DU65" i="23"/>
  <c r="DJ65" i="23"/>
  <c r="DN65" i="23"/>
  <c r="DR65" i="23"/>
  <c r="DG65" i="23"/>
  <c r="DK65" i="23"/>
  <c r="DO65" i="23"/>
  <c r="DS65" i="23"/>
  <c r="DP65" i="23"/>
  <c r="DT65" i="23"/>
  <c r="DL65" i="23"/>
  <c r="DH65" i="23"/>
  <c r="DJ73" i="23"/>
  <c r="DN73" i="23"/>
  <c r="DR73" i="23"/>
  <c r="DI73" i="23"/>
  <c r="DU73" i="23"/>
  <c r="DG73" i="23"/>
  <c r="DK73" i="23"/>
  <c r="DO73" i="23"/>
  <c r="DS73" i="23"/>
  <c r="DM73" i="23"/>
  <c r="DH73" i="23"/>
  <c r="DL73" i="23"/>
  <c r="DP73" i="23"/>
  <c r="DT73" i="23"/>
  <c r="DQ73" i="23"/>
  <c r="DJ81" i="23"/>
  <c r="DN81" i="23"/>
  <c r="DR81" i="23"/>
  <c r="DM81" i="23"/>
  <c r="DG81" i="23"/>
  <c r="DK81" i="23"/>
  <c r="DO81" i="23"/>
  <c r="DS81" i="23"/>
  <c r="DQ81" i="23"/>
  <c r="DH81" i="23"/>
  <c r="DL81" i="23"/>
  <c r="DP81" i="23"/>
  <c r="DT81" i="23"/>
  <c r="DI81" i="23"/>
  <c r="DU81" i="23"/>
  <c r="DI5" i="23"/>
  <c r="DM5" i="23"/>
  <c r="DQ5" i="23"/>
  <c r="DU5" i="23"/>
  <c r="DJ5" i="23"/>
  <c r="DN5" i="23"/>
  <c r="DR5" i="23"/>
  <c r="DH5" i="23"/>
  <c r="DL5" i="23"/>
  <c r="DP5" i="23"/>
  <c r="DT5" i="23"/>
  <c r="DO5" i="23"/>
  <c r="DS5" i="23"/>
  <c r="DK5" i="23"/>
  <c r="DG5" i="23"/>
  <c r="D66" i="20"/>
  <c r="E66" i="20" s="1"/>
  <c r="C64" i="27" s="1"/>
  <c r="AT33" i="23"/>
  <c r="AS33" i="23"/>
  <c r="AT45" i="23"/>
  <c r="AS45" i="23"/>
  <c r="AT65" i="23"/>
  <c r="AS65" i="23"/>
  <c r="AT81" i="23"/>
  <c r="AS81" i="23"/>
  <c r="AT30" i="23"/>
  <c r="AS30" i="23"/>
  <c r="AT38" i="23"/>
  <c r="AS38" i="23"/>
  <c r="AT46" i="23"/>
  <c r="AS46" i="23"/>
  <c r="AT54" i="23"/>
  <c r="AS54" i="23"/>
  <c r="AT62" i="23"/>
  <c r="AS62" i="23"/>
  <c r="AT70" i="23"/>
  <c r="AS70" i="23"/>
  <c r="AT78" i="23"/>
  <c r="AS78" i="23"/>
  <c r="AT86" i="23"/>
  <c r="AS86" i="23"/>
  <c r="AT73" i="23"/>
  <c r="AS73" i="23"/>
  <c r="AT41" i="23"/>
  <c r="AS41" i="23"/>
  <c r="AT61" i="23"/>
  <c r="AS61" i="23"/>
  <c r="AT69" i="23"/>
  <c r="AS69" i="23"/>
  <c r="AT34" i="23"/>
  <c r="AS34" i="23"/>
  <c r="AT42" i="23"/>
  <c r="AS42" i="23"/>
  <c r="AT50" i="23"/>
  <c r="AS50" i="23"/>
  <c r="AT58" i="23"/>
  <c r="AS58" i="23"/>
  <c r="AT66" i="23"/>
  <c r="AS66" i="23"/>
  <c r="AT74" i="23"/>
  <c r="AS74" i="23"/>
  <c r="AT82" i="23"/>
  <c r="AS82" i="23"/>
  <c r="AK39" i="12"/>
  <c r="EE39" i="12"/>
  <c r="AZ39" i="12"/>
  <c r="BH39" i="12"/>
  <c r="G77" i="20"/>
  <c r="F77" i="20" s="1"/>
  <c r="D12" i="20"/>
  <c r="E12" i="20" s="1"/>
  <c r="C10" i="27" s="1"/>
  <c r="CA39" i="12"/>
  <c r="BG39" i="12"/>
  <c r="CI39" i="12"/>
  <c r="CY39" i="12"/>
  <c r="BT39" i="12"/>
  <c r="BS39" i="12"/>
  <c r="CG62" i="33"/>
  <c r="AQ62" i="33"/>
  <c r="D62" i="33"/>
  <c r="DR59" i="11" s="1"/>
  <c r="BH56" i="23" s="1"/>
  <c r="AQ14" i="33"/>
  <c r="D14" i="33"/>
  <c r="DR11" i="11" s="1"/>
  <c r="BH8" i="23" s="1"/>
  <c r="CG14" i="33"/>
  <c r="EK87" i="12"/>
  <c r="Y87" i="12"/>
  <c r="AC87" i="12"/>
  <c r="DD87" i="12"/>
  <c r="DE87" i="12"/>
  <c r="BB87" i="12"/>
  <c r="BT87" i="12"/>
  <c r="AM87" i="12"/>
  <c r="EH87" i="12"/>
  <c r="CO87" i="12"/>
  <c r="AO87" i="12"/>
  <c r="AI87" i="12"/>
  <c r="DO87" i="12"/>
  <c r="V87" i="12"/>
  <c r="DQ87" i="12"/>
  <c r="DK87" i="12"/>
  <c r="CN87" i="12"/>
  <c r="DT87" i="12"/>
  <c r="BO87" i="12"/>
  <c r="AS87" i="12"/>
  <c r="CK87" i="12"/>
  <c r="DP87" i="12"/>
  <c r="DF87" i="12"/>
  <c r="AK87" i="12"/>
  <c r="I87" i="12"/>
  <c r="DC87" i="12"/>
  <c r="Q87" i="12"/>
  <c r="AT87" i="12"/>
  <c r="BA87" i="12"/>
  <c r="CG50" i="33"/>
  <c r="AQ50" i="33"/>
  <c r="D50" i="33"/>
  <c r="DR47" i="11" s="1"/>
  <c r="BH44" i="23" s="1"/>
  <c r="CV63" i="12"/>
  <c r="T63" i="12"/>
  <c r="BO63" i="12"/>
  <c r="AZ63" i="12"/>
  <c r="BF63" i="12"/>
  <c r="BQ63" i="12"/>
  <c r="BC63" i="12"/>
  <c r="AF63" i="12"/>
  <c r="AK63" i="12"/>
  <c r="ED63" i="12"/>
  <c r="EL63" i="12"/>
  <c r="S63" i="12"/>
  <c r="AM63" i="12"/>
  <c r="DH63" i="12"/>
  <c r="BS63" i="12"/>
  <c r="CO63" i="12"/>
  <c r="DT63" i="12"/>
  <c r="CI63" i="12"/>
  <c r="AX63" i="12"/>
  <c r="CH63" i="12"/>
  <c r="EB63" i="12"/>
  <c r="DZ63" i="12"/>
  <c r="CQ63" i="12"/>
  <c r="AO63" i="12"/>
  <c r="CZ63" i="12"/>
  <c r="DN63" i="12"/>
  <c r="CB63" i="12"/>
  <c r="BI63" i="12"/>
  <c r="EJ63" i="12"/>
  <c r="DI63" i="12"/>
  <c r="AP63" i="12"/>
  <c r="EM63" i="12"/>
  <c r="BT63" i="12"/>
  <c r="R63" i="12"/>
  <c r="CM63" i="12"/>
  <c r="AV63" i="12"/>
  <c r="DR63" i="12"/>
  <c r="BX63" i="12"/>
  <c r="AQ63" i="12"/>
  <c r="W63" i="12"/>
  <c r="DF63" i="12"/>
  <c r="AA63" i="12"/>
  <c r="EG63" i="12"/>
  <c r="CJ63" i="12"/>
  <c r="DD63" i="12"/>
  <c r="CT63" i="12"/>
  <c r="AC63" i="12"/>
  <c r="EF63" i="12"/>
  <c r="BN63" i="12"/>
  <c r="DO63" i="12"/>
  <c r="F63" i="12"/>
  <c r="E63" i="12"/>
  <c r="DK63" i="12"/>
  <c r="DX63" i="12"/>
  <c r="DM63" i="12"/>
  <c r="EI63" i="12"/>
  <c r="BV63" i="12"/>
  <c r="CD63" i="12"/>
  <c r="DW63" i="12"/>
  <c r="AD63" i="12"/>
  <c r="AS63" i="12"/>
  <c r="BL63" i="12"/>
  <c r="AN63" i="12"/>
  <c r="BM63" i="12"/>
  <c r="AL63" i="12"/>
  <c r="EN63" i="12"/>
  <c r="AU63" i="12"/>
  <c r="BZ63" i="12"/>
  <c r="K63" i="12"/>
  <c r="DS63" i="12"/>
  <c r="EC63" i="12"/>
  <c r="AW63" i="12"/>
  <c r="CA63" i="12"/>
  <c r="BB63" i="12"/>
  <c r="U63" i="12"/>
  <c r="DC63" i="12"/>
  <c r="EK63" i="12"/>
  <c r="CE63" i="12"/>
  <c r="EO63" i="12"/>
  <c r="N63" i="12"/>
  <c r="Y63" i="12"/>
  <c r="CG63" i="12"/>
  <c r="BJ63" i="12"/>
  <c r="AT63" i="12"/>
  <c r="CX63" i="12"/>
  <c r="AG63" i="12"/>
  <c r="CN63" i="12"/>
  <c r="BY63" i="12"/>
  <c r="DL63" i="12"/>
  <c r="V63" i="12"/>
  <c r="CR63" i="12"/>
  <c r="DP63" i="12"/>
  <c r="D63" i="12"/>
  <c r="BR63" i="12"/>
  <c r="DG63" i="12"/>
  <c r="AR63" i="12"/>
  <c r="BA63" i="12"/>
  <c r="BG63" i="12"/>
  <c r="M63" i="12"/>
  <c r="CP63" i="12"/>
  <c r="AE63" i="12"/>
  <c r="BH63" i="12"/>
  <c r="BK63" i="12"/>
  <c r="BW63" i="12"/>
  <c r="G63" i="12"/>
  <c r="O63" i="12"/>
  <c r="DA63" i="12"/>
  <c r="AY63" i="12"/>
  <c r="DV63" i="12"/>
  <c r="I63" i="12"/>
  <c r="DY63" i="12"/>
  <c r="BP63" i="12"/>
  <c r="AI63" i="12"/>
  <c r="CY63" i="12"/>
  <c r="CW63" i="12"/>
  <c r="J63" i="12"/>
  <c r="EE63" i="12"/>
  <c r="X63" i="12"/>
  <c r="L63" i="12"/>
  <c r="AJ63" i="12"/>
  <c r="CL63" i="12"/>
  <c r="DE63" i="12"/>
  <c r="EH63" i="12"/>
  <c r="P63" i="12"/>
  <c r="Z63" i="12"/>
  <c r="CK63" i="12"/>
  <c r="H63" i="12"/>
  <c r="EA63" i="12"/>
  <c r="AH63" i="12"/>
  <c r="Q63" i="12"/>
  <c r="CU63" i="12"/>
  <c r="DU63" i="12"/>
  <c r="EP63" i="12"/>
  <c r="BU63" i="12"/>
  <c r="DJ63" i="12"/>
  <c r="CS63" i="12"/>
  <c r="AB63" i="12"/>
  <c r="CC63" i="12"/>
  <c r="CF63" i="12"/>
  <c r="DQ63" i="12"/>
  <c r="DB63" i="12"/>
  <c r="CG30" i="33"/>
  <c r="AQ30" i="33"/>
  <c r="D30" i="33"/>
  <c r="DR27" i="11" s="1"/>
  <c r="BH24" i="23" s="1"/>
  <c r="EF55" i="12"/>
  <c r="AM55" i="12"/>
  <c r="AT55" i="12"/>
  <c r="CM55" i="12"/>
  <c r="CG55" i="12"/>
  <c r="AI55" i="12"/>
  <c r="BY55" i="12"/>
  <c r="DV55" i="12"/>
  <c r="AO55" i="12"/>
  <c r="BM55" i="12"/>
  <c r="V55" i="12"/>
  <c r="DC55" i="12"/>
  <c r="CN55" i="12"/>
  <c r="CB55" i="12"/>
  <c r="Z55" i="12"/>
  <c r="EJ55" i="12"/>
  <c r="CY55" i="12"/>
  <c r="EN55" i="12"/>
  <c r="DG55" i="12"/>
  <c r="BH55" i="12"/>
  <c r="CR55" i="12"/>
  <c r="O55" i="12"/>
  <c r="BO55" i="12"/>
  <c r="DD55" i="12"/>
  <c r="AE55" i="12"/>
  <c r="AL55" i="12"/>
  <c r="BR55" i="12"/>
  <c r="CQ55" i="12"/>
  <c r="CO55" i="12"/>
  <c r="AV55" i="12"/>
  <c r="AR55" i="12"/>
  <c r="U55" i="12"/>
  <c r="AS55" i="12"/>
  <c r="BK55" i="12"/>
  <c r="EO55" i="12"/>
  <c r="CS55" i="12"/>
  <c r="DI55" i="12"/>
  <c r="W55" i="12"/>
  <c r="DH55" i="12"/>
  <c r="DU55" i="12"/>
  <c r="BL55" i="12"/>
  <c r="AA55" i="12"/>
  <c r="AQ54" i="33"/>
  <c r="D54" i="33"/>
  <c r="DR51" i="11" s="1"/>
  <c r="BH48" i="23" s="1"/>
  <c r="CG54" i="33"/>
  <c r="D39" i="12"/>
  <c r="BZ39" i="12"/>
  <c r="BN39" i="12"/>
  <c r="DD39" i="12"/>
  <c r="U39" i="12"/>
  <c r="CD39" i="12"/>
  <c r="DS39" i="12"/>
  <c r="AL39" i="12"/>
  <c r="Y39" i="12"/>
  <c r="AU39" i="12"/>
  <c r="CU39" i="12"/>
  <c r="AG39" i="12"/>
  <c r="CT39" i="12"/>
  <c r="AT39" i="12"/>
  <c r="EH39" i="12"/>
  <c r="DO39" i="12"/>
  <c r="CB39" i="12"/>
  <c r="DV39" i="12"/>
  <c r="AQ39" i="12"/>
  <c r="CJ39" i="12"/>
  <c r="EJ39" i="12"/>
  <c r="BJ39" i="12"/>
  <c r="CV39" i="12"/>
  <c r="AE39" i="12"/>
  <c r="ED39" i="12"/>
  <c r="EC39" i="12"/>
  <c r="X39" i="12"/>
  <c r="EP39" i="12"/>
  <c r="CF39" i="12"/>
  <c r="EM39" i="12"/>
  <c r="BO39" i="12"/>
  <c r="AD39" i="12"/>
  <c r="BA39" i="12"/>
  <c r="DN39" i="12"/>
  <c r="Z39" i="12"/>
  <c r="DJ39" i="12"/>
  <c r="DC39" i="12"/>
  <c r="T39" i="12"/>
  <c r="BM39" i="12"/>
  <c r="DT39" i="12"/>
  <c r="AO39" i="12"/>
  <c r="CC39" i="12"/>
  <c r="BF39" i="12"/>
  <c r="DI39" i="12"/>
  <c r="DF39" i="12"/>
  <c r="AS39" i="12"/>
  <c r="DZ39" i="12"/>
  <c r="BR39" i="12"/>
  <c r="EA39" i="12"/>
  <c r="AX39" i="12"/>
  <c r="CQ39" i="12"/>
  <c r="CR39" i="12"/>
  <c r="AC39" i="12"/>
  <c r="CN39" i="12"/>
  <c r="CK39" i="12"/>
  <c r="DU39" i="12"/>
  <c r="AP39" i="12"/>
  <c r="CO39" i="12"/>
  <c r="DA39" i="12"/>
  <c r="EK39" i="12"/>
  <c r="BK39" i="12"/>
  <c r="CX39" i="12"/>
  <c r="BV39" i="12"/>
  <c r="BW39" i="12"/>
  <c r="DL39" i="12"/>
  <c r="AY39" i="12"/>
  <c r="DK39" i="12"/>
  <c r="AH39" i="12"/>
  <c r="EB39" i="12"/>
  <c r="CH39" i="12"/>
  <c r="W39" i="12"/>
  <c r="DB39" i="12"/>
  <c r="BB39" i="12"/>
  <c r="BI39" i="12"/>
  <c r="CP39" i="12"/>
  <c r="DY39" i="12"/>
  <c r="AM39" i="12"/>
  <c r="BX39" i="12"/>
  <c r="DP39" i="12"/>
  <c r="DR39" i="12"/>
  <c r="BL39" i="12"/>
  <c r="EI39" i="12"/>
  <c r="CL39" i="12"/>
  <c r="AR39" i="12"/>
  <c r="S39" i="12"/>
  <c r="BQ39" i="12"/>
  <c r="CZ39" i="12"/>
  <c r="EG39" i="12"/>
  <c r="AV39" i="12"/>
  <c r="CM39" i="12"/>
  <c r="DX39" i="12"/>
  <c r="V39" i="12"/>
  <c r="DE39" i="12"/>
  <c r="AW39" i="12"/>
  <c r="DW39" i="12"/>
  <c r="CE39" i="12"/>
  <c r="AF39" i="12"/>
  <c r="AB39" i="12"/>
  <c r="BY39" i="12"/>
  <c r="DH39" i="12"/>
  <c r="EO39" i="12"/>
  <c r="BC39" i="12"/>
  <c r="CW39" i="12"/>
  <c r="EF39" i="12"/>
  <c r="EL39" i="12"/>
  <c r="CS39" i="12"/>
  <c r="AI39" i="12"/>
  <c r="DM39" i="12"/>
  <c r="BU39" i="12"/>
  <c r="AN39" i="12"/>
  <c r="CG39" i="12"/>
  <c r="DQ39" i="12"/>
  <c r="AA39" i="12"/>
  <c r="BP39" i="12"/>
  <c r="DG39" i="12"/>
  <c r="EN39" i="12"/>
  <c r="DJ59" i="12"/>
  <c r="AE59" i="12"/>
  <c r="CY59" i="12"/>
  <c r="CR59" i="12"/>
  <c r="DV59" i="12"/>
  <c r="AC59" i="12"/>
  <c r="M59" i="12"/>
  <c r="BQ59" i="12"/>
  <c r="DY59" i="12"/>
  <c r="AU59" i="12"/>
  <c r="AK59" i="12"/>
  <c r="F59" i="12"/>
  <c r="BC59" i="12"/>
  <c r="CW59" i="12"/>
  <c r="EF59" i="12"/>
  <c r="AR59" i="12"/>
  <c r="CE59" i="12"/>
  <c r="DU59" i="12"/>
  <c r="CX59" i="12"/>
  <c r="AS59" i="12"/>
  <c r="W59" i="12"/>
  <c r="CH59" i="12"/>
  <c r="EB59" i="12"/>
  <c r="AX59" i="12"/>
  <c r="CV59" i="12"/>
  <c r="EO59" i="12"/>
  <c r="AT59" i="12"/>
  <c r="Y59" i="12"/>
  <c r="BZ59" i="12"/>
  <c r="DT59" i="12"/>
  <c r="AP59" i="12"/>
  <c r="DW59" i="12"/>
  <c r="BK59" i="12"/>
  <c r="CQ59" i="12"/>
  <c r="CB59" i="12"/>
  <c r="DB59" i="12"/>
  <c r="EH59" i="12"/>
  <c r="H59" i="12"/>
  <c r="CG59" i="12"/>
  <c r="DC59" i="12"/>
  <c r="K59" i="12"/>
  <c r="EM59" i="12"/>
  <c r="DK59" i="12"/>
  <c r="AD59" i="12"/>
  <c r="AA59" i="12"/>
  <c r="BP59" i="12"/>
  <c r="DG59" i="12"/>
  <c r="EN59" i="12"/>
  <c r="AZ59" i="12"/>
  <c r="CT59" i="12"/>
  <c r="EC59" i="12"/>
  <c r="CN59" i="12"/>
  <c r="V59" i="12"/>
  <c r="AI59" i="12"/>
  <c r="CS59" i="12"/>
  <c r="EL59" i="12"/>
  <c r="BO59" i="12"/>
  <c r="DH59" i="12"/>
  <c r="Q59" i="12"/>
  <c r="AJ59" i="12"/>
  <c r="AO59" i="12"/>
  <c r="CK59" i="12"/>
  <c r="ED59" i="12"/>
  <c r="BB59" i="12"/>
  <c r="DF59" i="12"/>
  <c r="AL59" i="12"/>
  <c r="BV59" i="12"/>
  <c r="CL59" i="12"/>
  <c r="DL59" i="12"/>
  <c r="P59" i="12"/>
  <c r="EA59" i="12"/>
  <c r="BU59" i="12"/>
  <c r="CF59" i="12"/>
  <c r="S59" i="12"/>
  <c r="CI59" i="12"/>
  <c r="L59" i="12"/>
  <c r="AM59" i="12"/>
  <c r="BX59" i="12"/>
  <c r="DP59" i="12"/>
  <c r="X59" i="12"/>
  <c r="BM59" i="12"/>
  <c r="DD59" i="12"/>
  <c r="EK59" i="12"/>
  <c r="BS59" i="12"/>
  <c r="O59" i="12"/>
  <c r="AW59" i="12"/>
  <c r="DE59" i="12"/>
  <c r="Z59" i="12"/>
  <c r="BY59" i="12"/>
  <c r="DS59" i="12"/>
  <c r="R59" i="12"/>
  <c r="J59" i="12"/>
  <c r="AY59" i="12"/>
  <c r="CU59" i="12"/>
  <c r="EP59" i="12"/>
  <c r="CP59" i="12"/>
  <c r="EJ59" i="12"/>
  <c r="T59" i="12"/>
  <c r="EG59" i="12"/>
  <c r="BI59" i="12"/>
  <c r="BR59" i="12"/>
  <c r="BG59" i="12"/>
  <c r="DO59" i="12"/>
  <c r="U59" i="12"/>
  <c r="BJ59" i="12"/>
  <c r="DA59" i="12"/>
  <c r="CD59" i="12"/>
  <c r="BT59" i="12"/>
  <c r="I59" i="12"/>
  <c r="AV59" i="12"/>
  <c r="CM59" i="12"/>
  <c r="DX59" i="12"/>
  <c r="AH59" i="12"/>
  <c r="BW59" i="12"/>
  <c r="DM59" i="12"/>
  <c r="D59" i="12"/>
  <c r="BH59" i="12"/>
  <c r="G59" i="12"/>
  <c r="BL59" i="12"/>
  <c r="DR59" i="12"/>
  <c r="AN59" i="12"/>
  <c r="CJ59" i="12"/>
  <c r="EE59" i="12"/>
  <c r="BF59" i="12"/>
  <c r="E59" i="12"/>
  <c r="BN59" i="12"/>
  <c r="DI59" i="12"/>
  <c r="AB59" i="12"/>
  <c r="EI59" i="12"/>
  <c r="CC59" i="12"/>
  <c r="DN59" i="12"/>
  <c r="N59" i="12"/>
  <c r="DQ59" i="12"/>
  <c r="AF59" i="12"/>
  <c r="AQ59" i="12"/>
  <c r="CZ59" i="12"/>
  <c r="DZ59" i="12"/>
  <c r="AG59" i="12"/>
  <c r="CA59" i="12"/>
  <c r="BA59" i="12"/>
  <c r="CO59" i="12"/>
  <c r="AQ38" i="33"/>
  <c r="CG38" i="33"/>
  <c r="D38" i="33"/>
  <c r="DR35" i="11" s="1"/>
  <c r="BH32" i="23" s="1"/>
  <c r="AS43" i="12"/>
  <c r="BF43" i="12"/>
  <c r="BS43" i="12"/>
  <c r="CY43" i="12"/>
  <c r="AP43" i="12"/>
  <c r="DP43" i="12"/>
  <c r="CU43" i="12"/>
  <c r="BU43" i="12"/>
  <c r="X43" i="12"/>
  <c r="CE43" i="12"/>
  <c r="EC43" i="12"/>
  <c r="AY43" i="12"/>
  <c r="BH43" i="12"/>
  <c r="AT43" i="12"/>
  <c r="O43" i="12"/>
  <c r="EL43" i="12"/>
  <c r="EN43" i="12"/>
  <c r="G43" i="12"/>
  <c r="DG43" i="12"/>
  <c r="CC43" i="12"/>
  <c r="DB43" i="12"/>
  <c r="AZ43" i="12"/>
  <c r="DD43" i="12"/>
  <c r="AG43" i="12"/>
  <c r="N43" i="12"/>
  <c r="ED43" i="12"/>
  <c r="AR43" i="12"/>
  <c r="EK43" i="12"/>
  <c r="CK43" i="12"/>
  <c r="EJ43" i="12"/>
  <c r="CR43" i="12"/>
  <c r="AA43" i="12"/>
  <c r="DI43" i="12"/>
  <c r="Z43" i="12"/>
  <c r="CJ43" i="12"/>
  <c r="AC43" i="12"/>
  <c r="DA43" i="12"/>
  <c r="J43" i="12"/>
  <c r="DJ43" i="12"/>
  <c r="D43" i="12"/>
  <c r="BM43" i="12"/>
  <c r="AQ43" i="12"/>
  <c r="DC43" i="12"/>
  <c r="U43" i="12"/>
  <c r="DF43" i="12"/>
  <c r="BA43" i="12"/>
  <c r="DV43" i="12"/>
  <c r="AN43" i="12"/>
  <c r="DH43" i="12"/>
  <c r="BC43" i="12"/>
  <c r="DN43" i="12"/>
  <c r="DW43" i="12"/>
  <c r="CT43" i="12"/>
  <c r="BV43" i="12"/>
  <c r="DL43" i="12"/>
  <c r="AL43" i="12"/>
  <c r="EA43" i="12"/>
  <c r="BP43" i="12"/>
  <c r="EF43" i="12"/>
  <c r="BO43" i="12"/>
  <c r="DS43" i="12"/>
  <c r="BR43" i="12"/>
  <c r="EH43" i="12"/>
  <c r="R43" i="12"/>
  <c r="DK43" i="12"/>
  <c r="DY43" i="12"/>
  <c r="AK43" i="12"/>
  <c r="DU43" i="12"/>
  <c r="CD43" i="12"/>
  <c r="DT43" i="12"/>
  <c r="CG43" i="12"/>
  <c r="EM43" i="12"/>
  <c r="BZ43" i="12"/>
  <c r="L43" i="12"/>
  <c r="BY43" i="12"/>
  <c r="EE43" i="12"/>
  <c r="CM43" i="12"/>
  <c r="K43" i="12"/>
  <c r="CX43" i="12"/>
  <c r="BQ43" i="12"/>
  <c r="Q43" i="12"/>
  <c r="CG26" i="33"/>
  <c r="AQ26" i="33"/>
  <c r="D26" i="33"/>
  <c r="DR23" i="11" s="1"/>
  <c r="BH20" i="23" s="1"/>
  <c r="CG58" i="33"/>
  <c r="AQ58" i="33"/>
  <c r="D58" i="33"/>
  <c r="DR55" i="11" s="1"/>
  <c r="BH52" i="23" s="1"/>
  <c r="Q51" i="12"/>
  <c r="CB51" i="12"/>
  <c r="EL51" i="12"/>
  <c r="V51" i="12"/>
  <c r="BG51" i="12"/>
  <c r="M51" i="12"/>
  <c r="BH51" i="12"/>
  <c r="EE51" i="12"/>
  <c r="AB51" i="12"/>
  <c r="AN51" i="12"/>
  <c r="AK51" i="12"/>
  <c r="DW51" i="12"/>
  <c r="AP51" i="12"/>
  <c r="EG51" i="12"/>
  <c r="DZ51" i="12"/>
  <c r="BY51" i="12"/>
  <c r="BR51" i="12"/>
  <c r="DH51" i="12"/>
  <c r="D51" i="12"/>
  <c r="BT51" i="12"/>
  <c r="CC51" i="12"/>
  <c r="BS51" i="12"/>
  <c r="CI51" i="12"/>
  <c r="CQ51" i="12"/>
  <c r="CZ51" i="12"/>
  <c r="AE51" i="12"/>
  <c r="BC51" i="12"/>
  <c r="BQ51" i="12"/>
  <c r="AI51" i="12"/>
  <c r="J51" i="12"/>
  <c r="CV51" i="12"/>
  <c r="CM51" i="12"/>
  <c r="DX51" i="12"/>
  <c r="BO51" i="12"/>
  <c r="CA51" i="12"/>
  <c r="DJ51" i="12"/>
  <c r="CO51" i="12"/>
  <c r="R51" i="12"/>
  <c r="AV51" i="12"/>
  <c r="BF51" i="12"/>
  <c r="DP51" i="12"/>
  <c r="P51" i="12"/>
  <c r="CL51" i="12"/>
  <c r="BJ51" i="12"/>
  <c r="Z51" i="12"/>
  <c r="DS51" i="12"/>
  <c r="DN51" i="12"/>
  <c r="CF51" i="12"/>
  <c r="E51" i="12"/>
  <c r="AT51" i="12"/>
  <c r="T51" i="12"/>
  <c r="AD51" i="12"/>
  <c r="AJ51" i="12"/>
  <c r="DA51" i="12"/>
  <c r="BB51" i="12"/>
  <c r="F51" i="12"/>
  <c r="EO51" i="12"/>
  <c r="O51" i="12"/>
  <c r="AH51" i="12"/>
  <c r="BW51" i="12"/>
  <c r="DM51" i="12"/>
  <c r="W51" i="12"/>
  <c r="BL51" i="12"/>
  <c r="CS51" i="12"/>
  <c r="EB51" i="12"/>
  <c r="DV51" i="12"/>
  <c r="BP51" i="12"/>
  <c r="EM51" i="12"/>
  <c r="CR51" i="12"/>
  <c r="U51" i="12"/>
  <c r="DG51" i="12"/>
  <c r="BN51" i="12"/>
  <c r="EI51" i="12"/>
  <c r="CP51" i="12"/>
  <c r="AF51" i="12"/>
  <c r="AS51" i="12"/>
  <c r="CX51" i="12"/>
  <c r="DK51" i="12"/>
  <c r="EH51" i="12"/>
  <c r="K51" i="12"/>
  <c r="AR51" i="12"/>
  <c r="CE51" i="12"/>
  <c r="DU51" i="12"/>
  <c r="AG51" i="12"/>
  <c r="BV51" i="12"/>
  <c r="DC51" i="12"/>
  <c r="EJ51" i="12"/>
  <c r="DI51" i="12"/>
  <c r="BA51" i="12"/>
  <c r="EA51" i="12"/>
  <c r="CG51" i="12"/>
  <c r="G51" i="12"/>
  <c r="EN51" i="12"/>
  <c r="CU51" i="12"/>
  <c r="AW51" i="12"/>
  <c r="DY51" i="12"/>
  <c r="BU51" i="12"/>
  <c r="S51" i="12"/>
  <c r="CJ51" i="12"/>
  <c r="DE51" i="12"/>
  <c r="H51" i="12"/>
  <c r="AZ51" i="12"/>
  <c r="CT51" i="12"/>
  <c r="EC51" i="12"/>
  <c r="AQ51" i="12"/>
  <c r="CD51" i="12"/>
  <c r="DL51" i="12"/>
  <c r="EP51" i="12"/>
  <c r="CW51" i="12"/>
  <c r="AO51" i="12"/>
  <c r="DQ51" i="12"/>
  <c r="BK51" i="12"/>
  <c r="L51" i="12"/>
  <c r="ED51" i="12"/>
  <c r="CH51" i="12"/>
  <c r="AM51" i="12"/>
  <c r="DO51" i="12"/>
  <c r="BI51" i="12"/>
  <c r="I51" i="12"/>
  <c r="CN51" i="12"/>
  <c r="AX51" i="12"/>
  <c r="AC51" i="12"/>
  <c r="X51" i="12"/>
  <c r="BM51" i="12"/>
  <c r="DD51" i="12"/>
  <c r="EK51" i="12"/>
  <c r="AY51" i="12"/>
  <c r="CK51" i="12"/>
  <c r="DT51" i="12"/>
  <c r="EF51" i="12"/>
  <c r="BZ51" i="12"/>
  <c r="AA51" i="12"/>
  <c r="DF51" i="12"/>
  <c r="AL51" i="12"/>
  <c r="DR51" i="12"/>
  <c r="BX51" i="12"/>
  <c r="Y51" i="12"/>
  <c r="DB51" i="12"/>
  <c r="AU51" i="12"/>
  <c r="N51" i="12"/>
  <c r="CY51" i="12"/>
  <c r="G66" i="7"/>
  <c r="C79" i="33"/>
  <c r="G35" i="7"/>
  <c r="D21" i="20"/>
  <c r="E21" i="20" s="1"/>
  <c r="C19" i="27" s="1"/>
  <c r="G42" i="20"/>
  <c r="F42" i="20" s="1"/>
  <c r="G75" i="20"/>
  <c r="F75" i="20" s="1"/>
  <c r="C24" i="14"/>
  <c r="AG34" i="12"/>
  <c r="B88" i="26"/>
  <c r="D86" i="20"/>
  <c r="E86" i="20" s="1"/>
  <c r="AK34" i="12"/>
  <c r="G19" i="20"/>
  <c r="F19" i="20" s="1"/>
  <c r="BB57" i="23"/>
  <c r="BC57" i="23"/>
  <c r="BB56" i="23"/>
  <c r="BC56" i="23"/>
  <c r="BC74" i="23"/>
  <c r="BB74" i="23"/>
  <c r="BB79" i="23"/>
  <c r="BC79" i="23"/>
  <c r="BB41" i="23"/>
  <c r="BC41" i="23"/>
  <c r="BB60" i="23"/>
  <c r="BC60" i="23"/>
  <c r="BB8" i="23"/>
  <c r="BC8" i="23"/>
  <c r="BB84" i="23"/>
  <c r="BC84" i="23"/>
  <c r="BB17" i="23"/>
  <c r="BC17" i="23"/>
  <c r="BB44" i="23"/>
  <c r="BC44" i="23"/>
  <c r="BB52" i="23"/>
  <c r="BC52" i="23"/>
  <c r="BB61" i="23"/>
  <c r="BC61" i="23"/>
  <c r="BB39" i="23"/>
  <c r="BC39" i="23"/>
  <c r="BB18" i="23"/>
  <c r="BB55" i="23"/>
  <c r="BC55" i="23"/>
  <c r="BB73" i="23"/>
  <c r="BC73" i="23"/>
  <c r="BC82" i="23"/>
  <c r="BB82" i="23"/>
  <c r="BB43" i="23"/>
  <c r="BC43" i="23"/>
  <c r="BB59" i="23"/>
  <c r="BC59" i="23"/>
  <c r="BB40" i="23"/>
  <c r="BC40" i="23"/>
  <c r="BB48" i="23"/>
  <c r="BC48" i="23"/>
  <c r="BB13" i="23"/>
  <c r="BC13" i="23"/>
  <c r="BB29" i="23"/>
  <c r="BC29" i="23"/>
  <c r="BB76" i="23"/>
  <c r="BC76" i="23"/>
  <c r="BB63" i="23"/>
  <c r="BC63" i="23"/>
  <c r="BB81" i="23"/>
  <c r="BC81" i="23"/>
  <c r="BB5" i="23"/>
  <c r="BC5" i="23"/>
  <c r="BB47" i="23"/>
  <c r="BC47" i="23"/>
  <c r="BB36" i="23"/>
  <c r="BC36" i="23"/>
  <c r="BB42" i="23"/>
  <c r="BC42" i="23"/>
  <c r="BB14" i="23"/>
  <c r="BC14" i="23"/>
  <c r="BC86" i="23"/>
  <c r="BB86" i="23"/>
  <c r="G69" i="20"/>
  <c r="F69" i="20" s="1"/>
  <c r="D90" i="20"/>
  <c r="E90" i="20" s="1"/>
  <c r="L3" i="18"/>
  <c r="G48" i="20"/>
  <c r="F48" i="20" s="1"/>
  <c r="D81" i="20"/>
  <c r="E81" i="20" s="1"/>
  <c r="B90" i="26"/>
  <c r="B34" i="26"/>
  <c r="B18" i="26"/>
  <c r="W9" i="1"/>
  <c r="Q4" i="18"/>
  <c r="B3" i="18"/>
  <c r="G70" i="20"/>
  <c r="F70" i="20" s="1"/>
  <c r="EH62" i="12"/>
  <c r="DJ62" i="12"/>
  <c r="BY62" i="12"/>
  <c r="AR62" i="12"/>
  <c r="E62" i="12"/>
  <c r="DZ62" i="12"/>
  <c r="O62" i="12"/>
  <c r="BA62" i="12"/>
  <c r="AF62" i="12"/>
  <c r="EF62" i="12"/>
  <c r="DH62" i="12"/>
  <c r="M62" i="12"/>
  <c r="AP62" i="12"/>
  <c r="V62" i="12"/>
  <c r="D31" i="20"/>
  <c r="E31" i="20" s="1"/>
  <c r="C29" i="27" s="1"/>
  <c r="D24" i="20"/>
  <c r="E24" i="20" s="1"/>
  <c r="C22" i="27" s="1"/>
  <c r="C93" i="14"/>
  <c r="G45" i="20"/>
  <c r="F45" i="20" s="1"/>
  <c r="D26" i="27"/>
  <c r="G50" i="7"/>
  <c r="D4" i="18"/>
  <c r="DU62" i="12"/>
  <c r="CZ62" i="12"/>
  <c r="BU62" i="12"/>
  <c r="AN62" i="12"/>
  <c r="EE62" i="12"/>
  <c r="DG62" i="12"/>
  <c r="CK62" i="12"/>
  <c r="AO62" i="12"/>
  <c r="U62" i="12"/>
  <c r="CJ62" i="12"/>
  <c r="DR62" i="12"/>
  <c r="CW62" i="12"/>
  <c r="BR62" i="12"/>
  <c r="AL62" i="12"/>
  <c r="C83" i="33"/>
  <c r="C55" i="33"/>
  <c r="C91" i="33"/>
  <c r="D28" i="20"/>
  <c r="E28" i="20" s="1"/>
  <c r="C26" i="27" s="1"/>
  <c r="D84" i="20"/>
  <c r="E84" i="20" s="1"/>
  <c r="D53" i="20"/>
  <c r="E53" i="20" s="1"/>
  <c r="C51" i="27" s="1"/>
  <c r="G82" i="20"/>
  <c r="F82" i="20" s="1"/>
  <c r="D50" i="20"/>
  <c r="E50" i="20" s="1"/>
  <c r="C48" i="27" s="1"/>
  <c r="G74" i="20"/>
  <c r="F74" i="20" s="1"/>
  <c r="G39" i="20"/>
  <c r="F39" i="20" s="1"/>
  <c r="D17" i="20"/>
  <c r="E17" i="20" s="1"/>
  <c r="C15" i="27" s="1"/>
  <c r="N4" i="18"/>
  <c r="CG13" i="33"/>
  <c r="D13" i="33"/>
  <c r="DR10" i="11" s="1"/>
  <c r="BH7" i="23" s="1"/>
  <c r="AQ13" i="33"/>
  <c r="D63" i="27"/>
  <c r="W86" i="1"/>
  <c r="AR54" i="23"/>
  <c r="G91" i="7"/>
  <c r="C79" i="14"/>
  <c r="W75" i="1"/>
  <c r="R3" i="18"/>
  <c r="L4" i="18"/>
  <c r="W83" i="1"/>
  <c r="AJ6" i="12"/>
  <c r="AE6" i="12"/>
  <c r="EF6" i="12"/>
  <c r="AX6" i="12"/>
  <c r="ED6" i="12"/>
  <c r="D46" i="20"/>
  <c r="E46" i="20" s="1"/>
  <c r="C44" i="27" s="1"/>
  <c r="G20" i="20"/>
  <c r="F20" i="20" s="1"/>
  <c r="G67" i="20"/>
  <c r="F67" i="20" s="1"/>
  <c r="D87" i="20"/>
  <c r="E87" i="20" s="1"/>
  <c r="D65" i="27"/>
  <c r="W67" i="1"/>
  <c r="D41" i="27"/>
  <c r="G51" i="7"/>
  <c r="D68" i="15"/>
  <c r="AR78" i="23"/>
  <c r="D60" i="20"/>
  <c r="E60" i="20" s="1"/>
  <c r="C58" i="27" s="1"/>
  <c r="D72" i="20"/>
  <c r="E72" i="20" s="1"/>
  <c r="D88" i="20"/>
  <c r="E88" i="20" s="1"/>
  <c r="D60" i="27"/>
  <c r="C42" i="14"/>
  <c r="B28" i="26"/>
  <c r="D36" i="27"/>
  <c r="D26" i="20"/>
  <c r="E26" i="20" s="1"/>
  <c r="C24" i="27" s="1"/>
  <c r="G49" i="20"/>
  <c r="F49" i="20" s="1"/>
  <c r="G73" i="20"/>
  <c r="F73" i="20" s="1"/>
  <c r="D85" i="20"/>
  <c r="E85" i="20" s="1"/>
  <c r="C28" i="14"/>
  <c r="B17" i="26"/>
  <c r="C29" i="14"/>
  <c r="B10" i="26"/>
  <c r="F4" i="18"/>
  <c r="P4" i="18"/>
  <c r="G3" i="18"/>
  <c r="R4" i="18"/>
  <c r="H4" i="18"/>
  <c r="K4" i="18"/>
  <c r="B4" i="18"/>
  <c r="B73" i="26"/>
  <c r="C87" i="14"/>
  <c r="EP62" i="12"/>
  <c r="CA62" i="12"/>
  <c r="CT62" i="12"/>
  <c r="CR62" i="12"/>
  <c r="BP62" i="12"/>
  <c r="BK62" i="12"/>
  <c r="AI62" i="12"/>
  <c r="AA62" i="12"/>
  <c r="DB62" i="12"/>
  <c r="R62" i="12"/>
  <c r="BS62" i="12"/>
  <c r="CV62" i="12"/>
  <c r="CS62" i="12"/>
  <c r="BQ62" i="12"/>
  <c r="BL62" i="12"/>
  <c r="AK62" i="12"/>
  <c r="AB62" i="12"/>
  <c r="CG9" i="33"/>
  <c r="EN62" i="12"/>
  <c r="BG62" i="12"/>
  <c r="DQ62" i="12"/>
  <c r="CP62" i="12"/>
  <c r="CF62" i="12"/>
  <c r="BI62" i="12"/>
  <c r="AY62" i="12"/>
  <c r="C71" i="14"/>
  <c r="C26" i="14"/>
  <c r="B47" i="26"/>
  <c r="B44" i="26"/>
  <c r="D84" i="27"/>
  <c r="D65" i="33"/>
  <c r="DR62" i="11" s="1"/>
  <c r="BH59" i="23" s="1"/>
  <c r="AQ65" i="33"/>
  <c r="G36" i="20"/>
  <c r="F36" i="20" s="1"/>
  <c r="G43" i="7"/>
  <c r="D76" i="15"/>
  <c r="B39" i="26"/>
  <c r="C50" i="14"/>
  <c r="C20" i="14"/>
  <c r="M4" i="18"/>
  <c r="G4" i="18"/>
  <c r="C36" i="14"/>
  <c r="CG33" i="33"/>
  <c r="AQ33" i="33"/>
  <c r="D33" i="33"/>
  <c r="DR30" i="11" s="1"/>
  <c r="BH27" i="23" s="1"/>
  <c r="D25" i="33"/>
  <c r="DR22" i="11" s="1"/>
  <c r="BH19" i="23" s="1"/>
  <c r="CG25" i="33"/>
  <c r="CU62" i="12"/>
  <c r="DK62" i="12"/>
  <c r="DT62" i="12"/>
  <c r="AJ62" i="12"/>
  <c r="CX62" i="12"/>
  <c r="CG62" i="12"/>
  <c r="BT62" i="12"/>
  <c r="BO62" i="12"/>
  <c r="AM62" i="12"/>
  <c r="S62" i="12"/>
  <c r="EG62" i="12"/>
  <c r="DX62" i="12"/>
  <c r="DI62" i="12"/>
  <c r="DD62" i="12"/>
  <c r="BX62" i="12"/>
  <c r="K62" i="12"/>
  <c r="AQ62" i="12"/>
  <c r="AD62" i="12"/>
  <c r="W62" i="12"/>
  <c r="EO62" i="12"/>
  <c r="CY62" i="12"/>
  <c r="P62" i="12"/>
  <c r="CQ62" i="12"/>
  <c r="L62" i="12"/>
  <c r="BJ62" i="12"/>
  <c r="I62" i="12"/>
  <c r="Z62" i="12"/>
  <c r="CM62" i="12"/>
  <c r="AH62" i="12"/>
  <c r="DN62" i="12"/>
  <c r="AV62" i="12"/>
  <c r="EC62" i="12"/>
  <c r="EK62" i="12"/>
  <c r="BC62" i="12"/>
  <c r="EB62" i="12"/>
  <c r="CC62" i="12"/>
  <c r="CG21" i="33"/>
  <c r="D21" i="33"/>
  <c r="DR18" i="11" s="1"/>
  <c r="BH15" i="23" s="1"/>
  <c r="AQ21" i="33"/>
  <c r="F3" i="18"/>
  <c r="E4" i="18"/>
  <c r="O4" i="18"/>
  <c r="DS6" i="12"/>
  <c r="DO6" i="12"/>
  <c r="BC6" i="12"/>
  <c r="G58" i="20"/>
  <c r="F58" i="20" s="1"/>
  <c r="G37" i="20"/>
  <c r="F37" i="20" s="1"/>
  <c r="B25" i="26"/>
  <c r="D68" i="27"/>
  <c r="C63" i="14"/>
  <c r="D39" i="15"/>
  <c r="G46" i="7"/>
  <c r="G70" i="7"/>
  <c r="AR73" i="23"/>
  <c r="AR81" i="23"/>
  <c r="I4" i="18"/>
  <c r="I3" i="18"/>
  <c r="Q3" i="18"/>
  <c r="M3" i="18"/>
  <c r="J4" i="18"/>
  <c r="D33" i="27"/>
  <c r="B52" i="26"/>
  <c r="EL62" i="12"/>
  <c r="Q62" i="12"/>
  <c r="DO62" i="12"/>
  <c r="CN62" i="12"/>
  <c r="CD62" i="12"/>
  <c r="BF62" i="12"/>
  <c r="AW62" i="12"/>
  <c r="G62" i="12"/>
  <c r="D9" i="33"/>
  <c r="EM62" i="12"/>
  <c r="CI62" i="12"/>
  <c r="DP62" i="12"/>
  <c r="CO62" i="12"/>
  <c r="CE62" i="12"/>
  <c r="BH62" i="12"/>
  <c r="AX62" i="12"/>
  <c r="X62" i="12"/>
  <c r="DS62" i="12"/>
  <c r="EJ62" i="12"/>
  <c r="EA62" i="12"/>
  <c r="DM62" i="12"/>
  <c r="CL62" i="12"/>
  <c r="CB62" i="12"/>
  <c r="BB62" i="12"/>
  <c r="AU62" i="12"/>
  <c r="AG62" i="12"/>
  <c r="Z82" i="12"/>
  <c r="DO82" i="12"/>
  <c r="G82" i="12"/>
  <c r="D82" i="12"/>
  <c r="BA82" i="12"/>
  <c r="AY82" i="12"/>
  <c r="CP82" i="12"/>
  <c r="CQ82" i="12"/>
  <c r="BH82" i="12"/>
  <c r="DA82" i="12"/>
  <c r="BK82" i="12"/>
  <c r="AP82" i="12"/>
  <c r="E82" i="12"/>
  <c r="CH82" i="12"/>
  <c r="S82" i="12"/>
  <c r="DL82" i="12"/>
  <c r="Q82" i="12"/>
  <c r="EJ82" i="12"/>
  <c r="CV82" i="12"/>
  <c r="DK82" i="12"/>
  <c r="CD82" i="12"/>
  <c r="CO82" i="12"/>
  <c r="AG82" i="12"/>
  <c r="EO82" i="12"/>
  <c r="BI82" i="12"/>
  <c r="F82" i="12"/>
  <c r="CC82" i="12"/>
  <c r="AL82" i="12"/>
  <c r="BN82" i="12"/>
  <c r="DF82" i="12"/>
  <c r="DV82" i="12"/>
  <c r="J82" i="12"/>
  <c r="DT82" i="12"/>
  <c r="EH82" i="12"/>
  <c r="BX82" i="12"/>
  <c r="AA82" i="12"/>
  <c r="O82" i="12"/>
  <c r="DW82" i="12"/>
  <c r="EC82" i="12"/>
  <c r="CS82" i="12"/>
  <c r="BW82" i="12"/>
  <c r="I82" i="12"/>
  <c r="V82" i="12"/>
  <c r="CX82" i="12"/>
  <c r="EP82" i="12"/>
  <c r="BY82" i="12"/>
  <c r="AE82" i="12"/>
  <c r="DP82" i="12"/>
  <c r="EM82" i="12"/>
  <c r="EA82" i="12"/>
  <c r="EI82" i="12"/>
  <c r="N82" i="12"/>
  <c r="DC82" i="12"/>
  <c r="DX82" i="12"/>
  <c r="AM82" i="12"/>
  <c r="DQ82" i="12"/>
  <c r="AD82" i="12"/>
  <c r="BO82" i="12"/>
  <c r="DB82" i="12"/>
  <c r="EG82" i="12"/>
  <c r="CG82" i="12"/>
  <c r="AR82" i="12"/>
  <c r="AS82" i="12"/>
  <c r="AJ82" i="12"/>
  <c r="EN82" i="12"/>
  <c r="DI82" i="12"/>
  <c r="AC82" i="12"/>
  <c r="CU82" i="12"/>
  <c r="EK82" i="12"/>
  <c r="R82" i="12"/>
  <c r="W82" i="12"/>
  <c r="DH82" i="12"/>
  <c r="AF82" i="12"/>
  <c r="M82" i="12"/>
  <c r="AB82" i="12"/>
  <c r="BQ82" i="12"/>
  <c r="AT82" i="12"/>
  <c r="CN82" i="12"/>
  <c r="EF82" i="12"/>
  <c r="BM82" i="12"/>
  <c r="AW82" i="12"/>
  <c r="CJ82" i="12"/>
  <c r="AZ82" i="12"/>
  <c r="DZ82" i="12"/>
  <c r="CE82" i="12"/>
  <c r="AN82" i="12"/>
  <c r="P82" i="12"/>
  <c r="BT82" i="12"/>
  <c r="CI82" i="12"/>
  <c r="AO82" i="12"/>
  <c r="EE82" i="12"/>
  <c r="BR82" i="12"/>
  <c r="DY82" i="12"/>
  <c r="CA82" i="12"/>
  <c r="AQ82" i="12"/>
  <c r="BC82" i="12"/>
  <c r="BU82" i="12"/>
  <c r="U82" i="12"/>
  <c r="AV82" i="12"/>
  <c r="BB82" i="12"/>
  <c r="DU82" i="12"/>
  <c r="AU82" i="12"/>
  <c r="X82" i="12"/>
  <c r="CY82" i="12"/>
  <c r="BS82" i="12"/>
  <c r="DR82" i="12"/>
  <c r="BP82" i="12"/>
  <c r="DE82" i="12"/>
  <c r="EB82" i="12"/>
  <c r="DM82" i="12"/>
  <c r="BZ82" i="12"/>
  <c r="T82" i="12"/>
  <c r="AH82" i="12"/>
  <c r="CW82" i="12"/>
  <c r="CK82" i="12"/>
  <c r="H82" i="12"/>
  <c r="DG82" i="12"/>
  <c r="DN82" i="12"/>
  <c r="CF82" i="12"/>
  <c r="CB82" i="12"/>
  <c r="AI82" i="12"/>
  <c r="DJ82" i="12"/>
  <c r="BF82" i="12"/>
  <c r="DD82" i="12"/>
  <c r="Y82" i="12"/>
  <c r="CM82" i="12"/>
  <c r="BG82" i="12"/>
  <c r="CL82" i="12"/>
  <c r="CT82" i="12"/>
  <c r="L82" i="12"/>
  <c r="AK82" i="12"/>
  <c r="CR82" i="12"/>
  <c r="CZ82" i="12"/>
  <c r="K82" i="12"/>
  <c r="BV82" i="12"/>
  <c r="ED82" i="12"/>
  <c r="DS82" i="12"/>
  <c r="AX82" i="12"/>
  <c r="BJ82" i="12"/>
  <c r="BL82" i="12"/>
  <c r="EL82" i="12"/>
  <c r="D41" i="33"/>
  <c r="DR38" i="11" s="1"/>
  <c r="BH35" i="23" s="1"/>
  <c r="CG41" i="33"/>
  <c r="AQ41" i="33"/>
  <c r="D17" i="33"/>
  <c r="DR14" i="11" s="1"/>
  <c r="BH11" i="23" s="1"/>
  <c r="CG17" i="33"/>
  <c r="AQ37" i="33"/>
  <c r="D37" i="33"/>
  <c r="DR34" i="11" s="1"/>
  <c r="BH31" i="23" s="1"/>
  <c r="CG37" i="33"/>
  <c r="AS34" i="12"/>
  <c r="CI34" i="12"/>
  <c r="CN34" i="12"/>
  <c r="CX34" i="12"/>
  <c r="BS34" i="12"/>
  <c r="CA34" i="12"/>
  <c r="CB34" i="12"/>
  <c r="D34" i="12"/>
  <c r="W34" i="12"/>
  <c r="DT34" i="12"/>
  <c r="DD34" i="12"/>
  <c r="DL34" i="12"/>
  <c r="CT34" i="12"/>
  <c r="DZ34" i="12"/>
  <c r="DA34" i="12"/>
  <c r="BR34" i="12"/>
  <c r="AC34" i="12"/>
  <c r="DS34" i="12"/>
  <c r="CJ34" i="12"/>
  <c r="AX34" i="12"/>
  <c r="AE34" i="12"/>
  <c r="DX34" i="12"/>
  <c r="CM34" i="12"/>
  <c r="AV34" i="12"/>
  <c r="EG34" i="12"/>
  <c r="CZ34" i="12"/>
  <c r="BH34" i="12"/>
  <c r="DJ34" i="12"/>
  <c r="BL34" i="12"/>
  <c r="AR34" i="12"/>
  <c r="EK34" i="12"/>
  <c r="EC34" i="12"/>
  <c r="EH34" i="12"/>
  <c r="DI34" i="12"/>
  <c r="BZ34" i="12"/>
  <c r="AO34" i="12"/>
  <c r="EA34" i="12"/>
  <c r="CR34" i="12"/>
  <c r="BK34" i="12"/>
  <c r="U34" i="12"/>
  <c r="EF34" i="12"/>
  <c r="CW34" i="12"/>
  <c r="BC34" i="12"/>
  <c r="EO34" i="12"/>
  <c r="DH34" i="12"/>
  <c r="BY34" i="12"/>
  <c r="CY34" i="12"/>
  <c r="CE34" i="12"/>
  <c r="AH34" i="12"/>
  <c r="X34" i="12"/>
  <c r="EP34" i="12"/>
  <c r="CH34" i="12"/>
  <c r="EI34" i="12"/>
  <c r="BU34" i="12"/>
  <c r="EN34" i="12"/>
  <c r="BP34" i="12"/>
  <c r="DQ34" i="12"/>
  <c r="BI34" i="12"/>
  <c r="DN34" i="12"/>
  <c r="BN34" i="12"/>
  <c r="EM34" i="12"/>
  <c r="DF34" i="12"/>
  <c r="BB34" i="12"/>
  <c r="BF34" i="12"/>
  <c r="AJ34" i="12"/>
  <c r="AD34" i="12"/>
  <c r="EB34" i="12"/>
  <c r="AY34" i="12"/>
  <c r="BM34" i="12"/>
  <c r="DR34" i="12"/>
  <c r="AW34" i="12"/>
  <c r="CC34" i="12"/>
  <c r="DP34" i="12"/>
  <c r="AA34" i="12"/>
  <c r="BQ34" i="12"/>
  <c r="EL34" i="12"/>
  <c r="CU34" i="12"/>
  <c r="Y34" i="12"/>
  <c r="CV34" i="12"/>
  <c r="AL34" i="12"/>
  <c r="BV34" i="12"/>
  <c r="V34" i="12"/>
  <c r="CS34" i="12"/>
  <c r="BW34" i="12"/>
  <c r="T34" i="12"/>
  <c r="AP34" i="12"/>
  <c r="DG34" i="12"/>
  <c r="DY34" i="12"/>
  <c r="AN34" i="12"/>
  <c r="ED34" i="12"/>
  <c r="CF34" i="12"/>
  <c r="EE34" i="12"/>
  <c r="CL34" i="12"/>
  <c r="Z34" i="12"/>
  <c r="CO34" i="12"/>
  <c r="CK34" i="12"/>
  <c r="AQ34" i="12"/>
  <c r="BJ34" i="12"/>
  <c r="DB34" i="12"/>
  <c r="AM34" i="12"/>
  <c r="CG34" i="12"/>
  <c r="S34" i="12"/>
  <c r="E34" i="12" s="1"/>
  <c r="DE34" i="12"/>
  <c r="AI34" i="12"/>
  <c r="DO34" i="12"/>
  <c r="AU34" i="12"/>
  <c r="DM34" i="12"/>
  <c r="BX34" i="12"/>
  <c r="BA34" i="12"/>
  <c r="CD34" i="12"/>
  <c r="CQ34" i="12"/>
  <c r="CP34" i="12"/>
  <c r="DW34" i="12"/>
  <c r="AT34" i="12"/>
  <c r="DK34" i="12"/>
  <c r="AB34" i="12"/>
  <c r="BO34" i="12"/>
  <c r="BG34" i="12"/>
  <c r="AF34" i="12"/>
  <c r="DV34" i="12"/>
  <c r="BT34" i="12"/>
  <c r="G63" i="7"/>
  <c r="AR58" i="23"/>
  <c r="C78" i="33"/>
  <c r="AS59" i="23"/>
  <c r="C65" i="33"/>
  <c r="G55" i="7"/>
  <c r="AR50" i="23"/>
  <c r="G71" i="7"/>
  <c r="AR66" i="23"/>
  <c r="G87" i="7"/>
  <c r="AR82" i="23"/>
  <c r="AR61" i="23"/>
  <c r="AS44" i="23"/>
  <c r="C50" i="33"/>
  <c r="AS48" i="23"/>
  <c r="C54" i="33"/>
  <c r="AS52" i="23"/>
  <c r="C58" i="33"/>
  <c r="AS60" i="23"/>
  <c r="C66" i="33"/>
  <c r="AS76" i="23"/>
  <c r="C82" i="33"/>
  <c r="AS80" i="23"/>
  <c r="C86" i="33"/>
  <c r="C45" i="33"/>
  <c r="AS51" i="23"/>
  <c r="C57" i="33"/>
  <c r="AS71" i="23"/>
  <c r="C77" i="33"/>
  <c r="AS83" i="23"/>
  <c r="C89" i="33"/>
  <c r="G47" i="7"/>
  <c r="AR42" i="23"/>
  <c r="G83" i="7"/>
  <c r="AS84" i="23"/>
  <c r="C90" i="33"/>
  <c r="AS67" i="23"/>
  <c r="C73" i="33"/>
  <c r="AS75" i="23"/>
  <c r="C81" i="33"/>
  <c r="AS79" i="23"/>
  <c r="C85" i="33"/>
  <c r="G79" i="7"/>
  <c r="AR74" i="23"/>
  <c r="G39" i="7"/>
  <c r="AR34" i="23"/>
  <c r="G59" i="7"/>
  <c r="G75" i="7"/>
  <c r="G74" i="7"/>
  <c r="AR69" i="23"/>
  <c r="C46" i="33"/>
  <c r="AS56" i="23"/>
  <c r="C62" i="33"/>
  <c r="C70" i="33"/>
  <c r="AS68" i="23"/>
  <c r="C74" i="33"/>
  <c r="AS43" i="23"/>
  <c r="C49" i="33"/>
  <c r="C53" i="33"/>
  <c r="C61" i="33"/>
  <c r="C69" i="33"/>
  <c r="DE44" i="23"/>
  <c r="DE8" i="23"/>
  <c r="DE5" i="23"/>
  <c r="DE86" i="23"/>
  <c r="DE52" i="23"/>
  <c r="DE76" i="23"/>
  <c r="DE61" i="23"/>
  <c r="DE39" i="23"/>
  <c r="DE18" i="23"/>
  <c r="DE57" i="23"/>
  <c r="DE56" i="23"/>
  <c r="DE55" i="23"/>
  <c r="DE21" i="23"/>
  <c r="DE73" i="23"/>
  <c r="DE84" i="23"/>
  <c r="DE74" i="23"/>
  <c r="DE40" i="23"/>
  <c r="DE41" i="23"/>
  <c r="DE63" i="23"/>
  <c r="DE60" i="23"/>
  <c r="DE47" i="23"/>
  <c r="DE36" i="23"/>
  <c r="DE42" i="23"/>
  <c r="DE82" i="23"/>
  <c r="DE7" i="23"/>
  <c r="DE17" i="23"/>
  <c r="DE14" i="23"/>
  <c r="DE43" i="23"/>
  <c r="DE81" i="23"/>
  <c r="DE13" i="23"/>
  <c r="DE66" i="23"/>
  <c r="DE6" i="23"/>
  <c r="DE59" i="23"/>
  <c r="DE79" i="23"/>
  <c r="DE29" i="23"/>
  <c r="DE48" i="23"/>
  <c r="B7" i="26"/>
  <c r="AE7" i="12"/>
  <c r="AX7" i="12"/>
  <c r="CJ7" i="12"/>
  <c r="DS7" i="12"/>
  <c r="AC7" i="12"/>
  <c r="BV7" i="12"/>
  <c r="DC7" i="12"/>
  <c r="EJ7" i="12"/>
  <c r="BF7" i="12"/>
  <c r="AR7" i="12"/>
  <c r="CE7" i="12"/>
  <c r="DU7" i="12"/>
  <c r="AG7" i="12"/>
  <c r="CF7" i="12"/>
  <c r="DV7" i="12"/>
  <c r="AT7" i="12"/>
  <c r="BB7" i="12"/>
  <c r="DF7" i="12"/>
  <c r="EM7" i="12"/>
  <c r="BN7" i="12"/>
  <c r="DG7" i="12"/>
  <c r="EN7" i="12"/>
  <c r="AB7" i="12"/>
  <c r="BY7" i="12"/>
  <c r="DH7" i="12"/>
  <c r="EO7" i="12"/>
  <c r="BC7" i="12"/>
  <c r="CQ7" i="12"/>
  <c r="DZ7" i="12"/>
  <c r="BS7" i="12"/>
  <c r="AS7" i="12"/>
  <c r="AD7" i="12"/>
  <c r="U7" i="12"/>
  <c r="BK7" i="12"/>
  <c r="CR7" i="12"/>
  <c r="EA7" i="12"/>
  <c r="AO7" i="12"/>
  <c r="CD7" i="12"/>
  <c r="DL7" i="12"/>
  <c r="BT7" i="12"/>
  <c r="CA7" i="12"/>
  <c r="AZ7" i="12"/>
  <c r="CT7" i="12"/>
  <c r="EC7" i="12"/>
  <c r="AQ7" i="12"/>
  <c r="CU7" i="12"/>
  <c r="ED7" i="12"/>
  <c r="Z7" i="12"/>
  <c r="BO7" i="12"/>
  <c r="DO7" i="12"/>
  <c r="Y7" i="12"/>
  <c r="BX7" i="12"/>
  <c r="DP7" i="12"/>
  <c r="DJ7" i="12"/>
  <c r="AN7" i="12"/>
  <c r="CG7" i="12"/>
  <c r="DQ7" i="12"/>
  <c r="AA7" i="12"/>
  <c r="BR7" i="12"/>
  <c r="DA7" i="12"/>
  <c r="EH7" i="12"/>
  <c r="CB7" i="12"/>
  <c r="AF7" i="12"/>
  <c r="BU7" i="12"/>
  <c r="DB7" i="12"/>
  <c r="EI7" i="12"/>
  <c r="AW7" i="12"/>
  <c r="CK7" i="12"/>
  <c r="DT7" i="12"/>
  <c r="BG7" i="12"/>
  <c r="X7" i="12"/>
  <c r="BM7" i="12"/>
  <c r="DD7" i="12"/>
  <c r="EK7" i="12"/>
  <c r="AY7" i="12"/>
  <c r="DE7" i="12"/>
  <c r="EL7" i="12"/>
  <c r="AL7" i="12"/>
  <c r="CL7" i="12"/>
  <c r="DW7" i="12"/>
  <c r="AI7" i="12"/>
  <c r="CM7" i="12"/>
  <c r="DX7" i="12"/>
  <c r="CY7" i="12"/>
  <c r="BI7" i="12"/>
  <c r="CP7" i="12"/>
  <c r="DY7" i="12"/>
  <c r="AM7" i="12"/>
  <c r="BZ7" i="12"/>
  <c r="DI7" i="12"/>
  <c r="EP7" i="12"/>
  <c r="CI7" i="12"/>
  <c r="BH7" i="12"/>
  <c r="BP7" i="12"/>
  <c r="AP7" i="12"/>
  <c r="CC7" i="12"/>
  <c r="DK7" i="12"/>
  <c r="T7" i="12"/>
  <c r="BJ7" i="12"/>
  <c r="CS7" i="12"/>
  <c r="EB7" i="12"/>
  <c r="CX7" i="12"/>
  <c r="AH7" i="12"/>
  <c r="BW7" i="12"/>
  <c r="DM7" i="12"/>
  <c r="W7" i="12"/>
  <c r="BL7" i="12"/>
  <c r="DN7" i="12"/>
  <c r="CN7" i="12"/>
  <c r="AU7" i="12"/>
  <c r="CV7" i="12"/>
  <c r="EE7" i="12"/>
  <c r="BA7" i="12"/>
  <c r="CW7" i="12"/>
  <c r="EF7" i="12"/>
  <c r="S7" i="12"/>
  <c r="BQ7" i="12"/>
  <c r="CZ7" i="12"/>
  <c r="EG7" i="12"/>
  <c r="AV7" i="12"/>
  <c r="CH7" i="12"/>
  <c r="DR7" i="12"/>
  <c r="CO7" i="12"/>
  <c r="V7" i="12"/>
  <c r="AK7" i="12"/>
  <c r="AJ7" i="12"/>
  <c r="Y6" i="12"/>
  <c r="CE6" i="12"/>
  <c r="AH6" i="12"/>
  <c r="EO6" i="12"/>
  <c r="T6" i="12"/>
  <c r="BZ6" i="12"/>
  <c r="CF6" i="12"/>
  <c r="DF6" i="12"/>
  <c r="DU6" i="12"/>
  <c r="EI6" i="12"/>
  <c r="CN6" i="12"/>
  <c r="AP6" i="12"/>
  <c r="CV6" i="12"/>
  <c r="DB6" i="12"/>
  <c r="DY6" i="12"/>
  <c r="AB6" i="12"/>
  <c r="BB6" i="12"/>
  <c r="BM6" i="12"/>
  <c r="DW6" i="12"/>
  <c r="AT6" i="12"/>
  <c r="DI6" i="12"/>
  <c r="DQ6" i="12"/>
  <c r="EK6" i="12"/>
  <c r="EE6" i="12"/>
  <c r="BW6" i="12"/>
  <c r="BQ6" i="12"/>
  <c r="AU6" i="12"/>
  <c r="EJ6" i="12"/>
  <c r="CJ6" i="12"/>
  <c r="BY6" i="12"/>
  <c r="U6" i="12"/>
  <c r="CA6" i="12"/>
  <c r="AI6" i="12"/>
  <c r="BO6" i="12"/>
  <c r="X6" i="12"/>
  <c r="CR6" i="12"/>
  <c r="CO6" i="12"/>
  <c r="EP6" i="12"/>
  <c r="CX6" i="12"/>
  <c r="DD6" i="12"/>
  <c r="CG6" i="12"/>
  <c r="BF6" i="12"/>
  <c r="BH6" i="12"/>
  <c r="DR6" i="12"/>
  <c r="EA6" i="12"/>
  <c r="AW6" i="12"/>
  <c r="DK6" i="12"/>
  <c r="Z6" i="12"/>
  <c r="EM6" i="12"/>
  <c r="CD6" i="12"/>
  <c r="BP6" i="12"/>
  <c r="BT6" i="12"/>
  <c r="BV6" i="12"/>
  <c r="CU6" i="12"/>
  <c r="AC6" i="12"/>
  <c r="DJ6" i="12"/>
  <c r="V6" i="12"/>
  <c r="DX6" i="12"/>
  <c r="CB6" i="12"/>
  <c r="AK6" i="12"/>
  <c r="EL6" i="12"/>
  <c r="DL6" i="12"/>
  <c r="CL6" i="12"/>
  <c r="CP6" i="12"/>
  <c r="DA6" i="12"/>
  <c r="CY6" i="12"/>
  <c r="DE6" i="12"/>
  <c r="CH6" i="12"/>
  <c r="AS6" i="12"/>
  <c r="AZ6" i="12"/>
  <c r="BI6" i="12"/>
  <c r="DT6" i="12"/>
  <c r="EB6" i="12"/>
  <c r="AY6" i="12"/>
  <c r="DN6" i="12"/>
  <c r="AA6" i="12"/>
  <c r="EN6" i="12"/>
  <c r="EG6" i="12"/>
  <c r="AL6" i="12"/>
  <c r="BU6" i="12"/>
  <c r="CI6" i="12"/>
  <c r="CW6" i="12"/>
  <c r="W6" i="12"/>
  <c r="AF6" i="12"/>
  <c r="CQ6" i="12"/>
  <c r="BG6" i="12"/>
  <c r="S6" i="12"/>
  <c r="BX6" i="12"/>
  <c r="CC6" i="12"/>
  <c r="AM6" i="12"/>
  <c r="AQ6" i="12"/>
  <c r="BJ6" i="12"/>
  <c r="CM6" i="12"/>
  <c r="CS6" i="12"/>
  <c r="CT6" i="12"/>
  <c r="CZ6" i="12"/>
  <c r="AV6" i="12"/>
  <c r="CK6" i="12"/>
  <c r="BA6" i="12"/>
  <c r="BK6" i="12"/>
  <c r="DV6" i="12"/>
  <c r="AO6" i="12"/>
  <c r="DG6" i="12"/>
  <c r="DP6" i="12"/>
  <c r="EH6" i="12"/>
  <c r="EC6" i="12"/>
  <c r="AD6" i="12"/>
  <c r="BS6" i="12"/>
  <c r="BY7" i="15"/>
  <c r="W54" i="1"/>
  <c r="C51" i="14"/>
  <c r="B48" i="26"/>
  <c r="W72" i="1"/>
  <c r="C76" i="14"/>
  <c r="B63" i="26"/>
  <c r="W81" i="1"/>
  <c r="C91" i="14"/>
  <c r="C78" i="14"/>
  <c r="W74" i="1"/>
  <c r="W71" i="1"/>
  <c r="C75" i="14"/>
  <c r="N3" i="18"/>
  <c r="S3" i="18"/>
  <c r="S4" i="18"/>
  <c r="W70" i="1"/>
  <c r="B71" i="26"/>
  <c r="C74" i="14"/>
  <c r="W78" i="1"/>
  <c r="B79" i="26"/>
  <c r="C82" i="14"/>
  <c r="D60" i="15"/>
  <c r="D48" i="15"/>
  <c r="D64" i="15"/>
  <c r="D80" i="15"/>
  <c r="D56" i="15"/>
  <c r="D72" i="15"/>
  <c r="D88" i="15"/>
  <c r="D75" i="15"/>
  <c r="D40" i="15"/>
  <c r="D92" i="15"/>
  <c r="D84" i="15"/>
  <c r="CG8" i="33"/>
  <c r="D8" i="33"/>
  <c r="X5" i="1" s="1"/>
  <c r="BD2" i="23" s="1"/>
  <c r="AQ8" i="33"/>
  <c r="D34" i="20"/>
  <c r="E34" i="20" s="1"/>
  <c r="C32" i="27" s="1"/>
  <c r="D71" i="20"/>
  <c r="E71" i="20" s="1"/>
  <c r="C69" i="27" s="1"/>
  <c r="G71" i="20"/>
  <c r="F71" i="20" s="1"/>
  <c r="W57" i="1"/>
  <c r="D58" i="27"/>
  <c r="B58" i="26"/>
  <c r="C61" i="14"/>
  <c r="W49" i="1"/>
  <c r="C53" i="14"/>
  <c r="D50" i="27"/>
  <c r="B50" i="26"/>
  <c r="W19" i="1"/>
  <c r="D20" i="27"/>
  <c r="C23" i="14"/>
  <c r="B20" i="26"/>
  <c r="W13" i="1"/>
  <c r="D14" i="27"/>
  <c r="B14" i="26"/>
  <c r="C17" i="14"/>
  <c r="W29" i="1"/>
  <c r="D30" i="27"/>
  <c r="B30" i="26"/>
  <c r="C33" i="14"/>
  <c r="W52" i="1"/>
  <c r="D53" i="27"/>
  <c r="B53" i="26"/>
  <c r="C56" i="14"/>
  <c r="W68" i="1"/>
  <c r="D69" i="27"/>
  <c r="C72" i="14"/>
  <c r="B69" i="26"/>
  <c r="D33" i="20"/>
  <c r="E33" i="20" s="1"/>
  <c r="C31" i="27" s="1"/>
  <c r="G44" i="20"/>
  <c r="F44" i="20" s="1"/>
  <c r="D44" i="20"/>
  <c r="E44" i="20" s="1"/>
  <c r="C42" i="27" s="1"/>
  <c r="G52" i="20"/>
  <c r="F52" i="20" s="1"/>
  <c r="D52" i="20"/>
  <c r="E52" i="20" s="1"/>
  <c r="C50" i="27" s="1"/>
  <c r="G68" i="20"/>
  <c r="F68" i="20" s="1"/>
  <c r="D68" i="20"/>
  <c r="E68" i="20" s="1"/>
  <c r="C66" i="27" s="1"/>
  <c r="D15" i="20"/>
  <c r="E15" i="20" s="1"/>
  <c r="C13" i="27" s="1"/>
  <c r="Y5" i="34"/>
  <c r="D55" i="20"/>
  <c r="E55" i="20" s="1"/>
  <c r="C53" i="27" s="1"/>
  <c r="G55" i="20"/>
  <c r="F55" i="20" s="1"/>
  <c r="W30" i="1"/>
  <c r="B31" i="26"/>
  <c r="D31" i="27"/>
  <c r="C34" i="14"/>
  <c r="W41" i="1"/>
  <c r="D42" i="27"/>
  <c r="C45" i="14"/>
  <c r="B42" i="26"/>
  <c r="W65" i="1"/>
  <c r="B66" i="26"/>
  <c r="D66" i="27"/>
  <c r="C69" i="14"/>
  <c r="D57" i="20"/>
  <c r="E57" i="20" s="1"/>
  <c r="C55" i="27" s="1"/>
  <c r="G57" i="20"/>
  <c r="F57" i="20" s="1"/>
  <c r="D22" i="20"/>
  <c r="E22" i="20" s="1"/>
  <c r="C20" i="27" s="1"/>
  <c r="D51" i="20"/>
  <c r="E51" i="20" s="1"/>
  <c r="C49" i="27" s="1"/>
  <c r="G51" i="20"/>
  <c r="F51" i="20" s="1"/>
  <c r="W56" i="1"/>
  <c r="B57" i="26"/>
  <c r="C60" i="14"/>
  <c r="D57" i="27"/>
  <c r="D83" i="20"/>
  <c r="E83" i="20" s="1"/>
  <c r="G83" i="20"/>
  <c r="F83" i="20" s="1"/>
  <c r="W88" i="1"/>
  <c r="C92" i="14"/>
  <c r="B89" i="26"/>
  <c r="W73" i="1"/>
  <c r="C77" i="14"/>
  <c r="B74" i="26"/>
  <c r="W37" i="1"/>
  <c r="B38" i="26"/>
  <c r="D38" i="27"/>
  <c r="C41" i="14"/>
  <c r="D56" i="20"/>
  <c r="E56" i="20" s="1"/>
  <c r="C54" i="27" s="1"/>
  <c r="G56" i="20"/>
  <c r="F56" i="20" s="1"/>
  <c r="G64" i="20"/>
  <c r="F64" i="20" s="1"/>
  <c r="D64" i="20"/>
  <c r="E64" i="20" s="1"/>
  <c r="C62" i="27" s="1"/>
  <c r="W12" i="1"/>
  <c r="D13" i="27"/>
  <c r="C16" i="14"/>
  <c r="B13" i="26"/>
  <c r="D4" i="34"/>
  <c r="D16" i="20"/>
  <c r="E16" i="20" s="1"/>
  <c r="C14" i="27" s="1"/>
  <c r="D32" i="20"/>
  <c r="E32" i="20" s="1"/>
  <c r="C30" i="27" s="1"/>
  <c r="G89" i="20"/>
  <c r="F89" i="20" s="1"/>
  <c r="D89" i="20"/>
  <c r="E89" i="20" s="1"/>
  <c r="D18" i="20"/>
  <c r="E18" i="20" s="1"/>
  <c r="C16" i="27" s="1"/>
  <c r="W48" i="1"/>
  <c r="B49" i="26"/>
  <c r="D49" i="27"/>
  <c r="C52" i="14"/>
  <c r="G59" i="20"/>
  <c r="F59" i="20" s="1"/>
  <c r="D59" i="20"/>
  <c r="E59" i="20" s="1"/>
  <c r="C57" i="27" s="1"/>
  <c r="W80" i="1"/>
  <c r="C84" i="14"/>
  <c r="B81" i="26"/>
  <c r="G91" i="20"/>
  <c r="F91" i="20" s="1"/>
  <c r="D91" i="20"/>
  <c r="E91" i="20" s="1"/>
  <c r="D29" i="20"/>
  <c r="E29" i="20" s="1"/>
  <c r="C27" i="27" s="1"/>
  <c r="D40" i="20"/>
  <c r="E40" i="20" s="1"/>
  <c r="C38" i="27" s="1"/>
  <c r="W53" i="1"/>
  <c r="D54" i="27"/>
  <c r="B54" i="26"/>
  <c r="C57" i="14"/>
  <c r="W61" i="1"/>
  <c r="B62" i="26"/>
  <c r="D62" i="27"/>
  <c r="C65" i="14"/>
  <c r="D8" i="27" l="1"/>
  <c r="BB20" i="23"/>
  <c r="L22" i="11"/>
  <c r="BP19" i="23" s="1"/>
  <c r="H9" i="12"/>
  <c r="AU7" i="15"/>
  <c r="IQ4" i="2" s="1"/>
  <c r="N22" i="11"/>
  <c r="BR19" i="23" s="1"/>
  <c r="P22" i="12"/>
  <c r="G22" i="12"/>
  <c r="O22" i="11"/>
  <c r="BS19" i="23" s="1"/>
  <c r="T22" i="11"/>
  <c r="BX19" i="23" s="1"/>
  <c r="J22" i="12"/>
  <c r="V22" i="11"/>
  <c r="BZ19" i="23" s="1"/>
  <c r="P22" i="11"/>
  <c r="BT19" i="23" s="1"/>
  <c r="Q22" i="11"/>
  <c r="BU19" i="23" s="1"/>
  <c r="W22" i="11"/>
  <c r="CA19" i="23" s="1"/>
  <c r="S22" i="11"/>
  <c r="BW19" i="23" s="1"/>
  <c r="M22" i="11"/>
  <c r="BQ19" i="23" s="1"/>
  <c r="X22" i="11"/>
  <c r="R22" i="11"/>
  <c r="BV19" i="23" s="1"/>
  <c r="U22" i="11"/>
  <c r="BY19" i="23" s="1"/>
  <c r="G13" i="12"/>
  <c r="R13" i="12"/>
  <c r="F13" i="12"/>
  <c r="W27" i="11"/>
  <c r="CA24" i="23" s="1"/>
  <c r="S27" i="11"/>
  <c r="BW24" i="23" s="1"/>
  <c r="AN7" i="15"/>
  <c r="IJ5" i="2" s="1"/>
  <c r="L30" i="12"/>
  <c r="O30" i="11"/>
  <c r="BS27" i="23" s="1"/>
  <c r="V30" i="11"/>
  <c r="BZ27" i="23" s="1"/>
  <c r="CB26" i="23"/>
  <c r="H29" i="11"/>
  <c r="CB25" i="23"/>
  <c r="H28" i="11"/>
  <c r="R27" i="11"/>
  <c r="BV24" i="23" s="1"/>
  <c r="U27" i="11"/>
  <c r="BY24" i="23" s="1"/>
  <c r="T27" i="11"/>
  <c r="BX24" i="23" s="1"/>
  <c r="G9" i="12"/>
  <c r="E9" i="12"/>
  <c r="I9" i="12"/>
  <c r="Q9" i="12"/>
  <c r="J9" i="12"/>
  <c r="K9" i="12"/>
  <c r="U9" i="11"/>
  <c r="BY6" i="23" s="1"/>
  <c r="L9" i="11"/>
  <c r="BP6" i="23" s="1"/>
  <c r="S9" i="11"/>
  <c r="BW6" i="23" s="1"/>
  <c r="F9" i="12"/>
  <c r="O9" i="12"/>
  <c r="P9" i="12"/>
  <c r="W14" i="11"/>
  <c r="CA11" i="23" s="1"/>
  <c r="N14" i="12"/>
  <c r="G14" i="12"/>
  <c r="S14" i="11"/>
  <c r="BW11" i="23" s="1"/>
  <c r="T14" i="11"/>
  <c r="BX11" i="23" s="1"/>
  <c r="M14" i="11"/>
  <c r="BQ11" i="23" s="1"/>
  <c r="R14" i="11"/>
  <c r="BV11" i="23" s="1"/>
  <c r="N14" i="11"/>
  <c r="BR11" i="23" s="1"/>
  <c r="P21" i="12"/>
  <c r="I21" i="12"/>
  <c r="I10" i="12"/>
  <c r="L10" i="11"/>
  <c r="BP7" i="23" s="1"/>
  <c r="H10" i="12"/>
  <c r="K10" i="12"/>
  <c r="G10" i="12"/>
  <c r="M10" i="12"/>
  <c r="Q10" i="12"/>
  <c r="N10" i="12"/>
  <c r="F10" i="12"/>
  <c r="R10" i="12"/>
  <c r="E10" i="12"/>
  <c r="P10" i="12"/>
  <c r="O10" i="12"/>
  <c r="L10" i="12"/>
  <c r="J10" i="12"/>
  <c r="R10" i="11"/>
  <c r="BV7" i="23" s="1"/>
  <c r="T10" i="11"/>
  <c r="BX7" i="23" s="1"/>
  <c r="M26" i="11"/>
  <c r="BQ23" i="23" s="1"/>
  <c r="CB13" i="23"/>
  <c r="H16" i="11"/>
  <c r="CB5" i="23"/>
  <c r="H8" i="11"/>
  <c r="T7" i="11"/>
  <c r="BX4" i="23" s="1"/>
  <c r="S7" i="11"/>
  <c r="BW4" i="23" s="1"/>
  <c r="W7" i="11"/>
  <c r="CA4" i="23" s="1"/>
  <c r="L7" i="11"/>
  <c r="BP4" i="23" s="1"/>
  <c r="X7" i="11"/>
  <c r="CB4" i="23" s="1"/>
  <c r="U7" i="11"/>
  <c r="BY4" i="23" s="1"/>
  <c r="R18" i="11"/>
  <c r="BV15" i="23" s="1"/>
  <c r="M18" i="11"/>
  <c r="BQ15" i="23" s="1"/>
  <c r="L18" i="11"/>
  <c r="BP15" i="23" s="1"/>
  <c r="X18" i="11"/>
  <c r="CB15" i="23" s="1"/>
  <c r="E7" i="15"/>
  <c r="HA4" i="2" s="1"/>
  <c r="F18" i="12"/>
  <c r="D12" i="12"/>
  <c r="E14" i="7"/>
  <c r="C15" i="15"/>
  <c r="J12" i="11"/>
  <c r="BF9" i="23" s="1"/>
  <c r="F12" i="11"/>
  <c r="K12" i="11"/>
  <c r="BG9" i="23" s="1"/>
  <c r="E12" i="11"/>
  <c r="D12" i="11"/>
  <c r="C12" i="12" s="1"/>
  <c r="I12" i="11"/>
  <c r="BE9" i="23" s="1"/>
  <c r="H13" i="12"/>
  <c r="J13" i="12"/>
  <c r="S13" i="11"/>
  <c r="BW10" i="23" s="1"/>
  <c r="Q13" i="12"/>
  <c r="I13" i="12"/>
  <c r="Q13" i="11"/>
  <c r="BU10" i="23" s="1"/>
  <c r="O13" i="12"/>
  <c r="N13" i="11"/>
  <c r="BR10" i="23" s="1"/>
  <c r="K13" i="12"/>
  <c r="Q25" i="12"/>
  <c r="K25" i="12"/>
  <c r="L25" i="12"/>
  <c r="M25" i="12"/>
  <c r="G25" i="12"/>
  <c r="P26" i="11"/>
  <c r="BT23" i="23" s="1"/>
  <c r="F26" i="12"/>
  <c r="E26" i="12"/>
  <c r="R7" i="15"/>
  <c r="HN4" i="2" s="1"/>
  <c r="CB22" i="23"/>
  <c r="H25" i="11"/>
  <c r="N15" i="12"/>
  <c r="Q15" i="12"/>
  <c r="L15" i="11"/>
  <c r="BP12" i="23" s="1"/>
  <c r="N15" i="11"/>
  <c r="BR12" i="23" s="1"/>
  <c r="G15" i="12"/>
  <c r="O15" i="11"/>
  <c r="BS12" i="23" s="1"/>
  <c r="L7" i="15"/>
  <c r="HH4" i="2" s="1"/>
  <c r="BD7" i="15"/>
  <c r="IZ5" i="2" s="1"/>
  <c r="Z7" i="15"/>
  <c r="HV3" i="2" s="1"/>
  <c r="R19" i="12"/>
  <c r="M19" i="12"/>
  <c r="J19" i="12"/>
  <c r="H19" i="12"/>
  <c r="E19" i="12"/>
  <c r="O19" i="12"/>
  <c r="CB16" i="23"/>
  <c r="H19" i="11"/>
  <c r="Q19" i="12"/>
  <c r="L23" i="12"/>
  <c r="E23" i="12"/>
  <c r="H23" i="12"/>
  <c r="K23" i="12"/>
  <c r="P23" i="12"/>
  <c r="N23" i="11"/>
  <c r="BR20" i="23" s="1"/>
  <c r="O23" i="12"/>
  <c r="J23" i="12"/>
  <c r="I23" i="12"/>
  <c r="N23" i="12"/>
  <c r="M23" i="12"/>
  <c r="Q23" i="12"/>
  <c r="R17" i="11"/>
  <c r="BV14" i="23" s="1"/>
  <c r="U17" i="11"/>
  <c r="BY14" i="23" s="1"/>
  <c r="O17" i="11"/>
  <c r="BS14" i="23" s="1"/>
  <c r="S17" i="11"/>
  <c r="BW14" i="23" s="1"/>
  <c r="X17" i="11"/>
  <c r="M17" i="11"/>
  <c r="BQ14" i="23" s="1"/>
  <c r="T17" i="11"/>
  <c r="BX14" i="23" s="1"/>
  <c r="N17" i="11"/>
  <c r="BR14" i="23" s="1"/>
  <c r="P17" i="12"/>
  <c r="V17" i="11"/>
  <c r="BZ14" i="23" s="1"/>
  <c r="CB21" i="23"/>
  <c r="H24" i="11"/>
  <c r="O21" i="12"/>
  <c r="D5" i="12"/>
  <c r="P5" i="11"/>
  <c r="BT2" i="23" s="1"/>
  <c r="AH7" i="15"/>
  <c r="ID6" i="2" s="1"/>
  <c r="M5" i="11"/>
  <c r="BQ2" i="23" s="1"/>
  <c r="O5" i="11"/>
  <c r="BS2" i="23" s="1"/>
  <c r="BC7" i="15"/>
  <c r="IY5" i="2" s="1"/>
  <c r="N5" i="11"/>
  <c r="BR2" i="23" s="1"/>
  <c r="X7" i="15"/>
  <c r="HT5" i="2" s="1"/>
  <c r="BL7" i="15"/>
  <c r="JH5" i="2" s="1"/>
  <c r="T7" i="15"/>
  <c r="HP5" i="2" s="1"/>
  <c r="AK7" i="15"/>
  <c r="IG3" i="2" s="1"/>
  <c r="L21" i="12"/>
  <c r="CB18" i="23"/>
  <c r="H21" i="11"/>
  <c r="D20" i="12"/>
  <c r="H20" i="11"/>
  <c r="P11" i="11"/>
  <c r="BT8" i="23" s="1"/>
  <c r="L11" i="11"/>
  <c r="BP8" i="23" s="1"/>
  <c r="D27" i="27"/>
  <c r="BB33" i="23"/>
  <c r="DE20" i="23"/>
  <c r="DE15" i="23"/>
  <c r="G16" i="20"/>
  <c r="F16" i="20" s="1"/>
  <c r="G22" i="20"/>
  <c r="F22" i="20" s="1"/>
  <c r="G15" i="20"/>
  <c r="F15" i="20" s="1"/>
  <c r="DE33" i="23"/>
  <c r="BB32" i="23"/>
  <c r="G26" i="20"/>
  <c r="F26" i="20" s="1"/>
  <c r="W38" i="1"/>
  <c r="BC35" i="23" s="1"/>
  <c r="DE31" i="23"/>
  <c r="G40" i="20"/>
  <c r="F40" i="20" s="1"/>
  <c r="C30" i="14"/>
  <c r="G9" i="20"/>
  <c r="F9" i="20" s="1"/>
  <c r="C11" i="14"/>
  <c r="G41" i="20"/>
  <c r="F41" i="20" s="1"/>
  <c r="BB22" i="23"/>
  <c r="B8" i="26"/>
  <c r="G25" i="20"/>
  <c r="F25" i="20" s="1"/>
  <c r="B27" i="26"/>
  <c r="DE4" i="23"/>
  <c r="DE22" i="23"/>
  <c r="BB4" i="23"/>
  <c r="BB31" i="23"/>
  <c r="G13" i="20"/>
  <c r="F13" i="20" s="1"/>
  <c r="G24" i="20"/>
  <c r="F24" i="20" s="1"/>
  <c r="G34" i="20"/>
  <c r="F34" i="20" s="1"/>
  <c r="DE12" i="23"/>
  <c r="DE32" i="23"/>
  <c r="G38" i="20"/>
  <c r="F38" i="20" s="1"/>
  <c r="G31" i="20"/>
  <c r="F31" i="20" s="1"/>
  <c r="G17" i="20"/>
  <c r="F17" i="20" s="1"/>
  <c r="G12" i="20"/>
  <c r="F12" i="20" s="1"/>
  <c r="G29" i="20"/>
  <c r="F29" i="20" s="1"/>
  <c r="G18" i="20"/>
  <c r="F18" i="20" s="1"/>
  <c r="G32" i="20"/>
  <c r="F32" i="20" s="1"/>
  <c r="G33" i="20"/>
  <c r="F33" i="20" s="1"/>
  <c r="BB15" i="23"/>
  <c r="G28" i="20"/>
  <c r="F28" i="20" s="1"/>
  <c r="G21" i="20"/>
  <c r="F21" i="20" s="1"/>
  <c r="G23" i="20"/>
  <c r="F23" i="20" s="1"/>
  <c r="W18" i="11"/>
  <c r="CA15" i="23" s="1"/>
  <c r="H7" i="15"/>
  <c r="HD4" i="2" s="1"/>
  <c r="S18" i="11"/>
  <c r="BW15" i="23" s="1"/>
  <c r="K18" i="12"/>
  <c r="O39" i="11"/>
  <c r="BS36" i="23" s="1"/>
  <c r="S39" i="11"/>
  <c r="BW36" i="23" s="1"/>
  <c r="T39" i="11"/>
  <c r="BX36" i="23" s="1"/>
  <c r="P39" i="11"/>
  <c r="BT36" i="23" s="1"/>
  <c r="P38" i="11"/>
  <c r="BT35" i="23" s="1"/>
  <c r="V38" i="11"/>
  <c r="BZ35" i="23" s="1"/>
  <c r="E36" i="12"/>
  <c r="O35" i="11"/>
  <c r="BS32" i="23" s="1"/>
  <c r="W7" i="15"/>
  <c r="HS3" i="2" s="1"/>
  <c r="S35" i="11"/>
  <c r="BW32" i="23" s="1"/>
  <c r="X35" i="11"/>
  <c r="CB32" i="23" s="1"/>
  <c r="N35" i="11"/>
  <c r="BR32" i="23" s="1"/>
  <c r="P34" i="12"/>
  <c r="CX4" i="11"/>
  <c r="EN5" i="2" s="1"/>
  <c r="U34" i="11"/>
  <c r="BY31" i="23" s="1"/>
  <c r="O34" i="11"/>
  <c r="BS31" i="23" s="1"/>
  <c r="M34" i="11"/>
  <c r="BQ31" i="23" s="1"/>
  <c r="I32" i="12"/>
  <c r="E32" i="12"/>
  <c r="BP4" i="11"/>
  <c r="DF3" i="2" s="1"/>
  <c r="E31" i="12"/>
  <c r="F7" i="15"/>
  <c r="HB4" i="2" s="1"/>
  <c r="L31" i="11"/>
  <c r="BP28" i="23" s="1"/>
  <c r="G31" i="12"/>
  <c r="L31" i="12"/>
  <c r="AP7" i="15"/>
  <c r="IL5" i="2" s="1"/>
  <c r="V31" i="11"/>
  <c r="BZ28" i="23" s="1"/>
  <c r="U7" i="15"/>
  <c r="HQ3" i="2" s="1"/>
  <c r="P30" i="12"/>
  <c r="AY7" i="15"/>
  <c r="IU5" i="2" s="1"/>
  <c r="AA7" i="15"/>
  <c r="HW4" i="2" s="1"/>
  <c r="AE7" i="15"/>
  <c r="IA4" i="2" s="1"/>
  <c r="M30" i="11"/>
  <c r="BQ27" i="23" s="1"/>
  <c r="AW7" i="15"/>
  <c r="IS4" i="2" s="1"/>
  <c r="K7" i="15"/>
  <c r="HG6" i="2" s="1"/>
  <c r="E28" i="12"/>
  <c r="K28" i="12"/>
  <c r="M28" i="12"/>
  <c r="BB25" i="23"/>
  <c r="DE25" i="23"/>
  <c r="P27" i="12"/>
  <c r="K27" i="12"/>
  <c r="L27" i="12"/>
  <c r="BO7" i="15"/>
  <c r="JK6" i="2" s="1"/>
  <c r="O7" i="15"/>
  <c r="HK5" i="2" s="1"/>
  <c r="X27" i="11"/>
  <c r="BV7" i="15"/>
  <c r="JR4" i="2" s="1"/>
  <c r="BM7" i="15"/>
  <c r="JI2" i="2" s="1"/>
  <c r="CA7" i="15"/>
  <c r="JW3" i="2" s="1"/>
  <c r="BA7" i="15"/>
  <c r="IW2" i="2" s="1"/>
  <c r="H26" i="12"/>
  <c r="Q26" i="12"/>
  <c r="X26" i="11"/>
  <c r="L26" i="11"/>
  <c r="BP23" i="23" s="1"/>
  <c r="BS7" i="15"/>
  <c r="JO4" i="2" s="1"/>
  <c r="N27" i="11"/>
  <c r="BR24" i="23" s="1"/>
  <c r="G27" i="12"/>
  <c r="I27" i="12"/>
  <c r="O27" i="12"/>
  <c r="F27" i="12"/>
  <c r="V27" i="11"/>
  <c r="BZ24" i="23" s="1"/>
  <c r="D30" i="20"/>
  <c r="E30" i="20" s="1"/>
  <c r="C28" i="27" s="1"/>
  <c r="L27" i="11"/>
  <c r="BP24" i="23" s="1"/>
  <c r="M27" i="11"/>
  <c r="BQ24" i="23" s="1"/>
  <c r="J27" i="12"/>
  <c r="R26" i="11"/>
  <c r="BV23" i="23" s="1"/>
  <c r="BG7" i="15"/>
  <c r="JC5" i="2" s="1"/>
  <c r="P26" i="12"/>
  <c r="Q26" i="11"/>
  <c r="BU23" i="23" s="1"/>
  <c r="N26" i="11"/>
  <c r="BR23" i="23" s="1"/>
  <c r="S26" i="11"/>
  <c r="BW23" i="23" s="1"/>
  <c r="M26" i="12"/>
  <c r="K26" i="12"/>
  <c r="T26" i="11"/>
  <c r="BX23" i="23" s="1"/>
  <c r="BV4" i="11"/>
  <c r="DL5" i="2" s="1"/>
  <c r="G26" i="12"/>
  <c r="I25" i="12"/>
  <c r="O25" i="12"/>
  <c r="K24" i="12"/>
  <c r="M23" i="11"/>
  <c r="BQ20" i="23" s="1"/>
  <c r="L23" i="11"/>
  <c r="BP20" i="23" s="1"/>
  <c r="R23" i="12"/>
  <c r="F23" i="12"/>
  <c r="G23" i="12"/>
  <c r="O23" i="11"/>
  <c r="BS20" i="23" s="1"/>
  <c r="H22" i="12"/>
  <c r="L22" i="12"/>
  <c r="Q22" i="12"/>
  <c r="N22" i="12"/>
  <c r="O22" i="12"/>
  <c r="R22" i="12"/>
  <c r="I22" i="12"/>
  <c r="M22" i="12"/>
  <c r="E22" i="12"/>
  <c r="F22" i="12"/>
  <c r="I19" i="12"/>
  <c r="J18" i="12"/>
  <c r="Q18" i="11"/>
  <c r="BU15" i="23" s="1"/>
  <c r="N7" i="15"/>
  <c r="HJ3" i="2" s="1"/>
  <c r="AC7" i="15"/>
  <c r="HY5" i="2" s="1"/>
  <c r="BW7" i="15"/>
  <c r="JS3" i="2" s="1"/>
  <c r="AS7" i="15"/>
  <c r="IO4" i="2" s="1"/>
  <c r="S7" i="15"/>
  <c r="HO3" i="2" s="1"/>
  <c r="BB7" i="15"/>
  <c r="IX5" i="2" s="1"/>
  <c r="E18" i="12"/>
  <c r="R17" i="12"/>
  <c r="Q17" i="12"/>
  <c r="N17" i="12"/>
  <c r="H17" i="12"/>
  <c r="Q17" i="11"/>
  <c r="BU14" i="23" s="1"/>
  <c r="P17" i="11"/>
  <c r="BT14" i="23" s="1"/>
  <c r="J17" i="12"/>
  <c r="DM4" i="11"/>
  <c r="FC6" i="2" s="1"/>
  <c r="G17" i="12"/>
  <c r="I17" i="12"/>
  <c r="W17" i="11"/>
  <c r="CA14" i="23" s="1"/>
  <c r="R15" i="12"/>
  <c r="E15" i="12"/>
  <c r="X15" i="11"/>
  <c r="W15" i="11"/>
  <c r="CA12" i="23" s="1"/>
  <c r="O15" i="12"/>
  <c r="K15" i="12"/>
  <c r="J15" i="12"/>
  <c r="M15" i="11"/>
  <c r="BQ12" i="23" s="1"/>
  <c r="S15" i="11"/>
  <c r="BW12" i="23" s="1"/>
  <c r="T15" i="11"/>
  <c r="BX12" i="23" s="1"/>
  <c r="P15" i="12"/>
  <c r="I15" i="12"/>
  <c r="H15" i="12"/>
  <c r="M15" i="12"/>
  <c r="P15" i="11"/>
  <c r="BT12" i="23" s="1"/>
  <c r="Q15" i="11"/>
  <c r="BU12" i="23" s="1"/>
  <c r="V15" i="11"/>
  <c r="BZ12" i="23" s="1"/>
  <c r="CO4" i="11"/>
  <c r="EE3" i="2" s="1"/>
  <c r="H14" i="12"/>
  <c r="Q14" i="12"/>
  <c r="O14" i="11"/>
  <c r="BS11" i="23" s="1"/>
  <c r="K14" i="12"/>
  <c r="L14" i="12"/>
  <c r="F14" i="12"/>
  <c r="L14" i="11"/>
  <c r="BP11" i="23" s="1"/>
  <c r="B15" i="26"/>
  <c r="D15" i="27"/>
  <c r="C18" i="14"/>
  <c r="DX4" i="11"/>
  <c r="FK6" i="2" s="1"/>
  <c r="BO4" i="11"/>
  <c r="DE6" i="2" s="1"/>
  <c r="R14" i="12"/>
  <c r="J14" i="12"/>
  <c r="M13" i="11"/>
  <c r="BQ10" i="23" s="1"/>
  <c r="L13" i="11"/>
  <c r="BP10" i="23" s="1"/>
  <c r="EI4" i="11"/>
  <c r="FV5" i="2" s="1"/>
  <c r="U13" i="11"/>
  <c r="BY10" i="23" s="1"/>
  <c r="R13" i="11"/>
  <c r="BV10" i="23" s="1"/>
  <c r="O13" i="11"/>
  <c r="BS10" i="23" s="1"/>
  <c r="V13" i="11"/>
  <c r="BZ10" i="23" s="1"/>
  <c r="M11" i="12"/>
  <c r="O11" i="12"/>
  <c r="V11" i="11"/>
  <c r="BZ8" i="23" s="1"/>
  <c r="X11" i="11"/>
  <c r="G11" i="12"/>
  <c r="CJ4" i="11"/>
  <c r="DZ4" i="2" s="1"/>
  <c r="T11" i="11"/>
  <c r="BX8" i="23" s="1"/>
  <c r="EO4" i="11"/>
  <c r="GA3" i="2" s="1"/>
  <c r="FI4" i="11"/>
  <c r="GT3" i="2" s="1"/>
  <c r="AL7" i="15"/>
  <c r="IH3" i="2" s="1"/>
  <c r="ES4" i="11"/>
  <c r="GE6" i="2" s="1"/>
  <c r="AQ4" i="11"/>
  <c r="CG4" i="2" s="1"/>
  <c r="BN7" i="15"/>
  <c r="JJ5" i="2" s="1"/>
  <c r="Q10" i="11"/>
  <c r="BU7" i="23" s="1"/>
  <c r="P10" i="11"/>
  <c r="BT7" i="23" s="1"/>
  <c r="M10" i="11"/>
  <c r="BQ7" i="23" s="1"/>
  <c r="U10" i="11"/>
  <c r="BY7" i="23" s="1"/>
  <c r="AV7" i="15"/>
  <c r="IR5" i="2" s="1"/>
  <c r="S10" i="11"/>
  <c r="BW7" i="23" s="1"/>
  <c r="V10" i="11"/>
  <c r="BZ7" i="23" s="1"/>
  <c r="I7" i="15"/>
  <c r="HE3" i="2" s="1"/>
  <c r="CM4" i="11"/>
  <c r="EC3" i="2" s="1"/>
  <c r="R9" i="12"/>
  <c r="L9" i="12"/>
  <c r="N9" i="12"/>
  <c r="BM4" i="11"/>
  <c r="DC5" i="2" s="1"/>
  <c r="M9" i="12"/>
  <c r="G8" i="12"/>
  <c r="Q8" i="12"/>
  <c r="O8" i="12"/>
  <c r="E8" i="12"/>
  <c r="DC4" i="11"/>
  <c r="ES4" i="2" s="1"/>
  <c r="EU4" i="11"/>
  <c r="GG5" i="2" s="1"/>
  <c r="DU4" i="11"/>
  <c r="FH4" i="2" s="1"/>
  <c r="DQ4" i="11"/>
  <c r="FG3" i="2" s="1"/>
  <c r="R7" i="11"/>
  <c r="BV4" i="23" s="1"/>
  <c r="CI4" i="11"/>
  <c r="DY6" i="2" s="1"/>
  <c r="CA4" i="11"/>
  <c r="DQ3" i="2" s="1"/>
  <c r="G10" i="20"/>
  <c r="F10" i="20" s="1"/>
  <c r="P7" i="11"/>
  <c r="BT4" i="23" s="1"/>
  <c r="Q7" i="11"/>
  <c r="BU4" i="23" s="1"/>
  <c r="BN4" i="11"/>
  <c r="DD5" i="2" s="1"/>
  <c r="BJ7" i="15"/>
  <c r="JF5" i="2" s="1"/>
  <c r="BQ7" i="15"/>
  <c r="JM5" i="2" s="1"/>
  <c r="AZ7" i="15"/>
  <c r="IV4" i="2" s="1"/>
  <c r="AJ7" i="15"/>
  <c r="IF3" i="2" s="1"/>
  <c r="AM7" i="15"/>
  <c r="II5" i="2" s="1"/>
  <c r="BI7" i="15"/>
  <c r="JE3" i="2" s="1"/>
  <c r="BK7" i="15"/>
  <c r="JG5" i="2" s="1"/>
  <c r="AF7" i="15"/>
  <c r="IB5" i="2" s="1"/>
  <c r="BF7" i="15"/>
  <c r="JB6" i="2" s="1"/>
  <c r="X5" i="11"/>
  <c r="CB2" i="23" s="1"/>
  <c r="W5" i="11"/>
  <c r="CA2" i="23" s="1"/>
  <c r="V5" i="11"/>
  <c r="BZ2" i="23" s="1"/>
  <c r="Q5" i="11"/>
  <c r="BU2" i="23" s="1"/>
  <c r="DA4" i="11"/>
  <c r="EQ6" i="2" s="1"/>
  <c r="BC4" i="11"/>
  <c r="CS3" i="2" s="1"/>
  <c r="FH4" i="11"/>
  <c r="GS5" i="2" s="1"/>
  <c r="G7" i="15"/>
  <c r="HC5" i="2" s="1"/>
  <c r="AQ7" i="15"/>
  <c r="IM3" i="2" s="1"/>
  <c r="F34" i="12"/>
  <c r="G39" i="12"/>
  <c r="N34" i="12"/>
  <c r="O34" i="12"/>
  <c r="L34" i="12"/>
  <c r="R34" i="12"/>
  <c r="H39" i="12"/>
  <c r="I28" i="12"/>
  <c r="F28" i="12"/>
  <c r="K32" i="12"/>
  <c r="O36" i="12"/>
  <c r="BT7" i="15"/>
  <c r="JP5" i="2" s="1"/>
  <c r="AE4" i="11"/>
  <c r="BU6" i="2" s="1"/>
  <c r="K39" i="12"/>
  <c r="J39" i="12"/>
  <c r="R39" i="12"/>
  <c r="L39" i="12"/>
  <c r="M39" i="12"/>
  <c r="E39" i="12"/>
  <c r="L28" i="12"/>
  <c r="O28" i="12"/>
  <c r="Q28" i="12"/>
  <c r="M36" i="12"/>
  <c r="F36" i="12"/>
  <c r="J36" i="12"/>
  <c r="Q36" i="12"/>
  <c r="I36" i="12"/>
  <c r="P36" i="12"/>
  <c r="H31" i="12"/>
  <c r="DD4" i="11"/>
  <c r="ET5" i="2" s="1"/>
  <c r="BU7" i="15"/>
  <c r="JQ3" i="2" s="1"/>
  <c r="DZ4" i="11"/>
  <c r="FM6" i="2" s="1"/>
  <c r="AB7" i="15"/>
  <c r="HX6" i="2" s="1"/>
  <c r="P7" i="15"/>
  <c r="HL4" i="2" s="1"/>
  <c r="BH7" i="15"/>
  <c r="JD4" i="2" s="1"/>
  <c r="BE7" i="15"/>
  <c r="JA5" i="2" s="1"/>
  <c r="AT7" i="15"/>
  <c r="IP3" i="2" s="1"/>
  <c r="N26" i="12"/>
  <c r="O30" i="12"/>
  <c r="E30" i="12"/>
  <c r="Q30" i="12"/>
  <c r="J38" i="12"/>
  <c r="R38" i="12"/>
  <c r="K38" i="12"/>
  <c r="P27" i="11"/>
  <c r="BT24" i="23" s="1"/>
  <c r="O27" i="11"/>
  <c r="BS24" i="23" s="1"/>
  <c r="X34" i="11"/>
  <c r="CB31" i="23" s="1"/>
  <c r="U35" i="11"/>
  <c r="BY32" i="23" s="1"/>
  <c r="N27" i="12"/>
  <c r="R27" i="12"/>
  <c r="DG4" i="11"/>
  <c r="EW3" i="2" s="1"/>
  <c r="DE4" i="11"/>
  <c r="EU4" i="2" s="1"/>
  <c r="W26" i="11"/>
  <c r="CA23" i="23" s="1"/>
  <c r="M7" i="15"/>
  <c r="HI3" i="2" s="1"/>
  <c r="V7" i="15"/>
  <c r="HR6" i="2" s="1"/>
  <c r="W38" i="11"/>
  <c r="CA35" i="23" s="1"/>
  <c r="P34" i="11"/>
  <c r="BT31" i="23" s="1"/>
  <c r="I39" i="12"/>
  <c r="J28" i="12"/>
  <c r="O31" i="12"/>
  <c r="O38" i="12"/>
  <c r="G38" i="12"/>
  <c r="Q27" i="11"/>
  <c r="BU24" i="23" s="1"/>
  <c r="AR4" i="11"/>
  <c r="CH4" i="2" s="1"/>
  <c r="O31" i="11"/>
  <c r="BS28" i="23" s="1"/>
  <c r="X39" i="11"/>
  <c r="CB36" i="23" s="1"/>
  <c r="M27" i="12"/>
  <c r="K34" i="12"/>
  <c r="M34" i="12"/>
  <c r="G34" i="12"/>
  <c r="H28" i="12"/>
  <c r="G28" i="12"/>
  <c r="L32" i="12"/>
  <c r="G36" i="12"/>
  <c r="N36" i="12"/>
  <c r="K36" i="12"/>
  <c r="J31" i="12"/>
  <c r="I31" i="12"/>
  <c r="P31" i="12"/>
  <c r="K31" i="12"/>
  <c r="N31" i="12"/>
  <c r="J26" i="12"/>
  <c r="G30" i="12"/>
  <c r="N30" i="12"/>
  <c r="P38" i="12"/>
  <c r="Q38" i="12"/>
  <c r="E38" i="12"/>
  <c r="M38" i="12"/>
  <c r="J25" i="12"/>
  <c r="R25" i="12"/>
  <c r="P25" i="12"/>
  <c r="E25" i="12"/>
  <c r="Q31" i="11"/>
  <c r="BU28" i="23" s="1"/>
  <c r="P31" i="11"/>
  <c r="BT28" i="23" s="1"/>
  <c r="V39" i="11"/>
  <c r="BZ36" i="23" s="1"/>
  <c r="P35" i="11"/>
  <c r="BT32" i="23" s="1"/>
  <c r="Y7" i="15"/>
  <c r="HU6" i="2" s="1"/>
  <c r="Q7" i="15"/>
  <c r="HM5" i="2" s="1"/>
  <c r="BZ7" i="15"/>
  <c r="JV6" i="2" s="1"/>
  <c r="H27" i="12"/>
  <c r="E27" i="12"/>
  <c r="AO7" i="15"/>
  <c r="IK5" i="2" s="1"/>
  <c r="AX7" i="15"/>
  <c r="IT5" i="2" s="1"/>
  <c r="W34" i="11"/>
  <c r="CA31" i="23" s="1"/>
  <c r="W30" i="11"/>
  <c r="CA27" i="23" s="1"/>
  <c r="V34" i="11"/>
  <c r="BZ31" i="23" s="1"/>
  <c r="P39" i="12"/>
  <c r="R28" i="12"/>
  <c r="N28" i="12"/>
  <c r="R36" i="12"/>
  <c r="J34" i="12"/>
  <c r="Q39" i="12"/>
  <c r="H34" i="12"/>
  <c r="Q34" i="12"/>
  <c r="I34" i="12"/>
  <c r="N39" i="12"/>
  <c r="F39" i="12"/>
  <c r="O39" i="12"/>
  <c r="P28" i="12"/>
  <c r="L36" i="12"/>
  <c r="CH4" i="11"/>
  <c r="DX5" i="2" s="1"/>
  <c r="CG4" i="11"/>
  <c r="DW6" i="2" s="1"/>
  <c r="AN4" i="11"/>
  <c r="CD3" i="2" s="1"/>
  <c r="R26" i="12"/>
  <c r="H30" i="12"/>
  <c r="N38" i="12"/>
  <c r="H38" i="12"/>
  <c r="AV4" i="11"/>
  <c r="CL5" i="2" s="1"/>
  <c r="U39" i="11"/>
  <c r="BY36" i="23" s="1"/>
  <c r="Q39" i="11"/>
  <c r="BU36" i="23" s="1"/>
  <c r="Q35" i="11"/>
  <c r="BU32" i="23" s="1"/>
  <c r="Q27" i="12"/>
  <c r="V26" i="11"/>
  <c r="BZ23" i="23" s="1"/>
  <c r="U26" i="11"/>
  <c r="BY23" i="23" s="1"/>
  <c r="O26" i="11"/>
  <c r="BS23" i="23" s="1"/>
  <c r="Q34" i="11"/>
  <c r="BU31" i="23" s="1"/>
  <c r="Q30" i="11"/>
  <c r="BU27" i="23" s="1"/>
  <c r="D31" i="11"/>
  <c r="C31" i="12" s="1"/>
  <c r="K31" i="11"/>
  <c r="BG28" i="23" s="1"/>
  <c r="F31" i="11"/>
  <c r="I31" i="11"/>
  <c r="BE28" i="23" s="1"/>
  <c r="E33" i="7"/>
  <c r="J31" i="11"/>
  <c r="BF28" i="23" s="1"/>
  <c r="E31" i="11"/>
  <c r="C34" i="15"/>
  <c r="D35" i="11"/>
  <c r="C35" i="12" s="1"/>
  <c r="C38" i="15"/>
  <c r="K35" i="11"/>
  <c r="BG32" i="23" s="1"/>
  <c r="E35" i="11"/>
  <c r="E37" i="7"/>
  <c r="I35" i="11"/>
  <c r="BE32" i="23" s="1"/>
  <c r="CN4" i="11"/>
  <c r="ED5" i="2" s="1"/>
  <c r="CE4" i="11"/>
  <c r="DU3" i="2" s="1"/>
  <c r="J7" i="15"/>
  <c r="HF5" i="2" s="1"/>
  <c r="FF4" i="11"/>
  <c r="GQ3" i="2" s="1"/>
  <c r="FJ4" i="11"/>
  <c r="GU5" i="2" s="1"/>
  <c r="BH4" i="11"/>
  <c r="CX4" i="2" s="1"/>
  <c r="BP7" i="15"/>
  <c r="JL3" i="2" s="1"/>
  <c r="C33" i="15"/>
  <c r="E30" i="11"/>
  <c r="E32" i="7"/>
  <c r="J30" i="11"/>
  <c r="BF27" i="23" s="1"/>
  <c r="F30" i="11"/>
  <c r="D30" i="11"/>
  <c r="C30" i="12" s="1"/>
  <c r="I30" i="11"/>
  <c r="BE27" i="23" s="1"/>
  <c r="K30" i="11"/>
  <c r="BG27" i="23" s="1"/>
  <c r="J35" i="11"/>
  <c r="BF32" i="23" s="1"/>
  <c r="K34" i="11"/>
  <c r="BG31" i="23" s="1"/>
  <c r="F34" i="11"/>
  <c r="C37" i="15"/>
  <c r="E36" i="7"/>
  <c r="E34" i="11"/>
  <c r="D34" i="11"/>
  <c r="C34" i="12" s="1"/>
  <c r="J34" i="11"/>
  <c r="BF31" i="23" s="1"/>
  <c r="I34" i="11"/>
  <c r="BE31" i="23" s="1"/>
  <c r="E40" i="7"/>
  <c r="J38" i="11"/>
  <c r="BF35" i="23" s="1"/>
  <c r="E38" i="11"/>
  <c r="I38" i="11"/>
  <c r="BE35" i="23" s="1"/>
  <c r="D38" i="11"/>
  <c r="C38" i="12" s="1"/>
  <c r="F38" i="11"/>
  <c r="C41" i="15"/>
  <c r="K38" i="11"/>
  <c r="BG35" i="23" s="1"/>
  <c r="AT4" i="11"/>
  <c r="CJ6" i="2" s="1"/>
  <c r="CY4" i="11"/>
  <c r="EO4" i="2" s="1"/>
  <c r="CS4" i="11"/>
  <c r="EI4" i="2" s="1"/>
  <c r="AM4" i="11"/>
  <c r="CC5" i="2" s="1"/>
  <c r="AD7" i="15"/>
  <c r="HZ6" i="2" s="1"/>
  <c r="EH4" i="11"/>
  <c r="FU6" i="2" s="1"/>
  <c r="BX7" i="15"/>
  <c r="JT4" i="2" s="1"/>
  <c r="DV4" i="11"/>
  <c r="FI3" i="2" s="1"/>
  <c r="EA4" i="11"/>
  <c r="FN6" i="2" s="1"/>
  <c r="DY4" i="11"/>
  <c r="FL5" i="2" s="1"/>
  <c r="BZ4" i="11"/>
  <c r="DP5" i="2" s="1"/>
  <c r="AG7" i="15"/>
  <c r="IC4" i="2" s="1"/>
  <c r="EE4" i="11"/>
  <c r="FR3" i="2" s="1"/>
  <c r="AZ4" i="11"/>
  <c r="CP5" i="2" s="1"/>
  <c r="AR7" i="15"/>
  <c r="IN4" i="2" s="1"/>
  <c r="J39" i="11"/>
  <c r="BF36" i="23" s="1"/>
  <c r="I39" i="11"/>
  <c r="BE36" i="23" s="1"/>
  <c r="D39" i="11"/>
  <c r="C39" i="12" s="1"/>
  <c r="E41" i="7"/>
  <c r="E39" i="11"/>
  <c r="C42" i="15"/>
  <c r="F32" i="12"/>
  <c r="Q31" i="12"/>
  <c r="L26" i="12"/>
  <c r="F30" i="12"/>
  <c r="K30" i="12"/>
  <c r="L38" i="12"/>
  <c r="Q32" i="12"/>
  <c r="O32" i="12"/>
  <c r="J32" i="12"/>
  <c r="I26" i="12"/>
  <c r="M30" i="12"/>
  <c r="F38" i="12"/>
  <c r="H32" i="12"/>
  <c r="F25" i="12"/>
  <c r="O26" i="12"/>
  <c r="J30" i="12"/>
  <c r="I30" i="12"/>
  <c r="R30" i="12"/>
  <c r="R32" i="12"/>
  <c r="I38" i="12"/>
  <c r="P32" i="12"/>
  <c r="G32" i="12"/>
  <c r="N32" i="12"/>
  <c r="H25" i="12"/>
  <c r="N25" i="12"/>
  <c r="Q24" i="12"/>
  <c r="P11" i="12"/>
  <c r="O16" i="12"/>
  <c r="R24" i="12"/>
  <c r="F11" i="12"/>
  <c r="N11" i="12"/>
  <c r="J11" i="12"/>
  <c r="Q11" i="12"/>
  <c r="L11" i="12"/>
  <c r="E11" i="12"/>
  <c r="AH4" i="11"/>
  <c r="BX4" i="2" s="1"/>
  <c r="AD4" i="11"/>
  <c r="BT3" i="2" s="1"/>
  <c r="BF4" i="11"/>
  <c r="CV5" i="2" s="1"/>
  <c r="FD4" i="11"/>
  <c r="GO2" i="2" s="1"/>
  <c r="AC4" i="11"/>
  <c r="BS6" i="2" s="1"/>
  <c r="R5" i="11"/>
  <c r="BV2" i="23" s="1"/>
  <c r="ED4" i="11"/>
  <c r="FQ3" i="2" s="1"/>
  <c r="FA4" i="11"/>
  <c r="GL5" i="2" s="1"/>
  <c r="BS4" i="11"/>
  <c r="DI6" i="2" s="1"/>
  <c r="AL4" i="11"/>
  <c r="CB3" i="2" s="1"/>
  <c r="DP4" i="11"/>
  <c r="FF4" i="2" s="1"/>
  <c r="EX4" i="11"/>
  <c r="GJ6" i="2" s="1"/>
  <c r="CZ4" i="11"/>
  <c r="EP3" i="2" s="1"/>
  <c r="Q18" i="12"/>
  <c r="L18" i="12"/>
  <c r="P18" i="11"/>
  <c r="BT15" i="23" s="1"/>
  <c r="P14" i="12"/>
  <c r="M17" i="12"/>
  <c r="V18" i="11"/>
  <c r="BZ15" i="23" s="1"/>
  <c r="M7" i="11"/>
  <c r="BQ4" i="23" s="1"/>
  <c r="DH4" i="11"/>
  <c r="EX4" i="2" s="1"/>
  <c r="BG4" i="11"/>
  <c r="CW3" i="2" s="1"/>
  <c r="U18" i="11"/>
  <c r="BY15" i="23" s="1"/>
  <c r="U15" i="11"/>
  <c r="BY12" i="23" s="1"/>
  <c r="T13" i="11"/>
  <c r="BX10" i="23" s="1"/>
  <c r="CK4" i="11"/>
  <c r="EA3" i="2" s="1"/>
  <c r="EL4" i="11"/>
  <c r="FX5" i="2" s="1"/>
  <c r="CT4" i="11"/>
  <c r="EJ3" i="2" s="1"/>
  <c r="BI4" i="11"/>
  <c r="CY4" i="2" s="1"/>
  <c r="EQ4" i="11"/>
  <c r="GC3" i="2" s="1"/>
  <c r="ET4" i="11"/>
  <c r="GF3" i="2" s="1"/>
  <c r="EN4" i="11"/>
  <c r="FZ5" i="2" s="1"/>
  <c r="ER4" i="11"/>
  <c r="GD6" i="2" s="1"/>
  <c r="M14" i="12"/>
  <c r="P23" i="11"/>
  <c r="BT20" i="23" s="1"/>
  <c r="O11" i="11"/>
  <c r="BS8" i="23" s="1"/>
  <c r="Q11" i="11"/>
  <c r="BU8" i="23" s="1"/>
  <c r="R11" i="11"/>
  <c r="BV8" i="23" s="1"/>
  <c r="W9" i="11"/>
  <c r="CA6" i="23" s="1"/>
  <c r="R15" i="11"/>
  <c r="BV12" i="23" s="1"/>
  <c r="K19" i="12"/>
  <c r="P14" i="11"/>
  <c r="BT11" i="23" s="1"/>
  <c r="BJ4" i="2"/>
  <c r="K16" i="12"/>
  <c r="G16" i="12"/>
  <c r="N16" i="12"/>
  <c r="F8" i="12"/>
  <c r="H8" i="12"/>
  <c r="I8" i="12"/>
  <c r="E24" i="12"/>
  <c r="O24" i="12"/>
  <c r="S5" i="11"/>
  <c r="BW2" i="23" s="1"/>
  <c r="BB4" i="11"/>
  <c r="CR5" i="2" s="1"/>
  <c r="O14" i="12"/>
  <c r="L15" i="12"/>
  <c r="W13" i="11"/>
  <c r="CA10" i="23" s="1"/>
  <c r="U14" i="11"/>
  <c r="BY11" i="23" s="1"/>
  <c r="V7" i="11"/>
  <c r="BZ4" i="23" s="1"/>
  <c r="L19" i="12"/>
  <c r="X14" i="11"/>
  <c r="R16" i="12"/>
  <c r="L24" i="12"/>
  <c r="M16" i="12"/>
  <c r="H16" i="12"/>
  <c r="K8" i="12"/>
  <c r="J8" i="12"/>
  <c r="P8" i="12"/>
  <c r="M8" i="12"/>
  <c r="BT4" i="11"/>
  <c r="DJ5" i="2" s="1"/>
  <c r="L5" i="11"/>
  <c r="BP2" i="23" s="1"/>
  <c r="I16" i="12"/>
  <c r="L8" i="12"/>
  <c r="N8" i="12"/>
  <c r="I24" i="12"/>
  <c r="R11" i="12"/>
  <c r="U5" i="11"/>
  <c r="BY2" i="23" s="1"/>
  <c r="EW4" i="11"/>
  <c r="GI6" i="2" s="1"/>
  <c r="T5" i="11"/>
  <c r="BX2" i="23" s="1"/>
  <c r="BE4" i="11"/>
  <c r="CU6" i="2" s="1"/>
  <c r="T18" i="11"/>
  <c r="BX15" i="23" s="1"/>
  <c r="AS4" i="11"/>
  <c r="CI6" i="2" s="1"/>
  <c r="CR4" i="11"/>
  <c r="EH4" i="2" s="1"/>
  <c r="EF4" i="11"/>
  <c r="FS4" i="2" s="1"/>
  <c r="L17" i="12"/>
  <c r="S11" i="11"/>
  <c r="BW8" i="23" s="1"/>
  <c r="O9" i="11"/>
  <c r="BS6" i="23" s="1"/>
  <c r="K22" i="12"/>
  <c r="F17" i="12"/>
  <c r="E17" i="12"/>
  <c r="F16" i="12"/>
  <c r="P16" i="12"/>
  <c r="J16" i="12"/>
  <c r="Q16" i="12"/>
  <c r="E16" i="12"/>
  <c r="L16" i="12"/>
  <c r="R8" i="12"/>
  <c r="M24" i="12"/>
  <c r="J24" i="12"/>
  <c r="F24" i="12"/>
  <c r="P24" i="12"/>
  <c r="H24" i="12"/>
  <c r="I11" i="12"/>
  <c r="G24" i="12"/>
  <c r="K11" i="12"/>
  <c r="H11" i="12"/>
  <c r="O7" i="11"/>
  <c r="BS4" i="23" s="1"/>
  <c r="I14" i="12"/>
  <c r="P13" i="11"/>
  <c r="BT10" i="23" s="1"/>
  <c r="FE4" i="11"/>
  <c r="GP5" i="2" s="1"/>
  <c r="N7" i="11"/>
  <c r="BR4" i="23" s="1"/>
  <c r="F15" i="12"/>
  <c r="E14" i="12"/>
  <c r="BK4" i="11"/>
  <c r="DA4" i="2" s="1"/>
  <c r="EG4" i="11"/>
  <c r="FT6" i="2" s="1"/>
  <c r="Q23" i="11"/>
  <c r="BU20" i="23" s="1"/>
  <c r="EK4" i="11"/>
  <c r="FW3" i="2" s="1"/>
  <c r="N11" i="11"/>
  <c r="BR8" i="23" s="1"/>
  <c r="CU4" i="11"/>
  <c r="EK4" i="2" s="1"/>
  <c r="DO4" i="11"/>
  <c r="FE5" i="2" s="1"/>
  <c r="EM4" i="11"/>
  <c r="FY4" i="2" s="1"/>
  <c r="FC4" i="11"/>
  <c r="GN5" i="2" s="1"/>
  <c r="BJ4" i="11"/>
  <c r="CZ5" i="2" s="1"/>
  <c r="FO4" i="11"/>
  <c r="GZ6" i="2" s="1"/>
  <c r="CW4" i="11"/>
  <c r="EM5" i="2" s="1"/>
  <c r="EP4" i="11"/>
  <c r="GB5" i="2" s="1"/>
  <c r="BY4" i="11"/>
  <c r="DO6" i="2" s="1"/>
  <c r="EV4" i="11"/>
  <c r="GH3" i="2" s="1"/>
  <c r="DK4" i="11"/>
  <c r="FA4" i="2" s="1"/>
  <c r="CC4" i="11"/>
  <c r="DS4" i="2" s="1"/>
  <c r="T9" i="11"/>
  <c r="BX6" i="23" s="1"/>
  <c r="CD4" i="11"/>
  <c r="DT6" i="2" s="1"/>
  <c r="Q9" i="11"/>
  <c r="BU6" i="23" s="1"/>
  <c r="AF4" i="11"/>
  <c r="BV6" i="2" s="1"/>
  <c r="CQ4" i="11"/>
  <c r="EG4" i="2" s="1"/>
  <c r="N9" i="11"/>
  <c r="BR6" i="23" s="1"/>
  <c r="P9" i="11"/>
  <c r="BT6" i="23" s="1"/>
  <c r="V9" i="11"/>
  <c r="BZ6" i="23" s="1"/>
  <c r="CB4" i="11"/>
  <c r="DR4" i="2" s="1"/>
  <c r="EB4" i="11"/>
  <c r="FO3" i="2" s="1"/>
  <c r="DW4" i="11"/>
  <c r="FJ6" i="2" s="1"/>
  <c r="BR4" i="11"/>
  <c r="DH5" i="2" s="1"/>
  <c r="K17" i="12"/>
  <c r="AP4" i="11"/>
  <c r="CF5" i="2" s="1"/>
  <c r="DL4" i="11"/>
  <c r="FB4" i="2" s="1"/>
  <c r="CF4" i="11"/>
  <c r="DV4" i="2" s="1"/>
  <c r="DF4" i="11"/>
  <c r="EV3" i="2" s="1"/>
  <c r="AY4" i="11"/>
  <c r="CO4" i="2" s="1"/>
  <c r="W10" i="11"/>
  <c r="CA7" i="23" s="1"/>
  <c r="N19" i="12"/>
  <c r="P19" i="12"/>
  <c r="O17" i="12"/>
  <c r="X10" i="11"/>
  <c r="V14" i="11"/>
  <c r="BZ11" i="23" s="1"/>
  <c r="Q14" i="11"/>
  <c r="BU11" i="23" s="1"/>
  <c r="BW4" i="11"/>
  <c r="DM4" i="2" s="1"/>
  <c r="M11" i="11"/>
  <c r="BQ8" i="23" s="1"/>
  <c r="W11" i="11"/>
  <c r="CA8" i="23" s="1"/>
  <c r="U11" i="11"/>
  <c r="BY8" i="23" s="1"/>
  <c r="AI4" i="11"/>
  <c r="BY6" i="2" s="1"/>
  <c r="X9" i="11"/>
  <c r="CV4" i="11"/>
  <c r="EL6" i="2" s="1"/>
  <c r="M9" i="11"/>
  <c r="BQ6" i="23" s="1"/>
  <c r="FG4" i="11"/>
  <c r="GR5" i="2" s="1"/>
  <c r="R9" i="11"/>
  <c r="BV6" i="23" s="1"/>
  <c r="EC4" i="11"/>
  <c r="FP6" i="2" s="1"/>
  <c r="N18" i="11"/>
  <c r="BR15" i="23" s="1"/>
  <c r="EY4" i="11"/>
  <c r="GK3" i="2" s="1"/>
  <c r="DI4" i="11"/>
  <c r="EY6" i="2" s="1"/>
  <c r="AO4" i="11"/>
  <c r="CE6" i="2" s="1"/>
  <c r="CP4" i="11"/>
  <c r="EF6" i="2" s="1"/>
  <c r="X13" i="11"/>
  <c r="AJ4" i="11"/>
  <c r="BZ6" i="2" s="1"/>
  <c r="AI7" i="15"/>
  <c r="IE4" i="2" s="1"/>
  <c r="N10" i="11"/>
  <c r="BR7" i="23" s="1"/>
  <c r="O10" i="11"/>
  <c r="BS7" i="23" s="1"/>
  <c r="BL4" i="11"/>
  <c r="DB6" i="2" s="1"/>
  <c r="BU4" i="11"/>
  <c r="DK4" i="2" s="1"/>
  <c r="CL4" i="11"/>
  <c r="EB6" i="2" s="1"/>
  <c r="DN4" i="11"/>
  <c r="FD5" i="2" s="1"/>
  <c r="BA4" i="11"/>
  <c r="FK4" i="11"/>
  <c r="FB4" i="11"/>
  <c r="AK4" i="11"/>
  <c r="CA5" i="2" s="1"/>
  <c r="AW4" i="11"/>
  <c r="BB12" i="23"/>
  <c r="DB4" i="11"/>
  <c r="ER6" i="2" s="1"/>
  <c r="FN4" i="11"/>
  <c r="BX4" i="11"/>
  <c r="DN4" i="2" s="1"/>
  <c r="BQ4" i="11"/>
  <c r="DG5" i="2" s="1"/>
  <c r="AX4" i="11"/>
  <c r="CN6" i="2" s="1"/>
  <c r="AG4" i="11"/>
  <c r="BW6" i="2" s="1"/>
  <c r="FM4" i="11"/>
  <c r="DJ4" i="11"/>
  <c r="EZ5" i="2" s="1"/>
  <c r="BD4" i="11"/>
  <c r="CT6" i="2" s="1"/>
  <c r="AU4" i="11"/>
  <c r="CK6" i="2" s="1"/>
  <c r="FL4" i="11"/>
  <c r="N18" i="12"/>
  <c r="P18" i="12"/>
  <c r="I18" i="12"/>
  <c r="M18" i="12"/>
  <c r="G18" i="12"/>
  <c r="R18" i="12"/>
  <c r="H18" i="12"/>
  <c r="N24" i="12"/>
  <c r="O18" i="12"/>
  <c r="L32" i="1"/>
  <c r="M32" i="1"/>
  <c r="AS29" i="23" s="1"/>
  <c r="L80" i="1"/>
  <c r="AR77" i="23" s="1"/>
  <c r="M80" i="1"/>
  <c r="AS77" i="23" s="1"/>
  <c r="L56" i="1"/>
  <c r="M56" i="1"/>
  <c r="AS53" i="23" s="1"/>
  <c r="L88" i="1"/>
  <c r="G90" i="7" s="1"/>
  <c r="M88" i="1"/>
  <c r="AS85" i="23" s="1"/>
  <c r="L52" i="1"/>
  <c r="AR49" i="23" s="1"/>
  <c r="M52" i="1"/>
  <c r="AS49" i="23" s="1"/>
  <c r="L40" i="1"/>
  <c r="G42" i="7" s="1"/>
  <c r="M40" i="1"/>
  <c r="L60" i="1"/>
  <c r="M60" i="1"/>
  <c r="AS57" i="23" s="1"/>
  <c r="BJ2" i="2"/>
  <c r="BJ3" i="2"/>
  <c r="BJ6" i="2"/>
  <c r="BJ5" i="2"/>
  <c r="G6" i="12"/>
  <c r="F6" i="12"/>
  <c r="BB3" i="23"/>
  <c r="H6" i="12"/>
  <c r="BK3" i="2"/>
  <c r="BK4" i="2"/>
  <c r="BK5" i="2"/>
  <c r="BK6" i="2"/>
  <c r="BK2" i="2"/>
  <c r="W6" i="1"/>
  <c r="BC3" i="23" s="1"/>
  <c r="JN3" i="2"/>
  <c r="JN4" i="2"/>
  <c r="JN5" i="2"/>
  <c r="JN6" i="2"/>
  <c r="JN2" i="2"/>
  <c r="JU3" i="2"/>
  <c r="JU5" i="2"/>
  <c r="JU4" i="2"/>
  <c r="JU2" i="2"/>
  <c r="JU6" i="2"/>
  <c r="DR6" i="11"/>
  <c r="BH3" i="23" s="1"/>
  <c r="BI3" i="2"/>
  <c r="BI4" i="2"/>
  <c r="BI6" i="2"/>
  <c r="BI5" i="2"/>
  <c r="BI2" i="2"/>
  <c r="X6" i="1"/>
  <c r="BD3" i="23" s="1"/>
  <c r="IQ3" i="2"/>
  <c r="DE72" i="23"/>
  <c r="BB37" i="23"/>
  <c r="BB7" i="23"/>
  <c r="BB35" i="23"/>
  <c r="BB21" i="23"/>
  <c r="BB66" i="23"/>
  <c r="DE37" i="23"/>
  <c r="DE19" i="23"/>
  <c r="DE80" i="23"/>
  <c r="DE64" i="23"/>
  <c r="AR63" i="23"/>
  <c r="AS63" i="23"/>
  <c r="AS47" i="23"/>
  <c r="AT57" i="23"/>
  <c r="AS55" i="23"/>
  <c r="AT72" i="23"/>
  <c r="AS72" i="23"/>
  <c r="AT37" i="23"/>
  <c r="AS37" i="23"/>
  <c r="D52" i="15"/>
  <c r="G67" i="7"/>
  <c r="AR70" i="23"/>
  <c r="D67" i="15"/>
  <c r="AR45" i="23"/>
  <c r="D44" i="15"/>
  <c r="D36" i="15"/>
  <c r="AR30" i="23"/>
  <c r="BT4" i="12"/>
  <c r="AT4" i="12"/>
  <c r="AR86" i="23"/>
  <c r="D71" i="15"/>
  <c r="AT53" i="23"/>
  <c r="D51" i="15"/>
  <c r="AR65" i="23"/>
  <c r="DU4" i="12"/>
  <c r="CQ4" i="12"/>
  <c r="BB4" i="12"/>
  <c r="DZ4" i="12"/>
  <c r="DH4" i="12"/>
  <c r="G86" i="7"/>
  <c r="AR72" i="23"/>
  <c r="D87" i="15"/>
  <c r="AR37" i="23"/>
  <c r="BY4" i="12"/>
  <c r="BM4" i="12"/>
  <c r="AR38" i="23"/>
  <c r="AR57" i="23"/>
  <c r="BL4" i="12"/>
  <c r="BB77" i="23"/>
  <c r="BC77" i="23"/>
  <c r="BB53" i="23"/>
  <c r="BC53" i="23"/>
  <c r="BB71" i="23"/>
  <c r="BC71" i="23"/>
  <c r="BB19" i="23"/>
  <c r="BC19" i="23"/>
  <c r="DE24" i="23"/>
  <c r="BB24" i="23"/>
  <c r="BC24" i="23"/>
  <c r="BC6" i="23"/>
  <c r="BB6" i="23"/>
  <c r="BB58" i="23"/>
  <c r="BC58" i="23"/>
  <c r="BB50" i="23"/>
  <c r="BC50" i="23"/>
  <c r="BB9" i="23"/>
  <c r="BC9" i="23"/>
  <c r="BB34" i="23"/>
  <c r="BC34" i="23"/>
  <c r="BB23" i="23"/>
  <c r="BC23" i="23"/>
  <c r="BB65" i="23"/>
  <c r="BC65" i="23"/>
  <c r="BB49" i="23"/>
  <c r="BC49" i="23"/>
  <c r="BB26" i="23"/>
  <c r="BC26" i="23"/>
  <c r="BB10" i="23"/>
  <c r="BC10" i="23"/>
  <c r="BB16" i="23"/>
  <c r="BC16" i="23"/>
  <c r="BB46" i="23"/>
  <c r="BC46" i="23"/>
  <c r="BB54" i="23"/>
  <c r="BC54" i="23"/>
  <c r="BB28" i="23"/>
  <c r="BC28" i="23"/>
  <c r="DE30" i="23"/>
  <c r="BB30" i="23"/>
  <c r="BC30" i="23"/>
  <c r="BB45" i="23"/>
  <c r="BC45" i="23"/>
  <c r="BB85" i="23"/>
  <c r="BC85" i="23"/>
  <c r="BB75" i="23"/>
  <c r="BC75" i="23"/>
  <c r="BB51" i="23"/>
  <c r="BC51" i="23"/>
  <c r="BB72" i="23"/>
  <c r="BC72" i="23"/>
  <c r="BC70" i="23"/>
  <c r="BB70" i="23"/>
  <c r="BB62" i="23"/>
  <c r="BC62" i="23"/>
  <c r="BB38" i="23"/>
  <c r="BC38" i="23"/>
  <c r="BB27" i="23"/>
  <c r="BC27" i="23"/>
  <c r="BB67" i="23"/>
  <c r="BC67" i="23"/>
  <c r="BB68" i="23"/>
  <c r="BC68" i="23"/>
  <c r="BC78" i="23"/>
  <c r="BB78" i="23"/>
  <c r="BB69" i="23"/>
  <c r="BC69" i="23"/>
  <c r="DE11" i="23"/>
  <c r="BB11" i="23"/>
  <c r="BC11" i="23"/>
  <c r="BB64" i="23"/>
  <c r="BC64" i="23"/>
  <c r="BB80" i="23"/>
  <c r="BC80" i="23"/>
  <c r="DE83" i="23"/>
  <c r="BB83" i="23"/>
  <c r="BC83" i="23"/>
  <c r="W4" i="12"/>
  <c r="CY4" i="12"/>
  <c r="BR4" i="12"/>
  <c r="BC4" i="12"/>
  <c r="BX4" i="12"/>
  <c r="BV4" i="12"/>
  <c r="CG4" i="12"/>
  <c r="AG4" i="12"/>
  <c r="AE4" i="12"/>
  <c r="DW4" i="12"/>
  <c r="ED4" i="12"/>
  <c r="G38" i="7"/>
  <c r="EJ4" i="12"/>
  <c r="DM4" i="12"/>
  <c r="AR33" i="23"/>
  <c r="AR62" i="23"/>
  <c r="BU4" i="12"/>
  <c r="EA4" i="12"/>
  <c r="G78" i="7"/>
  <c r="DE4" i="12"/>
  <c r="BN4" i="12"/>
  <c r="DS4" i="12"/>
  <c r="Z4" i="12"/>
  <c r="EO4" i="12"/>
  <c r="DG4" i="12"/>
  <c r="AC4" i="12"/>
  <c r="DO4" i="12"/>
  <c r="AR84" i="23"/>
  <c r="AD4" i="12"/>
  <c r="AR41" i="23"/>
  <c r="AR46" i="23"/>
  <c r="D47" i="15"/>
  <c r="EC4" i="12"/>
  <c r="CK4" i="12"/>
  <c r="EF4" i="12"/>
  <c r="AN4" i="12"/>
  <c r="DC4" i="12"/>
  <c r="D79" i="15"/>
  <c r="AJ4" i="12"/>
  <c r="AR4" i="12"/>
  <c r="AX4" i="12"/>
  <c r="AT63" i="23"/>
  <c r="AT47" i="23"/>
  <c r="AT64" i="23"/>
  <c r="AT40" i="23"/>
  <c r="AT75" i="23"/>
  <c r="AT83" i="23"/>
  <c r="AT51" i="23"/>
  <c r="AT76" i="23"/>
  <c r="AT52" i="23"/>
  <c r="AT44" i="23"/>
  <c r="G60" i="7"/>
  <c r="AR55" i="23"/>
  <c r="G52" i="7"/>
  <c r="AR47" i="23"/>
  <c r="AT55" i="23"/>
  <c r="AT43" i="23"/>
  <c r="AT68" i="23"/>
  <c r="AT56" i="23"/>
  <c r="AT79" i="23"/>
  <c r="AT67" i="23"/>
  <c r="AT84" i="23"/>
  <c r="AT71" i="23"/>
  <c r="AT39" i="23"/>
  <c r="AT80" i="23"/>
  <c r="AT60" i="23"/>
  <c r="AT48" i="23"/>
  <c r="AT59" i="23"/>
  <c r="CO4" i="12"/>
  <c r="CV4" i="12"/>
  <c r="AP4" i="12"/>
  <c r="EP4" i="12"/>
  <c r="Y4" i="12"/>
  <c r="CR4" i="12"/>
  <c r="AB4" i="12"/>
  <c r="EM4" i="12"/>
  <c r="CE4" i="12"/>
  <c r="CJ4" i="12"/>
  <c r="EG4" i="12"/>
  <c r="AH4" i="12"/>
  <c r="DY4" i="12"/>
  <c r="DX4" i="12"/>
  <c r="CL4" i="12"/>
  <c r="AY4" i="12"/>
  <c r="AF4" i="12"/>
  <c r="CT4" i="12"/>
  <c r="DL4" i="12"/>
  <c r="AM4" i="12"/>
  <c r="Q6" i="12"/>
  <c r="DR4" i="12"/>
  <c r="CW4" i="12"/>
  <c r="AU4" i="12"/>
  <c r="CX4" i="12"/>
  <c r="T4" i="12"/>
  <c r="BP4" i="12"/>
  <c r="DI4" i="12"/>
  <c r="CP4" i="12"/>
  <c r="CM4" i="12"/>
  <c r="AL4" i="12"/>
  <c r="EK4" i="12"/>
  <c r="BG4" i="12"/>
  <c r="EI4" i="12"/>
  <c r="CB4" i="12"/>
  <c r="AA4" i="12"/>
  <c r="DJ4" i="12"/>
  <c r="CU4" i="12"/>
  <c r="AZ4" i="12"/>
  <c r="DF4" i="12"/>
  <c r="CF4" i="12"/>
  <c r="AK4" i="12"/>
  <c r="CH4" i="12"/>
  <c r="BQ4" i="12"/>
  <c r="BA4" i="12"/>
  <c r="CN4" i="12"/>
  <c r="DK4" i="12"/>
  <c r="BH4" i="12"/>
  <c r="BI4" i="12"/>
  <c r="AI4" i="12"/>
  <c r="DD4" i="12"/>
  <c r="DT4" i="12"/>
  <c r="DQ4" i="12"/>
  <c r="BO4" i="12"/>
  <c r="AQ4" i="12"/>
  <c r="CA4" i="12"/>
  <c r="AO4" i="12"/>
  <c r="U4" i="12"/>
  <c r="BF4" i="12"/>
  <c r="EE4" i="12"/>
  <c r="DN4" i="12"/>
  <c r="BW4" i="12"/>
  <c r="CS4" i="12"/>
  <c r="DE77" i="23"/>
  <c r="DE26" i="23"/>
  <c r="DE16" i="23"/>
  <c r="DE45" i="23"/>
  <c r="DE46" i="23"/>
  <c r="DE54" i="23"/>
  <c r="DE53" i="23"/>
  <c r="DE62" i="23"/>
  <c r="DE38" i="23"/>
  <c r="DE27" i="23"/>
  <c r="DE71" i="23"/>
  <c r="DE9" i="23"/>
  <c r="DE23" i="23"/>
  <c r="DE49" i="23"/>
  <c r="DE10" i="23"/>
  <c r="DE28" i="23"/>
  <c r="DE58" i="23"/>
  <c r="DE50" i="23"/>
  <c r="DE85" i="23"/>
  <c r="DE75" i="23"/>
  <c r="DE51" i="23"/>
  <c r="DE34" i="23"/>
  <c r="DE65" i="23"/>
  <c r="DE70" i="23"/>
  <c r="DE67" i="23"/>
  <c r="DE68" i="23"/>
  <c r="DE78" i="23"/>
  <c r="DE69" i="23"/>
  <c r="EH4" i="12"/>
  <c r="EL4" i="12"/>
  <c r="DB4" i="12"/>
  <c r="DP4" i="12"/>
  <c r="EB4" i="12"/>
  <c r="BZ4" i="12"/>
  <c r="BS4" i="12"/>
  <c r="EN4" i="12"/>
  <c r="CD4" i="12"/>
  <c r="F7" i="12"/>
  <c r="L7" i="12"/>
  <c r="CI4" i="12"/>
  <c r="J7" i="12"/>
  <c r="AW4" i="12"/>
  <c r="BK4" i="12"/>
  <c r="X4" i="12"/>
  <c r="BJ4" i="12"/>
  <c r="M7" i="12"/>
  <c r="CC4" i="12"/>
  <c r="Q7" i="12"/>
  <c r="CZ4" i="12"/>
  <c r="E7" i="12"/>
  <c r="O7" i="12"/>
  <c r="I7" i="12"/>
  <c r="N7" i="12"/>
  <c r="G7" i="12"/>
  <c r="R7" i="12"/>
  <c r="K7" i="12"/>
  <c r="P7" i="12"/>
  <c r="H7" i="12"/>
  <c r="S4" i="12"/>
  <c r="AV4" i="12"/>
  <c r="V4" i="12"/>
  <c r="DR5" i="11"/>
  <c r="BH2" i="23" s="1"/>
  <c r="I6" i="12"/>
  <c r="O6" i="12"/>
  <c r="J6" i="12"/>
  <c r="DV4" i="12"/>
  <c r="AS4" i="12"/>
  <c r="R6" i="12"/>
  <c r="DA4" i="12"/>
  <c r="E6" i="12"/>
  <c r="BV3" i="23"/>
  <c r="H6" i="11"/>
  <c r="K6" i="12"/>
  <c r="P6" i="12"/>
  <c r="M6" i="12"/>
  <c r="L6" i="12"/>
  <c r="N6" i="12"/>
  <c r="D78" i="15"/>
  <c r="D61" i="15"/>
  <c r="D53" i="15"/>
  <c r="BN2" i="23"/>
  <c r="Y4" i="34"/>
  <c r="D22" i="12" l="1"/>
  <c r="D27" i="12"/>
  <c r="D15" i="12"/>
  <c r="IQ2" i="2"/>
  <c r="IQ6" i="2"/>
  <c r="D16" i="12"/>
  <c r="D21" i="12"/>
  <c r="IQ5" i="2"/>
  <c r="CB19" i="23"/>
  <c r="H22" i="11"/>
  <c r="D8" i="12"/>
  <c r="IJ2" i="2"/>
  <c r="IJ3" i="2"/>
  <c r="IJ6" i="2"/>
  <c r="IJ4" i="2"/>
  <c r="E31" i="7"/>
  <c r="I29" i="11"/>
  <c r="BE26" i="23" s="1"/>
  <c r="J29" i="11"/>
  <c r="BF26" i="23" s="1"/>
  <c r="C32" i="15"/>
  <c r="E29" i="11"/>
  <c r="F29" i="11"/>
  <c r="D29" i="11"/>
  <c r="C29" i="12" s="1"/>
  <c r="K29" i="11"/>
  <c r="BG26" i="23" s="1"/>
  <c r="E30" i="7"/>
  <c r="K28" i="11"/>
  <c r="BG25" i="23" s="1"/>
  <c r="F28" i="11"/>
  <c r="D28" i="11"/>
  <c r="C28" i="12" s="1"/>
  <c r="J28" i="11"/>
  <c r="BF25" i="23" s="1"/>
  <c r="C31" i="15"/>
  <c r="I28" i="11"/>
  <c r="BE25" i="23" s="1"/>
  <c r="E28" i="11"/>
  <c r="CB24" i="23"/>
  <c r="H27" i="11"/>
  <c r="CB6" i="23"/>
  <c r="H9" i="11"/>
  <c r="D9" i="12"/>
  <c r="D14" i="12"/>
  <c r="CB11" i="23"/>
  <c r="H14" i="11"/>
  <c r="CB7" i="23"/>
  <c r="H10" i="11"/>
  <c r="D10" i="12"/>
  <c r="D11" i="12"/>
  <c r="CB8" i="23"/>
  <c r="H11" i="11"/>
  <c r="C19" i="15"/>
  <c r="J16" i="11"/>
  <c r="BF13" i="23" s="1"/>
  <c r="F16" i="11"/>
  <c r="E18" i="7"/>
  <c r="K16" i="11"/>
  <c r="BG13" i="23" s="1"/>
  <c r="I16" i="11"/>
  <c r="BE13" i="23" s="1"/>
  <c r="D16" i="11"/>
  <c r="C16" i="12" s="1"/>
  <c r="E16" i="11"/>
  <c r="I8" i="11"/>
  <c r="BE5" i="23" s="1"/>
  <c r="C11" i="15"/>
  <c r="F8" i="11"/>
  <c r="E10" i="7"/>
  <c r="K8" i="11"/>
  <c r="BG5" i="23" s="1"/>
  <c r="E8" i="11"/>
  <c r="J8" i="11"/>
  <c r="BF5" i="23" s="1"/>
  <c r="D8" i="11"/>
  <c r="C8" i="12" s="1"/>
  <c r="HA5" i="2"/>
  <c r="H7" i="11"/>
  <c r="I7" i="11" s="1"/>
  <c r="BE4" i="23" s="1"/>
  <c r="D18" i="12"/>
  <c r="HA6" i="2"/>
  <c r="HA2" i="2"/>
  <c r="HA3" i="2"/>
  <c r="H18" i="11"/>
  <c r="N12" i="1"/>
  <c r="C15" i="33"/>
  <c r="D13" i="12"/>
  <c r="HN5" i="2"/>
  <c r="CB10" i="23"/>
  <c r="H13" i="11"/>
  <c r="HN3" i="2"/>
  <c r="HN2" i="2"/>
  <c r="HH6" i="2"/>
  <c r="HH3" i="2"/>
  <c r="D26" i="12"/>
  <c r="HN6" i="2"/>
  <c r="CB23" i="23"/>
  <c r="H26" i="11"/>
  <c r="E27" i="7"/>
  <c r="F25" i="11"/>
  <c r="D25" i="11"/>
  <c r="C25" i="12" s="1"/>
  <c r="E25" i="11"/>
  <c r="I25" i="11"/>
  <c r="BE22" i="23" s="1"/>
  <c r="J25" i="11"/>
  <c r="BF22" i="23" s="1"/>
  <c r="C28" i="15"/>
  <c r="K25" i="11"/>
  <c r="BG22" i="23" s="1"/>
  <c r="D25" i="12"/>
  <c r="HH5" i="2"/>
  <c r="CB12" i="23"/>
  <c r="H15" i="11"/>
  <c r="HH2" i="2"/>
  <c r="HV6" i="2"/>
  <c r="HV4" i="2"/>
  <c r="IZ2" i="2"/>
  <c r="IZ3" i="2"/>
  <c r="IZ6" i="2"/>
  <c r="IZ4" i="2"/>
  <c r="HV5" i="2"/>
  <c r="HV2" i="2"/>
  <c r="D19" i="12"/>
  <c r="K19" i="11"/>
  <c r="BG16" i="23" s="1"/>
  <c r="E21" i="7"/>
  <c r="C22" i="15"/>
  <c r="F19" i="11"/>
  <c r="J19" i="11"/>
  <c r="BF16" i="23" s="1"/>
  <c r="E19" i="11"/>
  <c r="I19" i="11"/>
  <c r="BE16" i="23" s="1"/>
  <c r="D19" i="11"/>
  <c r="C19" i="12" s="1"/>
  <c r="D23" i="12"/>
  <c r="H23" i="11"/>
  <c r="D17" i="12"/>
  <c r="CB14" i="23"/>
  <c r="H17" i="11"/>
  <c r="D24" i="12"/>
  <c r="D24" i="11"/>
  <c r="C24" i="12" s="1"/>
  <c r="I24" i="11"/>
  <c r="BE21" i="23" s="1"/>
  <c r="K24" i="11"/>
  <c r="BG21" i="23" s="1"/>
  <c r="C27" i="15"/>
  <c r="J24" i="11"/>
  <c r="BF21" i="23" s="1"/>
  <c r="F24" i="11"/>
  <c r="E26" i="7"/>
  <c r="E24" i="11"/>
  <c r="JH2" i="2"/>
  <c r="IY6" i="2"/>
  <c r="IY2" i="2"/>
  <c r="HP6" i="2"/>
  <c r="IY3" i="2"/>
  <c r="IY4" i="2"/>
  <c r="ID2" i="2"/>
  <c r="IG4" i="2"/>
  <c r="HP4" i="2"/>
  <c r="ID3" i="2"/>
  <c r="HT3" i="2"/>
  <c r="HT6" i="2"/>
  <c r="ID5" i="2"/>
  <c r="IG2" i="2"/>
  <c r="JH3" i="2"/>
  <c r="H5" i="11"/>
  <c r="C8" i="15" s="1"/>
  <c r="IG5" i="2"/>
  <c r="JH6" i="2"/>
  <c r="JH4" i="2"/>
  <c r="ID4" i="2"/>
  <c r="IG6" i="2"/>
  <c r="HP2" i="2"/>
  <c r="HP3" i="2"/>
  <c r="HT2" i="2"/>
  <c r="HT4" i="2"/>
  <c r="IU3" i="2"/>
  <c r="HD6" i="2"/>
  <c r="HD3" i="2"/>
  <c r="HS5" i="2"/>
  <c r="E23" i="7"/>
  <c r="C24" i="15"/>
  <c r="F21" i="11"/>
  <c r="E21" i="11"/>
  <c r="K21" i="11"/>
  <c r="BG18" i="23" s="1"/>
  <c r="J21" i="11"/>
  <c r="BF18" i="23" s="1"/>
  <c r="I21" i="11"/>
  <c r="BE18" i="23" s="1"/>
  <c r="D21" i="11"/>
  <c r="C21" i="12" s="1"/>
  <c r="E22" i="7"/>
  <c r="D20" i="11"/>
  <c r="C20" i="12" s="1"/>
  <c r="J20" i="11"/>
  <c r="BF17" i="23" s="1"/>
  <c r="F20" i="11"/>
  <c r="C23" i="15"/>
  <c r="E20" i="11"/>
  <c r="K20" i="11"/>
  <c r="BG17" i="23" s="1"/>
  <c r="I20" i="11"/>
  <c r="BE17" i="23" s="1"/>
  <c r="HD5" i="2"/>
  <c r="HD2" i="2"/>
  <c r="G30" i="20"/>
  <c r="F30" i="20" s="1"/>
  <c r="IL2" i="2"/>
  <c r="EN6" i="2"/>
  <c r="HS6" i="2"/>
  <c r="HS4" i="2"/>
  <c r="EN4" i="2"/>
  <c r="HS2" i="2"/>
  <c r="HB6" i="2"/>
  <c r="IL3" i="2"/>
  <c r="EN2" i="2"/>
  <c r="EN3" i="2"/>
  <c r="IS6" i="2"/>
  <c r="HW2" i="2"/>
  <c r="IA2" i="2"/>
  <c r="HW3" i="2"/>
  <c r="DF6" i="2"/>
  <c r="HQ6" i="2"/>
  <c r="HG5" i="2"/>
  <c r="IA6" i="2"/>
  <c r="JO2" i="2"/>
  <c r="IA3" i="2"/>
  <c r="DF5" i="2"/>
  <c r="HQ5" i="2"/>
  <c r="JW6" i="2"/>
  <c r="IA5" i="2"/>
  <c r="DF4" i="2"/>
  <c r="HQ4" i="2"/>
  <c r="DF2" i="2"/>
  <c r="HQ2" i="2"/>
  <c r="HB5" i="2"/>
  <c r="HB2" i="2"/>
  <c r="HB3" i="2"/>
  <c r="IL4" i="2"/>
  <c r="IU4" i="2"/>
  <c r="IS2" i="2"/>
  <c r="IL6" i="2"/>
  <c r="IS3" i="2"/>
  <c r="IU2" i="2"/>
  <c r="IS5" i="2"/>
  <c r="JR6" i="2"/>
  <c r="HG2" i="2"/>
  <c r="HG3" i="2"/>
  <c r="HW5" i="2"/>
  <c r="IW5" i="2"/>
  <c r="IU6" i="2"/>
  <c r="HG4" i="2"/>
  <c r="HW6" i="2"/>
  <c r="IW4" i="2"/>
  <c r="HK4" i="2"/>
  <c r="JO6" i="2"/>
  <c r="JR3" i="2"/>
  <c r="IW6" i="2"/>
  <c r="IW3" i="2"/>
  <c r="JR2" i="2"/>
  <c r="JW5" i="2"/>
  <c r="JW4" i="2"/>
  <c r="HK6" i="2"/>
  <c r="HK2" i="2"/>
  <c r="HK3" i="2"/>
  <c r="JI4" i="2"/>
  <c r="JW2" i="2"/>
  <c r="JK5" i="2"/>
  <c r="JO3" i="2"/>
  <c r="JR5" i="2"/>
  <c r="JI6" i="2"/>
  <c r="JI3" i="2"/>
  <c r="JK2" i="2"/>
  <c r="JK3" i="2"/>
  <c r="JI5" i="2"/>
  <c r="JK4" i="2"/>
  <c r="JO5" i="2"/>
  <c r="JC4" i="2"/>
  <c r="CA4" i="18"/>
  <c r="DL6" i="2"/>
  <c r="JC2" i="2"/>
  <c r="JC3" i="2"/>
  <c r="DL4" i="2"/>
  <c r="JC6" i="2"/>
  <c r="DL2" i="2"/>
  <c r="DL3" i="2"/>
  <c r="JS6" i="2"/>
  <c r="IO3" i="2"/>
  <c r="JS5" i="2"/>
  <c r="JS4" i="2"/>
  <c r="FC5" i="2"/>
  <c r="JS2" i="2"/>
  <c r="IO5" i="2"/>
  <c r="EE6" i="2"/>
  <c r="HY4" i="2"/>
  <c r="HJ6" i="2"/>
  <c r="HO6" i="2"/>
  <c r="CG2" i="2"/>
  <c r="GA6" i="2"/>
  <c r="HJ5" i="2"/>
  <c r="EE4" i="2"/>
  <c r="HO5" i="2"/>
  <c r="IO6" i="2"/>
  <c r="DE3" i="2"/>
  <c r="GT5" i="2"/>
  <c r="IO2" i="2"/>
  <c r="FK5" i="2"/>
  <c r="EE5" i="2"/>
  <c r="IX4" i="2"/>
  <c r="CL2" i="2"/>
  <c r="FV4" i="2"/>
  <c r="EE2" i="2"/>
  <c r="IX3" i="2"/>
  <c r="IX6" i="2"/>
  <c r="HJ4" i="2"/>
  <c r="HY6" i="2"/>
  <c r="HO4" i="2"/>
  <c r="IX2" i="2"/>
  <c r="HY2" i="2"/>
  <c r="HY3" i="2"/>
  <c r="HJ2" i="2"/>
  <c r="HO2" i="2"/>
  <c r="FC2" i="2"/>
  <c r="FC3" i="2"/>
  <c r="FC4" i="2"/>
  <c r="DE2" i="2"/>
  <c r="DE4" i="2"/>
  <c r="IP5" i="2"/>
  <c r="DE5" i="2"/>
  <c r="GT4" i="2"/>
  <c r="HX5" i="2"/>
  <c r="HM2" i="2"/>
  <c r="DY3" i="2"/>
  <c r="FK4" i="2"/>
  <c r="EM6" i="2"/>
  <c r="GA4" i="2"/>
  <c r="FV2" i="2"/>
  <c r="GE4" i="2"/>
  <c r="FK2" i="2"/>
  <c r="FK3" i="2"/>
  <c r="FV6" i="2"/>
  <c r="CG3" i="2"/>
  <c r="FV3" i="2"/>
  <c r="CB6" i="2"/>
  <c r="BZ4" i="18"/>
  <c r="GG4" i="2"/>
  <c r="GT6" i="2"/>
  <c r="DQ6" i="2"/>
  <c r="DZ2" i="2"/>
  <c r="IH6" i="2"/>
  <c r="DC4" i="2"/>
  <c r="IR3" i="2"/>
  <c r="GT2" i="2"/>
  <c r="DZ5" i="2"/>
  <c r="HE6" i="2"/>
  <c r="JJ4" i="2"/>
  <c r="CZ4" i="2"/>
  <c r="GE2" i="2"/>
  <c r="FG6" i="2"/>
  <c r="GE5" i="2"/>
  <c r="DD3" i="2"/>
  <c r="IR2" i="2"/>
  <c r="DC6" i="2"/>
  <c r="EC4" i="2"/>
  <c r="GE3" i="2"/>
  <c r="JB2" i="2"/>
  <c r="JF6" i="2"/>
  <c r="FH5" i="2"/>
  <c r="DZ3" i="2"/>
  <c r="IH4" i="2"/>
  <c r="EC5" i="2"/>
  <c r="BU4" i="18"/>
  <c r="EQ2" i="2"/>
  <c r="FH3" i="2"/>
  <c r="IF6" i="2"/>
  <c r="IR6" i="2"/>
  <c r="IR4" i="2"/>
  <c r="GA5" i="2"/>
  <c r="DQ5" i="2"/>
  <c r="ES5" i="2"/>
  <c r="DZ6" i="2"/>
  <c r="IH5" i="2"/>
  <c r="DC2" i="2"/>
  <c r="DC3" i="2"/>
  <c r="EC6" i="2"/>
  <c r="CG5" i="2"/>
  <c r="FH2" i="2"/>
  <c r="DD6" i="2"/>
  <c r="JP2" i="2"/>
  <c r="GA2" i="2"/>
  <c r="ET2" i="2"/>
  <c r="GS3" i="2"/>
  <c r="IH2" i="2"/>
  <c r="FL3" i="2"/>
  <c r="EC2" i="2"/>
  <c r="BW4" i="18"/>
  <c r="FX6" i="2"/>
  <c r="HE5" i="2"/>
  <c r="JJ2" i="2"/>
  <c r="JJ3" i="2"/>
  <c r="CE4" i="18"/>
  <c r="CC4" i="18"/>
  <c r="CG6" i="2"/>
  <c r="JE4" i="2"/>
  <c r="FU2" i="2"/>
  <c r="BU4" i="2"/>
  <c r="ED6" i="2"/>
  <c r="CW4" i="2"/>
  <c r="DY2" i="2"/>
  <c r="HE4" i="2"/>
  <c r="JJ6" i="2"/>
  <c r="EB4" i="2"/>
  <c r="FA5" i="2"/>
  <c r="GG6" i="2"/>
  <c r="IM4" i="2"/>
  <c r="FM4" i="2"/>
  <c r="ER4" i="2"/>
  <c r="EA4" i="2"/>
  <c r="DY5" i="2"/>
  <c r="HE2" i="2"/>
  <c r="GU3" i="2"/>
  <c r="EB3" i="2"/>
  <c r="CP2" i="2"/>
  <c r="EQ4" i="2"/>
  <c r="FA6" i="2"/>
  <c r="JP4" i="2"/>
  <c r="FU4" i="2"/>
  <c r="EO6" i="2"/>
  <c r="BZ5" i="2"/>
  <c r="ES6" i="2"/>
  <c r="JM4" i="2"/>
  <c r="EU6" i="2"/>
  <c r="FW6" i="2"/>
  <c r="CH6" i="2"/>
  <c r="BV4" i="18"/>
  <c r="BT4" i="2"/>
  <c r="CP3" i="2"/>
  <c r="JA3" i="2"/>
  <c r="FJ3" i="2"/>
  <c r="JP6" i="2"/>
  <c r="IM5" i="2"/>
  <c r="JE5" i="2"/>
  <c r="GC4" i="2"/>
  <c r="FM2" i="2"/>
  <c r="EM2" i="2"/>
  <c r="EA5" i="2"/>
  <c r="ED2" i="2"/>
  <c r="CW6" i="2"/>
  <c r="ES2" i="2"/>
  <c r="ES3" i="2"/>
  <c r="II6" i="2"/>
  <c r="FL4" i="2"/>
  <c r="GU6" i="2"/>
  <c r="FB2" i="2"/>
  <c r="JA6" i="2"/>
  <c r="FJ2" i="2"/>
  <c r="FY2" i="2"/>
  <c r="FM3" i="2"/>
  <c r="EM3" i="2"/>
  <c r="ED3" i="2"/>
  <c r="CB4" i="2"/>
  <c r="CL6" i="2"/>
  <c r="CG3" i="18"/>
  <c r="BT6" i="2"/>
  <c r="CP6" i="2"/>
  <c r="EQ3" i="2"/>
  <c r="JA2" i="2"/>
  <c r="FJ4" i="2"/>
  <c r="FY6" i="2"/>
  <c r="GC6" i="2"/>
  <c r="FU3" i="2"/>
  <c r="EO5" i="2"/>
  <c r="CA3" i="2"/>
  <c r="BZ3" i="2"/>
  <c r="CL3" i="2"/>
  <c r="JM2" i="2"/>
  <c r="FL2" i="2"/>
  <c r="GU2" i="2"/>
  <c r="EU5" i="2"/>
  <c r="CF4" i="18"/>
  <c r="FG4" i="2"/>
  <c r="II4" i="2"/>
  <c r="CF3" i="18"/>
  <c r="DO5" i="2"/>
  <c r="JB3" i="2"/>
  <c r="FH6" i="2"/>
  <c r="DD2" i="2"/>
  <c r="DD4" i="2"/>
  <c r="IC6" i="2"/>
  <c r="DQ4" i="2"/>
  <c r="HF2" i="2"/>
  <c r="HR5" i="2"/>
  <c r="DR6" i="2"/>
  <c r="EK2" i="2"/>
  <c r="EH2" i="2"/>
  <c r="JB5" i="2"/>
  <c r="JF4" i="2"/>
  <c r="CE3" i="18"/>
  <c r="CC2" i="2"/>
  <c r="FT2" i="2"/>
  <c r="IB3" i="2"/>
  <c r="DN2" i="2"/>
  <c r="DQ2" i="2"/>
  <c r="EV6" i="2"/>
  <c r="JV5" i="2"/>
  <c r="JL5" i="2"/>
  <c r="IK4" i="2"/>
  <c r="CU2" i="2"/>
  <c r="IT4" i="2"/>
  <c r="CD6" i="2"/>
  <c r="JB4" i="2"/>
  <c r="GG2" i="2"/>
  <c r="GG3" i="2"/>
  <c r="JD2" i="2"/>
  <c r="DJ4" i="2"/>
  <c r="FG5" i="2"/>
  <c r="DY4" i="2"/>
  <c r="JG3" i="2"/>
  <c r="II2" i="2"/>
  <c r="II3" i="2"/>
  <c r="JF2" i="2"/>
  <c r="JF3" i="2"/>
  <c r="DM3" i="2"/>
  <c r="HC4" i="2"/>
  <c r="GQ6" i="2"/>
  <c r="JQ2" i="2"/>
  <c r="DI5" i="2"/>
  <c r="FG2" i="2"/>
  <c r="DX6" i="2"/>
  <c r="FE4" i="2"/>
  <c r="CK5" i="2"/>
  <c r="IE3" i="2"/>
  <c r="HZ5" i="2"/>
  <c r="EW6" i="2"/>
  <c r="CS6" i="2"/>
  <c r="CI2" i="2"/>
  <c r="CH3" i="18"/>
  <c r="BT5" i="2"/>
  <c r="FF3" i="2"/>
  <c r="CP4" i="2"/>
  <c r="EQ5" i="2"/>
  <c r="FA2" i="2"/>
  <c r="FA3" i="2"/>
  <c r="DK5" i="2"/>
  <c r="JA4" i="2"/>
  <c r="FJ5" i="2"/>
  <c r="DB5" i="2"/>
  <c r="FY5" i="2"/>
  <c r="FY3" i="2"/>
  <c r="JP3" i="2"/>
  <c r="IM6" i="2"/>
  <c r="JE2" i="2"/>
  <c r="GC5" i="2"/>
  <c r="DN3" i="2"/>
  <c r="HU4" i="2"/>
  <c r="FM5" i="2"/>
  <c r="FU5" i="2"/>
  <c r="DS3" i="2"/>
  <c r="BU5" i="2"/>
  <c r="EO2" i="2"/>
  <c r="EO3" i="2"/>
  <c r="EM4" i="2"/>
  <c r="EA6" i="2"/>
  <c r="GB6" i="2"/>
  <c r="ED4" i="2"/>
  <c r="IP6" i="2"/>
  <c r="CB5" i="2"/>
  <c r="CA6" i="2"/>
  <c r="CW5" i="2"/>
  <c r="BZ2" i="2"/>
  <c r="CL4" i="2"/>
  <c r="EY5" i="2"/>
  <c r="JG4" i="2"/>
  <c r="GI5" i="2"/>
  <c r="JM6" i="2"/>
  <c r="JM3" i="2"/>
  <c r="FL6" i="2"/>
  <c r="GU4" i="2"/>
  <c r="IV3" i="2"/>
  <c r="IN2" i="2"/>
  <c r="FP3" i="2"/>
  <c r="DA2" i="2"/>
  <c r="EU2" i="2"/>
  <c r="EU3" i="2"/>
  <c r="CH2" i="2"/>
  <c r="FQ5" i="2"/>
  <c r="DX4" i="2"/>
  <c r="IV6" i="2"/>
  <c r="HX3" i="2"/>
  <c r="BT2" i="2"/>
  <c r="CS5" i="2"/>
  <c r="DK2" i="2"/>
  <c r="IM2" i="2"/>
  <c r="JE6" i="2"/>
  <c r="GC2" i="2"/>
  <c r="DN6" i="2"/>
  <c r="HU5" i="2"/>
  <c r="DS2" i="2"/>
  <c r="EA2" i="2"/>
  <c r="DV3" i="2"/>
  <c r="CB2" i="2"/>
  <c r="CW2" i="2"/>
  <c r="JG2" i="2"/>
  <c r="IV2" i="2"/>
  <c r="FB3" i="2"/>
  <c r="CH3" i="2"/>
  <c r="CH5" i="2"/>
  <c r="CC4" i="2"/>
  <c r="DO4" i="2"/>
  <c r="GJ5" i="2"/>
  <c r="GL2" i="2"/>
  <c r="HL6" i="2"/>
  <c r="IB4" i="2"/>
  <c r="EJ2" i="2"/>
  <c r="ET4" i="2"/>
  <c r="FZ2" i="2"/>
  <c r="EK5" i="2"/>
  <c r="GO4" i="2"/>
  <c r="CA3" i="18"/>
  <c r="BZ3" i="18"/>
  <c r="CV6" i="2"/>
  <c r="CS4" i="2"/>
  <c r="CC3" i="2"/>
  <c r="GJ4" i="2"/>
  <c r="GF2" i="2"/>
  <c r="GL4" i="2"/>
  <c r="HL5" i="2"/>
  <c r="FT3" i="2"/>
  <c r="IF4" i="2"/>
  <c r="FI6" i="2"/>
  <c r="HM3" i="2"/>
  <c r="IB6" i="2"/>
  <c r="HU2" i="2"/>
  <c r="HU3" i="2"/>
  <c r="BU2" i="2"/>
  <c r="BU3" i="2"/>
  <c r="EG6" i="2"/>
  <c r="DX2" i="2"/>
  <c r="DX3" i="2"/>
  <c r="HF3" i="2"/>
  <c r="IP4" i="2"/>
  <c r="BV5" i="2"/>
  <c r="DP6" i="2"/>
  <c r="EJ5" i="2"/>
  <c r="ET3" i="2"/>
  <c r="GS2" i="2"/>
  <c r="DW4" i="2"/>
  <c r="FZ4" i="2"/>
  <c r="JG6" i="2"/>
  <c r="EI2" i="2"/>
  <c r="IV5" i="2"/>
  <c r="HI5" i="2"/>
  <c r="HX2" i="2"/>
  <c r="HX4" i="2"/>
  <c r="DA3" i="2"/>
  <c r="EK3" i="2"/>
  <c r="EL4" i="2"/>
  <c r="EF4" i="2"/>
  <c r="EH3" i="2"/>
  <c r="CX2" i="2"/>
  <c r="CI5" i="2"/>
  <c r="GN4" i="2"/>
  <c r="FT4" i="2"/>
  <c r="IF5" i="2"/>
  <c r="FI5" i="2"/>
  <c r="HM4" i="2"/>
  <c r="IB2" i="2"/>
  <c r="IC3" i="2"/>
  <c r="CT5" i="2"/>
  <c r="EG2" i="2"/>
  <c r="HF4" i="2"/>
  <c r="DW5" i="2"/>
  <c r="HI6" i="2"/>
  <c r="DR3" i="2"/>
  <c r="EF2" i="2"/>
  <c r="IK3" i="2"/>
  <c r="EH6" i="2"/>
  <c r="CN2" i="2"/>
  <c r="CN4" i="2"/>
  <c r="CN5" i="2"/>
  <c r="GO6" i="2"/>
  <c r="BW3" i="18"/>
  <c r="CD3" i="18"/>
  <c r="FF2" i="2"/>
  <c r="CS2" i="2"/>
  <c r="JT5" i="2"/>
  <c r="GF4" i="2"/>
  <c r="GL3" i="2"/>
  <c r="IF2" i="2"/>
  <c r="IC2" i="2"/>
  <c r="DU5" i="2"/>
  <c r="CE5" i="2"/>
  <c r="EG3" i="2"/>
  <c r="DV2" i="2"/>
  <c r="IP2" i="2"/>
  <c r="EV5" i="2"/>
  <c r="EJ4" i="2"/>
  <c r="GS4" i="2"/>
  <c r="IE2" i="2"/>
  <c r="FZ3" i="2"/>
  <c r="EI3" i="2"/>
  <c r="DR2" i="2"/>
  <c r="JL2" i="2"/>
  <c r="CZ6" i="2"/>
  <c r="CR6" i="2"/>
  <c r="EB2" i="2"/>
  <c r="DH6" i="2"/>
  <c r="EF3" i="2"/>
  <c r="IK6" i="2"/>
  <c r="GP3" i="2"/>
  <c r="CC3" i="18"/>
  <c r="CI3" i="18"/>
  <c r="CD5" i="2"/>
  <c r="JD5" i="2"/>
  <c r="FN2" i="2"/>
  <c r="JQ5" i="2"/>
  <c r="HR4" i="2"/>
  <c r="HZ3" i="2"/>
  <c r="EW5" i="2"/>
  <c r="GQ2" i="2"/>
  <c r="CD4" i="18"/>
  <c r="CC6" i="2"/>
  <c r="CJ5" i="2"/>
  <c r="DO2" i="2"/>
  <c r="DO3" i="2"/>
  <c r="GJ2" i="2"/>
  <c r="GJ3" i="2"/>
  <c r="IT6" i="2"/>
  <c r="CD4" i="2"/>
  <c r="GL6" i="2"/>
  <c r="HL3" i="2"/>
  <c r="FT5" i="2"/>
  <c r="JD3" i="2"/>
  <c r="FN5" i="2"/>
  <c r="FI4" i="2"/>
  <c r="HM6" i="2"/>
  <c r="JQ4" i="2"/>
  <c r="DN5" i="2"/>
  <c r="IC5" i="2"/>
  <c r="EG5" i="2"/>
  <c r="HF6" i="2"/>
  <c r="EV4" i="2"/>
  <c r="EJ6" i="2"/>
  <c r="ET6" i="2"/>
  <c r="GS6" i="2"/>
  <c r="DW2" i="2"/>
  <c r="DW3" i="2"/>
  <c r="FZ6" i="2"/>
  <c r="HR2" i="2"/>
  <c r="HR3" i="2"/>
  <c r="FR6" i="2"/>
  <c r="JV2" i="2"/>
  <c r="JV3" i="2"/>
  <c r="HI4" i="2"/>
  <c r="DR5" i="2"/>
  <c r="FS2" i="2"/>
  <c r="JL4" i="2"/>
  <c r="CZ2" i="2"/>
  <c r="CZ3" i="2"/>
  <c r="CO3" i="2"/>
  <c r="EK6" i="2"/>
  <c r="EB5" i="2"/>
  <c r="EW4" i="2"/>
  <c r="EF5" i="2"/>
  <c r="IK2" i="2"/>
  <c r="EH5" i="2"/>
  <c r="HC6" i="2"/>
  <c r="BT4" i="18"/>
  <c r="IT2" i="2"/>
  <c r="IT3" i="2"/>
  <c r="JV4" i="2"/>
  <c r="HC2" i="2"/>
  <c r="HC3" i="2"/>
  <c r="BX3" i="18"/>
  <c r="CB3" i="18"/>
  <c r="BU3" i="18"/>
  <c r="BT3" i="18"/>
  <c r="BY3" i="18"/>
  <c r="BV3" i="18"/>
  <c r="CJ4" i="2"/>
  <c r="EX3" i="2"/>
  <c r="CD2" i="2"/>
  <c r="HL2" i="2"/>
  <c r="JD6" i="2"/>
  <c r="FN3" i="2"/>
  <c r="FI2" i="2"/>
  <c r="JQ6" i="2"/>
  <c r="CY2" i="2"/>
  <c r="EV2" i="2"/>
  <c r="HZ2" i="2"/>
  <c r="FR4" i="2"/>
  <c r="HI2" i="2"/>
  <c r="JL6" i="2"/>
  <c r="CF6" i="2"/>
  <c r="EW2" i="2"/>
  <c r="GZ3" i="2"/>
  <c r="FF6" i="2"/>
  <c r="CV4" i="2"/>
  <c r="CJ2" i="2"/>
  <c r="CJ3" i="2"/>
  <c r="EX2" i="2"/>
  <c r="DK3" i="2"/>
  <c r="JT6" i="2"/>
  <c r="JT3" i="2"/>
  <c r="GF6" i="2"/>
  <c r="FN4" i="2"/>
  <c r="FX4" i="2"/>
  <c r="FQ6" i="2"/>
  <c r="FO6" i="2"/>
  <c r="DJ2" i="2"/>
  <c r="DJ3" i="2"/>
  <c r="GK6" i="2"/>
  <c r="DU6" i="2"/>
  <c r="DS6" i="2"/>
  <c r="CE4" i="2"/>
  <c r="GB4" i="2"/>
  <c r="DV6" i="2"/>
  <c r="BV4" i="2"/>
  <c r="CA4" i="2"/>
  <c r="CK4" i="2"/>
  <c r="DP4" i="2"/>
  <c r="IE6" i="2"/>
  <c r="GI4" i="2"/>
  <c r="EI6" i="2"/>
  <c r="HZ4" i="2"/>
  <c r="FR5" i="2"/>
  <c r="IN5" i="2"/>
  <c r="FP2" i="2"/>
  <c r="FP4" i="2"/>
  <c r="DA6" i="2"/>
  <c r="BS5" i="2"/>
  <c r="CR4" i="2"/>
  <c r="BY4" i="2"/>
  <c r="EL3" i="2"/>
  <c r="DH4" i="2"/>
  <c r="GR6" i="2"/>
  <c r="BW2" i="2"/>
  <c r="BW5" i="2"/>
  <c r="BX2" i="2"/>
  <c r="GN3" i="2"/>
  <c r="GP6" i="2"/>
  <c r="GQ5" i="2"/>
  <c r="N38" i="1"/>
  <c r="C41" i="33"/>
  <c r="FF5" i="2"/>
  <c r="CV2" i="2"/>
  <c r="GF5" i="2"/>
  <c r="FX2" i="2"/>
  <c r="FX3" i="2"/>
  <c r="FQ4" i="2"/>
  <c r="DJ6" i="2"/>
  <c r="CE2" i="2"/>
  <c r="GB2" i="2"/>
  <c r="GB3" i="2"/>
  <c r="DV5" i="2"/>
  <c r="BV2" i="2"/>
  <c r="BV3" i="2"/>
  <c r="DP2" i="2"/>
  <c r="GI2" i="2"/>
  <c r="GI3" i="2"/>
  <c r="IN3" i="2"/>
  <c r="FP5" i="2"/>
  <c r="DA5" i="2"/>
  <c r="DH2" i="2"/>
  <c r="DH3" i="2"/>
  <c r="CI4" i="2"/>
  <c r="CX5" i="2"/>
  <c r="GP4" i="2"/>
  <c r="N34" i="1"/>
  <c r="C37" i="33"/>
  <c r="N39" i="1"/>
  <c r="C42" i="33"/>
  <c r="N30" i="1"/>
  <c r="C33" i="33"/>
  <c r="CV3" i="2"/>
  <c r="JT2" i="2"/>
  <c r="DU4" i="2"/>
  <c r="DS5" i="2"/>
  <c r="CE3" i="2"/>
  <c r="DP3" i="2"/>
  <c r="IE5" i="2"/>
  <c r="EI5" i="2"/>
  <c r="CR2" i="2"/>
  <c r="CR3" i="2"/>
  <c r="EL2" i="2"/>
  <c r="CX6" i="2"/>
  <c r="GN6" i="2"/>
  <c r="AR29" i="23"/>
  <c r="FD6" i="2"/>
  <c r="DK6" i="2"/>
  <c r="DT3" i="2"/>
  <c r="FQ2" i="2"/>
  <c r="DU2" i="2"/>
  <c r="CY3" i="2"/>
  <c r="CA2" i="2"/>
  <c r="CK2" i="2"/>
  <c r="GD4" i="2"/>
  <c r="FR2" i="2"/>
  <c r="IN6" i="2"/>
  <c r="FS3" i="2"/>
  <c r="CO2" i="2"/>
  <c r="EP6" i="2"/>
  <c r="EL5" i="2"/>
  <c r="DM2" i="2"/>
  <c r="GH6" i="2"/>
  <c r="GZ2" i="2"/>
  <c r="CX3" i="2"/>
  <c r="CI3" i="2"/>
  <c r="CU4" i="2"/>
  <c r="GN2" i="2"/>
  <c r="GP2" i="2"/>
  <c r="GQ4" i="2"/>
  <c r="N35" i="1"/>
  <c r="C38" i="33"/>
  <c r="N31" i="1"/>
  <c r="C34" i="33"/>
  <c r="FD4" i="2"/>
  <c r="EX6" i="2"/>
  <c r="DT2" i="2"/>
  <c r="DT4" i="2"/>
  <c r="FO5" i="2"/>
  <c r="DI4" i="2"/>
  <c r="GK5" i="2"/>
  <c r="CY6" i="2"/>
  <c r="FE2" i="2"/>
  <c r="FE3" i="2"/>
  <c r="GD2" i="2"/>
  <c r="GD3" i="2"/>
  <c r="FS6" i="2"/>
  <c r="BS4" i="2"/>
  <c r="CO5" i="2"/>
  <c r="BY2" i="2"/>
  <c r="BY3" i="2"/>
  <c r="CF4" i="2"/>
  <c r="EP5" i="2"/>
  <c r="DM5" i="2"/>
  <c r="GH5" i="2"/>
  <c r="GR3" i="2"/>
  <c r="BX5" i="2"/>
  <c r="FD3" i="2"/>
  <c r="EX5" i="2"/>
  <c r="DT5" i="2"/>
  <c r="FO4" i="2"/>
  <c r="DI2" i="2"/>
  <c r="DI3" i="2"/>
  <c r="GK4" i="2"/>
  <c r="CY5" i="2"/>
  <c r="FE6" i="2"/>
  <c r="GD5" i="2"/>
  <c r="FS5" i="2"/>
  <c r="BS2" i="2"/>
  <c r="BS3" i="2"/>
  <c r="CO6" i="2"/>
  <c r="BY5" i="2"/>
  <c r="CF2" i="2"/>
  <c r="CF3" i="2"/>
  <c r="EP4" i="2"/>
  <c r="DM6" i="2"/>
  <c r="GH4" i="2"/>
  <c r="GZ4" i="2"/>
  <c r="CU3" i="2"/>
  <c r="BX6" i="2"/>
  <c r="GZ5" i="2"/>
  <c r="GR4" i="2"/>
  <c r="FD2" i="2"/>
  <c r="FO2" i="2"/>
  <c r="GK2" i="2"/>
  <c r="CK3" i="2"/>
  <c r="EP2" i="2"/>
  <c r="GH2" i="2"/>
  <c r="GR2" i="2"/>
  <c r="CU5" i="2"/>
  <c r="BX3" i="2"/>
  <c r="BZ4" i="2"/>
  <c r="EZ6" i="2"/>
  <c r="EY4" i="2"/>
  <c r="DG2" i="2"/>
  <c r="FB6" i="2"/>
  <c r="FW5" i="2"/>
  <c r="BY4" i="18"/>
  <c r="BW3" i="2"/>
  <c r="EZ3" i="2"/>
  <c r="EY2" i="2"/>
  <c r="EY3" i="2"/>
  <c r="DG4" i="2"/>
  <c r="FB5" i="2"/>
  <c r="FW4" i="2"/>
  <c r="CB4" i="18"/>
  <c r="BX4" i="18"/>
  <c r="GO3" i="2"/>
  <c r="GO5" i="2"/>
  <c r="DG3" i="2"/>
  <c r="FW2" i="2"/>
  <c r="DB4" i="2"/>
  <c r="CT4" i="2"/>
  <c r="ER2" i="2"/>
  <c r="ER3" i="2"/>
  <c r="CN3" i="2"/>
  <c r="DB2" i="2"/>
  <c r="DB3" i="2"/>
  <c r="CT2" i="2"/>
  <c r="CT3" i="2"/>
  <c r="ER5" i="2"/>
  <c r="EZ2" i="2"/>
  <c r="EZ4" i="2"/>
  <c r="DG6" i="2"/>
  <c r="BW4" i="2"/>
  <c r="GW5" i="2"/>
  <c r="GW3" i="2"/>
  <c r="GW2" i="2"/>
  <c r="GW4" i="2"/>
  <c r="GW6" i="2"/>
  <c r="GX4" i="2"/>
  <c r="GX6" i="2"/>
  <c r="GX3" i="2"/>
  <c r="GX5" i="2"/>
  <c r="GX2" i="2"/>
  <c r="CM5" i="2"/>
  <c r="CM3" i="2"/>
  <c r="CM2" i="2"/>
  <c r="CM6" i="2"/>
  <c r="CM4" i="2"/>
  <c r="GM5" i="2"/>
  <c r="GM3" i="2"/>
  <c r="GM2" i="2"/>
  <c r="GM6" i="2"/>
  <c r="GM4" i="2"/>
  <c r="CQ6" i="2"/>
  <c r="CQ4" i="2"/>
  <c r="CQ3" i="2"/>
  <c r="CQ2" i="2"/>
  <c r="CQ5" i="2"/>
  <c r="GY3" i="2"/>
  <c r="GY2" i="2"/>
  <c r="GY5" i="2"/>
  <c r="GY6" i="2"/>
  <c r="GY4" i="2"/>
  <c r="GV6" i="2"/>
  <c r="GV3" i="2"/>
  <c r="GV5" i="2"/>
  <c r="GV4" i="2"/>
  <c r="GV2" i="2"/>
  <c r="D55" i="15"/>
  <c r="G82" i="7"/>
  <c r="D43" i="15"/>
  <c r="G54" i="7"/>
  <c r="D83" i="15"/>
  <c r="AR85" i="23"/>
  <c r="D91" i="15"/>
  <c r="D35" i="15"/>
  <c r="G62" i="7"/>
  <c r="D63" i="15"/>
  <c r="D6" i="12"/>
  <c r="G68" i="7"/>
  <c r="D69" i="15"/>
  <c r="G58" i="7"/>
  <c r="D59" i="15"/>
  <c r="AR53" i="23"/>
  <c r="G77" i="7"/>
  <c r="D90" i="15"/>
  <c r="G89" i="7"/>
  <c r="G72" i="7"/>
  <c r="AR67" i="23"/>
  <c r="D73" i="15"/>
  <c r="G84" i="7"/>
  <c r="AR79" i="23"/>
  <c r="D85" i="15"/>
  <c r="G61" i="7"/>
  <c r="AR56" i="23"/>
  <c r="D62" i="15"/>
  <c r="G73" i="7"/>
  <c r="AR68" i="23"/>
  <c r="D74" i="15"/>
  <c r="G65" i="7"/>
  <c r="AR60" i="23"/>
  <c r="D66" i="15"/>
  <c r="G44" i="7"/>
  <c r="AR39" i="23"/>
  <c r="D45" i="15"/>
  <c r="G81" i="7"/>
  <c r="AR76" i="23"/>
  <c r="D82" i="15"/>
  <c r="G45" i="7"/>
  <c r="AR40" i="23"/>
  <c r="D46" i="15"/>
  <c r="G64" i="7"/>
  <c r="AR59" i="23"/>
  <c r="D65" i="15"/>
  <c r="G49" i="7"/>
  <c r="AR44" i="23"/>
  <c r="D50" i="15"/>
  <c r="G57" i="7"/>
  <c r="AR52" i="23"/>
  <c r="D58" i="15"/>
  <c r="G88" i="7"/>
  <c r="AR83" i="23"/>
  <c r="D89" i="15"/>
  <c r="G80" i="7"/>
  <c r="AR75" i="23"/>
  <c r="D81" i="15"/>
  <c r="G69" i="7"/>
  <c r="AR64" i="23"/>
  <c r="D70" i="15"/>
  <c r="G53" i="7"/>
  <c r="AR48" i="23"/>
  <c r="D54" i="15"/>
  <c r="G85" i="7"/>
  <c r="AR80" i="23"/>
  <c r="D86" i="15"/>
  <c r="G76" i="7"/>
  <c r="AR71" i="23"/>
  <c r="D77" i="15"/>
  <c r="G48" i="7"/>
  <c r="AR43" i="23"/>
  <c r="D49" i="15"/>
  <c r="G56" i="7"/>
  <c r="AR51" i="23"/>
  <c r="D57" i="15"/>
  <c r="D7" i="12"/>
  <c r="E8" i="7"/>
  <c r="N6" i="1" s="1"/>
  <c r="D6" i="11"/>
  <c r="C6" i="12" s="1"/>
  <c r="F6" i="11"/>
  <c r="J6" i="11"/>
  <c r="K6" i="11"/>
  <c r="E6" i="11"/>
  <c r="C9" i="15"/>
  <c r="I6" i="11"/>
  <c r="BE3" i="23" s="1"/>
  <c r="E7" i="11" l="1"/>
  <c r="F22" i="11"/>
  <c r="I22" i="11"/>
  <c r="BE19" i="23" s="1"/>
  <c r="E24" i="7"/>
  <c r="J22" i="11"/>
  <c r="BF19" i="23" s="1"/>
  <c r="D22" i="11"/>
  <c r="C22" i="12" s="1"/>
  <c r="E22" i="11"/>
  <c r="K22" i="11"/>
  <c r="BG19" i="23" s="1"/>
  <c r="C25" i="15"/>
  <c r="N29" i="1"/>
  <c r="C32" i="33"/>
  <c r="N28" i="1"/>
  <c r="C31" i="33"/>
  <c r="I27" i="11"/>
  <c r="BE24" i="23" s="1"/>
  <c r="J27" i="11"/>
  <c r="BF24" i="23" s="1"/>
  <c r="E27" i="11"/>
  <c r="F27" i="11"/>
  <c r="D27" i="11"/>
  <c r="C27" i="12" s="1"/>
  <c r="K27" i="11"/>
  <c r="BG24" i="23" s="1"/>
  <c r="C30" i="15"/>
  <c r="E29" i="7"/>
  <c r="I9" i="11"/>
  <c r="BE6" i="23" s="1"/>
  <c r="J9" i="11"/>
  <c r="BF6" i="23" s="1"/>
  <c r="E11" i="7"/>
  <c r="D9" i="11"/>
  <c r="C9" i="12" s="1"/>
  <c r="C12" i="15"/>
  <c r="F9" i="11"/>
  <c r="E9" i="11"/>
  <c r="K9" i="11"/>
  <c r="BG6" i="23" s="1"/>
  <c r="D14" i="11"/>
  <c r="C14" i="12" s="1"/>
  <c r="E16" i="7"/>
  <c r="I14" i="11"/>
  <c r="BE11" i="23" s="1"/>
  <c r="F14" i="11"/>
  <c r="C17" i="15"/>
  <c r="J14" i="11"/>
  <c r="BF11" i="23" s="1"/>
  <c r="E14" i="11"/>
  <c r="K14" i="11"/>
  <c r="BG11" i="23" s="1"/>
  <c r="E12" i="7"/>
  <c r="F10" i="11"/>
  <c r="E10" i="11"/>
  <c r="C13" i="15"/>
  <c r="D10" i="11"/>
  <c r="C10" i="12" s="1"/>
  <c r="K10" i="11"/>
  <c r="BG7" i="23" s="1"/>
  <c r="J10" i="11"/>
  <c r="BF7" i="23" s="1"/>
  <c r="I10" i="11"/>
  <c r="BE7" i="23" s="1"/>
  <c r="I11" i="11"/>
  <c r="BE8" i="23" s="1"/>
  <c r="D11" i="11"/>
  <c r="C11" i="12" s="1"/>
  <c r="F11" i="11"/>
  <c r="K11" i="11"/>
  <c r="BG8" i="23" s="1"/>
  <c r="E11" i="11"/>
  <c r="C14" i="15"/>
  <c r="E13" i="7"/>
  <c r="J11" i="11"/>
  <c r="BF8" i="23" s="1"/>
  <c r="C19" i="33"/>
  <c r="N16" i="1"/>
  <c r="N8" i="1"/>
  <c r="C11" i="33"/>
  <c r="D7" i="11"/>
  <c r="C7" i="12" s="1"/>
  <c r="E9" i="7"/>
  <c r="N7" i="1" s="1"/>
  <c r="M7" i="1" s="1"/>
  <c r="F7" i="11"/>
  <c r="C10" i="15"/>
  <c r="J7" i="11"/>
  <c r="BF4" i="23" s="1"/>
  <c r="K7" i="11"/>
  <c r="BG4" i="23" s="1"/>
  <c r="I18" i="11"/>
  <c r="BE15" i="23" s="1"/>
  <c r="D18" i="11"/>
  <c r="C18" i="12" s="1"/>
  <c r="K18" i="11"/>
  <c r="BG15" i="23" s="1"/>
  <c r="E18" i="11"/>
  <c r="C21" i="15"/>
  <c r="F18" i="11"/>
  <c r="E20" i="7"/>
  <c r="J18" i="11"/>
  <c r="BF15" i="23" s="1"/>
  <c r="L12" i="1"/>
  <c r="M12" i="1"/>
  <c r="AS9" i="23" s="1"/>
  <c r="AT9" i="23"/>
  <c r="F13" i="11"/>
  <c r="K13" i="11"/>
  <c r="BG10" i="23" s="1"/>
  <c r="I13" i="11"/>
  <c r="BE10" i="23" s="1"/>
  <c r="J13" i="11"/>
  <c r="BF10" i="23" s="1"/>
  <c r="D13" i="11"/>
  <c r="C13" i="12" s="1"/>
  <c r="C16" i="15"/>
  <c r="E13" i="11"/>
  <c r="E15" i="7"/>
  <c r="D26" i="11"/>
  <c r="C26" i="12" s="1"/>
  <c r="E28" i="7"/>
  <c r="F26" i="11"/>
  <c r="I26" i="11"/>
  <c r="BE23" i="23" s="1"/>
  <c r="K26" i="11"/>
  <c r="BG23" i="23" s="1"/>
  <c r="J26" i="11"/>
  <c r="BF23" i="23" s="1"/>
  <c r="C29" i="15"/>
  <c r="E26" i="11"/>
  <c r="N25" i="1"/>
  <c r="C28" i="33"/>
  <c r="F15" i="11"/>
  <c r="E15" i="11"/>
  <c r="K15" i="11"/>
  <c r="BG12" i="23" s="1"/>
  <c r="C18" i="15"/>
  <c r="E17" i="7"/>
  <c r="D15" i="11"/>
  <c r="C15" i="12" s="1"/>
  <c r="I15" i="11"/>
  <c r="BE12" i="23" s="1"/>
  <c r="J15" i="11"/>
  <c r="BF12" i="23" s="1"/>
  <c r="N19" i="1"/>
  <c r="C22" i="33"/>
  <c r="H15" i="25"/>
  <c r="K23" i="11"/>
  <c r="BG20" i="23" s="1"/>
  <c r="E23" i="11"/>
  <c r="J23" i="11"/>
  <c r="BF20" i="23" s="1"/>
  <c r="I23" i="11"/>
  <c r="BE20" i="23" s="1"/>
  <c r="E25" i="7"/>
  <c r="C26" i="15"/>
  <c r="D23" i="11"/>
  <c r="C23" i="12" s="1"/>
  <c r="F23" i="11"/>
  <c r="F17" i="11"/>
  <c r="D17" i="11"/>
  <c r="C17" i="12" s="1"/>
  <c r="K17" i="11"/>
  <c r="BG14" i="23" s="1"/>
  <c r="J17" i="11"/>
  <c r="BF14" i="23" s="1"/>
  <c r="E19" i="7"/>
  <c r="I17" i="11"/>
  <c r="BE14" i="23" s="1"/>
  <c r="C20" i="15"/>
  <c r="E17" i="11"/>
  <c r="N24" i="1"/>
  <c r="C27" i="33"/>
  <c r="DT12" i="11"/>
  <c r="BP4" i="18"/>
  <c r="BP3" i="18"/>
  <c r="L11" i="25"/>
  <c r="J4" i="25"/>
  <c r="D11" i="25"/>
  <c r="AU6" i="2"/>
  <c r="J9" i="25"/>
  <c r="AT3" i="18"/>
  <c r="D15" i="25"/>
  <c r="AD4" i="18"/>
  <c r="B18" i="18" s="1"/>
  <c r="H17" i="25"/>
  <c r="AB3" i="18"/>
  <c r="J20" i="25"/>
  <c r="U3" i="18"/>
  <c r="H6" i="25"/>
  <c r="AV4" i="18"/>
  <c r="L5" i="25"/>
  <c r="D6" i="25"/>
  <c r="AU3" i="2"/>
  <c r="AE4" i="18"/>
  <c r="B19" i="18" s="1"/>
  <c r="BB3" i="18"/>
  <c r="L6" i="25"/>
  <c r="DT23" i="11"/>
  <c r="L18" i="25"/>
  <c r="DT21" i="11"/>
  <c r="H12" i="25"/>
  <c r="L14" i="25"/>
  <c r="L21" i="25"/>
  <c r="E5" i="11"/>
  <c r="AY5" i="2"/>
  <c r="AZ5" i="2" s="1"/>
  <c r="BA5" i="2" s="1"/>
  <c r="BB5" i="2" s="1"/>
  <c r="BC5" i="2" s="1"/>
  <c r="BD5" i="2" s="1"/>
  <c r="BE5" i="2" s="1"/>
  <c r="BF5" i="2" s="1"/>
  <c r="BG5" i="2" s="1"/>
  <c r="AK4" i="18"/>
  <c r="D14" i="25"/>
  <c r="J5" i="25"/>
  <c r="AL4" i="18"/>
  <c r="BN3" i="18"/>
  <c r="AI3" i="18"/>
  <c r="AH4" i="18"/>
  <c r="B22" i="18" s="1"/>
  <c r="AC3" i="18"/>
  <c r="DT10" i="11"/>
  <c r="BA3" i="18"/>
  <c r="BH3" i="2"/>
  <c r="BC3" i="18"/>
  <c r="AV3" i="18"/>
  <c r="L15" i="25"/>
  <c r="AE3" i="18"/>
  <c r="AI4" i="18"/>
  <c r="B23" i="18" s="1"/>
  <c r="BR3" i="18"/>
  <c r="AD3" i="18"/>
  <c r="L8" i="25"/>
  <c r="D8" i="25"/>
  <c r="AL3" i="18"/>
  <c r="AF4" i="18"/>
  <c r="B20" i="18" s="1"/>
  <c r="AB4" i="18"/>
  <c r="B16" i="18" s="1"/>
  <c r="DT18" i="11"/>
  <c r="L9" i="25"/>
  <c r="D4" i="25"/>
  <c r="DT19" i="11"/>
  <c r="D20" i="25"/>
  <c r="AW4" i="18"/>
  <c r="F17" i="25"/>
  <c r="I5" i="11"/>
  <c r="BE2" i="23" s="1"/>
  <c r="BH5" i="2"/>
  <c r="AJ4" i="18"/>
  <c r="J21" i="25"/>
  <c r="BR4" i="18"/>
  <c r="DT20" i="11"/>
  <c r="AF3" i="18"/>
  <c r="H20" i="25"/>
  <c r="H22" i="25" s="1"/>
  <c r="BS4" i="18"/>
  <c r="AH3" i="18"/>
  <c r="J12" i="25"/>
  <c r="AY3" i="18"/>
  <c r="AG4" i="18"/>
  <c r="B21" i="18" s="1"/>
  <c r="DT22" i="11"/>
  <c r="AY4" i="18"/>
  <c r="H14" i="25"/>
  <c r="W4" i="18"/>
  <c r="B11" i="18" s="1"/>
  <c r="D3" i="25"/>
  <c r="J5" i="11"/>
  <c r="BF2" i="23" s="1"/>
  <c r="AU4" i="2"/>
  <c r="AY4" i="2"/>
  <c r="AZ4" i="2" s="1"/>
  <c r="BA4" i="2" s="1"/>
  <c r="BB4" i="2" s="1"/>
  <c r="BC4" i="2" s="1"/>
  <c r="BD4" i="2" s="1"/>
  <c r="BE4" i="2" s="1"/>
  <c r="BF4" i="2" s="1"/>
  <c r="BG4" i="2" s="1"/>
  <c r="BC4" i="18"/>
  <c r="AW3" i="18"/>
  <c r="D21" i="25"/>
  <c r="BM3" i="18"/>
  <c r="H9" i="25"/>
  <c r="BJ3" i="18"/>
  <c r="AZ4" i="18"/>
  <c r="BS3" i="18"/>
  <c r="L17" i="25"/>
  <c r="F18" i="25"/>
  <c r="BQ3" i="18"/>
  <c r="H4" i="25"/>
  <c r="Z4" i="18"/>
  <c r="B14" i="18" s="1"/>
  <c r="AA4" i="18"/>
  <c r="B15" i="18" s="1"/>
  <c r="BM4" i="18"/>
  <c r="AC4" i="18"/>
  <c r="B17" i="18" s="1"/>
  <c r="DT15" i="11"/>
  <c r="BN4" i="18"/>
  <c r="J15" i="25"/>
  <c r="AR4" i="18"/>
  <c r="DT14" i="11"/>
  <c r="J18" i="25"/>
  <c r="L20" i="25"/>
  <c r="BB4" i="18"/>
  <c r="D5" i="25"/>
  <c r="J14" i="25"/>
  <c r="L3" i="25"/>
  <c r="F21" i="25"/>
  <c r="F22" i="25" s="1"/>
  <c r="J17" i="25"/>
  <c r="BH2" i="2"/>
  <c r="AA3" i="18"/>
  <c r="H5" i="25"/>
  <c r="DT11" i="11"/>
  <c r="D5" i="11"/>
  <c r="C5" i="12" s="1"/>
  <c r="E7" i="7"/>
  <c r="N5" i="1" s="1"/>
  <c r="AT2" i="23" s="1"/>
  <c r="AY2" i="2"/>
  <c r="AZ2" i="2" s="1"/>
  <c r="BA2" i="2" s="1"/>
  <c r="BB2" i="2" s="1"/>
  <c r="BC2" i="2" s="1"/>
  <c r="BD2" i="2" s="1"/>
  <c r="BE2" i="2" s="1"/>
  <c r="BF2" i="2" s="1"/>
  <c r="BG2" i="2" s="1"/>
  <c r="AU2" i="2"/>
  <c r="BH6" i="2"/>
  <c r="AY3" i="2"/>
  <c r="AZ3" i="2" s="1"/>
  <c r="BA3" i="2" s="1"/>
  <c r="BB3" i="2" s="1"/>
  <c r="BC3" i="2" s="1"/>
  <c r="BD3" i="2" s="1"/>
  <c r="BE3" i="2" s="1"/>
  <c r="BF3" i="2" s="1"/>
  <c r="BG3" i="2" s="1"/>
  <c r="DT17" i="11"/>
  <c r="X4" i="18"/>
  <c r="B12" i="18" s="1"/>
  <c r="AZ3" i="18"/>
  <c r="J6" i="25"/>
  <c r="L12" i="25"/>
  <c r="D18" i="25"/>
  <c r="BQ4" i="18"/>
  <c r="J3" i="25"/>
  <c r="Y4" i="18"/>
  <c r="B13" i="18" s="1"/>
  <c r="T4" i="18"/>
  <c r="B8" i="18" s="1"/>
  <c r="V4" i="18"/>
  <c r="B10" i="18" s="1"/>
  <c r="AS4" i="18"/>
  <c r="BJ4" i="18"/>
  <c r="AS3" i="18"/>
  <c r="H3" i="25"/>
  <c r="U4" i="18"/>
  <c r="B9" i="18" s="1"/>
  <c r="DT16" i="11"/>
  <c r="L4" i="25"/>
  <c r="H11" i="25"/>
  <c r="AK3" i="18"/>
  <c r="AT4" i="18"/>
  <c r="J8" i="25"/>
  <c r="AU4" i="18"/>
  <c r="H18" i="25"/>
  <c r="AJ3" i="18"/>
  <c r="DT13" i="11"/>
  <c r="D9" i="25"/>
  <c r="BA4" i="18"/>
  <c r="D12" i="25"/>
  <c r="D17" i="25"/>
  <c r="J11" i="25"/>
  <c r="H8" i="25"/>
  <c r="F5" i="11"/>
  <c r="K5" i="11"/>
  <c r="BG2" i="23" s="1"/>
  <c r="AU5" i="2"/>
  <c r="AY6" i="2"/>
  <c r="AZ6" i="2" s="1"/>
  <c r="BA6" i="2" s="1"/>
  <c r="BB6" i="2" s="1"/>
  <c r="BC6" i="2" s="1"/>
  <c r="BD6" i="2" s="1"/>
  <c r="BE6" i="2" s="1"/>
  <c r="BF6" i="2" s="1"/>
  <c r="BG6" i="2" s="1"/>
  <c r="BH4" i="2"/>
  <c r="N21" i="1"/>
  <c r="C24" i="33"/>
  <c r="C23" i="33"/>
  <c r="N20" i="1"/>
  <c r="M31" i="1"/>
  <c r="AS28" i="23" s="1"/>
  <c r="L31" i="1"/>
  <c r="AT28" i="23"/>
  <c r="L30" i="1"/>
  <c r="M30" i="1"/>
  <c r="AS27" i="23" s="1"/>
  <c r="AT27" i="23"/>
  <c r="M34" i="1"/>
  <c r="AS31" i="23" s="1"/>
  <c r="L34" i="1"/>
  <c r="AT31" i="23"/>
  <c r="L38" i="1"/>
  <c r="M38" i="1"/>
  <c r="AS35" i="23" s="1"/>
  <c r="AT35" i="23"/>
  <c r="L35" i="1"/>
  <c r="M35" i="1"/>
  <c r="AS32" i="23" s="1"/>
  <c r="AT32" i="23"/>
  <c r="M39" i="1"/>
  <c r="AS36" i="23" s="1"/>
  <c r="L39" i="1"/>
  <c r="AT36" i="23"/>
  <c r="M6" i="1"/>
  <c r="L6" i="1"/>
  <c r="BO3" i="18"/>
  <c r="AX4" i="18"/>
  <c r="AG3" i="18"/>
  <c r="BO4" i="18"/>
  <c r="AX3" i="18"/>
  <c r="C9" i="33"/>
  <c r="BL3" i="18"/>
  <c r="BL4" i="18"/>
  <c r="BK4" i="18"/>
  <c r="BK3" i="18"/>
  <c r="AU3" i="18"/>
  <c r="ET14" i="12"/>
  <c r="ET18" i="12"/>
  <c r="ET11" i="12"/>
  <c r="ET13" i="12"/>
  <c r="ET15" i="12"/>
  <c r="J3" i="12"/>
  <c r="ET16" i="12"/>
  <c r="ET17" i="12"/>
  <c r="ET12" i="12"/>
  <c r="BD4" i="18"/>
  <c r="BF3" i="23"/>
  <c r="AM3" i="18"/>
  <c r="AM4" i="18"/>
  <c r="V3" i="18"/>
  <c r="BG3" i="23"/>
  <c r="BD3" i="18"/>
  <c r="AR3" i="18" l="1"/>
  <c r="BI3" i="18"/>
  <c r="BI4" i="18"/>
  <c r="J16" i="25"/>
  <c r="W3" i="18"/>
  <c r="BE4" i="18"/>
  <c r="N22" i="1"/>
  <c r="C25" i="33"/>
  <c r="AQ3" i="18"/>
  <c r="AQ4" i="18"/>
  <c r="Z3" i="18"/>
  <c r="BH4" i="18"/>
  <c r="BH3" i="18"/>
  <c r="C10" i="33"/>
  <c r="L7" i="1"/>
  <c r="AR4" i="23" s="1"/>
  <c r="AN4" i="18"/>
  <c r="AN3" i="18"/>
  <c r="L29" i="1"/>
  <c r="M29" i="1"/>
  <c r="AS26" i="23" s="1"/>
  <c r="AT26" i="23"/>
  <c r="L28" i="1"/>
  <c r="M28" i="1"/>
  <c r="AS25" i="23" s="1"/>
  <c r="AT25" i="23"/>
  <c r="N27" i="1"/>
  <c r="C30" i="33"/>
  <c r="N9" i="1"/>
  <c r="C12" i="33"/>
  <c r="N14" i="1"/>
  <c r="C17" i="33"/>
  <c r="N10" i="1"/>
  <c r="C13" i="33"/>
  <c r="C14" i="33"/>
  <c r="N11" i="1"/>
  <c r="L16" i="1"/>
  <c r="M16" i="1"/>
  <c r="AS13" i="23" s="1"/>
  <c r="AT13" i="23"/>
  <c r="L8" i="1"/>
  <c r="M8" i="1"/>
  <c r="AS5" i="23" s="1"/>
  <c r="AT5" i="23"/>
  <c r="BE3" i="18"/>
  <c r="C21" i="33"/>
  <c r="N18" i="1"/>
  <c r="G14" i="7"/>
  <c r="AR9" i="23"/>
  <c r="D15" i="15"/>
  <c r="N13" i="1"/>
  <c r="C16" i="33"/>
  <c r="N26" i="1"/>
  <c r="C29" i="33"/>
  <c r="L25" i="1"/>
  <c r="M25" i="1"/>
  <c r="AS22" i="23" s="1"/>
  <c r="AT22" i="23"/>
  <c r="C18" i="33"/>
  <c r="N15" i="1"/>
  <c r="M19" i="1"/>
  <c r="AS16" i="23" s="1"/>
  <c r="L19" i="1"/>
  <c r="AT16" i="23"/>
  <c r="H16" i="25"/>
  <c r="AO3" i="18"/>
  <c r="C26" i="33"/>
  <c r="N23" i="1"/>
  <c r="BF4" i="18"/>
  <c r="BF3" i="18"/>
  <c r="H19" i="25"/>
  <c r="J7" i="25"/>
  <c r="X3" i="18"/>
  <c r="D7" i="25"/>
  <c r="AO4" i="18"/>
  <c r="M3" i="12"/>
  <c r="N17" i="1"/>
  <c r="C20" i="33"/>
  <c r="J10" i="25"/>
  <c r="L13" i="25"/>
  <c r="M24" i="1"/>
  <c r="AS21" i="23" s="1"/>
  <c r="AT21" i="23"/>
  <c r="L24" i="1"/>
  <c r="AP3" i="18"/>
  <c r="J22" i="25"/>
  <c r="H7" i="25"/>
  <c r="L16" i="25"/>
  <c r="B18" i="25"/>
  <c r="Y3" i="18"/>
  <c r="D13" i="25"/>
  <c r="D16" i="25"/>
  <c r="L7" i="25"/>
  <c r="AP4" i="18"/>
  <c r="BG4" i="18"/>
  <c r="BG3" i="18"/>
  <c r="D10" i="25"/>
  <c r="L19" i="25"/>
  <c r="M5" i="1"/>
  <c r="AS2" i="23" s="1"/>
  <c r="H13" i="25"/>
  <c r="L22" i="25"/>
  <c r="ES14" i="12"/>
  <c r="F19" i="25"/>
  <c r="B17" i="25"/>
  <c r="D22" i="25"/>
  <c r="L10" i="25"/>
  <c r="B7" i="25"/>
  <c r="B10" i="25"/>
  <c r="B14" i="25"/>
  <c r="ES13" i="12"/>
  <c r="L5" i="1"/>
  <c r="AR2" i="23" s="1"/>
  <c r="B12" i="25"/>
  <c r="ES18" i="12"/>
  <c r="J13" i="25"/>
  <c r="B4" i="25"/>
  <c r="H10" i="25"/>
  <c r="B11" i="25"/>
  <c r="B20" i="25"/>
  <c r="B13" i="25"/>
  <c r="B3" i="25"/>
  <c r="ES12" i="12"/>
  <c r="C8" i="33"/>
  <c r="B15" i="25"/>
  <c r="B5" i="25"/>
  <c r="B16" i="25"/>
  <c r="B9" i="25"/>
  <c r="B19" i="25"/>
  <c r="ES17" i="12"/>
  <c r="ES15" i="12"/>
  <c r="ES16" i="12"/>
  <c r="J19" i="25"/>
  <c r="B22" i="25"/>
  <c r="B8" i="25"/>
  <c r="B21" i="25"/>
  <c r="B6" i="25"/>
  <c r="ES11" i="12"/>
  <c r="D19" i="25"/>
  <c r="M21" i="1"/>
  <c r="AS18" i="23" s="1"/>
  <c r="L21" i="1"/>
  <c r="AT18" i="23"/>
  <c r="L20" i="1"/>
  <c r="AT17" i="23"/>
  <c r="M20" i="1"/>
  <c r="AS17" i="23" s="1"/>
  <c r="D42" i="15"/>
  <c r="G41" i="7"/>
  <c r="AR36" i="23"/>
  <c r="G36" i="7"/>
  <c r="D37" i="15"/>
  <c r="AR31" i="23"/>
  <c r="AR35" i="23"/>
  <c r="D41" i="15"/>
  <c r="G40" i="7"/>
  <c r="G33" i="7"/>
  <c r="D34" i="15"/>
  <c r="AR28" i="23"/>
  <c r="D33" i="15"/>
  <c r="G32" i="7"/>
  <c r="AR27" i="23"/>
  <c r="AR32" i="23"/>
  <c r="G37" i="7"/>
  <c r="D38" i="15"/>
  <c r="C3" i="18"/>
  <c r="H3" i="18"/>
  <c r="AS4" i="23"/>
  <c r="AT3" i="23"/>
  <c r="AT4" i="23"/>
  <c r="M22" i="1" l="1"/>
  <c r="AS19" i="23" s="1"/>
  <c r="AT19" i="23"/>
  <c r="L22" i="1"/>
  <c r="G31" i="7"/>
  <c r="AR26" i="23"/>
  <c r="D32" i="15"/>
  <c r="G30" i="7"/>
  <c r="AR25" i="23"/>
  <c r="D31" i="15"/>
  <c r="L27" i="1"/>
  <c r="AT24" i="23"/>
  <c r="M27" i="1"/>
  <c r="AS24" i="23" s="1"/>
  <c r="M9" i="1"/>
  <c r="AS6" i="23" s="1"/>
  <c r="L9" i="1"/>
  <c r="AT6" i="23"/>
  <c r="L14" i="1"/>
  <c r="M14" i="1"/>
  <c r="AS11" i="23" s="1"/>
  <c r="AT11" i="23"/>
  <c r="M10" i="1"/>
  <c r="AS7" i="23" s="1"/>
  <c r="L10" i="1"/>
  <c r="AT7" i="23"/>
  <c r="L11" i="1"/>
  <c r="M11" i="1"/>
  <c r="AS8" i="23" s="1"/>
  <c r="AT8" i="23"/>
  <c r="AR13" i="23"/>
  <c r="G18" i="7"/>
  <c r="D19" i="15"/>
  <c r="D11" i="15"/>
  <c r="G10" i="7"/>
  <c r="AR5" i="23"/>
  <c r="M18" i="1"/>
  <c r="AS15" i="23" s="1"/>
  <c r="L18" i="1"/>
  <c r="AT15" i="23"/>
  <c r="L13" i="1"/>
  <c r="M13" i="1"/>
  <c r="AS10" i="23" s="1"/>
  <c r="AT10" i="23"/>
  <c r="L26" i="1"/>
  <c r="M26" i="1"/>
  <c r="AS23" i="23" s="1"/>
  <c r="AT23" i="23"/>
  <c r="AR22" i="23"/>
  <c r="G27" i="7"/>
  <c r="D28" i="15"/>
  <c r="M15" i="1"/>
  <c r="AS12" i="23" s="1"/>
  <c r="AT12" i="23"/>
  <c r="L15" i="1"/>
  <c r="D22" i="15"/>
  <c r="G21" i="7"/>
  <c r="AR16" i="23"/>
  <c r="AT6" i="2"/>
  <c r="AT20" i="23"/>
  <c r="L23" i="1"/>
  <c r="M23" i="1"/>
  <c r="AS20" i="23" s="1"/>
  <c r="AT4" i="2"/>
  <c r="AT2" i="2"/>
  <c r="AT5" i="2"/>
  <c r="AT3" i="2"/>
  <c r="L17" i="1"/>
  <c r="AT14" i="23"/>
  <c r="M17" i="1"/>
  <c r="AS14" i="23" s="1"/>
  <c r="D27" i="15"/>
  <c r="AR21" i="23"/>
  <c r="G26" i="7"/>
  <c r="D8" i="15"/>
  <c r="G7" i="7"/>
  <c r="F1" i="25"/>
  <c r="D24" i="15"/>
  <c r="G23" i="7"/>
  <c r="AR18" i="23"/>
  <c r="AR17" i="23"/>
  <c r="D23" i="15"/>
  <c r="G22" i="7"/>
  <c r="AR3" i="23"/>
  <c r="AS3" i="23"/>
  <c r="G9" i="7"/>
  <c r="K3" i="18" s="1"/>
  <c r="D10" i="15"/>
  <c r="G8" i="7"/>
  <c r="D9" i="15"/>
  <c r="X5" i="26"/>
  <c r="Y5" i="26"/>
  <c r="F8" i="14"/>
  <c r="D7" i="18" s="1"/>
  <c r="O3" i="18" l="1"/>
  <c r="AR19" i="23"/>
  <c r="G24" i="7"/>
  <c r="D25" i="15"/>
  <c r="D30" i="15"/>
  <c r="AR24" i="23"/>
  <c r="G29" i="7"/>
  <c r="G11" i="7"/>
  <c r="D12" i="15"/>
  <c r="AR6" i="23"/>
  <c r="D17" i="15"/>
  <c r="G16" i="7"/>
  <c r="AR11" i="23"/>
  <c r="G12" i="7"/>
  <c r="AR7" i="23"/>
  <c r="D13" i="15"/>
  <c r="G13" i="7"/>
  <c r="AR8" i="23"/>
  <c r="D14" i="15"/>
  <c r="D21" i="15"/>
  <c r="G20" i="7"/>
  <c r="AR15" i="23"/>
  <c r="G15" i="7"/>
  <c r="AR10" i="23"/>
  <c r="D16" i="15"/>
  <c r="AR23" i="23"/>
  <c r="G28" i="7"/>
  <c r="D29" i="15"/>
  <c r="AR4" i="2"/>
  <c r="G17" i="7"/>
  <c r="D18" i="15"/>
  <c r="AR12" i="23"/>
  <c r="AR5" i="2"/>
  <c r="AR6" i="2"/>
  <c r="D26" i="15"/>
  <c r="AR20" i="23"/>
  <c r="G25" i="7"/>
  <c r="AS3" i="2"/>
  <c r="AS4" i="2"/>
  <c r="AS6" i="2"/>
  <c r="AS5" i="2"/>
  <c r="AS2" i="2"/>
  <c r="AR3" i="2"/>
  <c r="AR2" i="2"/>
  <c r="G19" i="7"/>
  <c r="D20" i="15"/>
  <c r="AR14" i="23"/>
  <c r="D3" i="18"/>
  <c r="P3" i="18"/>
  <c r="E3" i="18" l="1"/>
  <c r="AB5" i="2"/>
  <c r="AB6" i="2"/>
  <c r="AB4" i="2"/>
  <c r="AC5" i="2"/>
  <c r="AC6" i="2"/>
  <c r="AC4" i="2"/>
  <c r="AC2" i="2"/>
  <c r="AC3" i="2"/>
  <c r="AB2" i="2"/>
  <c r="AB3" i="2"/>
  <c r="V5" i="1"/>
  <c r="AA3" i="2"/>
  <c r="AG4" i="2"/>
  <c r="AA2" i="2"/>
  <c r="Z4" i="2"/>
  <c r="AF5" i="2"/>
  <c r="AH6" i="2"/>
  <c r="AI4" i="2"/>
  <c r="AE6" i="2"/>
  <c r="Z3" i="2"/>
  <c r="AF4" i="2"/>
  <c r="AH5" i="2"/>
  <c r="AJ2" i="2"/>
  <c r="AE3" i="2"/>
  <c r="AA5" i="2"/>
  <c r="AG6" i="2"/>
  <c r="AD4" i="2"/>
  <c r="AJ5" i="2"/>
  <c r="AH2" i="2"/>
  <c r="AG3" i="2"/>
  <c r="AI6" i="2"/>
  <c r="AD3" i="2"/>
  <c r="AJ4" i="2"/>
  <c r="AF2" i="2"/>
  <c r="AI3" i="2"/>
  <c r="AE5" i="2"/>
  <c r="AI2" i="2"/>
  <c r="AF3" i="2"/>
  <c r="AH4" i="2"/>
  <c r="Z6" i="2"/>
  <c r="AD2" i="2"/>
  <c r="AA4" i="2"/>
  <c r="AG5" i="2"/>
  <c r="AG2" i="2"/>
  <c r="AH3" i="2"/>
  <c r="Z5" i="2"/>
  <c r="AF6" i="2"/>
  <c r="AI5" i="2"/>
  <c r="AE2" i="2"/>
  <c r="AJ3" i="2"/>
  <c r="AD6" i="2"/>
  <c r="Z2" i="2"/>
  <c r="AE4" i="2"/>
  <c r="AA6" i="2"/>
  <c r="AD5" i="2"/>
  <c r="AJ6" i="2"/>
  <c r="D6" i="27"/>
  <c r="B6" i="26"/>
  <c r="C9" i="14"/>
  <c r="GW8" i="14" l="1"/>
  <c r="DD2" i="23"/>
  <c r="Y4" i="2"/>
  <c r="Y5" i="2"/>
  <c r="Y3" i="2"/>
  <c r="Y6" i="2"/>
  <c r="Y2" i="2"/>
  <c r="DE2" i="23"/>
  <c r="W5" i="1"/>
  <c r="BC2" i="23" s="1"/>
  <c r="BB2" i="23"/>
  <c r="GY8" i="14" l="1"/>
  <c r="G8" i="14"/>
  <c r="HA8" i="14" l="1"/>
  <c r="I8" i="14"/>
  <c r="HC8" i="14" l="1"/>
  <c r="K8" i="14"/>
  <c r="HE8" i="14" l="1"/>
  <c r="M8" i="14"/>
  <c r="HG8" i="14" l="1"/>
  <c r="O8" i="14"/>
  <c r="HI8" i="14" l="1"/>
  <c r="Q8" i="14"/>
  <c r="E7" i="18" s="1"/>
  <c r="HK8" i="14" l="1"/>
  <c r="S8" i="14"/>
  <c r="G7" i="18" s="1"/>
  <c r="HM8" i="14" l="1"/>
  <c r="U8" i="14"/>
  <c r="P7" i="18" s="1"/>
  <c r="HO8" i="14" l="1"/>
  <c r="W8" i="14"/>
  <c r="R7" i="18" s="1"/>
  <c r="HQ8" i="14" l="1"/>
  <c r="Y8" i="14"/>
  <c r="HS8" i="14" l="1"/>
  <c r="AA8" i="14"/>
  <c r="HU8" i="14" l="1"/>
  <c r="AC8" i="14"/>
  <c r="HW8" i="14" l="1"/>
  <c r="AE8" i="14"/>
  <c r="AE7" i="18" s="1"/>
  <c r="HY8" i="14" l="1"/>
  <c r="AG8" i="14"/>
  <c r="AG7" i="18" s="1"/>
  <c r="IA8" i="14" l="1"/>
  <c r="AI8" i="14"/>
  <c r="IC8" i="14" l="1"/>
  <c r="AK8" i="14"/>
  <c r="DF2" i="23" l="1"/>
  <c r="IE8" i="14"/>
  <c r="AM8" i="14"/>
  <c r="C6" i="26"/>
  <c r="D6" i="26"/>
  <c r="E6" i="27"/>
  <c r="E6" i="26"/>
  <c r="F6" i="27"/>
  <c r="I6" i="27"/>
  <c r="J6" i="27"/>
  <c r="G6" i="27"/>
  <c r="H6" i="27"/>
  <c r="IG8" i="14" l="1"/>
  <c r="R6" i="26"/>
  <c r="AG6" i="27"/>
  <c r="T6" i="26"/>
  <c r="AF6" i="27"/>
  <c r="AE6" i="27"/>
  <c r="AD6" i="27"/>
  <c r="S6" i="26"/>
  <c r="EG2" i="23"/>
  <c r="J5" i="27"/>
  <c r="E5" i="27"/>
  <c r="EB2" i="23"/>
  <c r="EF2" i="23"/>
  <c r="I5" i="27"/>
  <c r="D5" i="26"/>
  <c r="DH2" i="23"/>
  <c r="C5" i="26"/>
  <c r="DG2" i="23"/>
  <c r="EE2" i="23"/>
  <c r="H5" i="27"/>
  <c r="F5" i="27"/>
  <c r="EC2" i="23"/>
  <c r="ED2" i="23"/>
  <c r="G5" i="27"/>
  <c r="DI2" i="23"/>
  <c r="E5" i="26"/>
  <c r="AO8" i="14"/>
  <c r="AD5" i="27" l="1"/>
  <c r="FA2" i="23"/>
  <c r="AG5" i="27"/>
  <c r="FD2" i="23"/>
  <c r="AE5" i="27"/>
  <c r="FB2" i="23"/>
  <c r="R5" i="26"/>
  <c r="DV2" i="23"/>
  <c r="AF5" i="27"/>
  <c r="FC2" i="23"/>
  <c r="S5" i="26"/>
  <c r="DW2" i="23"/>
  <c r="T5" i="26"/>
  <c r="DX2" i="23"/>
  <c r="II8" i="14"/>
  <c r="AQ8" i="14"/>
  <c r="AI7" i="18" s="1"/>
  <c r="IK8" i="14" l="1"/>
  <c r="AS8" i="14"/>
  <c r="AK7" i="18" s="1"/>
  <c r="IM8" i="14" l="1"/>
  <c r="AU8" i="14"/>
  <c r="AM7" i="18" s="1"/>
  <c r="IQ8" i="14" l="1"/>
  <c r="IO8" i="14"/>
  <c r="AW8" i="14"/>
  <c r="AO7" i="18" s="1"/>
  <c r="AY8" i="14" l="1"/>
  <c r="AQ7" i="18" s="1"/>
  <c r="T8" i="20"/>
  <c r="T7" i="20" s="1"/>
  <c r="W8" i="20"/>
  <c r="W7" i="20" s="1"/>
  <c r="H8" i="20"/>
  <c r="K8" i="20"/>
  <c r="J8" i="20"/>
  <c r="I8" i="20"/>
  <c r="V8" i="20"/>
  <c r="V7" i="20" s="1"/>
  <c r="Q8" i="20"/>
  <c r="L8" i="20"/>
  <c r="P8" i="20"/>
  <c r="R8" i="20"/>
  <c r="U8" i="20"/>
  <c r="U7" i="20" s="1"/>
  <c r="O8" i="20"/>
  <c r="N8" i="20"/>
  <c r="M8" i="20"/>
  <c r="AD8" i="20"/>
  <c r="Y8" i="20"/>
  <c r="X8" i="20"/>
  <c r="AA8" i="20"/>
  <c r="AG8" i="20"/>
  <c r="AH8" i="20"/>
  <c r="AE8" i="20"/>
  <c r="AC8" i="20"/>
  <c r="AF8" i="20"/>
  <c r="AI8" i="20"/>
  <c r="Z8" i="20"/>
  <c r="AB8" i="20"/>
  <c r="AC7" i="20" l="1"/>
  <c r="AC5" i="20"/>
  <c r="AC6" i="20"/>
  <c r="Z7" i="20"/>
  <c r="Z6" i="20"/>
  <c r="Z5" i="20"/>
  <c r="AE6" i="20"/>
  <c r="AE7" i="20"/>
  <c r="AE5" i="20"/>
  <c r="X7" i="20"/>
  <c r="X5" i="20"/>
  <c r="X6" i="20"/>
  <c r="N7" i="20"/>
  <c r="N5" i="20"/>
  <c r="N6" i="20"/>
  <c r="P7" i="20"/>
  <c r="P6" i="20"/>
  <c r="P5" i="20"/>
  <c r="I7" i="20"/>
  <c r="I6" i="20"/>
  <c r="I5" i="20"/>
  <c r="AI7" i="20"/>
  <c r="AI5" i="20"/>
  <c r="AI6" i="20"/>
  <c r="Y5" i="20"/>
  <c r="Y6" i="20"/>
  <c r="Y7" i="20"/>
  <c r="O6" i="20"/>
  <c r="O5" i="20"/>
  <c r="O7" i="20"/>
  <c r="L5" i="20"/>
  <c r="L6" i="20"/>
  <c r="L7" i="20"/>
  <c r="J6" i="20"/>
  <c r="J5" i="20"/>
  <c r="J7" i="20"/>
  <c r="AH5" i="20"/>
  <c r="AH7" i="20"/>
  <c r="AH6" i="20"/>
  <c r="AF7" i="20"/>
  <c r="AF5" i="20"/>
  <c r="AF6" i="20"/>
  <c r="AG7" i="20"/>
  <c r="AG5" i="20"/>
  <c r="AG6" i="20"/>
  <c r="AD5" i="20"/>
  <c r="AD6" i="20"/>
  <c r="AD7" i="20"/>
  <c r="Q5" i="20"/>
  <c r="Q7" i="20"/>
  <c r="Q6" i="20"/>
  <c r="K5" i="20"/>
  <c r="K6" i="20"/>
  <c r="K7" i="20"/>
  <c r="AB7" i="20"/>
  <c r="AB5" i="20"/>
  <c r="AB6" i="20"/>
  <c r="AA7" i="20"/>
  <c r="AA6" i="20"/>
  <c r="AA5" i="20"/>
  <c r="M6" i="20"/>
  <c r="M7" i="20"/>
  <c r="M5" i="20"/>
  <c r="R7" i="20"/>
  <c r="R6" i="20"/>
  <c r="R5" i="20"/>
  <c r="H6" i="20"/>
  <c r="H7" i="20"/>
  <c r="H5" i="20"/>
  <c r="BA8" i="14"/>
  <c r="BO7" i="18" s="1"/>
  <c r="P3" i="20" l="1"/>
  <c r="AI3" i="20"/>
  <c r="BC8" i="14"/>
  <c r="BQ7" i="18" s="1"/>
  <c r="R3" i="20"/>
  <c r="AC3" i="20"/>
  <c r="BE8" i="14" l="1"/>
  <c r="BG8" i="14" l="1"/>
  <c r="BI8" i="14" l="1"/>
  <c r="BK8" i="14" l="1"/>
  <c r="BM8" i="14" l="1"/>
  <c r="BO8" i="14" l="1"/>
  <c r="BT7" i="18" s="1"/>
  <c r="BQ8" i="14" l="1"/>
  <c r="BV7" i="18" s="1"/>
  <c r="BS8" i="14" l="1"/>
  <c r="BX7" i="18" s="1"/>
  <c r="BU8" i="14" l="1"/>
  <c r="BZ7" i="18" s="1"/>
  <c r="BW8" i="14" l="1"/>
  <c r="CB7" i="18" s="1"/>
  <c r="L6" i="27"/>
  <c r="O6" i="27"/>
  <c r="H6" i="26"/>
  <c r="M6" i="27"/>
  <c r="N6" i="27"/>
  <c r="G6" i="26"/>
  <c r="K6" i="27"/>
  <c r="F6" i="26"/>
  <c r="EK2" i="23" l="1"/>
  <c r="N5" i="27"/>
  <c r="H5" i="26"/>
  <c r="DL2" i="23"/>
  <c r="BY8" i="14"/>
  <c r="CD7" i="18" s="1"/>
  <c r="AJ8" i="20"/>
  <c r="AR8" i="20"/>
  <c r="AT8" i="20"/>
  <c r="AS8" i="20"/>
  <c r="AV8" i="20"/>
  <c r="AQ8" i="20"/>
  <c r="AW8" i="20"/>
  <c r="AM8" i="20"/>
  <c r="AL8" i="20"/>
  <c r="AU8" i="20"/>
  <c r="AK8" i="20"/>
  <c r="AP8" i="20"/>
  <c r="AN8" i="20"/>
  <c r="AO8" i="20"/>
  <c r="DK2" i="23"/>
  <c r="G5" i="26"/>
  <c r="EL2" i="23"/>
  <c r="O5" i="27"/>
  <c r="EI2" i="23"/>
  <c r="L5" i="27"/>
  <c r="F5" i="26"/>
  <c r="DJ2" i="23"/>
  <c r="EJ2" i="23"/>
  <c r="M5" i="27"/>
  <c r="EH2" i="23"/>
  <c r="K5" i="27"/>
  <c r="AO6" i="20" l="1"/>
  <c r="AO7" i="20"/>
  <c r="AO5" i="20"/>
  <c r="AU6" i="20"/>
  <c r="AU7" i="20"/>
  <c r="AU5" i="20"/>
  <c r="AQ5" i="20"/>
  <c r="AQ6" i="20"/>
  <c r="AQ7" i="20"/>
  <c r="AR7" i="20"/>
  <c r="AR6" i="20"/>
  <c r="AR5" i="20"/>
  <c r="AN7" i="20"/>
  <c r="AN6" i="20"/>
  <c r="AN5" i="20"/>
  <c r="AL7" i="20"/>
  <c r="AL6" i="20"/>
  <c r="AL5" i="20"/>
  <c r="AV5" i="20"/>
  <c r="AV7" i="20"/>
  <c r="AV6" i="20"/>
  <c r="AJ5" i="20"/>
  <c r="AJ6" i="20"/>
  <c r="AJ7" i="20"/>
  <c r="AP5" i="20"/>
  <c r="AP6" i="20"/>
  <c r="AP7" i="20"/>
  <c r="AM7" i="20"/>
  <c r="AM6" i="20"/>
  <c r="AM5" i="20"/>
  <c r="AS7" i="20"/>
  <c r="AS5" i="20"/>
  <c r="AS6" i="20"/>
  <c r="AK6" i="20"/>
  <c r="AK5" i="20"/>
  <c r="AK7" i="20"/>
  <c r="AW6" i="20"/>
  <c r="AW5" i="20"/>
  <c r="AW7" i="20"/>
  <c r="AT7" i="20"/>
  <c r="AT5" i="20"/>
  <c r="AT6" i="20"/>
  <c r="CA8" i="14"/>
  <c r="AW3" i="20" l="1"/>
  <c r="CC8" i="14"/>
  <c r="AO3" i="20"/>
  <c r="AT3" i="20"/>
  <c r="CE8" i="14" l="1"/>
  <c r="CG8" i="14" l="1"/>
  <c r="CI8" i="14" l="1"/>
  <c r="CK8" i="14" l="1"/>
  <c r="CM8" i="14" l="1"/>
  <c r="CO8" i="14" l="1"/>
  <c r="CQ8" i="14" l="1"/>
  <c r="CS8" i="14" l="1"/>
  <c r="CU8" i="14" l="1"/>
  <c r="CW8" i="14" l="1"/>
  <c r="BG8" i="20"/>
  <c r="AY8" i="20"/>
  <c r="BB8" i="20"/>
  <c r="AZ8" i="20"/>
  <c r="BA8" i="20"/>
  <c r="BF8" i="20"/>
  <c r="BE8" i="20"/>
  <c r="BH8" i="20"/>
  <c r="AX8" i="20"/>
  <c r="BC8" i="20"/>
  <c r="BJ8" i="20"/>
  <c r="BD8" i="20"/>
  <c r="BK8" i="20"/>
  <c r="BI8" i="20"/>
  <c r="BJ6" i="20" l="1"/>
  <c r="BJ7" i="20"/>
  <c r="BJ5" i="20"/>
  <c r="BI5" i="20"/>
  <c r="BI6" i="20"/>
  <c r="BI7" i="20"/>
  <c r="BC5" i="20"/>
  <c r="BC7" i="20"/>
  <c r="BC6" i="20"/>
  <c r="BF6" i="20"/>
  <c r="BF7" i="20"/>
  <c r="BF5" i="20"/>
  <c r="AY5" i="20"/>
  <c r="AY6" i="20"/>
  <c r="AY7" i="20"/>
  <c r="BK7" i="20"/>
  <c r="BK6" i="20"/>
  <c r="BK5" i="20"/>
  <c r="BA6" i="20"/>
  <c r="BA5" i="20"/>
  <c r="BA7" i="20"/>
  <c r="BG5" i="20"/>
  <c r="BG7" i="20"/>
  <c r="BG6" i="20"/>
  <c r="AX5" i="20"/>
  <c r="AX7" i="20"/>
  <c r="AX6" i="20"/>
  <c r="BD7" i="20"/>
  <c r="BD5" i="20"/>
  <c r="BD6" i="20"/>
  <c r="BH5" i="20"/>
  <c r="BH6" i="20"/>
  <c r="BH7" i="20"/>
  <c r="AZ7" i="20"/>
  <c r="AZ5" i="20"/>
  <c r="AZ6" i="20"/>
  <c r="BE5" i="20"/>
  <c r="BE7" i="20"/>
  <c r="BE6" i="20"/>
  <c r="BB5" i="20"/>
  <c r="BB6" i="20"/>
  <c r="BB7" i="20"/>
  <c r="CY8" i="14"/>
  <c r="BG3" i="20" l="1"/>
  <c r="BK3" i="20"/>
  <c r="DA8" i="14"/>
  <c r="BD3" i="20"/>
  <c r="DC8" i="14" l="1"/>
  <c r="DE8" i="14" l="1"/>
  <c r="DG8" i="14" l="1"/>
  <c r="DI8" i="14" l="1"/>
  <c r="DK8" i="14" l="1"/>
  <c r="DM8" i="14" l="1"/>
  <c r="R6" i="27"/>
  <c r="S6" i="27"/>
  <c r="I6" i="26"/>
  <c r="Q6" i="27"/>
  <c r="T6" i="27"/>
  <c r="P6" i="27"/>
  <c r="K6" i="26"/>
  <c r="J6" i="26"/>
  <c r="EQ2" i="23" l="1"/>
  <c r="T5" i="27"/>
  <c r="EM2" i="23"/>
  <c r="P5" i="27"/>
  <c r="EP2" i="23"/>
  <c r="S5" i="27"/>
  <c r="EO2" i="23"/>
  <c r="R5" i="27"/>
  <c r="J5" i="26"/>
  <c r="DN2" i="23"/>
  <c r="EN2" i="23"/>
  <c r="Q5" i="27"/>
  <c r="K5" i="26"/>
  <c r="DO2" i="23"/>
  <c r="DM2" i="23"/>
  <c r="I5" i="26"/>
  <c r="DO8" i="14"/>
  <c r="DQ8" i="14" l="1"/>
  <c r="DS8" i="14" l="1"/>
  <c r="DU8" i="14" l="1"/>
  <c r="CC8" i="20"/>
  <c r="CA8" i="20"/>
  <c r="CB8" i="20"/>
  <c r="CB7" i="20" l="1"/>
  <c r="CB6" i="20"/>
  <c r="CB5" i="20"/>
  <c r="CA7" i="20"/>
  <c r="CA5" i="20"/>
  <c r="CA6" i="20"/>
  <c r="CC7" i="20"/>
  <c r="CC5" i="20"/>
  <c r="CC6" i="20"/>
  <c r="DW8" i="14"/>
  <c r="DY8" i="14" l="1"/>
  <c r="EA8" i="14" l="1"/>
  <c r="EC8" i="14" l="1"/>
  <c r="EE8" i="14" l="1"/>
  <c r="EG8" i="14" l="1"/>
  <c r="EI8" i="14" l="1"/>
  <c r="EK8" i="14" l="1"/>
  <c r="EM8" i="14" l="1"/>
  <c r="EO8" i="14" l="1"/>
  <c r="EQ8" i="14" l="1"/>
  <c r="ES8" i="14" l="1"/>
  <c r="EU8" i="14" l="1"/>
  <c r="CM8" i="20"/>
  <c r="CI8" i="20"/>
  <c r="CK8" i="20"/>
  <c r="CQ8" i="20"/>
  <c r="CE8" i="20"/>
  <c r="CG8" i="20"/>
  <c r="CN8" i="20"/>
  <c r="CJ8" i="20"/>
  <c r="CH8" i="20"/>
  <c r="CR8" i="20"/>
  <c r="CS8" i="20"/>
  <c r="CF8" i="20"/>
  <c r="CP8" i="20"/>
  <c r="CD8" i="20"/>
  <c r="CO8" i="20"/>
  <c r="CL8" i="20"/>
  <c r="CS7" i="20" l="1"/>
  <c r="CS5" i="20"/>
  <c r="CS6" i="20"/>
  <c r="CN6" i="20"/>
  <c r="CN7" i="20"/>
  <c r="CN5" i="20"/>
  <c r="CK6" i="20"/>
  <c r="CK5" i="20"/>
  <c r="CK7" i="20"/>
  <c r="CD7" i="20"/>
  <c r="CD6" i="20"/>
  <c r="CD5" i="20"/>
  <c r="CR7" i="20"/>
  <c r="CR6" i="20"/>
  <c r="CR5" i="20"/>
  <c r="CG7" i="20"/>
  <c r="CG6" i="20"/>
  <c r="CG5" i="20"/>
  <c r="CI6" i="20"/>
  <c r="CI5" i="20"/>
  <c r="CI7" i="20"/>
  <c r="CP7" i="20"/>
  <c r="CP6" i="20"/>
  <c r="CP5" i="20"/>
  <c r="CM5" i="20"/>
  <c r="CM6" i="20"/>
  <c r="CM7" i="20"/>
  <c r="CH5" i="20"/>
  <c r="CH6" i="20"/>
  <c r="CH7" i="20"/>
  <c r="CE6" i="20"/>
  <c r="CE5" i="20"/>
  <c r="CE7" i="20"/>
  <c r="CL6" i="20"/>
  <c r="CL7" i="20"/>
  <c r="CL5" i="20"/>
  <c r="CF6" i="20"/>
  <c r="CF5" i="20"/>
  <c r="CF7" i="20"/>
  <c r="CJ7" i="20"/>
  <c r="CJ5" i="20"/>
  <c r="CJ6" i="20"/>
  <c r="CQ6" i="20"/>
  <c r="CQ5" i="20"/>
  <c r="CQ7" i="20"/>
  <c r="CO6" i="20"/>
  <c r="CO7" i="20"/>
  <c r="CO5" i="20"/>
  <c r="EW8" i="14"/>
  <c r="CS3" i="20" l="1"/>
  <c r="CN3" i="20"/>
  <c r="EY8" i="14"/>
  <c r="CJ3" i="20"/>
  <c r="FA8" i="14" l="1"/>
  <c r="FC8" i="14" l="1"/>
  <c r="FE8" i="14" l="1"/>
  <c r="FG8" i="14" l="1"/>
  <c r="FI8" i="14" l="1"/>
  <c r="X6" i="27"/>
  <c r="N6" i="26"/>
  <c r="Y6" i="27"/>
  <c r="M6" i="26"/>
  <c r="V6" i="27"/>
  <c r="L6" i="26"/>
  <c r="U6" i="27"/>
  <c r="W6" i="27"/>
  <c r="L5" i="26" l="1"/>
  <c r="DP2" i="23"/>
  <c r="N5" i="26"/>
  <c r="DR2" i="23"/>
  <c r="ES2" i="23"/>
  <c r="V5" i="27"/>
  <c r="EU2" i="23"/>
  <c r="X5" i="27"/>
  <c r="ET2" i="23"/>
  <c r="W5" i="27"/>
  <c r="M5" i="26"/>
  <c r="DQ2" i="23"/>
  <c r="ER2" i="23"/>
  <c r="U5" i="27"/>
  <c r="EV2" i="23"/>
  <c r="Y5" i="27"/>
  <c r="FK8" i="14"/>
  <c r="FM8" i="14" l="1"/>
  <c r="FO8" i="14" l="1"/>
  <c r="FQ8" i="14" l="1"/>
  <c r="FS8" i="14" l="1"/>
  <c r="FU8" i="14" l="1"/>
  <c r="FW8" i="14" l="1"/>
  <c r="CV8" i="20"/>
  <c r="DE8" i="20"/>
  <c r="DB8" i="20"/>
  <c r="DD8" i="20"/>
  <c r="CU8" i="20"/>
  <c r="DC8" i="20"/>
  <c r="CZ8" i="20"/>
  <c r="CW8" i="20"/>
  <c r="DA8" i="20"/>
  <c r="CY8" i="20"/>
  <c r="DF8" i="20"/>
  <c r="CT8" i="20"/>
  <c r="CX8" i="20"/>
  <c r="DG8" i="20"/>
  <c r="D8" i="20" l="1"/>
  <c r="DF7" i="20"/>
  <c r="DF5" i="20"/>
  <c r="DF6" i="20"/>
  <c r="DG5" i="20"/>
  <c r="DG6" i="20"/>
  <c r="DG7" i="20"/>
  <c r="CY7" i="20"/>
  <c r="CY6" i="20"/>
  <c r="CY5" i="20"/>
  <c r="DC6" i="20"/>
  <c r="DC5" i="20"/>
  <c r="DC7" i="20"/>
  <c r="DE5" i="20"/>
  <c r="DE6" i="20"/>
  <c r="DE7" i="20"/>
  <c r="CX6" i="20"/>
  <c r="CX7" i="20"/>
  <c r="CX5" i="20"/>
  <c r="CU7" i="20"/>
  <c r="CU5" i="20"/>
  <c r="CU6" i="20"/>
  <c r="CV7" i="20"/>
  <c r="CV6" i="20"/>
  <c r="CV5" i="20"/>
  <c r="DA6" i="20"/>
  <c r="DA5" i="20"/>
  <c r="DA7" i="20"/>
  <c r="CT5" i="20"/>
  <c r="CT7" i="20"/>
  <c r="CT6" i="20"/>
  <c r="CW5" i="20"/>
  <c r="CW6" i="20"/>
  <c r="CW7" i="20"/>
  <c r="DD7" i="20"/>
  <c r="DD5" i="20"/>
  <c r="DD6" i="20"/>
  <c r="CZ6" i="20"/>
  <c r="CZ7" i="20"/>
  <c r="CZ5" i="20"/>
  <c r="DB7" i="20"/>
  <c r="DB5" i="20"/>
  <c r="DB6" i="20"/>
  <c r="FY8" i="14"/>
  <c r="BM6" i="20" l="1"/>
  <c r="BT6" i="20"/>
  <c r="BL5" i="20"/>
  <c r="BN6" i="20"/>
  <c r="BU5" i="20"/>
  <c r="BP6" i="20"/>
  <c r="BY5" i="20"/>
  <c r="BN5" i="20"/>
  <c r="BV5" i="20"/>
  <c r="BY6" i="20"/>
  <c r="BM5" i="20"/>
  <c r="BW5" i="20"/>
  <c r="BQ5" i="20"/>
  <c r="BP5" i="20"/>
  <c r="BS6" i="20"/>
  <c r="BV6" i="20"/>
  <c r="BZ5" i="20"/>
  <c r="BX5" i="20"/>
  <c r="BL6" i="20"/>
  <c r="BQ6" i="20"/>
  <c r="E8" i="20"/>
  <c r="BO6" i="20"/>
  <c r="G8" i="20"/>
  <c r="F8" i="20" s="1"/>
  <c r="BO5" i="20"/>
  <c r="BX6" i="20"/>
  <c r="BW6" i="20"/>
  <c r="BS5" i="20"/>
  <c r="BZ6" i="20"/>
  <c r="BT5" i="20"/>
  <c r="BR5" i="20"/>
  <c r="BR6" i="20"/>
  <c r="BU6" i="20"/>
  <c r="DG3" i="20"/>
  <c r="GA8" i="14"/>
  <c r="CY3" i="20"/>
  <c r="C6" i="27" l="1"/>
  <c r="A1" i="20"/>
  <c r="A2" i="20"/>
  <c r="GC8" i="14"/>
  <c r="GE8" i="14" l="1"/>
  <c r="GG8" i="14" l="1"/>
  <c r="GI8" i="14" l="1"/>
  <c r="GK8" i="14" l="1"/>
  <c r="GM8" i="14" l="1"/>
  <c r="GO8" i="14" l="1"/>
  <c r="GQ8" i="14" l="1"/>
  <c r="GS8" i="14" l="1"/>
  <c r="GU8" i="14" l="1"/>
  <c r="C8" i="20"/>
  <c r="A3" i="20" s="1"/>
  <c r="AB6" i="27"/>
  <c r="P6" i="26"/>
  <c r="AC6" i="27"/>
  <c r="Z6" i="27"/>
  <c r="AA6" i="27"/>
  <c r="Q6" i="26"/>
  <c r="O6" i="26"/>
  <c r="Q5" i="26" l="1"/>
  <c r="DU2" i="23"/>
  <c r="DT2" i="23"/>
  <c r="P5" i="26"/>
  <c r="EX2" i="23"/>
  <c r="AA5" i="27"/>
  <c r="EY2" i="23"/>
  <c r="AB5" i="27"/>
  <c r="EW2" i="23"/>
  <c r="Z5" i="27"/>
  <c r="DS2" i="23"/>
  <c r="O5" i="26"/>
  <c r="EZ2" i="23"/>
  <c r="AC5" i="27"/>
</calcChain>
</file>

<file path=xl/comments1.xml><?xml version="1.0" encoding="utf-8"?>
<comments xmlns="http://schemas.openxmlformats.org/spreadsheetml/2006/main">
  <authors>
    <author>tfi-111</author>
    <author>Pragati Khara</author>
  </authors>
  <commentList>
    <comment ref="AB1" authorId="0">
      <text>
        <r>
          <rPr>
            <b/>
            <sz val="8"/>
            <color indexed="81"/>
            <rFont val="Tahoma"/>
            <family val="2"/>
          </rPr>
          <t>First Name, Last Name Initial</t>
        </r>
      </text>
    </comment>
    <comment ref="AD1" authorId="0">
      <text>
        <r>
          <rPr>
            <b/>
            <sz val="8"/>
            <color indexed="81"/>
            <rFont val="Tahoma"/>
            <family val="2"/>
          </rPr>
          <t>First Name, Last Name Initial</t>
        </r>
      </text>
    </comment>
    <comment ref="AF1" authorId="0">
      <text>
        <r>
          <rPr>
            <b/>
            <sz val="8"/>
            <color indexed="81"/>
            <rFont val="Tahoma"/>
            <family val="2"/>
          </rPr>
          <t>First Name, Last Name Initial</t>
        </r>
      </text>
    </comment>
    <comment ref="AH1" authorId="0">
      <text>
        <r>
          <rPr>
            <b/>
            <sz val="8"/>
            <color indexed="81"/>
            <rFont val="Tahoma"/>
            <family val="2"/>
          </rPr>
          <t>First Name, Last Name Initial</t>
        </r>
      </text>
    </comment>
    <comment ref="AJ1" authorId="0">
      <text>
        <r>
          <rPr>
            <b/>
            <sz val="8"/>
            <color indexed="81"/>
            <rFont val="Tahoma"/>
            <family val="2"/>
          </rPr>
          <t>First Name, Last Name Initial</t>
        </r>
      </text>
    </comment>
    <comment ref="E4" authorId="1">
      <text>
        <r>
          <rPr>
            <b/>
            <sz val="9"/>
            <color indexed="81"/>
            <rFont val="Tahoma"/>
            <family val="2"/>
          </rPr>
          <t>Copy or manually input from last tracker</t>
        </r>
        <r>
          <rPr>
            <sz val="9"/>
            <color indexed="81"/>
            <rFont val="Tahoma"/>
            <family val="2"/>
          </rPr>
          <t xml:space="preserve">
</t>
        </r>
      </text>
    </comment>
    <comment ref="F4" authorId="1">
      <text>
        <r>
          <rPr>
            <b/>
            <sz val="9"/>
            <color indexed="81"/>
            <rFont val="Tahoma"/>
            <family val="2"/>
          </rPr>
          <t>Copy or manually input from last tracker</t>
        </r>
      </text>
    </comment>
    <comment ref="G4" authorId="1">
      <text>
        <r>
          <rPr>
            <sz val="9"/>
            <color indexed="81"/>
            <rFont val="Tahoma"/>
            <family val="2"/>
          </rPr>
          <t xml:space="preserve">Copy or manually input from last tracker
</t>
        </r>
      </text>
    </comment>
    <comment ref="H4" authorId="1">
      <text>
        <r>
          <rPr>
            <sz val="9"/>
            <color indexed="81"/>
            <rFont val="Tahoma"/>
            <family val="2"/>
          </rPr>
          <t xml:space="preserve">Copy or manually input from last tracker
</t>
        </r>
      </text>
    </comment>
    <comment ref="J4" authorId="1">
      <text>
        <r>
          <rPr>
            <sz val="9"/>
            <color indexed="81"/>
            <rFont val="Tahoma"/>
            <family val="2"/>
          </rPr>
          <t xml:space="preserve">Copy or manually input from last tracker
</t>
        </r>
      </text>
    </comment>
    <comment ref="N4" authorId="1">
      <text>
        <r>
          <rPr>
            <sz val="9"/>
            <color indexed="81"/>
            <rFont val="Tahoma"/>
            <family val="2"/>
          </rPr>
          <t xml:space="preserve">THIS WILL AUTOMATICALLY POPULATE ONCE YOU HAVE FINISHED THE ENTIRE TRACKER
</t>
        </r>
      </text>
    </comment>
    <comment ref="AC13" authorId="0">
      <text>
        <r>
          <rPr>
            <b/>
            <sz val="8"/>
            <color indexed="81"/>
            <rFont val="Tahoma"/>
            <family val="2"/>
          </rPr>
          <t>Exactly eight characters in length. Contact your PM or SPM if you do not have this.</t>
        </r>
      </text>
    </comment>
  </commentList>
</comments>
</file>

<file path=xl/comments2.xml><?xml version="1.0" encoding="utf-8"?>
<comments xmlns="http://schemas.openxmlformats.org/spreadsheetml/2006/main">
  <authors>
    <author>tfi-111</author>
    <author>Pragati Khara</author>
  </authors>
  <commentList>
    <comment ref="AJ1" authorId="0">
      <text>
        <r>
          <rPr>
            <b/>
            <sz val="8"/>
            <color indexed="81"/>
            <rFont val="Tahoma"/>
            <family val="2"/>
          </rPr>
          <t xml:space="preserve">YOI means Year Of Intervention. </t>
        </r>
      </text>
    </comment>
    <comment ref="AK1" authorId="1">
      <text>
        <r>
          <rPr>
            <b/>
            <sz val="9"/>
            <color indexed="81"/>
            <rFont val="Tahoma"/>
            <family val="2"/>
          </rPr>
          <t>Copy or manually input from last tracker</t>
        </r>
        <r>
          <rPr>
            <sz val="9"/>
            <color indexed="81"/>
            <rFont val="Tahoma"/>
            <family val="2"/>
          </rPr>
          <t xml:space="preserve">
</t>
        </r>
      </text>
    </comment>
    <comment ref="AL1" authorId="1">
      <text>
        <r>
          <rPr>
            <b/>
            <sz val="9"/>
            <color indexed="81"/>
            <rFont val="Tahoma"/>
            <family val="2"/>
          </rPr>
          <t>Copy or manually input from last tracker</t>
        </r>
      </text>
    </comment>
    <comment ref="AM1" authorId="1">
      <text>
        <r>
          <rPr>
            <sz val="9"/>
            <color indexed="81"/>
            <rFont val="Tahoma"/>
            <family val="2"/>
          </rPr>
          <t xml:space="preserve">Copy or manually input from last tracker
</t>
        </r>
      </text>
    </comment>
    <comment ref="AN1" authorId="1">
      <text>
        <r>
          <rPr>
            <sz val="9"/>
            <color indexed="81"/>
            <rFont val="Tahoma"/>
            <family val="2"/>
          </rPr>
          <t xml:space="preserve">Copy or manually input from last tracker
</t>
        </r>
      </text>
    </comment>
    <comment ref="AO1" authorId="1">
      <text>
        <r>
          <rPr>
            <sz val="9"/>
            <color indexed="81"/>
            <rFont val="Tahoma"/>
            <family val="2"/>
          </rPr>
          <t xml:space="preserve">Copy or manually input from last tracker
</t>
        </r>
      </text>
    </comment>
    <comment ref="AR1" authorId="1">
      <text>
        <r>
          <rPr>
            <sz val="9"/>
            <color indexed="81"/>
            <rFont val="Tahoma"/>
            <family val="2"/>
          </rPr>
          <t xml:space="preserve">THIS WILL AUTOMATICALLY POPULATE ONCE YOU HAVE FINISHED THE ENTIRE TRACKER
</t>
        </r>
      </text>
    </comment>
    <comment ref="AS1" authorId="1">
      <text>
        <r>
          <rPr>
            <sz val="9"/>
            <color indexed="81"/>
            <rFont val="Tahoma"/>
            <family val="2"/>
          </rPr>
          <t xml:space="preserve">THIS WILL AUTOMATICALLY POPULATE ONCE YOU HAVE FINISHED THE ENTIRE TRACKER
</t>
        </r>
      </text>
    </comment>
    <comment ref="AU1" authorId="1">
      <text>
        <r>
          <rPr>
            <sz val="9"/>
            <color indexed="81"/>
            <rFont val="Tahoma"/>
            <family val="2"/>
          </rPr>
          <t xml:space="preserve">Copy or manually input from last tracker
</t>
        </r>
      </text>
    </comment>
    <comment ref="AV1" authorId="1">
      <text>
        <r>
          <rPr>
            <sz val="9"/>
            <color indexed="81"/>
            <rFont val="Tahoma"/>
            <family val="2"/>
          </rPr>
          <t xml:space="preserve">Copy or manually input from last tracker
</t>
        </r>
      </text>
    </comment>
    <comment ref="AW1" authorId="1">
      <text>
        <r>
          <rPr>
            <sz val="9"/>
            <color indexed="81"/>
            <rFont val="Tahoma"/>
            <family val="2"/>
          </rPr>
          <t xml:space="preserve">THIS WILL AUTOMATICALLY POPULATE ONCE YOU HAVE FINISHED THE ENTIRE TRACKER
</t>
        </r>
      </text>
    </comment>
  </commentList>
</comments>
</file>

<file path=xl/comments3.xml><?xml version="1.0" encoding="utf-8"?>
<comments xmlns="http://schemas.openxmlformats.org/spreadsheetml/2006/main">
  <authors>
    <author>Pragati Khara</author>
    <author>tfi-111</author>
  </authors>
  <commentList>
    <comment ref="AK1" authorId="0">
      <text>
        <r>
          <rPr>
            <b/>
            <sz val="9"/>
            <color indexed="81"/>
            <rFont val="Tahoma"/>
            <family val="2"/>
          </rPr>
          <t>Copy or manually input from last tracker</t>
        </r>
        <r>
          <rPr>
            <sz val="9"/>
            <color indexed="81"/>
            <rFont val="Tahoma"/>
            <family val="2"/>
          </rPr>
          <t xml:space="preserve">
</t>
        </r>
      </text>
    </comment>
    <comment ref="AL1" authorId="0">
      <text>
        <r>
          <rPr>
            <b/>
            <sz val="9"/>
            <color indexed="81"/>
            <rFont val="Tahoma"/>
            <family val="2"/>
          </rPr>
          <t>Copy or manually input from last tracker</t>
        </r>
      </text>
    </comment>
    <comment ref="AM1" authorId="0">
      <text>
        <r>
          <rPr>
            <sz val="9"/>
            <color indexed="81"/>
            <rFont val="Tahoma"/>
            <family val="2"/>
          </rPr>
          <t xml:space="preserve">Copy or manually input from last tracker
</t>
        </r>
      </text>
    </comment>
    <comment ref="AN1" authorId="0">
      <text>
        <r>
          <rPr>
            <sz val="9"/>
            <color indexed="81"/>
            <rFont val="Tahoma"/>
            <family val="2"/>
          </rPr>
          <t xml:space="preserve">Copy or manually input from last tracker
</t>
        </r>
      </text>
    </comment>
    <comment ref="AP1" authorId="0">
      <text>
        <r>
          <rPr>
            <sz val="9"/>
            <color indexed="81"/>
            <rFont val="Tahoma"/>
            <family val="2"/>
          </rPr>
          <t xml:space="preserve">Copy or manually input from last tracker
</t>
        </r>
      </text>
    </comment>
    <comment ref="AR1" authorId="0">
      <text>
        <r>
          <rPr>
            <sz val="9"/>
            <color indexed="81"/>
            <rFont val="Tahoma"/>
            <family val="2"/>
          </rPr>
          <t xml:space="preserve">If this is a positive value, it implies growth, if it is negative, it implies a slide
</t>
        </r>
      </text>
    </comment>
    <comment ref="AS1" authorId="0">
      <text>
        <r>
          <rPr>
            <sz val="9"/>
            <color indexed="81"/>
            <rFont val="Tahoma"/>
            <family val="2"/>
          </rPr>
          <t xml:space="preserve">If this is a positive value, it implies growth, if it is negative, it implies a slide
</t>
        </r>
      </text>
    </comment>
    <comment ref="HA1" authorId="1">
      <text>
        <r>
          <rPr>
            <b/>
            <sz val="8"/>
            <color indexed="81"/>
            <rFont val="Tahoma"/>
            <family val="2"/>
          </rPr>
          <t>Factual Items</t>
        </r>
      </text>
    </comment>
    <comment ref="HB1" authorId="1">
      <text>
        <r>
          <rPr>
            <b/>
            <sz val="8"/>
            <color indexed="81"/>
            <rFont val="Tahoma"/>
            <family val="2"/>
          </rPr>
          <t>Inference Items</t>
        </r>
      </text>
    </comment>
    <comment ref="HC1" authorId="1">
      <text>
        <r>
          <rPr>
            <b/>
            <sz val="8"/>
            <color indexed="81"/>
            <rFont val="Tahoma"/>
            <family val="2"/>
          </rPr>
          <t>Critical Thinking Items</t>
        </r>
      </text>
    </comment>
    <comment ref="HD1" authorId="1">
      <text>
        <r>
          <rPr>
            <b/>
            <sz val="8"/>
            <color indexed="81"/>
            <rFont val="Tahoma"/>
            <family val="2"/>
          </rPr>
          <t>Vocabulary Items</t>
        </r>
      </text>
    </comment>
  </commentList>
</comments>
</file>

<file path=xl/comments4.xml><?xml version="1.0" encoding="utf-8"?>
<comments xmlns="http://schemas.openxmlformats.org/spreadsheetml/2006/main">
  <authors>
    <author>Pragati Khara</author>
  </authors>
  <commentList>
    <comment ref="C6" authorId="0">
      <text>
        <r>
          <rPr>
            <b/>
            <sz val="9"/>
            <color indexed="81"/>
            <rFont val="Tahoma"/>
            <family val="2"/>
          </rPr>
          <t>Fill this in by referring to your Reading A to Z levels</t>
        </r>
        <r>
          <rPr>
            <sz val="9"/>
            <color indexed="81"/>
            <rFont val="Tahoma"/>
            <family val="2"/>
          </rPr>
          <t xml:space="preserve">
</t>
        </r>
      </text>
    </comment>
    <comment ref="D6" authorId="0">
      <text>
        <r>
          <rPr>
            <sz val="9"/>
            <color indexed="81"/>
            <rFont val="Tahoma"/>
            <family val="2"/>
          </rPr>
          <t xml:space="preserve">Fill this in by referring to your Reading A to Z levels
</t>
        </r>
      </text>
    </comment>
  </commentList>
</comments>
</file>

<file path=xl/comments5.xml><?xml version="1.0" encoding="utf-8"?>
<comments xmlns="http://schemas.openxmlformats.org/spreadsheetml/2006/main">
  <authors>
    <author>tfi-111</author>
  </authors>
  <commentList>
    <comment ref="C4" authorId="0">
      <text>
        <r>
          <rPr>
            <b/>
            <sz val="8"/>
            <color indexed="81"/>
            <rFont val="Tahoma"/>
            <family val="2"/>
          </rPr>
          <t>BOY and MY scores will only populate for students who received an EOY paper.</t>
        </r>
      </text>
    </comment>
    <comment ref="D4" authorId="0">
      <text>
        <r>
          <rPr>
            <b/>
            <sz val="8"/>
            <color indexed="81"/>
            <rFont val="Tahoma"/>
            <family val="2"/>
          </rPr>
          <t>BOY and MY scores will only populate for students who received an EOY paper.</t>
        </r>
      </text>
    </comment>
  </commentList>
</comments>
</file>

<file path=xl/comments6.xml><?xml version="1.0" encoding="utf-8"?>
<comments xmlns="http://schemas.openxmlformats.org/spreadsheetml/2006/main">
  <authors>
    <author>tfi-111</author>
  </authors>
  <commentList>
    <comment ref="E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E4" authorId="0">
      <text>
        <r>
          <rPr>
            <b/>
            <sz val="8"/>
            <color indexed="81"/>
            <rFont val="Tahoma"/>
            <family val="2"/>
          </rPr>
          <t>Factual Items</t>
        </r>
      </text>
    </comment>
    <comment ref="F4" authorId="0">
      <text>
        <r>
          <rPr>
            <b/>
            <sz val="8"/>
            <color indexed="81"/>
            <rFont val="Tahoma"/>
            <family val="2"/>
          </rPr>
          <t>Inference Items</t>
        </r>
      </text>
    </comment>
    <comment ref="G4" authorId="0">
      <text>
        <r>
          <rPr>
            <b/>
            <sz val="8"/>
            <color indexed="81"/>
            <rFont val="Tahoma"/>
            <family val="2"/>
          </rPr>
          <t>Critical Thinking Items</t>
        </r>
      </text>
    </comment>
    <comment ref="H4" authorId="0">
      <text>
        <r>
          <rPr>
            <b/>
            <sz val="8"/>
            <color indexed="81"/>
            <rFont val="Tahoma"/>
            <family val="2"/>
          </rPr>
          <t>Vocabulary Items</t>
        </r>
      </text>
    </comment>
    <comment ref="D7" authorId="0">
      <text>
        <r>
          <rPr>
            <b/>
            <sz val="8"/>
            <color indexed="81"/>
            <rFont val="Tahoma"/>
            <family val="2"/>
          </rPr>
          <t>Rounded Figure</t>
        </r>
      </text>
    </comment>
  </commentList>
</comments>
</file>

<file path=xl/comments7.xml><?xml version="1.0" encoding="utf-8"?>
<comments xmlns="http://schemas.openxmlformats.org/spreadsheetml/2006/main">
  <authors>
    <author>tfi-111</author>
  </authors>
  <commentList>
    <comment ref="K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D5" authorId="0">
      <text>
        <r>
          <rPr>
            <b/>
            <sz val="8"/>
            <color indexed="81"/>
            <rFont val="Tahoma"/>
            <family val="2"/>
          </rPr>
          <t>Rounded Figure</t>
        </r>
      </text>
    </comment>
  </commentList>
</comments>
</file>

<file path=xl/comments8.xml><?xml version="1.0" encoding="utf-8"?>
<comments xmlns="http://schemas.openxmlformats.org/spreadsheetml/2006/main">
  <authors>
    <author>tfi-111</author>
  </authors>
  <commentList>
    <comment ref="C4" authorId="0">
      <text>
        <r>
          <rPr>
            <sz val="8"/>
            <color indexed="81"/>
            <rFont val="Tahoma"/>
            <family val="2"/>
          </rPr>
          <t xml:space="preserve">BOY scores will only populate for students who received an EOY paper. NR means Not Ready for Grammar Instruction
</t>
        </r>
      </text>
    </comment>
    <comment ref="D4" authorId="0">
      <text>
        <r>
          <rPr>
            <b/>
            <sz val="8"/>
            <color indexed="81"/>
            <rFont val="Tahoma"/>
            <family val="2"/>
          </rPr>
          <t>NR means Not Ready for Grammar Instruction</t>
        </r>
      </text>
    </comment>
  </commentList>
</comments>
</file>

<file path=xl/comments9.xml><?xml version="1.0" encoding="utf-8"?>
<comments xmlns="http://schemas.openxmlformats.org/spreadsheetml/2006/main">
  <authors>
    <author>tfi-111</author>
  </authors>
  <commentList>
    <comment ref="D12" authorId="0">
      <text>
        <r>
          <rPr>
            <b/>
            <sz val="8"/>
            <color indexed="81"/>
            <rFont val="Tahoma"/>
            <family val="2"/>
          </rPr>
          <t>For example, what do you include in your portfolios? What activities have you focused on?</t>
        </r>
      </text>
    </comment>
  </commentList>
</comments>
</file>

<file path=xl/sharedStrings.xml><?xml version="1.0" encoding="utf-8"?>
<sst xmlns="http://schemas.openxmlformats.org/spreadsheetml/2006/main" count="6576" uniqueCount="2780">
  <si>
    <t>Paragraph/Tree Diagram</t>
    <phoneticPr fontId="40" type="noConversion"/>
  </si>
  <si>
    <t>This sheet automatically pulls all student names from the cover sheet. However, please only enter scores for applicable students if you are doing sampling, and leave the rest of the names blank</t>
    <phoneticPr fontId="40" type="noConversion"/>
  </si>
  <si>
    <t>N/A</t>
    <phoneticPr fontId="40" type="noConversion"/>
  </si>
  <si>
    <t>5th standard</t>
    <phoneticPr fontId="40" type="noConversion"/>
  </si>
  <si>
    <t>4Grammar</t>
  </si>
  <si>
    <t>4.5Grammar</t>
  </si>
  <si>
    <t>5Vocabulary</t>
  </si>
  <si>
    <t>5.5Vocabulary</t>
  </si>
  <si>
    <t>8th grade paper 1</t>
  </si>
  <si>
    <t>Yes</t>
    <phoneticPr fontId="40" type="noConversion"/>
  </si>
  <si>
    <t>No</t>
    <phoneticPr fontId="40" type="noConversion"/>
  </si>
  <si>
    <t>N/A</t>
    <phoneticPr fontId="40" type="noConversion"/>
  </si>
  <si>
    <t>Growth from 2013 BOY to 2014 BOY</t>
    <phoneticPr fontId="40" type="noConversion"/>
  </si>
  <si>
    <t>Growth from BOY 2012 to BOY 2013</t>
    <phoneticPr fontId="40" type="noConversion"/>
  </si>
  <si>
    <t>This sheet is for analysis by 1) item type 2)section type (only applicable to 6th-8th), and 3)RC mastery (applicable to leveled papers)</t>
  </si>
  <si>
    <t>Letter - Any one</t>
    <phoneticPr fontId="40" type="noConversion"/>
  </si>
  <si>
    <t>Report/Dialogue Writing</t>
    <phoneticPr fontId="40" type="noConversion"/>
  </si>
  <si>
    <t>Growth from BOY 2012 to BOY 2014</t>
    <phoneticPr fontId="40" type="noConversion"/>
  </si>
  <si>
    <r>
      <t xml:space="preserve">RC # of students at GL </t>
    </r>
    <r>
      <rPr>
        <b/>
        <sz val="11"/>
        <color indexed="8"/>
        <rFont val="Calibri"/>
        <family val="2"/>
      </rPr>
      <t>8 or higher</t>
    </r>
    <phoneticPr fontId="40" type="noConversion"/>
  </si>
  <si>
    <t>STUDENT NAME</t>
    <phoneticPr fontId="0" type="noConversion"/>
  </si>
  <si>
    <t>RC Mastery of 6th Grade Content</t>
    <phoneticPr fontId="40" type="noConversion"/>
  </si>
  <si>
    <t>RC Mastery of 7th Grade Content</t>
    <phoneticPr fontId="40" type="noConversion"/>
  </si>
  <si>
    <t>RC Mastery of 8th Grade Content</t>
    <phoneticPr fontId="40" type="noConversion"/>
  </si>
  <si>
    <t>6.0G</t>
    <phoneticPr fontId="40" type="noConversion"/>
  </si>
  <si>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</si>
  <si>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Talking to Others:Content</t>
  </si>
  <si>
    <t>Talking to Others:Mechanics</t>
  </si>
  <si>
    <t>Talking to Others:Language</t>
  </si>
  <si>
    <t>Talking to Others:Presence</t>
  </si>
  <si>
    <t xml:space="preserve">Talking to Others:Listening </t>
  </si>
  <si>
    <t>Talking with Others:Content</t>
  </si>
  <si>
    <t>Talking with Others:Mechanics</t>
  </si>
  <si>
    <t>Talking with Others:Language</t>
  </si>
  <si>
    <t>Talking with Others:Presence</t>
  </si>
  <si>
    <t xml:space="preserve">Talking with Others:Listening </t>
  </si>
  <si>
    <t>Drama:Content</t>
  </si>
  <si>
    <t>Drama:Mechanics</t>
  </si>
  <si>
    <t>Drama:Language</t>
  </si>
  <si>
    <t>Drama:Presence</t>
  </si>
  <si>
    <t xml:space="preserve">Drama:Listening </t>
  </si>
  <si>
    <t>4.0G</t>
    <phoneticPr fontId="40" type="noConversion"/>
  </si>
  <si>
    <t>4.5G</t>
    <phoneticPr fontId="40" type="noConversion"/>
  </si>
  <si>
    <t>5.0G</t>
    <phoneticPr fontId="40" type="noConversion"/>
  </si>
  <si>
    <t>5.5 G</t>
    <phoneticPr fontId="40" type="noConversion"/>
  </si>
  <si>
    <t xml:space="preserve">RC Mastery of 8th grade content. </t>
    <phoneticPr fontId="40" type="noConversion"/>
  </si>
  <si>
    <t>STDEV of Math Mastery</t>
    <phoneticPr fontId="40" type="noConversion"/>
  </si>
  <si>
    <t>Eme. BOYRF Score</t>
    <phoneticPr fontId="40" type="noConversion"/>
  </si>
  <si>
    <t>Eme. BOY% RF Mastery</t>
    <phoneticPr fontId="40" type="noConversion"/>
  </si>
  <si>
    <t>Beg. BOYRF Score</t>
    <phoneticPr fontId="40" type="noConversion"/>
  </si>
  <si>
    <t>Beg. BOY% RF Mastery</t>
    <phoneticPr fontId="40" type="noConversion"/>
  </si>
  <si>
    <t>Writing Grade Level Mean</t>
    <phoneticPr fontId="40" type="noConversion"/>
  </si>
  <si>
    <t xml:space="preserve">RC Mastery of 6th grade content. </t>
    <phoneticPr fontId="40" type="noConversion"/>
  </si>
  <si>
    <t xml:space="preserve">RC Mastery of 7th grade content. </t>
    <phoneticPr fontId="40" type="noConversion"/>
  </si>
  <si>
    <t>7.0G</t>
    <phoneticPr fontId="40" type="noConversion"/>
  </si>
  <si>
    <t>8.0G</t>
    <phoneticPr fontId="40" type="noConversion"/>
  </si>
  <si>
    <t>1.0G</t>
    <phoneticPr fontId="40" type="noConversion"/>
  </si>
  <si>
    <t>2.0G</t>
    <phoneticPr fontId="40" type="noConversion"/>
  </si>
  <si>
    <t>2.5G</t>
    <phoneticPr fontId="40" type="noConversion"/>
  </si>
  <si>
    <t>3.0 G</t>
    <phoneticPr fontId="40" type="noConversion"/>
  </si>
  <si>
    <t>3.5G</t>
    <phoneticPr fontId="40" type="noConversion"/>
  </si>
  <si>
    <t>Mastery--&gt;</t>
  </si>
  <si>
    <t>7.0F</t>
  </si>
  <si>
    <t>7.0I</t>
  </si>
  <si>
    <t>7.0V</t>
  </si>
  <si>
    <t>7.0G</t>
  </si>
  <si>
    <t>7.0CT</t>
  </si>
  <si>
    <t>8th grade test</t>
  </si>
  <si>
    <t>8.0F</t>
  </si>
  <si>
    <t>8.0I</t>
  </si>
  <si>
    <t>8.0V</t>
  </si>
  <si>
    <t>8.0G</t>
  </si>
  <si>
    <t>8.0CT</t>
  </si>
  <si>
    <t>Section D WRITING</t>
  </si>
  <si>
    <t>Mastery-&gt;</t>
  </si>
  <si>
    <t>7.Locate words from text</t>
  </si>
  <si>
    <t>7.Convert</t>
  </si>
  <si>
    <t>7.Identify</t>
  </si>
  <si>
    <t>7.Find words that mean</t>
  </si>
  <si>
    <t>8.Answer in one sentence</t>
  </si>
  <si>
    <t>8.Personal response</t>
  </si>
  <si>
    <t xml:space="preserve">8.Format and presentation - layout, heading, date etc </t>
  </si>
  <si>
    <t xml:space="preserve">8.Content and organization - opening and closing </t>
  </si>
  <si>
    <t>8.Language and Creativity</t>
  </si>
  <si>
    <t>b2.7 a) Describe the overall structure of a story, including describing how the beginning introduces the story and the ending concludes the action</t>
    <phoneticPr fontId="40" type="noConversion"/>
  </si>
  <si>
    <t>8.0CT</t>
    <phoneticPr fontId="40" type="noConversion"/>
  </si>
  <si>
    <t>8.0V</t>
    <phoneticPr fontId="40" type="noConversion"/>
  </si>
  <si>
    <t>6th grade test</t>
  </si>
  <si>
    <t>7th grade test</t>
  </si>
  <si>
    <t>Section</t>
  </si>
  <si>
    <t>Q.no</t>
  </si>
  <si>
    <t>Item Type</t>
  </si>
  <si>
    <t>Question Type</t>
  </si>
  <si>
    <t>Marks Received</t>
  </si>
  <si>
    <t>Out of</t>
  </si>
  <si>
    <t>Sub Total</t>
  </si>
  <si>
    <t>bB.7. Identify beginning and end of stories</t>
    <phoneticPr fontId="40" type="noConversion"/>
  </si>
  <si>
    <t>Developing RF - RAZ Level</t>
    <phoneticPr fontId="40" type="noConversion"/>
  </si>
  <si>
    <t>Section A mastery --&gt;</t>
  </si>
  <si>
    <t>Section B</t>
  </si>
  <si>
    <t>Mastery ---&gt;</t>
  </si>
  <si>
    <t>Section C</t>
  </si>
  <si>
    <t>bB.11 State simple connections to characters and events in the story and their own life.</t>
    <phoneticPr fontId="40" type="noConversion"/>
  </si>
  <si>
    <t>7th grade WRITING</t>
  </si>
  <si>
    <t>6th grade writing</t>
  </si>
  <si>
    <t>8th grade writing</t>
  </si>
  <si>
    <t>6.True or false</t>
  </si>
  <si>
    <t>6.Free response</t>
  </si>
  <si>
    <t>6.Complete the sentence</t>
  </si>
  <si>
    <t>6.Match meanings</t>
  </si>
  <si>
    <t>6.Apply</t>
  </si>
  <si>
    <t>6.Information transfer</t>
  </si>
  <si>
    <t>6.Locate words from text</t>
  </si>
  <si>
    <t>6.Convert</t>
  </si>
  <si>
    <t>6.Identify</t>
  </si>
  <si>
    <t>6.Find words that mean</t>
  </si>
  <si>
    <t>6.Answer in one sentence</t>
  </si>
  <si>
    <t>6.Personal response</t>
  </si>
  <si>
    <t xml:space="preserve">6.Format and presentation - layout, heading, date etc </t>
  </si>
  <si>
    <t xml:space="preserve">6.Content and organization - opening and closing </t>
  </si>
  <si>
    <t>6.Language and Creativity</t>
  </si>
  <si>
    <t>7.True or false</t>
  </si>
  <si>
    <t>7.Complete the sentence</t>
  </si>
  <si>
    <t>7.Free response</t>
  </si>
  <si>
    <t>7.Match meanings</t>
  </si>
  <si>
    <t>7.Apply</t>
  </si>
  <si>
    <t>7.Information transfer</t>
  </si>
  <si>
    <t>7.Language and Creativity</t>
  </si>
  <si>
    <t>8.True or false</t>
  </si>
  <si>
    <t>8.Complete the sentence</t>
  </si>
  <si>
    <t>8.Free response</t>
  </si>
  <si>
    <t>8.Match meanings</t>
  </si>
  <si>
    <t>8.Apply</t>
  </si>
  <si>
    <t>8.Identify</t>
  </si>
  <si>
    <t>8.Find words that mean</t>
  </si>
  <si>
    <t>b2.12 Describes personal response  to a text and relates it to ones prior knowledge and experience</t>
    <phoneticPr fontId="40" type="noConversion"/>
  </si>
  <si>
    <t>Question type--&gt;</t>
  </si>
  <si>
    <t xml:space="preserve">B.10 – Describe characters, settings and events </t>
    <phoneticPr fontId="40" type="noConversion"/>
  </si>
  <si>
    <t>1.5Grammar</t>
  </si>
  <si>
    <t>1.5Grammar</t>
    <phoneticPr fontId="40" type="noConversion"/>
  </si>
  <si>
    <t>2Vocabulary</t>
    <phoneticPr fontId="40" type="noConversion"/>
  </si>
  <si>
    <t>2Grammar</t>
    <phoneticPr fontId="40" type="noConversion"/>
  </si>
  <si>
    <t>b2.9 Describe characters in a story (e.g., a character’s thoughts, words, or actions) and major events in the plot-the problems and solutions</t>
    <phoneticPr fontId="40" type="noConversion"/>
  </si>
  <si>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</si>
  <si>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</si>
  <si>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b2.10 a) Identify the main idea of a story and describe and anticipates events, resolution, and character changes</t>
    <phoneticPr fontId="40" type="noConversion"/>
  </si>
  <si>
    <t>B.7 Identify beginning and end of stories</t>
  </si>
  <si>
    <t>7.0F</t>
    <phoneticPr fontId="40" type="noConversion"/>
  </si>
  <si>
    <t>7.0I</t>
    <phoneticPr fontId="40" type="noConversion"/>
  </si>
  <si>
    <t>B.9  Identify character, settings and main events in a story</t>
  </si>
  <si>
    <t>7.0CT</t>
    <phoneticPr fontId="40" type="noConversion"/>
  </si>
  <si>
    <t>7.0V</t>
    <phoneticPr fontId="40" type="noConversion"/>
  </si>
  <si>
    <t>8.0F</t>
    <phoneticPr fontId="40" type="noConversion"/>
  </si>
  <si>
    <t>8.0I</t>
    <phoneticPr fontId="40" type="noConversion"/>
  </si>
  <si>
    <t>B.10 Describe characters, settings and events</t>
  </si>
  <si>
    <t>Mastery of 8th Grade Content</t>
    <phoneticPr fontId="40" type="noConversion"/>
  </si>
  <si>
    <t>Mastery of 7th Grade Content</t>
    <phoneticPr fontId="40" type="noConversion"/>
  </si>
  <si>
    <t>Mastery of 6th Grade Content</t>
    <phoneticPr fontId="40" type="noConversion"/>
  </si>
  <si>
    <t>Information transfer to list</t>
  </si>
  <si>
    <t>Information transfer to table</t>
  </si>
  <si>
    <t>____/30</t>
  </si>
  <si>
    <t>____/5</t>
  </si>
  <si>
    <t>Writing</t>
  </si>
  <si>
    <t>Letter - Any one</t>
  </si>
  <si>
    <t>Report/Dialogue Writing</t>
  </si>
  <si>
    <t>Paragraph/Tree Diagram</t>
  </si>
  <si>
    <t>____/65</t>
  </si>
  <si>
    <t>2.7 a) Describe the overall structure of a story, including describing how the beginning introduces the story and the ending concludes the action</t>
  </si>
  <si>
    <t xml:space="preserve">Dear Fellow. This sheet gives you the mastery over every learning goal for every student at that level. Take cell D4 for example - it tells you the average mastery over learning goal E.7 for all students at Emergent. </t>
    <phoneticPr fontId="40" type="noConversion"/>
  </si>
  <si>
    <t>B.11 State simple connections to characters and events in the story and their own life.</t>
  </si>
  <si>
    <r>
      <t>Vocabulary</t>
    </r>
    <r>
      <rPr>
        <sz val="10"/>
        <color indexed="8"/>
        <rFont val="Times New Roman"/>
        <family val="1"/>
      </rPr>
      <t xml:space="preserve"> </t>
    </r>
  </si>
  <si>
    <t>Section D (D1)</t>
  </si>
  <si>
    <t>Section D (D2)</t>
  </si>
  <si>
    <t>Counterview/Speech</t>
  </si>
  <si>
    <t>____/20</t>
  </si>
  <si>
    <t>____/70</t>
  </si>
  <si>
    <t xml:space="preserve">Section A </t>
  </si>
  <si>
    <t>bB.7 Identify beginning and end of stories</t>
  </si>
  <si>
    <t>bB.9  Identify character, settings and main events in a story</t>
    <phoneticPr fontId="40" type="noConversion"/>
  </si>
  <si>
    <t>bB.10 Describe characters, settings and events</t>
    <phoneticPr fontId="40" type="noConversion"/>
  </si>
  <si>
    <r>
      <t>E.9- Identify characters, settings and main events in a story read aloud to them</t>
    </r>
    <r>
      <rPr>
        <sz val="11"/>
        <rFont val="Times New Roman"/>
        <family val="1"/>
      </rPr>
      <t>.</t>
    </r>
  </si>
  <si>
    <r>
      <t xml:space="preserve">E.10 – </t>
    </r>
    <r>
      <rPr>
        <sz val="10"/>
        <rFont val="Times New Roman"/>
        <family val="1"/>
      </rPr>
      <t>Describe characters, setting and events</t>
    </r>
  </si>
  <si>
    <r>
      <t xml:space="preserve">E.11 – </t>
    </r>
    <r>
      <rPr>
        <sz val="10"/>
        <rFont val="Times New Roman"/>
        <family val="1"/>
      </rPr>
      <t>State simple connections to characters and events in the story and their own life.</t>
    </r>
  </si>
  <si>
    <t>E.9- Identify characters, settings and main events in a story read aloud to them.</t>
  </si>
  <si>
    <t>7.Answer in one sentence</t>
  </si>
  <si>
    <t>7.Personal response</t>
  </si>
  <si>
    <t xml:space="preserve">7.Format and presentation - layout, heading, date etc </t>
  </si>
  <si>
    <r>
      <t>1.7</t>
    </r>
    <r>
      <rPr>
        <sz val="14"/>
        <rFont val="Times New Roman"/>
        <family val="1"/>
      </rPr>
      <t xml:space="preserve"> </t>
    </r>
    <r>
      <rPr>
        <sz val="10"/>
        <rFont val="Times New Roman"/>
        <family val="1"/>
      </rPr>
      <t>Retell a story with the beginning, middle and end</t>
    </r>
  </si>
  <si>
    <t>Factual</t>
  </si>
  <si>
    <t>1.9 Describe characters, settings, and major events in a story, using key details</t>
  </si>
  <si>
    <t>Inferential</t>
  </si>
  <si>
    <t>8.Information transfer</t>
  </si>
  <si>
    <t>8.Locate words from text</t>
  </si>
  <si>
    <t>8.Convert</t>
  </si>
  <si>
    <t>b3.12 Describe one’s own reaction to the text and personal response</t>
    <phoneticPr fontId="40" type="noConversion"/>
  </si>
  <si>
    <t>3.0I</t>
    <phoneticPr fontId="40" type="noConversion"/>
  </si>
  <si>
    <t>Grammar-preposition</t>
  </si>
  <si>
    <t>Grammar-verbs</t>
  </si>
  <si>
    <t>Grammar-adverbs</t>
  </si>
  <si>
    <r>
      <t>1.9</t>
    </r>
    <r>
      <rPr>
        <sz val="14"/>
        <rFont val="Times New Roman"/>
        <family val="1"/>
      </rPr>
      <t xml:space="preserve"> </t>
    </r>
    <r>
      <rPr>
        <sz val="10"/>
        <rFont val="Times New Roman"/>
        <family val="1"/>
      </rPr>
      <t>Describe characters, settings, and major events in a story, using key details.</t>
    </r>
  </si>
  <si>
    <t>2.5Vocabulary</t>
    <phoneticPr fontId="40" type="noConversion"/>
  </si>
  <si>
    <t>2.5Grammar</t>
    <phoneticPr fontId="40" type="noConversion"/>
  </si>
  <si>
    <t>3Vocabulary</t>
    <phoneticPr fontId="40" type="noConversion"/>
  </si>
  <si>
    <t>3Grammar</t>
    <phoneticPr fontId="40" type="noConversion"/>
  </si>
  <si>
    <t>3Grammar</t>
    <phoneticPr fontId="40" type="noConversion"/>
  </si>
  <si>
    <t>FICTION OR NON-FICTION</t>
    <phoneticPr fontId="40" type="noConversion"/>
  </si>
  <si>
    <t>0.0Vocabulary</t>
    <phoneticPr fontId="40" type="noConversion"/>
  </si>
  <si>
    <t>2OA.4 Use addition to find the total number of objects arranged in rectangular arrays</t>
  </si>
  <si>
    <t>Grammar –Conjunctions</t>
  </si>
  <si>
    <t>bB.7 Identify beginning and end of stories</t>
    <phoneticPr fontId="40" type="noConversion"/>
  </si>
  <si>
    <t>1Vocabulary</t>
    <phoneticPr fontId="40" type="noConversion"/>
  </si>
  <si>
    <t>1Grammar</t>
    <phoneticPr fontId="40" type="noConversion"/>
  </si>
  <si>
    <t>1.5Vocabulary</t>
    <phoneticPr fontId="40" type="noConversion"/>
  </si>
  <si>
    <t>b3.7a) Describe how the chapters end and begin, how they relate to each other.</t>
    <phoneticPr fontId="40" type="noConversion"/>
  </si>
  <si>
    <t>b3.9.a) Describe characters and events, specific details and factual evidence from the text</t>
    <phoneticPr fontId="40" type="noConversion"/>
  </si>
  <si>
    <t>Grammar-homophones</t>
  </si>
  <si>
    <t>Grammar-adjectives and verbs</t>
  </si>
  <si>
    <t>Grammar-opposites</t>
  </si>
  <si>
    <t>Grammar-nouns</t>
  </si>
  <si>
    <t>Grammar-pronoun</t>
  </si>
  <si>
    <t>.2Vocabulary</t>
    <phoneticPr fontId="40" type="noConversion"/>
  </si>
  <si>
    <t>3.7a) Describe how the chapters end and begin, how they relate to each other.</t>
  </si>
  <si>
    <t>3.9.a) Describe characters and events, specific details and factual evidence from the text</t>
  </si>
  <si>
    <t>3.10.b) Describe ideas, events, characters in the text with reference to prior knowledge and experience</t>
  </si>
  <si>
    <t>3.10.a) Describe development of the characters and events in the text expanding on the factual details</t>
  </si>
  <si>
    <t>3.11. Identify the authors perspective and express personal perspective</t>
  </si>
  <si>
    <t>Vocabulary- making sentence</t>
  </si>
  <si>
    <t>Grammar-adverb</t>
  </si>
  <si>
    <t>Grammar-uncountable nouns</t>
  </si>
  <si>
    <t>Grammar-tenses</t>
  </si>
  <si>
    <t>Grammar-conjunction</t>
  </si>
  <si>
    <t xml:space="preserve">Grammar – Pronouns </t>
  </si>
  <si>
    <t>3.9.b) Describe the main idea of the text using specific factual details</t>
  </si>
  <si>
    <t>Vocabulary- making sentences</t>
  </si>
  <si>
    <t>Grammar-adjectives and adverbs</t>
  </si>
  <si>
    <t>Grammar-singular and plural</t>
  </si>
  <si>
    <r>
      <t xml:space="preserve">B.10 </t>
    </r>
    <r>
      <rPr>
        <sz val="10"/>
        <color indexed="8"/>
        <rFont val="Times New Roman"/>
        <family val="1"/>
      </rPr>
      <t xml:space="preserve"> </t>
    </r>
    <r>
      <rPr>
        <sz val="11"/>
        <color indexed="8"/>
        <rFont val="Times New Roman"/>
        <family val="1"/>
      </rPr>
      <t>Describe characters, settings and events</t>
    </r>
  </si>
  <si>
    <t>Item type</t>
  </si>
  <si>
    <t>Question type</t>
  </si>
  <si>
    <t>BOY% Mastery</t>
    <phoneticPr fontId="2" type="noConversion"/>
  </si>
  <si>
    <t>Inference</t>
  </si>
  <si>
    <t>Grammar</t>
  </si>
  <si>
    <t>____/10</t>
  </si>
  <si>
    <t>Fill in the blanks</t>
  </si>
  <si>
    <t>Total</t>
  </si>
  <si>
    <t>2.12 Describes personal response  to a text and relates it to ones prior knowledge and experience</t>
  </si>
  <si>
    <t xml:space="preserve">2.11 Describes likes and dislikes in response to the authors viewpoint and perspective (where this is over) and supports it with a reason </t>
  </si>
  <si>
    <t>Vocabulary-meanings</t>
  </si>
  <si>
    <t>At BOY, students in this classroom were acting in ways that were primarily:</t>
  </si>
  <si>
    <t>Compare/Synthesize-Question tags</t>
  </si>
  <si>
    <t>Compare/Synthesize-Punctuations</t>
  </si>
  <si>
    <t>B.10  Describe characters, settings and events</t>
  </si>
  <si>
    <t xml:space="preserve">Vocabulary </t>
  </si>
  <si>
    <t>At MY, students in your classroom were acting in ways that are primarily:</t>
    <phoneticPr fontId="40" type="noConversion"/>
  </si>
  <si>
    <t>At MY, students in this classroom were acting in ways that are primarily:</t>
  </si>
  <si>
    <t>At EOY, students in your classroom are acting in ways that are primarily:</t>
    <phoneticPr fontId="40" type="noConversion"/>
  </si>
  <si>
    <t>At EOY, students in this classroom are acting in ways that are primarily:</t>
  </si>
  <si>
    <t>.5Vocabulary</t>
    <phoneticPr fontId="40" type="noConversion"/>
  </si>
  <si>
    <r>
      <t xml:space="preserve">E.7 – </t>
    </r>
    <r>
      <rPr>
        <sz val="10"/>
        <rFont val="Times New Roman"/>
        <family val="1"/>
      </rPr>
      <t>Retell a story with major events in sequence</t>
    </r>
  </si>
  <si>
    <t>Grammar-Plurals</t>
  </si>
  <si>
    <t>Grammar-Tenses</t>
  </si>
  <si>
    <t>Rate your use of student portfolios with 1 being you don't have student portfolios and 6 being highly effective and frequent use of portfolios:</t>
  </si>
  <si>
    <t>5Vocabulary</t>
    <phoneticPr fontId="40" type="noConversion"/>
  </si>
  <si>
    <t>Vocabulary- making a sentence</t>
  </si>
  <si>
    <t>Grammar-nouns and verbs</t>
  </si>
  <si>
    <t>Grammar-prepositions</t>
  </si>
  <si>
    <t>Grammar-pronouns</t>
  </si>
  <si>
    <t>Grammar-conjunctions</t>
  </si>
  <si>
    <t>Grammar-articles</t>
  </si>
  <si>
    <t>Grammar-punctuation</t>
  </si>
  <si>
    <t>B.9- Identify character, settings and main events in a story.</t>
  </si>
  <si>
    <t>Vocabulary</t>
  </si>
  <si>
    <t>STANDARD DESCRIPTION</t>
  </si>
  <si>
    <t>BLOOMS LEVEL</t>
  </si>
  <si>
    <t>1.11 Identifies and states some simple comments about preferences and similarities  with ones own prior experience</t>
  </si>
  <si>
    <t>Critical Thinking</t>
  </si>
  <si>
    <t>Vocabulary-opposites</t>
  </si>
  <si>
    <t xml:space="preserve">Identify </t>
  </si>
  <si>
    <t>Vocabulary-meaning</t>
  </si>
  <si>
    <t>Identify</t>
  </si>
  <si>
    <t>Apply</t>
  </si>
  <si>
    <t xml:space="preserve">7.Content and organization - opening and closing </t>
  </si>
  <si>
    <t>b3.10.a) Describe development of the characters and events in the text expanding on the factual details</t>
    <phoneticPr fontId="40" type="noConversion"/>
  </si>
  <si>
    <t>b3.10.b) Describe ideas, events, characters in the text with reference to prior knowledge and experience</t>
    <phoneticPr fontId="40" type="noConversion"/>
  </si>
  <si>
    <t xml:space="preserve">b2.11 Describes likes and dislikes in response to the authors viewpoint and perspective (where this is over) and supports it with a reason </t>
    <phoneticPr fontId="40" type="noConversion"/>
  </si>
  <si>
    <t>2OA.1 Use addition and subtraction within 100</t>
  </si>
  <si>
    <t>2OA.2 Fluently add and subtract within 20</t>
  </si>
  <si>
    <t>2OA.3 Determine whether a group of objects (up to 20) has an odd or even  number of members</t>
  </si>
  <si>
    <t>Grammar- Punctuation</t>
  </si>
  <si>
    <t>1.9 Describe characters, settings, and major events in a story, using key details.</t>
  </si>
  <si>
    <t>3.12 Describe one’s own reaction to the text and personal response</t>
  </si>
  <si>
    <t>Grammar-Proper nouns &amp; Adjective</t>
  </si>
  <si>
    <t>Grammar-Conjunction</t>
  </si>
  <si>
    <t>Grammar-Countable &amp; Uncountable nouns</t>
  </si>
  <si>
    <t>Grammar - Conjunction</t>
  </si>
  <si>
    <t>Grammar - Prepositions</t>
  </si>
  <si>
    <t>Grammar - Adjectives and Nouns</t>
  </si>
  <si>
    <t>Grammar - Punctuations</t>
  </si>
  <si>
    <t>Grammar – Homophones</t>
  </si>
  <si>
    <t xml:space="preserve">1.10. b) Use prior knowledge to understand events and actions. </t>
  </si>
  <si>
    <t>1.11  Identifies and states some simple comments about preferences and similarities with one’s own prior experience</t>
  </si>
  <si>
    <t>Vocabulary-opposite</t>
  </si>
  <si>
    <t>Grammar-naming words</t>
  </si>
  <si>
    <t>Grammar- action words</t>
  </si>
  <si>
    <t>Grammar- determiners</t>
  </si>
  <si>
    <t>b1.9 Describe characters, settings, and major events in a story, using key details.</t>
    <phoneticPr fontId="40" type="noConversion"/>
  </si>
  <si>
    <t xml:space="preserve">b1.10. b) Use prior knowledge to understand events and actions. </t>
    <phoneticPr fontId="40" type="noConversion"/>
  </si>
  <si>
    <t>b1.11  Identifies and states some simple comments about preferences and similarities with one’s own prior experience</t>
    <phoneticPr fontId="40" type="noConversion"/>
  </si>
  <si>
    <t>6RP-1 Understand the concept of a ratio and use ratio language to describe a ratio relationship between two quantities.</t>
    <phoneticPr fontId="40" type="noConversion"/>
  </si>
  <si>
    <t>Grammar-Relative Pronouns</t>
  </si>
  <si>
    <t>Grammar-Conjunctions</t>
  </si>
  <si>
    <t>Grammar -Reported speech</t>
  </si>
  <si>
    <t>Grammar-punctuations</t>
  </si>
  <si>
    <t>b1.7 Retell a story with the beginning, middle and end</t>
    <phoneticPr fontId="40" type="noConversion"/>
  </si>
  <si>
    <t>2NBT.4 Compare two three-digit numbers based on meanings of the hundreds, tens, and ones digits</t>
  </si>
  <si>
    <t>2NBT.5 Fluently add and subtract within 100</t>
  </si>
  <si>
    <t>2NBT.7 Add and subtract within 1000</t>
  </si>
  <si>
    <t>2NBT.8 Mentally add 10 or 100 to a given number</t>
  </si>
  <si>
    <t>TO BE FILLED OUT BY FELLOWS</t>
  </si>
  <si>
    <t>TO BE FILLED OUT BY PROGRAM MANAGERS</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</si>
  <si>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</si>
  <si>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</si>
  <si>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</si>
  <si>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Grammar-Types of sentences</t>
  </si>
  <si>
    <t>Question Tags</t>
  </si>
  <si>
    <t>Adverbs</t>
  </si>
  <si>
    <t>Grammar -Degrees of Comparison</t>
  </si>
  <si>
    <t>Grammar -Tenses</t>
  </si>
  <si>
    <t>Grammar-Modal Auxiliary Verb</t>
  </si>
  <si>
    <t xml:space="preserve">B.11 – State simple connections to characters and events in the story and their own life. </t>
  </si>
  <si>
    <t>2014 EOY Grade Level</t>
    <phoneticPr fontId="40" type="noConversion"/>
  </si>
  <si>
    <t>&lt;-- % of content taught</t>
    <phoneticPr fontId="40" type="noConversion"/>
  </si>
  <si>
    <t>Grammar- Tenses</t>
  </si>
  <si>
    <t>Grammar-Adjectives</t>
  </si>
  <si>
    <t>Grammar-Pronouns</t>
  </si>
  <si>
    <t>Grammar-Adverb</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</si>
  <si>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</si>
  <si>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Grammar-plurals</t>
  </si>
  <si>
    <t>Grammar-Nouns</t>
  </si>
  <si>
    <t>abhimanyu.gehlot@teachforindia.org</t>
  </si>
  <si>
    <t>Dr. Nini Gehlot</t>
  </si>
  <si>
    <t>803 B Creek Crest, Model Town, 4 Bunglaws, Andheri West, 400053</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</si>
  <si>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</si>
  <si>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</si>
  <si>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</si>
  <si>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</si>
  <si>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</si>
  <si>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</si>
  <si>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</si>
  <si>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</si>
  <si>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Grammar-Opposite</t>
  </si>
  <si>
    <t>Compare/Synthesize</t>
  </si>
  <si>
    <t>1.7 Retell a story with the beginning, middle and end</t>
  </si>
  <si>
    <t>Grammar-Nouns &amp; Verbs</t>
  </si>
  <si>
    <t>Grammar-Determiners</t>
  </si>
  <si>
    <t>Grammar-Articles</t>
  </si>
  <si>
    <t>Grammar-Opposites</t>
  </si>
  <si>
    <t>Grammar-Punctuation</t>
  </si>
  <si>
    <t>5.5 G</t>
  </si>
  <si>
    <t>Grammar- Determiners</t>
  </si>
  <si>
    <t>Grammar- Noun as naming word</t>
  </si>
  <si>
    <t>Grammar- Punctuation (capital letter, full stop)</t>
  </si>
  <si>
    <t>E.11 – State simple connections to characters and events in the story and their own life.</t>
  </si>
  <si>
    <t>B.10 – Describe characters, settings and events</t>
  </si>
  <si>
    <t>B.7 – Identify beginning and end of stories</t>
  </si>
  <si>
    <t xml:space="preserve">B.10 – Describe characters, settings and events </t>
  </si>
  <si>
    <t xml:space="preserve">Grammar – Verbs and Nouns </t>
  </si>
  <si>
    <t>6RP-2 Understand the concept of a unit rate</t>
    <phoneticPr fontId="40" type="noConversion"/>
  </si>
  <si>
    <t>2NBT.1 Understand that the three digits of a three-digit number represent</t>
  </si>
  <si>
    <t>Grammar-Singular</t>
  </si>
  <si>
    <t>Grammar-Prepositions</t>
  </si>
  <si>
    <t>Grammar-Uncountable nouns</t>
  </si>
  <si>
    <t>1.10 b) Use prior knowledge to understand events and actions</t>
  </si>
  <si>
    <t>25, Desire Culbavour, Church Street, off LBS marg, Kurla, Mumbai - 400070</t>
  </si>
  <si>
    <t>Pramod</t>
  </si>
  <si>
    <t>Pujari</t>
  </si>
  <si>
    <t>E57 greater Kailash I enclave, Delhi 110048</t>
  </si>
  <si>
    <t>Amanda</t>
  </si>
  <si>
    <t>Baca</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</si>
  <si>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</si>
  <si>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</si>
  <si>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</si>
  <si>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</si>
  <si>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</si>
  <si>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</si>
  <si>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</si>
  <si>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</si>
  <si>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</si>
  <si>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</si>
  <si>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</si>
  <si>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</si>
  <si>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</si>
  <si>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</si>
  <si>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</si>
  <si>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Shivendu</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</si>
  <si>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</si>
  <si>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</si>
  <si>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tushar.ansurkar@teachforindia.org</t>
  </si>
  <si>
    <t>Vijay Ansurkar</t>
  </si>
  <si>
    <t>13/14 Dwell Inn B, Marian Colony, Borivali(W), Mumbai-400103</t>
  </si>
  <si>
    <t>Florencio</t>
  </si>
  <si>
    <t>D'Souza</t>
  </si>
  <si>
    <t>Administration Manager</t>
  </si>
  <si>
    <t>florencio@teachforindia.org</t>
  </si>
  <si>
    <t>(022)25042763 / 9220511846</t>
  </si>
  <si>
    <t>Mantri Residency, Building no. 7, Flat. 204, Hulimavu, Banerghatta Road, Bangalore - 560076</t>
  </si>
  <si>
    <t>Suresh</t>
  </si>
  <si>
    <t>S. Barucha</t>
  </si>
  <si>
    <t>4/50, Guru Prasad Soc, Bund Garden Rd. Pune - 411001</t>
  </si>
  <si>
    <t>Pragati</t>
  </si>
  <si>
    <t>Khara</t>
  </si>
  <si>
    <t>(4477)93610509</t>
  </si>
  <si>
    <t>John Travlos</t>
  </si>
  <si>
    <t>D 413, 3rd floor, Defence colony</t>
  </si>
  <si>
    <t>Madeleine</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</si>
  <si>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</si>
  <si>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</si>
  <si>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</si>
  <si>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</si>
  <si>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</si>
  <si>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</si>
  <si>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</si>
  <si>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</si>
  <si>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</si>
  <si>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</si>
  <si>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</si>
  <si>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</si>
  <si>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</si>
  <si>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</si>
  <si>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</si>
  <si>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</si>
  <si>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</si>
  <si>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</si>
  <si>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</si>
  <si>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</si>
  <si>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</si>
  <si>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</si>
  <si>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</si>
  <si>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</si>
  <si>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</si>
  <si>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</si>
  <si>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</si>
  <si>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</si>
  <si>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</si>
  <si>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</si>
  <si>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</si>
  <si>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Deepak Nagnath Kamble</t>
  </si>
  <si>
    <t>2NBT.2 Count within 1000; skip-count by 5s, 10s, and 100s.</t>
  </si>
  <si>
    <t>Recruitment Manager</t>
  </si>
  <si>
    <t>mohit.arora@teachforindia.org</t>
  </si>
  <si>
    <t>Kiran Arora</t>
  </si>
  <si>
    <t>Marvel Residency, Flat No. 7, Plot No. 394, South Main Road Koregaon Park, Pune 411 001</t>
  </si>
  <si>
    <t>TFALL</t>
  </si>
  <si>
    <t>Anita D</t>
    <phoneticPr fontId="40" type="noConversion"/>
  </si>
  <si>
    <t>Anita M</t>
    <phoneticPr fontId="40" type="noConversion"/>
  </si>
  <si>
    <t>Succurine D’Souza</t>
  </si>
  <si>
    <t>702, Belscot Building, Andheri Link Road, Lokhandwala, Near Infinity Mall, Mumabi- 53</t>
  </si>
  <si>
    <t>C-78, Sector 40, NOIDA, UP-201301</t>
  </si>
  <si>
    <t>Gehlot</t>
  </si>
  <si>
    <t>Administrative Associate</t>
  </si>
  <si>
    <t>pramod.pujari@teachforindia.org</t>
  </si>
  <si>
    <t>Kashiram Pujari</t>
  </si>
  <si>
    <t>Pramod Pujari, D- Wing, 4th Floor,Flat No 403, New Aakash Deep Co-Op Hsg Society, Opposite to Fun Fiesta Theatre, Nalasopara (W)</t>
  </si>
  <si>
    <t>Atish</t>
  </si>
  <si>
    <t>Office Coordinator</t>
  </si>
  <si>
    <t>F-422, Sena Vihar, Opp Jal Vayu Vihar, Kalyan Nagar Post, Kamanahalli main road, Bangalore - 560043</t>
  </si>
  <si>
    <t>Nandini</t>
  </si>
  <si>
    <t>Sethi</t>
  </si>
  <si>
    <t>nandini.sethi@teachforindia.org</t>
  </si>
  <si>
    <t>Full time</t>
  </si>
  <si>
    <t>Chatterjee</t>
  </si>
  <si>
    <t>Senior Program Manager</t>
  </si>
  <si>
    <t>shivani.gandhi@teachforindia.org</t>
  </si>
  <si>
    <t>Meghana Singh</t>
  </si>
  <si>
    <t>17, Shri Ram Colony, Jhansi Road, Lashkar, Gwalior</t>
  </si>
  <si>
    <t>Vernon Noel</t>
  </si>
  <si>
    <t>Noronha</t>
  </si>
  <si>
    <t>vernon.noronha@teachforindia.org</t>
  </si>
  <si>
    <t>(0824)2495064</t>
  </si>
  <si>
    <t>E.S Noronha</t>
  </si>
  <si>
    <t>Sweet Home 4-3-383, Kodialguthu East, Mangalore</t>
  </si>
  <si>
    <t>Sriram</t>
  </si>
  <si>
    <t>Chemuturi</t>
  </si>
  <si>
    <t>sriram.chemuturi@teachforindia.org</t>
  </si>
  <si>
    <t>C.Ranga Rao</t>
  </si>
  <si>
    <t>anna.key@teachforindia.org / anna.key@teachforall.org</t>
  </si>
  <si>
    <t>7498972721 /
00115106526030</t>
  </si>
  <si>
    <t>Ram Nagar Ravate Compound No 1, Navnath Seva Mandal, Surekha Smurti Chawl,, Room No 8, Tembhipada Road, Bhandup (W), Mumbai-400078</t>
  </si>
  <si>
    <t>Akhade</t>
  </si>
  <si>
    <t>anil.akhade@teachforindia.org</t>
  </si>
  <si>
    <t>sonia.dsouza@teachforindia.org</t>
  </si>
  <si>
    <t>Kunti D'Souza</t>
  </si>
  <si>
    <t>C - 101, Akruti Aneri, Behind Marol Maroshi Bus Depot, Andheri East, Mumbai - 400059</t>
  </si>
  <si>
    <t>Rimple</t>
  </si>
  <si>
    <t>Gadhvi</t>
  </si>
  <si>
    <t>Development Manager</t>
  </si>
  <si>
    <t>Nehal</t>
  </si>
  <si>
    <t>Jadon</t>
  </si>
  <si>
    <t>2-208, Sai's Dream Castles, Nizampet Road, Hydernagar, Kukatpally, Hyderabad-500085</t>
  </si>
  <si>
    <t>022 27662469 / 9820336956</t>
  </si>
  <si>
    <t>12, White House, 50G Pedder Road, Mumbai 400026.</t>
  </si>
  <si>
    <t>Anshuman</t>
  </si>
  <si>
    <t>Vikas</t>
  </si>
  <si>
    <t>Plakkot</t>
  </si>
  <si>
    <t>Grammar-Adverbs</t>
  </si>
  <si>
    <r>
      <t>Grammar-Question tags</t>
    </r>
    <r>
      <rPr>
        <sz val="5"/>
        <rFont val="Times New Roman"/>
        <family val="1"/>
      </rPr>
      <t xml:space="preserve"> </t>
    </r>
  </si>
  <si>
    <t>Grammar-Degrees of Comparison</t>
  </si>
  <si>
    <t>Grammar-Verbs</t>
  </si>
  <si>
    <t>Ram Nagar Ravate Compound No 1, Navnath Seva Mandal, Bhakti Pradeep Chawl, Room No 8, Tembhipada Road, Bhandup (W), Mumbai-400078</t>
  </si>
  <si>
    <t>Tushar</t>
  </si>
  <si>
    <t>Ansurkar</t>
  </si>
  <si>
    <t>35 Union Park, Geetanjali building, 2nd floor, Flat number 4, Chembur, Mumbai 400071</t>
  </si>
  <si>
    <t>ankana.sheth@teachforindia.org</t>
  </si>
  <si>
    <t>Ushma Sheth</t>
  </si>
  <si>
    <t>Sharmishtha</t>
  </si>
  <si>
    <t>Bose</t>
  </si>
  <si>
    <t>sharmishta.bose@teachforindia.org</t>
  </si>
  <si>
    <t>H. No - 194, Pocket IV, Sector II, Rohini, New Delhi - 110085</t>
  </si>
  <si>
    <t>Sunny</t>
  </si>
  <si>
    <t>Daffodils Building, Bhakti park (Next to IMAX), Wadala. Mumbai 400037</t>
  </si>
  <si>
    <t>Rahul</t>
  </si>
  <si>
    <t>Panda</t>
  </si>
  <si>
    <t>Dr. A.N. Shukla</t>
  </si>
  <si>
    <t>Shukla</t>
  </si>
  <si>
    <t>Manager, Impact</t>
  </si>
  <si>
    <t>pragati.khara@teachforindia.org</t>
  </si>
  <si>
    <t>Alka Khara</t>
  </si>
  <si>
    <t>Divya</t>
  </si>
  <si>
    <t>Puri</t>
  </si>
  <si>
    <t>Selection Associate</t>
  </si>
  <si>
    <t>Ayesha</t>
  </si>
  <si>
    <t>Jhunjhunwala</t>
  </si>
  <si>
    <t>Krajewski</t>
  </si>
  <si>
    <t>madeleine.krajewski@teachforindia.org</t>
  </si>
  <si>
    <t>(4479)71850067</t>
  </si>
  <si>
    <t>Adam Krajewski</t>
  </si>
  <si>
    <t>Vignesh</t>
  </si>
  <si>
    <t>Krishnan</t>
  </si>
  <si>
    <t>502 Crystal Court, Near Powai Police Station, Rambaug, Powai. (Mumbai)</t>
  </si>
  <si>
    <t>Aggarwal</t>
  </si>
  <si>
    <t>Technology Director</t>
  </si>
  <si>
    <t>Subramanian</t>
  </si>
  <si>
    <t>Recruitment Associate</t>
  </si>
  <si>
    <t>amrita.s@teachforindia.org</t>
  </si>
  <si>
    <t>Radhika Subramanian</t>
  </si>
  <si>
    <t>Part Time</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</si>
  <si>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</si>
  <si>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</si>
  <si>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</si>
  <si>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</si>
  <si>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</si>
  <si>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</si>
  <si>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</si>
  <si>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</si>
  <si>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</si>
  <si>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Lalit Kariwala</t>
  </si>
  <si>
    <t>(022)22804679</t>
  </si>
  <si>
    <t>S N Mishra</t>
  </si>
  <si>
    <t>A-102 Raj Mandir, Off Yari road, Versova, Andheri (West), Mumbai - 400061.</t>
  </si>
  <si>
    <t>Aniket</t>
  </si>
  <si>
    <t>Thukral</t>
  </si>
  <si>
    <t>Training Manager – Child Rights and Community Empowerment</t>
  </si>
  <si>
    <t>aniket.thukral@teachforindia.org</t>
  </si>
  <si>
    <t>Prof. S.S Thukral</t>
  </si>
  <si>
    <t>parul.paliwal@teachforindia.org</t>
  </si>
  <si>
    <t>Sharad Paliwal</t>
  </si>
  <si>
    <t>Human Resources Manager</t>
  </si>
  <si>
    <t>A2-601, Brahma Emerald County, NIBM, Pune-411048</t>
  </si>
  <si>
    <t>Alpana</t>
  </si>
  <si>
    <t>2NBT.9 Explain why addition and subtraction strategies work, using place value and the properties of operations.</t>
  </si>
  <si>
    <t>6RP-3(a) Make tables of equivalent ratios relating quantities with whole number measurements, find missing values in the tables, and plot the pairs of values on the coordinate plane. Use tables to compare ratios.</t>
  </si>
  <si>
    <t>705,panchvati towers,off yari road, versova, Andheri west, Mumbai - 400061</t>
  </si>
  <si>
    <t>Aditi</t>
  </si>
  <si>
    <t>Sinha</t>
  </si>
  <si>
    <t>aditi.sinha@teachforindia.org</t>
  </si>
  <si>
    <t>(214)8038272</t>
  </si>
  <si>
    <t>8939430131 / 9841087361 / (044)28150076</t>
  </si>
  <si>
    <t>Gowtham / Venkat</t>
  </si>
  <si>
    <t>C1, Sai Shrishti,6/12 Vidhyodaya 2nd Cross Street, T.Nagar, Chennai-600017</t>
  </si>
  <si>
    <t>Gowtham</t>
  </si>
  <si>
    <t>Reddy</t>
  </si>
  <si>
    <t>gowtham.reddy@teachforindia.org</t>
  </si>
  <si>
    <t>nisha.subramaniam@teachforindia.org</t>
  </si>
  <si>
    <t>Flat No -12, Wing 2 , B-2 , Punyanagari , Wadgaonsheri , Pune 411014 .near Stella Maris School</t>
  </si>
  <si>
    <t>Sharma</t>
  </si>
  <si>
    <t>Menzies</t>
  </si>
  <si>
    <t>Human Resources Associate</t>
  </si>
  <si>
    <t>ayesha.menzies@teachforindia.org</t>
  </si>
  <si>
    <t>Genevieve Menzies</t>
  </si>
  <si>
    <t>Seemant</t>
  </si>
  <si>
    <t>Dadwal</t>
  </si>
  <si>
    <t>saahil.sood@teachforindia.org</t>
  </si>
  <si>
    <t>Gautam Sood</t>
  </si>
  <si>
    <t>H.N. B34, Top Floor, Indian Airlines colony, Begum Pet, Hyderabad- 500016</t>
  </si>
  <si>
    <t>Shivani</t>
  </si>
  <si>
    <t>Gandhi</t>
  </si>
  <si>
    <t>H-4/15,Godrej Hillside Colony,L.B.S.Road,Vikhroli(West),Mumbai 400 079.</t>
  </si>
  <si>
    <t>Padhee</t>
  </si>
  <si>
    <t>anisha.padhee@teachforindia.org</t>
  </si>
  <si>
    <t>Anil Kumar</t>
  </si>
  <si>
    <t>B-180 Sector 18, Rourekela, Odisha-769003</t>
  </si>
  <si>
    <t>Aloma</t>
  </si>
  <si>
    <t>Rego</t>
  </si>
  <si>
    <t>aloma.rego@teachforindia.org</t>
  </si>
  <si>
    <t>Mabel Rego</t>
  </si>
  <si>
    <t>Maya Arora</t>
  </si>
  <si>
    <t>tanya.arora@teachforindia.org</t>
  </si>
  <si>
    <t>D2/203 Lenyadri CHS, Plot No 47/1, Sector-19(A), Nerul (E), Navi Mumbai - 400706</t>
  </si>
  <si>
    <t>Sonia</t>
  </si>
  <si>
    <t>D'souza</t>
  </si>
  <si>
    <t>rachita.dhutia@teachforindia.org</t>
  </si>
  <si>
    <t>Subhash</t>
  </si>
  <si>
    <t>602, Kaniya, 10th Rd, Khar West, Mumbai 400052</t>
  </si>
  <si>
    <t>Cheryl</t>
  </si>
  <si>
    <t>cheryl.d'souza@teachforindia.org</t>
  </si>
  <si>
    <t>Carlos D'Souza</t>
  </si>
  <si>
    <t>Development Associate</t>
  </si>
  <si>
    <t>john.mathai@teachforindia.org</t>
  </si>
  <si>
    <t>(022)27703681</t>
  </si>
  <si>
    <t>Joyce Mathai</t>
  </si>
  <si>
    <t>Community and School Relations Hyderabad</t>
  </si>
  <si>
    <t>ravi.b@teachforindia.org</t>
  </si>
  <si>
    <t>Jayasree Buddhiraju</t>
  </si>
  <si>
    <t>Sanjay Park,Viman Darshan, New Airport Raod, Pune-411032</t>
  </si>
  <si>
    <t>Teach For All</t>
  </si>
  <si>
    <t>Key</t>
  </si>
  <si>
    <t>2013 MY RC Level</t>
    <phoneticPr fontId="40" type="noConversion"/>
  </si>
  <si>
    <t>Average Absenteeism</t>
    <phoneticPr fontId="40" type="noConversion"/>
  </si>
  <si>
    <t>Partner Engagement Director</t>
  </si>
  <si>
    <t>Kalyani chatterjee</t>
  </si>
  <si>
    <t>2012 EOY Grade Level</t>
    <phoneticPr fontId="40" type="noConversion"/>
  </si>
  <si>
    <t>atish.bhagat@teachforindi.org</t>
  </si>
  <si>
    <t>Balu Dhau Bhagat</t>
  </si>
  <si>
    <t>abhay.palkar@teachforindia.org</t>
  </si>
  <si>
    <t>Sharmila Palkar</t>
  </si>
  <si>
    <t>4/702, Green Acres II, Near Vijay Nagari, Waghbill Road, Off Ghodbunder Road, Thane (West)- 400601</t>
  </si>
  <si>
    <t>86/1, Top Floor, Street number 3, Krishna nagar, Safdurjung Enclave, Delhi</t>
  </si>
  <si>
    <t>Sunil Srinivasan</t>
  </si>
  <si>
    <t>priya.sunil@teachforindia.org</t>
  </si>
  <si>
    <t>rimple.gadhvi@teachforindia.org</t>
  </si>
  <si>
    <t>(0044) 203 590 7953</t>
  </si>
  <si>
    <t>anshuman.shukla@teachforindia.org</t>
  </si>
  <si>
    <t>Flat 1, First floor, Raj Nandini CHS, Bandra (West), 400050</t>
  </si>
  <si>
    <t>Alumni Impact</t>
  </si>
  <si>
    <t>Nitika</t>
  </si>
  <si>
    <t>Kariwala</t>
  </si>
  <si>
    <t>divya.puri@teachforindia.org</t>
  </si>
  <si>
    <t>Priyanka S</t>
    <phoneticPr fontId="40" type="noConversion"/>
  </si>
  <si>
    <t>Priyanka G</t>
    <phoneticPr fontId="40" type="noConversion"/>
  </si>
  <si>
    <t>ayesha.dubash@teachforindia.org</t>
  </si>
  <si>
    <t>Zubin Dubash</t>
  </si>
  <si>
    <t>301, Ananad Bhavan, Babulnath, 2nd cross lane, Mumbai - 400007</t>
  </si>
  <si>
    <t>Kanika</t>
  </si>
  <si>
    <t>Sagar</t>
  </si>
  <si>
    <t>kanika.sagar@teachforindia.org</t>
  </si>
  <si>
    <t>Seema Sagar</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</si>
  <si>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</si>
  <si>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</si>
  <si>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</si>
  <si>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</si>
  <si>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</si>
  <si>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</si>
  <si>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</si>
  <si>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</si>
  <si>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</si>
  <si>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</si>
  <si>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</si>
  <si>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</si>
  <si>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</si>
  <si>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</si>
  <si>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Gulnar A, Mt Mary Steps, Bandra (W) Mumbai</t>
  </si>
  <si>
    <t>soumya.mishra@teachforindia.org</t>
  </si>
  <si>
    <t>1202, Milan Apartments, Opposite Medicity, Sector 39, Gurgaon</t>
  </si>
  <si>
    <t>Parul</t>
  </si>
  <si>
    <t>Paliwal</t>
  </si>
  <si>
    <t>B. Jayaram Reddy</t>
  </si>
  <si>
    <t>Flat No-301, Bldng- D, Cloverdale Apartment, South Main Road, Lane No. 7, Koregaon Park, Pune- 411001</t>
  </si>
  <si>
    <t>Neha</t>
  </si>
  <si>
    <t>Inamdar</t>
  </si>
  <si>
    <t>Alumni and Development Manager</t>
  </si>
  <si>
    <t>neha.inamdar@teachforindia.org</t>
  </si>
  <si>
    <t>Amit Inamdar</t>
  </si>
  <si>
    <t>House No.10, M - 106, 29th Cross Street, Anna Colony, Besant Nagar, Chennai, Tamil Nadu</t>
  </si>
  <si>
    <t>Nisha</t>
  </si>
  <si>
    <t>Subramaniam</t>
  </si>
  <si>
    <t>Selection Manager</t>
  </si>
  <si>
    <t>amanda.baca@teachforindia.org</t>
  </si>
  <si>
    <t>Sindhu Kuriakose</t>
  </si>
  <si>
    <t>Number of School Days per Year</t>
    <phoneticPr fontId="42" type="noConversion"/>
  </si>
  <si>
    <t>Lake Florence, Lake Homes, Phase 1, B Wing, Flat 505, Powai, Mumbai -76</t>
  </si>
  <si>
    <t>Rajat Sethi</t>
  </si>
  <si>
    <t>Full Time / Part Time</t>
  </si>
  <si>
    <t>Birthday</t>
  </si>
  <si>
    <t>Shaheen</t>
  </si>
  <si>
    <t>Mistri</t>
  </si>
  <si>
    <t>anita.dhillon@teachforindia.org</t>
  </si>
  <si>
    <t>Dr. Jayashree Prasad</t>
  </si>
  <si>
    <t>B-12 Mahaveer Park Extention,Marris Road Aligarh 202001 (UP)</t>
  </si>
  <si>
    <t>Gupta</t>
  </si>
  <si>
    <t>priyanka.gupta@teachforindia.org</t>
  </si>
  <si>
    <t>Rahul Gupta</t>
  </si>
  <si>
    <t>11/180, meera society, Salisbury Park, Camp, Pune</t>
  </si>
  <si>
    <t>Sachin</t>
  </si>
  <si>
    <t>Paranjpe</t>
  </si>
  <si>
    <t>Nisha Reddy</t>
  </si>
  <si>
    <t>sachin.paranjpe@teachforindia.org</t>
  </si>
  <si>
    <t>Hari</t>
  </si>
  <si>
    <t>U-202, Rohan Mithila, New Airport Road, Viman Nagar, Pune, 411014</t>
  </si>
  <si>
    <t>Anagha</t>
  </si>
  <si>
    <t>Padhye</t>
  </si>
  <si>
    <t>priyanka.sharma@teachforindia.org</t>
  </si>
  <si>
    <t>Pankaj Sharma</t>
  </si>
  <si>
    <t>soumya.suresh@teachforindia.org</t>
  </si>
  <si>
    <t>R. Suresh</t>
  </si>
  <si>
    <t>502, Mohan Gardens, Krishna College Road, Aditya Nagar, Vishakapatnam</t>
  </si>
  <si>
    <t>Srinivasan</t>
  </si>
  <si>
    <t>Gowrishankar</t>
  </si>
  <si>
    <t>srinivasan.gowrishankar2010@teachforindia.org</t>
  </si>
  <si>
    <t>Merlia Shaukath</t>
  </si>
  <si>
    <t>Tanseer</t>
  </si>
  <si>
    <t>Development and Govt. Relations Manager</t>
  </si>
  <si>
    <t>merlia.tanseer@teachforindia.org</t>
  </si>
  <si>
    <t>sukoon.tandon@teachforindia.org</t>
  </si>
  <si>
    <t>shivendu.c@teachforindia.org</t>
  </si>
  <si>
    <t>Paul Jesseman
Home - US</t>
  </si>
  <si>
    <t>c/o Mrs Kalyani chatterjee
568 Kha/452 Geeta Palli, Alambagh, Lucknow 226005</t>
  </si>
  <si>
    <t>Amrita</t>
  </si>
  <si>
    <t>Reshma</t>
  </si>
  <si>
    <t>Nair</t>
  </si>
  <si>
    <t>Communications Associate</t>
  </si>
  <si>
    <t>reshma.nair@teachforindia.org</t>
  </si>
  <si>
    <t>Sreejith Kaladharan</t>
  </si>
  <si>
    <t>A, 601,Shubham,Gaurav Garden Complex, Ganesh Chowk, Kandivali (W), Mumbai -400 067.</t>
  </si>
  <si>
    <t>Dubash</t>
  </si>
  <si>
    <t>nadeem.khan@teachforindia.org</t>
  </si>
  <si>
    <t>Rehana Khan</t>
  </si>
  <si>
    <t>Mazagaon, Mumbai - 400010</t>
  </si>
  <si>
    <t>Anoop</t>
  </si>
  <si>
    <t>Parik</t>
  </si>
  <si>
    <t>anoop.parik@teachforindia.org</t>
  </si>
  <si>
    <t>Sunil Parik</t>
  </si>
  <si>
    <t>B-403 Sai Deep II, Sindhi Society, Chembur, Mumbai - 400071</t>
  </si>
  <si>
    <t>Deepika</t>
  </si>
  <si>
    <t>Ramchandran</t>
  </si>
  <si>
    <t>deepika.ramchandran@teachforindia.org</t>
  </si>
  <si>
    <t>Lata</t>
  </si>
  <si>
    <t>Archana Shroff</t>
  </si>
  <si>
    <t>Dey</t>
  </si>
  <si>
    <t>Sudharna, House # 1-1-385/36, PNT Colony, Gandhinagar, Hyderabad</t>
  </si>
  <si>
    <t>Varuna</t>
  </si>
  <si>
    <t>Chand</t>
  </si>
  <si>
    <t>Placements and Government Relations Manager</t>
  </si>
  <si>
    <t>varuna.chand@teachforindia.org</t>
  </si>
  <si>
    <t>Ashish Chand</t>
  </si>
  <si>
    <t>B19, Defence Colony, New Delhi</t>
  </si>
  <si>
    <t>Gayatree</t>
  </si>
  <si>
    <t>Giovanna</t>
  </si>
  <si>
    <t>Pasquetti</t>
  </si>
  <si>
    <t>Nikita Malhotra</t>
  </si>
  <si>
    <t>Ankana</t>
  </si>
  <si>
    <t>Sheth</t>
  </si>
  <si>
    <t>Balamkar</t>
  </si>
  <si>
    <t>rahul.panda@teachforindia.org</t>
  </si>
  <si>
    <t>Mohini Pandey</t>
  </si>
  <si>
    <t>aishwarya.lrs@teachforindia.org</t>
  </si>
  <si>
    <t>Prakash KV</t>
  </si>
  <si>
    <t>Flat No 3, B Wing, Ground Floor, New Geetanjali C.H.S, Raheja Township, Malad-E, Mumbai-97</t>
  </si>
  <si>
    <t>Sanyukta</t>
  </si>
  <si>
    <t>Bafna</t>
  </si>
  <si>
    <t>sanyukta.bafna@teachforindia.org</t>
  </si>
  <si>
    <t>Manju Bafna (Mother)</t>
  </si>
  <si>
    <t>Geeta Gadhvi</t>
  </si>
  <si>
    <t>14-A, Dariya Mahal, 80, Nepean Sea Road, Mumbai - 400 006</t>
  </si>
  <si>
    <t>Sumeet</t>
  </si>
  <si>
    <t>Gade</t>
  </si>
  <si>
    <t>Community Engagement Associate</t>
  </si>
  <si>
    <t>vignesh.krishnan@teachforindia.org</t>
  </si>
  <si>
    <t>Venkiteswaran</t>
  </si>
  <si>
    <t>Alumni Impact Manager</t>
  </si>
  <si>
    <t>nitika.kariwala@teachforindia.org</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</si>
  <si>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</si>
  <si>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</si>
  <si>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</si>
  <si>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</si>
  <si>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</si>
  <si>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</si>
  <si>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</si>
  <si>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</si>
  <si>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</si>
  <si>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</si>
  <si>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</si>
  <si>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Louka</t>
  </si>
  <si>
    <t>Travlos</t>
  </si>
  <si>
    <t>louka.travlos@teachforindia.org</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</si>
  <si>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</si>
  <si>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</si>
  <si>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</si>
  <si>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</si>
  <si>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</si>
  <si>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</si>
  <si>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</si>
  <si>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</si>
  <si>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</si>
  <si>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</si>
  <si>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</si>
  <si>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Balbir Singh Grewal</t>
  </si>
  <si>
    <t>19 Pramila Niwas. M. B. Raut Rd. No. 2, Shivaji Park, Mumbai - 400028</t>
  </si>
  <si>
    <t>Nikunj</t>
  </si>
  <si>
    <t>Beria</t>
  </si>
  <si>
    <t>Government Relations and Alumni Impact Manager</t>
  </si>
  <si>
    <t>Ideas - Average</t>
    <phoneticPr fontId="40" type="noConversion"/>
  </si>
  <si>
    <t>Communities and Placement Associate</t>
  </si>
  <si>
    <t>House No - 1/3542,3rd Floor, Tyagi Colony, Ramnagar, Shahdra, Delhi 110032</t>
  </si>
  <si>
    <t>Sharon</t>
  </si>
  <si>
    <t>Zacharia</t>
  </si>
  <si>
    <t>22, Anand Complex, Hingne Khurd, Sinhagad Road, Pune-51</t>
  </si>
  <si>
    <t>Borkar</t>
  </si>
  <si>
    <t>Mallick</t>
  </si>
  <si>
    <t>Training Manager (Literacy)</t>
  </si>
  <si>
    <t>alpana.mallick@teachforindia.org</t>
  </si>
  <si>
    <t>Mr. Jogesh Mallick (Father)</t>
  </si>
  <si>
    <t>501, Pancharatna, Damodar Park, LBS Marg, Ghatkopar West, Mumbai-80</t>
  </si>
  <si>
    <t>anil.borkar@teachforindia.org</t>
  </si>
  <si>
    <t>Bharti Borkar</t>
  </si>
  <si>
    <t>swetha.akhnoor@teachforindia.org</t>
  </si>
  <si>
    <t>Varsha Chawla</t>
  </si>
  <si>
    <t>6-1-285/12, Padmaraonagar, Secunderababd - 500025. Andhra Pradesh</t>
  </si>
  <si>
    <t>Mridvika</t>
  </si>
  <si>
    <t>78, Bandukwala Building, Opp Dena Bank, SV Road, Khar West, Mumbai - 400052</t>
  </si>
  <si>
    <t>Dhillon</t>
  </si>
  <si>
    <t>D-301,302 Cloverdale Apartments, Lane-7, Koregaon park, Pune</t>
  </si>
  <si>
    <t>Abhimanyu</t>
  </si>
  <si>
    <t>Sarkar</t>
  </si>
  <si>
    <t>Napean Sea Road, Mumbai-400006</t>
  </si>
  <si>
    <t>Archana</t>
  </si>
  <si>
    <t>Iyer</t>
  </si>
  <si>
    <t>Bangalore</t>
  </si>
  <si>
    <t>Consultant, Project Lead - Teacher Training Portal</t>
  </si>
  <si>
    <t>archana.iyer@teachforindia.org</t>
  </si>
  <si>
    <t>Archish Mathe Madhavan</t>
  </si>
  <si>
    <t>anagha.padhye@teachforindia.org</t>
  </si>
  <si>
    <t>Madhukar Banuri</t>
  </si>
  <si>
    <t>5-B, Suvas, 68 F Napean Sea Road
Mumbai-400006</t>
  </si>
  <si>
    <t>ayesha.j@teachforindia.org</t>
  </si>
  <si>
    <t>Aaradhana Jhunjhuwala</t>
  </si>
  <si>
    <t>8, Green Fields. 3rd Floor. 134, M K Road. Churchgate, Mumbai - 400 020</t>
  </si>
  <si>
    <t>Abishek</t>
  </si>
  <si>
    <t>Maroli</t>
  </si>
  <si>
    <t>abishek.maroli@teachforindia.org</t>
  </si>
  <si>
    <t>Ranjana Maroli</t>
  </si>
  <si>
    <t>Kalyan Bose / Arati Bose</t>
  </si>
  <si>
    <t>JN-4, 16/14, Blue Haven Society, Sec-10, Vashi, Navi Mumbai, 400 703.</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</si>
  <si>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</si>
  <si>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</si>
  <si>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</si>
  <si>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</si>
  <si>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</si>
  <si>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</si>
  <si>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</si>
  <si>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</si>
  <si>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</si>
  <si>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</si>
  <si>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</si>
  <si>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</si>
  <si>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John</t>
  </si>
  <si>
    <t>Mathai</t>
  </si>
  <si>
    <t>Standard--&gt;</t>
  </si>
  <si>
    <t>9, Khurshed Mahal, 725, Dinshaw Master Road, Parsi Colony, Dadar, Mumbai 400014</t>
  </si>
  <si>
    <t>Radhika</t>
  </si>
  <si>
    <t>Kumar</t>
  </si>
  <si>
    <t>Executive Associate to COO</t>
  </si>
  <si>
    <t>gayatree.dey@teachforindia.org</t>
  </si>
  <si>
    <t>(011)27513870 / 9871813999</t>
  </si>
  <si>
    <t>Shyam S Khambampati</t>
  </si>
  <si>
    <t>204 Poonam Vihar Poonam nagar, Mahakali Caves Road, Andheri east, Mumbai</t>
  </si>
  <si>
    <t>Malini</t>
  </si>
  <si>
    <t>nehal.jadon@teachforindia.org</t>
  </si>
  <si>
    <t>Brother - Nitin Jadon</t>
  </si>
  <si>
    <t>Plot number -82 , Doyen's colony, Serilingampalli, Hyderabad 500019</t>
  </si>
  <si>
    <t>Animesh</t>
  </si>
  <si>
    <t>Priya</t>
  </si>
  <si>
    <t>animesh.priya@teachforindia.org</t>
  </si>
  <si>
    <t>Dr. Ashutosh Kumar</t>
  </si>
  <si>
    <t>Finance (Legal, Governance and Govt Relations)</t>
  </si>
  <si>
    <t>Abhay</t>
  </si>
  <si>
    <t>Palkar</t>
  </si>
  <si>
    <t>Financial Controller</t>
  </si>
  <si>
    <t>Arvind</t>
  </si>
  <si>
    <r>
      <t xml:space="preserve">8.G.8 </t>
    </r>
    <r>
      <rPr>
        <sz val="10"/>
        <color rgb="FF141413"/>
        <rFont val="Calibri"/>
        <family val="2"/>
      </rPr>
      <t>Apply the Pythagorean Theorem to find the distance between two points in a coordinate system.</t>
    </r>
  </si>
  <si>
    <t>School Type and Fees</t>
    <phoneticPr fontId="42" type="noConversion"/>
  </si>
  <si>
    <t>arvind.balamkar@teachforindia.org</t>
  </si>
  <si>
    <t>Manoj Balamkar</t>
  </si>
  <si>
    <t>Flat No 405, B block, Pelican Nest Apartments, Creek Street, Thoraipakkam, Chennai - 600097</t>
  </si>
  <si>
    <t>Elizabeth</t>
  </si>
  <si>
    <t>Bogart</t>
  </si>
  <si>
    <t>elizabeth.bogart@teachforindia.org</t>
  </si>
  <si>
    <t>(1414)7748174</t>
  </si>
  <si>
    <t>Patty Bogart</t>
  </si>
  <si>
    <t>Flat 5, lane 6, Koregaon park, Pune-411004</t>
  </si>
  <si>
    <t>Emily</t>
  </si>
  <si>
    <t>City Human Resources, Admin and Finance Associate</t>
  </si>
  <si>
    <t>ankit.a@teachforindia.org</t>
  </si>
  <si>
    <t>Ashima Aggarwal</t>
  </si>
  <si>
    <t>Flat No 6317 
Sector B Pocket 9
Vasant Kunj 
New Delhi - 110070</t>
  </si>
  <si>
    <t>Helal</t>
  </si>
  <si>
    <t>Ahad</t>
  </si>
  <si>
    <t>Technology Manager</t>
  </si>
  <si>
    <t>helal.ahad@teachforindia.org</t>
  </si>
  <si>
    <t>9820237925 / 9820149574</t>
  </si>
  <si>
    <t>F2, Jains Ankush, Ranganathan Avenue, Kilpauk, Chennai-600010</t>
  </si>
  <si>
    <t>Meghna</t>
  </si>
  <si>
    <t>Chavan</t>
  </si>
  <si>
    <t>Technology Consultant</t>
  </si>
  <si>
    <t>sushant.chavan@teachforindia.org</t>
  </si>
  <si>
    <t>(022)25899774</t>
  </si>
  <si>
    <t>Seema Chavan</t>
  </si>
  <si>
    <t>B1/604 Hill Crest CHS, Ghodbunder Road, Manpada,Thane(W)-400607</t>
  </si>
  <si>
    <t>Mishra</t>
  </si>
  <si>
    <t>Anasuya</t>
  </si>
  <si>
    <t>Menon</t>
  </si>
  <si>
    <t>Training- Personal Leadership Manager</t>
  </si>
  <si>
    <t>anasuya.menon@teachforindia.org</t>
  </si>
  <si>
    <t>Anita Menon</t>
  </si>
  <si>
    <t>jagnoor.singh@teachforindia.org</t>
  </si>
  <si>
    <t>9819879644 / (022)24462776</t>
  </si>
  <si>
    <t>Haidar Ali</t>
  </si>
  <si>
    <t>Organisation - Average</t>
    <phoneticPr fontId="40" type="noConversion"/>
  </si>
  <si>
    <t>Sentence Fluency - Average</t>
    <phoneticPr fontId="40" type="noConversion"/>
  </si>
  <si>
    <t>Word Choice - Average</t>
    <phoneticPr fontId="40" type="noConversion"/>
  </si>
  <si>
    <t>Conventions - Average</t>
    <phoneticPr fontId="40" type="noConversion"/>
  </si>
  <si>
    <t>nikunj.beria@teachforindia.org</t>
  </si>
  <si>
    <t>Prakash Beria</t>
  </si>
  <si>
    <t>Windward Apartments 21st Road 3rd, Bandra West 40050</t>
  </si>
  <si>
    <t>Shrutika</t>
  </si>
  <si>
    <t>Jadhav</t>
  </si>
  <si>
    <t>Sr. Program Manager</t>
  </si>
  <si>
    <t>shrutika.jadhav@teachforindia.org</t>
  </si>
  <si>
    <t>sharon.zacharia@teachforindia.org</t>
  </si>
  <si>
    <t>Kiran Zacharia</t>
  </si>
  <si>
    <t>Tower 4, 5C, Bellevue Apartments, Central Park - II, Sohna Road, Gurgaon</t>
  </si>
  <si>
    <t>Saahil</t>
  </si>
  <si>
    <t>Sood</t>
  </si>
  <si>
    <t>Last Name</t>
  </si>
  <si>
    <t>Location</t>
  </si>
  <si>
    <t>Designation</t>
  </si>
  <si>
    <t>Email</t>
  </si>
  <si>
    <t>Phone</t>
  </si>
  <si>
    <t>Emergency Contact No</t>
  </si>
  <si>
    <t>Contact Person(Emergency)</t>
  </si>
  <si>
    <t>Residential Address</t>
  </si>
  <si>
    <t>Start Date</t>
  </si>
  <si>
    <t>Arif Bandukwala</t>
  </si>
  <si>
    <t>Flat 203, Durga Apartments, Somajiguda, Hydearabad 500082</t>
  </si>
  <si>
    <t>Swetha</t>
  </si>
  <si>
    <t>Akhnoor</t>
  </si>
  <si>
    <t>City Operations Associate</t>
  </si>
  <si>
    <t>4.NBT-2-Read and write multi-digit whole numbers using base-ten numerals, number names, and expanded form. Compare two multi-digit numbers based on meanings of the digits in each place, using symbols to record the results of comparisons.</t>
  </si>
  <si>
    <t>28, Mrugarchana, S.N. Road, Mulund West, Mumbai-400080</t>
  </si>
  <si>
    <t>Nicola Jane</t>
  </si>
  <si>
    <t>abhimanyu.sarkar@teachforindia.org</t>
  </si>
  <si>
    <t>A-39, Vivek Vihar-2, Delhi-95</t>
  </si>
  <si>
    <t>405, Sai Deep Horizon, #3 Wind Tunnel Road, Off Old Airport Road, Murugeshpalya, Bangalore - 560017</t>
  </si>
  <si>
    <t>B-2201, Great Eastern Gardens, L.B.S Marg, Near Kanjur Marg station, Kanjur Marg, Mumbai - 400078</t>
  </si>
  <si>
    <t>Godrej Garden Enclave, Tower #5, Flat #54, 5th Floor, Near Godrej Memorial Hospital, Eastern Express Highway, Vikhroli (E) - 400 079</t>
  </si>
  <si>
    <t>Shah</t>
  </si>
  <si>
    <t>sapna.shah@teachforindia.org</t>
  </si>
  <si>
    <t>Mr. Girish K. Shah</t>
  </si>
  <si>
    <t>262/264 Laxmi Bihar Bldg., 3rd floor, Flat no. H1, Walkeshwar Rd, Mumbai - 400006.</t>
  </si>
  <si>
    <t>Ravi Teja</t>
  </si>
  <si>
    <t>Buddhiraju</t>
  </si>
  <si>
    <t>Mr. A. Manoharan</t>
  </si>
  <si>
    <t>109, Type IV apartments, Northwest Motibagh, New Delhi - 110021</t>
  </si>
  <si>
    <t>anita.manoharan@teachforindia.org</t>
  </si>
  <si>
    <t>ria.shroff@teachforindia.org</t>
  </si>
  <si>
    <t>9820695556 / 24152857</t>
  </si>
  <si>
    <t>Chief Finance Officer</t>
  </si>
  <si>
    <t>Max Marks--&gt;</t>
  </si>
  <si>
    <t>Domain--&gt;</t>
  </si>
  <si>
    <t>Flat 13, Tower 6, Godrej Towers, Near Godrej Memorial Hospital, Vikhroli East, Mumbai</t>
  </si>
  <si>
    <t>Dimple</t>
  </si>
  <si>
    <t>Gujral</t>
  </si>
  <si>
    <r>
      <t xml:space="preserve">8.G.7 </t>
    </r>
    <r>
      <rPr>
        <sz val="10"/>
        <color rgb="FF141413"/>
        <rFont val="Calibri"/>
        <family val="2"/>
      </rPr>
      <t>Apply the Pythagorean Theorem to determine unknown side lengths in right triangles in real-world and mathematical problems in two and three dimensions.</t>
    </r>
  </si>
  <si>
    <t>3OA.2 Interpret whole-number quotients of whole number</t>
  </si>
  <si>
    <t>Chakravarty</t>
  </si>
  <si>
    <t>malini.chakravarty@teachforindia.org</t>
  </si>
  <si>
    <t>Aditya Jha</t>
  </si>
  <si>
    <t>Apt 4 Fosbery House, Mereweather Road, Colaba, Mumbai 400001</t>
  </si>
  <si>
    <t>6NS-4 Find the greatest common factor of two whole numbers less than or equal to 100 and the least common multiple of two whole numbers  less than or equal to 12.</t>
  </si>
  <si>
    <t>2013 MY Level</t>
  </si>
  <si>
    <t>sowmya.sivasankar@teachforindia.org</t>
  </si>
  <si>
    <t>Shweta</t>
  </si>
  <si>
    <t>United Kingdom</t>
  </si>
  <si>
    <t>Chief Program Officer</t>
  </si>
  <si>
    <t>tomos.davies@teachforindia.org</t>
  </si>
  <si>
    <t>(441865)376733</t>
  </si>
  <si>
    <t>Ruth Davies</t>
  </si>
  <si>
    <t>radhika.kumar@teachforindia.org</t>
  </si>
  <si>
    <t>Anshu Kumar</t>
  </si>
  <si>
    <t>Finance Associate</t>
  </si>
  <si>
    <t>sumeet.gade@teachforindia.org</t>
  </si>
  <si>
    <t>Nilesh Patole</t>
  </si>
  <si>
    <t>Mahalaxmi Race Course, 2nd Enclosure, Driver Quarters, Tulsidwadi, Mumbai-400034</t>
  </si>
  <si>
    <t>7.RP.2c Represent proportional relationships by equations. For example, if total cost t is proportional to the number n of items purchased at a constant price p, the relationship between the total cost and the number of items can be expressed as t = pn.</t>
  </si>
  <si>
    <t>Kamal Ahad / Fazal Ahad</t>
  </si>
  <si>
    <t>Prajapati Park Co operative Housing Society Ltd., Sector - 11, Koparkhairane, New Mumbai, Maharashtra - 400079</t>
  </si>
  <si>
    <t>Sushant</t>
  </si>
  <si>
    <t>39/40, Dwarkadas Bldg.1, 72, Managaldas Lane, Mumbai - 01</t>
  </si>
  <si>
    <t>House No. B 20, Lane No. 5, Anupam Enclave Ph II, Saidulajab Extn, New Dehi - 110030</t>
  </si>
  <si>
    <t>Niketa</t>
  </si>
  <si>
    <t>Bakshi</t>
  </si>
  <si>
    <t>niketa.bakshi@teachforindia.org</t>
  </si>
  <si>
    <t>VIPIN PUBBY</t>
  </si>
  <si>
    <t>B-82 NEW R BLOCK DILSHAD GARDEN, NEAR JUILMIL METRO STATION NEW DELHI</t>
  </si>
  <si>
    <t>Jagnoor</t>
  </si>
  <si>
    <t>Banuri</t>
  </si>
  <si>
    <t>Operations Manager</t>
  </si>
  <si>
    <t>madhukar.banuri@teachforindia.org</t>
  </si>
  <si>
    <t>City Operations - Mumbai</t>
  </si>
  <si>
    <t>Venil</t>
  </si>
  <si>
    <t>Ali</t>
  </si>
  <si>
    <t>City Director</t>
  </si>
  <si>
    <t>venil.ali@teachforindia.org</t>
  </si>
  <si>
    <t>prateek.kanwal@teachforindia.org</t>
  </si>
  <si>
    <t>BPS Kanwal (Father)</t>
  </si>
  <si>
    <t>1703, Gyan Shakti Apartments, Plot No- 7, Sector-6, Dwarka, New Delhi, 110075</t>
  </si>
  <si>
    <t>Average (Mean)</t>
    <phoneticPr fontId="40" type="noConversion"/>
  </si>
  <si>
    <t>2013 BOY Writing level</t>
  </si>
  <si>
    <t>A/402 Maruti CHS, Sector 1, Airoli, Navi Mumbai 400708</t>
  </si>
  <si>
    <t>Sreejesh</t>
  </si>
  <si>
    <t>Kulaparambil</t>
  </si>
  <si>
    <t>sreejesh.k@teachforindia.org</t>
  </si>
  <si>
    <t>Sreejith</t>
  </si>
  <si>
    <t>A/8 204 Chinar Building, Lok Udhyan Complex, Kalyan (west), 421301</t>
  </si>
  <si>
    <t>Prateek</t>
  </si>
  <si>
    <t>Kanwal</t>
  </si>
  <si>
    <t>Suresh Jadhav</t>
  </si>
  <si>
    <t>Employee ID</t>
  </si>
  <si>
    <t>Presentation - Average</t>
    <phoneticPr fontId="40" type="noConversion"/>
  </si>
  <si>
    <t>Sn</t>
  </si>
  <si>
    <t>Raj Dhillon</t>
  </si>
  <si>
    <t>Zeenat</t>
  </si>
  <si>
    <t>Bandukwala</t>
  </si>
  <si>
    <t>zeenat.bandukwala@teachforindia.org</t>
  </si>
  <si>
    <t>romana.shaikh@teachforindia.org</t>
  </si>
  <si>
    <t>Rafiq shaikh</t>
  </si>
  <si>
    <t>Ranjan</t>
  </si>
  <si>
    <t>pukhraj.ranjan@teachforindia.org</t>
  </si>
  <si>
    <t>Rajeeva Ranjan</t>
  </si>
  <si>
    <t>Granada B, 101, Fortaleza Apartments, Kalyani Nagar, Opposite Big Cinemas, Pune</t>
  </si>
  <si>
    <t>Madhukar</t>
  </si>
  <si>
    <t>National Government Relations Officer</t>
  </si>
  <si>
    <t>Pukhraj</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</si>
  <si>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</si>
  <si>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</si>
  <si>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</si>
  <si>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</si>
  <si>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</si>
  <si>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</si>
  <si>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</si>
  <si>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</si>
  <si>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</si>
  <si>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</si>
  <si>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r>
      <t xml:space="preserve">5.NBT.6 </t>
    </r>
    <r>
      <rPr>
        <sz val="8"/>
        <color rgb="FF202020"/>
        <rFont val="Calibri"/>
        <family val="2"/>
      </rPr>
      <t>Find whole-number quotients of whole numbers with up to four-digit dividends and two-digit divisors, using strategies based on place value, the properties of operations, and/or the relationship between multiplication and division.</t>
    </r>
  </si>
  <si>
    <t>4.NBT-5-Multiply a whole number of up to four digits by a one-digit whole number, and multiply two two-digit numbers, using strategies based on place value and the properties of operations.</t>
  </si>
  <si>
    <t>Mathur</t>
  </si>
  <si>
    <t>Development- Senior Manager</t>
  </si>
  <si>
    <t>mridvika.mathur@teachforindia.org</t>
  </si>
  <si>
    <t>9833970381 / 9414139778</t>
  </si>
  <si>
    <t>Nishant Mathur, Neelam Raisinghani</t>
  </si>
  <si>
    <t>40-9/4-21, Plot no 65, Municipal Employees Colony,
Vijayawada - 520010</t>
  </si>
  <si>
    <t>Emma</t>
  </si>
  <si>
    <t>Francis</t>
  </si>
  <si>
    <t>emma.francis@teachforindia.org</t>
  </si>
  <si>
    <t>(0044)1159663810</t>
  </si>
  <si>
    <t>John and Sarah Francis</t>
  </si>
  <si>
    <t>D124, Defence Colony, New Delhi</t>
  </si>
  <si>
    <t>Manoharan</t>
  </si>
  <si>
    <t>310, Sicily Park, Plot 54, Sector 12B, Koparkhairane, Navi Mumbai - 400709</t>
  </si>
  <si>
    <t>Nadeem</t>
  </si>
  <si>
    <t>Khan</t>
  </si>
  <si>
    <t>City Administration Assistant</t>
  </si>
  <si>
    <t>dimple.gujral@teachforindia.org</t>
  </si>
  <si>
    <t>Manish Gujral</t>
  </si>
  <si>
    <t>C-703, Plot D, Rock Avenue, Hindustan Naka
Kandivali (W). Mumbai 400067</t>
  </si>
  <si>
    <t>Ria</t>
  </si>
  <si>
    <t>Shroff</t>
  </si>
  <si>
    <t>Executive Associate to CEO</t>
  </si>
  <si>
    <t>tarun.cherukuri@tearchforindia.org</t>
  </si>
  <si>
    <t>Ajay Kumar Cherukuri</t>
  </si>
  <si>
    <t>A-502, Surkyakund Apartments, Gunpowder Lane, Near Dockyard Road Station, Mazagaon, Mumbai - 400010</t>
  </si>
  <si>
    <t>Sowmya</t>
  </si>
  <si>
    <t>Sivasankar</t>
  </si>
  <si>
    <t>City Operations Human Resources and Placement Manager</t>
  </si>
  <si>
    <t>U 202, Rohan Mithila, New Airport Road, Viman Nagar, Pune 411 014</t>
  </si>
  <si>
    <t>Elisha</t>
  </si>
  <si>
    <t>elisha.patel@teachforindia.org</t>
  </si>
  <si>
    <t>Pragya</t>
  </si>
  <si>
    <t>Bhagat</t>
  </si>
  <si>
    <t>pragya.bhagat@teachforindia.org</t>
  </si>
  <si>
    <t>Nikhil Gulati</t>
  </si>
  <si>
    <t>71 Veterinarian Colony, Sheikpet, Film Nagar, Hyderabad</t>
  </si>
  <si>
    <t xml:space="preserve">Revathi
</t>
  </si>
  <si>
    <t>Ramanan</t>
  </si>
  <si>
    <t>revathi.ramanan@teachforindia.org</t>
  </si>
  <si>
    <t>R V Ramanan (father)</t>
  </si>
  <si>
    <t>10-5-3/4/404 KK heights
Masab Tank - Hyderabad - 500028</t>
  </si>
  <si>
    <t>Sapna</t>
  </si>
  <si>
    <t>City Operations - Delhi</t>
  </si>
  <si>
    <t>Tarun</t>
  </si>
  <si>
    <t>Cherukuri</t>
  </si>
  <si>
    <t>1201 OLPS Bwing, marinagar, mahim W, mumbai 400 016</t>
  </si>
  <si>
    <t>Tomos</t>
  </si>
  <si>
    <t>Davies</t>
  </si>
  <si>
    <t>Farhana</t>
  </si>
  <si>
    <t>3OA.4 Determine the unknown whole number in a multiplication or division  equation relating three whole numbers</t>
  </si>
  <si>
    <r>
      <t>3OA.6 Understand division as an unknown-factor problem</t>
    </r>
    <r>
      <rPr>
        <i/>
        <sz val="8"/>
        <rFont val="Calibri"/>
        <family val="2"/>
      </rPr>
      <t/>
    </r>
  </si>
  <si>
    <t>3.OA.8 Solve two-step word problems using the four operations</t>
  </si>
  <si>
    <t>7.RP.3 Use proportional relationships to solve multistep ratio and percent problems. Examples: simple interest, tax, markups and markdowns, gratuities and commissions, fees, percent increase and decrease, percent error.</t>
  </si>
  <si>
    <t>Mastery of content taught</t>
  </si>
  <si>
    <t>NBT</t>
  </si>
  <si>
    <t>3.OA.3 Use multiplication and division within 100 to solve word problems in  situations involving equal groups, arrays, and measurement quantities</t>
  </si>
  <si>
    <t>6NS-1 Interpret and compute quotients of fractions, and solve word  problems involving division of fractions by fractions.</t>
  </si>
  <si>
    <t>5.NF.4. Apply and extend previous understandings of multiplication to multiply a fraction or whole number by a fraction.</t>
  </si>
  <si>
    <t>B/2/11, Sector 6, Vashi, Navi Mumbai - 400703</t>
  </si>
  <si>
    <t>Ram</t>
  </si>
  <si>
    <t>City Operations - Pune</t>
  </si>
  <si>
    <t>Sidharth</t>
  </si>
  <si>
    <t>Agarwal</t>
  </si>
  <si>
    <t>Sreela Apartments, Flat No.11, 22 Gilchrist Avenue, Harrington Road, Chetpet, Chennai-600031</t>
  </si>
  <si>
    <t>Aishwarya</t>
  </si>
  <si>
    <t>LRS</t>
  </si>
  <si>
    <t>Bhat</t>
  </si>
  <si>
    <t>Mrs. Simmi Tandon</t>
  </si>
  <si>
    <t>kaveri.bhat@teachforindia.org</t>
  </si>
  <si>
    <t>amit das</t>
  </si>
  <si>
    <t>Dew</t>
  </si>
  <si>
    <t>emily.dew@teachforindia.org</t>
  </si>
  <si>
    <t>(4478)13654040</t>
  </si>
  <si>
    <t>Harriet Dew</t>
  </si>
  <si>
    <t>Flat A-5, Lane 6, Koregaon park, Pune-411004</t>
  </si>
  <si>
    <t>Romana</t>
  </si>
  <si>
    <t>Shaikh</t>
  </si>
  <si>
    <t>Training Manager</t>
  </si>
  <si>
    <t>Kiran Thapa</t>
  </si>
  <si>
    <t>703, Pooja Sankul, Opp. DAV School, D.P. Road, Aundh, Pune</t>
  </si>
  <si>
    <t>adhishree.parasnis@teachforindia.org</t>
  </si>
  <si>
    <t>Ashutosh Parasnis</t>
  </si>
  <si>
    <t xml:space="preserve">4.OA-5-Generate a number or shape pattern that follows a given rule. Identify apparent features of the pattern that were not explicit in the rule itself. </t>
  </si>
  <si>
    <t>7.NS.3. Solve real-world and mathematical problems involving the four operations with rational numbers.</t>
  </si>
  <si>
    <t>7.EE.1. Apply properties of operations as strategies to add, subtract, factor, and expand linear expressions with rational coefficients.</t>
  </si>
  <si>
    <t>karen.dsouza@teachforindia.org</t>
  </si>
  <si>
    <t>Chief Executive Officer</t>
  </si>
  <si>
    <t>shaheen@teachforindia.org</t>
  </si>
  <si>
    <t>Rakhi didi</t>
  </si>
  <si>
    <t>5.OA.3. Generate two numerical patterns using two given rules. Identify apparent relationships between corresponding terms. Form ordered pairs consisting of corresponding terms from the two patterns, and graph the ordered pairs on a coordinate plane.</t>
  </si>
  <si>
    <r>
      <t xml:space="preserve">8.G.3 </t>
    </r>
    <r>
      <rPr>
        <sz val="10"/>
        <color rgb="FF141413"/>
        <rFont val="Calibri"/>
        <family val="2"/>
      </rPr>
      <t>Describe the effect of dilations, translations, rotations, and reflections</t>
    </r>
  </si>
  <si>
    <t xml:space="preserve">8.G.4 </t>
  </si>
  <si>
    <t>7NS-1 (d) Apply properties of operations as strategies to add and subtract rational numbers.</t>
  </si>
  <si>
    <t xml:space="preserve">7NS-1(c) Understand subtraction of rational numbers as adding the additive inverse. </t>
  </si>
  <si>
    <t xml:space="preserve">7NS-1 (b) </t>
  </si>
  <si>
    <t>7NS-2(b) Understand that integers can be divided, provided that the divisor is not zero.</t>
  </si>
  <si>
    <t>Number of School Days</t>
    <phoneticPr fontId="40" type="noConversion"/>
  </si>
  <si>
    <t>Average Instructional Hours (Daily)</t>
    <phoneticPr fontId="40" type="noConversion"/>
  </si>
  <si>
    <t>Mr. S.K Sarkar (Relation - Father)</t>
  </si>
  <si>
    <t>Irin D'souza</t>
  </si>
  <si>
    <t>101, Valmiki, Kandarpada, Dahisar (W). Mumbai- 400 068</t>
  </si>
  <si>
    <t>Patel</t>
  </si>
  <si>
    <t>Zaveri</t>
  </si>
  <si>
    <r>
      <t xml:space="preserve">4.NF.3 Understand a fraction </t>
    </r>
    <r>
      <rPr>
        <i/>
        <sz val="8"/>
        <rFont val="Calibri"/>
        <family val="2"/>
      </rPr>
      <t>a</t>
    </r>
    <r>
      <rPr>
        <sz val="8"/>
        <rFont val="Calibri"/>
        <family val="2"/>
      </rPr>
      <t>/</t>
    </r>
    <r>
      <rPr>
        <i/>
        <sz val="8"/>
        <rFont val="Calibri"/>
        <family val="2"/>
      </rPr>
      <t xml:space="preserve">b </t>
    </r>
    <r>
      <rPr>
        <sz val="8"/>
        <rFont val="Calibri"/>
        <family val="2"/>
      </rPr>
      <t xml:space="preserve">with </t>
    </r>
    <r>
      <rPr>
        <i/>
        <sz val="8"/>
        <rFont val="Calibri"/>
        <family val="2"/>
      </rPr>
      <t xml:space="preserve">a </t>
    </r>
    <r>
      <rPr>
        <sz val="8"/>
        <rFont val="Calibri"/>
        <family val="2"/>
      </rPr>
      <t>&gt; 1 as a sum of fractions 1/</t>
    </r>
    <r>
      <rPr>
        <i/>
        <sz val="8"/>
        <rFont val="Calibri"/>
        <family val="2"/>
      </rPr>
      <t>b</t>
    </r>
    <r>
      <rPr>
        <sz val="8"/>
        <rFont val="Calibri"/>
        <family val="2"/>
      </rPr>
      <t>. a). Understand addition and subtraction of fractions as joining and separating parts referring to the same whole. (c) Add and subtract mixed numbers with like denominators</t>
    </r>
  </si>
  <si>
    <t>Sale</t>
  </si>
  <si>
    <t>nicola.sale@teachforindia,org</t>
  </si>
  <si>
    <t>442085679137 / (447)980526277</t>
  </si>
  <si>
    <t>giovanna.pasquetti@teachforindia.org</t>
  </si>
  <si>
    <t>(0039)3488738556</t>
  </si>
  <si>
    <t>Grazia Grifoni</t>
  </si>
  <si>
    <t>Om Ratan, Pochkanwala Rd, Worli, Mumbai</t>
  </si>
  <si>
    <t>Full Time</t>
  </si>
  <si>
    <t>Gayatri</t>
  </si>
  <si>
    <t>Nair Lobo</t>
  </si>
  <si>
    <t>Chief Operating Officer</t>
  </si>
  <si>
    <t>70 Grammar - Reported speech</t>
  </si>
  <si>
    <t>70 Grammar - Past perfect tense</t>
  </si>
  <si>
    <t>70 Grammar - Phrasal verb</t>
  </si>
  <si>
    <t>70 Grammar - Model auxiliary</t>
  </si>
  <si>
    <t>3NBT.2 Fluently add and subtract within 1000 using strategies and algorithms based on place value, properties of operations, and/or the relationship between addition and subtraction.</t>
  </si>
  <si>
    <t>3.OA.9: Identify arithmetic patterns including patterns in the addition table or multiplication table, and explain them using properties of operations</t>
  </si>
  <si>
    <t>2013 MY Grade Level</t>
  </si>
  <si>
    <t>3OA.7 Fluently multiply and divide within 100, using strategies such as the  relationship between multiplication and division</t>
  </si>
  <si>
    <t>6.EE.4. Identify when two expressions are equivalent i.e., when the two expressions name the same number regardless of which value is substituted into them.</t>
  </si>
  <si>
    <t>3OA.5 Apply properties of operations as strategies to multiply and divide</t>
  </si>
  <si>
    <t>6NS-5 Understand that positive and negative numbers are used together  to describe quantities having opposite directions or values.</t>
  </si>
  <si>
    <t xml:space="preserve">7.EE.3. Solve multi-step real-life and mathematical problems posed with positive and negative rational numbers in any form </t>
  </si>
  <si>
    <t>4.NF-1</t>
  </si>
  <si>
    <t>6NS-7(a) Interpret statements of inequality as statements about the relative position of two numbers on a number line diagram.</t>
  </si>
  <si>
    <r>
      <t xml:space="preserve">5.NBT.2 </t>
    </r>
    <r>
      <rPr>
        <sz val="8"/>
        <color rgb="FF202020"/>
        <rFont val="Calibri"/>
        <family val="2"/>
      </rPr>
      <t>Explain patterns in the number of zeros of the product when multiplying a number by powers of 10</t>
    </r>
  </si>
  <si>
    <t>Dhangar</t>
  </si>
  <si>
    <t>Senior Finance Assistant</t>
  </si>
  <si>
    <t>ram.dhangar@teachforindia.org</t>
  </si>
  <si>
    <t>Prakash Dhangar</t>
  </si>
  <si>
    <t>A-5, First floor, H. No. 20, Lane No. 5, B Block, Anupam Enclave, Phase 2, Saijadulajab Ext, New Delhi - 110030</t>
  </si>
  <si>
    <t>Prathik</t>
  </si>
  <si>
    <t>TP</t>
  </si>
  <si>
    <t>prathik.tp@teachforindia.org</t>
  </si>
  <si>
    <t>Harry Samson</t>
  </si>
  <si>
    <t>3rd Floor, 268 B, Patparganj Village, Opp Anand Lok Apartment,Mayur VIhar 1, New Delhi 110091</t>
  </si>
  <si>
    <t>Shobhali</t>
  </si>
  <si>
    <t>Thapa</t>
  </si>
  <si>
    <t>shobhali.thapa@teachforindia.org</t>
  </si>
  <si>
    <t>4.NBT-1-Recognize that in a multi-digit whole number, a digit in one place represents ten times what it represents in the place to its right.</t>
  </si>
  <si>
    <r>
      <t>7.RP.</t>
    </r>
    <r>
      <rPr>
        <sz val="8"/>
        <color rgb="FF141413"/>
        <rFont val="Calibri"/>
        <family val="2"/>
      </rPr>
      <t>2b. Identify the constant of proportionality (unit rate) in tables, graphs, equations, diagrams, and verbal descriptions of proportional relationships.</t>
    </r>
  </si>
  <si>
    <t>Rounded Mastery at 6</t>
  </si>
  <si>
    <t>Level 2.0</t>
  </si>
  <si>
    <t>Beginning Combined</t>
  </si>
  <si>
    <t>Level 1 Combined</t>
  </si>
  <si>
    <t>Level 2.5</t>
  </si>
  <si>
    <t>70 Grammar - Passive Voice</t>
  </si>
  <si>
    <t>70 Grammar - Degree of comparison</t>
  </si>
  <si>
    <t>70 Grammar - Conjunction</t>
  </si>
  <si>
    <t>70 Grammar - Clause sentence</t>
  </si>
  <si>
    <t>Average Private Tuition (Weekly)</t>
    <phoneticPr fontId="40" type="noConversion"/>
  </si>
  <si>
    <t>Average Student Absenteeism (Weekly)</t>
    <phoneticPr fontId="40" type="noConversion"/>
  </si>
  <si>
    <t>8.G.5</t>
  </si>
  <si>
    <t>Windward Apartments, 3rd Floor, 21st Road, near Mini Punjab, Bandra West, (400050)</t>
  </si>
  <si>
    <t>Karen</t>
  </si>
  <si>
    <t>Dsouza</t>
  </si>
  <si>
    <r>
      <t xml:space="preserve">8.G.2 </t>
    </r>
    <r>
      <rPr>
        <sz val="10"/>
        <color rgb="FF141413"/>
        <rFont val="Calibri"/>
        <family val="2"/>
      </rPr>
      <t>Understand that a two dimensional figure is congruent to another if the second can be obtained from the first by a sequence of rotations, reflections, and translations</t>
    </r>
  </si>
  <si>
    <t>4.NBT-4-Fluently add and subtract multi-digit whole numbers using the standard algorithm.</t>
  </si>
  <si>
    <t xml:space="preserve">4.NBT-6-Find whole-number quotients and remainders with up to four-digit dividends and one-digit divisors, using strategies based on place value, the properties of operations, and/or the relationship between multiplication and division. </t>
  </si>
  <si>
    <t>Susan Sale, Charles Sale</t>
  </si>
  <si>
    <t>8420 297023</t>
  </si>
  <si>
    <t>4.NF-2-Compare two fractions with different numerators and different denominators</t>
  </si>
  <si>
    <t>farhana.zaveri@teachforindia.org</t>
  </si>
  <si>
    <t>9870067173 / 9892335786</t>
  </si>
  <si>
    <t>Mr. Shamsudin K. Zaveri</t>
  </si>
  <si>
    <t>Dinesh Patel</t>
  </si>
  <si>
    <t>A-5, 102, Ganga Hamlet. Near CCD. Viman nagar 411014</t>
  </si>
  <si>
    <t>Shalini</t>
  </si>
  <si>
    <t>Dwivedi</t>
  </si>
  <si>
    <t>shalini.dwivedi@teachforindia.org</t>
  </si>
  <si>
    <t>Mrs. Sunita Dwivedi</t>
  </si>
  <si>
    <t>D-431, Clover Park View, Lane 7, Koregaon Park, Pune</t>
  </si>
  <si>
    <t>gayatri.nlobo@teachforindia.org</t>
  </si>
  <si>
    <t>Savino Lobo</t>
  </si>
  <si>
    <t>D-401 Blue Heaven co-operative housing society, Rebello Road, Bandra West. Mumbai 400 050. India.</t>
  </si>
  <si>
    <t>Nikhil</t>
  </si>
  <si>
    <t>Tiwari</t>
  </si>
  <si>
    <t>nikhil.tiwari@teachforindia.org</t>
  </si>
  <si>
    <t>Sunita Tiwari</t>
  </si>
  <si>
    <t>80 Grammar - Tenses</t>
  </si>
  <si>
    <t>35Verbs/ Adjective</t>
  </si>
  <si>
    <t>35Pronouns</t>
  </si>
  <si>
    <t xml:space="preserve">6NS-7(b) Write, interpret, and explain statements of order for rational numbers in real-world contexts. </t>
  </si>
  <si>
    <t>6EE-2(a) Write expressions that record operations with numbers and with  letters standing for numbers.  For example, express the calculation “Subtract y from 5” as 5 – y.</t>
  </si>
  <si>
    <t>Mastery at 9.0</t>
  </si>
  <si>
    <t>Level 8.0 Test</t>
  </si>
  <si>
    <t>7th Standard Paper 1 and Paper 2 Content Mastery by Domain and Standards</t>
  </si>
  <si>
    <r>
      <t xml:space="preserve">6NS-7(c) </t>
    </r>
    <r>
      <rPr>
        <sz val="8"/>
        <color indexed="32"/>
        <rFont val="Calibri"/>
        <family val="2"/>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</si>
  <si>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</si>
  <si>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Yogesh Rathod</t>
  </si>
  <si>
    <t>2013 BOY RC Level</t>
  </si>
  <si>
    <t>6NS-6(a) Recognize opposite signs of numbers as indicating locations  on opposite sides of 0 on the number line.</t>
  </si>
  <si>
    <r>
      <t xml:space="preserve">6EE-2(c) </t>
    </r>
    <r>
      <rPr>
        <sz val="8"/>
        <color rgb="FF141413"/>
        <rFont val="Calibri"/>
        <family val="2"/>
      </rPr>
      <t>Evaluate expressions at specific values of their variables. Include expressions that arise from formulas used in real-world problems.</t>
    </r>
  </si>
  <si>
    <t>9969866887 / 22166482</t>
  </si>
  <si>
    <t>Dharam Singh</t>
  </si>
  <si>
    <t>City Ops and HR Manager</t>
  </si>
  <si>
    <t>I.I.G Staff quarters, Room no.3,Observatory Compound,R.c.church, Colaba Mumbai- 400005</t>
  </si>
  <si>
    <t>Swati</t>
  </si>
  <si>
    <t>Joshi</t>
  </si>
  <si>
    <t>swati.joshi@teachforindia.org</t>
  </si>
  <si>
    <t>Sudershan Joshi</t>
  </si>
  <si>
    <t>Dr Ambedkar Nagar T.L waswani marg cuffe parade colaba grd flr R.N 608 Mumbai: 400005</t>
  </si>
  <si>
    <t>Parvati</t>
  </si>
  <si>
    <t>Dr Ambedkar Nagar T.L waswani marg cuffe parade colaba grd flr R.N 38 Mumbai: 400005</t>
  </si>
  <si>
    <t>Anil</t>
  </si>
  <si>
    <t>Rathod</t>
  </si>
  <si>
    <t>anil.rathod@teachforindia.org</t>
  </si>
  <si>
    <t>sidharth.agarwal@teachforindia.org</t>
  </si>
  <si>
    <t>Suman Agarwal</t>
  </si>
  <si>
    <t>parvati.singh@teachforindia.org</t>
  </si>
  <si>
    <t>6C,Block No:5,Kences Brindavan Apartments,175 EVR Lane,Off P.H.Road,Kilpauk,Chennai</t>
  </si>
  <si>
    <t>Kaveri</t>
  </si>
  <si>
    <t>G 504, Maestros, Wanawadi, Pune-411040</t>
  </si>
  <si>
    <t>Adhishree</t>
  </si>
  <si>
    <t>Parasnis</t>
  </si>
  <si>
    <t>3.NBT.3: Multiply one-digit whole numbers by multiples of 10 in the range 10–90 using strategies based on place value and properties of operations.</t>
  </si>
  <si>
    <t>% of students who scored below 40%</t>
  </si>
  <si>
    <t>7.RP.2a : Decide whether two quantities are in a proportional relationship, e.g., by testing for equivalent ratios in a table or graphing on a coordinate plane and observing whether the graph is a straight line through the origin.</t>
  </si>
  <si>
    <t>55 Grammar - Types of sentences</t>
  </si>
  <si>
    <t>55 Grammar - Conjunctions</t>
  </si>
  <si>
    <t>55 Grammar - Reported Speech</t>
  </si>
  <si>
    <t>55 Grammar - Modal Auxiliary Verbs</t>
  </si>
  <si>
    <t>5.OA.2. Write simple expressions that record calculations with numbers, and interpret numerical expressions without evaluating them.</t>
  </si>
  <si>
    <t>2nd standard</t>
  </si>
  <si>
    <t>3rd Standard</t>
  </si>
  <si>
    <t>4th Standard</t>
  </si>
  <si>
    <t>55 Grammar - Direct to Reported speech</t>
  </si>
  <si>
    <t>80 Grammar - Model auxiliary verbs</t>
  </si>
  <si>
    <t>80 Grammar - Active and passive voice</t>
  </si>
  <si>
    <t>Mastery at 8.0</t>
  </si>
  <si>
    <t>3NBT.1 Use place value understanding to round whole numbers to the nearest  10 or 100.</t>
  </si>
  <si>
    <t>4.NBT-3-Use place value understanding to round multi-digit whole numbers to any place.</t>
  </si>
  <si>
    <t>6NS-2 Fluently divide multi-digit numbers using the standard algorithm.</t>
  </si>
  <si>
    <t>70 Grammar - Adverbs</t>
  </si>
  <si>
    <t>70 Grammar - Future continuous tense</t>
  </si>
  <si>
    <t>80 Grammar - Direct to Reported speech</t>
  </si>
  <si>
    <t>1.10.a). Describe and anticipate events, 
b) use prior knowledge to understand events and actions</t>
  </si>
  <si>
    <t>35Proper Nouns/ Common Nouns</t>
  </si>
  <si>
    <t xml:space="preserve">B.10.Describe characters, setting and events 
</t>
  </si>
  <si>
    <t>2NBT.6 Add up to four two-digit numbers using strategies based on place value and properties of operations.</t>
  </si>
  <si>
    <t>7.EE-2 Understand that rewriting an expression in different forms in a problem context can shed light on the problem and how the quantities in it are related.</t>
  </si>
  <si>
    <t xml:space="preserve">3.7.a) Describe the how chapters end andbegin, how they relate to each other.
3.7.b)  Describe the use of titles, captions, headings, fonts, paragraphs and punctuations </t>
  </si>
  <si>
    <t>Level 4.5</t>
  </si>
  <si>
    <r>
      <t xml:space="preserve">5.NBT.7 </t>
    </r>
    <r>
      <rPr>
        <sz val="8"/>
        <color rgb="FF202020"/>
        <rFont val="Calibri"/>
        <family val="2"/>
      </rPr>
      <t>Add, subtract, multiply, and divide decimals to hundredths, using concrete models or drawings and strategies based on place value, properties of operations, and/or the relationship between addition and subtraction</t>
    </r>
  </si>
  <si>
    <t>6EE-1 Write and evaluate numerical expressions involving whole-number  exponents.</t>
  </si>
  <si>
    <t>4.OA-1-Interpret a multiplication equation as a comparison. Represent verbal statements of multiplicative comparisons as multiplication equations.</t>
  </si>
  <si>
    <t>4.0A-3</t>
  </si>
  <si>
    <t>4.OA-4-Find all factor pairs for a whole number in the range 1–100.</t>
  </si>
  <si>
    <t xml:space="preserve">6.EE.3. Apply the properties of operations to generate equivalent expressions. </t>
  </si>
  <si>
    <t>Rounded Mastery at 7</t>
  </si>
  <si>
    <t>7NS-2 (c) Apply properties of operations as strategies to multiply and divide rational numbers.</t>
  </si>
  <si>
    <t>60 Grammar - Voice</t>
  </si>
  <si>
    <t>60 Grammar - Modal auxiliary</t>
  </si>
  <si>
    <t xml:space="preserve">2.7.a) Describe the overall structure of a story, including describing how the beginning introduces the story and the ending concludes the action
2.7.b) Understand the use of titles, fonts, paragraphs and punctuations </t>
  </si>
  <si>
    <t>60 Grammar - Rhyming</t>
  </si>
  <si>
    <r>
      <t xml:space="preserve">5.NBT.1 </t>
    </r>
    <r>
      <rPr>
        <sz val="8"/>
        <color rgb="FF202020"/>
        <rFont val="Calibri"/>
        <family val="2"/>
      </rPr>
      <t>Recognize that in a multi-digit number, a digit in one place represent 10 times as much as it represents in the place to its right and 1/10 of what it represents in the place to its left.</t>
    </r>
  </si>
  <si>
    <r>
      <t xml:space="preserve">5.NBT.3  </t>
    </r>
    <r>
      <rPr>
        <sz val="8"/>
        <color indexed="32"/>
        <rFont val="Calibri"/>
        <family val="2"/>
      </rPr>
      <t>Read, write, and compare decimals to thousandths</t>
    </r>
  </si>
  <si>
    <t>60 Grammar - Adverb of manner</t>
  </si>
  <si>
    <t>E.10 – Describe characters, setting and events</t>
  </si>
  <si>
    <t>E.11 State simple connections to characters and events in the story and their own life</t>
  </si>
  <si>
    <t>Singh</t>
  </si>
  <si>
    <t>Finance Assistant</t>
  </si>
  <si>
    <t>60 Grammar - Compound sentence</t>
  </si>
  <si>
    <t>60 Grammar - Question patterns</t>
  </si>
  <si>
    <t>70 Grammar - Compound sentence</t>
  </si>
  <si>
    <t>4.OA.2 Multiply or divide to solve word problems involving multiplicative comparison, e.g., by using drawings and equations with a symbol for the unknown number to represent the problem, distinguishing multiplicative comparison from additive comparison.</t>
  </si>
  <si>
    <r>
      <t xml:space="preserve">5.NBT.5 </t>
    </r>
    <r>
      <rPr>
        <sz val="8"/>
        <color rgb="FF202020"/>
        <rFont val="Calibri"/>
        <family val="2"/>
      </rPr>
      <t>Fluently multiply multi-digit whole numbers using the standard algorithm.</t>
    </r>
  </si>
  <si>
    <t xml:space="preserve"> 5.OA.1. Use parentheses, brackets, or braces in numerical expressions, and evaluate expressions with these symbols.</t>
  </si>
  <si>
    <t>Level 2 Combined</t>
  </si>
  <si>
    <t>Level 3.0</t>
  </si>
  <si>
    <t>60 Grammar - Collective Nouns</t>
  </si>
  <si>
    <t>60 Grammar - Relative</t>
  </si>
  <si>
    <t>60 Grammar - Degree of Comparison</t>
  </si>
  <si>
    <t>60 Grammar - Direct and Reported speech</t>
  </si>
  <si>
    <t>60 Grammar - Active and Passive voice</t>
  </si>
  <si>
    <t>60 Grammar - Phrasal verbs</t>
  </si>
  <si>
    <t>5th Standard Paper 1 and Paper 2 Content Mastery by Domain and Standards</t>
  </si>
  <si>
    <t>55 Grammar - Relative Pronouns</t>
  </si>
  <si>
    <t>55 Grammar - Simple sentence &amp; compound sentences</t>
  </si>
  <si>
    <t>WITHIN YOUR GRADE LEVEL, Select "Yes" if you DID teach the standard and "NO" if you DID NOT teach the standard [Leave all other standards as N/A ]  --&gt;</t>
  </si>
  <si>
    <t>N/A</t>
  </si>
  <si>
    <t>5.8.a)  Determine the meaning of words and phrases as they are used in a text
5.8.b) Explain how specific aspects of a text’s illustrations or words used add meaning to the idea (e.g., create mood, emphasize aspects of a character or setting)</t>
  </si>
  <si>
    <t>7.RP.1. Compute unit rates associated with ratios of fractions, including ratios of lengths, areas and other quantities measured in like or different units.</t>
  </si>
  <si>
    <t>55 Grammar - Modals</t>
  </si>
  <si>
    <t>Level 3 Combined</t>
  </si>
  <si>
    <t>Level 4 Combined</t>
  </si>
  <si>
    <t>Level 5.5</t>
  </si>
  <si>
    <t>Level 5 Combined</t>
  </si>
  <si>
    <t>80 Grammar - Phrasal verb</t>
  </si>
  <si>
    <t>80 Grammar - Degree of comparison</t>
  </si>
  <si>
    <t>This sheet gives you student information on grammar standards (only levels 1 and above have grammar standards).</t>
  </si>
  <si>
    <t>% of students who scored above 70%</t>
  </si>
  <si>
    <t>8th Standard Paper 1 and Paper 2 Content Mastery by Domain and Standards</t>
  </si>
  <si>
    <t>6th Standard Paper 1 and Paper 2 Content Mastery by Domain and Standards</t>
  </si>
  <si>
    <t>7.EE.4. Use variables to represent quantities in a real-world or mathematical problem, and construct simple equations to solve problems by reasoning about the quantities.</t>
  </si>
  <si>
    <t>4.11.compare the authors persepective and opinion with own 
4.12.describe the effect the text had on the reader</t>
  </si>
  <si>
    <t>Assessment Design Blueprint &gt;&gt;</t>
  </si>
  <si>
    <t>4.9.a) Describe in depth a character, setting, or event in a text, drawing on specific details in the text 
4.9.b) Describe the main theme of the text using details given in the text</t>
  </si>
  <si>
    <t>B.7. Identify beginning and end of stories</t>
  </si>
  <si>
    <t xml:space="preserve">1.7. Retell a story with the beginning, middle and end  
</t>
  </si>
  <si>
    <t>Level 4</t>
  </si>
  <si>
    <t>Level 5</t>
  </si>
  <si>
    <t xml:space="preserve">2.9. Describe characters in a story (e.g., a character’s thoughts, words, or actions) and major events in the plot - the problems and solutions.
</t>
  </si>
  <si>
    <t>2NBT.3 Read and write numbers to 1000 using base-ten numerals, number names, and expanded form.</t>
  </si>
  <si>
    <t>Author &amp; You</t>
  </si>
  <si>
    <t>Conventions</t>
  </si>
  <si>
    <t>Presentation</t>
  </si>
  <si>
    <t>Level 1.0 test</t>
  </si>
  <si>
    <t>Avg Score ahead of 4.5</t>
  </si>
  <si>
    <t>Current RAZ level (ONLY if assessment conducted one on one)</t>
  </si>
  <si>
    <t>E</t>
  </si>
  <si>
    <t>F</t>
  </si>
  <si>
    <t>H</t>
  </si>
  <si>
    <t>I</t>
  </si>
  <si>
    <t>J</t>
  </si>
  <si>
    <t>L</t>
  </si>
  <si>
    <t>N</t>
  </si>
  <si>
    <t>O</t>
  </si>
  <si>
    <t>Q</t>
  </si>
  <si>
    <t>R</t>
  </si>
  <si>
    <t>T</t>
  </si>
  <si>
    <t>W</t>
  </si>
  <si>
    <t>Q6</t>
  </si>
  <si>
    <t>Q7</t>
  </si>
  <si>
    <t>Q8</t>
  </si>
  <si>
    <t>Q1</t>
  </si>
  <si>
    <t>Q2</t>
  </si>
  <si>
    <t>Avg Score ahead of 4</t>
  </si>
  <si>
    <t>Program Manager</t>
  </si>
  <si>
    <t>2.11. Describes likes and dislikes in response to the authors viewpoint and persepective (where this is overt) and supports it with a reason
2.12 Describes personal response to a text and relates it to ones prior knowledge and experience</t>
  </si>
  <si>
    <t>70 Grammar - Gerund</t>
  </si>
  <si>
    <t>B.11 State simple connections to characters and events in the story and their own life</t>
  </si>
  <si>
    <t>0.F</t>
  </si>
  <si>
    <t>0.I</t>
  </si>
  <si>
    <t>0.CT</t>
  </si>
  <si>
    <t xml:space="preserve">3.9.a) Describe characters and events, specific details and factual evidence from the text
3.9.b) Describe the main idea of the text using specific factual details </t>
  </si>
  <si>
    <t>Rounded Mastery at 8</t>
  </si>
  <si>
    <t>Rounded Mastery at 9</t>
  </si>
  <si>
    <t>1.9. Describe characters, settings, and major events in a story, using key details.</t>
  </si>
  <si>
    <t xml:space="preserve">B.9.Identify characters, setting and main events in a story 
</t>
  </si>
  <si>
    <t xml:space="preserve">E.10.Describe characters, setting and events 
</t>
  </si>
  <si>
    <r>
      <t xml:space="preserve">5.NBT.4  </t>
    </r>
    <r>
      <rPr>
        <sz val="8"/>
        <color rgb="FF202020"/>
        <rFont val="Calibri"/>
        <family val="2"/>
      </rPr>
      <t>Use place value understanding to round decimals to any place.</t>
    </r>
  </si>
  <si>
    <t xml:space="preserve">4.10.a) Describe the relationship between ideas, events and characters in the text using clues 
4.10.b)Compare ideas, events and characters  in the text with prior knowedge and experience
</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</si>
  <si>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</si>
  <si>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</si>
  <si>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Re-weighted avg 5.0</t>
  </si>
  <si>
    <t>1V</t>
  </si>
  <si>
    <t>1.5F</t>
  </si>
  <si>
    <t>1.5V</t>
  </si>
  <si>
    <t>2.5F</t>
  </si>
  <si>
    <t>Re-weighted avg 7.0</t>
  </si>
  <si>
    <t>Mumbai</t>
  </si>
  <si>
    <t>5.0I</t>
  </si>
  <si>
    <t>5.0CT</t>
  </si>
  <si>
    <t>6.0I</t>
  </si>
  <si>
    <t>RC # of students at GL 5</t>
  </si>
  <si>
    <t>Level 5.5 test</t>
  </si>
  <si>
    <t>9. Determine what the text says explicitly and cite specific textual evidence  to support conclusions drawn from the text.</t>
  </si>
  <si>
    <t>Key Ideas and Factual Details</t>
  </si>
  <si>
    <t>Infer deeper meaning</t>
  </si>
  <si>
    <t>BOY Status</t>
  </si>
  <si>
    <t>Level 1.5</t>
  </si>
  <si>
    <t>Pre-Emergent</t>
  </si>
  <si>
    <t>Standard (Grade Level)</t>
  </si>
  <si>
    <t>School Type</t>
  </si>
  <si>
    <t>2012 EOY RC Level</t>
  </si>
  <si>
    <t>2.0V</t>
  </si>
  <si>
    <t>2.0G</t>
  </si>
  <si>
    <t>3.0F</t>
  </si>
  <si>
    <t>80 Grammar - Adverb of frequency</t>
  </si>
  <si>
    <t>80 Grammar - Relative pronoun</t>
  </si>
  <si>
    <t>80 Grammar - Conjunction</t>
  </si>
  <si>
    <t>80 Grammar - Adverb of manner</t>
  </si>
  <si>
    <t>.5CT</t>
  </si>
  <si>
    <t>.5V</t>
  </si>
  <si>
    <t>1F</t>
  </si>
  <si>
    <t>1I</t>
  </si>
  <si>
    <t>1CT</t>
  </si>
  <si>
    <t>80 Grammar - Active to Passive Voice</t>
  </si>
  <si>
    <t>Re-weighted avg 7.5</t>
  </si>
  <si>
    <t>SKILLS</t>
  </si>
  <si>
    <t>Re-weighted avg 2.0</t>
  </si>
  <si>
    <t>Grammar – Articles</t>
  </si>
  <si>
    <t>7NS-2(d) Convert a rational number to a decimal using long division; know that the decimal form of a rational number terminates in 0s or eventually repeats.</t>
  </si>
  <si>
    <t>2.10.a)  Identify the main idea of a story and describe and anticipates events, resolution, and character changes
2.10.b) Relate information in the text to priori knowledge and experience</t>
  </si>
  <si>
    <t>5.11.Describe the authors puspose and opinion compare ones own persepective with justification
5.12.Describe the effect the text had with reasons</t>
  </si>
  <si>
    <t>Beginning 0.5</t>
  </si>
  <si>
    <t>Developing 1</t>
  </si>
  <si>
    <t>Developing 2</t>
  </si>
  <si>
    <t>Developing 3</t>
  </si>
  <si>
    <t>EOY % on Grade Level</t>
  </si>
  <si>
    <t xml:space="preserve">4.7.a) Relate earlier  and later parts of a text to describe a sequence of ideas in the events
4.7.b)  Describe the use of titles, captions, headings, fonts, paragraphs and punctuations </t>
  </si>
  <si>
    <t>4.8. Identify words that add meaning, tone and mood to the text.</t>
  </si>
  <si>
    <t xml:space="preserve">5.10.a) Compare the different ideas in the text to draw a theme or underlying message of the text
5.10.b) Compare ideas in the text with prior knowledge and other texts
</t>
  </si>
  <si>
    <t>Avg Score ahead of 1.5</t>
  </si>
  <si>
    <t>Avg Score ahead of 2</t>
  </si>
  <si>
    <t>RAZ Difference 7.5</t>
  </si>
  <si>
    <t>Level  --&gt;</t>
  </si>
  <si>
    <t>Rounded Mastery at 4.0</t>
  </si>
  <si>
    <t>Rounded Mastery at 4.5</t>
  </si>
  <si>
    <t>RAZ Difference 6.5</t>
  </si>
  <si>
    <t>RAZ Difference 7.0</t>
  </si>
  <si>
    <t>Grammar BOY  (Median)</t>
  </si>
  <si>
    <t>Grammar EOY (Median)</t>
  </si>
  <si>
    <t>Rounded Mastery at 0</t>
  </si>
  <si>
    <t>Rounded Mastery at 0.2</t>
  </si>
  <si>
    <t>Rounded Mastery at 0.5</t>
  </si>
  <si>
    <t>% on next level test</t>
  </si>
  <si>
    <t>% on lower level test</t>
  </si>
  <si>
    <t>Avg Score on 0</t>
  </si>
  <si>
    <t>Avg Score on 0.2</t>
  </si>
  <si>
    <t>Avg Score on 0.5</t>
  </si>
  <si>
    <t>Avg Score on 1</t>
  </si>
  <si>
    <t>Avg Score on 1.5</t>
  </si>
  <si>
    <t>Avg Score on 2</t>
  </si>
  <si>
    <t xml:space="preserve">7.  Use the structure of texts and the organization of information, including how specific sentences, paragraphs, and larger portions of the text (e.g., a section, chapter, scene, or stanza) relate to each other and the text as a whole, sequence of ideas, etc.
</t>
  </si>
  <si>
    <t xml:space="preserve">E.7. Retell a story with major events in sequence
</t>
  </si>
  <si>
    <t>5.9.a) Compare and contrast two or more characters, settings, or events in a story or drama, drawing on specific details in the text (e.g., how characters interact)
5.9.b) Use specific details in the text to explain the purpose, audience and theme of the text</t>
  </si>
  <si>
    <t>3.11.Identify the authors perspectove and express personal perspective
3.12Describe ones own reaction to the text and personal response</t>
  </si>
  <si>
    <t>E.7 – Retell a story with major events in sequence</t>
  </si>
  <si>
    <t>Q31</t>
  </si>
  <si>
    <t>Q32</t>
  </si>
  <si>
    <t>Q33</t>
  </si>
  <si>
    <t>Q34</t>
  </si>
  <si>
    <t>Q35</t>
  </si>
  <si>
    <t>Q36</t>
  </si>
  <si>
    <t>35Tenses</t>
  </si>
  <si>
    <t>b7Conjunction</t>
  </si>
  <si>
    <t>b7Adverbs of Manner</t>
  </si>
  <si>
    <t>b7Pronouns</t>
  </si>
  <si>
    <t>b7Participles</t>
  </si>
  <si>
    <t>b7Model Auxiliary Verbs</t>
  </si>
  <si>
    <t>Developing 5</t>
  </si>
  <si>
    <t>Level 1.0</t>
  </si>
  <si>
    <t>Language</t>
  </si>
  <si>
    <t>Overall Mastery</t>
  </si>
  <si>
    <t>Recommended Goal</t>
  </si>
  <si>
    <t>Recommended Goal Band</t>
  </si>
  <si>
    <t>Current Math Band</t>
  </si>
  <si>
    <t>2013 BOY Grade Level</t>
  </si>
  <si>
    <t>Re-weighted avg 1.0</t>
  </si>
  <si>
    <t>Re-weighted avg 1.5</t>
  </si>
  <si>
    <t>Pune</t>
  </si>
  <si>
    <t>Delhi</t>
  </si>
  <si>
    <t>Hyderabad</t>
  </si>
  <si>
    <t>1st quartile%</t>
  </si>
  <si>
    <t>V</t>
  </si>
  <si>
    <t>Ideas</t>
  </si>
  <si>
    <t>Organisation</t>
  </si>
  <si>
    <t>0.V</t>
  </si>
  <si>
    <t>.2F</t>
  </si>
  <si>
    <t>.2I</t>
  </si>
  <si>
    <t>.2CT</t>
  </si>
  <si>
    <t>.2V</t>
  </si>
  <si>
    <t>.5F</t>
  </si>
  <si>
    <t>.5I</t>
  </si>
  <si>
    <t>Re-weighted avg 4.5</t>
  </si>
  <si>
    <t>Math % of students at 80 or above</t>
    <phoneticPr fontId="40" type="noConversion"/>
  </si>
  <si>
    <t>Mastery at 3.0</t>
  </si>
  <si>
    <t>Mastery at 3.5</t>
  </si>
  <si>
    <t>Mastery at 4.0</t>
  </si>
  <si>
    <t>Mastery at 4.5</t>
  </si>
  <si>
    <t>Mastery at 5.0</t>
  </si>
  <si>
    <t>Mastery at 5.5</t>
  </si>
  <si>
    <t>Mastery at 6.0</t>
  </si>
  <si>
    <t>Mastery at 7.0</t>
  </si>
  <si>
    <t>Level 3.0 Test</t>
  </si>
  <si>
    <t>Level 3.5 Test</t>
  </si>
  <si>
    <t>Enter RC Scores in this sheet. Check scores in RC Output by Standard tab.
 If you administered RAZ to each student, please enter info in Column C</t>
  </si>
  <si>
    <t>3rd Standard Paper 1 and Paper 2 Content Mastery by Domain and Standard</t>
  </si>
  <si>
    <t>Re-weighted avg 6.0</t>
  </si>
  <si>
    <t>Re-weighted avg 6.5</t>
  </si>
  <si>
    <t>Total Students</t>
  </si>
  <si>
    <t>Cover Sheet</t>
  </si>
  <si>
    <t>Rounded Mastery at 1.0</t>
  </si>
  <si>
    <t>Rounded Mastery at 1.5</t>
  </si>
  <si>
    <t>Rounded Mastery at 2</t>
  </si>
  <si>
    <t>Rounded Mastery at 2.5</t>
  </si>
  <si>
    <t>Rounded Mastery at 3.0</t>
  </si>
  <si>
    <t>Rounded Mastery at 3.5</t>
  </si>
  <si>
    <t>Avg Score on 2.5</t>
  </si>
  <si>
    <t>Avg Score on 3</t>
  </si>
  <si>
    <t>Rounded Mastery at 5.0</t>
  </si>
  <si>
    <t>Rounded Mastery at 5.5</t>
  </si>
  <si>
    <t>Avg Score before 0.2</t>
  </si>
  <si>
    <t>Q3</t>
  </si>
  <si>
    <t>4th Standard Paper 1 and Paper 2 Content Mastery by Domain and Standard</t>
  </si>
  <si>
    <t>3OA.1 Interpret products of whole numbers, e.g., interpret 5 × 7 as the total  number of objects in 5 groups of 7 objects each.  For example, describe a context in which a total number of objects can be expressed as 5 × 7.</t>
  </si>
  <si>
    <t xml:space="preserve">3.10.a) Describe development of the characters and events in the text expanding on the factual details
3.10.b) Describe ideas, events, characters in the text with reference to prior knowledge and experience
</t>
  </si>
  <si>
    <t>EE</t>
  </si>
  <si>
    <t>5.0V</t>
  </si>
  <si>
    <t>Beginning 0.2</t>
  </si>
  <si>
    <t>2nd Standard Paper 1 and Paper 2 Content Mastery by Domain and Standard</t>
  </si>
  <si>
    <t>Avg Score ahead of 6.5</t>
  </si>
  <si>
    <t>RAZ Difference 6.0</t>
  </si>
  <si>
    <t>RC # of students at GL 2</t>
  </si>
  <si>
    <t>Level 6.0 Test</t>
  </si>
  <si>
    <t>Level 7.0 Test</t>
  </si>
  <si>
    <t>Level 7.5 Test</t>
  </si>
  <si>
    <t>Mastery at 2.0</t>
  </si>
  <si>
    <t>Minimum Score</t>
  </si>
  <si>
    <t>Median Score</t>
  </si>
  <si>
    <t>Maximum Score</t>
  </si>
  <si>
    <t>RC # of students at GL 7</t>
  </si>
  <si>
    <t>Q18</t>
  </si>
  <si>
    <t>Avg Score ahead of 0</t>
  </si>
  <si>
    <t>Avg Score ahead of 0.2</t>
  </si>
  <si>
    <t>M</t>
  </si>
  <si>
    <t>P</t>
  </si>
  <si>
    <t>S</t>
  </si>
  <si>
    <t>U</t>
  </si>
  <si>
    <t>X</t>
  </si>
  <si>
    <t>Y</t>
  </si>
  <si>
    <t>Level 1.5 test</t>
  </si>
  <si>
    <t>Q5</t>
  </si>
  <si>
    <t>Avg Score ahead of 0.5</t>
  </si>
  <si>
    <t>Avg Score ahead of 1</t>
  </si>
  <si>
    <t>Avg Score on 7.5</t>
  </si>
  <si>
    <t>4.5CT</t>
  </si>
  <si>
    <t>4.5V</t>
  </si>
  <si>
    <t>5.5F</t>
  </si>
  <si>
    <t>5.5I</t>
  </si>
  <si>
    <t>5.5CT</t>
  </si>
  <si>
    <t>D</t>
  </si>
  <si>
    <t>G</t>
  </si>
  <si>
    <t>K</t>
  </si>
  <si>
    <t>Level 0 test</t>
  </si>
  <si>
    <t>4.5Vocabulary</t>
    <phoneticPr fontId="40" type="noConversion"/>
  </si>
  <si>
    <t>4.5V</t>
    <phoneticPr fontId="40" type="noConversion"/>
  </si>
  <si>
    <t>Avg Score before 2.5</t>
  </si>
  <si>
    <t>Level 0.2 Test</t>
  </si>
  <si>
    <t>Level 0.5 test</t>
  </si>
  <si>
    <t>Max Marks per question--&gt;</t>
  </si>
  <si>
    <t>#</t>
  </si>
  <si>
    <t>Avg Score before 0</t>
  </si>
  <si>
    <t>Avg Score ahead of 5</t>
  </si>
  <si>
    <t>Avg Score ahead of 5.5</t>
  </si>
  <si>
    <t>Standard --&gt;</t>
  </si>
  <si>
    <t>Q9</t>
  </si>
  <si>
    <t>PM Name</t>
  </si>
  <si>
    <t>Beginning (0.5) Level test</t>
  </si>
  <si>
    <t>Q19</t>
  </si>
  <si>
    <t>Q15</t>
  </si>
  <si>
    <t>Q14</t>
  </si>
  <si>
    <t>Q16</t>
  </si>
  <si>
    <t>Q11</t>
  </si>
  <si>
    <t>Q10</t>
  </si>
  <si>
    <t>Q13</t>
  </si>
  <si>
    <t>Q12</t>
  </si>
  <si>
    <t>Q29</t>
  </si>
  <si>
    <t>Q24</t>
  </si>
  <si>
    <t>Avg Score before 0.5</t>
  </si>
  <si>
    <t>Avg Score before 1</t>
  </si>
  <si>
    <t>Grade</t>
  </si>
  <si>
    <t>Level 2.5 Test</t>
  </si>
  <si>
    <t>3Maths</t>
  </si>
  <si>
    <t>Question #  --&gt;</t>
  </si>
  <si>
    <t>8. Interpret words and phrases as they are used in a text, including connotative and figurative meanings, and analyze how specific word choices shape meaning, mood and tone of the text.</t>
  </si>
  <si>
    <t>Structure &amp; Organisation</t>
  </si>
  <si>
    <t>6NS-3 Fluently add, subtract, multiply, and divide multi-digit decimals using the standard algorithm for each operation.</t>
  </si>
  <si>
    <t>Level 3.5</t>
  </si>
  <si>
    <t>1.11.Identifies and states some simple comments about preferences and similarities with ones own prior expreience</t>
  </si>
  <si>
    <t xml:space="preserve">5.7.a) Describe the use of structures and organization of text across various forms of text
</t>
  </si>
  <si>
    <t>E.9. Identify characters, setting and main events in a story  read aloud to them</t>
  </si>
  <si>
    <t>Level</t>
  </si>
  <si>
    <t>% of class at this level</t>
  </si>
  <si>
    <t>Developing 4</t>
  </si>
  <si>
    <t>b7Adjective of a comparison</t>
  </si>
  <si>
    <t>4.7.a) Relate earlier and later parts of a text to describe a sequence of ideas in the events</t>
  </si>
  <si>
    <t>b7Tenses</t>
  </si>
  <si>
    <t>b7Active to Passive voice</t>
  </si>
  <si>
    <t>b7Direct/ Reported Speech</t>
  </si>
  <si>
    <t>b7Noun clauses</t>
  </si>
  <si>
    <t>b7Infinitives</t>
  </si>
  <si>
    <t>Year of Intervention</t>
  </si>
  <si>
    <t>Emergent</t>
  </si>
  <si>
    <t>Pre-emergent</t>
  </si>
  <si>
    <t>Level 4.0 Test</t>
  </si>
  <si>
    <t>Level 4.5 Test</t>
  </si>
  <si>
    <t>Level 5.0 Test</t>
  </si>
  <si>
    <t>Re-weighted avg 2.5</t>
  </si>
  <si>
    <t>Re-weighted avg 3.0</t>
  </si>
  <si>
    <t>Re-weighted avg 3.5</t>
  </si>
  <si>
    <t>Re-weighted avg 4.0</t>
  </si>
  <si>
    <t>Level 2.5 test</t>
  </si>
  <si>
    <t>Q21</t>
  </si>
  <si>
    <t>Q26</t>
  </si>
  <si>
    <t>Q25</t>
  </si>
  <si>
    <t>Re-weighted avg 5.5</t>
  </si>
  <si>
    <t>8.EE.4 Perform operations with numbers expressed in scientific notation, including problems where both decimal and scientific notation are used</t>
  </si>
  <si>
    <t>Math % of students below 50%</t>
    <phoneticPr fontId="40" type="noConversion"/>
  </si>
  <si>
    <t>Math % of students at 50-65</t>
    <phoneticPr fontId="40" type="noConversion"/>
  </si>
  <si>
    <t>Mode: Talking with Others</t>
    <phoneticPr fontId="40" type="noConversion"/>
  </si>
  <si>
    <t>4.10.a) Describe the relationship between ideas, events and characters in the text using clues</t>
  </si>
  <si>
    <t>RC # of students at GL 6</t>
  </si>
  <si>
    <t>Anisha</t>
  </si>
  <si>
    <t>Ankit</t>
  </si>
  <si>
    <t>4Maths</t>
  </si>
  <si>
    <t>Chennai</t>
  </si>
  <si>
    <t>Level 2.0 Test</t>
  </si>
  <si>
    <t>Level of test --&gt;</t>
  </si>
  <si>
    <t>Mastery at 2.5</t>
  </si>
  <si>
    <t>Institute</t>
  </si>
  <si>
    <t>STUDENTS - First Last</t>
  </si>
  <si>
    <t>Current Students</t>
  </si>
  <si>
    <t>Year of intervention</t>
  </si>
  <si>
    <t>School type</t>
  </si>
  <si>
    <t>RC # of students at GL 1</t>
  </si>
  <si>
    <t>RC # of students at BEG</t>
  </si>
  <si>
    <t>RC # of students at EME</t>
  </si>
  <si>
    <t>Level 0</t>
  </si>
  <si>
    <t>Type of question --&gt;</t>
  </si>
  <si>
    <t>Aligned Standard -- &gt;</t>
  </si>
  <si>
    <t>Grade Level -- &gt;</t>
  </si>
  <si>
    <t>2.0F</t>
  </si>
  <si>
    <t>2.0I</t>
  </si>
  <si>
    <t>6.0CT</t>
  </si>
  <si>
    <t>2.0CT</t>
  </si>
  <si>
    <t>5.0F</t>
  </si>
  <si>
    <t>3.0V</t>
  </si>
  <si>
    <t>Math</t>
  </si>
  <si>
    <t>Class ID</t>
  </si>
  <si>
    <t>Count</t>
  </si>
  <si>
    <t>6.0V</t>
  </si>
  <si>
    <t>3.0I</t>
  </si>
  <si>
    <t>3rd quartile%</t>
  </si>
  <si>
    <t>2012 BOY RC Level</t>
  </si>
  <si>
    <t>Avg Score before 4</t>
  </si>
  <si>
    <t>Avg Score before 4.5</t>
  </si>
  <si>
    <t>Avg Score before 5</t>
  </si>
  <si>
    <t>Avg Score before 5.5</t>
  </si>
  <si>
    <t>Avg Score before 6</t>
  </si>
  <si>
    <t>Avg Score before 6.5</t>
  </si>
  <si>
    <t>Avg Score ahead of 2.5</t>
  </si>
  <si>
    <t>Avg Score ahead of 3</t>
  </si>
  <si>
    <t>Avg Score ahead of 3.5</t>
  </si>
  <si>
    <r>
      <t xml:space="preserve">8.G.6 </t>
    </r>
    <r>
      <rPr>
        <sz val="10"/>
        <rFont val="Calibri"/>
        <family val="2"/>
      </rPr>
      <t>Explain a proof of the Pythagorean Theorem and its converse</t>
    </r>
    <r>
      <rPr>
        <sz val="11"/>
        <rFont val="Arial"/>
        <family val="2"/>
      </rPr>
      <t>.</t>
    </r>
  </si>
  <si>
    <t>NF</t>
  </si>
  <si>
    <t>NS</t>
  </si>
  <si>
    <t>RP</t>
  </si>
  <si>
    <t>Grade Level-&gt;</t>
  </si>
  <si>
    <t>OA</t>
  </si>
  <si>
    <t>Level 3.0 test</t>
  </si>
  <si>
    <t>Standard</t>
  </si>
  <si>
    <t>Avg Score ahead of 7</t>
  </si>
  <si>
    <t>Avg Score ahead of 7.5</t>
  </si>
  <si>
    <t>1.0G</t>
  </si>
  <si>
    <t>1.5G</t>
  </si>
  <si>
    <t>2.5G</t>
  </si>
  <si>
    <t>3.0 G</t>
  </si>
  <si>
    <t>Gender</t>
  </si>
  <si>
    <t>Q4</t>
  </si>
  <si>
    <t>Avg Score on 3.5</t>
  </si>
  <si>
    <t>Avg Score on 4</t>
  </si>
  <si>
    <t>Avg Score on 4.5</t>
  </si>
  <si>
    <t>Avg Score on 5</t>
  </si>
  <si>
    <t>Avg Score on 5.5</t>
  </si>
  <si>
    <t>Avg Score on 6</t>
  </si>
  <si>
    <t>Avg Score on 6.5</t>
  </si>
  <si>
    <t>Avg Score on 7</t>
  </si>
  <si>
    <t>b4.11.compare the authors perspective and opinion with own</t>
    <phoneticPr fontId="40" type="noConversion"/>
  </si>
  <si>
    <t>4.5Grammar</t>
    <phoneticPr fontId="40" type="noConversion"/>
  </si>
  <si>
    <t>5.7.a) Describe the use of structures and organization of text across various forms of text</t>
  </si>
  <si>
    <t>5.9.a) Compare and contrast two or more characters, settings, or events in a story or drama, drawing on</t>
  </si>
  <si>
    <t>4.0G</t>
  </si>
  <si>
    <t>4.5G</t>
  </si>
  <si>
    <t>Not ready for grammar instruction</t>
  </si>
  <si>
    <t>Describe your use of portfolios:</t>
  </si>
  <si>
    <t>8.G.1 Verify experimentally the properties of rotations, reflections, and translations:</t>
  </si>
  <si>
    <t>Math % of students below 35%</t>
    <phoneticPr fontId="40" type="noConversion"/>
  </si>
  <si>
    <t>Avg Score before 1.5</t>
  </si>
  <si>
    <t>Avg Score before 2</t>
  </si>
  <si>
    <t>Grammar Level 1</t>
  </si>
  <si>
    <t>Grammar Level 2</t>
  </si>
  <si>
    <t>Grammar Level 3</t>
  </si>
  <si>
    <t>Grammar Level 4</t>
  </si>
  <si>
    <t>Grammar Level 5</t>
  </si>
  <si>
    <t>Grammar Level 6</t>
  </si>
  <si>
    <t>Grammar Level 7</t>
  </si>
  <si>
    <t>BOY</t>
  </si>
  <si>
    <t>EOY</t>
  </si>
  <si>
    <t>Avg Score before 7</t>
  </si>
  <si>
    <t>Avg Score before 7.5</t>
  </si>
  <si>
    <t>Re-weighted avg 0</t>
  </si>
  <si>
    <t>Re-weighted avg 0.2</t>
  </si>
  <si>
    <t>Re-weighted avg 0.5</t>
  </si>
  <si>
    <t>Culture of Achievement
Purpose: This year we are expanding our measures of impact to also include non-academic achievement. Please fill this sheet thoroughly and describe each aspect in column E using as many examples as possible.</t>
  </si>
  <si>
    <t>5.0 G</t>
  </si>
  <si>
    <t>5.0G</t>
  </si>
  <si>
    <t>6.0G</t>
  </si>
  <si>
    <t>2.5I</t>
  </si>
  <si>
    <t>2.5CT</t>
  </si>
  <si>
    <t>2.5V</t>
  </si>
  <si>
    <t>3.5F</t>
  </si>
  <si>
    <t>3.5I</t>
  </si>
  <si>
    <t>3.5CT</t>
  </si>
  <si>
    <t>3.5V</t>
  </si>
  <si>
    <t>4.5F</t>
  </si>
  <si>
    <t>4.5I</t>
  </si>
  <si>
    <t>RAZ equivalent MY</t>
  </si>
  <si>
    <t>Name</t>
  </si>
  <si>
    <t>RAZ Difference -0.5</t>
  </si>
  <si>
    <t>RAZ Difference 0</t>
  </si>
  <si>
    <t>RAZ Difference 0.2</t>
  </si>
  <si>
    <t>RAZ Difference 0.5</t>
  </si>
  <si>
    <t>b7Phrasal Verb</t>
  </si>
  <si>
    <t>b7Gerund</t>
  </si>
  <si>
    <t>5Grammar</t>
    <phoneticPr fontId="40" type="noConversion"/>
  </si>
  <si>
    <t>8.EE.3 Use numbers expressed in the form of a single digit times an integer power of 10 to estimate very large or very small quantities</t>
  </si>
  <si>
    <t>8.EE.1 Know and apply the properties of integer exponents to generate equivalent numerical expressions</t>
  </si>
  <si>
    <t>3.5G</t>
  </si>
  <si>
    <t>Mode: Drama</t>
    <phoneticPr fontId="40" type="noConversion"/>
  </si>
  <si>
    <t>Grammar-modal auxiliary verbs</t>
  </si>
  <si>
    <t>b5.7.a) Describe the use of structures and organization of text across various forms of text</t>
    <phoneticPr fontId="40" type="noConversion"/>
  </si>
  <si>
    <t>b4.7.a) Relate earlier and later parts of a text to describe a sequence of ideas in the events</t>
    <phoneticPr fontId="40" type="noConversion"/>
  </si>
  <si>
    <t>4.10.b)Compare ideas, events and characters in the text with prior knowledge and experience</t>
  </si>
  <si>
    <t>4.11.compare the authors perspective and opinion with own</t>
  </si>
  <si>
    <t>4.12.describe the effect the text had on the reader</t>
  </si>
  <si>
    <t>Grammar-question tags</t>
  </si>
  <si>
    <t>Grammar-degree of comparison</t>
  </si>
  <si>
    <t>Grammar-type of sentences</t>
  </si>
  <si>
    <t>Grammar-adjective</t>
  </si>
  <si>
    <t>Grammar-question tag</t>
  </si>
  <si>
    <t>4Vocabulary</t>
    <phoneticPr fontId="40" type="noConversion"/>
  </si>
  <si>
    <t>4Grammar</t>
    <phoneticPr fontId="40" type="noConversion"/>
  </si>
  <si>
    <t>Avg Score ahead of 6</t>
  </si>
  <si>
    <t>Level 1.0 Test</t>
  </si>
  <si>
    <t>Beg and emergent</t>
  </si>
  <si>
    <t>Growth</t>
  </si>
  <si>
    <t>starting score</t>
  </si>
  <si>
    <t>BOY Grade Level</t>
  </si>
  <si>
    <t>Student name</t>
  </si>
  <si>
    <t>Q23</t>
  </si>
  <si>
    <t>Q22</t>
  </si>
  <si>
    <t>Mastery by Standard --&gt;</t>
  </si>
  <si>
    <t>Fellowship Year</t>
  </si>
  <si>
    <t>Target</t>
  </si>
  <si>
    <t>Q20</t>
  </si>
  <si>
    <t>Maths goals</t>
  </si>
  <si>
    <t>City</t>
  </si>
  <si>
    <t>Level 2.0 test</t>
  </si>
  <si>
    <t>Emergent (0) Level Test</t>
  </si>
  <si>
    <t>Order</t>
  </si>
  <si>
    <t>Level 3.5 test</t>
  </si>
  <si>
    <t>Q27</t>
  </si>
  <si>
    <t>Q28</t>
  </si>
  <si>
    <t>Q30</t>
  </si>
  <si>
    <t>Level 4.0 test</t>
  </si>
  <si>
    <t>Level 4.5 test</t>
  </si>
  <si>
    <t>Level 5.0 test</t>
  </si>
  <si>
    <t>Avg Score before 3</t>
  </si>
  <si>
    <t>Avg Score before 3.5</t>
  </si>
  <si>
    <t>6.0F</t>
  </si>
  <si>
    <t>Q17</t>
  </si>
  <si>
    <t>3.0CT</t>
  </si>
  <si>
    <t>4.0F</t>
  </si>
  <si>
    <t>4.0I</t>
  </si>
  <si>
    <t>4.0CT</t>
  </si>
  <si>
    <t>4.0V</t>
  </si>
  <si>
    <t>1.5I</t>
  </si>
  <si>
    <t>1.5CT</t>
  </si>
  <si>
    <t>Sentence Fluency</t>
  </si>
  <si>
    <t>Word Choice</t>
  </si>
  <si>
    <t>Grammar –Punctuation</t>
  </si>
  <si>
    <t>Grammar – Opposites</t>
  </si>
  <si>
    <t>Grammar – Conjunctions</t>
  </si>
  <si>
    <t>RAZ Difference 1.0</t>
  </si>
  <si>
    <t>RAZ Difference 1.5</t>
  </si>
  <si>
    <t>RAZ Difference 2.0</t>
  </si>
  <si>
    <t>RAZ Difference 2.5</t>
  </si>
  <si>
    <t>Z</t>
  </si>
  <si>
    <t>B</t>
  </si>
  <si>
    <t>A</t>
  </si>
  <si>
    <t>C</t>
  </si>
  <si>
    <t>2Maths</t>
  </si>
  <si>
    <t>Mastery at 1.0</t>
  </si>
  <si>
    <t>Level 1.5 Test</t>
  </si>
  <si>
    <t>Student Portfolios</t>
  </si>
  <si>
    <t>b4.10.a) Describe the relationship between ideas, events and characters in the text using clues</t>
    <phoneticPr fontId="40" type="noConversion"/>
  </si>
  <si>
    <t>b4.12.describe the effect the text had on the reader</t>
    <phoneticPr fontId="40" type="noConversion"/>
  </si>
  <si>
    <t xml:space="preserve">Speaker uses known words from his vocabulary. No evidence of conscious choice of words to improve speech. Employs no language features. </t>
  </si>
  <si>
    <t xml:space="preserve">Doesn't know how to use voice, tone or expressions. Tries to use a few gestures and hand actions to limited success. </t>
  </si>
  <si>
    <t>5.8.b) Explain how specific aspects of a text’s illustrations or words used add meaning to the idea (e.g.,</t>
  </si>
  <si>
    <t>8.NS.1 Know that numbers that are not rational are called irrational. Understand informally that every number has a decimal expansion</t>
  </si>
  <si>
    <t xml:space="preserve">8.EE.2 Use square root and cube root symbols to represent </t>
  </si>
  <si>
    <t>5.11.Describe the authors purpose and opinion compare one’s own perspective with justification</t>
  </si>
  <si>
    <t>Describe how you created opportunities for exposure and access:</t>
    <phoneticPr fontId="40" type="noConversion"/>
  </si>
  <si>
    <t>Describe how your students have taken advantage of these new opportunities:</t>
    <phoneticPr fontId="40" type="noConversion"/>
  </si>
  <si>
    <t>8.NS.2 Use rational approximations of irrational numbers to compare the size of irrational numbers</t>
  </si>
  <si>
    <t>Describe how you built student values and mindsets:</t>
  </si>
  <si>
    <t>At BOY, students in your classroom were acting in ways that were primarily:</t>
  </si>
  <si>
    <t>RAZ Difference 4.0</t>
  </si>
  <si>
    <t>RAZ Difference 4.5</t>
  </si>
  <si>
    <t>RAZ Difference 5.0</t>
  </si>
  <si>
    <t>RAZ Difference 5.5</t>
  </si>
  <si>
    <t>Beginning (0.2) Level Test</t>
  </si>
  <si>
    <t>Mastery at 1.5</t>
  </si>
  <si>
    <t>Level 5.5 Test</t>
  </si>
  <si>
    <t>RC # of students at GL 3</t>
  </si>
  <si>
    <t>Max Marks --&gt;</t>
  </si>
  <si>
    <t>RC # of students at GL 4</t>
  </si>
  <si>
    <t>Grammar- type of sentences</t>
  </si>
  <si>
    <t>Grammar- relative pronouns</t>
  </si>
  <si>
    <t>Grammar- modal auxiliary</t>
  </si>
  <si>
    <t>Grammar- modal auxiliary verbs</t>
  </si>
  <si>
    <t>4.9.a) Describe in depth a character, setting, or event in a text, drawing on specific details in the text</t>
  </si>
  <si>
    <t>Math % of students at 65-80</t>
    <phoneticPr fontId="40" type="noConversion"/>
  </si>
  <si>
    <t xml:space="preserve">Does the student show evidence of learning through different behaviours? Is there evidence of sustained attention and concentration? </t>
  </si>
  <si>
    <t>CLASS AVERAGE --&gt;</t>
    <phoneticPr fontId="40" type="noConversion"/>
  </si>
  <si>
    <t>In Talking To Others- Listening can be left blank, it shouldn't be counted as 0</t>
    <phoneticPr fontId="40" type="noConversion"/>
  </si>
  <si>
    <t>In Drama - Listening can be left blank, it shouldn't be counted as 0</t>
    <phoneticPr fontId="40" type="noConversion"/>
  </si>
  <si>
    <t>Sometimes / Inconsistent attempts- 3</t>
  </si>
  <si>
    <t xml:space="preserve">Content is sometimes aligned to the topic. Main ideas come across through speech some times. Content is organized and has a clear logical flow at times. </t>
  </si>
  <si>
    <t>b5.10.b) Compare ideas in the text with prior knowledge and other texts</t>
    <phoneticPr fontId="40" type="noConversion"/>
  </si>
  <si>
    <t>b5.10.a) Compare the different ideas in the text to draw a theme or underlying message of the text</t>
    <phoneticPr fontId="40" type="noConversion"/>
  </si>
  <si>
    <t>5.5Vocabulary</t>
    <phoneticPr fontId="40" type="noConversion"/>
  </si>
  <si>
    <t>b4.9.a) Describe in depth a character, setting, or event in a text, drawing on specific details in the text</t>
    <phoneticPr fontId="40" type="noConversion"/>
  </si>
  <si>
    <t>b5.12.Describe the effect the text had with reasons</t>
    <phoneticPr fontId="40" type="noConversion"/>
  </si>
  <si>
    <t>3.5Vocabulary</t>
    <phoneticPr fontId="40" type="noConversion"/>
  </si>
  <si>
    <t>3.5Grammar</t>
    <phoneticPr fontId="40" type="noConversion"/>
  </si>
  <si>
    <t>Level 3.5 test</t>
    <phoneticPr fontId="40" type="noConversion"/>
  </si>
  <si>
    <t>4.7.b) Describe the use of titles, captions, headings, fonts, paragraphs and punctuations</t>
  </si>
  <si>
    <t>RAZ Difference 3.0</t>
  </si>
  <si>
    <t>RAZ Difference 3.5</t>
  </si>
  <si>
    <t>Q13</t>
    <phoneticPr fontId="0" type="noConversion"/>
  </si>
  <si>
    <t>Q17</t>
    <phoneticPr fontId="0" type="noConversion"/>
  </si>
  <si>
    <t>Q20</t>
    <phoneticPr fontId="0" type="noConversion"/>
  </si>
  <si>
    <t>Q33</t>
    <phoneticPr fontId="0" type="noConversion"/>
  </si>
  <si>
    <t>Q1</t>
    <phoneticPr fontId="0" type="noConversion"/>
  </si>
  <si>
    <t>Q8</t>
    <phoneticPr fontId="0" type="noConversion"/>
  </si>
  <si>
    <t>Describe how your students exemplify values and mindsets:</t>
  </si>
  <si>
    <t>b4.10.b)Compare ideas, events and characters in the text with prior knowledge and experience</t>
    <phoneticPr fontId="40" type="noConversion"/>
  </si>
  <si>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</si>
  <si>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</si>
  <si>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</si>
  <si>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</si>
  <si>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</si>
  <si>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</si>
  <si>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</si>
  <si>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&lt;-- Average Mastery of Content Taught (Mean)</t>
    <phoneticPr fontId="40" type="noConversion"/>
  </si>
  <si>
    <t>Content is not consistent with the topic. No clear connection between different ideas in the speech evident.</t>
  </si>
  <si>
    <t xml:space="preserve">Grammar is mostly incorrect. Speaker's pronunciation is not clear. Speaker says individual words without phrasing, lacks fluency. </t>
  </si>
  <si>
    <t>b1.11  Identifies and states some simple comments about preferences and similarities with one’s own prior experience</t>
    <phoneticPr fontId="40" type="noConversion"/>
  </si>
  <si>
    <t xml:space="preserve">Use clear voice and intonation appropriately to create effect for extended time through the speech. Maintains comfortable and confident poise for most of the duration while employing expressions and gestures effectively for the most part. </t>
  </si>
  <si>
    <t xml:space="preserve">No evidence of listening. Shows indifference and/or disinterest. </t>
  </si>
  <si>
    <t>Rarely/attempts to- 2</t>
  </si>
  <si>
    <t xml:space="preserve">Content is related to topic broadly. Some attempt to organize and present content in speech. </t>
  </si>
  <si>
    <t>5.9.b) Use specific details in the text to explain the purpose, audience and theme of the text</t>
  </si>
  <si>
    <t>5.12.Describe the effect the text had with reasons</t>
  </si>
  <si>
    <r>
      <t>Grammar-</t>
    </r>
    <r>
      <rPr>
        <sz val="14"/>
        <color indexed="10"/>
        <rFont val="Calibri"/>
        <family val="2"/>
      </rPr>
      <t xml:space="preserve"> </t>
    </r>
    <r>
      <rPr>
        <sz val="10"/>
        <color indexed="8"/>
        <rFont val="Times New Roman"/>
        <family val="1"/>
      </rPr>
      <t>relative pronouns</t>
    </r>
  </si>
  <si>
    <t xml:space="preserve">Grammar-reported speech </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</si>
  <si>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</si>
  <si>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</si>
  <si>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</si>
  <si>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r>
      <t>Grammar-</t>
    </r>
    <r>
      <rPr>
        <sz val="14"/>
        <color indexed="10"/>
        <rFont val="Times New Roman"/>
        <family val="1"/>
      </rPr>
      <t xml:space="preserve"> </t>
    </r>
    <r>
      <rPr>
        <sz val="10"/>
        <color indexed="8"/>
        <rFont val="Times New Roman"/>
        <family val="1"/>
      </rPr>
      <t>relative pronouns</t>
    </r>
  </si>
  <si>
    <r>
      <t>Grammar-</t>
    </r>
    <r>
      <rPr>
        <sz val="14"/>
        <color indexed="10"/>
        <rFont val="Times New Roman"/>
        <family val="1"/>
      </rPr>
      <t xml:space="preserve"> </t>
    </r>
    <r>
      <rPr>
        <sz val="10"/>
        <color indexed="8"/>
        <rFont val="Times New Roman"/>
        <family val="1"/>
      </rPr>
      <t>modal auxiliary</t>
    </r>
  </si>
  <si>
    <t xml:space="preserve">Grammar-conjunctions </t>
  </si>
  <si>
    <r>
      <t>Grammar-</t>
    </r>
    <r>
      <rPr>
        <sz val="10"/>
        <color indexed="8"/>
        <rFont val="Times New Roman"/>
        <family val="1"/>
      </rPr>
      <t xml:space="preserve"> relative pronouns</t>
    </r>
  </si>
  <si>
    <r>
      <t>Grammar-</t>
    </r>
    <r>
      <rPr>
        <sz val="14"/>
        <color indexed="10"/>
        <rFont val="Times New Roman"/>
        <family val="1"/>
      </rPr>
      <t xml:space="preserve"> </t>
    </r>
    <r>
      <rPr>
        <sz val="10"/>
        <color indexed="8"/>
        <rFont val="Times New Roman"/>
        <family val="1"/>
      </rPr>
      <t>modal auxiliary verbs</t>
    </r>
  </si>
  <si>
    <r>
      <t>Grammar-</t>
    </r>
    <r>
      <rPr>
        <sz val="10"/>
        <color indexed="8"/>
        <rFont val="Times New Roman"/>
        <family val="1"/>
      </rPr>
      <t xml:space="preserve"> modal auxiliary verbs</t>
    </r>
  </si>
  <si>
    <t>Grammar- reported speech</t>
  </si>
  <si>
    <t xml:space="preserve">Does the speaker use grammar and pronunciation accurately? Is the speech fluent and lucid enabling clear understanding for the audience? </t>
  </si>
  <si>
    <t>Vocabulary-making sentences</t>
  </si>
  <si>
    <t xml:space="preserve">Does the speaker employ vocabulary and language features to make speech more engaging and powerful? </t>
  </si>
  <si>
    <t xml:space="preserve">Does the speaker use his voice, tone and body language to effectively communicate to his audience? Does he employ actions, gestures and expressions to keep audience attention? </t>
  </si>
  <si>
    <t xml:space="preserve">Attempts to use voice and tone to improve speech. Uses a few gestures, hand actions and expressions to limited success. Tries to maintain posture and stance while talking/speaking. </t>
  </si>
  <si>
    <t xml:space="preserve">Attempts to listen and track the speaker. Can respond and recall few points from speech. </t>
  </si>
  <si>
    <t>Attempts to use known and some new words from his vocabulary. Shows some attempt at conscious selection of words to improve speech and tries to use some language features to limited success.</t>
  </si>
  <si>
    <t xml:space="preserve">b2.11 Describes likes and dislikes in response to the authors viewpoint and perspective (where this is over) and supports it with a reason </t>
    <phoneticPr fontId="40" type="noConversion"/>
  </si>
  <si>
    <t>2.5Vocabulary</t>
    <phoneticPr fontId="40" type="noConversion"/>
  </si>
  <si>
    <t>2.5Grammar</t>
    <phoneticPr fontId="40" type="noConversion"/>
  </si>
  <si>
    <t>3Vocabulary</t>
    <phoneticPr fontId="40" type="noConversion"/>
  </si>
  <si>
    <t>3Grammar</t>
    <phoneticPr fontId="40" type="noConversion"/>
  </si>
  <si>
    <t>b3.7a) Describe how the chapters end and begin, how they relate to each other.</t>
    <phoneticPr fontId="40" type="noConversion"/>
  </si>
  <si>
    <t>b5.11.Describe the authors purpose and opinion compare ones own perspective with justification</t>
    <phoneticPr fontId="40" type="noConversion"/>
  </si>
  <si>
    <t>5.5Vocabulary</t>
    <phoneticPr fontId="40" type="noConversion"/>
  </si>
  <si>
    <t>5.5Grammar</t>
  </si>
  <si>
    <t>5.5Grammar</t>
    <phoneticPr fontId="40" type="noConversion"/>
  </si>
  <si>
    <t>b5.11.Describe the authors purpose and opinion compare ones own perspective with justification</t>
    <phoneticPr fontId="40" type="noConversion"/>
  </si>
  <si>
    <t>EMERGENT BOY</t>
  </si>
  <si>
    <t>Reading Fluency</t>
  </si>
  <si>
    <t>Listening Comprehension</t>
  </si>
  <si>
    <t>Beginning Level BOY</t>
  </si>
  <si>
    <t>Reading Comprehension</t>
  </si>
  <si>
    <t xml:space="preserve">Developing </t>
  </si>
  <si>
    <t>BOY Score</t>
  </si>
  <si>
    <t>BOY% Mastery</t>
  </si>
  <si>
    <t>A. Letter Names</t>
  </si>
  <si>
    <t>B. Letters Sounds</t>
  </si>
  <si>
    <t>C. First sound</t>
  </si>
  <si>
    <t>D. Last Sound</t>
  </si>
  <si>
    <t>E. First sound matching</t>
  </si>
  <si>
    <t>F. Sight Words</t>
  </si>
  <si>
    <t>G. Upper case</t>
  </si>
  <si>
    <t>H. Lower Case</t>
  </si>
  <si>
    <t>I. Listening Comprehension Total</t>
  </si>
  <si>
    <t xml:space="preserve">Speaks fluently using accurate grammar and pronunciation most of the times. Pronunciation of new words is mostly right. </t>
  </si>
  <si>
    <t xml:space="preserve">Content is closely aligned to the topic. Main ideas are clearly discernible most of the times through the speech. Speaker's understanding is evident through clear organization and mostly lucid flow of ideas. </t>
  </si>
  <si>
    <t xml:space="preserve">Speech shows clear evidence of careful word choice from an extended vocabulary to enhance speech as well as use of language features appropriately to success most of the times. </t>
  </si>
  <si>
    <t>COMPETENCIES: 
Guiding questions for the competencies</t>
  </si>
  <si>
    <t>Never/not evident - 1</t>
  </si>
  <si>
    <t>b1.9 Describe characters, settings, and major events in a story, using key details.</t>
    <phoneticPr fontId="40" type="noConversion"/>
  </si>
  <si>
    <t xml:space="preserve">b1.10. b) Use prior knowledge to understand events and actions. </t>
    <phoneticPr fontId="40" type="noConversion"/>
  </si>
  <si>
    <t>bB.11 State simple connections to characters and events in the story and their own life.</t>
    <phoneticPr fontId="40" type="noConversion"/>
  </si>
  <si>
    <t>.5Vocabulary</t>
    <phoneticPr fontId="40" type="noConversion"/>
  </si>
  <si>
    <t>1Vocabulary</t>
    <phoneticPr fontId="40" type="noConversion"/>
  </si>
  <si>
    <t>1Grammar</t>
    <phoneticPr fontId="40" type="noConversion"/>
  </si>
  <si>
    <t>b1.7 Retell a story with the beginning, middle and end</t>
    <phoneticPr fontId="40" type="noConversion"/>
  </si>
  <si>
    <t>b5.7.a) Describe the use of structures and organization of text across various forms of text</t>
    <phoneticPr fontId="40" type="noConversion"/>
  </si>
  <si>
    <t>b5.10.a) Compare the different ideas in the text to draw a theme or underlying message of the text</t>
    <phoneticPr fontId="40" type="noConversion"/>
  </si>
  <si>
    <t>b5.10.b) Compare ideas in the text with prior knowledge and other texts</t>
    <phoneticPr fontId="40" type="noConversion"/>
  </si>
  <si>
    <t xml:space="preserve">Speaker attempts to use basic grammar accurately. Pronunication is sometimes clear and accurate. Speaks in few phrases and tries to be fluent. </t>
  </si>
  <si>
    <t>BOY% Mastery</t>
    <phoneticPr fontId="40" type="noConversion"/>
  </si>
  <si>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</si>
  <si>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</si>
  <si>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</si>
  <si>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</si>
  <si>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</si>
  <si>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</si>
  <si>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</si>
  <si>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</si>
  <si>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Mode: Talking to Others</t>
  </si>
  <si>
    <t>STUDENT NAME</t>
    <phoneticPr fontId="40" type="noConversion"/>
  </si>
  <si>
    <t>Content</t>
  </si>
  <si>
    <t>Mechanics</t>
  </si>
  <si>
    <t>Presence</t>
  </si>
  <si>
    <t xml:space="preserve">Listening </t>
  </si>
  <si>
    <t xml:space="preserve">Does the content of the speech align to the topic? Does the main idea come across? Is the content organized in a way that facilitates deeper understanding? </t>
  </si>
  <si>
    <t xml:space="preserve">Always speaks in a clear voice with appropriate intonation to create effect through the speech. Maintains confident and compelling poise through the speech while employing expressions and gestures sucessfully throughout. </t>
  </si>
  <si>
    <t xml:space="preserve">Completely engaged with the speaker by taking notes, asking relevant questions or comments. Can effectively summarize the speech and also provide responses with own views. </t>
  </si>
  <si>
    <t>Developing 1.5</t>
  </si>
  <si>
    <t>b3.10.b) Describe ideas, events, characters in the text with reference to prior knowledge and experience</t>
    <phoneticPr fontId="40" type="noConversion"/>
  </si>
  <si>
    <t>b3.9.a) Describe characters and events, specific details and factual evidence from the text</t>
    <phoneticPr fontId="40" type="noConversion"/>
  </si>
  <si>
    <t>b3.10.a) Describe development of the characters and events in the text expanding on the factual details</t>
    <phoneticPr fontId="40" type="noConversion"/>
  </si>
  <si>
    <t xml:space="preserve">Sometimes uses appropriate grammar rules and correct pronunciation. Speaks in phrases and sentences, some parts of speech are fluent.  </t>
  </si>
  <si>
    <t xml:space="preserve">Sometimes uses voice and tone to create effect in speech with moderate success. Employs frequent gestures and expressions for better communication only when required. Maintains posture and stance sometimes while speaking. </t>
  </si>
  <si>
    <t xml:space="preserve">Listens and engages with the speaker some times. Responds and recalls some points of the speech. </t>
  </si>
  <si>
    <t>Most of the time/ Evident use -4</t>
  </si>
  <si>
    <t>B.9- Identify character, settings and main events in a story.</t>
    <phoneticPr fontId="40" type="noConversion"/>
  </si>
  <si>
    <t>.2Vocabulary</t>
    <phoneticPr fontId="40" type="noConversion"/>
  </si>
  <si>
    <t>bB.9  Identify character, settings and main events in a story</t>
    <phoneticPr fontId="40" type="noConversion"/>
  </si>
  <si>
    <t>bB.10 Describe characters, settings and events</t>
    <phoneticPr fontId="40" type="noConversion"/>
  </si>
  <si>
    <t>b5.11.Describe the authors purpose and opinion compare ones own perspective with justification</t>
    <phoneticPr fontId="40" type="noConversion"/>
  </si>
  <si>
    <t>b5.12.Describe the effect the text had with reasons</t>
    <phoneticPr fontId="40" type="noConversion"/>
  </si>
  <si>
    <t>5.5Grammar</t>
    <phoneticPr fontId="40" type="noConversion"/>
  </si>
  <si>
    <t>5.5Vocabulary</t>
    <phoneticPr fontId="40" type="noConversion"/>
  </si>
  <si>
    <t>2012 BOY Grade Level</t>
    <phoneticPr fontId="40" type="noConversion"/>
  </si>
  <si>
    <t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t>
  </si>
  <si>
    <t xml:space="preserve">Speech is fluent with right usage of all grammar rules. Pronunciation of known and unknown words is correct and blends fluidly with speech. </t>
  </si>
  <si>
    <t xml:space="preserve">Speech shows clear evidence of deliberate word choice from an extensive vocabulary to enhance speech. Speaker employs a wide range of language features appropriately and successfully throughout. </t>
  </si>
  <si>
    <t>b2.10 a) Identify the main idea of a story and describe and anticipates events, resolution, and character changes</t>
    <phoneticPr fontId="40" type="noConversion"/>
  </si>
  <si>
    <t>b2.12 Describes personal response  to a text and relates it to ones prior knowledge and experience</t>
    <phoneticPr fontId="40" type="noConversion"/>
  </si>
  <si>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</si>
  <si>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True or false</t>
  </si>
  <si>
    <t>Complete the sentence</t>
  </si>
  <si>
    <t>Free response</t>
  </si>
  <si>
    <t>Match meanings</t>
  </si>
  <si>
    <t>b3.11. Identify the authors perspective and express personal perspective</t>
    <phoneticPr fontId="40" type="noConversion"/>
  </si>
  <si>
    <t xml:space="preserve">Speech shows some evidence of conscious selection of words from an extended vocabulary to enhance speech. Sometimes uses language features to moderate success. </t>
  </si>
  <si>
    <t>b3.12 Describe one’s own reaction to the text and personal response</t>
    <phoneticPr fontId="40" type="noConversion"/>
  </si>
  <si>
    <t>3.5Vocabulary</t>
    <phoneticPr fontId="40" type="noConversion"/>
  </si>
  <si>
    <t>3.5Grammar</t>
    <phoneticPr fontId="40" type="noConversion"/>
  </si>
  <si>
    <t>4Grammar</t>
    <phoneticPr fontId="40" type="noConversion"/>
  </si>
  <si>
    <t>4Vocabulary</t>
    <phoneticPr fontId="40" type="noConversion"/>
  </si>
  <si>
    <t>b4.7.a) Relate earlier and later parts of a text to describe a sequence of ideas in the events</t>
    <phoneticPr fontId="40" type="noConversion"/>
  </si>
  <si>
    <t>b4.7.b) Describe the use of titles, captions, headings, fonts, paragraphs and punctuations</t>
    <phoneticPr fontId="40" type="noConversion"/>
  </si>
  <si>
    <t>5Grammar</t>
    <phoneticPr fontId="40" type="noConversion"/>
  </si>
  <si>
    <t>b4.9.a) Describe in depth a character, setting, or event in a text, drawing on specific details in the text</t>
    <phoneticPr fontId="40" type="noConversion"/>
  </si>
  <si>
    <t>E.9- Identify characters, settings and main events in a story read aloud to them.</t>
    <phoneticPr fontId="40" type="noConversion"/>
  </si>
  <si>
    <t>0.0Vocabulary</t>
    <phoneticPr fontId="40" type="noConversion"/>
  </si>
  <si>
    <t>CLASS AVERAGE--&gt;</t>
  </si>
  <si>
    <t>Avg class BOY Writing Grade Level</t>
  </si>
  <si>
    <t>Current Band</t>
  </si>
  <si>
    <t>Section A- Reading, Grammar, Vocabulary</t>
  </si>
  <si>
    <t>Section B- Poetry</t>
  </si>
  <si>
    <t>Section C- Rapid Reading</t>
  </si>
  <si>
    <t>Cheena</t>
  </si>
  <si>
    <t>Lavanya</t>
  </si>
  <si>
    <t>Ishwarya</t>
  </si>
  <si>
    <t>Aarshiya</t>
  </si>
  <si>
    <t>Abhishank</t>
  </si>
  <si>
    <t>Mansi</t>
  </si>
  <si>
    <t>Nivritti</t>
  </si>
  <si>
    <t>Prafull</t>
  </si>
  <si>
    <t>Sam</t>
  </si>
  <si>
    <t>Dipti</t>
  </si>
  <si>
    <t>Mainak</t>
  </si>
  <si>
    <t>Sharanya L.</t>
  </si>
  <si>
    <t>Sharanya R.</t>
  </si>
  <si>
    <t>Aarthi</t>
  </si>
  <si>
    <t>Deepak</t>
  </si>
  <si>
    <t xml:space="preserve">Listens and engages with the speaker most of the times. Takes notes and/or asks questions to deepen understanding of spech. Responds to and recalls many points of the speech and provides own opinions. </t>
  </si>
  <si>
    <t>Always/ Proficient -5</t>
  </si>
  <si>
    <t>2014 BOY Writing level</t>
    <phoneticPr fontId="40" type="noConversion"/>
  </si>
  <si>
    <t>1.5Vocabulary</t>
    <phoneticPr fontId="40" type="noConversion"/>
  </si>
  <si>
    <t>2Vocabulary</t>
    <phoneticPr fontId="40" type="noConversion"/>
  </si>
  <si>
    <t>2Grammar</t>
    <phoneticPr fontId="40" type="noConversion"/>
  </si>
  <si>
    <t>b2.7 a) Describe the overall structure of a story, including describing how the beginning introduces the story and the ending concludes the action</t>
    <phoneticPr fontId="40" type="noConversion"/>
  </si>
  <si>
    <t>Max marks per section--&gt;</t>
  </si>
  <si>
    <t>SECTION A</t>
  </si>
  <si>
    <t>SECTION B</t>
  </si>
  <si>
    <t>SECTION C</t>
  </si>
  <si>
    <t>SECTION D</t>
  </si>
  <si>
    <t>7TH GRADE MASTERY TEST</t>
  </si>
  <si>
    <t>8TH GRADE MASTERY TEST</t>
  </si>
  <si>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</si>
  <si>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</si>
  <si>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City</t>
    <phoneticPr fontId="42" type="noConversion"/>
  </si>
  <si>
    <t>Kiwa</t>
  </si>
  <si>
    <t>Uma</t>
  </si>
  <si>
    <t>Information transfer</t>
  </si>
  <si>
    <t>Locate words from text</t>
  </si>
  <si>
    <t>Convert</t>
  </si>
  <si>
    <t>Find words that mean</t>
  </si>
  <si>
    <t>Answer in one sentence</t>
  </si>
  <si>
    <t>Personal response</t>
  </si>
  <si>
    <t>Section #  --&gt;</t>
  </si>
  <si>
    <t>Section A (A1)</t>
  </si>
  <si>
    <t>Section A (A2)</t>
  </si>
  <si>
    <t>Section A (A3)</t>
  </si>
  <si>
    <t>Section B (B1)</t>
  </si>
  <si>
    <t>Section B (B2)</t>
  </si>
  <si>
    <t>Section C (C1)</t>
  </si>
  <si>
    <t>Section C (C2)</t>
  </si>
  <si>
    <t>b4.10.b)Compare ideas, events and characters in the text with prior knowledge and experience</t>
    <phoneticPr fontId="40" type="noConversion"/>
  </si>
  <si>
    <t>b4.11.compare the authors perspective and opinion with own</t>
    <phoneticPr fontId="40" type="noConversion"/>
  </si>
  <si>
    <t>b4.12.describe the effect the text had on the reader</t>
    <phoneticPr fontId="40" type="noConversion"/>
  </si>
  <si>
    <t>4.5Vocabulary</t>
    <phoneticPr fontId="40" type="noConversion"/>
  </si>
  <si>
    <t>Strand--&gt;</t>
  </si>
  <si>
    <t>Max Marks-&gt;</t>
    <phoneticPr fontId="40" type="noConversion"/>
  </si>
  <si>
    <t>6TH GRADE MASTERY TEST</t>
  </si>
  <si>
    <t>SECTION MASTERY--&gt;</t>
  </si>
  <si>
    <t xml:space="preserve">This sheet gives you mastery by Item type (applicable to all papers from 0-8) for Grammar, Vocab, CT, Inference, Factual. Additionally if you scroll all the way right you will see mastery by section A, B, C or D for 6th 7th and 8th grade papers. </t>
  </si>
  <si>
    <t>Developing 2.5</t>
  </si>
  <si>
    <t>Developing 3.5</t>
  </si>
  <si>
    <t>Developing 4.5</t>
  </si>
  <si>
    <t>Developing 5.5</t>
  </si>
  <si>
    <t>Analysis by Question type--&gt;</t>
  </si>
  <si>
    <t>Vidya</t>
  </si>
  <si>
    <t>Vikrant</t>
  </si>
  <si>
    <t>Anita</t>
  </si>
  <si>
    <t>Malika</t>
  </si>
  <si>
    <t>Spandana</t>
  </si>
  <si>
    <t>Vernon</t>
  </si>
  <si>
    <t>Nalika</t>
  </si>
  <si>
    <t>Prakriti</t>
  </si>
  <si>
    <t>Saesha</t>
  </si>
  <si>
    <t>Mohini</t>
  </si>
  <si>
    <t>Preethi</t>
  </si>
  <si>
    <t>Checkpoint (please make sure this is green)</t>
    <phoneticPr fontId="40" type="noConversion"/>
  </si>
  <si>
    <t>6th SECTION A</t>
    <phoneticPr fontId="40" type="noConversion"/>
  </si>
  <si>
    <t>6th SECTION B</t>
    <phoneticPr fontId="40" type="noConversion"/>
  </si>
  <si>
    <t>6th SECTION C</t>
    <phoneticPr fontId="40" type="noConversion"/>
  </si>
  <si>
    <t>6th SECTION D</t>
    <phoneticPr fontId="40" type="noConversion"/>
  </si>
  <si>
    <t>7th SECTION A</t>
    <phoneticPr fontId="40" type="noConversion"/>
  </si>
  <si>
    <t>7th SECTION B</t>
    <phoneticPr fontId="40" type="noConversion"/>
  </si>
  <si>
    <t>7th SECTION C</t>
    <phoneticPr fontId="40" type="noConversion"/>
  </si>
  <si>
    <t>7th SECTION D</t>
    <phoneticPr fontId="40" type="noConversion"/>
  </si>
  <si>
    <t>8th SECTION A</t>
    <phoneticPr fontId="40" type="noConversion"/>
  </si>
  <si>
    <t>8th SECTION B</t>
    <phoneticPr fontId="40" type="noConversion"/>
  </si>
  <si>
    <t>8th SECTION C</t>
    <phoneticPr fontId="40" type="noConversion"/>
  </si>
  <si>
    <t>8th SECTION D</t>
    <phoneticPr fontId="40" type="noConversion"/>
  </si>
  <si>
    <t>2013 EOY RC Level</t>
  </si>
  <si>
    <t>2013 EOY Writing level</t>
  </si>
  <si>
    <t>3.7a Describe how the chapters end and begin, how they relate to each other</t>
  </si>
  <si>
    <t>3.9a Describe characters and events, specific details and factual evidence from the text</t>
  </si>
  <si>
    <t>b3.9.a) Describe characters and events, specific details and factual evidence from the text</t>
    <phoneticPr fontId="11" type="noConversion"/>
  </si>
  <si>
    <t>b3.11. Identify the authors perspective and express personal perspective</t>
    <phoneticPr fontId="11" type="noConversion"/>
  </si>
  <si>
    <t>4.12  Describe the effect the text had on the reader</t>
  </si>
  <si>
    <t>4.11 Compare the authors perspective and opinion with own</t>
  </si>
  <si>
    <t>b4.10.b)Compare ideas, events and characters in the text with prior knowledge and experience</t>
    <phoneticPr fontId="11" type="noConversion"/>
  </si>
  <si>
    <t>BOY 2014 Grade Level</t>
  </si>
  <si>
    <t>2013-14 EOY RC Level</t>
  </si>
  <si>
    <t>2014 BOY RC level</t>
  </si>
  <si>
    <t>2014 BOY Writing level</t>
  </si>
  <si>
    <t>2014 MY RC Level</t>
  </si>
  <si>
    <t>2014 BOY Math</t>
  </si>
  <si>
    <t>2013 EOY writing level</t>
  </si>
  <si>
    <t>1Understanding</t>
  </si>
  <si>
    <t>1Knowledge</t>
  </si>
  <si>
    <t>1Application</t>
  </si>
  <si>
    <t>2Understanding</t>
  </si>
  <si>
    <t>2Knowledge</t>
  </si>
  <si>
    <t>2Application</t>
  </si>
  <si>
    <t>3Understanding</t>
  </si>
  <si>
    <t>3Application</t>
  </si>
  <si>
    <t>3Knowledge</t>
  </si>
  <si>
    <t>4Knowledge</t>
  </si>
  <si>
    <t>4Application</t>
  </si>
  <si>
    <t>4Understanding</t>
  </si>
  <si>
    <t>5Knowledge</t>
  </si>
  <si>
    <t>5Understanding</t>
  </si>
  <si>
    <t>5Application</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</si>
  <si>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</si>
  <si>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</si>
  <si>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</si>
  <si>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</si>
  <si>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</si>
  <si>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</si>
  <si>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</si>
  <si>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</si>
  <si>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</si>
  <si>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</si>
  <si>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group/circle objects corresponding to the number given to them in numerals and words (up to 5)</t>
  </si>
  <si>
    <t>SWBAT match sums (3+2, 4+3 etc) to pictures with number of objects equal to the sum.</t>
  </si>
  <si>
    <t>SWBAT distinguish between "flat" and "round" surfaces</t>
  </si>
  <si>
    <t>SWBAT differentiante between "heavy" and "light' objects.</t>
  </si>
  <si>
    <t>SWBAT decide who/what is heavier/lighter/of equal weight by observing the tilt of a see-saw and a weighing scale.</t>
  </si>
  <si>
    <t>SWBAT match objects that different animals can carry.</t>
  </si>
  <si>
    <t>SWBAT identify the 10s between which a number lies.</t>
  </si>
  <si>
    <t>SWBAT identify objects based on their ordinality.</t>
  </si>
  <si>
    <t>SWBAT state if the given view of an object is the 'side'/'top' view</t>
  </si>
  <si>
    <t>SWBAT to complete the picture of a square, rectangle and triangle by drawing the missing sides.</t>
  </si>
  <si>
    <t>SWBAT draw a lines of symmetry for objects.</t>
  </si>
  <si>
    <t>SWBAT compare three digit numbers (between 100-200)</t>
  </si>
  <si>
    <t>SWBAT skip count backwards by 2s / 3s /5s /10s</t>
  </si>
  <si>
    <t>SWBAT explain their strategy in solving two step word problems (involving addition, subtraction, multiplication and division)</t>
  </si>
  <si>
    <t>SWBAT use different formats for representing date, month and year.</t>
  </si>
  <si>
    <t>SWBAT distinguish between a cuboid and a cube.</t>
  </si>
  <si>
    <t>SWBAT estimate distances greater/lesser or equal to 1 km.</t>
  </si>
  <si>
    <t>SWBAT create a set of numbers from given 4, 5 digits.</t>
  </si>
  <si>
    <t>SWBAT estimate (length of objects)/ (distance between two points) and then check their estimate for accuracy. (in cm or m)</t>
  </si>
  <si>
    <t>SWBAT create different patterns.</t>
  </si>
  <si>
    <t>SWBAT make word problems from given equations.</t>
  </si>
  <si>
    <t>SWBAT solve word problems based on simple operations of add, subtract, multiply and divide.</t>
  </si>
  <si>
    <t>QUESTION TYPE--&gt;</t>
  </si>
  <si>
    <t>DOMAIN--&gt;</t>
  </si>
  <si>
    <t>Question No  --&gt;</t>
  </si>
  <si>
    <t>6Application</t>
  </si>
  <si>
    <t>6Knowledge</t>
  </si>
  <si>
    <t>6Understanding</t>
  </si>
  <si>
    <t>7Application</t>
  </si>
  <si>
    <t>7Knowledge</t>
  </si>
  <si>
    <t>7Understanding</t>
  </si>
  <si>
    <t>8Understanding</t>
  </si>
  <si>
    <t>8Knowledge</t>
  </si>
  <si>
    <t>8Application</t>
  </si>
  <si>
    <t>SWBAT simplify an arithmetic expression by using the PEMDAS/BODMAS rule.</t>
  </si>
  <si>
    <t>SWBAT determine the constant of proportionality in an equation of inverse variation.</t>
  </si>
  <si>
    <t>SWBAT use square and cube identities to solve conceptual problems.</t>
  </si>
  <si>
    <t>SWBAT solve conceptual problems based on the properties of the distances between different chords and the centre.</t>
  </si>
  <si>
    <t>SWBAT solve application problems based on complicated circular shapes.</t>
  </si>
  <si>
    <t>1a</t>
  </si>
  <si>
    <t>1b</t>
  </si>
  <si>
    <t>1c</t>
  </si>
  <si>
    <t>1d</t>
  </si>
  <si>
    <t>1e</t>
  </si>
  <si>
    <t>2a</t>
  </si>
  <si>
    <t>2b</t>
  </si>
  <si>
    <t>2c</t>
  </si>
  <si>
    <t>2d</t>
  </si>
  <si>
    <t>3a</t>
  </si>
  <si>
    <t>3b</t>
  </si>
  <si>
    <t>3c</t>
  </si>
  <si>
    <t>3d</t>
  </si>
  <si>
    <t>4a</t>
  </si>
  <si>
    <t>4b</t>
  </si>
  <si>
    <t>5a</t>
  </si>
  <si>
    <t>5b</t>
  </si>
  <si>
    <t>1Spatial Understanding/Comparison</t>
  </si>
  <si>
    <t>1Number System</t>
  </si>
  <si>
    <t>1Operations</t>
  </si>
  <si>
    <t>2Spatial Understanding/Comparison</t>
  </si>
  <si>
    <t>2Number System</t>
  </si>
  <si>
    <t>3Spatial Understanding/Comparison</t>
  </si>
  <si>
    <t>3Number System</t>
  </si>
  <si>
    <t>3Measurement</t>
  </si>
  <si>
    <t>4Measurement</t>
  </si>
  <si>
    <t>4Operations</t>
  </si>
  <si>
    <t>4Statistics</t>
  </si>
  <si>
    <t>4Geometry</t>
  </si>
  <si>
    <t>4Number System</t>
  </si>
  <si>
    <t>5Geometry</t>
  </si>
  <si>
    <t>5Number System</t>
  </si>
  <si>
    <t>5Operations</t>
  </si>
  <si>
    <t>GRADE 1</t>
  </si>
  <si>
    <t>GRADE 2</t>
  </si>
  <si>
    <t>GRADE 3</t>
  </si>
  <si>
    <t>GRADE 4</t>
  </si>
  <si>
    <t>GRADE 5</t>
  </si>
  <si>
    <t>6th grade GLA</t>
  </si>
  <si>
    <t>7th grade GLA</t>
  </si>
  <si>
    <t>8th grade GLA</t>
  </si>
  <si>
    <t>Kavya</t>
  </si>
  <si>
    <t>6Operations</t>
  </si>
  <si>
    <t>6Number System</t>
  </si>
  <si>
    <t>6Geometry</t>
  </si>
  <si>
    <t>7Algebra</t>
  </si>
  <si>
    <t>7Geometry</t>
  </si>
  <si>
    <t>8Algebra</t>
  </si>
  <si>
    <t>8Geometry</t>
  </si>
  <si>
    <t>6Algebra</t>
  </si>
  <si>
    <t>2014 MY % Mastery</t>
  </si>
  <si>
    <t>6th grade GLA test</t>
  </si>
  <si>
    <t>EMERGENT MY</t>
  </si>
  <si>
    <t>Beginning Level MY</t>
  </si>
  <si>
    <t>2014 BOY</t>
  </si>
  <si>
    <t>Average math mastery</t>
  </si>
  <si>
    <t>Paper 2 mastery</t>
  </si>
  <si>
    <t>2014 BOY Overall Math Mastery (Mean)</t>
  </si>
  <si>
    <t>2014 MY Overall Math Mastery (Mean)</t>
  </si>
  <si>
    <t>Please select  ---&gt;</t>
  </si>
  <si>
    <t>RC level</t>
  </si>
  <si>
    <t>Average Mastery --&gt;</t>
  </si>
  <si>
    <t>Average Mastery</t>
  </si>
  <si>
    <t>Average mastery</t>
  </si>
  <si>
    <t>1st Standard</t>
  </si>
  <si>
    <t>Private Tuition (average number of hours per week student receives private tutoring outside of school)</t>
  </si>
  <si>
    <t>Average Private Tuition (Hours/Week)</t>
  </si>
  <si>
    <t>Gender of Student</t>
  </si>
  <si>
    <t xml:space="preserve">Fellow 1 Name </t>
  </si>
  <si>
    <t xml:space="preserve">Fellow 2 Name </t>
  </si>
  <si>
    <t xml:space="preserve">Fellow 3 Name </t>
  </si>
  <si>
    <t xml:space="preserve">Fellow 4 Name </t>
  </si>
  <si>
    <t xml:space="preserve">Fellow 5 Name </t>
  </si>
  <si>
    <t>Fellow 1 Fellowship Year</t>
  </si>
  <si>
    <t>Fellow 5 Fellowship Year</t>
  </si>
  <si>
    <t>Fellow 4 Fellowship Year</t>
  </si>
  <si>
    <t>Fellow 3 Fellowship Year</t>
  </si>
  <si>
    <t>Fellow 2 Fellowship Year</t>
  </si>
  <si>
    <t>Fellow 1 Employee ID</t>
  </si>
  <si>
    <t>Fellow 2 Employee ID</t>
  </si>
  <si>
    <t>Fellow 3 Employee ID</t>
  </si>
  <si>
    <t>Fellow 4 Employee ID</t>
  </si>
  <si>
    <t>Fellow 5 Employee ID</t>
  </si>
  <si>
    <t>2014 EOY RC Level</t>
  </si>
  <si>
    <t>2014 BOY-EOY RC Growth</t>
  </si>
  <si>
    <t>2014 EOY Writing level</t>
  </si>
  <si>
    <t>2014 BOY-EOY Writing growth</t>
  </si>
  <si>
    <t>2014 MY Math</t>
  </si>
  <si>
    <t>2014 EOY Math</t>
  </si>
  <si>
    <t>Fellow 1</t>
  </si>
  <si>
    <t>Fellow 2</t>
  </si>
  <si>
    <t>Fellow 3</t>
  </si>
  <si>
    <t>Fellow 4</t>
  </si>
  <si>
    <t>Fellow 5</t>
  </si>
  <si>
    <t>Fellow 1 FY</t>
  </si>
  <si>
    <t>Fellow 3 FY</t>
  </si>
  <si>
    <t>Fellow 2 FY</t>
  </si>
  <si>
    <t>Fellow 4 FY</t>
  </si>
  <si>
    <t>Fellow 5 FY</t>
  </si>
  <si>
    <t>Extracurricular Hours/Week</t>
  </si>
  <si>
    <t>2014 MY</t>
  </si>
  <si>
    <t>2014 BOYEOY RC GROWTH</t>
  </si>
  <si>
    <t>2014 EOY level</t>
  </si>
  <si>
    <t>2014 EOY Writing Level</t>
  </si>
  <si>
    <t>2014 BOYEOY writing growth</t>
  </si>
  <si>
    <t>Abhimanyu</t>
    <phoneticPr fontId="40" type="noConversion"/>
  </si>
  <si>
    <t>Anagha</t>
    <phoneticPr fontId="40" type="noConversion"/>
  </si>
  <si>
    <t>Deepika</t>
    <phoneticPr fontId="40" type="noConversion"/>
  </si>
  <si>
    <t>Gowtham</t>
    <phoneticPr fontId="40" type="noConversion"/>
  </si>
  <si>
    <t>Hemant B</t>
    <phoneticPr fontId="40" type="noConversion"/>
  </si>
  <si>
    <t>Hemanth J</t>
    <phoneticPr fontId="40" type="noConversion"/>
  </si>
  <si>
    <t>Malini</t>
    <phoneticPr fontId="40" type="noConversion"/>
  </si>
  <si>
    <t>Niketa</t>
    <phoneticPr fontId="40" type="noConversion"/>
  </si>
  <si>
    <t>Nisha</t>
    <phoneticPr fontId="40" type="noConversion"/>
  </si>
  <si>
    <t>Pragya</t>
    <phoneticPr fontId="40" type="noConversion"/>
  </si>
  <si>
    <t>Priyanka</t>
    <phoneticPr fontId="40" type="noConversion"/>
  </si>
  <si>
    <t>Pukhraj</t>
    <phoneticPr fontId="40" type="noConversion"/>
  </si>
  <si>
    <t>Revathi</t>
    <phoneticPr fontId="40" type="noConversion"/>
  </si>
  <si>
    <t xml:space="preserve">Shalini </t>
    <phoneticPr fontId="40" type="noConversion"/>
  </si>
  <si>
    <t>Shobhali</t>
    <phoneticPr fontId="40" type="noConversion"/>
  </si>
  <si>
    <t>Vignesh</t>
    <phoneticPr fontId="40" type="noConversion"/>
  </si>
  <si>
    <t>Abseentism (Number of Days Absent So Far in the Year)</t>
  </si>
  <si>
    <t>School Code</t>
  </si>
  <si>
    <t>Average Extracurricular Hours</t>
  </si>
  <si>
    <t>Who Teaches RC (Type Fellow Employee ID)</t>
  </si>
  <si>
    <t>Who Teaches Science (Type Fellow Employee ID)</t>
  </si>
  <si>
    <t>Who Teaches Social Science (Type Fellow Employee ID)</t>
  </si>
  <si>
    <t>Who Teaches Writing (Type Fellow Employee ID)</t>
  </si>
  <si>
    <t>Teaches Math</t>
  </si>
  <si>
    <t>Teaches RC</t>
  </si>
  <si>
    <t>Teaches Writing</t>
  </si>
  <si>
    <t>PM Email Address</t>
  </si>
  <si>
    <t>CD Email Address</t>
  </si>
  <si>
    <t>Fellow_Email</t>
  </si>
  <si>
    <t>PM_Email</t>
  </si>
  <si>
    <t>CD_Email</t>
  </si>
  <si>
    <t>B.9- Identify character, settings and main events in a story</t>
  </si>
  <si>
    <t xml:space="preserve"> B.7 – Identify beginning and end of stories</t>
  </si>
  <si>
    <r>
      <t>1.7</t>
    </r>
    <r>
      <rPr>
        <sz val="14"/>
        <color rgb="FF0070C0"/>
        <rFont val="Times New Roman"/>
        <family val="1"/>
      </rPr>
      <t xml:space="preserve"> </t>
    </r>
    <r>
      <rPr>
        <sz val="10"/>
        <color rgb="FF0070C0"/>
        <rFont val="Times New Roman"/>
        <family val="1"/>
      </rPr>
      <t>Retell a story with the beginning, middle and end</t>
    </r>
  </si>
  <si>
    <t>b1.7 Retell a story with the beginning, middle and end</t>
  </si>
  <si>
    <t>2014 EOY Grade Level</t>
  </si>
  <si>
    <t xml:space="preserve">English GLA Mastery </t>
  </si>
  <si>
    <t>Year of Intervention (How many years has the class been with TFI?)</t>
  </si>
  <si>
    <t>2014 MY to EOY growth</t>
  </si>
  <si>
    <t>2014 MY-EOY Math Growth</t>
  </si>
  <si>
    <t>2014 MYEOY Math Growth</t>
  </si>
  <si>
    <t>English GLA Mastery</t>
  </si>
  <si>
    <t>Average Number of Hours Every Day that Kids are Receiving TFI Instruction (Does not incude after school classes)</t>
  </si>
  <si>
    <t>Average Number of Hours Every Day that Kids are Receiving TFI Instruction in after school classes</t>
  </si>
  <si>
    <t>Growth for the year</t>
  </si>
  <si>
    <t>2014 EOY Level</t>
  </si>
  <si>
    <t>SWBAT choose/tick group with "more"/""less" objects in it.</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</si>
  <si>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</si>
  <si>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</si>
  <si>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</si>
  <si>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</si>
  <si>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</si>
  <si>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</si>
  <si>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</si>
  <si>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</si>
  <si>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</si>
  <si>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</si>
  <si>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</si>
  <si>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</si>
  <si>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</si>
  <si>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</si>
  <si>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</si>
  <si>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</si>
  <si>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</si>
  <si>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</si>
  <si>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</si>
  <si>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</si>
  <si>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</si>
  <si>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infer by observation that a flat surface "slides" and a "round" one rolls</t>
  </si>
  <si>
    <t>SWBAT identify objects that can be stacked one top of the other.</t>
  </si>
  <si>
    <t>SWBAT make bundles of ice-cream sticks to show how many 10s there are in 10,20, 30, 40 and 50.</t>
  </si>
  <si>
    <t>SWBAT arrange numbers in sequence.</t>
  </si>
  <si>
    <t>SWBAT estimate an answer by connecting to real life experience.</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</si>
  <si>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</si>
  <si>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</si>
  <si>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</si>
  <si>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</si>
  <si>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</si>
  <si>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</si>
  <si>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</si>
  <si>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</si>
  <si>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</si>
  <si>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</si>
  <si>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</si>
  <si>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</si>
  <si>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</si>
  <si>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</si>
  <si>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</si>
  <si>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</si>
  <si>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</si>
  <si>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</si>
  <si>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</si>
  <si>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</si>
  <si>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</si>
  <si>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</si>
  <si>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</si>
  <si>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</si>
  <si>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read and write three digit numbers using numerals and words.</t>
  </si>
  <si>
    <t>SWBAT skip count (forward) by 50</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</si>
  <si>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</si>
  <si>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</si>
  <si>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</si>
  <si>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</si>
  <si>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</si>
  <si>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</si>
  <si>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</si>
  <si>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</si>
  <si>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</si>
  <si>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</si>
  <si>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</si>
  <si>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</si>
  <si>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</si>
  <si>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</si>
  <si>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</si>
  <si>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</si>
  <si>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</si>
  <si>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</si>
  <si>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</si>
  <si>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</si>
  <si>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</si>
  <si>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</si>
  <si>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</si>
  <si>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</si>
  <si>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</si>
  <si>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</si>
  <si>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</si>
  <si>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</si>
  <si>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</si>
  <si>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</si>
  <si>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</si>
  <si>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</si>
  <si>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</si>
  <si>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</si>
  <si>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</si>
  <si>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</si>
  <si>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</si>
  <si>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tell the time by reading a clock correct to 5 minutes</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</si>
  <si>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</si>
  <si>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</si>
  <si>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</si>
  <si>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</si>
  <si>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 xml:space="preserve">SWBAT identify edges, corners and faces of 3D shapes and describe 3D shapes using their characteristics. </t>
  </si>
  <si>
    <t>SWBAT Identify shapes in patterns.</t>
  </si>
  <si>
    <t xml:space="preserve">SWBAT estimate distance between two different points/locations and use the correct attribute for it (cm, m and km). </t>
  </si>
  <si>
    <t>SWBAT read and represent  time using a 24 hour clock.</t>
  </si>
  <si>
    <t>SWBAT use estimation as a tool for                                                                                     measuring time and time intervals. (E.g. How many minutes does it take to fill a bucket?)</t>
  </si>
  <si>
    <t xml:space="preserve">SWBAT measure objects with their correct attribute of length(cm and m) by using meter  scale or cm scales.(E.g. Basketball ring is 10 foot(3 meter) from ground)  </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</si>
  <si>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</si>
  <si>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</si>
  <si>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</si>
  <si>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</si>
  <si>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</si>
  <si>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</si>
  <si>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</si>
  <si>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</si>
  <si>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</si>
  <si>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</si>
  <si>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</si>
  <si>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</si>
  <si>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</si>
  <si>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</si>
  <si>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</si>
  <si>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</si>
  <si>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</si>
  <si>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</si>
  <si>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</si>
  <si>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</si>
  <si>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</si>
  <si>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</si>
  <si>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</si>
  <si>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</si>
  <si>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</si>
  <si>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</si>
  <si>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</si>
  <si>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</si>
  <si>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</si>
  <si>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</si>
  <si>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 xml:space="preserve">SWBAT use a ‘D’ or a protractor to approximately measure the angles. </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</si>
  <si>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</si>
  <si>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</si>
  <si>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</si>
  <si>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</si>
  <si>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</si>
  <si>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</si>
  <si>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</si>
  <si>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</si>
  <si>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</si>
  <si>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</si>
  <si>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</si>
  <si>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</si>
  <si>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</si>
  <si>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</si>
  <si>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</si>
  <si>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</si>
  <si>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</si>
  <si>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</si>
  <si>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</si>
  <si>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</si>
  <si>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</si>
  <si>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</si>
  <si>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</si>
  <si>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</si>
  <si>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</si>
  <si>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</si>
  <si>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</si>
  <si>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</si>
  <si>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</si>
  <si>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</si>
  <si>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</si>
  <si>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</si>
  <si>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</si>
  <si>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Knowledge</t>
  </si>
  <si>
    <t>Understanding</t>
  </si>
  <si>
    <t>Grade 1 paper 2</t>
  </si>
  <si>
    <t>9(i)</t>
  </si>
  <si>
    <t>9(ii)</t>
  </si>
  <si>
    <t>10(i)</t>
  </si>
  <si>
    <t>10(ii)</t>
  </si>
  <si>
    <t>4(i)</t>
  </si>
  <si>
    <t>4(ii)</t>
  </si>
  <si>
    <t>4(iii)</t>
  </si>
  <si>
    <t>19(i)</t>
  </si>
  <si>
    <t>19(ii)</t>
  </si>
  <si>
    <t>1(i)</t>
  </si>
  <si>
    <t>1(ii)</t>
  </si>
  <si>
    <t>5(i)</t>
  </si>
  <si>
    <t>5(ii)</t>
  </si>
  <si>
    <t>7(i)</t>
  </si>
  <si>
    <t>7(ii)</t>
  </si>
  <si>
    <t>14(i)</t>
  </si>
  <si>
    <t>14(ii)</t>
  </si>
  <si>
    <t>14(iii)</t>
  </si>
  <si>
    <t>2(i)</t>
  </si>
  <si>
    <t>2(ii)</t>
  </si>
  <si>
    <t>Grade 2 paper 2</t>
  </si>
  <si>
    <t>Grade 3 paper 1</t>
  </si>
  <si>
    <t>Grade 3 paper 2</t>
  </si>
  <si>
    <t>Grade 4 paper 1</t>
  </si>
  <si>
    <t>Grade 4 paper 2</t>
  </si>
  <si>
    <t>Grade 5 paper 1</t>
  </si>
  <si>
    <t>Grade 5 paper 2</t>
  </si>
  <si>
    <t>Grade 1 paper 1</t>
  </si>
  <si>
    <t>Grade 2 paper 1</t>
  </si>
  <si>
    <t>1Shapes</t>
  </si>
  <si>
    <t>1Statistics</t>
  </si>
  <si>
    <t>1Measurement</t>
  </si>
  <si>
    <t>2Measurement</t>
  </si>
  <si>
    <t>2Operations</t>
  </si>
  <si>
    <t>2Statistics</t>
  </si>
  <si>
    <t>3Operations</t>
  </si>
  <si>
    <t>3Statistics</t>
  </si>
  <si>
    <t>5Measurement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</si>
  <si>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</si>
  <si>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</si>
  <si>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</si>
  <si>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</si>
  <si>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</si>
  <si>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</si>
  <si>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</si>
  <si>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</si>
  <si>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</si>
  <si>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</si>
  <si>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</si>
  <si>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xml:space="preserve"> -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</si>
  <si>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</si>
  <si>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</si>
  <si>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</si>
  <si>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</si>
  <si>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</si>
  <si>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</si>
  <si>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</si>
  <si>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</si>
  <si>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</si>
  <si>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</si>
  <si>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</si>
  <si>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</si>
  <si>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</si>
  <si>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</si>
  <si>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</si>
  <si>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</si>
  <si>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</si>
  <si>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</si>
  <si>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</si>
  <si>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</si>
  <si>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</si>
  <si>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</si>
  <si>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</si>
  <si>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</si>
  <si>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</si>
  <si>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</si>
  <si>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</si>
  <si>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</si>
  <si>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</si>
  <si>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</si>
  <si>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</si>
  <si>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</si>
  <si>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6th grade paper 1</t>
  </si>
  <si>
    <t>6Statiscits</t>
  </si>
  <si>
    <t>6th grade paper 2</t>
  </si>
  <si>
    <t>6th grade paper 3</t>
  </si>
  <si>
    <t>15(i)</t>
  </si>
  <si>
    <t>15(ii)</t>
  </si>
  <si>
    <t>3(i)</t>
  </si>
  <si>
    <t>3(ii)</t>
  </si>
  <si>
    <t>3(iii)</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</si>
  <si>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</si>
  <si>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</si>
  <si>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</si>
  <si>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</si>
  <si>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</si>
  <si>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</si>
  <si>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</si>
  <si>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</si>
  <si>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</si>
  <si>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 xml:space="preserve">SWBAT find percentage of a given quantity and quantity  (how many) of a given percentage </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</si>
  <si>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</si>
  <si>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</si>
  <si>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</si>
  <si>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</si>
  <si>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</si>
  <si>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</si>
  <si>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 xml:space="preserve">SWBAT understand and compute circumference of circle SWBAT calculate the area of circle </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</si>
  <si>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</si>
  <si>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</si>
  <si>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</si>
  <si>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</si>
  <si>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</si>
  <si>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</si>
  <si>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</si>
  <si>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</si>
  <si>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</si>
  <si>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</si>
  <si>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</si>
  <si>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</si>
  <si>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</si>
  <si>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</si>
  <si>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 xml:space="preserve">SWBAT apply the formula for (a - b)2 to compute the squares of numbers. </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</si>
  <si>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</si>
  <si>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</si>
  <si>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</si>
  <si>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 xml:space="preserve">SWBAT apply the formula (a + b) (a – b) = a2 – b2 to compute the product of two numbers which are equidistant from a decade. </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</si>
  <si>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</si>
  <si>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</si>
  <si>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</si>
  <si>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</si>
  <si>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</si>
  <si>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</si>
  <si>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</si>
  <si>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</si>
  <si>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7statistics</t>
  </si>
  <si>
    <t>7Number System</t>
  </si>
  <si>
    <t>7Operations</t>
  </si>
  <si>
    <t>7h grade paper 1</t>
  </si>
  <si>
    <t>7th grade paper 2</t>
  </si>
  <si>
    <t>7th grade paper 3</t>
  </si>
  <si>
    <t>SWBAT compute the cube of any integer.</t>
  </si>
  <si>
    <t>SWBAT simplify expressions with integral indeces using the rules of indices.</t>
  </si>
  <si>
    <t xml:space="preserve"> SWBAT define and indentify real numbers.</t>
  </si>
  <si>
    <t>SWBAT construct polynomials given the variables and the degree of the polynomial.</t>
  </si>
  <si>
    <t xml:space="preserve"> SWBAT use square and cube identities to solve conceptual problems.</t>
  </si>
  <si>
    <t xml:space="preserve"> SWBAT find square root of a number </t>
  </si>
  <si>
    <t>SWBAT compute the MP when the discount % and discount is known.</t>
  </si>
  <si>
    <t xml:space="preserve"> SWBAT solve linear equations in one variable.</t>
  </si>
  <si>
    <t>SWBAT factorise a trinomial by splitting the middle term.</t>
  </si>
  <si>
    <t>SWBAT divide a polynomial by a binomial using long division.</t>
  </si>
  <si>
    <t>SWBAT use the concept of CI to compute the appreciation/depreciation of variables over time.</t>
  </si>
  <si>
    <t>SWBAT identify data points from a given joint bar graph.</t>
  </si>
  <si>
    <t xml:space="preserve"> SWBAT construct joint bar graphs for given data set.</t>
  </si>
  <si>
    <t>SWBAT state the property of opposite angles of cyclic quadrilaterals and use it to determine the measure of unknown angles.</t>
  </si>
  <si>
    <t xml:space="preserve"> 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</si>
  <si>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</si>
  <si>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</si>
  <si>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 xml:space="preserve"> SWBAT identify and name the central angle formed by arcs of a circle.</t>
  </si>
  <si>
    <t xml:space="preserve"> SWBAT describe properties of quadilaterals.</t>
  </si>
  <si>
    <t xml:space="preserve"> SWBAT establish (with proof) the property of a perpendicular drawn from the center to any chord.</t>
  </si>
  <si>
    <t>SWBAT draw a parallel line to a given line through a point outside the given line.</t>
  </si>
  <si>
    <t>SWBAT compute parameters of 3-D shapes when one is turned into the other.</t>
  </si>
  <si>
    <t xml:space="preserve"> SWBAT construct a quadrilateral when three sides and two diagonals are known.</t>
  </si>
  <si>
    <t>SWBAT divide a line segment into equal parts</t>
  </si>
  <si>
    <t>SWBAT divide a line segment in the given ratio</t>
  </si>
  <si>
    <t>SWBAT compute the variables (volume, slant height, radius of the base, height) when the other relevant parameters are known.</t>
  </si>
  <si>
    <t>8th grade paper 2</t>
  </si>
  <si>
    <t>8Statiscits</t>
  </si>
  <si>
    <t>Overall mastery</t>
  </si>
  <si>
    <t>GRADE 6 DELHI AND CHENNAI</t>
  </si>
  <si>
    <t>GRADE 6 MUMBAI AND PUNE</t>
  </si>
  <si>
    <t>Classroom code</t>
  </si>
  <si>
    <t>Fellow 4's Email Address</t>
  </si>
  <si>
    <t>Fellow 3's Email Address</t>
  </si>
  <si>
    <t>Fellow 2's Email Address</t>
  </si>
  <si>
    <t>Fellow 1's email address</t>
  </si>
  <si>
    <t>Fellow 5's Email Address</t>
  </si>
  <si>
    <t>GRADE 7 MUMBAI AND PUNE</t>
  </si>
  <si>
    <t>GRADE 7 DELHI AND CHENNAI</t>
  </si>
  <si>
    <t>EOY Level</t>
  </si>
  <si>
    <t>6th standard Delhi and Chennai</t>
  </si>
  <si>
    <t>6th standard Mumbai and Pune</t>
  </si>
  <si>
    <t>Note: this only gives mastery by domain for paper 2. This is because paper 3 is structured to where students can select what to answer and hence it is not possible to give domain mastery since the tracker cannot account for the selection choices made by students</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</si>
  <si>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</si>
  <si>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Note: For grades 6 and 7, in Delhi/Chennai students will do Paper 1 and paper 2. But in Mumbai/Pune students will do paper 2 and 3 (this is to accommodate for different states curriculum)</t>
  </si>
  <si>
    <t>7th standard Delhi and Chennai</t>
  </si>
  <si>
    <t>7th standard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</si>
  <si>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</si>
  <si>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EOY 2014 Grade level</t>
  </si>
  <si>
    <t>Growth from BOY to EOY</t>
  </si>
  <si>
    <t>Who Teaches Math (Type Fellow Employee ID)</t>
  </si>
  <si>
    <t>sandeep@teachforindia.org</t>
  </si>
  <si>
    <t>tarun.cherukuri@teachforindia.org</t>
  </si>
  <si>
    <t>karthik.rapaka@teachforindia.org</t>
  </si>
  <si>
    <t>archana.r@teachforindia.org</t>
  </si>
  <si>
    <t>2014 MYEOY RC GROWTH</t>
  </si>
  <si>
    <t>2014 EOY Overall Math Mastery (Mean)</t>
  </si>
  <si>
    <t>2014 EY RC level</t>
  </si>
  <si>
    <t>2014 MY-EOY RC Growth</t>
  </si>
  <si>
    <t>STDEV in RC Levels at EOY</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</si>
  <si>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</si>
  <si>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r>
      <t>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sz val="11"/>
        <color rgb="FFFF0000"/>
        <rFont val="Arial"/>
        <family val="2"/>
      </rPr>
      <t xml:space="preserve"> DO NOT SUBMIT THIS TRACKER UNLESS THE "Cover sheet Complete" sign in Cell AC 26 of this page has turned green!</t>
    </r>
  </si>
  <si>
    <t>EOY Status (How many years has child been with TFI)</t>
  </si>
  <si>
    <t>Copy and paste the info below from the previous trackers. Do not delete any student names, even if they dropped out. Add new students to the bottom. Fill out other relevant infromation in column AB</t>
  </si>
  <si>
    <t>Dropped Out</t>
  </si>
  <si>
    <t>V. Nirmala</t>
  </si>
  <si>
    <t>V.Sagar</t>
  </si>
  <si>
    <t>Sana Begum</t>
  </si>
  <si>
    <t>Yogesh Raj</t>
  </si>
  <si>
    <t>U.Divya</t>
  </si>
  <si>
    <t>G. Srikanth</t>
  </si>
  <si>
    <t>A. Maheshwari</t>
  </si>
  <si>
    <t>B. Vaishnavi</t>
  </si>
  <si>
    <t>Firdouse Farheen</t>
  </si>
  <si>
    <t>Md. Shoeb</t>
  </si>
  <si>
    <t>M. Rajeshwari</t>
  </si>
  <si>
    <t>B. Ramu</t>
  </si>
  <si>
    <t>Yasmeen Fathima</t>
  </si>
  <si>
    <t>Asra</t>
  </si>
  <si>
    <t>Siddiqua fatima</t>
  </si>
  <si>
    <t>K.Akshitha</t>
  </si>
  <si>
    <t>S. Payal</t>
  </si>
  <si>
    <t>S. Prerna</t>
  </si>
  <si>
    <t>E. Jyothi</t>
  </si>
  <si>
    <t>K. Akhil</t>
  </si>
  <si>
    <t>K. Gowtham</t>
  </si>
  <si>
    <t xml:space="preserve">Juveriya </t>
  </si>
  <si>
    <t>Faisal</t>
  </si>
  <si>
    <t>Subhan</t>
  </si>
  <si>
    <t>Maya</t>
  </si>
  <si>
    <t>Krish</t>
  </si>
  <si>
    <t>Nishita</t>
  </si>
  <si>
    <t>B Akhil</t>
  </si>
  <si>
    <t>Muskan Begum</t>
  </si>
  <si>
    <t>Insha Khan</t>
  </si>
  <si>
    <t>Bhoomi</t>
  </si>
  <si>
    <t>Abhishek</t>
  </si>
  <si>
    <t>Shruthi</t>
  </si>
  <si>
    <t>Syed Osman</t>
  </si>
  <si>
    <t>Amreen Muskan</t>
  </si>
  <si>
    <t>Female</t>
  </si>
  <si>
    <t>Male</t>
  </si>
  <si>
    <t>Apoorva Namdev</t>
  </si>
  <si>
    <t>apoorva.namdev2014@teachforindia.org</t>
  </si>
  <si>
    <t>4th</t>
  </si>
  <si>
    <t>2nd YOI</t>
  </si>
  <si>
    <t>Private School 500 - 1000</t>
  </si>
  <si>
    <t>HYDABH02</t>
  </si>
  <si>
    <t>spandana.m@teachforindia.org</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</si>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</sst>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 #,##0_ ;_ * \-#,##0_ ;_ * &quot;-&quot;_ ;_ @_ "/>
    <numFmt numFmtId="165" formatCode="_ * #,##0.00_ ;_ * \-#,##0.00_ ;_ * &quot;-&quot;??_ ;_ @_ "/>
    <numFmt numFmtId="166" formatCode="_ &quot;Rs.&quot;\ * #,##0_ ;_ &quot;Rs.&quot;\ * \-#,##0_ ;_ &quot;Rs.&quot;\ * &quot;-&quot;_ ;_ @_ "/>
    <numFmt numFmtId="167" formatCode="#,##0.0"/>
    <numFmt numFmtId="168" formatCode="0.0"/>
    <numFmt numFmtId="169" formatCode="_ * #,##0_ ;_ * \-#,##0_ ;_ * &quot;-&quot;??_ ;_ @_ "/>
    <numFmt numFmtId="170" formatCode="0.0000"/>
    <numFmt numFmtId="171" formatCode="_ * #,##0.0_ ;_ * \-#,##0.0_ ;_ * &quot;-&quot;??_ ;_ @_ "/>
  </numFmts>
  <fonts count="109"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color indexed="24"/>
      <name val="Arial"/>
      <family val="2"/>
    </font>
    <font>
      <b/>
      <sz val="10"/>
      <color indexed="24"/>
      <name val="Arial"/>
      <family val="2"/>
    </font>
    <font>
      <b/>
      <sz val="12"/>
      <name val="Arial"/>
      <family val="2"/>
    </font>
    <font>
      <sz val="8"/>
      <name val="Arial"/>
      <family val="2"/>
    </font>
    <font>
      <b/>
      <sz val="12"/>
      <color indexed="24"/>
      <name val="Arial"/>
      <family val="2"/>
    </font>
    <font>
      <sz val="8"/>
      <color indexed="24"/>
      <name val="Arial"/>
      <family val="2"/>
    </font>
    <font>
      <sz val="8"/>
      <name val="Times New Roman"/>
      <family val="1"/>
    </font>
    <font>
      <sz val="10"/>
      <name val="Arial"/>
      <family val="2"/>
    </font>
    <font>
      <b/>
      <sz val="11"/>
      <color theme="1"/>
      <name val="Calibri"/>
      <family val="2"/>
      <scheme val="minor"/>
    </font>
    <font>
      <sz val="10"/>
      <color indexed="9"/>
      <name val="Arial"/>
      <family val="2"/>
    </font>
    <font>
      <sz val="9"/>
      <name val="Arial"/>
      <family val="2"/>
    </font>
    <font>
      <b/>
      <sz val="9"/>
      <color indexed="24"/>
      <name val="Arial"/>
      <family val="2"/>
    </font>
    <font>
      <b/>
      <sz val="8"/>
      <name val="Arial"/>
      <family val="2"/>
    </font>
    <font>
      <b/>
      <sz val="12"/>
      <color indexed="9"/>
      <name val="Arial"/>
      <family val="2"/>
    </font>
    <font>
      <b/>
      <sz val="8"/>
      <color indexed="9"/>
      <name val="Arial"/>
      <family val="2"/>
    </font>
    <font>
      <b/>
      <sz val="10"/>
      <color indexed="9"/>
      <name val="Arial"/>
      <family val="2"/>
    </font>
    <font>
      <sz val="8"/>
      <color indexed="9"/>
      <name val="Arial"/>
      <family val="2"/>
    </font>
    <font>
      <sz val="14"/>
      <name val="Arial"/>
      <family val="2"/>
    </font>
    <font>
      <b/>
      <sz val="8"/>
      <color indexed="81"/>
      <name val="Tahoma"/>
      <family val="2"/>
    </font>
    <font>
      <sz val="10"/>
      <name val="Times New Roman"/>
      <family val="1"/>
    </font>
    <font>
      <sz val="9"/>
      <color indexed="24"/>
      <name val="Arial"/>
      <family val="2"/>
    </font>
    <font>
      <sz val="9"/>
      <name val="Times New Roman"/>
      <family val="1"/>
    </font>
    <font>
      <sz val="10"/>
      <color indexed="9"/>
      <name val="Arial"/>
      <family val="2"/>
    </font>
    <font>
      <sz val="8"/>
      <color indexed="81"/>
      <name val="Tahoma"/>
      <family val="2"/>
    </font>
    <font>
      <b/>
      <sz val="9"/>
      <name val="Arial"/>
      <family val="2"/>
    </font>
    <font>
      <b/>
      <sz val="11"/>
      <name val="Arial"/>
      <family val="2"/>
    </font>
    <font>
      <i/>
      <sz val="11"/>
      <color theme="1"/>
      <name val="Calibri"/>
      <family val="2"/>
      <scheme val="minor"/>
    </font>
    <font>
      <b/>
      <sz val="11"/>
      <color theme="3"/>
      <name val="Arial"/>
      <family val="2"/>
    </font>
    <font>
      <i/>
      <sz val="8"/>
      <color theme="1"/>
      <name val="Calibri"/>
      <family val="2"/>
      <scheme val="minor"/>
    </font>
    <font>
      <sz val="8"/>
      <name val="Verdana"/>
      <family val="2"/>
    </font>
    <font>
      <sz val="9"/>
      <name val="Calibri"/>
      <family val="2"/>
    </font>
    <font>
      <b/>
      <sz val="7"/>
      <name val="Times New Roman"/>
      <family val="1"/>
    </font>
    <font>
      <sz val="9"/>
      <color indexed="81"/>
      <name val="Tahoma"/>
      <family val="2"/>
    </font>
    <font>
      <b/>
      <sz val="9"/>
      <color indexed="81"/>
      <name val="Tahoma"/>
      <family val="2"/>
    </font>
    <font>
      <sz val="8"/>
      <name val="Calibri"/>
      <family val="2"/>
    </font>
    <font>
      <i/>
      <sz val="8"/>
      <name val="Calibri"/>
      <family val="2"/>
    </font>
    <font>
      <sz val="8"/>
      <color rgb="FF202020"/>
      <name val="Calibri"/>
      <family val="2"/>
    </font>
    <font>
      <sz val="8"/>
      <color rgb="FF141413"/>
      <name val="Calibri"/>
      <family val="2"/>
    </font>
    <font>
      <sz val="10"/>
      <color rgb="FF222222"/>
      <name val="Arial"/>
      <family val="2"/>
    </font>
    <font>
      <sz val="10"/>
      <color rgb="FF141413"/>
      <name val="Calibri"/>
      <family val="2"/>
    </font>
    <font>
      <b/>
      <sz val="10"/>
      <name val="Calibri"/>
      <family val="2"/>
    </font>
    <font>
      <sz val="10"/>
      <name val="Calibri"/>
      <family val="2"/>
    </font>
    <font>
      <b/>
      <sz val="10"/>
      <color rgb="FF141413"/>
      <name val="Calibri"/>
      <family val="2"/>
    </font>
    <font>
      <b/>
      <sz val="14"/>
      <name val="Arial"/>
      <family val="2"/>
    </font>
    <font>
      <sz val="8"/>
      <color indexed="32"/>
      <name val="Calibri"/>
      <family val="2"/>
    </font>
    <font>
      <sz val="11"/>
      <name val="Arial"/>
      <family val="2"/>
    </font>
    <font>
      <b/>
      <sz val="11"/>
      <color indexed="8"/>
      <name val="Calibri"/>
      <family val="2"/>
    </font>
    <font>
      <b/>
      <sz val="9"/>
      <color indexed="8"/>
      <name val="Verdana"/>
      <family val="2"/>
    </font>
    <font>
      <sz val="9"/>
      <color indexed="8"/>
      <name val="Verdana"/>
      <family val="2"/>
    </font>
    <font>
      <sz val="9"/>
      <name val="Verdana"/>
      <family val="2"/>
    </font>
    <font>
      <sz val="13"/>
      <color indexed="8"/>
      <name val="Verdana"/>
      <family val="2"/>
    </font>
    <font>
      <b/>
      <sz val="11"/>
      <name val="Calibri"/>
      <family val="2"/>
    </font>
    <font>
      <sz val="12"/>
      <color indexed="24"/>
      <name val="Arial"/>
      <family val="2"/>
    </font>
    <font>
      <sz val="5"/>
      <name val="Times New Roman"/>
      <family val="1"/>
    </font>
    <font>
      <sz val="11"/>
      <name val="Times New Roman"/>
      <family val="1"/>
    </font>
    <font>
      <sz val="14"/>
      <name val="Times New Roman"/>
      <family val="1"/>
    </font>
    <font>
      <sz val="9"/>
      <color indexed="8"/>
      <name val="Times New Roman"/>
      <family val="1"/>
    </font>
    <font>
      <sz val="10"/>
      <color indexed="8"/>
      <name val="Times New Roman"/>
      <family val="1"/>
    </font>
    <font>
      <sz val="11"/>
      <color indexed="8"/>
      <name val="Times New Roman"/>
      <family val="1"/>
    </font>
    <font>
      <sz val="14"/>
      <color indexed="10"/>
      <name val="Calibri"/>
      <family val="2"/>
    </font>
    <font>
      <sz val="14"/>
      <color indexed="10"/>
      <name val="Times New Roman"/>
      <family val="1"/>
    </font>
    <font>
      <sz val="18"/>
      <name val="Arial"/>
      <family val="2"/>
    </font>
    <font>
      <b/>
      <sz val="8"/>
      <name val="Calibri"/>
      <family val="2"/>
    </font>
    <font>
      <b/>
      <sz val="12"/>
      <name val="Calibri"/>
      <family val="2"/>
    </font>
    <font>
      <sz val="10"/>
      <name val="Arial"/>
      <family val="2"/>
    </font>
    <font>
      <b/>
      <i/>
      <sz val="14"/>
      <name val="Calibri"/>
      <family val="2"/>
    </font>
    <font>
      <i/>
      <sz val="10"/>
      <name val="Calibri"/>
      <family val="2"/>
    </font>
    <font>
      <sz val="11"/>
      <color indexed="8"/>
      <name val="Calibri"/>
      <family val="2"/>
    </font>
    <font>
      <sz val="9"/>
      <color indexed="8"/>
      <name val="Cambria"/>
      <family val="1"/>
    </font>
    <font>
      <b/>
      <sz val="8"/>
      <color indexed="8"/>
      <name val="Arial"/>
      <family val="2"/>
    </font>
    <font>
      <sz val="8"/>
      <color indexed="8"/>
      <name val="Arial"/>
      <family val="2"/>
    </font>
    <font>
      <sz val="8"/>
      <color indexed="8"/>
      <name val="Calibri"/>
      <family val="2"/>
    </font>
    <font>
      <b/>
      <sz val="12"/>
      <color indexed="41"/>
      <name val="Arial"/>
      <family val="2"/>
    </font>
    <font>
      <sz val="10"/>
      <color indexed="41"/>
      <name val="Arial"/>
      <family val="2"/>
    </font>
    <font>
      <sz val="10"/>
      <name val="Arial"/>
      <family val="2"/>
    </font>
    <font>
      <b/>
      <sz val="10"/>
      <name val="Georgia"/>
      <family val="1"/>
    </font>
    <font>
      <b/>
      <sz val="10"/>
      <color rgb="FF0070C0"/>
      <name val="Arial"/>
      <family val="2"/>
    </font>
    <font>
      <b/>
      <sz val="12"/>
      <color indexed="41"/>
      <name val="Arial"/>
      <family val="2"/>
    </font>
    <font>
      <sz val="13"/>
      <color indexed="8"/>
      <name val="Arial"/>
      <family val="2"/>
    </font>
    <font>
      <sz val="8"/>
      <name val="Bookman Old Style"/>
      <family val="1"/>
    </font>
    <font>
      <sz val="13"/>
      <name val="Arial"/>
      <family val="2"/>
    </font>
    <font>
      <sz val="10"/>
      <name val="Arial"/>
      <family val="2"/>
    </font>
    <font>
      <sz val="11"/>
      <color rgb="FFFF0000"/>
      <name val="Calibri"/>
      <family val="2"/>
      <scheme val="minor"/>
    </font>
    <font>
      <sz val="10"/>
      <color rgb="FFFF0000"/>
      <name val="Times New Roman"/>
      <family val="1"/>
    </font>
    <font>
      <sz val="9"/>
      <color rgb="FFFF0000"/>
      <name val="Times New Roman"/>
      <family val="1"/>
    </font>
    <font>
      <sz val="10"/>
      <color rgb="FF000000"/>
      <name val="Bookman Old Style"/>
      <family val="1"/>
    </font>
    <font>
      <sz val="9"/>
      <color rgb="FF000000"/>
      <name val="Bookman Old Style"/>
      <family val="1"/>
    </font>
    <font>
      <b/>
      <sz val="10"/>
      <color theme="1"/>
      <name val="Arial"/>
      <family val="2"/>
    </font>
    <font>
      <sz val="10"/>
      <color theme="1"/>
      <name val="Times New Roman"/>
      <family val="1"/>
    </font>
    <font>
      <sz val="10"/>
      <color rgb="FF0070C0"/>
      <name val="Times New Roman"/>
      <family val="1"/>
    </font>
    <font>
      <sz val="14"/>
      <color rgb="FF0070C0"/>
      <name val="Times New Roman"/>
      <family val="1"/>
    </font>
    <font>
      <sz val="10"/>
      <color theme="1"/>
      <name val="Bookman Old Style"/>
      <family val="1"/>
    </font>
    <font>
      <u/>
      <sz val="10"/>
      <color theme="10"/>
      <name val="Arial"/>
      <family val="2"/>
    </font>
    <font>
      <sz val="9"/>
      <color rgb="FF000000"/>
      <name val="Verdana"/>
      <family val="2"/>
    </font>
    <font>
      <sz val="9"/>
      <color rgb="FF010000"/>
      <name val="Verdana"/>
      <family val="2"/>
    </font>
    <font>
      <sz val="10"/>
      <color rgb="FF000000"/>
      <name val="Arial"/>
      <family val="2"/>
    </font>
    <font>
      <b/>
      <sz val="11"/>
      <color rgb="FFFF0000"/>
      <name val="Arial"/>
      <family val="2"/>
    </font>
    <font>
      <sz val="9"/>
      <color theme="1"/>
      <name val="Times New Roman"/>
      <family val="1"/>
    </font>
  </fonts>
  <fills count="79">
    <fill>
      <patternFill patternType="none"/>
    </fill>
    <fill>
      <patternFill patternType="gray125"/>
    </fill>
    <fill>
      <patternFill patternType="solid">
        <fgColor indexed="30"/>
        <bgColor indexed="64"/>
      </patternFill>
    </fill>
    <fill>
      <patternFill patternType="solid">
        <fgColor indexed="40"/>
        <bgColor indexed="64"/>
      </patternFill>
    </fill>
    <fill>
      <patternFill patternType="solid">
        <fgColor indexed="36"/>
        <bgColor indexed="64"/>
      </patternFill>
    </fill>
    <fill>
      <patternFill patternType="solid">
        <fgColor indexed="12"/>
        <bgColor indexed="64"/>
      </patternFill>
    </fill>
    <fill>
      <patternFill patternType="solid">
        <fgColor indexed="10"/>
        <bgColor indexed="64"/>
      </patternFill>
    </fill>
    <fill>
      <patternFill patternType="solid">
        <fgColor indexed="16"/>
        <bgColor indexed="64"/>
      </patternFill>
    </fill>
    <fill>
      <patternFill patternType="solid">
        <fgColor indexed="29"/>
        <bgColor indexed="64"/>
      </patternFill>
    </fill>
    <fill>
      <patternFill patternType="solid">
        <fgColor indexed="19"/>
        <bgColor indexed="64"/>
      </patternFill>
    </fill>
    <fill>
      <patternFill patternType="solid">
        <fgColor indexed="34"/>
        <bgColor indexed="64"/>
      </patternFill>
    </fill>
    <fill>
      <patternFill patternType="solid">
        <fgColor theme="8" tint="0.59999389629810485"/>
        <bgColor indexed="64"/>
      </patternFill>
    </fill>
    <fill>
      <patternFill patternType="solid">
        <fgColor theme="8"/>
        <bgColor indexed="64"/>
      </patternFill>
    </fill>
    <fill>
      <patternFill patternType="solid">
        <fgColor rgb="FFFFFF99"/>
        <bgColor indexed="64"/>
      </patternFill>
    </fill>
    <fill>
      <patternFill patternType="solid">
        <fgColor rgb="FFCC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CE5CD"/>
        <bgColor indexed="64"/>
      </patternFill>
    </fill>
    <fill>
      <patternFill patternType="solid">
        <fgColor rgb="FFCFE2F3"/>
        <bgColor indexed="64"/>
      </patternFill>
    </fill>
    <fill>
      <patternFill patternType="solid">
        <fgColor rgb="FFD0E0E3"/>
        <bgColor indexed="64"/>
      </patternFill>
    </fill>
    <fill>
      <patternFill patternType="solid">
        <fgColor rgb="FF666666"/>
        <bgColor indexed="64"/>
      </patternFill>
    </fill>
    <fill>
      <patternFill patternType="solid">
        <fgColor rgb="FF9FC5E8"/>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3"/>
        <bgColor indexed="64"/>
      </patternFill>
    </fill>
    <fill>
      <patternFill patternType="solid">
        <fgColor indexed="25"/>
        <bgColor indexed="64"/>
      </patternFill>
    </fill>
    <fill>
      <patternFill patternType="solid">
        <fgColor indexed="13"/>
        <bgColor indexed="64"/>
      </patternFill>
    </fill>
    <fill>
      <patternFill patternType="solid">
        <fgColor indexed="56"/>
        <bgColor indexed="64"/>
      </patternFill>
    </fill>
    <fill>
      <patternFill patternType="solid">
        <fgColor indexed="22"/>
        <bgColor indexed="64"/>
      </patternFill>
    </fill>
    <fill>
      <patternFill patternType="solid">
        <fgColor indexed="52"/>
        <bgColor indexed="64"/>
      </patternFill>
    </fill>
    <fill>
      <patternFill patternType="solid">
        <fgColor indexed="51"/>
        <bgColor indexed="64"/>
      </patternFill>
    </fill>
    <fill>
      <patternFill patternType="solid">
        <fgColor indexed="26"/>
        <bgColor indexed="64"/>
      </patternFill>
    </fill>
    <fill>
      <patternFill patternType="solid">
        <fgColor theme="9"/>
        <bgColor indexed="64"/>
      </patternFill>
    </fill>
    <fill>
      <patternFill patternType="solid">
        <fgColor indexed="15"/>
        <bgColor indexed="64"/>
      </patternFill>
    </fill>
    <fill>
      <patternFill patternType="solid">
        <fgColor indexed="46"/>
        <bgColor indexed="64"/>
      </patternFill>
    </fill>
    <fill>
      <patternFill patternType="solid">
        <fgColor indexed="44"/>
        <bgColor indexed="64"/>
      </patternFill>
    </fill>
    <fill>
      <patternFill patternType="solid">
        <fgColor indexed="55"/>
        <bgColor indexed="64"/>
      </patternFill>
    </fill>
    <fill>
      <patternFill patternType="solid">
        <fgColor indexed="11"/>
        <bgColor indexed="64"/>
      </patternFill>
    </fill>
    <fill>
      <patternFill patternType="solid">
        <fgColor rgb="FFFFC000"/>
        <bgColor indexed="64"/>
      </patternFill>
    </fill>
    <fill>
      <patternFill patternType="solid">
        <fgColor indexed="53"/>
        <bgColor indexed="64"/>
      </patternFill>
    </fill>
    <fill>
      <patternFill patternType="solid">
        <fgColor indexed="9"/>
        <bgColor indexed="64"/>
      </patternFill>
    </fill>
    <fill>
      <patternFill patternType="solid">
        <fgColor theme="0"/>
        <bgColor indexed="64"/>
      </patternFill>
    </fill>
    <fill>
      <patternFill patternType="solid">
        <fgColor theme="5"/>
        <bgColor indexed="64"/>
      </patternFill>
    </fill>
    <fill>
      <patternFill patternType="solid">
        <fgColor indexed="50"/>
        <bgColor indexed="64"/>
      </patternFill>
    </fill>
    <fill>
      <patternFill patternType="solid">
        <fgColor indexed="45"/>
        <bgColor indexed="64"/>
      </patternFill>
    </fill>
    <fill>
      <patternFill patternType="solid">
        <fgColor indexed="31"/>
        <bgColor indexed="64"/>
      </patternFill>
    </fill>
    <fill>
      <patternFill patternType="solid">
        <fgColor indexed="60"/>
        <bgColor indexed="64"/>
      </patternFill>
    </fill>
    <fill>
      <patternFill patternType="solid">
        <fgColor indexed="41"/>
        <bgColor indexed="64"/>
      </patternFill>
    </fill>
    <fill>
      <patternFill patternType="solid">
        <fgColor indexed="62"/>
        <bgColor indexed="64"/>
      </patternFill>
    </fill>
    <fill>
      <patternFill patternType="solid">
        <fgColor indexed="17"/>
        <bgColor indexed="64"/>
      </patternFill>
    </fill>
    <fill>
      <patternFill patternType="solid">
        <fgColor indexed="24"/>
        <bgColor indexed="64"/>
      </patternFill>
    </fill>
    <fill>
      <patternFill patternType="solid">
        <fgColor indexed="23"/>
        <bgColor indexed="64"/>
      </patternFill>
    </fill>
    <fill>
      <patternFill patternType="solid">
        <fgColor indexed="47"/>
        <bgColor indexed="64"/>
      </patternFill>
    </fill>
    <fill>
      <patternFill patternType="solid">
        <fgColor indexed="49"/>
        <bgColor indexed="64"/>
      </patternFill>
    </fill>
    <fill>
      <patternFill patternType="solid">
        <fgColor indexed="42"/>
        <bgColor indexed="64"/>
      </patternFill>
    </fill>
    <fill>
      <patternFill patternType="solid">
        <fgColor indexed="27"/>
        <bgColor indexed="64"/>
      </patternFill>
    </fill>
    <fill>
      <patternFill patternType="solid">
        <fgColor indexed="20"/>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00CCFF"/>
        <bgColor indexed="64"/>
      </patternFill>
    </fill>
    <fill>
      <patternFill patternType="solid">
        <fgColor rgb="FFFFCCFF"/>
        <bgColor indexed="64"/>
      </patternFill>
    </fill>
    <fill>
      <patternFill patternType="solid">
        <fgColor rgb="FFFF99FF"/>
        <bgColor indexed="64"/>
      </patternFill>
    </fill>
    <fill>
      <patternFill patternType="solid">
        <fgColor rgb="FF00B0F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8"/>
      </right>
      <top/>
      <bottom style="medium">
        <color indexed="8"/>
      </bottom>
      <diagonal/>
    </border>
    <border>
      <left/>
      <right style="medium">
        <color indexed="8"/>
      </right>
      <top/>
      <bottom style="medium">
        <color indexed="8"/>
      </bottom>
      <diagonal/>
    </border>
    <border>
      <left style="medium">
        <color indexed="22"/>
      </left>
      <right style="medium">
        <color indexed="22"/>
      </right>
      <top/>
      <bottom style="medium">
        <color indexed="8"/>
      </bottom>
      <diagonal/>
    </border>
    <border>
      <left/>
      <right style="medium">
        <color indexed="22"/>
      </right>
      <top/>
      <bottom style="medium">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right style="thick">
        <color indexed="8"/>
      </right>
      <top/>
      <bottom style="medium">
        <color indexed="8"/>
      </bottom>
      <diagonal/>
    </border>
    <border>
      <left/>
      <right style="thick">
        <color indexed="8"/>
      </right>
      <top/>
      <bottom style="thick">
        <color indexed="8"/>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8"/>
      </left>
      <right style="thick">
        <color indexed="8"/>
      </right>
      <top/>
      <bottom style="thick">
        <color indexed="8"/>
      </bottom>
      <diagonal/>
    </border>
    <border>
      <left style="thick">
        <color indexed="8"/>
      </left>
      <right style="thick">
        <color indexed="8"/>
      </right>
      <top/>
      <bottom style="medium">
        <color indexed="8"/>
      </bottom>
      <diagonal/>
    </border>
    <border>
      <left style="thick">
        <color indexed="8"/>
      </left>
      <right style="thick">
        <color indexed="8"/>
      </right>
      <top style="thick">
        <color indexed="8"/>
      </top>
      <bottom style="medium">
        <color indexed="8"/>
      </bottom>
      <diagonal/>
    </border>
    <border>
      <left/>
      <right style="thick">
        <color indexed="8"/>
      </right>
      <top style="thick">
        <color indexed="8"/>
      </top>
      <bottom style="medium">
        <color indexed="8"/>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22"/>
      </left>
      <right style="medium">
        <color indexed="22"/>
      </right>
      <top style="medium">
        <color indexed="22"/>
      </top>
      <bottom style="medium">
        <color indexed="22"/>
      </bottom>
      <diagonal/>
    </border>
    <border>
      <left style="thick">
        <color rgb="FF000000"/>
      </left>
      <right style="thick">
        <color rgb="FF000000"/>
      </right>
      <top/>
      <bottom style="medium">
        <color rgb="FF000000"/>
      </bottom>
      <diagonal/>
    </border>
    <border>
      <left style="medium">
        <color indexed="22"/>
      </left>
      <right style="medium">
        <color indexed="22"/>
      </right>
      <top/>
      <bottom/>
      <diagonal/>
    </border>
    <border>
      <left/>
      <right style="medium">
        <color indexed="8"/>
      </right>
      <top/>
      <bottom/>
      <diagonal/>
    </border>
    <border>
      <left style="thick">
        <color rgb="FF000000"/>
      </left>
      <right style="thick">
        <color rgb="FF000000"/>
      </right>
      <top style="thick">
        <color rgb="FF000000"/>
      </top>
      <bottom style="medium">
        <color rgb="FF000000"/>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auto="1"/>
      </top>
      <bottom style="thin">
        <color auto="1"/>
      </bottom>
      <diagonal/>
    </border>
  </borders>
  <cellStyleXfs count="157">
    <xf numFmtId="0" fontId="0" fillId="0" borderId="0">
      <alignment vertical="center"/>
    </xf>
    <xf numFmtId="165" fontId="18" fillId="0" borderId="0" applyFont="0" applyFill="0" applyBorder="0" applyAlignment="0" applyProtection="0"/>
    <xf numFmtId="9" fontId="18" fillId="0" borderId="0" applyFont="0" applyFill="0" applyBorder="0" applyAlignment="0" applyProtection="0"/>
    <xf numFmtId="164" fontId="18" fillId="0" borderId="0" applyFont="0" applyFill="0" applyBorder="0" applyAlignment="0" applyProtection="0">
      <alignment vertical="center"/>
    </xf>
    <xf numFmtId="166" fontId="18" fillId="0" borderId="0" applyFont="0" applyFill="0" applyBorder="0" applyAlignment="0" applyProtection="0">
      <alignment vertical="center"/>
    </xf>
    <xf numFmtId="0" fontId="9" fillId="0" borderId="0"/>
    <xf numFmtId="0" fontId="8"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8" fillId="0" borderId="0"/>
    <xf numFmtId="9" fontId="18" fillId="0" borderId="0" applyFont="0" applyFill="0" applyBorder="0" applyAlignment="0" applyProtection="0"/>
    <xf numFmtId="165" fontId="18" fillId="0" borderId="0" applyFont="0" applyFill="0" applyBorder="0" applyAlignment="0" applyProtection="0"/>
    <xf numFmtId="0" fontId="18" fillId="0" borderId="0">
      <alignment vertical="center"/>
    </xf>
    <xf numFmtId="0" fontId="7"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7" fillId="0" borderId="0"/>
    <xf numFmtId="0" fontId="7" fillId="0" borderId="0"/>
    <xf numFmtId="0" fontId="7" fillId="0" borderId="0"/>
    <xf numFmtId="0" fontId="6"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8" fillId="0" borderId="0">
      <alignment vertical="center"/>
    </xf>
    <xf numFmtId="165" fontId="18" fillId="0" borderId="0" applyFont="0" applyFill="0" applyBorder="0" applyAlignment="0" applyProtection="0"/>
    <xf numFmtId="9" fontId="1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8" fillId="0" borderId="0">
      <alignment vertical="center"/>
    </xf>
    <xf numFmtId="0" fontId="103" fillId="0" borderId="0" applyNumberFormat="0" applyFill="0" applyBorder="0" applyAlignment="0" applyProtection="0">
      <alignment vertical="center"/>
    </xf>
  </cellStyleXfs>
  <cellXfs count="1004">
    <xf numFmtId="0" fontId="0" fillId="0" borderId="0" xfId="0">
      <alignment vertical="center"/>
    </xf>
    <xf numFmtId="0" fontId="0" fillId="3" borderId="0" xfId="0" applyNumberFormat="1" applyFont="1" applyFill="1" applyAlignment="1">
      <alignment wrapText="1"/>
    </xf>
    <xf numFmtId="0" fontId="12" fillId="6" borderId="2" xfId="0" applyNumberFormat="1" applyFont="1" applyFill="1" applyBorder="1" applyAlignment="1">
      <alignment wrapText="1"/>
    </xf>
    <xf numFmtId="0" fontId="0" fillId="0" borderId="0" xfId="0" applyNumberFormat="1" applyFont="1" applyFill="1" applyAlignment="1">
      <alignment wrapText="1"/>
    </xf>
    <xf numFmtId="9" fontId="0" fillId="0" borderId="0" xfId="0" applyNumberFormat="1" applyFont="1" applyFill="1" applyAlignment="1">
      <alignment wrapText="1"/>
    </xf>
    <xf numFmtId="0" fontId="0" fillId="9" borderId="2" xfId="0" applyNumberFormat="1" applyFont="1" applyFill="1" applyBorder="1" applyAlignment="1">
      <alignment wrapText="1"/>
    </xf>
    <xf numFmtId="0" fontId="16" fillId="4" borderId="2" xfId="0" applyNumberFormat="1" applyFont="1" applyFill="1" applyBorder="1" applyAlignment="1">
      <alignment wrapText="1"/>
    </xf>
    <xf numFmtId="9" fontId="14" fillId="2" borderId="2" xfId="0" applyNumberFormat="1" applyFont="1" applyFill="1" applyBorder="1" applyAlignment="1">
      <alignment wrapText="1"/>
    </xf>
    <xf numFmtId="0" fontId="14" fillId="7" borderId="2" xfId="0" applyNumberFormat="1" applyFont="1" applyFill="1" applyBorder="1" applyAlignment="1">
      <alignment wrapText="1"/>
    </xf>
    <xf numFmtId="0" fontId="10" fillId="2" borderId="0" xfId="0" applyNumberFormat="1" applyFont="1" applyFill="1" applyAlignment="1">
      <alignment wrapText="1"/>
    </xf>
    <xf numFmtId="0" fontId="0" fillId="0" borderId="2" xfId="0" applyNumberFormat="1" applyFont="1" applyFill="1" applyBorder="1" applyAlignment="1">
      <alignment wrapText="1"/>
    </xf>
    <xf numFmtId="0" fontId="14" fillId="0" borderId="0" xfId="0" applyFont="1">
      <alignment vertical="center"/>
    </xf>
    <xf numFmtId="9" fontId="0" fillId="2" borderId="2" xfId="0" applyNumberFormat="1" applyFont="1" applyFill="1" applyBorder="1" applyAlignment="1">
      <alignment vertical="top" wrapText="1"/>
    </xf>
    <xf numFmtId="0" fontId="0" fillId="11" borderId="2" xfId="0" applyNumberFormat="1" applyFont="1" applyFill="1" applyBorder="1" applyAlignment="1">
      <alignment wrapText="1"/>
    </xf>
    <xf numFmtId="0" fontId="0" fillId="0" borderId="0" xfId="0" applyAlignment="1">
      <alignment vertical="center" wrapText="1"/>
    </xf>
    <xf numFmtId="0" fontId="16" fillId="4" borderId="2" xfId="0" applyNumberFormat="1" applyFont="1" applyFill="1" applyBorder="1" applyAlignment="1">
      <alignment vertical="top" wrapText="1"/>
    </xf>
    <xf numFmtId="0" fontId="0" fillId="0" borderId="0" xfId="0" applyAlignment="1">
      <alignment vertical="top"/>
    </xf>
    <xf numFmtId="0" fontId="16" fillId="12" borderId="9" xfId="0" applyNumberFormat="1" applyFont="1" applyFill="1" applyBorder="1" applyAlignment="1">
      <alignment vertical="top" wrapText="1"/>
    </xf>
    <xf numFmtId="0" fontId="16" fillId="12" borderId="2" xfId="0" applyNumberFormat="1" applyFont="1" applyFill="1" applyBorder="1" applyAlignment="1">
      <alignment vertical="top" wrapText="1"/>
    </xf>
    <xf numFmtId="0" fontId="15" fillId="0" borderId="0" xfId="0" applyNumberFormat="1" applyFont="1" applyFill="1" applyBorder="1" applyAlignment="1">
      <alignment vertical="center" wrapText="1"/>
    </xf>
    <xf numFmtId="0" fontId="0" fillId="8" borderId="2" xfId="0" applyNumberFormat="1" applyFont="1" applyFill="1" applyBorder="1" applyAlignment="1">
      <alignment wrapText="1"/>
    </xf>
    <xf numFmtId="9" fontId="0" fillId="0" borderId="2" xfId="0" applyNumberFormat="1" applyFont="1" applyFill="1" applyBorder="1" applyAlignment="1">
      <alignment wrapText="1"/>
    </xf>
    <xf numFmtId="0" fontId="0" fillId="0" borderId="2" xfId="0" applyBorder="1" applyAlignment="1"/>
    <xf numFmtId="0" fontId="0" fillId="0" borderId="0" xfId="0" applyAlignment="1"/>
    <xf numFmtId="0" fontId="19" fillId="13" borderId="2" xfId="0" applyFont="1" applyFill="1" applyBorder="1" applyAlignment="1" applyProtection="1">
      <alignment horizontal="center" wrapText="1"/>
    </xf>
    <xf numFmtId="168" fontId="0" fillId="0" borderId="2" xfId="0" applyNumberFormat="1" applyBorder="1" applyAlignment="1"/>
    <xf numFmtId="1" fontId="0" fillId="0" borderId="2" xfId="0" applyNumberFormat="1" applyBorder="1" applyAlignment="1"/>
    <xf numFmtId="0" fontId="15" fillId="4" borderId="8" xfId="0" applyNumberFormat="1" applyFont="1" applyFill="1" applyBorder="1" applyAlignment="1">
      <alignment wrapText="1"/>
    </xf>
    <xf numFmtId="0" fontId="15" fillId="4" borderId="2" xfId="0" applyNumberFormat="1" applyFont="1" applyFill="1" applyBorder="1" applyAlignment="1">
      <alignment wrapText="1"/>
    </xf>
    <xf numFmtId="0" fontId="13" fillId="0" borderId="0" xfId="0" applyFont="1">
      <alignment vertical="center"/>
    </xf>
    <xf numFmtId="0" fontId="12" fillId="6" borderId="2" xfId="0" applyNumberFormat="1" applyFont="1" applyFill="1" applyBorder="1" applyAlignment="1">
      <alignment wrapText="1"/>
    </xf>
    <xf numFmtId="0" fontId="12" fillId="6" borderId="2" xfId="0" applyNumberFormat="1" applyFont="1" applyFill="1" applyBorder="1" applyAlignment="1">
      <alignment wrapText="1"/>
    </xf>
    <xf numFmtId="0" fontId="15" fillId="18" borderId="0" xfId="0" applyNumberFormat="1" applyFont="1" applyFill="1" applyBorder="1" applyAlignment="1">
      <alignment vertical="center" wrapText="1"/>
    </xf>
    <xf numFmtId="0" fontId="15" fillId="18" borderId="4" xfId="0" applyNumberFormat="1" applyFont="1" applyFill="1" applyBorder="1" applyAlignment="1">
      <alignment vertical="center" wrapText="1"/>
    </xf>
    <xf numFmtId="0" fontId="15" fillId="18" borderId="1" xfId="0" applyNumberFormat="1" applyFont="1" applyFill="1" applyBorder="1" applyAlignment="1">
      <alignment vertical="center" wrapText="1"/>
    </xf>
    <xf numFmtId="0" fontId="0" fillId="21" borderId="2" xfId="0" applyNumberFormat="1" applyFont="1" applyFill="1" applyBorder="1" applyAlignment="1">
      <alignment wrapText="1"/>
    </xf>
    <xf numFmtId="9" fontId="0" fillId="17" borderId="2" xfId="0" applyNumberFormat="1" applyFont="1" applyFill="1" applyBorder="1" applyAlignment="1">
      <alignment wrapText="1"/>
    </xf>
    <xf numFmtId="0" fontId="20" fillId="22" borderId="2" xfId="0" applyNumberFormat="1" applyFont="1" applyFill="1" applyBorder="1" applyAlignment="1">
      <alignment wrapText="1"/>
    </xf>
    <xf numFmtId="0" fontId="0" fillId="0" borderId="0" xfId="0" applyProtection="1">
      <alignment vertical="center"/>
      <protection locked="0"/>
    </xf>
    <xf numFmtId="0" fontId="23" fillId="17" borderId="2" xfId="0" applyNumberFormat="1" applyFont="1" applyFill="1" applyBorder="1" applyAlignment="1">
      <alignment wrapText="1"/>
    </xf>
    <xf numFmtId="0" fontId="14" fillId="16" borderId="2" xfId="0" applyFont="1" applyFill="1" applyBorder="1" applyProtection="1">
      <alignment vertical="center"/>
      <protection locked="0"/>
    </xf>
    <xf numFmtId="3" fontId="0" fillId="25" borderId="2" xfId="0" applyNumberFormat="1" applyFont="1" applyFill="1" applyBorder="1" applyAlignment="1">
      <alignment wrapText="1"/>
    </xf>
    <xf numFmtId="0" fontId="0" fillId="0" borderId="0" xfId="0" applyAlignment="1">
      <alignment horizontal="left" vertical="center"/>
    </xf>
    <xf numFmtId="0" fontId="0" fillId="17" borderId="2" xfId="0" applyFill="1" applyBorder="1" applyAlignment="1">
      <alignment wrapText="1"/>
    </xf>
    <xf numFmtId="170" fontId="0" fillId="0" borderId="2" xfId="0" applyNumberFormat="1" applyBorder="1" applyAlignment="1"/>
    <xf numFmtId="170" fontId="0" fillId="0" borderId="2" xfId="0" applyNumberFormat="1" applyBorder="1">
      <alignment vertical="center"/>
    </xf>
    <xf numFmtId="10" fontId="0" fillId="0" borderId="0" xfId="0" applyNumberFormat="1">
      <alignment vertical="center"/>
    </xf>
    <xf numFmtId="1" fontId="0" fillId="0" borderId="0" xfId="0" applyNumberFormat="1">
      <alignment vertical="center"/>
    </xf>
    <xf numFmtId="1" fontId="0" fillId="0" borderId="2" xfId="0" applyNumberFormat="1" applyBorder="1">
      <alignment vertical="center"/>
    </xf>
    <xf numFmtId="0" fontId="14" fillId="26" borderId="2" xfId="0" applyNumberFormat="1" applyFont="1" applyFill="1" applyBorder="1" applyAlignment="1" applyProtection="1">
      <alignment wrapText="1"/>
      <protection locked="0"/>
    </xf>
    <xf numFmtId="0" fontId="0" fillId="0" borderId="0" xfId="0" applyAlignment="1">
      <alignment vertical="center"/>
    </xf>
    <xf numFmtId="0" fontId="27" fillId="22" borderId="2" xfId="0" applyNumberFormat="1" applyFont="1" applyFill="1" applyBorder="1" applyAlignment="1">
      <alignment wrapText="1"/>
    </xf>
    <xf numFmtId="0" fontId="14" fillId="16" borderId="2" xfId="0" applyNumberFormat="1" applyFont="1" applyFill="1" applyBorder="1" applyAlignment="1" applyProtection="1">
      <alignment wrapText="1"/>
      <protection locked="0"/>
    </xf>
    <xf numFmtId="9" fontId="0" fillId="0" borderId="0" xfId="0" applyNumberFormat="1">
      <alignment vertical="center"/>
    </xf>
    <xf numFmtId="0" fontId="0" fillId="3" borderId="0" xfId="0" applyNumberFormat="1" applyFont="1" applyFill="1" applyBorder="1" applyAlignment="1">
      <alignment wrapText="1"/>
    </xf>
    <xf numFmtId="0" fontId="12" fillId="6" borderId="2" xfId="0" applyNumberFormat="1" applyFont="1" applyFill="1" applyBorder="1" applyAlignment="1">
      <alignment vertical="center" wrapText="1"/>
    </xf>
    <xf numFmtId="0" fontId="0" fillId="3" borderId="0" xfId="0" applyNumberFormat="1" applyFont="1" applyFill="1" applyAlignment="1">
      <alignment vertical="center" wrapText="1"/>
    </xf>
    <xf numFmtId="0" fontId="31" fillId="4" borderId="2" xfId="0" applyNumberFormat="1" applyFont="1" applyFill="1" applyBorder="1" applyAlignment="1">
      <alignment vertical="center" wrapText="1"/>
    </xf>
    <xf numFmtId="0" fontId="15" fillId="18" borderId="0" xfId="0" applyNumberFormat="1" applyFont="1" applyFill="1" applyBorder="1" applyAlignment="1">
      <alignment horizontal="left" vertical="top" wrapText="1"/>
    </xf>
    <xf numFmtId="0" fontId="0" fillId="0" borderId="0" xfId="0" applyAlignment="1">
      <alignment horizontal="left" vertical="top"/>
    </xf>
    <xf numFmtId="0" fontId="14" fillId="0" borderId="2" xfId="0" applyFont="1" applyBorder="1" applyAlignment="1">
      <alignment horizontal="left" vertical="top" wrapText="1"/>
    </xf>
    <xf numFmtId="0" fontId="11" fillId="4" borderId="2" xfId="0" applyNumberFormat="1" applyFont="1" applyFill="1" applyBorder="1" applyAlignment="1">
      <alignment vertical="center" wrapText="1"/>
    </xf>
    <xf numFmtId="0" fontId="16" fillId="4" borderId="2" xfId="0" applyNumberFormat="1" applyFont="1" applyFill="1" applyBorder="1" applyAlignment="1">
      <alignment vertical="center" wrapText="1"/>
    </xf>
    <xf numFmtId="0" fontId="14" fillId="30" borderId="2" xfId="0" applyNumberFormat="1" applyFont="1" applyFill="1" applyBorder="1" applyAlignment="1" applyProtection="1">
      <alignment wrapText="1"/>
    </xf>
    <xf numFmtId="167" fontId="0" fillId="0" borderId="0" xfId="0" applyNumberFormat="1">
      <alignment vertical="center"/>
    </xf>
    <xf numFmtId="0" fontId="14" fillId="33" borderId="2" xfId="0" applyNumberFormat="1" applyFont="1" applyFill="1" applyBorder="1" applyAlignment="1">
      <alignment wrapText="1"/>
    </xf>
    <xf numFmtId="168" fontId="14" fillId="33" borderId="2" xfId="0" applyNumberFormat="1" applyFont="1" applyFill="1" applyBorder="1" applyAlignment="1">
      <alignment wrapText="1"/>
    </xf>
    <xf numFmtId="9" fontId="14" fillId="33" borderId="2" xfId="0" applyNumberFormat="1" applyFont="1" applyFill="1" applyBorder="1" applyAlignment="1">
      <alignment wrapText="1"/>
    </xf>
    <xf numFmtId="0" fontId="14" fillId="28" borderId="2" xfId="0" applyNumberFormat="1" applyFont="1" applyFill="1" applyBorder="1" applyAlignment="1">
      <alignment horizontal="center" wrapText="1"/>
    </xf>
    <xf numFmtId="0" fontId="14" fillId="28" borderId="12" xfId="0" applyNumberFormat="1" applyFont="1" applyFill="1" applyBorder="1" applyAlignment="1">
      <alignment horizontal="center" vertical="center" wrapText="1"/>
    </xf>
    <xf numFmtId="0" fontId="14" fillId="28" borderId="2" xfId="0" applyNumberFormat="1" applyFont="1" applyFill="1" applyBorder="1" applyAlignment="1">
      <alignment horizontal="center" vertical="center" wrapText="1"/>
    </xf>
    <xf numFmtId="0" fontId="14" fillId="29" borderId="2" xfId="0" applyNumberFormat="1" applyFont="1" applyFill="1" applyBorder="1" applyAlignment="1">
      <alignment horizontal="center" wrapText="1"/>
    </xf>
    <xf numFmtId="0" fontId="14" fillId="32" borderId="2" xfId="0" applyNumberFormat="1" applyFont="1" applyFill="1" applyBorder="1" applyAlignment="1">
      <alignment horizontal="center" wrapText="1"/>
    </xf>
    <xf numFmtId="0" fontId="14" fillId="32" borderId="12" xfId="0" applyNumberFormat="1" applyFont="1" applyFill="1" applyBorder="1" applyAlignment="1">
      <alignment horizontal="center" vertical="center" wrapText="1"/>
    </xf>
    <xf numFmtId="0" fontId="14" fillId="32" borderId="2" xfId="0" applyNumberFormat="1" applyFont="1" applyFill="1" applyBorder="1" applyAlignment="1">
      <alignment horizontal="center" vertical="center" wrapText="1"/>
    </xf>
    <xf numFmtId="0" fontId="14" fillId="24" borderId="2" xfId="0" applyNumberFormat="1" applyFont="1" applyFill="1" applyBorder="1" applyAlignment="1">
      <alignment horizontal="center" wrapText="1"/>
    </xf>
    <xf numFmtId="167" fontId="0" fillId="33" borderId="2" xfId="0" applyNumberFormat="1" applyFont="1" applyFill="1" applyBorder="1" applyAlignment="1">
      <alignment wrapText="1"/>
    </xf>
    <xf numFmtId="9" fontId="0" fillId="33" borderId="2" xfId="2" applyFont="1" applyFill="1" applyBorder="1" applyAlignment="1">
      <alignment wrapText="1"/>
    </xf>
    <xf numFmtId="9" fontId="0" fillId="33" borderId="2" xfId="0" applyNumberFormat="1" applyFont="1" applyFill="1" applyBorder="1" applyAlignment="1">
      <alignment wrapText="1"/>
    </xf>
    <xf numFmtId="168" fontId="0" fillId="33" borderId="2" xfId="0" applyNumberFormat="1" applyFont="1" applyFill="1" applyBorder="1" applyAlignment="1" applyProtection="1">
      <alignment wrapText="1"/>
    </xf>
    <xf numFmtId="3" fontId="0" fillId="29" borderId="2" xfId="0" applyNumberFormat="1" applyFont="1" applyFill="1" applyBorder="1" applyAlignment="1">
      <alignment wrapText="1"/>
    </xf>
    <xf numFmtId="0" fontId="14" fillId="24" borderId="2" xfId="0" applyNumberFormat="1" applyFont="1" applyFill="1" applyBorder="1" applyAlignment="1" applyProtection="1">
      <alignment wrapText="1"/>
      <protection locked="0"/>
    </xf>
    <xf numFmtId="0" fontId="14" fillId="5" borderId="2" xfId="0" applyNumberFormat="1" applyFont="1" applyFill="1" applyBorder="1" applyAlignment="1" applyProtection="1">
      <alignment horizontal="center" wrapText="1"/>
      <protection locked="0"/>
    </xf>
    <xf numFmtId="0" fontId="0" fillId="3" borderId="2" xfId="0" applyNumberFormat="1" applyFont="1" applyFill="1" applyBorder="1" applyAlignment="1">
      <alignment vertical="center" wrapText="1"/>
    </xf>
    <xf numFmtId="0" fontId="14" fillId="23" borderId="2" xfId="0" applyNumberFormat="1" applyFont="1" applyFill="1" applyBorder="1" applyAlignment="1">
      <alignment wrapText="1"/>
    </xf>
    <xf numFmtId="0" fontId="0" fillId="19" borderId="2" xfId="0" applyNumberFormat="1" applyFont="1" applyFill="1" applyBorder="1" applyAlignment="1" applyProtection="1">
      <alignment wrapText="1"/>
    </xf>
    <xf numFmtId="9" fontId="0" fillId="0" borderId="0" xfId="2" applyFont="1" applyAlignment="1">
      <alignment vertical="center"/>
    </xf>
    <xf numFmtId="9" fontId="0" fillId="20" borderId="2" xfId="2" applyFont="1" applyFill="1" applyBorder="1" applyAlignment="1">
      <alignment wrapText="1"/>
    </xf>
    <xf numFmtId="0" fontId="0" fillId="18" borderId="0" xfId="0" applyFill="1">
      <alignment vertical="center"/>
    </xf>
    <xf numFmtId="169" fontId="0" fillId="11" borderId="2" xfId="1" applyNumberFormat="1" applyFont="1" applyFill="1" applyBorder="1" applyAlignment="1">
      <alignment wrapText="1"/>
    </xf>
    <xf numFmtId="9" fontId="28" fillId="18" borderId="8" xfId="2" applyFont="1" applyFill="1" applyBorder="1" applyAlignment="1">
      <alignment horizontal="center" vertical="center" wrapText="1"/>
    </xf>
    <xf numFmtId="9" fontId="28" fillId="18" borderId="2" xfId="2" applyFont="1" applyFill="1" applyBorder="1" applyAlignment="1">
      <alignment horizontal="left" vertical="center"/>
    </xf>
    <xf numFmtId="9" fontId="28" fillId="18" borderId="2" xfId="0" applyNumberFormat="1" applyFont="1" applyFill="1" applyBorder="1" applyAlignment="1">
      <alignment horizontal="center" vertical="center" wrapText="1"/>
    </xf>
    <xf numFmtId="9" fontId="0" fillId="0" borderId="23" xfId="2" applyFont="1" applyBorder="1" applyAlignment="1">
      <alignment vertical="center"/>
    </xf>
    <xf numFmtId="9" fontId="0" fillId="0" borderId="24" xfId="2" applyFont="1" applyBorder="1" applyAlignment="1">
      <alignment vertical="center"/>
    </xf>
    <xf numFmtId="9" fontId="0" fillId="0" borderId="25" xfId="2" applyFont="1" applyBorder="1" applyAlignment="1">
      <alignment vertical="center"/>
    </xf>
    <xf numFmtId="0" fontId="14" fillId="28" borderId="28" xfId="0" applyNumberFormat="1" applyFont="1" applyFill="1" applyBorder="1" applyAlignment="1">
      <alignment horizontal="center" wrapText="1"/>
    </xf>
    <xf numFmtId="0" fontId="14" fillId="28" borderId="29" xfId="0" applyNumberFormat="1" applyFont="1" applyFill="1" applyBorder="1" applyAlignment="1">
      <alignment horizontal="center" wrapText="1"/>
    </xf>
    <xf numFmtId="0" fontId="14" fillId="28" borderId="30" xfId="0" applyNumberFormat="1" applyFont="1" applyFill="1" applyBorder="1" applyAlignment="1">
      <alignment horizontal="center" vertical="center" wrapText="1"/>
    </xf>
    <xf numFmtId="0" fontId="14" fillId="28" borderId="31" xfId="0" applyNumberFormat="1" applyFont="1" applyFill="1" applyBorder="1" applyAlignment="1">
      <alignment horizontal="center" vertical="center" wrapText="1"/>
    </xf>
    <xf numFmtId="0" fontId="14" fillId="28" borderId="32" xfId="0" applyNumberFormat="1" applyFont="1" applyFill="1" applyBorder="1" applyAlignment="1">
      <alignment horizontal="center" vertical="center" wrapText="1"/>
    </xf>
    <xf numFmtId="0" fontId="14" fillId="28" borderId="33" xfId="0" applyNumberFormat="1" applyFont="1" applyFill="1" applyBorder="1" applyAlignment="1">
      <alignment horizontal="center" vertical="center" wrapText="1"/>
    </xf>
    <xf numFmtId="0" fontId="14" fillId="32" borderId="28" xfId="0" applyNumberFormat="1" applyFont="1" applyFill="1" applyBorder="1" applyAlignment="1">
      <alignment horizontal="center" wrapText="1"/>
    </xf>
    <xf numFmtId="0" fontId="14" fillId="32" borderId="29" xfId="0" applyNumberFormat="1" applyFont="1" applyFill="1" applyBorder="1" applyAlignment="1">
      <alignment horizontal="center" wrapText="1"/>
    </xf>
    <xf numFmtId="0" fontId="14" fillId="32" borderId="30" xfId="0" applyNumberFormat="1" applyFont="1" applyFill="1" applyBorder="1" applyAlignment="1">
      <alignment horizontal="center" vertical="center" wrapText="1"/>
    </xf>
    <xf numFmtId="0" fontId="14" fillId="32" borderId="31" xfId="0" applyNumberFormat="1" applyFont="1" applyFill="1" applyBorder="1" applyAlignment="1">
      <alignment horizontal="center" vertical="center" wrapText="1"/>
    </xf>
    <xf numFmtId="0" fontId="14" fillId="32" borderId="32" xfId="0" applyNumberFormat="1" applyFont="1" applyFill="1" applyBorder="1" applyAlignment="1">
      <alignment horizontal="center" vertical="center" wrapText="1"/>
    </xf>
    <xf numFmtId="0" fontId="14" fillId="32" borderId="33" xfId="0" applyNumberFormat="1" applyFont="1" applyFill="1" applyBorder="1" applyAlignment="1">
      <alignment horizontal="center" vertical="center" wrapText="1"/>
    </xf>
    <xf numFmtId="0" fontId="14" fillId="18" borderId="2" xfId="0" applyFont="1" applyFill="1" applyBorder="1" applyAlignment="1">
      <alignment vertical="center" wrapText="1"/>
    </xf>
    <xf numFmtId="0" fontId="15" fillId="6" borderId="11" xfId="0" applyNumberFormat="1" applyFont="1" applyFill="1" applyBorder="1" applyAlignment="1">
      <alignment vertical="center" wrapText="1"/>
    </xf>
    <xf numFmtId="0" fontId="18" fillId="0" borderId="0" xfId="0" applyFont="1">
      <alignment vertical="center"/>
    </xf>
    <xf numFmtId="0" fontId="18" fillId="0" borderId="0" xfId="0" applyFont="1" applyAlignment="1">
      <alignment vertical="center"/>
    </xf>
    <xf numFmtId="0" fontId="32" fillId="24" borderId="2" xfId="21" applyFont="1" applyFill="1" applyBorder="1" applyAlignment="1">
      <alignment horizontal="left" vertical="top" wrapText="1"/>
    </xf>
    <xf numFmtId="0" fontId="32" fillId="24" borderId="9" xfId="21" applyFont="1" applyFill="1" applyBorder="1" applyAlignment="1">
      <alignment horizontal="left" vertical="top" wrapText="1"/>
    </xf>
    <xf numFmtId="0" fontId="13" fillId="18" borderId="0" xfId="0" applyNumberFormat="1" applyFont="1" applyFill="1" applyBorder="1" applyAlignment="1">
      <alignment vertical="center" wrapText="1"/>
    </xf>
    <xf numFmtId="168" fontId="13" fillId="18" borderId="0" xfId="0" applyNumberFormat="1" applyFont="1" applyFill="1" applyBorder="1" applyAlignment="1">
      <alignment vertical="center" wrapText="1"/>
    </xf>
    <xf numFmtId="0" fontId="17" fillId="29" borderId="2" xfId="28" applyFont="1" applyFill="1" applyBorder="1" applyAlignment="1">
      <alignment horizontal="left" vertical="top" wrapText="1"/>
    </xf>
    <xf numFmtId="0" fontId="32" fillId="29" borderId="2" xfId="21" applyFont="1" applyFill="1" applyBorder="1" applyAlignment="1">
      <alignment horizontal="left" vertical="top" wrapText="1"/>
    </xf>
    <xf numFmtId="0" fontId="32" fillId="29" borderId="9" xfId="21" applyFont="1" applyFill="1" applyBorder="1" applyAlignment="1">
      <alignment horizontal="left" vertical="top" wrapText="1"/>
    </xf>
    <xf numFmtId="0" fontId="30" fillId="24" borderId="2" xfId="21" applyFont="1" applyFill="1" applyBorder="1" applyAlignment="1">
      <alignment horizontal="left" vertical="top" wrapText="1"/>
    </xf>
    <xf numFmtId="0" fontId="30" fillId="24" borderId="9" xfId="21" applyFont="1" applyFill="1" applyBorder="1" applyAlignment="1">
      <alignment horizontal="left" vertical="top" wrapText="1"/>
    </xf>
    <xf numFmtId="0" fontId="45" fillId="0" borderId="0" xfId="0" applyFont="1" applyAlignment="1">
      <alignment vertical="top" wrapText="1"/>
    </xf>
    <xf numFmtId="0" fontId="45" fillId="0" borderId="2" xfId="0" applyFont="1" applyBorder="1" applyAlignment="1">
      <alignment vertical="top" wrapText="1"/>
    </xf>
    <xf numFmtId="0" fontId="45" fillId="0" borderId="2" xfId="0" applyFont="1" applyBorder="1" applyAlignment="1">
      <alignment horizontal="justify" vertical="top" wrapText="1"/>
    </xf>
    <xf numFmtId="9" fontId="18" fillId="17" borderId="2" xfId="2" applyFont="1" applyFill="1" applyBorder="1" applyAlignment="1">
      <alignment wrapText="1"/>
    </xf>
    <xf numFmtId="9" fontId="18" fillId="17" borderId="2" xfId="0" applyNumberFormat="1" applyFont="1" applyFill="1" applyBorder="1" applyAlignment="1">
      <alignment wrapText="1"/>
    </xf>
    <xf numFmtId="9" fontId="21" fillId="17" borderId="2" xfId="0" applyNumberFormat="1" applyFont="1" applyFill="1" applyBorder="1" applyAlignment="1">
      <alignment vertical="center"/>
    </xf>
    <xf numFmtId="9" fontId="49" fillId="11" borderId="2" xfId="2" applyFont="1" applyFill="1" applyBorder="1" applyAlignment="1">
      <alignment vertical="center"/>
    </xf>
    <xf numFmtId="0" fontId="21" fillId="17" borderId="2" xfId="0" applyNumberFormat="1" applyFont="1" applyFill="1" applyBorder="1" applyAlignment="1">
      <alignment vertical="center"/>
    </xf>
    <xf numFmtId="0" fontId="51" fillId="0" borderId="2" xfId="0" applyFont="1" applyBorder="1" applyAlignment="1">
      <alignment vertical="top" wrapText="1"/>
    </xf>
    <xf numFmtId="0" fontId="53" fillId="0" borderId="2" xfId="0" applyFont="1" applyBorder="1" applyAlignment="1">
      <alignment vertical="top" wrapText="1"/>
    </xf>
    <xf numFmtId="0" fontId="53" fillId="0" borderId="2" xfId="0" applyFont="1" applyBorder="1" applyAlignment="1">
      <alignment horizontal="left" vertical="top" wrapText="1"/>
    </xf>
    <xf numFmtId="9" fontId="21" fillId="17" borderId="2" xfId="2" applyFont="1" applyFill="1" applyBorder="1" applyAlignment="1">
      <alignment vertical="center"/>
    </xf>
    <xf numFmtId="9" fontId="0" fillId="11" borderId="2" xfId="2" applyFont="1" applyFill="1" applyBorder="1" applyAlignment="1">
      <alignment wrapText="1"/>
    </xf>
    <xf numFmtId="10" fontId="0" fillId="43" borderId="2" xfId="0" applyNumberFormat="1" applyFill="1" applyBorder="1">
      <alignment vertical="center"/>
    </xf>
    <xf numFmtId="10" fontId="0" fillId="16" borderId="2" xfId="0" applyNumberFormat="1" applyFill="1" applyBorder="1">
      <alignment vertical="center"/>
    </xf>
    <xf numFmtId="0" fontId="14" fillId="5" borderId="2" xfId="14" applyFont="1" applyFill="1" applyBorder="1" applyAlignment="1">
      <alignment horizontal="center" vertical="center" wrapText="1"/>
    </xf>
    <xf numFmtId="0" fontId="14" fillId="44" borderId="2" xfId="14" applyFont="1" applyFill="1" applyBorder="1" applyAlignment="1">
      <alignment horizontal="center" vertical="center" wrapText="1"/>
    </xf>
    <xf numFmtId="0" fontId="14" fillId="44" borderId="2" xfId="21" applyFont="1" applyFill="1" applyBorder="1" applyAlignment="1">
      <alignment horizontal="center" vertical="center" wrapText="1"/>
    </xf>
    <xf numFmtId="10" fontId="0" fillId="18" borderId="2" xfId="0" applyNumberFormat="1" applyFill="1" applyBorder="1">
      <alignment vertical="center"/>
    </xf>
    <xf numFmtId="9" fontId="0" fillId="18" borderId="0" xfId="0" applyNumberFormat="1" applyFill="1" applyAlignment="1">
      <alignment vertical="center" wrapText="1"/>
    </xf>
    <xf numFmtId="0" fontId="0" fillId="18" borderId="0" xfId="0" applyNumberFormat="1" applyFill="1" applyAlignment="1">
      <alignment vertical="center" wrapText="1"/>
    </xf>
    <xf numFmtId="9" fontId="0" fillId="18" borderId="0" xfId="0" applyNumberFormat="1" applyFill="1">
      <alignment vertical="center"/>
    </xf>
    <xf numFmtId="0" fontId="0" fillId="42" borderId="2" xfId="0" applyNumberFormat="1" applyFont="1" applyFill="1" applyBorder="1" applyAlignment="1" applyProtection="1">
      <alignment wrapText="1"/>
    </xf>
    <xf numFmtId="0" fontId="0" fillId="9" borderId="0" xfId="0" applyFill="1" applyAlignment="1">
      <alignment vertical="center" wrapText="1"/>
    </xf>
    <xf numFmtId="9" fontId="0" fillId="0" borderId="2" xfId="0" applyNumberFormat="1" applyFill="1" applyBorder="1" applyAlignment="1">
      <alignment wrapText="1"/>
    </xf>
    <xf numFmtId="1" fontId="0" fillId="0" borderId="2" xfId="1" applyNumberFormat="1" applyFont="1" applyFill="1" applyBorder="1" applyAlignment="1">
      <alignment wrapText="1"/>
    </xf>
    <xf numFmtId="0" fontId="52" fillId="0" borderId="2" xfId="0" applyFont="1" applyBorder="1" applyAlignment="1">
      <alignment vertical="top" wrapText="1"/>
    </xf>
    <xf numFmtId="0" fontId="52" fillId="0" borderId="2" xfId="0" applyFont="1" applyBorder="1" applyAlignment="1">
      <alignment horizontal="left" vertical="top" wrapText="1"/>
    </xf>
    <xf numFmtId="0" fontId="0" fillId="49" borderId="2" xfId="0" applyFont="1" applyFill="1" applyBorder="1" applyAlignment="1"/>
    <xf numFmtId="0" fontId="30" fillId="49" borderId="2" xfId="51" applyFont="1" applyFill="1" applyBorder="1" applyAlignment="1">
      <alignment vertical="top" wrapText="1"/>
    </xf>
    <xf numFmtId="10" fontId="10" fillId="15" borderId="0" xfId="0" applyNumberFormat="1" applyFont="1" applyFill="1">
      <alignment vertical="center"/>
    </xf>
    <xf numFmtId="0" fontId="0" fillId="0" borderId="2" xfId="0" applyBorder="1">
      <alignment vertical="center"/>
    </xf>
    <xf numFmtId="2" fontId="14" fillId="33" borderId="2" xfId="0" applyNumberFormat="1" applyFont="1" applyFill="1" applyBorder="1" applyAlignment="1">
      <alignment wrapText="1"/>
    </xf>
    <xf numFmtId="0" fontId="13" fillId="39" borderId="5" xfId="0" applyNumberFormat="1" applyFont="1" applyFill="1" applyBorder="1" applyAlignment="1">
      <alignment vertical="center" wrapText="1"/>
    </xf>
    <xf numFmtId="2" fontId="0" fillId="24" borderId="2" xfId="0" applyNumberFormat="1" applyFill="1" applyBorder="1" applyProtection="1">
      <alignment vertical="center"/>
    </xf>
    <xf numFmtId="168" fontId="24" fillId="27" borderId="2" xfId="0" applyNumberFormat="1" applyFont="1" applyFill="1" applyBorder="1" applyAlignment="1">
      <alignment wrapText="1"/>
    </xf>
    <xf numFmtId="168" fontId="25" fillId="27" borderId="2" xfId="0" applyNumberFormat="1" applyFont="1" applyFill="1" applyBorder="1" applyAlignment="1">
      <alignment wrapText="1"/>
    </xf>
    <xf numFmtId="168" fontId="13" fillId="0" borderId="0" xfId="0" applyNumberFormat="1" applyFont="1">
      <alignment vertical="center"/>
    </xf>
    <xf numFmtId="0" fontId="58" fillId="46" borderId="38" xfId="0" applyFont="1" applyFill="1" applyBorder="1" applyAlignment="1">
      <alignment horizontal="left"/>
    </xf>
    <xf numFmtId="0" fontId="58" fillId="46" borderId="39" xfId="0" applyFont="1" applyFill="1" applyBorder="1" applyAlignment="1">
      <alignment horizontal="left"/>
    </xf>
    <xf numFmtId="0" fontId="58" fillId="46" borderId="39" xfId="0" applyFont="1" applyFill="1" applyBorder="1" applyAlignment="1">
      <alignment horizontal="left" wrapText="1"/>
    </xf>
    <xf numFmtId="0" fontId="58" fillId="45" borderId="39" xfId="0" applyFont="1" applyFill="1" applyBorder="1" applyAlignment="1">
      <alignment horizontal="left"/>
    </xf>
    <xf numFmtId="0" fontId="59" fillId="0" borderId="34" xfId="0" applyFont="1" applyBorder="1" applyAlignment="1">
      <alignment horizontal="left"/>
    </xf>
    <xf numFmtId="0" fontId="59" fillId="0" borderId="35" xfId="0" applyFont="1" applyBorder="1" applyAlignment="1">
      <alignment horizontal="left"/>
    </xf>
    <xf numFmtId="0" fontId="59" fillId="0" borderId="35" xfId="0" applyFont="1" applyBorder="1" applyAlignment="1">
      <alignment horizontal="left" wrapText="1"/>
    </xf>
    <xf numFmtId="0" fontId="59" fillId="45" borderId="35" xfId="0" applyFont="1" applyFill="1" applyBorder="1" applyAlignment="1">
      <alignment horizontal="left"/>
    </xf>
    <xf numFmtId="15" fontId="59" fillId="0" borderId="35" xfId="0" applyNumberFormat="1" applyFont="1" applyBorder="1" applyAlignment="1">
      <alignment horizontal="left"/>
    </xf>
    <xf numFmtId="16" fontId="59" fillId="0" borderId="35" xfId="0" applyNumberFormat="1" applyFont="1" applyBorder="1" applyAlignment="1">
      <alignment horizontal="left"/>
    </xf>
    <xf numFmtId="15" fontId="59" fillId="0" borderId="35" xfId="0" applyNumberFormat="1" applyFont="1" applyBorder="1" applyAlignment="1">
      <alignment horizontal="left" wrapText="1"/>
    </xf>
    <xf numFmtId="16" fontId="59" fillId="0" borderId="35" xfId="0" applyNumberFormat="1" applyFont="1" applyBorder="1" applyAlignment="1">
      <alignment horizontal="left" wrapText="1"/>
    </xf>
    <xf numFmtId="0" fontId="59" fillId="0" borderId="36" xfId="0" applyFont="1" applyBorder="1" applyAlignment="1">
      <alignment horizontal="left"/>
    </xf>
    <xf numFmtId="0" fontId="58" fillId="51" borderId="35" xfId="0" applyFont="1" applyFill="1" applyBorder="1" applyAlignment="1">
      <alignment horizontal="left" wrapText="1"/>
    </xf>
    <xf numFmtId="0" fontId="59" fillId="0" borderId="37" xfId="0" applyFont="1" applyBorder="1" applyAlignment="1">
      <alignment horizontal="left"/>
    </xf>
    <xf numFmtId="0" fontId="59" fillId="0" borderId="37" xfId="0" applyFont="1" applyBorder="1" applyAlignment="1">
      <alignment horizontal="left" wrapText="1"/>
    </xf>
    <xf numFmtId="0" fontId="59" fillId="45" borderId="37" xfId="0" applyFont="1" applyFill="1" applyBorder="1" applyAlignment="1">
      <alignment horizontal="left"/>
    </xf>
    <xf numFmtId="0" fontId="59" fillId="45" borderId="35" xfId="0" applyFont="1" applyFill="1" applyBorder="1" applyAlignment="1">
      <alignment horizontal="left" wrapText="1"/>
    </xf>
    <xf numFmtId="0" fontId="58" fillId="51" borderId="35" xfId="0" applyFont="1" applyFill="1" applyBorder="1" applyAlignment="1">
      <alignment horizontal="left"/>
    </xf>
    <xf numFmtId="0" fontId="60" fillId="0" borderId="35" xfId="0" applyFont="1" applyBorder="1" applyAlignment="1">
      <alignment horizontal="left"/>
    </xf>
    <xf numFmtId="0" fontId="59" fillId="45" borderId="37" xfId="0" applyFont="1" applyFill="1" applyBorder="1" applyAlignment="1">
      <alignment horizontal="left" wrapText="1"/>
    </xf>
    <xf numFmtId="15" fontId="59" fillId="0" borderId="37" xfId="0" applyNumberFormat="1" applyFont="1" applyBorder="1" applyAlignment="1">
      <alignment horizontal="left"/>
    </xf>
    <xf numFmtId="16" fontId="59" fillId="0" borderId="37" xfId="0" applyNumberFormat="1" applyFont="1" applyBorder="1" applyAlignment="1">
      <alignment horizontal="left"/>
    </xf>
    <xf numFmtId="0" fontId="61" fillId="0" borderId="35" xfId="0" applyFont="1" applyBorder="1" applyAlignment="1">
      <alignment horizontal="left" wrapText="1"/>
    </xf>
    <xf numFmtId="0" fontId="61" fillId="45" borderId="35" xfId="0" applyFont="1" applyFill="1" applyBorder="1" applyAlignment="1">
      <alignment horizontal="left" wrapText="1"/>
    </xf>
    <xf numFmtId="0" fontId="60" fillId="0" borderId="35" xfId="0" applyFont="1" applyBorder="1" applyAlignment="1">
      <alignment horizontal="left" wrapText="1"/>
    </xf>
    <xf numFmtId="0" fontId="60" fillId="45" borderId="35" xfId="0" applyFont="1" applyFill="1" applyBorder="1" applyAlignment="1">
      <alignment horizontal="left"/>
    </xf>
    <xf numFmtId="0" fontId="59" fillId="39" borderId="35" xfId="0" applyFont="1" applyFill="1" applyBorder="1" applyAlignment="1">
      <alignment horizontal="left"/>
    </xf>
    <xf numFmtId="0" fontId="59" fillId="39" borderId="35" xfId="0" applyFont="1" applyFill="1" applyBorder="1" applyAlignment="1">
      <alignment horizontal="left" wrapText="1"/>
    </xf>
    <xf numFmtId="15" fontId="59" fillId="39" borderId="35" xfId="0" applyNumberFormat="1" applyFont="1" applyFill="1" applyBorder="1" applyAlignment="1">
      <alignment horizontal="left"/>
    </xf>
    <xf numFmtId="16" fontId="59" fillId="39" borderId="35" xfId="0" applyNumberFormat="1" applyFont="1" applyFill="1" applyBorder="1" applyAlignment="1">
      <alignment horizontal="left"/>
    </xf>
    <xf numFmtId="0" fontId="13" fillId="39" borderId="9" xfId="0" applyNumberFormat="1" applyFont="1" applyFill="1" applyBorder="1" applyAlignment="1">
      <alignment vertical="center" wrapText="1"/>
    </xf>
    <xf numFmtId="0" fontId="14" fillId="39" borderId="9" xfId="0" applyNumberFormat="1" applyFont="1" applyFill="1" applyBorder="1" applyAlignment="1">
      <alignment wrapText="1"/>
    </xf>
    <xf numFmtId="0" fontId="14" fillId="39" borderId="5" xfId="0" applyNumberFormat="1" applyFont="1" applyFill="1" applyBorder="1" applyAlignment="1">
      <alignment wrapText="1"/>
    </xf>
    <xf numFmtId="0" fontId="16" fillId="4" borderId="2" xfId="0" applyNumberFormat="1" applyFont="1" applyFill="1" applyBorder="1" applyAlignment="1" applyProtection="1">
      <alignment wrapText="1"/>
    </xf>
    <xf numFmtId="0" fontId="14" fillId="31" borderId="2" xfId="0" applyNumberFormat="1" applyFont="1" applyFill="1" applyBorder="1" applyAlignment="1" applyProtection="1">
      <alignment wrapText="1"/>
    </xf>
    <xf numFmtId="0" fontId="0" fillId="0" borderId="0" xfId="0" applyProtection="1">
      <alignment vertical="center"/>
    </xf>
    <xf numFmtId="9" fontId="14" fillId="4" borderId="5" xfId="2" applyFont="1" applyFill="1" applyBorder="1" applyAlignment="1">
      <alignment vertical="center"/>
    </xf>
    <xf numFmtId="9" fontId="14" fillId="4" borderId="12" xfId="2" applyFont="1" applyFill="1" applyBorder="1" applyAlignment="1">
      <alignment vertical="center"/>
    </xf>
    <xf numFmtId="0" fontId="14" fillId="4" borderId="5" xfId="0" applyNumberFormat="1" applyFont="1" applyFill="1" applyBorder="1" applyAlignment="1">
      <alignment vertical="center"/>
    </xf>
    <xf numFmtId="0" fontId="14" fillId="4" borderId="12" xfId="0" applyNumberFormat="1" applyFont="1" applyFill="1" applyBorder="1" applyAlignment="1">
      <alignment vertical="center"/>
    </xf>
    <xf numFmtId="0" fontId="35" fillId="45" borderId="9"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wrapText="1"/>
    </xf>
    <xf numFmtId="0" fontId="14" fillId="45" borderId="5" xfId="0" applyNumberFormat="1" applyFont="1" applyFill="1" applyBorder="1" applyAlignment="1">
      <alignment horizontal="center" vertical="center" wrapText="1"/>
    </xf>
    <xf numFmtId="0" fontId="14" fillId="45" borderId="12"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xf>
    <xf numFmtId="0" fontId="14" fillId="45" borderId="5" xfId="0" applyNumberFormat="1" applyFont="1" applyFill="1" applyBorder="1" applyAlignment="1">
      <alignment horizontal="center" vertical="center"/>
    </xf>
    <xf numFmtId="0" fontId="14" fillId="45" borderId="12" xfId="0" applyNumberFormat="1" applyFont="1" applyFill="1" applyBorder="1" applyAlignment="1">
      <alignment horizontal="center" vertical="center"/>
    </xf>
    <xf numFmtId="0" fontId="0" fillId="25" borderId="2" xfId="0" applyFill="1" applyBorder="1" applyAlignment="1">
      <alignment vertical="center" wrapText="1"/>
    </xf>
    <xf numFmtId="0" fontId="0" fillId="16" borderId="2" xfId="0" applyFill="1" applyBorder="1" applyAlignment="1" applyProtection="1">
      <alignment vertical="center" wrapText="1"/>
      <protection locked="0"/>
    </xf>
    <xf numFmtId="0" fontId="14" fillId="16" borderId="2" xfId="0" applyFont="1" applyFill="1" applyBorder="1" applyAlignment="1" applyProtection="1">
      <alignment vertical="center" wrapText="1"/>
      <protection locked="0"/>
    </xf>
    <xf numFmtId="0" fontId="56" fillId="16" borderId="2" xfId="0" applyFont="1" applyFill="1" applyBorder="1" applyAlignment="1" applyProtection="1">
      <alignment vertical="center" wrapText="1"/>
      <protection locked="0"/>
    </xf>
    <xf numFmtId="0" fontId="0" fillId="0" borderId="12" xfId="0" applyBorder="1" applyAlignment="1">
      <alignment vertical="center"/>
    </xf>
    <xf numFmtId="168" fontId="0" fillId="0" borderId="0" xfId="0" applyNumberFormat="1">
      <alignment vertical="center"/>
    </xf>
    <xf numFmtId="168" fontId="0" fillId="0" borderId="0" xfId="2" applyNumberFormat="1" applyFont="1" applyAlignment="1">
      <alignment vertical="center"/>
    </xf>
    <xf numFmtId="9" fontId="0" fillId="39" borderId="9" xfId="0" applyNumberFormat="1" applyFont="1" applyFill="1" applyBorder="1" applyAlignment="1">
      <alignment vertical="center" wrapText="1"/>
    </xf>
    <xf numFmtId="9" fontId="0" fillId="39" borderId="40" xfId="0" applyNumberFormat="1" applyFont="1" applyFill="1" applyBorder="1" applyAlignment="1">
      <alignment vertical="center" wrapText="1"/>
    </xf>
    <xf numFmtId="0" fontId="16" fillId="27" borderId="2" xfId="0" applyNumberFormat="1" applyFont="1" applyFill="1" applyBorder="1" applyAlignment="1">
      <alignment vertical="center" wrapText="1"/>
    </xf>
    <xf numFmtId="0" fontId="10" fillId="40" borderId="18" xfId="0" applyNumberFormat="1" applyFont="1" applyFill="1" applyBorder="1" applyAlignment="1">
      <alignment horizontal="center" wrapText="1"/>
    </xf>
    <xf numFmtId="0" fontId="10" fillId="40" borderId="19" xfId="0" applyNumberFormat="1" applyFont="1" applyFill="1" applyBorder="1" applyAlignment="1">
      <alignment horizontal="center" wrapText="1"/>
    </xf>
    <xf numFmtId="1" fontId="0" fillId="18" borderId="0" xfId="0" applyNumberFormat="1" applyFill="1">
      <alignment vertical="center"/>
    </xf>
    <xf numFmtId="0" fontId="17" fillId="0" borderId="2" xfId="0" applyFont="1" applyBorder="1" applyAlignment="1">
      <alignment horizontal="left" vertical="top" wrapText="1"/>
    </xf>
    <xf numFmtId="0" fontId="17" fillId="0" borderId="2" xfId="0" applyFont="1" applyBorder="1" applyAlignment="1">
      <alignment vertical="top" wrapText="1"/>
    </xf>
    <xf numFmtId="0" fontId="16" fillId="4" borderId="2" xfId="0" applyNumberFormat="1" applyFont="1" applyFill="1" applyBorder="1" applyAlignment="1">
      <alignment horizontal="center" vertical="top" wrapText="1"/>
    </xf>
    <xf numFmtId="0" fontId="0" fillId="25" borderId="0" xfId="0" applyFill="1" applyBorder="1" applyAlignment="1">
      <alignment vertical="center" wrapText="1"/>
    </xf>
    <xf numFmtId="0" fontId="14" fillId="46" borderId="2" xfId="0" applyNumberFormat="1" applyFont="1" applyFill="1" applyBorder="1" applyAlignment="1">
      <alignment wrapText="1"/>
    </xf>
    <xf numFmtId="9" fontId="18" fillId="37" borderId="2" xfId="0" applyNumberFormat="1" applyFont="1" applyFill="1" applyBorder="1" applyAlignment="1">
      <alignment wrapText="1"/>
    </xf>
    <xf numFmtId="0" fontId="15" fillId="6" borderId="1"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10" fillId="15" borderId="6" xfId="0" applyFont="1" applyFill="1" applyBorder="1" applyAlignment="1">
      <alignment wrapText="1"/>
    </xf>
    <xf numFmtId="9" fontId="0" fillId="51" borderId="2" xfId="0" applyNumberFormat="1" applyFill="1" applyBorder="1" applyAlignment="1">
      <alignment wrapText="1"/>
    </xf>
    <xf numFmtId="9" fontId="0" fillId="51" borderId="2" xfId="0" applyNumberFormat="1" applyFont="1" applyFill="1" applyBorder="1" applyAlignment="1">
      <alignment wrapText="1"/>
    </xf>
    <xf numFmtId="0" fontId="62" fillId="40" borderId="2" xfId="0" applyFont="1" applyFill="1" applyBorder="1" applyAlignment="1" applyProtection="1">
      <alignment horizontal="center" wrapText="1"/>
    </xf>
    <xf numFmtId="0" fontId="10" fillId="55" borderId="2" xfId="0" applyFont="1" applyFill="1" applyBorder="1" applyAlignment="1">
      <alignment wrapText="1"/>
    </xf>
    <xf numFmtId="0" fontId="30" fillId="0" borderId="45" xfId="0" applyFont="1" applyBorder="1" applyAlignment="1">
      <alignment vertical="center" wrapText="1"/>
    </xf>
    <xf numFmtId="0" fontId="14" fillId="42" borderId="2" xfId="155" applyNumberFormat="1" applyFont="1" applyFill="1" applyBorder="1" applyAlignment="1">
      <alignment horizontal="center" wrapText="1"/>
    </xf>
    <xf numFmtId="0" fontId="30" fillId="51" borderId="43" xfId="0" applyFont="1" applyFill="1" applyBorder="1" applyAlignment="1">
      <alignment horizontal="justify" vertical="center" wrapText="1"/>
    </xf>
    <xf numFmtId="0" fontId="14" fillId="42" borderId="2" xfId="155" applyNumberFormat="1" applyFont="1" applyFill="1" applyBorder="1" applyAlignment="1">
      <alignment wrapText="1"/>
    </xf>
    <xf numFmtId="0" fontId="14" fillId="44" borderId="29" xfId="21" applyFont="1" applyFill="1" applyBorder="1" applyAlignment="1">
      <alignment horizontal="center" vertical="center" wrapText="1"/>
    </xf>
    <xf numFmtId="0" fontId="30" fillId="51" borderId="44" xfId="0" applyFont="1" applyFill="1" applyBorder="1" applyAlignment="1">
      <alignment horizontal="left" vertical="center" wrapText="1" indent="1"/>
    </xf>
    <xf numFmtId="0" fontId="32" fillId="0" borderId="45" xfId="0" applyFont="1" applyBorder="1" applyAlignment="1">
      <alignment vertical="center" wrapText="1"/>
    </xf>
    <xf numFmtId="0" fontId="30" fillId="0" borderId="45" xfId="0" applyFont="1" applyBorder="1" applyAlignment="1">
      <alignment horizontal="center" vertical="center" wrapText="1"/>
    </xf>
    <xf numFmtId="0" fontId="14" fillId="42" borderId="7" xfId="155" applyNumberFormat="1" applyFont="1" applyFill="1" applyBorder="1" applyAlignment="1">
      <alignment horizontal="left" vertical="center"/>
    </xf>
    <xf numFmtId="0" fontId="14" fillId="42" borderId="42" xfId="155" applyNumberFormat="1" applyFont="1" applyFill="1" applyBorder="1" applyAlignment="1">
      <alignment horizontal="left" vertical="center"/>
    </xf>
    <xf numFmtId="0" fontId="14" fillId="24" borderId="8" xfId="0" applyNumberFormat="1" applyFont="1" applyFill="1" applyBorder="1" applyAlignment="1">
      <alignment horizontal="left" vertical="center"/>
    </xf>
    <xf numFmtId="0" fontId="14" fillId="16" borderId="8" xfId="0" applyNumberFormat="1" applyFont="1" applyFill="1" applyBorder="1" applyAlignment="1">
      <alignment horizontal="left" vertical="center"/>
    </xf>
    <xf numFmtId="0" fontId="14" fillId="24" borderId="8" xfId="0" applyNumberFormat="1" applyFont="1" applyFill="1" applyBorder="1" applyAlignment="1">
      <alignment horizontal="left" vertical="center" wrapText="1"/>
    </xf>
    <xf numFmtId="0" fontId="32" fillId="51" borderId="2" xfId="0" applyFont="1" applyFill="1" applyBorder="1" applyAlignment="1">
      <alignment vertical="center" wrapText="1"/>
    </xf>
    <xf numFmtId="0" fontId="32" fillId="0" borderId="2" xfId="0" applyFont="1" applyFill="1" applyBorder="1" applyAlignment="1">
      <alignment vertical="top" wrapText="1"/>
    </xf>
    <xf numFmtId="0" fontId="32" fillId="0" borderId="2" xfId="0" applyFont="1" applyFill="1" applyBorder="1" applyAlignment="1">
      <alignment horizontal="justify" vertical="top" wrapText="1"/>
    </xf>
    <xf numFmtId="0" fontId="32" fillId="0" borderId="2" xfId="0" applyFont="1" applyFill="1" applyBorder="1" applyAlignment="1">
      <alignment horizontal="center" vertical="top" wrapText="1"/>
    </xf>
    <xf numFmtId="0" fontId="13" fillId="57" borderId="10" xfId="0" applyNumberFormat="1" applyFont="1" applyFill="1" applyBorder="1" applyAlignment="1">
      <alignment horizontal="center" vertical="center" wrapText="1"/>
    </xf>
    <xf numFmtId="0" fontId="35" fillId="18" borderId="0" xfId="0" applyNumberFormat="1" applyFont="1" applyFill="1" applyBorder="1" applyAlignment="1">
      <alignment vertical="center"/>
    </xf>
    <xf numFmtId="0" fontId="35" fillId="18" borderId="0" xfId="0" applyNumberFormat="1" applyFont="1" applyFill="1" applyBorder="1" applyAlignment="1">
      <alignment vertical="center" wrapText="1"/>
    </xf>
    <xf numFmtId="0" fontId="32" fillId="0" borderId="46" xfId="0" applyFont="1" applyBorder="1" applyAlignment="1">
      <alignment vertical="center" wrapText="1"/>
    </xf>
    <xf numFmtId="0" fontId="32" fillId="29" borderId="12" xfId="21" applyFont="1" applyFill="1" applyBorder="1" applyAlignment="1">
      <alignment horizontal="left" vertical="top" wrapText="1"/>
    </xf>
    <xf numFmtId="9" fontId="0" fillId="2" borderId="8" xfId="0" applyNumberFormat="1" applyFont="1" applyFill="1" applyBorder="1" applyAlignment="1">
      <alignment vertical="top" wrapText="1"/>
    </xf>
    <xf numFmtId="0" fontId="0" fillId="56" borderId="0" xfId="0" applyFill="1" applyAlignment="1"/>
    <xf numFmtId="0" fontId="14" fillId="0" borderId="0" xfId="0" applyFont="1" applyFill="1" applyBorder="1">
      <alignment vertical="center"/>
    </xf>
    <xf numFmtId="0" fontId="0" fillId="0" borderId="0" xfId="0" applyFill="1" applyBorder="1">
      <alignment vertical="center"/>
    </xf>
    <xf numFmtId="0" fontId="0" fillId="58" borderId="0" xfId="0" applyFill="1" applyBorder="1" applyAlignment="1">
      <alignment vertical="center" wrapText="1"/>
    </xf>
    <xf numFmtId="0" fontId="0" fillId="58" borderId="0" xfId="0" applyFill="1" applyBorder="1" applyAlignment="1" applyProtection="1">
      <alignment vertical="center" wrapText="1"/>
      <protection locked="0"/>
    </xf>
    <xf numFmtId="0" fontId="0" fillId="58" borderId="0" xfId="0" applyNumberFormat="1" applyFont="1" applyFill="1" applyAlignment="1">
      <alignment wrapText="1"/>
    </xf>
    <xf numFmtId="0" fontId="0" fillId="60" borderId="0" xfId="0" applyNumberFormat="1" applyFont="1" applyFill="1" applyAlignment="1">
      <alignment wrapText="1"/>
    </xf>
    <xf numFmtId="0" fontId="14" fillId="39" borderId="2" xfId="0" applyNumberFormat="1" applyFont="1" applyFill="1" applyBorder="1" applyAlignment="1">
      <alignment wrapText="1"/>
    </xf>
    <xf numFmtId="0" fontId="30" fillId="51" borderId="49" xfId="0" applyFont="1" applyFill="1" applyBorder="1" applyAlignment="1">
      <alignment vertical="center" wrapText="1"/>
    </xf>
    <xf numFmtId="0" fontId="30" fillId="51" borderId="48" xfId="0" applyFont="1" applyFill="1" applyBorder="1" applyAlignment="1">
      <alignment vertical="center" wrapText="1"/>
    </xf>
    <xf numFmtId="0" fontId="30" fillId="51" borderId="47" xfId="0" applyFont="1" applyFill="1" applyBorder="1" applyAlignment="1">
      <alignment vertical="center" wrapText="1"/>
    </xf>
    <xf numFmtId="9" fontId="14" fillId="2" borderId="8" xfId="0" applyNumberFormat="1" applyFont="1" applyFill="1" applyBorder="1" applyAlignment="1">
      <alignment wrapText="1"/>
    </xf>
    <xf numFmtId="0" fontId="30" fillId="0" borderId="49" xfId="0" applyFont="1" applyBorder="1" applyAlignment="1">
      <alignment horizontal="center" vertical="center" wrapText="1"/>
    </xf>
    <xf numFmtId="0" fontId="30" fillId="0" borderId="50" xfId="0" applyFont="1" applyBorder="1" applyAlignment="1">
      <alignment horizontal="center" vertical="center" wrapText="1"/>
    </xf>
    <xf numFmtId="0" fontId="30" fillId="0" borderId="48" xfId="0" applyFont="1" applyBorder="1" applyAlignment="1">
      <alignment horizontal="justify" vertical="top" wrapText="1"/>
    </xf>
    <xf numFmtId="0" fontId="30" fillId="0" borderId="43" xfId="0" applyFont="1" applyBorder="1" applyAlignment="1">
      <alignment horizontal="center" vertical="center" wrapText="1"/>
    </xf>
    <xf numFmtId="0" fontId="30" fillId="0" borderId="48" xfId="0" applyFont="1" applyBorder="1" applyAlignment="1">
      <alignment horizontal="center" vertical="center" wrapText="1"/>
    </xf>
    <xf numFmtId="0" fontId="30" fillId="0" borderId="47" xfId="0" applyFont="1" applyBorder="1" applyAlignment="1">
      <alignment horizontal="center" vertical="center" wrapText="1"/>
    </xf>
    <xf numFmtId="0" fontId="30" fillId="0" borderId="44" xfId="0" applyFont="1" applyBorder="1" applyAlignment="1">
      <alignment horizontal="center" vertical="center" wrapText="1"/>
    </xf>
    <xf numFmtId="0" fontId="30" fillId="51" borderId="49" xfId="0" applyFont="1" applyFill="1" applyBorder="1" applyAlignment="1">
      <alignment horizontal="justify" vertical="top" wrapText="1"/>
    </xf>
    <xf numFmtId="0" fontId="30" fillId="51" borderId="48" xfId="0" applyFont="1" applyFill="1" applyBorder="1" applyAlignment="1">
      <alignment horizontal="justify" vertical="top" wrapText="1"/>
    </xf>
    <xf numFmtId="0" fontId="67" fillId="51" borderId="48" xfId="0" applyFont="1" applyFill="1" applyBorder="1" applyAlignment="1">
      <alignment horizontal="justify" vertical="top" wrapText="1"/>
    </xf>
    <xf numFmtId="0" fontId="30" fillId="51" borderId="48" xfId="0" applyFont="1" applyFill="1" applyBorder="1" applyAlignment="1">
      <alignment horizontal="left" vertical="top" wrapText="1" indent="1"/>
    </xf>
    <xf numFmtId="0" fontId="68" fillId="51" borderId="49" xfId="0" applyFont="1" applyFill="1" applyBorder="1" applyAlignment="1">
      <alignment horizontal="justify" vertical="top" wrapText="1"/>
    </xf>
    <xf numFmtId="0" fontId="68" fillId="51" borderId="48" xfId="0" applyFont="1" applyFill="1" applyBorder="1" applyAlignment="1">
      <alignment horizontal="justify" vertical="top" wrapText="1"/>
    </xf>
    <xf numFmtId="0" fontId="68" fillId="51" borderId="48" xfId="0" applyFont="1" applyFill="1" applyBorder="1" applyAlignment="1">
      <alignment horizontal="left" vertical="top" wrapText="1" indent="1"/>
    </xf>
    <xf numFmtId="0" fontId="68" fillId="51" borderId="48" xfId="0" applyFont="1" applyFill="1" applyBorder="1" applyAlignment="1">
      <alignment vertical="center" wrapText="1"/>
    </xf>
    <xf numFmtId="0" fontId="32" fillId="0" borderId="2" xfId="0" applyFont="1" applyBorder="1" applyAlignment="1">
      <alignment vertical="center" wrapText="1"/>
    </xf>
    <xf numFmtId="0" fontId="32" fillId="0" borderId="0" xfId="0" applyFont="1" applyAlignment="1">
      <alignment vertical="center" wrapText="1"/>
    </xf>
    <xf numFmtId="0" fontId="69" fillId="51" borderId="49" xfId="0" applyFont="1" applyFill="1" applyBorder="1" applyAlignment="1">
      <alignment vertical="center" wrapText="1"/>
    </xf>
    <xf numFmtId="0" fontId="69" fillId="51" borderId="48" xfId="0" applyFont="1" applyFill="1" applyBorder="1" applyAlignment="1">
      <alignment vertical="center" wrapText="1"/>
    </xf>
    <xf numFmtId="0" fontId="69" fillId="51" borderId="47" xfId="0" applyFont="1" applyFill="1" applyBorder="1" applyAlignment="1">
      <alignment vertical="center" wrapText="1"/>
    </xf>
    <xf numFmtId="0" fontId="68" fillId="0" borderId="45" xfId="0" applyFont="1" applyBorder="1" applyAlignment="1">
      <alignment vertical="top" wrapText="1"/>
    </xf>
    <xf numFmtId="0" fontId="30" fillId="0" borderId="45" xfId="0" applyFont="1" applyBorder="1" applyAlignment="1">
      <alignment vertical="top" wrapText="1"/>
    </xf>
    <xf numFmtId="0" fontId="68" fillId="51" borderId="48" xfId="0" applyFont="1" applyFill="1" applyBorder="1" applyAlignment="1">
      <alignment horizontal="left" vertical="center" wrapText="1" indent="1"/>
    </xf>
    <xf numFmtId="0" fontId="54" fillId="56" borderId="9" xfId="0" applyFont="1" applyFill="1" applyBorder="1" applyAlignment="1" applyProtection="1">
      <alignment horizontal="center" wrapText="1"/>
      <protection locked="0"/>
    </xf>
    <xf numFmtId="0" fontId="14" fillId="36" borderId="2" xfId="0" applyFont="1" applyFill="1" applyBorder="1" applyAlignment="1" applyProtection="1">
      <alignment wrapText="1"/>
      <protection locked="0"/>
    </xf>
    <xf numFmtId="0" fontId="14" fillId="37" borderId="2" xfId="0" applyFont="1" applyFill="1" applyBorder="1" applyAlignment="1" applyProtection="1">
      <alignment wrapText="1"/>
      <protection locked="0"/>
    </xf>
    <xf numFmtId="0" fontId="0" fillId="61" borderId="2" xfId="0" applyFont="1" applyFill="1" applyBorder="1" applyAlignment="1" applyProtection="1">
      <alignment wrapText="1"/>
      <protection locked="0"/>
    </xf>
    <xf numFmtId="0" fontId="0" fillId="56" borderId="2" xfId="0" applyFont="1" applyFill="1" applyBorder="1" applyAlignment="1" applyProtection="1">
      <alignment wrapText="1"/>
      <protection locked="0"/>
    </xf>
    <xf numFmtId="0" fontId="54" fillId="36" borderId="10" xfId="0" applyFont="1" applyFill="1" applyBorder="1" applyAlignment="1" applyProtection="1">
      <alignment horizontal="center" vertical="center" wrapText="1"/>
      <protection locked="0"/>
    </xf>
    <xf numFmtId="0" fontId="54" fillId="36" borderId="11" xfId="0" applyFont="1" applyFill="1" applyBorder="1" applyAlignment="1" applyProtection="1">
      <alignment vertical="center" wrapText="1"/>
      <protection locked="0"/>
    </xf>
    <xf numFmtId="0" fontId="0" fillId="61" borderId="2" xfId="0" applyFont="1" applyFill="1" applyBorder="1" applyAlignment="1" applyProtection="1">
      <alignment vertical="top" wrapText="1"/>
      <protection locked="0"/>
    </xf>
    <xf numFmtId="0" fontId="13" fillId="37" borderId="2" xfId="0" applyFont="1" applyFill="1" applyBorder="1" applyAlignment="1" applyProtection="1">
      <alignment wrapText="1"/>
      <protection locked="0"/>
    </xf>
    <xf numFmtId="0" fontId="0" fillId="9" borderId="2" xfId="0" applyFont="1" applyFill="1" applyBorder="1" applyAlignment="1" applyProtection="1">
      <alignment wrapText="1"/>
    </xf>
    <xf numFmtId="9" fontId="0" fillId="0" borderId="2" xfId="0" applyNumberFormat="1" applyFont="1" applyBorder="1" applyAlignment="1" applyProtection="1">
      <alignment horizontal="center" wrapText="1"/>
    </xf>
    <xf numFmtId="9" fontId="0" fillId="37" borderId="2" xfId="0" applyNumberFormat="1" applyFont="1" applyFill="1" applyBorder="1" applyAlignment="1" applyProtection="1">
      <alignment horizontal="center" wrapText="1"/>
    </xf>
    <xf numFmtId="0" fontId="14" fillId="36" borderId="2" xfId="0" applyFont="1" applyFill="1" applyBorder="1" applyAlignment="1" applyProtection="1">
      <alignment horizontal="center" wrapText="1"/>
      <protection locked="0"/>
    </xf>
    <xf numFmtId="0" fontId="0" fillId="62" borderId="2" xfId="0" applyFont="1" applyFill="1" applyBorder="1" applyAlignment="1" applyProtection="1">
      <alignment horizontal="center" wrapText="1"/>
    </xf>
    <xf numFmtId="9" fontId="0" fillId="62" borderId="2" xfId="0" applyNumberFormat="1" applyFont="1" applyFill="1" applyBorder="1" applyAlignment="1" applyProtection="1">
      <alignment horizontal="center" wrapText="1"/>
    </xf>
    <xf numFmtId="9" fontId="0" fillId="39" borderId="2" xfId="0" applyNumberFormat="1" applyFont="1" applyFill="1" applyBorder="1" applyAlignment="1" applyProtection="1">
      <alignment horizontal="center" wrapText="1"/>
      <protection locked="0"/>
    </xf>
    <xf numFmtId="0" fontId="0" fillId="40" borderId="2" xfId="0" applyFont="1" applyFill="1" applyBorder="1" applyAlignment="1" applyProtection="1">
      <alignment wrapText="1"/>
      <protection locked="0"/>
    </xf>
    <xf numFmtId="0" fontId="0" fillId="40" borderId="2" xfId="0" applyFont="1" applyFill="1" applyBorder="1" applyAlignment="1" applyProtection="1">
      <alignment wrapText="1"/>
    </xf>
    <xf numFmtId="0" fontId="0" fillId="39" borderId="2" xfId="0" applyFont="1" applyFill="1" applyBorder="1" applyAlignment="1" applyProtection="1">
      <alignment wrapText="1"/>
      <protection locked="0"/>
    </xf>
    <xf numFmtId="3" fontId="0" fillId="63" borderId="2" xfId="0" applyNumberFormat="1" applyFont="1" applyFill="1" applyBorder="1" applyAlignment="1" applyProtection="1">
      <alignment wrapText="1"/>
    </xf>
    <xf numFmtId="0" fontId="51" fillId="3" borderId="1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4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46" fillId="55" borderId="12" xfId="7" applyFont="1" applyFill="1" applyBorder="1" applyAlignment="1">
      <alignment horizontal="center" vertical="center" wrapText="1"/>
    </xf>
    <xf numFmtId="0" fontId="73" fillId="3" borderId="2" xfId="7" applyFont="1" applyFill="1" applyBorder="1" applyAlignment="1">
      <alignment horizontal="center" vertical="center" wrapText="1"/>
    </xf>
    <xf numFmtId="0" fontId="73" fillId="54" borderId="2" xfId="7" applyFont="1" applyFill="1" applyBorder="1" applyAlignment="1">
      <alignment horizontal="center" vertical="center" wrapText="1"/>
    </xf>
    <xf numFmtId="0" fontId="73" fillId="61" borderId="2" xfId="7" applyFont="1" applyFill="1" applyBorder="1" applyAlignment="1">
      <alignment horizontal="center" vertical="center" wrapText="1"/>
    </xf>
    <xf numFmtId="0" fontId="73" fillId="41" borderId="2" xfId="7" applyFont="1" applyFill="1" applyBorder="1" applyAlignment="1">
      <alignment horizontal="center" vertical="center" wrapText="1"/>
    </xf>
    <xf numFmtId="0" fontId="10" fillId="63" borderId="5" xfId="0" applyFont="1" applyFill="1" applyBorder="1" applyAlignment="1">
      <alignment horizontal="center" vertical="center" wrapText="1"/>
    </xf>
    <xf numFmtId="2" fontId="74" fillId="63" borderId="2" xfId="7" applyNumberFormat="1" applyFont="1" applyFill="1" applyBorder="1" applyAlignment="1">
      <alignment horizontal="center" vertical="center" wrapText="1"/>
    </xf>
    <xf numFmtId="0" fontId="0" fillId="0" borderId="2" xfId="0" applyBorder="1" applyAlignment="1" applyProtection="1">
      <alignment horizontal="center" vertical="center"/>
      <protection locked="0"/>
    </xf>
    <xf numFmtId="0" fontId="0" fillId="18" borderId="0" xfId="0" applyFill="1" applyAlignment="1">
      <alignment vertical="center"/>
    </xf>
    <xf numFmtId="0" fontId="37" fillId="34" borderId="13" xfId="0" applyFont="1" applyFill="1" applyBorder="1" applyAlignment="1">
      <alignment vertical="center" wrapText="1"/>
    </xf>
    <xf numFmtId="0" fontId="39" fillId="34" borderId="16" xfId="0" applyFont="1" applyFill="1" applyBorder="1" applyAlignment="1">
      <alignment horizontal="left" vertical="center" wrapText="1"/>
    </xf>
    <xf numFmtId="0" fontId="37" fillId="34" borderId="17" xfId="0" applyFont="1" applyFill="1" applyBorder="1" applyAlignment="1">
      <alignment horizontal="left" vertical="center" wrapText="1"/>
    </xf>
    <xf numFmtId="0" fontId="14" fillId="18" borderId="2" xfId="0" applyFont="1" applyFill="1" applyBorder="1" applyAlignment="1">
      <alignment vertical="center"/>
    </xf>
    <xf numFmtId="0" fontId="14" fillId="18" borderId="0" xfId="0" applyFont="1" applyFill="1" applyAlignment="1">
      <alignment vertical="center"/>
    </xf>
    <xf numFmtId="0" fontId="14" fillId="18" borderId="2" xfId="0" applyFont="1" applyFill="1" applyBorder="1" applyAlignment="1">
      <alignment horizontal="center" vertical="center" wrapText="1"/>
    </xf>
    <xf numFmtId="0" fontId="21" fillId="37" borderId="2" xfId="0" applyFont="1" applyFill="1" applyBorder="1" applyAlignment="1">
      <alignment horizontal="center" vertical="center" wrapText="1"/>
    </xf>
    <xf numFmtId="0" fontId="41" fillId="37" borderId="2" xfId="5" applyFont="1" applyFill="1" applyBorder="1" applyAlignment="1">
      <alignment horizontal="center" vertical="center" wrapText="1"/>
    </xf>
    <xf numFmtId="0" fontId="21" fillId="41" borderId="2" xfId="0" applyFont="1" applyFill="1" applyBorder="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0" fillId="0" borderId="2" xfId="0" applyBorder="1" applyAlignment="1">
      <alignment vertical="center" wrapText="1"/>
    </xf>
    <xf numFmtId="0" fontId="14" fillId="17" borderId="2" xfId="0" applyFont="1" applyFill="1" applyBorder="1" applyAlignment="1" applyProtection="1">
      <alignment wrapText="1"/>
      <protection locked="0"/>
    </xf>
    <xf numFmtId="0" fontId="54" fillId="53" borderId="10" xfId="0" applyFont="1" applyFill="1" applyBorder="1" applyAlignment="1" applyProtection="1">
      <alignment horizontal="center" vertical="center" wrapText="1"/>
      <protection locked="0"/>
    </xf>
    <xf numFmtId="0" fontId="0" fillId="68" borderId="2" xfId="0" applyFont="1" applyFill="1" applyBorder="1" applyAlignment="1" applyProtection="1">
      <alignment wrapText="1"/>
    </xf>
    <xf numFmtId="0" fontId="14" fillId="53" borderId="2" xfId="0" applyFont="1" applyFill="1" applyBorder="1" applyAlignment="1" applyProtection="1">
      <alignment horizontal="center" wrapText="1"/>
      <protection locked="0"/>
    </xf>
    <xf numFmtId="9" fontId="0" fillId="18" borderId="2" xfId="0" applyNumberFormat="1" applyFont="1" applyFill="1" applyBorder="1" applyAlignment="1" applyProtection="1">
      <alignment horizontal="center" wrapText="1"/>
      <protection locked="0"/>
    </xf>
    <xf numFmtId="0" fontId="0" fillId="69" borderId="2" xfId="0" applyFont="1" applyFill="1" applyBorder="1" applyAlignment="1" applyProtection="1">
      <alignment wrapText="1"/>
      <protection locked="0"/>
    </xf>
    <xf numFmtId="0" fontId="0" fillId="69" borderId="2" xfId="0" applyFont="1" applyFill="1" applyBorder="1" applyAlignment="1" applyProtection="1">
      <alignment wrapText="1"/>
    </xf>
    <xf numFmtId="0" fontId="0" fillId="18" borderId="2" xfId="0" applyFont="1" applyFill="1" applyBorder="1" applyAlignment="1" applyProtection="1">
      <alignment wrapText="1"/>
      <protection locked="0"/>
    </xf>
    <xf numFmtId="0" fontId="0" fillId="70" borderId="2" xfId="0" applyFont="1" applyFill="1" applyBorder="1" applyAlignment="1" applyProtection="1">
      <alignment wrapText="1"/>
      <protection locked="0"/>
    </xf>
    <xf numFmtId="0" fontId="14" fillId="28" borderId="2" xfId="155" applyNumberFormat="1" applyFont="1" applyFill="1" applyBorder="1" applyAlignment="1">
      <alignment horizontal="center" wrapText="1"/>
    </xf>
    <xf numFmtId="0" fontId="14" fillId="28" borderId="7" xfId="155" applyNumberFormat="1" applyFont="1" applyFill="1" applyBorder="1" applyAlignment="1">
      <alignment horizontal="left" vertical="center"/>
    </xf>
    <xf numFmtId="0" fontId="14" fillId="28" borderId="42" xfId="155" applyNumberFormat="1" applyFont="1" applyFill="1" applyBorder="1" applyAlignment="1">
      <alignment horizontal="left" vertical="center"/>
    </xf>
    <xf numFmtId="0" fontId="14" fillId="28" borderId="2" xfId="155" applyNumberFormat="1" applyFont="1" applyFill="1" applyBorder="1" applyAlignment="1">
      <alignment wrapText="1"/>
    </xf>
    <xf numFmtId="0" fontId="14" fillId="28" borderId="8" xfId="0" applyNumberFormat="1" applyFont="1" applyFill="1" applyBorder="1" applyAlignment="1">
      <alignment horizontal="left" vertical="center"/>
    </xf>
    <xf numFmtId="0" fontId="14" fillId="28" borderId="2" xfId="14" applyFont="1" applyFill="1" applyBorder="1" applyAlignment="1">
      <alignment horizontal="center" vertical="center" wrapText="1"/>
    </xf>
    <xf numFmtId="0" fontId="14" fillId="28" borderId="7" xfId="155" applyFont="1" applyFill="1" applyBorder="1" applyAlignment="1">
      <alignment horizontal="left" vertical="center"/>
    </xf>
    <xf numFmtId="0" fontId="14" fillId="39" borderId="18" xfId="0" applyNumberFormat="1" applyFont="1" applyFill="1" applyBorder="1" applyAlignment="1">
      <alignment wrapText="1"/>
    </xf>
    <xf numFmtId="0" fontId="14" fillId="39" borderId="19" xfId="0" applyNumberFormat="1" applyFont="1" applyFill="1" applyBorder="1" applyAlignment="1">
      <alignment wrapText="1"/>
    </xf>
    <xf numFmtId="0" fontId="14" fillId="39" borderId="10" xfId="0" applyNumberFormat="1" applyFont="1" applyFill="1" applyBorder="1" applyAlignment="1">
      <alignment wrapText="1"/>
    </xf>
    <xf numFmtId="0" fontId="14" fillId="39" borderId="1" xfId="0" applyNumberFormat="1" applyFont="1" applyFill="1" applyBorder="1" applyAlignment="1">
      <alignment wrapText="1"/>
    </xf>
    <xf numFmtId="0" fontId="14" fillId="42" borderId="8" xfId="155" applyNumberFormat="1" applyFont="1" applyFill="1" applyBorder="1" applyAlignment="1">
      <alignment horizontal="left" vertical="center"/>
    </xf>
    <xf numFmtId="0" fontId="14" fillId="39" borderId="2" xfId="0" applyNumberFormat="1" applyFont="1" applyFill="1" applyBorder="1" applyAlignment="1">
      <alignment vertical="top" wrapText="1"/>
    </xf>
    <xf numFmtId="0" fontId="14" fillId="39" borderId="2" xfId="0" applyNumberFormat="1" applyFont="1" applyFill="1" applyBorder="1" applyAlignment="1" applyProtection="1">
      <alignment vertical="top" wrapText="1"/>
    </xf>
    <xf numFmtId="0" fontId="14" fillId="16" borderId="7" xfId="155" applyFont="1" applyFill="1" applyBorder="1" applyAlignment="1">
      <alignment horizontal="left" vertical="center"/>
    </xf>
    <xf numFmtId="0" fontId="14" fillId="16" borderId="2" xfId="21" applyFont="1" applyFill="1" applyBorder="1" applyAlignment="1">
      <alignment horizontal="center" vertical="center" wrapText="1"/>
    </xf>
    <xf numFmtId="0" fontId="14" fillId="24" borderId="7" xfId="155" applyFont="1" applyFill="1" applyBorder="1" applyAlignment="1">
      <alignment horizontal="left" vertical="center"/>
    </xf>
    <xf numFmtId="0" fontId="14" fillId="24" borderId="41" xfId="155" applyFont="1" applyFill="1" applyBorder="1" applyAlignment="1">
      <alignment horizontal="left" vertical="center"/>
    </xf>
    <xf numFmtId="0" fontId="0" fillId="0" borderId="0" xfId="0" applyAlignment="1">
      <alignment vertical="center" wrapText="1"/>
    </xf>
    <xf numFmtId="0" fontId="14" fillId="39" borderId="9" xfId="0" applyNumberFormat="1" applyFont="1" applyFill="1" applyBorder="1" applyAlignment="1">
      <alignment horizontal="left" vertical="top" wrapText="1"/>
    </xf>
    <xf numFmtId="0" fontId="14" fillId="39" borderId="5" xfId="0" applyNumberFormat="1" applyFont="1" applyFill="1" applyBorder="1" applyAlignment="1">
      <alignment horizontal="left" vertical="top" wrapText="1"/>
    </xf>
    <xf numFmtId="0" fontId="14" fillId="39" borderId="12" xfId="0" applyNumberFormat="1" applyFont="1" applyFill="1" applyBorder="1" applyAlignment="1">
      <alignment horizontal="left" vertical="top" wrapText="1"/>
    </xf>
    <xf numFmtId="0" fontId="13" fillId="39" borderId="9" xfId="0" applyNumberFormat="1" applyFont="1" applyFill="1" applyBorder="1" applyAlignment="1">
      <alignment horizontal="center" vertical="center" wrapText="1"/>
    </xf>
    <xf numFmtId="0" fontId="13" fillId="39" borderId="5" xfId="0" applyNumberFormat="1" applyFont="1" applyFill="1" applyBorder="1" applyAlignment="1">
      <alignment horizontal="center" vertical="center" wrapText="1"/>
    </xf>
    <xf numFmtId="0" fontId="13" fillId="39" borderId="12" xfId="0" applyNumberFormat="1" applyFont="1" applyFill="1" applyBorder="1" applyAlignment="1">
      <alignment horizontal="center" vertical="center" wrapText="1"/>
    </xf>
    <xf numFmtId="0" fontId="14" fillId="39" borderId="9" xfId="0" applyNumberFormat="1" applyFont="1" applyFill="1" applyBorder="1" applyAlignment="1">
      <alignment horizontal="center" wrapText="1"/>
    </xf>
    <xf numFmtId="0" fontId="14" fillId="39" borderId="5" xfId="0" applyNumberFormat="1" applyFont="1" applyFill="1" applyBorder="1" applyAlignment="1">
      <alignment horizontal="center" wrapText="1"/>
    </xf>
    <xf numFmtId="0" fontId="14" fillId="39" borderId="12" xfId="0" applyNumberFormat="1" applyFont="1" applyFill="1" applyBorder="1" applyAlignment="1">
      <alignment horizontal="center" wrapText="1"/>
    </xf>
    <xf numFmtId="0" fontId="79" fillId="71" borderId="51" xfId="0" applyFont="1" applyFill="1" applyBorder="1" applyAlignment="1">
      <alignment vertical="center" wrapText="1"/>
    </xf>
    <xf numFmtId="0" fontId="79" fillId="71" borderId="52" xfId="0" applyFont="1" applyFill="1" applyBorder="1" applyAlignment="1">
      <alignment vertical="center" wrapText="1"/>
    </xf>
    <xf numFmtId="0" fontId="79" fillId="71" borderId="52" xfId="0" applyFont="1" applyFill="1" applyBorder="1" applyAlignment="1">
      <alignment horizontal="center" vertical="center" wrapText="1"/>
    </xf>
    <xf numFmtId="0" fontId="79" fillId="71" borderId="53" xfId="0" applyFont="1" applyFill="1" applyBorder="1" applyAlignment="1">
      <alignment vertical="center" wrapText="1"/>
    </xf>
    <xf numFmtId="0" fontId="79" fillId="71" borderId="54" xfId="0" applyFont="1" applyFill="1" applyBorder="1" applyAlignment="1">
      <alignment vertical="center" wrapText="1"/>
    </xf>
    <xf numFmtId="0" fontId="78" fillId="71" borderId="54" xfId="0" applyFont="1" applyFill="1" applyBorder="1" applyAlignment="1">
      <alignment vertical="center" wrapText="1"/>
    </xf>
    <xf numFmtId="0" fontId="79" fillId="71" borderId="54" xfId="0" applyFont="1" applyFill="1" applyBorder="1" applyAlignment="1">
      <alignment horizontal="center" vertical="center" wrapText="1"/>
    </xf>
    <xf numFmtId="0" fontId="78" fillId="71" borderId="53" xfId="0" applyFont="1" applyFill="1" applyBorder="1" applyAlignment="1">
      <alignment vertical="center" wrapText="1"/>
    </xf>
    <xf numFmtId="0" fontId="80" fillId="71" borderId="51" xfId="0" applyFont="1" applyFill="1" applyBorder="1" applyAlignment="1">
      <alignment horizontal="center" vertical="center" wrapText="1"/>
    </xf>
    <xf numFmtId="0" fontId="80" fillId="71" borderId="52" xfId="0" applyFont="1" applyFill="1" applyBorder="1" applyAlignment="1">
      <alignment horizontal="center" vertical="center" wrapText="1"/>
    </xf>
    <xf numFmtId="0" fontId="80" fillId="71" borderId="53" xfId="0" applyFont="1" applyFill="1" applyBorder="1" applyAlignment="1">
      <alignment horizontal="center" vertical="center" wrapText="1"/>
    </xf>
    <xf numFmtId="0" fontId="81" fillId="71" borderId="54" xfId="0" applyFont="1" applyFill="1" applyBorder="1" applyAlignment="1">
      <alignment vertical="center" wrapText="1"/>
    </xf>
    <xf numFmtId="0" fontId="81" fillId="71" borderId="54" xfId="0" applyFont="1" applyFill="1" applyBorder="1" applyAlignment="1">
      <alignment horizontal="center" vertical="center" wrapText="1"/>
    </xf>
    <xf numFmtId="0" fontId="78" fillId="0" borderId="53" xfId="0" applyFont="1" applyBorder="1" applyAlignment="1">
      <alignment vertical="center" wrapText="1"/>
    </xf>
    <xf numFmtId="0" fontId="82" fillId="71" borderId="54" xfId="0" applyFont="1" applyFill="1" applyBorder="1" applyAlignment="1">
      <alignment vertical="center" wrapText="1"/>
    </xf>
    <xf numFmtId="0" fontId="14" fillId="24" borderId="9" xfId="0" applyNumberFormat="1" applyFont="1" applyFill="1" applyBorder="1" applyAlignment="1">
      <alignment horizontal="center" wrapText="1"/>
    </xf>
    <xf numFmtId="0" fontId="32" fillId="52" borderId="9" xfId="21" applyFont="1" applyFill="1" applyBorder="1" applyAlignment="1">
      <alignment vertical="top" wrapText="1"/>
    </xf>
    <xf numFmtId="9" fontId="0" fillId="2" borderId="9" xfId="0" applyNumberFormat="1" applyFont="1" applyFill="1" applyBorder="1" applyAlignment="1">
      <alignment vertical="top" wrapText="1"/>
    </xf>
    <xf numFmtId="3" fontId="0" fillId="25" borderId="9" xfId="0" applyNumberFormat="1" applyFont="1" applyFill="1" applyBorder="1" applyAlignment="1">
      <alignment wrapText="1"/>
    </xf>
    <xf numFmtId="0" fontId="0" fillId="72" borderId="2" xfId="0" applyFill="1" applyBorder="1">
      <alignment vertical="center"/>
    </xf>
    <xf numFmtId="10" fontId="0" fillId="72" borderId="2" xfId="0" applyNumberFormat="1" applyFill="1" applyBorder="1">
      <alignment vertical="center"/>
    </xf>
    <xf numFmtId="0" fontId="0" fillId="51" borderId="2" xfId="0" applyFill="1" applyBorder="1">
      <alignment vertical="center"/>
    </xf>
    <xf numFmtId="0" fontId="0" fillId="8" borderId="2" xfId="0" applyFill="1" applyBorder="1" applyAlignment="1">
      <alignment horizontal="left" vertical="top"/>
    </xf>
    <xf numFmtId="10" fontId="0" fillId="51" borderId="2" xfId="0" applyNumberFormat="1" applyFill="1" applyBorder="1">
      <alignment vertical="center"/>
    </xf>
    <xf numFmtId="0" fontId="0" fillId="0" borderId="8" xfId="0" applyBorder="1">
      <alignment vertical="center"/>
    </xf>
    <xf numFmtId="0" fontId="0" fillId="0" borderId="0" xfId="0" applyBorder="1">
      <alignment vertical="center"/>
    </xf>
    <xf numFmtId="0" fontId="0" fillId="0" borderId="0" xfId="0" applyFill="1">
      <alignment vertical="center"/>
    </xf>
    <xf numFmtId="0" fontId="0" fillId="0" borderId="0" xfId="0" applyFill="1" applyAlignment="1">
      <alignment vertical="center" wrapText="1"/>
    </xf>
    <xf numFmtId="0" fontId="15" fillId="0" borderId="1" xfId="0" applyNumberFormat="1" applyFont="1" applyFill="1" applyBorder="1" applyAlignment="1">
      <alignment vertical="center" wrapText="1"/>
    </xf>
    <xf numFmtId="0" fontId="0" fillId="0" borderId="0" xfId="0" applyFill="1" applyAlignment="1">
      <alignment vertical="top"/>
    </xf>
    <xf numFmtId="0" fontId="13" fillId="34" borderId="2" xfId="0" applyFont="1" applyFill="1" applyBorder="1" applyAlignment="1">
      <alignment vertical="top" wrapText="1"/>
    </xf>
    <xf numFmtId="10" fontId="0" fillId="18" borderId="0" xfId="0" applyNumberFormat="1" applyFill="1">
      <alignment vertical="center"/>
    </xf>
    <xf numFmtId="0" fontId="10" fillId="6" borderId="2" xfId="0" applyFont="1" applyFill="1" applyBorder="1" applyAlignment="1">
      <alignment horizontal="center" vertical="center" textRotation="255"/>
    </xf>
    <xf numFmtId="10" fontId="10" fillId="18" borderId="2" xfId="0" applyNumberFormat="1" applyFont="1" applyFill="1" applyBorder="1" applyAlignment="1">
      <alignment horizontal="center" vertical="center" wrapText="1"/>
    </xf>
    <xf numFmtId="9" fontId="75" fillId="39" borderId="9" xfId="0" applyNumberFormat="1" applyFont="1" applyFill="1" applyBorder="1" applyAlignment="1">
      <alignment vertical="center" wrapText="1"/>
    </xf>
    <xf numFmtId="9" fontId="75" fillId="39" borderId="40" xfId="0" applyNumberFormat="1" applyFont="1" applyFill="1" applyBorder="1" applyAlignment="1">
      <alignment vertical="center" wrapText="1"/>
    </xf>
    <xf numFmtId="10" fontId="86" fillId="18" borderId="2" xfId="0" applyNumberFormat="1" applyFont="1" applyFill="1" applyBorder="1" applyAlignment="1">
      <alignment horizontal="center" vertical="center" wrapText="1"/>
    </xf>
    <xf numFmtId="10" fontId="10" fillId="15" borderId="8" xfId="0" applyNumberFormat="1" applyFont="1" applyFill="1" applyBorder="1">
      <alignment vertical="center"/>
    </xf>
    <xf numFmtId="10" fontId="85" fillId="0" borderId="2" xfId="0" applyNumberFormat="1" applyFont="1" applyBorder="1" applyAlignment="1">
      <alignment horizontal="center" vertical="center" wrapText="1"/>
    </xf>
    <xf numFmtId="1" fontId="0" fillId="0" borderId="2" xfId="0" applyNumberFormat="1" applyFill="1" applyBorder="1" applyAlignment="1">
      <alignment wrapText="1"/>
    </xf>
    <xf numFmtId="0" fontId="62" fillId="9" borderId="2" xfId="0" applyFont="1" applyFill="1" applyBorder="1" applyAlignment="1" applyProtection="1">
      <alignment horizontal="center" wrapText="1"/>
    </xf>
    <xf numFmtId="9" fontId="0" fillId="0" borderId="2" xfId="0" applyNumberFormat="1" applyBorder="1" applyAlignment="1"/>
    <xf numFmtId="9" fontId="0" fillId="0" borderId="0" xfId="0" applyNumberFormat="1" applyFill="1" applyBorder="1" applyAlignment="1"/>
    <xf numFmtId="9" fontId="0" fillId="0" borderId="0" xfId="0" applyNumberFormat="1" applyAlignment="1"/>
    <xf numFmtId="0" fontId="14" fillId="32" borderId="58" xfId="0" applyNumberFormat="1" applyFont="1" applyFill="1" applyBorder="1" applyAlignment="1">
      <alignment horizontal="center" vertical="center" wrapText="1"/>
    </xf>
    <xf numFmtId="0" fontId="14" fillId="28" borderId="58" xfId="0" applyNumberFormat="1" applyFont="1" applyFill="1" applyBorder="1" applyAlignment="1">
      <alignment horizontal="center" vertical="center" wrapText="1"/>
    </xf>
    <xf numFmtId="0" fontId="14" fillId="49" borderId="12" xfId="0" applyNumberFormat="1" applyFont="1" applyFill="1" applyBorder="1" applyAlignment="1">
      <alignment horizontal="center" vertical="center" wrapText="1"/>
    </xf>
    <xf numFmtId="0" fontId="14" fillId="17" borderId="12" xfId="0" applyNumberFormat="1" applyFont="1" applyFill="1" applyBorder="1" applyAlignment="1">
      <alignment horizontal="center" vertical="center" wrapText="1"/>
    </xf>
    <xf numFmtId="0" fontId="15" fillId="17" borderId="0" xfId="0" applyNumberFormat="1" applyFont="1" applyFill="1" applyBorder="1" applyAlignment="1">
      <alignment vertical="center" wrapText="1"/>
    </xf>
    <xf numFmtId="0" fontId="15" fillId="17" borderId="1" xfId="0" applyNumberFormat="1" applyFont="1" applyFill="1" applyBorder="1" applyAlignment="1">
      <alignment vertical="center" wrapText="1"/>
    </xf>
    <xf numFmtId="9" fontId="0" fillId="17" borderId="2" xfId="0" applyNumberFormat="1" applyFont="1" applyFill="1" applyBorder="1" applyAlignment="1">
      <alignment vertical="top" wrapText="1"/>
    </xf>
    <xf numFmtId="169" fontId="0" fillId="17" borderId="2" xfId="1" applyNumberFormat="1" applyFont="1" applyFill="1" applyBorder="1" applyAlignment="1">
      <alignment wrapText="1"/>
    </xf>
    <xf numFmtId="0" fontId="0" fillId="17" borderId="0" xfId="0" applyFill="1">
      <alignment vertical="center"/>
    </xf>
    <xf numFmtId="9" fontId="0" fillId="0" borderId="13" xfId="2" applyFont="1" applyBorder="1" applyAlignment="1">
      <alignment vertical="center"/>
    </xf>
    <xf numFmtId="0" fontId="14" fillId="32" borderId="57" xfId="0" applyNumberFormat="1" applyFont="1" applyFill="1" applyBorder="1" applyAlignment="1">
      <alignment horizontal="center" wrapText="1"/>
    </xf>
    <xf numFmtId="9" fontId="0" fillId="0" borderId="59" xfId="2" applyFont="1" applyBorder="1" applyAlignment="1">
      <alignment vertical="center"/>
    </xf>
    <xf numFmtId="0" fontId="14" fillId="32" borderId="12" xfId="0" applyNumberFormat="1" applyFont="1" applyFill="1" applyBorder="1" applyAlignment="1">
      <alignment horizontal="center" wrapText="1"/>
    </xf>
    <xf numFmtId="0" fontId="10" fillId="17" borderId="2" xfId="0" applyNumberFormat="1" applyFont="1" applyFill="1" applyBorder="1" applyAlignment="1">
      <alignment vertical="center" wrapText="1"/>
    </xf>
    <xf numFmtId="9" fontId="0" fillId="28" borderId="2" xfId="2" applyFont="1" applyFill="1" applyBorder="1" applyAlignment="1">
      <alignment wrapText="1"/>
    </xf>
    <xf numFmtId="0" fontId="14" fillId="49" borderId="2" xfId="0" applyNumberFormat="1" applyFont="1" applyFill="1" applyBorder="1" applyAlignment="1">
      <alignment horizontal="center" vertical="center" wrapText="1"/>
    </xf>
    <xf numFmtId="0" fontId="13" fillId="43" borderId="2" xfId="0" applyFont="1" applyFill="1" applyBorder="1" applyAlignment="1">
      <alignment horizontal="left" vertical="top" wrapText="1"/>
    </xf>
    <xf numFmtId="2" fontId="52" fillId="63" borderId="2" xfId="7" applyNumberFormat="1" applyFont="1" applyFill="1" applyBorder="1" applyAlignment="1">
      <alignment vertical="center" wrapText="1"/>
    </xf>
    <xf numFmtId="0" fontId="14" fillId="39" borderId="2" xfId="0" applyNumberFormat="1" applyFont="1" applyFill="1" applyBorder="1" applyAlignment="1">
      <alignment wrapText="1"/>
    </xf>
    <xf numFmtId="9" fontId="0" fillId="0" borderId="0" xfId="0" applyNumberFormat="1" applyAlignment="1">
      <alignment vertical="center"/>
    </xf>
    <xf numFmtId="0" fontId="51" fillId="41" borderId="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0" fillId="17" borderId="0" xfId="0" applyFill="1" applyProtection="1">
      <alignment vertical="center"/>
      <protection locked="0"/>
    </xf>
    <xf numFmtId="0" fontId="14" fillId="17" borderId="8" xfId="0" applyFont="1" applyFill="1" applyBorder="1" applyAlignment="1" applyProtection="1">
      <alignment wrapText="1"/>
      <protection locked="0"/>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7" fontId="0" fillId="29" borderId="2" xfId="0" applyNumberFormat="1" applyFont="1" applyFill="1" applyBorder="1" applyAlignment="1" applyProtection="1">
      <alignment wrapText="1"/>
      <protection locked="0"/>
    </xf>
    <xf numFmtId="168" fontId="0" fillId="29" borderId="2" xfId="2" applyNumberFormat="1" applyFont="1" applyFill="1" applyBorder="1" applyAlignment="1" applyProtection="1">
      <alignment wrapText="1"/>
      <protection locked="0"/>
    </xf>
    <xf numFmtId="168" fontId="0" fillId="29" borderId="2" xfId="1" applyNumberFormat="1" applyFont="1" applyFill="1" applyBorder="1" applyAlignment="1" applyProtection="1">
      <alignment wrapText="1"/>
      <protection locked="0"/>
    </xf>
    <xf numFmtId="9" fontId="0" fillId="29" borderId="2" xfId="1" applyNumberFormat="1" applyFont="1" applyFill="1" applyBorder="1" applyAlignment="1" applyProtection="1">
      <alignment wrapText="1"/>
      <protection locked="0"/>
    </xf>
    <xf numFmtId="1" fontId="0" fillId="29" borderId="2" xfId="2" applyNumberFormat="1" applyFont="1" applyFill="1" applyBorder="1" applyAlignment="1" applyProtection="1">
      <alignment wrapText="1"/>
      <protection locked="0"/>
    </xf>
    <xf numFmtId="0" fontId="14" fillId="29" borderId="2" xfId="0" applyNumberFormat="1" applyFont="1" applyFill="1" applyBorder="1" applyAlignment="1" applyProtection="1">
      <alignment horizontal="center" wrapText="1"/>
      <protection locked="0"/>
    </xf>
    <xf numFmtId="168" fontId="0" fillId="29" borderId="2" xfId="0" applyNumberFormat="1" applyFont="1" applyFill="1" applyBorder="1" applyAlignment="1" applyProtection="1">
      <alignment wrapText="1"/>
      <protection locked="0"/>
    </xf>
    <xf numFmtId="168" fontId="0" fillId="25" borderId="2" xfId="0" applyNumberFormat="1" applyFill="1" applyBorder="1" applyProtection="1">
      <alignment vertical="center"/>
    </xf>
    <xf numFmtId="168" fontId="0" fillId="25" borderId="2" xfId="2" applyNumberFormat="1" applyFont="1" applyFill="1" applyBorder="1" applyAlignment="1" applyProtection="1">
      <alignment wrapText="1"/>
    </xf>
    <xf numFmtId="171" fontId="0" fillId="25" borderId="2" xfId="1" applyNumberFormat="1" applyFont="1" applyFill="1" applyBorder="1" applyAlignment="1" applyProtection="1">
      <alignment wrapText="1"/>
    </xf>
    <xf numFmtId="9" fontId="0" fillId="25" borderId="2" xfId="2" applyFont="1" applyFill="1" applyBorder="1" applyAlignment="1" applyProtection="1">
      <alignment wrapText="1"/>
    </xf>
    <xf numFmtId="0" fontId="14" fillId="74" borderId="2" xfId="0" applyNumberFormat="1" applyFont="1" applyFill="1" applyBorder="1" applyAlignment="1" applyProtection="1">
      <alignment vertical="center" wrapText="1"/>
      <protection locked="0"/>
    </xf>
    <xf numFmtId="0" fontId="91" fillId="37" borderId="60" xfId="0" applyFont="1" applyFill="1" applyBorder="1" applyAlignment="1">
      <alignment horizontal="left" wrapText="1"/>
    </xf>
    <xf numFmtId="0" fontId="89" fillId="0" borderId="60" xfId="0" applyFont="1" applyBorder="1" applyAlignment="1">
      <alignment horizontal="left" wrapText="1"/>
    </xf>
    <xf numFmtId="0" fontId="91" fillId="37" borderId="35" xfId="0" applyFont="1" applyFill="1" applyBorder="1" applyAlignment="1">
      <alignment horizontal="left" wrapText="1"/>
    </xf>
    <xf numFmtId="0" fontId="60" fillId="0" borderId="60" xfId="0" applyFont="1" applyBorder="1" applyAlignment="1">
      <alignment horizontal="left"/>
    </xf>
    <xf numFmtId="0" fontId="89" fillId="0" borderId="35" xfId="0" applyFont="1" applyBorder="1" applyAlignment="1">
      <alignment horizontal="left" wrapText="1"/>
    </xf>
    <xf numFmtId="0" fontId="90" fillId="0" borderId="2" xfId="0" applyFont="1" applyBorder="1" applyAlignment="1">
      <alignment horizontal="center" vertical="center" wrapText="1"/>
    </xf>
    <xf numFmtId="0" fontId="75" fillId="0" borderId="2" xfId="0" applyFont="1" applyBorder="1" applyAlignment="1" applyProtection="1">
      <alignment vertical="center" wrapText="1"/>
      <protection locked="0"/>
    </xf>
    <xf numFmtId="0" fontId="0" fillId="0" borderId="2" xfId="0" applyBorder="1" applyAlignment="1" applyProtection="1">
      <alignment vertical="center"/>
      <protection locked="0"/>
    </xf>
    <xf numFmtId="0" fontId="0" fillId="0" borderId="0" xfId="0" applyAlignment="1">
      <alignment horizontal="center" vertical="center"/>
    </xf>
    <xf numFmtId="0" fontId="18" fillId="39" borderId="0" xfId="0" applyFont="1" applyFill="1" applyAlignment="1">
      <alignment horizontal="center" vertical="center" wrapText="1"/>
    </xf>
    <xf numFmtId="0" fontId="18" fillId="39" borderId="4" xfId="0" applyFont="1" applyFill="1" applyBorder="1" applyAlignment="1">
      <alignment horizontal="center" vertical="center"/>
    </xf>
    <xf numFmtId="0" fontId="10" fillId="67" borderId="9" xfId="0" applyFont="1" applyFill="1" applyBorder="1" applyAlignment="1">
      <alignment horizontal="center" vertical="center" wrapText="1"/>
    </xf>
    <xf numFmtId="0" fontId="75" fillId="0" borderId="0" xfId="0" applyFont="1" applyAlignment="1">
      <alignment horizontal="center" vertical="center"/>
    </xf>
    <xf numFmtId="0" fontId="21" fillId="41" borderId="2" xfId="0" applyFont="1" applyFill="1" applyBorder="1" applyAlignment="1">
      <alignment horizontal="center" vertical="center" wrapText="1"/>
    </xf>
    <xf numFmtId="0" fontId="21" fillId="3" borderId="2" xfId="0" applyFont="1" applyFill="1" applyBorder="1" applyAlignment="1">
      <alignment horizontal="center" vertical="center"/>
    </xf>
    <xf numFmtId="0" fontId="21" fillId="63" borderId="2" xfId="0" applyFont="1" applyFill="1" applyBorder="1" applyAlignment="1">
      <alignment horizontal="center" vertical="center" wrapText="1"/>
    </xf>
    <xf numFmtId="0" fontId="21" fillId="3" borderId="2" xfId="0" applyFont="1" applyFill="1" applyBorder="1" applyAlignment="1">
      <alignment horizontal="center" vertical="center" wrapText="1"/>
    </xf>
    <xf numFmtId="9" fontId="35" fillId="41" borderId="12" xfId="0" applyNumberFormat="1" applyFont="1" applyFill="1" applyBorder="1" applyAlignment="1">
      <alignment horizontal="center" vertical="center" wrapText="1"/>
    </xf>
    <xf numFmtId="0" fontId="35" fillId="64" borderId="5" xfId="0" applyFont="1" applyFill="1" applyBorder="1" applyAlignment="1">
      <alignment horizontal="center" vertical="center" wrapText="1"/>
    </xf>
    <xf numFmtId="9" fontId="35" fillId="64" borderId="12" xfId="0" applyNumberFormat="1" applyFont="1" applyFill="1" applyBorder="1" applyAlignment="1">
      <alignment horizontal="center" vertical="center" wrapText="1"/>
    </xf>
    <xf numFmtId="0" fontId="35" fillId="41" borderId="5" xfId="0" applyFont="1" applyFill="1" applyBorder="1" applyAlignment="1">
      <alignment horizontal="center" vertical="center" wrapText="1"/>
    </xf>
    <xf numFmtId="10" fontId="21" fillId="2" borderId="9" xfId="0" applyNumberFormat="1" applyFont="1" applyFill="1" applyBorder="1" applyAlignment="1">
      <alignment horizontal="center" vertical="center" wrapText="1"/>
    </xf>
    <xf numFmtId="0" fontId="10" fillId="41" borderId="9" xfId="0" applyFont="1" applyFill="1" applyBorder="1" applyAlignment="1">
      <alignment horizontal="center" vertical="center" wrapText="1"/>
    </xf>
    <xf numFmtId="0" fontId="10" fillId="37" borderId="9" xfId="0" applyFont="1" applyFill="1" applyBorder="1" applyAlignment="1">
      <alignment horizontal="center" vertical="center" wrapText="1"/>
    </xf>
    <xf numFmtId="0" fontId="35" fillId="54" borderId="5" xfId="21" applyFont="1" applyFill="1" applyBorder="1" applyAlignment="1">
      <alignment horizontal="center" vertical="center" wrapText="1"/>
    </xf>
    <xf numFmtId="10" fontId="35" fillId="54" borderId="12" xfId="21" applyNumberFormat="1" applyFont="1" applyFill="1" applyBorder="1" applyAlignment="1">
      <alignment horizontal="center" vertical="center" wrapText="1"/>
    </xf>
    <xf numFmtId="10" fontId="35" fillId="54" borderId="2" xfId="0" applyNumberFormat="1" applyFont="1" applyFill="1" applyBorder="1" applyAlignment="1">
      <alignment horizontal="center" vertical="center" wrapText="1"/>
    </xf>
    <xf numFmtId="0" fontId="10" fillId="63" borderId="9" xfId="0" applyFont="1" applyFill="1" applyBorder="1" applyAlignment="1">
      <alignment horizontal="center" vertical="center" wrapText="1"/>
    </xf>
    <xf numFmtId="0" fontId="10" fillId="14" borderId="2" xfId="0" applyFont="1" applyFill="1" applyBorder="1" applyAlignment="1">
      <alignment horizontal="center" vertical="center" wrapText="1"/>
    </xf>
    <xf numFmtId="9" fontId="21" fillId="65" borderId="2" xfId="0" applyNumberFormat="1" applyFont="1" applyFill="1" applyBorder="1" applyAlignment="1">
      <alignment horizontal="center" vertical="center" wrapText="1"/>
    </xf>
    <xf numFmtId="0" fontId="21" fillId="58" borderId="2" xfId="0" applyFont="1" applyFill="1" applyBorder="1" applyAlignment="1">
      <alignment horizontal="center" vertical="center" wrapText="1"/>
    </xf>
    <xf numFmtId="10" fontId="10" fillId="66" borderId="2" xfId="0" applyNumberFormat="1" applyFont="1" applyFill="1" applyBorder="1" applyAlignment="1">
      <alignment horizontal="center" vertical="center" wrapText="1"/>
    </xf>
    <xf numFmtId="2" fontId="21" fillId="58" borderId="2" xfId="0" applyNumberFormat="1" applyFont="1" applyFill="1" applyBorder="1" applyAlignment="1" applyProtection="1">
      <alignment horizontal="center" vertical="center" wrapText="1"/>
      <protection locked="0"/>
    </xf>
    <xf numFmtId="0" fontId="21" fillId="24" borderId="2" xfId="0" applyNumberFormat="1" applyFont="1" applyFill="1" applyBorder="1" applyAlignment="1" applyProtection="1">
      <alignment horizontal="center" vertical="center" wrapText="1"/>
      <protection locked="0"/>
    </xf>
    <xf numFmtId="0" fontId="14" fillId="37" borderId="2" xfId="0" applyFont="1" applyFill="1" applyBorder="1" applyAlignment="1" applyProtection="1">
      <alignment horizontal="center" vertical="center" wrapText="1"/>
      <protection locked="0"/>
    </xf>
    <xf numFmtId="0" fontId="0" fillId="61" borderId="2" xfId="0" applyFont="1" applyFill="1" applyBorder="1" applyAlignment="1" applyProtection="1">
      <alignment horizontal="center" vertical="center" wrapText="1"/>
      <protection locked="0"/>
    </xf>
    <xf numFmtId="0" fontId="0" fillId="25" borderId="2"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54" fillId="53" borderId="11" xfId="0" applyFont="1" applyFill="1" applyBorder="1" applyAlignment="1" applyProtection="1">
      <alignment horizontal="center" vertical="center" wrapText="1"/>
      <protection locked="0"/>
    </xf>
    <xf numFmtId="0" fontId="13" fillId="37" borderId="2" xfId="0" applyFont="1" applyFill="1" applyBorder="1" applyAlignment="1" applyProtection="1">
      <alignment horizontal="center" vertical="center" wrapText="1"/>
      <protection locked="0"/>
    </xf>
    <xf numFmtId="0" fontId="13" fillId="39" borderId="2" xfId="0" applyNumberFormat="1" applyFont="1" applyFill="1" applyBorder="1" applyAlignment="1">
      <alignment horizontal="center" vertical="center" wrapText="1"/>
    </xf>
    <xf numFmtId="0" fontId="14" fillId="0" borderId="2" xfId="0" applyFont="1" applyBorder="1" applyAlignment="1">
      <alignment vertical="center" wrapText="1"/>
    </xf>
    <xf numFmtId="9" fontId="17" fillId="37" borderId="2" xfId="2" applyFont="1" applyFill="1" applyBorder="1" applyAlignment="1">
      <alignment vertical="top" wrapText="1"/>
    </xf>
    <xf numFmtId="0" fontId="17" fillId="37" borderId="2" xfId="0" applyNumberFormat="1" applyFont="1" applyFill="1" applyBorder="1" applyAlignment="1">
      <alignment vertical="top" wrapText="1"/>
    </xf>
    <xf numFmtId="0" fontId="10" fillId="73" borderId="2" xfId="0" applyNumberFormat="1" applyFont="1" applyFill="1" applyBorder="1" applyAlignment="1">
      <alignment wrapText="1"/>
    </xf>
    <xf numFmtId="0" fontId="18" fillId="56" borderId="2" xfId="0" applyNumberFormat="1" applyFont="1" applyFill="1" applyBorder="1" applyAlignment="1">
      <alignment wrapText="1"/>
    </xf>
    <xf numFmtId="0" fontId="18" fillId="0" borderId="2" xfId="0" applyFont="1" applyBorder="1" applyAlignment="1" applyProtection="1">
      <alignment vertical="center" wrapText="1"/>
      <protection locked="0"/>
    </xf>
    <xf numFmtId="0" fontId="22" fillId="51" borderId="9" xfId="0" applyNumberFormat="1" applyFont="1" applyFill="1" applyBorder="1" applyAlignment="1">
      <alignment vertical="center" wrapText="1"/>
    </xf>
    <xf numFmtId="0" fontId="35" fillId="51" borderId="9" xfId="0" applyNumberFormat="1" applyFont="1" applyFill="1" applyBorder="1" applyAlignment="1">
      <alignment vertical="center" wrapText="1"/>
    </xf>
    <xf numFmtId="0" fontId="0" fillId="67" borderId="2" xfId="0" applyFill="1" applyBorder="1" applyAlignment="1">
      <alignment vertical="center" wrapText="1"/>
    </xf>
    <xf numFmtId="0" fontId="0" fillId="56" borderId="6" xfId="0" applyFont="1" applyFill="1" applyBorder="1" applyAlignment="1" applyProtection="1">
      <alignment wrapText="1"/>
      <protection locked="0"/>
    </xf>
    <xf numFmtId="0" fontId="94" fillId="71" borderId="61" xfId="0" applyFont="1" applyFill="1" applyBorder="1" applyAlignment="1">
      <alignment horizontal="justify" vertical="center" wrapText="1"/>
    </xf>
    <xf numFmtId="0" fontId="95" fillId="0" borderId="45" xfId="0" applyFont="1" applyBorder="1" applyAlignment="1">
      <alignment vertical="center" wrapText="1"/>
    </xf>
    <xf numFmtId="0" fontId="95" fillId="52" borderId="2" xfId="0" applyFont="1" applyFill="1" applyBorder="1" applyAlignment="1">
      <alignment vertical="top" wrapText="1"/>
    </xf>
    <xf numFmtId="0" fontId="93" fillId="52" borderId="2" xfId="0" applyFont="1" applyFill="1" applyBorder="1" applyAlignment="1">
      <alignment vertical="center" wrapText="1"/>
    </xf>
    <xf numFmtId="0" fontId="96" fillId="0" borderId="2" xfId="0" applyFont="1" applyBorder="1" applyAlignment="1">
      <alignment horizontal="left" vertical="center" wrapText="1"/>
    </xf>
    <xf numFmtId="0" fontId="14" fillId="39" borderId="2" xfId="0" applyNumberFormat="1" applyFont="1" applyFill="1" applyBorder="1" applyAlignment="1">
      <alignment horizontal="right" vertical="center" wrapText="1"/>
    </xf>
    <xf numFmtId="9" fontId="10" fillId="7" borderId="2" xfId="0" applyNumberFormat="1" applyFont="1" applyFill="1" applyBorder="1" applyAlignment="1">
      <alignment horizontal="center" wrapText="1"/>
    </xf>
    <xf numFmtId="0" fontId="14" fillId="0" borderId="2" xfId="0" applyFont="1" applyBorder="1" applyAlignment="1">
      <alignment vertical="center"/>
    </xf>
    <xf numFmtId="0" fontId="85" fillId="0" borderId="2" xfId="0" applyFont="1" applyBorder="1" applyAlignment="1">
      <alignment vertical="center" wrapText="1"/>
    </xf>
    <xf numFmtId="0" fontId="18" fillId="0" borderId="2" xfId="0" applyFont="1" applyBorder="1" applyAlignment="1">
      <alignment vertical="center" wrapText="1"/>
    </xf>
    <xf numFmtId="0" fontId="97" fillId="0" borderId="2" xfId="0" applyFont="1" applyBorder="1" applyAlignment="1">
      <alignment horizontal="left" vertical="center" wrapText="1"/>
    </xf>
    <xf numFmtId="0" fontId="18" fillId="18" borderId="2" xfId="0" applyNumberFormat="1" applyFont="1" applyFill="1" applyBorder="1" applyAlignment="1" applyProtection="1">
      <alignment wrapText="1"/>
      <protection locked="0"/>
    </xf>
    <xf numFmtId="0" fontId="18" fillId="28" borderId="2" xfId="0" applyNumberFormat="1" applyFont="1" applyFill="1" applyBorder="1" applyAlignment="1" applyProtection="1">
      <alignment wrapText="1"/>
      <protection locked="0"/>
    </xf>
    <xf numFmtId="0" fontId="21" fillId="0" borderId="2" xfId="0" applyFont="1" applyBorder="1" applyAlignment="1">
      <alignment horizontal="left" vertical="center" wrapText="1"/>
    </xf>
    <xf numFmtId="0" fontId="21" fillId="0" borderId="2" xfId="0" applyFont="1" applyFill="1" applyBorder="1" applyAlignment="1">
      <alignment horizontal="left"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30" fillId="17" borderId="2" xfId="0" applyNumberFormat="1" applyFont="1" applyFill="1" applyBorder="1" applyAlignment="1">
      <alignment vertical="top" wrapText="1"/>
    </xf>
    <xf numFmtId="0" fontId="91" fillId="37" borderId="62" xfId="0" applyFont="1" applyFill="1" applyBorder="1" applyAlignment="1">
      <alignment horizontal="left" wrapText="1"/>
    </xf>
    <xf numFmtId="9" fontId="0" fillId="0" borderId="26" xfId="2" applyFont="1" applyBorder="1" applyAlignment="1">
      <alignment vertical="center"/>
    </xf>
    <xf numFmtId="9" fontId="0" fillId="0" borderId="1" xfId="2" applyFont="1" applyBorder="1" applyAlignment="1">
      <alignment vertical="center"/>
    </xf>
    <xf numFmtId="0" fontId="21" fillId="52" borderId="2" xfId="0" applyFont="1" applyFill="1" applyBorder="1" applyAlignment="1">
      <alignment vertical="center" wrapText="1"/>
    </xf>
    <xf numFmtId="0" fontId="21" fillId="0" borderId="2" xfId="0" applyFont="1" applyBorder="1" applyAlignment="1">
      <alignment vertical="center" wrapText="1"/>
    </xf>
    <xf numFmtId="0" fontId="14" fillId="39" borderId="2" xfId="0" applyNumberFormat="1" applyFont="1" applyFill="1" applyBorder="1" applyAlignment="1">
      <alignment wrapText="1"/>
    </xf>
    <xf numFmtId="9" fontId="16" fillId="4" borderId="2" xfId="2" applyFont="1" applyFill="1" applyBorder="1" applyAlignment="1">
      <alignment vertical="center" wrapText="1"/>
    </xf>
    <xf numFmtId="9" fontId="0" fillId="18" borderId="0" xfId="2" applyFont="1" applyFill="1" applyAlignment="1">
      <alignment vertical="center"/>
    </xf>
    <xf numFmtId="9" fontId="0" fillId="0" borderId="2" xfId="2" applyFont="1" applyBorder="1" applyAlignment="1">
      <alignment vertical="center" wrapText="1"/>
    </xf>
    <xf numFmtId="9" fontId="21" fillId="0" borderId="2" xfId="2" applyFont="1" applyBorder="1" applyAlignment="1">
      <alignment horizontal="left" vertical="center" wrapText="1"/>
    </xf>
    <xf numFmtId="9" fontId="21" fillId="0" borderId="2" xfId="2" applyFont="1" applyFill="1" applyBorder="1" applyAlignment="1">
      <alignment horizontal="left" vertical="center" wrapText="1"/>
    </xf>
    <xf numFmtId="9" fontId="97" fillId="0" borderId="2" xfId="2" applyFont="1" applyBorder="1" applyAlignment="1">
      <alignment horizontal="left" vertical="center" wrapText="1"/>
    </xf>
    <xf numFmtId="9" fontId="96" fillId="0" borderId="2" xfId="2" applyFont="1" applyBorder="1" applyAlignment="1">
      <alignment horizontal="left" vertical="center" wrapText="1"/>
    </xf>
    <xf numFmtId="0" fontId="0" fillId="0" borderId="2" xfId="2" applyNumberFormat="1" applyFont="1" applyFill="1" applyBorder="1" applyAlignment="1">
      <alignment wrapText="1"/>
    </xf>
    <xf numFmtId="0" fontId="13" fillId="39" borderId="7" xfId="0" applyNumberFormat="1" applyFont="1" applyFill="1" applyBorder="1" applyAlignment="1">
      <alignment horizontal="center" vertical="center" wrapText="1"/>
    </xf>
    <xf numFmtId="0" fontId="10" fillId="73" borderId="8" xfId="0" applyNumberFormat="1" applyFont="1" applyFill="1" applyBorder="1" applyAlignment="1">
      <alignment wrapText="1"/>
    </xf>
    <xf numFmtId="0" fontId="18" fillId="39" borderId="0" xfId="0" applyFont="1" applyFill="1" applyBorder="1" applyAlignment="1">
      <alignment horizontal="center" vertical="center"/>
    </xf>
    <xf numFmtId="10" fontId="10" fillId="51" borderId="9" xfId="0" applyNumberFormat="1" applyFont="1" applyFill="1" applyBorder="1" applyAlignment="1">
      <alignment horizontal="center" vertical="center"/>
    </xf>
    <xf numFmtId="0" fontId="10" fillId="0" borderId="9" xfId="0" applyFont="1" applyBorder="1" applyAlignment="1">
      <alignment horizontal="center" vertical="center"/>
    </xf>
    <xf numFmtId="9" fontId="16" fillId="4" borderId="0" xfId="2" applyFont="1" applyFill="1" applyBorder="1" applyAlignment="1">
      <alignment vertical="center" wrapText="1"/>
    </xf>
    <xf numFmtId="0" fontId="89" fillId="0" borderId="63" xfId="0" applyFont="1" applyFill="1" applyBorder="1" applyAlignment="1">
      <alignment horizontal="left" wrapText="1"/>
    </xf>
    <xf numFmtId="168" fontId="0" fillId="25" borderId="2" xfId="0" applyNumberFormat="1" applyFill="1" applyBorder="1" applyAlignment="1" applyProtection="1"/>
    <xf numFmtId="0" fontId="0" fillId="8" borderId="0" xfId="0" applyNumberFormat="1" applyFont="1" applyFill="1" applyBorder="1" applyAlignment="1">
      <alignment wrapText="1"/>
    </xf>
    <xf numFmtId="0" fontId="0" fillId="0" borderId="2" xfId="0" applyBorder="1" applyAlignment="1">
      <alignment vertical="center" wrapText="1"/>
    </xf>
    <xf numFmtId="0" fontId="99" fillId="0" borderId="45" xfId="0" applyFont="1" applyBorder="1" applyAlignment="1">
      <alignment horizontal="left" vertical="top" wrapText="1"/>
    </xf>
    <xf numFmtId="0" fontId="100" fillId="71" borderId="64" xfId="0" applyFont="1" applyFill="1" applyBorder="1" applyAlignment="1">
      <alignment horizontal="left" vertical="top" wrapText="1"/>
    </xf>
    <xf numFmtId="0" fontId="100" fillId="71" borderId="61" xfId="0" applyFont="1" applyFill="1" applyBorder="1" applyAlignment="1">
      <alignment horizontal="left" vertical="top" wrapText="1"/>
    </xf>
    <xf numFmtId="0" fontId="100" fillId="0" borderId="64" xfId="0" applyFont="1" applyBorder="1" applyAlignment="1">
      <alignment horizontal="justify" vertical="center" wrapText="1"/>
    </xf>
    <xf numFmtId="0" fontId="100" fillId="0" borderId="61" xfId="0" applyFont="1" applyBorder="1" applyAlignment="1">
      <alignment horizontal="justify" vertical="center" wrapText="1"/>
    </xf>
    <xf numFmtId="0" fontId="100" fillId="71" borderId="61" xfId="0" applyFont="1" applyFill="1" applyBorder="1" applyAlignment="1">
      <alignment horizontal="justify" vertical="center" wrapText="1"/>
    </xf>
    <xf numFmtId="0" fontId="10" fillId="0" borderId="2" xfId="0" applyFont="1" applyBorder="1" applyAlignment="1">
      <alignment horizontal="center" vertical="center" wrapText="1"/>
    </xf>
    <xf numFmtId="0" fontId="10" fillId="17" borderId="6" xfId="0" applyFont="1" applyFill="1" applyBorder="1" applyAlignment="1">
      <alignment horizontal="center" vertical="center" wrapText="1"/>
    </xf>
    <xf numFmtId="0" fontId="10" fillId="0" borderId="6" xfId="0" applyFont="1" applyBorder="1" applyAlignment="1">
      <alignment horizontal="center" vertical="center" wrapText="1"/>
    </xf>
    <xf numFmtId="0" fontId="23" fillId="37" borderId="2" xfId="0" applyNumberFormat="1" applyFont="1" applyFill="1" applyBorder="1" applyAlignment="1">
      <alignment horizontal="right"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9" fontId="0" fillId="25" borderId="2" xfId="2" applyFont="1" applyFill="1" applyBorder="1" applyAlignment="1" applyProtection="1">
      <alignment vertical="center"/>
    </xf>
    <xf numFmtId="0" fontId="102" fillId="0" borderId="65" xfId="0" applyFont="1" applyFill="1" applyBorder="1" applyAlignment="1">
      <alignment horizontal="left" vertical="center" wrapText="1"/>
    </xf>
    <xf numFmtId="0" fontId="102" fillId="0" borderId="40" xfId="0" applyFont="1" applyFill="1" applyBorder="1" applyAlignment="1">
      <alignment horizontal="left" vertical="center" wrapText="1"/>
    </xf>
    <xf numFmtId="0" fontId="102" fillId="0" borderId="66" xfId="0" applyFont="1" applyFill="1" applyBorder="1" applyAlignment="1">
      <alignment horizontal="left" vertical="center" wrapText="1"/>
    </xf>
    <xf numFmtId="0" fontId="102" fillId="0" borderId="67" xfId="0" applyFont="1" applyFill="1" applyBorder="1" applyAlignment="1">
      <alignment horizontal="left" vertical="center" wrapText="1"/>
    </xf>
    <xf numFmtId="0" fontId="102" fillId="0" borderId="68" xfId="0" applyFont="1" applyFill="1" applyBorder="1" applyAlignment="1">
      <alignment horizontal="left" vertical="center" wrapText="1"/>
    </xf>
    <xf numFmtId="0" fontId="102" fillId="0" borderId="69" xfId="0" applyFont="1" applyFill="1" applyBorder="1" applyAlignment="1">
      <alignment horizontal="left" vertical="center" wrapText="1"/>
    </xf>
    <xf numFmtId="0" fontId="102" fillId="0" borderId="66" xfId="0" applyFont="1" applyFill="1" applyBorder="1" applyAlignment="1">
      <alignment horizontal="left" wrapText="1"/>
    </xf>
    <xf numFmtId="0" fontId="102" fillId="0" borderId="27" xfId="0" applyFont="1" applyFill="1" applyBorder="1" applyAlignment="1">
      <alignment horizontal="left" wrapText="1"/>
    </xf>
    <xf numFmtId="0" fontId="102" fillId="0" borderId="40" xfId="0" applyFont="1" applyFill="1" applyBorder="1" applyAlignment="1">
      <alignment horizontal="left" wrapText="1"/>
    </xf>
    <xf numFmtId="0" fontId="102" fillId="0" borderId="65" xfId="0" applyFont="1" applyFill="1" applyBorder="1" applyAlignment="1">
      <alignment horizontal="left" wrapText="1"/>
    </xf>
    <xf numFmtId="0" fontId="102" fillId="0" borderId="15" xfId="0" applyFont="1" applyBorder="1" applyAlignment="1">
      <alignment horizontal="left" wrapText="1"/>
    </xf>
    <xf numFmtId="0" fontId="102" fillId="0" borderId="70" xfId="0" applyFont="1" applyFill="1" applyBorder="1" applyAlignment="1">
      <alignment horizontal="left" vertical="center" wrapText="1"/>
    </xf>
    <xf numFmtId="0" fontId="102" fillId="0" borderId="22" xfId="0" applyFont="1" applyBorder="1" applyAlignment="1">
      <alignment horizontal="left" wrapText="1"/>
    </xf>
    <xf numFmtId="0" fontId="102" fillId="0" borderId="22" xfId="0" applyFont="1" applyFill="1" applyBorder="1" applyAlignment="1">
      <alignment horizontal="left" vertical="center" wrapText="1"/>
    </xf>
    <xf numFmtId="0" fontId="102" fillId="0" borderId="71" xfId="0" applyFont="1" applyFill="1" applyBorder="1" applyAlignment="1">
      <alignment horizontal="left" vertical="center" wrapText="1"/>
    </xf>
    <xf numFmtId="0" fontId="102" fillId="0" borderId="56" xfId="0" applyFont="1" applyFill="1" applyBorder="1" applyAlignment="1">
      <alignment horizontal="left" vertical="center" wrapText="1"/>
    </xf>
    <xf numFmtId="0" fontId="102" fillId="0" borderId="24" xfId="0" applyFont="1" applyBorder="1" applyAlignment="1">
      <alignment horizontal="left" wrapText="1"/>
    </xf>
    <xf numFmtId="0" fontId="102" fillId="0" borderId="2" xfId="0" applyFont="1" applyBorder="1" applyAlignment="1">
      <alignment horizontal="left" wrapText="1"/>
    </xf>
    <xf numFmtId="0" fontId="102" fillId="0" borderId="32" xfId="0" applyFont="1" applyBorder="1" applyAlignment="1">
      <alignment horizontal="left" wrapText="1"/>
    </xf>
    <xf numFmtId="0" fontId="102" fillId="0" borderId="24" xfId="0" applyFont="1" applyFill="1" applyBorder="1" applyAlignment="1">
      <alignment horizontal="left" wrapText="1"/>
    </xf>
    <xf numFmtId="0" fontId="102" fillId="0" borderId="2" xfId="0" applyFont="1" applyFill="1" applyBorder="1" applyAlignment="1">
      <alignment horizontal="left" wrapText="1"/>
    </xf>
    <xf numFmtId="0" fontId="102" fillId="0" borderId="2" xfId="0" applyFont="1" applyFill="1" applyBorder="1" applyAlignment="1">
      <alignment horizontal="left" vertical="center" wrapText="1"/>
    </xf>
    <xf numFmtId="0" fontId="102" fillId="0" borderId="32" xfId="0" applyFont="1" applyFill="1" applyBorder="1" applyAlignment="1">
      <alignment horizontal="left" vertical="center" wrapText="1"/>
    </xf>
    <xf numFmtId="0" fontId="102" fillId="0" borderId="72"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15" xfId="0" applyFont="1" applyBorder="1" applyAlignment="1">
      <alignment horizontal="left" vertical="center" wrapText="1"/>
    </xf>
    <xf numFmtId="0" fontId="102" fillId="0" borderId="2" xfId="0" applyFont="1" applyBorder="1" applyAlignment="1">
      <alignment horizontal="left" vertical="center" wrapText="1"/>
    </xf>
    <xf numFmtId="0" fontId="102" fillId="0" borderId="32" xfId="0" applyFont="1" applyBorder="1" applyAlignment="1">
      <alignment horizontal="left" vertical="center" wrapText="1"/>
    </xf>
    <xf numFmtId="0" fontId="102" fillId="0" borderId="67" xfId="0" applyFont="1" applyBorder="1" applyAlignment="1">
      <alignment horizontal="left" vertical="center" wrapText="1"/>
    </xf>
    <xf numFmtId="0" fontId="102" fillId="0" borderId="68" xfId="0" applyFont="1" applyBorder="1" applyAlignment="1">
      <alignment horizontal="left" vertical="center" wrapText="1"/>
    </xf>
    <xf numFmtId="0" fontId="102" fillId="0" borderId="69" xfId="0" applyFont="1" applyBorder="1" applyAlignment="1">
      <alignment horizontal="left" vertical="center" wrapText="1"/>
    </xf>
    <xf numFmtId="0" fontId="102" fillId="0" borderId="70" xfId="0" applyFont="1" applyFill="1" applyBorder="1" applyAlignment="1">
      <alignment horizontal="left" vertical="center"/>
    </xf>
    <xf numFmtId="0" fontId="102" fillId="0" borderId="68" xfId="0" applyFont="1" applyFill="1" applyBorder="1" applyAlignment="1">
      <alignment horizontal="left" vertical="center"/>
    </xf>
    <xf numFmtId="0" fontId="102" fillId="0" borderId="69" xfId="0" applyFont="1" applyFill="1" applyBorder="1" applyAlignment="1">
      <alignment horizontal="left" vertical="center"/>
    </xf>
    <xf numFmtId="0" fontId="102" fillId="0" borderId="68" xfId="0" applyFont="1" applyBorder="1" applyAlignment="1">
      <alignment horizontal="left" wrapText="1"/>
    </xf>
    <xf numFmtId="0" fontId="102" fillId="0" borderId="73" xfId="0" applyFont="1" applyBorder="1" applyAlignment="1">
      <alignment horizontal="left" vertical="center" wrapText="1"/>
    </xf>
    <xf numFmtId="0" fontId="102" fillId="0" borderId="67" xfId="0" applyFont="1" applyFill="1" applyBorder="1" applyAlignment="1">
      <alignment horizontal="left" vertical="center"/>
    </xf>
    <xf numFmtId="0" fontId="102" fillId="0" borderId="69" xfId="0" applyFont="1" applyBorder="1" applyAlignment="1">
      <alignment horizontal="left" wrapText="1"/>
    </xf>
    <xf numFmtId="0" fontId="102" fillId="26" borderId="19" xfId="0" applyFont="1" applyFill="1" applyBorder="1" applyAlignment="1">
      <alignment horizontal="left" vertical="center" wrapText="1"/>
    </xf>
    <xf numFmtId="0" fontId="102" fillId="0" borderId="25" xfId="0" applyFont="1" applyBorder="1" applyAlignment="1">
      <alignment horizontal="left" wrapText="1"/>
    </xf>
    <xf numFmtId="0" fontId="102" fillId="0" borderId="29" xfId="0" applyFont="1" applyBorder="1" applyAlignment="1">
      <alignment horizontal="left" wrapText="1"/>
    </xf>
    <xf numFmtId="0" fontId="102" fillId="0" borderId="33" xfId="0" applyFont="1" applyBorder="1" applyAlignment="1">
      <alignment horizontal="left" wrapText="1"/>
    </xf>
    <xf numFmtId="0" fontId="102" fillId="0" borderId="25" xfId="0" applyFont="1" applyFill="1" applyBorder="1" applyAlignment="1">
      <alignment horizontal="left" vertical="center"/>
    </xf>
    <xf numFmtId="0" fontId="102" fillId="0" borderId="29" xfId="0" applyFont="1" applyFill="1" applyBorder="1" applyAlignment="1">
      <alignment horizontal="left" vertical="center"/>
    </xf>
    <xf numFmtId="0" fontId="102" fillId="0" borderId="33" xfId="0" applyFont="1" applyFill="1" applyBorder="1" applyAlignment="1">
      <alignment horizontal="left" vertical="center"/>
    </xf>
    <xf numFmtId="0" fontId="102" fillId="0" borderId="29" xfId="0" applyFont="1" applyBorder="1" applyAlignment="1">
      <alignment horizontal="left" vertical="center" wrapText="1"/>
    </xf>
    <xf numFmtId="0" fontId="102" fillId="0" borderId="33" xfId="0" applyFont="1" applyBorder="1" applyAlignment="1">
      <alignment horizontal="left" vertical="center" wrapText="1"/>
    </xf>
    <xf numFmtId="0" fontId="0" fillId="0" borderId="2" xfId="0" applyBorder="1" applyAlignment="1">
      <alignment horizontal="left"/>
    </xf>
    <xf numFmtId="0" fontId="102" fillId="0" borderId="68" xfId="0" applyFont="1" applyBorder="1" applyAlignment="1">
      <alignment wrapText="1"/>
    </xf>
    <xf numFmtId="0" fontId="102" fillId="0" borderId="73" xfId="0" applyFont="1" applyBorder="1" applyAlignment="1">
      <alignment horizontal="center" vertical="center" wrapText="1"/>
    </xf>
    <xf numFmtId="0" fontId="0" fillId="52" borderId="24" xfId="0" applyFill="1" applyBorder="1" applyAlignment="1">
      <alignment vertical="center" wrapText="1"/>
    </xf>
    <xf numFmtId="0" fontId="0" fillId="52" borderId="2" xfId="0" applyFill="1" applyBorder="1" applyAlignment="1">
      <alignment vertical="center" wrapText="1"/>
    </xf>
    <xf numFmtId="0" fontId="0" fillId="52" borderId="32" xfId="0" applyFill="1" applyBorder="1" applyAlignment="1">
      <alignment vertical="center" wrapText="1"/>
    </xf>
    <xf numFmtId="0" fontId="102" fillId="0" borderId="68" xfId="0" applyFont="1" applyBorder="1" applyAlignment="1">
      <alignment horizontal="center" wrapText="1"/>
    </xf>
    <xf numFmtId="0" fontId="102" fillId="0" borderId="69" xfId="0" applyFont="1" applyBorder="1" applyAlignment="1">
      <alignment horizontal="center" wrapText="1"/>
    </xf>
    <xf numFmtId="0" fontId="0" fillId="52" borderId="24" xfId="0" applyFill="1" applyBorder="1" applyAlignment="1">
      <alignment horizontal="center" vertical="center" wrapText="1"/>
    </xf>
    <xf numFmtId="0" fontId="0" fillId="52" borderId="2" xfId="0" applyFill="1" applyBorder="1" applyAlignment="1">
      <alignment horizontal="center" vertical="center" wrapText="1"/>
    </xf>
    <xf numFmtId="0" fontId="0" fillId="52" borderId="32" xfId="0" applyFill="1" applyBorder="1" applyAlignment="1">
      <alignment horizontal="center" vertical="center" wrapText="1"/>
    </xf>
    <xf numFmtId="0" fontId="102" fillId="0" borderId="71" xfId="0" applyFont="1" applyBorder="1" applyAlignment="1">
      <alignment horizontal="left" vertical="center" wrapText="1"/>
    </xf>
    <xf numFmtId="0" fontId="102" fillId="0" borderId="40" xfId="0" applyFont="1" applyBorder="1" applyAlignment="1">
      <alignment wrapText="1"/>
    </xf>
    <xf numFmtId="0" fontId="102" fillId="0" borderId="66" xfId="0" applyFont="1" applyBorder="1" applyAlignment="1">
      <alignment wrapText="1"/>
    </xf>
    <xf numFmtId="0" fontId="102" fillId="0" borderId="73" xfId="0" applyFont="1" applyFill="1" applyBorder="1" applyAlignment="1">
      <alignment horizontal="left" vertical="center" wrapText="1"/>
    </xf>
    <xf numFmtId="0" fontId="0" fillId="52" borderId="2" xfId="0" applyFill="1" applyBorder="1" applyAlignment="1">
      <alignment wrapText="1"/>
    </xf>
    <xf numFmtId="0" fontId="102" fillId="0" borderId="67" xfId="0" applyFont="1" applyFill="1" applyBorder="1" applyAlignment="1">
      <alignment horizontal="center" vertical="center" wrapText="1"/>
    </xf>
    <xf numFmtId="0" fontId="102" fillId="0" borderId="68" xfId="0" applyFont="1" applyFill="1" applyBorder="1" applyAlignment="1">
      <alignment horizontal="center" vertical="center" wrapText="1"/>
    </xf>
    <xf numFmtId="0" fontId="102" fillId="0" borderId="73" xfId="0" applyFont="1" applyFill="1" applyBorder="1" applyAlignment="1">
      <alignment horizontal="center" vertical="center" wrapText="1"/>
    </xf>
    <xf numFmtId="0" fontId="0" fillId="52" borderId="25" xfId="0" applyFill="1" applyBorder="1" applyAlignment="1">
      <alignment vertical="center" wrapText="1"/>
    </xf>
    <xf numFmtId="0" fontId="0" fillId="52" borderId="29" xfId="0" applyFill="1" applyBorder="1" applyAlignment="1">
      <alignment vertical="center" wrapText="1"/>
    </xf>
    <xf numFmtId="0" fontId="0" fillId="52" borderId="33" xfId="0" applyFill="1" applyBorder="1" applyAlignment="1">
      <alignment vertical="center" wrapText="1"/>
    </xf>
    <xf numFmtId="0" fontId="102" fillId="0" borderId="45" xfId="0" applyFont="1" applyBorder="1" applyAlignment="1">
      <alignment horizontal="left" vertical="center" wrapText="1"/>
    </xf>
    <xf numFmtId="0" fontId="0" fillId="52" borderId="24" xfId="0" applyFill="1" applyBorder="1" applyAlignment="1">
      <alignment wrapText="1"/>
    </xf>
    <xf numFmtId="0" fontId="0" fillId="52" borderId="32" xfId="0" applyFill="1" applyBorder="1" applyAlignment="1">
      <alignment wrapText="1"/>
    </xf>
    <xf numFmtId="0" fontId="102" fillId="0" borderId="74" xfId="0" applyFont="1" applyBorder="1" applyAlignment="1">
      <alignment horizontal="center" vertical="center" wrapText="1"/>
    </xf>
    <xf numFmtId="0" fontId="0" fillId="52" borderId="7" xfId="0" applyFill="1" applyBorder="1" applyAlignment="1">
      <alignment vertical="center" wrapText="1"/>
    </xf>
    <xf numFmtId="0" fontId="0" fillId="50" borderId="10" xfId="0" applyNumberFormat="1" applyFont="1" applyFill="1" applyBorder="1" applyAlignment="1" applyProtection="1">
      <alignment horizontal="right" vertical="center" wrapText="1"/>
      <protection locked="0"/>
    </xf>
    <xf numFmtId="0" fontId="0" fillId="50" borderId="1" xfId="0" applyNumberFormat="1" applyFont="1" applyFill="1" applyBorder="1" applyAlignment="1" applyProtection="1">
      <alignment horizontal="right" vertical="center" wrapText="1"/>
      <protection locked="0"/>
    </xf>
    <xf numFmtId="0" fontId="0" fillId="0" borderId="11" xfId="0" applyFont="1" applyBorder="1" applyAlignment="1">
      <alignment horizontal="right" vertical="center" wrapText="1"/>
    </xf>
    <xf numFmtId="0" fontId="10" fillId="17" borderId="8" xfId="0" applyFont="1" applyFill="1" applyBorder="1" applyAlignment="1">
      <alignment horizontal="right" vertical="center" wrapText="1"/>
    </xf>
    <xf numFmtId="0" fontId="21" fillId="75" borderId="8" xfId="0" applyNumberFormat="1" applyFont="1" applyFill="1" applyBorder="1" applyAlignment="1" applyProtection="1">
      <alignment wrapText="1"/>
      <protection locked="0"/>
    </xf>
    <xf numFmtId="0" fontId="21" fillId="76" borderId="8" xfId="0" applyNumberFormat="1" applyFont="1" applyFill="1" applyBorder="1" applyAlignment="1" applyProtection="1">
      <alignment wrapText="1"/>
      <protection locked="0"/>
    </xf>
    <xf numFmtId="0" fontId="21" fillId="18" borderId="8" xfId="0" applyNumberFormat="1" applyFont="1" applyFill="1" applyBorder="1" applyAlignment="1" applyProtection="1">
      <alignment wrapText="1"/>
      <protection locked="0"/>
    </xf>
    <xf numFmtId="0" fontId="14" fillId="76" borderId="8" xfId="0" applyNumberFormat="1" applyFont="1" applyFill="1" applyBorder="1" applyAlignment="1" applyProtection="1">
      <alignment wrapText="1"/>
      <protection locked="0"/>
    </xf>
    <xf numFmtId="0" fontId="14" fillId="18" borderId="8" xfId="0" applyNumberFormat="1" applyFont="1" applyFill="1" applyBorder="1" applyAlignment="1" applyProtection="1">
      <alignment wrapText="1"/>
      <protection locked="0"/>
    </xf>
    <xf numFmtId="0" fontId="18" fillId="0" borderId="8" xfId="0" applyFont="1" applyBorder="1" applyAlignment="1" applyProtection="1">
      <alignment vertical="center" wrapText="1"/>
      <protection locked="0"/>
    </xf>
    <xf numFmtId="0" fontId="14" fillId="15" borderId="8" xfId="0" applyNumberFormat="1" applyFont="1" applyFill="1" applyBorder="1" applyAlignment="1" applyProtection="1">
      <alignment wrapText="1"/>
      <protection locked="0"/>
    </xf>
    <xf numFmtId="0" fontId="13" fillId="75" borderId="7" xfId="0" applyNumberFormat="1" applyFont="1" applyFill="1" applyBorder="1" applyAlignment="1">
      <alignment vertical="center" wrapText="1"/>
    </xf>
    <xf numFmtId="0" fontId="102" fillId="26" borderId="75" xfId="0" applyFont="1" applyFill="1" applyBorder="1" applyAlignment="1">
      <alignment horizontal="left" vertical="center" wrapText="1"/>
    </xf>
    <xf numFmtId="0" fontId="102" fillId="26" borderId="74" xfId="0" applyFont="1" applyFill="1" applyBorder="1" applyAlignment="1">
      <alignment horizontal="left" vertical="center"/>
    </xf>
    <xf numFmtId="0" fontId="102" fillId="26" borderId="73" xfId="0" applyFont="1" applyFill="1" applyBorder="1" applyAlignment="1">
      <alignment horizontal="left" vertical="center"/>
    </xf>
    <xf numFmtId="0" fontId="102" fillId="26" borderId="0" xfId="0" applyFont="1" applyFill="1" applyBorder="1" applyAlignment="1">
      <alignment horizontal="left" vertical="center"/>
    </xf>
    <xf numFmtId="0" fontId="102" fillId="26" borderId="19" xfId="0" applyFont="1" applyFill="1" applyBorder="1" applyAlignment="1">
      <alignment horizontal="left" vertical="center"/>
    </xf>
    <xf numFmtId="0" fontId="102" fillId="26" borderId="74" xfId="0" applyFont="1" applyFill="1" applyBorder="1" applyAlignment="1">
      <alignment horizontal="left" vertical="center" wrapText="1"/>
    </xf>
    <xf numFmtId="0" fontId="102" fillId="26" borderId="71" xfId="0" applyFont="1" applyFill="1" applyBorder="1" applyAlignment="1">
      <alignment horizontal="left" vertical="center" wrapText="1"/>
    </xf>
    <xf numFmtId="0" fontId="102" fillId="26" borderId="73" xfId="0" applyFont="1" applyFill="1" applyBorder="1" applyAlignment="1">
      <alignment horizontal="left" vertical="center" wrapText="1"/>
    </xf>
    <xf numFmtId="0" fontId="102" fillId="26" borderId="73" xfId="0" applyFont="1" applyFill="1" applyBorder="1" applyAlignment="1">
      <alignment horizontal="left" wrapText="1"/>
    </xf>
    <xf numFmtId="0" fontId="102" fillId="26" borderId="77" xfId="0" applyFont="1" applyFill="1" applyBorder="1" applyAlignment="1">
      <alignment horizontal="left" wrapText="1"/>
    </xf>
    <xf numFmtId="0" fontId="102" fillId="26" borderId="20" xfId="0" applyFont="1" applyFill="1" applyBorder="1" applyAlignment="1">
      <alignment horizontal="left" wrapText="1"/>
    </xf>
    <xf numFmtId="0" fontId="102" fillId="26" borderId="77" xfId="0" applyFont="1" applyFill="1" applyBorder="1" applyAlignment="1">
      <alignment horizontal="left" vertical="center"/>
    </xf>
    <xf numFmtId="0" fontId="102" fillId="26" borderId="20" xfId="0" applyFont="1" applyFill="1" applyBorder="1" applyAlignment="1">
      <alignment horizontal="left" vertical="center"/>
    </xf>
    <xf numFmtId="0" fontId="102" fillId="26" borderId="20" xfId="0" applyFont="1" applyFill="1" applyBorder="1" applyAlignment="1">
      <alignment horizontal="left" vertical="center" wrapText="1"/>
    </xf>
    <xf numFmtId="0" fontId="102" fillId="0" borderId="73" xfId="0" applyFont="1" applyBorder="1" applyAlignment="1">
      <alignment horizontal="center" wrapText="1"/>
    </xf>
    <xf numFmtId="0" fontId="0" fillId="52" borderId="76" xfId="0" applyFill="1" applyBorder="1" applyAlignment="1">
      <alignment horizontal="center" vertical="center" wrapText="1"/>
    </xf>
    <xf numFmtId="0" fontId="0" fillId="52" borderId="7" xfId="0" applyFill="1" applyBorder="1" applyAlignment="1">
      <alignment horizontal="center" vertical="center" wrapText="1"/>
    </xf>
    <xf numFmtId="0" fontId="92" fillId="0" borderId="7" xfId="0" applyFont="1" applyBorder="1" applyAlignment="1">
      <alignment vertical="center" wrapText="1"/>
    </xf>
    <xf numFmtId="0" fontId="102" fillId="0" borderId="2" xfId="0" applyFont="1" applyBorder="1" applyAlignment="1">
      <alignment horizontal="center" vertical="center" wrapText="1"/>
    </xf>
    <xf numFmtId="0" fontId="102" fillId="0" borderId="2" xfId="0" applyFont="1" applyBorder="1" applyAlignment="1">
      <alignment wrapText="1"/>
    </xf>
    <xf numFmtId="0" fontId="102" fillId="0" borderId="25" xfId="0" applyFont="1" applyFill="1" applyBorder="1" applyAlignment="1">
      <alignment horizontal="center" vertical="top" wrapText="1"/>
    </xf>
    <xf numFmtId="0" fontId="102" fillId="0" borderId="29" xfId="0" applyFont="1" applyFill="1" applyBorder="1" applyAlignment="1">
      <alignment horizontal="center" vertical="top" wrapText="1"/>
    </xf>
    <xf numFmtId="0" fontId="102" fillId="0" borderId="29" xfId="0" applyFont="1" applyBorder="1" applyAlignment="1">
      <alignment horizontal="center" vertical="top" wrapText="1"/>
    </xf>
    <xf numFmtId="0" fontId="102" fillId="0" borderId="33" xfId="0" applyFont="1" applyBorder="1" applyAlignment="1">
      <alignment horizontal="center" vertical="top" wrapText="1"/>
    </xf>
    <xf numFmtId="0" fontId="102" fillId="0" borderId="67" xfId="0" applyFont="1" applyFill="1" applyBorder="1" applyAlignment="1">
      <alignment horizontal="center" vertical="top" wrapText="1"/>
    </xf>
    <xf numFmtId="0" fontId="102" fillId="0" borderId="68" xfId="0" applyFont="1" applyFill="1" applyBorder="1" applyAlignment="1">
      <alignment horizontal="center" vertical="top" wrapText="1"/>
    </xf>
    <xf numFmtId="0" fontId="102" fillId="0" borderId="73" xfId="0" applyFont="1" applyFill="1" applyBorder="1" applyAlignment="1">
      <alignment horizontal="center" vertical="top" wrapText="1"/>
    </xf>
    <xf numFmtId="0" fontId="102" fillId="0" borderId="24" xfId="0" applyFont="1" applyFill="1" applyBorder="1" applyAlignment="1">
      <alignment horizontal="left" vertical="top" wrapText="1"/>
    </xf>
    <xf numFmtId="0" fontId="102" fillId="0" borderId="2" xfId="0" applyFont="1" applyFill="1" applyBorder="1" applyAlignment="1">
      <alignment horizontal="left" vertical="top" wrapText="1"/>
    </xf>
    <xf numFmtId="0" fontId="102" fillId="0" borderId="2" xfId="0" applyFont="1" applyBorder="1" applyAlignment="1">
      <alignment horizontal="left" vertical="top" wrapText="1"/>
    </xf>
    <xf numFmtId="0" fontId="102" fillId="0" borderId="2" xfId="0" applyFont="1" applyFill="1" applyBorder="1" applyAlignment="1">
      <alignment horizontal="center" vertical="top" wrapText="1"/>
    </xf>
    <xf numFmtId="0" fontId="102" fillId="0" borderId="2" xfId="0" applyFont="1" applyBorder="1" applyAlignment="1">
      <alignment vertical="top" wrapText="1"/>
    </xf>
    <xf numFmtId="0" fontId="102" fillId="0" borderId="25" xfId="0" applyFont="1" applyFill="1" applyBorder="1" applyAlignment="1">
      <alignment horizontal="left" vertical="top" wrapText="1"/>
    </xf>
    <xf numFmtId="0" fontId="102" fillId="0" borderId="29" xfId="0" applyFont="1" applyFill="1" applyBorder="1" applyAlignment="1">
      <alignment horizontal="left" vertical="top" wrapText="1"/>
    </xf>
    <xf numFmtId="0" fontId="102" fillId="0" borderId="29" xfId="0" applyFont="1" applyBorder="1" applyAlignment="1">
      <alignment horizontal="left" vertical="top" wrapText="1"/>
    </xf>
    <xf numFmtId="0" fontId="102" fillId="0" borderId="41" xfId="0" applyFont="1" applyFill="1" applyBorder="1" applyAlignment="1">
      <alignment horizontal="left" vertical="top" wrapText="1"/>
    </xf>
    <xf numFmtId="0" fontId="102" fillId="0" borderId="24" xfId="0" applyFont="1" applyBorder="1" applyAlignment="1">
      <alignment horizontal="center" vertical="top" wrapText="1"/>
    </xf>
    <xf numFmtId="0" fontId="102" fillId="0" borderId="2" xfId="0" applyFont="1" applyBorder="1" applyAlignment="1">
      <alignment horizontal="center" vertical="top" wrapText="1"/>
    </xf>
    <xf numFmtId="0" fontId="102" fillId="0" borderId="32" xfId="0" applyFont="1" applyBorder="1" applyAlignment="1">
      <alignment horizontal="center" vertical="top" wrapText="1"/>
    </xf>
    <xf numFmtId="0" fontId="102" fillId="0" borderId="7" xfId="0" applyFont="1" applyBorder="1" applyAlignment="1">
      <alignment horizontal="center" vertical="top" wrapText="1"/>
    </xf>
    <xf numFmtId="0" fontId="102" fillId="0" borderId="8" xfId="0" applyFont="1" applyBorder="1" applyAlignment="1">
      <alignment horizontal="center" vertical="top" wrapText="1"/>
    </xf>
    <xf numFmtId="0" fontId="0" fillId="52" borderId="41" xfId="0" applyFill="1" applyBorder="1" applyAlignment="1">
      <alignment vertical="center" wrapText="1"/>
    </xf>
    <xf numFmtId="0" fontId="0" fillId="52" borderId="7" xfId="0" applyFill="1" applyBorder="1" applyAlignment="1">
      <alignment wrapText="1"/>
    </xf>
    <xf numFmtId="0" fontId="18" fillId="18" borderId="2" xfId="0" applyFont="1" applyFill="1" applyBorder="1" applyAlignment="1" applyProtection="1">
      <alignment vertical="center" wrapText="1"/>
      <protection locked="0"/>
    </xf>
    <xf numFmtId="0" fontId="18" fillId="28" borderId="2" xfId="0" applyFont="1" applyFill="1" applyBorder="1" applyAlignment="1" applyProtection="1">
      <alignment vertical="center" wrapText="1"/>
      <protection locked="0"/>
    </xf>
    <xf numFmtId="9" fontId="18" fillId="33" borderId="8" xfId="0" applyNumberFormat="1" applyFont="1" applyFill="1" applyBorder="1" applyAlignment="1">
      <alignment wrapText="1"/>
    </xf>
    <xf numFmtId="0" fontId="0" fillId="52" borderId="24" xfId="0" applyFill="1" applyBorder="1" applyAlignment="1">
      <alignment vertical="center"/>
    </xf>
    <xf numFmtId="0" fontId="0" fillId="52" borderId="8" xfId="0" applyFill="1" applyBorder="1" applyAlignment="1">
      <alignment vertical="center"/>
    </xf>
    <xf numFmtId="0" fontId="0" fillId="52" borderId="6" xfId="0" applyFill="1" applyBorder="1" applyAlignment="1">
      <alignment vertical="center"/>
    </xf>
    <xf numFmtId="0" fontId="0" fillId="0" borderId="2" xfId="0" applyBorder="1" applyAlignment="1">
      <alignment vertical="center" wrapText="1"/>
    </xf>
    <xf numFmtId="0" fontId="23" fillId="6" borderId="2" xfId="0" applyFont="1" applyFill="1" applyBorder="1" applyAlignment="1">
      <alignment vertical="center" textRotation="255" wrapText="1"/>
    </xf>
    <xf numFmtId="0" fontId="23" fillId="51" borderId="9" xfId="0" applyNumberFormat="1" applyFont="1" applyFill="1" applyBorder="1" applyAlignment="1">
      <alignment vertical="center" wrapText="1"/>
    </xf>
    <xf numFmtId="9" fontId="14" fillId="39" borderId="9" xfId="0" applyNumberFormat="1" applyFont="1" applyFill="1" applyBorder="1" applyAlignment="1">
      <alignment vertical="center" wrapText="1"/>
    </xf>
    <xf numFmtId="9" fontId="14" fillId="39" borderId="40" xfId="0" applyNumberFormat="1" applyFont="1" applyFill="1" applyBorder="1" applyAlignment="1">
      <alignment vertical="center" wrapText="1"/>
    </xf>
    <xf numFmtId="0" fontId="14" fillId="0" borderId="0" xfId="0" applyFont="1" applyAlignment="1">
      <alignment vertical="center" wrapText="1"/>
    </xf>
    <xf numFmtId="0" fontId="102" fillId="0" borderId="78" xfId="0" applyFont="1" applyBorder="1" applyAlignment="1">
      <alignment horizontal="center" vertical="top" wrapText="1"/>
    </xf>
    <xf numFmtId="0" fontId="0" fillId="52" borderId="78" xfId="0" applyFill="1" applyBorder="1" applyAlignment="1">
      <alignment horizontal="center" vertical="center" wrapText="1"/>
    </xf>
    <xf numFmtId="0" fontId="0" fillId="0" borderId="2" xfId="0" applyBorder="1" applyAlignment="1">
      <alignment vertical="center" wrapText="1"/>
    </xf>
    <xf numFmtId="0" fontId="14" fillId="74" borderId="9" xfId="0" applyNumberFormat="1" applyFont="1" applyFill="1" applyBorder="1" applyAlignment="1" applyProtection="1">
      <alignment horizontal="center" wrapText="1"/>
      <protection locked="0"/>
    </xf>
    <xf numFmtId="0" fontId="14" fillId="5" borderId="9" xfId="0" applyNumberFormat="1" applyFont="1" applyFill="1" applyBorder="1" applyAlignment="1" applyProtection="1">
      <alignment horizontal="center" wrapText="1"/>
      <protection locked="0"/>
    </xf>
    <xf numFmtId="0" fontId="31" fillId="4" borderId="7" xfId="0" applyNumberFormat="1" applyFont="1" applyFill="1" applyBorder="1" applyAlignment="1">
      <alignment vertical="center" wrapText="1"/>
    </xf>
    <xf numFmtId="0" fontId="14" fillId="5" borderId="7" xfId="0" applyNumberFormat="1" applyFont="1" applyFill="1" applyBorder="1" applyAlignment="1" applyProtection="1">
      <alignment horizontal="center" wrapText="1"/>
      <protection locked="0"/>
    </xf>
    <xf numFmtId="9" fontId="0" fillId="3" borderId="0" xfId="0" applyNumberFormat="1" applyFont="1" applyFill="1" applyBorder="1" applyAlignment="1">
      <alignment wrapText="1"/>
    </xf>
    <xf numFmtId="0" fontId="103" fillId="3" borderId="0" xfId="156" applyNumberFormat="1" applyFill="1" applyBorder="1" applyAlignment="1">
      <alignment wrapText="1"/>
    </xf>
    <xf numFmtId="0" fontId="104" fillId="0" borderId="0" xfId="0" applyFont="1">
      <alignment vertical="center"/>
    </xf>
    <xf numFmtId="0" fontId="105" fillId="0" borderId="0" xfId="0" applyFont="1">
      <alignment vertical="center"/>
    </xf>
    <xf numFmtId="0" fontId="106" fillId="0" borderId="0" xfId="0" applyFont="1">
      <alignment vertical="center"/>
    </xf>
    <xf numFmtId="0" fontId="103" fillId="5" borderId="2" xfId="156" applyNumberFormat="1" applyFill="1" applyBorder="1" applyAlignment="1" applyProtection="1">
      <alignment horizontal="center" wrapText="1"/>
      <protection locked="0"/>
    </xf>
    <xf numFmtId="0" fontId="14" fillId="5" borderId="7" xfId="0" quotePrefix="1" applyNumberFormat="1" applyFont="1" applyFill="1" applyBorder="1" applyAlignment="1" applyProtection="1">
      <alignment horizontal="center" wrapText="1"/>
      <protection locked="0"/>
    </xf>
    <xf numFmtId="0" fontId="0" fillId="0" borderId="2" xfId="0" applyBorder="1" applyProtection="1">
      <alignment vertical="center"/>
      <protection locked="0"/>
    </xf>
    <xf numFmtId="0" fontId="10" fillId="18" borderId="2"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0" fillId="0" borderId="2" xfId="0" applyBorder="1" applyAlignment="1">
      <alignment vertical="center" wrapText="1"/>
    </xf>
    <xf numFmtId="0" fontId="0" fillId="18" borderId="2" xfId="2" applyNumberFormat="1" applyFont="1" applyFill="1" applyBorder="1" applyAlignment="1" applyProtection="1">
      <alignment vertical="center" wrapText="1"/>
      <protection locked="0"/>
    </xf>
    <xf numFmtId="0" fontId="108" fillId="0" borderId="45" xfId="0" applyFont="1" applyBorder="1" applyAlignment="1">
      <alignment vertical="center" wrapText="1"/>
    </xf>
    <xf numFmtId="168" fontId="0" fillId="25" borderId="2" xfId="2" applyNumberFormat="1" applyFont="1" applyFill="1" applyBorder="1" applyAlignment="1" applyProtection="1">
      <alignment wrapText="1"/>
      <protection locked="0"/>
    </xf>
    <xf numFmtId="0" fontId="33" fillId="38" borderId="9" xfId="0" applyNumberFormat="1" applyFont="1" applyFill="1" applyBorder="1" applyAlignment="1">
      <alignment horizontal="center" vertical="center" wrapText="1"/>
    </xf>
    <xf numFmtId="0" fontId="33" fillId="38" borderId="12" xfId="0" applyNumberFormat="1" applyFont="1" applyFill="1" applyBorder="1" applyAlignment="1">
      <alignment horizontal="center" vertical="center" wrapText="1"/>
    </xf>
    <xf numFmtId="0" fontId="36" fillId="2" borderId="3" xfId="0" applyNumberFormat="1" applyFont="1" applyFill="1" applyBorder="1" applyAlignment="1">
      <alignment horizontal="left" vertical="top" wrapText="1"/>
    </xf>
    <xf numFmtId="0" fontId="36" fillId="2" borderId="0" xfId="0" applyNumberFormat="1" applyFont="1" applyFill="1" applyBorder="1" applyAlignment="1">
      <alignment horizontal="left" vertical="top" wrapText="1"/>
    </xf>
    <xf numFmtId="0" fontId="13" fillId="36" borderId="10" xfId="0" applyNumberFormat="1" applyFont="1" applyFill="1" applyBorder="1" applyAlignment="1">
      <alignment horizontal="center" vertical="center" wrapText="1"/>
    </xf>
    <xf numFmtId="0" fontId="13" fillId="36" borderId="1" xfId="0" applyNumberFormat="1" applyFont="1" applyFill="1" applyBorder="1" applyAlignment="1">
      <alignment horizontal="center" vertical="center" wrapText="1"/>
    </xf>
    <xf numFmtId="0" fontId="15" fillId="3" borderId="7" xfId="0" applyNumberFormat="1" applyFont="1" applyFill="1" applyBorder="1" applyAlignment="1">
      <alignment horizontal="center" vertical="center" wrapText="1"/>
    </xf>
    <xf numFmtId="0" fontId="15" fillId="3" borderId="2" xfId="0" applyNumberFormat="1" applyFont="1" applyFill="1" applyBorder="1" applyAlignment="1">
      <alignment horizontal="center" vertical="center" wrapText="1"/>
    </xf>
    <xf numFmtId="0" fontId="15" fillId="55" borderId="2" xfId="0" applyNumberFormat="1" applyFont="1" applyFill="1" applyBorder="1" applyAlignment="1">
      <alignment horizontal="center" vertical="center" wrapText="1"/>
    </xf>
    <xf numFmtId="0" fontId="15" fillId="55" borderId="7" xfId="0" applyNumberFormat="1" applyFont="1" applyFill="1" applyBorder="1" applyAlignment="1">
      <alignment horizontal="center" vertical="center" wrapText="1"/>
    </xf>
    <xf numFmtId="0" fontId="15" fillId="55" borderId="9" xfId="0" applyNumberFormat="1" applyFont="1" applyFill="1" applyBorder="1" applyAlignment="1">
      <alignment horizontal="center" vertical="center" wrapText="1"/>
    </xf>
    <xf numFmtId="0" fontId="15" fillId="55" borderId="5" xfId="0" applyNumberFormat="1" applyFont="1" applyFill="1" applyBorder="1" applyAlignment="1">
      <alignment horizontal="center" vertical="center" wrapText="1"/>
    </xf>
    <xf numFmtId="0" fontId="15" fillId="55" borderId="12" xfId="0" applyNumberFormat="1" applyFont="1" applyFill="1" applyBorder="1" applyAlignment="1">
      <alignment horizontal="center" vertical="center" wrapText="1"/>
    </xf>
    <xf numFmtId="0" fontId="14" fillId="39" borderId="0" xfId="0" applyFont="1" applyFill="1" applyAlignment="1">
      <alignment horizontal="center" vertical="center" wrapText="1"/>
    </xf>
    <xf numFmtId="0" fontId="14" fillId="39" borderId="4" xfId="0" applyFont="1" applyFill="1" applyBorder="1" applyAlignment="1">
      <alignment horizontal="center" vertical="center" wrapText="1"/>
    </xf>
    <xf numFmtId="0" fontId="14" fillId="39" borderId="1" xfId="0" applyFont="1" applyFill="1" applyBorder="1" applyAlignment="1">
      <alignment horizontal="center" vertical="center" wrapText="1"/>
    </xf>
    <xf numFmtId="0" fontId="14" fillId="39" borderId="11" xfId="0" applyFont="1" applyFill="1" applyBorder="1" applyAlignment="1">
      <alignment horizontal="center" vertical="center" wrapText="1"/>
    </xf>
    <xf numFmtId="0" fontId="63" fillId="3" borderId="2" xfId="155" applyNumberFormat="1" applyFont="1" applyFill="1" applyBorder="1" applyAlignment="1">
      <alignment horizontal="center" vertical="center" wrapText="1"/>
    </xf>
    <xf numFmtId="0" fontId="15" fillId="3" borderId="9" xfId="0" applyNumberFormat="1" applyFont="1" applyFill="1" applyBorder="1" applyAlignment="1">
      <alignment horizontal="center" vertical="center" wrapText="1"/>
    </xf>
    <xf numFmtId="0" fontId="15" fillId="3" borderId="5" xfId="0" applyNumberFormat="1" applyFont="1" applyFill="1" applyBorder="1" applyAlignment="1">
      <alignment horizontal="center" vertical="center" wrapText="1"/>
    </xf>
    <xf numFmtId="0" fontId="15" fillId="3" borderId="12" xfId="0" applyNumberFormat="1" applyFont="1" applyFill="1" applyBorder="1" applyAlignment="1">
      <alignment horizontal="center" vertical="center" wrapText="1"/>
    </xf>
    <xf numFmtId="0" fontId="13" fillId="39" borderId="9" xfId="0" applyNumberFormat="1" applyFont="1" applyFill="1" applyBorder="1" applyAlignment="1" applyProtection="1">
      <alignment horizontal="center" vertical="center" wrapText="1"/>
    </xf>
    <xf numFmtId="0" fontId="13" fillId="39" borderId="12" xfId="0" applyNumberFormat="1" applyFont="1" applyFill="1" applyBorder="1" applyAlignment="1" applyProtection="1">
      <alignment horizontal="center" vertical="center" wrapText="1"/>
    </xf>
    <xf numFmtId="0" fontId="14" fillId="39" borderId="9" xfId="0" applyNumberFormat="1" applyFont="1" applyFill="1" applyBorder="1" applyAlignment="1" applyProtection="1">
      <alignment horizontal="center" wrapText="1"/>
    </xf>
    <xf numFmtId="0" fontId="14" fillId="39" borderId="12" xfId="0" applyNumberFormat="1" applyFont="1" applyFill="1" applyBorder="1" applyAlignment="1" applyProtection="1">
      <alignment horizontal="center" wrapText="1"/>
    </xf>
    <xf numFmtId="0" fontId="14" fillId="39" borderId="18" xfId="0" applyNumberFormat="1" applyFont="1" applyFill="1" applyBorder="1" applyAlignment="1" applyProtection="1">
      <alignment horizontal="center" wrapText="1"/>
    </xf>
    <xf numFmtId="0" fontId="14" fillId="39" borderId="20" xfId="0" applyNumberFormat="1" applyFont="1" applyFill="1" applyBorder="1" applyAlignment="1" applyProtection="1">
      <alignment horizontal="center" wrapText="1"/>
    </xf>
    <xf numFmtId="0" fontId="14" fillId="39" borderId="10" xfId="0" applyNumberFormat="1" applyFont="1" applyFill="1" applyBorder="1" applyAlignment="1" applyProtection="1">
      <alignment horizontal="center" wrapText="1"/>
    </xf>
    <xf numFmtId="0" fontId="14" fillId="39" borderId="11" xfId="0" applyNumberFormat="1" applyFont="1" applyFill="1" applyBorder="1" applyAlignment="1" applyProtection="1">
      <alignment horizontal="center" wrapText="1"/>
    </xf>
    <xf numFmtId="0" fontId="35" fillId="2" borderId="9" xfId="0" applyNumberFormat="1" applyFont="1" applyFill="1" applyBorder="1" applyAlignment="1">
      <alignment horizontal="center" vertical="center" wrapText="1"/>
    </xf>
    <xf numFmtId="0" fontId="35" fillId="2" borderId="5" xfId="0" applyNumberFormat="1" applyFont="1" applyFill="1" applyBorder="1" applyAlignment="1">
      <alignment horizontal="center" vertical="center" wrapText="1"/>
    </xf>
    <xf numFmtId="0" fontId="35" fillId="2" borderId="12" xfId="0" applyNumberFormat="1" applyFont="1" applyFill="1" applyBorder="1" applyAlignment="1">
      <alignment horizontal="center" vertical="center" wrapText="1"/>
    </xf>
    <xf numFmtId="0" fontId="35" fillId="2" borderId="5" xfId="0" applyFont="1" applyFill="1" applyBorder="1" applyAlignment="1">
      <alignment horizontal="center" vertical="center" wrapText="1"/>
    </xf>
    <xf numFmtId="0" fontId="35" fillId="2" borderId="12" xfId="0" applyFont="1" applyFill="1" applyBorder="1" applyAlignment="1">
      <alignment horizontal="center" vertical="center" wrapText="1"/>
    </xf>
    <xf numFmtId="0" fontId="10" fillId="51" borderId="2" xfId="0" applyFont="1" applyFill="1" applyBorder="1" applyAlignment="1">
      <alignment horizontal="center" vertical="center" wrapText="1"/>
    </xf>
    <xf numFmtId="0" fontId="10" fillId="0" borderId="2" xfId="0" applyFont="1" applyBorder="1" applyAlignment="1">
      <alignment horizontal="center" vertical="center" wrapText="1"/>
    </xf>
    <xf numFmtId="10" fontId="10" fillId="51" borderId="2" xfId="0" applyNumberFormat="1" applyFont="1" applyFill="1" applyBorder="1" applyAlignment="1">
      <alignment horizontal="center" vertical="center"/>
    </xf>
    <xf numFmtId="0" fontId="10" fillId="0" borderId="2" xfId="0" applyFont="1" applyBorder="1" applyAlignment="1">
      <alignment horizontal="center" vertical="center"/>
    </xf>
    <xf numFmtId="0" fontId="35" fillId="41" borderId="9" xfId="0" applyFont="1" applyFill="1" applyBorder="1" applyAlignment="1">
      <alignment horizontal="center" vertical="center" wrapText="1"/>
    </xf>
    <xf numFmtId="0" fontId="35" fillId="41" borderId="5" xfId="0" applyFont="1" applyFill="1" applyBorder="1" applyAlignment="1">
      <alignment horizontal="center" vertical="center" wrapText="1"/>
    </xf>
    <xf numFmtId="0" fontId="35" fillId="64" borderId="9" xfId="0" applyFont="1" applyFill="1" applyBorder="1" applyAlignment="1">
      <alignment horizontal="center" vertical="center" wrapText="1"/>
    </xf>
    <xf numFmtId="0" fontId="35" fillId="64" borderId="5" xfId="0" applyFont="1" applyFill="1" applyBorder="1" applyAlignment="1">
      <alignment horizontal="center" vertical="center" wrapText="1"/>
    </xf>
    <xf numFmtId="0" fontId="35" fillId="51" borderId="9" xfId="0" applyNumberFormat="1" applyFont="1" applyFill="1" applyBorder="1" applyAlignment="1">
      <alignment horizontal="center" vertical="center" wrapText="1"/>
    </xf>
    <xf numFmtId="0" fontId="21" fillId="51" borderId="5" xfId="0" applyFont="1" applyFill="1" applyBorder="1" applyAlignment="1">
      <alignment horizontal="center" vertical="center" wrapText="1"/>
    </xf>
    <xf numFmtId="0" fontId="21" fillId="51" borderId="12" xfId="0" applyFont="1" applyFill="1" applyBorder="1" applyAlignment="1">
      <alignment horizontal="center" vertical="center" wrapText="1"/>
    </xf>
    <xf numFmtId="0" fontId="35" fillId="42" borderId="9" xfId="0" applyFont="1" applyFill="1" applyBorder="1" applyAlignment="1">
      <alignment horizontal="center" vertical="center" wrapText="1"/>
    </xf>
    <xf numFmtId="0" fontId="35" fillId="42" borderId="5" xfId="0" applyFont="1" applyFill="1" applyBorder="1" applyAlignment="1">
      <alignment horizontal="center" vertical="center" wrapText="1"/>
    </xf>
    <xf numFmtId="0" fontId="35" fillId="42" borderId="12" xfId="0" applyFont="1" applyFill="1" applyBorder="1" applyAlignment="1">
      <alignment horizontal="center" vertical="center" wrapText="1"/>
    </xf>
    <xf numFmtId="0" fontId="35" fillId="51" borderId="10" xfId="0" applyNumberFormat="1" applyFont="1" applyFill="1" applyBorder="1" applyAlignment="1">
      <alignment horizontal="center" vertical="center" wrapText="1"/>
    </xf>
    <xf numFmtId="0" fontId="35" fillId="51" borderId="1" xfId="0" applyNumberFormat="1" applyFont="1" applyFill="1" applyBorder="1" applyAlignment="1">
      <alignment horizontal="center" vertical="center" wrapText="1"/>
    </xf>
    <xf numFmtId="0" fontId="35" fillId="54" borderId="9" xfId="21" applyFont="1" applyFill="1" applyBorder="1" applyAlignment="1">
      <alignment horizontal="center" vertical="center" wrapText="1"/>
    </xf>
    <xf numFmtId="0" fontId="35" fillId="54" borderId="5" xfId="0" applyFont="1" applyFill="1" applyBorder="1" applyAlignment="1">
      <alignment horizontal="center" vertical="center" wrapText="1"/>
    </xf>
    <xf numFmtId="0" fontId="35" fillId="54" borderId="12" xfId="0" applyFont="1" applyFill="1" applyBorder="1" applyAlignment="1">
      <alignment horizontal="center" vertical="center" wrapText="1"/>
    </xf>
    <xf numFmtId="0" fontId="35" fillId="54" borderId="2" xfId="21" applyFont="1" applyFill="1" applyBorder="1" applyAlignment="1">
      <alignment horizontal="center" vertical="center" wrapText="1"/>
    </xf>
    <xf numFmtId="0" fontId="35" fillId="54" borderId="5" xfId="21" applyFont="1" applyFill="1" applyBorder="1" applyAlignment="1">
      <alignment horizontal="center" vertical="center" wrapText="1"/>
    </xf>
    <xf numFmtId="0" fontId="35" fillId="54" borderId="9" xfId="0" applyFont="1" applyFill="1" applyBorder="1" applyAlignment="1">
      <alignment horizontal="center" vertical="center" wrapText="1"/>
    </xf>
    <xf numFmtId="0" fontId="35" fillId="54" borderId="12" xfId="21" applyFont="1" applyFill="1" applyBorder="1" applyAlignment="1">
      <alignment horizontal="center" vertical="center" wrapText="1"/>
    </xf>
    <xf numFmtId="0" fontId="15" fillId="54" borderId="5" xfId="0" applyNumberFormat="1" applyFont="1" applyFill="1" applyBorder="1" applyAlignment="1">
      <alignment horizontal="center" vertical="center" wrapText="1"/>
    </xf>
    <xf numFmtId="0" fontId="15" fillId="54" borderId="2" xfId="0" applyNumberFormat="1" applyFont="1" applyFill="1" applyBorder="1" applyAlignment="1">
      <alignment horizontal="center" vertical="center" wrapText="1"/>
    </xf>
    <xf numFmtId="0" fontId="15" fillId="54" borderId="9" xfId="0" applyNumberFormat="1" applyFont="1" applyFill="1" applyBorder="1" applyAlignment="1">
      <alignment horizontal="center" vertical="center" wrapText="1"/>
    </xf>
    <xf numFmtId="0" fontId="0" fillId="54" borderId="5" xfId="0" applyFill="1" applyBorder="1" applyAlignment="1">
      <alignment horizontal="center" vertical="center" wrapText="1"/>
    </xf>
    <xf numFmtId="0" fontId="0" fillId="54" borderId="12" xfId="0" applyFill="1" applyBorder="1" applyAlignment="1">
      <alignment horizontal="center" vertical="center" wrapText="1"/>
    </xf>
    <xf numFmtId="0" fontId="83" fillId="55" borderId="10" xfId="0" applyFont="1" applyFill="1" applyBorder="1" applyAlignment="1">
      <alignment horizontal="center" vertical="center" wrapText="1"/>
    </xf>
    <xf numFmtId="0" fontId="83" fillId="55" borderId="1" xfId="0" applyFont="1" applyFill="1" applyBorder="1" applyAlignment="1">
      <alignment horizontal="center" vertical="center" wrapText="1"/>
    </xf>
    <xf numFmtId="0" fontId="84" fillId="55" borderId="1" xfId="0" applyFont="1" applyFill="1" applyBorder="1" applyAlignment="1">
      <alignment vertical="center" wrapText="1"/>
    </xf>
    <xf numFmtId="0" fontId="87" fillId="39" borderId="0" xfId="0" applyNumberFormat="1" applyFont="1" applyFill="1" applyBorder="1" applyAlignment="1">
      <alignment horizontal="center" vertical="center" wrapText="1"/>
    </xf>
    <xf numFmtId="0" fontId="87" fillId="0" borderId="0" xfId="0" applyFont="1" applyAlignment="1">
      <alignment horizontal="center" vertical="center" wrapText="1"/>
    </xf>
    <xf numFmtId="0" fontId="87" fillId="0" borderId="0" xfId="0" applyFont="1" applyAlignment="1">
      <alignment vertical="center" wrapText="1"/>
    </xf>
    <xf numFmtId="0" fontId="87" fillId="0" borderId="1" xfId="0" applyFont="1" applyBorder="1" applyAlignment="1">
      <alignment horizontal="center" vertical="center" wrapText="1"/>
    </xf>
    <xf numFmtId="0" fontId="87" fillId="0" borderId="1" xfId="0" applyFont="1" applyBorder="1" applyAlignment="1">
      <alignment vertical="center" wrapText="1"/>
    </xf>
    <xf numFmtId="0" fontId="15" fillId="55" borderId="1" xfId="0" applyNumberFormat="1" applyFont="1" applyFill="1" applyBorder="1" applyAlignment="1">
      <alignment horizontal="center" vertical="center" wrapText="1"/>
    </xf>
    <xf numFmtId="0" fontId="15" fillId="55" borderId="11" xfId="0" applyNumberFormat="1" applyFont="1" applyFill="1" applyBorder="1" applyAlignment="1">
      <alignment horizontal="center" vertical="center" wrapText="1"/>
    </xf>
    <xf numFmtId="0" fontId="15" fillId="54" borderId="10" xfId="0" applyNumberFormat="1" applyFont="1" applyFill="1" applyBorder="1" applyAlignment="1">
      <alignment horizontal="center" vertical="center" wrapText="1"/>
    </xf>
    <xf numFmtId="0" fontId="0" fillId="54" borderId="1" xfId="0" applyFill="1" applyBorder="1" applyAlignment="1">
      <alignment horizontal="center" vertical="center" wrapText="1"/>
    </xf>
    <xf numFmtId="0" fontId="0" fillId="54" borderId="11" xfId="0" applyFill="1" applyBorder="1" applyAlignment="1">
      <alignment horizontal="center" vertical="center" wrapText="1"/>
    </xf>
    <xf numFmtId="0" fontId="15" fillId="54" borderId="0" xfId="0" applyNumberFormat="1" applyFont="1" applyFill="1" applyBorder="1" applyAlignment="1">
      <alignment horizontal="center" vertical="center" wrapText="1"/>
    </xf>
    <xf numFmtId="0" fontId="0" fillId="55" borderId="5" xfId="0" applyNumberFormat="1" applyFont="1" applyFill="1" applyBorder="1" applyAlignment="1">
      <alignment wrapText="1"/>
    </xf>
    <xf numFmtId="0" fontId="10" fillId="6" borderId="2" xfId="0" applyFont="1" applyFill="1" applyBorder="1" applyAlignment="1">
      <alignment horizontal="center" vertical="center" textRotation="255"/>
    </xf>
    <xf numFmtId="0" fontId="15" fillId="10" borderId="26"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10" borderId="27" xfId="0" applyNumberFormat="1" applyFont="1" applyFill="1" applyBorder="1" applyAlignment="1">
      <alignment horizontal="center" vertical="center" wrapText="1"/>
    </xf>
    <xf numFmtId="0" fontId="15" fillId="6" borderId="26" xfId="0" applyNumberFormat="1" applyFont="1" applyFill="1" applyBorder="1" applyAlignment="1">
      <alignment horizontal="center" vertical="center" wrapText="1"/>
    </xf>
    <xf numFmtId="0" fontId="0" fillId="0" borderId="1" xfId="0" applyNumberFormat="1" applyFont="1" applyFill="1" applyBorder="1" applyAlignment="1">
      <alignment wrapText="1"/>
    </xf>
    <xf numFmtId="0" fontId="15" fillId="6" borderId="27" xfId="0" applyNumberFormat="1" applyFont="1" applyFill="1" applyBorder="1" applyAlignment="1">
      <alignment horizontal="center" vertical="center" wrapText="1"/>
    </xf>
    <xf numFmtId="0" fontId="15" fillId="6" borderId="1" xfId="0" applyNumberFormat="1" applyFont="1" applyFill="1" applyBorder="1" applyAlignment="1">
      <alignment horizontal="center"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15" fillId="6" borderId="21" xfId="0" applyNumberFormat="1" applyFont="1" applyFill="1" applyBorder="1" applyAlignment="1">
      <alignment horizontal="center" vertical="center" wrapText="1"/>
    </xf>
    <xf numFmtId="0" fontId="15" fillId="6" borderId="0" xfId="0" applyNumberFormat="1" applyFont="1" applyFill="1" applyBorder="1" applyAlignment="1">
      <alignment horizontal="center" vertical="center" wrapText="1"/>
    </xf>
    <xf numFmtId="0" fontId="15" fillId="6" borderId="22" xfId="0" applyNumberFormat="1" applyFont="1" applyFill="1" applyBorder="1" applyAlignment="1">
      <alignment horizontal="center" vertical="center" wrapText="1"/>
    </xf>
    <xf numFmtId="0" fontId="15" fillId="10" borderId="21" xfId="0" applyNumberFormat="1" applyFont="1" applyFill="1" applyBorder="1" applyAlignment="1">
      <alignment horizontal="center" vertical="center" wrapText="1"/>
    </xf>
    <xf numFmtId="0" fontId="15" fillId="10" borderId="0" xfId="0" applyNumberFormat="1" applyFont="1" applyFill="1" applyBorder="1" applyAlignment="1">
      <alignment horizontal="center" vertical="center" wrapText="1"/>
    </xf>
    <xf numFmtId="0" fontId="15" fillId="10" borderId="22" xfId="0" applyNumberFormat="1" applyFont="1" applyFill="1" applyBorder="1" applyAlignment="1">
      <alignment horizontal="center" vertical="center" wrapText="1"/>
    </xf>
    <xf numFmtId="0" fontId="22" fillId="36" borderId="18" xfId="0" applyNumberFormat="1" applyFont="1" applyFill="1" applyBorder="1" applyAlignment="1">
      <alignment horizontal="center" vertical="center" wrapText="1"/>
    </xf>
    <xf numFmtId="0" fontId="22" fillId="36" borderId="19" xfId="0" applyNumberFormat="1" applyFont="1" applyFill="1" applyBorder="1" applyAlignment="1">
      <alignment horizontal="center" vertical="center" wrapText="1"/>
    </xf>
    <xf numFmtId="0" fontId="22" fillId="36" borderId="3" xfId="0" applyNumberFormat="1" applyFont="1" applyFill="1" applyBorder="1" applyAlignment="1">
      <alignment horizontal="center" vertical="center" wrapText="1"/>
    </xf>
    <xf numFmtId="0" fontId="22" fillId="36" borderId="0" xfId="0" applyNumberFormat="1" applyFont="1" applyFill="1" applyBorder="1" applyAlignment="1">
      <alignment horizontal="center" vertical="center" wrapText="1"/>
    </xf>
    <xf numFmtId="0" fontId="22" fillId="36" borderId="10" xfId="0" applyNumberFormat="1" applyFont="1" applyFill="1" applyBorder="1" applyAlignment="1">
      <alignment horizontal="center" vertical="center" wrapText="1"/>
    </xf>
    <xf numFmtId="0" fontId="22" fillId="36" borderId="1" xfId="0" applyNumberFormat="1" applyFont="1" applyFill="1" applyBorder="1" applyAlignment="1">
      <alignment horizontal="center" vertical="center" wrapText="1"/>
    </xf>
    <xf numFmtId="0" fontId="13" fillId="37" borderId="8" xfId="0" applyNumberFormat="1" applyFont="1" applyFill="1" applyBorder="1" applyAlignment="1">
      <alignment horizontal="center" vertical="center" wrapText="1"/>
    </xf>
    <xf numFmtId="0" fontId="15" fillId="10" borderId="2" xfId="0" applyNumberFormat="1" applyFont="1" applyFill="1" applyBorder="1" applyAlignment="1">
      <alignment horizontal="center" vertical="center" wrapText="1"/>
    </xf>
    <xf numFmtId="0" fontId="13" fillId="37" borderId="2" xfId="0" applyNumberFormat="1" applyFont="1" applyFill="1" applyBorder="1" applyAlignment="1">
      <alignment horizontal="center" vertical="center" wrapText="1"/>
    </xf>
    <xf numFmtId="0" fontId="15" fillId="36" borderId="2" xfId="0" applyNumberFormat="1" applyFont="1" applyFill="1" applyBorder="1" applyAlignment="1">
      <alignment horizontal="center" vertical="center" wrapText="1"/>
    </xf>
    <xf numFmtId="0" fontId="15" fillId="10" borderId="3" xfId="0" applyNumberFormat="1" applyFont="1" applyFill="1" applyBorder="1" applyAlignment="1">
      <alignment horizontal="center" vertical="center" wrapText="1"/>
    </xf>
    <xf numFmtId="0" fontId="0" fillId="48" borderId="55" xfId="0" applyFill="1" applyBorder="1" applyAlignment="1">
      <alignment vertical="center" wrapText="1"/>
    </xf>
    <xf numFmtId="0" fontId="0" fillId="48" borderId="56" xfId="0" applyFill="1" applyBorder="1" applyAlignment="1">
      <alignment vertical="center" wrapText="1"/>
    </xf>
    <xf numFmtId="0" fontId="41" fillId="41" borderId="14" xfId="0" applyFont="1" applyFill="1" applyBorder="1" applyAlignment="1">
      <alignment horizontal="center" vertical="center" wrapText="1"/>
    </xf>
    <xf numFmtId="0" fontId="41" fillId="41" borderId="15" xfId="0" applyFont="1" applyFill="1" applyBorder="1" applyAlignment="1">
      <alignment horizontal="center" vertical="center" wrapText="1"/>
    </xf>
    <xf numFmtId="0" fontId="14" fillId="39" borderId="7" xfId="0" applyFont="1" applyFill="1" applyBorder="1" applyAlignment="1">
      <alignment horizontal="center" vertical="center" wrapText="1"/>
    </xf>
    <xf numFmtId="0" fontId="14" fillId="39" borderId="6" xfId="0" applyFont="1" applyFill="1" applyBorder="1" applyAlignment="1">
      <alignment horizontal="center" vertical="center" wrapText="1"/>
    </xf>
    <xf numFmtId="0" fontId="14" fillId="39" borderId="8" xfId="0" applyFont="1" applyFill="1" applyBorder="1" applyAlignment="1">
      <alignment horizontal="center" vertical="center" wrapText="1"/>
    </xf>
    <xf numFmtId="0" fontId="0" fillId="36" borderId="18" xfId="0" applyFill="1" applyBorder="1" applyAlignment="1" applyProtection="1">
      <alignment horizontal="center" vertical="center" wrapText="1"/>
      <protection locked="0"/>
    </xf>
    <xf numFmtId="0" fontId="0" fillId="36" borderId="20" xfId="0" applyFont="1" applyFill="1" applyBorder="1" applyAlignment="1" applyProtection="1">
      <alignment horizontal="center" vertical="center" wrapText="1"/>
      <protection locked="0"/>
    </xf>
    <xf numFmtId="0" fontId="54" fillId="41" borderId="18" xfId="0" applyFont="1" applyFill="1" applyBorder="1" applyAlignment="1" applyProtection="1">
      <alignment horizontal="center" vertical="center" wrapText="1"/>
      <protection locked="0"/>
    </xf>
    <xf numFmtId="0" fontId="54" fillId="41" borderId="19" xfId="0" applyFont="1" applyFill="1" applyBorder="1" applyAlignment="1" applyProtection="1">
      <alignment horizontal="center" vertical="center" wrapText="1"/>
      <protection locked="0"/>
    </xf>
    <xf numFmtId="0" fontId="54" fillId="41" borderId="20" xfId="0" applyFont="1" applyFill="1" applyBorder="1" applyAlignment="1" applyProtection="1">
      <alignment horizontal="center" vertical="center" wrapText="1"/>
      <protection locked="0"/>
    </xf>
    <xf numFmtId="0" fontId="54" fillId="41" borderId="3" xfId="0" applyFont="1" applyFill="1" applyBorder="1" applyAlignment="1" applyProtection="1">
      <alignment horizontal="center" vertical="center" wrapText="1"/>
      <protection locked="0"/>
    </xf>
    <xf numFmtId="0" fontId="54" fillId="41" borderId="0" xfId="0" applyFont="1" applyFill="1" applyBorder="1" applyAlignment="1" applyProtection="1">
      <alignment horizontal="center" vertical="center" wrapText="1"/>
      <protection locked="0"/>
    </xf>
    <xf numFmtId="0" fontId="54" fillId="41" borderId="4" xfId="0" applyFont="1" applyFill="1" applyBorder="1" applyAlignment="1" applyProtection="1">
      <alignment horizontal="center" vertical="center" wrapText="1"/>
      <protection locked="0"/>
    </xf>
    <xf numFmtId="0" fontId="54" fillId="41" borderId="2" xfId="0" applyFont="1" applyFill="1" applyBorder="1" applyAlignment="1" applyProtection="1">
      <alignment vertical="center" wrapText="1"/>
      <protection locked="0"/>
    </xf>
    <xf numFmtId="0" fontId="28" fillId="41" borderId="2" xfId="0" applyFont="1" applyFill="1" applyBorder="1" applyAlignment="1" applyProtection="1">
      <alignment vertical="center" wrapText="1"/>
      <protection locked="0"/>
    </xf>
    <xf numFmtId="0" fontId="28" fillId="56" borderId="2" xfId="0" applyFont="1" applyFill="1" applyBorder="1" applyAlignment="1" applyProtection="1">
      <alignment horizontal="center" wrapText="1"/>
      <protection locked="0"/>
    </xf>
    <xf numFmtId="0" fontId="28" fillId="41" borderId="2" xfId="0" applyFont="1" applyFill="1" applyBorder="1" applyAlignment="1" applyProtection="1">
      <alignment horizontal="center" wrapText="1"/>
      <protection locked="0"/>
    </xf>
    <xf numFmtId="0" fontId="28" fillId="40" borderId="2" xfId="0" applyFont="1" applyFill="1" applyBorder="1" applyAlignment="1" applyProtection="1">
      <alignment horizontal="center" wrapText="1"/>
      <protection locked="0"/>
    </xf>
    <xf numFmtId="0" fontId="54" fillId="56" borderId="2" xfId="0" applyFont="1" applyFill="1" applyBorder="1" applyAlignment="1" applyProtection="1">
      <alignment horizontal="center" wrapText="1"/>
      <protection locked="0"/>
    </xf>
    <xf numFmtId="0" fontId="54" fillId="40" borderId="9" xfId="0" applyFont="1" applyFill="1" applyBorder="1" applyAlignment="1" applyProtection="1">
      <alignment horizontal="center" wrapText="1"/>
      <protection locked="0"/>
    </xf>
    <xf numFmtId="0" fontId="54" fillId="40" borderId="5" xfId="0" applyFont="1" applyFill="1" applyBorder="1" applyAlignment="1" applyProtection="1">
      <alignment horizontal="center" wrapText="1"/>
      <protection locked="0"/>
    </xf>
    <xf numFmtId="0" fontId="54" fillId="40" borderId="12" xfId="0" applyFont="1" applyFill="1" applyBorder="1" applyAlignment="1" applyProtection="1">
      <alignment horizontal="center" wrapText="1"/>
      <protection locked="0"/>
    </xf>
    <xf numFmtId="168" fontId="13" fillId="0" borderId="2" xfId="0" applyNumberFormat="1" applyFont="1" applyFill="1" applyBorder="1" applyAlignment="1">
      <alignment horizontal="center" vertical="center" wrapText="1"/>
    </xf>
    <xf numFmtId="0" fontId="12" fillId="47" borderId="0" xfId="0" applyNumberFormat="1" applyFont="1" applyFill="1" applyBorder="1" applyAlignment="1">
      <alignment horizontal="center" vertical="center" wrapText="1"/>
    </xf>
    <xf numFmtId="0" fontId="12" fillId="47" borderId="1" xfId="0" applyNumberFormat="1" applyFont="1" applyFill="1" applyBorder="1" applyAlignment="1">
      <alignment horizontal="center" vertical="center" wrapText="1"/>
    </xf>
    <xf numFmtId="168" fontId="26" fillId="38" borderId="9" xfId="0" applyNumberFormat="1" applyFont="1" applyFill="1" applyBorder="1" applyAlignment="1">
      <alignment horizontal="left" wrapText="1"/>
    </xf>
    <xf numFmtId="168" fontId="26" fillId="38" borderId="12" xfId="0" applyNumberFormat="1" applyFont="1" applyFill="1" applyBorder="1" applyAlignment="1">
      <alignment horizontal="left" wrapText="1"/>
    </xf>
    <xf numFmtId="0" fontId="54" fillId="46" borderId="0" xfId="0" applyFont="1" applyFill="1" applyAlignment="1">
      <alignment horizontal="center" vertical="center"/>
    </xf>
    <xf numFmtId="0" fontId="52" fillId="54" borderId="2" xfId="7" applyFont="1" applyFill="1" applyBorder="1" applyAlignment="1">
      <alignment horizontal="center" vertical="center" wrapText="1"/>
    </xf>
    <xf numFmtId="0" fontId="10" fillId="48" borderId="0" xfId="0" applyFont="1" applyFill="1" applyAlignment="1">
      <alignment vertical="center" wrapText="1"/>
    </xf>
    <xf numFmtId="0" fontId="0" fillId="48" borderId="0" xfId="0" applyFill="1" applyAlignment="1">
      <alignment vertical="center" wrapText="1"/>
    </xf>
    <xf numFmtId="0" fontId="76" fillId="39" borderId="2" xfId="7" applyFont="1" applyFill="1" applyBorder="1" applyAlignment="1">
      <alignment horizontal="center" vertical="center" wrapText="1"/>
    </xf>
    <xf numFmtId="0" fontId="28" fillId="39" borderId="2" xfId="0" applyFont="1" applyFill="1" applyBorder="1" applyAlignment="1">
      <alignment horizontal="center" vertical="center" wrapText="1"/>
    </xf>
    <xf numFmtId="0" fontId="51" fillId="3" borderId="2" xfId="7" applyFont="1" applyFill="1" applyBorder="1" applyAlignment="1">
      <alignment horizontal="center" vertical="center" wrapText="1"/>
    </xf>
    <xf numFmtId="0" fontId="0" fillId="0" borderId="2" xfId="0" applyBorder="1" applyAlignment="1">
      <alignment vertical="center"/>
    </xf>
    <xf numFmtId="0" fontId="51" fillId="54" borderId="2" xfId="7" applyFont="1" applyFill="1" applyBorder="1" applyAlignment="1">
      <alignment horizontal="center" vertical="center" wrapText="1"/>
    </xf>
    <xf numFmtId="0" fontId="0" fillId="0" borderId="2" xfId="0" applyBorder="1" applyAlignment="1">
      <alignment vertical="center" wrapText="1"/>
    </xf>
    <xf numFmtId="0" fontId="51" fillId="61" borderId="2" xfId="7" applyFont="1" applyFill="1" applyBorder="1" applyAlignment="1">
      <alignment horizontal="center" vertical="center" wrapText="1"/>
    </xf>
    <xf numFmtId="0" fontId="51" fillId="41" borderId="2" xfId="7" applyFont="1" applyFill="1" applyBorder="1" applyAlignment="1">
      <alignment horizontal="center" vertical="center" wrapText="1"/>
    </xf>
    <xf numFmtId="0" fontId="54" fillId="5" borderId="1" xfId="0" applyFont="1" applyFill="1" applyBorder="1" applyAlignment="1">
      <alignment horizontal="center" vertical="center"/>
    </xf>
    <xf numFmtId="0" fontId="54" fillId="35" borderId="1" xfId="0" applyFont="1" applyFill="1" applyBorder="1" applyAlignment="1">
      <alignment horizontal="center" vertical="center"/>
    </xf>
    <xf numFmtId="0" fontId="54" fillId="65" borderId="1" xfId="0" applyFont="1" applyFill="1" applyBorder="1" applyAlignment="1">
      <alignment horizontal="center" vertical="center"/>
    </xf>
    <xf numFmtId="0" fontId="72" fillId="64" borderId="2" xfId="0" applyNumberFormat="1" applyFont="1" applyFill="1" applyBorder="1" applyAlignment="1">
      <alignment horizontal="center" vertical="center" wrapText="1"/>
    </xf>
    <xf numFmtId="0" fontId="72" fillId="64" borderId="2" xfId="0" applyFont="1" applyFill="1" applyBorder="1" applyAlignment="1">
      <alignment horizontal="center" vertical="center" wrapText="1"/>
    </xf>
    <xf numFmtId="0" fontId="51" fillId="55" borderId="2" xfId="7" applyFont="1" applyFill="1" applyBorder="1" applyAlignment="1">
      <alignment horizontal="center" vertical="center" wrapText="1"/>
    </xf>
    <xf numFmtId="0" fontId="52" fillId="0" borderId="2" xfId="7" applyFont="1" applyBorder="1" applyAlignment="1">
      <alignment horizontal="center" vertical="center" wrapText="1"/>
    </xf>
    <xf numFmtId="0" fontId="52" fillId="40" borderId="2" xfId="7" applyFont="1" applyFill="1" applyBorder="1" applyAlignment="1">
      <alignment horizontal="center" vertical="center" wrapText="1"/>
    </xf>
    <xf numFmtId="0" fontId="52" fillId="41" borderId="2" xfId="7" applyFont="1" applyFill="1" applyBorder="1" applyAlignment="1">
      <alignment horizontal="center" vertical="center" wrapText="1"/>
    </xf>
    <xf numFmtId="0" fontId="52" fillId="35" borderId="2" xfId="7" applyFont="1" applyFill="1" applyBorder="1" applyAlignment="1">
      <alignment horizontal="center" vertical="center" wrapText="1"/>
    </xf>
    <xf numFmtId="0" fontId="52" fillId="65" borderId="2" xfId="7" applyFont="1" applyFill="1" applyBorder="1" applyAlignment="1">
      <alignment horizontal="center" vertical="center" wrapText="1"/>
    </xf>
    <xf numFmtId="0" fontId="77" fillId="55" borderId="2" xfId="7" applyFont="1" applyFill="1" applyBorder="1" applyAlignment="1">
      <alignment horizontal="center" vertical="center" wrapText="1"/>
    </xf>
    <xf numFmtId="0" fontId="14" fillId="36" borderId="7" xfId="0" applyFont="1" applyFill="1" applyBorder="1" applyAlignment="1" applyProtection="1">
      <alignment horizontal="center" wrapText="1"/>
      <protection locked="0"/>
    </xf>
    <xf numFmtId="0" fontId="14" fillId="36" borderId="8" xfId="0" applyFont="1" applyFill="1" applyBorder="1" applyAlignment="1" applyProtection="1">
      <alignment horizontal="center" wrapText="1"/>
      <protection locked="0"/>
    </xf>
    <xf numFmtId="0" fontId="32" fillId="49" borderId="5" xfId="51" applyFont="1" applyFill="1" applyBorder="1" applyAlignment="1">
      <alignment horizontal="center" vertical="top" wrapText="1"/>
    </xf>
    <xf numFmtId="0" fontId="32" fillId="49" borderId="9" xfId="51" applyFont="1" applyFill="1" applyBorder="1" applyAlignment="1">
      <alignment horizontal="center" vertical="top" wrapText="1"/>
    </xf>
    <xf numFmtId="0" fontId="32" fillId="49" borderId="12" xfId="51" applyFont="1" applyFill="1" applyBorder="1" applyAlignment="1">
      <alignment horizontal="center" vertical="top" wrapText="1"/>
    </xf>
    <xf numFmtId="9" fontId="0" fillId="49" borderId="9" xfId="0" applyNumberFormat="1" applyFont="1" applyFill="1" applyBorder="1" applyAlignment="1">
      <alignment horizontal="center" wrapText="1"/>
    </xf>
    <xf numFmtId="9" fontId="18" fillId="49" borderId="5" xfId="0" applyNumberFormat="1" applyFont="1" applyFill="1" applyBorder="1" applyAlignment="1">
      <alignment horizontal="center" wrapText="1"/>
    </xf>
    <xf numFmtId="9" fontId="18" fillId="49" borderId="12" xfId="0" applyNumberFormat="1" applyFont="1" applyFill="1" applyBorder="1" applyAlignment="1">
      <alignment horizontal="center" wrapText="1"/>
    </xf>
    <xf numFmtId="9" fontId="14" fillId="4" borderId="9" xfId="2" applyFont="1" applyFill="1" applyBorder="1" applyAlignment="1">
      <alignment horizontal="center" vertical="center"/>
    </xf>
    <xf numFmtId="9" fontId="14" fillId="4" borderId="5" xfId="2" applyFont="1" applyFill="1" applyBorder="1" applyAlignment="1">
      <alignment horizontal="center" vertical="center"/>
    </xf>
    <xf numFmtId="0" fontId="0" fillId="49" borderId="2" xfId="0" applyFont="1" applyFill="1" applyBorder="1" applyAlignment="1">
      <alignment horizontal="right"/>
    </xf>
    <xf numFmtId="0" fontId="18" fillId="49" borderId="2" xfId="0" applyFont="1" applyFill="1" applyBorder="1" applyAlignment="1">
      <alignment horizontal="right"/>
    </xf>
    <xf numFmtId="0" fontId="0" fillId="49" borderId="2" xfId="0" applyFont="1" applyFill="1" applyBorder="1" applyAlignment="1">
      <alignment horizontal="center"/>
    </xf>
    <xf numFmtId="0" fontId="21" fillId="45" borderId="9" xfId="0" applyNumberFormat="1" applyFont="1" applyFill="1" applyBorder="1" applyAlignment="1">
      <alignment horizontal="left" vertical="center" wrapText="1"/>
    </xf>
    <xf numFmtId="0" fontId="21" fillId="45" borderId="5" xfId="0" applyNumberFormat="1" applyFont="1" applyFill="1" applyBorder="1" applyAlignment="1">
      <alignment horizontal="left" vertical="center" wrapText="1"/>
    </xf>
    <xf numFmtId="0" fontId="21" fillId="45" borderId="12" xfId="0" applyNumberFormat="1" applyFont="1" applyFill="1" applyBorder="1" applyAlignment="1">
      <alignment horizontal="left" vertical="center" wrapText="1"/>
    </xf>
    <xf numFmtId="0" fontId="21" fillId="45" borderId="9" xfId="0" applyNumberFormat="1" applyFont="1" applyFill="1" applyBorder="1" applyAlignment="1">
      <alignment horizontal="left" vertical="center"/>
    </xf>
    <xf numFmtId="0" fontId="21" fillId="45" borderId="5" xfId="0" applyNumberFormat="1" applyFont="1" applyFill="1" applyBorder="1" applyAlignment="1">
      <alignment horizontal="left" vertical="center"/>
    </xf>
    <xf numFmtId="0" fontId="21" fillId="45" borderId="12" xfId="0" applyNumberFormat="1" applyFont="1" applyFill="1" applyBorder="1" applyAlignment="1">
      <alignment horizontal="left" vertical="center"/>
    </xf>
    <xf numFmtId="0" fontId="14" fillId="4" borderId="9" xfId="0" applyNumberFormat="1" applyFont="1" applyFill="1" applyBorder="1" applyAlignment="1">
      <alignment horizontal="center" vertical="center"/>
    </xf>
    <xf numFmtId="0" fontId="14" fillId="4" borderId="5" xfId="0" applyNumberFormat="1" applyFont="1" applyFill="1" applyBorder="1" applyAlignment="1">
      <alignment horizontal="center" vertical="center"/>
    </xf>
    <xf numFmtId="0" fontId="10" fillId="34" borderId="2" xfId="0" applyNumberFormat="1" applyFont="1" applyFill="1" applyBorder="1" applyAlignment="1">
      <alignment horizontal="center" wrapText="1"/>
    </xf>
    <xf numFmtId="9" fontId="18" fillId="45" borderId="9" xfId="2" applyFont="1" applyFill="1" applyBorder="1" applyAlignment="1">
      <alignment horizontal="center" vertical="center" wrapText="1"/>
    </xf>
    <xf numFmtId="9" fontId="18" fillId="45" borderId="5" xfId="2" applyFont="1" applyFill="1" applyBorder="1" applyAlignment="1">
      <alignment horizontal="center" vertical="center" wrapText="1"/>
    </xf>
    <xf numFmtId="9" fontId="18" fillId="45" borderId="12" xfId="2" applyFont="1" applyFill="1" applyBorder="1" applyAlignment="1">
      <alignment horizontal="center" vertical="center" wrapText="1"/>
    </xf>
    <xf numFmtId="9" fontId="0" fillId="45" borderId="2" xfId="0" applyNumberFormat="1" applyFont="1" applyFill="1" applyBorder="1" applyAlignment="1">
      <alignment horizontal="left" vertical="center" wrapText="1"/>
    </xf>
    <xf numFmtId="9" fontId="18" fillId="45" borderId="2" xfId="0" applyNumberFormat="1" applyFont="1" applyFill="1" applyBorder="1" applyAlignment="1">
      <alignment horizontal="left" vertical="center" wrapText="1"/>
    </xf>
    <xf numFmtId="0" fontId="30" fillId="49" borderId="2" xfId="51" applyFont="1" applyFill="1" applyBorder="1" applyAlignment="1">
      <alignment horizontal="center" vertical="top" wrapText="1"/>
    </xf>
    <xf numFmtId="0" fontId="10" fillId="40" borderId="2" xfId="0" applyNumberFormat="1" applyFont="1" applyFill="1" applyBorder="1" applyAlignment="1">
      <alignment horizontal="center" wrapText="1"/>
    </xf>
    <xf numFmtId="0" fontId="10" fillId="40" borderId="2" xfId="0" applyFont="1" applyFill="1" applyBorder="1" applyAlignment="1">
      <alignment horizontal="center"/>
    </xf>
    <xf numFmtId="0" fontId="32" fillId="49" borderId="2" xfId="51" applyFont="1" applyFill="1" applyBorder="1" applyAlignment="1">
      <alignment horizontal="center" vertical="top" wrapText="1"/>
    </xf>
    <xf numFmtId="0" fontId="18" fillId="49" borderId="2" xfId="0" applyFont="1" applyFill="1" applyBorder="1" applyAlignment="1">
      <alignment horizontal="center"/>
    </xf>
    <xf numFmtId="9" fontId="0" fillId="49" borderId="2" xfId="0" applyNumberFormat="1" applyFont="1" applyFill="1" applyBorder="1" applyAlignment="1">
      <alignment horizontal="center" wrapText="1"/>
    </xf>
    <xf numFmtId="9" fontId="18" fillId="49" borderId="2" xfId="0" applyNumberFormat="1" applyFont="1" applyFill="1" applyBorder="1" applyAlignment="1">
      <alignment horizontal="center" wrapText="1"/>
    </xf>
    <xf numFmtId="0" fontId="10" fillId="78" borderId="19" xfId="0" applyFont="1" applyFill="1" applyBorder="1" applyAlignment="1">
      <alignment horizontal="center" vertical="center" wrapText="1"/>
    </xf>
    <xf numFmtId="0" fontId="98" fillId="77" borderId="19" xfId="0" applyFont="1" applyFill="1" applyBorder="1" applyAlignment="1">
      <alignment horizontal="center" vertical="center" wrapText="1"/>
    </xf>
    <xf numFmtId="0" fontId="10" fillId="76" borderId="19" xfId="0" applyFont="1" applyFill="1" applyBorder="1" applyAlignment="1">
      <alignment horizontal="center" vertical="center" wrapText="1"/>
    </xf>
    <xf numFmtId="0" fontId="10" fillId="75" borderId="19" xfId="0" applyFont="1" applyFill="1" applyBorder="1" applyAlignment="1">
      <alignment horizontal="center" vertical="center" wrapText="1"/>
    </xf>
    <xf numFmtId="0" fontId="28" fillId="37" borderId="9" xfId="0" applyNumberFormat="1" applyFont="1" applyFill="1" applyBorder="1" applyAlignment="1">
      <alignment horizontal="center" vertical="center" wrapText="1"/>
    </xf>
    <xf numFmtId="0" fontId="28" fillId="37" borderId="5" xfId="0" applyNumberFormat="1" applyFont="1" applyFill="1" applyBorder="1" applyAlignment="1">
      <alignment horizontal="center" vertical="center" wrapText="1"/>
    </xf>
    <xf numFmtId="0" fontId="28" fillId="37" borderId="12" xfId="0" applyNumberFormat="1" applyFont="1" applyFill="1" applyBorder="1" applyAlignment="1">
      <alignment horizontal="center" vertical="center" wrapText="1"/>
    </xf>
    <xf numFmtId="0" fontId="28" fillId="37" borderId="9" xfId="0" applyNumberFormat="1" applyFont="1" applyFill="1" applyBorder="1" applyAlignment="1">
      <alignment horizontal="center" vertical="center"/>
    </xf>
    <xf numFmtId="0" fontId="28" fillId="37" borderId="5" xfId="0" applyNumberFormat="1" applyFont="1" applyFill="1" applyBorder="1" applyAlignment="1">
      <alignment horizontal="center" vertical="center"/>
    </xf>
    <xf numFmtId="0" fontId="28" fillId="37" borderId="12" xfId="0" applyNumberFormat="1" applyFont="1" applyFill="1" applyBorder="1" applyAlignment="1">
      <alignment horizontal="center" vertical="center"/>
    </xf>
    <xf numFmtId="0" fontId="13" fillId="75" borderId="9" xfId="0" applyNumberFormat="1" applyFont="1" applyFill="1" applyBorder="1" applyAlignment="1">
      <alignment horizontal="center" vertical="center" wrapText="1"/>
    </xf>
    <xf numFmtId="0" fontId="13" fillId="75" borderId="5" xfId="0" applyNumberFormat="1" applyFont="1" applyFill="1" applyBorder="1" applyAlignment="1">
      <alignment horizontal="center" vertical="center" wrapText="1"/>
    </xf>
    <xf numFmtId="0" fontId="13" fillId="75" borderId="12" xfId="0" applyNumberFormat="1" applyFont="1" applyFill="1" applyBorder="1" applyAlignment="1">
      <alignment horizontal="center" vertical="center" wrapText="1"/>
    </xf>
    <xf numFmtId="0" fontId="10" fillId="77" borderId="18" xfId="0" applyFont="1" applyFill="1" applyBorder="1" applyAlignment="1">
      <alignment horizontal="center" vertical="center" wrapText="1"/>
    </xf>
    <xf numFmtId="0" fontId="10" fillId="77" borderId="19" xfId="0" applyFont="1" applyFill="1" applyBorder="1" applyAlignment="1">
      <alignment horizontal="center" vertical="center" wrapText="1"/>
    </xf>
    <xf numFmtId="0" fontId="10" fillId="77" borderId="20" xfId="0" applyFont="1" applyFill="1" applyBorder="1" applyAlignment="1">
      <alignment horizontal="center" vertical="center" wrapText="1"/>
    </xf>
    <xf numFmtId="0" fontId="10" fillId="76" borderId="18" xfId="0" applyFont="1" applyFill="1" applyBorder="1" applyAlignment="1">
      <alignment horizontal="center" vertical="center" wrapText="1"/>
    </xf>
    <xf numFmtId="0" fontId="10" fillId="76" borderId="20" xfId="0" applyFont="1" applyFill="1" applyBorder="1" applyAlignment="1">
      <alignment horizontal="center" vertical="center" wrapText="1"/>
    </xf>
    <xf numFmtId="0" fontId="10" fillId="75" borderId="18" xfId="0" applyFont="1" applyFill="1" applyBorder="1" applyAlignment="1">
      <alignment horizontal="center" vertical="center" wrapText="1"/>
    </xf>
    <xf numFmtId="0" fontId="10" fillId="75" borderId="20" xfId="0" applyFont="1" applyFill="1" applyBorder="1" applyAlignment="1">
      <alignment horizontal="center" vertical="center" wrapText="1"/>
    </xf>
    <xf numFmtId="0" fontId="10" fillId="78" borderId="18" xfId="0" applyFont="1" applyFill="1" applyBorder="1" applyAlignment="1">
      <alignment horizontal="center" vertical="center" wrapText="1"/>
    </xf>
    <xf numFmtId="0" fontId="10" fillId="78" borderId="20" xfId="0" applyFont="1" applyFill="1" applyBorder="1" applyAlignment="1">
      <alignment horizontal="center" vertical="center" wrapText="1"/>
    </xf>
    <xf numFmtId="0" fontId="15" fillId="10" borderId="57" xfId="0" applyNumberFormat="1" applyFont="1" applyFill="1" applyBorder="1" applyAlignment="1">
      <alignment horizontal="center" vertical="center" wrapText="1"/>
    </xf>
    <xf numFmtId="0" fontId="15" fillId="10" borderId="5" xfId="0" applyNumberFormat="1" applyFont="1" applyFill="1" applyBorder="1" applyAlignment="1">
      <alignment horizontal="center" vertical="center" wrapText="1"/>
    </xf>
    <xf numFmtId="0" fontId="15" fillId="6" borderId="57" xfId="0" applyNumberFormat="1" applyFont="1" applyFill="1" applyBorder="1" applyAlignment="1">
      <alignment horizontal="center" vertical="center" wrapText="1"/>
    </xf>
    <xf numFmtId="0" fontId="15" fillId="6" borderId="5" xfId="0" applyNumberFormat="1" applyFont="1" applyFill="1" applyBorder="1" applyAlignment="1">
      <alignment horizontal="center" vertical="center" wrapText="1"/>
    </xf>
    <xf numFmtId="0" fontId="15" fillId="6" borderId="40" xfId="0" applyNumberFormat="1" applyFont="1" applyFill="1" applyBorder="1" applyAlignment="1">
      <alignment horizontal="center" vertical="center" wrapText="1"/>
    </xf>
    <xf numFmtId="0" fontId="15" fillId="34" borderId="57" xfId="0" applyNumberFormat="1" applyFont="1" applyFill="1" applyBorder="1" applyAlignment="1">
      <alignment horizontal="center" vertical="center" wrapText="1"/>
    </xf>
    <xf numFmtId="0" fontId="15" fillId="34" borderId="5" xfId="0" applyNumberFormat="1" applyFont="1" applyFill="1" applyBorder="1" applyAlignment="1">
      <alignment horizontal="center" vertical="center" wrapText="1"/>
    </xf>
    <xf numFmtId="0" fontId="88" fillId="57" borderId="57" xfId="0" applyNumberFormat="1" applyFont="1" applyFill="1" applyBorder="1" applyAlignment="1">
      <alignment horizontal="center" wrapText="1"/>
    </xf>
    <xf numFmtId="0" fontId="88" fillId="57" borderId="5" xfId="0" applyNumberFormat="1" applyFont="1" applyFill="1" applyBorder="1" applyAlignment="1">
      <alignment horizontal="center" wrapText="1"/>
    </xf>
    <xf numFmtId="0" fontId="83" fillId="15" borderId="5" xfId="0" applyNumberFormat="1" applyFont="1" applyFill="1" applyBorder="1" applyAlignment="1">
      <alignment horizontal="center" wrapText="1"/>
    </xf>
    <xf numFmtId="0" fontId="88" fillId="15" borderId="5" xfId="0" applyNumberFormat="1" applyFont="1" applyFill="1" applyBorder="1" applyAlignment="1">
      <alignment horizontal="center" wrapText="1"/>
    </xf>
    <xf numFmtId="0" fontId="88" fillId="15" borderId="40" xfId="0" applyNumberFormat="1" applyFont="1" applyFill="1" applyBorder="1" applyAlignment="1">
      <alignment horizontal="center" wrapText="1"/>
    </xf>
    <xf numFmtId="9" fontId="14" fillId="17" borderId="26" xfId="2" applyFont="1" applyFill="1" applyBorder="1" applyAlignment="1">
      <alignment horizontal="center" vertical="center" wrapText="1"/>
    </xf>
    <xf numFmtId="9" fontId="14" fillId="17" borderId="1" xfId="2" applyFont="1" applyFill="1" applyBorder="1" applyAlignment="1">
      <alignment horizontal="center" vertical="center" wrapText="1"/>
    </xf>
    <xf numFmtId="0" fontId="15" fillId="10" borderId="40" xfId="0" applyNumberFormat="1" applyFont="1" applyFill="1" applyBorder="1" applyAlignment="1">
      <alignment horizontal="center" vertical="center" wrapText="1"/>
    </xf>
    <xf numFmtId="10" fontId="14" fillId="17" borderId="19" xfId="0" applyNumberFormat="1" applyFont="1" applyFill="1" applyBorder="1" applyAlignment="1">
      <alignment horizontal="center" vertical="center" wrapText="1"/>
    </xf>
    <xf numFmtId="10" fontId="14" fillId="17" borderId="0" xfId="0" applyNumberFormat="1" applyFont="1" applyFill="1" applyBorder="1" applyAlignment="1">
      <alignment horizontal="center" vertical="center" wrapText="1"/>
    </xf>
    <xf numFmtId="10" fontId="10" fillId="75" borderId="0" xfId="0" applyNumberFormat="1" applyFont="1" applyFill="1" applyBorder="1" applyAlignment="1">
      <alignment horizontal="center" vertical="center"/>
    </xf>
    <xf numFmtId="10" fontId="10" fillId="75" borderId="1" xfId="0" applyNumberFormat="1" applyFont="1" applyFill="1" applyBorder="1" applyAlignment="1">
      <alignment horizontal="center" vertical="center"/>
    </xf>
    <xf numFmtId="10" fontId="10" fillId="76" borderId="2" xfId="0" applyNumberFormat="1" applyFont="1" applyFill="1" applyBorder="1" applyAlignment="1">
      <alignment horizontal="center" vertical="center"/>
    </xf>
    <xf numFmtId="0" fontId="10" fillId="75" borderId="2" xfId="0" applyFont="1" applyFill="1" applyBorder="1" applyAlignment="1">
      <alignment horizontal="center" vertical="center"/>
    </xf>
    <xf numFmtId="10" fontId="10" fillId="39" borderId="18" xfId="0" applyNumberFormat="1" applyFont="1" applyFill="1" applyBorder="1" applyAlignment="1">
      <alignment horizontal="center" vertical="center"/>
    </xf>
    <xf numFmtId="10" fontId="10" fillId="39" borderId="20" xfId="0" applyNumberFormat="1" applyFont="1" applyFill="1" applyBorder="1" applyAlignment="1">
      <alignment horizontal="center" vertical="center"/>
    </xf>
    <xf numFmtId="10" fontId="10" fillId="39" borderId="3" xfId="0" applyNumberFormat="1" applyFont="1" applyFill="1" applyBorder="1" applyAlignment="1">
      <alignment horizontal="center" vertical="center"/>
    </xf>
    <xf numFmtId="10" fontId="10" fillId="39" borderId="4" xfId="0" applyNumberFormat="1" applyFont="1" applyFill="1" applyBorder="1" applyAlignment="1">
      <alignment horizontal="center" vertical="center"/>
    </xf>
    <xf numFmtId="10" fontId="10" fillId="75" borderId="18" xfId="0" applyNumberFormat="1" applyFont="1" applyFill="1" applyBorder="1" applyAlignment="1">
      <alignment horizontal="center" vertical="center"/>
    </xf>
    <xf numFmtId="10" fontId="10" fillId="75" borderId="19" xfId="0" applyNumberFormat="1" applyFont="1" applyFill="1" applyBorder="1" applyAlignment="1">
      <alignment horizontal="center" vertical="center"/>
    </xf>
    <xf numFmtId="10" fontId="10" fillId="75" borderId="3" xfId="0" applyNumberFormat="1" applyFont="1" applyFill="1" applyBorder="1" applyAlignment="1">
      <alignment horizontal="center" vertical="center"/>
    </xf>
    <xf numFmtId="10" fontId="10" fillId="75" borderId="10" xfId="0" applyNumberFormat="1" applyFont="1" applyFill="1" applyBorder="1" applyAlignment="1">
      <alignment horizontal="center" vertical="center"/>
    </xf>
    <xf numFmtId="10" fontId="10" fillId="76" borderId="19" xfId="0" applyNumberFormat="1" applyFont="1" applyFill="1" applyBorder="1" applyAlignment="1">
      <alignment horizontal="center" vertical="center"/>
    </xf>
    <xf numFmtId="10" fontId="10" fillId="76" borderId="0" xfId="0" applyNumberFormat="1" applyFont="1" applyFill="1" applyBorder="1" applyAlignment="1">
      <alignment horizontal="center" vertical="center"/>
    </xf>
    <xf numFmtId="10" fontId="10" fillId="76" borderId="1" xfId="0" applyNumberFormat="1" applyFont="1" applyFill="1" applyBorder="1" applyAlignment="1">
      <alignment horizontal="center" vertical="center"/>
    </xf>
    <xf numFmtId="10" fontId="10" fillId="76" borderId="18" xfId="0" applyNumberFormat="1" applyFont="1" applyFill="1" applyBorder="1" applyAlignment="1">
      <alignment horizontal="center" vertical="center"/>
    </xf>
    <xf numFmtId="10" fontId="10" fillId="76" borderId="20" xfId="0" applyNumberFormat="1" applyFont="1" applyFill="1" applyBorder="1" applyAlignment="1">
      <alignment horizontal="center" vertical="center"/>
    </xf>
    <xf numFmtId="10" fontId="10" fillId="76" borderId="10" xfId="0" applyNumberFormat="1" applyFont="1" applyFill="1" applyBorder="1" applyAlignment="1">
      <alignment horizontal="center" vertical="center"/>
    </xf>
    <xf numFmtId="10" fontId="10" fillId="76" borderId="11" xfId="0" applyNumberFormat="1" applyFont="1" applyFill="1" applyBorder="1" applyAlignment="1">
      <alignment horizontal="center" vertical="center"/>
    </xf>
    <xf numFmtId="0" fontId="10" fillId="75" borderId="18" xfId="0" applyFont="1" applyFill="1" applyBorder="1" applyAlignment="1">
      <alignment horizontal="center" vertical="center"/>
    </xf>
    <xf numFmtId="0" fontId="10" fillId="75" borderId="19" xfId="0" applyFont="1" applyFill="1" applyBorder="1" applyAlignment="1">
      <alignment horizontal="center" vertical="center"/>
    </xf>
    <xf numFmtId="0" fontId="10" fillId="75" borderId="10" xfId="0" applyFont="1" applyFill="1" applyBorder="1" applyAlignment="1">
      <alignment horizontal="center" vertical="center"/>
    </xf>
    <xf numFmtId="0" fontId="10" fillId="75" borderId="1" xfId="0" applyFont="1" applyFill="1" applyBorder="1" applyAlignment="1">
      <alignment horizontal="center" vertical="center"/>
    </xf>
    <xf numFmtId="0" fontId="21" fillId="39" borderId="0" xfId="0" applyNumberFormat="1" applyFont="1" applyFill="1" applyBorder="1" applyAlignment="1">
      <alignment horizontal="center" vertical="center" wrapText="1"/>
    </xf>
    <xf numFmtId="0" fontId="21" fillId="39" borderId="1" xfId="0" applyNumberFormat="1" applyFont="1" applyFill="1" applyBorder="1" applyAlignment="1">
      <alignment horizontal="center" vertical="center" wrapText="1"/>
    </xf>
    <xf numFmtId="0" fontId="14" fillId="39" borderId="2" xfId="0" applyNumberFormat="1" applyFont="1" applyFill="1" applyBorder="1" applyAlignment="1">
      <alignment horizontal="right" wrapText="1"/>
    </xf>
    <xf numFmtId="0" fontId="14" fillId="39" borderId="2" xfId="0" applyNumberFormat="1" applyFont="1" applyFill="1" applyBorder="1" applyAlignment="1">
      <alignment wrapText="1"/>
    </xf>
    <xf numFmtId="0" fontId="14" fillId="39" borderId="9" xfId="0" applyNumberFormat="1" applyFont="1" applyFill="1" applyBorder="1" applyAlignment="1">
      <alignment horizontal="right" vertical="center" wrapText="1"/>
    </xf>
    <xf numFmtId="0" fontId="14" fillId="39" borderId="5" xfId="0" applyNumberFormat="1" applyFont="1" applyFill="1" applyBorder="1" applyAlignment="1">
      <alignment vertical="center" wrapText="1"/>
    </xf>
    <xf numFmtId="0" fontId="14" fillId="39" borderId="12" xfId="0" applyNumberFormat="1" applyFont="1" applyFill="1" applyBorder="1" applyAlignment="1">
      <alignment vertical="center" wrapText="1"/>
    </xf>
    <xf numFmtId="0" fontId="13" fillId="39" borderId="2" xfId="0" applyNumberFormat="1" applyFont="1" applyFill="1" applyBorder="1" applyAlignment="1">
      <alignment horizontal="right" vertical="center" wrapText="1"/>
    </xf>
    <xf numFmtId="0" fontId="13" fillId="39" borderId="5" xfId="0" applyNumberFormat="1" applyFont="1" applyFill="1" applyBorder="1" applyAlignment="1">
      <alignment vertical="center" wrapText="1"/>
    </xf>
    <xf numFmtId="0" fontId="13" fillId="39" borderId="12" xfId="0" applyNumberFormat="1" applyFont="1" applyFill="1" applyBorder="1" applyAlignment="1">
      <alignment vertical="center" wrapText="1"/>
    </xf>
    <xf numFmtId="0" fontId="15" fillId="6" borderId="9" xfId="0" applyNumberFormat="1" applyFont="1" applyFill="1" applyBorder="1" applyAlignment="1">
      <alignment horizontal="center" vertical="center" wrapText="1"/>
    </xf>
    <xf numFmtId="0" fontId="15" fillId="10" borderId="9" xfId="0" applyNumberFormat="1" applyFont="1" applyFill="1" applyBorder="1" applyAlignment="1">
      <alignment horizontal="center" vertical="center" wrapText="1"/>
    </xf>
    <xf numFmtId="0" fontId="0" fillId="0" borderId="5" xfId="0" applyNumberFormat="1" applyFont="1" applyFill="1" applyBorder="1" applyAlignment="1">
      <alignment wrapText="1"/>
    </xf>
    <xf numFmtId="0" fontId="15" fillId="10" borderId="12" xfId="0" applyNumberFormat="1" applyFont="1" applyFill="1" applyBorder="1" applyAlignment="1">
      <alignment horizontal="center" vertical="center" wrapText="1"/>
    </xf>
    <xf numFmtId="0" fontId="15" fillId="10" borderId="10"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14" fillId="42" borderId="2" xfId="0" applyFont="1" applyFill="1" applyBorder="1" applyAlignment="1" applyProtection="1">
      <alignment horizontal="center" vertical="top" wrapText="1"/>
      <protection locked="0"/>
    </xf>
    <xf numFmtId="0" fontId="28" fillId="37" borderId="2" xfId="0" applyFont="1" applyFill="1" applyBorder="1" applyAlignment="1">
      <alignment horizontal="center" vertical="center" wrapText="1"/>
    </xf>
    <xf numFmtId="0" fontId="28" fillId="37" borderId="2" xfId="0" applyFont="1" applyFill="1" applyBorder="1" applyAlignment="1">
      <alignment horizontal="center" vertical="center"/>
    </xf>
    <xf numFmtId="0" fontId="26" fillId="59" borderId="2" xfId="0" applyNumberFormat="1" applyFont="1" applyFill="1" applyBorder="1" applyAlignment="1">
      <alignment horizontal="center" wrapText="1"/>
    </xf>
    <xf numFmtId="0" fontId="10" fillId="47" borderId="5" xfId="0" applyNumberFormat="1" applyFont="1" applyFill="1" applyBorder="1" applyAlignment="1">
      <alignment horizontal="center" wrapText="1"/>
    </xf>
    <xf numFmtId="0" fontId="10" fillId="6" borderId="5" xfId="0" applyNumberFormat="1" applyFont="1" applyFill="1" applyBorder="1" applyAlignment="1">
      <alignment horizontal="center" wrapText="1"/>
    </xf>
    <xf numFmtId="0" fontId="10" fillId="37" borderId="0" xfId="0" applyNumberFormat="1" applyFont="1" applyFill="1" applyAlignment="1">
      <alignment horizontal="center" wrapText="1"/>
    </xf>
    <xf numFmtId="0" fontId="26" fillId="59" borderId="2" xfId="0" applyFont="1" applyFill="1" applyBorder="1" applyAlignment="1">
      <alignment horizontal="center" vertical="center"/>
    </xf>
  </cellXfs>
  <cellStyles count="157">
    <cellStyle name="Comma" xfId="1" builtinId="3"/>
    <cellStyle name="Comma 2" xfId="8"/>
    <cellStyle name="Comma 3" xfId="12"/>
    <cellStyle name="Comma 4" xfId="16"/>
    <cellStyle name="Comma 5" xfId="23"/>
    <cellStyle name="Comma 6" xfId="34"/>
    <cellStyle name="Comma 7" xfId="53"/>
    <cellStyle name="Comma 8" xfId="88"/>
    <cellStyle name="Comma[0]" xfId="3"/>
    <cellStyle name="Currency[0]" xfId="4"/>
    <cellStyle name="Hyperlink" xfId="156" builtinId="8"/>
    <cellStyle name="Normal" xfId="0" builtinId="0"/>
    <cellStyle name="Normal 10" xfId="33"/>
    <cellStyle name="Normal 11" xfId="32"/>
    <cellStyle name="Normal 11 2" xfId="70"/>
    <cellStyle name="Normal 11 2 2" xfId="137"/>
    <cellStyle name="Normal 11 3" xfId="105"/>
    <cellStyle name="Normal 12" xfId="51"/>
    <cellStyle name="Normal 12 2" xfId="121"/>
    <cellStyle name="Normal 13" xfId="52"/>
    <cellStyle name="Normal 14" xfId="87"/>
    <cellStyle name="Normal 15" xfId="86"/>
    <cellStyle name="Normal 16" xfId="153"/>
    <cellStyle name="Normal 17" xfId="154"/>
    <cellStyle name="Normal 18" xfId="155"/>
    <cellStyle name="Normal 2" xfId="5"/>
    <cellStyle name="Normal 2 2" xfId="10"/>
    <cellStyle name="Normal 2 2 2" xfId="20"/>
    <cellStyle name="Normal 2 2 2 2" xfId="31"/>
    <cellStyle name="Normal 2 2 2 2 2" xfId="50"/>
    <cellStyle name="Normal 2 2 2 2 2 2" xfId="85"/>
    <cellStyle name="Normal 2 2 2 2 2 2 2" xfId="152"/>
    <cellStyle name="Normal 2 2 2 2 2 3" xfId="120"/>
    <cellStyle name="Normal 2 2 2 2 3" xfId="69"/>
    <cellStyle name="Normal 2 2 2 2 3 2" xfId="136"/>
    <cellStyle name="Normal 2 2 2 2 4" xfId="104"/>
    <cellStyle name="Normal 2 2 2 3" xfId="42"/>
    <cellStyle name="Normal 2 2 2 3 2" xfId="77"/>
    <cellStyle name="Normal 2 2 2 3 2 2" xfId="144"/>
    <cellStyle name="Normal 2 2 2 3 3" xfId="112"/>
    <cellStyle name="Normal 2 2 2 4" xfId="61"/>
    <cellStyle name="Normal 2 2 2 4 2" xfId="128"/>
    <cellStyle name="Normal 2 2 2 5" xfId="96"/>
    <cellStyle name="Normal 2 2 3" xfId="27"/>
    <cellStyle name="Normal 2 2 3 2" xfId="46"/>
    <cellStyle name="Normal 2 2 3 2 2" xfId="81"/>
    <cellStyle name="Normal 2 2 3 2 2 2" xfId="148"/>
    <cellStyle name="Normal 2 2 3 2 3" xfId="116"/>
    <cellStyle name="Normal 2 2 3 3" xfId="65"/>
    <cellStyle name="Normal 2 2 3 3 2" xfId="132"/>
    <cellStyle name="Normal 2 2 3 4" xfId="100"/>
    <cellStyle name="Normal 2 2 4" xfId="38"/>
    <cellStyle name="Normal 2 2 4 2" xfId="73"/>
    <cellStyle name="Normal 2 2 4 2 2" xfId="140"/>
    <cellStyle name="Normal 2 2 4 3" xfId="108"/>
    <cellStyle name="Normal 2 2 5" xfId="57"/>
    <cellStyle name="Normal 2 2 5 2" xfId="124"/>
    <cellStyle name="Normal 2 2 6" xfId="92"/>
    <cellStyle name="Normal 2 3" xfId="18"/>
    <cellStyle name="Normal 2 3 2" xfId="29"/>
    <cellStyle name="Normal 2 3 2 2" xfId="48"/>
    <cellStyle name="Normal 2 3 2 2 2" xfId="83"/>
    <cellStyle name="Normal 2 3 2 2 2 2" xfId="150"/>
    <cellStyle name="Normal 2 3 2 2 3" xfId="118"/>
    <cellStyle name="Normal 2 3 2 3" xfId="67"/>
    <cellStyle name="Normal 2 3 2 3 2" xfId="134"/>
    <cellStyle name="Normal 2 3 2 4" xfId="102"/>
    <cellStyle name="Normal 2 3 3" xfId="40"/>
    <cellStyle name="Normal 2 3 3 2" xfId="75"/>
    <cellStyle name="Normal 2 3 3 2 2" xfId="142"/>
    <cellStyle name="Normal 2 3 3 3" xfId="110"/>
    <cellStyle name="Normal 2 3 4" xfId="59"/>
    <cellStyle name="Normal 2 3 4 2" xfId="126"/>
    <cellStyle name="Normal 2 3 5" xfId="94"/>
    <cellStyle name="Normal 2 4" xfId="25"/>
    <cellStyle name="Normal 2 4 2" xfId="44"/>
    <cellStyle name="Normal 2 4 2 2" xfId="79"/>
    <cellStyle name="Normal 2 4 2 2 2" xfId="146"/>
    <cellStyle name="Normal 2 4 2 3" xfId="114"/>
    <cellStyle name="Normal 2 4 3" xfId="63"/>
    <cellStyle name="Normal 2 4 3 2" xfId="130"/>
    <cellStyle name="Normal 2 4 4" xfId="98"/>
    <cellStyle name="Normal 2 5" xfId="36"/>
    <cellStyle name="Normal 2 5 2" xfId="71"/>
    <cellStyle name="Normal 2 5 2 2" xfId="138"/>
    <cellStyle name="Normal 2 5 3" xfId="106"/>
    <cellStyle name="Normal 2 6" xfId="55"/>
    <cellStyle name="Normal 2 6 2" xfId="122"/>
    <cellStyle name="Normal 2 7" xfId="90"/>
    <cellStyle name="Normal 3" xfId="7"/>
    <cellStyle name="Normal 4" xfId="6"/>
    <cellStyle name="Normal 4 2" xfId="19"/>
    <cellStyle name="Normal 4 2 2" xfId="30"/>
    <cellStyle name="Normal 4 2 2 2" xfId="49"/>
    <cellStyle name="Normal 4 2 2 2 2" xfId="84"/>
    <cellStyle name="Normal 4 2 2 2 2 2" xfId="151"/>
    <cellStyle name="Normal 4 2 2 2 3" xfId="119"/>
    <cellStyle name="Normal 4 2 2 3" xfId="68"/>
    <cellStyle name="Normal 4 2 2 3 2" xfId="135"/>
    <cellStyle name="Normal 4 2 2 4" xfId="103"/>
    <cellStyle name="Normal 4 2 3" xfId="41"/>
    <cellStyle name="Normal 4 2 3 2" xfId="76"/>
    <cellStyle name="Normal 4 2 3 2 2" xfId="143"/>
    <cellStyle name="Normal 4 2 3 3" xfId="111"/>
    <cellStyle name="Normal 4 2 4" xfId="60"/>
    <cellStyle name="Normal 4 2 4 2" xfId="127"/>
    <cellStyle name="Normal 4 2 5" xfId="95"/>
    <cellStyle name="Normal 4 3" xfId="26"/>
    <cellStyle name="Normal 4 3 2" xfId="45"/>
    <cellStyle name="Normal 4 3 2 2" xfId="80"/>
    <cellStyle name="Normal 4 3 2 2 2" xfId="147"/>
    <cellStyle name="Normal 4 3 2 3" xfId="115"/>
    <cellStyle name="Normal 4 3 3" xfId="64"/>
    <cellStyle name="Normal 4 3 3 2" xfId="131"/>
    <cellStyle name="Normal 4 3 4" xfId="99"/>
    <cellStyle name="Normal 4 4" xfId="37"/>
    <cellStyle name="Normal 4 4 2" xfId="72"/>
    <cellStyle name="Normal 4 4 2 2" xfId="139"/>
    <cellStyle name="Normal 4 4 3" xfId="107"/>
    <cellStyle name="Normal 4 5" xfId="56"/>
    <cellStyle name="Normal 4 5 2" xfId="123"/>
    <cellStyle name="Normal 4 6" xfId="91"/>
    <cellStyle name="Normal 5" xfId="13"/>
    <cellStyle name="Normal 6" xfId="14"/>
    <cellStyle name="Normal 6 2" xfId="28"/>
    <cellStyle name="Normal 6 2 2" xfId="47"/>
    <cellStyle name="Normal 6 2 2 2" xfId="82"/>
    <cellStyle name="Normal 6 2 2 2 2" xfId="149"/>
    <cellStyle name="Normal 6 2 2 3" xfId="117"/>
    <cellStyle name="Normal 6 2 3" xfId="66"/>
    <cellStyle name="Normal 6 2 3 2" xfId="133"/>
    <cellStyle name="Normal 6 2 4" xfId="101"/>
    <cellStyle name="Normal 6 3" xfId="39"/>
    <cellStyle name="Normal 6 3 2" xfId="74"/>
    <cellStyle name="Normal 6 3 2 2" xfId="141"/>
    <cellStyle name="Normal 6 3 3" xfId="109"/>
    <cellStyle name="Normal 6 4" xfId="58"/>
    <cellStyle name="Normal 6 4 2" xfId="125"/>
    <cellStyle name="Normal 6 5" xfId="93"/>
    <cellStyle name="Normal 7" xfId="15"/>
    <cellStyle name="Normal 8" xfId="21"/>
    <cellStyle name="Normal 8 2" xfId="43"/>
    <cellStyle name="Normal 8 2 2" xfId="78"/>
    <cellStyle name="Normal 8 2 2 2" xfId="145"/>
    <cellStyle name="Normal 8 2 3" xfId="113"/>
    <cellStyle name="Normal 8 3" xfId="62"/>
    <cellStyle name="Normal 8 3 2" xfId="129"/>
    <cellStyle name="Normal 8 4" xfId="97"/>
    <cellStyle name="Normal 9" xfId="22"/>
    <cellStyle name="Percent" xfId="2" builtinId="5"/>
    <cellStyle name="Percent 2" xfId="9"/>
    <cellStyle name="Percent 3" xfId="11"/>
    <cellStyle name="Percent 4" xfId="17"/>
    <cellStyle name="Percent 5" xfId="24"/>
    <cellStyle name="Percent 6" xfId="35"/>
    <cellStyle name="Percent 7" xfId="54"/>
    <cellStyle name="Percent 8" xfId="89"/>
  </cellStyles>
  <dxfs count="70">
    <dxf>
      <fill>
        <patternFill>
          <bgColor theme="0"/>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FF0000"/>
        </patternFill>
      </fill>
    </dxf>
    <dxf>
      <fill>
        <patternFill>
          <bgColor rgb="FF0070C0"/>
        </patternFill>
      </fill>
    </dxf>
    <dxf>
      <fill>
        <patternFill>
          <bgColor rgb="FF00B050"/>
        </patternFill>
      </fill>
    </dxf>
    <dxf>
      <font>
        <color theme="0"/>
      </font>
      <fill>
        <patternFill>
          <bgColor rgb="FFFF0000"/>
        </patternFill>
      </fill>
    </dxf>
    <dxf>
      <font>
        <color rgb="FFFF0000"/>
      </font>
      <fill>
        <patternFill>
          <bgColor theme="0"/>
        </patternFill>
      </fill>
    </dxf>
    <dxf>
      <font>
        <color auto="1"/>
      </font>
      <fill>
        <patternFill>
          <bgColor rgb="FF00B0F0"/>
        </patternFill>
      </fill>
    </dxf>
    <dxf>
      <font>
        <color theme="0"/>
      </font>
      <fill>
        <patternFill>
          <bgColor rgb="FF00B050"/>
        </patternFill>
      </fill>
    </dxf>
    <dxf>
      <font>
        <color theme="0"/>
      </font>
      <fill>
        <patternFill>
          <bgColor rgb="FF00B050"/>
        </patternFill>
      </fill>
    </dxf>
    <dxf>
      <font>
        <sz val="10"/>
        <color rgb="FFFFFFFF"/>
        <name val="Arial"/>
      </font>
      <fill>
        <patternFill patternType="solid">
          <bgColor rgb="FFFF0000"/>
        </patternFill>
      </fill>
    </dxf>
    <dxf>
      <font>
        <sz val="10"/>
        <color rgb="FFFFFFFF"/>
        <name val="Arial"/>
      </font>
      <fill>
        <patternFill patternType="solid">
          <bgColor rgb="FF0000FF"/>
        </patternFill>
      </fill>
    </dxf>
    <dxf>
      <font>
        <sz val="10"/>
        <color rgb="FFFFFFFF"/>
        <name val="Arial"/>
      </font>
      <fill>
        <patternFill patternType="solid">
          <bgColor rgb="FF6AA84F"/>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ont>
        <color indexed="24"/>
      </font>
      <fill>
        <patternFill patternType="solid">
          <bgColor indexed="10"/>
        </patternFill>
      </fill>
    </dxf>
    <dxf>
      <font>
        <color indexed="24"/>
      </font>
      <fill>
        <patternFill patternType="solid">
          <bgColor indexed="31"/>
        </patternFill>
      </fill>
    </dxf>
    <dxf>
      <font>
        <color indexed="24"/>
      </font>
      <fill>
        <patternFill patternType="solid">
          <bgColor rgb="FF6AA84F"/>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00B050"/>
        </patternFill>
      </fill>
    </dxf>
    <dxf>
      <fill>
        <patternFill>
          <bgColor rgb="FF0070C0"/>
        </patternFill>
      </fill>
    </dxf>
    <dxf>
      <fill>
        <patternFill>
          <bgColor rgb="FFFF0000"/>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b/>
        <i val="0"/>
        <color theme="0"/>
      </font>
      <fill>
        <patternFill>
          <bgColor rgb="FFFF0000"/>
        </patternFill>
      </fill>
    </dxf>
    <dxf>
      <font>
        <b/>
        <i val="0"/>
        <color auto="1"/>
      </font>
      <fill>
        <patternFill>
          <bgColor rgb="FF92D050"/>
        </patternFill>
      </fill>
    </dxf>
    <dxf>
      <font>
        <b/>
        <i val="0"/>
        <color auto="1"/>
      </font>
      <fill>
        <patternFill>
          <bgColor rgb="FF92D050"/>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D9D2E9"/>
      <rgbColor rgb="00F4CCCC"/>
      <rgbColor rgb="000000FF"/>
      <rgbColor rgb="00FF9900"/>
      <rgbColor rgb="00FCE5CD"/>
      <rgbColor rgb="00D9EAD3"/>
      <rgbColor rgb="001155CC"/>
      <rgbColor rgb="00CFE2F3"/>
      <rgbColor rgb="00C9DAF8"/>
      <rgbColor rgb="004A86E8"/>
      <rgbColor rgb="00F6B26B"/>
      <rgbColor rgb="00D0E0E3"/>
      <rgbColor rgb="00D9D9D9"/>
      <rgbColor rgb="00A4C2F4"/>
      <rgbColor rgb="00F1C232"/>
      <rgbColor rgb="00999999"/>
      <rgbColor rgb="00FFFFFF"/>
      <rgbColor rgb="00FFD966"/>
      <rgbColor rgb="00FFF2CC"/>
      <rgbColor rgb="00FFE599"/>
      <rgbColor rgb="003C78D8"/>
      <rgbColor rgb="00A2C4C9"/>
      <rgbColor rgb="00FFFF00"/>
      <rgbColor rgb="00FF0000"/>
      <rgbColor rgb="00000000"/>
      <rgbColor rgb="0000FF00"/>
      <rgbColor rgb="00980000"/>
      <rgbColor rgb="009FC5E8"/>
      <rgbColor rgb="00666666"/>
      <rgbColor rgb="0093C47D"/>
      <rgbColor rgb="00F9CB9C"/>
      <rgbColor rgb="006D9EEB"/>
      <rgbColor rgb="00CCCCCC"/>
      <rgbColor rgb="00EFEFE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CCFF"/>
      <color rgb="FFFF99FF"/>
      <color rgb="FF00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E/Users/ayeshajhunjhunwala/Downloads/End%20of%20Institute%20tracker_V3%2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ackground"/>
      <sheetName val="Cover Sheet"/>
      <sheetName val="English Scores"/>
      <sheetName val="RC Learning Goals"/>
      <sheetName val="RC Mastery Check"/>
      <sheetName val="Data-driven Instruction"/>
      <sheetName val="RC Item Type Mastery"/>
      <sheetName val="Writing Scores"/>
      <sheetName val="Beginning Reading"/>
      <sheetName val="Emergent Reading"/>
      <sheetName val="Speaking&amp;Listening"/>
      <sheetName val="Math Scores"/>
      <sheetName val="Math Output by Standard"/>
      <sheetName val="Math Domain Avgs"/>
      <sheetName val="Math output item type"/>
      <sheetName val="Grammar Output"/>
      <sheetName val="Goals"/>
      <sheetName val="Culture of Achievement"/>
      <sheetName val="Test"/>
      <sheetName val="Sheet2"/>
    </sheetNames>
    <sheetDataSet>
      <sheetData sheetId="0" refreshError="1"/>
      <sheetData sheetId="1" refreshError="1"/>
      <sheetData sheetId="2" refreshError="1"/>
      <sheetData sheetId="3" refreshError="1"/>
      <sheetData sheetId="4" refreshError="1"/>
      <sheetData sheetId="5">
        <row r="1">
          <cell r="AB1" t="str">
            <v>Level 0</v>
          </cell>
          <cell r="AE1" t="str">
            <v>Beginning (0.2) Level Test</v>
          </cell>
          <cell r="AH1" t="str">
            <v>Beginning (0.5) Level test</v>
          </cell>
          <cell r="AK1" t="str">
            <v>Level 1.0 Test</v>
          </cell>
          <cell r="AN1" t="str">
            <v>Level 1.5 test</v>
          </cell>
        </row>
        <row r="2">
          <cell r="AB2">
            <v>3</v>
          </cell>
          <cell r="AC2">
            <v>1</v>
          </cell>
          <cell r="AD2">
            <v>1</v>
          </cell>
          <cell r="AE2">
            <v>3</v>
          </cell>
          <cell r="AF2">
            <v>1</v>
          </cell>
          <cell r="AG2">
            <v>1</v>
          </cell>
        </row>
      </sheetData>
      <sheetData sheetId="6" refreshError="1"/>
      <sheetData sheetId="7" refreshError="1"/>
      <sheetData sheetId="8" refreshError="1"/>
      <sheetData sheetId="9" refreshError="1"/>
      <sheetData sheetId="10" refreshError="1"/>
      <sheetData sheetId="11" refreshError="1"/>
      <sheetData sheetId="12">
        <row r="1">
          <cell r="A1" t="str">
            <v>Grade Level -- &gt;</v>
          </cell>
          <cell r="C1" t="str">
            <v>2nd Standard Paper 1</v>
          </cell>
          <cell r="R1" t="str">
            <v>3rd Standard Paper 1</v>
          </cell>
        </row>
        <row r="2">
          <cell r="A2" t="str">
            <v>Max Marks per question--&gt;</v>
          </cell>
          <cell r="C2">
            <v>1</v>
          </cell>
          <cell r="D2">
            <v>1</v>
          </cell>
          <cell r="E2">
            <v>1</v>
          </cell>
          <cell r="F2">
            <v>1</v>
          </cell>
          <cell r="G2">
            <v>1</v>
          </cell>
          <cell r="H2">
            <v>1</v>
          </cell>
          <cell r="I2">
            <v>1</v>
          </cell>
          <cell r="J2">
            <v>1</v>
          </cell>
          <cell r="K2">
            <v>1</v>
          </cell>
          <cell r="L2">
            <v>1</v>
          </cell>
          <cell r="M2">
            <v>3</v>
          </cell>
          <cell r="N2">
            <v>3</v>
          </cell>
          <cell r="O2">
            <v>3</v>
          </cell>
          <cell r="P2">
            <v>4</v>
          </cell>
          <cell r="Q2">
            <v>2</v>
          </cell>
          <cell r="R2">
            <v>1</v>
          </cell>
          <cell r="S2">
            <v>1</v>
          </cell>
          <cell r="T2">
            <v>1</v>
          </cell>
          <cell r="U2">
            <v>1</v>
          </cell>
          <cell r="V2">
            <v>1</v>
          </cell>
          <cell r="W2">
            <v>1</v>
          </cell>
          <cell r="X2">
            <v>1</v>
          </cell>
          <cell r="Y2">
            <v>1</v>
          </cell>
          <cell r="Z2">
            <v>1</v>
          </cell>
          <cell r="AA2">
            <v>1</v>
          </cell>
          <cell r="AB2">
            <v>1</v>
          </cell>
          <cell r="AC2">
            <v>1</v>
          </cell>
          <cell r="AD2">
            <v>1</v>
          </cell>
          <cell r="AE2">
            <v>1</v>
          </cell>
          <cell r="AF2">
            <v>1</v>
          </cell>
        </row>
        <row r="3">
          <cell r="C3">
            <v>1</v>
          </cell>
          <cell r="D3">
            <v>2</v>
          </cell>
          <cell r="E3">
            <v>3</v>
          </cell>
          <cell r="F3">
            <v>4</v>
          </cell>
          <cell r="G3">
            <v>5</v>
          </cell>
          <cell r="H3">
            <v>5</v>
          </cell>
          <cell r="I3">
            <v>6</v>
          </cell>
          <cell r="J3">
            <v>7</v>
          </cell>
          <cell r="K3">
            <v>8</v>
          </cell>
          <cell r="L3">
            <v>9</v>
          </cell>
          <cell r="M3">
            <v>10</v>
          </cell>
          <cell r="N3">
            <v>10</v>
          </cell>
          <cell r="O3">
            <v>11</v>
          </cell>
          <cell r="P3">
            <v>12</v>
          </cell>
          <cell r="Q3">
            <v>13</v>
          </cell>
          <cell r="R3">
            <v>14</v>
          </cell>
          <cell r="S3">
            <v>15</v>
          </cell>
          <cell r="T3">
            <v>16</v>
          </cell>
          <cell r="U3">
            <v>17</v>
          </cell>
          <cell r="V3">
            <v>18</v>
          </cell>
          <cell r="W3">
            <v>18</v>
          </cell>
          <cell r="X3">
            <v>19</v>
          </cell>
          <cell r="Y3">
            <v>20</v>
          </cell>
          <cell r="Z3">
            <v>21</v>
          </cell>
          <cell r="AA3">
            <v>22</v>
          </cell>
          <cell r="AB3">
            <v>23</v>
          </cell>
          <cell r="AC3">
            <v>23</v>
          </cell>
          <cell r="AD3">
            <v>24</v>
          </cell>
          <cell r="AE3">
            <v>25</v>
          </cell>
          <cell r="AF3">
            <v>26</v>
          </cell>
        </row>
        <row r="4">
          <cell r="B4" t="str">
            <v>Type of question</v>
          </cell>
          <cell r="C4" t="str">
            <v>2.K</v>
          </cell>
          <cell r="D4" t="str">
            <v>2.C</v>
          </cell>
          <cell r="E4" t="str">
            <v>2.A</v>
          </cell>
          <cell r="F4" t="str">
            <v>2.K</v>
          </cell>
          <cell r="G4" t="str">
            <v>2.A</v>
          </cell>
          <cell r="H4" t="str">
            <v>2.K</v>
          </cell>
          <cell r="I4" t="str">
            <v>2.K</v>
          </cell>
          <cell r="J4" t="str">
            <v>2.C</v>
          </cell>
          <cell r="K4" t="str">
            <v>2.K</v>
          </cell>
          <cell r="L4" t="str">
            <v>2.C</v>
          </cell>
          <cell r="M4" t="str">
            <v>2.A</v>
          </cell>
          <cell r="N4" t="str">
            <v>2.K</v>
          </cell>
          <cell r="O4" t="str">
            <v>2.K</v>
          </cell>
          <cell r="P4" t="str">
            <v>2.C</v>
          </cell>
          <cell r="Q4" t="str">
            <v>2.K</v>
          </cell>
          <cell r="R4" t="str">
            <v>4.K</v>
          </cell>
          <cell r="S4" t="str">
            <v>4.C</v>
          </cell>
          <cell r="T4" t="str">
            <v>4.A</v>
          </cell>
          <cell r="U4" t="str">
            <v>4.K</v>
          </cell>
          <cell r="V4" t="str">
            <v>4.A</v>
          </cell>
          <cell r="W4" t="str">
            <v>4.A</v>
          </cell>
          <cell r="X4" t="str">
            <v>4.C</v>
          </cell>
          <cell r="Y4" t="str">
            <v>4.K</v>
          </cell>
          <cell r="Z4" t="str">
            <v>4.K</v>
          </cell>
          <cell r="AA4" t="str">
            <v>4.C</v>
          </cell>
          <cell r="AB4" t="str">
            <v>4.A</v>
          </cell>
          <cell r="AC4" t="str">
            <v>4.K</v>
          </cell>
          <cell r="AD4" t="str">
            <v>4.A</v>
          </cell>
          <cell r="AE4" t="str">
            <v>4.C</v>
          </cell>
          <cell r="AF4" t="str">
            <v>4.C</v>
          </cell>
        </row>
        <row r="5">
          <cell r="A5" t="str">
            <v>WITHIN YOUR GRADE LEVEL, Select "Yes" if you DID teach the standard and "NO" if you DID NOT teach the standard [Leave all other standards as N/A ]  --&gt;</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t="str">
            <v>N/A</v>
          </cell>
          <cell r="AC5" t="str">
            <v>N/A</v>
          </cell>
          <cell r="AD5" t="str">
            <v>N/A</v>
          </cell>
          <cell r="AE5" t="str">
            <v>N/A</v>
          </cell>
          <cell r="AF5" t="str">
            <v>N/A</v>
          </cell>
        </row>
        <row r="6">
          <cell r="B6" t="str">
            <v>DOMAIN</v>
          </cell>
          <cell r="C6" t="str">
            <v>NS2</v>
          </cell>
          <cell r="D6" t="str">
            <v>NS2</v>
          </cell>
          <cell r="E6" t="str">
            <v>NS2</v>
          </cell>
          <cell r="F6" t="str">
            <v>NS2</v>
          </cell>
          <cell r="G6" t="str">
            <v>NS2</v>
          </cell>
          <cell r="H6" t="str">
            <v>NS2</v>
          </cell>
          <cell r="I6" t="str">
            <v>NS2</v>
          </cell>
          <cell r="J6" t="str">
            <v>NS2</v>
          </cell>
          <cell r="K6" t="str">
            <v>NS2</v>
          </cell>
          <cell r="L6" t="str">
            <v>NS2</v>
          </cell>
          <cell r="M6" t="str">
            <v>DHM2</v>
          </cell>
          <cell r="N6" t="str">
            <v>DHM2</v>
          </cell>
          <cell r="O6" t="str">
            <v>DHM2</v>
          </cell>
          <cell r="P6" t="str">
            <v>DHM2</v>
          </cell>
          <cell r="Q6" t="str">
            <v>DHM2</v>
          </cell>
          <cell r="R6" t="str">
            <v>NS3</v>
          </cell>
          <cell r="S6" t="str">
            <v>NS3</v>
          </cell>
          <cell r="T6" t="str">
            <v>NS3</v>
          </cell>
          <cell r="U6" t="str">
            <v>NS3</v>
          </cell>
          <cell r="V6" t="str">
            <v>NS3</v>
          </cell>
          <cell r="W6" t="str">
            <v>NS3</v>
          </cell>
          <cell r="X6" t="str">
            <v>NS3</v>
          </cell>
          <cell r="Y6" t="str">
            <v>NS3</v>
          </cell>
          <cell r="Z6" t="str">
            <v>NS3</v>
          </cell>
          <cell r="AA6" t="str">
            <v>NS3</v>
          </cell>
          <cell r="AB6" t="str">
            <v>DHM3</v>
          </cell>
          <cell r="AC6" t="str">
            <v>DHM3</v>
          </cell>
          <cell r="AD6" t="str">
            <v>DHM3</v>
          </cell>
          <cell r="AE6" t="str">
            <v>DHM3</v>
          </cell>
          <cell r="AF6" t="str">
            <v>DHM3</v>
          </cell>
        </row>
        <row r="7">
          <cell r="A7" t="str">
            <v/>
          </cell>
          <cell r="B7" t="str">
            <v xml:space="preserve">&lt;-- Percentage of CONTENT taught   </v>
          </cell>
          <cell r="C7" t="str">
            <v>NS2.SWBAT make bundles of tens and ones for a given number. (Concrete and Abstract)</v>
          </cell>
          <cell r="D7" t="str">
            <v>NS.SWBAT count using bundles of tens (up to 100). (Concrete and Abstract)</v>
          </cell>
          <cell r="E7" t="str">
            <v>NS2.SWBAT identify places and their values in a given 2 digit number. (Pictorial and Abstract)</v>
          </cell>
          <cell r="F7" t="str">
            <v>NS2.SWBAT identify places and their values in a given 2 digit number. (Abstract)</v>
          </cell>
          <cell r="G7" t="str">
            <v>NS2.SWBAT compare two 2 digit numbers. (Pictorial and Abstract)</v>
          </cell>
          <cell r="H7" t="str">
            <v>NS2.SWBAT compare two 2 digit numbers. (Pictorial and Abstract)</v>
          </cell>
          <cell r="I7" t="str">
            <v>NS2.SWBAT add 2 digit numbers without carry over. (Pictorial and Abstract)</v>
          </cell>
          <cell r="J7" t="str">
            <v>NS2.SWBAT add 2 digit numbers with carry over. (Pictorial and Abstract)</v>
          </cell>
          <cell r="K7" t="str">
            <v>NS2.SWBAT subtract 2 digit numbers without borrowing. (Pictorial and Abstract)</v>
          </cell>
          <cell r="L7" t="str">
            <v>NS2.SWBAT subtract 2 digit numbers with borrowing. (Pictorial and Abstract)</v>
          </cell>
          <cell r="M7" t="str">
            <v>DHM2.SWBAT group data into categories and pictorially represent grouped data. (Tally Marks)</v>
          </cell>
          <cell r="N7" t="str">
            <v>DHM2.SWBAT group data into categories and pictorially represent grouped data. (Tally Marks)</v>
          </cell>
          <cell r="O7" t="str">
            <v>DHM2.SWBAT create Bar graphs using the information gathered from above objective and answer relevant questions.</v>
          </cell>
          <cell r="P7" t="str">
            <v>DHM2.SWBAT read graphs and interpret data.</v>
          </cell>
          <cell r="Q7" t="str">
            <v>DHM2.SWBAT use addition and subtraction to answer how much more or less questions in BAR Graphs.</v>
          </cell>
          <cell r="R7" t="str">
            <v>NS3.SWBAT make bundles of tens and ones for a given number. (Concrete and Abstract)</v>
          </cell>
          <cell r="S7" t="str">
            <v>NS3.SWBAT count using bundles of tens (up to 100). (Concrete and Abstract)</v>
          </cell>
          <cell r="T7" t="str">
            <v>NS3.SWBAT identify places and their values in a given 2 digit number. (Pictorial and Abstract)</v>
          </cell>
          <cell r="U7" t="str">
            <v>NS3.SWBAT identify places and their values in a given 2 digit number. (Abstract)</v>
          </cell>
          <cell r="V7" t="str">
            <v>NS3.SWBAT compare two 2 digit numbers. (Pictorial and Abstract)</v>
          </cell>
          <cell r="W7" t="str">
            <v>NS3.SWBAT compare two 2 digit numbers. (Pictorial and Abstract)</v>
          </cell>
          <cell r="X7" t="str">
            <v>NS3.SWBAT add 2 digit numbers without carry over. (Pictorial and Abstract)</v>
          </cell>
          <cell r="Y7" t="str">
            <v>NS3.SWBAT add 2 digit numbers with carry over. (Pictorial and Abstract)</v>
          </cell>
          <cell r="Z7" t="str">
            <v>NS3.SWBAT subtract 2 digit numbers without borrowing. (Pictorial and Abstract)</v>
          </cell>
          <cell r="AA7" t="str">
            <v>NS3.SWBAT subtract 2 digit numbers with borrowing. (Pictorial and Abstract)</v>
          </cell>
          <cell r="AB7" t="str">
            <v>DHM3.SWBAT group data into categories and pictorially represent grouped data. (Tally Marks)</v>
          </cell>
          <cell r="AC7" t="str">
            <v>DHM3.SWBAT group data into categories and pictorially represent grouped data. (Tally Marks)</v>
          </cell>
          <cell r="AD7" t="str">
            <v>DHM3.SWBAT create Bar graphs using the information gathered from above objective and answer relevant questions.</v>
          </cell>
          <cell r="AE7" t="str">
            <v>DHM3.SWBAT read graphs and interpret data.</v>
          </cell>
          <cell r="AF7" t="str">
            <v>DHM3.SWBAT use addition and subtraction to answer how much more or less questions in BAR Graphs.</v>
          </cell>
        </row>
        <row r="8">
          <cell r="A8" t="str">
            <v>Question #  --&gt;</v>
          </cell>
          <cell r="C8">
            <v>1</v>
          </cell>
          <cell r="D8">
            <v>2</v>
          </cell>
          <cell r="E8">
            <v>3</v>
          </cell>
          <cell r="F8">
            <v>4</v>
          </cell>
          <cell r="G8">
            <v>5</v>
          </cell>
          <cell r="H8">
            <v>6</v>
          </cell>
          <cell r="I8">
            <v>7</v>
          </cell>
          <cell r="J8">
            <v>8</v>
          </cell>
          <cell r="K8">
            <v>9</v>
          </cell>
          <cell r="L8">
            <v>10</v>
          </cell>
          <cell r="M8">
            <v>11</v>
          </cell>
          <cell r="N8">
            <v>12</v>
          </cell>
          <cell r="O8">
            <v>13</v>
          </cell>
          <cell r="P8">
            <v>14</v>
          </cell>
          <cell r="Q8">
            <v>15</v>
          </cell>
          <cell r="R8">
            <v>1</v>
          </cell>
          <cell r="S8">
            <v>2</v>
          </cell>
          <cell r="T8">
            <v>3</v>
          </cell>
          <cell r="U8">
            <v>4</v>
          </cell>
          <cell r="V8">
            <v>5</v>
          </cell>
          <cell r="W8">
            <v>6</v>
          </cell>
          <cell r="X8">
            <v>7</v>
          </cell>
          <cell r="Y8">
            <v>8</v>
          </cell>
          <cell r="Z8">
            <v>9</v>
          </cell>
          <cell r="AA8">
            <v>10</v>
          </cell>
          <cell r="AB8">
            <v>11</v>
          </cell>
          <cell r="AC8">
            <v>12</v>
          </cell>
          <cell r="AD8">
            <v>13</v>
          </cell>
          <cell r="AE8">
            <v>14</v>
          </cell>
          <cell r="AF8">
            <v>15</v>
          </cell>
        </row>
        <row r="9">
          <cell r="A9" t="str">
            <v>#</v>
          </cell>
          <cell r="B9" t="str">
            <v>Student name</v>
          </cell>
          <cell r="C9" t="str">
            <v xml:space="preserve"> </v>
          </cell>
          <cell r="D9" t="str">
            <v xml:space="preserve"> </v>
          </cell>
          <cell r="E9" t="str">
            <v xml:space="preserve"> </v>
          </cell>
          <cell r="F9" t="str">
            <v xml:space="preserve"> </v>
          </cell>
          <cell r="G9" t="str">
            <v xml:space="preserve"> </v>
          </cell>
          <cell r="H9" t="str">
            <v xml:space="preserve"> </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cell r="Q9" t="str">
            <v xml:space="preserve"> </v>
          </cell>
          <cell r="R9" t="str">
            <v xml:space="preserve"> </v>
          </cell>
          <cell r="S9" t="str">
            <v xml:space="preserve"> </v>
          </cell>
          <cell r="T9" t="str">
            <v xml:space="preserve"> </v>
          </cell>
          <cell r="U9" t="str">
            <v xml:space="preserve"> </v>
          </cell>
          <cell r="V9" t="str">
            <v xml:space="preserve"> </v>
          </cell>
          <cell r="W9" t="str">
            <v xml:space="preserve"> </v>
          </cell>
          <cell r="X9" t="str">
            <v xml:space="preserve"> </v>
          </cell>
          <cell r="Y9" t="str">
            <v xml:space="preserve"> </v>
          </cell>
          <cell r="Z9" t="str">
            <v xml:space="preserve"> </v>
          </cell>
          <cell r="AA9" t="str">
            <v xml:space="preserve"> </v>
          </cell>
          <cell r="AB9" t="str">
            <v xml:space="preserve"> </v>
          </cell>
          <cell r="AC9" t="str">
            <v xml:space="preserve"> </v>
          </cell>
          <cell r="AD9" t="str">
            <v xml:space="preserve"> </v>
          </cell>
          <cell r="AE9" t="str">
            <v xml:space="preserve"> </v>
          </cell>
          <cell r="AF9" t="str">
            <v xml:space="preserve"> </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sandeep@teachforindia.org"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rgb="FF0070C0"/>
  </sheetPr>
  <dimension ref="A1:CE90"/>
  <sheetViews>
    <sheetView topLeftCell="T12" zoomScale="98" zoomScaleNormal="98" workbookViewId="0">
      <selection activeCell="AF29" sqref="AF29"/>
    </sheetView>
  </sheetViews>
  <sheetFormatPr defaultColWidth="17.140625" defaultRowHeight="20.25" customHeight="1" x14ac:dyDescent="0.2"/>
  <cols>
    <col min="1" max="1" width="6.140625" customWidth="1"/>
    <col min="2" max="2" width="17.42578125" customWidth="1"/>
    <col min="3" max="3" width="7.28515625" customWidth="1"/>
    <col min="4" max="4" width="11.42578125" customWidth="1"/>
    <col min="5" max="5" width="7.7109375" customWidth="1"/>
    <col min="6" max="7" width="6.85546875" customWidth="1"/>
    <col min="8" max="9" width="6.42578125" customWidth="1"/>
    <col min="10" max="13" width="7.140625" customWidth="1"/>
    <col min="14" max="14" width="7.85546875" style="86" customWidth="1"/>
    <col min="15" max="19" width="8.7109375" customWidth="1"/>
    <col min="20" max="21" width="10.140625" customWidth="1"/>
    <col min="22" max="24" width="8.42578125" customWidth="1"/>
    <col min="25" max="25" width="10.140625" customWidth="1"/>
    <col min="26" max="26" width="19.85546875" customWidth="1"/>
    <col min="27" max="27" width="7.5703125" customWidth="1"/>
    <col min="28" max="28" width="24" style="50" customWidth="1"/>
    <col min="29" max="29" width="19.28515625" customWidth="1"/>
    <col min="30" max="30" width="18.85546875" customWidth="1"/>
    <col min="31" max="31" width="22.140625" customWidth="1"/>
    <col min="32" max="32" width="21.140625" customWidth="1"/>
    <col min="33" max="33" width="17.140625" customWidth="1"/>
    <col min="34" max="34" width="20.42578125" customWidth="1"/>
    <col min="35" max="35" width="17.140625" customWidth="1"/>
    <col min="36" max="36" width="20.5703125" customWidth="1"/>
    <col min="37" max="37" width="17.140625" customWidth="1"/>
    <col min="44" max="44" width="0" hidden="1" customWidth="1"/>
    <col min="45" max="46" width="17.140625" hidden="1" customWidth="1"/>
    <col min="50" max="50" width="16.85546875" hidden="1" customWidth="1"/>
    <col min="51" max="51" width="17.140625" style="110" hidden="1" customWidth="1"/>
    <col min="52" max="52" width="0" hidden="1" customWidth="1"/>
  </cols>
  <sheetData>
    <row r="1" spans="1:83" ht="40.5" customHeight="1" thickBot="1" x14ac:dyDescent="0.3">
      <c r="A1" s="729" t="s">
        <v>2731</v>
      </c>
      <c r="B1" s="730"/>
      <c r="C1" s="730"/>
      <c r="D1" s="730"/>
      <c r="E1" s="730"/>
      <c r="F1" s="730"/>
      <c r="G1" s="730"/>
      <c r="H1" s="730"/>
      <c r="I1" s="730"/>
      <c r="J1" s="730"/>
      <c r="K1" s="730"/>
      <c r="L1" s="730"/>
      <c r="M1" s="730"/>
      <c r="N1" s="730"/>
      <c r="O1" s="730"/>
      <c r="P1" s="730"/>
      <c r="Q1" s="730"/>
      <c r="R1" s="730"/>
      <c r="S1" s="730"/>
      <c r="T1" s="730"/>
      <c r="U1" s="730"/>
      <c r="V1" s="730"/>
      <c r="W1" s="730"/>
      <c r="X1" s="730"/>
      <c r="Y1" s="730"/>
      <c r="Z1" s="730"/>
      <c r="AA1" s="54"/>
      <c r="AB1" s="57" t="s">
        <v>2278</v>
      </c>
      <c r="AC1" s="82" t="s">
        <v>2772</v>
      </c>
      <c r="AD1" s="57" t="s">
        <v>2279</v>
      </c>
      <c r="AE1" s="82"/>
      <c r="AF1" s="57" t="s">
        <v>2280</v>
      </c>
      <c r="AG1" s="82"/>
      <c r="AH1" s="57" t="s">
        <v>2281</v>
      </c>
      <c r="AI1" s="82"/>
      <c r="AJ1" s="57" t="s">
        <v>2282</v>
      </c>
      <c r="AK1" s="82"/>
      <c r="AL1" s="54"/>
      <c r="AM1" s="54"/>
      <c r="AN1" s="54"/>
      <c r="AO1" s="54"/>
      <c r="AP1" s="54"/>
      <c r="AQ1" s="54"/>
      <c r="AR1" s="54"/>
      <c r="AS1" s="54">
        <v>1</v>
      </c>
      <c r="AT1" s="714" t="s">
        <v>2721</v>
      </c>
      <c r="AU1" s="54"/>
      <c r="AV1" s="54"/>
      <c r="AW1" s="54"/>
      <c r="AX1" s="54"/>
      <c r="AY1" s="459" t="s">
        <v>2047</v>
      </c>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row>
    <row r="2" spans="1:83" ht="40.5" customHeight="1" thickBot="1" x14ac:dyDescent="0.3">
      <c r="A2" s="729"/>
      <c r="B2" s="730"/>
      <c r="C2" s="730"/>
      <c r="D2" s="730"/>
      <c r="E2" s="730"/>
      <c r="F2" s="730"/>
      <c r="G2" s="730"/>
      <c r="H2" s="730"/>
      <c r="I2" s="730"/>
      <c r="J2" s="730"/>
      <c r="K2" s="730"/>
      <c r="L2" s="730"/>
      <c r="M2" s="730"/>
      <c r="N2" s="730"/>
      <c r="O2" s="730"/>
      <c r="P2" s="730"/>
      <c r="Q2" s="730"/>
      <c r="R2" s="730"/>
      <c r="S2" s="730"/>
      <c r="T2" s="730"/>
      <c r="U2" s="730"/>
      <c r="V2" s="730"/>
      <c r="W2" s="730"/>
      <c r="X2" s="730"/>
      <c r="Y2" s="730"/>
      <c r="Z2" s="730"/>
      <c r="AA2" s="54"/>
      <c r="AB2" s="57" t="s">
        <v>2283</v>
      </c>
      <c r="AC2" s="82">
        <v>2014</v>
      </c>
      <c r="AD2" s="57" t="s">
        <v>2287</v>
      </c>
      <c r="AE2" s="82"/>
      <c r="AF2" s="57" t="s">
        <v>2286</v>
      </c>
      <c r="AG2" s="82"/>
      <c r="AH2" s="57" t="s">
        <v>2285</v>
      </c>
      <c r="AI2" s="82"/>
      <c r="AJ2" s="57" t="s">
        <v>2284</v>
      </c>
      <c r="AK2" s="82"/>
      <c r="AL2" s="54"/>
      <c r="AM2" s="54"/>
      <c r="AN2" s="54"/>
      <c r="AO2" s="54"/>
      <c r="AP2" s="54"/>
      <c r="AQ2" s="54"/>
      <c r="AR2" s="54"/>
      <c r="AS2" s="54">
        <v>2</v>
      </c>
      <c r="AT2" s="715" t="s">
        <v>590</v>
      </c>
      <c r="AU2" s="54"/>
      <c r="AV2" s="54"/>
      <c r="AW2" s="54"/>
      <c r="AX2" s="54"/>
      <c r="AY2" s="459" t="s">
        <v>2057</v>
      </c>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row>
    <row r="3" spans="1:83" ht="42.75" customHeight="1" thickBot="1" x14ac:dyDescent="0.25">
      <c r="A3" s="731" t="s">
        <v>2733</v>
      </c>
      <c r="B3" s="732"/>
      <c r="C3" s="732"/>
      <c r="D3" s="732"/>
      <c r="E3" s="732"/>
      <c r="F3" s="732"/>
      <c r="G3" s="732"/>
      <c r="H3" s="732"/>
      <c r="I3" s="732"/>
      <c r="J3" s="732"/>
      <c r="K3" s="732"/>
      <c r="L3" s="732"/>
      <c r="M3" s="732"/>
      <c r="N3" s="732"/>
      <c r="O3" s="732"/>
      <c r="P3" s="732"/>
      <c r="Q3" s="732"/>
      <c r="R3" s="732"/>
      <c r="S3" s="732"/>
      <c r="T3" s="732"/>
      <c r="U3" s="732"/>
      <c r="V3" s="732"/>
      <c r="W3" s="732"/>
      <c r="X3" s="732"/>
      <c r="Y3" s="732"/>
      <c r="Z3" s="732"/>
      <c r="AA3" s="54"/>
      <c r="AB3" s="57" t="s">
        <v>2288</v>
      </c>
      <c r="AC3" s="82">
        <v>115555</v>
      </c>
      <c r="AD3" s="57" t="s">
        <v>2289</v>
      </c>
      <c r="AE3" s="82"/>
      <c r="AF3" s="57" t="s">
        <v>2290</v>
      </c>
      <c r="AG3" s="82"/>
      <c r="AH3" s="57" t="s">
        <v>2291</v>
      </c>
      <c r="AI3" s="82"/>
      <c r="AJ3" s="57" t="s">
        <v>2292</v>
      </c>
      <c r="AK3" s="82"/>
      <c r="AL3" s="54"/>
      <c r="AM3" s="54"/>
      <c r="AN3" s="54"/>
      <c r="AO3" s="54"/>
      <c r="AP3" s="54"/>
      <c r="AQ3" s="54"/>
      <c r="AR3" s="54"/>
      <c r="AS3" s="54">
        <v>3</v>
      </c>
      <c r="AT3" s="715" t="s">
        <v>1020</v>
      </c>
      <c r="AU3" s="54"/>
      <c r="AV3" s="54"/>
      <c r="AW3" s="54"/>
      <c r="AX3" s="54"/>
      <c r="AY3" s="462" t="s">
        <v>2315</v>
      </c>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row>
    <row r="4" spans="1:83" ht="83.25" customHeight="1" thickBot="1" x14ac:dyDescent="0.3">
      <c r="A4" s="61" t="s">
        <v>1810</v>
      </c>
      <c r="B4" s="61" t="s">
        <v>1671</v>
      </c>
      <c r="C4" s="61" t="s">
        <v>2277</v>
      </c>
      <c r="D4" s="61" t="s">
        <v>2732</v>
      </c>
      <c r="E4" s="62" t="s">
        <v>1694</v>
      </c>
      <c r="F4" s="62" t="s">
        <v>1433</v>
      </c>
      <c r="G4" s="62" t="s">
        <v>1258</v>
      </c>
      <c r="H4" s="62" t="s">
        <v>625</v>
      </c>
      <c r="I4" s="62" t="s">
        <v>2140</v>
      </c>
      <c r="J4" s="62" t="s">
        <v>2141</v>
      </c>
      <c r="K4" s="62" t="s">
        <v>2143</v>
      </c>
      <c r="L4" s="216" t="s">
        <v>2294</v>
      </c>
      <c r="M4" s="216" t="s">
        <v>2353</v>
      </c>
      <c r="N4" s="216" t="s">
        <v>2293</v>
      </c>
      <c r="O4" s="62" t="s">
        <v>1025</v>
      </c>
      <c r="P4" s="62" t="s">
        <v>2145</v>
      </c>
      <c r="Q4" s="62" t="s">
        <v>2142</v>
      </c>
      <c r="R4" s="216" t="s">
        <v>2295</v>
      </c>
      <c r="S4" s="216" t="s">
        <v>2296</v>
      </c>
      <c r="T4" s="62" t="s">
        <v>2144</v>
      </c>
      <c r="U4" s="62" t="s">
        <v>2297</v>
      </c>
      <c r="V4" s="216" t="s">
        <v>2298</v>
      </c>
      <c r="W4" s="216" t="s">
        <v>2354</v>
      </c>
      <c r="X4" s="216" t="s">
        <v>2351</v>
      </c>
      <c r="Y4" s="62" t="s">
        <v>2331</v>
      </c>
      <c r="Z4" s="62" t="s">
        <v>2275</v>
      </c>
      <c r="AA4" s="54"/>
      <c r="AB4" s="57" t="s">
        <v>2705</v>
      </c>
      <c r="AC4" s="718" t="s">
        <v>2773</v>
      </c>
      <c r="AD4" s="711" t="s">
        <v>2704</v>
      </c>
      <c r="AE4" s="719"/>
      <c r="AF4" s="711" t="s">
        <v>2703</v>
      </c>
      <c r="AG4" s="712"/>
      <c r="AH4" s="711" t="s">
        <v>2702</v>
      </c>
      <c r="AI4" s="712"/>
      <c r="AJ4" s="711" t="s">
        <v>2706</v>
      </c>
      <c r="AK4" s="712"/>
      <c r="AL4" s="54"/>
      <c r="AM4" s="54"/>
      <c r="AN4" s="54"/>
      <c r="AO4" s="54"/>
      <c r="AP4" s="54"/>
      <c r="AQ4" s="54"/>
      <c r="AR4" s="54"/>
      <c r="AS4" s="54">
        <v>4</v>
      </c>
      <c r="AT4" s="716" t="s">
        <v>2722</v>
      </c>
      <c r="AU4" s="54"/>
      <c r="AV4" s="54"/>
      <c r="AW4" s="54"/>
      <c r="AX4" s="54"/>
      <c r="AY4" s="459" t="s">
        <v>2048</v>
      </c>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row>
    <row r="5" spans="1:83" ht="18" customHeight="1" thickBot="1" x14ac:dyDescent="0.25">
      <c r="A5" s="55">
        <v>1</v>
      </c>
      <c r="B5" s="445" t="s">
        <v>2735</v>
      </c>
      <c r="C5" s="446" t="s">
        <v>2770</v>
      </c>
      <c r="D5" s="458">
        <v>2</v>
      </c>
      <c r="E5" s="446"/>
      <c r="F5" s="447"/>
      <c r="G5" s="447">
        <v>-0.5</v>
      </c>
      <c r="H5" s="448">
        <v>0</v>
      </c>
      <c r="I5" s="448">
        <v>0.5</v>
      </c>
      <c r="J5" s="448"/>
      <c r="K5" s="726">
        <v>0.2</v>
      </c>
      <c r="L5" s="549" t="str">
        <f>IF(N5="", "", IF(K5=5.5, "NA", IF(J5="", "",IFERROR(N5-J5,""))))</f>
        <v/>
      </c>
      <c r="M5" s="549">
        <f>IF(N5="", "", IF(K5=5.5, "NA", IF(K5="", "",IFERROR(N5-K5,""))))</f>
        <v>1.3</v>
      </c>
      <c r="N5" s="455">
        <f>'English Scores- Leveled papers'!E7</f>
        <v>1.5</v>
      </c>
      <c r="O5" s="449"/>
      <c r="P5" s="449">
        <v>1</v>
      </c>
      <c r="Q5" s="449"/>
      <c r="R5" s="456">
        <f>'Writing Scores'!C4</f>
        <v>3.2916666666666665</v>
      </c>
      <c r="S5" s="454" t="str">
        <f t="shared" ref="S5:S36" si="0">IF(R5="", "", IF(Q5="", "",IFERROR(R5-Q5,"")))</f>
        <v/>
      </c>
      <c r="T5" s="450" t="s">
        <v>2779</v>
      </c>
      <c r="U5" s="450">
        <v>0.31666666666666665</v>
      </c>
      <c r="V5" s="457">
        <f>IFERROR('Math Scores'!D9,"")</f>
        <v>0.54166666666666663</v>
      </c>
      <c r="W5" s="454">
        <f>IF(V5="", "", IF(U5="", "",IFERROR(V5-U5,"")))</f>
        <v>0.22499999999999998</v>
      </c>
      <c r="X5" s="564" t="str">
        <f>IF(B5="","",IF(('Cover Sheet'!$AC$6="1st"),"",IF(('Cover Sheet'!$AC$6="2nd"),"",IF(('Cover Sheet'!$AC$6="3rd"),"",IF(('Cover Sheet'!$AC$6="4th"),"",IF(('Cover Sheet'!$AC$6="5th"),"",IF(('Cover Sheet'!$AC$6="6th"),'Eng GLA 6th, 7th, 8th'!D8,IF(('Cover Sheet'!$AC$6="7th"),'Eng GLA 6th, 7th, 8th'!AQ8,IF(('Cover Sheet'!$AC$6="8th"),'Eng GLA 6th, 7th, 8th'!CG8,"ERROR")))))))))</f>
        <v/>
      </c>
      <c r="Y5" s="451"/>
      <c r="Z5" s="452"/>
      <c r="AA5" s="1"/>
      <c r="AB5" s="57" t="s">
        <v>1396</v>
      </c>
      <c r="AC5" s="709" t="s">
        <v>2110</v>
      </c>
      <c r="AD5" s="54"/>
      <c r="AE5" s="54"/>
      <c r="AF5" s="713"/>
      <c r="AG5" s="54"/>
      <c r="AH5" s="54"/>
      <c r="AI5" s="54"/>
      <c r="AJ5" s="713"/>
      <c r="AK5" s="54"/>
      <c r="AL5" s="54"/>
      <c r="AM5" s="54"/>
      <c r="AN5" s="54"/>
      <c r="AO5" s="54"/>
      <c r="AP5" s="54"/>
      <c r="AQ5" s="54"/>
      <c r="AR5" s="54"/>
      <c r="AS5" s="54">
        <v>5</v>
      </c>
      <c r="AT5" s="717" t="s">
        <v>2723</v>
      </c>
      <c r="AU5" s="54"/>
      <c r="AV5" s="54"/>
      <c r="AW5" s="54"/>
      <c r="AX5" s="54"/>
      <c r="AY5" s="462" t="s">
        <v>2316</v>
      </c>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row>
    <row r="6" spans="1:83" ht="18" customHeight="1" thickBot="1" x14ac:dyDescent="0.3">
      <c r="A6" s="2">
        <v>2</v>
      </c>
      <c r="B6" s="445" t="s">
        <v>2736</v>
      </c>
      <c r="C6" s="446" t="s">
        <v>2771</v>
      </c>
      <c r="D6" s="458">
        <v>2</v>
      </c>
      <c r="E6" s="446"/>
      <c r="F6" s="447"/>
      <c r="G6" s="447">
        <v>-0.5</v>
      </c>
      <c r="H6" s="448">
        <v>0.2</v>
      </c>
      <c r="I6" s="448">
        <v>0.5</v>
      </c>
      <c r="J6" s="448">
        <v>0.5</v>
      </c>
      <c r="K6" s="726">
        <v>1</v>
      </c>
      <c r="L6" s="549">
        <f t="shared" ref="L6:L69" si="1">IF(N6="", "", IF(K6=5.5, "NA", IF(J6="", "",IFERROR(N6-J6,""))))</f>
        <v>1</v>
      </c>
      <c r="M6" s="549">
        <f t="shared" ref="M6:M69" si="2">IF(N6="", "", IF(K6=5.5, "NA", IF(K6="", "",IFERROR(N6-K6,""))))</f>
        <v>0.5</v>
      </c>
      <c r="N6" s="455">
        <f>'English Scores- Leveled papers'!E8</f>
        <v>1.5</v>
      </c>
      <c r="O6" s="449"/>
      <c r="P6" s="449">
        <v>1.2</v>
      </c>
      <c r="Q6" s="449">
        <v>1.24</v>
      </c>
      <c r="R6" s="456">
        <f>'Writing Scores'!C5</f>
        <v>3.2183333333333333</v>
      </c>
      <c r="S6" s="454">
        <f t="shared" si="0"/>
        <v>1.9783333333333333</v>
      </c>
      <c r="T6" s="450">
        <v>0.15486725663716813</v>
      </c>
      <c r="U6" s="450">
        <v>0.40833333333333333</v>
      </c>
      <c r="V6" s="457">
        <f>IFERROR('Math Scores'!D10,"")</f>
        <v>0.55833333333333335</v>
      </c>
      <c r="W6" s="454">
        <f t="shared" ref="W6:W69" si="3">IF(V6="", "", IF(U6="", "",IFERROR(V6-U6,"")))</f>
        <v>0.15000000000000002</v>
      </c>
      <c r="X6" s="564" t="str">
        <f>IF(B6="","",IF(('Cover Sheet'!$AC$6="1st"),"",IF(('Cover Sheet'!$AC$6="2nd"),"",IF(('Cover Sheet'!$AC$6="3rd"),"",IF(('Cover Sheet'!$AC$6="4th"),"",IF(('Cover Sheet'!$AC$6="5th"),"",IF(('Cover Sheet'!$AC$6="6th"),'Eng GLA 6th, 7th, 8th'!D9,IF(('Cover Sheet'!$AC$6="7th"),'Eng GLA 6th, 7th, 8th'!AQ9,IF(('Cover Sheet'!$AC$6="8th"),'Eng GLA 6th, 7th, 8th'!CG9,"ERROR")))))))))</f>
        <v/>
      </c>
      <c r="Y6" s="451"/>
      <c r="Z6" s="452"/>
      <c r="AA6" s="1"/>
      <c r="AB6" s="57" t="s">
        <v>1431</v>
      </c>
      <c r="AC6" s="709" t="s">
        <v>2774</v>
      </c>
      <c r="AD6" s="1"/>
      <c r="AE6" s="1"/>
      <c r="AF6" s="1"/>
      <c r="AG6" s="1"/>
      <c r="AH6" s="1"/>
      <c r="AI6" s="1"/>
      <c r="AJ6" s="1"/>
      <c r="AK6" s="54"/>
      <c r="AL6" s="54"/>
      <c r="AM6" s="54"/>
      <c r="AN6" s="54"/>
      <c r="AO6" s="54"/>
      <c r="AP6" s="54"/>
      <c r="AQ6" s="54"/>
      <c r="AR6" s="54"/>
      <c r="AS6" s="54">
        <v>6</v>
      </c>
      <c r="AT6" s="715" t="s">
        <v>2724</v>
      </c>
      <c r="AU6" s="54"/>
      <c r="AV6" s="54"/>
      <c r="AW6" s="54"/>
      <c r="AX6" s="54"/>
      <c r="AY6" s="460" t="s">
        <v>2108</v>
      </c>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row>
    <row r="7" spans="1:83" ht="23.25" customHeight="1" thickBot="1" x14ac:dyDescent="0.3">
      <c r="A7" s="2">
        <v>3</v>
      </c>
      <c r="B7" s="445" t="s">
        <v>2737</v>
      </c>
      <c r="C7" s="446" t="s">
        <v>2770</v>
      </c>
      <c r="D7" s="458">
        <v>2</v>
      </c>
      <c r="E7" s="446"/>
      <c r="F7" s="447"/>
      <c r="G7" s="447">
        <v>-0.5</v>
      </c>
      <c r="H7" s="448">
        <v>0</v>
      </c>
      <c r="I7" s="448">
        <v>0.2</v>
      </c>
      <c r="J7" s="448"/>
      <c r="K7" s="726">
        <v>0.2</v>
      </c>
      <c r="L7" s="549" t="str">
        <f t="shared" si="1"/>
        <v/>
      </c>
      <c r="M7" s="549">
        <f t="shared" si="2"/>
        <v>0.8</v>
      </c>
      <c r="N7" s="455">
        <f>'English Scores- Leveled papers'!E9</f>
        <v>1</v>
      </c>
      <c r="O7" s="449"/>
      <c r="P7" s="449">
        <v>1</v>
      </c>
      <c r="Q7" s="449">
        <v>1.4566666666666668</v>
      </c>
      <c r="R7" s="456">
        <f>'Writing Scores'!C6</f>
        <v>2.8733333333333335</v>
      </c>
      <c r="S7" s="454">
        <f t="shared" si="0"/>
        <v>1.4166666666666667</v>
      </c>
      <c r="T7" s="450">
        <v>7.9646017699115043E-2</v>
      </c>
      <c r="U7" s="450">
        <v>8.3333333333333329E-2</v>
      </c>
      <c r="V7" s="457">
        <f>IFERROR('Math Scores'!D11,"")</f>
        <v>0.22500000000000001</v>
      </c>
      <c r="W7" s="454">
        <f t="shared" si="3"/>
        <v>0.14166666666666666</v>
      </c>
      <c r="X7" s="564" t="str">
        <f>IF(B7="","",IF(('Cover Sheet'!$AC$6="1st"),"",IF(('Cover Sheet'!$AC$6="2nd"),"",IF(('Cover Sheet'!$AC$6="3rd"),"",IF(('Cover Sheet'!$AC$6="4th"),"",IF(('Cover Sheet'!$AC$6="5th"),"",IF(('Cover Sheet'!$AC$6="6th"),'Eng GLA 6th, 7th, 8th'!D10,IF(('Cover Sheet'!$AC$6="7th"),'Eng GLA 6th, 7th, 8th'!AQ10,IF(('Cover Sheet'!$AC$6="8th"),'Eng GLA 6th, 7th, 8th'!CG10,"ERROR")))))))))</f>
        <v/>
      </c>
      <c r="Y7" s="451"/>
      <c r="Z7" s="452"/>
      <c r="AA7" s="1"/>
      <c r="AB7" s="57" t="s">
        <v>2352</v>
      </c>
      <c r="AC7" s="709" t="s">
        <v>2775</v>
      </c>
      <c r="AD7" s="1"/>
      <c r="AE7" s="1"/>
      <c r="AF7" s="1"/>
      <c r="AG7" s="1"/>
      <c r="AH7" s="1"/>
      <c r="AI7" s="1"/>
      <c r="AJ7" s="1"/>
      <c r="AK7" s="54"/>
      <c r="AL7" s="54"/>
      <c r="AM7" s="54"/>
      <c r="AN7" s="54"/>
      <c r="AO7" s="54"/>
      <c r="AP7" s="54"/>
      <c r="AQ7" s="54"/>
      <c r="AR7" s="54"/>
      <c r="AS7" s="54">
        <v>7</v>
      </c>
      <c r="AT7" s="54"/>
      <c r="AU7" s="54"/>
      <c r="AV7" s="54"/>
      <c r="AW7" s="54"/>
      <c r="AX7" s="54"/>
      <c r="AY7" s="459" t="s">
        <v>833</v>
      </c>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row>
    <row r="8" spans="1:83" ht="18" customHeight="1" thickBot="1" x14ac:dyDescent="0.3">
      <c r="A8" s="2">
        <v>4</v>
      </c>
      <c r="B8" s="445" t="s">
        <v>2738</v>
      </c>
      <c r="C8" s="446" t="s">
        <v>2771</v>
      </c>
      <c r="D8" s="458">
        <v>2</v>
      </c>
      <c r="E8" s="446"/>
      <c r="F8" s="447"/>
      <c r="G8" s="447">
        <v>-0.5</v>
      </c>
      <c r="H8" s="448">
        <v>-0.5</v>
      </c>
      <c r="I8" s="448">
        <v>0.5</v>
      </c>
      <c r="J8" s="448">
        <v>0.2</v>
      </c>
      <c r="K8" s="726">
        <v>0</v>
      </c>
      <c r="L8" s="549">
        <f t="shared" si="1"/>
        <v>0.3</v>
      </c>
      <c r="M8" s="549">
        <f t="shared" si="2"/>
        <v>0.5</v>
      </c>
      <c r="N8" s="455">
        <f>'English Scores- Leveled papers'!E10</f>
        <v>0.5</v>
      </c>
      <c r="O8" s="449"/>
      <c r="P8" s="449">
        <v>1</v>
      </c>
      <c r="Q8" s="449">
        <v>3.3333333333333333E-2</v>
      </c>
      <c r="R8" s="456">
        <f>'Writing Scores'!C7</f>
        <v>2.6083333333333334</v>
      </c>
      <c r="S8" s="454">
        <f t="shared" si="0"/>
        <v>2.5750000000000002</v>
      </c>
      <c r="T8" s="450">
        <v>0.10619469026548672</v>
      </c>
      <c r="U8" s="450">
        <v>0</v>
      </c>
      <c r="V8" s="457">
        <f>IFERROR('Math Scores'!D12,"")</f>
        <v>0.56666666666666665</v>
      </c>
      <c r="W8" s="454">
        <f t="shared" si="3"/>
        <v>0.56666666666666665</v>
      </c>
      <c r="X8" s="564" t="str">
        <f>IF(B8="","",IF(('Cover Sheet'!$AC$6="1st"),"",IF(('Cover Sheet'!$AC$6="2nd"),"",IF(('Cover Sheet'!$AC$6="3rd"),"",IF(('Cover Sheet'!$AC$6="4th"),"",IF(('Cover Sheet'!$AC$6="5th"),"",IF(('Cover Sheet'!$AC$6="6th"),'Eng GLA 6th, 7th, 8th'!D11,IF(('Cover Sheet'!$AC$6="7th"),'Eng GLA 6th, 7th, 8th'!AQ11,IF(('Cover Sheet'!$AC$6="8th"),'Eng GLA 6th, 7th, 8th'!CG11,"ERROR")))))))))</f>
        <v/>
      </c>
      <c r="Y8" s="451"/>
      <c r="Z8" s="452"/>
      <c r="AA8" s="1"/>
      <c r="AB8" s="57" t="s">
        <v>888</v>
      </c>
      <c r="AC8" s="710" t="s">
        <v>2776</v>
      </c>
      <c r="AD8" s="54"/>
      <c r="AE8" s="54"/>
      <c r="AF8" s="713"/>
      <c r="AG8" s="54"/>
      <c r="AH8" s="54"/>
      <c r="AI8" s="54"/>
      <c r="AJ8" s="713"/>
      <c r="AK8" s="54"/>
      <c r="AL8" s="54"/>
      <c r="AM8" s="54"/>
      <c r="AN8" s="54"/>
      <c r="AO8" s="54"/>
      <c r="AP8" s="54"/>
      <c r="AQ8" s="54"/>
      <c r="AR8" s="54"/>
      <c r="AS8" s="54">
        <v>8</v>
      </c>
      <c r="AT8" s="54"/>
      <c r="AU8" s="54"/>
      <c r="AV8" s="54"/>
      <c r="AW8" s="54"/>
      <c r="AX8" s="54"/>
      <c r="AY8" s="459" t="s">
        <v>2044</v>
      </c>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row>
    <row r="9" spans="1:83" ht="24" customHeight="1" thickBot="1" x14ac:dyDescent="0.3">
      <c r="A9" s="2">
        <v>5</v>
      </c>
      <c r="B9" s="445" t="s">
        <v>2739</v>
      </c>
      <c r="C9" s="446" t="s">
        <v>2770</v>
      </c>
      <c r="D9" s="458">
        <v>2</v>
      </c>
      <c r="E9" s="446"/>
      <c r="F9" s="447"/>
      <c r="G9" s="447">
        <v>-0.5</v>
      </c>
      <c r="H9" s="448">
        <v>-0.5</v>
      </c>
      <c r="I9" s="448">
        <v>0.2</v>
      </c>
      <c r="J9" s="448">
        <v>0.2</v>
      </c>
      <c r="K9" s="726">
        <v>0.5</v>
      </c>
      <c r="L9" s="549">
        <f t="shared" si="1"/>
        <v>2.2999999999999998</v>
      </c>
      <c r="M9" s="549">
        <f t="shared" si="2"/>
        <v>2</v>
      </c>
      <c r="N9" s="455">
        <f>'English Scores- Leveled papers'!E11</f>
        <v>2.5</v>
      </c>
      <c r="O9" s="449"/>
      <c r="P9" s="449">
        <v>1</v>
      </c>
      <c r="Q9" s="449">
        <v>1.0450000000000002</v>
      </c>
      <c r="R9" s="456">
        <f>'Writing Scores'!C8</f>
        <v>3.6316666666666673</v>
      </c>
      <c r="S9" s="454">
        <f t="shared" si="0"/>
        <v>2.5866666666666669</v>
      </c>
      <c r="T9" s="450">
        <v>0.09</v>
      </c>
      <c r="U9" s="450">
        <v>0.21666666666666667</v>
      </c>
      <c r="V9" s="457">
        <f>IFERROR('Math Scores'!D13,"")</f>
        <v>0.59166666666666667</v>
      </c>
      <c r="W9" s="454">
        <f t="shared" si="3"/>
        <v>0.375</v>
      </c>
      <c r="X9" s="564" t="str">
        <f>IF(B9="","",IF(('Cover Sheet'!$AC$6="1st"),"",IF(('Cover Sheet'!$AC$6="2nd"),"",IF(('Cover Sheet'!$AC$6="3rd"),"",IF(('Cover Sheet'!$AC$6="4th"),"",IF(('Cover Sheet'!$AC$6="5th"),"",IF(('Cover Sheet'!$AC$6="6th"),'Eng GLA 6th, 7th, 8th'!D12,IF(('Cover Sheet'!$AC$6="7th"),'Eng GLA 6th, 7th, 8th'!AQ12,IF(('Cover Sheet'!$AC$6="8th"),'Eng GLA 6th, 7th, 8th'!CG12,"ERROR")))))))))</f>
        <v/>
      </c>
      <c r="Y9" s="451"/>
      <c r="Z9" s="452"/>
      <c r="AA9" s="1"/>
      <c r="AB9" s="57" t="s">
        <v>687</v>
      </c>
      <c r="AC9" s="82">
        <v>180</v>
      </c>
      <c r="AD9" s="1"/>
      <c r="AE9" s="1"/>
      <c r="AF9" s="1"/>
      <c r="AG9" s="1"/>
      <c r="AH9" s="1"/>
      <c r="AI9" s="1"/>
      <c r="AJ9" s="1"/>
      <c r="AK9" s="54"/>
      <c r="AL9" s="54"/>
      <c r="AM9" s="54"/>
      <c r="AN9" s="54"/>
      <c r="AO9" s="54"/>
      <c r="AP9" s="54"/>
      <c r="AQ9" s="54"/>
      <c r="AR9" s="54"/>
      <c r="AS9" s="54">
        <v>9</v>
      </c>
      <c r="AT9" s="54"/>
      <c r="AU9" s="54"/>
      <c r="AV9" s="54"/>
      <c r="AW9" s="54"/>
      <c r="AX9" s="54"/>
      <c r="AY9" s="459" t="s">
        <v>2058</v>
      </c>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row>
    <row r="10" spans="1:83" ht="22.5" customHeight="1" thickBot="1" x14ac:dyDescent="0.25">
      <c r="A10" s="2">
        <v>6</v>
      </c>
      <c r="B10" s="445" t="s">
        <v>2740</v>
      </c>
      <c r="C10" s="446" t="s">
        <v>2771</v>
      </c>
      <c r="D10" s="458">
        <v>2</v>
      </c>
      <c r="E10" s="446"/>
      <c r="F10" s="447"/>
      <c r="G10" s="447">
        <v>-0.5</v>
      </c>
      <c r="H10" s="448">
        <v>0</v>
      </c>
      <c r="I10" s="448">
        <v>0.5</v>
      </c>
      <c r="J10" s="448">
        <v>0.5</v>
      </c>
      <c r="K10" s="726">
        <v>1</v>
      </c>
      <c r="L10" s="549">
        <f t="shared" si="1"/>
        <v>1.5</v>
      </c>
      <c r="M10" s="549">
        <f t="shared" si="2"/>
        <v>1</v>
      </c>
      <c r="N10" s="455">
        <f>'English Scores- Leveled papers'!E12</f>
        <v>2</v>
      </c>
      <c r="O10" s="449"/>
      <c r="P10" s="449">
        <v>1</v>
      </c>
      <c r="Q10" s="449">
        <v>1.4483333333333333</v>
      </c>
      <c r="R10" s="456">
        <f>'Writing Scores'!C9</f>
        <v>3.02</v>
      </c>
      <c r="S10" s="454">
        <f t="shared" si="0"/>
        <v>1.5716666666666668</v>
      </c>
      <c r="T10" s="450">
        <v>0.14000000000000001</v>
      </c>
      <c r="U10" s="450">
        <v>0.41666666666666669</v>
      </c>
      <c r="V10" s="457">
        <f>IFERROR('Math Scores'!D14,"")</f>
        <v>0.73333333333333328</v>
      </c>
      <c r="W10" s="454">
        <f t="shared" si="3"/>
        <v>0.3166666666666666</v>
      </c>
      <c r="X10" s="564" t="str">
        <f>IF(B10="","",IF(('Cover Sheet'!$AC$6="1st"),"",IF(('Cover Sheet'!$AC$6="2nd"),"",IF(('Cover Sheet'!$AC$6="3rd"),"",IF(('Cover Sheet'!$AC$6="4th"),"",IF(('Cover Sheet'!$AC$6="5th"),"",IF(('Cover Sheet'!$AC$6="6th"),'Eng GLA 6th, 7th, 8th'!D13,IF(('Cover Sheet'!$AC$6="7th"),'Eng GLA 6th, 7th, 8th'!AQ13,IF(('Cover Sheet'!$AC$6="8th"),'Eng GLA 6th, 7th, 8th'!CG13,"ERROR")))))))))</f>
        <v/>
      </c>
      <c r="Y10" s="451"/>
      <c r="Z10" s="452"/>
      <c r="AA10" s="1"/>
      <c r="AB10" s="57" t="s">
        <v>2357</v>
      </c>
      <c r="AC10" s="82">
        <v>4</v>
      </c>
      <c r="AD10" s="1"/>
      <c r="AE10" s="1"/>
      <c r="AF10" s="1"/>
      <c r="AG10" s="1"/>
      <c r="AH10" s="1"/>
      <c r="AI10" s="1"/>
      <c r="AJ10" s="1"/>
      <c r="AK10" s="54"/>
      <c r="AL10" s="54"/>
      <c r="AM10" s="54"/>
      <c r="AN10" s="54"/>
      <c r="AO10" s="54"/>
      <c r="AP10" s="54"/>
      <c r="AQ10" s="54"/>
      <c r="AR10" s="54"/>
      <c r="AS10" s="54">
        <v>10</v>
      </c>
      <c r="AT10" s="54"/>
      <c r="AU10" s="54"/>
      <c r="AV10" s="54"/>
      <c r="AW10" s="54"/>
      <c r="AX10" s="54"/>
      <c r="AY10" s="462" t="s">
        <v>2317</v>
      </c>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row>
    <row r="11" spans="1:83" ht="22.5" customHeight="1" thickBot="1" x14ac:dyDescent="0.3">
      <c r="A11" s="2">
        <v>7</v>
      </c>
      <c r="B11" s="445" t="s">
        <v>2741</v>
      </c>
      <c r="C11" s="446" t="s">
        <v>2770</v>
      </c>
      <c r="D11" s="458">
        <v>2</v>
      </c>
      <c r="E11" s="446"/>
      <c r="F11" s="447"/>
      <c r="G11" s="447">
        <v>-0.5</v>
      </c>
      <c r="H11" s="448">
        <v>0.2</v>
      </c>
      <c r="I11" s="448">
        <v>0.5</v>
      </c>
      <c r="J11" s="448">
        <v>0.5</v>
      </c>
      <c r="K11" s="726">
        <v>0.5</v>
      </c>
      <c r="L11" s="549">
        <f t="shared" si="1"/>
        <v>1</v>
      </c>
      <c r="M11" s="549">
        <f t="shared" si="2"/>
        <v>1</v>
      </c>
      <c r="N11" s="455">
        <f>'English Scores- Leveled papers'!E13</f>
        <v>1.5</v>
      </c>
      <c r="O11" s="449"/>
      <c r="P11" s="449">
        <v>1</v>
      </c>
      <c r="Q11" s="449">
        <v>0.99500000000000011</v>
      </c>
      <c r="R11" s="456">
        <f>'Writing Scores'!C10</f>
        <v>3.206666666666667</v>
      </c>
      <c r="S11" s="454">
        <f t="shared" si="0"/>
        <v>2.2116666666666669</v>
      </c>
      <c r="T11" s="450"/>
      <c r="U11" s="450">
        <v>0.27500000000000002</v>
      </c>
      <c r="V11" s="457">
        <f>IFERROR('Math Scores'!D15,"")</f>
        <v>0.5083333333333333</v>
      </c>
      <c r="W11" s="454">
        <f t="shared" si="3"/>
        <v>0.23333333333333328</v>
      </c>
      <c r="X11" s="564" t="str">
        <f>IF(B11="","",IF(('Cover Sheet'!$AC$6="1st"),"",IF(('Cover Sheet'!$AC$6="2nd"),"",IF(('Cover Sheet'!$AC$6="3rd"),"",IF(('Cover Sheet'!$AC$6="4th"),"",IF(('Cover Sheet'!$AC$6="5th"),"",IF(('Cover Sheet'!$AC$6="6th"),'Eng GLA 6th, 7th, 8th'!D14,IF(('Cover Sheet'!$AC$6="7th"),'Eng GLA 6th, 7th, 8th'!AQ14,IF(('Cover Sheet'!$AC$6="8th"),'Eng GLA 6th, 7th, 8th'!CG14,"ERROR")))))))))</f>
        <v/>
      </c>
      <c r="Y11" s="451"/>
      <c r="Z11" s="452"/>
      <c r="AA11" s="1"/>
      <c r="AB11" s="57" t="s">
        <v>2358</v>
      </c>
      <c r="AC11" s="82">
        <v>5</v>
      </c>
      <c r="AD11" s="1"/>
      <c r="AE11" s="1"/>
      <c r="AF11" s="1"/>
      <c r="AG11" s="1"/>
      <c r="AH11" s="1"/>
      <c r="AI11" s="1"/>
      <c r="AJ11" s="1"/>
      <c r="AK11" s="54"/>
      <c r="AL11" s="54"/>
      <c r="AM11" s="54"/>
      <c r="AN11" s="54"/>
      <c r="AO11" s="54"/>
      <c r="AP11" s="54"/>
      <c r="AQ11" s="54"/>
      <c r="AR11" s="54"/>
      <c r="AS11" s="54" t="s">
        <v>2734</v>
      </c>
      <c r="AT11" s="54"/>
      <c r="AU11" s="54"/>
      <c r="AV11" s="54"/>
      <c r="AW11" s="54"/>
      <c r="AX11" s="54"/>
      <c r="AY11" s="459" t="s">
        <v>2053</v>
      </c>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row>
    <row r="12" spans="1:83" ht="20.25" customHeight="1" thickBot="1" x14ac:dyDescent="0.3">
      <c r="A12" s="2">
        <v>8</v>
      </c>
      <c r="B12" s="445" t="s">
        <v>2742</v>
      </c>
      <c r="C12" s="446" t="s">
        <v>2770</v>
      </c>
      <c r="D12" s="458">
        <v>2</v>
      </c>
      <c r="E12" s="446"/>
      <c r="F12" s="447"/>
      <c r="G12" s="447">
        <v>-0.5</v>
      </c>
      <c r="H12" s="448">
        <v>0</v>
      </c>
      <c r="I12" s="448">
        <v>0.5</v>
      </c>
      <c r="J12" s="448">
        <v>0.5</v>
      </c>
      <c r="K12" s="726">
        <v>1</v>
      </c>
      <c r="L12" s="549">
        <f t="shared" si="1"/>
        <v>1</v>
      </c>
      <c r="M12" s="549">
        <f t="shared" si="2"/>
        <v>0.5</v>
      </c>
      <c r="N12" s="455">
        <f>'English Scores- Leveled papers'!E14</f>
        <v>1.5</v>
      </c>
      <c r="O12" s="449"/>
      <c r="P12" s="449">
        <v>1.5</v>
      </c>
      <c r="Q12" s="449"/>
      <c r="R12" s="456">
        <f>'Writing Scores'!C11</f>
        <v>3.42</v>
      </c>
      <c r="S12" s="454" t="str">
        <f t="shared" si="0"/>
        <v/>
      </c>
      <c r="T12" s="450">
        <v>0.09</v>
      </c>
      <c r="U12" s="450">
        <v>0.44166666666666665</v>
      </c>
      <c r="V12" s="457">
        <f>IFERROR('Math Scores'!D16,"")</f>
        <v>0.57499999999999996</v>
      </c>
      <c r="W12" s="454">
        <f t="shared" si="3"/>
        <v>0.1333333333333333</v>
      </c>
      <c r="X12" s="564" t="str">
        <f>IF(B12="","",IF(('Cover Sheet'!$AC$6="1st"),"",IF(('Cover Sheet'!$AC$6="2nd"),"",IF(('Cover Sheet'!$AC$6="3rd"),"",IF(('Cover Sheet'!$AC$6="4th"),"",IF(('Cover Sheet'!$AC$6="5th"),"",IF(('Cover Sheet'!$AC$6="6th"),'Eng GLA 6th, 7th, 8th'!D15,IF(('Cover Sheet'!$AC$6="7th"),'Eng GLA 6th, 7th, 8th'!AQ15,IF(('Cover Sheet'!$AC$6="8th"),'Eng GLA 6th, 7th, 8th'!CG15,"ERROR")))))))))</f>
        <v/>
      </c>
      <c r="Y12" s="451"/>
      <c r="Z12" s="452"/>
      <c r="AA12" s="1"/>
      <c r="AB12" s="57" t="s">
        <v>2075</v>
      </c>
      <c r="AC12" s="82" t="s">
        <v>1512</v>
      </c>
      <c r="AD12" s="1"/>
      <c r="AE12" s="1"/>
      <c r="AF12" s="1"/>
      <c r="AG12" s="1"/>
      <c r="AH12" s="1"/>
      <c r="AI12" s="1"/>
      <c r="AJ12" s="1"/>
      <c r="AK12" s="54"/>
      <c r="AL12" s="54"/>
      <c r="AM12" s="54"/>
      <c r="AN12" s="54"/>
      <c r="AO12" s="54"/>
      <c r="AP12" s="54"/>
      <c r="AQ12" s="54"/>
      <c r="AR12" s="54"/>
      <c r="AS12" s="54"/>
      <c r="AT12" s="54"/>
      <c r="AU12" s="54"/>
      <c r="AV12" s="54"/>
      <c r="AW12" s="54"/>
      <c r="AX12" s="54"/>
      <c r="AY12" s="460" t="s">
        <v>1093</v>
      </c>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row>
    <row r="13" spans="1:83" ht="18" customHeight="1" thickBot="1" x14ac:dyDescent="0.25">
      <c r="A13" s="2">
        <v>9</v>
      </c>
      <c r="B13" s="446" t="s">
        <v>2743</v>
      </c>
      <c r="C13" s="446" t="s">
        <v>2770</v>
      </c>
      <c r="D13" s="458">
        <v>2</v>
      </c>
      <c r="E13" s="446"/>
      <c r="F13" s="447"/>
      <c r="G13" s="447">
        <v>-0.5</v>
      </c>
      <c r="H13" s="448">
        <v>0</v>
      </c>
      <c r="I13" s="448">
        <v>0.5</v>
      </c>
      <c r="J13" s="448"/>
      <c r="K13" s="726">
        <v>1</v>
      </c>
      <c r="L13" s="549" t="str">
        <f t="shared" si="1"/>
        <v/>
      </c>
      <c r="M13" s="549">
        <f t="shared" si="2"/>
        <v>0</v>
      </c>
      <c r="N13" s="455">
        <f>'English Scores- Leveled papers'!E15</f>
        <v>1</v>
      </c>
      <c r="O13" s="449"/>
      <c r="P13" s="449">
        <v>1</v>
      </c>
      <c r="Q13" s="449">
        <v>0.59500000000000008</v>
      </c>
      <c r="R13" s="456">
        <f>'Writing Scores'!C12</f>
        <v>3.22</v>
      </c>
      <c r="S13" s="454">
        <f t="shared" si="0"/>
        <v>2.625</v>
      </c>
      <c r="T13" s="450">
        <v>7.0000000000000007E-2</v>
      </c>
      <c r="U13" s="450">
        <v>0.30833333333333335</v>
      </c>
      <c r="V13" s="457">
        <f>IFERROR('Math Scores'!D17,"")</f>
        <v>0.56666666666666665</v>
      </c>
      <c r="W13" s="454">
        <f t="shared" si="3"/>
        <v>0.2583333333333333</v>
      </c>
      <c r="X13" s="564" t="str">
        <f>IF(B13="","",IF(('Cover Sheet'!$AC$6="1st"),"",IF(('Cover Sheet'!$AC$6="2nd"),"",IF(('Cover Sheet'!$AC$6="3rd"),"",IF(('Cover Sheet'!$AC$6="4th"),"",IF(('Cover Sheet'!$AC$6="5th"),"",IF(('Cover Sheet'!$AC$6="6th"),'Eng GLA 6th, 7th, 8th'!D16,IF(('Cover Sheet'!$AC$6="7th"),'Eng GLA 6th, 7th, 8th'!AQ16,IF(('Cover Sheet'!$AC$6="8th"),'Eng GLA 6th, 7th, 8th'!CG16,"ERROR")))))))))</f>
        <v/>
      </c>
      <c r="Y13" s="451"/>
      <c r="Z13" s="452"/>
      <c r="AA13" s="1"/>
      <c r="AB13" s="57" t="s">
        <v>2701</v>
      </c>
      <c r="AC13" s="82" t="s">
        <v>2777</v>
      </c>
      <c r="AD13" s="1"/>
      <c r="AE13" s="54"/>
      <c r="AF13" s="54"/>
      <c r="AG13" s="713"/>
      <c r="AH13" s="54"/>
      <c r="AI13" s="54"/>
      <c r="AJ13" s="54"/>
      <c r="AK13" s="713"/>
      <c r="AL13" s="54"/>
      <c r="AM13" s="54"/>
      <c r="AN13" s="54"/>
      <c r="AO13" s="54"/>
      <c r="AP13" s="54"/>
      <c r="AQ13" s="54"/>
      <c r="AR13" s="54"/>
      <c r="AS13" s="54"/>
      <c r="AT13" s="54"/>
      <c r="AU13" s="54"/>
      <c r="AV13" s="54"/>
      <c r="AW13" s="54"/>
      <c r="AX13" s="54"/>
      <c r="AY13" s="462" t="s">
        <v>2318</v>
      </c>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row>
    <row r="14" spans="1:83" ht="27.75" customHeight="1" thickBot="1" x14ac:dyDescent="0.3">
      <c r="A14" s="2">
        <v>10</v>
      </c>
      <c r="B14" s="446" t="s">
        <v>2744</v>
      </c>
      <c r="C14" s="446" t="s">
        <v>2771</v>
      </c>
      <c r="D14" s="458">
        <v>2</v>
      </c>
      <c r="E14" s="446"/>
      <c r="F14" s="447"/>
      <c r="G14" s="447">
        <v>-0.5</v>
      </c>
      <c r="H14" s="448">
        <v>-0.5</v>
      </c>
      <c r="I14" s="448">
        <v>0.5</v>
      </c>
      <c r="J14" s="448"/>
      <c r="K14" s="726">
        <v>1</v>
      </c>
      <c r="L14" s="549" t="str">
        <f t="shared" si="1"/>
        <v/>
      </c>
      <c r="M14" s="549">
        <f t="shared" si="2"/>
        <v>0</v>
      </c>
      <c r="N14" s="455">
        <f>'English Scores- Leveled papers'!E16</f>
        <v>1</v>
      </c>
      <c r="O14" s="449"/>
      <c r="P14" s="449">
        <v>1</v>
      </c>
      <c r="Q14" s="449">
        <v>0.79166666666666663</v>
      </c>
      <c r="R14" s="456">
        <f>'Writing Scores'!C13</f>
        <v>2.8450000000000002</v>
      </c>
      <c r="S14" s="454">
        <f t="shared" si="0"/>
        <v>2.0533333333333337</v>
      </c>
      <c r="T14" s="450">
        <v>0.12</v>
      </c>
      <c r="U14" s="450">
        <v>0.38333333333333336</v>
      </c>
      <c r="V14" s="457">
        <f>IFERROR('Math Scores'!D18,"")</f>
        <v>0.75</v>
      </c>
      <c r="W14" s="454">
        <f t="shared" si="3"/>
        <v>0.36666666666666664</v>
      </c>
      <c r="X14" s="564" t="str">
        <f>IF(B14="","",IF(('Cover Sheet'!$AC$6="1st"),"",IF(('Cover Sheet'!$AC$6="2nd"),"",IF(('Cover Sheet'!$AC$6="3rd"),"",IF(('Cover Sheet'!$AC$6="4th"),"",IF(('Cover Sheet'!$AC$6="5th"),"",IF(('Cover Sheet'!$AC$6="6th"),'Eng GLA 6th, 7th, 8th'!D17,IF(('Cover Sheet'!$AC$6="7th"),'Eng GLA 6th, 7th, 8th'!AQ17,IF(('Cover Sheet'!$AC$6="8th"),'Eng GLA 6th, 7th, 8th'!CG17,"ERROR")))))))))</f>
        <v/>
      </c>
      <c r="Y14" s="451"/>
      <c r="Z14" s="452"/>
      <c r="AA14" s="1"/>
      <c r="AB14" s="57" t="s">
        <v>2334</v>
      </c>
      <c r="AC14" s="82">
        <v>115555</v>
      </c>
      <c r="AD14" s="1"/>
      <c r="AE14" s="1"/>
      <c r="AF14" s="1"/>
      <c r="AG14" s="1"/>
      <c r="AH14" s="1"/>
      <c r="AI14" s="1"/>
      <c r="AJ14" s="1"/>
      <c r="AK14" s="1"/>
      <c r="AL14" s="54"/>
      <c r="AM14" s="54"/>
      <c r="AN14" s="54"/>
      <c r="AO14" s="54"/>
      <c r="AP14" s="54"/>
      <c r="AQ14" s="54"/>
      <c r="AR14" s="54"/>
      <c r="AS14" s="54"/>
      <c r="AT14" s="54"/>
      <c r="AU14" s="54"/>
      <c r="AV14" s="54"/>
      <c r="AW14" s="54"/>
      <c r="AX14" s="54"/>
      <c r="AY14" s="459" t="s">
        <v>705</v>
      </c>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row>
    <row r="15" spans="1:83" ht="30" customHeight="1" thickBot="1" x14ac:dyDescent="0.3">
      <c r="A15" s="2">
        <v>11</v>
      </c>
      <c r="B15" s="446" t="s">
        <v>2745</v>
      </c>
      <c r="C15" s="446" t="s">
        <v>2770</v>
      </c>
      <c r="D15" s="458">
        <v>2</v>
      </c>
      <c r="E15" s="446"/>
      <c r="F15" s="447"/>
      <c r="G15" s="447">
        <v>-0.5</v>
      </c>
      <c r="H15" s="448">
        <v>0</v>
      </c>
      <c r="I15" s="448">
        <v>0.5</v>
      </c>
      <c r="J15" s="448"/>
      <c r="K15" s="726">
        <v>0.2</v>
      </c>
      <c r="L15" s="549" t="str">
        <f t="shared" si="1"/>
        <v/>
      </c>
      <c r="M15" s="549">
        <f t="shared" si="2"/>
        <v>0.8</v>
      </c>
      <c r="N15" s="455">
        <f>'English Scores- Leveled papers'!E17</f>
        <v>1</v>
      </c>
      <c r="O15" s="449"/>
      <c r="P15" s="449">
        <v>1.2</v>
      </c>
      <c r="Q15" s="449" t="s">
        <v>2779</v>
      </c>
      <c r="R15" s="456">
        <f>'Writing Scores'!C14</f>
        <v>2.9866666666666668</v>
      </c>
      <c r="S15" s="454" t="str">
        <f t="shared" si="0"/>
        <v/>
      </c>
      <c r="T15" s="450"/>
      <c r="U15" s="450">
        <v>0.24166666666666667</v>
      </c>
      <c r="V15" s="457">
        <f>IFERROR('Math Scores'!D19,"")</f>
        <v>0.6</v>
      </c>
      <c r="W15" s="454">
        <f t="shared" si="3"/>
        <v>0.35833333333333328</v>
      </c>
      <c r="X15" s="564" t="str">
        <f>IF(B15="","",IF(('Cover Sheet'!$AC$6="1st"),"",IF(('Cover Sheet'!$AC$6="2nd"),"",IF(('Cover Sheet'!$AC$6="3rd"),"",IF(('Cover Sheet'!$AC$6="4th"),"",IF(('Cover Sheet'!$AC$6="5th"),"",IF(('Cover Sheet'!$AC$6="6th"),'Eng GLA 6th, 7th, 8th'!D18,IF(('Cover Sheet'!$AC$6="7th"),'Eng GLA 6th, 7th, 8th'!AQ18,IF(('Cover Sheet'!$AC$6="8th"),'Eng GLA 6th, 7th, 8th'!CG18,"ERROR")))))))))</f>
        <v/>
      </c>
      <c r="Y15" s="451"/>
      <c r="Z15" s="452"/>
      <c r="AA15" s="1"/>
      <c r="AB15" s="57" t="s">
        <v>2720</v>
      </c>
      <c r="AC15" s="82">
        <v>115555</v>
      </c>
      <c r="AD15" s="1"/>
      <c r="AE15" s="1"/>
      <c r="AF15" s="1"/>
      <c r="AG15" s="1"/>
      <c r="AH15" s="1"/>
      <c r="AI15" s="1"/>
      <c r="AJ15" s="1"/>
      <c r="AK15" s="1"/>
      <c r="AL15" s="54"/>
      <c r="AM15" s="54"/>
      <c r="AN15" s="54"/>
      <c r="AO15" s="54"/>
      <c r="AP15" s="54"/>
      <c r="AQ15" s="54"/>
      <c r="AR15" s="54"/>
      <c r="AS15" s="54"/>
      <c r="AT15" s="54"/>
      <c r="AU15" s="54"/>
      <c r="AV15" s="54"/>
      <c r="AW15" s="54"/>
      <c r="AX15" s="54"/>
      <c r="AY15" s="459" t="s">
        <v>2319</v>
      </c>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row>
    <row r="16" spans="1:83" ht="26.25" customHeight="1" thickBot="1" x14ac:dyDescent="0.3">
      <c r="A16" s="2">
        <v>12</v>
      </c>
      <c r="B16" s="445" t="s">
        <v>2746</v>
      </c>
      <c r="C16" s="446" t="s">
        <v>2771</v>
      </c>
      <c r="D16" s="458">
        <v>2</v>
      </c>
      <c r="E16" s="446"/>
      <c r="F16" s="447"/>
      <c r="G16" s="447">
        <v>-0.5</v>
      </c>
      <c r="H16" s="448">
        <v>-0.5</v>
      </c>
      <c r="I16" s="448">
        <v>0.2</v>
      </c>
      <c r="J16" s="448">
        <v>0.5</v>
      </c>
      <c r="K16" s="726">
        <v>0.2</v>
      </c>
      <c r="L16" s="549">
        <f t="shared" si="1"/>
        <v>0.5</v>
      </c>
      <c r="M16" s="549">
        <f t="shared" si="2"/>
        <v>0.8</v>
      </c>
      <c r="N16" s="455">
        <f>'English Scores- Leveled papers'!E18</f>
        <v>1</v>
      </c>
      <c r="O16" s="449"/>
      <c r="P16" s="449">
        <v>1</v>
      </c>
      <c r="Q16" s="449">
        <v>1.0466666666666666</v>
      </c>
      <c r="R16" s="456">
        <f>'Writing Scores'!C15</f>
        <v>2.7883333333333336</v>
      </c>
      <c r="S16" s="454">
        <f t="shared" si="0"/>
        <v>1.7416666666666669</v>
      </c>
      <c r="T16" s="450">
        <v>0.04</v>
      </c>
      <c r="U16" s="450">
        <v>0.21666666666666667</v>
      </c>
      <c r="V16" s="457">
        <f>IFERROR('Math Scores'!D20,"")</f>
        <v>0.24166666666666667</v>
      </c>
      <c r="W16" s="454">
        <f t="shared" si="3"/>
        <v>2.4999999999999994E-2</v>
      </c>
      <c r="X16" s="564" t="str">
        <f>IF(B16="","",IF(('Cover Sheet'!$AC$6="1st"),"",IF(('Cover Sheet'!$AC$6="2nd"),"",IF(('Cover Sheet'!$AC$6="3rd"),"",IF(('Cover Sheet'!$AC$6="4th"),"",IF(('Cover Sheet'!$AC$6="5th"),"",IF(('Cover Sheet'!$AC$6="6th"),'Eng GLA 6th, 7th, 8th'!D19,IF(('Cover Sheet'!$AC$6="7th"),'Eng GLA 6th, 7th, 8th'!AQ19,IF(('Cover Sheet'!$AC$6="8th"),'Eng GLA 6th, 7th, 8th'!CG19,"ERROR")))))))))</f>
        <v/>
      </c>
      <c r="Y16" s="451"/>
      <c r="Z16" s="452"/>
      <c r="AA16" s="1"/>
      <c r="AB16" s="57" t="s">
        <v>2336</v>
      </c>
      <c r="AC16" s="82">
        <v>115555</v>
      </c>
      <c r="AD16" s="1"/>
      <c r="AE16" s="1"/>
      <c r="AF16" s="1"/>
      <c r="AG16" s="1"/>
      <c r="AH16" s="1"/>
      <c r="AI16" s="1"/>
      <c r="AJ16" s="1"/>
      <c r="AK16" s="54"/>
      <c r="AL16" s="54"/>
      <c r="AM16" s="54"/>
      <c r="AN16" s="54"/>
      <c r="AO16" s="54"/>
      <c r="AP16" s="54"/>
      <c r="AQ16" s="54"/>
      <c r="AR16" s="54"/>
      <c r="AS16" s="54"/>
      <c r="AT16" s="54"/>
      <c r="AU16" s="54"/>
      <c r="AV16" s="54"/>
      <c r="AW16" s="54"/>
      <c r="AX16" s="54"/>
      <c r="AY16" s="459" t="s">
        <v>2320</v>
      </c>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row>
    <row r="17" spans="1:83" ht="30.75" customHeight="1" thickBot="1" x14ac:dyDescent="0.3">
      <c r="A17" s="2">
        <v>13</v>
      </c>
      <c r="B17" s="446" t="s">
        <v>2747</v>
      </c>
      <c r="C17" s="446" t="s">
        <v>2770</v>
      </c>
      <c r="D17" s="458">
        <v>2</v>
      </c>
      <c r="E17" s="446"/>
      <c r="F17" s="447"/>
      <c r="G17" s="447">
        <v>-0.5</v>
      </c>
      <c r="H17" s="448">
        <v>0.2</v>
      </c>
      <c r="I17" s="448">
        <v>0.5</v>
      </c>
      <c r="J17" s="448"/>
      <c r="K17" s="726">
        <v>1.5</v>
      </c>
      <c r="L17" s="549" t="str">
        <f t="shared" si="1"/>
        <v/>
      </c>
      <c r="M17" s="549">
        <f t="shared" si="2"/>
        <v>0</v>
      </c>
      <c r="N17" s="455">
        <f>'English Scores- Leveled papers'!E19</f>
        <v>1.5</v>
      </c>
      <c r="O17" s="449"/>
      <c r="P17" s="449">
        <v>1.2</v>
      </c>
      <c r="Q17" s="449"/>
      <c r="R17" s="456">
        <f>'Writing Scores'!C16</f>
        <v>3.4616666666666664</v>
      </c>
      <c r="S17" s="454" t="str">
        <f t="shared" si="0"/>
        <v/>
      </c>
      <c r="T17" s="450">
        <v>0.12</v>
      </c>
      <c r="U17" s="450">
        <v>0.29166666666666669</v>
      </c>
      <c r="V17" s="457">
        <f>IFERROR('Math Scores'!D21,"")</f>
        <v>0.44166666666666665</v>
      </c>
      <c r="W17" s="454">
        <f t="shared" si="3"/>
        <v>0.14999999999999997</v>
      </c>
      <c r="X17" s="564" t="str">
        <f>IF(B17="","",IF(('Cover Sheet'!$AC$6="1st"),"",IF(('Cover Sheet'!$AC$6="2nd"),"",IF(('Cover Sheet'!$AC$6="3rd"),"",IF(('Cover Sheet'!$AC$6="4th"),"",IF(('Cover Sheet'!$AC$6="5th"),"",IF(('Cover Sheet'!$AC$6="6th"),'Eng GLA 6th, 7th, 8th'!D20,IF(('Cover Sheet'!$AC$6="7th"),'Eng GLA 6th, 7th, 8th'!AQ20,IF(('Cover Sheet'!$AC$6="8th"),'Eng GLA 6th, 7th, 8th'!CG20,"ERROR")))))))))</f>
        <v/>
      </c>
      <c r="Y17" s="451"/>
      <c r="Z17" s="452"/>
      <c r="AA17" s="1"/>
      <c r="AB17" s="57" t="s">
        <v>2337</v>
      </c>
      <c r="AC17" s="82">
        <v>115555</v>
      </c>
      <c r="AD17" s="1"/>
      <c r="AE17" s="1"/>
      <c r="AF17" s="1"/>
      <c r="AG17" s="1"/>
      <c r="AH17" s="1"/>
      <c r="AI17" s="1"/>
      <c r="AJ17" s="1"/>
      <c r="AK17" s="54"/>
      <c r="AL17" s="54"/>
      <c r="AM17" s="54"/>
      <c r="AN17" s="54"/>
      <c r="AO17" s="54"/>
      <c r="AP17" s="54"/>
      <c r="AQ17" s="54"/>
      <c r="AR17" s="54"/>
      <c r="AS17" s="54"/>
      <c r="AT17" s="54"/>
      <c r="AU17" s="54"/>
      <c r="AV17" s="54"/>
      <c r="AW17" s="54"/>
      <c r="AX17" s="54"/>
      <c r="AY17" s="459" t="s">
        <v>2046</v>
      </c>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row>
    <row r="18" spans="1:83" ht="27.75" customHeight="1" thickBot="1" x14ac:dyDescent="0.3">
      <c r="A18" s="2">
        <v>14</v>
      </c>
      <c r="B18" s="446" t="s">
        <v>2748</v>
      </c>
      <c r="C18" s="446" t="s">
        <v>2770</v>
      </c>
      <c r="D18" s="458">
        <v>1</v>
      </c>
      <c r="E18" s="446"/>
      <c r="F18" s="447"/>
      <c r="G18" s="447"/>
      <c r="H18" s="448"/>
      <c r="I18" s="448"/>
      <c r="J18" s="448"/>
      <c r="K18" s="726">
        <v>0.5</v>
      </c>
      <c r="L18" s="549" t="str">
        <f t="shared" si="1"/>
        <v/>
      </c>
      <c r="M18" s="549">
        <f t="shared" si="2"/>
        <v>0.5</v>
      </c>
      <c r="N18" s="455">
        <f>'English Scores- Leveled papers'!E20</f>
        <v>1</v>
      </c>
      <c r="O18" s="449"/>
      <c r="P18" s="449"/>
      <c r="Q18" s="449"/>
      <c r="R18" s="456">
        <f>'Writing Scores'!C17</f>
        <v>3.1433333333333331</v>
      </c>
      <c r="S18" s="454" t="str">
        <f t="shared" si="0"/>
        <v/>
      </c>
      <c r="T18" s="450">
        <v>0.06</v>
      </c>
      <c r="U18" s="450">
        <v>0.4</v>
      </c>
      <c r="V18" s="457">
        <f>IFERROR('Math Scores'!D22,"")</f>
        <v>0.41666666666666669</v>
      </c>
      <c r="W18" s="454">
        <f t="shared" si="3"/>
        <v>1.6666666666666663E-2</v>
      </c>
      <c r="X18" s="564" t="str">
        <f>IF(B18="","",IF(('Cover Sheet'!$AC$6="1st"),"",IF(('Cover Sheet'!$AC$6="2nd"),"",IF(('Cover Sheet'!$AC$6="3rd"),"",IF(('Cover Sheet'!$AC$6="4th"),"",IF(('Cover Sheet'!$AC$6="5th"),"",IF(('Cover Sheet'!$AC$6="6th"),'Eng GLA 6th, 7th, 8th'!D21,IF(('Cover Sheet'!$AC$6="7th"),'Eng GLA 6th, 7th, 8th'!AQ21,IF(('Cover Sheet'!$AC$6="8th"),'Eng GLA 6th, 7th, 8th'!CG21,"ERROR")))))))))</f>
        <v/>
      </c>
      <c r="Y18" s="451"/>
      <c r="Z18" s="452"/>
      <c r="AA18" s="1"/>
      <c r="AB18" s="57" t="s">
        <v>2335</v>
      </c>
      <c r="AC18" s="82">
        <v>115555</v>
      </c>
      <c r="AD18" s="1"/>
      <c r="AE18" s="1"/>
      <c r="AF18" s="1"/>
      <c r="AG18" s="1"/>
      <c r="AH18" s="1"/>
      <c r="AI18" s="1"/>
      <c r="AJ18" s="1"/>
      <c r="AK18" s="54"/>
      <c r="AL18" s="54"/>
      <c r="AM18" s="54"/>
      <c r="AN18" s="54"/>
      <c r="AO18" s="54"/>
      <c r="AP18" s="54"/>
      <c r="AQ18" s="54"/>
      <c r="AR18" s="54"/>
      <c r="AS18" s="54"/>
      <c r="AT18" s="54"/>
      <c r="AU18" s="54"/>
      <c r="AV18" s="54"/>
      <c r="AW18" s="54"/>
      <c r="AX18" s="54"/>
      <c r="AY18" s="460" t="s">
        <v>1279</v>
      </c>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row>
    <row r="19" spans="1:83" ht="24" customHeight="1" thickBot="1" x14ac:dyDescent="0.3">
      <c r="A19" s="2">
        <v>15</v>
      </c>
      <c r="B19" s="446" t="s">
        <v>2749</v>
      </c>
      <c r="C19" s="446" t="s">
        <v>2770</v>
      </c>
      <c r="D19" s="458">
        <v>2</v>
      </c>
      <c r="E19" s="446"/>
      <c r="F19" s="447"/>
      <c r="G19" s="447">
        <v>-0.5</v>
      </c>
      <c r="H19" s="448">
        <v>0.2</v>
      </c>
      <c r="I19" s="448">
        <v>0.5</v>
      </c>
      <c r="J19" s="448"/>
      <c r="K19" s="726">
        <v>1</v>
      </c>
      <c r="L19" s="549" t="str">
        <f t="shared" si="1"/>
        <v/>
      </c>
      <c r="M19" s="549">
        <f t="shared" si="2"/>
        <v>0</v>
      </c>
      <c r="N19" s="455">
        <f>'English Scores- Leveled papers'!E21</f>
        <v>1</v>
      </c>
      <c r="O19" s="449"/>
      <c r="P19" s="449">
        <v>1.2</v>
      </c>
      <c r="Q19" s="449"/>
      <c r="R19" s="456">
        <f>'Writing Scores'!C18</f>
        <v>2.9016666666666668</v>
      </c>
      <c r="S19" s="454" t="str">
        <f t="shared" si="0"/>
        <v/>
      </c>
      <c r="T19" s="450">
        <v>0.02</v>
      </c>
      <c r="U19" s="450">
        <v>0.16666666666666666</v>
      </c>
      <c r="V19" s="457">
        <f>IFERROR('Math Scores'!D23,"")</f>
        <v>0.35</v>
      </c>
      <c r="W19" s="454">
        <f t="shared" si="3"/>
        <v>0.18333333333333332</v>
      </c>
      <c r="X19" s="564" t="str">
        <f>IF(B19="","",IF(('Cover Sheet'!$AC$6="1st"),"",IF(('Cover Sheet'!$AC$6="2nd"),"",IF(('Cover Sheet'!$AC$6="3rd"),"",IF(('Cover Sheet'!$AC$6="4th"),"",IF(('Cover Sheet'!$AC$6="5th"),"",IF(('Cover Sheet'!$AC$6="6th"),'Eng GLA 6th, 7th, 8th'!D22,IF(('Cover Sheet'!$AC$6="7th"),'Eng GLA 6th, 7th, 8th'!AQ22,IF(('Cover Sheet'!$AC$6="8th"),'Eng GLA 6th, 7th, 8th'!CG22,"ERROR")))))))))</f>
        <v/>
      </c>
      <c r="Y19" s="451"/>
      <c r="Z19" s="452"/>
      <c r="AA19" s="1"/>
      <c r="AB19" s="57" t="s">
        <v>2342</v>
      </c>
      <c r="AC19" s="82" t="s">
        <v>2723</v>
      </c>
      <c r="AD19" s="1"/>
      <c r="AE19" s="1"/>
      <c r="AF19" s="1"/>
      <c r="AG19" s="1"/>
      <c r="AH19" s="1"/>
      <c r="AI19" s="1"/>
      <c r="AJ19" s="1"/>
      <c r="AK19" s="54"/>
      <c r="AL19" s="54"/>
      <c r="AM19" s="54"/>
      <c r="AN19" s="54"/>
      <c r="AO19" s="54"/>
      <c r="AP19" s="54"/>
      <c r="AQ19" s="54"/>
      <c r="AR19" s="54"/>
      <c r="AS19" s="54"/>
      <c r="AT19" s="54"/>
      <c r="AU19" s="54"/>
      <c r="AV19" s="54"/>
      <c r="AW19" s="54"/>
      <c r="AX19" s="54"/>
      <c r="AY19" s="528" t="s">
        <v>2251</v>
      </c>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row>
    <row r="20" spans="1:83" ht="19.5" customHeight="1" thickBot="1" x14ac:dyDescent="0.3">
      <c r="A20" s="2">
        <v>16</v>
      </c>
      <c r="B20" s="446" t="s">
        <v>2750</v>
      </c>
      <c r="C20" s="446" t="s">
        <v>2770</v>
      </c>
      <c r="D20" s="458">
        <v>2</v>
      </c>
      <c r="E20" s="446"/>
      <c r="F20" s="447"/>
      <c r="G20" s="447">
        <v>-0.5</v>
      </c>
      <c r="H20" s="448">
        <v>0.2</v>
      </c>
      <c r="I20" s="448">
        <v>0.5</v>
      </c>
      <c r="J20" s="448">
        <v>0.5</v>
      </c>
      <c r="K20" s="726">
        <v>1</v>
      </c>
      <c r="L20" s="549">
        <f t="shared" si="1"/>
        <v>1</v>
      </c>
      <c r="M20" s="549">
        <f t="shared" si="2"/>
        <v>0.5</v>
      </c>
      <c r="N20" s="455">
        <f>'English Scores- Leveled papers'!E22</f>
        <v>1.5</v>
      </c>
      <c r="O20" s="449"/>
      <c r="P20" s="449">
        <v>1.2</v>
      </c>
      <c r="Q20" s="449">
        <v>0.87833333333333341</v>
      </c>
      <c r="R20" s="456">
        <f>'Writing Scores'!C19</f>
        <v>3.2166666666666668</v>
      </c>
      <c r="S20" s="454">
        <f t="shared" si="0"/>
        <v>2.3383333333333334</v>
      </c>
      <c r="T20" s="450">
        <v>0.13</v>
      </c>
      <c r="U20" s="450">
        <v>0.20833333333333334</v>
      </c>
      <c r="V20" s="457">
        <f>IFERROR('Math Scores'!D24,"")</f>
        <v>0.49166666666666664</v>
      </c>
      <c r="W20" s="454">
        <f t="shared" si="3"/>
        <v>0.28333333333333333</v>
      </c>
      <c r="X20" s="564" t="str">
        <f>IF(B20="","",IF(('Cover Sheet'!$AC$6="1st"),"",IF(('Cover Sheet'!$AC$6="2nd"),"",IF(('Cover Sheet'!$AC$6="3rd"),"",IF(('Cover Sheet'!$AC$6="4th"),"",IF(('Cover Sheet'!$AC$6="5th"),"",IF(('Cover Sheet'!$AC$6="6th"),'Eng GLA 6th, 7th, 8th'!D23,IF(('Cover Sheet'!$AC$6="7th"),'Eng GLA 6th, 7th, 8th'!AQ23,IF(('Cover Sheet'!$AC$6="8th"),'Eng GLA 6th, 7th, 8th'!CG23,"ERROR")))))))))</f>
        <v/>
      </c>
      <c r="Y20" s="451"/>
      <c r="Z20" s="452"/>
      <c r="AA20" s="1"/>
      <c r="AB20" s="57" t="s">
        <v>2341</v>
      </c>
      <c r="AC20" s="82" t="s">
        <v>2778</v>
      </c>
      <c r="AD20" s="1"/>
      <c r="AE20" s="1"/>
      <c r="AF20" s="1"/>
      <c r="AG20" s="1"/>
      <c r="AH20" s="1"/>
      <c r="AI20" s="1"/>
      <c r="AJ20" s="1"/>
      <c r="AK20" s="54"/>
      <c r="AL20" s="54"/>
      <c r="AM20" s="54"/>
      <c r="AN20" s="54"/>
      <c r="AO20" s="54"/>
      <c r="AP20" s="54"/>
      <c r="AQ20" s="54"/>
      <c r="AR20" s="54"/>
      <c r="AS20" s="54"/>
      <c r="AT20" s="54"/>
      <c r="AU20" s="54"/>
      <c r="AV20" s="54"/>
      <c r="AW20" s="54"/>
      <c r="AX20" s="54"/>
      <c r="AY20" s="460" t="s">
        <v>2076</v>
      </c>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row>
    <row r="21" spans="1:83" ht="18" customHeight="1" thickBot="1" x14ac:dyDescent="0.3">
      <c r="A21" s="2">
        <v>17</v>
      </c>
      <c r="B21" s="446" t="s">
        <v>2751</v>
      </c>
      <c r="C21" s="446" t="s">
        <v>2770</v>
      </c>
      <c r="D21" s="458">
        <v>2</v>
      </c>
      <c r="E21" s="446"/>
      <c r="F21" s="447"/>
      <c r="G21" s="447">
        <v>-0.5</v>
      </c>
      <c r="H21" s="448">
        <v>0</v>
      </c>
      <c r="I21" s="448">
        <v>0.2</v>
      </c>
      <c r="J21" s="448"/>
      <c r="K21" s="726">
        <v>0</v>
      </c>
      <c r="L21" s="549" t="str">
        <f t="shared" si="1"/>
        <v/>
      </c>
      <c r="M21" s="549">
        <f t="shared" si="2"/>
        <v>0.5</v>
      </c>
      <c r="N21" s="455">
        <f>'English Scores- Leveled papers'!E23</f>
        <v>0.5</v>
      </c>
      <c r="O21" s="449"/>
      <c r="P21" s="449">
        <v>1</v>
      </c>
      <c r="Q21" s="449">
        <v>1.5216666666666665</v>
      </c>
      <c r="R21" s="456">
        <f>'Writing Scores'!C20</f>
        <v>2.831666666666667</v>
      </c>
      <c r="S21" s="454">
        <f t="shared" si="0"/>
        <v>1.3100000000000005</v>
      </c>
      <c r="T21" s="450">
        <v>0.03</v>
      </c>
      <c r="U21" s="450">
        <v>6.6666666666666666E-2</v>
      </c>
      <c r="V21" s="457">
        <f>IFERROR('Math Scores'!D25,"")</f>
        <v>0.375</v>
      </c>
      <c r="W21" s="454">
        <f t="shared" si="3"/>
        <v>0.30833333333333335</v>
      </c>
      <c r="X21" s="564" t="str">
        <f>IF(B21="","",IF(('Cover Sheet'!$AC$6="1st"),"",IF(('Cover Sheet'!$AC$6="2nd"),"",IF(('Cover Sheet'!$AC$6="3rd"),"",IF(('Cover Sheet'!$AC$6="4th"),"",IF(('Cover Sheet'!$AC$6="5th"),"",IF(('Cover Sheet'!$AC$6="6th"),'Eng GLA 6th, 7th, 8th'!D24,IF(('Cover Sheet'!$AC$6="7th"),'Eng GLA 6th, 7th, 8th'!AQ24,IF(('Cover Sheet'!$AC$6="8th"),'Eng GLA 6th, 7th, 8th'!CG24,"ERROR")))))))))</f>
        <v/>
      </c>
      <c r="Y21" s="451"/>
      <c r="Z21" s="452"/>
      <c r="AA21" s="1"/>
      <c r="AB21" s="56"/>
      <c r="AC21" s="1"/>
      <c r="AD21" s="1"/>
      <c r="AE21" s="1"/>
      <c r="AF21" s="1"/>
      <c r="AG21" s="1"/>
      <c r="AH21" s="1"/>
      <c r="AI21" s="1"/>
      <c r="AJ21" s="1"/>
      <c r="AK21" s="54"/>
      <c r="AL21" s="54"/>
      <c r="AM21" s="54"/>
      <c r="AN21" s="54"/>
      <c r="AO21" s="54"/>
      <c r="AP21" s="54"/>
      <c r="AQ21" s="54"/>
      <c r="AR21" s="54"/>
      <c r="AS21" s="54"/>
      <c r="AT21" s="54"/>
      <c r="AU21" s="54"/>
      <c r="AV21" s="54"/>
      <c r="AW21" s="54"/>
      <c r="AX21" s="54"/>
      <c r="AY21" s="459" t="s">
        <v>2045</v>
      </c>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row>
    <row r="22" spans="1:83" ht="18" customHeight="1" thickBot="1" x14ac:dyDescent="0.3">
      <c r="A22" s="2">
        <v>18</v>
      </c>
      <c r="B22" s="446" t="s">
        <v>2752</v>
      </c>
      <c r="C22" s="446" t="s">
        <v>2770</v>
      </c>
      <c r="D22" s="458">
        <v>2</v>
      </c>
      <c r="E22" s="446"/>
      <c r="F22" s="447"/>
      <c r="G22" s="447">
        <v>-0.5</v>
      </c>
      <c r="H22" s="448">
        <v>0</v>
      </c>
      <c r="I22" s="448">
        <v>0.2</v>
      </c>
      <c r="J22" s="448"/>
      <c r="K22" s="726">
        <v>0</v>
      </c>
      <c r="L22" s="549" t="str">
        <f t="shared" si="1"/>
        <v/>
      </c>
      <c r="M22" s="549">
        <f t="shared" si="2"/>
        <v>0.5</v>
      </c>
      <c r="N22" s="455">
        <f>'English Scores- Leveled papers'!E24</f>
        <v>0.5</v>
      </c>
      <c r="O22" s="449"/>
      <c r="P22" s="449">
        <v>1</v>
      </c>
      <c r="Q22" s="449">
        <v>1.5533333333333335</v>
      </c>
      <c r="R22" s="456">
        <f>'Writing Scores'!C21</f>
        <v>2.3083333333333331</v>
      </c>
      <c r="S22" s="454">
        <f t="shared" si="0"/>
        <v>0.75499999999999967</v>
      </c>
      <c r="T22" s="450">
        <v>0.08</v>
      </c>
      <c r="U22" s="450">
        <v>0.2</v>
      </c>
      <c r="V22" s="457">
        <f>IFERROR('Math Scores'!D26,"")</f>
        <v>0.38333333333333336</v>
      </c>
      <c r="W22" s="454">
        <f t="shared" si="3"/>
        <v>0.18333333333333335</v>
      </c>
      <c r="X22" s="564" t="str">
        <f>IF(B22="","",IF(('Cover Sheet'!$AC$6="1st"),"",IF(('Cover Sheet'!$AC$6="2nd"),"",IF(('Cover Sheet'!$AC$6="3rd"),"",IF(('Cover Sheet'!$AC$6="4th"),"",IF(('Cover Sheet'!$AC$6="5th"),"",IF(('Cover Sheet'!$AC$6="6th"),'Eng GLA 6th, 7th, 8th'!D25,IF(('Cover Sheet'!$AC$6="7th"),'Eng GLA 6th, 7th, 8th'!AQ25,IF(('Cover Sheet'!$AC$6="8th"),'Eng GLA 6th, 7th, 8th'!CG25,"ERROR")))))))))</f>
        <v/>
      </c>
      <c r="Y22" s="451"/>
      <c r="Z22" s="452"/>
      <c r="AA22" s="1"/>
      <c r="AB22" s="56"/>
      <c r="AC22" s="1"/>
      <c r="AD22" s="1"/>
      <c r="AE22" s="1"/>
      <c r="AF22" s="1"/>
      <c r="AG22" s="1"/>
      <c r="AH22" s="1"/>
      <c r="AI22" s="1"/>
      <c r="AJ22" s="1"/>
      <c r="AK22" s="54"/>
      <c r="AL22" s="54"/>
      <c r="AM22" s="54"/>
      <c r="AN22" s="54"/>
      <c r="AO22" s="54"/>
      <c r="AP22" s="54"/>
      <c r="AQ22" s="54"/>
      <c r="AR22" s="54"/>
      <c r="AS22" s="54"/>
      <c r="AT22" s="54"/>
      <c r="AU22" s="54"/>
      <c r="AV22" s="54"/>
      <c r="AW22" s="54"/>
      <c r="AX22" s="54"/>
      <c r="AY22" s="459" t="s">
        <v>2054</v>
      </c>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row>
    <row r="23" spans="1:83" ht="18" customHeight="1" thickBot="1" x14ac:dyDescent="0.3">
      <c r="A23" s="2">
        <v>19</v>
      </c>
      <c r="B23" s="446" t="s">
        <v>2753</v>
      </c>
      <c r="C23" s="446" t="s">
        <v>2770</v>
      </c>
      <c r="D23" s="458">
        <v>2</v>
      </c>
      <c r="E23" s="446"/>
      <c r="F23" s="447"/>
      <c r="G23" s="447">
        <v>-0.5</v>
      </c>
      <c r="H23" s="448">
        <v>0.2</v>
      </c>
      <c r="I23" s="448">
        <v>0.5</v>
      </c>
      <c r="J23" s="448"/>
      <c r="K23" s="726">
        <v>1</v>
      </c>
      <c r="L23" s="549" t="str">
        <f t="shared" si="1"/>
        <v/>
      </c>
      <c r="M23" s="549">
        <f t="shared" si="2"/>
        <v>0.5</v>
      </c>
      <c r="N23" s="455">
        <f>'English Scores- Leveled papers'!E25</f>
        <v>1.5</v>
      </c>
      <c r="O23" s="449"/>
      <c r="P23" s="449">
        <v>1.5</v>
      </c>
      <c r="Q23" s="449">
        <v>0.77166666666666661</v>
      </c>
      <c r="R23" s="456">
        <f>'Writing Scores'!C22</f>
        <v>3.6116666666666668</v>
      </c>
      <c r="S23" s="454">
        <f t="shared" si="0"/>
        <v>2.8400000000000003</v>
      </c>
      <c r="T23" s="450">
        <v>0.12</v>
      </c>
      <c r="U23" s="450" t="s">
        <v>2779</v>
      </c>
      <c r="V23" s="457">
        <f>IFERROR('Math Scores'!D27,"")</f>
        <v>0.6</v>
      </c>
      <c r="W23" s="454" t="str">
        <f t="shared" si="3"/>
        <v/>
      </c>
      <c r="X23" s="564" t="str">
        <f>IF(B23="","",IF(('Cover Sheet'!$AC$6="1st"),"",IF(('Cover Sheet'!$AC$6="2nd"),"",IF(('Cover Sheet'!$AC$6="3rd"),"",IF(('Cover Sheet'!$AC$6="4th"),"",IF(('Cover Sheet'!$AC$6="5th"),"",IF(('Cover Sheet'!$AC$6="6th"),'Eng GLA 6th, 7th, 8th'!D26,IF(('Cover Sheet'!$AC$6="7th"),'Eng GLA 6th, 7th, 8th'!AQ26,IF(('Cover Sheet'!$AC$6="8th"),'Eng GLA 6th, 7th, 8th'!CG26,"ERROR")))))))))</f>
        <v/>
      </c>
      <c r="Y23" s="451"/>
      <c r="Z23" s="452"/>
      <c r="AA23" s="1"/>
      <c r="AB23" s="56"/>
      <c r="AC23" s="1"/>
      <c r="AD23" s="1"/>
      <c r="AE23" s="1"/>
      <c r="AF23" s="1"/>
      <c r="AG23" s="1"/>
      <c r="AH23" s="1"/>
      <c r="AI23" s="1"/>
      <c r="AJ23" s="1"/>
      <c r="AK23" s="54"/>
      <c r="AL23" s="54"/>
      <c r="AM23" s="54"/>
      <c r="AN23" s="54"/>
      <c r="AO23" s="54"/>
      <c r="AP23" s="54"/>
      <c r="AQ23" s="54"/>
      <c r="AR23" s="54"/>
      <c r="AS23" s="54"/>
      <c r="AT23" s="54"/>
      <c r="AU23" s="54"/>
      <c r="AV23" s="54"/>
      <c r="AW23" s="54"/>
      <c r="AX23" s="54"/>
      <c r="AY23" s="463" t="s">
        <v>2109</v>
      </c>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row>
    <row r="24" spans="1:83" ht="18" customHeight="1" thickBot="1" x14ac:dyDescent="0.25">
      <c r="A24" s="2">
        <v>20</v>
      </c>
      <c r="B24" s="446" t="s">
        <v>2754</v>
      </c>
      <c r="C24" s="446" t="s">
        <v>2771</v>
      </c>
      <c r="D24" s="458">
        <v>2</v>
      </c>
      <c r="E24" s="446"/>
      <c r="F24" s="447"/>
      <c r="G24" s="447">
        <v>-0.5</v>
      </c>
      <c r="H24" s="448">
        <v>0.2</v>
      </c>
      <c r="I24" s="448">
        <v>0.5</v>
      </c>
      <c r="J24" s="448">
        <v>0.2</v>
      </c>
      <c r="K24" s="726">
        <v>1</v>
      </c>
      <c r="L24" s="549">
        <f t="shared" si="1"/>
        <v>1.3</v>
      </c>
      <c r="M24" s="549">
        <f t="shared" si="2"/>
        <v>0.5</v>
      </c>
      <c r="N24" s="455">
        <f>'English Scores- Leveled papers'!E26</f>
        <v>1.5</v>
      </c>
      <c r="O24" s="449"/>
      <c r="P24" s="449">
        <v>1.3</v>
      </c>
      <c r="Q24" s="449">
        <v>0.89333333333333342</v>
      </c>
      <c r="R24" s="456">
        <f>'Writing Scores'!C23</f>
        <v>3.4966666666666666</v>
      </c>
      <c r="S24" s="454">
        <f t="shared" si="0"/>
        <v>2.6033333333333331</v>
      </c>
      <c r="T24" s="450">
        <v>0.13</v>
      </c>
      <c r="U24" s="450">
        <v>0.25</v>
      </c>
      <c r="V24" s="457">
        <f>IFERROR('Math Scores'!D28,"")</f>
        <v>0.56666666666666665</v>
      </c>
      <c r="W24" s="454">
        <f t="shared" si="3"/>
        <v>0.31666666666666665</v>
      </c>
      <c r="X24" s="564" t="str">
        <f>IF(B24="","",IF(('Cover Sheet'!$AC$6="1st"),"",IF(('Cover Sheet'!$AC$6="2nd"),"",IF(('Cover Sheet'!$AC$6="3rd"),"",IF(('Cover Sheet'!$AC$6="4th"),"",IF(('Cover Sheet'!$AC$6="5th"),"",IF(('Cover Sheet'!$AC$6="6th"),'Eng GLA 6th, 7th, 8th'!D27,IF(('Cover Sheet'!$AC$6="7th"),'Eng GLA 6th, 7th, 8th'!AQ27,IF(('Cover Sheet'!$AC$6="8th"),'Eng GLA 6th, 7th, 8th'!CG27,"ERROR")))))))))</f>
        <v/>
      </c>
      <c r="Y24" s="451"/>
      <c r="Z24" s="452"/>
      <c r="AA24" s="1"/>
      <c r="AB24" s="56"/>
      <c r="AC24" s="1"/>
      <c r="AD24" s="1"/>
      <c r="AE24" s="1"/>
      <c r="AF24" s="1"/>
      <c r="AG24" s="1"/>
      <c r="AH24" s="1"/>
      <c r="AI24" s="1"/>
      <c r="AJ24" s="1"/>
      <c r="AK24" s="54"/>
      <c r="AL24" s="54"/>
      <c r="AM24" s="54"/>
      <c r="AN24" s="54"/>
      <c r="AO24" s="54"/>
      <c r="AP24" s="54"/>
      <c r="AQ24" s="54"/>
      <c r="AR24" s="54"/>
      <c r="AS24" s="54"/>
      <c r="AT24" s="54"/>
      <c r="AU24" s="54"/>
      <c r="AV24" s="54"/>
      <c r="AW24" s="54"/>
      <c r="AX24" s="54"/>
      <c r="AY24" s="178" t="s">
        <v>2321</v>
      </c>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row>
    <row r="25" spans="1:83" ht="18" customHeight="1" thickBot="1" x14ac:dyDescent="0.3">
      <c r="A25" s="2">
        <v>21</v>
      </c>
      <c r="B25" s="446" t="s">
        <v>2755</v>
      </c>
      <c r="C25" s="446" t="s">
        <v>2771</v>
      </c>
      <c r="D25" s="458">
        <v>2</v>
      </c>
      <c r="E25" s="446"/>
      <c r="F25" s="447"/>
      <c r="G25" s="447">
        <v>-0.5</v>
      </c>
      <c r="H25" s="448">
        <v>0</v>
      </c>
      <c r="I25" s="448">
        <v>0.5</v>
      </c>
      <c r="J25" s="448">
        <v>0.5</v>
      </c>
      <c r="K25" s="448">
        <v>1.5</v>
      </c>
      <c r="L25" s="549">
        <f t="shared" si="1"/>
        <v>1</v>
      </c>
      <c r="M25" s="549">
        <f t="shared" si="2"/>
        <v>0</v>
      </c>
      <c r="N25" s="455">
        <f>'English Scores- Leveled papers'!E27</f>
        <v>1.5</v>
      </c>
      <c r="O25" s="449"/>
      <c r="P25" s="449">
        <v>1.5</v>
      </c>
      <c r="Q25" s="449">
        <v>1.4983333333333333</v>
      </c>
      <c r="R25" s="456">
        <f>'Writing Scores'!C24</f>
        <v>3.311666666666667</v>
      </c>
      <c r="S25" s="454">
        <f t="shared" si="0"/>
        <v>1.8133333333333337</v>
      </c>
      <c r="T25" s="450">
        <v>0.08</v>
      </c>
      <c r="U25" s="450">
        <v>0.33333333333333331</v>
      </c>
      <c r="V25" s="457">
        <f>IFERROR('Math Scores'!D29,"")</f>
        <v>0.7416666666666667</v>
      </c>
      <c r="W25" s="454">
        <f t="shared" si="3"/>
        <v>0.40833333333333338</v>
      </c>
      <c r="X25" s="564" t="str">
        <f>IF(B25="","",IF(('Cover Sheet'!$AC$6="1st"),"",IF(('Cover Sheet'!$AC$6="2nd"),"",IF(('Cover Sheet'!$AC$6="3rd"),"",IF(('Cover Sheet'!$AC$6="4th"),"",IF(('Cover Sheet'!$AC$6="5th"),"",IF(('Cover Sheet'!$AC$6="6th"),'Eng GLA 6th, 7th, 8th'!D28,IF(('Cover Sheet'!$AC$6="7th"),'Eng GLA 6th, 7th, 8th'!AQ28,IF(('Cover Sheet'!$AC$6="8th"),'Eng GLA 6th, 7th, 8th'!CG28,"ERROR")))))))))</f>
        <v/>
      </c>
      <c r="Y25" s="451"/>
      <c r="Z25" s="452"/>
      <c r="AA25" s="1"/>
      <c r="AB25" s="727" t="s">
        <v>2117</v>
      </c>
      <c r="AC25" s="728"/>
      <c r="AD25" s="1"/>
      <c r="AE25" s="1"/>
      <c r="AF25" s="1"/>
      <c r="AG25" s="1"/>
      <c r="AH25" s="1"/>
      <c r="AI25" s="1"/>
      <c r="AJ25" s="1"/>
      <c r="AK25" s="54"/>
      <c r="AL25" s="54"/>
      <c r="AM25" s="54"/>
      <c r="AN25" s="54"/>
      <c r="AO25" s="54"/>
      <c r="AP25" s="54"/>
      <c r="AQ25" s="54"/>
      <c r="AR25" s="54"/>
      <c r="AS25" s="54"/>
      <c r="AT25" s="54"/>
      <c r="AU25" s="54"/>
      <c r="AV25" s="54"/>
      <c r="AW25" s="54"/>
      <c r="AX25" s="54"/>
      <c r="AY25" s="461" t="s">
        <v>2049</v>
      </c>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row>
    <row r="26" spans="1:83" ht="18" customHeight="1" thickBot="1" x14ac:dyDescent="0.3">
      <c r="A26" s="2">
        <v>22</v>
      </c>
      <c r="B26" s="446" t="s">
        <v>2756</v>
      </c>
      <c r="C26" s="446" t="s">
        <v>2770</v>
      </c>
      <c r="D26" s="458">
        <v>1</v>
      </c>
      <c r="E26" s="446"/>
      <c r="F26" s="447"/>
      <c r="G26" s="447"/>
      <c r="H26" s="448"/>
      <c r="I26" s="448"/>
      <c r="J26" s="448">
        <v>0.5</v>
      </c>
      <c r="K26" s="448">
        <v>0.2</v>
      </c>
      <c r="L26" s="549">
        <f t="shared" si="1"/>
        <v>0.5</v>
      </c>
      <c r="M26" s="549">
        <f t="shared" si="2"/>
        <v>0.8</v>
      </c>
      <c r="N26" s="455">
        <f>'English Scores- Leveled papers'!E28</f>
        <v>1</v>
      </c>
      <c r="O26" s="449"/>
      <c r="P26" s="449"/>
      <c r="Q26" s="449">
        <v>0.7</v>
      </c>
      <c r="R26" s="456">
        <f>'Writing Scores'!C25</f>
        <v>2.3316666666666666</v>
      </c>
      <c r="S26" s="454">
        <f t="shared" si="0"/>
        <v>1.6316666666666666</v>
      </c>
      <c r="T26" s="450">
        <v>0.03</v>
      </c>
      <c r="U26" s="450" t="s">
        <v>2779</v>
      </c>
      <c r="V26" s="457">
        <f>IFERROR('Math Scores'!D30,"")</f>
        <v>0.49166666666666664</v>
      </c>
      <c r="W26" s="454" t="str">
        <f t="shared" si="3"/>
        <v/>
      </c>
      <c r="X26" s="564" t="str">
        <f>IF(B26="","",IF(('Cover Sheet'!$AC$6="1st"),"",IF(('Cover Sheet'!$AC$6="2nd"),"",IF(('Cover Sheet'!$AC$6="3rd"),"",IF(('Cover Sheet'!$AC$6="4th"),"",IF(('Cover Sheet'!$AC$6="5th"),"",IF(('Cover Sheet'!$AC$6="6th"),'Eng GLA 6th, 7th, 8th'!D29,IF(('Cover Sheet'!$AC$6="7th"),'Eng GLA 6th, 7th, 8th'!AQ29,IF(('Cover Sheet'!$AC$6="8th"),'Eng GLA 6th, 7th, 8th'!CG29,"ERROR")))))))))</f>
        <v/>
      </c>
      <c r="Y26" s="451"/>
      <c r="Z26" s="452"/>
      <c r="AA26" s="1"/>
      <c r="AB26" s="57" t="s">
        <v>1541</v>
      </c>
      <c r="AC26" s="83" t="str">
        <f>IF(COUNTA(AC1:AC20)=COUNTA(AB1:AB20),"Finished","Not Finished")</f>
        <v>Finished</v>
      </c>
      <c r="AD26" s="1"/>
      <c r="AE26" s="1"/>
      <c r="AF26" s="1"/>
      <c r="AG26" s="1"/>
      <c r="AH26" s="1"/>
      <c r="AI26" s="1"/>
      <c r="AJ26" s="1"/>
      <c r="AK26" s="54"/>
      <c r="AL26" s="54"/>
      <c r="AM26" s="54"/>
      <c r="AN26" s="54"/>
      <c r="AO26" s="54"/>
      <c r="AP26" s="54"/>
      <c r="AQ26" s="54"/>
      <c r="AR26" s="54"/>
      <c r="AS26" s="54"/>
      <c r="AT26" s="54"/>
      <c r="AU26" s="54"/>
      <c r="AV26" s="54"/>
      <c r="AW26" s="54"/>
      <c r="AX26" s="54"/>
      <c r="AY26" s="463" t="s">
        <v>2115</v>
      </c>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row>
    <row r="27" spans="1:83" ht="18" customHeight="1" thickBot="1" x14ac:dyDescent="0.3">
      <c r="A27" s="2">
        <v>23</v>
      </c>
      <c r="B27" s="446" t="s">
        <v>2757</v>
      </c>
      <c r="C27" s="446" t="s">
        <v>2771</v>
      </c>
      <c r="D27" s="458">
        <v>1</v>
      </c>
      <c r="E27" s="446"/>
      <c r="F27" s="447"/>
      <c r="G27" s="447"/>
      <c r="H27" s="448"/>
      <c r="I27" s="448"/>
      <c r="J27" s="448">
        <v>0.5</v>
      </c>
      <c r="K27" s="448">
        <v>0.2</v>
      </c>
      <c r="L27" s="549">
        <f t="shared" si="1"/>
        <v>0.5</v>
      </c>
      <c r="M27" s="549">
        <f t="shared" si="2"/>
        <v>0.8</v>
      </c>
      <c r="N27" s="455">
        <f>'English Scores- Leveled papers'!E29</f>
        <v>1</v>
      </c>
      <c r="O27" s="449"/>
      <c r="P27" s="449"/>
      <c r="Q27" s="449"/>
      <c r="R27" s="456">
        <f>'Writing Scores'!C26</f>
        <v>2.8283333333333331</v>
      </c>
      <c r="S27" s="454" t="str">
        <f t="shared" si="0"/>
        <v/>
      </c>
      <c r="T27" s="450"/>
      <c r="U27" s="450">
        <v>6.6666666666666666E-2</v>
      </c>
      <c r="V27" s="457">
        <f>IFERROR('Math Scores'!D31,"")</f>
        <v>0.4</v>
      </c>
      <c r="W27" s="454">
        <f t="shared" si="3"/>
        <v>0.33333333333333337</v>
      </c>
      <c r="X27" s="564" t="str">
        <f>IF(B27="","",IF(('Cover Sheet'!$AC$6="1st"),"",IF(('Cover Sheet'!$AC$6="2nd"),"",IF(('Cover Sheet'!$AC$6="3rd"),"",IF(('Cover Sheet'!$AC$6="4th"),"",IF(('Cover Sheet'!$AC$6="5th"),"",IF(('Cover Sheet'!$AC$6="6th"),'Eng GLA 6th, 7th, 8th'!D30,IF(('Cover Sheet'!$AC$6="7th"),'Eng GLA 6th, 7th, 8th'!AQ30,IF(('Cover Sheet'!$AC$6="8th"),'Eng GLA 6th, 7th, 8th'!CG30,"ERROR")))))))))</f>
        <v/>
      </c>
      <c r="Y27" s="451"/>
      <c r="Z27" s="452"/>
      <c r="AA27" s="1"/>
      <c r="AB27" s="56"/>
      <c r="AC27" s="1"/>
      <c r="AD27" s="1"/>
      <c r="AE27" s="1"/>
      <c r="AF27" s="1"/>
      <c r="AG27" s="1"/>
      <c r="AH27" s="1"/>
      <c r="AI27" s="1"/>
      <c r="AJ27" s="1"/>
      <c r="AK27" s="54"/>
      <c r="AL27" s="54"/>
      <c r="AM27" s="54"/>
      <c r="AN27" s="54"/>
      <c r="AO27" s="54"/>
      <c r="AP27" s="54"/>
      <c r="AQ27" s="54"/>
      <c r="AR27" s="54"/>
      <c r="AS27" s="54"/>
      <c r="AT27" s="54"/>
      <c r="AU27" s="54"/>
      <c r="AV27" s="54"/>
      <c r="AW27" s="54"/>
      <c r="AX27" s="54"/>
      <c r="AY27" s="463" t="s">
        <v>2112</v>
      </c>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row>
    <row r="28" spans="1:83" ht="18" customHeight="1" thickBot="1" x14ac:dyDescent="0.3">
      <c r="A28" s="2">
        <v>24</v>
      </c>
      <c r="B28" s="446" t="s">
        <v>2758</v>
      </c>
      <c r="C28" s="446" t="s">
        <v>2771</v>
      </c>
      <c r="D28" s="458">
        <v>2</v>
      </c>
      <c r="E28" s="446"/>
      <c r="F28" s="447"/>
      <c r="G28" s="447"/>
      <c r="H28" s="448"/>
      <c r="I28" s="448"/>
      <c r="J28" s="448"/>
      <c r="K28" s="448"/>
      <c r="L28" s="549" t="str">
        <f t="shared" si="1"/>
        <v/>
      </c>
      <c r="M28" s="549" t="str">
        <f t="shared" si="2"/>
        <v/>
      </c>
      <c r="N28" s="455" t="str">
        <f>'English Scores- Leveled papers'!E30</f>
        <v/>
      </c>
      <c r="O28" s="449"/>
      <c r="P28" s="449"/>
      <c r="Q28" s="449"/>
      <c r="R28" s="456" t="str">
        <f>'Writing Scores'!C27</f>
        <v/>
      </c>
      <c r="S28" s="454" t="str">
        <f t="shared" si="0"/>
        <v/>
      </c>
      <c r="T28" s="450"/>
      <c r="U28" s="450"/>
      <c r="V28" s="457" t="str">
        <f>IFERROR('Math Scores'!D32,"")</f>
        <v/>
      </c>
      <c r="W28" s="454" t="str">
        <f t="shared" si="3"/>
        <v/>
      </c>
      <c r="X28" s="564" t="str">
        <f>IF(B28="","",IF(('Cover Sheet'!$AC$6="1st"),"",IF(('Cover Sheet'!$AC$6="2nd"),"",IF(('Cover Sheet'!$AC$6="3rd"),"",IF(('Cover Sheet'!$AC$6="4th"),"",IF(('Cover Sheet'!$AC$6="5th"),"",IF(('Cover Sheet'!$AC$6="6th"),'Eng GLA 6th, 7th, 8th'!D31,IF(('Cover Sheet'!$AC$6="7th"),'Eng GLA 6th, 7th, 8th'!AQ31,IF(('Cover Sheet'!$AC$6="8th"),'Eng GLA 6th, 7th, 8th'!CG31,"ERROR")))))))))</f>
        <v/>
      </c>
      <c r="Y28" s="451"/>
      <c r="Z28" s="452"/>
      <c r="AA28" s="1"/>
      <c r="AB28" s="56"/>
      <c r="AC28" s="1"/>
      <c r="AD28" s="1"/>
      <c r="AE28" s="1"/>
      <c r="AF28" s="1"/>
      <c r="AG28" s="1"/>
      <c r="AH28" s="1"/>
      <c r="AI28" s="1"/>
      <c r="AJ28" s="1"/>
      <c r="AK28" s="54"/>
      <c r="AL28" s="54"/>
      <c r="AM28" s="54"/>
      <c r="AN28" s="54"/>
      <c r="AO28" s="54"/>
      <c r="AP28" s="54"/>
      <c r="AQ28" s="54"/>
      <c r="AR28" s="54"/>
      <c r="AS28" s="54"/>
      <c r="AT28" s="54"/>
      <c r="AU28" s="54"/>
      <c r="AV28" s="54"/>
      <c r="AW28" s="54"/>
      <c r="AX28" s="54"/>
      <c r="AY28" s="463" t="s">
        <v>676</v>
      </c>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row>
    <row r="29" spans="1:83" ht="18" customHeight="1" x14ac:dyDescent="0.25">
      <c r="A29" s="2">
        <v>25</v>
      </c>
      <c r="B29" s="446" t="s">
        <v>2759</v>
      </c>
      <c r="C29" s="446" t="s">
        <v>2770</v>
      </c>
      <c r="D29" s="458">
        <v>2</v>
      </c>
      <c r="E29" s="446"/>
      <c r="F29" s="447"/>
      <c r="G29" s="447"/>
      <c r="H29" s="448"/>
      <c r="I29" s="448"/>
      <c r="J29" s="448"/>
      <c r="K29" s="448"/>
      <c r="L29" s="549" t="str">
        <f t="shared" si="1"/>
        <v/>
      </c>
      <c r="M29" s="549" t="str">
        <f t="shared" si="2"/>
        <v/>
      </c>
      <c r="N29" s="455" t="str">
        <f>'English Scores- Leveled papers'!E31</f>
        <v/>
      </c>
      <c r="O29" s="449"/>
      <c r="P29" s="449"/>
      <c r="Q29" s="449"/>
      <c r="R29" s="456" t="str">
        <f>'Writing Scores'!C28</f>
        <v/>
      </c>
      <c r="S29" s="454" t="str">
        <f t="shared" si="0"/>
        <v/>
      </c>
      <c r="T29" s="450"/>
      <c r="U29" s="450"/>
      <c r="V29" s="457" t="str">
        <f>IFERROR('Math Scores'!D33,"")</f>
        <v/>
      </c>
      <c r="W29" s="454" t="str">
        <f t="shared" si="3"/>
        <v/>
      </c>
      <c r="X29" s="564" t="str">
        <f>IF(B29="","",IF(('Cover Sheet'!$AC$6="1st"),"",IF(('Cover Sheet'!$AC$6="2nd"),"",IF(('Cover Sheet'!$AC$6="3rd"),"",IF(('Cover Sheet'!$AC$6="4th"),"",IF(('Cover Sheet'!$AC$6="5th"),"",IF(('Cover Sheet'!$AC$6="6th"),'Eng GLA 6th, 7th, 8th'!D32,IF(('Cover Sheet'!$AC$6="7th"),'Eng GLA 6th, 7th, 8th'!AQ32,IF(('Cover Sheet'!$AC$6="8th"),'Eng GLA 6th, 7th, 8th'!CG32,"ERROR")))))))))</f>
        <v/>
      </c>
      <c r="Y29" s="451"/>
      <c r="Z29" s="452"/>
      <c r="AA29" s="1"/>
      <c r="AB29" s="56"/>
      <c r="AC29" s="1"/>
      <c r="AD29" s="1"/>
      <c r="AE29" s="1"/>
      <c r="AF29" s="1"/>
      <c r="AG29" s="1"/>
      <c r="AH29" s="1"/>
      <c r="AI29" s="1"/>
      <c r="AJ29" s="1"/>
      <c r="AK29" s="54"/>
      <c r="AL29" s="54"/>
      <c r="AM29" s="54"/>
      <c r="AN29" s="54"/>
      <c r="AO29" s="54"/>
      <c r="AP29" s="54"/>
      <c r="AQ29" s="54"/>
      <c r="AR29" s="54"/>
      <c r="AS29" s="54"/>
      <c r="AT29" s="54"/>
      <c r="AU29" s="54"/>
      <c r="AV29" s="54"/>
      <c r="AW29" s="54"/>
      <c r="AX29" s="54"/>
      <c r="AY29" s="548" t="s">
        <v>495</v>
      </c>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row>
    <row r="30" spans="1:83" ht="18" customHeight="1" thickBot="1" x14ac:dyDescent="0.25">
      <c r="A30" s="2">
        <v>26</v>
      </c>
      <c r="B30" s="446" t="s">
        <v>2760</v>
      </c>
      <c r="C30" s="446" t="s">
        <v>2771</v>
      </c>
      <c r="D30" s="458">
        <v>2</v>
      </c>
      <c r="E30" s="446"/>
      <c r="F30" s="447"/>
      <c r="G30" s="447"/>
      <c r="H30" s="448"/>
      <c r="I30" s="448"/>
      <c r="J30" s="448"/>
      <c r="K30" s="448"/>
      <c r="L30" s="549" t="str">
        <f t="shared" si="1"/>
        <v/>
      </c>
      <c r="M30" s="549" t="str">
        <f t="shared" si="2"/>
        <v/>
      </c>
      <c r="N30" s="455" t="str">
        <f>'English Scores- Leveled papers'!E32</f>
        <v/>
      </c>
      <c r="O30" s="449"/>
      <c r="P30" s="449"/>
      <c r="Q30" s="449"/>
      <c r="R30" s="456" t="str">
        <f>'Writing Scores'!C29</f>
        <v/>
      </c>
      <c r="S30" s="454" t="str">
        <f t="shared" si="0"/>
        <v/>
      </c>
      <c r="T30" s="450"/>
      <c r="U30" s="450"/>
      <c r="V30" s="457" t="str">
        <f>IFERROR('Math Scores'!D34,"")</f>
        <v/>
      </c>
      <c r="W30" s="454" t="str">
        <f t="shared" si="3"/>
        <v/>
      </c>
      <c r="X30" s="564" t="str">
        <f>IF(B30="","",IF(('Cover Sheet'!$AC$6="1st"),"",IF(('Cover Sheet'!$AC$6="2nd"),"",IF(('Cover Sheet'!$AC$6="3rd"),"",IF(('Cover Sheet'!$AC$6="4th"),"",IF(('Cover Sheet'!$AC$6="5th"),"",IF(('Cover Sheet'!$AC$6="6th"),'Eng GLA 6th, 7th, 8th'!D33,IF(('Cover Sheet'!$AC$6="7th"),'Eng GLA 6th, 7th, 8th'!AQ33,IF(('Cover Sheet'!$AC$6="8th"),'Eng GLA 6th, 7th, 8th'!CG33,"ERROR")))))))))</f>
        <v/>
      </c>
      <c r="Y30" s="451"/>
      <c r="Z30" s="452"/>
      <c r="AA30" s="1"/>
      <c r="AB30" s="56"/>
      <c r="AC30" s="1"/>
      <c r="AD30" s="1"/>
      <c r="AE30" s="1"/>
      <c r="AF30" s="1"/>
      <c r="AG30" s="1"/>
      <c r="AH30" s="1"/>
      <c r="AI30" s="1"/>
      <c r="AJ30" s="1"/>
      <c r="AK30" s="54"/>
      <c r="AL30" s="54"/>
      <c r="AM30" s="54"/>
      <c r="AN30" s="54"/>
      <c r="AO30" s="54"/>
      <c r="AP30" s="54"/>
      <c r="AQ30" s="54"/>
      <c r="AR30" s="54"/>
      <c r="AS30" s="54"/>
      <c r="AT30" s="54"/>
      <c r="AU30" s="54"/>
      <c r="AV30" s="54"/>
      <c r="AW30" s="54"/>
      <c r="AX30" s="54"/>
      <c r="AY30" s="178" t="s">
        <v>2322</v>
      </c>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row>
    <row r="31" spans="1:83" ht="18" customHeight="1" thickBot="1" x14ac:dyDescent="0.25">
      <c r="A31" s="2">
        <v>27</v>
      </c>
      <c r="B31" s="446" t="s">
        <v>2761</v>
      </c>
      <c r="C31" s="446" t="s">
        <v>2770</v>
      </c>
      <c r="D31" s="458">
        <v>2</v>
      </c>
      <c r="E31" s="446"/>
      <c r="F31" s="447"/>
      <c r="G31" s="447"/>
      <c r="H31" s="448"/>
      <c r="I31" s="448"/>
      <c r="J31" s="448"/>
      <c r="K31" s="448"/>
      <c r="L31" s="549" t="str">
        <f t="shared" si="1"/>
        <v/>
      </c>
      <c r="M31" s="549" t="str">
        <f t="shared" si="2"/>
        <v/>
      </c>
      <c r="N31" s="455" t="str">
        <f>'English Scores- Leveled papers'!E33</f>
        <v/>
      </c>
      <c r="O31" s="449"/>
      <c r="P31" s="449"/>
      <c r="Q31" s="449"/>
      <c r="R31" s="456" t="str">
        <f>'Writing Scores'!C30</f>
        <v/>
      </c>
      <c r="S31" s="454" t="str">
        <f t="shared" si="0"/>
        <v/>
      </c>
      <c r="T31" s="450"/>
      <c r="U31" s="450"/>
      <c r="V31" s="457" t="str">
        <f>IFERROR('Math Scores'!D35,"")</f>
        <v/>
      </c>
      <c r="W31" s="454" t="str">
        <f t="shared" si="3"/>
        <v/>
      </c>
      <c r="X31" s="564" t="str">
        <f>IF(B31="","",IF(('Cover Sheet'!$AC$6="1st"),"",IF(('Cover Sheet'!$AC$6="2nd"),"",IF(('Cover Sheet'!$AC$6="3rd"),"",IF(('Cover Sheet'!$AC$6="4th"),"",IF(('Cover Sheet'!$AC$6="5th"),"",IF(('Cover Sheet'!$AC$6="6th"),'Eng GLA 6th, 7th, 8th'!D34,IF(('Cover Sheet'!$AC$6="7th"),'Eng GLA 6th, 7th, 8th'!AQ34,IF(('Cover Sheet'!$AC$6="8th"),'Eng GLA 6th, 7th, 8th'!CG34,"ERROR")))))))))</f>
        <v/>
      </c>
      <c r="Y31" s="451"/>
      <c r="Z31" s="452"/>
      <c r="AA31" s="1"/>
      <c r="AB31" s="56"/>
      <c r="AC31" s="1"/>
      <c r="AD31" s="1"/>
      <c r="AE31" s="1"/>
      <c r="AF31" s="1"/>
      <c r="AG31" s="1"/>
      <c r="AH31" s="1"/>
      <c r="AI31" s="1"/>
      <c r="AJ31" s="1"/>
      <c r="AK31" s="54"/>
      <c r="AL31" s="54"/>
      <c r="AM31" s="54"/>
      <c r="AN31" s="54"/>
      <c r="AO31" s="54"/>
      <c r="AP31" s="54"/>
      <c r="AQ31" s="54"/>
      <c r="AR31" s="54"/>
      <c r="AS31" s="54"/>
      <c r="AT31" s="54"/>
      <c r="AU31" s="54"/>
      <c r="AV31" s="54"/>
      <c r="AW31" s="54"/>
      <c r="AX31" s="54"/>
      <c r="AY31" s="178" t="s">
        <v>2323</v>
      </c>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row>
    <row r="32" spans="1:83" ht="18" customHeight="1" thickBot="1" x14ac:dyDescent="0.3">
      <c r="A32" s="2">
        <v>28</v>
      </c>
      <c r="B32" s="446" t="s">
        <v>2762</v>
      </c>
      <c r="C32" s="446" t="s">
        <v>2771</v>
      </c>
      <c r="D32" s="458">
        <v>2</v>
      </c>
      <c r="E32" s="446"/>
      <c r="F32" s="447"/>
      <c r="G32" s="447"/>
      <c r="H32" s="448"/>
      <c r="I32" s="448"/>
      <c r="J32" s="448"/>
      <c r="K32" s="448"/>
      <c r="L32" s="549" t="str">
        <f t="shared" si="1"/>
        <v/>
      </c>
      <c r="M32" s="549" t="str">
        <f t="shared" si="2"/>
        <v/>
      </c>
      <c r="N32" s="455" t="str">
        <f>'English Scores- Leveled papers'!E34</f>
        <v/>
      </c>
      <c r="O32" s="449"/>
      <c r="P32" s="449"/>
      <c r="Q32" s="449"/>
      <c r="R32" s="456" t="str">
        <f>'Writing Scores'!C31</f>
        <v/>
      </c>
      <c r="S32" s="454" t="str">
        <f t="shared" si="0"/>
        <v/>
      </c>
      <c r="T32" s="450"/>
      <c r="U32" s="450"/>
      <c r="V32" s="457" t="str">
        <f>IFERROR('Math Scores'!D36,"")</f>
        <v/>
      </c>
      <c r="W32" s="454" t="str">
        <f t="shared" si="3"/>
        <v/>
      </c>
      <c r="X32" s="564" t="str">
        <f>IF(B32="","",IF(('Cover Sheet'!$AC$6="1st"),"",IF(('Cover Sheet'!$AC$6="2nd"),"",IF(('Cover Sheet'!$AC$6="3rd"),"",IF(('Cover Sheet'!$AC$6="4th"),"",IF(('Cover Sheet'!$AC$6="5th"),"",IF(('Cover Sheet'!$AC$6="6th"),'Eng GLA 6th, 7th, 8th'!D35,IF(('Cover Sheet'!$AC$6="7th"),'Eng GLA 6th, 7th, 8th'!AQ35,IF(('Cover Sheet'!$AC$6="8th"),'Eng GLA 6th, 7th, 8th'!CG35,"ERROR")))))))))</f>
        <v/>
      </c>
      <c r="Y32" s="451"/>
      <c r="Z32" s="452"/>
      <c r="AA32" s="1"/>
      <c r="AB32" s="56"/>
      <c r="AC32" s="1"/>
      <c r="AD32" s="1"/>
      <c r="AE32" s="1"/>
      <c r="AF32" s="1"/>
      <c r="AG32" s="1"/>
      <c r="AH32" s="1"/>
      <c r="AI32" s="1"/>
      <c r="AJ32" s="1"/>
      <c r="AK32" s="54"/>
      <c r="AL32" s="54"/>
      <c r="AM32" s="54"/>
      <c r="AN32" s="54"/>
      <c r="AO32" s="54"/>
      <c r="AP32" s="54"/>
      <c r="AQ32" s="54"/>
      <c r="AR32" s="54"/>
      <c r="AS32" s="54"/>
      <c r="AT32" s="54"/>
      <c r="AU32" s="54"/>
      <c r="AV32" s="54"/>
      <c r="AW32" s="54"/>
      <c r="AX32" s="54"/>
      <c r="AY32" s="461" t="s">
        <v>2050</v>
      </c>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row>
    <row r="33" spans="1:83" ht="18" customHeight="1" thickBot="1" x14ac:dyDescent="0.3">
      <c r="A33" s="2">
        <v>29</v>
      </c>
      <c r="B33" s="445" t="s">
        <v>2763</v>
      </c>
      <c r="C33" s="445" t="s">
        <v>2770</v>
      </c>
      <c r="D33" s="458">
        <v>2</v>
      </c>
      <c r="E33" s="446"/>
      <c r="F33" s="446"/>
      <c r="G33" s="446"/>
      <c r="H33" s="448"/>
      <c r="I33" s="448"/>
      <c r="J33" s="448"/>
      <c r="K33" s="448"/>
      <c r="L33" s="549" t="str">
        <f t="shared" si="1"/>
        <v/>
      </c>
      <c r="M33" s="549" t="str">
        <f t="shared" si="2"/>
        <v/>
      </c>
      <c r="N33" s="455" t="str">
        <f>'English Scores- Leveled papers'!E35</f>
        <v/>
      </c>
      <c r="O33" s="449"/>
      <c r="P33" s="449"/>
      <c r="Q33" s="449"/>
      <c r="R33" s="456" t="str">
        <f>'Writing Scores'!C32</f>
        <v/>
      </c>
      <c r="S33" s="454" t="str">
        <f t="shared" si="0"/>
        <v/>
      </c>
      <c r="T33" s="450"/>
      <c r="U33" s="450"/>
      <c r="V33" s="457" t="str">
        <f>IFERROR('Math Scores'!D37,"")</f>
        <v/>
      </c>
      <c r="W33" s="454" t="str">
        <f t="shared" si="3"/>
        <v/>
      </c>
      <c r="X33" s="564" t="str">
        <f>IF(B33="","",IF(('Cover Sheet'!$AC$6="1st"),"",IF(('Cover Sheet'!$AC$6="2nd"),"",IF(('Cover Sheet'!$AC$6="3rd"),"",IF(('Cover Sheet'!$AC$6="4th"),"",IF(('Cover Sheet'!$AC$6="5th"),"",IF(('Cover Sheet'!$AC$6="6th"),'Eng GLA 6th, 7th, 8th'!D36,IF(('Cover Sheet'!$AC$6="7th"),'Eng GLA 6th, 7th, 8th'!AQ36,IF(('Cover Sheet'!$AC$6="8th"),'Eng GLA 6th, 7th, 8th'!CG36,"ERROR")))))))))</f>
        <v/>
      </c>
      <c r="Y33" s="451"/>
      <c r="Z33" s="452"/>
      <c r="AA33" s="1"/>
      <c r="AB33" s="56"/>
      <c r="AC33" s="1"/>
      <c r="AD33" s="1"/>
      <c r="AE33" s="1"/>
      <c r="AF33" s="1"/>
      <c r="AG33" s="1"/>
      <c r="AH33" s="1"/>
      <c r="AI33" s="1"/>
      <c r="AJ33" s="1"/>
      <c r="AK33" s="54"/>
      <c r="AL33" s="54"/>
      <c r="AM33" s="54"/>
      <c r="AN33" s="54"/>
      <c r="AO33" s="54"/>
      <c r="AP33" s="54"/>
      <c r="AQ33" s="54"/>
      <c r="AR33" s="54"/>
      <c r="AS33" s="54"/>
      <c r="AT33" s="54"/>
      <c r="AU33" s="54"/>
      <c r="AV33" s="54"/>
      <c r="AW33" s="54"/>
      <c r="AX33" s="54"/>
      <c r="AY33" s="463" t="s">
        <v>672</v>
      </c>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row>
    <row r="34" spans="1:83" ht="18" customHeight="1" thickBot="1" x14ac:dyDescent="0.3">
      <c r="A34" s="2">
        <v>30</v>
      </c>
      <c r="B34" s="445" t="s">
        <v>2764</v>
      </c>
      <c r="C34" s="446" t="s">
        <v>2770</v>
      </c>
      <c r="D34" s="458">
        <v>2</v>
      </c>
      <c r="E34" s="446"/>
      <c r="F34" s="446"/>
      <c r="G34" s="446"/>
      <c r="H34" s="448"/>
      <c r="I34" s="448"/>
      <c r="J34" s="448"/>
      <c r="K34" s="448"/>
      <c r="L34" s="549" t="str">
        <f t="shared" si="1"/>
        <v/>
      </c>
      <c r="M34" s="549" t="str">
        <f t="shared" si="2"/>
        <v/>
      </c>
      <c r="N34" s="455" t="str">
        <f>'English Scores- Leveled papers'!E36</f>
        <v/>
      </c>
      <c r="O34" s="449"/>
      <c r="P34" s="449"/>
      <c r="Q34" s="449"/>
      <c r="R34" s="456" t="str">
        <f>'Writing Scores'!C33</f>
        <v/>
      </c>
      <c r="S34" s="454" t="str">
        <f t="shared" si="0"/>
        <v/>
      </c>
      <c r="T34" s="450"/>
      <c r="U34" s="450"/>
      <c r="V34" s="457" t="str">
        <f>IFERROR('Math Scores'!D38,"")</f>
        <v/>
      </c>
      <c r="W34" s="454" t="str">
        <f t="shared" si="3"/>
        <v/>
      </c>
      <c r="X34" s="564" t="str">
        <f>IF(B34="","",IF(('Cover Sheet'!$AC$6="1st"),"",IF(('Cover Sheet'!$AC$6="2nd"),"",IF(('Cover Sheet'!$AC$6="3rd"),"",IF(('Cover Sheet'!$AC$6="4th"),"",IF(('Cover Sheet'!$AC$6="5th"),"",IF(('Cover Sheet'!$AC$6="6th"),'Eng GLA 6th, 7th, 8th'!D37,IF(('Cover Sheet'!$AC$6="7th"),'Eng GLA 6th, 7th, 8th'!AQ37,IF(('Cover Sheet'!$AC$6="8th"),'Eng GLA 6th, 7th, 8th'!CG37,"ERROR")))))))))</f>
        <v/>
      </c>
      <c r="Y34" s="451"/>
      <c r="Z34" s="452"/>
      <c r="AA34" s="1"/>
      <c r="AB34" s="56"/>
      <c r="AC34" s="1"/>
      <c r="AD34" s="1"/>
      <c r="AE34" s="1"/>
      <c r="AF34" s="1"/>
      <c r="AG34" s="1"/>
      <c r="AH34" s="1"/>
      <c r="AI34" s="1"/>
      <c r="AJ34" s="1"/>
      <c r="AK34" s="54"/>
      <c r="AL34" s="54"/>
      <c r="AM34" s="54"/>
      <c r="AN34" s="54"/>
      <c r="AO34" s="54"/>
      <c r="AP34" s="54"/>
      <c r="AQ34" s="54"/>
      <c r="AR34" s="54"/>
      <c r="AS34" s="54"/>
      <c r="AT34" s="54"/>
      <c r="AU34" s="54"/>
      <c r="AV34" s="54"/>
      <c r="AW34" s="54"/>
      <c r="AX34" s="54"/>
      <c r="AY34" s="461" t="s">
        <v>2051</v>
      </c>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row>
    <row r="35" spans="1:83" ht="18" customHeight="1" thickBot="1" x14ac:dyDescent="0.25">
      <c r="A35" s="2">
        <v>31</v>
      </c>
      <c r="B35" s="446" t="s">
        <v>2765</v>
      </c>
      <c r="C35" s="446" t="s">
        <v>2770</v>
      </c>
      <c r="D35" s="458">
        <v>2</v>
      </c>
      <c r="E35" s="453"/>
      <c r="F35" s="453"/>
      <c r="G35" s="453"/>
      <c r="H35" s="448"/>
      <c r="I35" s="448"/>
      <c r="J35" s="448"/>
      <c r="K35" s="448"/>
      <c r="L35" s="549" t="str">
        <f t="shared" si="1"/>
        <v/>
      </c>
      <c r="M35" s="549" t="str">
        <f t="shared" si="2"/>
        <v/>
      </c>
      <c r="N35" s="455" t="str">
        <f>'English Scores- Leveled papers'!E37</f>
        <v/>
      </c>
      <c r="O35" s="449"/>
      <c r="P35" s="449"/>
      <c r="Q35" s="449"/>
      <c r="R35" s="456" t="str">
        <f>'Writing Scores'!C34</f>
        <v/>
      </c>
      <c r="S35" s="454" t="str">
        <f t="shared" si="0"/>
        <v/>
      </c>
      <c r="T35" s="450"/>
      <c r="U35" s="450"/>
      <c r="V35" s="457" t="str">
        <f>IFERROR('Math Scores'!D39,"")</f>
        <v/>
      </c>
      <c r="W35" s="454" t="str">
        <f t="shared" si="3"/>
        <v/>
      </c>
      <c r="X35" s="564" t="str">
        <f>IF(B35="","",IF(('Cover Sheet'!$AC$6="1st"),"",IF(('Cover Sheet'!$AC$6="2nd"),"",IF(('Cover Sheet'!$AC$6="3rd"),"",IF(('Cover Sheet'!$AC$6="4th"),"",IF(('Cover Sheet'!$AC$6="5th"),"",IF(('Cover Sheet'!$AC$6="6th"),'Eng GLA 6th, 7th, 8th'!D38,IF(('Cover Sheet'!$AC$6="7th"),'Eng GLA 6th, 7th, 8th'!AQ38,IF(('Cover Sheet'!$AC$6="8th"),'Eng GLA 6th, 7th, 8th'!CG38,"ERROR")))))))))</f>
        <v/>
      </c>
      <c r="Y35" s="451"/>
      <c r="Z35" s="452"/>
      <c r="AA35" s="1"/>
      <c r="AB35" s="56"/>
      <c r="AC35" s="1"/>
      <c r="AD35" s="1"/>
      <c r="AE35" s="1"/>
      <c r="AF35" s="1"/>
      <c r="AG35" s="1"/>
      <c r="AH35" s="1"/>
      <c r="AI35" s="1"/>
      <c r="AJ35" s="1"/>
      <c r="AK35" s="54"/>
      <c r="AL35" s="54"/>
      <c r="AM35" s="54"/>
      <c r="AN35" s="54"/>
      <c r="AO35" s="54"/>
      <c r="AP35" s="54"/>
      <c r="AQ35" s="54"/>
      <c r="AR35" s="54"/>
      <c r="AS35" s="54"/>
      <c r="AT35" s="54"/>
      <c r="AU35" s="54"/>
      <c r="AV35" s="54"/>
      <c r="AW35" s="54"/>
      <c r="AX35" s="54"/>
      <c r="AY35" s="178" t="s">
        <v>2324</v>
      </c>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row>
    <row r="36" spans="1:83" ht="18" customHeight="1" thickBot="1" x14ac:dyDescent="0.3">
      <c r="A36" s="2">
        <v>32</v>
      </c>
      <c r="B36" s="446" t="s">
        <v>2766</v>
      </c>
      <c r="C36" s="446" t="s">
        <v>2771</v>
      </c>
      <c r="D36" s="458">
        <v>2</v>
      </c>
      <c r="E36" s="453"/>
      <c r="F36" s="453"/>
      <c r="G36" s="453"/>
      <c r="H36" s="448"/>
      <c r="I36" s="448"/>
      <c r="J36" s="448"/>
      <c r="K36" s="448"/>
      <c r="L36" s="549" t="str">
        <f t="shared" si="1"/>
        <v/>
      </c>
      <c r="M36" s="549" t="str">
        <f t="shared" si="2"/>
        <v/>
      </c>
      <c r="N36" s="455" t="str">
        <f>'English Scores- Leveled papers'!E38</f>
        <v/>
      </c>
      <c r="O36" s="449"/>
      <c r="P36" s="449"/>
      <c r="Q36" s="449"/>
      <c r="R36" s="456" t="str">
        <f>'Writing Scores'!C35</f>
        <v/>
      </c>
      <c r="S36" s="454" t="str">
        <f t="shared" si="0"/>
        <v/>
      </c>
      <c r="T36" s="450"/>
      <c r="U36" s="450"/>
      <c r="V36" s="457" t="str">
        <f>IFERROR('Math Scores'!D40,"")</f>
        <v/>
      </c>
      <c r="W36" s="454" t="str">
        <f t="shared" si="3"/>
        <v/>
      </c>
      <c r="X36" s="564" t="str">
        <f>IF(B36="","",IF(('Cover Sheet'!$AC$6="1st"),"",IF(('Cover Sheet'!$AC$6="2nd"),"",IF(('Cover Sheet'!$AC$6="3rd"),"",IF(('Cover Sheet'!$AC$6="4th"),"",IF(('Cover Sheet'!$AC$6="5th"),"",IF(('Cover Sheet'!$AC$6="6th"),'Eng GLA 6th, 7th, 8th'!D39,IF(('Cover Sheet'!$AC$6="7th"),'Eng GLA 6th, 7th, 8th'!AQ39,IF(('Cover Sheet'!$AC$6="8th"),'Eng GLA 6th, 7th, 8th'!CG39,"ERROR")))))))))</f>
        <v/>
      </c>
      <c r="Y36" s="451"/>
      <c r="Z36" s="452"/>
      <c r="AA36" s="1"/>
      <c r="AB36" s="56"/>
      <c r="AC36" s="1"/>
      <c r="AD36" s="1"/>
      <c r="AE36" s="1"/>
      <c r="AF36" s="1"/>
      <c r="AG36" s="1"/>
      <c r="AH36" s="1"/>
      <c r="AI36" s="1"/>
      <c r="AJ36" s="1"/>
      <c r="AK36" s="54"/>
      <c r="AL36" s="54"/>
      <c r="AM36" s="54"/>
      <c r="AN36" s="54"/>
      <c r="AO36" s="54"/>
      <c r="AP36" s="54"/>
      <c r="AQ36" s="54"/>
      <c r="AR36" s="54"/>
      <c r="AS36" s="54"/>
      <c r="AT36" s="54"/>
      <c r="AU36" s="54"/>
      <c r="AV36" s="54"/>
      <c r="AW36" s="54"/>
      <c r="AX36" s="54"/>
      <c r="AY36" s="463" t="s">
        <v>2113</v>
      </c>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row>
    <row r="37" spans="1:83" ht="18" customHeight="1" thickBot="1" x14ac:dyDescent="0.3">
      <c r="A37" s="2">
        <v>33</v>
      </c>
      <c r="B37" s="445" t="s">
        <v>2767</v>
      </c>
      <c r="C37" s="446" t="s">
        <v>2771</v>
      </c>
      <c r="D37" s="458">
        <v>2</v>
      </c>
      <c r="E37" s="453"/>
      <c r="F37" s="453"/>
      <c r="G37" s="453"/>
      <c r="H37" s="448"/>
      <c r="I37" s="448"/>
      <c r="J37" s="448"/>
      <c r="K37" s="448"/>
      <c r="L37" s="549" t="str">
        <f t="shared" si="1"/>
        <v/>
      </c>
      <c r="M37" s="549" t="str">
        <f t="shared" si="2"/>
        <v/>
      </c>
      <c r="N37" s="455" t="str">
        <f>'English Scores- Leveled papers'!E39</f>
        <v/>
      </c>
      <c r="O37" s="449"/>
      <c r="P37" s="449"/>
      <c r="Q37" s="449"/>
      <c r="R37" s="456" t="str">
        <f>'Writing Scores'!C36</f>
        <v/>
      </c>
      <c r="S37" s="454" t="str">
        <f t="shared" ref="S37:S68" si="4">IF(R37="", "", IF(Q37="", "",IFERROR(R37-Q37,"")))</f>
        <v/>
      </c>
      <c r="T37" s="450"/>
      <c r="U37" s="450"/>
      <c r="V37" s="457" t="str">
        <f>IFERROR('Math Scores'!D41,"")</f>
        <v/>
      </c>
      <c r="W37" s="454" t="str">
        <f t="shared" si="3"/>
        <v/>
      </c>
      <c r="X37" s="564" t="str">
        <f>IF(B37="","",IF(('Cover Sheet'!$AC$6="1st"),"",IF(('Cover Sheet'!$AC$6="2nd"),"",IF(('Cover Sheet'!$AC$6="3rd"),"",IF(('Cover Sheet'!$AC$6="4th"),"",IF(('Cover Sheet'!$AC$6="5th"),"",IF(('Cover Sheet'!$AC$6="6th"),'Eng GLA 6th, 7th, 8th'!D40,IF(('Cover Sheet'!$AC$6="7th"),'Eng GLA 6th, 7th, 8th'!AQ40,IF(('Cover Sheet'!$AC$6="8th"),'Eng GLA 6th, 7th, 8th'!CG40,"ERROR")))))))))</f>
        <v/>
      </c>
      <c r="Y37" s="451"/>
      <c r="Z37" s="452"/>
      <c r="AA37" s="1"/>
      <c r="AB37" s="56"/>
      <c r="AC37" s="1"/>
      <c r="AD37" s="1"/>
      <c r="AE37" s="1"/>
      <c r="AF37" s="1"/>
      <c r="AG37" s="1"/>
      <c r="AH37" s="1"/>
      <c r="AI37" s="1"/>
      <c r="AJ37" s="1"/>
      <c r="AK37" s="54"/>
      <c r="AL37" s="54"/>
      <c r="AM37" s="54"/>
      <c r="AN37" s="54"/>
      <c r="AO37" s="54"/>
      <c r="AP37" s="54"/>
      <c r="AQ37" s="54"/>
      <c r="AR37" s="54"/>
      <c r="AS37" s="54"/>
      <c r="AT37" s="54"/>
      <c r="AU37" s="54"/>
      <c r="AV37" s="54"/>
      <c r="AW37" s="54"/>
      <c r="AX37" s="54"/>
      <c r="AY37" s="460" t="s">
        <v>1199</v>
      </c>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row>
    <row r="38" spans="1:83" ht="18" customHeight="1" thickBot="1" x14ac:dyDescent="0.3">
      <c r="A38" s="2">
        <v>34</v>
      </c>
      <c r="B38" s="446" t="s">
        <v>2768</v>
      </c>
      <c r="C38" s="446" t="s">
        <v>2771</v>
      </c>
      <c r="D38" s="458">
        <v>2</v>
      </c>
      <c r="E38" s="453"/>
      <c r="F38" s="453"/>
      <c r="G38" s="453"/>
      <c r="H38" s="448"/>
      <c r="I38" s="448"/>
      <c r="J38" s="448"/>
      <c r="K38" s="448"/>
      <c r="L38" s="549" t="str">
        <f t="shared" si="1"/>
        <v/>
      </c>
      <c r="M38" s="549" t="str">
        <f t="shared" si="2"/>
        <v/>
      </c>
      <c r="N38" s="455" t="str">
        <f>'English Scores- Leveled papers'!E40</f>
        <v/>
      </c>
      <c r="O38" s="449"/>
      <c r="P38" s="449"/>
      <c r="Q38" s="449"/>
      <c r="R38" s="456" t="str">
        <f>'Writing Scores'!C37</f>
        <v/>
      </c>
      <c r="S38" s="454" t="str">
        <f t="shared" si="4"/>
        <v/>
      </c>
      <c r="T38" s="450"/>
      <c r="U38" s="450"/>
      <c r="V38" s="457" t="str">
        <f>IFERROR('Math Scores'!D42,"")</f>
        <v/>
      </c>
      <c r="W38" s="454" t="str">
        <f t="shared" si="3"/>
        <v/>
      </c>
      <c r="X38" s="564" t="str">
        <f>IF(B38="","",IF(('Cover Sheet'!$AC$6="1st"),"",IF(('Cover Sheet'!$AC$6="2nd"),"",IF(('Cover Sheet'!$AC$6="3rd"),"",IF(('Cover Sheet'!$AC$6="4th"),"",IF(('Cover Sheet'!$AC$6="5th"),"",IF(('Cover Sheet'!$AC$6="6th"),'Eng GLA 6th, 7th, 8th'!D41,IF(('Cover Sheet'!$AC$6="7th"),'Eng GLA 6th, 7th, 8th'!AQ41,IF(('Cover Sheet'!$AC$6="8th"),'Eng GLA 6th, 7th, 8th'!CG41,"ERROR")))))))))</f>
        <v/>
      </c>
      <c r="Y38" s="451"/>
      <c r="Z38" s="452"/>
      <c r="AA38" s="1"/>
      <c r="AB38" s="56"/>
      <c r="AC38" s="1"/>
      <c r="AD38" s="1"/>
      <c r="AE38" s="1"/>
      <c r="AF38" s="1"/>
      <c r="AG38" s="1"/>
      <c r="AH38" s="1"/>
      <c r="AI38" s="1"/>
      <c r="AJ38" s="1"/>
      <c r="AK38" s="54"/>
      <c r="AL38" s="54"/>
      <c r="AM38" s="54"/>
      <c r="AN38" s="54"/>
      <c r="AO38" s="54"/>
      <c r="AP38" s="54"/>
      <c r="AQ38" s="54"/>
      <c r="AR38" s="54"/>
      <c r="AS38" s="54"/>
      <c r="AT38" s="54"/>
      <c r="AU38" s="54"/>
      <c r="AV38" s="54"/>
      <c r="AW38" s="54"/>
      <c r="AX38" s="54"/>
      <c r="AY38" s="460" t="s">
        <v>2116</v>
      </c>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row>
    <row r="39" spans="1:83" ht="18" customHeight="1" thickBot="1" x14ac:dyDescent="0.3">
      <c r="A39" s="2">
        <v>35</v>
      </c>
      <c r="B39" s="446" t="s">
        <v>2769</v>
      </c>
      <c r="C39" s="446" t="s">
        <v>2770</v>
      </c>
      <c r="D39" s="458">
        <v>2</v>
      </c>
      <c r="E39" s="453"/>
      <c r="F39" s="453"/>
      <c r="G39" s="453"/>
      <c r="H39" s="448"/>
      <c r="I39" s="448"/>
      <c r="J39" s="448"/>
      <c r="K39" s="448"/>
      <c r="L39" s="549" t="str">
        <f t="shared" si="1"/>
        <v/>
      </c>
      <c r="M39" s="549" t="str">
        <f t="shared" si="2"/>
        <v/>
      </c>
      <c r="N39" s="455" t="str">
        <f>'English Scores- Leveled papers'!E41</f>
        <v/>
      </c>
      <c r="O39" s="449"/>
      <c r="P39" s="449"/>
      <c r="Q39" s="449"/>
      <c r="R39" s="456" t="str">
        <f>'Writing Scores'!C38</f>
        <v/>
      </c>
      <c r="S39" s="454" t="str">
        <f t="shared" si="4"/>
        <v/>
      </c>
      <c r="T39" s="450"/>
      <c r="U39" s="450"/>
      <c r="V39" s="457" t="str">
        <f>IFERROR('Math Scores'!D43,"")</f>
        <v/>
      </c>
      <c r="W39" s="454" t="str">
        <f t="shared" si="3"/>
        <v/>
      </c>
      <c r="X39" s="564" t="str">
        <f>IF(B39="","",IF(('Cover Sheet'!$AC$6="1st"),"",IF(('Cover Sheet'!$AC$6="2nd"),"",IF(('Cover Sheet'!$AC$6="3rd"),"",IF(('Cover Sheet'!$AC$6="4th"),"",IF(('Cover Sheet'!$AC$6="5th"),"",IF(('Cover Sheet'!$AC$6="6th"),'Eng GLA 6th, 7th, 8th'!D42,IF(('Cover Sheet'!$AC$6="7th"),'Eng GLA 6th, 7th, 8th'!AQ42,IF(('Cover Sheet'!$AC$6="8th"),'Eng GLA 6th, 7th, 8th'!CG42,"ERROR")))))))))</f>
        <v/>
      </c>
      <c r="Y39" s="451"/>
      <c r="Z39" s="452"/>
      <c r="AA39" s="1"/>
      <c r="AB39" s="56"/>
      <c r="AC39" s="1"/>
      <c r="AD39" s="1"/>
      <c r="AE39" s="1"/>
      <c r="AF39" s="1"/>
      <c r="AG39" s="1"/>
      <c r="AH39" s="1"/>
      <c r="AI39" s="1"/>
      <c r="AJ39" s="1"/>
      <c r="AK39" s="54"/>
      <c r="AL39" s="54"/>
      <c r="AM39" s="54"/>
      <c r="AN39" s="54"/>
      <c r="AO39" s="54"/>
      <c r="AP39" s="54"/>
      <c r="AQ39" s="54"/>
      <c r="AR39" s="54"/>
      <c r="AS39" s="54"/>
      <c r="AT39" s="54"/>
      <c r="AU39" s="54"/>
      <c r="AV39" s="54"/>
      <c r="AW39" s="54"/>
      <c r="AX39" s="54"/>
      <c r="AY39" s="460" t="s">
        <v>2325</v>
      </c>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row>
    <row r="40" spans="1:83" ht="18" customHeight="1" thickBot="1" x14ac:dyDescent="0.25">
      <c r="A40" s="2">
        <v>36</v>
      </c>
      <c r="B40" s="446"/>
      <c r="C40" s="446"/>
      <c r="D40" s="458"/>
      <c r="E40" s="453"/>
      <c r="F40" s="453"/>
      <c r="G40" s="453"/>
      <c r="H40" s="448"/>
      <c r="I40" s="448"/>
      <c r="J40" s="448"/>
      <c r="K40" s="448"/>
      <c r="L40" s="549" t="str">
        <f t="shared" si="1"/>
        <v/>
      </c>
      <c r="M40" s="549" t="str">
        <f t="shared" si="2"/>
        <v/>
      </c>
      <c r="N40" s="455" t="str">
        <f>'English Scores- Leveled papers'!E42</f>
        <v/>
      </c>
      <c r="O40" s="449"/>
      <c r="P40" s="449"/>
      <c r="Q40" s="449"/>
      <c r="R40" s="456" t="str">
        <f>'Writing Scores'!C39</f>
        <v/>
      </c>
      <c r="S40" s="454" t="str">
        <f t="shared" si="4"/>
        <v/>
      </c>
      <c r="T40" s="450"/>
      <c r="U40" s="450"/>
      <c r="V40" s="457" t="str">
        <f>IFERROR('Math Scores'!D44,"")</f>
        <v/>
      </c>
      <c r="W40" s="454" t="str">
        <f t="shared" si="3"/>
        <v/>
      </c>
      <c r="X40" s="564" t="str">
        <f>IF(B40="","",IF(('Cover Sheet'!$AC$6="1st"),"",IF(('Cover Sheet'!$AC$6="2nd"),"",IF(('Cover Sheet'!$AC$6="3rd"),"",IF(('Cover Sheet'!$AC$6="4th"),"",IF(('Cover Sheet'!$AC$6="5th"),"",IF(('Cover Sheet'!$AC$6="6th"),'Eng GLA 6th, 7th, 8th'!D43,IF(('Cover Sheet'!$AC$6="7th"),'Eng GLA 6th, 7th, 8th'!AQ43,IF(('Cover Sheet'!$AC$6="8th"),'Eng GLA 6th, 7th, 8th'!CG43,"ERROR")))))))))</f>
        <v/>
      </c>
      <c r="Y40" s="451"/>
      <c r="Z40" s="452"/>
      <c r="AA40" s="1"/>
      <c r="AB40" s="56"/>
      <c r="AC40" s="1"/>
      <c r="AD40" s="1"/>
      <c r="AE40" s="1"/>
      <c r="AF40" s="1"/>
      <c r="AG40" s="1"/>
      <c r="AH40" s="1"/>
      <c r="AI40" s="1"/>
      <c r="AJ40" s="1"/>
      <c r="AK40" s="54"/>
      <c r="AL40" s="54"/>
      <c r="AM40" s="54"/>
      <c r="AN40" s="54"/>
      <c r="AO40" s="54"/>
      <c r="AP40" s="54"/>
      <c r="AQ40" s="54"/>
      <c r="AR40" s="54"/>
      <c r="AS40" s="54"/>
      <c r="AT40" s="54"/>
      <c r="AU40" s="54"/>
      <c r="AV40" s="54"/>
      <c r="AW40" s="54"/>
      <c r="AX40" s="54"/>
      <c r="AY40" s="462" t="s">
        <v>2326</v>
      </c>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row>
    <row r="41" spans="1:83" ht="18" customHeight="1" thickBot="1" x14ac:dyDescent="0.25">
      <c r="A41" s="2">
        <v>37</v>
      </c>
      <c r="B41" s="446"/>
      <c r="C41" s="446"/>
      <c r="D41" s="458"/>
      <c r="E41" s="453"/>
      <c r="F41" s="453"/>
      <c r="G41" s="453"/>
      <c r="H41" s="448"/>
      <c r="I41" s="448"/>
      <c r="J41" s="448"/>
      <c r="K41" s="448"/>
      <c r="L41" s="549" t="str">
        <f t="shared" si="1"/>
        <v/>
      </c>
      <c r="M41" s="549" t="str">
        <f t="shared" si="2"/>
        <v/>
      </c>
      <c r="N41" s="455" t="str">
        <f>'English Scores- Leveled papers'!E43</f>
        <v/>
      </c>
      <c r="O41" s="449"/>
      <c r="P41" s="449"/>
      <c r="Q41" s="449"/>
      <c r="R41" s="456" t="str">
        <f>'Writing Scores'!C40</f>
        <v/>
      </c>
      <c r="S41" s="454" t="str">
        <f t="shared" si="4"/>
        <v/>
      </c>
      <c r="T41" s="450"/>
      <c r="U41" s="450"/>
      <c r="V41" s="457" t="str">
        <f>IFERROR('Math Scores'!D45,"")</f>
        <v/>
      </c>
      <c r="W41" s="454" t="str">
        <f t="shared" si="3"/>
        <v/>
      </c>
      <c r="X41" s="564" t="str">
        <f>IF(B41="","",IF(('Cover Sheet'!$AC$6="1st"),"",IF(('Cover Sheet'!$AC$6="2nd"),"",IF(('Cover Sheet'!$AC$6="3rd"),"",IF(('Cover Sheet'!$AC$6="4th"),"",IF(('Cover Sheet'!$AC$6="5th"),"",IF(('Cover Sheet'!$AC$6="6th"),'Eng GLA 6th, 7th, 8th'!D44,IF(('Cover Sheet'!$AC$6="7th"),'Eng GLA 6th, 7th, 8th'!AQ44,IF(('Cover Sheet'!$AC$6="8th"),'Eng GLA 6th, 7th, 8th'!CG44,"ERROR")))))))))</f>
        <v/>
      </c>
      <c r="Y41" s="451"/>
      <c r="Z41" s="452"/>
      <c r="AA41" s="1"/>
      <c r="AB41" s="56"/>
      <c r="AC41" s="1"/>
      <c r="AD41" s="1"/>
      <c r="AE41" s="1"/>
      <c r="AF41" s="1"/>
      <c r="AG41" s="1"/>
      <c r="AH41" s="1"/>
      <c r="AI41" s="1"/>
      <c r="AJ41" s="1"/>
      <c r="AK41" s="54"/>
      <c r="AL41" s="54"/>
      <c r="AM41" s="54"/>
      <c r="AN41" s="54"/>
      <c r="AO41" s="54"/>
      <c r="AP41" s="54"/>
      <c r="AQ41" s="54"/>
      <c r="AR41" s="54"/>
      <c r="AS41" s="54"/>
      <c r="AT41" s="54"/>
      <c r="AU41" s="54"/>
      <c r="AV41" s="54"/>
      <c r="AW41" s="54"/>
      <c r="AX41" s="54"/>
      <c r="AY41" s="462" t="s">
        <v>2327</v>
      </c>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row>
    <row r="42" spans="1:83" ht="18" customHeight="1" thickBot="1" x14ac:dyDescent="0.3">
      <c r="A42" s="2">
        <v>38</v>
      </c>
      <c r="B42" s="446"/>
      <c r="C42" s="446"/>
      <c r="D42" s="458"/>
      <c r="E42" s="453"/>
      <c r="F42" s="453"/>
      <c r="G42" s="453"/>
      <c r="H42" s="448"/>
      <c r="I42" s="448"/>
      <c r="J42" s="448"/>
      <c r="K42" s="448"/>
      <c r="L42" s="549" t="str">
        <f t="shared" si="1"/>
        <v/>
      </c>
      <c r="M42" s="549" t="str">
        <f t="shared" si="2"/>
        <v/>
      </c>
      <c r="N42" s="455" t="str">
        <f>'English Scores- Leveled papers'!E44</f>
        <v/>
      </c>
      <c r="O42" s="449"/>
      <c r="P42" s="449"/>
      <c r="Q42" s="449"/>
      <c r="R42" s="456" t="str">
        <f>'Writing Scores'!C41</f>
        <v/>
      </c>
      <c r="S42" s="454" t="str">
        <f t="shared" si="4"/>
        <v/>
      </c>
      <c r="T42" s="450"/>
      <c r="U42" s="450"/>
      <c r="V42" s="457" t="str">
        <f>IFERROR('Math Scores'!D46,"")</f>
        <v/>
      </c>
      <c r="W42" s="454" t="str">
        <f t="shared" si="3"/>
        <v/>
      </c>
      <c r="X42" s="564" t="str">
        <f>IF(B42="","",IF(('Cover Sheet'!$AC$6="1st"),"",IF(('Cover Sheet'!$AC$6="2nd"),"",IF(('Cover Sheet'!$AC$6="3rd"),"",IF(('Cover Sheet'!$AC$6="4th"),"",IF(('Cover Sheet'!$AC$6="5th"),"",IF(('Cover Sheet'!$AC$6="6th"),'Eng GLA 6th, 7th, 8th'!D45,IF(('Cover Sheet'!$AC$6="7th"),'Eng GLA 6th, 7th, 8th'!AQ45,IF(('Cover Sheet'!$AC$6="8th"),'Eng GLA 6th, 7th, 8th'!CG45,"ERROR")))))))))</f>
        <v/>
      </c>
      <c r="Y42" s="451"/>
      <c r="Z42" s="452"/>
      <c r="AA42" s="1"/>
      <c r="AB42" s="56"/>
      <c r="AC42" s="1"/>
      <c r="AD42" s="1"/>
      <c r="AE42" s="1"/>
      <c r="AF42" s="1"/>
      <c r="AG42" s="1"/>
      <c r="AH42" s="1"/>
      <c r="AI42" s="1"/>
      <c r="AJ42" s="1"/>
      <c r="AK42" s="54"/>
      <c r="AL42" s="54"/>
      <c r="AM42" s="54"/>
      <c r="AN42" s="54"/>
      <c r="AO42" s="54"/>
      <c r="AP42" s="54"/>
      <c r="AQ42" s="54"/>
      <c r="AR42" s="54"/>
      <c r="AS42" s="54"/>
      <c r="AT42" s="54"/>
      <c r="AU42" s="54"/>
      <c r="AV42" s="54"/>
      <c r="AW42" s="54"/>
      <c r="AX42" s="54"/>
      <c r="AY42" s="460" t="s">
        <v>2114</v>
      </c>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row>
    <row r="43" spans="1:83" ht="18" customHeight="1" thickBot="1" x14ac:dyDescent="0.3">
      <c r="A43" s="2">
        <v>39</v>
      </c>
      <c r="B43" s="446"/>
      <c r="C43" s="446"/>
      <c r="D43" s="458"/>
      <c r="E43" s="453"/>
      <c r="F43" s="453"/>
      <c r="G43" s="453"/>
      <c r="H43" s="448"/>
      <c r="I43" s="448"/>
      <c r="J43" s="448"/>
      <c r="K43" s="448"/>
      <c r="L43" s="549" t="str">
        <f t="shared" si="1"/>
        <v/>
      </c>
      <c r="M43" s="549" t="str">
        <f t="shared" si="2"/>
        <v/>
      </c>
      <c r="N43" s="455" t="str">
        <f>'English Scores- Leveled papers'!E45</f>
        <v/>
      </c>
      <c r="O43" s="449"/>
      <c r="P43" s="449"/>
      <c r="Q43" s="449"/>
      <c r="R43" s="456" t="str">
        <f>'Writing Scores'!C42</f>
        <v/>
      </c>
      <c r="S43" s="454" t="str">
        <f t="shared" si="4"/>
        <v/>
      </c>
      <c r="T43" s="450"/>
      <c r="U43" s="450"/>
      <c r="V43" s="457" t="str">
        <f>IFERROR('Math Scores'!D47,"")</f>
        <v/>
      </c>
      <c r="W43" s="454" t="str">
        <f t="shared" si="3"/>
        <v/>
      </c>
      <c r="X43" s="564" t="str">
        <f>IF(B43="","",IF(('Cover Sheet'!$AC$6="1st"),"",IF(('Cover Sheet'!$AC$6="2nd"),"",IF(('Cover Sheet'!$AC$6="3rd"),"",IF(('Cover Sheet'!$AC$6="4th"),"",IF(('Cover Sheet'!$AC$6="5th"),"",IF(('Cover Sheet'!$AC$6="6th"),'Eng GLA 6th, 7th, 8th'!D46,IF(('Cover Sheet'!$AC$6="7th"),'Eng GLA 6th, 7th, 8th'!AQ46,IF(('Cover Sheet'!$AC$6="8th"),'Eng GLA 6th, 7th, 8th'!CG46,"ERROR")))))))))</f>
        <v/>
      </c>
      <c r="Y43" s="451"/>
      <c r="Z43" s="452"/>
      <c r="AA43" s="1"/>
      <c r="AB43" s="56"/>
      <c r="AC43" s="1"/>
      <c r="AD43" s="1"/>
      <c r="AE43" s="1"/>
      <c r="AF43" s="1"/>
      <c r="AG43" s="1"/>
      <c r="AH43" s="1"/>
      <c r="AI43" s="1"/>
      <c r="AJ43" s="1"/>
      <c r="AK43" s="54"/>
      <c r="AL43" s="54"/>
      <c r="AM43" s="54"/>
      <c r="AN43" s="54"/>
      <c r="AO43" s="54"/>
      <c r="AP43" s="54"/>
      <c r="AQ43" s="54"/>
      <c r="AR43" s="54"/>
      <c r="AS43" s="54"/>
      <c r="AT43" s="54"/>
      <c r="AU43" s="54"/>
      <c r="AV43" s="54"/>
      <c r="AW43" s="54"/>
      <c r="AX43" s="54"/>
      <c r="AY43" s="459" t="s">
        <v>2052</v>
      </c>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row>
    <row r="44" spans="1:83" ht="18" customHeight="1" thickBot="1" x14ac:dyDescent="0.3">
      <c r="A44" s="2">
        <v>40</v>
      </c>
      <c r="B44" s="446"/>
      <c r="C44" s="446"/>
      <c r="D44" s="458"/>
      <c r="E44" s="453"/>
      <c r="F44" s="453"/>
      <c r="G44" s="453"/>
      <c r="H44" s="448"/>
      <c r="I44" s="448"/>
      <c r="J44" s="448"/>
      <c r="K44" s="448"/>
      <c r="L44" s="549" t="str">
        <f t="shared" si="1"/>
        <v/>
      </c>
      <c r="M44" s="549" t="str">
        <f t="shared" si="2"/>
        <v/>
      </c>
      <c r="N44" s="455" t="str">
        <f>'English Scores- Leveled papers'!E46</f>
        <v/>
      </c>
      <c r="O44" s="449"/>
      <c r="P44" s="449"/>
      <c r="Q44" s="449"/>
      <c r="R44" s="456" t="str">
        <f>'Writing Scores'!C43</f>
        <v/>
      </c>
      <c r="S44" s="454" t="str">
        <f t="shared" si="4"/>
        <v/>
      </c>
      <c r="T44" s="450"/>
      <c r="U44" s="450"/>
      <c r="V44" s="457" t="str">
        <f>IFERROR('Math Scores'!D48,"")</f>
        <v/>
      </c>
      <c r="W44" s="454" t="str">
        <f t="shared" si="3"/>
        <v/>
      </c>
      <c r="X44" s="564" t="str">
        <f>IF(B44="","",IF(('Cover Sheet'!$AC$6="1st"),"",IF(('Cover Sheet'!$AC$6="2nd"),"",IF(('Cover Sheet'!$AC$6="3rd"),"",IF(('Cover Sheet'!$AC$6="4th"),"",IF(('Cover Sheet'!$AC$6="5th"),"",IF(('Cover Sheet'!$AC$6="6th"),'Eng GLA 6th, 7th, 8th'!D47,IF(('Cover Sheet'!$AC$6="7th"),'Eng GLA 6th, 7th, 8th'!AQ47,IF(('Cover Sheet'!$AC$6="8th"),'Eng GLA 6th, 7th, 8th'!CG47,"ERROR")))))))))</f>
        <v/>
      </c>
      <c r="Y44" s="451"/>
      <c r="Z44" s="452"/>
      <c r="AA44" s="1"/>
      <c r="AB44" s="56"/>
      <c r="AC44" s="1"/>
      <c r="AD44" s="1"/>
      <c r="AE44" s="1"/>
      <c r="AF44" s="1"/>
      <c r="AG44" s="1"/>
      <c r="AH44" s="1"/>
      <c r="AI44" s="1"/>
      <c r="AJ44" s="1"/>
      <c r="AK44" s="54"/>
      <c r="AL44" s="54"/>
      <c r="AM44" s="54"/>
      <c r="AN44" s="54"/>
      <c r="AO44" s="54"/>
      <c r="AP44" s="54"/>
      <c r="AQ44" s="54"/>
      <c r="AR44" s="54"/>
      <c r="AS44" s="54"/>
      <c r="AT44" s="54"/>
      <c r="AU44" s="54"/>
      <c r="AV44" s="54"/>
      <c r="AW44" s="54"/>
      <c r="AX44" s="54"/>
      <c r="AY44" s="460" t="s">
        <v>1105</v>
      </c>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row>
    <row r="45" spans="1:83" ht="18" customHeight="1" thickBot="1" x14ac:dyDescent="0.25">
      <c r="A45" s="2">
        <v>41</v>
      </c>
      <c r="B45" s="446"/>
      <c r="C45" s="446"/>
      <c r="D45" s="458"/>
      <c r="E45" s="453"/>
      <c r="F45" s="453"/>
      <c r="G45" s="453"/>
      <c r="H45" s="448"/>
      <c r="I45" s="448"/>
      <c r="J45" s="448"/>
      <c r="K45" s="448"/>
      <c r="L45" s="549" t="str">
        <f t="shared" si="1"/>
        <v/>
      </c>
      <c r="M45" s="549" t="str">
        <f t="shared" si="2"/>
        <v/>
      </c>
      <c r="N45" s="455" t="str">
        <f>'English Scores- Leveled papers'!E47</f>
        <v/>
      </c>
      <c r="O45" s="449"/>
      <c r="P45" s="449"/>
      <c r="Q45" s="449"/>
      <c r="R45" s="456" t="str">
        <f>'Writing Scores'!C44</f>
        <v/>
      </c>
      <c r="S45" s="454" t="str">
        <f t="shared" si="4"/>
        <v/>
      </c>
      <c r="T45" s="450"/>
      <c r="U45" s="450"/>
      <c r="V45" s="457" t="str">
        <f>IFERROR('Math Scores'!D49,"")</f>
        <v/>
      </c>
      <c r="W45" s="454" t="str">
        <f t="shared" si="3"/>
        <v/>
      </c>
      <c r="X45" s="564" t="str">
        <f>IF(B45="","",IF(('Cover Sheet'!$AC$6="1st"),"",IF(('Cover Sheet'!$AC$6="2nd"),"",IF(('Cover Sheet'!$AC$6="3rd"),"",IF(('Cover Sheet'!$AC$6="4th"),"",IF(('Cover Sheet'!$AC$6="5th"),"",IF(('Cover Sheet'!$AC$6="6th"),'Eng GLA 6th, 7th, 8th'!D48,IF(('Cover Sheet'!$AC$6="7th"),'Eng GLA 6th, 7th, 8th'!AQ48,IF(('Cover Sheet'!$AC$6="8th"),'Eng GLA 6th, 7th, 8th'!CG48,"ERROR")))))))))</f>
        <v/>
      </c>
      <c r="Y45" s="451"/>
      <c r="Z45" s="452"/>
      <c r="AA45" s="1"/>
      <c r="AB45" s="56"/>
      <c r="AC45" s="1"/>
      <c r="AD45" s="1"/>
      <c r="AE45" s="1"/>
      <c r="AF45" s="1"/>
      <c r="AG45" s="1"/>
      <c r="AH45" s="1"/>
      <c r="AI45" s="1"/>
      <c r="AJ45" s="1"/>
      <c r="AK45" s="54"/>
      <c r="AL45" s="54"/>
      <c r="AM45" s="54"/>
      <c r="AN45" s="54"/>
      <c r="AO45" s="54"/>
      <c r="AP45" s="54"/>
      <c r="AQ45" s="54"/>
      <c r="AR45" s="54"/>
      <c r="AS45" s="54"/>
      <c r="AT45" s="54"/>
      <c r="AU45" s="54"/>
      <c r="AV45" s="54"/>
      <c r="AW45" s="54"/>
      <c r="AX45" s="54"/>
      <c r="AY45" s="462" t="s">
        <v>2328</v>
      </c>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row>
    <row r="46" spans="1:83" ht="18" customHeight="1" thickBot="1" x14ac:dyDescent="0.3">
      <c r="A46" s="2">
        <v>42</v>
      </c>
      <c r="B46" s="446"/>
      <c r="C46" s="446"/>
      <c r="D46" s="458"/>
      <c r="E46" s="453"/>
      <c r="F46" s="453"/>
      <c r="G46" s="453"/>
      <c r="H46" s="448"/>
      <c r="I46" s="448"/>
      <c r="J46" s="448"/>
      <c r="K46" s="448"/>
      <c r="L46" s="549" t="str">
        <f t="shared" si="1"/>
        <v/>
      </c>
      <c r="M46" s="549" t="str">
        <f t="shared" si="2"/>
        <v/>
      </c>
      <c r="N46" s="455" t="str">
        <f>'English Scores- Leveled papers'!E48</f>
        <v/>
      </c>
      <c r="O46" s="449"/>
      <c r="P46" s="449"/>
      <c r="Q46" s="449"/>
      <c r="R46" s="456" t="str">
        <f>'Writing Scores'!C45</f>
        <v/>
      </c>
      <c r="S46" s="454" t="str">
        <f t="shared" si="4"/>
        <v/>
      </c>
      <c r="T46" s="450"/>
      <c r="U46" s="450"/>
      <c r="V46" s="457" t="str">
        <f>IFERROR('Math Scores'!D50,"")</f>
        <v/>
      </c>
      <c r="W46" s="454" t="str">
        <f t="shared" si="3"/>
        <v/>
      </c>
      <c r="X46" s="564" t="str">
        <f>IF(B46="","",IF(('Cover Sheet'!$AC$6="1st"),"",IF(('Cover Sheet'!$AC$6="2nd"),"",IF(('Cover Sheet'!$AC$6="3rd"),"",IF(('Cover Sheet'!$AC$6="4th"),"",IF(('Cover Sheet'!$AC$6="5th"),"",IF(('Cover Sheet'!$AC$6="6th"),'Eng GLA 6th, 7th, 8th'!D49,IF(('Cover Sheet'!$AC$6="7th"),'Eng GLA 6th, 7th, 8th'!AQ49,IF(('Cover Sheet'!$AC$6="8th"),'Eng GLA 6th, 7th, 8th'!CG49,"ERROR")))))))))</f>
        <v/>
      </c>
      <c r="Y46" s="451"/>
      <c r="Z46" s="452"/>
      <c r="AA46" s="1"/>
      <c r="AB46" s="56"/>
      <c r="AC46" s="1"/>
      <c r="AD46" s="1"/>
      <c r="AE46" s="1"/>
      <c r="AF46" s="1"/>
      <c r="AG46" s="1"/>
      <c r="AH46" s="1"/>
      <c r="AI46" s="1"/>
      <c r="AJ46" s="1"/>
      <c r="AK46" s="54"/>
      <c r="AL46" s="54"/>
      <c r="AM46" s="54"/>
      <c r="AN46" s="54"/>
      <c r="AO46" s="54"/>
      <c r="AP46" s="54"/>
      <c r="AQ46" s="54"/>
      <c r="AR46" s="54"/>
      <c r="AS46" s="54"/>
      <c r="AT46" s="54"/>
      <c r="AU46" s="54"/>
      <c r="AV46" s="54"/>
      <c r="AW46" s="54"/>
      <c r="AX46" s="54"/>
      <c r="AY46" s="459" t="s">
        <v>2055</v>
      </c>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row>
    <row r="47" spans="1:83" ht="18" customHeight="1" thickBot="1" x14ac:dyDescent="0.3">
      <c r="A47" s="2">
        <v>43</v>
      </c>
      <c r="B47" s="446"/>
      <c r="C47" s="446"/>
      <c r="D47" s="458"/>
      <c r="E47" s="453"/>
      <c r="F47" s="453"/>
      <c r="G47" s="453"/>
      <c r="H47" s="448"/>
      <c r="I47" s="448"/>
      <c r="J47" s="448"/>
      <c r="K47" s="448"/>
      <c r="L47" s="549" t="str">
        <f t="shared" si="1"/>
        <v/>
      </c>
      <c r="M47" s="549" t="str">
        <f t="shared" si="2"/>
        <v/>
      </c>
      <c r="N47" s="455" t="str">
        <f>'English Scores- Leveled papers'!E49</f>
        <v/>
      </c>
      <c r="O47" s="449"/>
      <c r="P47" s="449"/>
      <c r="Q47" s="449"/>
      <c r="R47" s="456" t="str">
        <f>'Writing Scores'!C46</f>
        <v/>
      </c>
      <c r="S47" s="454" t="str">
        <f t="shared" si="4"/>
        <v/>
      </c>
      <c r="T47" s="450"/>
      <c r="U47" s="450"/>
      <c r="V47" s="457" t="str">
        <f>IFERROR('Math Scores'!D51,"")</f>
        <v/>
      </c>
      <c r="W47" s="454" t="str">
        <f t="shared" si="3"/>
        <v/>
      </c>
      <c r="X47" s="564" t="str">
        <f>IF(B47="","",IF(('Cover Sheet'!$AC$6="1st"),"",IF(('Cover Sheet'!$AC$6="2nd"),"",IF(('Cover Sheet'!$AC$6="3rd"),"",IF(('Cover Sheet'!$AC$6="4th"),"",IF(('Cover Sheet'!$AC$6="5th"),"",IF(('Cover Sheet'!$AC$6="6th"),'Eng GLA 6th, 7th, 8th'!D50,IF(('Cover Sheet'!$AC$6="7th"),'Eng GLA 6th, 7th, 8th'!AQ50,IF(('Cover Sheet'!$AC$6="8th"),'Eng GLA 6th, 7th, 8th'!CG50,"ERROR")))))))))</f>
        <v/>
      </c>
      <c r="Y47" s="451"/>
      <c r="Z47" s="452"/>
      <c r="AA47" s="1"/>
      <c r="AB47" s="56"/>
      <c r="AC47" s="1"/>
      <c r="AD47" s="1"/>
      <c r="AE47" s="1"/>
      <c r="AF47" s="1"/>
      <c r="AG47" s="1"/>
      <c r="AH47" s="1"/>
      <c r="AI47" s="1"/>
      <c r="AJ47" s="1"/>
      <c r="AK47" s="54"/>
      <c r="AL47" s="54"/>
      <c r="AM47" s="54"/>
      <c r="AN47" s="54"/>
      <c r="AO47" s="54"/>
      <c r="AP47" s="54"/>
      <c r="AQ47" s="54"/>
      <c r="AR47" s="54"/>
      <c r="AS47" s="54"/>
      <c r="AT47" s="54"/>
      <c r="AU47" s="54"/>
      <c r="AV47" s="54"/>
      <c r="AW47" s="54"/>
      <c r="AX47" s="54"/>
      <c r="AY47" s="459" t="s">
        <v>2056</v>
      </c>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row>
    <row r="48" spans="1:83" ht="18" customHeight="1" thickBot="1" x14ac:dyDescent="0.3">
      <c r="A48" s="2">
        <v>44</v>
      </c>
      <c r="B48" s="446"/>
      <c r="C48" s="446"/>
      <c r="D48" s="458"/>
      <c r="E48" s="453"/>
      <c r="F48" s="453"/>
      <c r="G48" s="453"/>
      <c r="H48" s="448"/>
      <c r="I48" s="448"/>
      <c r="J48" s="448"/>
      <c r="K48" s="448"/>
      <c r="L48" s="549" t="str">
        <f t="shared" si="1"/>
        <v/>
      </c>
      <c r="M48" s="549" t="str">
        <f t="shared" si="2"/>
        <v/>
      </c>
      <c r="N48" s="455" t="str">
        <f>'English Scores- Leveled papers'!E50</f>
        <v/>
      </c>
      <c r="O48" s="449"/>
      <c r="P48" s="449"/>
      <c r="Q48" s="449"/>
      <c r="R48" s="456" t="str">
        <f>'Writing Scores'!C47</f>
        <v/>
      </c>
      <c r="S48" s="454" t="str">
        <f t="shared" si="4"/>
        <v/>
      </c>
      <c r="T48" s="450"/>
      <c r="U48" s="450"/>
      <c r="V48" s="457" t="str">
        <f>IFERROR('Math Scores'!D52,"")</f>
        <v/>
      </c>
      <c r="W48" s="454" t="str">
        <f t="shared" si="3"/>
        <v/>
      </c>
      <c r="X48" s="564" t="str">
        <f>IF(B48="","",IF(('Cover Sheet'!$AC$6="1st"),"",IF(('Cover Sheet'!$AC$6="2nd"),"",IF(('Cover Sheet'!$AC$6="3rd"),"",IF(('Cover Sheet'!$AC$6="4th"),"",IF(('Cover Sheet'!$AC$6="5th"),"",IF(('Cover Sheet'!$AC$6="6th"),'Eng GLA 6th, 7th, 8th'!D51,IF(('Cover Sheet'!$AC$6="7th"),'Eng GLA 6th, 7th, 8th'!AQ51,IF(('Cover Sheet'!$AC$6="8th"),'Eng GLA 6th, 7th, 8th'!CG51,"ERROR")))))))))</f>
        <v/>
      </c>
      <c r="Y48" s="451"/>
      <c r="Z48" s="452"/>
      <c r="AA48" s="1"/>
      <c r="AB48" s="56"/>
      <c r="AC48" s="1"/>
      <c r="AD48" s="1"/>
      <c r="AE48" s="1"/>
      <c r="AF48" s="1"/>
      <c r="AG48" s="1"/>
      <c r="AH48" s="1"/>
      <c r="AI48" s="1"/>
      <c r="AJ48" s="1"/>
      <c r="AK48" s="54"/>
      <c r="AL48" s="54"/>
      <c r="AM48" s="54"/>
      <c r="AN48" s="54"/>
      <c r="AO48" s="54"/>
      <c r="AP48" s="54"/>
      <c r="AQ48" s="54"/>
      <c r="AR48" s="54"/>
      <c r="AS48" s="54"/>
      <c r="AT48" s="54"/>
      <c r="AU48" s="54"/>
      <c r="AV48" s="54"/>
      <c r="AW48" s="54"/>
      <c r="AX48" s="54"/>
      <c r="AY48" s="460" t="s">
        <v>812</v>
      </c>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row>
    <row r="49" spans="1:83" ht="18" customHeight="1" thickBot="1" x14ac:dyDescent="0.25">
      <c r="A49" s="2">
        <v>45</v>
      </c>
      <c r="B49" s="446"/>
      <c r="C49" s="446"/>
      <c r="D49" s="458"/>
      <c r="E49" s="453"/>
      <c r="F49" s="453"/>
      <c r="G49" s="453"/>
      <c r="H49" s="448"/>
      <c r="I49" s="448"/>
      <c r="J49" s="448"/>
      <c r="K49" s="448"/>
      <c r="L49" s="549" t="str">
        <f t="shared" si="1"/>
        <v/>
      </c>
      <c r="M49" s="549" t="str">
        <f t="shared" si="2"/>
        <v/>
      </c>
      <c r="N49" s="455" t="str">
        <f>'English Scores- Leveled papers'!E51</f>
        <v/>
      </c>
      <c r="O49" s="449"/>
      <c r="P49" s="449"/>
      <c r="Q49" s="449"/>
      <c r="R49" s="456" t="str">
        <f>'Writing Scores'!C48</f>
        <v/>
      </c>
      <c r="S49" s="454" t="str">
        <f t="shared" si="4"/>
        <v/>
      </c>
      <c r="T49" s="450"/>
      <c r="U49" s="450"/>
      <c r="V49" s="457" t="str">
        <f>IFERROR('Math Scores'!D53,"")</f>
        <v/>
      </c>
      <c r="W49" s="454" t="str">
        <f t="shared" si="3"/>
        <v/>
      </c>
      <c r="X49" s="564" t="str">
        <f>IF(B49="","",IF(('Cover Sheet'!$AC$6="1st"),"",IF(('Cover Sheet'!$AC$6="2nd"),"",IF(('Cover Sheet'!$AC$6="3rd"),"",IF(('Cover Sheet'!$AC$6="4th"),"",IF(('Cover Sheet'!$AC$6="5th"),"",IF(('Cover Sheet'!$AC$6="6th"),'Eng GLA 6th, 7th, 8th'!D52,IF(('Cover Sheet'!$AC$6="7th"),'Eng GLA 6th, 7th, 8th'!AQ52,IF(('Cover Sheet'!$AC$6="8th"),'Eng GLA 6th, 7th, 8th'!CG52,"ERROR")))))))))</f>
        <v/>
      </c>
      <c r="Y49" s="451"/>
      <c r="Z49" s="452"/>
      <c r="AA49" s="1"/>
      <c r="AB49" s="56"/>
      <c r="AC49" s="1"/>
      <c r="AD49" s="1"/>
      <c r="AE49" s="1"/>
      <c r="AF49" s="1"/>
      <c r="AG49" s="1"/>
      <c r="AH49" s="1"/>
      <c r="AI49" s="1"/>
      <c r="AJ49" s="1"/>
      <c r="AK49" s="54"/>
      <c r="AL49" s="54"/>
      <c r="AM49" s="54"/>
      <c r="AN49" s="54"/>
      <c r="AO49" s="54"/>
      <c r="AP49" s="54"/>
      <c r="AQ49" s="54"/>
      <c r="AR49" s="54"/>
      <c r="AS49" s="54"/>
      <c r="AT49" s="54"/>
      <c r="AU49" s="54"/>
      <c r="AV49" s="54"/>
      <c r="AW49" s="54"/>
      <c r="AX49" s="54"/>
      <c r="AY49" s="462" t="s">
        <v>2329</v>
      </c>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row>
    <row r="50" spans="1:83" ht="18" customHeight="1" thickBot="1" x14ac:dyDescent="0.3">
      <c r="A50" s="2">
        <v>46</v>
      </c>
      <c r="B50" s="446"/>
      <c r="C50" s="446"/>
      <c r="D50" s="458"/>
      <c r="E50" s="453"/>
      <c r="F50" s="453"/>
      <c r="G50" s="453"/>
      <c r="H50" s="448"/>
      <c r="I50" s="448"/>
      <c r="J50" s="448"/>
      <c r="K50" s="448"/>
      <c r="L50" s="549" t="str">
        <f t="shared" si="1"/>
        <v/>
      </c>
      <c r="M50" s="549" t="str">
        <f t="shared" si="2"/>
        <v/>
      </c>
      <c r="N50" s="455" t="str">
        <f>'English Scores- Leveled papers'!E52</f>
        <v/>
      </c>
      <c r="O50" s="449"/>
      <c r="P50" s="449"/>
      <c r="Q50" s="449"/>
      <c r="R50" s="456" t="str">
        <f>'Writing Scores'!C49</f>
        <v/>
      </c>
      <c r="S50" s="454" t="str">
        <f t="shared" si="4"/>
        <v/>
      </c>
      <c r="T50" s="450"/>
      <c r="U50" s="450"/>
      <c r="V50" s="457" t="str">
        <f>IFERROR('Math Scores'!D54,"")</f>
        <v/>
      </c>
      <c r="W50" s="454" t="str">
        <f t="shared" si="3"/>
        <v/>
      </c>
      <c r="X50" s="564" t="str">
        <f>IF(B50="","",IF(('Cover Sheet'!$AC$6="1st"),"",IF(('Cover Sheet'!$AC$6="2nd"),"",IF(('Cover Sheet'!$AC$6="3rd"),"",IF(('Cover Sheet'!$AC$6="4th"),"",IF(('Cover Sheet'!$AC$6="5th"),"",IF(('Cover Sheet'!$AC$6="6th"),'Eng GLA 6th, 7th, 8th'!D53,IF(('Cover Sheet'!$AC$6="7th"),'Eng GLA 6th, 7th, 8th'!AQ53,IF(('Cover Sheet'!$AC$6="8th"),'Eng GLA 6th, 7th, 8th'!CG53,"ERROR")))))))))</f>
        <v/>
      </c>
      <c r="Y50" s="451"/>
      <c r="Z50" s="452"/>
      <c r="AA50" s="1"/>
      <c r="AB50" s="56"/>
      <c r="AC50" s="1"/>
      <c r="AD50" s="1"/>
      <c r="AE50" s="1"/>
      <c r="AF50" s="1"/>
      <c r="AG50" s="1"/>
      <c r="AH50" s="1"/>
      <c r="AI50" s="1"/>
      <c r="AJ50" s="1"/>
      <c r="AK50" s="54"/>
      <c r="AL50" s="54"/>
      <c r="AM50" s="54"/>
      <c r="AN50" s="54"/>
      <c r="AO50" s="54"/>
      <c r="AP50" s="54"/>
      <c r="AQ50" s="54"/>
      <c r="AR50" s="54"/>
      <c r="AS50" s="54"/>
      <c r="AT50" s="54"/>
      <c r="AU50" s="54"/>
      <c r="AV50" s="54"/>
      <c r="AW50" s="54"/>
      <c r="AX50" s="54"/>
      <c r="AY50" s="460" t="s">
        <v>2110</v>
      </c>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row>
    <row r="51" spans="1:83" ht="18" customHeight="1" thickBot="1" x14ac:dyDescent="0.3">
      <c r="A51" s="2">
        <v>47</v>
      </c>
      <c r="B51" s="446"/>
      <c r="C51" s="446"/>
      <c r="D51" s="458"/>
      <c r="E51" s="453"/>
      <c r="F51" s="453"/>
      <c r="G51" s="453"/>
      <c r="H51" s="448"/>
      <c r="I51" s="448"/>
      <c r="J51" s="448"/>
      <c r="K51" s="448"/>
      <c r="L51" s="549" t="str">
        <f t="shared" si="1"/>
        <v/>
      </c>
      <c r="M51" s="549" t="str">
        <f t="shared" si="2"/>
        <v/>
      </c>
      <c r="N51" s="455" t="str">
        <f>'English Scores- Leveled papers'!E53</f>
        <v/>
      </c>
      <c r="O51" s="449"/>
      <c r="P51" s="449"/>
      <c r="Q51" s="449"/>
      <c r="R51" s="456" t="str">
        <f>'Writing Scores'!C50</f>
        <v/>
      </c>
      <c r="S51" s="454" t="str">
        <f t="shared" si="4"/>
        <v/>
      </c>
      <c r="T51" s="450"/>
      <c r="U51" s="450"/>
      <c r="V51" s="457" t="str">
        <f>IFERROR('Math Scores'!D55,"")</f>
        <v/>
      </c>
      <c r="W51" s="454" t="str">
        <f t="shared" si="3"/>
        <v/>
      </c>
      <c r="X51" s="564" t="str">
        <f>IF(B51="","",IF(('Cover Sheet'!$AC$6="1st"),"",IF(('Cover Sheet'!$AC$6="2nd"),"",IF(('Cover Sheet'!$AC$6="3rd"),"",IF(('Cover Sheet'!$AC$6="4th"),"",IF(('Cover Sheet'!$AC$6="5th"),"",IF(('Cover Sheet'!$AC$6="6th"),'Eng GLA 6th, 7th, 8th'!D54,IF(('Cover Sheet'!$AC$6="7th"),'Eng GLA 6th, 7th, 8th'!AQ54,IF(('Cover Sheet'!$AC$6="8th"),'Eng GLA 6th, 7th, 8th'!CG54,"ERROR")))))))))</f>
        <v/>
      </c>
      <c r="Y51" s="451"/>
      <c r="Z51" s="452"/>
      <c r="AA51" s="1"/>
      <c r="AB51" s="56"/>
      <c r="AC51" s="1"/>
      <c r="AD51" s="1"/>
      <c r="AE51" s="1"/>
      <c r="AF51" s="1"/>
      <c r="AG51" s="1"/>
      <c r="AH51" s="1"/>
      <c r="AI51" s="1"/>
      <c r="AJ51" s="1"/>
      <c r="AK51" s="54"/>
      <c r="AL51" s="54"/>
      <c r="AM51" s="54"/>
      <c r="AN51" s="54"/>
      <c r="AO51" s="54"/>
      <c r="AP51" s="54"/>
      <c r="AQ51" s="54"/>
      <c r="AR51" s="54"/>
      <c r="AS51" s="54"/>
      <c r="AT51" s="54"/>
      <c r="AU51" s="54"/>
      <c r="AV51" s="54"/>
      <c r="AW51" s="54"/>
      <c r="AX51" s="54"/>
      <c r="AY51" s="459" t="s">
        <v>952</v>
      </c>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row>
    <row r="52" spans="1:83" ht="18" customHeight="1" thickBot="1" x14ac:dyDescent="0.3">
      <c r="A52" s="2">
        <v>48</v>
      </c>
      <c r="B52" s="446"/>
      <c r="C52" s="446"/>
      <c r="D52" s="458"/>
      <c r="E52" s="453"/>
      <c r="F52" s="453"/>
      <c r="G52" s="453"/>
      <c r="H52" s="448"/>
      <c r="I52" s="448"/>
      <c r="J52" s="448"/>
      <c r="K52" s="448"/>
      <c r="L52" s="549" t="str">
        <f t="shared" si="1"/>
        <v/>
      </c>
      <c r="M52" s="549" t="str">
        <f t="shared" si="2"/>
        <v/>
      </c>
      <c r="N52" s="455" t="str">
        <f>'English Scores- Leveled papers'!E54</f>
        <v/>
      </c>
      <c r="O52" s="449"/>
      <c r="P52" s="449"/>
      <c r="Q52" s="449"/>
      <c r="R52" s="456" t="str">
        <f>'Writing Scores'!C51</f>
        <v/>
      </c>
      <c r="S52" s="454" t="str">
        <f t="shared" si="4"/>
        <v/>
      </c>
      <c r="T52" s="450"/>
      <c r="U52" s="450"/>
      <c r="V52" s="457" t="str">
        <f>IFERROR('Math Scores'!D56,"")</f>
        <v/>
      </c>
      <c r="W52" s="454" t="str">
        <f t="shared" si="3"/>
        <v/>
      </c>
      <c r="X52" s="564" t="str">
        <f>IF(B52="","",IF(('Cover Sheet'!$AC$6="1st"),"",IF(('Cover Sheet'!$AC$6="2nd"),"",IF(('Cover Sheet'!$AC$6="3rd"),"",IF(('Cover Sheet'!$AC$6="4th"),"",IF(('Cover Sheet'!$AC$6="5th"),"",IF(('Cover Sheet'!$AC$6="6th"),'Eng GLA 6th, 7th, 8th'!D55,IF(('Cover Sheet'!$AC$6="7th"),'Eng GLA 6th, 7th, 8th'!AQ55,IF(('Cover Sheet'!$AC$6="8th"),'Eng GLA 6th, 7th, 8th'!CG55,"ERROR")))))))))</f>
        <v/>
      </c>
      <c r="Y52" s="451"/>
      <c r="Z52" s="452"/>
      <c r="AA52" s="1"/>
      <c r="AB52" s="56"/>
      <c r="AC52" s="1"/>
      <c r="AD52" s="1"/>
      <c r="AE52" s="1"/>
      <c r="AF52" s="1"/>
      <c r="AG52" s="1"/>
      <c r="AH52" s="1"/>
      <c r="AI52" s="1"/>
      <c r="AJ52" s="1"/>
      <c r="AK52" s="54"/>
      <c r="AL52" s="54"/>
      <c r="AM52" s="54"/>
      <c r="AN52" s="54"/>
      <c r="AO52" s="54"/>
      <c r="AP52" s="54"/>
      <c r="AQ52" s="54"/>
      <c r="AR52" s="54"/>
      <c r="AS52" s="54"/>
      <c r="AT52" s="54"/>
      <c r="AU52" s="54"/>
      <c r="AV52" s="54"/>
      <c r="AW52" s="54"/>
      <c r="AX52" s="54"/>
      <c r="AY52" s="459" t="s">
        <v>508</v>
      </c>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row>
    <row r="53" spans="1:83" ht="18" customHeight="1" thickBot="1" x14ac:dyDescent="0.3">
      <c r="A53" s="2">
        <v>49</v>
      </c>
      <c r="B53" s="446"/>
      <c r="C53" s="446"/>
      <c r="D53" s="458"/>
      <c r="E53" s="453"/>
      <c r="F53" s="453"/>
      <c r="G53" s="453"/>
      <c r="H53" s="448"/>
      <c r="I53" s="448"/>
      <c r="J53" s="448"/>
      <c r="K53" s="448"/>
      <c r="L53" s="549" t="str">
        <f t="shared" si="1"/>
        <v/>
      </c>
      <c r="M53" s="549" t="str">
        <f t="shared" si="2"/>
        <v/>
      </c>
      <c r="N53" s="455" t="str">
        <f>'English Scores- Leveled papers'!E55</f>
        <v/>
      </c>
      <c r="O53" s="449"/>
      <c r="P53" s="449"/>
      <c r="Q53" s="449"/>
      <c r="R53" s="456" t="str">
        <f>'Writing Scores'!C52</f>
        <v/>
      </c>
      <c r="S53" s="454" t="str">
        <f t="shared" si="4"/>
        <v/>
      </c>
      <c r="T53" s="450"/>
      <c r="U53" s="450"/>
      <c r="V53" s="457" t="str">
        <f>IFERROR('Math Scores'!D57,"")</f>
        <v/>
      </c>
      <c r="W53" s="454" t="str">
        <f t="shared" si="3"/>
        <v/>
      </c>
      <c r="X53" s="564" t="str">
        <f>IF(B53="","",IF(('Cover Sheet'!$AC$6="1st"),"",IF(('Cover Sheet'!$AC$6="2nd"),"",IF(('Cover Sheet'!$AC$6="3rd"),"",IF(('Cover Sheet'!$AC$6="4th"),"",IF(('Cover Sheet'!$AC$6="5th"),"",IF(('Cover Sheet'!$AC$6="6th"),'Eng GLA 6th, 7th, 8th'!D56,IF(('Cover Sheet'!$AC$6="7th"),'Eng GLA 6th, 7th, 8th'!AQ56,IF(('Cover Sheet'!$AC$6="8th"),'Eng GLA 6th, 7th, 8th'!CG56,"ERROR")))))))))</f>
        <v/>
      </c>
      <c r="Y53" s="451"/>
      <c r="Z53" s="452"/>
      <c r="AA53" s="1"/>
      <c r="AB53" s="56"/>
      <c r="AC53" s="1"/>
      <c r="AD53" s="1"/>
      <c r="AE53" s="1"/>
      <c r="AF53" s="1"/>
      <c r="AG53" s="1"/>
      <c r="AH53" s="1"/>
      <c r="AI53" s="1"/>
      <c r="AJ53" s="1"/>
      <c r="AK53" s="54"/>
      <c r="AL53" s="54"/>
      <c r="AM53" s="54"/>
      <c r="AN53" s="54"/>
      <c r="AO53" s="54"/>
      <c r="AP53" s="54"/>
      <c r="AQ53" s="54"/>
      <c r="AR53" s="54"/>
      <c r="AS53" s="54"/>
      <c r="AT53" s="54"/>
      <c r="AU53" s="54"/>
      <c r="AV53" s="54"/>
      <c r="AW53" s="54"/>
      <c r="AX53" s="54"/>
      <c r="AY53" s="460" t="s">
        <v>2077</v>
      </c>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row>
    <row r="54" spans="1:83" ht="18" customHeight="1" thickBot="1" x14ac:dyDescent="0.3">
      <c r="A54" s="30">
        <v>50</v>
      </c>
      <c r="B54" s="446"/>
      <c r="C54" s="446"/>
      <c r="D54" s="458"/>
      <c r="E54" s="453"/>
      <c r="F54" s="453"/>
      <c r="G54" s="453"/>
      <c r="H54" s="448"/>
      <c r="I54" s="448"/>
      <c r="J54" s="448"/>
      <c r="K54" s="448"/>
      <c r="L54" s="549" t="str">
        <f t="shared" si="1"/>
        <v/>
      </c>
      <c r="M54" s="549" t="str">
        <f t="shared" si="2"/>
        <v/>
      </c>
      <c r="N54" s="455" t="str">
        <f>'English Scores- Leveled papers'!E56</f>
        <v/>
      </c>
      <c r="O54" s="449"/>
      <c r="P54" s="449"/>
      <c r="Q54" s="449"/>
      <c r="R54" s="456" t="str">
        <f>'Writing Scores'!C53</f>
        <v/>
      </c>
      <c r="S54" s="454" t="str">
        <f t="shared" si="4"/>
        <v/>
      </c>
      <c r="T54" s="450"/>
      <c r="U54" s="450"/>
      <c r="V54" s="457" t="str">
        <f>IFERROR('Math Scores'!D58,"")</f>
        <v/>
      </c>
      <c r="W54" s="454" t="str">
        <f t="shared" si="3"/>
        <v/>
      </c>
      <c r="X54" s="564" t="str">
        <f>IF(B54="","",IF(('Cover Sheet'!$AC$6="1st"),"",IF(('Cover Sheet'!$AC$6="2nd"),"",IF(('Cover Sheet'!$AC$6="3rd"),"",IF(('Cover Sheet'!$AC$6="4th"),"",IF(('Cover Sheet'!$AC$6="5th"),"",IF(('Cover Sheet'!$AC$6="6th"),'Eng GLA 6th, 7th, 8th'!D57,IF(('Cover Sheet'!$AC$6="7th"),'Eng GLA 6th, 7th, 8th'!AQ57,IF(('Cover Sheet'!$AC$6="8th"),'Eng GLA 6th, 7th, 8th'!CG57,"ERROR")))))))))</f>
        <v/>
      </c>
      <c r="Y54" s="451"/>
      <c r="Z54" s="452"/>
      <c r="AA54" s="1"/>
      <c r="AB54" s="56"/>
      <c r="AC54" s="1"/>
      <c r="AD54" s="1"/>
      <c r="AE54" s="1"/>
      <c r="AF54" s="1"/>
      <c r="AG54" s="1"/>
      <c r="AH54" s="1"/>
      <c r="AI54" s="1"/>
      <c r="AJ54" s="1"/>
      <c r="AK54" s="54"/>
      <c r="AL54" s="54"/>
      <c r="AM54" s="54"/>
      <c r="AN54" s="54"/>
      <c r="AO54" s="54"/>
      <c r="AP54" s="54"/>
      <c r="AQ54" s="54"/>
      <c r="AR54" s="54"/>
      <c r="AS54" s="54"/>
      <c r="AT54" s="54"/>
      <c r="AU54" s="54"/>
      <c r="AV54" s="54"/>
      <c r="AW54" s="54"/>
      <c r="AX54" s="54"/>
      <c r="AY54" s="460" t="s">
        <v>2111</v>
      </c>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row>
    <row r="55" spans="1:83" ht="18" customHeight="1" thickBot="1" x14ac:dyDescent="0.3">
      <c r="A55" s="30">
        <v>51</v>
      </c>
      <c r="B55" s="446"/>
      <c r="C55" s="446"/>
      <c r="D55" s="458"/>
      <c r="E55" s="453"/>
      <c r="F55" s="453"/>
      <c r="G55" s="453"/>
      <c r="H55" s="448"/>
      <c r="I55" s="448"/>
      <c r="J55" s="448"/>
      <c r="K55" s="448"/>
      <c r="L55" s="549" t="str">
        <f t="shared" si="1"/>
        <v/>
      </c>
      <c r="M55" s="549" t="str">
        <f t="shared" si="2"/>
        <v/>
      </c>
      <c r="N55" s="455" t="str">
        <f>'English Scores- Leveled papers'!E57</f>
        <v/>
      </c>
      <c r="O55" s="449"/>
      <c r="P55" s="449"/>
      <c r="Q55" s="449"/>
      <c r="R55" s="456" t="str">
        <f>'Writing Scores'!C54</f>
        <v/>
      </c>
      <c r="S55" s="454" t="str">
        <f t="shared" si="4"/>
        <v/>
      </c>
      <c r="T55" s="450"/>
      <c r="U55" s="450"/>
      <c r="V55" s="457" t="str">
        <f>IFERROR('Math Scores'!D59,"")</f>
        <v/>
      </c>
      <c r="W55" s="454" t="str">
        <f t="shared" si="3"/>
        <v/>
      </c>
      <c r="X55" s="564" t="str">
        <f>IF(B55="","",IF(('Cover Sheet'!$AC$6="1st"),"",IF(('Cover Sheet'!$AC$6="2nd"),"",IF(('Cover Sheet'!$AC$6="3rd"),"",IF(('Cover Sheet'!$AC$6="4th"),"",IF(('Cover Sheet'!$AC$6="5th"),"",IF(('Cover Sheet'!$AC$6="6th"),'Eng GLA 6th, 7th, 8th'!D58,IF(('Cover Sheet'!$AC$6="7th"),'Eng GLA 6th, 7th, 8th'!AQ58,IF(('Cover Sheet'!$AC$6="8th"),'Eng GLA 6th, 7th, 8th'!CG58,"ERROR")))))))))</f>
        <v/>
      </c>
      <c r="Y55" s="451"/>
      <c r="Z55" s="452"/>
      <c r="AA55" s="1"/>
      <c r="AB55" s="56"/>
      <c r="AC55" s="1"/>
      <c r="AD55" s="1"/>
      <c r="AE55" s="1"/>
      <c r="AF55" s="1"/>
      <c r="AG55" s="1"/>
      <c r="AH55" s="1"/>
      <c r="AI55" s="1"/>
      <c r="AJ55" s="1"/>
      <c r="AK55" s="54"/>
      <c r="AL55" s="54"/>
      <c r="AM55" s="54"/>
      <c r="AN55" s="54"/>
      <c r="AO55" s="54"/>
      <c r="AP55" s="54"/>
      <c r="AQ55" s="54"/>
      <c r="AR55" s="54"/>
      <c r="AS55" s="54"/>
      <c r="AT55" s="54"/>
      <c r="AU55" s="54"/>
      <c r="AV55" s="54"/>
      <c r="AW55" s="54"/>
      <c r="AX55" s="54"/>
      <c r="AY55" s="460" t="s">
        <v>2106</v>
      </c>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row>
    <row r="56" spans="1:83" ht="18" customHeight="1" thickBot="1" x14ac:dyDescent="0.25">
      <c r="A56" s="30">
        <v>52</v>
      </c>
      <c r="B56" s="446"/>
      <c r="C56" s="446"/>
      <c r="D56" s="458"/>
      <c r="E56" s="453"/>
      <c r="F56" s="453"/>
      <c r="G56" s="453"/>
      <c r="H56" s="448"/>
      <c r="I56" s="448"/>
      <c r="J56" s="448"/>
      <c r="K56" s="448"/>
      <c r="L56" s="549" t="str">
        <f t="shared" si="1"/>
        <v/>
      </c>
      <c r="M56" s="549" t="str">
        <f t="shared" si="2"/>
        <v/>
      </c>
      <c r="N56" s="455" t="str">
        <f>'English Scores- Leveled papers'!E58</f>
        <v/>
      </c>
      <c r="O56" s="449"/>
      <c r="P56" s="449"/>
      <c r="Q56" s="449"/>
      <c r="R56" s="456" t="str">
        <f>'Writing Scores'!C55</f>
        <v/>
      </c>
      <c r="S56" s="454" t="str">
        <f t="shared" si="4"/>
        <v/>
      </c>
      <c r="T56" s="450"/>
      <c r="U56" s="450"/>
      <c r="V56" s="457" t="str">
        <f>IFERROR('Math Scores'!D60,"")</f>
        <v/>
      </c>
      <c r="W56" s="454" t="str">
        <f t="shared" si="3"/>
        <v/>
      </c>
      <c r="X56" s="564" t="str">
        <f>IF(B56="","",IF(('Cover Sheet'!$AC$6="1st"),"",IF(('Cover Sheet'!$AC$6="2nd"),"",IF(('Cover Sheet'!$AC$6="3rd"),"",IF(('Cover Sheet'!$AC$6="4th"),"",IF(('Cover Sheet'!$AC$6="5th"),"",IF(('Cover Sheet'!$AC$6="6th"),'Eng GLA 6th, 7th, 8th'!D59,IF(('Cover Sheet'!$AC$6="7th"),'Eng GLA 6th, 7th, 8th'!AQ59,IF(('Cover Sheet'!$AC$6="8th"),'Eng GLA 6th, 7th, 8th'!CG59,"ERROR")))))))))</f>
        <v/>
      </c>
      <c r="Y56" s="451"/>
      <c r="Z56" s="452"/>
      <c r="AA56" s="1"/>
      <c r="AB56" s="56"/>
      <c r="AC56" s="1"/>
      <c r="AD56" s="1"/>
      <c r="AE56" s="1"/>
      <c r="AF56" s="1"/>
      <c r="AG56" s="1"/>
      <c r="AH56" s="1"/>
      <c r="AI56" s="1"/>
      <c r="AJ56" s="1"/>
      <c r="AK56" s="54"/>
      <c r="AL56" s="54"/>
      <c r="AM56" s="54"/>
      <c r="AN56" s="54"/>
      <c r="AO56" s="54"/>
      <c r="AP56" s="54"/>
      <c r="AQ56" s="54"/>
      <c r="AR56" s="54"/>
      <c r="AS56" s="54"/>
      <c r="AT56" s="54"/>
      <c r="AU56" s="54"/>
      <c r="AV56" s="54"/>
      <c r="AW56" s="54"/>
      <c r="AX56" s="54"/>
      <c r="AY56" s="462" t="s">
        <v>2330</v>
      </c>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row>
    <row r="57" spans="1:83" ht="18" customHeight="1" thickBot="1" x14ac:dyDescent="0.3">
      <c r="A57" s="30">
        <v>53</v>
      </c>
      <c r="B57" s="446"/>
      <c r="C57" s="446"/>
      <c r="D57" s="458"/>
      <c r="E57" s="453"/>
      <c r="F57" s="453"/>
      <c r="G57" s="453"/>
      <c r="H57" s="448"/>
      <c r="I57" s="448"/>
      <c r="J57" s="448"/>
      <c r="K57" s="448"/>
      <c r="L57" s="549" t="str">
        <f t="shared" si="1"/>
        <v/>
      </c>
      <c r="M57" s="549" t="str">
        <f t="shared" si="2"/>
        <v/>
      </c>
      <c r="N57" s="455" t="str">
        <f>'English Scores- Leveled papers'!E59</f>
        <v/>
      </c>
      <c r="O57" s="449"/>
      <c r="P57" s="449"/>
      <c r="Q57" s="449"/>
      <c r="R57" s="456" t="str">
        <f>'Writing Scores'!C56</f>
        <v/>
      </c>
      <c r="S57" s="454" t="str">
        <f t="shared" si="4"/>
        <v/>
      </c>
      <c r="T57" s="450"/>
      <c r="U57" s="450"/>
      <c r="V57" s="457" t="str">
        <f>IFERROR('Math Scores'!D61,"")</f>
        <v/>
      </c>
      <c r="W57" s="454" t="str">
        <f t="shared" si="3"/>
        <v/>
      </c>
      <c r="X57" s="564" t="str">
        <f>IF(B57="","",IF(('Cover Sheet'!$AC$6="1st"),"",IF(('Cover Sheet'!$AC$6="2nd"),"",IF(('Cover Sheet'!$AC$6="3rd"),"",IF(('Cover Sheet'!$AC$6="4th"),"",IF(('Cover Sheet'!$AC$6="5th"),"",IF(('Cover Sheet'!$AC$6="6th"),'Eng GLA 6th, 7th, 8th'!D60,IF(('Cover Sheet'!$AC$6="7th"),'Eng GLA 6th, 7th, 8th'!AQ60,IF(('Cover Sheet'!$AC$6="8th"),'Eng GLA 6th, 7th, 8th'!CG60,"ERROR")))))))))</f>
        <v/>
      </c>
      <c r="Y57" s="451"/>
      <c r="Z57" s="452"/>
      <c r="AA57" s="1"/>
      <c r="AB57" s="56"/>
      <c r="AC57" s="1"/>
      <c r="AD57" s="1"/>
      <c r="AE57" s="1"/>
      <c r="AF57" s="1"/>
      <c r="AG57" s="1"/>
      <c r="AH57" s="1"/>
      <c r="AI57" s="1"/>
      <c r="AJ57" s="1"/>
      <c r="AK57" s="54"/>
      <c r="AL57" s="54"/>
      <c r="AM57" s="54"/>
      <c r="AN57" s="54"/>
      <c r="AO57" s="54"/>
      <c r="AP57" s="54"/>
      <c r="AQ57" s="54"/>
      <c r="AR57" s="54"/>
      <c r="AS57" s="54"/>
      <c r="AT57" s="54"/>
      <c r="AU57" s="54"/>
      <c r="AV57" s="54"/>
      <c r="AW57" s="54"/>
      <c r="AX57" s="54"/>
      <c r="AY57" s="460" t="s">
        <v>2107</v>
      </c>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row>
    <row r="58" spans="1:83" ht="18" customHeight="1" x14ac:dyDescent="0.2">
      <c r="A58" s="31">
        <v>54</v>
      </c>
      <c r="B58" s="446"/>
      <c r="C58" s="446"/>
      <c r="D58" s="458"/>
      <c r="E58" s="453"/>
      <c r="F58" s="453"/>
      <c r="G58" s="453"/>
      <c r="H58" s="448"/>
      <c r="I58" s="448"/>
      <c r="J58" s="448"/>
      <c r="K58" s="448"/>
      <c r="L58" s="549" t="str">
        <f t="shared" si="1"/>
        <v/>
      </c>
      <c r="M58" s="549" t="str">
        <f t="shared" si="2"/>
        <v/>
      </c>
      <c r="N58" s="455" t="str">
        <f>'English Scores- Leveled papers'!E60</f>
        <v/>
      </c>
      <c r="O58" s="449"/>
      <c r="P58" s="449"/>
      <c r="Q58" s="449"/>
      <c r="R58" s="456" t="str">
        <f>'Writing Scores'!C57</f>
        <v/>
      </c>
      <c r="S58" s="454" t="str">
        <f t="shared" si="4"/>
        <v/>
      </c>
      <c r="T58" s="450"/>
      <c r="U58" s="450"/>
      <c r="V58" s="457" t="str">
        <f>IFERROR('Math Scores'!D62,"")</f>
        <v/>
      </c>
      <c r="W58" s="454" t="str">
        <f t="shared" si="3"/>
        <v/>
      </c>
      <c r="X58" s="564" t="str">
        <f>IF(B58="","",IF(('Cover Sheet'!$AC$6="1st"),"",IF(('Cover Sheet'!$AC$6="2nd"),"",IF(('Cover Sheet'!$AC$6="3rd"),"",IF(('Cover Sheet'!$AC$6="4th"),"",IF(('Cover Sheet'!$AC$6="5th"),"",IF(('Cover Sheet'!$AC$6="6th"),'Eng GLA 6th, 7th, 8th'!D61,IF(('Cover Sheet'!$AC$6="7th"),'Eng GLA 6th, 7th, 8th'!AQ61,IF(('Cover Sheet'!$AC$6="8th"),'Eng GLA 6th, 7th, 8th'!CG61,"ERROR")))))))))</f>
        <v/>
      </c>
      <c r="Y58" s="451"/>
      <c r="Z58" s="452"/>
      <c r="AA58" s="1"/>
      <c r="AB58" s="56"/>
      <c r="AC58" s="1"/>
      <c r="AD58" s="1"/>
      <c r="AE58" s="1"/>
      <c r="AF58" s="1"/>
      <c r="AG58" s="1"/>
      <c r="AH58" s="1"/>
      <c r="AI58" s="1"/>
      <c r="AJ58" s="1"/>
      <c r="AK58" s="54"/>
      <c r="AL58" s="54"/>
      <c r="AM58" s="54"/>
      <c r="AN58" s="54"/>
      <c r="AO58" s="54"/>
      <c r="AP58" s="54"/>
      <c r="AQ58" s="54"/>
      <c r="AR58" s="54"/>
      <c r="AS58" s="54"/>
      <c r="AT58" s="54"/>
      <c r="AU58" s="54"/>
      <c r="AV58" s="54"/>
      <c r="AW58" s="54"/>
      <c r="AX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row>
    <row r="59" spans="1:83" ht="18" customHeight="1" x14ac:dyDescent="0.2">
      <c r="A59" s="31">
        <v>55</v>
      </c>
      <c r="B59" s="446"/>
      <c r="C59" s="446"/>
      <c r="D59" s="458"/>
      <c r="E59" s="453"/>
      <c r="F59" s="453"/>
      <c r="G59" s="453"/>
      <c r="H59" s="448"/>
      <c r="I59" s="448"/>
      <c r="J59" s="448"/>
      <c r="K59" s="448"/>
      <c r="L59" s="549" t="str">
        <f t="shared" si="1"/>
        <v/>
      </c>
      <c r="M59" s="549" t="str">
        <f t="shared" si="2"/>
        <v/>
      </c>
      <c r="N59" s="455" t="str">
        <f>'English Scores- Leveled papers'!E61</f>
        <v/>
      </c>
      <c r="O59" s="449"/>
      <c r="P59" s="449"/>
      <c r="Q59" s="449"/>
      <c r="R59" s="456" t="str">
        <f>'Writing Scores'!C58</f>
        <v/>
      </c>
      <c r="S59" s="454" t="str">
        <f t="shared" si="4"/>
        <v/>
      </c>
      <c r="T59" s="450"/>
      <c r="U59" s="450"/>
      <c r="V59" s="457" t="str">
        <f>IFERROR('Math Scores'!D63,"")</f>
        <v/>
      </c>
      <c r="W59" s="454" t="str">
        <f t="shared" si="3"/>
        <v/>
      </c>
      <c r="X59" s="564" t="str">
        <f>IF(B59="","",IF(('Cover Sheet'!$AC$6="1st"),"",IF(('Cover Sheet'!$AC$6="2nd"),"",IF(('Cover Sheet'!$AC$6="3rd"),"",IF(('Cover Sheet'!$AC$6="4th"),"",IF(('Cover Sheet'!$AC$6="5th"),"",IF(('Cover Sheet'!$AC$6="6th"),'Eng GLA 6th, 7th, 8th'!D62,IF(('Cover Sheet'!$AC$6="7th"),'Eng GLA 6th, 7th, 8th'!AQ62,IF(('Cover Sheet'!$AC$6="8th"),'Eng GLA 6th, 7th, 8th'!CG62,"ERROR")))))))))</f>
        <v/>
      </c>
      <c r="Y59" s="451"/>
      <c r="Z59" s="452"/>
      <c r="AA59" s="1"/>
      <c r="AB59" s="56"/>
      <c r="AC59" s="1"/>
      <c r="AD59" s="1"/>
      <c r="AE59" s="1"/>
      <c r="AF59" s="1"/>
      <c r="AG59" s="1"/>
      <c r="AH59" s="1"/>
      <c r="AI59" s="1"/>
      <c r="AJ59" s="1"/>
      <c r="AK59" s="54"/>
      <c r="AL59" s="54"/>
      <c r="AM59" s="54"/>
      <c r="AN59" s="54"/>
      <c r="AO59" s="54"/>
      <c r="AP59" s="54"/>
      <c r="AQ59" s="54"/>
      <c r="AR59" s="54"/>
      <c r="AS59" s="54"/>
      <c r="AT59" s="54"/>
      <c r="AU59" s="54"/>
      <c r="AV59" s="54"/>
      <c r="AW59" s="54"/>
      <c r="AX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row>
    <row r="60" spans="1:83" ht="18" customHeight="1" x14ac:dyDescent="0.2">
      <c r="A60" s="31">
        <v>56</v>
      </c>
      <c r="B60" s="446"/>
      <c r="C60" s="446"/>
      <c r="D60" s="458"/>
      <c r="E60" s="453"/>
      <c r="F60" s="453"/>
      <c r="G60" s="453"/>
      <c r="H60" s="448"/>
      <c r="I60" s="448"/>
      <c r="J60" s="448"/>
      <c r="K60" s="448"/>
      <c r="L60" s="549" t="str">
        <f t="shared" si="1"/>
        <v/>
      </c>
      <c r="M60" s="549" t="str">
        <f t="shared" si="2"/>
        <v/>
      </c>
      <c r="N60" s="455" t="str">
        <f>'English Scores- Leveled papers'!E62</f>
        <v/>
      </c>
      <c r="O60" s="449"/>
      <c r="P60" s="449"/>
      <c r="Q60" s="449"/>
      <c r="R60" s="456" t="str">
        <f>'Writing Scores'!C59</f>
        <v/>
      </c>
      <c r="S60" s="454" t="str">
        <f t="shared" si="4"/>
        <v/>
      </c>
      <c r="T60" s="450"/>
      <c r="U60" s="450"/>
      <c r="V60" s="457" t="str">
        <f>IFERROR('Math Scores'!D64,"")</f>
        <v/>
      </c>
      <c r="W60" s="454" t="str">
        <f t="shared" si="3"/>
        <v/>
      </c>
      <c r="X60" s="564" t="str">
        <f>IF(B60="","",IF(('Cover Sheet'!$AC$6="1st"),"",IF(('Cover Sheet'!$AC$6="2nd"),"",IF(('Cover Sheet'!$AC$6="3rd"),"",IF(('Cover Sheet'!$AC$6="4th"),"",IF(('Cover Sheet'!$AC$6="5th"),"",IF(('Cover Sheet'!$AC$6="6th"),'Eng GLA 6th, 7th, 8th'!D63,IF(('Cover Sheet'!$AC$6="7th"),'Eng GLA 6th, 7th, 8th'!AQ63,IF(('Cover Sheet'!$AC$6="8th"),'Eng GLA 6th, 7th, 8th'!CG63,"ERROR")))))))))</f>
        <v/>
      </c>
      <c r="Y60" s="451"/>
      <c r="Z60" s="452"/>
      <c r="AA60" s="1"/>
      <c r="AB60" s="56"/>
      <c r="AC60" s="1"/>
      <c r="AD60" s="1"/>
      <c r="AE60" s="1"/>
      <c r="AF60" s="1"/>
      <c r="AG60" s="1"/>
      <c r="AH60" s="1"/>
      <c r="AI60" s="1"/>
      <c r="AJ60" s="1"/>
      <c r="AK60" s="54"/>
      <c r="AL60" s="54"/>
      <c r="AM60" s="54"/>
      <c r="AN60" s="54"/>
      <c r="AO60" s="54"/>
      <c r="AP60" s="54"/>
      <c r="AQ60" s="54"/>
      <c r="AR60" s="54"/>
      <c r="AS60" s="54"/>
      <c r="AT60" s="54"/>
      <c r="AU60" s="54"/>
      <c r="AV60" s="54"/>
      <c r="AW60" s="54"/>
      <c r="AX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row>
    <row r="61" spans="1:83" ht="18" customHeight="1" x14ac:dyDescent="0.2">
      <c r="A61" s="31">
        <v>57</v>
      </c>
      <c r="B61" s="446"/>
      <c r="C61" s="446"/>
      <c r="D61" s="458"/>
      <c r="E61" s="453"/>
      <c r="F61" s="453"/>
      <c r="G61" s="453"/>
      <c r="H61" s="448"/>
      <c r="I61" s="448"/>
      <c r="J61" s="448"/>
      <c r="K61" s="448"/>
      <c r="L61" s="549" t="str">
        <f t="shared" si="1"/>
        <v/>
      </c>
      <c r="M61" s="549" t="str">
        <f t="shared" si="2"/>
        <v/>
      </c>
      <c r="N61" s="455" t="str">
        <f>'English Scores- Leveled papers'!E63</f>
        <v/>
      </c>
      <c r="O61" s="449"/>
      <c r="P61" s="449"/>
      <c r="Q61" s="449"/>
      <c r="R61" s="456" t="str">
        <f>'Writing Scores'!C60</f>
        <v/>
      </c>
      <c r="S61" s="454" t="str">
        <f t="shared" si="4"/>
        <v/>
      </c>
      <c r="T61" s="450"/>
      <c r="U61" s="450"/>
      <c r="V61" s="457" t="str">
        <f>IFERROR('Math Scores'!D65,"")</f>
        <v/>
      </c>
      <c r="W61" s="454" t="str">
        <f t="shared" si="3"/>
        <v/>
      </c>
      <c r="X61" s="564" t="str">
        <f>IF(B61="","",IF(('Cover Sheet'!$AC$6="1st"),"",IF(('Cover Sheet'!$AC$6="2nd"),"",IF(('Cover Sheet'!$AC$6="3rd"),"",IF(('Cover Sheet'!$AC$6="4th"),"",IF(('Cover Sheet'!$AC$6="5th"),"",IF(('Cover Sheet'!$AC$6="6th"),'Eng GLA 6th, 7th, 8th'!D64,IF(('Cover Sheet'!$AC$6="7th"),'Eng GLA 6th, 7th, 8th'!AQ64,IF(('Cover Sheet'!$AC$6="8th"),'Eng GLA 6th, 7th, 8th'!CG64,"ERROR")))))))))</f>
        <v/>
      </c>
      <c r="Y61" s="451"/>
      <c r="Z61" s="452"/>
      <c r="AA61" s="1"/>
      <c r="AB61" s="56"/>
      <c r="AC61" s="1"/>
      <c r="AD61" s="1"/>
      <c r="AE61" s="1"/>
      <c r="AF61" s="1"/>
      <c r="AG61" s="1"/>
      <c r="AH61" s="1"/>
      <c r="AI61" s="1"/>
      <c r="AJ61" s="1"/>
      <c r="AK61" s="54"/>
      <c r="AL61" s="54"/>
      <c r="AM61" s="54"/>
      <c r="AN61" s="54"/>
      <c r="AO61" s="54"/>
      <c r="AP61" s="54"/>
      <c r="AQ61" s="54"/>
      <c r="AR61" s="54"/>
      <c r="AS61" s="54"/>
      <c r="AT61" s="54"/>
      <c r="AU61" s="54"/>
      <c r="AV61" s="54"/>
      <c r="AW61" s="54"/>
      <c r="AX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row>
    <row r="62" spans="1:83" ht="18" customHeight="1" x14ac:dyDescent="0.2">
      <c r="A62" s="31">
        <v>58</v>
      </c>
      <c r="B62" s="445"/>
      <c r="C62" s="446"/>
      <c r="D62" s="458"/>
      <c r="E62" s="453"/>
      <c r="F62" s="453"/>
      <c r="G62" s="453"/>
      <c r="H62" s="448"/>
      <c r="I62" s="448"/>
      <c r="J62" s="448"/>
      <c r="K62" s="448"/>
      <c r="L62" s="549" t="str">
        <f t="shared" si="1"/>
        <v/>
      </c>
      <c r="M62" s="549" t="str">
        <f t="shared" si="2"/>
        <v/>
      </c>
      <c r="N62" s="455" t="str">
        <f>'English Scores- Leveled papers'!E64</f>
        <v/>
      </c>
      <c r="O62" s="449"/>
      <c r="P62" s="449"/>
      <c r="Q62" s="449"/>
      <c r="R62" s="456" t="str">
        <f>'Writing Scores'!C61</f>
        <v/>
      </c>
      <c r="S62" s="454" t="str">
        <f t="shared" si="4"/>
        <v/>
      </c>
      <c r="T62" s="450"/>
      <c r="U62" s="450"/>
      <c r="V62" s="457" t="str">
        <f>IFERROR('Math Scores'!D66,"")</f>
        <v/>
      </c>
      <c r="W62" s="454" t="str">
        <f t="shared" si="3"/>
        <v/>
      </c>
      <c r="X62" s="564" t="str">
        <f>IF(B62="","",IF(('Cover Sheet'!$AC$6="1st"),"",IF(('Cover Sheet'!$AC$6="2nd"),"",IF(('Cover Sheet'!$AC$6="3rd"),"",IF(('Cover Sheet'!$AC$6="4th"),"",IF(('Cover Sheet'!$AC$6="5th"),"",IF(('Cover Sheet'!$AC$6="6th"),'Eng GLA 6th, 7th, 8th'!D65,IF(('Cover Sheet'!$AC$6="7th"),'Eng GLA 6th, 7th, 8th'!AQ65,IF(('Cover Sheet'!$AC$6="8th"),'Eng GLA 6th, 7th, 8th'!CG65,"ERROR")))))))))</f>
        <v/>
      </c>
      <c r="Y62" s="451"/>
      <c r="Z62" s="452"/>
      <c r="AA62" s="1"/>
      <c r="AB62" s="56"/>
      <c r="AC62" s="1"/>
      <c r="AD62" s="1"/>
      <c r="AE62" s="1"/>
      <c r="AF62" s="1"/>
      <c r="AG62" s="1"/>
      <c r="AH62" s="1"/>
      <c r="AI62" s="1"/>
      <c r="AJ62" s="1"/>
      <c r="AK62" s="54"/>
      <c r="AL62" s="54"/>
      <c r="AM62" s="54"/>
      <c r="AN62" s="54"/>
      <c r="AO62" s="54"/>
      <c r="AP62" s="54"/>
      <c r="AQ62" s="54"/>
      <c r="AR62" s="54"/>
      <c r="AS62" s="54"/>
      <c r="AT62" s="54"/>
      <c r="AU62" s="54"/>
      <c r="AV62" s="54"/>
      <c r="AW62" s="54"/>
      <c r="AX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row>
    <row r="63" spans="1:83" ht="18" customHeight="1" x14ac:dyDescent="0.2">
      <c r="A63" s="31">
        <v>59</v>
      </c>
      <c r="B63" s="446"/>
      <c r="C63" s="446"/>
      <c r="D63" s="458"/>
      <c r="E63" s="453"/>
      <c r="F63" s="453"/>
      <c r="G63" s="453"/>
      <c r="H63" s="448"/>
      <c r="I63" s="448"/>
      <c r="J63" s="448"/>
      <c r="K63" s="448"/>
      <c r="L63" s="549" t="str">
        <f t="shared" si="1"/>
        <v/>
      </c>
      <c r="M63" s="549" t="str">
        <f t="shared" si="2"/>
        <v/>
      </c>
      <c r="N63" s="455" t="str">
        <f>'English Scores- Leveled papers'!E65</f>
        <v/>
      </c>
      <c r="O63" s="449"/>
      <c r="P63" s="449"/>
      <c r="Q63" s="449"/>
      <c r="R63" s="456" t="str">
        <f>'Writing Scores'!C62</f>
        <v/>
      </c>
      <c r="S63" s="454" t="str">
        <f t="shared" si="4"/>
        <v/>
      </c>
      <c r="T63" s="450"/>
      <c r="U63" s="450"/>
      <c r="V63" s="457" t="str">
        <f>IFERROR('Math Scores'!D67,"")</f>
        <v/>
      </c>
      <c r="W63" s="454" t="str">
        <f t="shared" si="3"/>
        <v/>
      </c>
      <c r="X63" s="564" t="str">
        <f>IF(B63="","",IF(('Cover Sheet'!$AC$6="1st"),"",IF(('Cover Sheet'!$AC$6="2nd"),"",IF(('Cover Sheet'!$AC$6="3rd"),"",IF(('Cover Sheet'!$AC$6="4th"),"",IF(('Cover Sheet'!$AC$6="5th"),"",IF(('Cover Sheet'!$AC$6="6th"),'Eng GLA 6th, 7th, 8th'!D66,IF(('Cover Sheet'!$AC$6="7th"),'Eng GLA 6th, 7th, 8th'!AQ66,IF(('Cover Sheet'!$AC$6="8th"),'Eng GLA 6th, 7th, 8th'!CG66,"ERROR")))))))))</f>
        <v/>
      </c>
      <c r="Y63" s="451"/>
      <c r="Z63" s="452"/>
      <c r="AA63" s="1"/>
      <c r="AB63" s="56"/>
      <c r="AC63" s="1"/>
      <c r="AD63" s="1"/>
      <c r="AE63" s="1"/>
      <c r="AF63" s="1"/>
      <c r="AG63" s="1"/>
      <c r="AH63" s="1"/>
      <c r="AI63" s="1"/>
      <c r="AJ63" s="1"/>
      <c r="AK63" s="54"/>
      <c r="AL63" s="54"/>
      <c r="AM63" s="54"/>
      <c r="AN63" s="54"/>
      <c r="AO63" s="54"/>
      <c r="AP63" s="54"/>
      <c r="AQ63" s="54"/>
      <c r="AR63" s="54"/>
      <c r="AS63" s="54"/>
      <c r="AT63" s="54"/>
      <c r="AU63" s="54"/>
      <c r="AV63" s="54"/>
      <c r="AW63" s="54"/>
      <c r="AX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row>
    <row r="64" spans="1:83" ht="18" customHeight="1" x14ac:dyDescent="0.2">
      <c r="A64" s="31">
        <v>60</v>
      </c>
      <c r="B64" s="445"/>
      <c r="C64" s="446"/>
      <c r="D64" s="458"/>
      <c r="E64" s="453"/>
      <c r="F64" s="453"/>
      <c r="G64" s="453"/>
      <c r="H64" s="448"/>
      <c r="I64" s="448"/>
      <c r="J64" s="448"/>
      <c r="K64" s="448"/>
      <c r="L64" s="549" t="str">
        <f t="shared" si="1"/>
        <v/>
      </c>
      <c r="M64" s="549" t="str">
        <f t="shared" si="2"/>
        <v/>
      </c>
      <c r="N64" s="455" t="str">
        <f>'English Scores- Leveled papers'!E66</f>
        <v/>
      </c>
      <c r="O64" s="449"/>
      <c r="P64" s="449"/>
      <c r="Q64" s="449"/>
      <c r="R64" s="456" t="str">
        <f>'Writing Scores'!C63</f>
        <v/>
      </c>
      <c r="S64" s="454" t="str">
        <f t="shared" si="4"/>
        <v/>
      </c>
      <c r="T64" s="450"/>
      <c r="U64" s="450"/>
      <c r="V64" s="457" t="str">
        <f>IFERROR('Math Scores'!D68,"")</f>
        <v/>
      </c>
      <c r="W64" s="454" t="str">
        <f t="shared" si="3"/>
        <v/>
      </c>
      <c r="X64" s="564" t="str">
        <f>IF(B64="","",IF(('Cover Sheet'!$AC$6="1st"),"",IF(('Cover Sheet'!$AC$6="2nd"),"",IF(('Cover Sheet'!$AC$6="3rd"),"",IF(('Cover Sheet'!$AC$6="4th"),"",IF(('Cover Sheet'!$AC$6="5th"),"",IF(('Cover Sheet'!$AC$6="6th"),'Eng GLA 6th, 7th, 8th'!D67,IF(('Cover Sheet'!$AC$6="7th"),'Eng GLA 6th, 7th, 8th'!AQ67,IF(('Cover Sheet'!$AC$6="8th"),'Eng GLA 6th, 7th, 8th'!CG67,"ERROR")))))))))</f>
        <v/>
      </c>
      <c r="Y64" s="451"/>
      <c r="Z64" s="452"/>
      <c r="AA64" s="1"/>
      <c r="AB64" s="56"/>
      <c r="AC64" s="1"/>
      <c r="AD64" s="1"/>
      <c r="AE64" s="1"/>
      <c r="AF64" s="1"/>
      <c r="AG64" s="1"/>
      <c r="AH64" s="1"/>
      <c r="AI64" s="1"/>
      <c r="AJ64" s="1"/>
      <c r="AK64" s="54"/>
      <c r="AL64" s="54"/>
      <c r="AM64" s="54"/>
      <c r="AN64" s="54"/>
      <c r="AO64" s="54"/>
      <c r="AP64" s="54"/>
      <c r="AQ64" s="54"/>
      <c r="AR64" s="54"/>
      <c r="AS64" s="54"/>
      <c r="AT64" s="54"/>
      <c r="AU64" s="54"/>
      <c r="AV64" s="54"/>
      <c r="AW64" s="54"/>
      <c r="AX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row>
    <row r="65" spans="1:83" ht="18" customHeight="1" x14ac:dyDescent="0.2">
      <c r="A65" s="31">
        <v>61</v>
      </c>
      <c r="B65" s="445"/>
      <c r="C65" s="446"/>
      <c r="D65" s="458"/>
      <c r="E65" s="453"/>
      <c r="F65" s="453"/>
      <c r="G65" s="453"/>
      <c r="H65" s="448"/>
      <c r="I65" s="448"/>
      <c r="J65" s="448"/>
      <c r="K65" s="448"/>
      <c r="L65" s="549" t="str">
        <f t="shared" si="1"/>
        <v/>
      </c>
      <c r="M65" s="549" t="str">
        <f t="shared" si="2"/>
        <v/>
      </c>
      <c r="N65" s="455" t="str">
        <f>'English Scores- Leveled papers'!E67</f>
        <v/>
      </c>
      <c r="O65" s="449"/>
      <c r="P65" s="449"/>
      <c r="Q65" s="449"/>
      <c r="R65" s="456" t="str">
        <f>'Writing Scores'!C64</f>
        <v/>
      </c>
      <c r="S65" s="454" t="str">
        <f t="shared" si="4"/>
        <v/>
      </c>
      <c r="T65" s="450"/>
      <c r="U65" s="450"/>
      <c r="V65" s="457" t="str">
        <f>IFERROR('Math Scores'!D69,"")</f>
        <v/>
      </c>
      <c r="W65" s="454" t="str">
        <f t="shared" si="3"/>
        <v/>
      </c>
      <c r="X65" s="564" t="str">
        <f>IF(B65="","",IF(('Cover Sheet'!$AC$6="1st"),"",IF(('Cover Sheet'!$AC$6="2nd"),"",IF(('Cover Sheet'!$AC$6="3rd"),"",IF(('Cover Sheet'!$AC$6="4th"),"",IF(('Cover Sheet'!$AC$6="5th"),"",IF(('Cover Sheet'!$AC$6="6th"),'Eng GLA 6th, 7th, 8th'!D68,IF(('Cover Sheet'!$AC$6="7th"),'Eng GLA 6th, 7th, 8th'!AQ68,IF(('Cover Sheet'!$AC$6="8th"),'Eng GLA 6th, 7th, 8th'!CG68,"ERROR")))))))))</f>
        <v/>
      </c>
      <c r="Y65" s="451"/>
      <c r="Z65" s="452"/>
      <c r="AA65" s="1"/>
      <c r="AB65" s="56"/>
      <c r="AC65" s="1"/>
      <c r="AD65" s="1"/>
      <c r="AE65" s="1"/>
      <c r="AF65" s="1"/>
      <c r="AG65" s="1"/>
      <c r="AH65" s="1"/>
      <c r="AI65" s="1"/>
      <c r="AJ65" s="1"/>
      <c r="AK65" s="54"/>
      <c r="AL65" s="54"/>
      <c r="AM65" s="54"/>
      <c r="AN65" s="54"/>
      <c r="AO65" s="54"/>
      <c r="AP65" s="54"/>
      <c r="AQ65" s="54"/>
      <c r="AR65" s="54"/>
      <c r="AS65" s="54"/>
      <c r="AT65" s="54"/>
      <c r="AU65" s="54"/>
      <c r="AV65" s="54"/>
      <c r="AW65" s="54"/>
      <c r="AX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row>
    <row r="66" spans="1:83" ht="18" customHeight="1" x14ac:dyDescent="0.2">
      <c r="A66" s="31">
        <v>62</v>
      </c>
      <c r="B66" s="445"/>
      <c r="C66" s="446"/>
      <c r="D66" s="458"/>
      <c r="E66" s="453"/>
      <c r="F66" s="453"/>
      <c r="G66" s="453"/>
      <c r="H66" s="448"/>
      <c r="I66" s="448"/>
      <c r="J66" s="448"/>
      <c r="K66" s="448"/>
      <c r="L66" s="549" t="str">
        <f t="shared" si="1"/>
        <v/>
      </c>
      <c r="M66" s="549" t="str">
        <f t="shared" si="2"/>
        <v/>
      </c>
      <c r="N66" s="455" t="str">
        <f>'English Scores- Leveled papers'!E68</f>
        <v/>
      </c>
      <c r="O66" s="449"/>
      <c r="P66" s="449"/>
      <c r="Q66" s="449"/>
      <c r="R66" s="456" t="str">
        <f>'Writing Scores'!C65</f>
        <v/>
      </c>
      <c r="S66" s="454" t="str">
        <f t="shared" si="4"/>
        <v/>
      </c>
      <c r="T66" s="450"/>
      <c r="U66" s="450"/>
      <c r="V66" s="457" t="str">
        <f>IFERROR('Math Scores'!D70,"")</f>
        <v/>
      </c>
      <c r="W66" s="454" t="str">
        <f t="shared" si="3"/>
        <v/>
      </c>
      <c r="X66" s="564" t="str">
        <f>IF(B66="","",IF(('Cover Sheet'!$AC$6="1st"),"",IF(('Cover Sheet'!$AC$6="2nd"),"",IF(('Cover Sheet'!$AC$6="3rd"),"",IF(('Cover Sheet'!$AC$6="4th"),"",IF(('Cover Sheet'!$AC$6="5th"),"",IF(('Cover Sheet'!$AC$6="6th"),'Eng GLA 6th, 7th, 8th'!D69,IF(('Cover Sheet'!$AC$6="7th"),'Eng GLA 6th, 7th, 8th'!AQ69,IF(('Cover Sheet'!$AC$6="8th"),'Eng GLA 6th, 7th, 8th'!CG69,"ERROR")))))))))</f>
        <v/>
      </c>
      <c r="Y66" s="451"/>
      <c r="Z66" s="452"/>
      <c r="AA66" s="1"/>
      <c r="AB66" s="56"/>
      <c r="AC66" s="1"/>
      <c r="AD66" s="1"/>
      <c r="AE66" s="1"/>
      <c r="AF66" s="1"/>
      <c r="AG66" s="1"/>
      <c r="AH66" s="1"/>
      <c r="AI66" s="1"/>
      <c r="AJ66" s="1"/>
      <c r="AK66" s="54"/>
      <c r="AL66" s="54"/>
      <c r="AM66" s="54"/>
      <c r="AN66" s="54"/>
      <c r="AO66" s="54"/>
      <c r="AP66" s="54"/>
      <c r="AQ66" s="54"/>
      <c r="AR66" s="54"/>
      <c r="AS66" s="54"/>
      <c r="AT66" s="54"/>
      <c r="AU66" s="54"/>
      <c r="AV66" s="54"/>
      <c r="AW66" s="54"/>
      <c r="AX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row>
    <row r="67" spans="1:83" ht="18" customHeight="1" x14ac:dyDescent="0.2">
      <c r="A67" s="31">
        <v>63</v>
      </c>
      <c r="B67" s="445"/>
      <c r="C67" s="446"/>
      <c r="D67" s="458"/>
      <c r="E67" s="453"/>
      <c r="F67" s="453"/>
      <c r="G67" s="453"/>
      <c r="H67" s="448"/>
      <c r="I67" s="448"/>
      <c r="J67" s="448"/>
      <c r="K67" s="448"/>
      <c r="L67" s="549" t="str">
        <f t="shared" si="1"/>
        <v/>
      </c>
      <c r="M67" s="549" t="str">
        <f t="shared" si="2"/>
        <v/>
      </c>
      <c r="N67" s="455" t="str">
        <f>'English Scores- Leveled papers'!E69</f>
        <v/>
      </c>
      <c r="O67" s="449"/>
      <c r="P67" s="449"/>
      <c r="Q67" s="449"/>
      <c r="R67" s="456" t="str">
        <f>'Writing Scores'!C66</f>
        <v/>
      </c>
      <c r="S67" s="454" t="str">
        <f t="shared" si="4"/>
        <v/>
      </c>
      <c r="T67" s="450"/>
      <c r="U67" s="450"/>
      <c r="V67" s="457" t="str">
        <f>IFERROR('Math Scores'!D71,"")</f>
        <v/>
      </c>
      <c r="W67" s="454" t="str">
        <f t="shared" si="3"/>
        <v/>
      </c>
      <c r="X67" s="564" t="str">
        <f>IF(B67="","",IF(('Cover Sheet'!$AC$6="1st"),"",IF(('Cover Sheet'!$AC$6="2nd"),"",IF(('Cover Sheet'!$AC$6="3rd"),"",IF(('Cover Sheet'!$AC$6="4th"),"",IF(('Cover Sheet'!$AC$6="5th"),"",IF(('Cover Sheet'!$AC$6="6th"),'Eng GLA 6th, 7th, 8th'!D70,IF(('Cover Sheet'!$AC$6="7th"),'Eng GLA 6th, 7th, 8th'!AQ70,IF(('Cover Sheet'!$AC$6="8th"),'Eng GLA 6th, 7th, 8th'!CG70,"ERROR")))))))))</f>
        <v/>
      </c>
      <c r="Y67" s="451"/>
      <c r="Z67" s="452"/>
      <c r="AA67" s="1"/>
      <c r="AB67" s="56"/>
      <c r="AC67" s="1"/>
      <c r="AD67" s="1"/>
      <c r="AE67" s="1"/>
      <c r="AF67" s="1"/>
      <c r="AG67" s="1"/>
      <c r="AH67" s="1"/>
      <c r="AI67" s="1"/>
      <c r="AJ67" s="1"/>
      <c r="AK67" s="54"/>
      <c r="AL67" s="54"/>
      <c r="AM67" s="54"/>
      <c r="AN67" s="54"/>
      <c r="AO67" s="54"/>
      <c r="AP67" s="54"/>
      <c r="AQ67" s="54"/>
      <c r="AR67" s="54"/>
      <c r="AS67" s="54"/>
      <c r="AT67" s="54"/>
      <c r="AU67" s="54"/>
      <c r="AV67" s="54"/>
      <c r="AW67" s="54"/>
      <c r="AX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row>
    <row r="68" spans="1:83" ht="18" customHeight="1" x14ac:dyDescent="0.2">
      <c r="A68" s="31">
        <v>64</v>
      </c>
      <c r="B68" s="445"/>
      <c r="C68" s="446"/>
      <c r="D68" s="458"/>
      <c r="E68" s="453"/>
      <c r="F68" s="453"/>
      <c r="G68" s="453"/>
      <c r="H68" s="448"/>
      <c r="I68" s="448"/>
      <c r="J68" s="448"/>
      <c r="K68" s="448"/>
      <c r="L68" s="549" t="str">
        <f t="shared" si="1"/>
        <v/>
      </c>
      <c r="M68" s="549" t="str">
        <f t="shared" si="2"/>
        <v/>
      </c>
      <c r="N68" s="455" t="str">
        <f>'English Scores- Leveled papers'!E70</f>
        <v/>
      </c>
      <c r="O68" s="449"/>
      <c r="P68" s="449"/>
      <c r="Q68" s="449"/>
      <c r="R68" s="456" t="str">
        <f>'Writing Scores'!C67</f>
        <v/>
      </c>
      <c r="S68" s="454" t="str">
        <f t="shared" si="4"/>
        <v/>
      </c>
      <c r="T68" s="450"/>
      <c r="U68" s="450"/>
      <c r="V68" s="457" t="str">
        <f>IFERROR('Math Scores'!D72,"")</f>
        <v/>
      </c>
      <c r="W68" s="454" t="str">
        <f t="shared" si="3"/>
        <v/>
      </c>
      <c r="X68" s="564" t="str">
        <f>IF(B68="","",IF(('Cover Sheet'!$AC$6="1st"),"",IF(('Cover Sheet'!$AC$6="2nd"),"",IF(('Cover Sheet'!$AC$6="3rd"),"",IF(('Cover Sheet'!$AC$6="4th"),"",IF(('Cover Sheet'!$AC$6="5th"),"",IF(('Cover Sheet'!$AC$6="6th"),'Eng GLA 6th, 7th, 8th'!D71,IF(('Cover Sheet'!$AC$6="7th"),'Eng GLA 6th, 7th, 8th'!AQ71,IF(('Cover Sheet'!$AC$6="8th"),'Eng GLA 6th, 7th, 8th'!CG71,"ERROR")))))))))</f>
        <v/>
      </c>
      <c r="Y68" s="451"/>
      <c r="Z68" s="452"/>
      <c r="AA68" s="1"/>
      <c r="AB68" s="56"/>
      <c r="AC68" s="1"/>
      <c r="AD68" s="1"/>
      <c r="AE68" s="1"/>
      <c r="AF68" s="1"/>
      <c r="AG68" s="1"/>
      <c r="AH68" s="1"/>
      <c r="AI68" s="1"/>
      <c r="AJ68" s="1"/>
      <c r="AK68" s="54"/>
      <c r="AL68" s="54"/>
      <c r="AM68" s="54"/>
      <c r="AN68" s="54"/>
      <c r="AO68" s="54"/>
      <c r="AP68" s="54"/>
      <c r="AQ68" s="54"/>
      <c r="AR68" s="54"/>
      <c r="AS68" s="54"/>
      <c r="AT68" s="54"/>
      <c r="AU68" s="54"/>
      <c r="AV68" s="54"/>
      <c r="AW68" s="54"/>
      <c r="AX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row>
    <row r="69" spans="1:83" ht="18" customHeight="1" x14ac:dyDescent="0.2">
      <c r="A69" s="31">
        <v>65</v>
      </c>
      <c r="B69" s="445"/>
      <c r="C69" s="446"/>
      <c r="D69" s="458"/>
      <c r="E69" s="453"/>
      <c r="F69" s="453"/>
      <c r="G69" s="453"/>
      <c r="H69" s="448"/>
      <c r="I69" s="448"/>
      <c r="J69" s="448"/>
      <c r="K69" s="448"/>
      <c r="L69" s="549" t="str">
        <f t="shared" si="1"/>
        <v/>
      </c>
      <c r="M69" s="549" t="str">
        <f t="shared" si="2"/>
        <v/>
      </c>
      <c r="N69" s="455" t="str">
        <f>'English Scores- Leveled papers'!E71</f>
        <v/>
      </c>
      <c r="O69" s="449"/>
      <c r="P69" s="449"/>
      <c r="Q69" s="449"/>
      <c r="R69" s="456" t="str">
        <f>'Writing Scores'!C68</f>
        <v/>
      </c>
      <c r="S69" s="454" t="str">
        <f t="shared" ref="S69:S89" si="5">IF(R69="", "", IF(Q69="", "",IFERROR(R69-Q69,"")))</f>
        <v/>
      </c>
      <c r="T69" s="450"/>
      <c r="U69" s="450"/>
      <c r="V69" s="457" t="str">
        <f>IFERROR('Math Scores'!D73,"")</f>
        <v/>
      </c>
      <c r="W69" s="454" t="str">
        <f t="shared" si="3"/>
        <v/>
      </c>
      <c r="X69" s="564" t="str">
        <f>IF(B69="","",IF(('Cover Sheet'!$AC$6="1st"),"",IF(('Cover Sheet'!$AC$6="2nd"),"",IF(('Cover Sheet'!$AC$6="3rd"),"",IF(('Cover Sheet'!$AC$6="4th"),"",IF(('Cover Sheet'!$AC$6="5th"),"",IF(('Cover Sheet'!$AC$6="6th"),'Eng GLA 6th, 7th, 8th'!D72,IF(('Cover Sheet'!$AC$6="7th"),'Eng GLA 6th, 7th, 8th'!AQ72,IF(('Cover Sheet'!$AC$6="8th"),'Eng GLA 6th, 7th, 8th'!CG72,"ERROR")))))))))</f>
        <v/>
      </c>
      <c r="Y69" s="451"/>
      <c r="Z69" s="452"/>
      <c r="AA69" s="1"/>
      <c r="AB69" s="56"/>
      <c r="AC69" s="1"/>
      <c r="AD69" s="1"/>
      <c r="AE69" s="1"/>
      <c r="AF69" s="1"/>
      <c r="AG69" s="1"/>
      <c r="AH69" s="1"/>
      <c r="AI69" s="1"/>
      <c r="AJ69" s="1"/>
      <c r="AK69" s="54"/>
      <c r="AL69" s="54"/>
      <c r="AM69" s="54"/>
      <c r="AN69" s="54"/>
      <c r="AO69" s="54"/>
      <c r="AP69" s="54"/>
      <c r="AQ69" s="54"/>
      <c r="AR69" s="54"/>
      <c r="AS69" s="54"/>
      <c r="AT69" s="54"/>
      <c r="AU69" s="54"/>
      <c r="AV69" s="54"/>
      <c r="AW69" s="54"/>
      <c r="AX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row>
    <row r="70" spans="1:83" ht="18" customHeight="1" x14ac:dyDescent="0.2">
      <c r="A70" s="31">
        <v>66</v>
      </c>
      <c r="B70" s="445"/>
      <c r="C70" s="446"/>
      <c r="D70" s="458"/>
      <c r="E70" s="453"/>
      <c r="F70" s="453"/>
      <c r="G70" s="453"/>
      <c r="H70" s="448"/>
      <c r="I70" s="448"/>
      <c r="J70" s="448"/>
      <c r="K70" s="448"/>
      <c r="L70" s="549" t="str">
        <f t="shared" ref="L70:L89" si="6">IF(N70="", "", IF(K70=5.5, "NA", IF(J70="", "",IFERROR(N70-J70,""))))</f>
        <v/>
      </c>
      <c r="M70" s="549" t="str">
        <f t="shared" ref="M70:M89" si="7">IF(N70="", "", IF(K70=5.5, "NA", IF(K70="", "",IFERROR(N70-K70,""))))</f>
        <v/>
      </c>
      <c r="N70" s="455" t="str">
        <f>'English Scores- Leveled papers'!E72</f>
        <v/>
      </c>
      <c r="O70" s="449"/>
      <c r="P70" s="449"/>
      <c r="Q70" s="449"/>
      <c r="R70" s="456" t="str">
        <f>'Writing Scores'!C69</f>
        <v/>
      </c>
      <c r="S70" s="454" t="str">
        <f t="shared" si="5"/>
        <v/>
      </c>
      <c r="T70" s="450"/>
      <c r="U70" s="450"/>
      <c r="V70" s="457" t="str">
        <f>IFERROR('Math Scores'!D74,"")</f>
        <v/>
      </c>
      <c r="W70" s="454" t="str">
        <f t="shared" ref="W70:W89" si="8">IF(V70="", "", IF(U70="", "",IFERROR(V70-U70,"")))</f>
        <v/>
      </c>
      <c r="X70" s="564" t="str">
        <f>IF(B70="","",IF(('Cover Sheet'!$AC$6="1st"),"",IF(('Cover Sheet'!$AC$6="2nd"),"",IF(('Cover Sheet'!$AC$6="3rd"),"",IF(('Cover Sheet'!$AC$6="4th"),"",IF(('Cover Sheet'!$AC$6="5th"),"",IF(('Cover Sheet'!$AC$6="6th"),'Eng GLA 6th, 7th, 8th'!D73,IF(('Cover Sheet'!$AC$6="7th"),'Eng GLA 6th, 7th, 8th'!AQ73,IF(('Cover Sheet'!$AC$6="8th"),'Eng GLA 6th, 7th, 8th'!CG73,"ERROR")))))))))</f>
        <v/>
      </c>
      <c r="Y70" s="451"/>
      <c r="Z70" s="452"/>
      <c r="AA70" s="1"/>
      <c r="AB70" s="56"/>
      <c r="AC70" s="1"/>
      <c r="AD70" s="1"/>
      <c r="AE70" s="1"/>
      <c r="AF70" s="1"/>
      <c r="AG70" s="1"/>
      <c r="AH70" s="1"/>
      <c r="AI70" s="1"/>
      <c r="AJ70" s="1"/>
      <c r="AK70" s="54"/>
      <c r="AL70" s="54"/>
      <c r="AM70" s="54"/>
      <c r="AN70" s="54"/>
      <c r="AO70" s="54"/>
      <c r="AP70" s="54"/>
      <c r="AQ70" s="54"/>
      <c r="AR70" s="54"/>
      <c r="AS70" s="54"/>
      <c r="AT70" s="54"/>
      <c r="AU70" s="54"/>
      <c r="AV70" s="54"/>
      <c r="AW70" s="54"/>
      <c r="AX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row>
    <row r="71" spans="1:83" ht="18" customHeight="1" x14ac:dyDescent="0.2">
      <c r="A71" s="31">
        <v>67</v>
      </c>
      <c r="B71" s="445"/>
      <c r="C71" s="446"/>
      <c r="D71" s="458"/>
      <c r="E71" s="453"/>
      <c r="F71" s="453"/>
      <c r="G71" s="453"/>
      <c r="H71" s="448"/>
      <c r="I71" s="448"/>
      <c r="J71" s="448"/>
      <c r="K71" s="448"/>
      <c r="L71" s="549" t="str">
        <f t="shared" si="6"/>
        <v/>
      </c>
      <c r="M71" s="549" t="str">
        <f t="shared" si="7"/>
        <v/>
      </c>
      <c r="N71" s="455" t="str">
        <f>'English Scores- Leveled papers'!E73</f>
        <v/>
      </c>
      <c r="O71" s="449"/>
      <c r="P71" s="449"/>
      <c r="Q71" s="449"/>
      <c r="R71" s="456" t="str">
        <f>'Writing Scores'!C70</f>
        <v/>
      </c>
      <c r="S71" s="454" t="str">
        <f t="shared" si="5"/>
        <v/>
      </c>
      <c r="T71" s="450"/>
      <c r="U71" s="450"/>
      <c r="V71" s="457" t="str">
        <f>IFERROR('Math Scores'!D75,"")</f>
        <v/>
      </c>
      <c r="W71" s="454" t="str">
        <f t="shared" si="8"/>
        <v/>
      </c>
      <c r="X71" s="564" t="str">
        <f>IF(B71="","",IF(('Cover Sheet'!$AC$6="1st"),"",IF(('Cover Sheet'!$AC$6="2nd"),"",IF(('Cover Sheet'!$AC$6="3rd"),"",IF(('Cover Sheet'!$AC$6="4th"),"",IF(('Cover Sheet'!$AC$6="5th"),"",IF(('Cover Sheet'!$AC$6="6th"),'Eng GLA 6th, 7th, 8th'!D74,IF(('Cover Sheet'!$AC$6="7th"),'Eng GLA 6th, 7th, 8th'!AQ74,IF(('Cover Sheet'!$AC$6="8th"),'Eng GLA 6th, 7th, 8th'!CG74,"ERROR")))))))))</f>
        <v/>
      </c>
      <c r="Y71" s="451"/>
      <c r="Z71" s="452"/>
      <c r="AA71" s="1"/>
      <c r="AB71" s="56"/>
      <c r="AC71" s="1"/>
      <c r="AD71" s="1"/>
      <c r="AE71" s="1"/>
      <c r="AF71" s="1"/>
      <c r="AG71" s="1"/>
      <c r="AH71" s="1"/>
      <c r="AI71" s="1"/>
      <c r="AJ71" s="1"/>
      <c r="AK71" s="54"/>
      <c r="AL71" s="54"/>
      <c r="AM71" s="54"/>
      <c r="AN71" s="54"/>
      <c r="AO71" s="54"/>
      <c r="AP71" s="54"/>
      <c r="AQ71" s="54"/>
      <c r="AR71" s="54"/>
      <c r="AS71" s="54"/>
      <c r="AT71" s="54"/>
      <c r="AU71" s="54"/>
      <c r="AV71" s="54"/>
      <c r="AW71" s="54"/>
      <c r="AX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row>
    <row r="72" spans="1:83" ht="18" customHeight="1" x14ac:dyDescent="0.2">
      <c r="A72" s="31">
        <v>68</v>
      </c>
      <c r="B72" s="445"/>
      <c r="C72" s="446"/>
      <c r="D72" s="458"/>
      <c r="E72" s="453"/>
      <c r="F72" s="453"/>
      <c r="G72" s="453"/>
      <c r="H72" s="448"/>
      <c r="I72" s="448"/>
      <c r="J72" s="448"/>
      <c r="K72" s="448"/>
      <c r="L72" s="549" t="str">
        <f t="shared" si="6"/>
        <v/>
      </c>
      <c r="M72" s="549" t="str">
        <f t="shared" si="7"/>
        <v/>
      </c>
      <c r="N72" s="455" t="str">
        <f>'English Scores- Leveled papers'!E74</f>
        <v/>
      </c>
      <c r="O72" s="449"/>
      <c r="P72" s="449"/>
      <c r="Q72" s="449"/>
      <c r="R72" s="456" t="str">
        <f>'Writing Scores'!C71</f>
        <v/>
      </c>
      <c r="S72" s="454" t="str">
        <f t="shared" si="5"/>
        <v/>
      </c>
      <c r="T72" s="450"/>
      <c r="U72" s="450"/>
      <c r="V72" s="457" t="str">
        <f>IFERROR('Math Scores'!D76,"")</f>
        <v/>
      </c>
      <c r="W72" s="454" t="str">
        <f t="shared" si="8"/>
        <v/>
      </c>
      <c r="X72" s="564" t="str">
        <f>IF(B72="","",IF(('Cover Sheet'!$AC$6="1st"),"",IF(('Cover Sheet'!$AC$6="2nd"),"",IF(('Cover Sheet'!$AC$6="3rd"),"",IF(('Cover Sheet'!$AC$6="4th"),"",IF(('Cover Sheet'!$AC$6="5th"),"",IF(('Cover Sheet'!$AC$6="6th"),'Eng GLA 6th, 7th, 8th'!D75,IF(('Cover Sheet'!$AC$6="7th"),'Eng GLA 6th, 7th, 8th'!AQ75,IF(('Cover Sheet'!$AC$6="8th"),'Eng GLA 6th, 7th, 8th'!CG75,"ERROR")))))))))</f>
        <v/>
      </c>
      <c r="Y72" s="451"/>
      <c r="Z72" s="452"/>
      <c r="AA72" s="1"/>
      <c r="AB72" s="56"/>
      <c r="AC72" s="1"/>
      <c r="AD72" s="1"/>
      <c r="AE72" s="1"/>
      <c r="AF72" s="1"/>
      <c r="AG72" s="1"/>
      <c r="AH72" s="1"/>
      <c r="AI72" s="1"/>
      <c r="AJ72" s="1"/>
      <c r="AK72" s="54"/>
      <c r="AL72" s="54"/>
      <c r="AM72" s="54"/>
      <c r="AN72" s="54"/>
      <c r="AO72" s="54"/>
      <c r="AP72" s="54"/>
      <c r="AQ72" s="54"/>
      <c r="AR72" s="54"/>
      <c r="AS72" s="54"/>
      <c r="AT72" s="54"/>
      <c r="AU72" s="54"/>
      <c r="AV72" s="54"/>
      <c r="AW72" s="54"/>
      <c r="AX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row>
    <row r="73" spans="1:83" ht="18" customHeight="1" x14ac:dyDescent="0.2">
      <c r="A73" s="31">
        <v>69</v>
      </c>
      <c r="B73" s="445"/>
      <c r="C73" s="446"/>
      <c r="D73" s="458"/>
      <c r="E73" s="453"/>
      <c r="F73" s="453"/>
      <c r="G73" s="453"/>
      <c r="H73" s="448"/>
      <c r="I73" s="448"/>
      <c r="J73" s="448"/>
      <c r="K73" s="448"/>
      <c r="L73" s="549" t="str">
        <f t="shared" si="6"/>
        <v/>
      </c>
      <c r="M73" s="549" t="str">
        <f t="shared" si="7"/>
        <v/>
      </c>
      <c r="N73" s="455" t="str">
        <f>'English Scores- Leveled papers'!E75</f>
        <v/>
      </c>
      <c r="O73" s="449"/>
      <c r="P73" s="449"/>
      <c r="Q73" s="449"/>
      <c r="R73" s="456" t="str">
        <f>'Writing Scores'!C72</f>
        <v/>
      </c>
      <c r="S73" s="454" t="str">
        <f t="shared" si="5"/>
        <v/>
      </c>
      <c r="T73" s="450"/>
      <c r="U73" s="450"/>
      <c r="V73" s="457" t="str">
        <f>IFERROR('Math Scores'!D77,"")</f>
        <v/>
      </c>
      <c r="W73" s="454" t="str">
        <f t="shared" si="8"/>
        <v/>
      </c>
      <c r="X73" s="564" t="str">
        <f>IF(B73="","",IF(('Cover Sheet'!$AC$6="1st"),"",IF(('Cover Sheet'!$AC$6="2nd"),"",IF(('Cover Sheet'!$AC$6="3rd"),"",IF(('Cover Sheet'!$AC$6="4th"),"",IF(('Cover Sheet'!$AC$6="5th"),"",IF(('Cover Sheet'!$AC$6="6th"),'Eng GLA 6th, 7th, 8th'!D76,IF(('Cover Sheet'!$AC$6="7th"),'Eng GLA 6th, 7th, 8th'!AQ76,IF(('Cover Sheet'!$AC$6="8th"),'Eng GLA 6th, 7th, 8th'!CG76,"ERROR")))))))))</f>
        <v/>
      </c>
      <c r="Y73" s="451"/>
      <c r="Z73" s="452"/>
      <c r="AA73" s="1"/>
      <c r="AB73" s="56"/>
      <c r="AC73" s="1"/>
      <c r="AD73" s="1"/>
      <c r="AE73" s="1"/>
      <c r="AF73" s="1"/>
      <c r="AG73" s="1"/>
      <c r="AH73" s="1"/>
      <c r="AI73" s="1"/>
      <c r="AJ73" s="1"/>
      <c r="AK73" s="54"/>
      <c r="AL73" s="54"/>
      <c r="AM73" s="54"/>
      <c r="AN73" s="54"/>
      <c r="AO73" s="54"/>
      <c r="AP73" s="54"/>
      <c r="AQ73" s="54"/>
      <c r="AR73" s="54"/>
      <c r="AS73" s="54"/>
      <c r="AT73" s="54"/>
      <c r="AU73" s="54"/>
      <c r="AV73" s="54"/>
      <c r="AW73" s="54"/>
      <c r="AX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row>
    <row r="74" spans="1:83" ht="18" customHeight="1" x14ac:dyDescent="0.2">
      <c r="A74" s="31">
        <v>70</v>
      </c>
      <c r="B74" s="445"/>
      <c r="C74" s="446"/>
      <c r="D74" s="458"/>
      <c r="E74" s="453"/>
      <c r="F74" s="453"/>
      <c r="G74" s="453"/>
      <c r="H74" s="448"/>
      <c r="I74" s="448"/>
      <c r="J74" s="448"/>
      <c r="K74" s="448"/>
      <c r="L74" s="549" t="str">
        <f t="shared" si="6"/>
        <v/>
      </c>
      <c r="M74" s="549" t="str">
        <f t="shared" si="7"/>
        <v/>
      </c>
      <c r="N74" s="455" t="str">
        <f>'English Scores- Leveled papers'!E76</f>
        <v/>
      </c>
      <c r="O74" s="449"/>
      <c r="P74" s="449"/>
      <c r="Q74" s="449"/>
      <c r="R74" s="456" t="str">
        <f>'Writing Scores'!C73</f>
        <v/>
      </c>
      <c r="S74" s="454" t="str">
        <f t="shared" si="5"/>
        <v/>
      </c>
      <c r="T74" s="450"/>
      <c r="U74" s="450"/>
      <c r="V74" s="457" t="str">
        <f>IFERROR('Math Scores'!D78,"")</f>
        <v/>
      </c>
      <c r="W74" s="454" t="str">
        <f t="shared" si="8"/>
        <v/>
      </c>
      <c r="X74" s="564" t="str">
        <f>IF(B74="","",IF(('Cover Sheet'!$AC$6="1st"),"",IF(('Cover Sheet'!$AC$6="2nd"),"",IF(('Cover Sheet'!$AC$6="3rd"),"",IF(('Cover Sheet'!$AC$6="4th"),"",IF(('Cover Sheet'!$AC$6="5th"),"",IF(('Cover Sheet'!$AC$6="6th"),'Eng GLA 6th, 7th, 8th'!D77,IF(('Cover Sheet'!$AC$6="7th"),'Eng GLA 6th, 7th, 8th'!AQ77,IF(('Cover Sheet'!$AC$6="8th"),'Eng GLA 6th, 7th, 8th'!CG77,"ERROR")))))))))</f>
        <v/>
      </c>
      <c r="Y74" s="451"/>
      <c r="Z74" s="452"/>
      <c r="AA74" s="1"/>
      <c r="AB74" s="56"/>
      <c r="AC74" s="1"/>
      <c r="AD74" s="1"/>
      <c r="AE74" s="1"/>
      <c r="AF74" s="1"/>
      <c r="AG74" s="1"/>
      <c r="AH74" s="1"/>
      <c r="AI74" s="1"/>
      <c r="AJ74" s="1"/>
      <c r="AK74" s="54"/>
      <c r="AL74" s="54"/>
      <c r="AM74" s="54"/>
      <c r="AN74" s="54"/>
      <c r="AO74" s="54"/>
      <c r="AP74" s="54"/>
      <c r="AQ74" s="54"/>
      <c r="AR74" s="54"/>
      <c r="AS74" s="54"/>
      <c r="AT74" s="54"/>
      <c r="AU74" s="54"/>
      <c r="AV74" s="54"/>
      <c r="AW74" s="54"/>
      <c r="AX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row>
    <row r="75" spans="1:83" ht="18" customHeight="1" x14ac:dyDescent="0.2">
      <c r="A75" s="31">
        <v>71</v>
      </c>
      <c r="B75" s="445"/>
      <c r="C75" s="446"/>
      <c r="D75" s="458"/>
      <c r="E75" s="453"/>
      <c r="F75" s="453"/>
      <c r="G75" s="453"/>
      <c r="H75" s="448"/>
      <c r="I75" s="448"/>
      <c r="J75" s="448"/>
      <c r="K75" s="448"/>
      <c r="L75" s="549" t="str">
        <f t="shared" si="6"/>
        <v/>
      </c>
      <c r="M75" s="549" t="str">
        <f t="shared" si="7"/>
        <v/>
      </c>
      <c r="N75" s="455" t="str">
        <f>'English Scores- Leveled papers'!E77</f>
        <v/>
      </c>
      <c r="O75" s="449"/>
      <c r="P75" s="449"/>
      <c r="Q75" s="449"/>
      <c r="R75" s="456" t="str">
        <f>'Writing Scores'!C74</f>
        <v/>
      </c>
      <c r="S75" s="454" t="str">
        <f t="shared" si="5"/>
        <v/>
      </c>
      <c r="T75" s="450"/>
      <c r="U75" s="450"/>
      <c r="V75" s="457" t="str">
        <f>IFERROR('Math Scores'!D79,"")</f>
        <v/>
      </c>
      <c r="W75" s="454" t="str">
        <f t="shared" si="8"/>
        <v/>
      </c>
      <c r="X75" s="564" t="str">
        <f>IF(B75="","",IF(('Cover Sheet'!$AC$6="1st"),"",IF(('Cover Sheet'!$AC$6="2nd"),"",IF(('Cover Sheet'!$AC$6="3rd"),"",IF(('Cover Sheet'!$AC$6="4th"),"",IF(('Cover Sheet'!$AC$6="5th"),"",IF(('Cover Sheet'!$AC$6="6th"),'Eng GLA 6th, 7th, 8th'!D78,IF(('Cover Sheet'!$AC$6="7th"),'Eng GLA 6th, 7th, 8th'!AQ78,IF(('Cover Sheet'!$AC$6="8th"),'Eng GLA 6th, 7th, 8th'!CG78,"ERROR")))))))))</f>
        <v/>
      </c>
      <c r="Y75" s="451"/>
      <c r="Z75" s="452"/>
      <c r="AA75" s="1"/>
      <c r="AB75" s="56"/>
      <c r="AC75" s="1"/>
      <c r="AD75" s="1"/>
      <c r="AE75" s="1"/>
      <c r="AF75" s="1"/>
      <c r="AG75" s="1"/>
      <c r="AH75" s="1"/>
      <c r="AI75" s="1"/>
      <c r="AJ75" s="1"/>
      <c r="AK75" s="54"/>
      <c r="AL75" s="54"/>
      <c r="AM75" s="54"/>
      <c r="AN75" s="54"/>
      <c r="AO75" s="54"/>
      <c r="AP75" s="54"/>
      <c r="AQ75" s="54"/>
      <c r="AR75" s="54"/>
      <c r="AS75" s="54"/>
      <c r="AT75" s="54"/>
      <c r="AU75" s="54"/>
      <c r="AV75" s="54"/>
      <c r="AW75" s="54"/>
      <c r="AX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row>
    <row r="76" spans="1:83" ht="18" customHeight="1" x14ac:dyDescent="0.2">
      <c r="A76" s="31">
        <v>72</v>
      </c>
      <c r="B76" s="445"/>
      <c r="C76" s="446"/>
      <c r="D76" s="458"/>
      <c r="E76" s="453"/>
      <c r="F76" s="453"/>
      <c r="G76" s="453"/>
      <c r="H76" s="448"/>
      <c r="I76" s="448"/>
      <c r="J76" s="448"/>
      <c r="K76" s="448"/>
      <c r="L76" s="549" t="str">
        <f t="shared" si="6"/>
        <v/>
      </c>
      <c r="M76" s="549" t="str">
        <f t="shared" si="7"/>
        <v/>
      </c>
      <c r="N76" s="455" t="str">
        <f>'English Scores- Leveled papers'!E78</f>
        <v/>
      </c>
      <c r="O76" s="449"/>
      <c r="P76" s="449"/>
      <c r="Q76" s="449"/>
      <c r="R76" s="456" t="str">
        <f>'Writing Scores'!C75</f>
        <v/>
      </c>
      <c r="S76" s="454" t="str">
        <f t="shared" si="5"/>
        <v/>
      </c>
      <c r="T76" s="450"/>
      <c r="U76" s="450"/>
      <c r="V76" s="457" t="str">
        <f>IFERROR('Math Scores'!D80,"")</f>
        <v/>
      </c>
      <c r="W76" s="454" t="str">
        <f t="shared" si="8"/>
        <v/>
      </c>
      <c r="X76" s="564" t="str">
        <f>IF(B76="","",IF(('Cover Sheet'!$AC$6="1st"),"",IF(('Cover Sheet'!$AC$6="2nd"),"",IF(('Cover Sheet'!$AC$6="3rd"),"",IF(('Cover Sheet'!$AC$6="4th"),"",IF(('Cover Sheet'!$AC$6="5th"),"",IF(('Cover Sheet'!$AC$6="6th"),'Eng GLA 6th, 7th, 8th'!D79,IF(('Cover Sheet'!$AC$6="7th"),'Eng GLA 6th, 7th, 8th'!AQ79,IF(('Cover Sheet'!$AC$6="8th"),'Eng GLA 6th, 7th, 8th'!CG79,"ERROR")))))))))</f>
        <v/>
      </c>
      <c r="Y76" s="451"/>
      <c r="Z76" s="452"/>
      <c r="AA76" s="1"/>
      <c r="AB76" s="56"/>
      <c r="AC76" s="1"/>
      <c r="AD76" s="1"/>
      <c r="AE76" s="1"/>
      <c r="AF76" s="1"/>
      <c r="AG76" s="1"/>
      <c r="AH76" s="1"/>
      <c r="AI76" s="1"/>
      <c r="AJ76" s="1"/>
      <c r="AK76" s="54"/>
      <c r="AL76" s="54"/>
      <c r="AM76" s="54"/>
      <c r="AN76" s="54"/>
      <c r="AO76" s="54"/>
      <c r="AP76" s="54"/>
      <c r="AQ76" s="54"/>
      <c r="AR76" s="54"/>
      <c r="AS76" s="54"/>
      <c r="AT76" s="54"/>
      <c r="AU76" s="54"/>
      <c r="AV76" s="54"/>
      <c r="AW76" s="54"/>
      <c r="AX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row>
    <row r="77" spans="1:83" ht="18" customHeight="1" x14ac:dyDescent="0.2">
      <c r="A77" s="31">
        <v>73</v>
      </c>
      <c r="B77" s="445"/>
      <c r="C77" s="446"/>
      <c r="D77" s="458"/>
      <c r="E77" s="453"/>
      <c r="F77" s="453"/>
      <c r="G77" s="453"/>
      <c r="H77" s="448"/>
      <c r="I77" s="448"/>
      <c r="J77" s="448"/>
      <c r="K77" s="448"/>
      <c r="L77" s="549" t="str">
        <f t="shared" si="6"/>
        <v/>
      </c>
      <c r="M77" s="549" t="str">
        <f t="shared" si="7"/>
        <v/>
      </c>
      <c r="N77" s="455" t="str">
        <f>'English Scores- Leveled papers'!E79</f>
        <v/>
      </c>
      <c r="O77" s="449"/>
      <c r="P77" s="449"/>
      <c r="Q77" s="449"/>
      <c r="R77" s="456" t="str">
        <f>'Writing Scores'!C76</f>
        <v/>
      </c>
      <c r="S77" s="454" t="str">
        <f t="shared" si="5"/>
        <v/>
      </c>
      <c r="T77" s="450"/>
      <c r="U77" s="450"/>
      <c r="V77" s="457" t="str">
        <f>IFERROR('Math Scores'!D81,"")</f>
        <v/>
      </c>
      <c r="W77" s="454" t="str">
        <f t="shared" si="8"/>
        <v/>
      </c>
      <c r="X77" s="564" t="str">
        <f>IF(B77="","",IF(('Cover Sheet'!$AC$6="1st"),"",IF(('Cover Sheet'!$AC$6="2nd"),"",IF(('Cover Sheet'!$AC$6="3rd"),"",IF(('Cover Sheet'!$AC$6="4th"),"",IF(('Cover Sheet'!$AC$6="5th"),"",IF(('Cover Sheet'!$AC$6="6th"),'Eng GLA 6th, 7th, 8th'!D80,IF(('Cover Sheet'!$AC$6="7th"),'Eng GLA 6th, 7th, 8th'!AQ80,IF(('Cover Sheet'!$AC$6="8th"),'Eng GLA 6th, 7th, 8th'!CG80,"ERROR")))))))))</f>
        <v/>
      </c>
      <c r="Y77" s="451"/>
      <c r="Z77" s="452"/>
      <c r="AA77" s="1"/>
      <c r="AB77" s="56"/>
      <c r="AC77" s="1"/>
      <c r="AD77" s="1"/>
      <c r="AE77" s="1"/>
      <c r="AF77" s="1"/>
      <c r="AG77" s="1"/>
      <c r="AH77" s="1"/>
      <c r="AI77" s="1"/>
      <c r="AJ77" s="1"/>
      <c r="AK77" s="54"/>
      <c r="AL77" s="54"/>
      <c r="AM77" s="54"/>
      <c r="AN77" s="54"/>
      <c r="AO77" s="54"/>
      <c r="AP77" s="54"/>
      <c r="AQ77" s="54"/>
      <c r="AR77" s="54"/>
      <c r="AS77" s="54"/>
      <c r="AT77" s="54"/>
      <c r="AU77" s="54"/>
      <c r="AV77" s="54"/>
      <c r="AW77" s="54"/>
      <c r="AX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row>
    <row r="78" spans="1:83" ht="18" customHeight="1" x14ac:dyDescent="0.2">
      <c r="A78" s="31">
        <v>74</v>
      </c>
      <c r="B78" s="445"/>
      <c r="C78" s="446"/>
      <c r="D78" s="458"/>
      <c r="E78" s="453"/>
      <c r="F78" s="453"/>
      <c r="G78" s="453"/>
      <c r="H78" s="448"/>
      <c r="I78" s="448"/>
      <c r="J78" s="448"/>
      <c r="K78" s="448"/>
      <c r="L78" s="549" t="str">
        <f t="shared" si="6"/>
        <v/>
      </c>
      <c r="M78" s="549" t="str">
        <f t="shared" si="7"/>
        <v/>
      </c>
      <c r="N78" s="455" t="str">
        <f>'English Scores- Leveled papers'!E80</f>
        <v/>
      </c>
      <c r="O78" s="449"/>
      <c r="P78" s="449"/>
      <c r="Q78" s="449"/>
      <c r="R78" s="456" t="str">
        <f>'Writing Scores'!C77</f>
        <v/>
      </c>
      <c r="S78" s="454" t="str">
        <f t="shared" si="5"/>
        <v/>
      </c>
      <c r="T78" s="450"/>
      <c r="U78" s="450"/>
      <c r="V78" s="457" t="str">
        <f>IFERROR('Math Scores'!D82,"")</f>
        <v/>
      </c>
      <c r="W78" s="454" t="str">
        <f t="shared" si="8"/>
        <v/>
      </c>
      <c r="X78" s="564" t="str">
        <f>IF(B78="","",IF(('Cover Sheet'!$AC$6="1st"),"",IF(('Cover Sheet'!$AC$6="2nd"),"",IF(('Cover Sheet'!$AC$6="3rd"),"",IF(('Cover Sheet'!$AC$6="4th"),"",IF(('Cover Sheet'!$AC$6="5th"),"",IF(('Cover Sheet'!$AC$6="6th"),'Eng GLA 6th, 7th, 8th'!D81,IF(('Cover Sheet'!$AC$6="7th"),'Eng GLA 6th, 7th, 8th'!AQ81,IF(('Cover Sheet'!$AC$6="8th"),'Eng GLA 6th, 7th, 8th'!CG81,"ERROR")))))))))</f>
        <v/>
      </c>
      <c r="Y78" s="451"/>
      <c r="Z78" s="452"/>
      <c r="AA78" s="1"/>
      <c r="AB78" s="56"/>
      <c r="AC78" s="1"/>
      <c r="AD78" s="1"/>
      <c r="AE78" s="1"/>
      <c r="AF78" s="1"/>
      <c r="AG78" s="1"/>
      <c r="AH78" s="1"/>
      <c r="AI78" s="1"/>
      <c r="AJ78" s="1"/>
      <c r="AK78" s="54"/>
      <c r="AL78" s="54"/>
      <c r="AM78" s="54"/>
      <c r="AN78" s="54"/>
      <c r="AO78" s="54"/>
      <c r="AP78" s="54"/>
      <c r="AQ78" s="54"/>
      <c r="AR78" s="54"/>
      <c r="AS78" s="54"/>
      <c r="AT78" s="54"/>
      <c r="AU78" s="54"/>
      <c r="AV78" s="54"/>
      <c r="AW78" s="54"/>
      <c r="AX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row>
    <row r="79" spans="1:83" ht="18" customHeight="1" x14ac:dyDescent="0.2">
      <c r="A79" s="31">
        <v>75</v>
      </c>
      <c r="B79" s="445"/>
      <c r="C79" s="446"/>
      <c r="D79" s="458"/>
      <c r="E79" s="453"/>
      <c r="F79" s="453"/>
      <c r="G79" s="453"/>
      <c r="H79" s="448"/>
      <c r="I79" s="448"/>
      <c r="J79" s="448"/>
      <c r="K79" s="448"/>
      <c r="L79" s="549" t="str">
        <f t="shared" si="6"/>
        <v/>
      </c>
      <c r="M79" s="549" t="str">
        <f t="shared" si="7"/>
        <v/>
      </c>
      <c r="N79" s="455" t="str">
        <f>'English Scores- Leveled papers'!E81</f>
        <v/>
      </c>
      <c r="O79" s="449"/>
      <c r="P79" s="449"/>
      <c r="Q79" s="449"/>
      <c r="R79" s="456" t="str">
        <f>'Writing Scores'!C78</f>
        <v/>
      </c>
      <c r="S79" s="454" t="str">
        <f t="shared" si="5"/>
        <v/>
      </c>
      <c r="T79" s="450"/>
      <c r="U79" s="450"/>
      <c r="V79" s="457" t="str">
        <f>IFERROR('Math Scores'!D83,"")</f>
        <v/>
      </c>
      <c r="W79" s="454" t="str">
        <f t="shared" si="8"/>
        <v/>
      </c>
      <c r="X79" s="564" t="str">
        <f>IF(B79="","",IF(('Cover Sheet'!$AC$6="1st"),"",IF(('Cover Sheet'!$AC$6="2nd"),"",IF(('Cover Sheet'!$AC$6="3rd"),"",IF(('Cover Sheet'!$AC$6="4th"),"",IF(('Cover Sheet'!$AC$6="5th"),"",IF(('Cover Sheet'!$AC$6="6th"),'Eng GLA 6th, 7th, 8th'!D82,IF(('Cover Sheet'!$AC$6="7th"),'Eng GLA 6th, 7th, 8th'!AQ82,IF(('Cover Sheet'!$AC$6="8th"),'Eng GLA 6th, 7th, 8th'!CG82,"ERROR")))))))))</f>
        <v/>
      </c>
      <c r="Y79" s="451"/>
      <c r="Z79" s="452"/>
      <c r="AA79" s="1"/>
      <c r="AB79" s="56"/>
      <c r="AC79" s="1"/>
      <c r="AD79" s="1"/>
      <c r="AE79" s="1"/>
      <c r="AF79" s="1"/>
      <c r="AG79" s="1"/>
      <c r="AH79" s="1"/>
      <c r="AI79" s="1"/>
      <c r="AJ79" s="1"/>
      <c r="AK79" s="54"/>
      <c r="AL79" s="54"/>
      <c r="AM79" s="54"/>
      <c r="AN79" s="54"/>
      <c r="AO79" s="54"/>
      <c r="AP79" s="54"/>
      <c r="AQ79" s="54"/>
      <c r="AR79" s="54"/>
      <c r="AS79" s="54"/>
      <c r="AT79" s="54"/>
      <c r="AU79" s="54"/>
      <c r="AV79" s="54"/>
      <c r="AW79" s="54"/>
      <c r="AX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row>
    <row r="80" spans="1:83" ht="18" customHeight="1" x14ac:dyDescent="0.2">
      <c r="A80" s="31">
        <v>76</v>
      </c>
      <c r="B80" s="445"/>
      <c r="C80" s="446"/>
      <c r="D80" s="458"/>
      <c r="E80" s="453"/>
      <c r="F80" s="453"/>
      <c r="G80" s="453"/>
      <c r="H80" s="448"/>
      <c r="I80" s="448"/>
      <c r="J80" s="448"/>
      <c r="K80" s="448"/>
      <c r="L80" s="549" t="str">
        <f t="shared" si="6"/>
        <v/>
      </c>
      <c r="M80" s="549" t="str">
        <f t="shared" si="7"/>
        <v/>
      </c>
      <c r="N80" s="455" t="str">
        <f>'English Scores- Leveled papers'!E82</f>
        <v/>
      </c>
      <c r="O80" s="449"/>
      <c r="P80" s="449"/>
      <c r="Q80" s="449"/>
      <c r="R80" s="456" t="str">
        <f>'Writing Scores'!C79</f>
        <v/>
      </c>
      <c r="S80" s="454" t="str">
        <f t="shared" si="5"/>
        <v/>
      </c>
      <c r="T80" s="450"/>
      <c r="U80" s="450"/>
      <c r="V80" s="457" t="str">
        <f>IFERROR('Math Scores'!D84,"")</f>
        <v/>
      </c>
      <c r="W80" s="454" t="str">
        <f t="shared" si="8"/>
        <v/>
      </c>
      <c r="X80" s="564" t="str">
        <f>IF(B80="","",IF(('Cover Sheet'!$AC$6="1st"),"",IF(('Cover Sheet'!$AC$6="2nd"),"",IF(('Cover Sheet'!$AC$6="3rd"),"",IF(('Cover Sheet'!$AC$6="4th"),"",IF(('Cover Sheet'!$AC$6="5th"),"",IF(('Cover Sheet'!$AC$6="6th"),'Eng GLA 6th, 7th, 8th'!D83,IF(('Cover Sheet'!$AC$6="7th"),'Eng GLA 6th, 7th, 8th'!AQ83,IF(('Cover Sheet'!$AC$6="8th"),'Eng GLA 6th, 7th, 8th'!CG83,"ERROR")))))))))</f>
        <v/>
      </c>
      <c r="Y80" s="451"/>
      <c r="Z80" s="452"/>
      <c r="AA80" s="1"/>
      <c r="AB80" s="56"/>
      <c r="AC80" s="1"/>
      <c r="AD80" s="1"/>
      <c r="AE80" s="1"/>
      <c r="AF80" s="1"/>
      <c r="AG80" s="1"/>
      <c r="AH80" s="1"/>
      <c r="AI80" s="1"/>
      <c r="AJ80" s="1"/>
      <c r="AK80" s="54"/>
      <c r="AL80" s="54"/>
      <c r="AM80" s="54"/>
      <c r="AN80" s="54"/>
      <c r="AO80" s="54"/>
      <c r="AP80" s="54"/>
      <c r="AQ80" s="54"/>
      <c r="AR80" s="54"/>
      <c r="AS80" s="54"/>
      <c r="AT80" s="54"/>
      <c r="AU80" s="54"/>
      <c r="AV80" s="54"/>
      <c r="AW80" s="54"/>
      <c r="AX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row>
    <row r="81" spans="1:83" ht="18" customHeight="1" x14ac:dyDescent="0.2">
      <c r="A81" s="31">
        <v>77</v>
      </c>
      <c r="B81" s="445"/>
      <c r="C81" s="446"/>
      <c r="D81" s="458"/>
      <c r="E81" s="453"/>
      <c r="F81" s="453"/>
      <c r="G81" s="453"/>
      <c r="H81" s="448"/>
      <c r="I81" s="448"/>
      <c r="J81" s="448"/>
      <c r="K81" s="448"/>
      <c r="L81" s="549" t="str">
        <f t="shared" si="6"/>
        <v/>
      </c>
      <c r="M81" s="549" t="str">
        <f t="shared" si="7"/>
        <v/>
      </c>
      <c r="N81" s="455" t="str">
        <f>'English Scores- Leveled papers'!E83</f>
        <v/>
      </c>
      <c r="O81" s="449"/>
      <c r="P81" s="449"/>
      <c r="Q81" s="449"/>
      <c r="R81" s="456" t="str">
        <f>'Writing Scores'!C80</f>
        <v/>
      </c>
      <c r="S81" s="454" t="str">
        <f t="shared" si="5"/>
        <v/>
      </c>
      <c r="T81" s="450"/>
      <c r="U81" s="450"/>
      <c r="V81" s="457" t="str">
        <f>IFERROR('Math Scores'!D85,"")</f>
        <v/>
      </c>
      <c r="W81" s="454" t="str">
        <f t="shared" si="8"/>
        <v/>
      </c>
      <c r="X81" s="564" t="str">
        <f>IF(B81="","",IF(('Cover Sheet'!$AC$6="1st"),"",IF(('Cover Sheet'!$AC$6="2nd"),"",IF(('Cover Sheet'!$AC$6="3rd"),"",IF(('Cover Sheet'!$AC$6="4th"),"",IF(('Cover Sheet'!$AC$6="5th"),"",IF(('Cover Sheet'!$AC$6="6th"),'Eng GLA 6th, 7th, 8th'!D84,IF(('Cover Sheet'!$AC$6="7th"),'Eng GLA 6th, 7th, 8th'!AQ84,IF(('Cover Sheet'!$AC$6="8th"),'Eng GLA 6th, 7th, 8th'!CG84,"ERROR")))))))))</f>
        <v/>
      </c>
      <c r="Y81" s="451"/>
      <c r="Z81" s="452"/>
      <c r="AA81" s="1"/>
      <c r="AB81" s="56"/>
      <c r="AC81" s="1"/>
      <c r="AD81" s="1"/>
      <c r="AE81" s="1"/>
      <c r="AF81" s="1"/>
      <c r="AG81" s="1"/>
      <c r="AH81" s="1"/>
      <c r="AI81" s="1"/>
      <c r="AJ81" s="1"/>
      <c r="AK81" s="54"/>
      <c r="AL81" s="54"/>
      <c r="AM81" s="54"/>
      <c r="AN81" s="54"/>
      <c r="AO81" s="54"/>
      <c r="AP81" s="54"/>
      <c r="AQ81" s="54"/>
      <c r="AR81" s="54"/>
      <c r="AS81" s="54"/>
      <c r="AT81" s="54"/>
      <c r="AU81" s="54"/>
      <c r="AV81" s="54"/>
      <c r="AW81" s="54"/>
      <c r="AX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row>
    <row r="82" spans="1:83" ht="18" customHeight="1" x14ac:dyDescent="0.2">
      <c r="A82" s="31">
        <v>78</v>
      </c>
      <c r="B82" s="445"/>
      <c r="C82" s="446"/>
      <c r="D82" s="458"/>
      <c r="E82" s="453"/>
      <c r="F82" s="453"/>
      <c r="G82" s="453"/>
      <c r="H82" s="448"/>
      <c r="I82" s="448"/>
      <c r="J82" s="448"/>
      <c r="K82" s="448"/>
      <c r="L82" s="549" t="str">
        <f t="shared" si="6"/>
        <v/>
      </c>
      <c r="M82" s="549" t="str">
        <f t="shared" si="7"/>
        <v/>
      </c>
      <c r="N82" s="455" t="str">
        <f>'English Scores- Leveled papers'!E84</f>
        <v/>
      </c>
      <c r="O82" s="449"/>
      <c r="P82" s="449"/>
      <c r="Q82" s="449"/>
      <c r="R82" s="456" t="str">
        <f>'Writing Scores'!C81</f>
        <v/>
      </c>
      <c r="S82" s="454" t="str">
        <f t="shared" si="5"/>
        <v/>
      </c>
      <c r="T82" s="450"/>
      <c r="U82" s="450"/>
      <c r="V82" s="457" t="str">
        <f>IFERROR('Math Scores'!D86,"")</f>
        <v/>
      </c>
      <c r="W82" s="454" t="str">
        <f t="shared" si="8"/>
        <v/>
      </c>
      <c r="X82" s="564" t="str">
        <f>IF(B82="","",IF(('Cover Sheet'!$AC$6="1st"),"",IF(('Cover Sheet'!$AC$6="2nd"),"",IF(('Cover Sheet'!$AC$6="3rd"),"",IF(('Cover Sheet'!$AC$6="4th"),"",IF(('Cover Sheet'!$AC$6="5th"),"",IF(('Cover Sheet'!$AC$6="6th"),'Eng GLA 6th, 7th, 8th'!D85,IF(('Cover Sheet'!$AC$6="7th"),'Eng GLA 6th, 7th, 8th'!AQ85,IF(('Cover Sheet'!$AC$6="8th"),'Eng GLA 6th, 7th, 8th'!CG85,"ERROR")))))))))</f>
        <v/>
      </c>
      <c r="Y82" s="451"/>
      <c r="Z82" s="452"/>
      <c r="AA82" s="1"/>
      <c r="AB82" s="56"/>
      <c r="AC82" s="1"/>
      <c r="AD82" s="1"/>
      <c r="AE82" s="1"/>
      <c r="AF82" s="1"/>
      <c r="AG82" s="1"/>
      <c r="AH82" s="1"/>
      <c r="AI82" s="1"/>
      <c r="AJ82" s="1"/>
      <c r="AK82" s="54"/>
      <c r="AL82" s="54"/>
      <c r="AM82" s="54"/>
      <c r="AN82" s="54"/>
      <c r="AO82" s="54"/>
      <c r="AP82" s="54"/>
      <c r="AQ82" s="54"/>
      <c r="AR82" s="54"/>
      <c r="AS82" s="54"/>
      <c r="AT82" s="54"/>
      <c r="AU82" s="54"/>
      <c r="AV82" s="54"/>
      <c r="AW82" s="54"/>
      <c r="AX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row>
    <row r="83" spans="1:83" ht="18" customHeight="1" x14ac:dyDescent="0.2">
      <c r="A83" s="31">
        <v>79</v>
      </c>
      <c r="B83" s="445"/>
      <c r="C83" s="446"/>
      <c r="D83" s="458"/>
      <c r="E83" s="453"/>
      <c r="F83" s="453"/>
      <c r="G83" s="453"/>
      <c r="H83" s="448"/>
      <c r="I83" s="448"/>
      <c r="J83" s="448"/>
      <c r="K83" s="448"/>
      <c r="L83" s="549" t="str">
        <f t="shared" si="6"/>
        <v/>
      </c>
      <c r="M83" s="549" t="str">
        <f t="shared" si="7"/>
        <v/>
      </c>
      <c r="N83" s="455" t="str">
        <f>'English Scores- Leveled papers'!E85</f>
        <v/>
      </c>
      <c r="O83" s="449"/>
      <c r="P83" s="449"/>
      <c r="Q83" s="449"/>
      <c r="R83" s="456" t="str">
        <f>'Writing Scores'!C82</f>
        <v/>
      </c>
      <c r="S83" s="454" t="str">
        <f t="shared" si="5"/>
        <v/>
      </c>
      <c r="T83" s="450"/>
      <c r="U83" s="450"/>
      <c r="V83" s="457" t="str">
        <f>IFERROR('Math Scores'!D87,"")</f>
        <v/>
      </c>
      <c r="W83" s="454" t="str">
        <f t="shared" si="8"/>
        <v/>
      </c>
      <c r="X83" s="564" t="str">
        <f>IF(B83="","",IF(('Cover Sheet'!$AC$6="1st"),"",IF(('Cover Sheet'!$AC$6="2nd"),"",IF(('Cover Sheet'!$AC$6="3rd"),"",IF(('Cover Sheet'!$AC$6="4th"),"",IF(('Cover Sheet'!$AC$6="5th"),"",IF(('Cover Sheet'!$AC$6="6th"),'Eng GLA 6th, 7th, 8th'!D86,IF(('Cover Sheet'!$AC$6="7th"),'Eng GLA 6th, 7th, 8th'!AQ86,IF(('Cover Sheet'!$AC$6="8th"),'Eng GLA 6th, 7th, 8th'!CG86,"ERROR")))))))))</f>
        <v/>
      </c>
      <c r="Y83" s="451"/>
      <c r="Z83" s="452"/>
      <c r="AA83" s="1"/>
      <c r="AB83" s="56"/>
      <c r="AC83" s="1"/>
      <c r="AD83" s="1"/>
      <c r="AE83" s="1"/>
      <c r="AF83" s="1"/>
      <c r="AG83" s="1"/>
      <c r="AH83" s="1"/>
      <c r="AI83" s="1"/>
      <c r="AJ83" s="1"/>
      <c r="AK83" s="54"/>
      <c r="AL83" s="54"/>
      <c r="AM83" s="54"/>
      <c r="AN83" s="54"/>
      <c r="AO83" s="54"/>
      <c r="AP83" s="54"/>
      <c r="AQ83" s="54"/>
      <c r="AR83" s="54"/>
      <c r="AS83" s="54"/>
      <c r="AT83" s="54"/>
      <c r="AU83" s="54"/>
      <c r="AV83" s="54"/>
      <c r="AW83" s="54"/>
      <c r="AX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row>
    <row r="84" spans="1:83" ht="18" customHeight="1" x14ac:dyDescent="0.2">
      <c r="A84" s="31">
        <v>80</v>
      </c>
      <c r="B84" s="445"/>
      <c r="C84" s="446"/>
      <c r="D84" s="458"/>
      <c r="E84" s="453"/>
      <c r="F84" s="453"/>
      <c r="G84" s="453"/>
      <c r="H84" s="448"/>
      <c r="I84" s="448"/>
      <c r="J84" s="448"/>
      <c r="K84" s="448"/>
      <c r="L84" s="549" t="str">
        <f t="shared" si="6"/>
        <v/>
      </c>
      <c r="M84" s="549" t="str">
        <f t="shared" si="7"/>
        <v/>
      </c>
      <c r="N84" s="455" t="str">
        <f>'English Scores- Leveled papers'!E86</f>
        <v/>
      </c>
      <c r="O84" s="449"/>
      <c r="P84" s="449"/>
      <c r="Q84" s="449"/>
      <c r="R84" s="456" t="str">
        <f>'Writing Scores'!C83</f>
        <v/>
      </c>
      <c r="S84" s="454" t="str">
        <f t="shared" si="5"/>
        <v/>
      </c>
      <c r="T84" s="450"/>
      <c r="U84" s="450"/>
      <c r="V84" s="457" t="str">
        <f>IFERROR('Math Scores'!D88,"")</f>
        <v/>
      </c>
      <c r="W84" s="454" t="str">
        <f t="shared" si="8"/>
        <v/>
      </c>
      <c r="X84" s="564" t="str">
        <f>IF(B84="","",IF(('Cover Sheet'!$AC$6="1st"),"",IF(('Cover Sheet'!$AC$6="2nd"),"",IF(('Cover Sheet'!$AC$6="3rd"),"",IF(('Cover Sheet'!$AC$6="4th"),"",IF(('Cover Sheet'!$AC$6="5th"),"",IF(('Cover Sheet'!$AC$6="6th"),'Eng GLA 6th, 7th, 8th'!D87,IF(('Cover Sheet'!$AC$6="7th"),'Eng GLA 6th, 7th, 8th'!AQ87,IF(('Cover Sheet'!$AC$6="8th"),'Eng GLA 6th, 7th, 8th'!CG87,"ERROR")))))))))</f>
        <v/>
      </c>
      <c r="Y84" s="451"/>
      <c r="Z84" s="452"/>
      <c r="AA84" s="1"/>
      <c r="AB84" s="56"/>
      <c r="AC84" s="1"/>
      <c r="AD84" s="1"/>
      <c r="AE84" s="1"/>
      <c r="AF84" s="1"/>
      <c r="AG84" s="1"/>
      <c r="AH84" s="1"/>
      <c r="AI84" s="1"/>
      <c r="AJ84" s="1"/>
      <c r="AK84" s="54"/>
      <c r="AL84" s="54"/>
      <c r="AM84" s="54"/>
      <c r="AN84" s="54"/>
      <c r="AO84" s="54"/>
      <c r="AP84" s="54"/>
      <c r="AQ84" s="54"/>
      <c r="AR84" s="54"/>
      <c r="AS84" s="54"/>
      <c r="AT84" s="54"/>
      <c r="AU84" s="54"/>
      <c r="AV84" s="54"/>
      <c r="AW84" s="54"/>
      <c r="AX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row>
    <row r="85" spans="1:83" ht="18" customHeight="1" x14ac:dyDescent="0.2">
      <c r="A85" s="31">
        <v>81</v>
      </c>
      <c r="B85" s="445"/>
      <c r="C85" s="446"/>
      <c r="D85" s="458"/>
      <c r="E85" s="453"/>
      <c r="F85" s="453"/>
      <c r="G85" s="453"/>
      <c r="H85" s="448"/>
      <c r="I85" s="448"/>
      <c r="J85" s="448"/>
      <c r="K85" s="448"/>
      <c r="L85" s="549" t="str">
        <f t="shared" si="6"/>
        <v/>
      </c>
      <c r="M85" s="549" t="str">
        <f t="shared" si="7"/>
        <v/>
      </c>
      <c r="N85" s="455" t="str">
        <f>'English Scores- Leveled papers'!E87</f>
        <v/>
      </c>
      <c r="O85" s="449"/>
      <c r="P85" s="449"/>
      <c r="Q85" s="449"/>
      <c r="R85" s="456" t="str">
        <f>'Writing Scores'!C84</f>
        <v/>
      </c>
      <c r="S85" s="454" t="str">
        <f t="shared" si="5"/>
        <v/>
      </c>
      <c r="T85" s="450"/>
      <c r="U85" s="450"/>
      <c r="V85" s="457" t="str">
        <f>IFERROR('Math Scores'!D89,"")</f>
        <v/>
      </c>
      <c r="W85" s="454" t="str">
        <f t="shared" si="8"/>
        <v/>
      </c>
      <c r="X85" s="564" t="str">
        <f>IF(B85="","",IF(('Cover Sheet'!$AC$6="1st"),"",IF(('Cover Sheet'!$AC$6="2nd"),"",IF(('Cover Sheet'!$AC$6="3rd"),"",IF(('Cover Sheet'!$AC$6="4th"),"",IF(('Cover Sheet'!$AC$6="5th"),"",IF(('Cover Sheet'!$AC$6="6th"),'Eng GLA 6th, 7th, 8th'!D88,IF(('Cover Sheet'!$AC$6="7th"),'Eng GLA 6th, 7th, 8th'!AQ88,IF(('Cover Sheet'!$AC$6="8th"),'Eng GLA 6th, 7th, 8th'!CG88,"ERROR")))))))))</f>
        <v/>
      </c>
      <c r="Y85" s="451"/>
      <c r="Z85" s="452"/>
      <c r="AA85" s="1"/>
      <c r="AB85" s="56"/>
      <c r="AC85" s="1"/>
      <c r="AD85" s="1"/>
      <c r="AE85" s="1"/>
      <c r="AF85" s="1"/>
      <c r="AG85" s="1"/>
      <c r="AH85" s="1"/>
      <c r="AI85" s="1"/>
      <c r="AJ85" s="1"/>
      <c r="AK85" s="54"/>
      <c r="AL85" s="54"/>
      <c r="AM85" s="54"/>
      <c r="AN85" s="54"/>
      <c r="AO85" s="54"/>
      <c r="AP85" s="54"/>
      <c r="AQ85" s="54"/>
      <c r="AR85" s="54"/>
      <c r="AS85" s="54"/>
      <c r="AT85" s="54"/>
      <c r="AU85" s="54"/>
      <c r="AV85" s="54"/>
      <c r="AW85" s="54"/>
      <c r="AX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row>
    <row r="86" spans="1:83" ht="18" customHeight="1" x14ac:dyDescent="0.2">
      <c r="A86" s="31">
        <v>82</v>
      </c>
      <c r="B86" s="445"/>
      <c r="C86" s="446"/>
      <c r="D86" s="458"/>
      <c r="E86" s="453"/>
      <c r="F86" s="453"/>
      <c r="G86" s="453"/>
      <c r="H86" s="448"/>
      <c r="I86" s="448"/>
      <c r="J86" s="448"/>
      <c r="K86" s="448"/>
      <c r="L86" s="549" t="str">
        <f t="shared" si="6"/>
        <v/>
      </c>
      <c r="M86" s="549" t="str">
        <f t="shared" si="7"/>
        <v/>
      </c>
      <c r="N86" s="455" t="str">
        <f>'English Scores- Leveled papers'!E88</f>
        <v/>
      </c>
      <c r="O86" s="449"/>
      <c r="P86" s="449"/>
      <c r="Q86" s="449"/>
      <c r="R86" s="456" t="str">
        <f>'Writing Scores'!C85</f>
        <v/>
      </c>
      <c r="S86" s="454" t="str">
        <f t="shared" si="5"/>
        <v/>
      </c>
      <c r="T86" s="450"/>
      <c r="U86" s="450"/>
      <c r="V86" s="457" t="str">
        <f>IFERROR('Math Scores'!D90,"")</f>
        <v/>
      </c>
      <c r="W86" s="454" t="str">
        <f t="shared" si="8"/>
        <v/>
      </c>
      <c r="X86" s="564" t="str">
        <f>IF(B86="","",IF(('Cover Sheet'!$AC$6="1st"),"",IF(('Cover Sheet'!$AC$6="2nd"),"",IF(('Cover Sheet'!$AC$6="3rd"),"",IF(('Cover Sheet'!$AC$6="4th"),"",IF(('Cover Sheet'!$AC$6="5th"),"",IF(('Cover Sheet'!$AC$6="6th"),'Eng GLA 6th, 7th, 8th'!D89,IF(('Cover Sheet'!$AC$6="7th"),'Eng GLA 6th, 7th, 8th'!AQ89,IF(('Cover Sheet'!$AC$6="8th"),'Eng GLA 6th, 7th, 8th'!CG89,"ERROR")))))))))</f>
        <v/>
      </c>
      <c r="Y86" s="451"/>
      <c r="Z86" s="452"/>
      <c r="AA86" s="1"/>
      <c r="AB86" s="56"/>
      <c r="AC86" s="1"/>
      <c r="AD86" s="1"/>
      <c r="AE86" s="1"/>
      <c r="AF86" s="1"/>
      <c r="AG86" s="1"/>
      <c r="AH86" s="1"/>
      <c r="AI86" s="1"/>
      <c r="AJ86" s="1"/>
      <c r="AK86" s="54"/>
      <c r="AL86" s="54"/>
      <c r="AM86" s="54"/>
      <c r="AN86" s="54"/>
      <c r="AO86" s="54"/>
      <c r="AP86" s="54"/>
      <c r="AQ86" s="54"/>
      <c r="AR86" s="54"/>
      <c r="AS86" s="54"/>
      <c r="AT86" s="54"/>
      <c r="AU86" s="54"/>
      <c r="AV86" s="54"/>
      <c r="AW86" s="54"/>
      <c r="AX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row>
    <row r="87" spans="1:83" ht="18" customHeight="1" x14ac:dyDescent="0.2">
      <c r="A87" s="31">
        <v>83</v>
      </c>
      <c r="B87" s="445"/>
      <c r="C87" s="446"/>
      <c r="D87" s="458"/>
      <c r="E87" s="453"/>
      <c r="F87" s="453"/>
      <c r="G87" s="453"/>
      <c r="H87" s="448"/>
      <c r="I87" s="448"/>
      <c r="J87" s="448"/>
      <c r="K87" s="448"/>
      <c r="L87" s="549" t="str">
        <f t="shared" si="6"/>
        <v/>
      </c>
      <c r="M87" s="549" t="str">
        <f t="shared" si="7"/>
        <v/>
      </c>
      <c r="N87" s="455" t="str">
        <f>'English Scores- Leveled papers'!E89</f>
        <v/>
      </c>
      <c r="O87" s="449"/>
      <c r="P87" s="449"/>
      <c r="Q87" s="449"/>
      <c r="R87" s="456" t="str">
        <f>'Writing Scores'!C86</f>
        <v/>
      </c>
      <c r="S87" s="454" t="str">
        <f t="shared" si="5"/>
        <v/>
      </c>
      <c r="T87" s="450"/>
      <c r="U87" s="450"/>
      <c r="V87" s="457" t="str">
        <f>IFERROR('Math Scores'!D91,"")</f>
        <v/>
      </c>
      <c r="W87" s="454" t="str">
        <f t="shared" si="8"/>
        <v/>
      </c>
      <c r="X87" s="564" t="str">
        <f>IF(B87="","",IF(('Cover Sheet'!$AC$6="1st"),"",IF(('Cover Sheet'!$AC$6="2nd"),"",IF(('Cover Sheet'!$AC$6="3rd"),"",IF(('Cover Sheet'!$AC$6="4th"),"",IF(('Cover Sheet'!$AC$6="5th"),"",IF(('Cover Sheet'!$AC$6="6th"),'Eng GLA 6th, 7th, 8th'!D90,IF(('Cover Sheet'!$AC$6="7th"),'Eng GLA 6th, 7th, 8th'!AQ90,IF(('Cover Sheet'!$AC$6="8th"),'Eng GLA 6th, 7th, 8th'!CG90,"ERROR")))))))))</f>
        <v/>
      </c>
      <c r="Y87" s="451"/>
      <c r="Z87" s="452"/>
      <c r="AA87" s="1"/>
      <c r="AB87" s="56"/>
      <c r="AC87" s="1"/>
      <c r="AD87" s="1"/>
      <c r="AE87" s="1"/>
      <c r="AF87" s="1"/>
      <c r="AG87" s="1"/>
      <c r="AH87" s="1"/>
      <c r="AI87" s="1"/>
      <c r="AJ87" s="1"/>
      <c r="AK87" s="54"/>
      <c r="AL87" s="54"/>
      <c r="AM87" s="54"/>
      <c r="AN87" s="54"/>
      <c r="AO87" s="54"/>
      <c r="AP87" s="54"/>
      <c r="AQ87" s="54"/>
      <c r="AR87" s="54"/>
      <c r="AS87" s="54"/>
      <c r="AT87" s="54"/>
      <c r="AU87" s="54"/>
      <c r="AV87" s="54"/>
      <c r="AW87" s="54"/>
      <c r="AX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row>
    <row r="88" spans="1:83" ht="18" customHeight="1" x14ac:dyDescent="0.2">
      <c r="A88" s="31">
        <v>84</v>
      </c>
      <c r="B88" s="445"/>
      <c r="C88" s="446"/>
      <c r="D88" s="458"/>
      <c r="E88" s="453"/>
      <c r="F88" s="453"/>
      <c r="G88" s="453"/>
      <c r="H88" s="448"/>
      <c r="I88" s="448"/>
      <c r="J88" s="448"/>
      <c r="K88" s="448"/>
      <c r="L88" s="549" t="str">
        <f t="shared" si="6"/>
        <v/>
      </c>
      <c r="M88" s="549" t="str">
        <f t="shared" si="7"/>
        <v/>
      </c>
      <c r="N88" s="455" t="str">
        <f>'English Scores- Leveled papers'!E90</f>
        <v/>
      </c>
      <c r="O88" s="449"/>
      <c r="P88" s="449"/>
      <c r="Q88" s="449"/>
      <c r="R88" s="456" t="str">
        <f>'Writing Scores'!C87</f>
        <v/>
      </c>
      <c r="S88" s="454" t="str">
        <f t="shared" si="5"/>
        <v/>
      </c>
      <c r="T88" s="450"/>
      <c r="U88" s="450"/>
      <c r="V88" s="457" t="str">
        <f>IFERROR('Math Scores'!D92,"")</f>
        <v/>
      </c>
      <c r="W88" s="454" t="str">
        <f t="shared" si="8"/>
        <v/>
      </c>
      <c r="X88" s="564" t="str">
        <f>IF(B88="","",IF(('Cover Sheet'!$AC$6="1st"),"",IF(('Cover Sheet'!$AC$6="2nd"),"",IF(('Cover Sheet'!$AC$6="3rd"),"",IF(('Cover Sheet'!$AC$6="4th"),"",IF(('Cover Sheet'!$AC$6="5th"),"",IF(('Cover Sheet'!$AC$6="6th"),'Eng GLA 6th, 7th, 8th'!D91,IF(('Cover Sheet'!$AC$6="7th"),'Eng GLA 6th, 7th, 8th'!AQ91,IF(('Cover Sheet'!$AC$6="8th"),'Eng GLA 6th, 7th, 8th'!CG91,"ERROR")))))))))</f>
        <v/>
      </c>
      <c r="Y88" s="451"/>
      <c r="Z88" s="452"/>
      <c r="AA88" s="1"/>
      <c r="AD88" s="1"/>
      <c r="AE88" s="1"/>
      <c r="AF88" s="1"/>
      <c r="AG88" s="1"/>
      <c r="AH88" s="1"/>
      <c r="AI88" s="1"/>
      <c r="AJ88" s="1"/>
      <c r="AK88" s="54"/>
      <c r="AL88" s="54"/>
      <c r="AM88" s="54"/>
      <c r="AN88" s="54"/>
      <c r="AO88" s="54"/>
      <c r="AP88" s="54"/>
      <c r="AQ88" s="54"/>
      <c r="AR88" s="54"/>
      <c r="AS88" s="54"/>
      <c r="AT88" s="54"/>
      <c r="AU88" s="54"/>
      <c r="AV88" s="54"/>
      <c r="AW88" s="54"/>
      <c r="AX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row>
    <row r="89" spans="1:83" ht="18" customHeight="1" x14ac:dyDescent="0.2">
      <c r="A89" s="31">
        <v>85</v>
      </c>
      <c r="B89" s="445"/>
      <c r="C89" s="446"/>
      <c r="D89" s="458"/>
      <c r="E89" s="453"/>
      <c r="F89" s="453"/>
      <c r="G89" s="453"/>
      <c r="H89" s="448"/>
      <c r="I89" s="448"/>
      <c r="J89" s="448"/>
      <c r="K89" s="448"/>
      <c r="L89" s="549" t="str">
        <f t="shared" si="6"/>
        <v/>
      </c>
      <c r="M89" s="549" t="str">
        <f t="shared" si="7"/>
        <v/>
      </c>
      <c r="N89" s="455" t="str">
        <f>'English Scores- Leveled papers'!E91</f>
        <v/>
      </c>
      <c r="O89" s="449"/>
      <c r="P89" s="449"/>
      <c r="Q89" s="449"/>
      <c r="R89" s="456" t="str">
        <f>'Writing Scores'!C88</f>
        <v/>
      </c>
      <c r="S89" s="454" t="str">
        <f t="shared" si="5"/>
        <v/>
      </c>
      <c r="T89" s="450"/>
      <c r="U89" s="450"/>
      <c r="V89" s="457" t="str">
        <f>IFERROR('Math Scores'!D93,"")</f>
        <v/>
      </c>
      <c r="W89" s="454" t="str">
        <f t="shared" si="8"/>
        <v/>
      </c>
      <c r="X89" s="564" t="str">
        <f>IF(B89="","",IF(('Cover Sheet'!$AC$6="1st"),"",IF(('Cover Sheet'!$AC$6="2nd"),"",IF(('Cover Sheet'!$AC$6="3rd"),"",IF(('Cover Sheet'!$AC$6="4th"),"",IF(('Cover Sheet'!$AC$6="5th"),"",IF(('Cover Sheet'!$AC$6="6th"),'Eng GLA 6th, 7th, 8th'!D92,IF(('Cover Sheet'!$AC$6="7th"),'Eng GLA 6th, 7th, 8th'!AQ92,IF(('Cover Sheet'!$AC$6="8th"),'Eng GLA 6th, 7th, 8th'!CG92,"ERROR")))))))))</f>
        <v/>
      </c>
      <c r="Y89" s="451"/>
      <c r="Z89" s="452"/>
      <c r="AA89" s="1"/>
      <c r="AL89" s="54"/>
      <c r="AM89" s="54"/>
      <c r="AN89" s="54"/>
      <c r="AO89" s="54"/>
      <c r="AP89" s="54"/>
      <c r="AQ89" s="54"/>
      <c r="AR89" s="54"/>
      <c r="AS89" s="54"/>
      <c r="AT89" s="54"/>
      <c r="AU89" s="54"/>
      <c r="AV89" s="54"/>
      <c r="AW89" s="54"/>
      <c r="AX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row>
    <row r="90" spans="1:83" ht="20.25" customHeight="1" x14ac:dyDescent="0.2">
      <c r="E90" s="212"/>
      <c r="F90" s="212"/>
      <c r="G90" s="212"/>
      <c r="H90" s="212"/>
      <c r="I90" s="212"/>
      <c r="J90" s="212"/>
      <c r="K90" s="212"/>
      <c r="L90" s="212"/>
      <c r="M90" s="212"/>
      <c r="N90" s="213"/>
      <c r="O90" s="212"/>
      <c r="P90" s="212"/>
      <c r="Q90" s="212"/>
    </row>
  </sheetData>
  <sheetProtection password="B1A6" sheet="1" objects="1" scenarios="1"/>
  <mergeCells count="3">
    <mergeCell ref="AB25:AC25"/>
    <mergeCell ref="A1:Z2"/>
    <mergeCell ref="A3:Z3"/>
  </mergeCells>
  <phoneticPr fontId="40" type="noConversion"/>
  <conditionalFormatting sqref="AC26">
    <cfRule type="cellIs" dxfId="69" priority="7" operator="equal">
      <formula>"Correct"</formula>
    </cfRule>
    <cfRule type="cellIs" dxfId="68" priority="8" operator="equal">
      <formula>"Finished"</formula>
    </cfRule>
    <cfRule type="expression" dxfId="67" priority="9">
      <formula>NOT(ISERROR(SEARCH("Not Finished",AC26)))</formula>
    </cfRule>
  </conditionalFormatting>
  <dataValidations count="17">
    <dataValidation type="list" allowBlank="1" showInputMessage="1" showErrorMessage="1" sqref="AC6">
      <formula1>"1st, 2nd, 3rd, 4th, 5th, 6th, 7th, 8th, 9th, 10th"</formula1>
    </dataValidation>
    <dataValidation type="list" allowBlank="1" showInputMessage="1" showErrorMessage="1" sqref="AC7">
      <formula1>"1st YOI, 2nd YOI, 3rd YOI, 4th YOI, 5th YOI, 6th YOI"</formula1>
    </dataValidation>
    <dataValidation type="list" allowBlank="1" showInputMessage="1" showErrorMessage="1" sqref="C5:C89">
      <formula1>"Male, Female"</formula1>
    </dataValidation>
    <dataValidation type="list" allowBlank="1" showInputMessage="1" showErrorMessage="1" sqref="AE2 AG2 AI2 AK2 AC2">
      <formula1>"2013, 2014"</formula1>
    </dataValidation>
    <dataValidation type="decimal" allowBlank="1" showInputMessage="1" showErrorMessage="1" sqref="E5:K89">
      <formula1>-5</formula1>
      <formula2>10</formula2>
    </dataValidation>
    <dataValidation type="whole" allowBlank="1" showInputMessage="1" showErrorMessage="1" sqref="Z5:Z89">
      <formula1>0</formula1>
      <formula2>28</formula2>
    </dataValidation>
    <dataValidation type="whole" allowBlank="1" showInputMessage="1" showErrorMessage="1" sqref="AC9">
      <formula1>1</formula1>
      <formula2>365</formula2>
    </dataValidation>
    <dataValidation type="list" allowBlank="1" showInputMessage="1" showErrorMessage="1" sqref="AC8">
      <formula1>"Government School - No Fees, NGO/Private School - No Fees, Private School &lt;500, Private School 500 - 1000, Private School 1000+"</formula1>
    </dataValidation>
    <dataValidation type="decimal" operator="lessThan" allowBlank="1" showInputMessage="1" showErrorMessage="1" sqref="AC11">
      <formula1>13</formula1>
    </dataValidation>
    <dataValidation type="list" allowBlank="1" showInputMessage="1" showErrorMessage="1" sqref="AC12">
      <formula1>"Ahmedabad, Bombay, Chennai, Delhi, Hyderabad, Pune"</formula1>
    </dataValidation>
    <dataValidation type="textLength" operator="equal" allowBlank="1" showInputMessage="1" showErrorMessage="1" sqref="AE3 AI3 AK3 AG3">
      <formula1>6</formula1>
    </dataValidation>
    <dataValidation type="decimal" allowBlank="1" showInputMessage="1" showErrorMessage="1" sqref="T5:U89">
      <formula1>0</formula1>
      <formula2>100</formula2>
    </dataValidation>
    <dataValidation type="decimal" operator="lessThan" allowBlank="1" showInputMessage="1" showErrorMessage="1" sqref="AC10">
      <formula1>12</formula1>
    </dataValidation>
    <dataValidation type="whole" allowBlank="1" showInputMessage="1" showErrorMessage="1" sqref="AC3">
      <formula1>100000</formula1>
      <formula2>999999</formula2>
    </dataValidation>
    <dataValidation type="list" allowBlank="1" showInputMessage="1" showErrorMessage="1" sqref="AC5">
      <formula1>$AY$1:$AY$57</formula1>
    </dataValidation>
    <dataValidation type="list" allowBlank="1" showInputMessage="1" showErrorMessage="1" sqref="AC19">
      <formula1>$AT$1:$AT$6</formula1>
    </dataValidation>
    <dataValidation type="list" allowBlank="1" showInputMessage="1" showErrorMessage="1" sqref="D5:D89">
      <formula1>$AS$1:$AS$11</formula1>
    </dataValidation>
  </dataValidations>
  <hyperlinks>
    <hyperlink ref="AT1" r:id="rId1"/>
  </hyperlinks>
  <pageMargins left="0.75" right="0.75" top="1" bottom="1" header="0.5" footer="0.5"/>
  <pageSetup orientation="portrait" r:id="rId2"/>
  <headerFooter alignWithMargins="0"/>
  <legacyDrawing r:id="rId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FI86"/>
  <sheetViews>
    <sheetView workbookViewId="0"/>
  </sheetViews>
  <sheetFormatPr defaultColWidth="8.85546875" defaultRowHeight="12.75" x14ac:dyDescent="0.2"/>
  <cols>
    <col min="8" max="8" width="10.28515625" customWidth="1"/>
    <col min="20" max="20" width="10.140625" customWidth="1"/>
    <col min="52" max="56" width="8.85546875" style="86"/>
    <col min="67" max="67" width="10.85546875" customWidth="1"/>
    <col min="109" max="110" width="8.85546875" style="86"/>
  </cols>
  <sheetData>
    <row r="1" spans="1:165" s="14" customFormat="1" ht="49.5" customHeight="1" x14ac:dyDescent="0.2">
      <c r="A1" s="508" t="s">
        <v>1601</v>
      </c>
      <c r="B1" s="508" t="s">
        <v>2332</v>
      </c>
      <c r="C1" s="508" t="s">
        <v>2299</v>
      </c>
      <c r="D1" s="508" t="s">
        <v>2300</v>
      </c>
      <c r="E1" s="508" t="s">
        <v>2301</v>
      </c>
      <c r="F1" s="508" t="s">
        <v>2302</v>
      </c>
      <c r="G1" s="508" t="s">
        <v>2303</v>
      </c>
      <c r="H1" s="508" t="s">
        <v>2288</v>
      </c>
      <c r="I1" s="508" t="s">
        <v>2289</v>
      </c>
      <c r="J1" s="508" t="s">
        <v>2290</v>
      </c>
      <c r="K1" s="508" t="s">
        <v>2291</v>
      </c>
      <c r="L1" s="508" t="s">
        <v>2292</v>
      </c>
      <c r="M1" s="508" t="s">
        <v>2304</v>
      </c>
      <c r="N1" s="508" t="s">
        <v>2306</v>
      </c>
      <c r="O1" s="508" t="s">
        <v>2305</v>
      </c>
      <c r="P1" s="508" t="s">
        <v>2307</v>
      </c>
      <c r="Q1" s="508" t="s">
        <v>2308</v>
      </c>
      <c r="R1" s="508" t="s">
        <v>1607</v>
      </c>
      <c r="S1" s="508" t="s">
        <v>1711</v>
      </c>
      <c r="T1" s="508" t="s">
        <v>1642</v>
      </c>
      <c r="U1" s="508" t="s">
        <v>1432</v>
      </c>
      <c r="V1" s="508" t="s">
        <v>1160</v>
      </c>
      <c r="W1" s="508" t="s">
        <v>1161</v>
      </c>
      <c r="X1" s="508" t="s">
        <v>626</v>
      </c>
      <c r="Y1" s="508" t="s">
        <v>2276</v>
      </c>
      <c r="Z1" s="508" t="s">
        <v>2309</v>
      </c>
      <c r="AA1" s="508" t="s">
        <v>1807</v>
      </c>
      <c r="AB1" s="508" t="s">
        <v>2339</v>
      </c>
      <c r="AC1" s="508" t="s">
        <v>2338</v>
      </c>
      <c r="AD1" s="508" t="s">
        <v>2340</v>
      </c>
      <c r="AE1" s="508" t="s">
        <v>2343</v>
      </c>
      <c r="AF1" s="508" t="s">
        <v>2344</v>
      </c>
      <c r="AG1" s="508" t="s">
        <v>2345</v>
      </c>
      <c r="AH1" s="61" t="s">
        <v>1671</v>
      </c>
      <c r="AI1" s="61" t="s">
        <v>1718</v>
      </c>
      <c r="AJ1" s="61" t="s">
        <v>1428</v>
      </c>
      <c r="AK1" s="62" t="s">
        <v>1694</v>
      </c>
      <c r="AL1" s="62" t="s">
        <v>1433</v>
      </c>
      <c r="AM1" s="62" t="s">
        <v>1258</v>
      </c>
      <c r="AN1" s="62" t="s">
        <v>625</v>
      </c>
      <c r="AO1" s="62" t="s">
        <v>2130</v>
      </c>
      <c r="AP1" s="216" t="s">
        <v>2264</v>
      </c>
      <c r="AQ1" s="216" t="s">
        <v>2310</v>
      </c>
      <c r="AR1" s="216" t="s">
        <v>2311</v>
      </c>
      <c r="AS1" s="216" t="s">
        <v>2725</v>
      </c>
      <c r="AT1" s="216" t="s">
        <v>2312</v>
      </c>
      <c r="AU1" s="62" t="s">
        <v>1025</v>
      </c>
      <c r="AV1" s="62" t="s">
        <v>2131</v>
      </c>
      <c r="AW1" s="216" t="s">
        <v>2061</v>
      </c>
      <c r="AX1" s="216" t="s">
        <v>2313</v>
      </c>
      <c r="AY1" s="216" t="s">
        <v>2314</v>
      </c>
      <c r="AZ1" s="534" t="s">
        <v>2144</v>
      </c>
      <c r="BA1" s="534" t="s">
        <v>2297</v>
      </c>
      <c r="BB1" s="547" t="s">
        <v>2298</v>
      </c>
      <c r="BC1" s="547" t="s">
        <v>2355</v>
      </c>
      <c r="BD1" s="547" t="s">
        <v>2356</v>
      </c>
      <c r="BE1" s="140" t="str">
        <f>'RC Mastery Check+Question type'!I4</f>
        <v>EOY % on Grade Level</v>
      </c>
      <c r="BF1" s="140" t="str">
        <f>'RC Mastery Check+Question type'!J4</f>
        <v>% on next level test</v>
      </c>
      <c r="BG1" s="140" t="str">
        <f>'RC Mastery Check+Question type'!K4</f>
        <v>% on lower level test</v>
      </c>
      <c r="BH1" s="141" t="s">
        <v>51</v>
      </c>
      <c r="BI1" s="141" t="s">
        <v>52</v>
      </c>
      <c r="BJ1" s="141" t="s">
        <v>44</v>
      </c>
      <c r="BK1" s="294" t="s">
        <v>46</v>
      </c>
      <c r="BL1" s="294" t="s">
        <v>47</v>
      </c>
      <c r="BM1" s="294" t="s">
        <v>48</v>
      </c>
      <c r="BN1" s="294" t="s">
        <v>49</v>
      </c>
      <c r="BO1" s="365" t="s">
        <v>96</v>
      </c>
      <c r="BP1" s="18" t="s">
        <v>1472</v>
      </c>
      <c r="BQ1" s="18" t="s">
        <v>1473</v>
      </c>
      <c r="BR1" s="18" t="s">
        <v>1474</v>
      </c>
      <c r="BS1" s="18" t="s">
        <v>1542</v>
      </c>
      <c r="BT1" s="18" t="s">
        <v>1543</v>
      </c>
      <c r="BU1" s="18" t="s">
        <v>1544</v>
      </c>
      <c r="BV1" s="18" t="s">
        <v>1545</v>
      </c>
      <c r="BW1" s="18" t="s">
        <v>1546</v>
      </c>
      <c r="BX1" s="18" t="s">
        <v>1547</v>
      </c>
      <c r="BY1" s="18" t="s">
        <v>1466</v>
      </c>
      <c r="BZ1" s="18" t="s">
        <v>1467</v>
      </c>
      <c r="CA1" s="18" t="s">
        <v>1550</v>
      </c>
      <c r="CB1" s="18" t="s">
        <v>1551</v>
      </c>
      <c r="CC1" s="421" t="s">
        <v>2118</v>
      </c>
      <c r="CD1" s="421" t="s">
        <v>2119</v>
      </c>
      <c r="CE1" s="421" t="s">
        <v>2120</v>
      </c>
      <c r="CF1" s="434" t="s">
        <v>2121</v>
      </c>
      <c r="CG1" s="421" t="s">
        <v>2122</v>
      </c>
      <c r="CH1" s="421" t="s">
        <v>2123</v>
      </c>
      <c r="CI1" s="421" t="s">
        <v>2124</v>
      </c>
      <c r="CJ1" s="434" t="s">
        <v>2125</v>
      </c>
      <c r="CK1" s="421" t="s">
        <v>2126</v>
      </c>
      <c r="CL1" s="421" t="s">
        <v>2127</v>
      </c>
      <c r="CM1" s="421" t="s">
        <v>2128</v>
      </c>
      <c r="CN1" s="434" t="s">
        <v>2129</v>
      </c>
      <c r="CO1" s="312" t="s">
        <v>25</v>
      </c>
      <c r="CP1" s="440" t="s">
        <v>26</v>
      </c>
      <c r="CQ1" s="441" t="s">
        <v>27</v>
      </c>
      <c r="CR1" s="439" t="s">
        <v>28</v>
      </c>
      <c r="CS1" s="442" t="s">
        <v>29</v>
      </c>
      <c r="CT1" s="312" t="s">
        <v>30</v>
      </c>
      <c r="CU1" s="440" t="s">
        <v>31</v>
      </c>
      <c r="CV1" s="441" t="s">
        <v>32</v>
      </c>
      <c r="CW1" s="439" t="s">
        <v>33</v>
      </c>
      <c r="CX1" s="442" t="s">
        <v>34</v>
      </c>
      <c r="CY1" s="312" t="s">
        <v>35</v>
      </c>
      <c r="CZ1" s="440" t="s">
        <v>36</v>
      </c>
      <c r="DA1" s="441" t="s">
        <v>37</v>
      </c>
      <c r="DB1" s="439" t="s">
        <v>38</v>
      </c>
      <c r="DC1" s="442" t="s">
        <v>39</v>
      </c>
      <c r="DD1" s="464" t="s">
        <v>1117</v>
      </c>
      <c r="DE1" s="536" t="s">
        <v>2265</v>
      </c>
      <c r="DF1" s="536" t="s">
        <v>2266</v>
      </c>
      <c r="DG1" s="523" t="s">
        <v>2147</v>
      </c>
      <c r="DH1" s="537" t="s">
        <v>2146</v>
      </c>
      <c r="DI1" s="537" t="s">
        <v>2148</v>
      </c>
      <c r="DJ1" s="538" t="s">
        <v>2149</v>
      </c>
      <c r="DK1" s="538" t="s">
        <v>2150</v>
      </c>
      <c r="DL1" s="538" t="s">
        <v>2151</v>
      </c>
      <c r="DM1" s="538" t="s">
        <v>2153</v>
      </c>
      <c r="DN1" s="538" t="s">
        <v>2152</v>
      </c>
      <c r="DO1" s="538" t="s">
        <v>2154</v>
      </c>
      <c r="DP1" s="539" t="s">
        <v>2157</v>
      </c>
      <c r="DQ1" s="539" t="s">
        <v>2155</v>
      </c>
      <c r="DR1" s="539" t="s">
        <v>2156</v>
      </c>
      <c r="DS1" s="539" t="s">
        <v>2160</v>
      </c>
      <c r="DT1" s="539" t="s">
        <v>2158</v>
      </c>
      <c r="DU1" s="539" t="s">
        <v>2159</v>
      </c>
      <c r="DV1" s="539" t="s">
        <v>2197</v>
      </c>
      <c r="DW1" s="539" t="s">
        <v>2198</v>
      </c>
      <c r="DX1" s="539" t="s">
        <v>2196</v>
      </c>
      <c r="DY1" s="540" t="s">
        <v>2201</v>
      </c>
      <c r="DZ1" s="540" t="s">
        <v>2199</v>
      </c>
      <c r="EA1" s="540" t="s">
        <v>2200</v>
      </c>
      <c r="EB1" s="531" t="s">
        <v>2227</v>
      </c>
      <c r="EC1" s="532" t="s">
        <v>2228</v>
      </c>
      <c r="ED1" s="708" t="s">
        <v>2229</v>
      </c>
      <c r="EE1" s="708" t="s">
        <v>2558</v>
      </c>
      <c r="EF1" s="708" t="s">
        <v>2560</v>
      </c>
      <c r="EG1" s="708" t="s">
        <v>2559</v>
      </c>
      <c r="EH1" s="708" t="s">
        <v>2230</v>
      </c>
      <c r="EI1" s="708" t="s">
        <v>2561</v>
      </c>
      <c r="EJ1" s="708" t="s">
        <v>2231</v>
      </c>
      <c r="EK1" s="708" t="s">
        <v>2563</v>
      </c>
      <c r="EL1" s="708" t="s">
        <v>2562</v>
      </c>
      <c r="EM1" s="708" t="s">
        <v>2564</v>
      </c>
      <c r="EN1" s="708" t="s">
        <v>2233</v>
      </c>
      <c r="EO1" s="708" t="s">
        <v>2232</v>
      </c>
      <c r="EP1" s="708" t="s">
        <v>2565</v>
      </c>
      <c r="EQ1" s="708" t="s">
        <v>2234</v>
      </c>
      <c r="ER1" s="532" t="s">
        <v>2236</v>
      </c>
      <c r="ES1" s="532" t="s">
        <v>2235</v>
      </c>
      <c r="ET1" s="532" t="s">
        <v>2237</v>
      </c>
      <c r="EU1" s="708" t="s">
        <v>2239</v>
      </c>
      <c r="EV1" s="532" t="s">
        <v>2238</v>
      </c>
      <c r="EW1" s="708" t="s">
        <v>2241</v>
      </c>
      <c r="EX1" s="708" t="s">
        <v>2242</v>
      </c>
      <c r="EY1" s="708" t="s">
        <v>2566</v>
      </c>
      <c r="EZ1" s="708" t="s">
        <v>2240</v>
      </c>
      <c r="FA1" s="708" t="s">
        <v>2254</v>
      </c>
      <c r="FB1" s="708" t="s">
        <v>2259</v>
      </c>
      <c r="FC1" s="708" t="s">
        <v>2252</v>
      </c>
      <c r="FD1" s="708" t="s">
        <v>2612</v>
      </c>
      <c r="FE1" s="708" t="s">
        <v>2255</v>
      </c>
      <c r="FF1" s="365" t="s">
        <v>2665</v>
      </c>
      <c r="FG1" s="365" t="s">
        <v>2666</v>
      </c>
      <c r="FH1" s="365" t="s">
        <v>2256</v>
      </c>
      <c r="FI1" s="365" t="s">
        <v>2664</v>
      </c>
    </row>
    <row r="2" spans="1:165" x14ac:dyDescent="0.2">
      <c r="A2" s="88">
        <f>'Cover Sheet'!A5</f>
        <v>1</v>
      </c>
      <c r="B2" s="88" t="str">
        <f>IF('Cover Sheet'!$AC$13="","",'Cover Sheet'!$AC$13)</f>
        <v>HYDABH02</v>
      </c>
      <c r="C2" s="88" t="str">
        <f>'Cover Sheet'!$AC$1</f>
        <v>Apoorva Namdev</v>
      </c>
      <c r="D2" s="88">
        <f>'Cover Sheet'!$AE$1</f>
        <v>0</v>
      </c>
      <c r="E2" s="88">
        <f>'Cover Sheet'!$AG$1</f>
        <v>0</v>
      </c>
      <c r="F2" s="88">
        <f>'Cover Sheet'!$AI$1</f>
        <v>0</v>
      </c>
      <c r="G2" s="88">
        <f>'Cover Sheet'!$AK$1</f>
        <v>0</v>
      </c>
      <c r="H2" s="88">
        <f>'Cover Sheet'!$AC$3</f>
        <v>115555</v>
      </c>
      <c r="I2" s="88">
        <f>'Cover Sheet'!$AE$3</f>
        <v>0</v>
      </c>
      <c r="J2" s="88">
        <f>'Cover Sheet'!$AG$3</f>
        <v>0</v>
      </c>
      <c r="K2" s="88">
        <f>'Cover Sheet'!$AI$3</f>
        <v>0</v>
      </c>
      <c r="L2" s="88">
        <f>'Cover Sheet'!$AK$3</f>
        <v>0</v>
      </c>
      <c r="M2" s="88">
        <f>'Cover Sheet'!$AC$2</f>
        <v>2014</v>
      </c>
      <c r="N2" s="88">
        <f>'Cover Sheet'!$AE$2</f>
        <v>0</v>
      </c>
      <c r="O2" s="88">
        <f>'Cover Sheet'!$AG$2</f>
        <v>0</v>
      </c>
      <c r="P2" s="88">
        <f>'Cover Sheet'!$AI$2</f>
        <v>0</v>
      </c>
      <c r="Q2" s="88">
        <f>'Cover Sheet'!$AK$2</f>
        <v>0</v>
      </c>
      <c r="R2" s="88" t="str">
        <f>'Cover Sheet'!$AC$5</f>
        <v>Spandana</v>
      </c>
      <c r="S2" s="88" t="str">
        <f>'Cover Sheet'!$AC$6</f>
        <v>4th</v>
      </c>
      <c r="T2" s="88" t="str">
        <f>'Cover Sheet'!$AC$7</f>
        <v>2nd YOI</v>
      </c>
      <c r="U2" s="88" t="str">
        <f>'Cover Sheet'!$AC$8</f>
        <v>Private School 500 - 1000</v>
      </c>
      <c r="V2" s="88">
        <f>'Cover Sheet'!$AC$9</f>
        <v>180</v>
      </c>
      <c r="W2" s="88">
        <f>IF('Cover Sheet'!$AC$10="","",'Cover Sheet'!$AC$10)</f>
        <v>4</v>
      </c>
      <c r="X2" s="219" t="str">
        <f>IF('Cover Sheet'!$Y5="","",'Cover Sheet'!$Y5)</f>
        <v/>
      </c>
      <c r="Y2" s="219" t="str">
        <f>IF('Cover Sheet'!$Z5="","",'Cover Sheet'!$Z5)</f>
        <v/>
      </c>
      <c r="Z2" s="88">
        <f>'Cover Sheet'!$AC$11</f>
        <v>5</v>
      </c>
      <c r="AA2" s="88" t="str">
        <f>IF('Cover Sheet'!$AC$12="", "", 'Cover Sheet'!$AC$12)</f>
        <v>Hyderabad</v>
      </c>
      <c r="AB2" s="88">
        <f>IF('Cover Sheet'!$AC$14="","",'Cover Sheet'!$AC$14)</f>
        <v>115555</v>
      </c>
      <c r="AC2" s="88">
        <f>IF('Cover Sheet'!$AC$15="","",'Cover Sheet'!$AC$15)</f>
        <v>115555</v>
      </c>
      <c r="AD2" s="88">
        <f>IF('Cover Sheet'!$AC$17="","",'Cover Sheet'!$AC$17)</f>
        <v>115555</v>
      </c>
      <c r="AE2" s="88" t="str">
        <f>IF('Cover Sheet'!$AC$4="","",'Cover Sheet'!$AC$4)</f>
        <v>apoorva.namdev2014@teachforindia.org</v>
      </c>
      <c r="AF2" s="88" t="str">
        <f>IF('Cover Sheet'!$AC$20="","",'Cover Sheet'!$AC$20)</f>
        <v>spandana.m@teachforindia.org</v>
      </c>
      <c r="AG2" s="88" t="str">
        <f>IF('Cover Sheet'!$AC$19="","",'Cover Sheet'!$AC$19)</f>
        <v>karthik.rapaka@teachforindia.org</v>
      </c>
      <c r="AH2" s="88" t="str">
        <f>IF('Cover Sheet'!B5="", "", 'English Scores- Leveled papers'!B7)</f>
        <v>V. Nirmala</v>
      </c>
      <c r="AI2" s="88" t="str">
        <f>IF('Cover Sheet'!$B5="","",'Cover Sheet'!C5)</f>
        <v>Female</v>
      </c>
      <c r="AJ2" s="88">
        <f>IF('Cover Sheet'!$D5="","",'Cover Sheet'!D5)</f>
        <v>2</v>
      </c>
      <c r="AK2" s="88" t="str">
        <f>IF('Cover Sheet'!E5="","",'Cover Sheet'!E5)</f>
        <v/>
      </c>
      <c r="AL2" s="88" t="str">
        <f>IF('Cover Sheet'!F5="","",'Cover Sheet'!F5)</f>
        <v/>
      </c>
      <c r="AM2" s="88">
        <f>IF('Cover Sheet'!G5="","",'Cover Sheet'!G5)</f>
        <v>-0.5</v>
      </c>
      <c r="AN2" s="88">
        <f>IF('Cover Sheet'!H5="","",'Cover Sheet'!H5)</f>
        <v>0</v>
      </c>
      <c r="AO2" s="88">
        <f>IF('Cover Sheet'!I5="","",'Cover Sheet'!I5)</f>
        <v>0.5</v>
      </c>
      <c r="AP2" s="88" t="str">
        <f>IF('Cover Sheet'!J5="","",'Cover Sheet'!J5)</f>
        <v/>
      </c>
      <c r="AQ2" s="88">
        <f>IF('Cover Sheet'!K5="","",'Cover Sheet'!K5)</f>
        <v>0.2</v>
      </c>
      <c r="AR2" s="88" t="str">
        <f>IF('Cover Sheet'!L5="","",'Cover Sheet'!L5)</f>
        <v/>
      </c>
      <c r="AS2" s="88">
        <f>IF('Cover Sheet'!M5="","",'Cover Sheet'!M5)</f>
        <v>1.3</v>
      </c>
      <c r="AT2" s="88">
        <f>IF('Cover Sheet'!N5="","",'Cover Sheet'!N5)</f>
        <v>1.5</v>
      </c>
      <c r="AU2" s="88" t="str">
        <f>IF('Cover Sheet'!O5="","",'Cover Sheet'!O5)</f>
        <v/>
      </c>
      <c r="AV2" s="88">
        <f>IF('Cover Sheet'!P5="","",'Cover Sheet'!P5)</f>
        <v>1</v>
      </c>
      <c r="AW2" s="88" t="str">
        <f>IF('Cover Sheet'!Q5="","",'Cover Sheet'!Q5)</f>
        <v/>
      </c>
      <c r="AX2" s="88">
        <f>IF('Cover Sheet'!R5="","",'Cover Sheet'!R5)</f>
        <v>3.2916666666666665</v>
      </c>
      <c r="AY2" s="88" t="str">
        <f>IF('Cover Sheet'!S5="","",'Cover Sheet'!S5)</f>
        <v/>
      </c>
      <c r="AZ2" s="535" t="str">
        <f>IF('Cover Sheet'!T5="","",'Cover Sheet'!T5)</f>
        <v/>
      </c>
      <c r="BA2" s="535">
        <f>IF('Cover Sheet'!U5="","",'Cover Sheet'!U5)</f>
        <v>0.31666666666666665</v>
      </c>
      <c r="BB2" s="535">
        <f>IF('Cover Sheet'!V5="","",'Cover Sheet'!V5)</f>
        <v>0.54166666666666663</v>
      </c>
      <c r="BC2" s="535">
        <f>IF('Cover Sheet'!W5="","",'Cover Sheet'!W5)</f>
        <v>0.22499999999999998</v>
      </c>
      <c r="BD2" s="535" t="str">
        <f>IF('Cover Sheet'!X5="","",'Cover Sheet'!X5)</f>
        <v/>
      </c>
      <c r="BE2" s="142">
        <f>'RC Mastery Check+Question type'!I5</f>
        <v>0.7</v>
      </c>
      <c r="BF2" s="142">
        <f>'RC Mastery Check+Question type'!J5</f>
        <v>0.5</v>
      </c>
      <c r="BG2" s="142" t="str">
        <f>'RC Mastery Check+Question type'!K5</f>
        <v/>
      </c>
      <c r="BH2" s="406" t="str">
        <f>IF('RC Mastery Check+Question type'!DR5="", "", 'RC Mastery Check+Question type'!DR5)</f>
        <v/>
      </c>
      <c r="BI2" s="406" t="str">
        <f>IF('RC Mastery Check+Question type'!EJ5="", "", 'RC Mastery Check+Question type'!EJ5)</f>
        <v/>
      </c>
      <c r="BJ2" s="406" t="str">
        <f>IF('RC Mastery Check+Question type'!EZ5="", "", 'RC Mastery Check+Question type'!EZ5)</f>
        <v/>
      </c>
      <c r="BK2" t="str">
        <f>'RF tracking'!C5</f>
        <v/>
      </c>
      <c r="BL2" t="str">
        <f>'RF tracking'!D5</f>
        <v/>
      </c>
      <c r="BM2" t="str">
        <f>'RF tracking'!X5</f>
        <v/>
      </c>
      <c r="BN2" t="str">
        <f>'RF tracking'!Y5</f>
        <v/>
      </c>
      <c r="BO2" s="53" t="str">
        <f>IF('RF tracking'!AQ5="", "", 'RF tracking'!AQ5)</f>
        <v/>
      </c>
      <c r="BP2" s="53" t="str">
        <f>'RC Mastery Check+Question type'!L5</f>
        <v/>
      </c>
      <c r="BQ2" s="53" t="str">
        <f>'RC Mastery Check+Question type'!M5</f>
        <v/>
      </c>
      <c r="BR2" s="53" t="str">
        <f>'RC Mastery Check+Question type'!N5</f>
        <v/>
      </c>
      <c r="BS2" s="53" t="str">
        <f>'RC Mastery Check+Question type'!O5</f>
        <v/>
      </c>
      <c r="BT2" s="53">
        <f>'RC Mastery Check+Question type'!P5</f>
        <v>0.7</v>
      </c>
      <c r="BU2" s="53">
        <f>'RC Mastery Check+Question type'!Q5</f>
        <v>0.5</v>
      </c>
      <c r="BV2" s="53" t="str">
        <f>'RC Mastery Check+Question type'!R5</f>
        <v/>
      </c>
      <c r="BW2" s="53" t="str">
        <f>'RC Mastery Check+Question type'!S5</f>
        <v/>
      </c>
      <c r="BX2" s="53" t="str">
        <f>'RC Mastery Check+Question type'!T5</f>
        <v/>
      </c>
      <c r="BY2" s="53" t="str">
        <f>'RC Mastery Check+Question type'!U5</f>
        <v/>
      </c>
      <c r="BZ2" s="53" t="str">
        <f>'RC Mastery Check+Question type'!V5</f>
        <v/>
      </c>
      <c r="CA2" s="53" t="str">
        <f>'RC Mastery Check+Question type'!W5</f>
        <v/>
      </c>
      <c r="CB2" s="53" t="str">
        <f>'RC Mastery Check+Question type'!X5</f>
        <v/>
      </c>
      <c r="CC2" s="438" t="str">
        <f>'RC Output Item+Section Type'!CC8</f>
        <v xml:space="preserve"> </v>
      </c>
      <c r="CD2" s="438" t="str">
        <f>'RC Output Item+Section Type'!CD8</f>
        <v xml:space="preserve"> </v>
      </c>
      <c r="CE2" s="438" t="str">
        <f>'RC Output Item+Section Type'!CE8</f>
        <v xml:space="preserve"> </v>
      </c>
      <c r="CF2" s="438" t="str">
        <f>'RC Output Item+Section Type'!CF8</f>
        <v xml:space="preserve"> </v>
      </c>
      <c r="CG2" s="438" t="str">
        <f>'RC Output Item+Section Type'!CG8</f>
        <v xml:space="preserve"> </v>
      </c>
      <c r="CH2" s="438" t="str">
        <f>'RC Output Item+Section Type'!CH8</f>
        <v xml:space="preserve"> </v>
      </c>
      <c r="CI2" s="438" t="str">
        <f>'RC Output Item+Section Type'!CI8</f>
        <v xml:space="preserve"> </v>
      </c>
      <c r="CJ2" s="438" t="str">
        <f>'RC Output Item+Section Type'!CJ8</f>
        <v xml:space="preserve"> </v>
      </c>
      <c r="CK2" s="438" t="str">
        <f>'RC Output Item+Section Type'!CK8</f>
        <v xml:space="preserve"> </v>
      </c>
      <c r="CL2" s="438" t="str">
        <f>'RC Output Item+Section Type'!CL8</f>
        <v xml:space="preserve"> </v>
      </c>
      <c r="CM2" s="438" t="str">
        <f>'RC Output Item+Section Type'!CM8</f>
        <v xml:space="preserve"> </v>
      </c>
      <c r="CN2" s="438" t="str">
        <f>'RC Output Item+Section Type'!CN8</f>
        <v xml:space="preserve"> </v>
      </c>
      <c r="CO2" t="str">
        <f>IF('S&amp;L'!B6="", "", 'S&amp;L'!B6)</f>
        <v/>
      </c>
      <c r="CP2" t="str">
        <f>IF('S&amp;L'!C6="", "", 'S&amp;L'!C6)</f>
        <v/>
      </c>
      <c r="CQ2" t="str">
        <f>IF('S&amp;L'!D6="", "", 'S&amp;L'!D6)</f>
        <v/>
      </c>
      <c r="CR2" t="str">
        <f>IF('S&amp;L'!E6="", "", 'S&amp;L'!E6)</f>
        <v/>
      </c>
      <c r="CS2" t="str">
        <f>IF('S&amp;L'!F6="", "", 'S&amp;L'!F6)</f>
        <v/>
      </c>
      <c r="CT2" t="str">
        <f>IF('S&amp;L'!H6="", "", 'S&amp;L'!H6)</f>
        <v/>
      </c>
      <c r="CU2" t="str">
        <f>IF('S&amp;L'!I6="", "", 'S&amp;L'!I6)</f>
        <v/>
      </c>
      <c r="CV2" t="str">
        <f>IF('S&amp;L'!J6="", "", 'S&amp;L'!J6)</f>
        <v/>
      </c>
      <c r="CW2" t="str">
        <f>IF('S&amp;L'!K6="", "", 'S&amp;L'!K6)</f>
        <v/>
      </c>
      <c r="CX2" t="str">
        <f>IF('S&amp;L'!L6="", "", 'S&amp;L'!L6)</f>
        <v/>
      </c>
      <c r="CY2" t="str">
        <f>IF('S&amp;L'!N6="", "", 'S&amp;L'!N6)</f>
        <v/>
      </c>
      <c r="CZ2" t="str">
        <f>IF('S&amp;L'!O6="", "", 'S&amp;L'!O6)</f>
        <v/>
      </c>
      <c r="DA2" t="str">
        <f>IF('S&amp;L'!P6="", "", 'S&amp;L'!P6)</f>
        <v/>
      </c>
      <c r="DB2" t="str">
        <f>IF('S&amp;L'!Q6="", "", 'S&amp;L'!Q6)</f>
        <v/>
      </c>
      <c r="DC2" t="str">
        <f>IF('S&amp;L'!R6="", "", 'S&amp;L'!R6)</f>
        <v/>
      </c>
      <c r="DD2" s="53" t="e">
        <f>IF('Math Scores'!E9="","",'Math Scores'!E9)</f>
        <v>#DIV/0!</v>
      </c>
      <c r="DE2" s="86">
        <f>IF('Cover Sheet'!V5="","",'Cover Sheet'!V5)</f>
        <v>0.54166666666666663</v>
      </c>
      <c r="DF2" s="86" t="str">
        <f>IF('Math Scores'!IE9="", "", 'Math Scores'!IE9)</f>
        <v/>
      </c>
      <c r="DG2" t="str">
        <f>IF('Math by question type'!C6="", "", 'Math by question type'!C6)</f>
        <v/>
      </c>
      <c r="DH2" s="86" t="str">
        <f>IF('Math by question type'!D6="", "", 'Math by question type'!D6)</f>
        <v/>
      </c>
      <c r="DI2" s="86" t="str">
        <f>IF('Math by question type'!E6="", "", 'Math by question type'!E6)</f>
        <v/>
      </c>
      <c r="DJ2" s="86" t="str">
        <f>IF('Math by question type'!F6="", "", 'Math by question type'!F6)</f>
        <v/>
      </c>
      <c r="DK2" s="86" t="str">
        <f>IF('Math by question type'!G6="", "", 'Math by question type'!G6)</f>
        <v/>
      </c>
      <c r="DL2" s="86" t="str">
        <f>IF('Math by question type'!H6="", "", 'Math by question type'!H6)</f>
        <v/>
      </c>
      <c r="DM2" s="86" t="str">
        <f>IF('Math by question type'!I6="", "", 'Math by question type'!I6)</f>
        <v/>
      </c>
      <c r="DN2" s="86" t="str">
        <f>IF('Math by question type'!J6="", "", 'Math by question type'!J6)</f>
        <v/>
      </c>
      <c r="DO2" s="86" t="str">
        <f>IF('Math by question type'!K6="", "", 'Math by question type'!K6)</f>
        <v/>
      </c>
      <c r="DP2" s="86">
        <f>IF('Math by question type'!L6="", "", 'Math by question type'!L6)</f>
        <v>0.55555555555555558</v>
      </c>
      <c r="DQ2" s="86">
        <f>IF('Math by question type'!M6="", "", 'Math by question type'!M6)</f>
        <v>0.63157894736842102</v>
      </c>
      <c r="DR2" s="86">
        <f>IF('Math by question type'!N6="", "", 'Math by question type'!N6)</f>
        <v>0.45652173913043476</v>
      </c>
      <c r="DS2" s="86" t="str">
        <f>IF('Math by question type'!O6="", "", 'Math by question type'!O6)</f>
        <v/>
      </c>
      <c r="DT2" s="86" t="str">
        <f>IF('Math by question type'!P6="", "", 'Math by question type'!P6)</f>
        <v/>
      </c>
      <c r="DU2" s="86" t="str">
        <f>IF('Math by question type'!Q6="", "", 'Math by question type'!Q6)</f>
        <v/>
      </c>
      <c r="DV2" s="86" t="str">
        <f>IF('Math by question type'!R6&lt;&gt;"",'Math by question type'!R6,'Math by question type'!U6)</f>
        <v/>
      </c>
      <c r="DW2" s="86" t="str">
        <f>IF('Math by question type'!S6&lt;&gt;"",'Math by question type'!S6,'Math by question type'!V6)</f>
        <v/>
      </c>
      <c r="DX2" s="86" t="str">
        <f>IF('Math by question type'!T6&lt;&gt;"",'Math by question type'!T6,'Math by question type'!W6)</f>
        <v/>
      </c>
      <c r="DY2" s="86" t="str">
        <f>IF('Math by question type'!X6&lt;&gt;"",'Math by question type'!X6,'Math by question type'!AA6)</f>
        <v/>
      </c>
      <c r="DZ2" s="86" t="str">
        <f>IF('Math by question type'!Y6&lt;&gt;"",'Math by question type'!Y6,'Math by question type'!AB6)</f>
        <v/>
      </c>
      <c r="EA2" s="86" t="str">
        <f>IF('Math by question type'!Z6&lt;&gt;"",'Math by question type'!Z6,'Math by question type'!AC6)</f>
        <v/>
      </c>
      <c r="EB2" s="86" t="str">
        <f>IF('Math Output by domain'!E6="", "", 'Math Output by domain'!E6)</f>
        <v/>
      </c>
      <c r="EC2" s="86" t="str">
        <f>IF('Math Output by domain'!F6="", "", 'Math Output by domain'!F6)</f>
        <v/>
      </c>
      <c r="ED2" s="86" t="str">
        <f>IF('Math Output by domain'!G6="", "", 'Math Output by domain'!G6)</f>
        <v/>
      </c>
      <c r="EE2" s="86" t="str">
        <f>IF('Math Output by domain'!H6="", "", 'Math Output by domain'!H6)</f>
        <v/>
      </c>
      <c r="EF2" s="86" t="str">
        <f>IF('Math Output by domain'!I6="", "", 'Math Output by domain'!I6)</f>
        <v/>
      </c>
      <c r="EG2" s="86" t="str">
        <f>IF('Math Output by domain'!J6="", "", 'Math Output by domain'!J6)</f>
        <v/>
      </c>
      <c r="EH2" s="86" t="str">
        <f>IF('Math Output by domain'!K6="", "", 'Math Output by domain'!K6)</f>
        <v/>
      </c>
      <c r="EI2" s="86" t="str">
        <f>IF('Math Output by domain'!L6="", "", 'Math Output by domain'!L6)</f>
        <v/>
      </c>
      <c r="EJ2" s="86" t="str">
        <f>IF('Math Output by domain'!M6="", "", 'Math Output by domain'!M6)</f>
        <v/>
      </c>
      <c r="EK2" s="86" t="str">
        <f>IF('Math Output by domain'!N6="", "", 'Math Output by domain'!N6)</f>
        <v/>
      </c>
      <c r="EL2" s="86" t="str">
        <f>IF('Math Output by domain'!O6="", "", 'Math Output by domain'!O6)</f>
        <v/>
      </c>
      <c r="EM2" s="86" t="str">
        <f>IF('Math Output by domain'!P6="", "", 'Math Output by domain'!P6)</f>
        <v/>
      </c>
      <c r="EN2" s="86" t="str">
        <f>IF('Math Output by domain'!Q6="", "", 'Math Output by domain'!Q6)</f>
        <v/>
      </c>
      <c r="EO2" s="86" t="str">
        <f>IF('Math Output by domain'!R6="", "", 'Math Output by domain'!R6)</f>
        <v/>
      </c>
      <c r="EP2" s="86" t="str">
        <f>IF('Math Output by domain'!S6="", "", 'Math Output by domain'!S6)</f>
        <v/>
      </c>
      <c r="EQ2" s="86" t="str">
        <f>IF('Math Output by domain'!T6="", "", 'Math Output by domain'!T6)</f>
        <v/>
      </c>
      <c r="ER2" s="86">
        <f>IF('Math Output by domain'!U6="", "", 'Math Output by domain'!U6)</f>
        <v>0.625</v>
      </c>
      <c r="ES2" s="86">
        <f>IF('Math Output by domain'!V6="", "", 'Math Output by domain'!V6)</f>
        <v>0.48076923076923078</v>
      </c>
      <c r="ET2" s="86">
        <f>IF('Math Output by domain'!W6="", "", 'Math Output by domain'!W6)</f>
        <v>1</v>
      </c>
      <c r="EU2" s="86">
        <f>IF('Math Output by domain'!X6="", "", 'Math Output by domain'!X6)</f>
        <v>0.66666666666666663</v>
      </c>
      <c r="EV2" s="86">
        <f>IF('Math Output by domain'!Y6="", "", 'Math Output by domain'!Y6)</f>
        <v>0.5</v>
      </c>
      <c r="EW2" s="86" t="str">
        <f>IF('Math Output by domain'!Z6="", "", 'Math Output by domain'!Z6)</f>
        <v/>
      </c>
      <c r="EX2" s="86" t="str">
        <f>IF('Math Output by domain'!AA6="", "", 'Math Output by domain'!AA6)</f>
        <v/>
      </c>
      <c r="EY2" s="86" t="str">
        <f>IF('Math Output by domain'!AB6="", "", 'Math Output by domain'!AB6)</f>
        <v/>
      </c>
      <c r="EZ2" s="86" t="str">
        <f>IF('Math Output by domain'!AC6="", "", 'Math Output by domain'!AC6)</f>
        <v/>
      </c>
      <c r="FA2" s="86" t="str">
        <f>IF('Math Output by domain'!AD6&lt;&gt;"", 'Math Output by domain'!AD6, 'Math Output by domain'!AH6)</f>
        <v/>
      </c>
      <c r="FB2" s="86" t="str">
        <f>IF('Math Output by domain'!AE6&lt;&gt;"", 'Math Output by domain'!AE6, 'Math Output by domain'!AI6)</f>
        <v/>
      </c>
      <c r="FC2" s="86" t="str">
        <f>IF('Math Output by domain'!AF6&lt;&gt;"", 'Math Output by domain'!AF6, 'Math Output by domain'!AJ6)</f>
        <v/>
      </c>
      <c r="FD2" s="86" t="str">
        <f>IF('Math Output by domain'!AG6="", "", 'Math Output by domain'!AG6)</f>
        <v/>
      </c>
      <c r="FE2" s="86" t="str">
        <f>IF('Math Output by domain'!AK6="", "", 'Math Output by domain'!AK6)</f>
        <v/>
      </c>
      <c r="FF2" s="86" t="str">
        <f>IF('Math Output by domain'!AL6&lt;&gt;"",  'Math Output by domain'!AL6, 'Math Output by domain'!AQ6)</f>
        <v/>
      </c>
      <c r="FG2" s="86" t="str">
        <f>IF('Math Output by domain'!AM6="", "", 'Math Output by domain'!AM6)</f>
        <v/>
      </c>
      <c r="FH2" s="86" t="str">
        <f>IF('Math Output by domain'!AN6&lt;&gt;"",  'Math Output by domain'!AN6, 'Math Output by domain'!AP6)</f>
        <v/>
      </c>
      <c r="FI2" s="86" t="str">
        <f>IF('Math Output by domain'!AO6="", "", 'Math Output by domain'!AO6)</f>
        <v/>
      </c>
    </row>
    <row r="3" spans="1:165" x14ac:dyDescent="0.2">
      <c r="A3" s="88">
        <f>'Cover Sheet'!A6</f>
        <v>2</v>
      </c>
      <c r="B3" s="88" t="str">
        <f>IF('Cover Sheet'!$AC$13="","",'Cover Sheet'!$AC$13)</f>
        <v>HYDABH02</v>
      </c>
      <c r="C3" s="88" t="str">
        <f>'Cover Sheet'!$AC$1</f>
        <v>Apoorva Namdev</v>
      </c>
      <c r="D3" s="88">
        <f>'Cover Sheet'!$AE$1</f>
        <v>0</v>
      </c>
      <c r="E3" s="88">
        <f>'Cover Sheet'!$AG$1</f>
        <v>0</v>
      </c>
      <c r="F3" s="88">
        <f>'Cover Sheet'!$AI$1</f>
        <v>0</v>
      </c>
      <c r="G3" s="88">
        <f>'Cover Sheet'!$AK$1</f>
        <v>0</v>
      </c>
      <c r="H3" s="88">
        <f>'Cover Sheet'!$AC$3</f>
        <v>115555</v>
      </c>
      <c r="I3" s="88">
        <f>'Cover Sheet'!$AE$3</f>
        <v>0</v>
      </c>
      <c r="J3" s="88">
        <f>'Cover Sheet'!$AG$3</f>
        <v>0</v>
      </c>
      <c r="K3" s="88">
        <f>'Cover Sheet'!$AI$3</f>
        <v>0</v>
      </c>
      <c r="L3" s="88">
        <f>'Cover Sheet'!$AK$3</f>
        <v>0</v>
      </c>
      <c r="M3" s="88">
        <f>'Cover Sheet'!$AC$2</f>
        <v>2014</v>
      </c>
      <c r="N3" s="88">
        <f>'Cover Sheet'!$AE$2</f>
        <v>0</v>
      </c>
      <c r="O3" s="88">
        <f>'Cover Sheet'!$AG$2</f>
        <v>0</v>
      </c>
      <c r="P3" s="88">
        <f>'Cover Sheet'!$AI$2</f>
        <v>0</v>
      </c>
      <c r="Q3" s="88">
        <f>'Cover Sheet'!$AK$2</f>
        <v>0</v>
      </c>
      <c r="R3" s="88" t="str">
        <f>'Cover Sheet'!$AC$5</f>
        <v>Spandana</v>
      </c>
      <c r="S3" s="88" t="str">
        <f>'Cover Sheet'!$AC$6</f>
        <v>4th</v>
      </c>
      <c r="T3" s="88" t="str">
        <f>'Cover Sheet'!$AC$7</f>
        <v>2nd YOI</v>
      </c>
      <c r="U3" s="88" t="str">
        <f>'Cover Sheet'!$AC$8</f>
        <v>Private School 500 - 1000</v>
      </c>
      <c r="V3" s="88">
        <f>'Cover Sheet'!$AC$9</f>
        <v>180</v>
      </c>
      <c r="W3" s="88">
        <f>IF('Cover Sheet'!$AC$10="","",'Cover Sheet'!$AC$10)</f>
        <v>4</v>
      </c>
      <c r="X3" s="219" t="str">
        <f>IF('Cover Sheet'!$Y6="","",'Cover Sheet'!$Y6)</f>
        <v/>
      </c>
      <c r="Y3" s="219" t="str">
        <f>IF('Cover Sheet'!$Z6="","",'Cover Sheet'!$Z6)</f>
        <v/>
      </c>
      <c r="Z3" s="88">
        <f>'Cover Sheet'!$AC$11</f>
        <v>5</v>
      </c>
      <c r="AA3" s="88" t="str">
        <f>IF('Cover Sheet'!$AC$12="", "", 'Cover Sheet'!$AC$12)</f>
        <v>Hyderabad</v>
      </c>
      <c r="AB3" s="88">
        <f>IF('Cover Sheet'!$AC$14="","",'Cover Sheet'!$AC$14)</f>
        <v>115555</v>
      </c>
      <c r="AC3" s="88">
        <f>IF('Cover Sheet'!$AC$15="","",'Cover Sheet'!$AC$15)</f>
        <v>115555</v>
      </c>
      <c r="AD3" s="88">
        <f>IF('Cover Sheet'!$AC$17="","",'Cover Sheet'!$AC$17)</f>
        <v>115555</v>
      </c>
      <c r="AE3" s="88" t="str">
        <f>IF('Cover Sheet'!$AC$4="","",'Cover Sheet'!$AC$4)</f>
        <v>apoorva.namdev2014@teachforindia.org</v>
      </c>
      <c r="AF3" s="88" t="str">
        <f>IF('Cover Sheet'!$AC$20="","",'Cover Sheet'!$AC$20)</f>
        <v>spandana.m@teachforindia.org</v>
      </c>
      <c r="AG3" s="88" t="str">
        <f>IF('Cover Sheet'!$AC$19="","",'Cover Sheet'!$AC$19)</f>
        <v>karthik.rapaka@teachforindia.org</v>
      </c>
      <c r="AH3" s="88" t="str">
        <f>IF('Cover Sheet'!B6="", "", 'English Scores- Leveled papers'!B8)</f>
        <v>V.Sagar</v>
      </c>
      <c r="AI3" s="88" t="str">
        <f>IF('Cover Sheet'!$B6="","",'Cover Sheet'!C6)</f>
        <v>Male</v>
      </c>
      <c r="AJ3" s="88">
        <f>IF('Cover Sheet'!$D6="","",'Cover Sheet'!D6)</f>
        <v>2</v>
      </c>
      <c r="AK3" s="88" t="str">
        <f>IF('Cover Sheet'!E6="","",'Cover Sheet'!E6)</f>
        <v/>
      </c>
      <c r="AL3" s="88" t="str">
        <f>IF('Cover Sheet'!F6="","",'Cover Sheet'!F6)</f>
        <v/>
      </c>
      <c r="AM3" s="88">
        <f>IF('Cover Sheet'!G6="","",'Cover Sheet'!G6)</f>
        <v>-0.5</v>
      </c>
      <c r="AN3" s="88">
        <f>IF('Cover Sheet'!H6="","",'Cover Sheet'!H6)</f>
        <v>0.2</v>
      </c>
      <c r="AO3" s="88">
        <f>IF('Cover Sheet'!I6="","",'Cover Sheet'!I6)</f>
        <v>0.5</v>
      </c>
      <c r="AP3" s="88">
        <f>IF('Cover Sheet'!J6="","",'Cover Sheet'!J6)</f>
        <v>0.5</v>
      </c>
      <c r="AQ3" s="88">
        <f>IF('Cover Sheet'!K6="","",'Cover Sheet'!K6)</f>
        <v>1</v>
      </c>
      <c r="AR3" s="88">
        <f>IF('Cover Sheet'!L6="","",'Cover Sheet'!L6)</f>
        <v>1</v>
      </c>
      <c r="AS3" s="88">
        <f>IF('Cover Sheet'!M6="","",'Cover Sheet'!M6)</f>
        <v>0.5</v>
      </c>
      <c r="AT3" s="88">
        <f>IF('Cover Sheet'!N6="","",'Cover Sheet'!N6)</f>
        <v>1.5</v>
      </c>
      <c r="AU3" s="88" t="str">
        <f>IF('Cover Sheet'!O6="","",'Cover Sheet'!O6)</f>
        <v/>
      </c>
      <c r="AV3" s="88">
        <f>IF('Cover Sheet'!P6="","",'Cover Sheet'!P6)</f>
        <v>1.2</v>
      </c>
      <c r="AW3" s="88">
        <f>IF('Cover Sheet'!Q6="","",'Cover Sheet'!Q6)</f>
        <v>1.24</v>
      </c>
      <c r="AX3" s="88">
        <f>IF('Cover Sheet'!R6="","",'Cover Sheet'!R6)</f>
        <v>3.2183333333333333</v>
      </c>
      <c r="AY3" s="88">
        <f>IF('Cover Sheet'!S6="","",'Cover Sheet'!S6)</f>
        <v>1.9783333333333333</v>
      </c>
      <c r="AZ3" s="535">
        <f>IF('Cover Sheet'!T6="","",'Cover Sheet'!T6)</f>
        <v>0.15486725663716813</v>
      </c>
      <c r="BA3" s="535">
        <f>IF('Cover Sheet'!U6="","",'Cover Sheet'!U6)</f>
        <v>0.40833333333333333</v>
      </c>
      <c r="BB3" s="535">
        <f>IF('Cover Sheet'!V6="","",'Cover Sheet'!V6)</f>
        <v>0.55833333333333335</v>
      </c>
      <c r="BC3" s="535">
        <f>IF('Cover Sheet'!W6="","",'Cover Sheet'!W6)</f>
        <v>0.15000000000000002</v>
      </c>
      <c r="BD3" s="535" t="str">
        <f>IF('Cover Sheet'!X6="","",'Cover Sheet'!X6)</f>
        <v/>
      </c>
      <c r="BE3" s="142">
        <f>'RC Mastery Check+Question type'!I6</f>
        <v>0.8</v>
      </c>
      <c r="BF3" s="142">
        <f>'RC Mastery Check+Question type'!J6</f>
        <v>0.4</v>
      </c>
      <c r="BG3" s="142">
        <f>'RC Mastery Check+Question type'!K6</f>
        <v>0.9</v>
      </c>
      <c r="BH3" s="406" t="str">
        <f>IF('RC Mastery Check+Question type'!DR6="", "", 'RC Mastery Check+Question type'!DR6)</f>
        <v/>
      </c>
      <c r="BI3" s="406" t="str">
        <f>IF('RC Mastery Check+Question type'!EJ6="", "", 'RC Mastery Check+Question type'!EJ6)</f>
        <v/>
      </c>
      <c r="BJ3" s="406" t="str">
        <f>IF('RC Mastery Check+Question type'!EZ6="", "", 'RC Mastery Check+Question type'!EZ6)</f>
        <v/>
      </c>
      <c r="BK3" t="str">
        <f>'RF tracking'!C6</f>
        <v/>
      </c>
      <c r="BL3" t="str">
        <f>'RF tracking'!D6</f>
        <v/>
      </c>
      <c r="BM3">
        <f>'RF tracking'!X6</f>
        <v>80</v>
      </c>
      <c r="BN3">
        <f>'RF tracking'!Y6</f>
        <v>0.8</v>
      </c>
      <c r="BO3" s="53" t="str">
        <f>IF('RF tracking'!AQ6="", "", 'RF tracking'!AQ6)</f>
        <v>E</v>
      </c>
      <c r="BP3" s="53" t="str">
        <f>'RC Mastery Check+Question type'!L6</f>
        <v/>
      </c>
      <c r="BQ3" s="53" t="str">
        <f>'RC Mastery Check+Question type'!M6</f>
        <v/>
      </c>
      <c r="BR3" s="53" t="str">
        <f>'RC Mastery Check+Question type'!N6</f>
        <v/>
      </c>
      <c r="BS3" s="53">
        <f>'RC Mastery Check+Question type'!O6</f>
        <v>0.9</v>
      </c>
      <c r="BT3" s="53">
        <f>'RC Mastery Check+Question type'!P6</f>
        <v>0.8</v>
      </c>
      <c r="BU3" s="53">
        <f>'RC Mastery Check+Question type'!Q6</f>
        <v>0.4</v>
      </c>
      <c r="BV3" s="53" t="str">
        <f>'RC Mastery Check+Question type'!R6</f>
        <v/>
      </c>
      <c r="BW3" s="53" t="str">
        <f>'RC Mastery Check+Question type'!S6</f>
        <v/>
      </c>
      <c r="BX3" s="53" t="str">
        <f>'RC Mastery Check+Question type'!T6</f>
        <v/>
      </c>
      <c r="BY3" s="53" t="str">
        <f>'RC Mastery Check+Question type'!U6</f>
        <v/>
      </c>
      <c r="BZ3" s="53" t="str">
        <f>'RC Mastery Check+Question type'!V6</f>
        <v/>
      </c>
      <c r="CA3" s="53" t="str">
        <f>'RC Mastery Check+Question type'!W6</f>
        <v/>
      </c>
      <c r="CB3" s="53" t="str">
        <f>'RC Mastery Check+Question type'!X6</f>
        <v/>
      </c>
      <c r="CC3" s="438" t="str">
        <f>'RC Output Item+Section Type'!CC9</f>
        <v xml:space="preserve"> </v>
      </c>
      <c r="CD3" s="438" t="str">
        <f>'RC Output Item+Section Type'!CD9</f>
        <v xml:space="preserve"> </v>
      </c>
      <c r="CE3" s="438" t="str">
        <f>'RC Output Item+Section Type'!CE9</f>
        <v xml:space="preserve"> </v>
      </c>
      <c r="CF3" s="438" t="str">
        <f>'RC Output Item+Section Type'!CF9</f>
        <v xml:space="preserve"> </v>
      </c>
      <c r="CG3" s="438" t="str">
        <f>'RC Output Item+Section Type'!CG9</f>
        <v xml:space="preserve"> </v>
      </c>
      <c r="CH3" s="438" t="str">
        <f>'RC Output Item+Section Type'!CH9</f>
        <v xml:space="preserve"> </v>
      </c>
      <c r="CI3" s="438" t="str">
        <f>'RC Output Item+Section Type'!CI9</f>
        <v xml:space="preserve"> </v>
      </c>
      <c r="CJ3" s="438" t="str">
        <f>'RC Output Item+Section Type'!CJ9</f>
        <v xml:space="preserve"> </v>
      </c>
      <c r="CK3" s="438" t="str">
        <f>'RC Output Item+Section Type'!CK9</f>
        <v xml:space="preserve"> </v>
      </c>
      <c r="CL3" s="438" t="str">
        <f>'RC Output Item+Section Type'!CL9</f>
        <v xml:space="preserve"> </v>
      </c>
      <c r="CM3" s="438" t="str">
        <f>'RC Output Item+Section Type'!CM9</f>
        <v xml:space="preserve"> </v>
      </c>
      <c r="CN3" s="438" t="str">
        <f>'RC Output Item+Section Type'!CN9</f>
        <v xml:space="preserve"> </v>
      </c>
      <c r="CO3" t="str">
        <f>IF('S&amp;L'!B7="", "", 'S&amp;L'!B7)</f>
        <v/>
      </c>
      <c r="CP3" t="str">
        <f>IF('S&amp;L'!C7="", "", 'S&amp;L'!C7)</f>
        <v/>
      </c>
      <c r="CQ3" t="str">
        <f>IF('S&amp;L'!D7="", "", 'S&amp;L'!D7)</f>
        <v/>
      </c>
      <c r="CR3" t="str">
        <f>IF('S&amp;L'!E7="", "", 'S&amp;L'!E7)</f>
        <v/>
      </c>
      <c r="CS3" t="str">
        <f>IF('S&amp;L'!F7="", "", 'S&amp;L'!F7)</f>
        <v/>
      </c>
      <c r="CT3" t="str">
        <f>IF('S&amp;L'!H7="", "", 'S&amp;L'!H7)</f>
        <v/>
      </c>
      <c r="CU3" t="str">
        <f>IF('S&amp;L'!I7="", "", 'S&amp;L'!I7)</f>
        <v/>
      </c>
      <c r="CV3" t="str">
        <f>IF('S&amp;L'!J7="", "", 'S&amp;L'!J7)</f>
        <v/>
      </c>
      <c r="CW3" t="str">
        <f>IF('S&amp;L'!K7="", "", 'S&amp;L'!K7)</f>
        <v/>
      </c>
      <c r="CX3" t="str">
        <f>IF('S&amp;L'!L7="", "", 'S&amp;L'!L7)</f>
        <v/>
      </c>
      <c r="CY3" t="str">
        <f>IF('S&amp;L'!N7="", "", 'S&amp;L'!N7)</f>
        <v/>
      </c>
      <c r="CZ3" t="str">
        <f>IF('S&amp;L'!O7="", "", 'S&amp;L'!O7)</f>
        <v/>
      </c>
      <c r="DA3" t="str">
        <f>IF('S&amp;L'!P7="", "", 'S&amp;L'!P7)</f>
        <v/>
      </c>
      <c r="DB3" t="str">
        <f>IF('S&amp;L'!Q7="", "", 'S&amp;L'!Q7)</f>
        <v/>
      </c>
      <c r="DC3" t="str">
        <f>IF('S&amp;L'!R7="", "", 'S&amp;L'!R7)</f>
        <v/>
      </c>
      <c r="DD3" s="53" t="e">
        <f>IF('Math Scores'!E10="","",'Math Scores'!E10)</f>
        <v>#DIV/0!</v>
      </c>
      <c r="DE3" s="86">
        <f>IF('Cover Sheet'!V6="","",'Cover Sheet'!V6)</f>
        <v>0.55833333333333335</v>
      </c>
      <c r="DF3" s="86" t="str">
        <f>IF('Math Scores'!IE10="", "", 'Math Scores'!IE10)</f>
        <v/>
      </c>
      <c r="DG3" t="str">
        <f>IF('Math by question type'!C7="", "", 'Math by question type'!C7)</f>
        <v/>
      </c>
      <c r="DH3" s="86" t="str">
        <f>IF('Math by question type'!D7="", "", 'Math by question type'!D7)</f>
        <v/>
      </c>
      <c r="DI3" s="86" t="str">
        <f>IF('Math by question type'!E7="", "", 'Math by question type'!E7)</f>
        <v/>
      </c>
      <c r="DJ3" s="86" t="str">
        <f>IF('Math by question type'!F7="", "", 'Math by question type'!F7)</f>
        <v/>
      </c>
      <c r="DK3" s="86" t="str">
        <f>IF('Math by question type'!G7="", "", 'Math by question type'!G7)</f>
        <v/>
      </c>
      <c r="DL3" s="86" t="str">
        <f>IF('Math by question type'!H7="", "", 'Math by question type'!H7)</f>
        <v/>
      </c>
      <c r="DM3" s="86" t="str">
        <f>IF('Math by question type'!I7="", "", 'Math by question type'!I7)</f>
        <v/>
      </c>
      <c r="DN3" s="86" t="str">
        <f>IF('Math by question type'!J7="", "", 'Math by question type'!J7)</f>
        <v/>
      </c>
      <c r="DO3" s="86" t="str">
        <f>IF('Math by question type'!K7="", "", 'Math by question type'!K7)</f>
        <v/>
      </c>
      <c r="DP3" s="86">
        <f>IF('Math by question type'!L7="", "", 'Math by question type'!L7)</f>
        <v>0.44444444444444442</v>
      </c>
      <c r="DQ3" s="86">
        <f>IF('Math by question type'!M7="", "", 'Math by question type'!M7)</f>
        <v>0.71052631578947367</v>
      </c>
      <c r="DR3" s="86">
        <f>IF('Math by question type'!N7="", "", 'Math by question type'!N7)</f>
        <v>0.52173913043478259</v>
      </c>
      <c r="DS3" s="86" t="str">
        <f>IF('Math by question type'!O7="", "", 'Math by question type'!O7)</f>
        <v/>
      </c>
      <c r="DT3" s="86" t="str">
        <f>IF('Math by question type'!P7="", "", 'Math by question type'!P7)</f>
        <v/>
      </c>
      <c r="DU3" s="86" t="str">
        <f>IF('Math by question type'!Q7="", "", 'Math by question type'!Q7)</f>
        <v/>
      </c>
      <c r="DV3" s="86" t="str">
        <f>IF('Math by question type'!R7&lt;&gt;"",'Math by question type'!R7,'Math by question type'!U7)</f>
        <v/>
      </c>
      <c r="DW3" s="86" t="str">
        <f>IF('Math by question type'!S7&lt;&gt;"",'Math by question type'!S7,'Math by question type'!V7)</f>
        <v/>
      </c>
      <c r="DX3" s="86" t="str">
        <f>IF('Math by question type'!T7&lt;&gt;"",'Math by question type'!T7,'Math by question type'!W7)</f>
        <v/>
      </c>
      <c r="DY3" s="86" t="str">
        <f>IF('Math by question type'!X7&lt;&gt;"",'Math by question type'!X7,'Math by question type'!AA7)</f>
        <v/>
      </c>
      <c r="DZ3" s="86" t="str">
        <f>IF('Math by question type'!Y7&lt;&gt;"",'Math by question type'!Y7,'Math by question type'!AB7)</f>
        <v/>
      </c>
      <c r="EA3" s="86" t="str">
        <f>IF('Math by question type'!Z7&lt;&gt;"",'Math by question type'!Z7,'Math by question type'!AC7)</f>
        <v/>
      </c>
      <c r="EB3" s="86" t="str">
        <f>IF('Math Output by domain'!E7="", "", 'Math Output by domain'!E7)</f>
        <v/>
      </c>
      <c r="EC3" s="86" t="str">
        <f>IF('Math Output by domain'!F7="", "", 'Math Output by domain'!F7)</f>
        <v/>
      </c>
      <c r="ED3" s="86" t="str">
        <f>IF('Math Output by domain'!G7="", "", 'Math Output by domain'!G7)</f>
        <v/>
      </c>
      <c r="EE3" s="86" t="str">
        <f>IF('Math Output by domain'!H7="", "", 'Math Output by domain'!H7)</f>
        <v/>
      </c>
      <c r="EF3" s="86" t="str">
        <f>IF('Math Output by domain'!I7="", "", 'Math Output by domain'!I7)</f>
        <v/>
      </c>
      <c r="EG3" s="86" t="str">
        <f>IF('Math Output by domain'!J7="", "", 'Math Output by domain'!J7)</f>
        <v/>
      </c>
      <c r="EH3" s="86" t="str">
        <f>IF('Math Output by domain'!K7="", "", 'Math Output by domain'!K7)</f>
        <v/>
      </c>
      <c r="EI3" s="86" t="str">
        <f>IF('Math Output by domain'!L7="", "", 'Math Output by domain'!L7)</f>
        <v/>
      </c>
      <c r="EJ3" s="86" t="str">
        <f>IF('Math Output by domain'!M7="", "", 'Math Output by domain'!M7)</f>
        <v/>
      </c>
      <c r="EK3" s="86" t="str">
        <f>IF('Math Output by domain'!N7="", "", 'Math Output by domain'!N7)</f>
        <v/>
      </c>
      <c r="EL3" s="86" t="str">
        <f>IF('Math Output by domain'!O7="", "", 'Math Output by domain'!O7)</f>
        <v/>
      </c>
      <c r="EM3" s="86" t="str">
        <f>IF('Math Output by domain'!P7="", "", 'Math Output by domain'!P7)</f>
        <v/>
      </c>
      <c r="EN3" s="86" t="str">
        <f>IF('Math Output by domain'!Q7="", "", 'Math Output by domain'!Q7)</f>
        <v/>
      </c>
      <c r="EO3" s="86" t="str">
        <f>IF('Math Output by domain'!R7="", "", 'Math Output by domain'!R7)</f>
        <v/>
      </c>
      <c r="EP3" s="86" t="str">
        <f>IF('Math Output by domain'!S7="", "", 'Math Output by domain'!S7)</f>
        <v/>
      </c>
      <c r="EQ3" s="86" t="str">
        <f>IF('Math Output by domain'!T7="", "", 'Math Output by domain'!T7)</f>
        <v/>
      </c>
      <c r="ER3" s="86">
        <f>IF('Math Output by domain'!U7="", "", 'Math Output by domain'!U7)</f>
        <v>0.625</v>
      </c>
      <c r="ES3" s="86">
        <f>IF('Math Output by domain'!V7="", "", 'Math Output by domain'!V7)</f>
        <v>0.44230769230769229</v>
      </c>
      <c r="ET3" s="86">
        <f>IF('Math Output by domain'!W7="", "", 'Math Output by domain'!W7)</f>
        <v>0</v>
      </c>
      <c r="EU3" s="86">
        <f>IF('Math Output by domain'!X7="", "", 'Math Output by domain'!X7)</f>
        <v>0.55555555555555558</v>
      </c>
      <c r="EV3" s="86">
        <f>IF('Math Output by domain'!Y7="", "", 'Math Output by domain'!Y7)</f>
        <v>0.75</v>
      </c>
      <c r="EW3" s="86" t="str">
        <f>IF('Math Output by domain'!Z7="", "", 'Math Output by domain'!Z7)</f>
        <v/>
      </c>
      <c r="EX3" s="86" t="str">
        <f>IF('Math Output by domain'!AA7="", "", 'Math Output by domain'!AA7)</f>
        <v/>
      </c>
      <c r="EY3" s="86" t="str">
        <f>IF('Math Output by domain'!AB7="", "", 'Math Output by domain'!AB7)</f>
        <v/>
      </c>
      <c r="EZ3" s="86" t="str">
        <f>IF('Math Output by domain'!AC7="", "", 'Math Output by domain'!AC7)</f>
        <v/>
      </c>
      <c r="FA3" s="86" t="str">
        <f>IF('Math Output by domain'!AD7&lt;&gt;"", 'Math Output by domain'!AD7, 'Math Output by domain'!AH7)</f>
        <v/>
      </c>
      <c r="FB3" s="86" t="str">
        <f>IF('Math Output by domain'!AE7&lt;&gt;"", 'Math Output by domain'!AE7, 'Math Output by domain'!AI7)</f>
        <v/>
      </c>
      <c r="FC3" s="86" t="str">
        <f>IF('Math Output by domain'!AF7&lt;&gt;"", 'Math Output by domain'!AF7, 'Math Output by domain'!AJ7)</f>
        <v/>
      </c>
      <c r="FD3" s="86" t="str">
        <f>IF('Math Output by domain'!AG7="", "", 'Math Output by domain'!AG7)</f>
        <v/>
      </c>
      <c r="FE3" s="86" t="str">
        <f>IF('Math Output by domain'!AK7="", "", 'Math Output by domain'!AK7)</f>
        <v/>
      </c>
      <c r="FF3" s="86" t="str">
        <f>IF('Math Output by domain'!AL7&lt;&gt;"",  'Math Output by domain'!AL7, 'Math Output by domain'!AQ7)</f>
        <v/>
      </c>
      <c r="FG3" s="86" t="str">
        <f>IF('Math Output by domain'!AM7="", "", 'Math Output by domain'!AM7)</f>
        <v/>
      </c>
      <c r="FH3" s="86" t="str">
        <f>IF('Math Output by domain'!AN7&lt;&gt;"",  'Math Output by domain'!AN7, 'Math Output by domain'!AP7)</f>
        <v/>
      </c>
      <c r="FI3" s="86" t="str">
        <f>IF('Math Output by domain'!AO7="", "", 'Math Output by domain'!AO7)</f>
        <v/>
      </c>
    </row>
    <row r="4" spans="1:165" x14ac:dyDescent="0.2">
      <c r="A4" s="88">
        <f>'Cover Sheet'!A7</f>
        <v>3</v>
      </c>
      <c r="B4" s="88" t="str">
        <f>IF('Cover Sheet'!$AC$13="","",'Cover Sheet'!$AC$13)</f>
        <v>HYDABH02</v>
      </c>
      <c r="C4" s="88" t="str">
        <f>'Cover Sheet'!$AC$1</f>
        <v>Apoorva Namdev</v>
      </c>
      <c r="D4" s="88">
        <f>'Cover Sheet'!$AE$1</f>
        <v>0</v>
      </c>
      <c r="E4" s="88">
        <f>'Cover Sheet'!$AG$1</f>
        <v>0</v>
      </c>
      <c r="F4" s="88">
        <f>'Cover Sheet'!$AI$1</f>
        <v>0</v>
      </c>
      <c r="G4" s="88">
        <f>'Cover Sheet'!$AK$1</f>
        <v>0</v>
      </c>
      <c r="H4" s="88">
        <f>'Cover Sheet'!$AC$3</f>
        <v>115555</v>
      </c>
      <c r="I4" s="88">
        <f>'Cover Sheet'!$AE$3</f>
        <v>0</v>
      </c>
      <c r="J4" s="88">
        <f>'Cover Sheet'!$AG$3</f>
        <v>0</v>
      </c>
      <c r="K4" s="88">
        <f>'Cover Sheet'!$AI$3</f>
        <v>0</v>
      </c>
      <c r="L4" s="88">
        <f>'Cover Sheet'!$AK$3</f>
        <v>0</v>
      </c>
      <c r="M4" s="88">
        <f>'Cover Sheet'!$AC$2</f>
        <v>2014</v>
      </c>
      <c r="N4" s="88">
        <f>'Cover Sheet'!$AE$2</f>
        <v>0</v>
      </c>
      <c r="O4" s="88">
        <f>'Cover Sheet'!$AG$2</f>
        <v>0</v>
      </c>
      <c r="P4" s="88">
        <f>'Cover Sheet'!$AI$2</f>
        <v>0</v>
      </c>
      <c r="Q4" s="88">
        <f>'Cover Sheet'!$AK$2</f>
        <v>0</v>
      </c>
      <c r="R4" s="88" t="str">
        <f>'Cover Sheet'!$AC$5</f>
        <v>Spandana</v>
      </c>
      <c r="S4" s="88" t="str">
        <f>'Cover Sheet'!$AC$6</f>
        <v>4th</v>
      </c>
      <c r="T4" s="88" t="str">
        <f>'Cover Sheet'!$AC$7</f>
        <v>2nd YOI</v>
      </c>
      <c r="U4" s="88" t="str">
        <f>'Cover Sheet'!$AC$8</f>
        <v>Private School 500 - 1000</v>
      </c>
      <c r="V4" s="88">
        <f>'Cover Sheet'!$AC$9</f>
        <v>180</v>
      </c>
      <c r="W4" s="88">
        <f>IF('Cover Sheet'!$AC$10="","",'Cover Sheet'!$AC$10)</f>
        <v>4</v>
      </c>
      <c r="X4" s="219" t="str">
        <f>IF('Cover Sheet'!$Y7="","",'Cover Sheet'!$Y7)</f>
        <v/>
      </c>
      <c r="Y4" s="219" t="str">
        <f>IF('Cover Sheet'!$Z7="","",'Cover Sheet'!$Z7)</f>
        <v/>
      </c>
      <c r="Z4" s="88">
        <f>'Cover Sheet'!$AC$11</f>
        <v>5</v>
      </c>
      <c r="AA4" s="88" t="str">
        <f>IF('Cover Sheet'!$AC$12="", "", 'Cover Sheet'!$AC$12)</f>
        <v>Hyderabad</v>
      </c>
      <c r="AB4" s="88">
        <f>IF('Cover Sheet'!$AC$14="","",'Cover Sheet'!$AC$14)</f>
        <v>115555</v>
      </c>
      <c r="AC4" s="88">
        <f>IF('Cover Sheet'!$AC$15="","",'Cover Sheet'!$AC$15)</f>
        <v>115555</v>
      </c>
      <c r="AD4" s="88">
        <f>IF('Cover Sheet'!$AC$17="","",'Cover Sheet'!$AC$17)</f>
        <v>115555</v>
      </c>
      <c r="AE4" s="88" t="str">
        <f>IF('Cover Sheet'!$AC$4="","",'Cover Sheet'!$AC$4)</f>
        <v>apoorva.namdev2014@teachforindia.org</v>
      </c>
      <c r="AF4" s="88" t="str">
        <f>IF('Cover Sheet'!$AC$20="","",'Cover Sheet'!$AC$20)</f>
        <v>spandana.m@teachforindia.org</v>
      </c>
      <c r="AG4" s="88" t="str">
        <f>IF('Cover Sheet'!$AC$19="","",'Cover Sheet'!$AC$19)</f>
        <v>karthik.rapaka@teachforindia.org</v>
      </c>
      <c r="AH4" s="88" t="str">
        <f>IF('Cover Sheet'!B7="", "", 'English Scores- Leveled papers'!B9)</f>
        <v>Sana Begum</v>
      </c>
      <c r="AI4" s="88" t="str">
        <f>IF('Cover Sheet'!$B7="","",'Cover Sheet'!C7)</f>
        <v>Female</v>
      </c>
      <c r="AJ4" s="88">
        <f>IF('Cover Sheet'!$D7="","",'Cover Sheet'!D7)</f>
        <v>2</v>
      </c>
      <c r="AK4" s="88" t="str">
        <f>IF('Cover Sheet'!E7="","",'Cover Sheet'!E7)</f>
        <v/>
      </c>
      <c r="AL4" s="88" t="str">
        <f>IF('Cover Sheet'!F7="","",'Cover Sheet'!F7)</f>
        <v/>
      </c>
      <c r="AM4" s="88">
        <f>IF('Cover Sheet'!G7="","",'Cover Sheet'!G7)</f>
        <v>-0.5</v>
      </c>
      <c r="AN4" s="88">
        <f>IF('Cover Sheet'!H7="","",'Cover Sheet'!H7)</f>
        <v>0</v>
      </c>
      <c r="AO4" s="88">
        <f>IF('Cover Sheet'!I7="","",'Cover Sheet'!I7)</f>
        <v>0.2</v>
      </c>
      <c r="AP4" s="88" t="str">
        <f>IF('Cover Sheet'!J7="","",'Cover Sheet'!J7)</f>
        <v/>
      </c>
      <c r="AQ4" s="88">
        <f>IF('Cover Sheet'!K7="","",'Cover Sheet'!K7)</f>
        <v>0.2</v>
      </c>
      <c r="AR4" s="88" t="str">
        <f>IF('Cover Sheet'!L7="","",'Cover Sheet'!L7)</f>
        <v/>
      </c>
      <c r="AS4" s="88">
        <f>IF('Cover Sheet'!M7="","",'Cover Sheet'!M7)</f>
        <v>0.8</v>
      </c>
      <c r="AT4" s="88">
        <f>IF('Cover Sheet'!N7="","",'Cover Sheet'!N7)</f>
        <v>1</v>
      </c>
      <c r="AU4" s="88" t="str">
        <f>IF('Cover Sheet'!O7="","",'Cover Sheet'!O7)</f>
        <v/>
      </c>
      <c r="AV4" s="88">
        <f>IF('Cover Sheet'!P7="","",'Cover Sheet'!P7)</f>
        <v>1</v>
      </c>
      <c r="AW4" s="88">
        <f>IF('Cover Sheet'!Q7="","",'Cover Sheet'!Q7)</f>
        <v>1.4566666666666668</v>
      </c>
      <c r="AX4" s="88">
        <f>IF('Cover Sheet'!R7="","",'Cover Sheet'!R7)</f>
        <v>2.8733333333333335</v>
      </c>
      <c r="AY4" s="88">
        <f>IF('Cover Sheet'!S7="","",'Cover Sheet'!S7)</f>
        <v>1.4166666666666667</v>
      </c>
      <c r="AZ4" s="535">
        <f>IF('Cover Sheet'!T7="","",'Cover Sheet'!T7)</f>
        <v>7.9646017699115043E-2</v>
      </c>
      <c r="BA4" s="535">
        <f>IF('Cover Sheet'!U7="","",'Cover Sheet'!U7)</f>
        <v>8.3333333333333329E-2</v>
      </c>
      <c r="BB4" s="535">
        <f>IF('Cover Sheet'!V7="","",'Cover Sheet'!V7)</f>
        <v>0.22500000000000001</v>
      </c>
      <c r="BC4" s="535">
        <f>IF('Cover Sheet'!W7="","",'Cover Sheet'!W7)</f>
        <v>0.14166666666666666</v>
      </c>
      <c r="BD4" s="535" t="str">
        <f>IF('Cover Sheet'!X7="","",'Cover Sheet'!X7)</f>
        <v/>
      </c>
      <c r="BE4" s="142">
        <f>'RC Mastery Check+Question type'!I7</f>
        <v>0.8</v>
      </c>
      <c r="BF4" s="142">
        <f>'RC Mastery Check+Question type'!J7</f>
        <v>0.6</v>
      </c>
      <c r="BG4" s="142">
        <f>'RC Mastery Check+Question type'!K7</f>
        <v>0.9</v>
      </c>
      <c r="BH4" s="406" t="str">
        <f>IF('RC Mastery Check+Question type'!DR7="", "", 'RC Mastery Check+Question type'!DR7)</f>
        <v/>
      </c>
      <c r="BI4" s="406" t="str">
        <f>IF('RC Mastery Check+Question type'!EJ7="", "", 'RC Mastery Check+Question type'!EJ7)</f>
        <v/>
      </c>
      <c r="BJ4" s="406" t="str">
        <f>IF('RC Mastery Check+Question type'!EZ7="", "", 'RC Mastery Check+Question type'!EZ7)</f>
        <v/>
      </c>
      <c r="BK4" t="str">
        <f>'RF tracking'!C7</f>
        <v/>
      </c>
      <c r="BL4" t="str">
        <f>'RF tracking'!D7</f>
        <v/>
      </c>
      <c r="BM4" t="str">
        <f>'RF tracking'!X7</f>
        <v/>
      </c>
      <c r="BN4" t="str">
        <f>'RF tracking'!Y7</f>
        <v/>
      </c>
      <c r="BO4" s="53" t="str">
        <f>IF('RF tracking'!AQ7="", "", 'RF tracking'!AQ7)</f>
        <v/>
      </c>
      <c r="BP4" s="53" t="str">
        <f>'RC Mastery Check+Question type'!L7</f>
        <v/>
      </c>
      <c r="BQ4" s="53" t="str">
        <f>'RC Mastery Check+Question type'!M7</f>
        <v/>
      </c>
      <c r="BR4" s="53">
        <f>'RC Mastery Check+Question type'!N7</f>
        <v>0.9</v>
      </c>
      <c r="BS4" s="53">
        <f>'RC Mastery Check+Question type'!O7</f>
        <v>0.8</v>
      </c>
      <c r="BT4" s="53">
        <f>'RC Mastery Check+Question type'!P7</f>
        <v>0.6</v>
      </c>
      <c r="BU4" s="53" t="str">
        <f>'RC Mastery Check+Question type'!Q7</f>
        <v/>
      </c>
      <c r="BV4" s="53" t="str">
        <f>'RC Mastery Check+Question type'!R7</f>
        <v/>
      </c>
      <c r="BW4" s="53" t="str">
        <f>'RC Mastery Check+Question type'!S7</f>
        <v/>
      </c>
      <c r="BX4" s="53" t="str">
        <f>'RC Mastery Check+Question type'!T7</f>
        <v/>
      </c>
      <c r="BY4" s="53" t="str">
        <f>'RC Mastery Check+Question type'!U7</f>
        <v/>
      </c>
      <c r="BZ4" s="53" t="str">
        <f>'RC Mastery Check+Question type'!V7</f>
        <v/>
      </c>
      <c r="CA4" s="53" t="str">
        <f>'RC Mastery Check+Question type'!W7</f>
        <v/>
      </c>
      <c r="CB4" s="53" t="str">
        <f>'RC Mastery Check+Question type'!X7</f>
        <v/>
      </c>
      <c r="CC4" s="438" t="str">
        <f>'RC Output Item+Section Type'!CC10</f>
        <v xml:space="preserve"> </v>
      </c>
      <c r="CD4" s="438" t="str">
        <f>'RC Output Item+Section Type'!CD10</f>
        <v xml:space="preserve"> </v>
      </c>
      <c r="CE4" s="438" t="str">
        <f>'RC Output Item+Section Type'!CE10</f>
        <v xml:space="preserve"> </v>
      </c>
      <c r="CF4" s="438" t="str">
        <f>'RC Output Item+Section Type'!CF10</f>
        <v xml:space="preserve"> </v>
      </c>
      <c r="CG4" s="438" t="str">
        <f>'RC Output Item+Section Type'!CG10</f>
        <v xml:space="preserve"> </v>
      </c>
      <c r="CH4" s="438" t="str">
        <f>'RC Output Item+Section Type'!CH10</f>
        <v xml:space="preserve"> </v>
      </c>
      <c r="CI4" s="438" t="str">
        <f>'RC Output Item+Section Type'!CI10</f>
        <v xml:space="preserve"> </v>
      </c>
      <c r="CJ4" s="438" t="str">
        <f>'RC Output Item+Section Type'!CJ10</f>
        <v xml:space="preserve"> </v>
      </c>
      <c r="CK4" s="438" t="str">
        <f>'RC Output Item+Section Type'!CK10</f>
        <v xml:space="preserve"> </v>
      </c>
      <c r="CL4" s="438" t="str">
        <f>'RC Output Item+Section Type'!CL10</f>
        <v xml:space="preserve"> </v>
      </c>
      <c r="CM4" s="438" t="str">
        <f>'RC Output Item+Section Type'!CM10</f>
        <v xml:space="preserve"> </v>
      </c>
      <c r="CN4" s="438" t="str">
        <f>'RC Output Item+Section Type'!CN10</f>
        <v xml:space="preserve"> </v>
      </c>
      <c r="CO4" t="str">
        <f>IF('S&amp;L'!B8="", "", 'S&amp;L'!B8)</f>
        <v/>
      </c>
      <c r="CP4" t="str">
        <f>IF('S&amp;L'!C8="", "", 'S&amp;L'!C8)</f>
        <v/>
      </c>
      <c r="CQ4" t="str">
        <f>IF('S&amp;L'!D8="", "", 'S&amp;L'!D8)</f>
        <v/>
      </c>
      <c r="CR4" t="str">
        <f>IF('S&amp;L'!E8="", "", 'S&amp;L'!E8)</f>
        <v/>
      </c>
      <c r="CS4" t="str">
        <f>IF('S&amp;L'!F8="", "", 'S&amp;L'!F8)</f>
        <v/>
      </c>
      <c r="CT4" t="str">
        <f>IF('S&amp;L'!H8="", "", 'S&amp;L'!H8)</f>
        <v/>
      </c>
      <c r="CU4" t="str">
        <f>IF('S&amp;L'!I8="", "", 'S&amp;L'!I8)</f>
        <v/>
      </c>
      <c r="CV4" t="str">
        <f>IF('S&amp;L'!J8="", "", 'S&amp;L'!J8)</f>
        <v/>
      </c>
      <c r="CW4" t="str">
        <f>IF('S&amp;L'!K8="", "", 'S&amp;L'!K8)</f>
        <v/>
      </c>
      <c r="CX4" t="str">
        <f>IF('S&amp;L'!L8="", "", 'S&amp;L'!L8)</f>
        <v/>
      </c>
      <c r="CY4" t="str">
        <f>IF('S&amp;L'!N8="", "", 'S&amp;L'!N8)</f>
        <v/>
      </c>
      <c r="CZ4" t="str">
        <f>IF('S&amp;L'!O8="", "", 'S&amp;L'!O8)</f>
        <v/>
      </c>
      <c r="DA4" t="str">
        <f>IF('S&amp;L'!P8="", "", 'S&amp;L'!P8)</f>
        <v/>
      </c>
      <c r="DB4" t="str">
        <f>IF('S&amp;L'!Q8="", "", 'S&amp;L'!Q8)</f>
        <v/>
      </c>
      <c r="DC4" t="str">
        <f>IF('S&amp;L'!R8="", "", 'S&amp;L'!R8)</f>
        <v/>
      </c>
      <c r="DD4" s="53" t="e">
        <f>IF('Math Scores'!E11="","",'Math Scores'!E11)</f>
        <v>#DIV/0!</v>
      </c>
      <c r="DE4" s="86">
        <f>IF('Cover Sheet'!V7="","",'Cover Sheet'!V7)</f>
        <v>0.22500000000000001</v>
      </c>
      <c r="DF4" s="86" t="str">
        <f>IF('Math Scores'!IE11="", "", 'Math Scores'!IE11)</f>
        <v/>
      </c>
      <c r="DG4" t="str">
        <f>IF('Math by question type'!C8="", "", 'Math by question type'!C8)</f>
        <v/>
      </c>
      <c r="DH4" s="86" t="str">
        <f>IF('Math by question type'!D8="", "", 'Math by question type'!D8)</f>
        <v/>
      </c>
      <c r="DI4" s="86" t="str">
        <f>IF('Math by question type'!E8="", "", 'Math by question type'!E8)</f>
        <v/>
      </c>
      <c r="DJ4" s="86" t="str">
        <f>IF('Math by question type'!F8="", "", 'Math by question type'!F8)</f>
        <v/>
      </c>
      <c r="DK4" s="86" t="str">
        <f>IF('Math by question type'!G8="", "", 'Math by question type'!G8)</f>
        <v/>
      </c>
      <c r="DL4" s="86" t="str">
        <f>IF('Math by question type'!H8="", "", 'Math by question type'!H8)</f>
        <v/>
      </c>
      <c r="DM4" s="86" t="str">
        <f>IF('Math by question type'!I8="", "", 'Math by question type'!I8)</f>
        <v/>
      </c>
      <c r="DN4" s="86" t="str">
        <f>IF('Math by question type'!J8="", "", 'Math by question type'!J8)</f>
        <v/>
      </c>
      <c r="DO4" s="86" t="str">
        <f>IF('Math by question type'!K8="", "", 'Math by question type'!K8)</f>
        <v/>
      </c>
      <c r="DP4" s="86">
        <f>IF('Math by question type'!L8="", "", 'Math by question type'!L8)</f>
        <v>0.1111111111111111</v>
      </c>
      <c r="DQ4" s="86">
        <f>IF('Math by question type'!M8="", "", 'Math by question type'!M8)</f>
        <v>0.15789473684210525</v>
      </c>
      <c r="DR4" s="86">
        <f>IF('Math by question type'!N8="", "", 'Math by question type'!N8)</f>
        <v>0.36956521739130432</v>
      </c>
      <c r="DS4" s="86" t="str">
        <f>IF('Math by question type'!O8="", "", 'Math by question type'!O8)</f>
        <v/>
      </c>
      <c r="DT4" s="86" t="str">
        <f>IF('Math by question type'!P8="", "", 'Math by question type'!P8)</f>
        <v/>
      </c>
      <c r="DU4" s="86" t="str">
        <f>IF('Math by question type'!Q8="", "", 'Math by question type'!Q8)</f>
        <v/>
      </c>
      <c r="DV4" s="86" t="str">
        <f>IF('Math by question type'!R8&lt;&gt;"",'Math by question type'!R8,'Math by question type'!U8)</f>
        <v/>
      </c>
      <c r="DW4" s="86" t="str">
        <f>IF('Math by question type'!S8&lt;&gt;"",'Math by question type'!S8,'Math by question type'!V8)</f>
        <v/>
      </c>
      <c r="DX4" s="86" t="str">
        <f>IF('Math by question type'!T8&lt;&gt;"",'Math by question type'!T8,'Math by question type'!W8)</f>
        <v/>
      </c>
      <c r="DY4" s="86" t="str">
        <f>IF('Math by question type'!X8&lt;&gt;"",'Math by question type'!X8,'Math by question type'!AA8)</f>
        <v/>
      </c>
      <c r="DZ4" s="86" t="str">
        <f>IF('Math by question type'!Y8&lt;&gt;"",'Math by question type'!Y8,'Math by question type'!AB8)</f>
        <v/>
      </c>
      <c r="EA4" s="86" t="str">
        <f>IF('Math by question type'!Z8&lt;&gt;"",'Math by question type'!Z8,'Math by question type'!AC8)</f>
        <v/>
      </c>
      <c r="EB4" s="86" t="str">
        <f>IF('Math Output by domain'!E8="", "", 'Math Output by domain'!E8)</f>
        <v/>
      </c>
      <c r="EC4" s="86" t="str">
        <f>IF('Math Output by domain'!F8="", "", 'Math Output by domain'!F8)</f>
        <v/>
      </c>
      <c r="ED4" s="86" t="str">
        <f>IF('Math Output by domain'!G8="", "", 'Math Output by domain'!G8)</f>
        <v/>
      </c>
      <c r="EE4" s="86" t="str">
        <f>IF('Math Output by domain'!H8="", "", 'Math Output by domain'!H8)</f>
        <v/>
      </c>
      <c r="EF4" s="86" t="str">
        <f>IF('Math Output by domain'!I8="", "", 'Math Output by domain'!I8)</f>
        <v/>
      </c>
      <c r="EG4" s="86" t="str">
        <f>IF('Math Output by domain'!J8="", "", 'Math Output by domain'!J8)</f>
        <v/>
      </c>
      <c r="EH4" s="86" t="str">
        <f>IF('Math Output by domain'!K8="", "", 'Math Output by domain'!K8)</f>
        <v/>
      </c>
      <c r="EI4" s="86" t="str">
        <f>IF('Math Output by domain'!L8="", "", 'Math Output by domain'!L8)</f>
        <v/>
      </c>
      <c r="EJ4" s="86" t="str">
        <f>IF('Math Output by domain'!M8="", "", 'Math Output by domain'!M8)</f>
        <v/>
      </c>
      <c r="EK4" s="86" t="str">
        <f>IF('Math Output by domain'!N8="", "", 'Math Output by domain'!N8)</f>
        <v/>
      </c>
      <c r="EL4" s="86" t="str">
        <f>IF('Math Output by domain'!O8="", "", 'Math Output by domain'!O8)</f>
        <v/>
      </c>
      <c r="EM4" s="86" t="str">
        <f>IF('Math Output by domain'!P8="", "", 'Math Output by domain'!P8)</f>
        <v/>
      </c>
      <c r="EN4" s="86" t="str">
        <f>IF('Math Output by domain'!Q8="", "", 'Math Output by domain'!Q8)</f>
        <v/>
      </c>
      <c r="EO4" s="86" t="str">
        <f>IF('Math Output by domain'!R8="", "", 'Math Output by domain'!R8)</f>
        <v/>
      </c>
      <c r="EP4" s="86" t="str">
        <f>IF('Math Output by domain'!S8="", "", 'Math Output by domain'!S8)</f>
        <v/>
      </c>
      <c r="EQ4" s="86" t="str">
        <f>IF('Math Output by domain'!T8="", "", 'Math Output by domain'!T8)</f>
        <v/>
      </c>
      <c r="ER4" s="86">
        <f>IF('Math Output by domain'!U8="", "", 'Math Output by domain'!U8)</f>
        <v>0.375</v>
      </c>
      <c r="ES4" s="86">
        <f>IF('Math Output by domain'!V8="", "", 'Math Output by domain'!V8)</f>
        <v>0.25</v>
      </c>
      <c r="ET4" s="86">
        <f>IF('Math Output by domain'!W8="", "", 'Math Output by domain'!W8)</f>
        <v>0</v>
      </c>
      <c r="EU4" s="86">
        <f>IF('Math Output by domain'!X8="", "", 'Math Output by domain'!X8)</f>
        <v>0.1111111111111111</v>
      </c>
      <c r="EV4" s="86">
        <f>IF('Math Output by domain'!Y8="", "", 'Math Output by domain'!Y8)</f>
        <v>0.1875</v>
      </c>
      <c r="EW4" s="86" t="str">
        <f>IF('Math Output by domain'!Z8="", "", 'Math Output by domain'!Z8)</f>
        <v/>
      </c>
      <c r="EX4" s="86" t="str">
        <f>IF('Math Output by domain'!AA8="", "", 'Math Output by domain'!AA8)</f>
        <v/>
      </c>
      <c r="EY4" s="86" t="str">
        <f>IF('Math Output by domain'!AB8="", "", 'Math Output by domain'!AB8)</f>
        <v/>
      </c>
      <c r="EZ4" s="86" t="str">
        <f>IF('Math Output by domain'!AC8="", "", 'Math Output by domain'!AC8)</f>
        <v/>
      </c>
      <c r="FA4" s="86" t="str">
        <f>IF('Math Output by domain'!AD8&lt;&gt;"", 'Math Output by domain'!AD8, 'Math Output by domain'!AH8)</f>
        <v/>
      </c>
      <c r="FB4" s="86" t="str">
        <f>IF('Math Output by domain'!AE8&lt;&gt;"", 'Math Output by domain'!AE8, 'Math Output by domain'!AI8)</f>
        <v/>
      </c>
      <c r="FC4" s="86" t="str">
        <f>IF('Math Output by domain'!AF8&lt;&gt;"", 'Math Output by domain'!AF8, 'Math Output by domain'!AJ8)</f>
        <v/>
      </c>
      <c r="FD4" s="86" t="str">
        <f>IF('Math Output by domain'!AG8="", "", 'Math Output by domain'!AG8)</f>
        <v/>
      </c>
      <c r="FE4" s="86" t="str">
        <f>IF('Math Output by domain'!AK8="", "", 'Math Output by domain'!AK8)</f>
        <v/>
      </c>
      <c r="FF4" s="86" t="str">
        <f>IF('Math Output by domain'!AL8&lt;&gt;"",  'Math Output by domain'!AL8, 'Math Output by domain'!AQ8)</f>
        <v/>
      </c>
      <c r="FG4" s="86" t="str">
        <f>IF('Math Output by domain'!AM8="", "", 'Math Output by domain'!AM8)</f>
        <v/>
      </c>
      <c r="FH4" s="86" t="str">
        <f>IF('Math Output by domain'!AN8&lt;&gt;"",  'Math Output by domain'!AN8, 'Math Output by domain'!AP8)</f>
        <v/>
      </c>
      <c r="FI4" s="86" t="str">
        <f>IF('Math Output by domain'!AO8="", "", 'Math Output by domain'!AO8)</f>
        <v/>
      </c>
    </row>
    <row r="5" spans="1:165" x14ac:dyDescent="0.2">
      <c r="A5" s="88">
        <f>'Cover Sheet'!A8</f>
        <v>4</v>
      </c>
      <c r="B5" s="88" t="str">
        <f>IF('Cover Sheet'!$AC$13="","",'Cover Sheet'!$AC$13)</f>
        <v>HYDABH02</v>
      </c>
      <c r="C5" s="88" t="str">
        <f>'Cover Sheet'!$AC$1</f>
        <v>Apoorva Namdev</v>
      </c>
      <c r="D5" s="88">
        <f>'Cover Sheet'!$AE$1</f>
        <v>0</v>
      </c>
      <c r="E5" s="88">
        <f>'Cover Sheet'!$AG$1</f>
        <v>0</v>
      </c>
      <c r="F5" s="88">
        <f>'Cover Sheet'!$AI$1</f>
        <v>0</v>
      </c>
      <c r="G5" s="88">
        <f>'Cover Sheet'!$AK$1</f>
        <v>0</v>
      </c>
      <c r="H5" s="88">
        <f>'Cover Sheet'!$AC$3</f>
        <v>115555</v>
      </c>
      <c r="I5" s="88">
        <f>'Cover Sheet'!$AE$3</f>
        <v>0</v>
      </c>
      <c r="J5" s="88">
        <f>'Cover Sheet'!$AG$3</f>
        <v>0</v>
      </c>
      <c r="K5" s="88">
        <f>'Cover Sheet'!$AI$3</f>
        <v>0</v>
      </c>
      <c r="L5" s="88">
        <f>'Cover Sheet'!$AK$3</f>
        <v>0</v>
      </c>
      <c r="M5" s="88">
        <f>'Cover Sheet'!$AC$2</f>
        <v>2014</v>
      </c>
      <c r="N5" s="88">
        <f>'Cover Sheet'!$AE$2</f>
        <v>0</v>
      </c>
      <c r="O5" s="88">
        <f>'Cover Sheet'!$AG$2</f>
        <v>0</v>
      </c>
      <c r="P5" s="88">
        <f>'Cover Sheet'!$AI$2</f>
        <v>0</v>
      </c>
      <c r="Q5" s="88">
        <f>'Cover Sheet'!$AK$2</f>
        <v>0</v>
      </c>
      <c r="R5" s="88" t="str">
        <f>'Cover Sheet'!$AC$5</f>
        <v>Spandana</v>
      </c>
      <c r="S5" s="88" t="str">
        <f>'Cover Sheet'!$AC$6</f>
        <v>4th</v>
      </c>
      <c r="T5" s="88" t="str">
        <f>'Cover Sheet'!$AC$7</f>
        <v>2nd YOI</v>
      </c>
      <c r="U5" s="88" t="str">
        <f>'Cover Sheet'!$AC$8</f>
        <v>Private School 500 - 1000</v>
      </c>
      <c r="V5" s="88">
        <f>'Cover Sheet'!$AC$9</f>
        <v>180</v>
      </c>
      <c r="W5" s="88">
        <f>IF('Cover Sheet'!$AC$10="","",'Cover Sheet'!$AC$10)</f>
        <v>4</v>
      </c>
      <c r="X5" s="219" t="str">
        <f>IF('Cover Sheet'!$Y8="","",'Cover Sheet'!$Y8)</f>
        <v/>
      </c>
      <c r="Y5" s="219" t="str">
        <f>IF('Cover Sheet'!$Z8="","",'Cover Sheet'!$Z8)</f>
        <v/>
      </c>
      <c r="Z5" s="88">
        <f>'Cover Sheet'!$AC$11</f>
        <v>5</v>
      </c>
      <c r="AA5" s="88" t="str">
        <f>IF('Cover Sheet'!$AC$12="", "", 'Cover Sheet'!$AC$12)</f>
        <v>Hyderabad</v>
      </c>
      <c r="AB5" s="88">
        <f>IF('Cover Sheet'!$AC$14="","",'Cover Sheet'!$AC$14)</f>
        <v>115555</v>
      </c>
      <c r="AC5" s="88">
        <f>IF('Cover Sheet'!$AC$15="","",'Cover Sheet'!$AC$15)</f>
        <v>115555</v>
      </c>
      <c r="AD5" s="88">
        <f>IF('Cover Sheet'!$AC$17="","",'Cover Sheet'!$AC$17)</f>
        <v>115555</v>
      </c>
      <c r="AE5" s="88" t="str">
        <f>IF('Cover Sheet'!$AC$4="","",'Cover Sheet'!$AC$4)</f>
        <v>apoorva.namdev2014@teachforindia.org</v>
      </c>
      <c r="AF5" s="88" t="str">
        <f>IF('Cover Sheet'!$AC$20="","",'Cover Sheet'!$AC$20)</f>
        <v>spandana.m@teachforindia.org</v>
      </c>
      <c r="AG5" s="88" t="str">
        <f>IF('Cover Sheet'!$AC$19="","",'Cover Sheet'!$AC$19)</f>
        <v>karthik.rapaka@teachforindia.org</v>
      </c>
      <c r="AH5" s="88" t="str">
        <f>IF('Cover Sheet'!B8="", "", 'English Scores- Leveled papers'!B10)</f>
        <v>Yogesh Raj</v>
      </c>
      <c r="AI5" s="88" t="str">
        <f>IF('Cover Sheet'!$B8="","",'Cover Sheet'!C8)</f>
        <v>Male</v>
      </c>
      <c r="AJ5" s="88">
        <f>IF('Cover Sheet'!$D8="","",'Cover Sheet'!D8)</f>
        <v>2</v>
      </c>
      <c r="AK5" s="88" t="str">
        <f>IF('Cover Sheet'!E8="","",'Cover Sheet'!E8)</f>
        <v/>
      </c>
      <c r="AL5" s="88" t="str">
        <f>IF('Cover Sheet'!F8="","",'Cover Sheet'!F8)</f>
        <v/>
      </c>
      <c r="AM5" s="88">
        <f>IF('Cover Sheet'!G8="","",'Cover Sheet'!G8)</f>
        <v>-0.5</v>
      </c>
      <c r="AN5" s="88">
        <f>IF('Cover Sheet'!H8="","",'Cover Sheet'!H8)</f>
        <v>-0.5</v>
      </c>
      <c r="AO5" s="88">
        <f>IF('Cover Sheet'!I8="","",'Cover Sheet'!I8)</f>
        <v>0.5</v>
      </c>
      <c r="AP5" s="88">
        <f>IF('Cover Sheet'!J8="","",'Cover Sheet'!J8)</f>
        <v>0.2</v>
      </c>
      <c r="AQ5" s="88">
        <f>IF('Cover Sheet'!K8="","",'Cover Sheet'!K8)</f>
        <v>0</v>
      </c>
      <c r="AR5" s="88">
        <f>IF('Cover Sheet'!L8="","",'Cover Sheet'!L8)</f>
        <v>0.3</v>
      </c>
      <c r="AS5" s="88">
        <f>IF('Cover Sheet'!M8="","",'Cover Sheet'!M8)</f>
        <v>0.5</v>
      </c>
      <c r="AT5" s="88">
        <f>IF('Cover Sheet'!N8="","",'Cover Sheet'!N8)</f>
        <v>0.5</v>
      </c>
      <c r="AU5" s="88" t="str">
        <f>IF('Cover Sheet'!O8="","",'Cover Sheet'!O8)</f>
        <v/>
      </c>
      <c r="AV5" s="88">
        <f>IF('Cover Sheet'!P8="","",'Cover Sheet'!P8)</f>
        <v>1</v>
      </c>
      <c r="AW5" s="88">
        <f>IF('Cover Sheet'!Q8="","",'Cover Sheet'!Q8)</f>
        <v>3.3333333333333333E-2</v>
      </c>
      <c r="AX5" s="88">
        <f>IF('Cover Sheet'!R8="","",'Cover Sheet'!R8)</f>
        <v>2.6083333333333334</v>
      </c>
      <c r="AY5" s="88">
        <f>IF('Cover Sheet'!S8="","",'Cover Sheet'!S8)</f>
        <v>2.5750000000000002</v>
      </c>
      <c r="AZ5" s="535">
        <f>IF('Cover Sheet'!T8="","",'Cover Sheet'!T8)</f>
        <v>0.10619469026548672</v>
      </c>
      <c r="BA5" s="535">
        <f>IF('Cover Sheet'!U8="","",'Cover Sheet'!U8)</f>
        <v>0</v>
      </c>
      <c r="BB5" s="535">
        <f>IF('Cover Sheet'!V8="","",'Cover Sheet'!V8)</f>
        <v>0.56666666666666665</v>
      </c>
      <c r="BC5" s="535">
        <f>IF('Cover Sheet'!W8="","",'Cover Sheet'!W8)</f>
        <v>0.56666666666666665</v>
      </c>
      <c r="BD5" s="535" t="str">
        <f>IF('Cover Sheet'!X8="","",'Cover Sheet'!X8)</f>
        <v/>
      </c>
      <c r="BE5" s="142">
        <f>'RC Mastery Check+Question type'!I8</f>
        <v>0.9</v>
      </c>
      <c r="BF5" s="142">
        <f>'RC Mastery Check+Question type'!J8</f>
        <v>0.5</v>
      </c>
      <c r="BG5" s="142" t="str">
        <f>'RC Mastery Check+Question type'!K8</f>
        <v/>
      </c>
      <c r="BH5" s="406" t="str">
        <f>IF('RC Mastery Check+Question type'!DR8="", "", 'RC Mastery Check+Question type'!DR8)</f>
        <v/>
      </c>
      <c r="BI5" s="406" t="str">
        <f>IF('RC Mastery Check+Question type'!EJ8="", "", 'RC Mastery Check+Question type'!EJ8)</f>
        <v/>
      </c>
      <c r="BJ5" s="406" t="str">
        <f>IF('RC Mastery Check+Question type'!EZ8="", "", 'RC Mastery Check+Question type'!EZ8)</f>
        <v/>
      </c>
      <c r="BK5" t="str">
        <f>'RF tracking'!C8</f>
        <v/>
      </c>
      <c r="BL5" t="str">
        <f>'RF tracking'!D8</f>
        <v/>
      </c>
      <c r="BM5" t="str">
        <f>'RF tracking'!X8</f>
        <v/>
      </c>
      <c r="BN5" t="str">
        <f>'RF tracking'!Y8</f>
        <v/>
      </c>
      <c r="BO5" s="53" t="str">
        <f>IF('RF tracking'!AQ8="", "", 'RF tracking'!AQ8)</f>
        <v/>
      </c>
      <c r="BP5" s="53" t="str">
        <f>'RC Mastery Check+Question type'!L8</f>
        <v/>
      </c>
      <c r="BQ5" s="53" t="str">
        <f>'RC Mastery Check+Question type'!M8</f>
        <v/>
      </c>
      <c r="BR5" s="53">
        <f>'RC Mastery Check+Question type'!N8</f>
        <v>0.9</v>
      </c>
      <c r="BS5" s="53">
        <f>'RC Mastery Check+Question type'!O8</f>
        <v>0.5</v>
      </c>
      <c r="BT5" s="53" t="str">
        <f>'RC Mastery Check+Question type'!P8</f>
        <v/>
      </c>
      <c r="BU5" s="53" t="str">
        <f>'RC Mastery Check+Question type'!Q8</f>
        <v/>
      </c>
      <c r="BV5" s="53" t="str">
        <f>'RC Mastery Check+Question type'!R8</f>
        <v/>
      </c>
      <c r="BW5" s="53" t="str">
        <f>'RC Mastery Check+Question type'!S8</f>
        <v/>
      </c>
      <c r="BX5" s="53" t="str">
        <f>'RC Mastery Check+Question type'!T8</f>
        <v/>
      </c>
      <c r="BY5" s="53" t="str">
        <f>'RC Mastery Check+Question type'!U8</f>
        <v/>
      </c>
      <c r="BZ5" s="53" t="str">
        <f>'RC Mastery Check+Question type'!V8</f>
        <v/>
      </c>
      <c r="CA5" s="53" t="str">
        <f>'RC Mastery Check+Question type'!W8</f>
        <v/>
      </c>
      <c r="CB5" s="53" t="str">
        <f>'RC Mastery Check+Question type'!X8</f>
        <v/>
      </c>
      <c r="CC5" s="438" t="str">
        <f>'RC Output Item+Section Type'!CC11</f>
        <v xml:space="preserve"> </v>
      </c>
      <c r="CD5" s="438" t="str">
        <f>'RC Output Item+Section Type'!CD11</f>
        <v xml:space="preserve"> </v>
      </c>
      <c r="CE5" s="438" t="str">
        <f>'RC Output Item+Section Type'!CE11</f>
        <v xml:space="preserve"> </v>
      </c>
      <c r="CF5" s="438" t="str">
        <f>'RC Output Item+Section Type'!CF11</f>
        <v xml:space="preserve"> </v>
      </c>
      <c r="CG5" s="438" t="str">
        <f>'RC Output Item+Section Type'!CG11</f>
        <v xml:space="preserve"> </v>
      </c>
      <c r="CH5" s="438" t="str">
        <f>'RC Output Item+Section Type'!CH11</f>
        <v xml:space="preserve"> </v>
      </c>
      <c r="CI5" s="438" t="str">
        <f>'RC Output Item+Section Type'!CI11</f>
        <v xml:space="preserve"> </v>
      </c>
      <c r="CJ5" s="438" t="str">
        <f>'RC Output Item+Section Type'!CJ11</f>
        <v xml:space="preserve"> </v>
      </c>
      <c r="CK5" s="438" t="str">
        <f>'RC Output Item+Section Type'!CK11</f>
        <v xml:space="preserve"> </v>
      </c>
      <c r="CL5" s="438" t="str">
        <f>'RC Output Item+Section Type'!CL11</f>
        <v xml:space="preserve"> </v>
      </c>
      <c r="CM5" s="438" t="str">
        <f>'RC Output Item+Section Type'!CM11</f>
        <v xml:space="preserve"> </v>
      </c>
      <c r="CN5" s="438" t="str">
        <f>'RC Output Item+Section Type'!CN11</f>
        <v xml:space="preserve"> </v>
      </c>
      <c r="CO5">
        <f>IF('S&amp;L'!B9="", "", 'S&amp;L'!B9)</f>
        <v>3</v>
      </c>
      <c r="CP5">
        <f>IF('S&amp;L'!C9="", "", 'S&amp;L'!C9)</f>
        <v>2</v>
      </c>
      <c r="CQ5">
        <f>IF('S&amp;L'!D9="", "", 'S&amp;L'!D9)</f>
        <v>3</v>
      </c>
      <c r="CR5">
        <f>IF('S&amp;L'!E9="", "", 'S&amp;L'!E9)</f>
        <v>3</v>
      </c>
      <c r="CS5" t="str">
        <f>IF('S&amp;L'!F9="", "", 'S&amp;L'!F9)</f>
        <v/>
      </c>
      <c r="CT5" t="str">
        <f>IF('S&amp;L'!H9="", "", 'S&amp;L'!H9)</f>
        <v/>
      </c>
      <c r="CU5" t="str">
        <f>IF('S&amp;L'!I9="", "", 'S&amp;L'!I9)</f>
        <v/>
      </c>
      <c r="CV5" t="str">
        <f>IF('S&amp;L'!J9="", "", 'S&amp;L'!J9)</f>
        <v/>
      </c>
      <c r="CW5" t="str">
        <f>IF('S&amp;L'!K9="", "", 'S&amp;L'!K9)</f>
        <v/>
      </c>
      <c r="CX5" t="str">
        <f>IF('S&amp;L'!L9="", "", 'S&amp;L'!L9)</f>
        <v/>
      </c>
      <c r="CY5" t="str">
        <f>IF('S&amp;L'!N9="", "", 'S&amp;L'!N9)</f>
        <v/>
      </c>
      <c r="CZ5" t="str">
        <f>IF('S&amp;L'!O9="", "", 'S&amp;L'!O9)</f>
        <v/>
      </c>
      <c r="DA5" t="str">
        <f>IF('S&amp;L'!P9="", "", 'S&amp;L'!P9)</f>
        <v/>
      </c>
      <c r="DB5" t="str">
        <f>IF('S&amp;L'!Q9="", "", 'S&amp;L'!Q9)</f>
        <v/>
      </c>
      <c r="DC5" t="str">
        <f>IF('S&amp;L'!R9="", "", 'S&amp;L'!R9)</f>
        <v/>
      </c>
      <c r="DD5" s="53" t="e">
        <f>IF('Math Scores'!E12="","",'Math Scores'!E12)</f>
        <v>#DIV/0!</v>
      </c>
      <c r="DE5" s="86">
        <f>IF('Cover Sheet'!V8="","",'Cover Sheet'!V8)</f>
        <v>0.56666666666666665</v>
      </c>
      <c r="DF5" s="86" t="str">
        <f>IF('Math Scores'!IE12="", "", 'Math Scores'!IE12)</f>
        <v/>
      </c>
      <c r="DG5" t="str">
        <f>IF('Math by question type'!C9="", "", 'Math by question type'!C9)</f>
        <v/>
      </c>
      <c r="DH5" s="86" t="str">
        <f>IF('Math by question type'!D9="", "", 'Math by question type'!D9)</f>
        <v/>
      </c>
      <c r="DI5" s="86" t="str">
        <f>IF('Math by question type'!E9="", "", 'Math by question type'!E9)</f>
        <v/>
      </c>
      <c r="DJ5" s="86" t="str">
        <f>IF('Math by question type'!F9="", "", 'Math by question type'!F9)</f>
        <v/>
      </c>
      <c r="DK5" s="86" t="str">
        <f>IF('Math by question type'!G9="", "", 'Math by question type'!G9)</f>
        <v/>
      </c>
      <c r="DL5" s="86" t="str">
        <f>IF('Math by question type'!H9="", "", 'Math by question type'!H9)</f>
        <v/>
      </c>
      <c r="DM5" s="86" t="str">
        <f>IF('Math by question type'!I9="", "", 'Math by question type'!I9)</f>
        <v/>
      </c>
      <c r="DN5" s="86" t="str">
        <f>IF('Math by question type'!J9="", "", 'Math by question type'!J9)</f>
        <v/>
      </c>
      <c r="DO5" s="86" t="str">
        <f>IF('Math by question type'!K9="", "", 'Math by question type'!K9)</f>
        <v/>
      </c>
      <c r="DP5" s="86">
        <f>IF('Math by question type'!L9="", "", 'Math by question type'!L9)</f>
        <v>0.5</v>
      </c>
      <c r="DQ5" s="86">
        <f>IF('Math by question type'!M9="", "", 'Math by question type'!M9)</f>
        <v>0.63157894736842102</v>
      </c>
      <c r="DR5" s="86">
        <f>IF('Math by question type'!N9="", "", 'Math by question type'!N9)</f>
        <v>0.56521739130434778</v>
      </c>
      <c r="DS5" s="86" t="str">
        <f>IF('Math by question type'!O9="", "", 'Math by question type'!O9)</f>
        <v/>
      </c>
      <c r="DT5" s="86" t="str">
        <f>IF('Math by question type'!P9="", "", 'Math by question type'!P9)</f>
        <v/>
      </c>
      <c r="DU5" s="86" t="str">
        <f>IF('Math by question type'!Q9="", "", 'Math by question type'!Q9)</f>
        <v/>
      </c>
      <c r="DV5" s="86" t="str">
        <f>IF('Math by question type'!R9&lt;&gt;"",'Math by question type'!R9,'Math by question type'!U9)</f>
        <v/>
      </c>
      <c r="DW5" s="86" t="str">
        <f>IF('Math by question type'!S9&lt;&gt;"",'Math by question type'!S9,'Math by question type'!V9)</f>
        <v/>
      </c>
      <c r="DX5" s="86" t="str">
        <f>IF('Math by question type'!T9&lt;&gt;"",'Math by question type'!T9,'Math by question type'!W9)</f>
        <v/>
      </c>
      <c r="DY5" s="86" t="str">
        <f>IF('Math by question type'!X9&lt;&gt;"",'Math by question type'!X9,'Math by question type'!AA9)</f>
        <v/>
      </c>
      <c r="DZ5" s="86" t="str">
        <f>IF('Math by question type'!Y9&lt;&gt;"",'Math by question type'!Y9,'Math by question type'!AB9)</f>
        <v/>
      </c>
      <c r="EA5" s="86" t="str">
        <f>IF('Math by question type'!Z9&lt;&gt;"",'Math by question type'!Z9,'Math by question type'!AC9)</f>
        <v/>
      </c>
      <c r="EB5" s="86" t="str">
        <f>IF('Math Output by domain'!E9="", "", 'Math Output by domain'!E9)</f>
        <v/>
      </c>
      <c r="EC5" s="86" t="str">
        <f>IF('Math Output by domain'!F9="", "", 'Math Output by domain'!F9)</f>
        <v/>
      </c>
      <c r="ED5" s="86" t="str">
        <f>IF('Math Output by domain'!G9="", "", 'Math Output by domain'!G9)</f>
        <v/>
      </c>
      <c r="EE5" s="86" t="str">
        <f>IF('Math Output by domain'!H9="", "", 'Math Output by domain'!H9)</f>
        <v/>
      </c>
      <c r="EF5" s="86" t="str">
        <f>IF('Math Output by domain'!I9="", "", 'Math Output by domain'!I9)</f>
        <v/>
      </c>
      <c r="EG5" s="86" t="str">
        <f>IF('Math Output by domain'!J9="", "", 'Math Output by domain'!J9)</f>
        <v/>
      </c>
      <c r="EH5" s="86" t="str">
        <f>IF('Math Output by domain'!K9="", "", 'Math Output by domain'!K9)</f>
        <v/>
      </c>
      <c r="EI5" s="86" t="str">
        <f>IF('Math Output by domain'!L9="", "", 'Math Output by domain'!L9)</f>
        <v/>
      </c>
      <c r="EJ5" s="86" t="str">
        <f>IF('Math Output by domain'!M9="", "", 'Math Output by domain'!M9)</f>
        <v/>
      </c>
      <c r="EK5" s="86" t="str">
        <f>IF('Math Output by domain'!N9="", "", 'Math Output by domain'!N9)</f>
        <v/>
      </c>
      <c r="EL5" s="86" t="str">
        <f>IF('Math Output by domain'!O9="", "", 'Math Output by domain'!O9)</f>
        <v/>
      </c>
      <c r="EM5" s="86" t="str">
        <f>IF('Math Output by domain'!P9="", "", 'Math Output by domain'!P9)</f>
        <v/>
      </c>
      <c r="EN5" s="86" t="str">
        <f>IF('Math Output by domain'!Q9="", "", 'Math Output by domain'!Q9)</f>
        <v/>
      </c>
      <c r="EO5" s="86" t="str">
        <f>IF('Math Output by domain'!R9="", "", 'Math Output by domain'!R9)</f>
        <v/>
      </c>
      <c r="EP5" s="86" t="str">
        <f>IF('Math Output by domain'!S9="", "", 'Math Output by domain'!S9)</f>
        <v/>
      </c>
      <c r="EQ5" s="86" t="str">
        <f>IF('Math Output by domain'!T9="", "", 'Math Output by domain'!T9)</f>
        <v/>
      </c>
      <c r="ER5" s="86">
        <f>IF('Math Output by domain'!U9="", "", 'Math Output by domain'!U9)</f>
        <v>0.875</v>
      </c>
      <c r="ES5" s="86">
        <f>IF('Math Output by domain'!V9="", "", 'Math Output by domain'!V9)</f>
        <v>0.34615384615384615</v>
      </c>
      <c r="ET5" s="86">
        <f>IF('Math Output by domain'!W9="", "", 'Math Output by domain'!W9)</f>
        <v>1</v>
      </c>
      <c r="EU5" s="86">
        <f>IF('Math Output by domain'!X9="", "", 'Math Output by domain'!X9)</f>
        <v>0.55555555555555558</v>
      </c>
      <c r="EV5" s="86">
        <f>IF('Math Output by domain'!Y9="", "", 'Math Output by domain'!Y9)</f>
        <v>0.75</v>
      </c>
      <c r="EW5" s="86" t="str">
        <f>IF('Math Output by domain'!Z9="", "", 'Math Output by domain'!Z9)</f>
        <v/>
      </c>
      <c r="EX5" s="86" t="str">
        <f>IF('Math Output by domain'!AA9="", "", 'Math Output by domain'!AA9)</f>
        <v/>
      </c>
      <c r="EY5" s="86" t="str">
        <f>IF('Math Output by domain'!AB9="", "", 'Math Output by domain'!AB9)</f>
        <v/>
      </c>
      <c r="EZ5" s="86" t="str">
        <f>IF('Math Output by domain'!AC9="", "", 'Math Output by domain'!AC9)</f>
        <v/>
      </c>
      <c r="FA5" s="86" t="str">
        <f>IF('Math Output by domain'!AD9&lt;&gt;"", 'Math Output by domain'!AD9, 'Math Output by domain'!AH9)</f>
        <v/>
      </c>
      <c r="FB5" s="86" t="str">
        <f>IF('Math Output by domain'!AE9&lt;&gt;"", 'Math Output by domain'!AE9, 'Math Output by domain'!AI9)</f>
        <v/>
      </c>
      <c r="FC5" s="86" t="str">
        <f>IF('Math Output by domain'!AF9&lt;&gt;"", 'Math Output by domain'!AF9, 'Math Output by domain'!AJ9)</f>
        <v/>
      </c>
      <c r="FD5" s="86" t="str">
        <f>IF('Math Output by domain'!AG9="", "", 'Math Output by domain'!AG9)</f>
        <v/>
      </c>
      <c r="FE5" s="86" t="str">
        <f>IF('Math Output by domain'!AK9="", "", 'Math Output by domain'!AK9)</f>
        <v/>
      </c>
      <c r="FF5" s="86" t="str">
        <f>IF('Math Output by domain'!AL9&lt;&gt;"",  'Math Output by domain'!AL9, 'Math Output by domain'!AQ9)</f>
        <v/>
      </c>
      <c r="FG5" s="86" t="str">
        <f>IF('Math Output by domain'!AM9="", "", 'Math Output by domain'!AM9)</f>
        <v/>
      </c>
      <c r="FH5" s="86" t="str">
        <f>IF('Math Output by domain'!AN9&lt;&gt;"",  'Math Output by domain'!AN9, 'Math Output by domain'!AP9)</f>
        <v/>
      </c>
      <c r="FI5" s="86" t="str">
        <f>IF('Math Output by domain'!AO9="", "", 'Math Output by domain'!AO9)</f>
        <v/>
      </c>
    </row>
    <row r="6" spans="1:165" x14ac:dyDescent="0.2">
      <c r="A6" s="88">
        <f>'Cover Sheet'!A9</f>
        <v>5</v>
      </c>
      <c r="B6" s="88" t="str">
        <f>IF('Cover Sheet'!$AC$13="","",'Cover Sheet'!$AC$13)</f>
        <v>HYDABH02</v>
      </c>
      <c r="C6" s="88" t="str">
        <f>'Cover Sheet'!$AC$1</f>
        <v>Apoorva Namdev</v>
      </c>
      <c r="D6" s="88">
        <f>'Cover Sheet'!$AE$1</f>
        <v>0</v>
      </c>
      <c r="E6" s="88">
        <f>'Cover Sheet'!$AG$1</f>
        <v>0</v>
      </c>
      <c r="F6" s="88">
        <f>'Cover Sheet'!$AI$1</f>
        <v>0</v>
      </c>
      <c r="G6" s="88">
        <f>'Cover Sheet'!$AK$1</f>
        <v>0</v>
      </c>
      <c r="H6" s="88">
        <f>'Cover Sheet'!$AC$3</f>
        <v>115555</v>
      </c>
      <c r="I6" s="88">
        <f>'Cover Sheet'!$AE$3</f>
        <v>0</v>
      </c>
      <c r="J6" s="88">
        <f>'Cover Sheet'!$AG$3</f>
        <v>0</v>
      </c>
      <c r="K6" s="88">
        <f>'Cover Sheet'!$AI$3</f>
        <v>0</v>
      </c>
      <c r="L6" s="88">
        <f>'Cover Sheet'!$AK$3</f>
        <v>0</v>
      </c>
      <c r="M6" s="88">
        <f>'Cover Sheet'!$AC$2</f>
        <v>2014</v>
      </c>
      <c r="N6" s="88">
        <f>'Cover Sheet'!$AE$2</f>
        <v>0</v>
      </c>
      <c r="O6" s="88">
        <f>'Cover Sheet'!$AG$2</f>
        <v>0</v>
      </c>
      <c r="P6" s="88">
        <f>'Cover Sheet'!$AI$2</f>
        <v>0</v>
      </c>
      <c r="Q6" s="88">
        <f>'Cover Sheet'!$AK$2</f>
        <v>0</v>
      </c>
      <c r="R6" s="88" t="str">
        <f>'Cover Sheet'!$AC$5</f>
        <v>Spandana</v>
      </c>
      <c r="S6" s="88" t="str">
        <f>'Cover Sheet'!$AC$6</f>
        <v>4th</v>
      </c>
      <c r="T6" s="88" t="str">
        <f>'Cover Sheet'!$AC$7</f>
        <v>2nd YOI</v>
      </c>
      <c r="U6" s="88" t="str">
        <f>'Cover Sheet'!$AC$8</f>
        <v>Private School 500 - 1000</v>
      </c>
      <c r="V6" s="88">
        <f>'Cover Sheet'!$AC$9</f>
        <v>180</v>
      </c>
      <c r="W6" s="88">
        <f>IF('Cover Sheet'!$AC$10="","",'Cover Sheet'!$AC$10)</f>
        <v>4</v>
      </c>
      <c r="X6" s="219" t="str">
        <f>IF('Cover Sheet'!$Y9="","",'Cover Sheet'!$Y9)</f>
        <v/>
      </c>
      <c r="Y6" s="219" t="str">
        <f>IF('Cover Sheet'!$Z9="","",'Cover Sheet'!$Z9)</f>
        <v/>
      </c>
      <c r="Z6" s="88">
        <f>'Cover Sheet'!$AC$11</f>
        <v>5</v>
      </c>
      <c r="AA6" s="88" t="str">
        <f>IF('Cover Sheet'!$AC$12="", "", 'Cover Sheet'!$AC$12)</f>
        <v>Hyderabad</v>
      </c>
      <c r="AB6" s="88">
        <f>IF('Cover Sheet'!$AC$14="","",'Cover Sheet'!$AC$14)</f>
        <v>115555</v>
      </c>
      <c r="AC6" s="88">
        <f>IF('Cover Sheet'!$AC$15="","",'Cover Sheet'!$AC$15)</f>
        <v>115555</v>
      </c>
      <c r="AD6" s="88">
        <f>IF('Cover Sheet'!$AC$17="","",'Cover Sheet'!$AC$17)</f>
        <v>115555</v>
      </c>
      <c r="AE6" s="88" t="str">
        <f>IF('Cover Sheet'!$AC$4="","",'Cover Sheet'!$AC$4)</f>
        <v>apoorva.namdev2014@teachforindia.org</v>
      </c>
      <c r="AF6" s="88" t="str">
        <f>IF('Cover Sheet'!$AC$20="","",'Cover Sheet'!$AC$20)</f>
        <v>spandana.m@teachforindia.org</v>
      </c>
      <c r="AG6" s="88" t="str">
        <f>IF('Cover Sheet'!$AC$19="","",'Cover Sheet'!$AC$19)</f>
        <v>karthik.rapaka@teachforindia.org</v>
      </c>
      <c r="AH6" s="88" t="str">
        <f>IF('Cover Sheet'!B9="", "", 'English Scores- Leveled papers'!B11)</f>
        <v>U.Divya</v>
      </c>
      <c r="AI6" s="88" t="str">
        <f>IF('Cover Sheet'!$B9="","",'Cover Sheet'!C9)</f>
        <v>Female</v>
      </c>
      <c r="AJ6" s="88">
        <f>IF('Cover Sheet'!$D9="","",'Cover Sheet'!D9)</f>
        <v>2</v>
      </c>
      <c r="AK6" s="88" t="str">
        <f>IF('Cover Sheet'!E9="","",'Cover Sheet'!E9)</f>
        <v/>
      </c>
      <c r="AL6" s="88" t="str">
        <f>IF('Cover Sheet'!F9="","",'Cover Sheet'!F9)</f>
        <v/>
      </c>
      <c r="AM6" s="88">
        <f>IF('Cover Sheet'!G9="","",'Cover Sheet'!G9)</f>
        <v>-0.5</v>
      </c>
      <c r="AN6" s="88">
        <f>IF('Cover Sheet'!H9="","",'Cover Sheet'!H9)</f>
        <v>-0.5</v>
      </c>
      <c r="AO6" s="88">
        <f>IF('Cover Sheet'!I9="","",'Cover Sheet'!I9)</f>
        <v>0.2</v>
      </c>
      <c r="AP6" s="88">
        <f>IF('Cover Sheet'!J9="","",'Cover Sheet'!J9)</f>
        <v>0.2</v>
      </c>
      <c r="AQ6" s="88">
        <f>IF('Cover Sheet'!K9="","",'Cover Sheet'!K9)</f>
        <v>0.5</v>
      </c>
      <c r="AR6" s="88">
        <f>IF('Cover Sheet'!L9="","",'Cover Sheet'!L9)</f>
        <v>2.2999999999999998</v>
      </c>
      <c r="AS6" s="88">
        <f>IF('Cover Sheet'!M9="","",'Cover Sheet'!M9)</f>
        <v>2</v>
      </c>
      <c r="AT6" s="88">
        <f>IF('Cover Sheet'!N9="","",'Cover Sheet'!N9)</f>
        <v>2.5</v>
      </c>
      <c r="AU6" s="88" t="str">
        <f>IF('Cover Sheet'!O9="","",'Cover Sheet'!O9)</f>
        <v/>
      </c>
      <c r="AV6" s="88">
        <f>IF('Cover Sheet'!P9="","",'Cover Sheet'!P9)</f>
        <v>1</v>
      </c>
      <c r="AW6" s="88">
        <f>IF('Cover Sheet'!Q9="","",'Cover Sheet'!Q9)</f>
        <v>1.0450000000000002</v>
      </c>
      <c r="AX6" s="88">
        <f>IF('Cover Sheet'!R9="","",'Cover Sheet'!R9)</f>
        <v>3.6316666666666673</v>
      </c>
      <c r="AY6" s="88">
        <f>IF('Cover Sheet'!S9="","",'Cover Sheet'!S9)</f>
        <v>2.5866666666666669</v>
      </c>
      <c r="AZ6" s="535">
        <f>IF('Cover Sheet'!T9="","",'Cover Sheet'!T9)</f>
        <v>0.09</v>
      </c>
      <c r="BA6" s="535">
        <f>IF('Cover Sheet'!U9="","",'Cover Sheet'!U9)</f>
        <v>0.21666666666666667</v>
      </c>
      <c r="BB6" s="535">
        <f>IF('Cover Sheet'!V9="","",'Cover Sheet'!V9)</f>
        <v>0.59166666666666667</v>
      </c>
      <c r="BC6" s="535">
        <f>IF('Cover Sheet'!W9="","",'Cover Sheet'!W9)</f>
        <v>0.375</v>
      </c>
      <c r="BD6" s="535" t="str">
        <f>IF('Cover Sheet'!X9="","",'Cover Sheet'!X9)</f>
        <v/>
      </c>
      <c r="BE6" s="142">
        <f>'RC Mastery Check+Question type'!I9</f>
        <v>0.7</v>
      </c>
      <c r="BF6" s="142">
        <f>'RC Mastery Check+Question type'!J9</f>
        <v>0.5</v>
      </c>
      <c r="BG6" s="142">
        <f>'RC Mastery Check+Question type'!K9</f>
        <v>0.9</v>
      </c>
      <c r="BH6" s="406" t="str">
        <f>IF('RC Mastery Check+Question type'!DR9="", "", 'RC Mastery Check+Question type'!DR9)</f>
        <v/>
      </c>
      <c r="BI6" s="406" t="str">
        <f>IF('RC Mastery Check+Question type'!EJ9="", "", 'RC Mastery Check+Question type'!EJ9)</f>
        <v/>
      </c>
      <c r="BJ6" s="406" t="str">
        <f>IF('RC Mastery Check+Question type'!EZ9="", "", 'RC Mastery Check+Question type'!EZ9)</f>
        <v/>
      </c>
      <c r="BK6" t="str">
        <f>'RF tracking'!C9</f>
        <v/>
      </c>
      <c r="BL6" t="str">
        <f>'RF tracking'!D9</f>
        <v/>
      </c>
      <c r="BM6" t="str">
        <f>'RF tracking'!X9</f>
        <v/>
      </c>
      <c r="BN6" t="str">
        <f>'RF tracking'!Y9</f>
        <v/>
      </c>
      <c r="BO6" s="53" t="str">
        <f>IF('RF tracking'!AQ9="", "", 'RF tracking'!AQ9)</f>
        <v/>
      </c>
      <c r="BP6" s="53" t="str">
        <f>'RC Mastery Check+Question type'!L9</f>
        <v/>
      </c>
      <c r="BQ6" s="53" t="str">
        <f>'RC Mastery Check+Question type'!M9</f>
        <v/>
      </c>
      <c r="BR6" s="53" t="str">
        <f>'RC Mastery Check+Question type'!N9</f>
        <v/>
      </c>
      <c r="BS6" s="53" t="str">
        <f>'RC Mastery Check+Question type'!O9</f>
        <v/>
      </c>
      <c r="BT6" s="53">
        <f>'RC Mastery Check+Question type'!P9</f>
        <v>0.6</v>
      </c>
      <c r="BU6" s="53">
        <f>'RC Mastery Check+Question type'!Q9</f>
        <v>0.9</v>
      </c>
      <c r="BV6" s="53">
        <f>'RC Mastery Check+Question type'!R9</f>
        <v>0.7</v>
      </c>
      <c r="BW6" s="53">
        <f>'RC Mastery Check+Question type'!S9</f>
        <v>0.5</v>
      </c>
      <c r="BX6" s="53" t="str">
        <f>'RC Mastery Check+Question type'!T9</f>
        <v/>
      </c>
      <c r="BY6" s="53" t="str">
        <f>'RC Mastery Check+Question type'!U9</f>
        <v/>
      </c>
      <c r="BZ6" s="53" t="str">
        <f>'RC Mastery Check+Question type'!V9</f>
        <v/>
      </c>
      <c r="CA6" s="53" t="str">
        <f>'RC Mastery Check+Question type'!W9</f>
        <v/>
      </c>
      <c r="CB6" s="53" t="str">
        <f>'RC Mastery Check+Question type'!X9</f>
        <v/>
      </c>
      <c r="CC6" s="438" t="str">
        <f>'RC Output Item+Section Type'!CC12</f>
        <v xml:space="preserve"> </v>
      </c>
      <c r="CD6" s="438" t="str">
        <f>'RC Output Item+Section Type'!CD12</f>
        <v xml:space="preserve"> </v>
      </c>
      <c r="CE6" s="438" t="str">
        <f>'RC Output Item+Section Type'!CE12</f>
        <v xml:space="preserve"> </v>
      </c>
      <c r="CF6" s="438" t="str">
        <f>'RC Output Item+Section Type'!CF12</f>
        <v xml:space="preserve"> </v>
      </c>
      <c r="CG6" s="438" t="str">
        <f>'RC Output Item+Section Type'!CG12</f>
        <v xml:space="preserve"> </v>
      </c>
      <c r="CH6" s="438" t="str">
        <f>'RC Output Item+Section Type'!CH12</f>
        <v xml:space="preserve"> </v>
      </c>
      <c r="CI6" s="438" t="str">
        <f>'RC Output Item+Section Type'!CI12</f>
        <v xml:space="preserve"> </v>
      </c>
      <c r="CJ6" s="438" t="str">
        <f>'RC Output Item+Section Type'!CJ12</f>
        <v xml:space="preserve"> </v>
      </c>
      <c r="CK6" s="438" t="str">
        <f>'RC Output Item+Section Type'!CK12</f>
        <v xml:space="preserve"> </v>
      </c>
      <c r="CL6" s="438" t="str">
        <f>'RC Output Item+Section Type'!CL12</f>
        <v xml:space="preserve"> </v>
      </c>
      <c r="CM6" s="438" t="str">
        <f>'RC Output Item+Section Type'!CM12</f>
        <v xml:space="preserve"> </v>
      </c>
      <c r="CN6" s="438" t="str">
        <f>'RC Output Item+Section Type'!CN12</f>
        <v xml:space="preserve"> </v>
      </c>
      <c r="CO6" t="str">
        <f>IF('S&amp;L'!B10="", "", 'S&amp;L'!B10)</f>
        <v/>
      </c>
      <c r="CP6" t="str">
        <f>IF('S&amp;L'!C10="", "", 'S&amp;L'!C10)</f>
        <v/>
      </c>
      <c r="CQ6" t="str">
        <f>IF('S&amp;L'!D10="", "", 'S&amp;L'!D10)</f>
        <v/>
      </c>
      <c r="CR6" t="str">
        <f>IF('S&amp;L'!E10="", "", 'S&amp;L'!E10)</f>
        <v/>
      </c>
      <c r="CS6" t="str">
        <f>IF('S&amp;L'!F10="", "", 'S&amp;L'!F10)</f>
        <v/>
      </c>
      <c r="CT6" t="str">
        <f>IF('S&amp;L'!H10="", "", 'S&amp;L'!H10)</f>
        <v/>
      </c>
      <c r="CU6" t="str">
        <f>IF('S&amp;L'!I10="", "", 'S&amp;L'!I10)</f>
        <v/>
      </c>
      <c r="CV6" t="str">
        <f>IF('S&amp;L'!J10="", "", 'S&amp;L'!J10)</f>
        <v/>
      </c>
      <c r="CW6" t="str">
        <f>IF('S&amp;L'!K10="", "", 'S&amp;L'!K10)</f>
        <v/>
      </c>
      <c r="CX6" t="str">
        <f>IF('S&amp;L'!L10="", "", 'S&amp;L'!L10)</f>
        <v/>
      </c>
      <c r="CY6" t="str">
        <f>IF('S&amp;L'!N10="", "", 'S&amp;L'!N10)</f>
        <v/>
      </c>
      <c r="CZ6" t="str">
        <f>IF('S&amp;L'!O10="", "", 'S&amp;L'!O10)</f>
        <v/>
      </c>
      <c r="DA6" t="str">
        <f>IF('S&amp;L'!P10="", "", 'S&amp;L'!P10)</f>
        <v/>
      </c>
      <c r="DB6" t="str">
        <f>IF('S&amp;L'!Q10="", "", 'S&amp;L'!Q10)</f>
        <v/>
      </c>
      <c r="DC6" t="str">
        <f>IF('S&amp;L'!R10="", "", 'S&amp;L'!R10)</f>
        <v/>
      </c>
      <c r="DD6" s="53" t="e">
        <f>IF('Math Scores'!E13="","",'Math Scores'!E13)</f>
        <v>#DIV/0!</v>
      </c>
      <c r="DE6" s="86">
        <f>IF('Cover Sheet'!V9="","",'Cover Sheet'!V9)</f>
        <v>0.59166666666666667</v>
      </c>
      <c r="DF6" s="86" t="str">
        <f>IF('Math Scores'!IE13="", "", 'Math Scores'!IE13)</f>
        <v/>
      </c>
      <c r="DG6" t="str">
        <f>IF('Math by question type'!C10="", "", 'Math by question type'!C10)</f>
        <v/>
      </c>
      <c r="DH6" s="86" t="str">
        <f>IF('Math by question type'!D10="", "", 'Math by question type'!D10)</f>
        <v/>
      </c>
      <c r="DI6" s="86" t="str">
        <f>IF('Math by question type'!E10="", "", 'Math by question type'!E10)</f>
        <v/>
      </c>
      <c r="DJ6" s="86" t="str">
        <f>IF('Math by question type'!F10="", "", 'Math by question type'!F10)</f>
        <v/>
      </c>
      <c r="DK6" s="86" t="str">
        <f>IF('Math by question type'!G10="", "", 'Math by question type'!G10)</f>
        <v/>
      </c>
      <c r="DL6" s="86" t="str">
        <f>IF('Math by question type'!H10="", "", 'Math by question type'!H10)</f>
        <v/>
      </c>
      <c r="DM6" s="86" t="str">
        <f>IF('Math by question type'!I10="", "", 'Math by question type'!I10)</f>
        <v/>
      </c>
      <c r="DN6" s="86" t="str">
        <f>IF('Math by question type'!J10="", "", 'Math by question type'!J10)</f>
        <v/>
      </c>
      <c r="DO6" s="86" t="str">
        <f>IF('Math by question type'!K10="", "", 'Math by question type'!K10)</f>
        <v/>
      </c>
      <c r="DP6" s="86">
        <f>IF('Math by question type'!L10="", "", 'Math by question type'!L10)</f>
        <v>0.63888888888888884</v>
      </c>
      <c r="DQ6" s="86">
        <f>IF('Math by question type'!M10="", "", 'Math by question type'!M10)</f>
        <v>0.5</v>
      </c>
      <c r="DR6" s="86">
        <f>IF('Math by question type'!N10="", "", 'Math by question type'!N10)</f>
        <v>0.63043478260869568</v>
      </c>
      <c r="DS6" s="86" t="str">
        <f>IF('Math by question type'!O10="", "", 'Math by question type'!O10)</f>
        <v/>
      </c>
      <c r="DT6" s="86" t="str">
        <f>IF('Math by question type'!P10="", "", 'Math by question type'!P10)</f>
        <v/>
      </c>
      <c r="DU6" s="86" t="str">
        <f>IF('Math by question type'!Q10="", "", 'Math by question type'!Q10)</f>
        <v/>
      </c>
      <c r="DV6" s="86" t="str">
        <f>IF('Math by question type'!R10&lt;&gt;"",'Math by question type'!R10,'Math by question type'!U10)</f>
        <v/>
      </c>
      <c r="DW6" s="86" t="str">
        <f>IF('Math by question type'!S10&lt;&gt;"",'Math by question type'!S10,'Math by question type'!V10)</f>
        <v/>
      </c>
      <c r="DX6" s="86" t="str">
        <f>IF('Math by question type'!T10&lt;&gt;"",'Math by question type'!T10,'Math by question type'!W10)</f>
        <v/>
      </c>
      <c r="DY6" s="86" t="str">
        <f>IF('Math by question type'!X10&lt;&gt;"",'Math by question type'!X10,'Math by question type'!AA10)</f>
        <v/>
      </c>
      <c r="DZ6" s="86" t="str">
        <f>IF('Math by question type'!Y10&lt;&gt;"",'Math by question type'!Y10,'Math by question type'!AB10)</f>
        <v/>
      </c>
      <c r="EA6" s="86" t="str">
        <f>IF('Math by question type'!Z10&lt;&gt;"",'Math by question type'!Z10,'Math by question type'!AC10)</f>
        <v/>
      </c>
      <c r="EB6" s="86" t="str">
        <f>IF('Math Output by domain'!E10="", "", 'Math Output by domain'!E10)</f>
        <v/>
      </c>
      <c r="EC6" s="86" t="str">
        <f>IF('Math Output by domain'!F10="", "", 'Math Output by domain'!F10)</f>
        <v/>
      </c>
      <c r="ED6" s="86" t="str">
        <f>IF('Math Output by domain'!G10="", "", 'Math Output by domain'!G10)</f>
        <v/>
      </c>
      <c r="EE6" s="86" t="str">
        <f>IF('Math Output by domain'!H10="", "", 'Math Output by domain'!H10)</f>
        <v/>
      </c>
      <c r="EF6" s="86" t="str">
        <f>IF('Math Output by domain'!I10="", "", 'Math Output by domain'!I10)</f>
        <v/>
      </c>
      <c r="EG6" s="86" t="str">
        <f>IF('Math Output by domain'!J10="", "", 'Math Output by domain'!J10)</f>
        <v/>
      </c>
      <c r="EH6" s="86" t="str">
        <f>IF('Math Output by domain'!K10="", "", 'Math Output by domain'!K10)</f>
        <v/>
      </c>
      <c r="EI6" s="86" t="str">
        <f>IF('Math Output by domain'!L10="", "", 'Math Output by domain'!L10)</f>
        <v/>
      </c>
      <c r="EJ6" s="86" t="str">
        <f>IF('Math Output by domain'!M10="", "", 'Math Output by domain'!M10)</f>
        <v/>
      </c>
      <c r="EK6" s="86" t="str">
        <f>IF('Math Output by domain'!N10="", "", 'Math Output by domain'!N10)</f>
        <v/>
      </c>
      <c r="EL6" s="86" t="str">
        <f>IF('Math Output by domain'!O10="", "", 'Math Output by domain'!O10)</f>
        <v/>
      </c>
      <c r="EM6" s="86" t="str">
        <f>IF('Math Output by domain'!P10="", "", 'Math Output by domain'!P10)</f>
        <v/>
      </c>
      <c r="EN6" s="86" t="str">
        <f>IF('Math Output by domain'!Q10="", "", 'Math Output by domain'!Q10)</f>
        <v/>
      </c>
      <c r="EO6" s="86" t="str">
        <f>IF('Math Output by domain'!R10="", "", 'Math Output by domain'!R10)</f>
        <v/>
      </c>
      <c r="EP6" s="86" t="str">
        <f>IF('Math Output by domain'!S10="", "", 'Math Output by domain'!S10)</f>
        <v/>
      </c>
      <c r="EQ6" s="86" t="str">
        <f>IF('Math Output by domain'!T10="", "", 'Math Output by domain'!T10)</f>
        <v/>
      </c>
      <c r="ER6" s="86">
        <f>IF('Math Output by domain'!U10="", "", 'Math Output by domain'!U10)</f>
        <v>0.75</v>
      </c>
      <c r="ES6" s="86">
        <f>IF('Math Output by domain'!V10="", "", 'Math Output by domain'!V10)</f>
        <v>0.51923076923076927</v>
      </c>
      <c r="ET6" s="86">
        <f>IF('Math Output by domain'!W10="", "", 'Math Output by domain'!W10)</f>
        <v>1</v>
      </c>
      <c r="EU6" s="86">
        <f>IF('Math Output by domain'!X10="", "", 'Math Output by domain'!X10)</f>
        <v>0.66666666666666663</v>
      </c>
      <c r="EV6" s="86">
        <f>IF('Math Output by domain'!Y10="", "", 'Math Output by domain'!Y10)</f>
        <v>0.5625</v>
      </c>
      <c r="EW6" s="86" t="str">
        <f>IF('Math Output by domain'!Z10="", "", 'Math Output by domain'!Z10)</f>
        <v/>
      </c>
      <c r="EX6" s="86" t="str">
        <f>IF('Math Output by domain'!AA10="", "", 'Math Output by domain'!AA10)</f>
        <v/>
      </c>
      <c r="EY6" s="86" t="str">
        <f>IF('Math Output by domain'!AB10="", "", 'Math Output by domain'!AB10)</f>
        <v/>
      </c>
      <c r="EZ6" s="86" t="str">
        <f>IF('Math Output by domain'!AC10="", "", 'Math Output by domain'!AC10)</f>
        <v/>
      </c>
      <c r="FA6" s="86" t="str">
        <f>IF('Math Output by domain'!AD10&lt;&gt;"", 'Math Output by domain'!AD10, 'Math Output by domain'!AH10)</f>
        <v/>
      </c>
      <c r="FB6" s="86" t="str">
        <f>IF('Math Output by domain'!AE10&lt;&gt;"", 'Math Output by domain'!AE10, 'Math Output by domain'!AI10)</f>
        <v/>
      </c>
      <c r="FC6" s="86" t="str">
        <f>IF('Math Output by domain'!AF10&lt;&gt;"", 'Math Output by domain'!AF10, 'Math Output by domain'!AJ10)</f>
        <v/>
      </c>
      <c r="FD6" s="86" t="str">
        <f>IF('Math Output by domain'!AG10="", "", 'Math Output by domain'!AG10)</f>
        <v/>
      </c>
      <c r="FE6" s="86" t="str">
        <f>IF('Math Output by domain'!AK10="", "", 'Math Output by domain'!AK10)</f>
        <v/>
      </c>
      <c r="FF6" s="86" t="str">
        <f>IF('Math Output by domain'!AL10&lt;&gt;"",  'Math Output by domain'!AL10, 'Math Output by domain'!AQ10)</f>
        <v/>
      </c>
      <c r="FG6" s="86" t="str">
        <f>IF('Math Output by domain'!AM10="", "", 'Math Output by domain'!AM10)</f>
        <v/>
      </c>
      <c r="FH6" s="86" t="str">
        <f>IF('Math Output by domain'!AN10&lt;&gt;"",  'Math Output by domain'!AN10, 'Math Output by domain'!AP10)</f>
        <v/>
      </c>
      <c r="FI6" s="86" t="str">
        <f>IF('Math Output by domain'!AO10="", "", 'Math Output by domain'!AO10)</f>
        <v/>
      </c>
    </row>
    <row r="7" spans="1:165" x14ac:dyDescent="0.2">
      <c r="A7" s="88">
        <f>'Cover Sheet'!A10</f>
        <v>6</v>
      </c>
      <c r="B7" s="88" t="str">
        <f>IF('Cover Sheet'!$AC$13="","",'Cover Sheet'!$AC$13)</f>
        <v>HYDABH02</v>
      </c>
      <c r="C7" s="88" t="str">
        <f>'Cover Sheet'!$AC$1</f>
        <v>Apoorva Namdev</v>
      </c>
      <c r="D7" s="88">
        <f>'Cover Sheet'!$AE$1</f>
        <v>0</v>
      </c>
      <c r="E7" s="88">
        <f>'Cover Sheet'!$AG$1</f>
        <v>0</v>
      </c>
      <c r="F7" s="88">
        <f>'Cover Sheet'!$AI$1</f>
        <v>0</v>
      </c>
      <c r="G7" s="88">
        <f>'Cover Sheet'!$AK$1</f>
        <v>0</v>
      </c>
      <c r="H7" s="88">
        <f>'Cover Sheet'!$AC$3</f>
        <v>115555</v>
      </c>
      <c r="I7" s="88">
        <f>'Cover Sheet'!$AE$3</f>
        <v>0</v>
      </c>
      <c r="J7" s="88">
        <f>'Cover Sheet'!$AG$3</f>
        <v>0</v>
      </c>
      <c r="K7" s="88">
        <f>'Cover Sheet'!$AI$3</f>
        <v>0</v>
      </c>
      <c r="L7" s="88">
        <f>'Cover Sheet'!$AK$3</f>
        <v>0</v>
      </c>
      <c r="M7" s="88">
        <f>'Cover Sheet'!$AC$2</f>
        <v>2014</v>
      </c>
      <c r="N7" s="88">
        <f>'Cover Sheet'!$AE$2</f>
        <v>0</v>
      </c>
      <c r="O7" s="88">
        <f>'Cover Sheet'!$AG$2</f>
        <v>0</v>
      </c>
      <c r="P7" s="88">
        <f>'Cover Sheet'!$AI$2</f>
        <v>0</v>
      </c>
      <c r="Q7" s="88">
        <f>'Cover Sheet'!$AK$2</f>
        <v>0</v>
      </c>
      <c r="R7" s="88" t="str">
        <f>'Cover Sheet'!$AC$5</f>
        <v>Spandana</v>
      </c>
      <c r="S7" s="88" t="str">
        <f>'Cover Sheet'!$AC$6</f>
        <v>4th</v>
      </c>
      <c r="T7" s="88" t="str">
        <f>'Cover Sheet'!$AC$7</f>
        <v>2nd YOI</v>
      </c>
      <c r="U7" s="88" t="str">
        <f>'Cover Sheet'!$AC$8</f>
        <v>Private School 500 - 1000</v>
      </c>
      <c r="V7" s="88">
        <f>'Cover Sheet'!$AC$9</f>
        <v>180</v>
      </c>
      <c r="W7" s="88">
        <f>IF('Cover Sheet'!$AC$10="","",'Cover Sheet'!$AC$10)</f>
        <v>4</v>
      </c>
      <c r="X7" s="219" t="str">
        <f>IF('Cover Sheet'!$Y10="","",'Cover Sheet'!$Y10)</f>
        <v/>
      </c>
      <c r="Y7" s="219" t="str">
        <f>IF('Cover Sheet'!$Z10="","",'Cover Sheet'!$Z10)</f>
        <v/>
      </c>
      <c r="Z7" s="88">
        <f>'Cover Sheet'!$AC$11</f>
        <v>5</v>
      </c>
      <c r="AA7" s="88" t="str">
        <f>IF('Cover Sheet'!$AC$12="", "", 'Cover Sheet'!$AC$12)</f>
        <v>Hyderabad</v>
      </c>
      <c r="AB7" s="88">
        <f>IF('Cover Sheet'!$AC$14="","",'Cover Sheet'!$AC$14)</f>
        <v>115555</v>
      </c>
      <c r="AC7" s="88">
        <f>IF('Cover Sheet'!$AC$15="","",'Cover Sheet'!$AC$15)</f>
        <v>115555</v>
      </c>
      <c r="AD7" s="88">
        <f>IF('Cover Sheet'!$AC$17="","",'Cover Sheet'!$AC$17)</f>
        <v>115555</v>
      </c>
      <c r="AE7" s="88" t="str">
        <f>IF('Cover Sheet'!$AC$4="","",'Cover Sheet'!$AC$4)</f>
        <v>apoorva.namdev2014@teachforindia.org</v>
      </c>
      <c r="AF7" s="88" t="str">
        <f>IF('Cover Sheet'!$AC$20="","",'Cover Sheet'!$AC$20)</f>
        <v>spandana.m@teachforindia.org</v>
      </c>
      <c r="AG7" s="88" t="str">
        <f>IF('Cover Sheet'!$AC$19="","",'Cover Sheet'!$AC$19)</f>
        <v>karthik.rapaka@teachforindia.org</v>
      </c>
      <c r="AH7" s="88" t="str">
        <f>IF('Cover Sheet'!B10="", "", 'English Scores- Leveled papers'!B12)</f>
        <v>G. Srikanth</v>
      </c>
      <c r="AI7" s="88" t="str">
        <f>IF('Cover Sheet'!$B10="","",'Cover Sheet'!C10)</f>
        <v>Male</v>
      </c>
      <c r="AJ7" s="88">
        <f>IF('Cover Sheet'!$D10="","",'Cover Sheet'!D10)</f>
        <v>2</v>
      </c>
      <c r="AK7" s="88" t="str">
        <f>IF('Cover Sheet'!E10="","",'Cover Sheet'!E10)</f>
        <v/>
      </c>
      <c r="AL7" s="88" t="str">
        <f>IF('Cover Sheet'!F10="","",'Cover Sheet'!F10)</f>
        <v/>
      </c>
      <c r="AM7" s="88">
        <f>IF('Cover Sheet'!G10="","",'Cover Sheet'!G10)</f>
        <v>-0.5</v>
      </c>
      <c r="AN7" s="88">
        <f>IF('Cover Sheet'!H10="","",'Cover Sheet'!H10)</f>
        <v>0</v>
      </c>
      <c r="AO7" s="88">
        <f>IF('Cover Sheet'!I10="","",'Cover Sheet'!I10)</f>
        <v>0.5</v>
      </c>
      <c r="AP7" s="88">
        <f>IF('Cover Sheet'!J10="","",'Cover Sheet'!J10)</f>
        <v>0.5</v>
      </c>
      <c r="AQ7" s="88">
        <f>IF('Cover Sheet'!K10="","",'Cover Sheet'!K10)</f>
        <v>1</v>
      </c>
      <c r="AR7" s="88">
        <f>IF('Cover Sheet'!L10="","",'Cover Sheet'!L10)</f>
        <v>1.5</v>
      </c>
      <c r="AS7" s="88">
        <f>IF('Cover Sheet'!M10="","",'Cover Sheet'!M10)</f>
        <v>1</v>
      </c>
      <c r="AT7" s="88">
        <f>IF('Cover Sheet'!N10="","",'Cover Sheet'!N10)</f>
        <v>2</v>
      </c>
      <c r="AU7" s="88" t="str">
        <f>IF('Cover Sheet'!O10="","",'Cover Sheet'!O10)</f>
        <v/>
      </c>
      <c r="AV7" s="88">
        <f>IF('Cover Sheet'!P10="","",'Cover Sheet'!P10)</f>
        <v>1</v>
      </c>
      <c r="AW7" s="88">
        <f>IF('Cover Sheet'!Q10="","",'Cover Sheet'!Q10)</f>
        <v>1.4483333333333333</v>
      </c>
      <c r="AX7" s="88">
        <f>IF('Cover Sheet'!R10="","",'Cover Sheet'!R10)</f>
        <v>3.02</v>
      </c>
      <c r="AY7" s="88">
        <f>IF('Cover Sheet'!S10="","",'Cover Sheet'!S10)</f>
        <v>1.5716666666666668</v>
      </c>
      <c r="AZ7" s="535">
        <f>IF('Cover Sheet'!T10="","",'Cover Sheet'!T10)</f>
        <v>0.14000000000000001</v>
      </c>
      <c r="BA7" s="535">
        <f>IF('Cover Sheet'!U10="","",'Cover Sheet'!U10)</f>
        <v>0.41666666666666669</v>
      </c>
      <c r="BB7" s="535">
        <f>IF('Cover Sheet'!V10="","",'Cover Sheet'!V10)</f>
        <v>0.73333333333333328</v>
      </c>
      <c r="BC7" s="535">
        <f>IF('Cover Sheet'!W10="","",'Cover Sheet'!W10)</f>
        <v>0.3166666666666666</v>
      </c>
      <c r="BD7" s="535" t="str">
        <f>IF('Cover Sheet'!X10="","",'Cover Sheet'!X10)</f>
        <v/>
      </c>
      <c r="BE7" s="142">
        <f>'RC Mastery Check+Question type'!I10</f>
        <v>0.7</v>
      </c>
      <c r="BF7" s="142" t="str">
        <f>'RC Mastery Check+Question type'!J10</f>
        <v/>
      </c>
      <c r="BG7" s="142">
        <f>'RC Mastery Check+Question type'!K10</f>
        <v>0.7</v>
      </c>
      <c r="BH7" s="406" t="str">
        <f>IF('RC Mastery Check+Question type'!DR10="", "", 'RC Mastery Check+Question type'!DR10)</f>
        <v/>
      </c>
      <c r="BI7" s="406" t="str">
        <f>IF('RC Mastery Check+Question type'!EJ10="", "", 'RC Mastery Check+Question type'!EJ10)</f>
        <v/>
      </c>
      <c r="BJ7" s="406" t="str">
        <f>IF('RC Mastery Check+Question type'!EZ10="", "", 'RC Mastery Check+Question type'!EZ10)</f>
        <v/>
      </c>
      <c r="BK7" t="str">
        <f>'RF tracking'!C10</f>
        <v/>
      </c>
      <c r="BL7" t="str">
        <f>'RF tracking'!D10</f>
        <v/>
      </c>
      <c r="BM7" t="str">
        <f>'RF tracking'!X10</f>
        <v/>
      </c>
      <c r="BN7" t="str">
        <f>'RF tracking'!Y10</f>
        <v/>
      </c>
      <c r="BO7" s="53" t="str">
        <f>IF('RF tracking'!AQ10="", "", 'RF tracking'!AQ10)</f>
        <v/>
      </c>
      <c r="BP7" s="53" t="str">
        <f>'RC Mastery Check+Question type'!L10</f>
        <v/>
      </c>
      <c r="BQ7" s="53" t="str">
        <f>'RC Mastery Check+Question type'!M10</f>
        <v/>
      </c>
      <c r="BR7" s="53" t="str">
        <f>'RC Mastery Check+Question type'!N10</f>
        <v/>
      </c>
      <c r="BS7" s="53" t="str">
        <f>'RC Mastery Check+Question type'!O10</f>
        <v/>
      </c>
      <c r="BT7" s="53">
        <f>'RC Mastery Check+Question type'!P10</f>
        <v>0.7</v>
      </c>
      <c r="BU7" s="53">
        <f>'RC Mastery Check+Question type'!Q10</f>
        <v>0.7</v>
      </c>
      <c r="BV7" s="53" t="str">
        <f>'RC Mastery Check+Question type'!R10</f>
        <v/>
      </c>
      <c r="BW7" s="53" t="str">
        <f>'RC Mastery Check+Question type'!S10</f>
        <v/>
      </c>
      <c r="BX7" s="53" t="str">
        <f>'RC Mastery Check+Question type'!T10</f>
        <v/>
      </c>
      <c r="BY7" s="53" t="str">
        <f>'RC Mastery Check+Question type'!U10</f>
        <v/>
      </c>
      <c r="BZ7" s="53" t="str">
        <f>'RC Mastery Check+Question type'!V10</f>
        <v/>
      </c>
      <c r="CA7" s="53" t="str">
        <f>'RC Mastery Check+Question type'!W10</f>
        <v/>
      </c>
      <c r="CB7" s="53" t="str">
        <f>'RC Mastery Check+Question type'!X10</f>
        <v/>
      </c>
      <c r="CC7" s="438" t="str">
        <f>'RC Output Item+Section Type'!CC13</f>
        <v xml:space="preserve"> </v>
      </c>
      <c r="CD7" s="438" t="str">
        <f>'RC Output Item+Section Type'!CD13</f>
        <v xml:space="preserve"> </v>
      </c>
      <c r="CE7" s="438" t="str">
        <f>'RC Output Item+Section Type'!CE13</f>
        <v xml:space="preserve"> </v>
      </c>
      <c r="CF7" s="438" t="str">
        <f>'RC Output Item+Section Type'!CF13</f>
        <v xml:space="preserve"> </v>
      </c>
      <c r="CG7" s="438" t="str">
        <f>'RC Output Item+Section Type'!CG13</f>
        <v xml:space="preserve"> </v>
      </c>
      <c r="CH7" s="438" t="str">
        <f>'RC Output Item+Section Type'!CH13</f>
        <v xml:space="preserve"> </v>
      </c>
      <c r="CI7" s="438" t="str">
        <f>'RC Output Item+Section Type'!CI13</f>
        <v xml:space="preserve"> </v>
      </c>
      <c r="CJ7" s="438" t="str">
        <f>'RC Output Item+Section Type'!CJ13</f>
        <v xml:space="preserve"> </v>
      </c>
      <c r="CK7" s="438" t="str">
        <f>'RC Output Item+Section Type'!CK13</f>
        <v xml:space="preserve"> </v>
      </c>
      <c r="CL7" s="438" t="str">
        <f>'RC Output Item+Section Type'!CL13</f>
        <v xml:space="preserve"> </v>
      </c>
      <c r="CM7" s="438" t="str">
        <f>'RC Output Item+Section Type'!CM13</f>
        <v xml:space="preserve"> </v>
      </c>
      <c r="CN7" s="438" t="str">
        <f>'RC Output Item+Section Type'!CN13</f>
        <v xml:space="preserve"> </v>
      </c>
      <c r="CO7" t="str">
        <f>IF('S&amp;L'!B11="", "", 'S&amp;L'!B11)</f>
        <v/>
      </c>
      <c r="CP7" t="str">
        <f>IF('S&amp;L'!C11="", "", 'S&amp;L'!C11)</f>
        <v/>
      </c>
      <c r="CQ7" t="str">
        <f>IF('S&amp;L'!D11="", "", 'S&amp;L'!D11)</f>
        <v/>
      </c>
      <c r="CR7" t="str">
        <f>IF('S&amp;L'!E11="", "", 'S&amp;L'!E11)</f>
        <v/>
      </c>
      <c r="CS7" t="str">
        <f>IF('S&amp;L'!F11="", "", 'S&amp;L'!F11)</f>
        <v/>
      </c>
      <c r="CT7" t="str">
        <f>IF('S&amp;L'!H11="", "", 'S&amp;L'!H11)</f>
        <v/>
      </c>
      <c r="CU7" t="str">
        <f>IF('S&amp;L'!I11="", "", 'S&amp;L'!I11)</f>
        <v/>
      </c>
      <c r="CV7" t="str">
        <f>IF('S&amp;L'!J11="", "", 'S&amp;L'!J11)</f>
        <v/>
      </c>
      <c r="CW7" t="str">
        <f>IF('S&amp;L'!K11="", "", 'S&amp;L'!K11)</f>
        <v/>
      </c>
      <c r="CX7" t="str">
        <f>IF('S&amp;L'!L11="", "", 'S&amp;L'!L11)</f>
        <v/>
      </c>
      <c r="CY7" t="str">
        <f>IF('S&amp;L'!N11="", "", 'S&amp;L'!N11)</f>
        <v/>
      </c>
      <c r="CZ7" t="str">
        <f>IF('S&amp;L'!O11="", "", 'S&amp;L'!O11)</f>
        <v/>
      </c>
      <c r="DA7" t="str">
        <f>IF('S&amp;L'!P11="", "", 'S&amp;L'!P11)</f>
        <v/>
      </c>
      <c r="DB7" t="str">
        <f>IF('S&amp;L'!Q11="", "", 'S&amp;L'!Q11)</f>
        <v/>
      </c>
      <c r="DC7" t="str">
        <f>IF('S&amp;L'!R11="", "", 'S&amp;L'!R11)</f>
        <v/>
      </c>
      <c r="DD7" s="53" t="e">
        <f>IF('Math Scores'!E14="","",'Math Scores'!E14)</f>
        <v>#DIV/0!</v>
      </c>
      <c r="DE7" s="86">
        <f>IF('Cover Sheet'!V10="","",'Cover Sheet'!V10)</f>
        <v>0.73333333333333328</v>
      </c>
      <c r="DF7" s="86" t="str">
        <f>IF('Math Scores'!IE14="", "", 'Math Scores'!IE14)</f>
        <v/>
      </c>
      <c r="DG7" t="str">
        <f>IF('Math by question type'!C11="", "", 'Math by question type'!C11)</f>
        <v/>
      </c>
      <c r="DH7" s="86" t="str">
        <f>IF('Math by question type'!D11="", "", 'Math by question type'!D11)</f>
        <v/>
      </c>
      <c r="DI7" s="86" t="str">
        <f>IF('Math by question type'!E11="", "", 'Math by question type'!E11)</f>
        <v/>
      </c>
      <c r="DJ7" s="86" t="str">
        <f>IF('Math by question type'!F11="", "", 'Math by question type'!F11)</f>
        <v/>
      </c>
      <c r="DK7" s="86" t="str">
        <f>IF('Math by question type'!G11="", "", 'Math by question type'!G11)</f>
        <v/>
      </c>
      <c r="DL7" s="86" t="str">
        <f>IF('Math by question type'!H11="", "", 'Math by question type'!H11)</f>
        <v/>
      </c>
      <c r="DM7" s="86" t="str">
        <f>IF('Math by question type'!I11="", "", 'Math by question type'!I11)</f>
        <v/>
      </c>
      <c r="DN7" s="86" t="str">
        <f>IF('Math by question type'!J11="", "", 'Math by question type'!J11)</f>
        <v/>
      </c>
      <c r="DO7" s="86" t="str">
        <f>IF('Math by question type'!K11="", "", 'Math by question type'!K11)</f>
        <v/>
      </c>
      <c r="DP7" s="86">
        <f>IF('Math by question type'!L11="", "", 'Math by question type'!L11)</f>
        <v>0.86111111111111116</v>
      </c>
      <c r="DQ7" s="86">
        <f>IF('Math by question type'!M11="", "", 'Math by question type'!M11)</f>
        <v>0.84210526315789469</v>
      </c>
      <c r="DR7" s="86">
        <f>IF('Math by question type'!N11="", "", 'Math by question type'!N11)</f>
        <v>0.54347826086956519</v>
      </c>
      <c r="DS7" s="86" t="str">
        <f>IF('Math by question type'!O11="", "", 'Math by question type'!O11)</f>
        <v/>
      </c>
      <c r="DT7" s="86" t="str">
        <f>IF('Math by question type'!P11="", "", 'Math by question type'!P11)</f>
        <v/>
      </c>
      <c r="DU7" s="86" t="str">
        <f>IF('Math by question type'!Q11="", "", 'Math by question type'!Q11)</f>
        <v/>
      </c>
      <c r="DV7" s="86" t="str">
        <f>IF('Math by question type'!R11&lt;&gt;"",'Math by question type'!R11,'Math by question type'!U11)</f>
        <v/>
      </c>
      <c r="DW7" s="86" t="str">
        <f>IF('Math by question type'!S11&lt;&gt;"",'Math by question type'!S11,'Math by question type'!V11)</f>
        <v/>
      </c>
      <c r="DX7" s="86" t="str">
        <f>IF('Math by question type'!T11&lt;&gt;"",'Math by question type'!T11,'Math by question type'!W11)</f>
        <v/>
      </c>
      <c r="DY7" s="86" t="str">
        <f>IF('Math by question type'!X11&lt;&gt;"",'Math by question type'!X11,'Math by question type'!AA11)</f>
        <v/>
      </c>
      <c r="DZ7" s="86" t="str">
        <f>IF('Math by question type'!Y11&lt;&gt;"",'Math by question type'!Y11,'Math by question type'!AB11)</f>
        <v/>
      </c>
      <c r="EA7" s="86" t="str">
        <f>IF('Math by question type'!Z11&lt;&gt;"",'Math by question type'!Z11,'Math by question type'!AC11)</f>
        <v/>
      </c>
      <c r="EB7" s="86" t="str">
        <f>IF('Math Output by domain'!E11="", "", 'Math Output by domain'!E11)</f>
        <v/>
      </c>
      <c r="EC7" s="86" t="str">
        <f>IF('Math Output by domain'!F11="", "", 'Math Output by domain'!F11)</f>
        <v/>
      </c>
      <c r="ED7" s="86" t="str">
        <f>IF('Math Output by domain'!G11="", "", 'Math Output by domain'!G11)</f>
        <v/>
      </c>
      <c r="EE7" s="86" t="str">
        <f>IF('Math Output by domain'!H11="", "", 'Math Output by domain'!H11)</f>
        <v/>
      </c>
      <c r="EF7" s="86" t="str">
        <f>IF('Math Output by domain'!I11="", "", 'Math Output by domain'!I11)</f>
        <v/>
      </c>
      <c r="EG7" s="86" t="str">
        <f>IF('Math Output by domain'!J11="", "", 'Math Output by domain'!J11)</f>
        <v/>
      </c>
      <c r="EH7" s="86" t="str">
        <f>IF('Math Output by domain'!K11="", "", 'Math Output by domain'!K11)</f>
        <v/>
      </c>
      <c r="EI7" s="86" t="str">
        <f>IF('Math Output by domain'!L11="", "", 'Math Output by domain'!L11)</f>
        <v/>
      </c>
      <c r="EJ7" s="86" t="str">
        <f>IF('Math Output by domain'!M11="", "", 'Math Output by domain'!M11)</f>
        <v/>
      </c>
      <c r="EK7" s="86" t="str">
        <f>IF('Math Output by domain'!N11="", "", 'Math Output by domain'!N11)</f>
        <v/>
      </c>
      <c r="EL7" s="86" t="str">
        <f>IF('Math Output by domain'!O11="", "", 'Math Output by domain'!O11)</f>
        <v/>
      </c>
      <c r="EM7" s="86" t="str">
        <f>IF('Math Output by domain'!P11="", "", 'Math Output by domain'!P11)</f>
        <v/>
      </c>
      <c r="EN7" s="86" t="str">
        <f>IF('Math Output by domain'!Q11="", "", 'Math Output by domain'!Q11)</f>
        <v/>
      </c>
      <c r="EO7" s="86" t="str">
        <f>IF('Math Output by domain'!R11="", "", 'Math Output by domain'!R11)</f>
        <v/>
      </c>
      <c r="EP7" s="86" t="str">
        <f>IF('Math Output by domain'!S11="", "", 'Math Output by domain'!S11)</f>
        <v/>
      </c>
      <c r="EQ7" s="86" t="str">
        <f>IF('Math Output by domain'!T11="", "", 'Math Output by domain'!T11)</f>
        <v/>
      </c>
      <c r="ER7" s="86">
        <f>IF('Math Output by domain'!U11="", "", 'Math Output by domain'!U11)</f>
        <v>0.75</v>
      </c>
      <c r="ES7" s="86">
        <f>IF('Math Output by domain'!V11="", "", 'Math Output by domain'!V11)</f>
        <v>0.75</v>
      </c>
      <c r="ET7" s="86">
        <f>IF('Math Output by domain'!W11="", "", 'Math Output by domain'!W11)</f>
        <v>1</v>
      </c>
      <c r="EU7" s="86">
        <f>IF('Math Output by domain'!X11="", "", 'Math Output by domain'!X11)</f>
        <v>0.88888888888888884</v>
      </c>
      <c r="EV7" s="86">
        <f>IF('Math Output by domain'!Y11="", "", 'Math Output by domain'!Y11)</f>
        <v>0.59375</v>
      </c>
      <c r="EW7" s="86" t="str">
        <f>IF('Math Output by domain'!Z11="", "", 'Math Output by domain'!Z11)</f>
        <v/>
      </c>
      <c r="EX7" s="86" t="str">
        <f>IF('Math Output by domain'!AA11="", "", 'Math Output by domain'!AA11)</f>
        <v/>
      </c>
      <c r="EY7" s="86" t="str">
        <f>IF('Math Output by domain'!AB11="", "", 'Math Output by domain'!AB11)</f>
        <v/>
      </c>
      <c r="EZ7" s="86" t="str">
        <f>IF('Math Output by domain'!AC11="", "", 'Math Output by domain'!AC11)</f>
        <v/>
      </c>
      <c r="FA7" s="86" t="str">
        <f>IF('Math Output by domain'!AD11&lt;&gt;"", 'Math Output by domain'!AD11, 'Math Output by domain'!AH11)</f>
        <v/>
      </c>
      <c r="FB7" s="86" t="str">
        <f>IF('Math Output by domain'!AE11&lt;&gt;"", 'Math Output by domain'!AE11, 'Math Output by domain'!AI11)</f>
        <v/>
      </c>
      <c r="FC7" s="86" t="str">
        <f>IF('Math Output by domain'!AF11&lt;&gt;"", 'Math Output by domain'!AF11, 'Math Output by domain'!AJ11)</f>
        <v/>
      </c>
      <c r="FD7" s="86" t="str">
        <f>IF('Math Output by domain'!AG11="", "", 'Math Output by domain'!AG11)</f>
        <v/>
      </c>
      <c r="FE7" s="86" t="str">
        <f>IF('Math Output by domain'!AK11="", "", 'Math Output by domain'!AK11)</f>
        <v/>
      </c>
      <c r="FF7" s="86" t="str">
        <f>IF('Math Output by domain'!AL11&lt;&gt;"",  'Math Output by domain'!AL11, 'Math Output by domain'!AQ11)</f>
        <v/>
      </c>
      <c r="FG7" s="86" t="str">
        <f>IF('Math Output by domain'!AM11="", "", 'Math Output by domain'!AM11)</f>
        <v/>
      </c>
      <c r="FH7" s="86" t="str">
        <f>IF('Math Output by domain'!AN11&lt;&gt;"",  'Math Output by domain'!AN11, 'Math Output by domain'!AP11)</f>
        <v/>
      </c>
      <c r="FI7" s="86" t="str">
        <f>IF('Math Output by domain'!AO11="", "", 'Math Output by domain'!AO11)</f>
        <v/>
      </c>
    </row>
    <row r="8" spans="1:165" x14ac:dyDescent="0.2">
      <c r="A8" s="88">
        <f>'Cover Sheet'!A11</f>
        <v>7</v>
      </c>
      <c r="B8" s="88" t="str">
        <f>IF('Cover Sheet'!$AC$13="","",'Cover Sheet'!$AC$13)</f>
        <v>HYDABH02</v>
      </c>
      <c r="C8" s="88" t="str">
        <f>'Cover Sheet'!$AC$1</f>
        <v>Apoorva Namdev</v>
      </c>
      <c r="D8" s="88">
        <f>'Cover Sheet'!$AE$1</f>
        <v>0</v>
      </c>
      <c r="E8" s="88">
        <f>'Cover Sheet'!$AG$1</f>
        <v>0</v>
      </c>
      <c r="F8" s="88">
        <f>'Cover Sheet'!$AI$1</f>
        <v>0</v>
      </c>
      <c r="G8" s="88">
        <f>'Cover Sheet'!$AK$1</f>
        <v>0</v>
      </c>
      <c r="H8" s="88">
        <f>'Cover Sheet'!$AC$3</f>
        <v>115555</v>
      </c>
      <c r="I8" s="88">
        <f>'Cover Sheet'!$AE$3</f>
        <v>0</v>
      </c>
      <c r="J8" s="88">
        <f>'Cover Sheet'!$AG$3</f>
        <v>0</v>
      </c>
      <c r="K8" s="88">
        <f>'Cover Sheet'!$AI$3</f>
        <v>0</v>
      </c>
      <c r="L8" s="88">
        <f>'Cover Sheet'!$AK$3</f>
        <v>0</v>
      </c>
      <c r="M8" s="88">
        <f>'Cover Sheet'!$AC$2</f>
        <v>2014</v>
      </c>
      <c r="N8" s="88">
        <f>'Cover Sheet'!$AE$2</f>
        <v>0</v>
      </c>
      <c r="O8" s="88">
        <f>'Cover Sheet'!$AG$2</f>
        <v>0</v>
      </c>
      <c r="P8" s="88">
        <f>'Cover Sheet'!$AI$2</f>
        <v>0</v>
      </c>
      <c r="Q8" s="88">
        <f>'Cover Sheet'!$AK$2</f>
        <v>0</v>
      </c>
      <c r="R8" s="88" t="str">
        <f>'Cover Sheet'!$AC$5</f>
        <v>Spandana</v>
      </c>
      <c r="S8" s="88" t="str">
        <f>'Cover Sheet'!$AC$6</f>
        <v>4th</v>
      </c>
      <c r="T8" s="88" t="str">
        <f>'Cover Sheet'!$AC$7</f>
        <v>2nd YOI</v>
      </c>
      <c r="U8" s="88" t="str">
        <f>'Cover Sheet'!$AC$8</f>
        <v>Private School 500 - 1000</v>
      </c>
      <c r="V8" s="88">
        <f>'Cover Sheet'!$AC$9</f>
        <v>180</v>
      </c>
      <c r="W8" s="88">
        <f>IF('Cover Sheet'!$AC$10="","",'Cover Sheet'!$AC$10)</f>
        <v>4</v>
      </c>
      <c r="X8" s="219" t="str">
        <f>IF('Cover Sheet'!$Y11="","",'Cover Sheet'!$Y11)</f>
        <v/>
      </c>
      <c r="Y8" s="219" t="str">
        <f>IF('Cover Sheet'!$Z11="","",'Cover Sheet'!$Z11)</f>
        <v/>
      </c>
      <c r="Z8" s="88">
        <f>'Cover Sheet'!$AC$11</f>
        <v>5</v>
      </c>
      <c r="AA8" s="88" t="str">
        <f>IF('Cover Sheet'!$AC$12="", "", 'Cover Sheet'!$AC$12)</f>
        <v>Hyderabad</v>
      </c>
      <c r="AB8" s="88">
        <f>IF('Cover Sheet'!$AC$14="","",'Cover Sheet'!$AC$14)</f>
        <v>115555</v>
      </c>
      <c r="AC8" s="88">
        <f>IF('Cover Sheet'!$AC$15="","",'Cover Sheet'!$AC$15)</f>
        <v>115555</v>
      </c>
      <c r="AD8" s="88">
        <f>IF('Cover Sheet'!$AC$17="","",'Cover Sheet'!$AC$17)</f>
        <v>115555</v>
      </c>
      <c r="AE8" s="88" t="str">
        <f>IF('Cover Sheet'!$AC$4="","",'Cover Sheet'!$AC$4)</f>
        <v>apoorva.namdev2014@teachforindia.org</v>
      </c>
      <c r="AF8" s="88" t="str">
        <f>IF('Cover Sheet'!$AC$20="","",'Cover Sheet'!$AC$20)</f>
        <v>spandana.m@teachforindia.org</v>
      </c>
      <c r="AG8" s="88" t="str">
        <f>IF('Cover Sheet'!$AC$19="","",'Cover Sheet'!$AC$19)</f>
        <v>karthik.rapaka@teachforindia.org</v>
      </c>
      <c r="AH8" s="88" t="str">
        <f>IF('Cover Sheet'!B11="", "", 'English Scores- Leveled papers'!B13)</f>
        <v>A. Maheshwari</v>
      </c>
      <c r="AI8" s="88" t="str">
        <f>IF('Cover Sheet'!$B11="","",'Cover Sheet'!C11)</f>
        <v>Female</v>
      </c>
      <c r="AJ8" s="88">
        <f>IF('Cover Sheet'!$D11="","",'Cover Sheet'!D11)</f>
        <v>2</v>
      </c>
      <c r="AK8" s="88" t="str">
        <f>IF('Cover Sheet'!E11="","",'Cover Sheet'!E11)</f>
        <v/>
      </c>
      <c r="AL8" s="88" t="str">
        <f>IF('Cover Sheet'!F11="","",'Cover Sheet'!F11)</f>
        <v/>
      </c>
      <c r="AM8" s="88">
        <f>IF('Cover Sheet'!G11="","",'Cover Sheet'!G11)</f>
        <v>-0.5</v>
      </c>
      <c r="AN8" s="88">
        <f>IF('Cover Sheet'!H11="","",'Cover Sheet'!H11)</f>
        <v>0.2</v>
      </c>
      <c r="AO8" s="88">
        <f>IF('Cover Sheet'!I11="","",'Cover Sheet'!I11)</f>
        <v>0.5</v>
      </c>
      <c r="AP8" s="88">
        <f>IF('Cover Sheet'!J11="","",'Cover Sheet'!J11)</f>
        <v>0.5</v>
      </c>
      <c r="AQ8" s="88">
        <f>IF('Cover Sheet'!K11="","",'Cover Sheet'!K11)</f>
        <v>0.5</v>
      </c>
      <c r="AR8" s="88">
        <f>IF('Cover Sheet'!L11="","",'Cover Sheet'!L11)</f>
        <v>1</v>
      </c>
      <c r="AS8" s="88">
        <f>IF('Cover Sheet'!M11="","",'Cover Sheet'!M11)</f>
        <v>1</v>
      </c>
      <c r="AT8" s="88">
        <f>IF('Cover Sheet'!N11="","",'Cover Sheet'!N11)</f>
        <v>1.5</v>
      </c>
      <c r="AU8" s="88" t="str">
        <f>IF('Cover Sheet'!O11="","",'Cover Sheet'!O11)</f>
        <v/>
      </c>
      <c r="AV8" s="88">
        <f>IF('Cover Sheet'!P11="","",'Cover Sheet'!P11)</f>
        <v>1</v>
      </c>
      <c r="AW8" s="88">
        <f>IF('Cover Sheet'!Q11="","",'Cover Sheet'!Q11)</f>
        <v>0.99500000000000011</v>
      </c>
      <c r="AX8" s="88">
        <f>IF('Cover Sheet'!R11="","",'Cover Sheet'!R11)</f>
        <v>3.206666666666667</v>
      </c>
      <c r="AY8" s="88">
        <f>IF('Cover Sheet'!S11="","",'Cover Sheet'!S11)</f>
        <v>2.2116666666666669</v>
      </c>
      <c r="AZ8" s="535" t="str">
        <f>IF('Cover Sheet'!T11="","",'Cover Sheet'!T11)</f>
        <v/>
      </c>
      <c r="BA8" s="535">
        <f>IF('Cover Sheet'!U11="","",'Cover Sheet'!U11)</f>
        <v>0.27500000000000002</v>
      </c>
      <c r="BB8" s="535">
        <f>IF('Cover Sheet'!V11="","",'Cover Sheet'!V11)</f>
        <v>0.5083333333333333</v>
      </c>
      <c r="BC8" s="535">
        <f>IF('Cover Sheet'!W11="","",'Cover Sheet'!W11)</f>
        <v>0.23333333333333328</v>
      </c>
      <c r="BD8" s="535" t="str">
        <f>IF('Cover Sheet'!X11="","",'Cover Sheet'!X11)</f>
        <v/>
      </c>
      <c r="BE8" s="142">
        <f>'RC Mastery Check+Question type'!I11</f>
        <v>0.8</v>
      </c>
      <c r="BF8" s="142">
        <f>'RC Mastery Check+Question type'!J11</f>
        <v>0.6</v>
      </c>
      <c r="BG8" s="142">
        <f>'RC Mastery Check+Question type'!K11</f>
        <v>0.8</v>
      </c>
      <c r="BH8" s="406" t="str">
        <f>IF('RC Mastery Check+Question type'!DR11="", "", 'RC Mastery Check+Question type'!DR11)</f>
        <v/>
      </c>
      <c r="BI8" s="406" t="str">
        <f>IF('RC Mastery Check+Question type'!EJ11="", "", 'RC Mastery Check+Question type'!EJ11)</f>
        <v/>
      </c>
      <c r="BJ8" s="406" t="str">
        <f>IF('RC Mastery Check+Question type'!EZ11="", "", 'RC Mastery Check+Question type'!EZ11)</f>
        <v/>
      </c>
      <c r="BK8" t="str">
        <f>'RF tracking'!C11</f>
        <v/>
      </c>
      <c r="BL8" t="str">
        <f>'RF tracking'!D11</f>
        <v/>
      </c>
      <c r="BM8" t="str">
        <f>'RF tracking'!X11</f>
        <v/>
      </c>
      <c r="BN8" t="str">
        <f>'RF tracking'!Y11</f>
        <v/>
      </c>
      <c r="BO8" s="53" t="str">
        <f>IF('RF tracking'!AQ11="", "", 'RF tracking'!AQ11)</f>
        <v/>
      </c>
      <c r="BP8" s="53" t="str">
        <f>'RC Mastery Check+Question type'!L11</f>
        <v/>
      </c>
      <c r="BQ8" s="53" t="str">
        <f>'RC Mastery Check+Question type'!M11</f>
        <v/>
      </c>
      <c r="BR8" s="53" t="str">
        <f>'RC Mastery Check+Question type'!N11</f>
        <v/>
      </c>
      <c r="BS8" s="53">
        <f>'RC Mastery Check+Question type'!O11</f>
        <v>0.8</v>
      </c>
      <c r="BT8" s="53">
        <f>'RC Mastery Check+Question type'!P11</f>
        <v>0.8</v>
      </c>
      <c r="BU8" s="53">
        <f>'RC Mastery Check+Question type'!Q11</f>
        <v>0.6</v>
      </c>
      <c r="BV8" s="53" t="str">
        <f>'RC Mastery Check+Question type'!R11</f>
        <v/>
      </c>
      <c r="BW8" s="53" t="str">
        <f>'RC Mastery Check+Question type'!S11</f>
        <v/>
      </c>
      <c r="BX8" s="53" t="str">
        <f>'RC Mastery Check+Question type'!T11</f>
        <v/>
      </c>
      <c r="BY8" s="53" t="str">
        <f>'RC Mastery Check+Question type'!U11</f>
        <v/>
      </c>
      <c r="BZ8" s="53" t="str">
        <f>'RC Mastery Check+Question type'!V11</f>
        <v/>
      </c>
      <c r="CA8" s="53" t="str">
        <f>'RC Mastery Check+Question type'!W11</f>
        <v/>
      </c>
      <c r="CB8" s="53" t="str">
        <f>'RC Mastery Check+Question type'!X11</f>
        <v/>
      </c>
      <c r="CC8" s="438" t="str">
        <f>'RC Output Item+Section Type'!CC14</f>
        <v xml:space="preserve"> </v>
      </c>
      <c r="CD8" s="438" t="str">
        <f>'RC Output Item+Section Type'!CD14</f>
        <v xml:space="preserve"> </v>
      </c>
      <c r="CE8" s="438" t="str">
        <f>'RC Output Item+Section Type'!CE14</f>
        <v xml:space="preserve"> </v>
      </c>
      <c r="CF8" s="438" t="str">
        <f>'RC Output Item+Section Type'!CF14</f>
        <v xml:space="preserve"> </v>
      </c>
      <c r="CG8" s="438" t="str">
        <f>'RC Output Item+Section Type'!CG14</f>
        <v xml:space="preserve"> </v>
      </c>
      <c r="CH8" s="438" t="str">
        <f>'RC Output Item+Section Type'!CH14</f>
        <v xml:space="preserve"> </v>
      </c>
      <c r="CI8" s="438" t="str">
        <f>'RC Output Item+Section Type'!CI14</f>
        <v xml:space="preserve"> </v>
      </c>
      <c r="CJ8" s="438" t="str">
        <f>'RC Output Item+Section Type'!CJ14</f>
        <v xml:space="preserve"> </v>
      </c>
      <c r="CK8" s="438" t="str">
        <f>'RC Output Item+Section Type'!CK14</f>
        <v xml:space="preserve"> </v>
      </c>
      <c r="CL8" s="438" t="str">
        <f>'RC Output Item+Section Type'!CL14</f>
        <v xml:space="preserve"> </v>
      </c>
      <c r="CM8" s="438" t="str">
        <f>'RC Output Item+Section Type'!CM14</f>
        <v xml:space="preserve"> </v>
      </c>
      <c r="CN8" s="438" t="str">
        <f>'RC Output Item+Section Type'!CN14</f>
        <v xml:space="preserve"> </v>
      </c>
      <c r="CO8" t="str">
        <f>IF('S&amp;L'!B12="", "", 'S&amp;L'!B12)</f>
        <v/>
      </c>
      <c r="CP8" t="str">
        <f>IF('S&amp;L'!C12="", "", 'S&amp;L'!C12)</f>
        <v/>
      </c>
      <c r="CQ8" t="str">
        <f>IF('S&amp;L'!D12="", "", 'S&amp;L'!D12)</f>
        <v/>
      </c>
      <c r="CR8" t="str">
        <f>IF('S&amp;L'!E12="", "", 'S&amp;L'!E12)</f>
        <v/>
      </c>
      <c r="CS8" t="str">
        <f>IF('S&amp;L'!F12="", "", 'S&amp;L'!F12)</f>
        <v/>
      </c>
      <c r="CT8" t="str">
        <f>IF('S&amp;L'!H12="", "", 'S&amp;L'!H12)</f>
        <v/>
      </c>
      <c r="CU8" t="str">
        <f>IF('S&amp;L'!I12="", "", 'S&amp;L'!I12)</f>
        <v/>
      </c>
      <c r="CV8" t="str">
        <f>IF('S&amp;L'!J12="", "", 'S&amp;L'!J12)</f>
        <v/>
      </c>
      <c r="CW8" t="str">
        <f>IF('S&amp;L'!K12="", "", 'S&amp;L'!K12)</f>
        <v/>
      </c>
      <c r="CX8" t="str">
        <f>IF('S&amp;L'!L12="", "", 'S&amp;L'!L12)</f>
        <v/>
      </c>
      <c r="CY8" t="str">
        <f>IF('S&amp;L'!N12="", "", 'S&amp;L'!N12)</f>
        <v/>
      </c>
      <c r="CZ8" t="str">
        <f>IF('S&amp;L'!O12="", "", 'S&amp;L'!O12)</f>
        <v/>
      </c>
      <c r="DA8" t="str">
        <f>IF('S&amp;L'!P12="", "", 'S&amp;L'!P12)</f>
        <v/>
      </c>
      <c r="DB8" t="str">
        <f>IF('S&amp;L'!Q12="", "", 'S&amp;L'!Q12)</f>
        <v/>
      </c>
      <c r="DC8" t="str">
        <f>IF('S&amp;L'!R12="", "", 'S&amp;L'!R12)</f>
        <v/>
      </c>
      <c r="DD8" s="53" t="e">
        <f>IF('Math Scores'!E15="","",'Math Scores'!E15)</f>
        <v>#DIV/0!</v>
      </c>
      <c r="DE8" s="86">
        <f>IF('Cover Sheet'!V11="","",'Cover Sheet'!V11)</f>
        <v>0.5083333333333333</v>
      </c>
      <c r="DF8" s="86" t="str">
        <f>IF('Math Scores'!IE15="", "", 'Math Scores'!IE15)</f>
        <v/>
      </c>
      <c r="DG8" t="str">
        <f>IF('Math by question type'!C12="", "", 'Math by question type'!C12)</f>
        <v/>
      </c>
      <c r="DH8" s="86" t="str">
        <f>IF('Math by question type'!D12="", "", 'Math by question type'!D12)</f>
        <v/>
      </c>
      <c r="DI8" s="86" t="str">
        <f>IF('Math by question type'!E12="", "", 'Math by question type'!E12)</f>
        <v/>
      </c>
      <c r="DJ8" s="86" t="str">
        <f>IF('Math by question type'!F12="", "", 'Math by question type'!F12)</f>
        <v/>
      </c>
      <c r="DK8" s="86" t="str">
        <f>IF('Math by question type'!G12="", "", 'Math by question type'!G12)</f>
        <v/>
      </c>
      <c r="DL8" s="86" t="str">
        <f>IF('Math by question type'!H12="", "", 'Math by question type'!H12)</f>
        <v/>
      </c>
      <c r="DM8" s="86" t="str">
        <f>IF('Math by question type'!I12="", "", 'Math by question type'!I12)</f>
        <v/>
      </c>
      <c r="DN8" s="86" t="str">
        <f>IF('Math by question type'!J12="", "", 'Math by question type'!J12)</f>
        <v/>
      </c>
      <c r="DO8" s="86" t="str">
        <f>IF('Math by question type'!K12="", "", 'Math by question type'!K12)</f>
        <v/>
      </c>
      <c r="DP8" s="86">
        <f>IF('Math by question type'!L12="", "", 'Math by question type'!L12)</f>
        <v>0.47222222222222221</v>
      </c>
      <c r="DQ8" s="86">
        <f>IF('Math by question type'!M12="", "", 'Math by question type'!M12)</f>
        <v>0.47368421052631576</v>
      </c>
      <c r="DR8" s="86">
        <f>IF('Math by question type'!N12="", "", 'Math by question type'!N12)</f>
        <v>0.56521739130434778</v>
      </c>
      <c r="DS8" s="86" t="str">
        <f>IF('Math by question type'!O12="", "", 'Math by question type'!O12)</f>
        <v/>
      </c>
      <c r="DT8" s="86" t="str">
        <f>IF('Math by question type'!P12="", "", 'Math by question type'!P12)</f>
        <v/>
      </c>
      <c r="DU8" s="86" t="str">
        <f>IF('Math by question type'!Q12="", "", 'Math by question type'!Q12)</f>
        <v/>
      </c>
      <c r="DV8" s="86" t="str">
        <f>IF('Math by question type'!R12&lt;&gt;"",'Math by question type'!R12,'Math by question type'!U12)</f>
        <v/>
      </c>
      <c r="DW8" s="86" t="str">
        <f>IF('Math by question type'!S12&lt;&gt;"",'Math by question type'!S12,'Math by question type'!V12)</f>
        <v/>
      </c>
      <c r="DX8" s="86" t="str">
        <f>IF('Math by question type'!T12&lt;&gt;"",'Math by question type'!T12,'Math by question type'!W12)</f>
        <v/>
      </c>
      <c r="DY8" s="86" t="str">
        <f>IF('Math by question type'!X12&lt;&gt;"",'Math by question type'!X12,'Math by question type'!AA12)</f>
        <v/>
      </c>
      <c r="DZ8" s="86" t="str">
        <f>IF('Math by question type'!Y12&lt;&gt;"",'Math by question type'!Y12,'Math by question type'!AB12)</f>
        <v/>
      </c>
      <c r="EA8" s="86" t="str">
        <f>IF('Math by question type'!Z12&lt;&gt;"",'Math by question type'!Z12,'Math by question type'!AC12)</f>
        <v/>
      </c>
      <c r="EB8" s="86" t="str">
        <f>IF('Math Output by domain'!E12="", "", 'Math Output by domain'!E12)</f>
        <v/>
      </c>
      <c r="EC8" s="86" t="str">
        <f>IF('Math Output by domain'!F12="", "", 'Math Output by domain'!F12)</f>
        <v/>
      </c>
      <c r="ED8" s="86" t="str">
        <f>IF('Math Output by domain'!G12="", "", 'Math Output by domain'!G12)</f>
        <v/>
      </c>
      <c r="EE8" s="86" t="str">
        <f>IF('Math Output by domain'!H12="", "", 'Math Output by domain'!H12)</f>
        <v/>
      </c>
      <c r="EF8" s="86" t="str">
        <f>IF('Math Output by domain'!I12="", "", 'Math Output by domain'!I12)</f>
        <v/>
      </c>
      <c r="EG8" s="86" t="str">
        <f>IF('Math Output by domain'!J12="", "", 'Math Output by domain'!J12)</f>
        <v/>
      </c>
      <c r="EH8" s="86" t="str">
        <f>IF('Math Output by domain'!K12="", "", 'Math Output by domain'!K12)</f>
        <v/>
      </c>
      <c r="EI8" s="86" t="str">
        <f>IF('Math Output by domain'!L12="", "", 'Math Output by domain'!L12)</f>
        <v/>
      </c>
      <c r="EJ8" s="86" t="str">
        <f>IF('Math Output by domain'!M12="", "", 'Math Output by domain'!M12)</f>
        <v/>
      </c>
      <c r="EK8" s="86" t="str">
        <f>IF('Math Output by domain'!N12="", "", 'Math Output by domain'!N12)</f>
        <v/>
      </c>
      <c r="EL8" s="86" t="str">
        <f>IF('Math Output by domain'!O12="", "", 'Math Output by domain'!O12)</f>
        <v/>
      </c>
      <c r="EM8" s="86" t="str">
        <f>IF('Math Output by domain'!P12="", "", 'Math Output by domain'!P12)</f>
        <v/>
      </c>
      <c r="EN8" s="86" t="str">
        <f>IF('Math Output by domain'!Q12="", "", 'Math Output by domain'!Q12)</f>
        <v/>
      </c>
      <c r="EO8" s="86" t="str">
        <f>IF('Math Output by domain'!R12="", "", 'Math Output by domain'!R12)</f>
        <v/>
      </c>
      <c r="EP8" s="86" t="str">
        <f>IF('Math Output by domain'!S12="", "", 'Math Output by domain'!S12)</f>
        <v/>
      </c>
      <c r="EQ8" s="86" t="str">
        <f>IF('Math Output by domain'!T12="", "", 'Math Output by domain'!T12)</f>
        <v/>
      </c>
      <c r="ER8" s="86">
        <f>IF('Math Output by domain'!U12="", "", 'Math Output by domain'!U12)</f>
        <v>0.625</v>
      </c>
      <c r="ES8" s="86">
        <f>IF('Math Output by domain'!V12="", "", 'Math Output by domain'!V12)</f>
        <v>0.26923076923076922</v>
      </c>
      <c r="ET8" s="86">
        <f>IF('Math Output by domain'!W12="", "", 'Math Output by domain'!W12)</f>
        <v>1</v>
      </c>
      <c r="EU8" s="86">
        <f>IF('Math Output by domain'!X12="", "", 'Math Output by domain'!X12)</f>
        <v>0.55555555555555558</v>
      </c>
      <c r="EV8" s="86">
        <f>IF('Math Output by domain'!Y12="", "", 'Math Output by domain'!Y12)</f>
        <v>0.78125</v>
      </c>
      <c r="EW8" s="86" t="str">
        <f>IF('Math Output by domain'!Z12="", "", 'Math Output by domain'!Z12)</f>
        <v/>
      </c>
      <c r="EX8" s="86" t="str">
        <f>IF('Math Output by domain'!AA12="", "", 'Math Output by domain'!AA12)</f>
        <v/>
      </c>
      <c r="EY8" s="86" t="str">
        <f>IF('Math Output by domain'!AB12="", "", 'Math Output by domain'!AB12)</f>
        <v/>
      </c>
      <c r="EZ8" s="86" t="str">
        <f>IF('Math Output by domain'!AC12="", "", 'Math Output by domain'!AC12)</f>
        <v/>
      </c>
      <c r="FA8" s="86" t="str">
        <f>IF('Math Output by domain'!AD12&lt;&gt;"", 'Math Output by domain'!AD12, 'Math Output by domain'!AH12)</f>
        <v/>
      </c>
      <c r="FB8" s="86" t="str">
        <f>IF('Math Output by domain'!AE12&lt;&gt;"", 'Math Output by domain'!AE12, 'Math Output by domain'!AI12)</f>
        <v/>
      </c>
      <c r="FC8" s="86" t="str">
        <f>IF('Math Output by domain'!AF12&lt;&gt;"", 'Math Output by domain'!AF12, 'Math Output by domain'!AJ12)</f>
        <v/>
      </c>
      <c r="FD8" s="86" t="str">
        <f>IF('Math Output by domain'!AG12="", "", 'Math Output by domain'!AG12)</f>
        <v/>
      </c>
      <c r="FE8" s="86" t="str">
        <f>IF('Math Output by domain'!AK12="", "", 'Math Output by domain'!AK12)</f>
        <v/>
      </c>
      <c r="FF8" s="86" t="str">
        <f>IF('Math Output by domain'!AL12&lt;&gt;"",  'Math Output by domain'!AL12, 'Math Output by domain'!AQ12)</f>
        <v/>
      </c>
      <c r="FG8" s="86" t="str">
        <f>IF('Math Output by domain'!AM12="", "", 'Math Output by domain'!AM12)</f>
        <v/>
      </c>
      <c r="FH8" s="86" t="str">
        <f>IF('Math Output by domain'!AN12&lt;&gt;"",  'Math Output by domain'!AN12, 'Math Output by domain'!AP12)</f>
        <v/>
      </c>
      <c r="FI8" s="86" t="str">
        <f>IF('Math Output by domain'!AO12="", "", 'Math Output by domain'!AO12)</f>
        <v/>
      </c>
    </row>
    <row r="9" spans="1:165" x14ac:dyDescent="0.2">
      <c r="A9" s="88">
        <f>'Cover Sheet'!A12</f>
        <v>8</v>
      </c>
      <c r="B9" s="88" t="str">
        <f>IF('Cover Sheet'!$AC$13="","",'Cover Sheet'!$AC$13)</f>
        <v>HYDABH02</v>
      </c>
      <c r="C9" s="88" t="str">
        <f>'Cover Sheet'!$AC$1</f>
        <v>Apoorva Namdev</v>
      </c>
      <c r="D9" s="88">
        <f>'Cover Sheet'!$AE$1</f>
        <v>0</v>
      </c>
      <c r="E9" s="88">
        <f>'Cover Sheet'!$AG$1</f>
        <v>0</v>
      </c>
      <c r="F9" s="88">
        <f>'Cover Sheet'!$AI$1</f>
        <v>0</v>
      </c>
      <c r="G9" s="88">
        <f>'Cover Sheet'!$AK$1</f>
        <v>0</v>
      </c>
      <c r="H9" s="88">
        <f>'Cover Sheet'!$AC$3</f>
        <v>115555</v>
      </c>
      <c r="I9" s="88">
        <f>'Cover Sheet'!$AE$3</f>
        <v>0</v>
      </c>
      <c r="J9" s="88">
        <f>'Cover Sheet'!$AG$3</f>
        <v>0</v>
      </c>
      <c r="K9" s="88">
        <f>'Cover Sheet'!$AI$3</f>
        <v>0</v>
      </c>
      <c r="L9" s="88">
        <f>'Cover Sheet'!$AK$3</f>
        <v>0</v>
      </c>
      <c r="M9" s="88">
        <f>'Cover Sheet'!$AC$2</f>
        <v>2014</v>
      </c>
      <c r="N9" s="88">
        <f>'Cover Sheet'!$AE$2</f>
        <v>0</v>
      </c>
      <c r="O9" s="88">
        <f>'Cover Sheet'!$AG$2</f>
        <v>0</v>
      </c>
      <c r="P9" s="88">
        <f>'Cover Sheet'!$AI$2</f>
        <v>0</v>
      </c>
      <c r="Q9" s="88">
        <f>'Cover Sheet'!$AK$2</f>
        <v>0</v>
      </c>
      <c r="R9" s="88" t="str">
        <f>'Cover Sheet'!$AC$5</f>
        <v>Spandana</v>
      </c>
      <c r="S9" s="88" t="str">
        <f>'Cover Sheet'!$AC$6</f>
        <v>4th</v>
      </c>
      <c r="T9" s="88" t="str">
        <f>'Cover Sheet'!$AC$7</f>
        <v>2nd YOI</v>
      </c>
      <c r="U9" s="88" t="str">
        <f>'Cover Sheet'!$AC$8</f>
        <v>Private School 500 - 1000</v>
      </c>
      <c r="V9" s="88">
        <f>'Cover Sheet'!$AC$9</f>
        <v>180</v>
      </c>
      <c r="W9" s="88">
        <f>IF('Cover Sheet'!$AC$10="","",'Cover Sheet'!$AC$10)</f>
        <v>4</v>
      </c>
      <c r="X9" s="219" t="str">
        <f>IF('Cover Sheet'!$Y12="","",'Cover Sheet'!$Y12)</f>
        <v/>
      </c>
      <c r="Y9" s="219" t="str">
        <f>IF('Cover Sheet'!$Z12="","",'Cover Sheet'!$Z12)</f>
        <v/>
      </c>
      <c r="Z9" s="88">
        <f>'Cover Sheet'!$AC$11</f>
        <v>5</v>
      </c>
      <c r="AA9" s="88" t="str">
        <f>IF('Cover Sheet'!$AC$12="", "", 'Cover Sheet'!$AC$12)</f>
        <v>Hyderabad</v>
      </c>
      <c r="AB9" s="88">
        <f>IF('Cover Sheet'!$AC$14="","",'Cover Sheet'!$AC$14)</f>
        <v>115555</v>
      </c>
      <c r="AC9" s="88">
        <f>IF('Cover Sheet'!$AC$15="","",'Cover Sheet'!$AC$15)</f>
        <v>115555</v>
      </c>
      <c r="AD9" s="88">
        <f>IF('Cover Sheet'!$AC$17="","",'Cover Sheet'!$AC$17)</f>
        <v>115555</v>
      </c>
      <c r="AE9" s="88" t="str">
        <f>IF('Cover Sheet'!$AC$4="","",'Cover Sheet'!$AC$4)</f>
        <v>apoorva.namdev2014@teachforindia.org</v>
      </c>
      <c r="AF9" s="88" t="str">
        <f>IF('Cover Sheet'!$AC$20="","",'Cover Sheet'!$AC$20)</f>
        <v>spandana.m@teachforindia.org</v>
      </c>
      <c r="AG9" s="88" t="str">
        <f>IF('Cover Sheet'!$AC$19="","",'Cover Sheet'!$AC$19)</f>
        <v>karthik.rapaka@teachforindia.org</v>
      </c>
      <c r="AH9" s="88" t="str">
        <f>IF('Cover Sheet'!B12="", "", 'English Scores- Leveled papers'!B14)</f>
        <v>B. Vaishnavi</v>
      </c>
      <c r="AI9" s="88" t="str">
        <f>IF('Cover Sheet'!$B12="","",'Cover Sheet'!C12)</f>
        <v>Female</v>
      </c>
      <c r="AJ9" s="88">
        <f>IF('Cover Sheet'!$D12="","",'Cover Sheet'!D12)</f>
        <v>2</v>
      </c>
      <c r="AK9" s="88" t="str">
        <f>IF('Cover Sheet'!E12="","",'Cover Sheet'!E12)</f>
        <v/>
      </c>
      <c r="AL9" s="88" t="str">
        <f>IF('Cover Sheet'!F12="","",'Cover Sheet'!F12)</f>
        <v/>
      </c>
      <c r="AM9" s="88">
        <f>IF('Cover Sheet'!G12="","",'Cover Sheet'!G12)</f>
        <v>-0.5</v>
      </c>
      <c r="AN9" s="88">
        <f>IF('Cover Sheet'!H12="","",'Cover Sheet'!H12)</f>
        <v>0</v>
      </c>
      <c r="AO9" s="88">
        <f>IF('Cover Sheet'!I12="","",'Cover Sheet'!I12)</f>
        <v>0.5</v>
      </c>
      <c r="AP9" s="88">
        <f>IF('Cover Sheet'!J12="","",'Cover Sheet'!J12)</f>
        <v>0.5</v>
      </c>
      <c r="AQ9" s="88">
        <f>IF('Cover Sheet'!K12="","",'Cover Sheet'!K12)</f>
        <v>1</v>
      </c>
      <c r="AR9" s="88">
        <f>IF('Cover Sheet'!L12="","",'Cover Sheet'!L12)</f>
        <v>1</v>
      </c>
      <c r="AS9" s="88">
        <f>IF('Cover Sheet'!M12="","",'Cover Sheet'!M12)</f>
        <v>0.5</v>
      </c>
      <c r="AT9" s="88">
        <f>IF('Cover Sheet'!N12="","",'Cover Sheet'!N12)</f>
        <v>1.5</v>
      </c>
      <c r="AU9" s="88" t="str">
        <f>IF('Cover Sheet'!O12="","",'Cover Sheet'!O12)</f>
        <v/>
      </c>
      <c r="AV9" s="88">
        <f>IF('Cover Sheet'!P12="","",'Cover Sheet'!P12)</f>
        <v>1.5</v>
      </c>
      <c r="AW9" s="88" t="str">
        <f>IF('Cover Sheet'!Q12="","",'Cover Sheet'!Q12)</f>
        <v/>
      </c>
      <c r="AX9" s="88">
        <f>IF('Cover Sheet'!R12="","",'Cover Sheet'!R12)</f>
        <v>3.42</v>
      </c>
      <c r="AY9" s="88" t="str">
        <f>IF('Cover Sheet'!S12="","",'Cover Sheet'!S12)</f>
        <v/>
      </c>
      <c r="AZ9" s="535">
        <f>IF('Cover Sheet'!T12="","",'Cover Sheet'!T12)</f>
        <v>0.09</v>
      </c>
      <c r="BA9" s="535">
        <f>IF('Cover Sheet'!U12="","",'Cover Sheet'!U12)</f>
        <v>0.44166666666666665</v>
      </c>
      <c r="BB9" s="535">
        <f>IF('Cover Sheet'!V12="","",'Cover Sheet'!V12)</f>
        <v>0.57499999999999996</v>
      </c>
      <c r="BC9" s="535">
        <f>IF('Cover Sheet'!W12="","",'Cover Sheet'!W12)</f>
        <v>0.1333333333333333</v>
      </c>
      <c r="BD9" s="535" t="str">
        <f>IF('Cover Sheet'!X12="","",'Cover Sheet'!X12)</f>
        <v/>
      </c>
      <c r="BE9" s="142">
        <f>'RC Mastery Check+Question type'!I12</f>
        <v>0.8</v>
      </c>
      <c r="BF9" s="142">
        <f>'RC Mastery Check+Question type'!J12</f>
        <v>0.4</v>
      </c>
      <c r="BG9" s="142" t="str">
        <f>'RC Mastery Check+Question type'!K12</f>
        <v/>
      </c>
      <c r="BH9" s="406" t="str">
        <f>IF('RC Mastery Check+Question type'!DR12="", "", 'RC Mastery Check+Question type'!DR12)</f>
        <v/>
      </c>
      <c r="BI9" s="406" t="str">
        <f>IF('RC Mastery Check+Question type'!EJ12="", "", 'RC Mastery Check+Question type'!EJ12)</f>
        <v/>
      </c>
      <c r="BJ9" s="406" t="str">
        <f>IF('RC Mastery Check+Question type'!EZ12="", "", 'RC Mastery Check+Question type'!EZ12)</f>
        <v/>
      </c>
      <c r="BK9" t="str">
        <f>'RF tracking'!C12</f>
        <v/>
      </c>
      <c r="BL9" t="str">
        <f>'RF tracking'!D12</f>
        <v/>
      </c>
      <c r="BM9" t="str">
        <f>'RF tracking'!X12</f>
        <v/>
      </c>
      <c r="BN9" t="str">
        <f>'RF tracking'!Y12</f>
        <v/>
      </c>
      <c r="BO9" s="53" t="str">
        <f>IF('RF tracking'!AQ12="", "", 'RF tracking'!AQ12)</f>
        <v/>
      </c>
      <c r="BP9" s="53" t="str">
        <f>'RC Mastery Check+Question type'!L12</f>
        <v/>
      </c>
      <c r="BQ9" s="53" t="str">
        <f>'RC Mastery Check+Question type'!M12</f>
        <v/>
      </c>
      <c r="BR9" s="53" t="str">
        <f>'RC Mastery Check+Question type'!N12</f>
        <v/>
      </c>
      <c r="BS9" s="53" t="str">
        <f>'RC Mastery Check+Question type'!O12</f>
        <v/>
      </c>
      <c r="BT9" s="53">
        <f>'RC Mastery Check+Question type'!P12</f>
        <v>0.8</v>
      </c>
      <c r="BU9" s="53">
        <f>'RC Mastery Check+Question type'!Q12</f>
        <v>0.4</v>
      </c>
      <c r="BV9" s="53" t="str">
        <f>'RC Mastery Check+Question type'!R12</f>
        <v/>
      </c>
      <c r="BW9" s="53" t="str">
        <f>'RC Mastery Check+Question type'!S12</f>
        <v/>
      </c>
      <c r="BX9" s="53" t="str">
        <f>'RC Mastery Check+Question type'!T12</f>
        <v/>
      </c>
      <c r="BY9" s="53" t="str">
        <f>'RC Mastery Check+Question type'!U12</f>
        <v/>
      </c>
      <c r="BZ9" s="53" t="str">
        <f>'RC Mastery Check+Question type'!V12</f>
        <v/>
      </c>
      <c r="CA9" s="53" t="str">
        <f>'RC Mastery Check+Question type'!W12</f>
        <v/>
      </c>
      <c r="CB9" s="53" t="str">
        <f>'RC Mastery Check+Question type'!X12</f>
        <v/>
      </c>
      <c r="CC9" s="438" t="str">
        <f>'RC Output Item+Section Type'!CC15</f>
        <v xml:space="preserve"> </v>
      </c>
      <c r="CD9" s="438" t="str">
        <f>'RC Output Item+Section Type'!CD15</f>
        <v xml:space="preserve"> </v>
      </c>
      <c r="CE9" s="438" t="str">
        <f>'RC Output Item+Section Type'!CE15</f>
        <v xml:space="preserve"> </v>
      </c>
      <c r="CF9" s="438" t="str">
        <f>'RC Output Item+Section Type'!CF15</f>
        <v xml:space="preserve"> </v>
      </c>
      <c r="CG9" s="438" t="str">
        <f>'RC Output Item+Section Type'!CG15</f>
        <v xml:space="preserve"> </v>
      </c>
      <c r="CH9" s="438" t="str">
        <f>'RC Output Item+Section Type'!CH15</f>
        <v xml:space="preserve"> </v>
      </c>
      <c r="CI9" s="438" t="str">
        <f>'RC Output Item+Section Type'!CI15</f>
        <v xml:space="preserve"> </v>
      </c>
      <c r="CJ9" s="438" t="str">
        <f>'RC Output Item+Section Type'!CJ15</f>
        <v xml:space="preserve"> </v>
      </c>
      <c r="CK9" s="438" t="str">
        <f>'RC Output Item+Section Type'!CK15</f>
        <v xml:space="preserve"> </v>
      </c>
      <c r="CL9" s="438" t="str">
        <f>'RC Output Item+Section Type'!CL15</f>
        <v xml:space="preserve"> </v>
      </c>
      <c r="CM9" s="438" t="str">
        <f>'RC Output Item+Section Type'!CM15</f>
        <v xml:space="preserve"> </v>
      </c>
      <c r="CN9" s="438" t="str">
        <f>'RC Output Item+Section Type'!CN15</f>
        <v xml:space="preserve"> </v>
      </c>
      <c r="CO9" t="str">
        <f>IF('S&amp;L'!B13="", "", 'S&amp;L'!B13)</f>
        <v/>
      </c>
      <c r="CP9" t="str">
        <f>IF('S&amp;L'!C13="", "", 'S&amp;L'!C13)</f>
        <v/>
      </c>
      <c r="CQ9" t="str">
        <f>IF('S&amp;L'!D13="", "", 'S&amp;L'!D13)</f>
        <v/>
      </c>
      <c r="CR9" t="str">
        <f>IF('S&amp;L'!E13="", "", 'S&amp;L'!E13)</f>
        <v/>
      </c>
      <c r="CS9" t="str">
        <f>IF('S&amp;L'!F13="", "", 'S&amp;L'!F13)</f>
        <v/>
      </c>
      <c r="CT9" t="str">
        <f>IF('S&amp;L'!H13="", "", 'S&amp;L'!H13)</f>
        <v/>
      </c>
      <c r="CU9" t="str">
        <f>IF('S&amp;L'!I13="", "", 'S&amp;L'!I13)</f>
        <v/>
      </c>
      <c r="CV9" t="str">
        <f>IF('S&amp;L'!J13="", "", 'S&amp;L'!J13)</f>
        <v/>
      </c>
      <c r="CW9" t="str">
        <f>IF('S&amp;L'!K13="", "", 'S&amp;L'!K13)</f>
        <v/>
      </c>
      <c r="CX9" t="str">
        <f>IF('S&amp;L'!L13="", "", 'S&amp;L'!L13)</f>
        <v/>
      </c>
      <c r="CY9" t="str">
        <f>IF('S&amp;L'!N13="", "", 'S&amp;L'!N13)</f>
        <v/>
      </c>
      <c r="CZ9" t="str">
        <f>IF('S&amp;L'!O13="", "", 'S&amp;L'!O13)</f>
        <v/>
      </c>
      <c r="DA9" t="str">
        <f>IF('S&amp;L'!P13="", "", 'S&amp;L'!P13)</f>
        <v/>
      </c>
      <c r="DB9" t="str">
        <f>IF('S&amp;L'!Q13="", "", 'S&amp;L'!Q13)</f>
        <v/>
      </c>
      <c r="DC9" t="str">
        <f>IF('S&amp;L'!R13="", "", 'S&amp;L'!R13)</f>
        <v/>
      </c>
      <c r="DD9" s="53" t="e">
        <f>IF('Math Scores'!E16="","",'Math Scores'!E16)</f>
        <v>#DIV/0!</v>
      </c>
      <c r="DE9" s="86">
        <f>IF('Cover Sheet'!V12="","",'Cover Sheet'!V12)</f>
        <v>0.57499999999999996</v>
      </c>
      <c r="DF9" s="86" t="str">
        <f>IF('Math Scores'!IE16="", "", 'Math Scores'!IE16)</f>
        <v/>
      </c>
      <c r="DG9" t="str">
        <f>IF('Math by question type'!C13="", "", 'Math by question type'!C13)</f>
        <v/>
      </c>
      <c r="DH9" s="86" t="str">
        <f>IF('Math by question type'!D13="", "", 'Math by question type'!D13)</f>
        <v/>
      </c>
      <c r="DI9" s="86" t="str">
        <f>IF('Math by question type'!E13="", "", 'Math by question type'!E13)</f>
        <v/>
      </c>
      <c r="DJ9" s="86" t="str">
        <f>IF('Math by question type'!F13="", "", 'Math by question type'!F13)</f>
        <v/>
      </c>
      <c r="DK9" s="86" t="str">
        <f>IF('Math by question type'!G13="", "", 'Math by question type'!G13)</f>
        <v/>
      </c>
      <c r="DL9" s="86" t="str">
        <f>IF('Math by question type'!H13="", "", 'Math by question type'!H13)</f>
        <v/>
      </c>
      <c r="DM9" s="86" t="str">
        <f>IF('Math by question type'!I13="", "", 'Math by question type'!I13)</f>
        <v/>
      </c>
      <c r="DN9" s="86" t="str">
        <f>IF('Math by question type'!J13="", "", 'Math by question type'!J13)</f>
        <v/>
      </c>
      <c r="DO9" s="86" t="str">
        <f>IF('Math by question type'!K13="", "", 'Math by question type'!K13)</f>
        <v/>
      </c>
      <c r="DP9" s="86">
        <f>IF('Math by question type'!L13="", "", 'Math by question type'!L13)</f>
        <v>0.61111111111111116</v>
      </c>
      <c r="DQ9" s="86">
        <f>IF('Math by question type'!M13="", "", 'Math by question type'!M13)</f>
        <v>0.63157894736842102</v>
      </c>
      <c r="DR9" s="86">
        <f>IF('Math by question type'!N13="", "", 'Math by question type'!N13)</f>
        <v>0.5</v>
      </c>
      <c r="DS9" s="86" t="str">
        <f>IF('Math by question type'!O13="", "", 'Math by question type'!O13)</f>
        <v/>
      </c>
      <c r="DT9" s="86" t="str">
        <f>IF('Math by question type'!P13="", "", 'Math by question type'!P13)</f>
        <v/>
      </c>
      <c r="DU9" s="86" t="str">
        <f>IF('Math by question type'!Q13="", "", 'Math by question type'!Q13)</f>
        <v/>
      </c>
      <c r="DV9" s="86" t="str">
        <f>IF('Math by question type'!R13&lt;&gt;"",'Math by question type'!R13,'Math by question type'!U13)</f>
        <v/>
      </c>
      <c r="DW9" s="86" t="str">
        <f>IF('Math by question type'!S13&lt;&gt;"",'Math by question type'!S13,'Math by question type'!V13)</f>
        <v/>
      </c>
      <c r="DX9" s="86" t="str">
        <f>IF('Math by question type'!T13&lt;&gt;"",'Math by question type'!T13,'Math by question type'!W13)</f>
        <v/>
      </c>
      <c r="DY9" s="86" t="str">
        <f>IF('Math by question type'!X13&lt;&gt;"",'Math by question type'!X13,'Math by question type'!AA13)</f>
        <v/>
      </c>
      <c r="DZ9" s="86" t="str">
        <f>IF('Math by question type'!Y13&lt;&gt;"",'Math by question type'!Y13,'Math by question type'!AB13)</f>
        <v/>
      </c>
      <c r="EA9" s="86" t="str">
        <f>IF('Math by question type'!Z13&lt;&gt;"",'Math by question type'!Z13,'Math by question type'!AC13)</f>
        <v/>
      </c>
      <c r="EB9" s="86" t="str">
        <f>IF('Math Output by domain'!E13="", "", 'Math Output by domain'!E13)</f>
        <v/>
      </c>
      <c r="EC9" s="86" t="str">
        <f>IF('Math Output by domain'!F13="", "", 'Math Output by domain'!F13)</f>
        <v/>
      </c>
      <c r="ED9" s="86" t="str">
        <f>IF('Math Output by domain'!G13="", "", 'Math Output by domain'!G13)</f>
        <v/>
      </c>
      <c r="EE9" s="86" t="str">
        <f>IF('Math Output by domain'!H13="", "", 'Math Output by domain'!H13)</f>
        <v/>
      </c>
      <c r="EF9" s="86" t="str">
        <f>IF('Math Output by domain'!I13="", "", 'Math Output by domain'!I13)</f>
        <v/>
      </c>
      <c r="EG9" s="86" t="str">
        <f>IF('Math Output by domain'!J13="", "", 'Math Output by domain'!J13)</f>
        <v/>
      </c>
      <c r="EH9" s="86" t="str">
        <f>IF('Math Output by domain'!K13="", "", 'Math Output by domain'!K13)</f>
        <v/>
      </c>
      <c r="EI9" s="86" t="str">
        <f>IF('Math Output by domain'!L13="", "", 'Math Output by domain'!L13)</f>
        <v/>
      </c>
      <c r="EJ9" s="86" t="str">
        <f>IF('Math Output by domain'!M13="", "", 'Math Output by domain'!M13)</f>
        <v/>
      </c>
      <c r="EK9" s="86" t="str">
        <f>IF('Math Output by domain'!N13="", "", 'Math Output by domain'!N13)</f>
        <v/>
      </c>
      <c r="EL9" s="86" t="str">
        <f>IF('Math Output by domain'!O13="", "", 'Math Output by domain'!O13)</f>
        <v/>
      </c>
      <c r="EM9" s="86" t="str">
        <f>IF('Math Output by domain'!P13="", "", 'Math Output by domain'!P13)</f>
        <v/>
      </c>
      <c r="EN9" s="86" t="str">
        <f>IF('Math Output by domain'!Q13="", "", 'Math Output by domain'!Q13)</f>
        <v/>
      </c>
      <c r="EO9" s="86" t="str">
        <f>IF('Math Output by domain'!R13="", "", 'Math Output by domain'!R13)</f>
        <v/>
      </c>
      <c r="EP9" s="86" t="str">
        <f>IF('Math Output by domain'!S13="", "", 'Math Output by domain'!S13)</f>
        <v/>
      </c>
      <c r="EQ9" s="86" t="str">
        <f>IF('Math Output by domain'!T13="", "", 'Math Output by domain'!T13)</f>
        <v/>
      </c>
      <c r="ER9" s="86">
        <f>IF('Math Output by domain'!U13="", "", 'Math Output by domain'!U13)</f>
        <v>0.5</v>
      </c>
      <c r="ES9" s="86">
        <f>IF('Math Output by domain'!V13="", "", 'Math Output by domain'!V13)</f>
        <v>0.51923076923076927</v>
      </c>
      <c r="ET9" s="86">
        <f>IF('Math Output by domain'!W13="", "", 'Math Output by domain'!W13)</f>
        <v>1</v>
      </c>
      <c r="EU9" s="86">
        <f>IF('Math Output by domain'!X13="", "", 'Math Output by domain'!X13)</f>
        <v>0.66666666666666663</v>
      </c>
      <c r="EV9" s="86">
        <f>IF('Math Output by domain'!Y13="", "", 'Math Output by domain'!Y13)</f>
        <v>0.625</v>
      </c>
      <c r="EW9" s="86" t="str">
        <f>IF('Math Output by domain'!Z13="", "", 'Math Output by domain'!Z13)</f>
        <v/>
      </c>
      <c r="EX9" s="86" t="str">
        <f>IF('Math Output by domain'!AA13="", "", 'Math Output by domain'!AA13)</f>
        <v/>
      </c>
      <c r="EY9" s="86" t="str">
        <f>IF('Math Output by domain'!AB13="", "", 'Math Output by domain'!AB13)</f>
        <v/>
      </c>
      <c r="EZ9" s="86" t="str">
        <f>IF('Math Output by domain'!AC13="", "", 'Math Output by domain'!AC13)</f>
        <v/>
      </c>
      <c r="FA9" s="86" t="str">
        <f>IF('Math Output by domain'!AD13&lt;&gt;"", 'Math Output by domain'!AD13, 'Math Output by domain'!AH13)</f>
        <v/>
      </c>
      <c r="FB9" s="86" t="str">
        <f>IF('Math Output by domain'!AE13&lt;&gt;"", 'Math Output by domain'!AE13, 'Math Output by domain'!AI13)</f>
        <v/>
      </c>
      <c r="FC9" s="86" t="str">
        <f>IF('Math Output by domain'!AF13&lt;&gt;"", 'Math Output by domain'!AF13, 'Math Output by domain'!AJ13)</f>
        <v/>
      </c>
      <c r="FD9" s="86" t="str">
        <f>IF('Math Output by domain'!AG13="", "", 'Math Output by domain'!AG13)</f>
        <v/>
      </c>
      <c r="FE9" s="86" t="str">
        <f>IF('Math Output by domain'!AK13="", "", 'Math Output by domain'!AK13)</f>
        <v/>
      </c>
      <c r="FF9" s="86" t="str">
        <f>IF('Math Output by domain'!AL13&lt;&gt;"",  'Math Output by domain'!AL13, 'Math Output by domain'!AQ13)</f>
        <v/>
      </c>
      <c r="FG9" s="86" t="str">
        <f>IF('Math Output by domain'!AM13="", "", 'Math Output by domain'!AM13)</f>
        <v/>
      </c>
      <c r="FH9" s="86" t="str">
        <f>IF('Math Output by domain'!AN13&lt;&gt;"",  'Math Output by domain'!AN13, 'Math Output by domain'!AP13)</f>
        <v/>
      </c>
      <c r="FI9" s="86" t="str">
        <f>IF('Math Output by domain'!AO13="", "", 'Math Output by domain'!AO13)</f>
        <v/>
      </c>
    </row>
    <row r="10" spans="1:165" x14ac:dyDescent="0.2">
      <c r="A10" s="88">
        <f>'Cover Sheet'!A13</f>
        <v>9</v>
      </c>
      <c r="B10" s="88" t="str">
        <f>IF('Cover Sheet'!$AC$13="","",'Cover Sheet'!$AC$13)</f>
        <v>HYDABH02</v>
      </c>
      <c r="C10" s="88" t="str">
        <f>'Cover Sheet'!$AC$1</f>
        <v>Apoorva Namdev</v>
      </c>
      <c r="D10" s="88">
        <f>'Cover Sheet'!$AE$1</f>
        <v>0</v>
      </c>
      <c r="E10" s="88">
        <f>'Cover Sheet'!$AG$1</f>
        <v>0</v>
      </c>
      <c r="F10" s="88">
        <f>'Cover Sheet'!$AI$1</f>
        <v>0</v>
      </c>
      <c r="G10" s="88">
        <f>'Cover Sheet'!$AK$1</f>
        <v>0</v>
      </c>
      <c r="H10" s="88">
        <f>'Cover Sheet'!$AC$3</f>
        <v>115555</v>
      </c>
      <c r="I10" s="88">
        <f>'Cover Sheet'!$AE$3</f>
        <v>0</v>
      </c>
      <c r="J10" s="88">
        <f>'Cover Sheet'!$AG$3</f>
        <v>0</v>
      </c>
      <c r="K10" s="88">
        <f>'Cover Sheet'!$AI$3</f>
        <v>0</v>
      </c>
      <c r="L10" s="88">
        <f>'Cover Sheet'!$AK$3</f>
        <v>0</v>
      </c>
      <c r="M10" s="88">
        <f>'Cover Sheet'!$AC$2</f>
        <v>2014</v>
      </c>
      <c r="N10" s="88">
        <f>'Cover Sheet'!$AE$2</f>
        <v>0</v>
      </c>
      <c r="O10" s="88">
        <f>'Cover Sheet'!$AG$2</f>
        <v>0</v>
      </c>
      <c r="P10" s="88">
        <f>'Cover Sheet'!$AI$2</f>
        <v>0</v>
      </c>
      <c r="Q10" s="88">
        <f>'Cover Sheet'!$AK$2</f>
        <v>0</v>
      </c>
      <c r="R10" s="88" t="str">
        <f>'Cover Sheet'!$AC$5</f>
        <v>Spandana</v>
      </c>
      <c r="S10" s="88" t="str">
        <f>'Cover Sheet'!$AC$6</f>
        <v>4th</v>
      </c>
      <c r="T10" s="88" t="str">
        <f>'Cover Sheet'!$AC$7</f>
        <v>2nd YOI</v>
      </c>
      <c r="U10" s="88" t="str">
        <f>'Cover Sheet'!$AC$8</f>
        <v>Private School 500 - 1000</v>
      </c>
      <c r="V10" s="88">
        <f>'Cover Sheet'!$AC$9</f>
        <v>180</v>
      </c>
      <c r="W10" s="88">
        <f>IF('Cover Sheet'!$AC$10="","",'Cover Sheet'!$AC$10)</f>
        <v>4</v>
      </c>
      <c r="X10" s="219" t="str">
        <f>IF('Cover Sheet'!$Y13="","",'Cover Sheet'!$Y13)</f>
        <v/>
      </c>
      <c r="Y10" s="219" t="str">
        <f>IF('Cover Sheet'!$Z13="","",'Cover Sheet'!$Z13)</f>
        <v/>
      </c>
      <c r="Z10" s="88">
        <f>'Cover Sheet'!$AC$11</f>
        <v>5</v>
      </c>
      <c r="AA10" s="88" t="str">
        <f>IF('Cover Sheet'!$AC$12="", "", 'Cover Sheet'!$AC$12)</f>
        <v>Hyderabad</v>
      </c>
      <c r="AB10" s="88">
        <f>IF('Cover Sheet'!$AC$14="","",'Cover Sheet'!$AC$14)</f>
        <v>115555</v>
      </c>
      <c r="AC10" s="88">
        <f>IF('Cover Sheet'!$AC$15="","",'Cover Sheet'!$AC$15)</f>
        <v>115555</v>
      </c>
      <c r="AD10" s="88">
        <f>IF('Cover Sheet'!$AC$17="","",'Cover Sheet'!$AC$17)</f>
        <v>115555</v>
      </c>
      <c r="AE10" s="88" t="str">
        <f>IF('Cover Sheet'!$AC$4="","",'Cover Sheet'!$AC$4)</f>
        <v>apoorva.namdev2014@teachforindia.org</v>
      </c>
      <c r="AF10" s="88" t="str">
        <f>IF('Cover Sheet'!$AC$20="","",'Cover Sheet'!$AC$20)</f>
        <v>spandana.m@teachforindia.org</v>
      </c>
      <c r="AG10" s="88" t="str">
        <f>IF('Cover Sheet'!$AC$19="","",'Cover Sheet'!$AC$19)</f>
        <v>karthik.rapaka@teachforindia.org</v>
      </c>
      <c r="AH10" s="88" t="str">
        <f>IF('Cover Sheet'!B13="", "", 'English Scores- Leveled papers'!B15)</f>
        <v>Firdouse Farheen</v>
      </c>
      <c r="AI10" s="88" t="str">
        <f>IF('Cover Sheet'!$B13="","",'Cover Sheet'!C13)</f>
        <v>Female</v>
      </c>
      <c r="AJ10" s="88">
        <f>IF('Cover Sheet'!$D13="","",'Cover Sheet'!D13)</f>
        <v>2</v>
      </c>
      <c r="AK10" s="88" t="str">
        <f>IF('Cover Sheet'!E13="","",'Cover Sheet'!E13)</f>
        <v/>
      </c>
      <c r="AL10" s="88" t="str">
        <f>IF('Cover Sheet'!F13="","",'Cover Sheet'!F13)</f>
        <v/>
      </c>
      <c r="AM10" s="88">
        <f>IF('Cover Sheet'!G13="","",'Cover Sheet'!G13)</f>
        <v>-0.5</v>
      </c>
      <c r="AN10" s="88">
        <f>IF('Cover Sheet'!H13="","",'Cover Sheet'!H13)</f>
        <v>0</v>
      </c>
      <c r="AO10" s="88">
        <f>IF('Cover Sheet'!I13="","",'Cover Sheet'!I13)</f>
        <v>0.5</v>
      </c>
      <c r="AP10" s="88" t="str">
        <f>IF('Cover Sheet'!J13="","",'Cover Sheet'!J13)</f>
        <v/>
      </c>
      <c r="AQ10" s="88">
        <f>IF('Cover Sheet'!K13="","",'Cover Sheet'!K13)</f>
        <v>1</v>
      </c>
      <c r="AR10" s="88" t="str">
        <f>IF('Cover Sheet'!L13="","",'Cover Sheet'!L13)</f>
        <v/>
      </c>
      <c r="AS10" s="88">
        <f>IF('Cover Sheet'!M13="","",'Cover Sheet'!M13)</f>
        <v>0</v>
      </c>
      <c r="AT10" s="88">
        <f>IF('Cover Sheet'!N13="","",'Cover Sheet'!N13)</f>
        <v>1</v>
      </c>
      <c r="AU10" s="88" t="str">
        <f>IF('Cover Sheet'!O13="","",'Cover Sheet'!O13)</f>
        <v/>
      </c>
      <c r="AV10" s="88">
        <f>IF('Cover Sheet'!P13="","",'Cover Sheet'!P13)</f>
        <v>1</v>
      </c>
      <c r="AW10" s="88">
        <f>IF('Cover Sheet'!Q13="","",'Cover Sheet'!Q13)</f>
        <v>0.59500000000000008</v>
      </c>
      <c r="AX10" s="88">
        <f>IF('Cover Sheet'!R13="","",'Cover Sheet'!R13)</f>
        <v>3.22</v>
      </c>
      <c r="AY10" s="88">
        <f>IF('Cover Sheet'!S13="","",'Cover Sheet'!S13)</f>
        <v>2.625</v>
      </c>
      <c r="AZ10" s="535">
        <f>IF('Cover Sheet'!T13="","",'Cover Sheet'!T13)</f>
        <v>7.0000000000000007E-2</v>
      </c>
      <c r="BA10" s="535">
        <f>IF('Cover Sheet'!U13="","",'Cover Sheet'!U13)</f>
        <v>0.30833333333333335</v>
      </c>
      <c r="BB10" s="535">
        <f>IF('Cover Sheet'!V13="","",'Cover Sheet'!V13)</f>
        <v>0.56666666666666665</v>
      </c>
      <c r="BC10" s="535">
        <f>IF('Cover Sheet'!W13="","",'Cover Sheet'!W13)</f>
        <v>0.2583333333333333</v>
      </c>
      <c r="BD10" s="535" t="str">
        <f>IF('Cover Sheet'!X13="","",'Cover Sheet'!X13)</f>
        <v/>
      </c>
      <c r="BE10" s="142">
        <f>'RC Mastery Check+Question type'!I13</f>
        <v>0.9</v>
      </c>
      <c r="BF10" s="142">
        <f>'RC Mastery Check+Question type'!J13</f>
        <v>0.6</v>
      </c>
      <c r="BG10" s="142" t="str">
        <f>'RC Mastery Check+Question type'!K13</f>
        <v/>
      </c>
      <c r="BH10" s="406" t="str">
        <f>IF('RC Mastery Check+Question type'!DR13="", "", 'RC Mastery Check+Question type'!DR13)</f>
        <v/>
      </c>
      <c r="BI10" s="406" t="str">
        <f>IF('RC Mastery Check+Question type'!EJ13="", "", 'RC Mastery Check+Question type'!EJ13)</f>
        <v/>
      </c>
      <c r="BJ10" s="406" t="str">
        <f>IF('RC Mastery Check+Question type'!EZ13="", "", 'RC Mastery Check+Question type'!EZ13)</f>
        <v/>
      </c>
      <c r="BK10" t="str">
        <f>'RF tracking'!C13</f>
        <v/>
      </c>
      <c r="BL10" t="str">
        <f>'RF tracking'!D13</f>
        <v/>
      </c>
      <c r="BM10" t="str">
        <f>'RF tracking'!X13</f>
        <v/>
      </c>
      <c r="BN10" t="str">
        <f>'RF tracking'!Y13</f>
        <v/>
      </c>
      <c r="BO10" s="53" t="str">
        <f>IF('RF tracking'!AQ13="", "", 'RF tracking'!AQ13)</f>
        <v/>
      </c>
      <c r="BP10" s="53" t="str">
        <f>'RC Mastery Check+Question type'!L13</f>
        <v/>
      </c>
      <c r="BQ10" s="53" t="str">
        <f>'RC Mastery Check+Question type'!M13</f>
        <v/>
      </c>
      <c r="BR10" s="53" t="str">
        <f>'RC Mastery Check+Question type'!N13</f>
        <v/>
      </c>
      <c r="BS10" s="53">
        <f>'RC Mastery Check+Question type'!O13</f>
        <v>0.9</v>
      </c>
      <c r="BT10" s="53">
        <f>'RC Mastery Check+Question type'!P13</f>
        <v>0.6</v>
      </c>
      <c r="BU10" s="53" t="str">
        <f>'RC Mastery Check+Question type'!Q13</f>
        <v/>
      </c>
      <c r="BV10" s="53" t="str">
        <f>'RC Mastery Check+Question type'!R13</f>
        <v/>
      </c>
      <c r="BW10" s="53" t="str">
        <f>'RC Mastery Check+Question type'!S13</f>
        <v/>
      </c>
      <c r="BX10" s="53" t="str">
        <f>'RC Mastery Check+Question type'!T13</f>
        <v/>
      </c>
      <c r="BY10" s="53" t="str">
        <f>'RC Mastery Check+Question type'!U13</f>
        <v/>
      </c>
      <c r="BZ10" s="53" t="str">
        <f>'RC Mastery Check+Question type'!V13</f>
        <v/>
      </c>
      <c r="CA10" s="53" t="str">
        <f>'RC Mastery Check+Question type'!W13</f>
        <v/>
      </c>
      <c r="CB10" s="53" t="str">
        <f>'RC Mastery Check+Question type'!X13</f>
        <v/>
      </c>
      <c r="CC10" s="438" t="str">
        <f>'RC Output Item+Section Type'!CC16</f>
        <v xml:space="preserve"> </v>
      </c>
      <c r="CD10" s="438" t="str">
        <f>'RC Output Item+Section Type'!CD16</f>
        <v xml:space="preserve"> </v>
      </c>
      <c r="CE10" s="438" t="str">
        <f>'RC Output Item+Section Type'!CE16</f>
        <v xml:space="preserve"> </v>
      </c>
      <c r="CF10" s="438" t="str">
        <f>'RC Output Item+Section Type'!CF16</f>
        <v xml:space="preserve"> </v>
      </c>
      <c r="CG10" s="438" t="str">
        <f>'RC Output Item+Section Type'!CG16</f>
        <v xml:space="preserve"> </v>
      </c>
      <c r="CH10" s="438" t="str">
        <f>'RC Output Item+Section Type'!CH16</f>
        <v xml:space="preserve"> </v>
      </c>
      <c r="CI10" s="438" t="str">
        <f>'RC Output Item+Section Type'!CI16</f>
        <v xml:space="preserve"> </v>
      </c>
      <c r="CJ10" s="438" t="str">
        <f>'RC Output Item+Section Type'!CJ16</f>
        <v xml:space="preserve"> </v>
      </c>
      <c r="CK10" s="438" t="str">
        <f>'RC Output Item+Section Type'!CK16</f>
        <v xml:space="preserve"> </v>
      </c>
      <c r="CL10" s="438" t="str">
        <f>'RC Output Item+Section Type'!CL16</f>
        <v xml:space="preserve"> </v>
      </c>
      <c r="CM10" s="438" t="str">
        <f>'RC Output Item+Section Type'!CM16</f>
        <v xml:space="preserve"> </v>
      </c>
      <c r="CN10" s="438" t="str">
        <f>'RC Output Item+Section Type'!CN16</f>
        <v xml:space="preserve"> </v>
      </c>
      <c r="CO10" t="str">
        <f>IF('S&amp;L'!B14="", "", 'S&amp;L'!B14)</f>
        <v/>
      </c>
      <c r="CP10" t="str">
        <f>IF('S&amp;L'!C14="", "", 'S&amp;L'!C14)</f>
        <v/>
      </c>
      <c r="CQ10" t="str">
        <f>IF('S&amp;L'!D14="", "", 'S&amp;L'!D14)</f>
        <v/>
      </c>
      <c r="CR10" t="str">
        <f>IF('S&amp;L'!E14="", "", 'S&amp;L'!E14)</f>
        <v/>
      </c>
      <c r="CS10" t="str">
        <f>IF('S&amp;L'!F14="", "", 'S&amp;L'!F14)</f>
        <v/>
      </c>
      <c r="CT10" t="str">
        <f>IF('S&amp;L'!H14="", "", 'S&amp;L'!H14)</f>
        <v/>
      </c>
      <c r="CU10" t="str">
        <f>IF('S&amp;L'!I14="", "", 'S&amp;L'!I14)</f>
        <v/>
      </c>
      <c r="CV10" t="str">
        <f>IF('S&amp;L'!J14="", "", 'S&amp;L'!J14)</f>
        <v/>
      </c>
      <c r="CW10" t="str">
        <f>IF('S&amp;L'!K14="", "", 'S&amp;L'!K14)</f>
        <v/>
      </c>
      <c r="CX10" t="str">
        <f>IF('S&amp;L'!L14="", "", 'S&amp;L'!L14)</f>
        <v/>
      </c>
      <c r="CY10" t="str">
        <f>IF('S&amp;L'!N14="", "", 'S&amp;L'!N14)</f>
        <v/>
      </c>
      <c r="CZ10" t="str">
        <f>IF('S&amp;L'!O14="", "", 'S&amp;L'!O14)</f>
        <v/>
      </c>
      <c r="DA10" t="str">
        <f>IF('S&amp;L'!P14="", "", 'S&amp;L'!P14)</f>
        <v/>
      </c>
      <c r="DB10" t="str">
        <f>IF('S&amp;L'!Q14="", "", 'S&amp;L'!Q14)</f>
        <v/>
      </c>
      <c r="DC10" t="str">
        <f>IF('S&amp;L'!R14="", "", 'S&amp;L'!R14)</f>
        <v/>
      </c>
      <c r="DD10" s="53" t="e">
        <f>IF('Math Scores'!E17="","",'Math Scores'!E17)</f>
        <v>#DIV/0!</v>
      </c>
      <c r="DE10" s="86">
        <f>IF('Cover Sheet'!V13="","",'Cover Sheet'!V13)</f>
        <v>0.56666666666666665</v>
      </c>
      <c r="DF10" s="86" t="str">
        <f>IF('Math Scores'!IE17="", "", 'Math Scores'!IE17)</f>
        <v/>
      </c>
      <c r="DG10" t="str">
        <f>IF('Math by question type'!C14="", "", 'Math by question type'!C14)</f>
        <v/>
      </c>
      <c r="DH10" s="86" t="str">
        <f>IF('Math by question type'!D14="", "", 'Math by question type'!D14)</f>
        <v/>
      </c>
      <c r="DI10" s="86" t="str">
        <f>IF('Math by question type'!E14="", "", 'Math by question type'!E14)</f>
        <v/>
      </c>
      <c r="DJ10" s="86" t="str">
        <f>IF('Math by question type'!F14="", "", 'Math by question type'!F14)</f>
        <v/>
      </c>
      <c r="DK10" s="86" t="str">
        <f>IF('Math by question type'!G14="", "", 'Math by question type'!G14)</f>
        <v/>
      </c>
      <c r="DL10" s="86" t="str">
        <f>IF('Math by question type'!H14="", "", 'Math by question type'!H14)</f>
        <v/>
      </c>
      <c r="DM10" s="86" t="str">
        <f>IF('Math by question type'!I14="", "", 'Math by question type'!I14)</f>
        <v/>
      </c>
      <c r="DN10" s="86" t="str">
        <f>IF('Math by question type'!J14="", "", 'Math by question type'!J14)</f>
        <v/>
      </c>
      <c r="DO10" s="86" t="str">
        <f>IF('Math by question type'!K14="", "", 'Math by question type'!K14)</f>
        <v/>
      </c>
      <c r="DP10" s="86">
        <f>IF('Math by question type'!L14="", "", 'Math by question type'!L14)</f>
        <v>0.5</v>
      </c>
      <c r="DQ10" s="86">
        <f>IF('Math by question type'!M14="", "", 'Math by question type'!M14)</f>
        <v>0.78947368421052633</v>
      </c>
      <c r="DR10" s="86">
        <f>IF('Math by question type'!N14="", "", 'Math by question type'!N14)</f>
        <v>0.43478260869565216</v>
      </c>
      <c r="DS10" s="86" t="str">
        <f>IF('Math by question type'!O14="", "", 'Math by question type'!O14)</f>
        <v/>
      </c>
      <c r="DT10" s="86" t="str">
        <f>IF('Math by question type'!P14="", "", 'Math by question type'!P14)</f>
        <v/>
      </c>
      <c r="DU10" s="86" t="str">
        <f>IF('Math by question type'!Q14="", "", 'Math by question type'!Q14)</f>
        <v/>
      </c>
      <c r="DV10" s="86" t="str">
        <f>IF('Math by question type'!R14&lt;&gt;"",'Math by question type'!R14,'Math by question type'!U14)</f>
        <v/>
      </c>
      <c r="DW10" s="86" t="str">
        <f>IF('Math by question type'!S14&lt;&gt;"",'Math by question type'!S14,'Math by question type'!V14)</f>
        <v/>
      </c>
      <c r="DX10" s="86" t="str">
        <f>IF('Math by question type'!T14&lt;&gt;"",'Math by question type'!T14,'Math by question type'!W14)</f>
        <v/>
      </c>
      <c r="DY10" s="86" t="str">
        <f>IF('Math by question type'!X14&lt;&gt;"",'Math by question type'!X14,'Math by question type'!AA14)</f>
        <v/>
      </c>
      <c r="DZ10" s="86" t="str">
        <f>IF('Math by question type'!Y14&lt;&gt;"",'Math by question type'!Y14,'Math by question type'!AB14)</f>
        <v/>
      </c>
      <c r="EA10" s="86" t="str">
        <f>IF('Math by question type'!Z14&lt;&gt;"",'Math by question type'!Z14,'Math by question type'!AC14)</f>
        <v/>
      </c>
      <c r="EB10" s="86" t="str">
        <f>IF('Math Output by domain'!E14="", "", 'Math Output by domain'!E14)</f>
        <v/>
      </c>
      <c r="EC10" s="86" t="str">
        <f>IF('Math Output by domain'!F14="", "", 'Math Output by domain'!F14)</f>
        <v/>
      </c>
      <c r="ED10" s="86" t="str">
        <f>IF('Math Output by domain'!G14="", "", 'Math Output by domain'!G14)</f>
        <v/>
      </c>
      <c r="EE10" s="86" t="str">
        <f>IF('Math Output by domain'!H14="", "", 'Math Output by domain'!H14)</f>
        <v/>
      </c>
      <c r="EF10" s="86" t="str">
        <f>IF('Math Output by domain'!I14="", "", 'Math Output by domain'!I14)</f>
        <v/>
      </c>
      <c r="EG10" s="86" t="str">
        <f>IF('Math Output by domain'!J14="", "", 'Math Output by domain'!J14)</f>
        <v/>
      </c>
      <c r="EH10" s="86" t="str">
        <f>IF('Math Output by domain'!K14="", "", 'Math Output by domain'!K14)</f>
        <v/>
      </c>
      <c r="EI10" s="86" t="str">
        <f>IF('Math Output by domain'!L14="", "", 'Math Output by domain'!L14)</f>
        <v/>
      </c>
      <c r="EJ10" s="86" t="str">
        <f>IF('Math Output by domain'!M14="", "", 'Math Output by domain'!M14)</f>
        <v/>
      </c>
      <c r="EK10" s="86" t="str">
        <f>IF('Math Output by domain'!N14="", "", 'Math Output by domain'!N14)</f>
        <v/>
      </c>
      <c r="EL10" s="86" t="str">
        <f>IF('Math Output by domain'!O14="", "", 'Math Output by domain'!O14)</f>
        <v/>
      </c>
      <c r="EM10" s="86" t="str">
        <f>IF('Math Output by domain'!P14="", "", 'Math Output by domain'!P14)</f>
        <v/>
      </c>
      <c r="EN10" s="86" t="str">
        <f>IF('Math Output by domain'!Q14="", "", 'Math Output by domain'!Q14)</f>
        <v/>
      </c>
      <c r="EO10" s="86" t="str">
        <f>IF('Math Output by domain'!R14="", "", 'Math Output by domain'!R14)</f>
        <v/>
      </c>
      <c r="EP10" s="86" t="str">
        <f>IF('Math Output by domain'!S14="", "", 'Math Output by domain'!S14)</f>
        <v/>
      </c>
      <c r="EQ10" s="86" t="str">
        <f>IF('Math Output by domain'!T14="", "", 'Math Output by domain'!T14)</f>
        <v/>
      </c>
      <c r="ER10" s="86">
        <f>IF('Math Output by domain'!U14="", "", 'Math Output by domain'!U14)</f>
        <v>0.625</v>
      </c>
      <c r="ES10" s="86">
        <f>IF('Math Output by domain'!V14="", "", 'Math Output by domain'!V14)</f>
        <v>0.34615384615384615</v>
      </c>
      <c r="ET10" s="86">
        <f>IF('Math Output by domain'!W14="", "", 'Math Output by domain'!W14)</f>
        <v>1</v>
      </c>
      <c r="EU10" s="86">
        <f>IF('Math Output by domain'!X14="", "", 'Math Output by domain'!X14)</f>
        <v>0.66666666666666663</v>
      </c>
      <c r="EV10" s="86">
        <f>IF('Math Output by domain'!Y14="", "", 'Math Output by domain'!Y14)</f>
        <v>0.8125</v>
      </c>
      <c r="EW10" s="86" t="str">
        <f>IF('Math Output by domain'!Z14="", "", 'Math Output by domain'!Z14)</f>
        <v/>
      </c>
      <c r="EX10" s="86" t="str">
        <f>IF('Math Output by domain'!AA14="", "", 'Math Output by domain'!AA14)</f>
        <v/>
      </c>
      <c r="EY10" s="86" t="str">
        <f>IF('Math Output by domain'!AB14="", "", 'Math Output by domain'!AB14)</f>
        <v/>
      </c>
      <c r="EZ10" s="86" t="str">
        <f>IF('Math Output by domain'!AC14="", "", 'Math Output by domain'!AC14)</f>
        <v/>
      </c>
      <c r="FA10" s="86" t="str">
        <f>IF('Math Output by domain'!AD14&lt;&gt;"", 'Math Output by domain'!AD14, 'Math Output by domain'!AH14)</f>
        <v/>
      </c>
      <c r="FB10" s="86" t="str">
        <f>IF('Math Output by domain'!AE14&lt;&gt;"", 'Math Output by domain'!AE14, 'Math Output by domain'!AI14)</f>
        <v/>
      </c>
      <c r="FC10" s="86" t="str">
        <f>IF('Math Output by domain'!AF14&lt;&gt;"", 'Math Output by domain'!AF14, 'Math Output by domain'!AJ14)</f>
        <v/>
      </c>
      <c r="FD10" s="86" t="str">
        <f>IF('Math Output by domain'!AG14="", "", 'Math Output by domain'!AG14)</f>
        <v/>
      </c>
      <c r="FE10" s="86" t="str">
        <f>IF('Math Output by domain'!AK14="", "", 'Math Output by domain'!AK14)</f>
        <v/>
      </c>
      <c r="FF10" s="86" t="str">
        <f>IF('Math Output by domain'!AL14&lt;&gt;"",  'Math Output by domain'!AL14, 'Math Output by domain'!AQ14)</f>
        <v/>
      </c>
      <c r="FG10" s="86" t="str">
        <f>IF('Math Output by domain'!AM14="", "", 'Math Output by domain'!AM14)</f>
        <v/>
      </c>
      <c r="FH10" s="86" t="str">
        <f>IF('Math Output by domain'!AN14&lt;&gt;"",  'Math Output by domain'!AN14, 'Math Output by domain'!AP14)</f>
        <v/>
      </c>
      <c r="FI10" s="86" t="str">
        <f>IF('Math Output by domain'!AO14="", "", 'Math Output by domain'!AO14)</f>
        <v/>
      </c>
    </row>
    <row r="11" spans="1:165" x14ac:dyDescent="0.2">
      <c r="A11" s="88">
        <f>'Cover Sheet'!A14</f>
        <v>10</v>
      </c>
      <c r="B11" s="88" t="str">
        <f>IF('Cover Sheet'!$AC$13="","",'Cover Sheet'!$AC$13)</f>
        <v>HYDABH02</v>
      </c>
      <c r="C11" s="88" t="str">
        <f>'Cover Sheet'!$AC$1</f>
        <v>Apoorva Namdev</v>
      </c>
      <c r="D11" s="88">
        <f>'Cover Sheet'!$AE$1</f>
        <v>0</v>
      </c>
      <c r="E11" s="88">
        <f>'Cover Sheet'!$AG$1</f>
        <v>0</v>
      </c>
      <c r="F11" s="88">
        <f>'Cover Sheet'!$AI$1</f>
        <v>0</v>
      </c>
      <c r="G11" s="88">
        <f>'Cover Sheet'!$AK$1</f>
        <v>0</v>
      </c>
      <c r="H11" s="88">
        <f>'Cover Sheet'!$AC$3</f>
        <v>115555</v>
      </c>
      <c r="I11" s="88">
        <f>'Cover Sheet'!$AE$3</f>
        <v>0</v>
      </c>
      <c r="J11" s="88">
        <f>'Cover Sheet'!$AG$3</f>
        <v>0</v>
      </c>
      <c r="K11" s="88">
        <f>'Cover Sheet'!$AI$3</f>
        <v>0</v>
      </c>
      <c r="L11" s="88">
        <f>'Cover Sheet'!$AK$3</f>
        <v>0</v>
      </c>
      <c r="M11" s="88">
        <f>'Cover Sheet'!$AC$2</f>
        <v>2014</v>
      </c>
      <c r="N11" s="88">
        <f>'Cover Sheet'!$AE$2</f>
        <v>0</v>
      </c>
      <c r="O11" s="88">
        <f>'Cover Sheet'!$AG$2</f>
        <v>0</v>
      </c>
      <c r="P11" s="88">
        <f>'Cover Sheet'!$AI$2</f>
        <v>0</v>
      </c>
      <c r="Q11" s="88">
        <f>'Cover Sheet'!$AK$2</f>
        <v>0</v>
      </c>
      <c r="R11" s="88" t="str">
        <f>'Cover Sheet'!$AC$5</f>
        <v>Spandana</v>
      </c>
      <c r="S11" s="88" t="str">
        <f>'Cover Sheet'!$AC$6</f>
        <v>4th</v>
      </c>
      <c r="T11" s="88" t="str">
        <f>'Cover Sheet'!$AC$7</f>
        <v>2nd YOI</v>
      </c>
      <c r="U11" s="88" t="str">
        <f>'Cover Sheet'!$AC$8</f>
        <v>Private School 500 - 1000</v>
      </c>
      <c r="V11" s="88">
        <f>'Cover Sheet'!$AC$9</f>
        <v>180</v>
      </c>
      <c r="W11" s="88">
        <f>IF('Cover Sheet'!$AC$10="","",'Cover Sheet'!$AC$10)</f>
        <v>4</v>
      </c>
      <c r="X11" s="219" t="str">
        <f>IF('Cover Sheet'!$Y14="","",'Cover Sheet'!$Y14)</f>
        <v/>
      </c>
      <c r="Y11" s="219" t="str">
        <f>IF('Cover Sheet'!$Z14="","",'Cover Sheet'!$Z14)</f>
        <v/>
      </c>
      <c r="Z11" s="88">
        <f>'Cover Sheet'!$AC$11</f>
        <v>5</v>
      </c>
      <c r="AA11" s="88" t="str">
        <f>IF('Cover Sheet'!$AC$12="", "", 'Cover Sheet'!$AC$12)</f>
        <v>Hyderabad</v>
      </c>
      <c r="AB11" s="88">
        <f>IF('Cover Sheet'!$AC$14="","",'Cover Sheet'!$AC$14)</f>
        <v>115555</v>
      </c>
      <c r="AC11" s="88">
        <f>IF('Cover Sheet'!$AC$15="","",'Cover Sheet'!$AC$15)</f>
        <v>115555</v>
      </c>
      <c r="AD11" s="88">
        <f>IF('Cover Sheet'!$AC$17="","",'Cover Sheet'!$AC$17)</f>
        <v>115555</v>
      </c>
      <c r="AE11" s="88" t="str">
        <f>IF('Cover Sheet'!$AC$4="","",'Cover Sheet'!$AC$4)</f>
        <v>apoorva.namdev2014@teachforindia.org</v>
      </c>
      <c r="AF11" s="88" t="str">
        <f>IF('Cover Sheet'!$AC$20="","",'Cover Sheet'!$AC$20)</f>
        <v>spandana.m@teachforindia.org</v>
      </c>
      <c r="AG11" s="88" t="str">
        <f>IF('Cover Sheet'!$AC$19="","",'Cover Sheet'!$AC$19)</f>
        <v>karthik.rapaka@teachforindia.org</v>
      </c>
      <c r="AH11" s="88" t="str">
        <f>IF('Cover Sheet'!B14="", "", 'English Scores- Leveled papers'!B16)</f>
        <v>Md. Shoeb</v>
      </c>
      <c r="AI11" s="88" t="str">
        <f>IF('Cover Sheet'!$B14="","",'Cover Sheet'!C14)</f>
        <v>Male</v>
      </c>
      <c r="AJ11" s="88">
        <f>IF('Cover Sheet'!$D14="","",'Cover Sheet'!D14)</f>
        <v>2</v>
      </c>
      <c r="AK11" s="88" t="str">
        <f>IF('Cover Sheet'!E14="","",'Cover Sheet'!E14)</f>
        <v/>
      </c>
      <c r="AL11" s="88" t="str">
        <f>IF('Cover Sheet'!F14="","",'Cover Sheet'!F14)</f>
        <v/>
      </c>
      <c r="AM11" s="88">
        <f>IF('Cover Sheet'!G14="","",'Cover Sheet'!G14)</f>
        <v>-0.5</v>
      </c>
      <c r="AN11" s="88">
        <f>IF('Cover Sheet'!H14="","",'Cover Sheet'!H14)</f>
        <v>-0.5</v>
      </c>
      <c r="AO11" s="88">
        <f>IF('Cover Sheet'!I14="","",'Cover Sheet'!I14)</f>
        <v>0.5</v>
      </c>
      <c r="AP11" s="88" t="str">
        <f>IF('Cover Sheet'!J14="","",'Cover Sheet'!J14)</f>
        <v/>
      </c>
      <c r="AQ11" s="88">
        <f>IF('Cover Sheet'!K14="","",'Cover Sheet'!K14)</f>
        <v>1</v>
      </c>
      <c r="AR11" s="88" t="str">
        <f>IF('Cover Sheet'!L14="","",'Cover Sheet'!L14)</f>
        <v/>
      </c>
      <c r="AS11" s="88">
        <f>IF('Cover Sheet'!M14="","",'Cover Sheet'!M14)</f>
        <v>0</v>
      </c>
      <c r="AT11" s="88">
        <f>IF('Cover Sheet'!N14="","",'Cover Sheet'!N14)</f>
        <v>1</v>
      </c>
      <c r="AU11" s="88" t="str">
        <f>IF('Cover Sheet'!O14="","",'Cover Sheet'!O14)</f>
        <v/>
      </c>
      <c r="AV11" s="88">
        <f>IF('Cover Sheet'!P14="","",'Cover Sheet'!P14)</f>
        <v>1</v>
      </c>
      <c r="AW11" s="88">
        <f>IF('Cover Sheet'!Q14="","",'Cover Sheet'!Q14)</f>
        <v>0.79166666666666663</v>
      </c>
      <c r="AX11" s="88">
        <f>IF('Cover Sheet'!R14="","",'Cover Sheet'!R14)</f>
        <v>2.8450000000000002</v>
      </c>
      <c r="AY11" s="88">
        <f>IF('Cover Sheet'!S14="","",'Cover Sheet'!S14)</f>
        <v>2.0533333333333337</v>
      </c>
      <c r="AZ11" s="535">
        <f>IF('Cover Sheet'!T14="","",'Cover Sheet'!T14)</f>
        <v>0.12</v>
      </c>
      <c r="BA11" s="535">
        <f>IF('Cover Sheet'!U14="","",'Cover Sheet'!U14)</f>
        <v>0.38333333333333336</v>
      </c>
      <c r="BB11" s="535">
        <f>IF('Cover Sheet'!V14="","",'Cover Sheet'!V14)</f>
        <v>0.75</v>
      </c>
      <c r="BC11" s="535">
        <f>IF('Cover Sheet'!W14="","",'Cover Sheet'!W14)</f>
        <v>0.36666666666666664</v>
      </c>
      <c r="BD11" s="535" t="str">
        <f>IF('Cover Sheet'!X14="","",'Cover Sheet'!X14)</f>
        <v/>
      </c>
      <c r="BE11" s="142">
        <f>'RC Mastery Check+Question type'!I14</f>
        <v>0.9</v>
      </c>
      <c r="BF11" s="142">
        <f>'RC Mastery Check+Question type'!J14</f>
        <v>0.5</v>
      </c>
      <c r="BG11" s="142" t="str">
        <f>'RC Mastery Check+Question type'!K14</f>
        <v/>
      </c>
      <c r="BH11" s="406" t="str">
        <f>IF('RC Mastery Check+Question type'!DR14="", "", 'RC Mastery Check+Question type'!DR14)</f>
        <v/>
      </c>
      <c r="BI11" s="406" t="str">
        <f>IF('RC Mastery Check+Question type'!EJ14="", "", 'RC Mastery Check+Question type'!EJ14)</f>
        <v/>
      </c>
      <c r="BJ11" s="406" t="str">
        <f>IF('RC Mastery Check+Question type'!EZ14="", "", 'RC Mastery Check+Question type'!EZ14)</f>
        <v/>
      </c>
      <c r="BK11" t="str">
        <f>'RF tracking'!C14</f>
        <v/>
      </c>
      <c r="BL11" t="str">
        <f>'RF tracking'!D14</f>
        <v/>
      </c>
      <c r="BM11" t="str">
        <f>'RF tracking'!X14</f>
        <v/>
      </c>
      <c r="BN11" t="str">
        <f>'RF tracking'!Y14</f>
        <v/>
      </c>
      <c r="BO11" s="53" t="str">
        <f>IF('RF tracking'!AQ14="", "", 'RF tracking'!AQ14)</f>
        <v/>
      </c>
      <c r="BP11" s="53" t="str">
        <f>'RC Mastery Check+Question type'!L14</f>
        <v/>
      </c>
      <c r="BQ11" s="53" t="str">
        <f>'RC Mastery Check+Question type'!M14</f>
        <v/>
      </c>
      <c r="BR11" s="53" t="str">
        <f>'RC Mastery Check+Question type'!N14</f>
        <v/>
      </c>
      <c r="BS11" s="53">
        <f>'RC Mastery Check+Question type'!O14</f>
        <v>0.9</v>
      </c>
      <c r="BT11" s="53">
        <f>'RC Mastery Check+Question type'!P14</f>
        <v>0.5</v>
      </c>
      <c r="BU11" s="53" t="str">
        <f>'RC Mastery Check+Question type'!Q14</f>
        <v/>
      </c>
      <c r="BV11" s="53" t="str">
        <f>'RC Mastery Check+Question type'!R14</f>
        <v/>
      </c>
      <c r="BW11" s="53" t="str">
        <f>'RC Mastery Check+Question type'!S14</f>
        <v/>
      </c>
      <c r="BX11" s="53" t="str">
        <f>'RC Mastery Check+Question type'!T14</f>
        <v/>
      </c>
      <c r="BY11" s="53" t="str">
        <f>'RC Mastery Check+Question type'!U14</f>
        <v/>
      </c>
      <c r="BZ11" s="53" t="str">
        <f>'RC Mastery Check+Question type'!V14</f>
        <v/>
      </c>
      <c r="CA11" s="53" t="str">
        <f>'RC Mastery Check+Question type'!W14</f>
        <v/>
      </c>
      <c r="CB11" s="53" t="str">
        <f>'RC Mastery Check+Question type'!X14</f>
        <v/>
      </c>
      <c r="CC11" s="438" t="str">
        <f>'RC Output Item+Section Type'!CC17</f>
        <v xml:space="preserve"> </v>
      </c>
      <c r="CD11" s="438" t="str">
        <f>'RC Output Item+Section Type'!CD17</f>
        <v xml:space="preserve"> </v>
      </c>
      <c r="CE11" s="438" t="str">
        <f>'RC Output Item+Section Type'!CE17</f>
        <v xml:space="preserve"> </v>
      </c>
      <c r="CF11" s="438" t="str">
        <f>'RC Output Item+Section Type'!CF17</f>
        <v xml:space="preserve"> </v>
      </c>
      <c r="CG11" s="438" t="str">
        <f>'RC Output Item+Section Type'!CG17</f>
        <v xml:space="preserve"> </v>
      </c>
      <c r="CH11" s="438" t="str">
        <f>'RC Output Item+Section Type'!CH17</f>
        <v xml:space="preserve"> </v>
      </c>
      <c r="CI11" s="438" t="str">
        <f>'RC Output Item+Section Type'!CI17</f>
        <v xml:space="preserve"> </v>
      </c>
      <c r="CJ11" s="438" t="str">
        <f>'RC Output Item+Section Type'!CJ17</f>
        <v xml:space="preserve"> </v>
      </c>
      <c r="CK11" s="438" t="str">
        <f>'RC Output Item+Section Type'!CK17</f>
        <v xml:space="preserve"> </v>
      </c>
      <c r="CL11" s="438" t="str">
        <f>'RC Output Item+Section Type'!CL17</f>
        <v xml:space="preserve"> </v>
      </c>
      <c r="CM11" s="438" t="str">
        <f>'RC Output Item+Section Type'!CM17</f>
        <v xml:space="preserve"> </v>
      </c>
      <c r="CN11" s="438" t="str">
        <f>'RC Output Item+Section Type'!CN17</f>
        <v xml:space="preserve"> </v>
      </c>
      <c r="CO11">
        <f>IF('S&amp;L'!B15="", "", 'S&amp;L'!B15)</f>
        <v>4</v>
      </c>
      <c r="CP11">
        <f>IF('S&amp;L'!C15="", "", 'S&amp;L'!C15)</f>
        <v>3</v>
      </c>
      <c r="CQ11">
        <f>IF('S&amp;L'!D15="", "", 'S&amp;L'!D15)</f>
        <v>3</v>
      </c>
      <c r="CR11">
        <f>IF('S&amp;L'!E15="", "", 'S&amp;L'!E15)</f>
        <v>3</v>
      </c>
      <c r="CS11" t="str">
        <f>IF('S&amp;L'!F15="", "", 'S&amp;L'!F15)</f>
        <v/>
      </c>
      <c r="CT11" t="str">
        <f>IF('S&amp;L'!H15="", "", 'S&amp;L'!H15)</f>
        <v/>
      </c>
      <c r="CU11" t="str">
        <f>IF('S&amp;L'!I15="", "", 'S&amp;L'!I15)</f>
        <v/>
      </c>
      <c r="CV11" t="str">
        <f>IF('S&amp;L'!J15="", "", 'S&amp;L'!J15)</f>
        <v/>
      </c>
      <c r="CW11" t="str">
        <f>IF('S&amp;L'!K15="", "", 'S&amp;L'!K15)</f>
        <v/>
      </c>
      <c r="CX11" t="str">
        <f>IF('S&amp;L'!L15="", "", 'S&amp;L'!L15)</f>
        <v/>
      </c>
      <c r="CY11" t="str">
        <f>IF('S&amp;L'!N15="", "", 'S&amp;L'!N15)</f>
        <v/>
      </c>
      <c r="CZ11" t="str">
        <f>IF('S&amp;L'!O15="", "", 'S&amp;L'!O15)</f>
        <v/>
      </c>
      <c r="DA11" t="str">
        <f>IF('S&amp;L'!P15="", "", 'S&amp;L'!P15)</f>
        <v/>
      </c>
      <c r="DB11" t="str">
        <f>IF('S&amp;L'!Q15="", "", 'S&amp;L'!Q15)</f>
        <v/>
      </c>
      <c r="DC11" t="str">
        <f>IF('S&amp;L'!R15="", "", 'S&amp;L'!R15)</f>
        <v/>
      </c>
      <c r="DD11" s="53" t="e">
        <f>IF('Math Scores'!E18="","",'Math Scores'!E18)</f>
        <v>#DIV/0!</v>
      </c>
      <c r="DE11" s="86">
        <f>IF('Cover Sheet'!V14="","",'Cover Sheet'!V14)</f>
        <v>0.75</v>
      </c>
      <c r="DF11" s="86" t="str">
        <f>IF('Math Scores'!IE18="", "", 'Math Scores'!IE18)</f>
        <v/>
      </c>
      <c r="DG11" t="str">
        <f>IF('Math by question type'!C15="", "", 'Math by question type'!C15)</f>
        <v/>
      </c>
      <c r="DH11" s="86" t="str">
        <f>IF('Math by question type'!D15="", "", 'Math by question type'!D15)</f>
        <v/>
      </c>
      <c r="DI11" s="86" t="str">
        <f>IF('Math by question type'!E15="", "", 'Math by question type'!E15)</f>
        <v/>
      </c>
      <c r="DJ11" s="86" t="str">
        <f>IF('Math by question type'!F15="", "", 'Math by question type'!F15)</f>
        <v/>
      </c>
      <c r="DK11" s="86" t="str">
        <f>IF('Math by question type'!G15="", "", 'Math by question type'!G15)</f>
        <v/>
      </c>
      <c r="DL11" s="86" t="str">
        <f>IF('Math by question type'!H15="", "", 'Math by question type'!H15)</f>
        <v/>
      </c>
      <c r="DM11" s="86" t="str">
        <f>IF('Math by question type'!I15="", "", 'Math by question type'!I15)</f>
        <v/>
      </c>
      <c r="DN11" s="86" t="str">
        <f>IF('Math by question type'!J15="", "", 'Math by question type'!J15)</f>
        <v/>
      </c>
      <c r="DO11" s="86" t="str">
        <f>IF('Math by question type'!K15="", "", 'Math by question type'!K15)</f>
        <v/>
      </c>
      <c r="DP11" s="86">
        <f>IF('Math by question type'!L15="", "", 'Math by question type'!L15)</f>
        <v>0.77777777777777779</v>
      </c>
      <c r="DQ11" s="86">
        <f>IF('Math by question type'!M15="", "", 'Math by question type'!M15)</f>
        <v>0.84210526315789469</v>
      </c>
      <c r="DR11" s="86">
        <f>IF('Math by question type'!N15="", "", 'Math by question type'!N15)</f>
        <v>0.65217391304347827</v>
      </c>
      <c r="DS11" s="86" t="str">
        <f>IF('Math by question type'!O15="", "", 'Math by question type'!O15)</f>
        <v/>
      </c>
      <c r="DT11" s="86" t="str">
        <f>IF('Math by question type'!P15="", "", 'Math by question type'!P15)</f>
        <v/>
      </c>
      <c r="DU11" s="86" t="str">
        <f>IF('Math by question type'!Q15="", "", 'Math by question type'!Q15)</f>
        <v/>
      </c>
      <c r="DV11" s="86" t="str">
        <f>IF('Math by question type'!R15&lt;&gt;"",'Math by question type'!R15,'Math by question type'!U15)</f>
        <v/>
      </c>
      <c r="DW11" s="86" t="str">
        <f>IF('Math by question type'!S15&lt;&gt;"",'Math by question type'!S15,'Math by question type'!V15)</f>
        <v/>
      </c>
      <c r="DX11" s="86" t="str">
        <f>IF('Math by question type'!T15&lt;&gt;"",'Math by question type'!T15,'Math by question type'!W15)</f>
        <v/>
      </c>
      <c r="DY11" s="86" t="str">
        <f>IF('Math by question type'!X15&lt;&gt;"",'Math by question type'!X15,'Math by question type'!AA15)</f>
        <v/>
      </c>
      <c r="DZ11" s="86" t="str">
        <f>IF('Math by question type'!Y15&lt;&gt;"",'Math by question type'!Y15,'Math by question type'!AB15)</f>
        <v/>
      </c>
      <c r="EA11" s="86" t="str">
        <f>IF('Math by question type'!Z15&lt;&gt;"",'Math by question type'!Z15,'Math by question type'!AC15)</f>
        <v/>
      </c>
      <c r="EB11" s="86" t="str">
        <f>IF('Math Output by domain'!E15="", "", 'Math Output by domain'!E15)</f>
        <v/>
      </c>
      <c r="EC11" s="86" t="str">
        <f>IF('Math Output by domain'!F15="", "", 'Math Output by domain'!F15)</f>
        <v/>
      </c>
      <c r="ED11" s="86" t="str">
        <f>IF('Math Output by domain'!G15="", "", 'Math Output by domain'!G15)</f>
        <v/>
      </c>
      <c r="EE11" s="86" t="str">
        <f>IF('Math Output by domain'!H15="", "", 'Math Output by domain'!H15)</f>
        <v/>
      </c>
      <c r="EF11" s="86" t="str">
        <f>IF('Math Output by domain'!I15="", "", 'Math Output by domain'!I15)</f>
        <v/>
      </c>
      <c r="EG11" s="86" t="str">
        <f>IF('Math Output by domain'!J15="", "", 'Math Output by domain'!J15)</f>
        <v/>
      </c>
      <c r="EH11" s="86" t="str">
        <f>IF('Math Output by domain'!K15="", "", 'Math Output by domain'!K15)</f>
        <v/>
      </c>
      <c r="EI11" s="86" t="str">
        <f>IF('Math Output by domain'!L15="", "", 'Math Output by domain'!L15)</f>
        <v/>
      </c>
      <c r="EJ11" s="86" t="str">
        <f>IF('Math Output by domain'!M15="", "", 'Math Output by domain'!M15)</f>
        <v/>
      </c>
      <c r="EK11" s="86" t="str">
        <f>IF('Math Output by domain'!N15="", "", 'Math Output by domain'!N15)</f>
        <v/>
      </c>
      <c r="EL11" s="86" t="str">
        <f>IF('Math Output by domain'!O15="", "", 'Math Output by domain'!O15)</f>
        <v/>
      </c>
      <c r="EM11" s="86" t="str">
        <f>IF('Math Output by domain'!P15="", "", 'Math Output by domain'!P15)</f>
        <v/>
      </c>
      <c r="EN11" s="86" t="str">
        <f>IF('Math Output by domain'!Q15="", "", 'Math Output by domain'!Q15)</f>
        <v/>
      </c>
      <c r="EO11" s="86" t="str">
        <f>IF('Math Output by domain'!R15="", "", 'Math Output by domain'!R15)</f>
        <v/>
      </c>
      <c r="EP11" s="86" t="str">
        <f>IF('Math Output by domain'!S15="", "", 'Math Output by domain'!S15)</f>
        <v/>
      </c>
      <c r="EQ11" s="86" t="str">
        <f>IF('Math Output by domain'!T15="", "", 'Math Output by domain'!T15)</f>
        <v/>
      </c>
      <c r="ER11" s="86">
        <f>IF('Math Output by domain'!U15="", "", 'Math Output by domain'!U15)</f>
        <v>1</v>
      </c>
      <c r="ES11" s="86">
        <f>IF('Math Output by domain'!V15="", "", 'Math Output by domain'!V15)</f>
        <v>0.61538461538461542</v>
      </c>
      <c r="ET11" s="86">
        <f>IF('Math Output by domain'!W15="", "", 'Math Output by domain'!W15)</f>
        <v>1</v>
      </c>
      <c r="EU11" s="86">
        <f>IF('Math Output by domain'!X15="", "", 'Math Output by domain'!X15)</f>
        <v>0.77777777777777779</v>
      </c>
      <c r="EV11" s="86">
        <f>IF('Math Output by domain'!Y15="", "", 'Math Output by domain'!Y15)</f>
        <v>0.8125</v>
      </c>
      <c r="EW11" s="86" t="str">
        <f>IF('Math Output by domain'!Z15="", "", 'Math Output by domain'!Z15)</f>
        <v/>
      </c>
      <c r="EX11" s="86" t="str">
        <f>IF('Math Output by domain'!AA15="", "", 'Math Output by domain'!AA15)</f>
        <v/>
      </c>
      <c r="EY11" s="86" t="str">
        <f>IF('Math Output by domain'!AB15="", "", 'Math Output by domain'!AB15)</f>
        <v/>
      </c>
      <c r="EZ11" s="86" t="str">
        <f>IF('Math Output by domain'!AC15="", "", 'Math Output by domain'!AC15)</f>
        <v/>
      </c>
      <c r="FA11" s="86" t="str">
        <f>IF('Math Output by domain'!AD15&lt;&gt;"", 'Math Output by domain'!AD15, 'Math Output by domain'!AH15)</f>
        <v/>
      </c>
      <c r="FB11" s="86" t="str">
        <f>IF('Math Output by domain'!AE15&lt;&gt;"", 'Math Output by domain'!AE15, 'Math Output by domain'!AI15)</f>
        <v/>
      </c>
      <c r="FC11" s="86" t="str">
        <f>IF('Math Output by domain'!AF15&lt;&gt;"", 'Math Output by domain'!AF15, 'Math Output by domain'!AJ15)</f>
        <v/>
      </c>
      <c r="FD11" s="86" t="str">
        <f>IF('Math Output by domain'!AG15="", "", 'Math Output by domain'!AG15)</f>
        <v/>
      </c>
      <c r="FE11" s="86" t="str">
        <f>IF('Math Output by domain'!AK15="", "", 'Math Output by domain'!AK15)</f>
        <v/>
      </c>
      <c r="FF11" s="86" t="str">
        <f>IF('Math Output by domain'!AL15&lt;&gt;"",  'Math Output by domain'!AL15, 'Math Output by domain'!AQ15)</f>
        <v/>
      </c>
      <c r="FG11" s="86" t="str">
        <f>IF('Math Output by domain'!AM15="", "", 'Math Output by domain'!AM15)</f>
        <v/>
      </c>
      <c r="FH11" s="86" t="str">
        <f>IF('Math Output by domain'!AN15&lt;&gt;"",  'Math Output by domain'!AN15, 'Math Output by domain'!AP15)</f>
        <v/>
      </c>
      <c r="FI11" s="86" t="str">
        <f>IF('Math Output by domain'!AO15="", "", 'Math Output by domain'!AO15)</f>
        <v/>
      </c>
    </row>
    <row r="12" spans="1:165" x14ac:dyDescent="0.2">
      <c r="A12" s="88">
        <f>'Cover Sheet'!A15</f>
        <v>11</v>
      </c>
      <c r="B12" s="88" t="str">
        <f>IF('Cover Sheet'!$AC$13="","",'Cover Sheet'!$AC$13)</f>
        <v>HYDABH02</v>
      </c>
      <c r="C12" s="88" t="str">
        <f>'Cover Sheet'!$AC$1</f>
        <v>Apoorva Namdev</v>
      </c>
      <c r="D12" s="88">
        <f>'Cover Sheet'!$AE$1</f>
        <v>0</v>
      </c>
      <c r="E12" s="88">
        <f>'Cover Sheet'!$AG$1</f>
        <v>0</v>
      </c>
      <c r="F12" s="88">
        <f>'Cover Sheet'!$AI$1</f>
        <v>0</v>
      </c>
      <c r="G12" s="88">
        <f>'Cover Sheet'!$AK$1</f>
        <v>0</v>
      </c>
      <c r="H12" s="88">
        <f>'Cover Sheet'!$AC$3</f>
        <v>115555</v>
      </c>
      <c r="I12" s="88">
        <f>'Cover Sheet'!$AE$3</f>
        <v>0</v>
      </c>
      <c r="J12" s="88">
        <f>'Cover Sheet'!$AG$3</f>
        <v>0</v>
      </c>
      <c r="K12" s="88">
        <f>'Cover Sheet'!$AI$3</f>
        <v>0</v>
      </c>
      <c r="L12" s="88">
        <f>'Cover Sheet'!$AK$3</f>
        <v>0</v>
      </c>
      <c r="M12" s="88">
        <f>'Cover Sheet'!$AC$2</f>
        <v>2014</v>
      </c>
      <c r="N12" s="88">
        <f>'Cover Sheet'!$AE$2</f>
        <v>0</v>
      </c>
      <c r="O12" s="88">
        <f>'Cover Sheet'!$AG$2</f>
        <v>0</v>
      </c>
      <c r="P12" s="88">
        <f>'Cover Sheet'!$AI$2</f>
        <v>0</v>
      </c>
      <c r="Q12" s="88">
        <f>'Cover Sheet'!$AK$2</f>
        <v>0</v>
      </c>
      <c r="R12" s="88" t="str">
        <f>'Cover Sheet'!$AC$5</f>
        <v>Spandana</v>
      </c>
      <c r="S12" s="88" t="str">
        <f>'Cover Sheet'!$AC$6</f>
        <v>4th</v>
      </c>
      <c r="T12" s="88" t="str">
        <f>'Cover Sheet'!$AC$7</f>
        <v>2nd YOI</v>
      </c>
      <c r="U12" s="88" t="str">
        <f>'Cover Sheet'!$AC$8</f>
        <v>Private School 500 - 1000</v>
      </c>
      <c r="V12" s="88">
        <f>'Cover Sheet'!$AC$9</f>
        <v>180</v>
      </c>
      <c r="W12" s="88">
        <f>IF('Cover Sheet'!$AC$10="","",'Cover Sheet'!$AC$10)</f>
        <v>4</v>
      </c>
      <c r="X12" s="219" t="str">
        <f>IF('Cover Sheet'!$Y15="","",'Cover Sheet'!$Y15)</f>
        <v/>
      </c>
      <c r="Y12" s="219" t="str">
        <f>IF('Cover Sheet'!$Z15="","",'Cover Sheet'!$Z15)</f>
        <v/>
      </c>
      <c r="Z12" s="88">
        <f>'Cover Sheet'!$AC$11</f>
        <v>5</v>
      </c>
      <c r="AA12" s="88" t="str">
        <f>IF('Cover Sheet'!$AC$12="", "", 'Cover Sheet'!$AC$12)</f>
        <v>Hyderabad</v>
      </c>
      <c r="AB12" s="88">
        <f>IF('Cover Sheet'!$AC$14="","",'Cover Sheet'!$AC$14)</f>
        <v>115555</v>
      </c>
      <c r="AC12" s="88">
        <f>IF('Cover Sheet'!$AC$15="","",'Cover Sheet'!$AC$15)</f>
        <v>115555</v>
      </c>
      <c r="AD12" s="88">
        <f>IF('Cover Sheet'!$AC$17="","",'Cover Sheet'!$AC$17)</f>
        <v>115555</v>
      </c>
      <c r="AE12" s="88" t="str">
        <f>IF('Cover Sheet'!$AC$4="","",'Cover Sheet'!$AC$4)</f>
        <v>apoorva.namdev2014@teachforindia.org</v>
      </c>
      <c r="AF12" s="88" t="str">
        <f>IF('Cover Sheet'!$AC$20="","",'Cover Sheet'!$AC$20)</f>
        <v>spandana.m@teachforindia.org</v>
      </c>
      <c r="AG12" s="88" t="str">
        <f>IF('Cover Sheet'!$AC$19="","",'Cover Sheet'!$AC$19)</f>
        <v>karthik.rapaka@teachforindia.org</v>
      </c>
      <c r="AH12" s="88" t="str">
        <f>IF('Cover Sheet'!B15="", "", 'English Scores- Leveled papers'!B17)</f>
        <v>M. Rajeshwari</v>
      </c>
      <c r="AI12" s="88" t="str">
        <f>IF('Cover Sheet'!$B15="","",'Cover Sheet'!C15)</f>
        <v>Female</v>
      </c>
      <c r="AJ12" s="88">
        <f>IF('Cover Sheet'!$D15="","",'Cover Sheet'!D15)</f>
        <v>2</v>
      </c>
      <c r="AK12" s="88" t="str">
        <f>IF('Cover Sheet'!E15="","",'Cover Sheet'!E15)</f>
        <v/>
      </c>
      <c r="AL12" s="88" t="str">
        <f>IF('Cover Sheet'!F15="","",'Cover Sheet'!F15)</f>
        <v/>
      </c>
      <c r="AM12" s="88">
        <f>IF('Cover Sheet'!G15="","",'Cover Sheet'!G15)</f>
        <v>-0.5</v>
      </c>
      <c r="AN12" s="88">
        <f>IF('Cover Sheet'!H15="","",'Cover Sheet'!H15)</f>
        <v>0</v>
      </c>
      <c r="AO12" s="88">
        <f>IF('Cover Sheet'!I15="","",'Cover Sheet'!I15)</f>
        <v>0.5</v>
      </c>
      <c r="AP12" s="88" t="str">
        <f>IF('Cover Sheet'!J15="","",'Cover Sheet'!J15)</f>
        <v/>
      </c>
      <c r="AQ12" s="88">
        <f>IF('Cover Sheet'!K15="","",'Cover Sheet'!K15)</f>
        <v>0.2</v>
      </c>
      <c r="AR12" s="88" t="str">
        <f>IF('Cover Sheet'!L15="","",'Cover Sheet'!L15)</f>
        <v/>
      </c>
      <c r="AS12" s="88">
        <f>IF('Cover Sheet'!M15="","",'Cover Sheet'!M15)</f>
        <v>0.8</v>
      </c>
      <c r="AT12" s="88">
        <f>IF('Cover Sheet'!N15="","",'Cover Sheet'!N15)</f>
        <v>1</v>
      </c>
      <c r="AU12" s="88" t="str">
        <f>IF('Cover Sheet'!O15="","",'Cover Sheet'!O15)</f>
        <v/>
      </c>
      <c r="AV12" s="88">
        <f>IF('Cover Sheet'!P15="","",'Cover Sheet'!P15)</f>
        <v>1.2</v>
      </c>
      <c r="AW12" s="88" t="str">
        <f>IF('Cover Sheet'!Q15="","",'Cover Sheet'!Q15)</f>
        <v/>
      </c>
      <c r="AX12" s="88">
        <f>IF('Cover Sheet'!R15="","",'Cover Sheet'!R15)</f>
        <v>2.9866666666666668</v>
      </c>
      <c r="AY12" s="88" t="str">
        <f>IF('Cover Sheet'!S15="","",'Cover Sheet'!S15)</f>
        <v/>
      </c>
      <c r="AZ12" s="535" t="str">
        <f>IF('Cover Sheet'!T15="","",'Cover Sheet'!T15)</f>
        <v/>
      </c>
      <c r="BA12" s="535">
        <f>IF('Cover Sheet'!U15="","",'Cover Sheet'!U15)</f>
        <v>0.24166666666666667</v>
      </c>
      <c r="BB12" s="535">
        <f>IF('Cover Sheet'!V15="","",'Cover Sheet'!V15)</f>
        <v>0.6</v>
      </c>
      <c r="BC12" s="535">
        <f>IF('Cover Sheet'!W15="","",'Cover Sheet'!W15)</f>
        <v>0.35833333333333328</v>
      </c>
      <c r="BD12" s="535" t="str">
        <f>IF('Cover Sheet'!X15="","",'Cover Sheet'!X15)</f>
        <v/>
      </c>
      <c r="BE12" s="142">
        <f>'RC Mastery Check+Question type'!I15</f>
        <v>0.8</v>
      </c>
      <c r="BF12" s="142">
        <f>'RC Mastery Check+Question type'!J15</f>
        <v>0.6</v>
      </c>
      <c r="BG12" s="142">
        <f>'RC Mastery Check+Question type'!K15</f>
        <v>0.9</v>
      </c>
      <c r="BH12" s="406" t="str">
        <f>IF('RC Mastery Check+Question type'!DR15="", "", 'RC Mastery Check+Question type'!DR15)</f>
        <v/>
      </c>
      <c r="BI12" s="406" t="str">
        <f>IF('RC Mastery Check+Question type'!EJ15="", "", 'RC Mastery Check+Question type'!EJ15)</f>
        <v/>
      </c>
      <c r="BJ12" s="406" t="str">
        <f>IF('RC Mastery Check+Question type'!EZ15="", "", 'RC Mastery Check+Question type'!EZ15)</f>
        <v/>
      </c>
      <c r="BK12" t="str">
        <f>'RF tracking'!C15</f>
        <v/>
      </c>
      <c r="BL12" t="str">
        <f>'RF tracking'!D15</f>
        <v/>
      </c>
      <c r="BM12" t="str">
        <f>'RF tracking'!X15</f>
        <v/>
      </c>
      <c r="BN12" t="str">
        <f>'RF tracking'!Y15</f>
        <v/>
      </c>
      <c r="BO12" s="53" t="str">
        <f>IF('RF tracking'!AQ15="", "", 'RF tracking'!AQ15)</f>
        <v/>
      </c>
      <c r="BP12" s="53" t="str">
        <f>'RC Mastery Check+Question type'!L15</f>
        <v/>
      </c>
      <c r="BQ12" s="53" t="str">
        <f>'RC Mastery Check+Question type'!M15</f>
        <v/>
      </c>
      <c r="BR12" s="53">
        <f>'RC Mastery Check+Question type'!N15</f>
        <v>0.9</v>
      </c>
      <c r="BS12" s="53">
        <f>'RC Mastery Check+Question type'!O15</f>
        <v>0.8</v>
      </c>
      <c r="BT12" s="53">
        <f>'RC Mastery Check+Question type'!P15</f>
        <v>0.6</v>
      </c>
      <c r="BU12" s="53" t="str">
        <f>'RC Mastery Check+Question type'!Q15</f>
        <v/>
      </c>
      <c r="BV12" s="53" t="str">
        <f>'RC Mastery Check+Question type'!R15</f>
        <v/>
      </c>
      <c r="BW12" s="53" t="str">
        <f>'RC Mastery Check+Question type'!S15</f>
        <v/>
      </c>
      <c r="BX12" s="53" t="str">
        <f>'RC Mastery Check+Question type'!T15</f>
        <v/>
      </c>
      <c r="BY12" s="53" t="str">
        <f>'RC Mastery Check+Question type'!U15</f>
        <v/>
      </c>
      <c r="BZ12" s="53" t="str">
        <f>'RC Mastery Check+Question type'!V15</f>
        <v/>
      </c>
      <c r="CA12" s="53" t="str">
        <f>'RC Mastery Check+Question type'!W15</f>
        <v/>
      </c>
      <c r="CB12" s="53" t="str">
        <f>'RC Mastery Check+Question type'!X15</f>
        <v/>
      </c>
      <c r="CC12" s="438" t="str">
        <f>'RC Output Item+Section Type'!CC18</f>
        <v xml:space="preserve"> </v>
      </c>
      <c r="CD12" s="438" t="str">
        <f>'RC Output Item+Section Type'!CD18</f>
        <v xml:space="preserve"> </v>
      </c>
      <c r="CE12" s="438" t="str">
        <f>'RC Output Item+Section Type'!CE18</f>
        <v xml:space="preserve"> </v>
      </c>
      <c r="CF12" s="438" t="str">
        <f>'RC Output Item+Section Type'!CF18</f>
        <v xml:space="preserve"> </v>
      </c>
      <c r="CG12" s="438" t="str">
        <f>'RC Output Item+Section Type'!CG18</f>
        <v xml:space="preserve"> </v>
      </c>
      <c r="CH12" s="438" t="str">
        <f>'RC Output Item+Section Type'!CH18</f>
        <v xml:space="preserve"> </v>
      </c>
      <c r="CI12" s="438" t="str">
        <f>'RC Output Item+Section Type'!CI18</f>
        <v xml:space="preserve"> </v>
      </c>
      <c r="CJ12" s="438" t="str">
        <f>'RC Output Item+Section Type'!CJ18</f>
        <v xml:space="preserve"> </v>
      </c>
      <c r="CK12" s="438" t="str">
        <f>'RC Output Item+Section Type'!CK18</f>
        <v xml:space="preserve"> </v>
      </c>
      <c r="CL12" s="438" t="str">
        <f>'RC Output Item+Section Type'!CL18</f>
        <v xml:space="preserve"> </v>
      </c>
      <c r="CM12" s="438" t="str">
        <f>'RC Output Item+Section Type'!CM18</f>
        <v xml:space="preserve"> </v>
      </c>
      <c r="CN12" s="438" t="str">
        <f>'RC Output Item+Section Type'!CN18</f>
        <v xml:space="preserve"> </v>
      </c>
      <c r="CO12">
        <f>IF('S&amp;L'!B16="", "", 'S&amp;L'!B16)</f>
        <v>3</v>
      </c>
      <c r="CP12">
        <f>IF('S&amp;L'!C16="", "", 'S&amp;L'!C16)</f>
        <v>3</v>
      </c>
      <c r="CQ12">
        <f>IF('S&amp;L'!D16="", "", 'S&amp;L'!D16)</f>
        <v>3</v>
      </c>
      <c r="CR12">
        <f>IF('S&amp;L'!E16="", "", 'S&amp;L'!E16)</f>
        <v>3</v>
      </c>
      <c r="CS12" t="str">
        <f>IF('S&amp;L'!F16="", "", 'S&amp;L'!F16)</f>
        <v/>
      </c>
      <c r="CT12" t="str">
        <f>IF('S&amp;L'!H16="", "", 'S&amp;L'!H16)</f>
        <v/>
      </c>
      <c r="CU12" t="str">
        <f>IF('S&amp;L'!I16="", "", 'S&amp;L'!I16)</f>
        <v/>
      </c>
      <c r="CV12" t="str">
        <f>IF('S&amp;L'!J16="", "", 'S&amp;L'!J16)</f>
        <v/>
      </c>
      <c r="CW12" t="str">
        <f>IF('S&amp;L'!K16="", "", 'S&amp;L'!K16)</f>
        <v/>
      </c>
      <c r="CX12" t="str">
        <f>IF('S&amp;L'!L16="", "", 'S&amp;L'!L16)</f>
        <v/>
      </c>
      <c r="CY12" t="str">
        <f>IF('S&amp;L'!N16="", "", 'S&amp;L'!N16)</f>
        <v/>
      </c>
      <c r="CZ12" t="str">
        <f>IF('S&amp;L'!O16="", "", 'S&amp;L'!O16)</f>
        <v/>
      </c>
      <c r="DA12" t="str">
        <f>IF('S&amp;L'!P16="", "", 'S&amp;L'!P16)</f>
        <v/>
      </c>
      <c r="DB12" t="str">
        <f>IF('S&amp;L'!Q16="", "", 'S&amp;L'!Q16)</f>
        <v/>
      </c>
      <c r="DC12" t="str">
        <f>IF('S&amp;L'!R16="", "", 'S&amp;L'!R16)</f>
        <v/>
      </c>
      <c r="DD12" s="53" t="e">
        <f>IF('Math Scores'!E19="","",'Math Scores'!E19)</f>
        <v>#DIV/0!</v>
      </c>
      <c r="DE12" s="86">
        <f>IF('Cover Sheet'!V15="","",'Cover Sheet'!V15)</f>
        <v>0.6</v>
      </c>
      <c r="DF12" s="86" t="str">
        <f>IF('Math Scores'!IE19="", "", 'Math Scores'!IE19)</f>
        <v/>
      </c>
      <c r="DG12" t="str">
        <f>IF('Math by question type'!C16="", "", 'Math by question type'!C16)</f>
        <v/>
      </c>
      <c r="DH12" s="86" t="str">
        <f>IF('Math by question type'!D16="", "", 'Math by question type'!D16)</f>
        <v/>
      </c>
      <c r="DI12" s="86" t="str">
        <f>IF('Math by question type'!E16="", "", 'Math by question type'!E16)</f>
        <v/>
      </c>
      <c r="DJ12" s="86" t="str">
        <f>IF('Math by question type'!F16="", "", 'Math by question type'!F16)</f>
        <v/>
      </c>
      <c r="DK12" s="86" t="str">
        <f>IF('Math by question type'!G16="", "", 'Math by question type'!G16)</f>
        <v/>
      </c>
      <c r="DL12" s="86" t="str">
        <f>IF('Math by question type'!H16="", "", 'Math by question type'!H16)</f>
        <v/>
      </c>
      <c r="DM12" s="86" t="str">
        <f>IF('Math by question type'!I16="", "", 'Math by question type'!I16)</f>
        <v/>
      </c>
      <c r="DN12" s="86" t="str">
        <f>IF('Math by question type'!J16="", "", 'Math by question type'!J16)</f>
        <v/>
      </c>
      <c r="DO12" s="86" t="str">
        <f>IF('Math by question type'!K16="", "", 'Math by question type'!K16)</f>
        <v/>
      </c>
      <c r="DP12" s="86">
        <f>IF('Math by question type'!L16="", "", 'Math by question type'!L16)</f>
        <v>0.61111111111111116</v>
      </c>
      <c r="DQ12" s="86">
        <f>IF('Math by question type'!M16="", "", 'Math by question type'!M16)</f>
        <v>0.71052631578947367</v>
      </c>
      <c r="DR12" s="86">
        <f>IF('Math by question type'!N16="", "", 'Math by question type'!N16)</f>
        <v>0.5</v>
      </c>
      <c r="DS12" s="86" t="str">
        <f>IF('Math by question type'!O16="", "", 'Math by question type'!O16)</f>
        <v/>
      </c>
      <c r="DT12" s="86" t="str">
        <f>IF('Math by question type'!P16="", "", 'Math by question type'!P16)</f>
        <v/>
      </c>
      <c r="DU12" s="86" t="str">
        <f>IF('Math by question type'!Q16="", "", 'Math by question type'!Q16)</f>
        <v/>
      </c>
      <c r="DV12" s="86" t="str">
        <f>IF('Math by question type'!R16&lt;&gt;"",'Math by question type'!R16,'Math by question type'!U16)</f>
        <v/>
      </c>
      <c r="DW12" s="86" t="str">
        <f>IF('Math by question type'!S16&lt;&gt;"",'Math by question type'!S16,'Math by question type'!V16)</f>
        <v/>
      </c>
      <c r="DX12" s="86" t="str">
        <f>IF('Math by question type'!T16&lt;&gt;"",'Math by question type'!T16,'Math by question type'!W16)</f>
        <v/>
      </c>
      <c r="DY12" s="86" t="str">
        <f>IF('Math by question type'!X16&lt;&gt;"",'Math by question type'!X16,'Math by question type'!AA16)</f>
        <v/>
      </c>
      <c r="DZ12" s="86" t="str">
        <f>IF('Math by question type'!Y16&lt;&gt;"",'Math by question type'!Y16,'Math by question type'!AB16)</f>
        <v/>
      </c>
      <c r="EA12" s="86" t="str">
        <f>IF('Math by question type'!Z16&lt;&gt;"",'Math by question type'!Z16,'Math by question type'!AC16)</f>
        <v/>
      </c>
      <c r="EB12" s="86" t="str">
        <f>IF('Math Output by domain'!E16="", "", 'Math Output by domain'!E16)</f>
        <v/>
      </c>
      <c r="EC12" s="86" t="str">
        <f>IF('Math Output by domain'!F16="", "", 'Math Output by domain'!F16)</f>
        <v/>
      </c>
      <c r="ED12" s="86" t="str">
        <f>IF('Math Output by domain'!G16="", "", 'Math Output by domain'!G16)</f>
        <v/>
      </c>
      <c r="EE12" s="86" t="str">
        <f>IF('Math Output by domain'!H16="", "", 'Math Output by domain'!H16)</f>
        <v/>
      </c>
      <c r="EF12" s="86" t="str">
        <f>IF('Math Output by domain'!I16="", "", 'Math Output by domain'!I16)</f>
        <v/>
      </c>
      <c r="EG12" s="86" t="str">
        <f>IF('Math Output by domain'!J16="", "", 'Math Output by domain'!J16)</f>
        <v/>
      </c>
      <c r="EH12" s="86" t="str">
        <f>IF('Math Output by domain'!K16="", "", 'Math Output by domain'!K16)</f>
        <v/>
      </c>
      <c r="EI12" s="86" t="str">
        <f>IF('Math Output by domain'!L16="", "", 'Math Output by domain'!L16)</f>
        <v/>
      </c>
      <c r="EJ12" s="86" t="str">
        <f>IF('Math Output by domain'!M16="", "", 'Math Output by domain'!M16)</f>
        <v/>
      </c>
      <c r="EK12" s="86" t="str">
        <f>IF('Math Output by domain'!N16="", "", 'Math Output by domain'!N16)</f>
        <v/>
      </c>
      <c r="EL12" s="86" t="str">
        <f>IF('Math Output by domain'!O16="", "", 'Math Output by domain'!O16)</f>
        <v/>
      </c>
      <c r="EM12" s="86" t="str">
        <f>IF('Math Output by domain'!P16="", "", 'Math Output by domain'!P16)</f>
        <v/>
      </c>
      <c r="EN12" s="86" t="str">
        <f>IF('Math Output by domain'!Q16="", "", 'Math Output by domain'!Q16)</f>
        <v/>
      </c>
      <c r="EO12" s="86" t="str">
        <f>IF('Math Output by domain'!R16="", "", 'Math Output by domain'!R16)</f>
        <v/>
      </c>
      <c r="EP12" s="86" t="str">
        <f>IF('Math Output by domain'!S16="", "", 'Math Output by domain'!S16)</f>
        <v/>
      </c>
      <c r="EQ12" s="86" t="str">
        <f>IF('Math Output by domain'!T16="", "", 'Math Output by domain'!T16)</f>
        <v/>
      </c>
      <c r="ER12" s="86">
        <f>IF('Math Output by domain'!U16="", "", 'Math Output by domain'!U16)</f>
        <v>0.5</v>
      </c>
      <c r="ES12" s="86">
        <f>IF('Math Output by domain'!V16="", "", 'Math Output by domain'!V16)</f>
        <v>0.55769230769230771</v>
      </c>
      <c r="ET12" s="86">
        <f>IF('Math Output by domain'!W16="", "", 'Math Output by domain'!W16)</f>
        <v>0</v>
      </c>
      <c r="EU12" s="86">
        <f>IF('Math Output by domain'!X16="", "", 'Math Output by domain'!X16)</f>
        <v>0.66666666666666663</v>
      </c>
      <c r="EV12" s="86">
        <f>IF('Math Output by domain'!Y16="", "", 'Math Output by domain'!Y16)</f>
        <v>0.71875</v>
      </c>
      <c r="EW12" s="86" t="str">
        <f>IF('Math Output by domain'!Z16="", "", 'Math Output by domain'!Z16)</f>
        <v/>
      </c>
      <c r="EX12" s="86" t="str">
        <f>IF('Math Output by domain'!AA16="", "", 'Math Output by domain'!AA16)</f>
        <v/>
      </c>
      <c r="EY12" s="86" t="str">
        <f>IF('Math Output by domain'!AB16="", "", 'Math Output by domain'!AB16)</f>
        <v/>
      </c>
      <c r="EZ12" s="86" t="str">
        <f>IF('Math Output by domain'!AC16="", "", 'Math Output by domain'!AC16)</f>
        <v/>
      </c>
      <c r="FA12" s="86" t="str">
        <f>IF('Math Output by domain'!AD16&lt;&gt;"", 'Math Output by domain'!AD16, 'Math Output by domain'!AH16)</f>
        <v/>
      </c>
      <c r="FB12" s="86" t="str">
        <f>IF('Math Output by domain'!AE16&lt;&gt;"", 'Math Output by domain'!AE16, 'Math Output by domain'!AI16)</f>
        <v/>
      </c>
      <c r="FC12" s="86" t="str">
        <f>IF('Math Output by domain'!AF16&lt;&gt;"", 'Math Output by domain'!AF16, 'Math Output by domain'!AJ16)</f>
        <v/>
      </c>
      <c r="FD12" s="86" t="str">
        <f>IF('Math Output by domain'!AG16="", "", 'Math Output by domain'!AG16)</f>
        <v/>
      </c>
      <c r="FE12" s="86" t="str">
        <f>IF('Math Output by domain'!AK16="", "", 'Math Output by domain'!AK16)</f>
        <v/>
      </c>
      <c r="FF12" s="86" t="str">
        <f>IF('Math Output by domain'!AL16&lt;&gt;"",  'Math Output by domain'!AL16, 'Math Output by domain'!AQ16)</f>
        <v/>
      </c>
      <c r="FG12" s="86" t="str">
        <f>IF('Math Output by domain'!AM16="", "", 'Math Output by domain'!AM16)</f>
        <v/>
      </c>
      <c r="FH12" s="86" t="str">
        <f>IF('Math Output by domain'!AN16&lt;&gt;"",  'Math Output by domain'!AN16, 'Math Output by domain'!AP16)</f>
        <v/>
      </c>
      <c r="FI12" s="86" t="str">
        <f>IF('Math Output by domain'!AO16="", "", 'Math Output by domain'!AO16)</f>
        <v/>
      </c>
    </row>
    <row r="13" spans="1:165" x14ac:dyDescent="0.2">
      <c r="A13" s="88">
        <f>'Cover Sheet'!A16</f>
        <v>12</v>
      </c>
      <c r="B13" s="88" t="str">
        <f>IF('Cover Sheet'!$AC$13="","",'Cover Sheet'!$AC$13)</f>
        <v>HYDABH02</v>
      </c>
      <c r="C13" s="88" t="str">
        <f>'Cover Sheet'!$AC$1</f>
        <v>Apoorva Namdev</v>
      </c>
      <c r="D13" s="88">
        <f>'Cover Sheet'!$AE$1</f>
        <v>0</v>
      </c>
      <c r="E13" s="88">
        <f>'Cover Sheet'!$AG$1</f>
        <v>0</v>
      </c>
      <c r="F13" s="88">
        <f>'Cover Sheet'!$AI$1</f>
        <v>0</v>
      </c>
      <c r="G13" s="88">
        <f>'Cover Sheet'!$AK$1</f>
        <v>0</v>
      </c>
      <c r="H13" s="88">
        <f>'Cover Sheet'!$AC$3</f>
        <v>115555</v>
      </c>
      <c r="I13" s="88">
        <f>'Cover Sheet'!$AE$3</f>
        <v>0</v>
      </c>
      <c r="J13" s="88">
        <f>'Cover Sheet'!$AG$3</f>
        <v>0</v>
      </c>
      <c r="K13" s="88">
        <f>'Cover Sheet'!$AI$3</f>
        <v>0</v>
      </c>
      <c r="L13" s="88">
        <f>'Cover Sheet'!$AK$3</f>
        <v>0</v>
      </c>
      <c r="M13" s="88">
        <f>'Cover Sheet'!$AC$2</f>
        <v>2014</v>
      </c>
      <c r="N13" s="88">
        <f>'Cover Sheet'!$AE$2</f>
        <v>0</v>
      </c>
      <c r="O13" s="88">
        <f>'Cover Sheet'!$AG$2</f>
        <v>0</v>
      </c>
      <c r="P13" s="88">
        <f>'Cover Sheet'!$AI$2</f>
        <v>0</v>
      </c>
      <c r="Q13" s="88">
        <f>'Cover Sheet'!$AK$2</f>
        <v>0</v>
      </c>
      <c r="R13" s="88" t="str">
        <f>'Cover Sheet'!$AC$5</f>
        <v>Spandana</v>
      </c>
      <c r="S13" s="88" t="str">
        <f>'Cover Sheet'!$AC$6</f>
        <v>4th</v>
      </c>
      <c r="T13" s="88" t="str">
        <f>'Cover Sheet'!$AC$7</f>
        <v>2nd YOI</v>
      </c>
      <c r="U13" s="88" t="str">
        <f>'Cover Sheet'!$AC$8</f>
        <v>Private School 500 - 1000</v>
      </c>
      <c r="V13" s="88">
        <f>'Cover Sheet'!$AC$9</f>
        <v>180</v>
      </c>
      <c r="W13" s="88">
        <f>IF('Cover Sheet'!$AC$10="","",'Cover Sheet'!$AC$10)</f>
        <v>4</v>
      </c>
      <c r="X13" s="219" t="str">
        <f>IF('Cover Sheet'!$Y16="","",'Cover Sheet'!$Y16)</f>
        <v/>
      </c>
      <c r="Y13" s="219" t="str">
        <f>IF('Cover Sheet'!$Z16="","",'Cover Sheet'!$Z16)</f>
        <v/>
      </c>
      <c r="Z13" s="88">
        <f>'Cover Sheet'!$AC$11</f>
        <v>5</v>
      </c>
      <c r="AA13" s="88" t="str">
        <f>IF('Cover Sheet'!$AC$12="", "", 'Cover Sheet'!$AC$12)</f>
        <v>Hyderabad</v>
      </c>
      <c r="AB13" s="88">
        <f>IF('Cover Sheet'!$AC$14="","",'Cover Sheet'!$AC$14)</f>
        <v>115555</v>
      </c>
      <c r="AC13" s="88">
        <f>IF('Cover Sheet'!$AC$15="","",'Cover Sheet'!$AC$15)</f>
        <v>115555</v>
      </c>
      <c r="AD13" s="88">
        <f>IF('Cover Sheet'!$AC$17="","",'Cover Sheet'!$AC$17)</f>
        <v>115555</v>
      </c>
      <c r="AE13" s="88" t="str">
        <f>IF('Cover Sheet'!$AC$4="","",'Cover Sheet'!$AC$4)</f>
        <v>apoorva.namdev2014@teachforindia.org</v>
      </c>
      <c r="AF13" s="88" t="str">
        <f>IF('Cover Sheet'!$AC$20="","",'Cover Sheet'!$AC$20)</f>
        <v>spandana.m@teachforindia.org</v>
      </c>
      <c r="AG13" s="88" t="str">
        <f>IF('Cover Sheet'!$AC$19="","",'Cover Sheet'!$AC$19)</f>
        <v>karthik.rapaka@teachforindia.org</v>
      </c>
      <c r="AH13" s="88" t="str">
        <f>IF('Cover Sheet'!B16="", "", 'English Scores- Leveled papers'!B18)</f>
        <v>B. Ramu</v>
      </c>
      <c r="AI13" s="88" t="str">
        <f>IF('Cover Sheet'!$B16="","",'Cover Sheet'!C16)</f>
        <v>Male</v>
      </c>
      <c r="AJ13" s="88">
        <f>IF('Cover Sheet'!$D16="","",'Cover Sheet'!D16)</f>
        <v>2</v>
      </c>
      <c r="AK13" s="88" t="str">
        <f>IF('Cover Sheet'!E16="","",'Cover Sheet'!E16)</f>
        <v/>
      </c>
      <c r="AL13" s="88" t="str">
        <f>IF('Cover Sheet'!F16="","",'Cover Sheet'!F16)</f>
        <v/>
      </c>
      <c r="AM13" s="88">
        <f>IF('Cover Sheet'!G16="","",'Cover Sheet'!G16)</f>
        <v>-0.5</v>
      </c>
      <c r="AN13" s="88">
        <f>IF('Cover Sheet'!H16="","",'Cover Sheet'!H16)</f>
        <v>-0.5</v>
      </c>
      <c r="AO13" s="88">
        <f>IF('Cover Sheet'!I16="","",'Cover Sheet'!I16)</f>
        <v>0.2</v>
      </c>
      <c r="AP13" s="88">
        <f>IF('Cover Sheet'!J16="","",'Cover Sheet'!J16)</f>
        <v>0.5</v>
      </c>
      <c r="AQ13" s="88">
        <f>IF('Cover Sheet'!K16="","",'Cover Sheet'!K16)</f>
        <v>0.2</v>
      </c>
      <c r="AR13" s="88">
        <f>IF('Cover Sheet'!L16="","",'Cover Sheet'!L16)</f>
        <v>0.5</v>
      </c>
      <c r="AS13" s="88">
        <f>IF('Cover Sheet'!M16="","",'Cover Sheet'!M16)</f>
        <v>0.8</v>
      </c>
      <c r="AT13" s="88">
        <f>IF('Cover Sheet'!N16="","",'Cover Sheet'!N16)</f>
        <v>1</v>
      </c>
      <c r="AU13" s="88" t="str">
        <f>IF('Cover Sheet'!O16="","",'Cover Sheet'!O16)</f>
        <v/>
      </c>
      <c r="AV13" s="88">
        <f>IF('Cover Sheet'!P16="","",'Cover Sheet'!P16)</f>
        <v>1</v>
      </c>
      <c r="AW13" s="88">
        <f>IF('Cover Sheet'!Q16="","",'Cover Sheet'!Q16)</f>
        <v>1.0466666666666666</v>
      </c>
      <c r="AX13" s="88">
        <f>IF('Cover Sheet'!R16="","",'Cover Sheet'!R16)</f>
        <v>2.7883333333333336</v>
      </c>
      <c r="AY13" s="88">
        <f>IF('Cover Sheet'!S16="","",'Cover Sheet'!S16)</f>
        <v>1.7416666666666669</v>
      </c>
      <c r="AZ13" s="535">
        <f>IF('Cover Sheet'!T16="","",'Cover Sheet'!T16)</f>
        <v>0.04</v>
      </c>
      <c r="BA13" s="535">
        <f>IF('Cover Sheet'!U16="","",'Cover Sheet'!U16)</f>
        <v>0.21666666666666667</v>
      </c>
      <c r="BB13" s="535">
        <f>IF('Cover Sheet'!V16="","",'Cover Sheet'!V16)</f>
        <v>0.24166666666666667</v>
      </c>
      <c r="BC13" s="535">
        <f>IF('Cover Sheet'!W16="","",'Cover Sheet'!W16)</f>
        <v>2.4999999999999994E-2</v>
      </c>
      <c r="BD13" s="535" t="str">
        <f>IF('Cover Sheet'!X16="","",'Cover Sheet'!X16)</f>
        <v/>
      </c>
      <c r="BE13" s="142">
        <f>'RC Mastery Check+Question type'!I16</f>
        <v>0.8</v>
      </c>
      <c r="BF13" s="142">
        <f>'RC Mastery Check+Question type'!J16</f>
        <v>0.5</v>
      </c>
      <c r="BG13" s="142">
        <f>'RC Mastery Check+Question type'!K16</f>
        <v>0.8</v>
      </c>
      <c r="BH13" s="406" t="str">
        <f>IF('RC Mastery Check+Question type'!DR16="", "", 'RC Mastery Check+Question type'!DR16)</f>
        <v/>
      </c>
      <c r="BI13" s="406" t="str">
        <f>IF('RC Mastery Check+Question type'!EJ16="", "", 'RC Mastery Check+Question type'!EJ16)</f>
        <v/>
      </c>
      <c r="BJ13" s="406" t="str">
        <f>IF('RC Mastery Check+Question type'!EZ16="", "", 'RC Mastery Check+Question type'!EZ16)</f>
        <v/>
      </c>
      <c r="BK13">
        <f>'RF tracking'!C16</f>
        <v>159</v>
      </c>
      <c r="BL13">
        <f>'RF tracking'!D16</f>
        <v>0.94082840236686394</v>
      </c>
      <c r="BM13">
        <f>'RF tracking'!X16</f>
        <v>70</v>
      </c>
      <c r="BN13">
        <f>'RF tracking'!Y16</f>
        <v>0.7</v>
      </c>
      <c r="BO13" s="53" t="str">
        <f>IF('RF tracking'!AQ16="", "", 'RF tracking'!AQ16)</f>
        <v>E</v>
      </c>
      <c r="BP13" s="53" t="str">
        <f>'RC Mastery Check+Question type'!L16</f>
        <v/>
      </c>
      <c r="BQ13" s="53" t="str">
        <f>'RC Mastery Check+Question type'!M16</f>
        <v/>
      </c>
      <c r="BR13" s="53">
        <f>'RC Mastery Check+Question type'!N16</f>
        <v>0.8</v>
      </c>
      <c r="BS13" s="53">
        <f>'RC Mastery Check+Question type'!O16</f>
        <v>0.8</v>
      </c>
      <c r="BT13" s="53">
        <f>'RC Mastery Check+Question type'!P16</f>
        <v>0.5</v>
      </c>
      <c r="BU13" s="53" t="str">
        <f>'RC Mastery Check+Question type'!Q16</f>
        <v/>
      </c>
      <c r="BV13" s="53" t="str">
        <f>'RC Mastery Check+Question type'!R16</f>
        <v/>
      </c>
      <c r="BW13" s="53" t="str">
        <f>'RC Mastery Check+Question type'!S16</f>
        <v/>
      </c>
      <c r="BX13" s="53" t="str">
        <f>'RC Mastery Check+Question type'!T16</f>
        <v/>
      </c>
      <c r="BY13" s="53" t="str">
        <f>'RC Mastery Check+Question type'!U16</f>
        <v/>
      </c>
      <c r="BZ13" s="53" t="str">
        <f>'RC Mastery Check+Question type'!V16</f>
        <v/>
      </c>
      <c r="CA13" s="53" t="str">
        <f>'RC Mastery Check+Question type'!W16</f>
        <v/>
      </c>
      <c r="CB13" s="53" t="str">
        <f>'RC Mastery Check+Question type'!X16</f>
        <v/>
      </c>
      <c r="CC13" s="438" t="str">
        <f>'RC Output Item+Section Type'!CC19</f>
        <v xml:space="preserve"> </v>
      </c>
      <c r="CD13" s="438" t="str">
        <f>'RC Output Item+Section Type'!CD19</f>
        <v xml:space="preserve"> </v>
      </c>
      <c r="CE13" s="438" t="str">
        <f>'RC Output Item+Section Type'!CE19</f>
        <v xml:space="preserve"> </v>
      </c>
      <c r="CF13" s="438" t="str">
        <f>'RC Output Item+Section Type'!CF19</f>
        <v xml:space="preserve"> </v>
      </c>
      <c r="CG13" s="438" t="str">
        <f>'RC Output Item+Section Type'!CG19</f>
        <v xml:space="preserve"> </v>
      </c>
      <c r="CH13" s="438" t="str">
        <f>'RC Output Item+Section Type'!CH19</f>
        <v xml:space="preserve"> </v>
      </c>
      <c r="CI13" s="438" t="str">
        <f>'RC Output Item+Section Type'!CI19</f>
        <v xml:space="preserve"> </v>
      </c>
      <c r="CJ13" s="438" t="str">
        <f>'RC Output Item+Section Type'!CJ19</f>
        <v xml:space="preserve"> </v>
      </c>
      <c r="CK13" s="438" t="str">
        <f>'RC Output Item+Section Type'!CK19</f>
        <v xml:space="preserve"> </v>
      </c>
      <c r="CL13" s="438" t="str">
        <f>'RC Output Item+Section Type'!CL19</f>
        <v xml:space="preserve"> </v>
      </c>
      <c r="CM13" s="438" t="str">
        <f>'RC Output Item+Section Type'!CM19</f>
        <v xml:space="preserve"> </v>
      </c>
      <c r="CN13" s="438" t="str">
        <f>'RC Output Item+Section Type'!CN19</f>
        <v xml:space="preserve"> </v>
      </c>
      <c r="CO13" t="str">
        <f>IF('S&amp;L'!B17="", "", 'S&amp;L'!B17)</f>
        <v/>
      </c>
      <c r="CP13" t="str">
        <f>IF('S&amp;L'!C17="", "", 'S&amp;L'!C17)</f>
        <v/>
      </c>
      <c r="CQ13" t="str">
        <f>IF('S&amp;L'!D17="", "", 'S&amp;L'!D17)</f>
        <v/>
      </c>
      <c r="CR13" t="str">
        <f>IF('S&amp;L'!E17="", "", 'S&amp;L'!E17)</f>
        <v/>
      </c>
      <c r="CS13" t="str">
        <f>IF('S&amp;L'!F17="", "", 'S&amp;L'!F17)</f>
        <v/>
      </c>
      <c r="CT13" t="str">
        <f>IF('S&amp;L'!H17="", "", 'S&amp;L'!H17)</f>
        <v/>
      </c>
      <c r="CU13" t="str">
        <f>IF('S&amp;L'!I17="", "", 'S&amp;L'!I17)</f>
        <v/>
      </c>
      <c r="CV13" t="str">
        <f>IF('S&amp;L'!J17="", "", 'S&amp;L'!J17)</f>
        <v/>
      </c>
      <c r="CW13" t="str">
        <f>IF('S&amp;L'!K17="", "", 'S&amp;L'!K17)</f>
        <v/>
      </c>
      <c r="CX13" t="str">
        <f>IF('S&amp;L'!L17="", "", 'S&amp;L'!L17)</f>
        <v/>
      </c>
      <c r="CY13" t="str">
        <f>IF('S&amp;L'!N17="", "", 'S&amp;L'!N17)</f>
        <v/>
      </c>
      <c r="CZ13" t="str">
        <f>IF('S&amp;L'!O17="", "", 'S&amp;L'!O17)</f>
        <v/>
      </c>
      <c r="DA13" t="str">
        <f>IF('S&amp;L'!P17="", "", 'S&amp;L'!P17)</f>
        <v/>
      </c>
      <c r="DB13" t="str">
        <f>IF('S&amp;L'!Q17="", "", 'S&amp;L'!Q17)</f>
        <v/>
      </c>
      <c r="DC13" t="str">
        <f>IF('S&amp;L'!R17="", "", 'S&amp;L'!R17)</f>
        <v/>
      </c>
      <c r="DD13" s="53" t="e">
        <f>IF('Math Scores'!E20="","",'Math Scores'!E20)</f>
        <v>#DIV/0!</v>
      </c>
      <c r="DE13" s="86">
        <f>IF('Cover Sheet'!V16="","",'Cover Sheet'!V16)</f>
        <v>0.24166666666666667</v>
      </c>
      <c r="DF13" s="86" t="str">
        <f>IF('Math Scores'!IE20="", "", 'Math Scores'!IE20)</f>
        <v/>
      </c>
      <c r="DG13" t="str">
        <f>IF('Math by question type'!C17="", "", 'Math by question type'!C17)</f>
        <v/>
      </c>
      <c r="DH13" s="86" t="str">
        <f>IF('Math by question type'!D17="", "", 'Math by question type'!D17)</f>
        <v/>
      </c>
      <c r="DI13" s="86" t="str">
        <f>IF('Math by question type'!E17="", "", 'Math by question type'!E17)</f>
        <v/>
      </c>
      <c r="DJ13" s="86" t="str">
        <f>IF('Math by question type'!F17="", "", 'Math by question type'!F17)</f>
        <v/>
      </c>
      <c r="DK13" s="86" t="str">
        <f>IF('Math by question type'!G17="", "", 'Math by question type'!G17)</f>
        <v/>
      </c>
      <c r="DL13" s="86" t="str">
        <f>IF('Math by question type'!H17="", "", 'Math by question type'!H17)</f>
        <v/>
      </c>
      <c r="DM13" s="86" t="str">
        <f>IF('Math by question type'!I17="", "", 'Math by question type'!I17)</f>
        <v/>
      </c>
      <c r="DN13" s="86" t="str">
        <f>IF('Math by question type'!J17="", "", 'Math by question type'!J17)</f>
        <v/>
      </c>
      <c r="DO13" s="86" t="str">
        <f>IF('Math by question type'!K17="", "", 'Math by question type'!K17)</f>
        <v/>
      </c>
      <c r="DP13" s="86">
        <f>IF('Math by question type'!L17="", "", 'Math by question type'!L17)</f>
        <v>0.3888888888888889</v>
      </c>
      <c r="DQ13" s="86">
        <f>IF('Math by question type'!M17="", "", 'Math by question type'!M17)</f>
        <v>0.18421052631578946</v>
      </c>
      <c r="DR13" s="86">
        <f>IF('Math by question type'!N17="", "", 'Math by question type'!N17)</f>
        <v>0.17391304347826086</v>
      </c>
      <c r="DS13" s="86" t="str">
        <f>IF('Math by question type'!O17="", "", 'Math by question type'!O17)</f>
        <v/>
      </c>
      <c r="DT13" s="86" t="str">
        <f>IF('Math by question type'!P17="", "", 'Math by question type'!P17)</f>
        <v/>
      </c>
      <c r="DU13" s="86" t="str">
        <f>IF('Math by question type'!Q17="", "", 'Math by question type'!Q17)</f>
        <v/>
      </c>
      <c r="DV13" s="86" t="str">
        <f>IF('Math by question type'!R17&lt;&gt;"",'Math by question type'!R17,'Math by question type'!U17)</f>
        <v/>
      </c>
      <c r="DW13" s="86" t="str">
        <f>IF('Math by question type'!S17&lt;&gt;"",'Math by question type'!S17,'Math by question type'!V17)</f>
        <v/>
      </c>
      <c r="DX13" s="86" t="str">
        <f>IF('Math by question type'!T17&lt;&gt;"",'Math by question type'!T17,'Math by question type'!W17)</f>
        <v/>
      </c>
      <c r="DY13" s="86" t="str">
        <f>IF('Math by question type'!X17&lt;&gt;"",'Math by question type'!X17,'Math by question type'!AA17)</f>
        <v/>
      </c>
      <c r="DZ13" s="86" t="str">
        <f>IF('Math by question type'!Y17&lt;&gt;"",'Math by question type'!Y17,'Math by question type'!AB17)</f>
        <v/>
      </c>
      <c r="EA13" s="86" t="str">
        <f>IF('Math by question type'!Z17&lt;&gt;"",'Math by question type'!Z17,'Math by question type'!AC17)</f>
        <v/>
      </c>
      <c r="EB13" s="86" t="str">
        <f>IF('Math Output by domain'!E17="", "", 'Math Output by domain'!E17)</f>
        <v/>
      </c>
      <c r="EC13" s="86" t="str">
        <f>IF('Math Output by domain'!F17="", "", 'Math Output by domain'!F17)</f>
        <v/>
      </c>
      <c r="ED13" s="86" t="str">
        <f>IF('Math Output by domain'!G17="", "", 'Math Output by domain'!G17)</f>
        <v/>
      </c>
      <c r="EE13" s="86" t="str">
        <f>IF('Math Output by domain'!H17="", "", 'Math Output by domain'!H17)</f>
        <v/>
      </c>
      <c r="EF13" s="86" t="str">
        <f>IF('Math Output by domain'!I17="", "", 'Math Output by domain'!I17)</f>
        <v/>
      </c>
      <c r="EG13" s="86" t="str">
        <f>IF('Math Output by domain'!J17="", "", 'Math Output by domain'!J17)</f>
        <v/>
      </c>
      <c r="EH13" s="86" t="str">
        <f>IF('Math Output by domain'!K17="", "", 'Math Output by domain'!K17)</f>
        <v/>
      </c>
      <c r="EI13" s="86" t="str">
        <f>IF('Math Output by domain'!L17="", "", 'Math Output by domain'!L17)</f>
        <v/>
      </c>
      <c r="EJ13" s="86" t="str">
        <f>IF('Math Output by domain'!M17="", "", 'Math Output by domain'!M17)</f>
        <v/>
      </c>
      <c r="EK13" s="86" t="str">
        <f>IF('Math Output by domain'!N17="", "", 'Math Output by domain'!N17)</f>
        <v/>
      </c>
      <c r="EL13" s="86" t="str">
        <f>IF('Math Output by domain'!O17="", "", 'Math Output by domain'!O17)</f>
        <v/>
      </c>
      <c r="EM13" s="86" t="str">
        <f>IF('Math Output by domain'!P17="", "", 'Math Output by domain'!P17)</f>
        <v/>
      </c>
      <c r="EN13" s="86" t="str">
        <f>IF('Math Output by domain'!Q17="", "", 'Math Output by domain'!Q17)</f>
        <v/>
      </c>
      <c r="EO13" s="86" t="str">
        <f>IF('Math Output by domain'!R17="", "", 'Math Output by domain'!R17)</f>
        <v/>
      </c>
      <c r="EP13" s="86" t="str">
        <f>IF('Math Output by domain'!S17="", "", 'Math Output by domain'!S17)</f>
        <v/>
      </c>
      <c r="EQ13" s="86" t="str">
        <f>IF('Math Output by domain'!T17="", "", 'Math Output by domain'!T17)</f>
        <v/>
      </c>
      <c r="ER13" s="86">
        <f>IF('Math Output by domain'!U17="", "", 'Math Output by domain'!U17)</f>
        <v>0.25</v>
      </c>
      <c r="ES13" s="86">
        <f>IF('Math Output by domain'!V17="", "", 'Math Output by domain'!V17)</f>
        <v>0.21153846153846154</v>
      </c>
      <c r="ET13" s="86">
        <f>IF('Math Output by domain'!W17="", "", 'Math Output by domain'!W17)</f>
        <v>0</v>
      </c>
      <c r="EU13" s="86">
        <f>IF('Math Output by domain'!X17="", "", 'Math Output by domain'!X17)</f>
        <v>0.27777777777777779</v>
      </c>
      <c r="EV13" s="86">
        <f>IF('Math Output by domain'!Y17="", "", 'Math Output by domain'!Y17)</f>
        <v>0.28125</v>
      </c>
      <c r="EW13" s="86" t="str">
        <f>IF('Math Output by domain'!Z17="", "", 'Math Output by domain'!Z17)</f>
        <v/>
      </c>
      <c r="EX13" s="86" t="str">
        <f>IF('Math Output by domain'!AA17="", "", 'Math Output by domain'!AA17)</f>
        <v/>
      </c>
      <c r="EY13" s="86" t="str">
        <f>IF('Math Output by domain'!AB17="", "", 'Math Output by domain'!AB17)</f>
        <v/>
      </c>
      <c r="EZ13" s="86" t="str">
        <f>IF('Math Output by domain'!AC17="", "", 'Math Output by domain'!AC17)</f>
        <v/>
      </c>
      <c r="FA13" s="86" t="str">
        <f>IF('Math Output by domain'!AD17&lt;&gt;"", 'Math Output by domain'!AD17, 'Math Output by domain'!AH17)</f>
        <v/>
      </c>
      <c r="FB13" s="86" t="str">
        <f>IF('Math Output by domain'!AE17&lt;&gt;"", 'Math Output by domain'!AE17, 'Math Output by domain'!AI17)</f>
        <v/>
      </c>
      <c r="FC13" s="86" t="str">
        <f>IF('Math Output by domain'!AF17&lt;&gt;"", 'Math Output by domain'!AF17, 'Math Output by domain'!AJ17)</f>
        <v/>
      </c>
      <c r="FD13" s="86" t="str">
        <f>IF('Math Output by domain'!AG17="", "", 'Math Output by domain'!AG17)</f>
        <v/>
      </c>
      <c r="FE13" s="86" t="str">
        <f>IF('Math Output by domain'!AK17="", "", 'Math Output by domain'!AK17)</f>
        <v/>
      </c>
      <c r="FF13" s="86" t="str">
        <f>IF('Math Output by domain'!AL17&lt;&gt;"",  'Math Output by domain'!AL17, 'Math Output by domain'!AQ17)</f>
        <v/>
      </c>
      <c r="FG13" s="86" t="str">
        <f>IF('Math Output by domain'!AM17="", "", 'Math Output by domain'!AM17)</f>
        <v/>
      </c>
      <c r="FH13" s="86" t="str">
        <f>IF('Math Output by domain'!AN17&lt;&gt;"",  'Math Output by domain'!AN17, 'Math Output by domain'!AP17)</f>
        <v/>
      </c>
      <c r="FI13" s="86" t="str">
        <f>IF('Math Output by domain'!AO17="", "", 'Math Output by domain'!AO17)</f>
        <v/>
      </c>
    </row>
    <row r="14" spans="1:165" x14ac:dyDescent="0.2">
      <c r="A14" s="88">
        <f>'Cover Sheet'!A17</f>
        <v>13</v>
      </c>
      <c r="B14" s="88" t="str">
        <f>IF('Cover Sheet'!$AC$13="","",'Cover Sheet'!$AC$13)</f>
        <v>HYDABH02</v>
      </c>
      <c r="C14" s="88" t="str">
        <f>'Cover Sheet'!$AC$1</f>
        <v>Apoorva Namdev</v>
      </c>
      <c r="D14" s="88">
        <f>'Cover Sheet'!$AE$1</f>
        <v>0</v>
      </c>
      <c r="E14" s="88">
        <f>'Cover Sheet'!$AG$1</f>
        <v>0</v>
      </c>
      <c r="F14" s="88">
        <f>'Cover Sheet'!$AI$1</f>
        <v>0</v>
      </c>
      <c r="G14" s="88">
        <f>'Cover Sheet'!$AK$1</f>
        <v>0</v>
      </c>
      <c r="H14" s="88">
        <f>'Cover Sheet'!$AC$3</f>
        <v>115555</v>
      </c>
      <c r="I14" s="88">
        <f>'Cover Sheet'!$AE$3</f>
        <v>0</v>
      </c>
      <c r="J14" s="88">
        <f>'Cover Sheet'!$AG$3</f>
        <v>0</v>
      </c>
      <c r="K14" s="88">
        <f>'Cover Sheet'!$AI$3</f>
        <v>0</v>
      </c>
      <c r="L14" s="88">
        <f>'Cover Sheet'!$AK$3</f>
        <v>0</v>
      </c>
      <c r="M14" s="88">
        <f>'Cover Sheet'!$AC$2</f>
        <v>2014</v>
      </c>
      <c r="N14" s="88">
        <f>'Cover Sheet'!$AE$2</f>
        <v>0</v>
      </c>
      <c r="O14" s="88">
        <f>'Cover Sheet'!$AG$2</f>
        <v>0</v>
      </c>
      <c r="P14" s="88">
        <f>'Cover Sheet'!$AI$2</f>
        <v>0</v>
      </c>
      <c r="Q14" s="88">
        <f>'Cover Sheet'!$AK$2</f>
        <v>0</v>
      </c>
      <c r="R14" s="88" t="str">
        <f>'Cover Sheet'!$AC$5</f>
        <v>Spandana</v>
      </c>
      <c r="S14" s="88" t="str">
        <f>'Cover Sheet'!$AC$6</f>
        <v>4th</v>
      </c>
      <c r="T14" s="88" t="str">
        <f>'Cover Sheet'!$AC$7</f>
        <v>2nd YOI</v>
      </c>
      <c r="U14" s="88" t="str">
        <f>'Cover Sheet'!$AC$8</f>
        <v>Private School 500 - 1000</v>
      </c>
      <c r="V14" s="88">
        <f>'Cover Sheet'!$AC$9</f>
        <v>180</v>
      </c>
      <c r="W14" s="88">
        <f>IF('Cover Sheet'!$AC$10="","",'Cover Sheet'!$AC$10)</f>
        <v>4</v>
      </c>
      <c r="X14" s="219" t="str">
        <f>IF('Cover Sheet'!$Y17="","",'Cover Sheet'!$Y17)</f>
        <v/>
      </c>
      <c r="Y14" s="219" t="str">
        <f>IF('Cover Sheet'!$Z17="","",'Cover Sheet'!$Z17)</f>
        <v/>
      </c>
      <c r="Z14" s="88">
        <f>'Cover Sheet'!$AC$11</f>
        <v>5</v>
      </c>
      <c r="AA14" s="88" t="str">
        <f>IF('Cover Sheet'!$AC$12="", "", 'Cover Sheet'!$AC$12)</f>
        <v>Hyderabad</v>
      </c>
      <c r="AB14" s="88">
        <f>IF('Cover Sheet'!$AC$14="","",'Cover Sheet'!$AC$14)</f>
        <v>115555</v>
      </c>
      <c r="AC14" s="88">
        <f>IF('Cover Sheet'!$AC$15="","",'Cover Sheet'!$AC$15)</f>
        <v>115555</v>
      </c>
      <c r="AD14" s="88">
        <f>IF('Cover Sheet'!$AC$17="","",'Cover Sheet'!$AC$17)</f>
        <v>115555</v>
      </c>
      <c r="AE14" s="88" t="str">
        <f>IF('Cover Sheet'!$AC$4="","",'Cover Sheet'!$AC$4)</f>
        <v>apoorva.namdev2014@teachforindia.org</v>
      </c>
      <c r="AF14" s="88" t="str">
        <f>IF('Cover Sheet'!$AC$20="","",'Cover Sheet'!$AC$20)</f>
        <v>spandana.m@teachforindia.org</v>
      </c>
      <c r="AG14" s="88" t="str">
        <f>IF('Cover Sheet'!$AC$19="","",'Cover Sheet'!$AC$19)</f>
        <v>karthik.rapaka@teachforindia.org</v>
      </c>
      <c r="AH14" s="88" t="str">
        <f>IF('Cover Sheet'!B17="", "", 'English Scores- Leveled papers'!B19)</f>
        <v>Yasmeen Fathima</v>
      </c>
      <c r="AI14" s="88" t="str">
        <f>IF('Cover Sheet'!$B17="","",'Cover Sheet'!C17)</f>
        <v>Female</v>
      </c>
      <c r="AJ14" s="88">
        <f>IF('Cover Sheet'!$D17="","",'Cover Sheet'!D17)</f>
        <v>2</v>
      </c>
      <c r="AK14" s="88" t="str">
        <f>IF('Cover Sheet'!E17="","",'Cover Sheet'!E17)</f>
        <v/>
      </c>
      <c r="AL14" s="88" t="str">
        <f>IF('Cover Sheet'!F17="","",'Cover Sheet'!F17)</f>
        <v/>
      </c>
      <c r="AM14" s="88">
        <f>IF('Cover Sheet'!G17="","",'Cover Sheet'!G17)</f>
        <v>-0.5</v>
      </c>
      <c r="AN14" s="88">
        <f>IF('Cover Sheet'!H17="","",'Cover Sheet'!H17)</f>
        <v>0.2</v>
      </c>
      <c r="AO14" s="88">
        <f>IF('Cover Sheet'!I17="","",'Cover Sheet'!I17)</f>
        <v>0.5</v>
      </c>
      <c r="AP14" s="88" t="str">
        <f>IF('Cover Sheet'!J17="","",'Cover Sheet'!J17)</f>
        <v/>
      </c>
      <c r="AQ14" s="88">
        <f>IF('Cover Sheet'!K17="","",'Cover Sheet'!K17)</f>
        <v>1.5</v>
      </c>
      <c r="AR14" s="88" t="str">
        <f>IF('Cover Sheet'!L17="","",'Cover Sheet'!L17)</f>
        <v/>
      </c>
      <c r="AS14" s="88">
        <f>IF('Cover Sheet'!M17="","",'Cover Sheet'!M17)</f>
        <v>0</v>
      </c>
      <c r="AT14" s="88">
        <f>IF('Cover Sheet'!N17="","",'Cover Sheet'!N17)</f>
        <v>1.5</v>
      </c>
      <c r="AU14" s="88" t="str">
        <f>IF('Cover Sheet'!O17="","",'Cover Sheet'!O17)</f>
        <v/>
      </c>
      <c r="AV14" s="88">
        <f>IF('Cover Sheet'!P17="","",'Cover Sheet'!P17)</f>
        <v>1.2</v>
      </c>
      <c r="AW14" s="88" t="str">
        <f>IF('Cover Sheet'!Q17="","",'Cover Sheet'!Q17)</f>
        <v/>
      </c>
      <c r="AX14" s="88">
        <f>IF('Cover Sheet'!R17="","",'Cover Sheet'!R17)</f>
        <v>3.4616666666666664</v>
      </c>
      <c r="AY14" s="88" t="str">
        <f>IF('Cover Sheet'!S17="","",'Cover Sheet'!S17)</f>
        <v/>
      </c>
      <c r="AZ14" s="535">
        <f>IF('Cover Sheet'!T17="","",'Cover Sheet'!T17)</f>
        <v>0.12</v>
      </c>
      <c r="BA14" s="535">
        <f>IF('Cover Sheet'!U17="","",'Cover Sheet'!U17)</f>
        <v>0.29166666666666669</v>
      </c>
      <c r="BB14" s="535">
        <f>IF('Cover Sheet'!V17="","",'Cover Sheet'!V17)</f>
        <v>0.44166666666666665</v>
      </c>
      <c r="BC14" s="535">
        <f>IF('Cover Sheet'!W17="","",'Cover Sheet'!W17)</f>
        <v>0.14999999999999997</v>
      </c>
      <c r="BD14" s="535" t="str">
        <f>IF('Cover Sheet'!X17="","",'Cover Sheet'!X17)</f>
        <v/>
      </c>
      <c r="BE14" s="142">
        <f>'RC Mastery Check+Question type'!I17</f>
        <v>0.8</v>
      </c>
      <c r="BF14" s="142">
        <f>'RC Mastery Check+Question type'!J17</f>
        <v>0.5</v>
      </c>
      <c r="BG14" s="142">
        <f>'RC Mastery Check+Question type'!K17</f>
        <v>0.9</v>
      </c>
      <c r="BH14" s="406" t="str">
        <f>IF('RC Mastery Check+Question type'!DR17="", "", 'RC Mastery Check+Question type'!DR17)</f>
        <v/>
      </c>
      <c r="BI14" s="406" t="str">
        <f>IF('RC Mastery Check+Question type'!EJ17="", "", 'RC Mastery Check+Question type'!EJ17)</f>
        <v/>
      </c>
      <c r="BJ14" s="406" t="str">
        <f>IF('RC Mastery Check+Question type'!EZ17="", "", 'RC Mastery Check+Question type'!EZ17)</f>
        <v/>
      </c>
      <c r="BK14" t="str">
        <f>'RF tracking'!C17</f>
        <v/>
      </c>
      <c r="BL14" t="str">
        <f>'RF tracking'!D17</f>
        <v/>
      </c>
      <c r="BM14" t="str">
        <f>'RF tracking'!X17</f>
        <v/>
      </c>
      <c r="BN14" t="str">
        <f>'RF tracking'!Y17</f>
        <v/>
      </c>
      <c r="BO14" s="53" t="str">
        <f>IF('RF tracking'!AQ17="", "", 'RF tracking'!AQ17)</f>
        <v/>
      </c>
      <c r="BP14" s="53" t="str">
        <f>'RC Mastery Check+Question type'!L17</f>
        <v/>
      </c>
      <c r="BQ14" s="53" t="str">
        <f>'RC Mastery Check+Question type'!M17</f>
        <v/>
      </c>
      <c r="BR14" s="53" t="str">
        <f>'RC Mastery Check+Question type'!N17</f>
        <v/>
      </c>
      <c r="BS14" s="53">
        <f>'RC Mastery Check+Question type'!O17</f>
        <v>0.9</v>
      </c>
      <c r="BT14" s="53">
        <f>'RC Mastery Check+Question type'!P17</f>
        <v>0.8</v>
      </c>
      <c r="BU14" s="53">
        <f>'RC Mastery Check+Question type'!Q17</f>
        <v>0.5</v>
      </c>
      <c r="BV14" s="53" t="str">
        <f>'RC Mastery Check+Question type'!R17</f>
        <v/>
      </c>
      <c r="BW14" s="53" t="str">
        <f>'RC Mastery Check+Question type'!S17</f>
        <v/>
      </c>
      <c r="BX14" s="53" t="str">
        <f>'RC Mastery Check+Question type'!T17</f>
        <v/>
      </c>
      <c r="BY14" s="53" t="str">
        <f>'RC Mastery Check+Question type'!U17</f>
        <v/>
      </c>
      <c r="BZ14" s="53" t="str">
        <f>'RC Mastery Check+Question type'!V17</f>
        <v/>
      </c>
      <c r="CA14" s="53" t="str">
        <f>'RC Mastery Check+Question type'!W17</f>
        <v/>
      </c>
      <c r="CB14" s="53" t="str">
        <f>'RC Mastery Check+Question type'!X17</f>
        <v/>
      </c>
      <c r="CC14" s="438" t="str">
        <f>'RC Output Item+Section Type'!CC20</f>
        <v xml:space="preserve"> </v>
      </c>
      <c r="CD14" s="438" t="str">
        <f>'RC Output Item+Section Type'!CD20</f>
        <v xml:space="preserve"> </v>
      </c>
      <c r="CE14" s="438" t="str">
        <f>'RC Output Item+Section Type'!CE20</f>
        <v xml:space="preserve"> </v>
      </c>
      <c r="CF14" s="438" t="str">
        <f>'RC Output Item+Section Type'!CF20</f>
        <v xml:space="preserve"> </v>
      </c>
      <c r="CG14" s="438" t="str">
        <f>'RC Output Item+Section Type'!CG20</f>
        <v xml:space="preserve"> </v>
      </c>
      <c r="CH14" s="438" t="str">
        <f>'RC Output Item+Section Type'!CH20</f>
        <v xml:space="preserve"> </v>
      </c>
      <c r="CI14" s="438" t="str">
        <f>'RC Output Item+Section Type'!CI20</f>
        <v xml:space="preserve"> </v>
      </c>
      <c r="CJ14" s="438" t="str">
        <f>'RC Output Item+Section Type'!CJ20</f>
        <v xml:space="preserve"> </v>
      </c>
      <c r="CK14" s="438" t="str">
        <f>'RC Output Item+Section Type'!CK20</f>
        <v xml:space="preserve"> </v>
      </c>
      <c r="CL14" s="438" t="str">
        <f>'RC Output Item+Section Type'!CL20</f>
        <v xml:space="preserve"> </v>
      </c>
      <c r="CM14" s="438" t="str">
        <f>'RC Output Item+Section Type'!CM20</f>
        <v xml:space="preserve"> </v>
      </c>
      <c r="CN14" s="438" t="str">
        <f>'RC Output Item+Section Type'!CN20</f>
        <v xml:space="preserve"> </v>
      </c>
      <c r="CO14">
        <f>IF('S&amp;L'!B18="", "", 'S&amp;L'!B18)</f>
        <v>4</v>
      </c>
      <c r="CP14">
        <f>IF('S&amp;L'!C18="", "", 'S&amp;L'!C18)</f>
        <v>3</v>
      </c>
      <c r="CQ14">
        <f>IF('S&amp;L'!D18="", "", 'S&amp;L'!D18)</f>
        <v>3</v>
      </c>
      <c r="CR14">
        <f>IF('S&amp;L'!E18="", "", 'S&amp;L'!E18)</f>
        <v>3</v>
      </c>
      <c r="CS14" t="str">
        <f>IF('S&amp;L'!F18="", "", 'S&amp;L'!F18)</f>
        <v/>
      </c>
      <c r="CT14" t="str">
        <f>IF('S&amp;L'!H18="", "", 'S&amp;L'!H18)</f>
        <v/>
      </c>
      <c r="CU14" t="str">
        <f>IF('S&amp;L'!I18="", "", 'S&amp;L'!I18)</f>
        <v/>
      </c>
      <c r="CV14" t="str">
        <f>IF('S&amp;L'!J18="", "", 'S&amp;L'!J18)</f>
        <v/>
      </c>
      <c r="CW14" t="str">
        <f>IF('S&amp;L'!K18="", "", 'S&amp;L'!K18)</f>
        <v/>
      </c>
      <c r="CX14" t="str">
        <f>IF('S&amp;L'!L18="", "", 'S&amp;L'!L18)</f>
        <v/>
      </c>
      <c r="CY14" t="str">
        <f>IF('S&amp;L'!N18="", "", 'S&amp;L'!N18)</f>
        <v/>
      </c>
      <c r="CZ14" t="str">
        <f>IF('S&amp;L'!O18="", "", 'S&amp;L'!O18)</f>
        <v/>
      </c>
      <c r="DA14" t="str">
        <f>IF('S&amp;L'!P18="", "", 'S&amp;L'!P18)</f>
        <v/>
      </c>
      <c r="DB14" t="str">
        <f>IF('S&amp;L'!Q18="", "", 'S&amp;L'!Q18)</f>
        <v/>
      </c>
      <c r="DC14" t="str">
        <f>IF('S&amp;L'!R18="", "", 'S&amp;L'!R18)</f>
        <v/>
      </c>
      <c r="DD14" s="53" t="e">
        <f>IF('Math Scores'!E21="","",'Math Scores'!E21)</f>
        <v>#DIV/0!</v>
      </c>
      <c r="DE14" s="86">
        <f>IF('Cover Sheet'!V17="","",'Cover Sheet'!V17)</f>
        <v>0.44166666666666665</v>
      </c>
      <c r="DF14" s="86" t="str">
        <f>IF('Math Scores'!IE21="", "", 'Math Scores'!IE21)</f>
        <v/>
      </c>
      <c r="DG14" t="str">
        <f>IF('Math by question type'!C18="", "", 'Math by question type'!C18)</f>
        <v/>
      </c>
      <c r="DH14" s="86" t="str">
        <f>IF('Math by question type'!D18="", "", 'Math by question type'!D18)</f>
        <v/>
      </c>
      <c r="DI14" s="86" t="str">
        <f>IF('Math by question type'!E18="", "", 'Math by question type'!E18)</f>
        <v/>
      </c>
      <c r="DJ14" s="86" t="str">
        <f>IF('Math by question type'!F18="", "", 'Math by question type'!F18)</f>
        <v/>
      </c>
      <c r="DK14" s="86" t="str">
        <f>IF('Math by question type'!G18="", "", 'Math by question type'!G18)</f>
        <v/>
      </c>
      <c r="DL14" s="86" t="str">
        <f>IF('Math by question type'!H18="", "", 'Math by question type'!H18)</f>
        <v/>
      </c>
      <c r="DM14" s="86" t="str">
        <f>IF('Math by question type'!I18="", "", 'Math by question type'!I18)</f>
        <v/>
      </c>
      <c r="DN14" s="86" t="str">
        <f>IF('Math by question type'!J18="", "", 'Math by question type'!J18)</f>
        <v/>
      </c>
      <c r="DO14" s="86" t="str">
        <f>IF('Math by question type'!K18="", "", 'Math by question type'!K18)</f>
        <v/>
      </c>
      <c r="DP14" s="86">
        <f>IF('Math by question type'!L18="", "", 'Math by question type'!L18)</f>
        <v>0.33333333333333331</v>
      </c>
      <c r="DQ14" s="86">
        <f>IF('Math by question type'!M18="", "", 'Math by question type'!M18)</f>
        <v>0.63157894736842102</v>
      </c>
      <c r="DR14" s="86">
        <f>IF('Math by question type'!N18="", "", 'Math by question type'!N18)</f>
        <v>0.36956521739130432</v>
      </c>
      <c r="DS14" s="86" t="str">
        <f>IF('Math by question type'!O18="", "", 'Math by question type'!O18)</f>
        <v/>
      </c>
      <c r="DT14" s="86" t="str">
        <f>IF('Math by question type'!P18="", "", 'Math by question type'!P18)</f>
        <v/>
      </c>
      <c r="DU14" s="86" t="str">
        <f>IF('Math by question type'!Q18="", "", 'Math by question type'!Q18)</f>
        <v/>
      </c>
      <c r="DV14" s="86" t="str">
        <f>IF('Math by question type'!R18&lt;&gt;"",'Math by question type'!R18,'Math by question type'!U18)</f>
        <v/>
      </c>
      <c r="DW14" s="86" t="str">
        <f>IF('Math by question type'!S18&lt;&gt;"",'Math by question type'!S18,'Math by question type'!V18)</f>
        <v/>
      </c>
      <c r="DX14" s="86" t="str">
        <f>IF('Math by question type'!T18&lt;&gt;"",'Math by question type'!T18,'Math by question type'!W18)</f>
        <v/>
      </c>
      <c r="DY14" s="86" t="str">
        <f>IF('Math by question type'!X18&lt;&gt;"",'Math by question type'!X18,'Math by question type'!AA18)</f>
        <v/>
      </c>
      <c r="DZ14" s="86" t="str">
        <f>IF('Math by question type'!Y18&lt;&gt;"",'Math by question type'!Y18,'Math by question type'!AB18)</f>
        <v/>
      </c>
      <c r="EA14" s="86" t="str">
        <f>IF('Math by question type'!Z18&lt;&gt;"",'Math by question type'!Z18,'Math by question type'!AC18)</f>
        <v/>
      </c>
      <c r="EB14" s="86" t="str">
        <f>IF('Math Output by domain'!E18="", "", 'Math Output by domain'!E18)</f>
        <v/>
      </c>
      <c r="EC14" s="86" t="str">
        <f>IF('Math Output by domain'!F18="", "", 'Math Output by domain'!F18)</f>
        <v/>
      </c>
      <c r="ED14" s="86" t="str">
        <f>IF('Math Output by domain'!G18="", "", 'Math Output by domain'!G18)</f>
        <v/>
      </c>
      <c r="EE14" s="86" t="str">
        <f>IF('Math Output by domain'!H18="", "", 'Math Output by domain'!H18)</f>
        <v/>
      </c>
      <c r="EF14" s="86" t="str">
        <f>IF('Math Output by domain'!I18="", "", 'Math Output by domain'!I18)</f>
        <v/>
      </c>
      <c r="EG14" s="86" t="str">
        <f>IF('Math Output by domain'!J18="", "", 'Math Output by domain'!J18)</f>
        <v/>
      </c>
      <c r="EH14" s="86" t="str">
        <f>IF('Math Output by domain'!K18="", "", 'Math Output by domain'!K18)</f>
        <v/>
      </c>
      <c r="EI14" s="86" t="str">
        <f>IF('Math Output by domain'!L18="", "", 'Math Output by domain'!L18)</f>
        <v/>
      </c>
      <c r="EJ14" s="86" t="str">
        <f>IF('Math Output by domain'!M18="", "", 'Math Output by domain'!M18)</f>
        <v/>
      </c>
      <c r="EK14" s="86" t="str">
        <f>IF('Math Output by domain'!N18="", "", 'Math Output by domain'!N18)</f>
        <v/>
      </c>
      <c r="EL14" s="86" t="str">
        <f>IF('Math Output by domain'!O18="", "", 'Math Output by domain'!O18)</f>
        <v/>
      </c>
      <c r="EM14" s="86" t="str">
        <f>IF('Math Output by domain'!P18="", "", 'Math Output by domain'!P18)</f>
        <v/>
      </c>
      <c r="EN14" s="86" t="str">
        <f>IF('Math Output by domain'!Q18="", "", 'Math Output by domain'!Q18)</f>
        <v/>
      </c>
      <c r="EO14" s="86" t="str">
        <f>IF('Math Output by domain'!R18="", "", 'Math Output by domain'!R18)</f>
        <v/>
      </c>
      <c r="EP14" s="86" t="str">
        <f>IF('Math Output by domain'!S18="", "", 'Math Output by domain'!S18)</f>
        <v/>
      </c>
      <c r="EQ14" s="86" t="str">
        <f>IF('Math Output by domain'!T18="", "", 'Math Output by domain'!T18)</f>
        <v/>
      </c>
      <c r="ER14" s="86">
        <f>IF('Math Output by domain'!U18="", "", 'Math Output by domain'!U18)</f>
        <v>0.25</v>
      </c>
      <c r="ES14" s="86">
        <f>IF('Math Output by domain'!V18="", "", 'Math Output by domain'!V18)</f>
        <v>0.38461538461538464</v>
      </c>
      <c r="ET14" s="86">
        <f>IF('Math Output by domain'!W18="", "", 'Math Output by domain'!W18)</f>
        <v>0</v>
      </c>
      <c r="EU14" s="86">
        <f>IF('Math Output by domain'!X18="", "", 'Math Output by domain'!X18)</f>
        <v>0.44444444444444442</v>
      </c>
      <c r="EV14" s="86">
        <f>IF('Math Output by domain'!Y18="", "", 'Math Output by domain'!Y18)</f>
        <v>0.65625</v>
      </c>
      <c r="EW14" s="86" t="str">
        <f>IF('Math Output by domain'!Z18="", "", 'Math Output by domain'!Z18)</f>
        <v/>
      </c>
      <c r="EX14" s="86" t="str">
        <f>IF('Math Output by domain'!AA18="", "", 'Math Output by domain'!AA18)</f>
        <v/>
      </c>
      <c r="EY14" s="86" t="str">
        <f>IF('Math Output by domain'!AB18="", "", 'Math Output by domain'!AB18)</f>
        <v/>
      </c>
      <c r="EZ14" s="86" t="str">
        <f>IF('Math Output by domain'!AC18="", "", 'Math Output by domain'!AC18)</f>
        <v/>
      </c>
      <c r="FA14" s="86" t="str">
        <f>IF('Math Output by domain'!AD18&lt;&gt;"", 'Math Output by domain'!AD18, 'Math Output by domain'!AH18)</f>
        <v/>
      </c>
      <c r="FB14" s="86" t="str">
        <f>IF('Math Output by domain'!AE18&lt;&gt;"", 'Math Output by domain'!AE18, 'Math Output by domain'!AI18)</f>
        <v/>
      </c>
      <c r="FC14" s="86" t="str">
        <f>IF('Math Output by domain'!AF18&lt;&gt;"", 'Math Output by domain'!AF18, 'Math Output by domain'!AJ18)</f>
        <v/>
      </c>
      <c r="FD14" s="86" t="str">
        <f>IF('Math Output by domain'!AG18="", "", 'Math Output by domain'!AG18)</f>
        <v/>
      </c>
      <c r="FE14" s="86" t="str">
        <f>IF('Math Output by domain'!AK18="", "", 'Math Output by domain'!AK18)</f>
        <v/>
      </c>
      <c r="FF14" s="86" t="str">
        <f>IF('Math Output by domain'!AL18&lt;&gt;"",  'Math Output by domain'!AL18, 'Math Output by domain'!AQ18)</f>
        <v/>
      </c>
      <c r="FG14" s="86" t="str">
        <f>IF('Math Output by domain'!AM18="", "", 'Math Output by domain'!AM18)</f>
        <v/>
      </c>
      <c r="FH14" s="86" t="str">
        <f>IF('Math Output by domain'!AN18&lt;&gt;"",  'Math Output by domain'!AN18, 'Math Output by domain'!AP18)</f>
        <v/>
      </c>
      <c r="FI14" s="86" t="str">
        <f>IF('Math Output by domain'!AO18="", "", 'Math Output by domain'!AO18)</f>
        <v/>
      </c>
    </row>
    <row r="15" spans="1:165" x14ac:dyDescent="0.2">
      <c r="A15" s="88">
        <f>'Cover Sheet'!A18</f>
        <v>14</v>
      </c>
      <c r="B15" s="88" t="str">
        <f>IF('Cover Sheet'!$AC$13="","",'Cover Sheet'!$AC$13)</f>
        <v>HYDABH02</v>
      </c>
      <c r="C15" s="88" t="str">
        <f>'Cover Sheet'!$AC$1</f>
        <v>Apoorva Namdev</v>
      </c>
      <c r="D15" s="88">
        <f>'Cover Sheet'!$AE$1</f>
        <v>0</v>
      </c>
      <c r="E15" s="88">
        <f>'Cover Sheet'!$AG$1</f>
        <v>0</v>
      </c>
      <c r="F15" s="88">
        <f>'Cover Sheet'!$AI$1</f>
        <v>0</v>
      </c>
      <c r="G15" s="88">
        <f>'Cover Sheet'!$AK$1</f>
        <v>0</v>
      </c>
      <c r="H15" s="88">
        <f>'Cover Sheet'!$AC$3</f>
        <v>115555</v>
      </c>
      <c r="I15" s="88">
        <f>'Cover Sheet'!$AE$3</f>
        <v>0</v>
      </c>
      <c r="J15" s="88">
        <f>'Cover Sheet'!$AG$3</f>
        <v>0</v>
      </c>
      <c r="K15" s="88">
        <f>'Cover Sheet'!$AI$3</f>
        <v>0</v>
      </c>
      <c r="L15" s="88">
        <f>'Cover Sheet'!$AK$3</f>
        <v>0</v>
      </c>
      <c r="M15" s="88">
        <f>'Cover Sheet'!$AC$2</f>
        <v>2014</v>
      </c>
      <c r="N15" s="88">
        <f>'Cover Sheet'!$AE$2</f>
        <v>0</v>
      </c>
      <c r="O15" s="88">
        <f>'Cover Sheet'!$AG$2</f>
        <v>0</v>
      </c>
      <c r="P15" s="88">
        <f>'Cover Sheet'!$AI$2</f>
        <v>0</v>
      </c>
      <c r="Q15" s="88">
        <f>'Cover Sheet'!$AK$2</f>
        <v>0</v>
      </c>
      <c r="R15" s="88" t="str">
        <f>'Cover Sheet'!$AC$5</f>
        <v>Spandana</v>
      </c>
      <c r="S15" s="88" t="str">
        <f>'Cover Sheet'!$AC$6</f>
        <v>4th</v>
      </c>
      <c r="T15" s="88" t="str">
        <f>'Cover Sheet'!$AC$7</f>
        <v>2nd YOI</v>
      </c>
      <c r="U15" s="88" t="str">
        <f>'Cover Sheet'!$AC$8</f>
        <v>Private School 500 - 1000</v>
      </c>
      <c r="V15" s="88">
        <f>'Cover Sheet'!$AC$9</f>
        <v>180</v>
      </c>
      <c r="W15" s="88">
        <f>IF('Cover Sheet'!$AC$10="","",'Cover Sheet'!$AC$10)</f>
        <v>4</v>
      </c>
      <c r="X15" s="219" t="str">
        <f>IF('Cover Sheet'!$Y18="","",'Cover Sheet'!$Y18)</f>
        <v/>
      </c>
      <c r="Y15" s="219" t="str">
        <f>IF('Cover Sheet'!$Z18="","",'Cover Sheet'!$Z18)</f>
        <v/>
      </c>
      <c r="Z15" s="88">
        <f>'Cover Sheet'!$AC$11</f>
        <v>5</v>
      </c>
      <c r="AA15" s="88" t="str">
        <f>IF('Cover Sheet'!$AC$12="", "", 'Cover Sheet'!$AC$12)</f>
        <v>Hyderabad</v>
      </c>
      <c r="AB15" s="88">
        <f>IF('Cover Sheet'!$AC$14="","",'Cover Sheet'!$AC$14)</f>
        <v>115555</v>
      </c>
      <c r="AC15" s="88">
        <f>IF('Cover Sheet'!$AC$15="","",'Cover Sheet'!$AC$15)</f>
        <v>115555</v>
      </c>
      <c r="AD15" s="88">
        <f>IF('Cover Sheet'!$AC$17="","",'Cover Sheet'!$AC$17)</f>
        <v>115555</v>
      </c>
      <c r="AE15" s="88" t="str">
        <f>IF('Cover Sheet'!$AC$4="","",'Cover Sheet'!$AC$4)</f>
        <v>apoorva.namdev2014@teachforindia.org</v>
      </c>
      <c r="AF15" s="88" t="str">
        <f>IF('Cover Sheet'!$AC$20="","",'Cover Sheet'!$AC$20)</f>
        <v>spandana.m@teachforindia.org</v>
      </c>
      <c r="AG15" s="88" t="str">
        <f>IF('Cover Sheet'!$AC$19="","",'Cover Sheet'!$AC$19)</f>
        <v>karthik.rapaka@teachforindia.org</v>
      </c>
      <c r="AH15" s="88" t="str">
        <f>IF('Cover Sheet'!B18="", "", 'English Scores- Leveled papers'!B20)</f>
        <v>Asra</v>
      </c>
      <c r="AI15" s="88" t="str">
        <f>IF('Cover Sheet'!$B18="","",'Cover Sheet'!C18)</f>
        <v>Female</v>
      </c>
      <c r="AJ15" s="88">
        <f>IF('Cover Sheet'!$D18="","",'Cover Sheet'!D18)</f>
        <v>1</v>
      </c>
      <c r="AK15" s="88" t="str">
        <f>IF('Cover Sheet'!E18="","",'Cover Sheet'!E18)</f>
        <v/>
      </c>
      <c r="AL15" s="88" t="str">
        <f>IF('Cover Sheet'!F18="","",'Cover Sheet'!F18)</f>
        <v/>
      </c>
      <c r="AM15" s="88" t="str">
        <f>IF('Cover Sheet'!G18="","",'Cover Sheet'!G18)</f>
        <v/>
      </c>
      <c r="AN15" s="88" t="str">
        <f>IF('Cover Sheet'!H18="","",'Cover Sheet'!H18)</f>
        <v/>
      </c>
      <c r="AO15" s="88" t="str">
        <f>IF('Cover Sheet'!I18="","",'Cover Sheet'!I18)</f>
        <v/>
      </c>
      <c r="AP15" s="88" t="str">
        <f>IF('Cover Sheet'!J18="","",'Cover Sheet'!J18)</f>
        <v/>
      </c>
      <c r="AQ15" s="88">
        <f>IF('Cover Sheet'!K18="","",'Cover Sheet'!K18)</f>
        <v>0.5</v>
      </c>
      <c r="AR15" s="88" t="str">
        <f>IF('Cover Sheet'!L18="","",'Cover Sheet'!L18)</f>
        <v/>
      </c>
      <c r="AS15" s="88">
        <f>IF('Cover Sheet'!M18="","",'Cover Sheet'!M18)</f>
        <v>0.5</v>
      </c>
      <c r="AT15" s="88">
        <f>IF('Cover Sheet'!N18="","",'Cover Sheet'!N18)</f>
        <v>1</v>
      </c>
      <c r="AU15" s="88" t="str">
        <f>IF('Cover Sheet'!O18="","",'Cover Sheet'!O18)</f>
        <v/>
      </c>
      <c r="AV15" s="88" t="str">
        <f>IF('Cover Sheet'!P18="","",'Cover Sheet'!P18)</f>
        <v/>
      </c>
      <c r="AW15" s="88" t="str">
        <f>IF('Cover Sheet'!Q18="","",'Cover Sheet'!Q18)</f>
        <v/>
      </c>
      <c r="AX15" s="88">
        <f>IF('Cover Sheet'!R18="","",'Cover Sheet'!R18)</f>
        <v>3.1433333333333331</v>
      </c>
      <c r="AY15" s="88" t="str">
        <f>IF('Cover Sheet'!S18="","",'Cover Sheet'!S18)</f>
        <v/>
      </c>
      <c r="AZ15" s="535">
        <f>IF('Cover Sheet'!T18="","",'Cover Sheet'!T18)</f>
        <v>0.06</v>
      </c>
      <c r="BA15" s="535">
        <f>IF('Cover Sheet'!U18="","",'Cover Sheet'!U18)</f>
        <v>0.4</v>
      </c>
      <c r="BB15" s="535">
        <f>IF('Cover Sheet'!V18="","",'Cover Sheet'!V18)</f>
        <v>0.41666666666666669</v>
      </c>
      <c r="BC15" s="535">
        <f>IF('Cover Sheet'!W18="","",'Cover Sheet'!W18)</f>
        <v>1.6666666666666663E-2</v>
      </c>
      <c r="BD15" s="535" t="str">
        <f>IF('Cover Sheet'!X18="","",'Cover Sheet'!X18)</f>
        <v/>
      </c>
      <c r="BE15" s="142">
        <f>'RC Mastery Check+Question type'!I18</f>
        <v>0.8</v>
      </c>
      <c r="BF15" s="142">
        <f>'RC Mastery Check+Question type'!J18</f>
        <v>0.6</v>
      </c>
      <c r="BG15" s="142" t="str">
        <f>'RC Mastery Check+Question type'!K18</f>
        <v/>
      </c>
      <c r="BH15" s="406" t="str">
        <f>IF('RC Mastery Check+Question type'!DR18="", "", 'RC Mastery Check+Question type'!DR18)</f>
        <v/>
      </c>
      <c r="BI15" s="406" t="str">
        <f>IF('RC Mastery Check+Question type'!EJ18="", "", 'RC Mastery Check+Question type'!EJ18)</f>
        <v/>
      </c>
      <c r="BJ15" s="406" t="str">
        <f>IF('RC Mastery Check+Question type'!EZ18="", "", 'RC Mastery Check+Question type'!EZ18)</f>
        <v/>
      </c>
      <c r="BK15" t="str">
        <f>'RF tracking'!C18</f>
        <v/>
      </c>
      <c r="BL15" t="str">
        <f>'RF tracking'!D18</f>
        <v/>
      </c>
      <c r="BM15" t="str">
        <f>'RF tracking'!X18</f>
        <v/>
      </c>
      <c r="BN15" t="str">
        <f>'RF tracking'!Y18</f>
        <v/>
      </c>
      <c r="BO15" s="53" t="str">
        <f>IF('RF tracking'!AQ18="", "", 'RF tracking'!AQ18)</f>
        <v/>
      </c>
      <c r="BP15" s="53" t="str">
        <f>'RC Mastery Check+Question type'!L18</f>
        <v/>
      </c>
      <c r="BQ15" s="53" t="str">
        <f>'RC Mastery Check+Question type'!M18</f>
        <v/>
      </c>
      <c r="BR15" s="53" t="str">
        <f>'RC Mastery Check+Question type'!N18</f>
        <v/>
      </c>
      <c r="BS15" s="53">
        <f>'RC Mastery Check+Question type'!O18</f>
        <v>0.8</v>
      </c>
      <c r="BT15" s="53">
        <f>'RC Mastery Check+Question type'!P18</f>
        <v>0.6</v>
      </c>
      <c r="BU15" s="53" t="str">
        <f>'RC Mastery Check+Question type'!Q18</f>
        <v/>
      </c>
      <c r="BV15" s="53" t="str">
        <f>'RC Mastery Check+Question type'!R18</f>
        <v/>
      </c>
      <c r="BW15" s="53" t="str">
        <f>'RC Mastery Check+Question type'!S18</f>
        <v/>
      </c>
      <c r="BX15" s="53" t="str">
        <f>'RC Mastery Check+Question type'!T18</f>
        <v/>
      </c>
      <c r="BY15" s="53" t="str">
        <f>'RC Mastery Check+Question type'!U18</f>
        <v/>
      </c>
      <c r="BZ15" s="53" t="str">
        <f>'RC Mastery Check+Question type'!V18</f>
        <v/>
      </c>
      <c r="CA15" s="53" t="str">
        <f>'RC Mastery Check+Question type'!W18</f>
        <v/>
      </c>
      <c r="CB15" s="53" t="str">
        <f>'RC Mastery Check+Question type'!X18</f>
        <v/>
      </c>
      <c r="CC15" s="438" t="str">
        <f>'RC Output Item+Section Type'!CC21</f>
        <v xml:space="preserve"> </v>
      </c>
      <c r="CD15" s="438" t="str">
        <f>'RC Output Item+Section Type'!CD21</f>
        <v xml:space="preserve"> </v>
      </c>
      <c r="CE15" s="438" t="str">
        <f>'RC Output Item+Section Type'!CE21</f>
        <v xml:space="preserve"> </v>
      </c>
      <c r="CF15" s="438" t="str">
        <f>'RC Output Item+Section Type'!CF21</f>
        <v xml:space="preserve"> </v>
      </c>
      <c r="CG15" s="438" t="str">
        <f>'RC Output Item+Section Type'!CG21</f>
        <v xml:space="preserve"> </v>
      </c>
      <c r="CH15" s="438" t="str">
        <f>'RC Output Item+Section Type'!CH21</f>
        <v xml:space="preserve"> </v>
      </c>
      <c r="CI15" s="438" t="str">
        <f>'RC Output Item+Section Type'!CI21</f>
        <v xml:space="preserve"> </v>
      </c>
      <c r="CJ15" s="438" t="str">
        <f>'RC Output Item+Section Type'!CJ21</f>
        <v xml:space="preserve"> </v>
      </c>
      <c r="CK15" s="438" t="str">
        <f>'RC Output Item+Section Type'!CK21</f>
        <v xml:space="preserve"> </v>
      </c>
      <c r="CL15" s="438" t="str">
        <f>'RC Output Item+Section Type'!CL21</f>
        <v xml:space="preserve"> </v>
      </c>
      <c r="CM15" s="438" t="str">
        <f>'RC Output Item+Section Type'!CM21</f>
        <v xml:space="preserve"> </v>
      </c>
      <c r="CN15" s="438" t="str">
        <f>'RC Output Item+Section Type'!CN21</f>
        <v xml:space="preserve"> </v>
      </c>
      <c r="CO15" t="str">
        <f>IF('S&amp;L'!B19="", "", 'S&amp;L'!B19)</f>
        <v/>
      </c>
      <c r="CP15" t="str">
        <f>IF('S&amp;L'!C19="", "", 'S&amp;L'!C19)</f>
        <v/>
      </c>
      <c r="CQ15" t="str">
        <f>IF('S&amp;L'!D19="", "", 'S&amp;L'!D19)</f>
        <v/>
      </c>
      <c r="CR15" t="str">
        <f>IF('S&amp;L'!E19="", "", 'S&amp;L'!E19)</f>
        <v/>
      </c>
      <c r="CS15" t="str">
        <f>IF('S&amp;L'!F19="", "", 'S&amp;L'!F19)</f>
        <v/>
      </c>
      <c r="CT15" t="str">
        <f>IF('S&amp;L'!H19="", "", 'S&amp;L'!H19)</f>
        <v/>
      </c>
      <c r="CU15" t="str">
        <f>IF('S&amp;L'!I19="", "", 'S&amp;L'!I19)</f>
        <v/>
      </c>
      <c r="CV15" t="str">
        <f>IF('S&amp;L'!J19="", "", 'S&amp;L'!J19)</f>
        <v/>
      </c>
      <c r="CW15" t="str">
        <f>IF('S&amp;L'!K19="", "", 'S&amp;L'!K19)</f>
        <v/>
      </c>
      <c r="CX15" t="str">
        <f>IF('S&amp;L'!L19="", "", 'S&amp;L'!L19)</f>
        <v/>
      </c>
      <c r="CY15" t="str">
        <f>IF('S&amp;L'!N19="", "", 'S&amp;L'!N19)</f>
        <v/>
      </c>
      <c r="CZ15" t="str">
        <f>IF('S&amp;L'!O19="", "", 'S&amp;L'!O19)</f>
        <v/>
      </c>
      <c r="DA15" t="str">
        <f>IF('S&amp;L'!P19="", "", 'S&amp;L'!P19)</f>
        <v/>
      </c>
      <c r="DB15" t="str">
        <f>IF('S&amp;L'!Q19="", "", 'S&amp;L'!Q19)</f>
        <v/>
      </c>
      <c r="DC15" t="str">
        <f>IF('S&amp;L'!R19="", "", 'S&amp;L'!R19)</f>
        <v/>
      </c>
      <c r="DD15" s="53" t="e">
        <f>IF('Math Scores'!E22="","",'Math Scores'!E22)</f>
        <v>#DIV/0!</v>
      </c>
      <c r="DE15" s="86">
        <f>IF('Cover Sheet'!V18="","",'Cover Sheet'!V18)</f>
        <v>0.41666666666666669</v>
      </c>
      <c r="DF15" s="86" t="str">
        <f>IF('Math Scores'!IE22="", "", 'Math Scores'!IE22)</f>
        <v/>
      </c>
      <c r="DG15" t="str">
        <f>IF('Math by question type'!C19="", "", 'Math by question type'!C19)</f>
        <v/>
      </c>
      <c r="DH15" s="86" t="str">
        <f>IF('Math by question type'!D19="", "", 'Math by question type'!D19)</f>
        <v/>
      </c>
      <c r="DI15" s="86" t="str">
        <f>IF('Math by question type'!E19="", "", 'Math by question type'!E19)</f>
        <v/>
      </c>
      <c r="DJ15" s="86" t="str">
        <f>IF('Math by question type'!F19="", "", 'Math by question type'!F19)</f>
        <v/>
      </c>
      <c r="DK15" s="86" t="str">
        <f>IF('Math by question type'!G19="", "", 'Math by question type'!G19)</f>
        <v/>
      </c>
      <c r="DL15" s="86" t="str">
        <f>IF('Math by question type'!H19="", "", 'Math by question type'!H19)</f>
        <v/>
      </c>
      <c r="DM15" s="86" t="str">
        <f>IF('Math by question type'!I19="", "", 'Math by question type'!I19)</f>
        <v/>
      </c>
      <c r="DN15" s="86" t="str">
        <f>IF('Math by question type'!J19="", "", 'Math by question type'!J19)</f>
        <v/>
      </c>
      <c r="DO15" s="86" t="str">
        <f>IF('Math by question type'!K19="", "", 'Math by question type'!K19)</f>
        <v/>
      </c>
      <c r="DP15" s="86">
        <f>IF('Math by question type'!L19="", "", 'Math by question type'!L19)</f>
        <v>0.19444444444444445</v>
      </c>
      <c r="DQ15" s="86">
        <f>IF('Math by question type'!M19="", "", 'Math by question type'!M19)</f>
        <v>0.60526315789473684</v>
      </c>
      <c r="DR15" s="86">
        <f>IF('Math by question type'!N19="", "", 'Math by question type'!N19)</f>
        <v>0.43478260869565216</v>
      </c>
      <c r="DS15" s="86" t="str">
        <f>IF('Math by question type'!O19="", "", 'Math by question type'!O19)</f>
        <v/>
      </c>
      <c r="DT15" s="86" t="str">
        <f>IF('Math by question type'!P19="", "", 'Math by question type'!P19)</f>
        <v/>
      </c>
      <c r="DU15" s="86" t="str">
        <f>IF('Math by question type'!Q19="", "", 'Math by question type'!Q19)</f>
        <v/>
      </c>
      <c r="DV15" s="86" t="str">
        <f>IF('Math by question type'!R19&lt;&gt;"",'Math by question type'!R19,'Math by question type'!U19)</f>
        <v/>
      </c>
      <c r="DW15" s="86" t="str">
        <f>IF('Math by question type'!S19&lt;&gt;"",'Math by question type'!S19,'Math by question type'!V19)</f>
        <v/>
      </c>
      <c r="DX15" s="86" t="str">
        <f>IF('Math by question type'!T19&lt;&gt;"",'Math by question type'!T19,'Math by question type'!W19)</f>
        <v/>
      </c>
      <c r="DY15" s="86" t="str">
        <f>IF('Math by question type'!X19&lt;&gt;"",'Math by question type'!X19,'Math by question type'!AA19)</f>
        <v/>
      </c>
      <c r="DZ15" s="86" t="str">
        <f>IF('Math by question type'!Y19&lt;&gt;"",'Math by question type'!Y19,'Math by question type'!AB19)</f>
        <v/>
      </c>
      <c r="EA15" s="86" t="str">
        <f>IF('Math by question type'!Z19&lt;&gt;"",'Math by question type'!Z19,'Math by question type'!AC19)</f>
        <v/>
      </c>
      <c r="EB15" s="86" t="str">
        <f>IF('Math Output by domain'!E19="", "", 'Math Output by domain'!E19)</f>
        <v/>
      </c>
      <c r="EC15" s="86" t="str">
        <f>IF('Math Output by domain'!F19="", "", 'Math Output by domain'!F19)</f>
        <v/>
      </c>
      <c r="ED15" s="86" t="str">
        <f>IF('Math Output by domain'!G19="", "", 'Math Output by domain'!G19)</f>
        <v/>
      </c>
      <c r="EE15" s="86" t="str">
        <f>IF('Math Output by domain'!H19="", "", 'Math Output by domain'!H19)</f>
        <v/>
      </c>
      <c r="EF15" s="86" t="str">
        <f>IF('Math Output by domain'!I19="", "", 'Math Output by domain'!I19)</f>
        <v/>
      </c>
      <c r="EG15" s="86" t="str">
        <f>IF('Math Output by domain'!J19="", "", 'Math Output by domain'!J19)</f>
        <v/>
      </c>
      <c r="EH15" s="86" t="str">
        <f>IF('Math Output by domain'!K19="", "", 'Math Output by domain'!K19)</f>
        <v/>
      </c>
      <c r="EI15" s="86" t="str">
        <f>IF('Math Output by domain'!L19="", "", 'Math Output by domain'!L19)</f>
        <v/>
      </c>
      <c r="EJ15" s="86" t="str">
        <f>IF('Math Output by domain'!M19="", "", 'Math Output by domain'!M19)</f>
        <v/>
      </c>
      <c r="EK15" s="86" t="str">
        <f>IF('Math Output by domain'!N19="", "", 'Math Output by domain'!N19)</f>
        <v/>
      </c>
      <c r="EL15" s="86" t="str">
        <f>IF('Math Output by domain'!O19="", "", 'Math Output by domain'!O19)</f>
        <v/>
      </c>
      <c r="EM15" s="86" t="str">
        <f>IF('Math Output by domain'!P19="", "", 'Math Output by domain'!P19)</f>
        <v/>
      </c>
      <c r="EN15" s="86" t="str">
        <f>IF('Math Output by domain'!Q19="", "", 'Math Output by domain'!Q19)</f>
        <v/>
      </c>
      <c r="EO15" s="86" t="str">
        <f>IF('Math Output by domain'!R19="", "", 'Math Output by domain'!R19)</f>
        <v/>
      </c>
      <c r="EP15" s="86" t="str">
        <f>IF('Math Output by domain'!S19="", "", 'Math Output by domain'!S19)</f>
        <v/>
      </c>
      <c r="EQ15" s="86" t="str">
        <f>IF('Math Output by domain'!T19="", "", 'Math Output by domain'!T19)</f>
        <v/>
      </c>
      <c r="ER15" s="86">
        <f>IF('Math Output by domain'!U19="", "", 'Math Output by domain'!U19)</f>
        <v>0.375</v>
      </c>
      <c r="ES15" s="86">
        <f>IF('Math Output by domain'!V19="", "", 'Math Output by domain'!V19)</f>
        <v>0.34615384615384615</v>
      </c>
      <c r="ET15" s="86">
        <f>IF('Math Output by domain'!W19="", "", 'Math Output by domain'!W19)</f>
        <v>0</v>
      </c>
      <c r="EU15" s="86">
        <f>IF('Math Output by domain'!X19="", "", 'Math Output by domain'!X19)</f>
        <v>0.22222222222222221</v>
      </c>
      <c r="EV15" s="86">
        <f>IF('Math Output by domain'!Y19="", "", 'Math Output by domain'!Y19)</f>
        <v>0.6875</v>
      </c>
      <c r="EW15" s="86" t="str">
        <f>IF('Math Output by domain'!Z19="", "", 'Math Output by domain'!Z19)</f>
        <v/>
      </c>
      <c r="EX15" s="86" t="str">
        <f>IF('Math Output by domain'!AA19="", "", 'Math Output by domain'!AA19)</f>
        <v/>
      </c>
      <c r="EY15" s="86" t="str">
        <f>IF('Math Output by domain'!AB19="", "", 'Math Output by domain'!AB19)</f>
        <v/>
      </c>
      <c r="EZ15" s="86" t="str">
        <f>IF('Math Output by domain'!AC19="", "", 'Math Output by domain'!AC19)</f>
        <v/>
      </c>
      <c r="FA15" s="86" t="str">
        <f>IF('Math Output by domain'!AD19&lt;&gt;"", 'Math Output by domain'!AD19, 'Math Output by domain'!AH19)</f>
        <v/>
      </c>
      <c r="FB15" s="86" t="str">
        <f>IF('Math Output by domain'!AE19&lt;&gt;"", 'Math Output by domain'!AE19, 'Math Output by domain'!AI19)</f>
        <v/>
      </c>
      <c r="FC15" s="86" t="str">
        <f>IF('Math Output by domain'!AF19&lt;&gt;"", 'Math Output by domain'!AF19, 'Math Output by domain'!AJ19)</f>
        <v/>
      </c>
      <c r="FD15" s="86" t="str">
        <f>IF('Math Output by domain'!AG19="", "", 'Math Output by domain'!AG19)</f>
        <v/>
      </c>
      <c r="FE15" s="86" t="str">
        <f>IF('Math Output by domain'!AK19="", "", 'Math Output by domain'!AK19)</f>
        <v/>
      </c>
      <c r="FF15" s="86" t="str">
        <f>IF('Math Output by domain'!AL19&lt;&gt;"",  'Math Output by domain'!AL19, 'Math Output by domain'!AQ19)</f>
        <v/>
      </c>
      <c r="FG15" s="86" t="str">
        <f>IF('Math Output by domain'!AM19="", "", 'Math Output by domain'!AM19)</f>
        <v/>
      </c>
      <c r="FH15" s="86" t="str">
        <f>IF('Math Output by domain'!AN19&lt;&gt;"",  'Math Output by domain'!AN19, 'Math Output by domain'!AP19)</f>
        <v/>
      </c>
      <c r="FI15" s="86" t="str">
        <f>IF('Math Output by domain'!AO19="", "", 'Math Output by domain'!AO19)</f>
        <v/>
      </c>
    </row>
    <row r="16" spans="1:165" x14ac:dyDescent="0.2">
      <c r="A16" s="88">
        <f>'Cover Sheet'!A19</f>
        <v>15</v>
      </c>
      <c r="B16" s="88" t="str">
        <f>IF('Cover Sheet'!$AC$13="","",'Cover Sheet'!$AC$13)</f>
        <v>HYDABH02</v>
      </c>
      <c r="C16" s="88" t="str">
        <f>'Cover Sheet'!$AC$1</f>
        <v>Apoorva Namdev</v>
      </c>
      <c r="D16" s="88">
        <f>'Cover Sheet'!$AE$1</f>
        <v>0</v>
      </c>
      <c r="E16" s="88">
        <f>'Cover Sheet'!$AG$1</f>
        <v>0</v>
      </c>
      <c r="F16" s="88">
        <f>'Cover Sheet'!$AI$1</f>
        <v>0</v>
      </c>
      <c r="G16" s="88">
        <f>'Cover Sheet'!$AK$1</f>
        <v>0</v>
      </c>
      <c r="H16" s="88">
        <f>'Cover Sheet'!$AC$3</f>
        <v>115555</v>
      </c>
      <c r="I16" s="88">
        <f>'Cover Sheet'!$AE$3</f>
        <v>0</v>
      </c>
      <c r="J16" s="88">
        <f>'Cover Sheet'!$AG$3</f>
        <v>0</v>
      </c>
      <c r="K16" s="88">
        <f>'Cover Sheet'!$AI$3</f>
        <v>0</v>
      </c>
      <c r="L16" s="88">
        <f>'Cover Sheet'!$AK$3</f>
        <v>0</v>
      </c>
      <c r="M16" s="88">
        <f>'Cover Sheet'!$AC$2</f>
        <v>2014</v>
      </c>
      <c r="N16" s="88">
        <f>'Cover Sheet'!$AE$2</f>
        <v>0</v>
      </c>
      <c r="O16" s="88">
        <f>'Cover Sheet'!$AG$2</f>
        <v>0</v>
      </c>
      <c r="P16" s="88">
        <f>'Cover Sheet'!$AI$2</f>
        <v>0</v>
      </c>
      <c r="Q16" s="88">
        <f>'Cover Sheet'!$AK$2</f>
        <v>0</v>
      </c>
      <c r="R16" s="88" t="str">
        <f>'Cover Sheet'!$AC$5</f>
        <v>Spandana</v>
      </c>
      <c r="S16" s="88" t="str">
        <f>'Cover Sheet'!$AC$6</f>
        <v>4th</v>
      </c>
      <c r="T16" s="88" t="str">
        <f>'Cover Sheet'!$AC$7</f>
        <v>2nd YOI</v>
      </c>
      <c r="U16" s="88" t="str">
        <f>'Cover Sheet'!$AC$8</f>
        <v>Private School 500 - 1000</v>
      </c>
      <c r="V16" s="88">
        <f>'Cover Sheet'!$AC$9</f>
        <v>180</v>
      </c>
      <c r="W16" s="88">
        <f>IF('Cover Sheet'!$AC$10="","",'Cover Sheet'!$AC$10)</f>
        <v>4</v>
      </c>
      <c r="X16" s="219" t="str">
        <f>IF('Cover Sheet'!$Y19="","",'Cover Sheet'!$Y19)</f>
        <v/>
      </c>
      <c r="Y16" s="219" t="str">
        <f>IF('Cover Sheet'!$Z19="","",'Cover Sheet'!$Z19)</f>
        <v/>
      </c>
      <c r="Z16" s="88">
        <f>'Cover Sheet'!$AC$11</f>
        <v>5</v>
      </c>
      <c r="AA16" s="88" t="str">
        <f>IF('Cover Sheet'!$AC$12="", "", 'Cover Sheet'!$AC$12)</f>
        <v>Hyderabad</v>
      </c>
      <c r="AB16" s="88">
        <f>IF('Cover Sheet'!$AC$14="","",'Cover Sheet'!$AC$14)</f>
        <v>115555</v>
      </c>
      <c r="AC16" s="88">
        <f>IF('Cover Sheet'!$AC$15="","",'Cover Sheet'!$AC$15)</f>
        <v>115555</v>
      </c>
      <c r="AD16" s="88">
        <f>IF('Cover Sheet'!$AC$17="","",'Cover Sheet'!$AC$17)</f>
        <v>115555</v>
      </c>
      <c r="AE16" s="88" t="str">
        <f>IF('Cover Sheet'!$AC$4="","",'Cover Sheet'!$AC$4)</f>
        <v>apoorva.namdev2014@teachforindia.org</v>
      </c>
      <c r="AF16" s="88" t="str">
        <f>IF('Cover Sheet'!$AC$20="","",'Cover Sheet'!$AC$20)</f>
        <v>spandana.m@teachforindia.org</v>
      </c>
      <c r="AG16" s="88" t="str">
        <f>IF('Cover Sheet'!$AC$19="","",'Cover Sheet'!$AC$19)</f>
        <v>karthik.rapaka@teachforindia.org</v>
      </c>
      <c r="AH16" s="88" t="str">
        <f>IF('Cover Sheet'!B19="", "", 'English Scores- Leveled papers'!B21)</f>
        <v>Siddiqua fatima</v>
      </c>
      <c r="AI16" s="88" t="str">
        <f>IF('Cover Sheet'!$B19="","",'Cover Sheet'!C19)</f>
        <v>Female</v>
      </c>
      <c r="AJ16" s="88">
        <f>IF('Cover Sheet'!$D19="","",'Cover Sheet'!D19)</f>
        <v>2</v>
      </c>
      <c r="AK16" s="88" t="str">
        <f>IF('Cover Sheet'!E19="","",'Cover Sheet'!E19)</f>
        <v/>
      </c>
      <c r="AL16" s="88" t="str">
        <f>IF('Cover Sheet'!F19="","",'Cover Sheet'!F19)</f>
        <v/>
      </c>
      <c r="AM16" s="88">
        <f>IF('Cover Sheet'!G19="","",'Cover Sheet'!G19)</f>
        <v>-0.5</v>
      </c>
      <c r="AN16" s="88">
        <f>IF('Cover Sheet'!H19="","",'Cover Sheet'!H19)</f>
        <v>0.2</v>
      </c>
      <c r="AO16" s="88">
        <f>IF('Cover Sheet'!I19="","",'Cover Sheet'!I19)</f>
        <v>0.5</v>
      </c>
      <c r="AP16" s="88" t="str">
        <f>IF('Cover Sheet'!J19="","",'Cover Sheet'!J19)</f>
        <v/>
      </c>
      <c r="AQ16" s="88">
        <f>IF('Cover Sheet'!K19="","",'Cover Sheet'!K19)</f>
        <v>1</v>
      </c>
      <c r="AR16" s="88" t="str">
        <f>IF('Cover Sheet'!L19="","",'Cover Sheet'!L19)</f>
        <v/>
      </c>
      <c r="AS16" s="88">
        <f>IF('Cover Sheet'!M19="","",'Cover Sheet'!M19)</f>
        <v>0</v>
      </c>
      <c r="AT16" s="88">
        <f>IF('Cover Sheet'!N19="","",'Cover Sheet'!N19)</f>
        <v>1</v>
      </c>
      <c r="AU16" s="88" t="str">
        <f>IF('Cover Sheet'!O19="","",'Cover Sheet'!O19)</f>
        <v/>
      </c>
      <c r="AV16" s="88">
        <f>IF('Cover Sheet'!P19="","",'Cover Sheet'!P19)</f>
        <v>1.2</v>
      </c>
      <c r="AW16" s="88" t="str">
        <f>IF('Cover Sheet'!Q19="","",'Cover Sheet'!Q19)</f>
        <v/>
      </c>
      <c r="AX16" s="88">
        <f>IF('Cover Sheet'!R19="","",'Cover Sheet'!R19)</f>
        <v>2.9016666666666668</v>
      </c>
      <c r="AY16" s="88" t="str">
        <f>IF('Cover Sheet'!S19="","",'Cover Sheet'!S19)</f>
        <v/>
      </c>
      <c r="AZ16" s="535">
        <f>IF('Cover Sheet'!T19="","",'Cover Sheet'!T19)</f>
        <v>0.02</v>
      </c>
      <c r="BA16" s="535">
        <f>IF('Cover Sheet'!U19="","",'Cover Sheet'!U19)</f>
        <v>0.16666666666666666</v>
      </c>
      <c r="BB16" s="535">
        <f>IF('Cover Sheet'!V19="","",'Cover Sheet'!V19)</f>
        <v>0.35</v>
      </c>
      <c r="BC16" s="535">
        <f>IF('Cover Sheet'!W19="","",'Cover Sheet'!W19)</f>
        <v>0.18333333333333332</v>
      </c>
      <c r="BD16" s="535" t="str">
        <f>IF('Cover Sheet'!X19="","",'Cover Sheet'!X19)</f>
        <v/>
      </c>
      <c r="BE16" s="142">
        <f>'RC Mastery Check+Question type'!I19</f>
        <v>0.9</v>
      </c>
      <c r="BF16" s="142">
        <f>'RC Mastery Check+Question type'!J19</f>
        <v>0.6</v>
      </c>
      <c r="BG16" s="142" t="str">
        <f>'RC Mastery Check+Question type'!K19</f>
        <v/>
      </c>
      <c r="BH16" s="406" t="str">
        <f>IF('RC Mastery Check+Question type'!DR19="", "", 'RC Mastery Check+Question type'!DR19)</f>
        <v/>
      </c>
      <c r="BI16" s="406" t="str">
        <f>IF('RC Mastery Check+Question type'!EJ19="", "", 'RC Mastery Check+Question type'!EJ19)</f>
        <v/>
      </c>
      <c r="BJ16" s="406" t="str">
        <f>IF('RC Mastery Check+Question type'!EZ19="", "", 'RC Mastery Check+Question type'!EZ19)</f>
        <v/>
      </c>
      <c r="BK16" t="str">
        <f>'RF tracking'!C19</f>
        <v/>
      </c>
      <c r="BL16" t="str">
        <f>'RF tracking'!D19</f>
        <v/>
      </c>
      <c r="BM16" t="str">
        <f>'RF tracking'!X19</f>
        <v/>
      </c>
      <c r="BN16" t="str">
        <f>'RF tracking'!Y19</f>
        <v/>
      </c>
      <c r="BO16" s="53" t="str">
        <f>IF('RF tracking'!AQ19="", "", 'RF tracking'!AQ19)</f>
        <v/>
      </c>
      <c r="BP16" s="53" t="str">
        <f>'RC Mastery Check+Question type'!L19</f>
        <v/>
      </c>
      <c r="BQ16" s="53" t="str">
        <f>'RC Mastery Check+Question type'!M19</f>
        <v/>
      </c>
      <c r="BR16" s="53" t="str">
        <f>'RC Mastery Check+Question type'!N19</f>
        <v/>
      </c>
      <c r="BS16" s="53">
        <f>'RC Mastery Check+Question type'!O19</f>
        <v>0.9</v>
      </c>
      <c r="BT16" s="53">
        <f>'RC Mastery Check+Question type'!P19</f>
        <v>0.6</v>
      </c>
      <c r="BU16" s="53" t="str">
        <f>'RC Mastery Check+Question type'!Q19</f>
        <v/>
      </c>
      <c r="BV16" s="53" t="str">
        <f>'RC Mastery Check+Question type'!R19</f>
        <v/>
      </c>
      <c r="BW16" s="53" t="str">
        <f>'RC Mastery Check+Question type'!S19</f>
        <v/>
      </c>
      <c r="BX16" s="53" t="str">
        <f>'RC Mastery Check+Question type'!T19</f>
        <v/>
      </c>
      <c r="BY16" s="53" t="str">
        <f>'RC Mastery Check+Question type'!U19</f>
        <v/>
      </c>
      <c r="BZ16" s="53" t="str">
        <f>'RC Mastery Check+Question type'!V19</f>
        <v/>
      </c>
      <c r="CA16" s="53" t="str">
        <f>'RC Mastery Check+Question type'!W19</f>
        <v/>
      </c>
      <c r="CB16" s="53" t="str">
        <f>'RC Mastery Check+Question type'!X19</f>
        <v/>
      </c>
      <c r="CC16" s="438" t="str">
        <f>'RC Output Item+Section Type'!CC22</f>
        <v xml:space="preserve"> </v>
      </c>
      <c r="CD16" s="438" t="str">
        <f>'RC Output Item+Section Type'!CD22</f>
        <v xml:space="preserve"> </v>
      </c>
      <c r="CE16" s="438" t="str">
        <f>'RC Output Item+Section Type'!CE22</f>
        <v xml:space="preserve"> </v>
      </c>
      <c r="CF16" s="438" t="str">
        <f>'RC Output Item+Section Type'!CF22</f>
        <v xml:space="preserve"> </v>
      </c>
      <c r="CG16" s="438" t="str">
        <f>'RC Output Item+Section Type'!CG22</f>
        <v xml:space="preserve"> </v>
      </c>
      <c r="CH16" s="438" t="str">
        <f>'RC Output Item+Section Type'!CH22</f>
        <v xml:space="preserve"> </v>
      </c>
      <c r="CI16" s="438" t="str">
        <f>'RC Output Item+Section Type'!CI22</f>
        <v xml:space="preserve"> </v>
      </c>
      <c r="CJ16" s="438" t="str">
        <f>'RC Output Item+Section Type'!CJ22</f>
        <v xml:space="preserve"> </v>
      </c>
      <c r="CK16" s="438" t="str">
        <f>'RC Output Item+Section Type'!CK22</f>
        <v xml:space="preserve"> </v>
      </c>
      <c r="CL16" s="438" t="str">
        <f>'RC Output Item+Section Type'!CL22</f>
        <v xml:space="preserve"> </v>
      </c>
      <c r="CM16" s="438" t="str">
        <f>'RC Output Item+Section Type'!CM22</f>
        <v xml:space="preserve"> </v>
      </c>
      <c r="CN16" s="438" t="str">
        <f>'RC Output Item+Section Type'!CN22</f>
        <v xml:space="preserve"> </v>
      </c>
      <c r="CO16" t="str">
        <f>IF('S&amp;L'!B20="", "", 'S&amp;L'!B20)</f>
        <v/>
      </c>
      <c r="CP16" t="str">
        <f>IF('S&amp;L'!C20="", "", 'S&amp;L'!C20)</f>
        <v/>
      </c>
      <c r="CQ16" t="str">
        <f>IF('S&amp;L'!D20="", "", 'S&amp;L'!D20)</f>
        <v/>
      </c>
      <c r="CR16" t="str">
        <f>IF('S&amp;L'!E20="", "", 'S&amp;L'!E20)</f>
        <v/>
      </c>
      <c r="CS16" t="str">
        <f>IF('S&amp;L'!F20="", "", 'S&amp;L'!F20)</f>
        <v/>
      </c>
      <c r="CT16" t="str">
        <f>IF('S&amp;L'!H20="", "", 'S&amp;L'!H20)</f>
        <v/>
      </c>
      <c r="CU16" t="str">
        <f>IF('S&amp;L'!I20="", "", 'S&amp;L'!I20)</f>
        <v/>
      </c>
      <c r="CV16" t="str">
        <f>IF('S&amp;L'!J20="", "", 'S&amp;L'!J20)</f>
        <v/>
      </c>
      <c r="CW16" t="str">
        <f>IF('S&amp;L'!K20="", "", 'S&amp;L'!K20)</f>
        <v/>
      </c>
      <c r="CX16" t="str">
        <f>IF('S&amp;L'!L20="", "", 'S&amp;L'!L20)</f>
        <v/>
      </c>
      <c r="CY16" t="str">
        <f>IF('S&amp;L'!N20="", "", 'S&amp;L'!N20)</f>
        <v/>
      </c>
      <c r="CZ16" t="str">
        <f>IF('S&amp;L'!O20="", "", 'S&amp;L'!O20)</f>
        <v/>
      </c>
      <c r="DA16" t="str">
        <f>IF('S&amp;L'!P20="", "", 'S&amp;L'!P20)</f>
        <v/>
      </c>
      <c r="DB16" t="str">
        <f>IF('S&amp;L'!Q20="", "", 'S&amp;L'!Q20)</f>
        <v/>
      </c>
      <c r="DC16" t="str">
        <f>IF('S&amp;L'!R20="", "", 'S&amp;L'!R20)</f>
        <v/>
      </c>
      <c r="DD16" s="53" t="e">
        <f>IF('Math Scores'!E23="","",'Math Scores'!E23)</f>
        <v>#DIV/0!</v>
      </c>
      <c r="DE16" s="86">
        <f>IF('Cover Sheet'!V19="","",'Cover Sheet'!V19)</f>
        <v>0.35</v>
      </c>
      <c r="DF16" s="86" t="str">
        <f>IF('Math Scores'!IE23="", "", 'Math Scores'!IE23)</f>
        <v/>
      </c>
      <c r="DG16" t="str">
        <f>IF('Math by question type'!C20="", "", 'Math by question type'!C20)</f>
        <v/>
      </c>
      <c r="DH16" s="86" t="str">
        <f>IF('Math by question type'!D20="", "", 'Math by question type'!D20)</f>
        <v/>
      </c>
      <c r="DI16" s="86" t="str">
        <f>IF('Math by question type'!E20="", "", 'Math by question type'!E20)</f>
        <v/>
      </c>
      <c r="DJ16" s="86" t="str">
        <f>IF('Math by question type'!F20="", "", 'Math by question type'!F20)</f>
        <v/>
      </c>
      <c r="DK16" s="86" t="str">
        <f>IF('Math by question type'!G20="", "", 'Math by question type'!G20)</f>
        <v/>
      </c>
      <c r="DL16" s="86" t="str">
        <f>IF('Math by question type'!H20="", "", 'Math by question type'!H20)</f>
        <v/>
      </c>
      <c r="DM16" s="86" t="str">
        <f>IF('Math by question type'!I20="", "", 'Math by question type'!I20)</f>
        <v/>
      </c>
      <c r="DN16" s="86" t="str">
        <f>IF('Math by question type'!J20="", "", 'Math by question type'!J20)</f>
        <v/>
      </c>
      <c r="DO16" s="86" t="str">
        <f>IF('Math by question type'!K20="", "", 'Math by question type'!K20)</f>
        <v/>
      </c>
      <c r="DP16" s="86">
        <f>IF('Math by question type'!L20="", "", 'Math by question type'!L20)</f>
        <v>0.33333333333333331</v>
      </c>
      <c r="DQ16" s="86">
        <f>IF('Math by question type'!M20="", "", 'Math by question type'!M20)</f>
        <v>0.36842105263157893</v>
      </c>
      <c r="DR16" s="86">
        <f>IF('Math by question type'!N20="", "", 'Math by question type'!N20)</f>
        <v>0.34782608695652173</v>
      </c>
      <c r="DS16" s="86" t="str">
        <f>IF('Math by question type'!O20="", "", 'Math by question type'!O20)</f>
        <v/>
      </c>
      <c r="DT16" s="86" t="str">
        <f>IF('Math by question type'!P20="", "", 'Math by question type'!P20)</f>
        <v/>
      </c>
      <c r="DU16" s="86" t="str">
        <f>IF('Math by question type'!Q20="", "", 'Math by question type'!Q20)</f>
        <v/>
      </c>
      <c r="DV16" s="86" t="str">
        <f>IF('Math by question type'!R20&lt;&gt;"",'Math by question type'!R20,'Math by question type'!U20)</f>
        <v/>
      </c>
      <c r="DW16" s="86" t="str">
        <f>IF('Math by question type'!S20&lt;&gt;"",'Math by question type'!S20,'Math by question type'!V20)</f>
        <v/>
      </c>
      <c r="DX16" s="86" t="str">
        <f>IF('Math by question type'!T20&lt;&gt;"",'Math by question type'!T20,'Math by question type'!W20)</f>
        <v/>
      </c>
      <c r="DY16" s="86" t="str">
        <f>IF('Math by question type'!X20&lt;&gt;"",'Math by question type'!X20,'Math by question type'!AA20)</f>
        <v/>
      </c>
      <c r="DZ16" s="86" t="str">
        <f>IF('Math by question type'!Y20&lt;&gt;"",'Math by question type'!Y20,'Math by question type'!AB20)</f>
        <v/>
      </c>
      <c r="EA16" s="86" t="str">
        <f>IF('Math by question type'!Z20&lt;&gt;"",'Math by question type'!Z20,'Math by question type'!AC20)</f>
        <v/>
      </c>
      <c r="EB16" s="86" t="str">
        <f>IF('Math Output by domain'!E20="", "", 'Math Output by domain'!E20)</f>
        <v/>
      </c>
      <c r="EC16" s="86" t="str">
        <f>IF('Math Output by domain'!F20="", "", 'Math Output by domain'!F20)</f>
        <v/>
      </c>
      <c r="ED16" s="86" t="str">
        <f>IF('Math Output by domain'!G20="", "", 'Math Output by domain'!G20)</f>
        <v/>
      </c>
      <c r="EE16" s="86" t="str">
        <f>IF('Math Output by domain'!H20="", "", 'Math Output by domain'!H20)</f>
        <v/>
      </c>
      <c r="EF16" s="86" t="str">
        <f>IF('Math Output by domain'!I20="", "", 'Math Output by domain'!I20)</f>
        <v/>
      </c>
      <c r="EG16" s="86" t="str">
        <f>IF('Math Output by domain'!J20="", "", 'Math Output by domain'!J20)</f>
        <v/>
      </c>
      <c r="EH16" s="86" t="str">
        <f>IF('Math Output by domain'!K20="", "", 'Math Output by domain'!K20)</f>
        <v/>
      </c>
      <c r="EI16" s="86" t="str">
        <f>IF('Math Output by domain'!L20="", "", 'Math Output by domain'!L20)</f>
        <v/>
      </c>
      <c r="EJ16" s="86" t="str">
        <f>IF('Math Output by domain'!M20="", "", 'Math Output by domain'!M20)</f>
        <v/>
      </c>
      <c r="EK16" s="86" t="str">
        <f>IF('Math Output by domain'!N20="", "", 'Math Output by domain'!N20)</f>
        <v/>
      </c>
      <c r="EL16" s="86" t="str">
        <f>IF('Math Output by domain'!O20="", "", 'Math Output by domain'!O20)</f>
        <v/>
      </c>
      <c r="EM16" s="86" t="str">
        <f>IF('Math Output by domain'!P20="", "", 'Math Output by domain'!P20)</f>
        <v/>
      </c>
      <c r="EN16" s="86" t="str">
        <f>IF('Math Output by domain'!Q20="", "", 'Math Output by domain'!Q20)</f>
        <v/>
      </c>
      <c r="EO16" s="86" t="str">
        <f>IF('Math Output by domain'!R20="", "", 'Math Output by domain'!R20)</f>
        <v/>
      </c>
      <c r="EP16" s="86" t="str">
        <f>IF('Math Output by domain'!S20="", "", 'Math Output by domain'!S20)</f>
        <v/>
      </c>
      <c r="EQ16" s="86" t="str">
        <f>IF('Math Output by domain'!T20="", "", 'Math Output by domain'!T20)</f>
        <v/>
      </c>
      <c r="ER16" s="86">
        <f>IF('Math Output by domain'!U20="", "", 'Math Output by domain'!U20)</f>
        <v>0.125</v>
      </c>
      <c r="ES16" s="86">
        <f>IF('Math Output by domain'!V20="", "", 'Math Output by domain'!V20)</f>
        <v>0.38461538461538464</v>
      </c>
      <c r="ET16" s="86">
        <f>IF('Math Output by domain'!W20="", "", 'Math Output by domain'!W20)</f>
        <v>0</v>
      </c>
      <c r="EU16" s="86">
        <f>IF('Math Output by domain'!X20="", "", 'Math Output by domain'!X20)</f>
        <v>0.55555555555555558</v>
      </c>
      <c r="EV16" s="86">
        <f>IF('Math Output by domain'!Y20="", "", 'Math Output by domain'!Y20)</f>
        <v>0.3125</v>
      </c>
      <c r="EW16" s="86" t="str">
        <f>IF('Math Output by domain'!Z20="", "", 'Math Output by domain'!Z20)</f>
        <v/>
      </c>
      <c r="EX16" s="86" t="str">
        <f>IF('Math Output by domain'!AA20="", "", 'Math Output by domain'!AA20)</f>
        <v/>
      </c>
      <c r="EY16" s="86" t="str">
        <f>IF('Math Output by domain'!AB20="", "", 'Math Output by domain'!AB20)</f>
        <v/>
      </c>
      <c r="EZ16" s="86" t="str">
        <f>IF('Math Output by domain'!AC20="", "", 'Math Output by domain'!AC20)</f>
        <v/>
      </c>
      <c r="FA16" s="86" t="str">
        <f>IF('Math Output by domain'!AD20&lt;&gt;"", 'Math Output by domain'!AD20, 'Math Output by domain'!AH20)</f>
        <v/>
      </c>
      <c r="FB16" s="86" t="str">
        <f>IF('Math Output by domain'!AE20&lt;&gt;"", 'Math Output by domain'!AE20, 'Math Output by domain'!AI20)</f>
        <v/>
      </c>
      <c r="FC16" s="86" t="str">
        <f>IF('Math Output by domain'!AF20&lt;&gt;"", 'Math Output by domain'!AF20, 'Math Output by domain'!AJ20)</f>
        <v/>
      </c>
      <c r="FD16" s="86" t="str">
        <f>IF('Math Output by domain'!AG20="", "", 'Math Output by domain'!AG20)</f>
        <v/>
      </c>
      <c r="FE16" s="86" t="str">
        <f>IF('Math Output by domain'!AK20="", "", 'Math Output by domain'!AK20)</f>
        <v/>
      </c>
      <c r="FF16" s="86" t="str">
        <f>IF('Math Output by domain'!AL20&lt;&gt;"",  'Math Output by domain'!AL20, 'Math Output by domain'!AQ20)</f>
        <v/>
      </c>
      <c r="FG16" s="86" t="str">
        <f>IF('Math Output by domain'!AM20="", "", 'Math Output by domain'!AM20)</f>
        <v/>
      </c>
      <c r="FH16" s="86" t="str">
        <f>IF('Math Output by domain'!AN20&lt;&gt;"",  'Math Output by domain'!AN20, 'Math Output by domain'!AP20)</f>
        <v/>
      </c>
      <c r="FI16" s="86" t="str">
        <f>IF('Math Output by domain'!AO20="", "", 'Math Output by domain'!AO20)</f>
        <v/>
      </c>
    </row>
    <row r="17" spans="1:165" x14ac:dyDescent="0.2">
      <c r="A17" s="88">
        <f>'Cover Sheet'!A20</f>
        <v>16</v>
      </c>
      <c r="B17" s="88" t="str">
        <f>IF('Cover Sheet'!$AC$13="","",'Cover Sheet'!$AC$13)</f>
        <v>HYDABH02</v>
      </c>
      <c r="C17" s="88" t="str">
        <f>'Cover Sheet'!$AC$1</f>
        <v>Apoorva Namdev</v>
      </c>
      <c r="D17" s="88">
        <f>'Cover Sheet'!$AE$1</f>
        <v>0</v>
      </c>
      <c r="E17" s="88">
        <f>'Cover Sheet'!$AG$1</f>
        <v>0</v>
      </c>
      <c r="F17" s="88">
        <f>'Cover Sheet'!$AI$1</f>
        <v>0</v>
      </c>
      <c r="G17" s="88">
        <f>'Cover Sheet'!$AK$1</f>
        <v>0</v>
      </c>
      <c r="H17" s="88">
        <f>'Cover Sheet'!$AC$3</f>
        <v>115555</v>
      </c>
      <c r="I17" s="88">
        <f>'Cover Sheet'!$AE$3</f>
        <v>0</v>
      </c>
      <c r="J17" s="88">
        <f>'Cover Sheet'!$AG$3</f>
        <v>0</v>
      </c>
      <c r="K17" s="88">
        <f>'Cover Sheet'!$AI$3</f>
        <v>0</v>
      </c>
      <c r="L17" s="88">
        <f>'Cover Sheet'!$AK$3</f>
        <v>0</v>
      </c>
      <c r="M17" s="88">
        <f>'Cover Sheet'!$AC$2</f>
        <v>2014</v>
      </c>
      <c r="N17" s="88">
        <f>'Cover Sheet'!$AE$2</f>
        <v>0</v>
      </c>
      <c r="O17" s="88">
        <f>'Cover Sheet'!$AG$2</f>
        <v>0</v>
      </c>
      <c r="P17" s="88">
        <f>'Cover Sheet'!$AI$2</f>
        <v>0</v>
      </c>
      <c r="Q17" s="88">
        <f>'Cover Sheet'!$AK$2</f>
        <v>0</v>
      </c>
      <c r="R17" s="88" t="str">
        <f>'Cover Sheet'!$AC$5</f>
        <v>Spandana</v>
      </c>
      <c r="S17" s="88" t="str">
        <f>'Cover Sheet'!$AC$6</f>
        <v>4th</v>
      </c>
      <c r="T17" s="88" t="str">
        <f>'Cover Sheet'!$AC$7</f>
        <v>2nd YOI</v>
      </c>
      <c r="U17" s="88" t="str">
        <f>'Cover Sheet'!$AC$8</f>
        <v>Private School 500 - 1000</v>
      </c>
      <c r="V17" s="88">
        <f>'Cover Sheet'!$AC$9</f>
        <v>180</v>
      </c>
      <c r="W17" s="88">
        <f>IF('Cover Sheet'!$AC$10="","",'Cover Sheet'!$AC$10)</f>
        <v>4</v>
      </c>
      <c r="X17" s="219" t="str">
        <f>IF('Cover Sheet'!$Y20="","",'Cover Sheet'!$Y20)</f>
        <v/>
      </c>
      <c r="Y17" s="219" t="str">
        <f>IF('Cover Sheet'!$Z20="","",'Cover Sheet'!$Z20)</f>
        <v/>
      </c>
      <c r="Z17" s="88">
        <f>'Cover Sheet'!$AC$11</f>
        <v>5</v>
      </c>
      <c r="AA17" s="88" t="str">
        <f>IF('Cover Sheet'!$AC$12="", "", 'Cover Sheet'!$AC$12)</f>
        <v>Hyderabad</v>
      </c>
      <c r="AB17" s="88">
        <f>IF('Cover Sheet'!$AC$14="","",'Cover Sheet'!$AC$14)</f>
        <v>115555</v>
      </c>
      <c r="AC17" s="88">
        <f>IF('Cover Sheet'!$AC$15="","",'Cover Sheet'!$AC$15)</f>
        <v>115555</v>
      </c>
      <c r="AD17" s="88">
        <f>IF('Cover Sheet'!$AC$17="","",'Cover Sheet'!$AC$17)</f>
        <v>115555</v>
      </c>
      <c r="AE17" s="88" t="str">
        <f>IF('Cover Sheet'!$AC$4="","",'Cover Sheet'!$AC$4)</f>
        <v>apoorva.namdev2014@teachforindia.org</v>
      </c>
      <c r="AF17" s="88" t="str">
        <f>IF('Cover Sheet'!$AC$20="","",'Cover Sheet'!$AC$20)</f>
        <v>spandana.m@teachforindia.org</v>
      </c>
      <c r="AG17" s="88" t="str">
        <f>IF('Cover Sheet'!$AC$19="","",'Cover Sheet'!$AC$19)</f>
        <v>karthik.rapaka@teachforindia.org</v>
      </c>
      <c r="AH17" s="88" t="str">
        <f>IF('Cover Sheet'!B20="", "", 'English Scores- Leveled papers'!B22)</f>
        <v>K.Akshitha</v>
      </c>
      <c r="AI17" s="88" t="str">
        <f>IF('Cover Sheet'!$B20="","",'Cover Sheet'!C20)</f>
        <v>Female</v>
      </c>
      <c r="AJ17" s="88">
        <f>IF('Cover Sheet'!$D20="","",'Cover Sheet'!D20)</f>
        <v>2</v>
      </c>
      <c r="AK17" s="88" t="str">
        <f>IF('Cover Sheet'!E20="","",'Cover Sheet'!E20)</f>
        <v/>
      </c>
      <c r="AL17" s="88" t="str">
        <f>IF('Cover Sheet'!F20="","",'Cover Sheet'!F20)</f>
        <v/>
      </c>
      <c r="AM17" s="88">
        <f>IF('Cover Sheet'!G20="","",'Cover Sheet'!G20)</f>
        <v>-0.5</v>
      </c>
      <c r="AN17" s="88">
        <f>IF('Cover Sheet'!H20="","",'Cover Sheet'!H20)</f>
        <v>0.2</v>
      </c>
      <c r="AO17" s="88">
        <f>IF('Cover Sheet'!I20="","",'Cover Sheet'!I20)</f>
        <v>0.5</v>
      </c>
      <c r="AP17" s="88">
        <f>IF('Cover Sheet'!J20="","",'Cover Sheet'!J20)</f>
        <v>0.5</v>
      </c>
      <c r="AQ17" s="88">
        <f>IF('Cover Sheet'!K20="","",'Cover Sheet'!K20)</f>
        <v>1</v>
      </c>
      <c r="AR17" s="88">
        <f>IF('Cover Sheet'!L20="","",'Cover Sheet'!L20)</f>
        <v>1</v>
      </c>
      <c r="AS17" s="88">
        <f>IF('Cover Sheet'!M20="","",'Cover Sheet'!M20)</f>
        <v>0.5</v>
      </c>
      <c r="AT17" s="88">
        <f>IF('Cover Sheet'!N20="","",'Cover Sheet'!N20)</f>
        <v>1.5</v>
      </c>
      <c r="AU17" s="88" t="str">
        <f>IF('Cover Sheet'!O20="","",'Cover Sheet'!O20)</f>
        <v/>
      </c>
      <c r="AV17" s="88">
        <f>IF('Cover Sheet'!P20="","",'Cover Sheet'!P20)</f>
        <v>1.2</v>
      </c>
      <c r="AW17" s="88">
        <f>IF('Cover Sheet'!Q20="","",'Cover Sheet'!Q20)</f>
        <v>0.87833333333333341</v>
      </c>
      <c r="AX17" s="88">
        <f>IF('Cover Sheet'!R20="","",'Cover Sheet'!R20)</f>
        <v>3.2166666666666668</v>
      </c>
      <c r="AY17" s="88">
        <f>IF('Cover Sheet'!S20="","",'Cover Sheet'!S20)</f>
        <v>2.3383333333333334</v>
      </c>
      <c r="AZ17" s="535">
        <f>IF('Cover Sheet'!T20="","",'Cover Sheet'!T20)</f>
        <v>0.13</v>
      </c>
      <c r="BA17" s="535">
        <f>IF('Cover Sheet'!U20="","",'Cover Sheet'!U20)</f>
        <v>0.20833333333333334</v>
      </c>
      <c r="BB17" s="535">
        <f>IF('Cover Sheet'!V20="","",'Cover Sheet'!V20)</f>
        <v>0.49166666666666664</v>
      </c>
      <c r="BC17" s="535">
        <f>IF('Cover Sheet'!W20="","",'Cover Sheet'!W20)</f>
        <v>0.28333333333333333</v>
      </c>
      <c r="BD17" s="535" t="str">
        <f>IF('Cover Sheet'!X20="","",'Cover Sheet'!X20)</f>
        <v/>
      </c>
      <c r="BE17" s="142">
        <f>'RC Mastery Check+Question type'!I20</f>
        <v>0.8</v>
      </c>
      <c r="BF17" s="142" t="str">
        <f>'RC Mastery Check+Question type'!J20</f>
        <v/>
      </c>
      <c r="BG17" s="142" t="str">
        <f>'RC Mastery Check+Question type'!K20</f>
        <v/>
      </c>
      <c r="BH17" s="406" t="str">
        <f>IF('RC Mastery Check+Question type'!DR20="", "", 'RC Mastery Check+Question type'!DR20)</f>
        <v/>
      </c>
      <c r="BI17" s="406" t="str">
        <f>IF('RC Mastery Check+Question type'!EJ20="", "", 'RC Mastery Check+Question type'!EJ20)</f>
        <v/>
      </c>
      <c r="BJ17" s="406" t="str">
        <f>IF('RC Mastery Check+Question type'!EZ20="", "", 'RC Mastery Check+Question type'!EZ20)</f>
        <v/>
      </c>
      <c r="BK17" t="str">
        <f>'RF tracking'!C20</f>
        <v/>
      </c>
      <c r="BL17" t="str">
        <f>'RF tracking'!D20</f>
        <v/>
      </c>
      <c r="BM17">
        <f>'RF tracking'!X20</f>
        <v>88</v>
      </c>
      <c r="BN17">
        <f>'RF tracking'!Y20</f>
        <v>0.88</v>
      </c>
      <c r="BO17" s="53" t="str">
        <f>IF('RF tracking'!AQ20="", "", 'RF tracking'!AQ20)</f>
        <v>F</v>
      </c>
      <c r="BP17" s="53" t="str">
        <f>'RC Mastery Check+Question type'!L20</f>
        <v/>
      </c>
      <c r="BQ17" s="53" t="str">
        <f>'RC Mastery Check+Question type'!M20</f>
        <v/>
      </c>
      <c r="BR17" s="53" t="str">
        <f>'RC Mastery Check+Question type'!N20</f>
        <v/>
      </c>
      <c r="BS17" s="53" t="str">
        <f>'RC Mastery Check+Question type'!O20</f>
        <v/>
      </c>
      <c r="BT17" s="53">
        <f>'RC Mastery Check+Question type'!P20</f>
        <v>0.8</v>
      </c>
      <c r="BU17" s="53" t="str">
        <f>'RC Mastery Check+Question type'!Q20</f>
        <v/>
      </c>
      <c r="BV17" s="53" t="str">
        <f>'RC Mastery Check+Question type'!R20</f>
        <v/>
      </c>
      <c r="BW17" s="53" t="str">
        <f>'RC Mastery Check+Question type'!S20</f>
        <v/>
      </c>
      <c r="BX17" s="53" t="str">
        <f>'RC Mastery Check+Question type'!T20</f>
        <v/>
      </c>
      <c r="BY17" s="53" t="str">
        <f>'RC Mastery Check+Question type'!U20</f>
        <v/>
      </c>
      <c r="BZ17" s="53" t="str">
        <f>'RC Mastery Check+Question type'!V20</f>
        <v/>
      </c>
      <c r="CA17" s="53" t="str">
        <f>'RC Mastery Check+Question type'!W20</f>
        <v/>
      </c>
      <c r="CB17" s="53" t="str">
        <f>'RC Mastery Check+Question type'!X20</f>
        <v/>
      </c>
      <c r="CC17" s="438" t="str">
        <f>'RC Output Item+Section Type'!CC23</f>
        <v xml:space="preserve"> </v>
      </c>
      <c r="CD17" s="438" t="str">
        <f>'RC Output Item+Section Type'!CD23</f>
        <v xml:space="preserve"> </v>
      </c>
      <c r="CE17" s="438" t="str">
        <f>'RC Output Item+Section Type'!CE23</f>
        <v xml:space="preserve"> </v>
      </c>
      <c r="CF17" s="438" t="str">
        <f>'RC Output Item+Section Type'!CF23</f>
        <v xml:space="preserve"> </v>
      </c>
      <c r="CG17" s="438" t="str">
        <f>'RC Output Item+Section Type'!CG23</f>
        <v xml:space="preserve"> </v>
      </c>
      <c r="CH17" s="438" t="str">
        <f>'RC Output Item+Section Type'!CH23</f>
        <v xml:space="preserve"> </v>
      </c>
      <c r="CI17" s="438" t="str">
        <f>'RC Output Item+Section Type'!CI23</f>
        <v xml:space="preserve"> </v>
      </c>
      <c r="CJ17" s="438" t="str">
        <f>'RC Output Item+Section Type'!CJ23</f>
        <v xml:space="preserve"> </v>
      </c>
      <c r="CK17" s="438" t="str">
        <f>'RC Output Item+Section Type'!CK23</f>
        <v xml:space="preserve"> </v>
      </c>
      <c r="CL17" s="438" t="str">
        <f>'RC Output Item+Section Type'!CL23</f>
        <v xml:space="preserve"> </v>
      </c>
      <c r="CM17" s="438" t="str">
        <f>'RC Output Item+Section Type'!CM23</f>
        <v xml:space="preserve"> </v>
      </c>
      <c r="CN17" s="438" t="str">
        <f>'RC Output Item+Section Type'!CN23</f>
        <v xml:space="preserve"> </v>
      </c>
      <c r="CO17" t="str">
        <f>IF('S&amp;L'!B21="", "", 'S&amp;L'!B21)</f>
        <v/>
      </c>
      <c r="CP17" t="str">
        <f>IF('S&amp;L'!C21="", "", 'S&amp;L'!C21)</f>
        <v/>
      </c>
      <c r="CQ17" t="str">
        <f>IF('S&amp;L'!D21="", "", 'S&amp;L'!D21)</f>
        <v/>
      </c>
      <c r="CR17" t="str">
        <f>IF('S&amp;L'!E21="", "", 'S&amp;L'!E21)</f>
        <v/>
      </c>
      <c r="CS17" t="str">
        <f>IF('S&amp;L'!F21="", "", 'S&amp;L'!F21)</f>
        <v/>
      </c>
      <c r="CT17" t="str">
        <f>IF('S&amp;L'!H21="", "", 'S&amp;L'!H21)</f>
        <v/>
      </c>
      <c r="CU17" t="str">
        <f>IF('S&amp;L'!I21="", "", 'S&amp;L'!I21)</f>
        <v/>
      </c>
      <c r="CV17" t="str">
        <f>IF('S&amp;L'!J21="", "", 'S&amp;L'!J21)</f>
        <v/>
      </c>
      <c r="CW17" t="str">
        <f>IF('S&amp;L'!K21="", "", 'S&amp;L'!K21)</f>
        <v/>
      </c>
      <c r="CX17" t="str">
        <f>IF('S&amp;L'!L21="", "", 'S&amp;L'!L21)</f>
        <v/>
      </c>
      <c r="CY17" t="str">
        <f>IF('S&amp;L'!N21="", "", 'S&amp;L'!N21)</f>
        <v/>
      </c>
      <c r="CZ17" t="str">
        <f>IF('S&amp;L'!O21="", "", 'S&amp;L'!O21)</f>
        <v/>
      </c>
      <c r="DA17" t="str">
        <f>IF('S&amp;L'!P21="", "", 'S&amp;L'!P21)</f>
        <v/>
      </c>
      <c r="DB17" t="str">
        <f>IF('S&amp;L'!Q21="", "", 'S&amp;L'!Q21)</f>
        <v/>
      </c>
      <c r="DC17" t="str">
        <f>IF('S&amp;L'!R21="", "", 'S&amp;L'!R21)</f>
        <v/>
      </c>
      <c r="DD17" s="53" t="e">
        <f>IF('Math Scores'!E24="","",'Math Scores'!E24)</f>
        <v>#DIV/0!</v>
      </c>
      <c r="DE17" s="86">
        <f>IF('Cover Sheet'!V20="","",'Cover Sheet'!V20)</f>
        <v>0.49166666666666664</v>
      </c>
      <c r="DF17" s="86" t="str">
        <f>IF('Math Scores'!IE24="", "", 'Math Scores'!IE24)</f>
        <v/>
      </c>
      <c r="DG17" t="str">
        <f>IF('Math by question type'!C21="", "", 'Math by question type'!C21)</f>
        <v/>
      </c>
      <c r="DH17" s="86" t="str">
        <f>IF('Math by question type'!D21="", "", 'Math by question type'!D21)</f>
        <v/>
      </c>
      <c r="DI17" s="86" t="str">
        <f>IF('Math by question type'!E21="", "", 'Math by question type'!E21)</f>
        <v/>
      </c>
      <c r="DJ17" s="86" t="str">
        <f>IF('Math by question type'!F21="", "", 'Math by question type'!F21)</f>
        <v/>
      </c>
      <c r="DK17" s="86" t="str">
        <f>IF('Math by question type'!G21="", "", 'Math by question type'!G21)</f>
        <v/>
      </c>
      <c r="DL17" s="86" t="str">
        <f>IF('Math by question type'!H21="", "", 'Math by question type'!H21)</f>
        <v/>
      </c>
      <c r="DM17" s="86" t="str">
        <f>IF('Math by question type'!I21="", "", 'Math by question type'!I21)</f>
        <v/>
      </c>
      <c r="DN17" s="86" t="str">
        <f>IF('Math by question type'!J21="", "", 'Math by question type'!J21)</f>
        <v/>
      </c>
      <c r="DO17" s="86" t="str">
        <f>IF('Math by question type'!K21="", "", 'Math by question type'!K21)</f>
        <v/>
      </c>
      <c r="DP17" s="86">
        <f>IF('Math by question type'!L21="", "", 'Math by question type'!L21)</f>
        <v>0.47222222222222221</v>
      </c>
      <c r="DQ17" s="86">
        <f>IF('Math by question type'!M21="", "", 'Math by question type'!M21)</f>
        <v>0.65789473684210531</v>
      </c>
      <c r="DR17" s="86">
        <f>IF('Math by question type'!N21="", "", 'Math by question type'!N21)</f>
        <v>0.36956521739130432</v>
      </c>
      <c r="DS17" s="86" t="str">
        <f>IF('Math by question type'!O21="", "", 'Math by question type'!O21)</f>
        <v/>
      </c>
      <c r="DT17" s="86" t="str">
        <f>IF('Math by question type'!P21="", "", 'Math by question type'!P21)</f>
        <v/>
      </c>
      <c r="DU17" s="86" t="str">
        <f>IF('Math by question type'!Q21="", "", 'Math by question type'!Q21)</f>
        <v/>
      </c>
      <c r="DV17" s="86" t="str">
        <f>IF('Math by question type'!R21&lt;&gt;"",'Math by question type'!R21,'Math by question type'!U21)</f>
        <v/>
      </c>
      <c r="DW17" s="86" t="str">
        <f>IF('Math by question type'!S21&lt;&gt;"",'Math by question type'!S21,'Math by question type'!V21)</f>
        <v/>
      </c>
      <c r="DX17" s="86" t="str">
        <f>IF('Math by question type'!T21&lt;&gt;"",'Math by question type'!T21,'Math by question type'!W21)</f>
        <v/>
      </c>
      <c r="DY17" s="86" t="str">
        <f>IF('Math by question type'!X21&lt;&gt;"",'Math by question type'!X21,'Math by question type'!AA21)</f>
        <v/>
      </c>
      <c r="DZ17" s="86" t="str">
        <f>IF('Math by question type'!Y21&lt;&gt;"",'Math by question type'!Y21,'Math by question type'!AB21)</f>
        <v/>
      </c>
      <c r="EA17" s="86" t="str">
        <f>IF('Math by question type'!Z21&lt;&gt;"",'Math by question type'!Z21,'Math by question type'!AC21)</f>
        <v/>
      </c>
      <c r="EB17" s="86" t="str">
        <f>IF('Math Output by domain'!E21="", "", 'Math Output by domain'!E21)</f>
        <v/>
      </c>
      <c r="EC17" s="86" t="str">
        <f>IF('Math Output by domain'!F21="", "", 'Math Output by domain'!F21)</f>
        <v/>
      </c>
      <c r="ED17" s="86" t="str">
        <f>IF('Math Output by domain'!G21="", "", 'Math Output by domain'!G21)</f>
        <v/>
      </c>
      <c r="EE17" s="86" t="str">
        <f>IF('Math Output by domain'!H21="", "", 'Math Output by domain'!H21)</f>
        <v/>
      </c>
      <c r="EF17" s="86" t="str">
        <f>IF('Math Output by domain'!I21="", "", 'Math Output by domain'!I21)</f>
        <v/>
      </c>
      <c r="EG17" s="86" t="str">
        <f>IF('Math Output by domain'!J21="", "", 'Math Output by domain'!J21)</f>
        <v/>
      </c>
      <c r="EH17" s="86" t="str">
        <f>IF('Math Output by domain'!K21="", "", 'Math Output by domain'!K21)</f>
        <v/>
      </c>
      <c r="EI17" s="86" t="str">
        <f>IF('Math Output by domain'!L21="", "", 'Math Output by domain'!L21)</f>
        <v/>
      </c>
      <c r="EJ17" s="86" t="str">
        <f>IF('Math Output by domain'!M21="", "", 'Math Output by domain'!M21)</f>
        <v/>
      </c>
      <c r="EK17" s="86" t="str">
        <f>IF('Math Output by domain'!N21="", "", 'Math Output by domain'!N21)</f>
        <v/>
      </c>
      <c r="EL17" s="86" t="str">
        <f>IF('Math Output by domain'!O21="", "", 'Math Output by domain'!O21)</f>
        <v/>
      </c>
      <c r="EM17" s="86" t="str">
        <f>IF('Math Output by domain'!P21="", "", 'Math Output by domain'!P21)</f>
        <v/>
      </c>
      <c r="EN17" s="86" t="str">
        <f>IF('Math Output by domain'!Q21="", "", 'Math Output by domain'!Q21)</f>
        <v/>
      </c>
      <c r="EO17" s="86" t="str">
        <f>IF('Math Output by domain'!R21="", "", 'Math Output by domain'!R21)</f>
        <v/>
      </c>
      <c r="EP17" s="86" t="str">
        <f>IF('Math Output by domain'!S21="", "", 'Math Output by domain'!S21)</f>
        <v/>
      </c>
      <c r="EQ17" s="86" t="str">
        <f>IF('Math Output by domain'!T21="", "", 'Math Output by domain'!T21)</f>
        <v/>
      </c>
      <c r="ER17" s="86">
        <f>IF('Math Output by domain'!U21="", "", 'Math Output by domain'!U21)</f>
        <v>0.625</v>
      </c>
      <c r="ES17" s="86">
        <f>IF('Math Output by domain'!V21="", "", 'Math Output by domain'!V21)</f>
        <v>0.42307692307692307</v>
      </c>
      <c r="ET17" s="86">
        <f>IF('Math Output by domain'!W21="", "", 'Math Output by domain'!W21)</f>
        <v>1</v>
      </c>
      <c r="EU17" s="86">
        <f>IF('Math Output by domain'!X21="", "", 'Math Output by domain'!X21)</f>
        <v>0.33333333333333331</v>
      </c>
      <c r="EV17" s="86">
        <f>IF('Math Output by domain'!Y21="", "", 'Math Output by domain'!Y21)</f>
        <v>0.59375</v>
      </c>
      <c r="EW17" s="86" t="str">
        <f>IF('Math Output by domain'!Z21="", "", 'Math Output by domain'!Z21)</f>
        <v/>
      </c>
      <c r="EX17" s="86" t="str">
        <f>IF('Math Output by domain'!AA21="", "", 'Math Output by domain'!AA21)</f>
        <v/>
      </c>
      <c r="EY17" s="86" t="str">
        <f>IF('Math Output by domain'!AB21="", "", 'Math Output by domain'!AB21)</f>
        <v/>
      </c>
      <c r="EZ17" s="86" t="str">
        <f>IF('Math Output by domain'!AC21="", "", 'Math Output by domain'!AC21)</f>
        <v/>
      </c>
      <c r="FA17" s="86" t="str">
        <f>IF('Math Output by domain'!AD21&lt;&gt;"", 'Math Output by domain'!AD21, 'Math Output by domain'!AH21)</f>
        <v/>
      </c>
      <c r="FB17" s="86" t="str">
        <f>IF('Math Output by domain'!AE21&lt;&gt;"", 'Math Output by domain'!AE21, 'Math Output by domain'!AI21)</f>
        <v/>
      </c>
      <c r="FC17" s="86" t="str">
        <f>IF('Math Output by domain'!AF21&lt;&gt;"", 'Math Output by domain'!AF21, 'Math Output by domain'!AJ21)</f>
        <v/>
      </c>
      <c r="FD17" s="86" t="str">
        <f>IF('Math Output by domain'!AG21="", "", 'Math Output by domain'!AG21)</f>
        <v/>
      </c>
      <c r="FE17" s="86" t="str">
        <f>IF('Math Output by domain'!AK21="", "", 'Math Output by domain'!AK21)</f>
        <v/>
      </c>
      <c r="FF17" s="86" t="str">
        <f>IF('Math Output by domain'!AL21&lt;&gt;"",  'Math Output by domain'!AL21, 'Math Output by domain'!AQ21)</f>
        <v/>
      </c>
      <c r="FG17" s="86" t="str">
        <f>IF('Math Output by domain'!AM21="", "", 'Math Output by domain'!AM21)</f>
        <v/>
      </c>
      <c r="FH17" s="86" t="str">
        <f>IF('Math Output by domain'!AN21&lt;&gt;"",  'Math Output by domain'!AN21, 'Math Output by domain'!AP21)</f>
        <v/>
      </c>
      <c r="FI17" s="86" t="str">
        <f>IF('Math Output by domain'!AO21="", "", 'Math Output by domain'!AO21)</f>
        <v/>
      </c>
    </row>
    <row r="18" spans="1:165" x14ac:dyDescent="0.2">
      <c r="A18" s="88">
        <f>'Cover Sheet'!A21</f>
        <v>17</v>
      </c>
      <c r="B18" s="88" t="str">
        <f>IF('Cover Sheet'!$AC$13="","",'Cover Sheet'!$AC$13)</f>
        <v>HYDABH02</v>
      </c>
      <c r="C18" s="88" t="str">
        <f>'Cover Sheet'!$AC$1</f>
        <v>Apoorva Namdev</v>
      </c>
      <c r="D18" s="88">
        <f>'Cover Sheet'!$AE$1</f>
        <v>0</v>
      </c>
      <c r="E18" s="88">
        <f>'Cover Sheet'!$AG$1</f>
        <v>0</v>
      </c>
      <c r="F18" s="88">
        <f>'Cover Sheet'!$AI$1</f>
        <v>0</v>
      </c>
      <c r="G18" s="88">
        <f>'Cover Sheet'!$AK$1</f>
        <v>0</v>
      </c>
      <c r="H18" s="88">
        <f>'Cover Sheet'!$AC$3</f>
        <v>115555</v>
      </c>
      <c r="I18" s="88">
        <f>'Cover Sheet'!$AE$3</f>
        <v>0</v>
      </c>
      <c r="J18" s="88">
        <f>'Cover Sheet'!$AG$3</f>
        <v>0</v>
      </c>
      <c r="K18" s="88">
        <f>'Cover Sheet'!$AI$3</f>
        <v>0</v>
      </c>
      <c r="L18" s="88">
        <f>'Cover Sheet'!$AK$3</f>
        <v>0</v>
      </c>
      <c r="M18" s="88">
        <f>'Cover Sheet'!$AC$2</f>
        <v>2014</v>
      </c>
      <c r="N18" s="88">
        <f>'Cover Sheet'!$AE$2</f>
        <v>0</v>
      </c>
      <c r="O18" s="88">
        <f>'Cover Sheet'!$AG$2</f>
        <v>0</v>
      </c>
      <c r="P18" s="88">
        <f>'Cover Sheet'!$AI$2</f>
        <v>0</v>
      </c>
      <c r="Q18" s="88">
        <f>'Cover Sheet'!$AK$2</f>
        <v>0</v>
      </c>
      <c r="R18" s="88" t="str">
        <f>'Cover Sheet'!$AC$5</f>
        <v>Spandana</v>
      </c>
      <c r="S18" s="88" t="str">
        <f>'Cover Sheet'!$AC$6</f>
        <v>4th</v>
      </c>
      <c r="T18" s="88" t="str">
        <f>'Cover Sheet'!$AC$7</f>
        <v>2nd YOI</v>
      </c>
      <c r="U18" s="88" t="str">
        <f>'Cover Sheet'!$AC$8</f>
        <v>Private School 500 - 1000</v>
      </c>
      <c r="V18" s="88">
        <f>'Cover Sheet'!$AC$9</f>
        <v>180</v>
      </c>
      <c r="W18" s="88">
        <f>IF('Cover Sheet'!$AC$10="","",'Cover Sheet'!$AC$10)</f>
        <v>4</v>
      </c>
      <c r="X18" s="219" t="str">
        <f>IF('Cover Sheet'!$Y21="","",'Cover Sheet'!$Y21)</f>
        <v/>
      </c>
      <c r="Y18" s="219" t="str">
        <f>IF('Cover Sheet'!$Z21="","",'Cover Sheet'!$Z21)</f>
        <v/>
      </c>
      <c r="Z18" s="88">
        <f>'Cover Sheet'!$AC$11</f>
        <v>5</v>
      </c>
      <c r="AA18" s="88" t="str">
        <f>IF('Cover Sheet'!$AC$12="", "", 'Cover Sheet'!$AC$12)</f>
        <v>Hyderabad</v>
      </c>
      <c r="AB18" s="88">
        <f>IF('Cover Sheet'!$AC$14="","",'Cover Sheet'!$AC$14)</f>
        <v>115555</v>
      </c>
      <c r="AC18" s="88">
        <f>IF('Cover Sheet'!$AC$15="","",'Cover Sheet'!$AC$15)</f>
        <v>115555</v>
      </c>
      <c r="AD18" s="88">
        <f>IF('Cover Sheet'!$AC$17="","",'Cover Sheet'!$AC$17)</f>
        <v>115555</v>
      </c>
      <c r="AE18" s="88" t="str">
        <f>IF('Cover Sheet'!$AC$4="","",'Cover Sheet'!$AC$4)</f>
        <v>apoorva.namdev2014@teachforindia.org</v>
      </c>
      <c r="AF18" s="88" t="str">
        <f>IF('Cover Sheet'!$AC$20="","",'Cover Sheet'!$AC$20)</f>
        <v>spandana.m@teachforindia.org</v>
      </c>
      <c r="AG18" s="88" t="str">
        <f>IF('Cover Sheet'!$AC$19="","",'Cover Sheet'!$AC$19)</f>
        <v>karthik.rapaka@teachforindia.org</v>
      </c>
      <c r="AH18" s="88" t="str">
        <f>IF('Cover Sheet'!B21="", "", 'English Scores- Leveled papers'!B23)</f>
        <v>S. Payal</v>
      </c>
      <c r="AI18" s="88" t="str">
        <f>IF('Cover Sheet'!$B21="","",'Cover Sheet'!C21)</f>
        <v>Female</v>
      </c>
      <c r="AJ18" s="88">
        <f>IF('Cover Sheet'!$D21="","",'Cover Sheet'!D21)</f>
        <v>2</v>
      </c>
      <c r="AK18" s="88" t="str">
        <f>IF('Cover Sheet'!E21="","",'Cover Sheet'!E21)</f>
        <v/>
      </c>
      <c r="AL18" s="88" t="str">
        <f>IF('Cover Sheet'!F21="","",'Cover Sheet'!F21)</f>
        <v/>
      </c>
      <c r="AM18" s="88">
        <f>IF('Cover Sheet'!G21="","",'Cover Sheet'!G21)</f>
        <v>-0.5</v>
      </c>
      <c r="AN18" s="88">
        <f>IF('Cover Sheet'!H21="","",'Cover Sheet'!H21)</f>
        <v>0</v>
      </c>
      <c r="AO18" s="88">
        <f>IF('Cover Sheet'!I21="","",'Cover Sheet'!I21)</f>
        <v>0.2</v>
      </c>
      <c r="AP18" s="88" t="str">
        <f>IF('Cover Sheet'!J21="","",'Cover Sheet'!J21)</f>
        <v/>
      </c>
      <c r="AQ18" s="88">
        <f>IF('Cover Sheet'!K21="","",'Cover Sheet'!K21)</f>
        <v>0</v>
      </c>
      <c r="AR18" s="88" t="str">
        <f>IF('Cover Sheet'!L21="","",'Cover Sheet'!L21)</f>
        <v/>
      </c>
      <c r="AS18" s="88">
        <f>IF('Cover Sheet'!M21="","",'Cover Sheet'!M21)</f>
        <v>0.5</v>
      </c>
      <c r="AT18" s="88">
        <f>IF('Cover Sheet'!N21="","",'Cover Sheet'!N21)</f>
        <v>0.5</v>
      </c>
      <c r="AU18" s="88" t="str">
        <f>IF('Cover Sheet'!O21="","",'Cover Sheet'!O21)</f>
        <v/>
      </c>
      <c r="AV18" s="88">
        <f>IF('Cover Sheet'!P21="","",'Cover Sheet'!P21)</f>
        <v>1</v>
      </c>
      <c r="AW18" s="88">
        <f>IF('Cover Sheet'!Q21="","",'Cover Sheet'!Q21)</f>
        <v>1.5216666666666665</v>
      </c>
      <c r="AX18" s="88">
        <f>IF('Cover Sheet'!R21="","",'Cover Sheet'!R21)</f>
        <v>2.831666666666667</v>
      </c>
      <c r="AY18" s="88">
        <f>IF('Cover Sheet'!S21="","",'Cover Sheet'!S21)</f>
        <v>1.3100000000000005</v>
      </c>
      <c r="AZ18" s="535">
        <f>IF('Cover Sheet'!T21="","",'Cover Sheet'!T21)</f>
        <v>0.03</v>
      </c>
      <c r="BA18" s="535">
        <f>IF('Cover Sheet'!U21="","",'Cover Sheet'!U21)</f>
        <v>6.6666666666666666E-2</v>
      </c>
      <c r="BB18" s="535">
        <f>IF('Cover Sheet'!V21="","",'Cover Sheet'!V21)</f>
        <v>0.375</v>
      </c>
      <c r="BC18" s="535">
        <f>IF('Cover Sheet'!W21="","",'Cover Sheet'!W21)</f>
        <v>0.30833333333333335</v>
      </c>
      <c r="BD18" s="535" t="str">
        <f>IF('Cover Sheet'!X21="","",'Cover Sheet'!X21)</f>
        <v/>
      </c>
      <c r="BE18" s="142">
        <f>'RC Mastery Check+Question type'!I21</f>
        <v>0.9</v>
      </c>
      <c r="BF18" s="142">
        <f>'RC Mastery Check+Question type'!J21</f>
        <v>0.6</v>
      </c>
      <c r="BG18" s="142" t="str">
        <f>'RC Mastery Check+Question type'!K21</f>
        <v/>
      </c>
      <c r="BH18" s="406" t="str">
        <f>IF('RC Mastery Check+Question type'!DR21="", "", 'RC Mastery Check+Question type'!DR21)</f>
        <v/>
      </c>
      <c r="BI18" s="406" t="str">
        <f>IF('RC Mastery Check+Question type'!EJ21="", "", 'RC Mastery Check+Question type'!EJ21)</f>
        <v/>
      </c>
      <c r="BJ18" s="406" t="str">
        <f>IF('RC Mastery Check+Question type'!EZ21="", "", 'RC Mastery Check+Question type'!EZ21)</f>
        <v/>
      </c>
      <c r="BK18" t="str">
        <f>'RF tracking'!C21</f>
        <v/>
      </c>
      <c r="BL18" t="str">
        <f>'RF tracking'!D21</f>
        <v/>
      </c>
      <c r="BM18" t="str">
        <f>'RF tracking'!X21</f>
        <v/>
      </c>
      <c r="BN18" t="str">
        <f>'RF tracking'!Y21</f>
        <v/>
      </c>
      <c r="BO18" s="53" t="str">
        <f>IF('RF tracking'!AQ21="", "", 'RF tracking'!AQ21)</f>
        <v/>
      </c>
      <c r="BP18" s="53" t="str">
        <f>'RC Mastery Check+Question type'!L21</f>
        <v/>
      </c>
      <c r="BQ18" s="53" t="str">
        <f>'RC Mastery Check+Question type'!M21</f>
        <v/>
      </c>
      <c r="BR18" s="53">
        <f>'RC Mastery Check+Question type'!N21</f>
        <v>0.9</v>
      </c>
      <c r="BS18" s="53">
        <f>'RC Mastery Check+Question type'!O21</f>
        <v>0.6</v>
      </c>
      <c r="BT18" s="53" t="str">
        <f>'RC Mastery Check+Question type'!P21</f>
        <v/>
      </c>
      <c r="BU18" s="53" t="str">
        <f>'RC Mastery Check+Question type'!Q21</f>
        <v/>
      </c>
      <c r="BV18" s="53" t="str">
        <f>'RC Mastery Check+Question type'!R21</f>
        <v/>
      </c>
      <c r="BW18" s="53" t="str">
        <f>'RC Mastery Check+Question type'!S21</f>
        <v/>
      </c>
      <c r="BX18" s="53" t="str">
        <f>'RC Mastery Check+Question type'!T21</f>
        <v/>
      </c>
      <c r="BY18" s="53" t="str">
        <f>'RC Mastery Check+Question type'!U21</f>
        <v/>
      </c>
      <c r="BZ18" s="53" t="str">
        <f>'RC Mastery Check+Question type'!V21</f>
        <v/>
      </c>
      <c r="CA18" s="53" t="str">
        <f>'RC Mastery Check+Question type'!W21</f>
        <v/>
      </c>
      <c r="CB18" s="53" t="str">
        <f>'RC Mastery Check+Question type'!X21</f>
        <v/>
      </c>
      <c r="CC18" s="438" t="str">
        <f>'RC Output Item+Section Type'!CC24</f>
        <v xml:space="preserve"> </v>
      </c>
      <c r="CD18" s="438" t="str">
        <f>'RC Output Item+Section Type'!CD24</f>
        <v xml:space="preserve"> </v>
      </c>
      <c r="CE18" s="438" t="str">
        <f>'RC Output Item+Section Type'!CE24</f>
        <v xml:space="preserve"> </v>
      </c>
      <c r="CF18" s="438" t="str">
        <f>'RC Output Item+Section Type'!CF24</f>
        <v xml:space="preserve"> </v>
      </c>
      <c r="CG18" s="438" t="str">
        <f>'RC Output Item+Section Type'!CG24</f>
        <v xml:space="preserve"> </v>
      </c>
      <c r="CH18" s="438" t="str">
        <f>'RC Output Item+Section Type'!CH24</f>
        <v xml:space="preserve"> </v>
      </c>
      <c r="CI18" s="438" t="str">
        <f>'RC Output Item+Section Type'!CI24</f>
        <v xml:space="preserve"> </v>
      </c>
      <c r="CJ18" s="438" t="str">
        <f>'RC Output Item+Section Type'!CJ24</f>
        <v xml:space="preserve"> </v>
      </c>
      <c r="CK18" s="438" t="str">
        <f>'RC Output Item+Section Type'!CK24</f>
        <v xml:space="preserve"> </v>
      </c>
      <c r="CL18" s="438" t="str">
        <f>'RC Output Item+Section Type'!CL24</f>
        <v xml:space="preserve"> </v>
      </c>
      <c r="CM18" s="438" t="str">
        <f>'RC Output Item+Section Type'!CM24</f>
        <v xml:space="preserve"> </v>
      </c>
      <c r="CN18" s="438" t="str">
        <f>'RC Output Item+Section Type'!CN24</f>
        <v xml:space="preserve"> </v>
      </c>
      <c r="CO18">
        <f>IF('S&amp;L'!B22="", "", 'S&amp;L'!B22)</f>
        <v>3</v>
      </c>
      <c r="CP18">
        <f>IF('S&amp;L'!C22="", "", 'S&amp;L'!C22)</f>
        <v>3</v>
      </c>
      <c r="CQ18">
        <f>IF('S&amp;L'!D22="", "", 'S&amp;L'!D22)</f>
        <v>2</v>
      </c>
      <c r="CR18">
        <f>IF('S&amp;L'!E22="", "", 'S&amp;L'!E22)</f>
        <v>3</v>
      </c>
      <c r="CS18" t="str">
        <f>IF('S&amp;L'!F22="", "", 'S&amp;L'!F22)</f>
        <v/>
      </c>
      <c r="CT18" t="str">
        <f>IF('S&amp;L'!H22="", "", 'S&amp;L'!H22)</f>
        <v/>
      </c>
      <c r="CU18" t="str">
        <f>IF('S&amp;L'!I22="", "", 'S&amp;L'!I22)</f>
        <v/>
      </c>
      <c r="CV18" t="str">
        <f>IF('S&amp;L'!J22="", "", 'S&amp;L'!J22)</f>
        <v/>
      </c>
      <c r="CW18" t="str">
        <f>IF('S&amp;L'!K22="", "", 'S&amp;L'!K22)</f>
        <v/>
      </c>
      <c r="CX18" t="str">
        <f>IF('S&amp;L'!L22="", "", 'S&amp;L'!L22)</f>
        <v/>
      </c>
      <c r="CY18" t="str">
        <f>IF('S&amp;L'!N22="", "", 'S&amp;L'!N22)</f>
        <v/>
      </c>
      <c r="CZ18" t="str">
        <f>IF('S&amp;L'!O22="", "", 'S&amp;L'!O22)</f>
        <v/>
      </c>
      <c r="DA18" t="str">
        <f>IF('S&amp;L'!P22="", "", 'S&amp;L'!P22)</f>
        <v/>
      </c>
      <c r="DB18" t="str">
        <f>IF('S&amp;L'!Q22="", "", 'S&amp;L'!Q22)</f>
        <v/>
      </c>
      <c r="DC18" t="str">
        <f>IF('S&amp;L'!R22="", "", 'S&amp;L'!R22)</f>
        <v/>
      </c>
      <c r="DD18" s="53" t="e">
        <f>IF('Math Scores'!E25="","",'Math Scores'!E25)</f>
        <v>#DIV/0!</v>
      </c>
      <c r="DE18" s="86">
        <f>IF('Cover Sheet'!V21="","",'Cover Sheet'!V21)</f>
        <v>0.375</v>
      </c>
      <c r="DF18" s="86" t="str">
        <f>IF('Math Scores'!IE25="", "", 'Math Scores'!IE25)</f>
        <v/>
      </c>
      <c r="DG18" t="str">
        <f>IF('Math by question type'!C22="", "", 'Math by question type'!C22)</f>
        <v/>
      </c>
      <c r="DH18" s="86" t="str">
        <f>IF('Math by question type'!D22="", "", 'Math by question type'!D22)</f>
        <v/>
      </c>
      <c r="DI18" s="86" t="str">
        <f>IF('Math by question type'!E22="", "", 'Math by question type'!E22)</f>
        <v/>
      </c>
      <c r="DJ18" s="86" t="str">
        <f>IF('Math by question type'!F22="", "", 'Math by question type'!F22)</f>
        <v/>
      </c>
      <c r="DK18" s="86" t="str">
        <f>IF('Math by question type'!G22="", "", 'Math by question type'!G22)</f>
        <v/>
      </c>
      <c r="DL18" s="86" t="str">
        <f>IF('Math by question type'!H22="", "", 'Math by question type'!H22)</f>
        <v/>
      </c>
      <c r="DM18" s="86" t="str">
        <f>IF('Math by question type'!I22="", "", 'Math by question type'!I22)</f>
        <v/>
      </c>
      <c r="DN18" s="86" t="str">
        <f>IF('Math by question type'!J22="", "", 'Math by question type'!J22)</f>
        <v/>
      </c>
      <c r="DO18" s="86" t="str">
        <f>IF('Math by question type'!K22="", "", 'Math by question type'!K22)</f>
        <v/>
      </c>
      <c r="DP18" s="86">
        <f>IF('Math by question type'!L22="", "", 'Math by question type'!L22)</f>
        <v>0.33333333333333331</v>
      </c>
      <c r="DQ18" s="86">
        <f>IF('Math by question type'!M22="", "", 'Math by question type'!M22)</f>
        <v>0.36842105263157893</v>
      </c>
      <c r="DR18" s="86">
        <f>IF('Math by question type'!N22="", "", 'Math by question type'!N22)</f>
        <v>0.41304347826086957</v>
      </c>
      <c r="DS18" s="86" t="str">
        <f>IF('Math by question type'!O22="", "", 'Math by question type'!O22)</f>
        <v/>
      </c>
      <c r="DT18" s="86" t="str">
        <f>IF('Math by question type'!P22="", "", 'Math by question type'!P22)</f>
        <v/>
      </c>
      <c r="DU18" s="86" t="str">
        <f>IF('Math by question type'!Q22="", "", 'Math by question type'!Q22)</f>
        <v/>
      </c>
      <c r="DV18" s="86" t="str">
        <f>IF('Math by question type'!R22&lt;&gt;"",'Math by question type'!R22,'Math by question type'!U22)</f>
        <v/>
      </c>
      <c r="DW18" s="86" t="str">
        <f>IF('Math by question type'!S22&lt;&gt;"",'Math by question type'!S22,'Math by question type'!V22)</f>
        <v/>
      </c>
      <c r="DX18" s="86" t="str">
        <f>IF('Math by question type'!T22&lt;&gt;"",'Math by question type'!T22,'Math by question type'!W22)</f>
        <v/>
      </c>
      <c r="DY18" s="86" t="str">
        <f>IF('Math by question type'!X22&lt;&gt;"",'Math by question type'!X22,'Math by question type'!AA22)</f>
        <v/>
      </c>
      <c r="DZ18" s="86" t="str">
        <f>IF('Math by question type'!Y22&lt;&gt;"",'Math by question type'!Y22,'Math by question type'!AB22)</f>
        <v/>
      </c>
      <c r="EA18" s="86" t="str">
        <f>IF('Math by question type'!Z22&lt;&gt;"",'Math by question type'!Z22,'Math by question type'!AC22)</f>
        <v/>
      </c>
      <c r="EB18" s="86" t="str">
        <f>IF('Math Output by domain'!E22="", "", 'Math Output by domain'!E22)</f>
        <v/>
      </c>
      <c r="EC18" s="86" t="str">
        <f>IF('Math Output by domain'!F22="", "", 'Math Output by domain'!F22)</f>
        <v/>
      </c>
      <c r="ED18" s="86" t="str">
        <f>IF('Math Output by domain'!G22="", "", 'Math Output by domain'!G22)</f>
        <v/>
      </c>
      <c r="EE18" s="86" t="str">
        <f>IF('Math Output by domain'!H22="", "", 'Math Output by domain'!H22)</f>
        <v/>
      </c>
      <c r="EF18" s="86" t="str">
        <f>IF('Math Output by domain'!I22="", "", 'Math Output by domain'!I22)</f>
        <v/>
      </c>
      <c r="EG18" s="86" t="str">
        <f>IF('Math Output by domain'!J22="", "", 'Math Output by domain'!J22)</f>
        <v/>
      </c>
      <c r="EH18" s="86" t="str">
        <f>IF('Math Output by domain'!K22="", "", 'Math Output by domain'!K22)</f>
        <v/>
      </c>
      <c r="EI18" s="86" t="str">
        <f>IF('Math Output by domain'!L22="", "", 'Math Output by domain'!L22)</f>
        <v/>
      </c>
      <c r="EJ18" s="86" t="str">
        <f>IF('Math Output by domain'!M22="", "", 'Math Output by domain'!M22)</f>
        <v/>
      </c>
      <c r="EK18" s="86" t="str">
        <f>IF('Math Output by domain'!N22="", "", 'Math Output by domain'!N22)</f>
        <v/>
      </c>
      <c r="EL18" s="86" t="str">
        <f>IF('Math Output by domain'!O22="", "", 'Math Output by domain'!O22)</f>
        <v/>
      </c>
      <c r="EM18" s="86" t="str">
        <f>IF('Math Output by domain'!P22="", "", 'Math Output by domain'!P22)</f>
        <v/>
      </c>
      <c r="EN18" s="86" t="str">
        <f>IF('Math Output by domain'!Q22="", "", 'Math Output by domain'!Q22)</f>
        <v/>
      </c>
      <c r="EO18" s="86" t="str">
        <f>IF('Math Output by domain'!R22="", "", 'Math Output by domain'!R22)</f>
        <v/>
      </c>
      <c r="EP18" s="86" t="str">
        <f>IF('Math Output by domain'!S22="", "", 'Math Output by domain'!S22)</f>
        <v/>
      </c>
      <c r="EQ18" s="86" t="str">
        <f>IF('Math Output by domain'!T22="", "", 'Math Output by domain'!T22)</f>
        <v/>
      </c>
      <c r="ER18" s="86">
        <f>IF('Math Output by domain'!U22="", "", 'Math Output by domain'!U22)</f>
        <v>0.5</v>
      </c>
      <c r="ES18" s="86">
        <f>IF('Math Output by domain'!V22="", "", 'Math Output by domain'!V22)</f>
        <v>0.36538461538461536</v>
      </c>
      <c r="ET18" s="86">
        <f>IF('Math Output by domain'!W22="", "", 'Math Output by domain'!W22)</f>
        <v>1</v>
      </c>
      <c r="EU18" s="86">
        <f>IF('Math Output by domain'!X22="", "", 'Math Output by domain'!X22)</f>
        <v>0.44444444444444442</v>
      </c>
      <c r="EV18" s="86">
        <f>IF('Math Output by domain'!Y22="", "", 'Math Output by domain'!Y22)</f>
        <v>0.25</v>
      </c>
      <c r="EW18" s="86" t="str">
        <f>IF('Math Output by domain'!Z22="", "", 'Math Output by domain'!Z22)</f>
        <v/>
      </c>
      <c r="EX18" s="86" t="str">
        <f>IF('Math Output by domain'!AA22="", "", 'Math Output by domain'!AA22)</f>
        <v/>
      </c>
      <c r="EY18" s="86" t="str">
        <f>IF('Math Output by domain'!AB22="", "", 'Math Output by domain'!AB22)</f>
        <v/>
      </c>
      <c r="EZ18" s="86" t="str">
        <f>IF('Math Output by domain'!AC22="", "", 'Math Output by domain'!AC22)</f>
        <v/>
      </c>
      <c r="FA18" s="86" t="str">
        <f>IF('Math Output by domain'!AD22&lt;&gt;"", 'Math Output by domain'!AD22, 'Math Output by domain'!AH22)</f>
        <v/>
      </c>
      <c r="FB18" s="86" t="str">
        <f>IF('Math Output by domain'!AE22&lt;&gt;"", 'Math Output by domain'!AE22, 'Math Output by domain'!AI22)</f>
        <v/>
      </c>
      <c r="FC18" s="86" t="str">
        <f>IF('Math Output by domain'!AF22&lt;&gt;"", 'Math Output by domain'!AF22, 'Math Output by domain'!AJ22)</f>
        <v/>
      </c>
      <c r="FD18" s="86" t="str">
        <f>IF('Math Output by domain'!AG22="", "", 'Math Output by domain'!AG22)</f>
        <v/>
      </c>
      <c r="FE18" s="86" t="str">
        <f>IF('Math Output by domain'!AK22="", "", 'Math Output by domain'!AK22)</f>
        <v/>
      </c>
      <c r="FF18" s="86" t="str">
        <f>IF('Math Output by domain'!AL22&lt;&gt;"",  'Math Output by domain'!AL22, 'Math Output by domain'!AQ22)</f>
        <v/>
      </c>
      <c r="FG18" s="86" t="str">
        <f>IF('Math Output by domain'!AM22="", "", 'Math Output by domain'!AM22)</f>
        <v/>
      </c>
      <c r="FH18" s="86" t="str">
        <f>IF('Math Output by domain'!AN22&lt;&gt;"",  'Math Output by domain'!AN22, 'Math Output by domain'!AP22)</f>
        <v/>
      </c>
      <c r="FI18" s="86" t="str">
        <f>IF('Math Output by domain'!AO22="", "", 'Math Output by domain'!AO22)</f>
        <v/>
      </c>
    </row>
    <row r="19" spans="1:165" x14ac:dyDescent="0.2">
      <c r="A19" s="88">
        <f>'Cover Sheet'!A22</f>
        <v>18</v>
      </c>
      <c r="B19" s="88" t="str">
        <f>IF('Cover Sheet'!$AC$13="","",'Cover Sheet'!$AC$13)</f>
        <v>HYDABH02</v>
      </c>
      <c r="C19" s="88" t="str">
        <f>'Cover Sheet'!$AC$1</f>
        <v>Apoorva Namdev</v>
      </c>
      <c r="D19" s="88">
        <f>'Cover Sheet'!$AE$1</f>
        <v>0</v>
      </c>
      <c r="E19" s="88">
        <f>'Cover Sheet'!$AG$1</f>
        <v>0</v>
      </c>
      <c r="F19" s="88">
        <f>'Cover Sheet'!$AI$1</f>
        <v>0</v>
      </c>
      <c r="G19" s="88">
        <f>'Cover Sheet'!$AK$1</f>
        <v>0</v>
      </c>
      <c r="H19" s="88">
        <f>'Cover Sheet'!$AC$3</f>
        <v>115555</v>
      </c>
      <c r="I19" s="88">
        <f>'Cover Sheet'!$AE$3</f>
        <v>0</v>
      </c>
      <c r="J19" s="88">
        <f>'Cover Sheet'!$AG$3</f>
        <v>0</v>
      </c>
      <c r="K19" s="88">
        <f>'Cover Sheet'!$AI$3</f>
        <v>0</v>
      </c>
      <c r="L19" s="88">
        <f>'Cover Sheet'!$AK$3</f>
        <v>0</v>
      </c>
      <c r="M19" s="88">
        <f>'Cover Sheet'!$AC$2</f>
        <v>2014</v>
      </c>
      <c r="N19" s="88">
        <f>'Cover Sheet'!$AE$2</f>
        <v>0</v>
      </c>
      <c r="O19" s="88">
        <f>'Cover Sheet'!$AG$2</f>
        <v>0</v>
      </c>
      <c r="P19" s="88">
        <f>'Cover Sheet'!$AI$2</f>
        <v>0</v>
      </c>
      <c r="Q19" s="88">
        <f>'Cover Sheet'!$AK$2</f>
        <v>0</v>
      </c>
      <c r="R19" s="88" t="str">
        <f>'Cover Sheet'!$AC$5</f>
        <v>Spandana</v>
      </c>
      <c r="S19" s="88" t="str">
        <f>'Cover Sheet'!$AC$6</f>
        <v>4th</v>
      </c>
      <c r="T19" s="88" t="str">
        <f>'Cover Sheet'!$AC$7</f>
        <v>2nd YOI</v>
      </c>
      <c r="U19" s="88" t="str">
        <f>'Cover Sheet'!$AC$8</f>
        <v>Private School 500 - 1000</v>
      </c>
      <c r="V19" s="88">
        <f>'Cover Sheet'!$AC$9</f>
        <v>180</v>
      </c>
      <c r="W19" s="88">
        <f>IF('Cover Sheet'!$AC$10="","",'Cover Sheet'!$AC$10)</f>
        <v>4</v>
      </c>
      <c r="X19" s="219" t="str">
        <f>IF('Cover Sheet'!$Y22="","",'Cover Sheet'!$Y22)</f>
        <v/>
      </c>
      <c r="Y19" s="219" t="str">
        <f>IF('Cover Sheet'!$Z22="","",'Cover Sheet'!$Z22)</f>
        <v/>
      </c>
      <c r="Z19" s="88">
        <f>'Cover Sheet'!$AC$11</f>
        <v>5</v>
      </c>
      <c r="AA19" s="88" t="str">
        <f>IF('Cover Sheet'!$AC$12="", "", 'Cover Sheet'!$AC$12)</f>
        <v>Hyderabad</v>
      </c>
      <c r="AB19" s="88">
        <f>IF('Cover Sheet'!$AC$14="","",'Cover Sheet'!$AC$14)</f>
        <v>115555</v>
      </c>
      <c r="AC19" s="88">
        <f>IF('Cover Sheet'!$AC$15="","",'Cover Sheet'!$AC$15)</f>
        <v>115555</v>
      </c>
      <c r="AD19" s="88">
        <f>IF('Cover Sheet'!$AC$17="","",'Cover Sheet'!$AC$17)</f>
        <v>115555</v>
      </c>
      <c r="AE19" s="88" t="str">
        <f>IF('Cover Sheet'!$AC$4="","",'Cover Sheet'!$AC$4)</f>
        <v>apoorva.namdev2014@teachforindia.org</v>
      </c>
      <c r="AF19" s="88" t="str">
        <f>IF('Cover Sheet'!$AC$20="","",'Cover Sheet'!$AC$20)</f>
        <v>spandana.m@teachforindia.org</v>
      </c>
      <c r="AG19" s="88" t="str">
        <f>IF('Cover Sheet'!$AC$19="","",'Cover Sheet'!$AC$19)</f>
        <v>karthik.rapaka@teachforindia.org</v>
      </c>
      <c r="AH19" s="88" t="str">
        <f>IF('Cover Sheet'!B22="", "", 'English Scores- Leveled papers'!B24)</f>
        <v>S. Prerna</v>
      </c>
      <c r="AI19" s="88" t="str">
        <f>IF('Cover Sheet'!$B22="","",'Cover Sheet'!C22)</f>
        <v>Female</v>
      </c>
      <c r="AJ19" s="88">
        <f>IF('Cover Sheet'!$D22="","",'Cover Sheet'!D22)</f>
        <v>2</v>
      </c>
      <c r="AK19" s="88" t="str">
        <f>IF('Cover Sheet'!E22="","",'Cover Sheet'!E22)</f>
        <v/>
      </c>
      <c r="AL19" s="88" t="str">
        <f>IF('Cover Sheet'!F22="","",'Cover Sheet'!F22)</f>
        <v/>
      </c>
      <c r="AM19" s="88">
        <f>IF('Cover Sheet'!G22="","",'Cover Sheet'!G22)</f>
        <v>-0.5</v>
      </c>
      <c r="AN19" s="88">
        <f>IF('Cover Sheet'!H22="","",'Cover Sheet'!H22)</f>
        <v>0</v>
      </c>
      <c r="AO19" s="88">
        <f>IF('Cover Sheet'!I22="","",'Cover Sheet'!I22)</f>
        <v>0.2</v>
      </c>
      <c r="AP19" s="88" t="str">
        <f>IF('Cover Sheet'!J22="","",'Cover Sheet'!J22)</f>
        <v/>
      </c>
      <c r="AQ19" s="88">
        <f>IF('Cover Sheet'!K22="","",'Cover Sheet'!K22)</f>
        <v>0</v>
      </c>
      <c r="AR19" s="88" t="str">
        <f>IF('Cover Sheet'!L22="","",'Cover Sheet'!L22)</f>
        <v/>
      </c>
      <c r="AS19" s="88">
        <f>IF('Cover Sheet'!M22="","",'Cover Sheet'!M22)</f>
        <v>0.5</v>
      </c>
      <c r="AT19" s="88">
        <f>IF('Cover Sheet'!N22="","",'Cover Sheet'!N22)</f>
        <v>0.5</v>
      </c>
      <c r="AU19" s="88" t="str">
        <f>IF('Cover Sheet'!O22="","",'Cover Sheet'!O22)</f>
        <v/>
      </c>
      <c r="AV19" s="88">
        <f>IF('Cover Sheet'!P22="","",'Cover Sheet'!P22)</f>
        <v>1</v>
      </c>
      <c r="AW19" s="88">
        <f>IF('Cover Sheet'!Q22="","",'Cover Sheet'!Q22)</f>
        <v>1.5533333333333335</v>
      </c>
      <c r="AX19" s="88">
        <f>IF('Cover Sheet'!R22="","",'Cover Sheet'!R22)</f>
        <v>2.3083333333333331</v>
      </c>
      <c r="AY19" s="88">
        <f>IF('Cover Sheet'!S22="","",'Cover Sheet'!S22)</f>
        <v>0.75499999999999967</v>
      </c>
      <c r="AZ19" s="535">
        <f>IF('Cover Sheet'!T22="","",'Cover Sheet'!T22)</f>
        <v>0.08</v>
      </c>
      <c r="BA19" s="535">
        <f>IF('Cover Sheet'!U22="","",'Cover Sheet'!U22)</f>
        <v>0.2</v>
      </c>
      <c r="BB19" s="535">
        <f>IF('Cover Sheet'!V22="","",'Cover Sheet'!V22)</f>
        <v>0.38333333333333336</v>
      </c>
      <c r="BC19" s="535">
        <f>IF('Cover Sheet'!W22="","",'Cover Sheet'!W22)</f>
        <v>0.18333333333333335</v>
      </c>
      <c r="BD19" s="535" t="str">
        <f>IF('Cover Sheet'!X22="","",'Cover Sheet'!X22)</f>
        <v/>
      </c>
      <c r="BE19" s="142">
        <f>'RC Mastery Check+Question type'!I22</f>
        <v>0.9</v>
      </c>
      <c r="BF19" s="142">
        <f>'RC Mastery Check+Question type'!J22</f>
        <v>0.6</v>
      </c>
      <c r="BG19" s="142" t="str">
        <f>'RC Mastery Check+Question type'!K22</f>
        <v/>
      </c>
      <c r="BH19" s="406" t="str">
        <f>IF('RC Mastery Check+Question type'!DR22="", "", 'RC Mastery Check+Question type'!DR22)</f>
        <v/>
      </c>
      <c r="BI19" s="406" t="str">
        <f>IF('RC Mastery Check+Question type'!EJ22="", "", 'RC Mastery Check+Question type'!EJ22)</f>
        <v/>
      </c>
      <c r="BJ19" s="406" t="str">
        <f>IF('RC Mastery Check+Question type'!EZ22="", "", 'RC Mastery Check+Question type'!EZ22)</f>
        <v/>
      </c>
      <c r="BK19">
        <f>'RF tracking'!C22</f>
        <v>159</v>
      </c>
      <c r="BL19">
        <f>'RF tracking'!D22</f>
        <v>0.94082840236686394</v>
      </c>
      <c r="BM19">
        <f>'RF tracking'!X22</f>
        <v>66</v>
      </c>
      <c r="BN19">
        <f>'RF tracking'!Y22</f>
        <v>0.66</v>
      </c>
      <c r="BO19" s="53" t="str">
        <f>IF('RF tracking'!AQ22="", "", 'RF tracking'!AQ22)</f>
        <v>D</v>
      </c>
      <c r="BP19" s="53" t="str">
        <f>'RC Mastery Check+Question type'!L22</f>
        <v/>
      </c>
      <c r="BQ19" s="53" t="str">
        <f>'RC Mastery Check+Question type'!M22</f>
        <v/>
      </c>
      <c r="BR19" s="53">
        <f>'RC Mastery Check+Question type'!N22</f>
        <v>0.9</v>
      </c>
      <c r="BS19" s="53">
        <f>'RC Mastery Check+Question type'!O22</f>
        <v>0.6</v>
      </c>
      <c r="BT19" s="53" t="str">
        <f>'RC Mastery Check+Question type'!P22</f>
        <v/>
      </c>
      <c r="BU19" s="53" t="str">
        <f>'RC Mastery Check+Question type'!Q22</f>
        <v/>
      </c>
      <c r="BV19" s="53" t="str">
        <f>'RC Mastery Check+Question type'!R22</f>
        <v/>
      </c>
      <c r="BW19" s="53" t="str">
        <f>'RC Mastery Check+Question type'!S22</f>
        <v/>
      </c>
      <c r="BX19" s="53" t="str">
        <f>'RC Mastery Check+Question type'!T22</f>
        <v/>
      </c>
      <c r="BY19" s="53" t="str">
        <f>'RC Mastery Check+Question type'!U22</f>
        <v/>
      </c>
      <c r="BZ19" s="53" t="str">
        <f>'RC Mastery Check+Question type'!V22</f>
        <v/>
      </c>
      <c r="CA19" s="53" t="str">
        <f>'RC Mastery Check+Question type'!W22</f>
        <v/>
      </c>
      <c r="CB19" s="53" t="str">
        <f>'RC Mastery Check+Question type'!X22</f>
        <v/>
      </c>
      <c r="CC19" s="438" t="str">
        <f>'RC Output Item+Section Type'!CC25</f>
        <v xml:space="preserve"> </v>
      </c>
      <c r="CD19" s="438" t="str">
        <f>'RC Output Item+Section Type'!CD25</f>
        <v xml:space="preserve"> </v>
      </c>
      <c r="CE19" s="438" t="str">
        <f>'RC Output Item+Section Type'!CE25</f>
        <v xml:space="preserve"> </v>
      </c>
      <c r="CF19" s="438" t="str">
        <f>'RC Output Item+Section Type'!CF25</f>
        <v xml:space="preserve"> </v>
      </c>
      <c r="CG19" s="438" t="str">
        <f>'RC Output Item+Section Type'!CG25</f>
        <v xml:space="preserve"> </v>
      </c>
      <c r="CH19" s="438" t="str">
        <f>'RC Output Item+Section Type'!CH25</f>
        <v xml:space="preserve"> </v>
      </c>
      <c r="CI19" s="438" t="str">
        <f>'RC Output Item+Section Type'!CI25</f>
        <v xml:space="preserve"> </v>
      </c>
      <c r="CJ19" s="438" t="str">
        <f>'RC Output Item+Section Type'!CJ25</f>
        <v xml:space="preserve"> </v>
      </c>
      <c r="CK19" s="438" t="str">
        <f>'RC Output Item+Section Type'!CK25</f>
        <v xml:space="preserve"> </v>
      </c>
      <c r="CL19" s="438" t="str">
        <f>'RC Output Item+Section Type'!CL25</f>
        <v xml:space="preserve"> </v>
      </c>
      <c r="CM19" s="438" t="str">
        <f>'RC Output Item+Section Type'!CM25</f>
        <v xml:space="preserve"> </v>
      </c>
      <c r="CN19" s="438" t="str">
        <f>'RC Output Item+Section Type'!CN25</f>
        <v xml:space="preserve"> </v>
      </c>
      <c r="CO19" t="str">
        <f>IF('S&amp;L'!B23="", "", 'S&amp;L'!B23)</f>
        <v/>
      </c>
      <c r="CP19" t="str">
        <f>IF('S&amp;L'!C23="", "", 'S&amp;L'!C23)</f>
        <v/>
      </c>
      <c r="CQ19" t="str">
        <f>IF('S&amp;L'!D23="", "", 'S&amp;L'!D23)</f>
        <v/>
      </c>
      <c r="CR19" t="str">
        <f>IF('S&amp;L'!E23="", "", 'S&amp;L'!E23)</f>
        <v/>
      </c>
      <c r="CS19" t="str">
        <f>IF('S&amp;L'!F23="", "", 'S&amp;L'!F23)</f>
        <v/>
      </c>
      <c r="CT19" t="str">
        <f>IF('S&amp;L'!H23="", "", 'S&amp;L'!H23)</f>
        <v/>
      </c>
      <c r="CU19" t="str">
        <f>IF('S&amp;L'!I23="", "", 'S&amp;L'!I23)</f>
        <v/>
      </c>
      <c r="CV19" t="str">
        <f>IF('S&amp;L'!J23="", "", 'S&amp;L'!J23)</f>
        <v/>
      </c>
      <c r="CW19" t="str">
        <f>IF('S&amp;L'!K23="", "", 'S&amp;L'!K23)</f>
        <v/>
      </c>
      <c r="CX19" t="str">
        <f>IF('S&amp;L'!L23="", "", 'S&amp;L'!L23)</f>
        <v/>
      </c>
      <c r="CY19" t="str">
        <f>IF('S&amp;L'!N23="", "", 'S&amp;L'!N23)</f>
        <v/>
      </c>
      <c r="CZ19" t="str">
        <f>IF('S&amp;L'!O23="", "", 'S&amp;L'!O23)</f>
        <v/>
      </c>
      <c r="DA19" t="str">
        <f>IF('S&amp;L'!P23="", "", 'S&amp;L'!P23)</f>
        <v/>
      </c>
      <c r="DB19" t="str">
        <f>IF('S&amp;L'!Q23="", "", 'S&amp;L'!Q23)</f>
        <v/>
      </c>
      <c r="DC19" t="str">
        <f>IF('S&amp;L'!R23="", "", 'S&amp;L'!R23)</f>
        <v/>
      </c>
      <c r="DD19" s="53" t="e">
        <f>IF('Math Scores'!E26="","",'Math Scores'!E26)</f>
        <v>#DIV/0!</v>
      </c>
      <c r="DE19" s="86">
        <f>IF('Cover Sheet'!V22="","",'Cover Sheet'!V22)</f>
        <v>0.38333333333333336</v>
      </c>
      <c r="DF19" s="86" t="str">
        <f>IF('Math Scores'!IE26="", "", 'Math Scores'!IE26)</f>
        <v/>
      </c>
      <c r="DG19" t="str">
        <f>IF('Math by question type'!C23="", "", 'Math by question type'!C23)</f>
        <v/>
      </c>
      <c r="DH19" s="86" t="str">
        <f>IF('Math by question type'!D23="", "", 'Math by question type'!D23)</f>
        <v/>
      </c>
      <c r="DI19" s="86" t="str">
        <f>IF('Math by question type'!E23="", "", 'Math by question type'!E23)</f>
        <v/>
      </c>
      <c r="DJ19" s="86" t="str">
        <f>IF('Math by question type'!F23="", "", 'Math by question type'!F23)</f>
        <v/>
      </c>
      <c r="DK19" s="86" t="str">
        <f>IF('Math by question type'!G23="", "", 'Math by question type'!G23)</f>
        <v/>
      </c>
      <c r="DL19" s="86" t="str">
        <f>IF('Math by question type'!H23="", "", 'Math by question type'!H23)</f>
        <v/>
      </c>
      <c r="DM19" s="86" t="str">
        <f>IF('Math by question type'!I23="", "", 'Math by question type'!I23)</f>
        <v/>
      </c>
      <c r="DN19" s="86" t="str">
        <f>IF('Math by question type'!J23="", "", 'Math by question type'!J23)</f>
        <v/>
      </c>
      <c r="DO19" s="86" t="str">
        <f>IF('Math by question type'!K23="", "", 'Math by question type'!K23)</f>
        <v/>
      </c>
      <c r="DP19" s="86">
        <f>IF('Math by question type'!L23="", "", 'Math by question type'!L23)</f>
        <v>0.27777777777777779</v>
      </c>
      <c r="DQ19" s="86">
        <f>IF('Math by question type'!M23="", "", 'Math by question type'!M23)</f>
        <v>0.57894736842105265</v>
      </c>
      <c r="DR19" s="86">
        <f>IF('Math by question type'!N23="", "", 'Math by question type'!N23)</f>
        <v>0.30434782608695654</v>
      </c>
      <c r="DS19" s="86" t="str">
        <f>IF('Math by question type'!O23="", "", 'Math by question type'!O23)</f>
        <v/>
      </c>
      <c r="DT19" s="86" t="str">
        <f>IF('Math by question type'!P23="", "", 'Math by question type'!P23)</f>
        <v/>
      </c>
      <c r="DU19" s="86" t="str">
        <f>IF('Math by question type'!Q23="", "", 'Math by question type'!Q23)</f>
        <v/>
      </c>
      <c r="DV19" s="86" t="str">
        <f>IF('Math by question type'!R23&lt;&gt;"",'Math by question type'!R23,'Math by question type'!U23)</f>
        <v/>
      </c>
      <c r="DW19" s="86" t="str">
        <f>IF('Math by question type'!S23&lt;&gt;"",'Math by question type'!S23,'Math by question type'!V23)</f>
        <v/>
      </c>
      <c r="DX19" s="86" t="str">
        <f>IF('Math by question type'!T23&lt;&gt;"",'Math by question type'!T23,'Math by question type'!W23)</f>
        <v/>
      </c>
      <c r="DY19" s="86" t="str">
        <f>IF('Math by question type'!X23&lt;&gt;"",'Math by question type'!X23,'Math by question type'!AA23)</f>
        <v/>
      </c>
      <c r="DZ19" s="86" t="str">
        <f>IF('Math by question type'!Y23&lt;&gt;"",'Math by question type'!Y23,'Math by question type'!AB23)</f>
        <v/>
      </c>
      <c r="EA19" s="86" t="str">
        <f>IF('Math by question type'!Z23&lt;&gt;"",'Math by question type'!Z23,'Math by question type'!AC23)</f>
        <v/>
      </c>
      <c r="EB19" s="86" t="str">
        <f>IF('Math Output by domain'!E23="", "", 'Math Output by domain'!E23)</f>
        <v/>
      </c>
      <c r="EC19" s="86" t="str">
        <f>IF('Math Output by domain'!F23="", "", 'Math Output by domain'!F23)</f>
        <v/>
      </c>
      <c r="ED19" s="86" t="str">
        <f>IF('Math Output by domain'!G23="", "", 'Math Output by domain'!G23)</f>
        <v/>
      </c>
      <c r="EE19" s="86" t="str">
        <f>IF('Math Output by domain'!H23="", "", 'Math Output by domain'!H23)</f>
        <v/>
      </c>
      <c r="EF19" s="86" t="str">
        <f>IF('Math Output by domain'!I23="", "", 'Math Output by domain'!I23)</f>
        <v/>
      </c>
      <c r="EG19" s="86" t="str">
        <f>IF('Math Output by domain'!J23="", "", 'Math Output by domain'!J23)</f>
        <v/>
      </c>
      <c r="EH19" s="86" t="str">
        <f>IF('Math Output by domain'!K23="", "", 'Math Output by domain'!K23)</f>
        <v/>
      </c>
      <c r="EI19" s="86" t="str">
        <f>IF('Math Output by domain'!L23="", "", 'Math Output by domain'!L23)</f>
        <v/>
      </c>
      <c r="EJ19" s="86" t="str">
        <f>IF('Math Output by domain'!M23="", "", 'Math Output by domain'!M23)</f>
        <v/>
      </c>
      <c r="EK19" s="86" t="str">
        <f>IF('Math Output by domain'!N23="", "", 'Math Output by domain'!N23)</f>
        <v/>
      </c>
      <c r="EL19" s="86" t="str">
        <f>IF('Math Output by domain'!O23="", "", 'Math Output by domain'!O23)</f>
        <v/>
      </c>
      <c r="EM19" s="86" t="str">
        <f>IF('Math Output by domain'!P23="", "", 'Math Output by domain'!P23)</f>
        <v/>
      </c>
      <c r="EN19" s="86" t="str">
        <f>IF('Math Output by domain'!Q23="", "", 'Math Output by domain'!Q23)</f>
        <v/>
      </c>
      <c r="EO19" s="86" t="str">
        <f>IF('Math Output by domain'!R23="", "", 'Math Output by domain'!R23)</f>
        <v/>
      </c>
      <c r="EP19" s="86" t="str">
        <f>IF('Math Output by domain'!S23="", "", 'Math Output by domain'!S23)</f>
        <v/>
      </c>
      <c r="EQ19" s="86" t="str">
        <f>IF('Math Output by domain'!T23="", "", 'Math Output by domain'!T23)</f>
        <v/>
      </c>
      <c r="ER19" s="86">
        <f>IF('Math Output by domain'!U23="", "", 'Math Output by domain'!U23)</f>
        <v>0.375</v>
      </c>
      <c r="ES19" s="86">
        <f>IF('Math Output by domain'!V23="", "", 'Math Output by domain'!V23)</f>
        <v>0.42307692307692307</v>
      </c>
      <c r="ET19" s="86">
        <f>IF('Math Output by domain'!W23="", "", 'Math Output by domain'!W23)</f>
        <v>0</v>
      </c>
      <c r="EU19" s="86">
        <f>IF('Math Output by domain'!X23="", "", 'Math Output by domain'!X23)</f>
        <v>0.22222222222222221</v>
      </c>
      <c r="EV19" s="86">
        <f>IF('Math Output by domain'!Y23="", "", 'Math Output by domain'!Y23)</f>
        <v>0.4375</v>
      </c>
      <c r="EW19" s="86" t="str">
        <f>IF('Math Output by domain'!Z23="", "", 'Math Output by domain'!Z23)</f>
        <v/>
      </c>
      <c r="EX19" s="86" t="str">
        <f>IF('Math Output by domain'!AA23="", "", 'Math Output by domain'!AA23)</f>
        <v/>
      </c>
      <c r="EY19" s="86" t="str">
        <f>IF('Math Output by domain'!AB23="", "", 'Math Output by domain'!AB23)</f>
        <v/>
      </c>
      <c r="EZ19" s="86" t="str">
        <f>IF('Math Output by domain'!AC23="", "", 'Math Output by domain'!AC23)</f>
        <v/>
      </c>
      <c r="FA19" s="86" t="str">
        <f>IF('Math Output by domain'!AD23&lt;&gt;"", 'Math Output by domain'!AD23, 'Math Output by domain'!AH23)</f>
        <v/>
      </c>
      <c r="FB19" s="86" t="str">
        <f>IF('Math Output by domain'!AE23&lt;&gt;"", 'Math Output by domain'!AE23, 'Math Output by domain'!AI23)</f>
        <v/>
      </c>
      <c r="FC19" s="86" t="str">
        <f>IF('Math Output by domain'!AF23&lt;&gt;"", 'Math Output by domain'!AF23, 'Math Output by domain'!AJ23)</f>
        <v/>
      </c>
      <c r="FD19" s="86" t="str">
        <f>IF('Math Output by domain'!AG23="", "", 'Math Output by domain'!AG23)</f>
        <v/>
      </c>
      <c r="FE19" s="86" t="str">
        <f>IF('Math Output by domain'!AK23="", "", 'Math Output by domain'!AK23)</f>
        <v/>
      </c>
      <c r="FF19" s="86" t="str">
        <f>IF('Math Output by domain'!AL23&lt;&gt;"",  'Math Output by domain'!AL23, 'Math Output by domain'!AQ23)</f>
        <v/>
      </c>
      <c r="FG19" s="86" t="str">
        <f>IF('Math Output by domain'!AM23="", "", 'Math Output by domain'!AM23)</f>
        <v/>
      </c>
      <c r="FH19" s="86" t="str">
        <f>IF('Math Output by domain'!AN23&lt;&gt;"",  'Math Output by domain'!AN23, 'Math Output by domain'!AP23)</f>
        <v/>
      </c>
      <c r="FI19" s="86" t="str">
        <f>IF('Math Output by domain'!AO23="", "", 'Math Output by domain'!AO23)</f>
        <v/>
      </c>
    </row>
    <row r="20" spans="1:165" x14ac:dyDescent="0.2">
      <c r="A20" s="88">
        <f>'Cover Sheet'!A23</f>
        <v>19</v>
      </c>
      <c r="B20" s="88" t="str">
        <f>IF('Cover Sheet'!$AC$13="","",'Cover Sheet'!$AC$13)</f>
        <v>HYDABH02</v>
      </c>
      <c r="C20" s="88" t="str">
        <f>'Cover Sheet'!$AC$1</f>
        <v>Apoorva Namdev</v>
      </c>
      <c r="D20" s="88">
        <f>'Cover Sheet'!$AE$1</f>
        <v>0</v>
      </c>
      <c r="E20" s="88">
        <f>'Cover Sheet'!$AG$1</f>
        <v>0</v>
      </c>
      <c r="F20" s="88">
        <f>'Cover Sheet'!$AI$1</f>
        <v>0</v>
      </c>
      <c r="G20" s="88">
        <f>'Cover Sheet'!$AK$1</f>
        <v>0</v>
      </c>
      <c r="H20" s="88">
        <f>'Cover Sheet'!$AC$3</f>
        <v>115555</v>
      </c>
      <c r="I20" s="88">
        <f>'Cover Sheet'!$AE$3</f>
        <v>0</v>
      </c>
      <c r="J20" s="88">
        <f>'Cover Sheet'!$AG$3</f>
        <v>0</v>
      </c>
      <c r="K20" s="88">
        <f>'Cover Sheet'!$AI$3</f>
        <v>0</v>
      </c>
      <c r="L20" s="88">
        <f>'Cover Sheet'!$AK$3</f>
        <v>0</v>
      </c>
      <c r="M20" s="88">
        <f>'Cover Sheet'!$AC$2</f>
        <v>2014</v>
      </c>
      <c r="N20" s="88">
        <f>'Cover Sheet'!$AE$2</f>
        <v>0</v>
      </c>
      <c r="O20" s="88">
        <f>'Cover Sheet'!$AG$2</f>
        <v>0</v>
      </c>
      <c r="P20" s="88">
        <f>'Cover Sheet'!$AI$2</f>
        <v>0</v>
      </c>
      <c r="Q20" s="88">
        <f>'Cover Sheet'!$AK$2</f>
        <v>0</v>
      </c>
      <c r="R20" s="88" t="str">
        <f>'Cover Sheet'!$AC$5</f>
        <v>Spandana</v>
      </c>
      <c r="S20" s="88" t="str">
        <f>'Cover Sheet'!$AC$6</f>
        <v>4th</v>
      </c>
      <c r="T20" s="88" t="str">
        <f>'Cover Sheet'!$AC$7</f>
        <v>2nd YOI</v>
      </c>
      <c r="U20" s="88" t="str">
        <f>'Cover Sheet'!$AC$8</f>
        <v>Private School 500 - 1000</v>
      </c>
      <c r="V20" s="88">
        <f>'Cover Sheet'!$AC$9</f>
        <v>180</v>
      </c>
      <c r="W20" s="88">
        <f>IF('Cover Sheet'!$AC$10="","",'Cover Sheet'!$AC$10)</f>
        <v>4</v>
      </c>
      <c r="X20" s="219" t="str">
        <f>IF('Cover Sheet'!$Y23="","",'Cover Sheet'!$Y23)</f>
        <v/>
      </c>
      <c r="Y20" s="219" t="str">
        <f>IF('Cover Sheet'!$Z23="","",'Cover Sheet'!$Z23)</f>
        <v/>
      </c>
      <c r="Z20" s="88">
        <f>'Cover Sheet'!$AC$11</f>
        <v>5</v>
      </c>
      <c r="AA20" s="88" t="str">
        <f>IF('Cover Sheet'!$AC$12="", "", 'Cover Sheet'!$AC$12)</f>
        <v>Hyderabad</v>
      </c>
      <c r="AB20" s="88">
        <f>IF('Cover Sheet'!$AC$14="","",'Cover Sheet'!$AC$14)</f>
        <v>115555</v>
      </c>
      <c r="AC20" s="88">
        <f>IF('Cover Sheet'!$AC$15="","",'Cover Sheet'!$AC$15)</f>
        <v>115555</v>
      </c>
      <c r="AD20" s="88">
        <f>IF('Cover Sheet'!$AC$17="","",'Cover Sheet'!$AC$17)</f>
        <v>115555</v>
      </c>
      <c r="AE20" s="88" t="str">
        <f>IF('Cover Sheet'!$AC$4="","",'Cover Sheet'!$AC$4)</f>
        <v>apoorva.namdev2014@teachforindia.org</v>
      </c>
      <c r="AF20" s="88" t="str">
        <f>IF('Cover Sheet'!$AC$20="","",'Cover Sheet'!$AC$20)</f>
        <v>spandana.m@teachforindia.org</v>
      </c>
      <c r="AG20" s="88" t="str">
        <f>IF('Cover Sheet'!$AC$19="","",'Cover Sheet'!$AC$19)</f>
        <v>karthik.rapaka@teachforindia.org</v>
      </c>
      <c r="AH20" s="88" t="str">
        <f>IF('Cover Sheet'!B23="", "", 'English Scores- Leveled papers'!B25)</f>
        <v>E. Jyothi</v>
      </c>
      <c r="AI20" s="88" t="str">
        <f>IF('Cover Sheet'!$B23="","",'Cover Sheet'!C23)</f>
        <v>Female</v>
      </c>
      <c r="AJ20" s="88">
        <f>IF('Cover Sheet'!$D23="","",'Cover Sheet'!D23)</f>
        <v>2</v>
      </c>
      <c r="AK20" s="88" t="str">
        <f>IF('Cover Sheet'!E23="","",'Cover Sheet'!E23)</f>
        <v/>
      </c>
      <c r="AL20" s="88" t="str">
        <f>IF('Cover Sheet'!F23="","",'Cover Sheet'!F23)</f>
        <v/>
      </c>
      <c r="AM20" s="88">
        <f>IF('Cover Sheet'!G23="","",'Cover Sheet'!G23)</f>
        <v>-0.5</v>
      </c>
      <c r="AN20" s="88">
        <f>IF('Cover Sheet'!H23="","",'Cover Sheet'!H23)</f>
        <v>0.2</v>
      </c>
      <c r="AO20" s="88">
        <f>IF('Cover Sheet'!I23="","",'Cover Sheet'!I23)</f>
        <v>0.5</v>
      </c>
      <c r="AP20" s="88" t="str">
        <f>IF('Cover Sheet'!J23="","",'Cover Sheet'!J23)</f>
        <v/>
      </c>
      <c r="AQ20" s="88">
        <f>IF('Cover Sheet'!K23="","",'Cover Sheet'!K23)</f>
        <v>1</v>
      </c>
      <c r="AR20" s="88" t="str">
        <f>IF('Cover Sheet'!L23="","",'Cover Sheet'!L23)</f>
        <v/>
      </c>
      <c r="AS20" s="88">
        <f>IF('Cover Sheet'!M23="","",'Cover Sheet'!M23)</f>
        <v>0.5</v>
      </c>
      <c r="AT20" s="88">
        <f>IF('Cover Sheet'!N23="","",'Cover Sheet'!N23)</f>
        <v>1.5</v>
      </c>
      <c r="AU20" s="88" t="str">
        <f>IF('Cover Sheet'!O23="","",'Cover Sheet'!O23)</f>
        <v/>
      </c>
      <c r="AV20" s="88">
        <f>IF('Cover Sheet'!P23="","",'Cover Sheet'!P23)</f>
        <v>1.5</v>
      </c>
      <c r="AW20" s="88">
        <f>IF('Cover Sheet'!Q23="","",'Cover Sheet'!Q23)</f>
        <v>0.77166666666666661</v>
      </c>
      <c r="AX20" s="88">
        <f>IF('Cover Sheet'!R23="","",'Cover Sheet'!R23)</f>
        <v>3.6116666666666668</v>
      </c>
      <c r="AY20" s="88">
        <f>IF('Cover Sheet'!S23="","",'Cover Sheet'!S23)</f>
        <v>2.8400000000000003</v>
      </c>
      <c r="AZ20" s="535">
        <f>IF('Cover Sheet'!T23="","",'Cover Sheet'!T23)</f>
        <v>0.12</v>
      </c>
      <c r="BA20" s="535" t="str">
        <f>IF('Cover Sheet'!U23="","",'Cover Sheet'!U23)</f>
        <v/>
      </c>
      <c r="BB20" s="535">
        <f>IF('Cover Sheet'!V23="","",'Cover Sheet'!V23)</f>
        <v>0.6</v>
      </c>
      <c r="BC20" s="535" t="str">
        <f>IF('Cover Sheet'!W23="","",'Cover Sheet'!W23)</f>
        <v/>
      </c>
      <c r="BD20" s="535" t="str">
        <f>IF('Cover Sheet'!X23="","",'Cover Sheet'!X23)</f>
        <v/>
      </c>
      <c r="BE20" s="142">
        <f>'RC Mastery Check+Question type'!I23</f>
        <v>0.9</v>
      </c>
      <c r="BF20" s="142">
        <f>'RC Mastery Check+Question type'!J23</f>
        <v>0.5</v>
      </c>
      <c r="BG20" s="142">
        <f>'RC Mastery Check+Question type'!K23</f>
        <v>0.8</v>
      </c>
      <c r="BH20" s="406" t="str">
        <f>IF('RC Mastery Check+Question type'!DR23="", "", 'RC Mastery Check+Question type'!DR23)</f>
        <v/>
      </c>
      <c r="BI20" s="406" t="str">
        <f>IF('RC Mastery Check+Question type'!EJ23="", "", 'RC Mastery Check+Question type'!EJ23)</f>
        <v/>
      </c>
      <c r="BJ20" s="406" t="str">
        <f>IF('RC Mastery Check+Question type'!EZ23="", "", 'RC Mastery Check+Question type'!EZ23)</f>
        <v/>
      </c>
      <c r="BK20" t="str">
        <f>'RF tracking'!C23</f>
        <v/>
      </c>
      <c r="BL20" t="str">
        <f>'RF tracking'!D23</f>
        <v/>
      </c>
      <c r="BM20" t="str">
        <f>'RF tracking'!X23</f>
        <v/>
      </c>
      <c r="BN20" t="str">
        <f>'RF tracking'!Y23</f>
        <v/>
      </c>
      <c r="BO20" s="53" t="str">
        <f>IF('RF tracking'!AQ23="", "", 'RF tracking'!AQ23)</f>
        <v/>
      </c>
      <c r="BP20" s="53" t="str">
        <f>'RC Mastery Check+Question type'!L23</f>
        <v/>
      </c>
      <c r="BQ20" s="53" t="str">
        <f>'RC Mastery Check+Question type'!M23</f>
        <v/>
      </c>
      <c r="BR20" s="53" t="str">
        <f>'RC Mastery Check+Question type'!N23</f>
        <v/>
      </c>
      <c r="BS20" s="53">
        <f>'RC Mastery Check+Question type'!O23</f>
        <v>0.8</v>
      </c>
      <c r="BT20" s="53">
        <f>'RC Mastery Check+Question type'!P23</f>
        <v>0.9</v>
      </c>
      <c r="BU20" s="53">
        <f>'RC Mastery Check+Question type'!Q23</f>
        <v>0.5</v>
      </c>
      <c r="BV20" s="53" t="str">
        <f>'RC Mastery Check+Question type'!R23</f>
        <v/>
      </c>
      <c r="BW20" s="53" t="str">
        <f>'RC Mastery Check+Question type'!S23</f>
        <v/>
      </c>
      <c r="BX20" s="53" t="str">
        <f>'RC Mastery Check+Question type'!T23</f>
        <v/>
      </c>
      <c r="BY20" s="53" t="str">
        <f>'RC Mastery Check+Question type'!U23</f>
        <v/>
      </c>
      <c r="BZ20" s="53" t="str">
        <f>'RC Mastery Check+Question type'!V23</f>
        <v/>
      </c>
      <c r="CA20" s="53" t="str">
        <f>'RC Mastery Check+Question type'!W23</f>
        <v/>
      </c>
      <c r="CB20" s="53" t="str">
        <f>'RC Mastery Check+Question type'!X23</f>
        <v/>
      </c>
      <c r="CC20" s="438" t="str">
        <f>'RC Output Item+Section Type'!CC26</f>
        <v xml:space="preserve"> </v>
      </c>
      <c r="CD20" s="438" t="str">
        <f>'RC Output Item+Section Type'!CD26</f>
        <v xml:space="preserve"> </v>
      </c>
      <c r="CE20" s="438" t="str">
        <f>'RC Output Item+Section Type'!CE26</f>
        <v xml:space="preserve"> </v>
      </c>
      <c r="CF20" s="438" t="str">
        <f>'RC Output Item+Section Type'!CF26</f>
        <v xml:space="preserve"> </v>
      </c>
      <c r="CG20" s="438" t="str">
        <f>'RC Output Item+Section Type'!CG26</f>
        <v xml:space="preserve"> </v>
      </c>
      <c r="CH20" s="438" t="str">
        <f>'RC Output Item+Section Type'!CH26</f>
        <v xml:space="preserve"> </v>
      </c>
      <c r="CI20" s="438" t="str">
        <f>'RC Output Item+Section Type'!CI26</f>
        <v xml:space="preserve"> </v>
      </c>
      <c r="CJ20" s="438" t="str">
        <f>'RC Output Item+Section Type'!CJ26</f>
        <v xml:space="preserve"> </v>
      </c>
      <c r="CK20" s="438" t="str">
        <f>'RC Output Item+Section Type'!CK26</f>
        <v xml:space="preserve"> </v>
      </c>
      <c r="CL20" s="438" t="str">
        <f>'RC Output Item+Section Type'!CL26</f>
        <v xml:space="preserve"> </v>
      </c>
      <c r="CM20" s="438" t="str">
        <f>'RC Output Item+Section Type'!CM26</f>
        <v xml:space="preserve"> </v>
      </c>
      <c r="CN20" s="438" t="str">
        <f>'RC Output Item+Section Type'!CN26</f>
        <v xml:space="preserve"> </v>
      </c>
      <c r="CO20" t="str">
        <f>IF('S&amp;L'!B24="", "", 'S&amp;L'!B24)</f>
        <v/>
      </c>
      <c r="CP20" t="str">
        <f>IF('S&amp;L'!C24="", "", 'S&amp;L'!C24)</f>
        <v/>
      </c>
      <c r="CQ20" t="str">
        <f>IF('S&amp;L'!D24="", "", 'S&amp;L'!D24)</f>
        <v/>
      </c>
      <c r="CR20" t="str">
        <f>IF('S&amp;L'!E24="", "", 'S&amp;L'!E24)</f>
        <v/>
      </c>
      <c r="CS20" t="str">
        <f>IF('S&amp;L'!F24="", "", 'S&amp;L'!F24)</f>
        <v/>
      </c>
      <c r="CT20" t="str">
        <f>IF('S&amp;L'!H24="", "", 'S&amp;L'!H24)</f>
        <v/>
      </c>
      <c r="CU20" t="str">
        <f>IF('S&amp;L'!I24="", "", 'S&amp;L'!I24)</f>
        <v/>
      </c>
      <c r="CV20" t="str">
        <f>IF('S&amp;L'!J24="", "", 'S&amp;L'!J24)</f>
        <v/>
      </c>
      <c r="CW20" t="str">
        <f>IF('S&amp;L'!K24="", "", 'S&amp;L'!K24)</f>
        <v/>
      </c>
      <c r="CX20" t="str">
        <f>IF('S&amp;L'!L24="", "", 'S&amp;L'!L24)</f>
        <v/>
      </c>
      <c r="CY20" t="str">
        <f>IF('S&amp;L'!N24="", "", 'S&amp;L'!N24)</f>
        <v/>
      </c>
      <c r="CZ20" t="str">
        <f>IF('S&amp;L'!O24="", "", 'S&amp;L'!O24)</f>
        <v/>
      </c>
      <c r="DA20" t="str">
        <f>IF('S&amp;L'!P24="", "", 'S&amp;L'!P24)</f>
        <v/>
      </c>
      <c r="DB20" t="str">
        <f>IF('S&amp;L'!Q24="", "", 'S&amp;L'!Q24)</f>
        <v/>
      </c>
      <c r="DC20" t="str">
        <f>IF('S&amp;L'!R24="", "", 'S&amp;L'!R24)</f>
        <v/>
      </c>
      <c r="DD20" s="53" t="e">
        <f>IF('Math Scores'!E27="","",'Math Scores'!E27)</f>
        <v>#DIV/0!</v>
      </c>
      <c r="DE20" s="86">
        <f>IF('Cover Sheet'!V23="","",'Cover Sheet'!V23)</f>
        <v>0.6</v>
      </c>
      <c r="DF20" s="86" t="str">
        <f>IF('Math Scores'!IE27="", "", 'Math Scores'!IE27)</f>
        <v/>
      </c>
      <c r="DG20" t="str">
        <f>IF('Math by question type'!C24="", "", 'Math by question type'!C24)</f>
        <v/>
      </c>
      <c r="DH20" s="86" t="str">
        <f>IF('Math by question type'!D24="", "", 'Math by question type'!D24)</f>
        <v/>
      </c>
      <c r="DI20" s="86" t="str">
        <f>IF('Math by question type'!E24="", "", 'Math by question type'!E24)</f>
        <v/>
      </c>
      <c r="DJ20" s="86" t="str">
        <f>IF('Math by question type'!F24="", "", 'Math by question type'!F24)</f>
        <v/>
      </c>
      <c r="DK20" s="86" t="str">
        <f>IF('Math by question type'!G24="", "", 'Math by question type'!G24)</f>
        <v/>
      </c>
      <c r="DL20" s="86" t="str">
        <f>IF('Math by question type'!H24="", "", 'Math by question type'!H24)</f>
        <v/>
      </c>
      <c r="DM20" s="86" t="str">
        <f>IF('Math by question type'!I24="", "", 'Math by question type'!I24)</f>
        <v/>
      </c>
      <c r="DN20" s="86" t="str">
        <f>IF('Math by question type'!J24="", "", 'Math by question type'!J24)</f>
        <v/>
      </c>
      <c r="DO20" s="86" t="str">
        <f>IF('Math by question type'!K24="", "", 'Math by question type'!K24)</f>
        <v/>
      </c>
      <c r="DP20" s="86">
        <f>IF('Math by question type'!L24="", "", 'Math by question type'!L24)</f>
        <v>0.77777777777777779</v>
      </c>
      <c r="DQ20" s="86">
        <f>IF('Math by question type'!M24="", "", 'Math by question type'!M24)</f>
        <v>0.55263157894736847</v>
      </c>
      <c r="DR20" s="86">
        <f>IF('Math by question type'!N24="", "", 'Math by question type'!N24)</f>
        <v>0.5</v>
      </c>
      <c r="DS20" s="86" t="str">
        <f>IF('Math by question type'!O24="", "", 'Math by question type'!O24)</f>
        <v/>
      </c>
      <c r="DT20" s="86" t="str">
        <f>IF('Math by question type'!P24="", "", 'Math by question type'!P24)</f>
        <v/>
      </c>
      <c r="DU20" s="86" t="str">
        <f>IF('Math by question type'!Q24="", "", 'Math by question type'!Q24)</f>
        <v/>
      </c>
      <c r="DV20" s="86" t="str">
        <f>IF('Math by question type'!R24&lt;&gt;"",'Math by question type'!R24,'Math by question type'!U24)</f>
        <v/>
      </c>
      <c r="DW20" s="86" t="str">
        <f>IF('Math by question type'!S24&lt;&gt;"",'Math by question type'!S24,'Math by question type'!V24)</f>
        <v/>
      </c>
      <c r="DX20" s="86" t="str">
        <f>IF('Math by question type'!T24&lt;&gt;"",'Math by question type'!T24,'Math by question type'!W24)</f>
        <v/>
      </c>
      <c r="DY20" s="86" t="str">
        <f>IF('Math by question type'!X24&lt;&gt;"",'Math by question type'!X24,'Math by question type'!AA24)</f>
        <v/>
      </c>
      <c r="DZ20" s="86" t="str">
        <f>IF('Math by question type'!Y24&lt;&gt;"",'Math by question type'!Y24,'Math by question type'!AB24)</f>
        <v/>
      </c>
      <c r="EA20" s="86" t="str">
        <f>IF('Math by question type'!Z24&lt;&gt;"",'Math by question type'!Z24,'Math by question type'!AC24)</f>
        <v/>
      </c>
      <c r="EB20" s="86" t="str">
        <f>IF('Math Output by domain'!E24="", "", 'Math Output by domain'!E24)</f>
        <v/>
      </c>
      <c r="EC20" s="86" t="str">
        <f>IF('Math Output by domain'!F24="", "", 'Math Output by domain'!F24)</f>
        <v/>
      </c>
      <c r="ED20" s="86" t="str">
        <f>IF('Math Output by domain'!G24="", "", 'Math Output by domain'!G24)</f>
        <v/>
      </c>
      <c r="EE20" s="86" t="str">
        <f>IF('Math Output by domain'!H24="", "", 'Math Output by domain'!H24)</f>
        <v/>
      </c>
      <c r="EF20" s="86" t="str">
        <f>IF('Math Output by domain'!I24="", "", 'Math Output by domain'!I24)</f>
        <v/>
      </c>
      <c r="EG20" s="86" t="str">
        <f>IF('Math Output by domain'!J24="", "", 'Math Output by domain'!J24)</f>
        <v/>
      </c>
      <c r="EH20" s="86" t="str">
        <f>IF('Math Output by domain'!K24="", "", 'Math Output by domain'!K24)</f>
        <v/>
      </c>
      <c r="EI20" s="86" t="str">
        <f>IF('Math Output by domain'!L24="", "", 'Math Output by domain'!L24)</f>
        <v/>
      </c>
      <c r="EJ20" s="86" t="str">
        <f>IF('Math Output by domain'!M24="", "", 'Math Output by domain'!M24)</f>
        <v/>
      </c>
      <c r="EK20" s="86" t="str">
        <f>IF('Math Output by domain'!N24="", "", 'Math Output by domain'!N24)</f>
        <v/>
      </c>
      <c r="EL20" s="86" t="str">
        <f>IF('Math Output by domain'!O24="", "", 'Math Output by domain'!O24)</f>
        <v/>
      </c>
      <c r="EM20" s="86" t="str">
        <f>IF('Math Output by domain'!P24="", "", 'Math Output by domain'!P24)</f>
        <v/>
      </c>
      <c r="EN20" s="86" t="str">
        <f>IF('Math Output by domain'!Q24="", "", 'Math Output by domain'!Q24)</f>
        <v/>
      </c>
      <c r="EO20" s="86" t="str">
        <f>IF('Math Output by domain'!R24="", "", 'Math Output by domain'!R24)</f>
        <v/>
      </c>
      <c r="EP20" s="86" t="str">
        <f>IF('Math Output by domain'!S24="", "", 'Math Output by domain'!S24)</f>
        <v/>
      </c>
      <c r="EQ20" s="86" t="str">
        <f>IF('Math Output by domain'!T24="", "", 'Math Output by domain'!T24)</f>
        <v/>
      </c>
      <c r="ER20" s="86">
        <f>IF('Math Output by domain'!U24="", "", 'Math Output by domain'!U24)</f>
        <v>0.375</v>
      </c>
      <c r="ES20" s="86">
        <f>IF('Math Output by domain'!V24="", "", 'Math Output by domain'!V24)</f>
        <v>0.53846153846153844</v>
      </c>
      <c r="ET20" s="86">
        <f>IF('Math Output by domain'!W24="", "", 'Math Output by domain'!W24)</f>
        <v>1</v>
      </c>
      <c r="EU20" s="86">
        <f>IF('Math Output by domain'!X24="", "", 'Math Output by domain'!X24)</f>
        <v>0.88888888888888884</v>
      </c>
      <c r="EV20" s="86">
        <f>IF('Math Output by domain'!Y24="", "", 'Math Output by domain'!Y24)</f>
        <v>0.625</v>
      </c>
      <c r="EW20" s="86" t="str">
        <f>IF('Math Output by domain'!Z24="", "", 'Math Output by domain'!Z24)</f>
        <v/>
      </c>
      <c r="EX20" s="86" t="str">
        <f>IF('Math Output by domain'!AA24="", "", 'Math Output by domain'!AA24)</f>
        <v/>
      </c>
      <c r="EY20" s="86" t="str">
        <f>IF('Math Output by domain'!AB24="", "", 'Math Output by domain'!AB24)</f>
        <v/>
      </c>
      <c r="EZ20" s="86" t="str">
        <f>IF('Math Output by domain'!AC24="", "", 'Math Output by domain'!AC24)</f>
        <v/>
      </c>
      <c r="FA20" s="86" t="str">
        <f>IF('Math Output by domain'!AD24&lt;&gt;"", 'Math Output by domain'!AD24, 'Math Output by domain'!AH24)</f>
        <v/>
      </c>
      <c r="FB20" s="86" t="str">
        <f>IF('Math Output by domain'!AE24&lt;&gt;"", 'Math Output by domain'!AE24, 'Math Output by domain'!AI24)</f>
        <v/>
      </c>
      <c r="FC20" s="86" t="str">
        <f>IF('Math Output by domain'!AF24&lt;&gt;"", 'Math Output by domain'!AF24, 'Math Output by domain'!AJ24)</f>
        <v/>
      </c>
      <c r="FD20" s="86" t="str">
        <f>IF('Math Output by domain'!AG24="", "", 'Math Output by domain'!AG24)</f>
        <v/>
      </c>
      <c r="FE20" s="86" t="str">
        <f>IF('Math Output by domain'!AK24="", "", 'Math Output by domain'!AK24)</f>
        <v/>
      </c>
      <c r="FF20" s="86" t="str">
        <f>IF('Math Output by domain'!AL24&lt;&gt;"",  'Math Output by domain'!AL24, 'Math Output by domain'!AQ24)</f>
        <v/>
      </c>
      <c r="FG20" s="86" t="str">
        <f>IF('Math Output by domain'!AM24="", "", 'Math Output by domain'!AM24)</f>
        <v/>
      </c>
      <c r="FH20" s="86" t="str">
        <f>IF('Math Output by domain'!AN24&lt;&gt;"",  'Math Output by domain'!AN24, 'Math Output by domain'!AP24)</f>
        <v/>
      </c>
      <c r="FI20" s="86" t="str">
        <f>IF('Math Output by domain'!AO24="", "", 'Math Output by domain'!AO24)</f>
        <v/>
      </c>
    </row>
    <row r="21" spans="1:165" x14ac:dyDescent="0.2">
      <c r="A21" s="88">
        <f>'Cover Sheet'!A24</f>
        <v>20</v>
      </c>
      <c r="B21" s="88" t="str">
        <f>IF('Cover Sheet'!$AC$13="","",'Cover Sheet'!$AC$13)</f>
        <v>HYDABH02</v>
      </c>
      <c r="C21" s="88" t="str">
        <f>'Cover Sheet'!$AC$1</f>
        <v>Apoorva Namdev</v>
      </c>
      <c r="D21" s="88">
        <f>'Cover Sheet'!$AE$1</f>
        <v>0</v>
      </c>
      <c r="E21" s="88">
        <f>'Cover Sheet'!$AG$1</f>
        <v>0</v>
      </c>
      <c r="F21" s="88">
        <f>'Cover Sheet'!$AI$1</f>
        <v>0</v>
      </c>
      <c r="G21" s="88">
        <f>'Cover Sheet'!$AK$1</f>
        <v>0</v>
      </c>
      <c r="H21" s="88">
        <f>'Cover Sheet'!$AC$3</f>
        <v>115555</v>
      </c>
      <c r="I21" s="88">
        <f>'Cover Sheet'!$AE$3</f>
        <v>0</v>
      </c>
      <c r="J21" s="88">
        <f>'Cover Sheet'!$AG$3</f>
        <v>0</v>
      </c>
      <c r="K21" s="88">
        <f>'Cover Sheet'!$AI$3</f>
        <v>0</v>
      </c>
      <c r="L21" s="88">
        <f>'Cover Sheet'!$AK$3</f>
        <v>0</v>
      </c>
      <c r="M21" s="88">
        <f>'Cover Sheet'!$AC$2</f>
        <v>2014</v>
      </c>
      <c r="N21" s="88">
        <f>'Cover Sheet'!$AE$2</f>
        <v>0</v>
      </c>
      <c r="O21" s="88">
        <f>'Cover Sheet'!$AG$2</f>
        <v>0</v>
      </c>
      <c r="P21" s="88">
        <f>'Cover Sheet'!$AI$2</f>
        <v>0</v>
      </c>
      <c r="Q21" s="88">
        <f>'Cover Sheet'!$AK$2</f>
        <v>0</v>
      </c>
      <c r="R21" s="88" t="str">
        <f>'Cover Sheet'!$AC$5</f>
        <v>Spandana</v>
      </c>
      <c r="S21" s="88" t="str">
        <f>'Cover Sheet'!$AC$6</f>
        <v>4th</v>
      </c>
      <c r="T21" s="88" t="str">
        <f>'Cover Sheet'!$AC$7</f>
        <v>2nd YOI</v>
      </c>
      <c r="U21" s="88" t="str">
        <f>'Cover Sheet'!$AC$8</f>
        <v>Private School 500 - 1000</v>
      </c>
      <c r="V21" s="88">
        <f>'Cover Sheet'!$AC$9</f>
        <v>180</v>
      </c>
      <c r="W21" s="88">
        <f>IF('Cover Sheet'!$AC$10="","",'Cover Sheet'!$AC$10)</f>
        <v>4</v>
      </c>
      <c r="X21" s="219" t="str">
        <f>IF('Cover Sheet'!$Y24="","",'Cover Sheet'!$Y24)</f>
        <v/>
      </c>
      <c r="Y21" s="219" t="str">
        <f>IF('Cover Sheet'!$Z24="","",'Cover Sheet'!$Z24)</f>
        <v/>
      </c>
      <c r="Z21" s="88">
        <f>'Cover Sheet'!$AC$11</f>
        <v>5</v>
      </c>
      <c r="AA21" s="88" t="str">
        <f>IF('Cover Sheet'!$AC$12="", "", 'Cover Sheet'!$AC$12)</f>
        <v>Hyderabad</v>
      </c>
      <c r="AB21" s="88">
        <f>IF('Cover Sheet'!$AC$14="","",'Cover Sheet'!$AC$14)</f>
        <v>115555</v>
      </c>
      <c r="AC21" s="88">
        <f>IF('Cover Sheet'!$AC$15="","",'Cover Sheet'!$AC$15)</f>
        <v>115555</v>
      </c>
      <c r="AD21" s="88">
        <f>IF('Cover Sheet'!$AC$17="","",'Cover Sheet'!$AC$17)</f>
        <v>115555</v>
      </c>
      <c r="AE21" s="88" t="str">
        <f>IF('Cover Sheet'!$AC$4="","",'Cover Sheet'!$AC$4)</f>
        <v>apoorva.namdev2014@teachforindia.org</v>
      </c>
      <c r="AF21" s="88" t="str">
        <f>IF('Cover Sheet'!$AC$20="","",'Cover Sheet'!$AC$20)</f>
        <v>spandana.m@teachforindia.org</v>
      </c>
      <c r="AG21" s="88" t="str">
        <f>IF('Cover Sheet'!$AC$19="","",'Cover Sheet'!$AC$19)</f>
        <v>karthik.rapaka@teachforindia.org</v>
      </c>
      <c r="AH21" s="88" t="str">
        <f>IF('Cover Sheet'!B24="", "", 'English Scores- Leveled papers'!B26)</f>
        <v>K. Akhil</v>
      </c>
      <c r="AI21" s="88" t="str">
        <f>IF('Cover Sheet'!$B24="","",'Cover Sheet'!C24)</f>
        <v>Male</v>
      </c>
      <c r="AJ21" s="88">
        <f>IF('Cover Sheet'!$D24="","",'Cover Sheet'!D24)</f>
        <v>2</v>
      </c>
      <c r="AK21" s="88" t="str">
        <f>IF('Cover Sheet'!E24="","",'Cover Sheet'!E24)</f>
        <v/>
      </c>
      <c r="AL21" s="88" t="str">
        <f>IF('Cover Sheet'!F24="","",'Cover Sheet'!F24)</f>
        <v/>
      </c>
      <c r="AM21" s="88">
        <f>IF('Cover Sheet'!G24="","",'Cover Sheet'!G24)</f>
        <v>-0.5</v>
      </c>
      <c r="AN21" s="88">
        <f>IF('Cover Sheet'!H24="","",'Cover Sheet'!H24)</f>
        <v>0.2</v>
      </c>
      <c r="AO21" s="88">
        <f>IF('Cover Sheet'!I24="","",'Cover Sheet'!I24)</f>
        <v>0.5</v>
      </c>
      <c r="AP21" s="88">
        <f>IF('Cover Sheet'!J24="","",'Cover Sheet'!J24)</f>
        <v>0.2</v>
      </c>
      <c r="AQ21" s="88">
        <f>IF('Cover Sheet'!K24="","",'Cover Sheet'!K24)</f>
        <v>1</v>
      </c>
      <c r="AR21" s="88">
        <f>IF('Cover Sheet'!L24="","",'Cover Sheet'!L24)</f>
        <v>1.3</v>
      </c>
      <c r="AS21" s="88">
        <f>IF('Cover Sheet'!M24="","",'Cover Sheet'!M24)</f>
        <v>0.5</v>
      </c>
      <c r="AT21" s="88">
        <f>IF('Cover Sheet'!N24="","",'Cover Sheet'!N24)</f>
        <v>1.5</v>
      </c>
      <c r="AU21" s="88" t="str">
        <f>IF('Cover Sheet'!O24="","",'Cover Sheet'!O24)</f>
        <v/>
      </c>
      <c r="AV21" s="88">
        <f>IF('Cover Sheet'!P24="","",'Cover Sheet'!P24)</f>
        <v>1.3</v>
      </c>
      <c r="AW21" s="88">
        <f>IF('Cover Sheet'!Q24="","",'Cover Sheet'!Q24)</f>
        <v>0.89333333333333342</v>
      </c>
      <c r="AX21" s="88">
        <f>IF('Cover Sheet'!R24="","",'Cover Sheet'!R24)</f>
        <v>3.4966666666666666</v>
      </c>
      <c r="AY21" s="88">
        <f>IF('Cover Sheet'!S24="","",'Cover Sheet'!S24)</f>
        <v>2.6033333333333331</v>
      </c>
      <c r="AZ21" s="535">
        <f>IF('Cover Sheet'!T24="","",'Cover Sheet'!T24)</f>
        <v>0.13</v>
      </c>
      <c r="BA21" s="535">
        <f>IF('Cover Sheet'!U24="","",'Cover Sheet'!U24)</f>
        <v>0.25</v>
      </c>
      <c r="BB21" s="535">
        <f>IF('Cover Sheet'!V24="","",'Cover Sheet'!V24)</f>
        <v>0.56666666666666665</v>
      </c>
      <c r="BC21" s="535">
        <f>IF('Cover Sheet'!W24="","",'Cover Sheet'!W24)</f>
        <v>0.31666666666666665</v>
      </c>
      <c r="BD21" s="535" t="str">
        <f>IF('Cover Sheet'!X24="","",'Cover Sheet'!X24)</f>
        <v/>
      </c>
      <c r="BE21" s="142">
        <f>'RC Mastery Check+Question type'!I24</f>
        <v>0.8</v>
      </c>
      <c r="BF21" s="142">
        <f>'RC Mastery Check+Question type'!J24</f>
        <v>0.6</v>
      </c>
      <c r="BG21" s="142" t="str">
        <f>'RC Mastery Check+Question type'!K24</f>
        <v/>
      </c>
      <c r="BH21" s="406" t="str">
        <f>IF('RC Mastery Check+Question type'!DR24="", "", 'RC Mastery Check+Question type'!DR24)</f>
        <v/>
      </c>
      <c r="BI21" s="406" t="str">
        <f>IF('RC Mastery Check+Question type'!EJ24="", "", 'RC Mastery Check+Question type'!EJ24)</f>
        <v/>
      </c>
      <c r="BJ21" s="406" t="str">
        <f>IF('RC Mastery Check+Question type'!EZ24="", "", 'RC Mastery Check+Question type'!EZ24)</f>
        <v/>
      </c>
      <c r="BK21" t="str">
        <f>'RF tracking'!C24</f>
        <v/>
      </c>
      <c r="BL21" t="str">
        <f>'RF tracking'!D24</f>
        <v/>
      </c>
      <c r="BM21">
        <f>'RF tracking'!X24</f>
        <v>83</v>
      </c>
      <c r="BN21">
        <f>'RF tracking'!Y24</f>
        <v>0.83</v>
      </c>
      <c r="BO21" s="53" t="str">
        <f>IF('RF tracking'!AQ24="", "", 'RF tracking'!AQ24)</f>
        <v>E</v>
      </c>
      <c r="BP21" s="53" t="str">
        <f>'RC Mastery Check+Question type'!L24</f>
        <v/>
      </c>
      <c r="BQ21" s="53" t="str">
        <f>'RC Mastery Check+Question type'!M24</f>
        <v/>
      </c>
      <c r="BR21" s="53" t="str">
        <f>'RC Mastery Check+Question type'!N24</f>
        <v/>
      </c>
      <c r="BS21" s="53" t="str">
        <f>'RC Mastery Check+Question type'!O24</f>
        <v/>
      </c>
      <c r="BT21" s="53">
        <f>'RC Mastery Check+Question type'!P24</f>
        <v>0.8</v>
      </c>
      <c r="BU21" s="53">
        <f>'RC Mastery Check+Question type'!Q24</f>
        <v>0.6</v>
      </c>
      <c r="BV21" s="53" t="str">
        <f>'RC Mastery Check+Question type'!R24</f>
        <v/>
      </c>
      <c r="BW21" s="53" t="str">
        <f>'RC Mastery Check+Question type'!S24</f>
        <v/>
      </c>
      <c r="BX21" s="53" t="str">
        <f>'RC Mastery Check+Question type'!T24</f>
        <v/>
      </c>
      <c r="BY21" s="53" t="str">
        <f>'RC Mastery Check+Question type'!U24</f>
        <v/>
      </c>
      <c r="BZ21" s="53" t="str">
        <f>'RC Mastery Check+Question type'!V24</f>
        <v/>
      </c>
      <c r="CA21" s="53" t="str">
        <f>'RC Mastery Check+Question type'!W24</f>
        <v/>
      </c>
      <c r="CB21" s="53" t="str">
        <f>'RC Mastery Check+Question type'!X24</f>
        <v/>
      </c>
      <c r="CC21" s="438" t="str">
        <f>'RC Output Item+Section Type'!CC27</f>
        <v xml:space="preserve"> </v>
      </c>
      <c r="CD21" s="438" t="str">
        <f>'RC Output Item+Section Type'!CD27</f>
        <v xml:space="preserve"> </v>
      </c>
      <c r="CE21" s="438" t="str">
        <f>'RC Output Item+Section Type'!CE27</f>
        <v xml:space="preserve"> </v>
      </c>
      <c r="CF21" s="438" t="str">
        <f>'RC Output Item+Section Type'!CF27</f>
        <v xml:space="preserve"> </v>
      </c>
      <c r="CG21" s="438" t="str">
        <f>'RC Output Item+Section Type'!CG27</f>
        <v xml:space="preserve"> </v>
      </c>
      <c r="CH21" s="438" t="str">
        <f>'RC Output Item+Section Type'!CH27</f>
        <v xml:space="preserve"> </v>
      </c>
      <c r="CI21" s="438" t="str">
        <f>'RC Output Item+Section Type'!CI27</f>
        <v xml:space="preserve"> </v>
      </c>
      <c r="CJ21" s="438" t="str">
        <f>'RC Output Item+Section Type'!CJ27</f>
        <v xml:space="preserve"> </v>
      </c>
      <c r="CK21" s="438" t="str">
        <f>'RC Output Item+Section Type'!CK27</f>
        <v xml:space="preserve"> </v>
      </c>
      <c r="CL21" s="438" t="str">
        <f>'RC Output Item+Section Type'!CL27</f>
        <v xml:space="preserve"> </v>
      </c>
      <c r="CM21" s="438" t="str">
        <f>'RC Output Item+Section Type'!CM27</f>
        <v xml:space="preserve"> </v>
      </c>
      <c r="CN21" s="438" t="str">
        <f>'RC Output Item+Section Type'!CN27</f>
        <v xml:space="preserve"> </v>
      </c>
      <c r="CO21" t="str">
        <f>IF('S&amp;L'!B25="", "", 'S&amp;L'!B25)</f>
        <v/>
      </c>
      <c r="CP21" t="str">
        <f>IF('S&amp;L'!C25="", "", 'S&amp;L'!C25)</f>
        <v/>
      </c>
      <c r="CQ21" t="str">
        <f>IF('S&amp;L'!D25="", "", 'S&amp;L'!D25)</f>
        <v/>
      </c>
      <c r="CR21" t="str">
        <f>IF('S&amp;L'!E25="", "", 'S&amp;L'!E25)</f>
        <v/>
      </c>
      <c r="CS21" t="str">
        <f>IF('S&amp;L'!F25="", "", 'S&amp;L'!F25)</f>
        <v/>
      </c>
      <c r="CT21" t="str">
        <f>IF('S&amp;L'!H25="", "", 'S&amp;L'!H25)</f>
        <v/>
      </c>
      <c r="CU21" t="str">
        <f>IF('S&amp;L'!I25="", "", 'S&amp;L'!I25)</f>
        <v/>
      </c>
      <c r="CV21" t="str">
        <f>IF('S&amp;L'!J25="", "", 'S&amp;L'!J25)</f>
        <v/>
      </c>
      <c r="CW21" t="str">
        <f>IF('S&amp;L'!K25="", "", 'S&amp;L'!K25)</f>
        <v/>
      </c>
      <c r="CX21" t="str">
        <f>IF('S&amp;L'!L25="", "", 'S&amp;L'!L25)</f>
        <v/>
      </c>
      <c r="CY21" t="str">
        <f>IF('S&amp;L'!N25="", "", 'S&amp;L'!N25)</f>
        <v/>
      </c>
      <c r="CZ21" t="str">
        <f>IF('S&amp;L'!O25="", "", 'S&amp;L'!O25)</f>
        <v/>
      </c>
      <c r="DA21" t="str">
        <f>IF('S&amp;L'!P25="", "", 'S&amp;L'!P25)</f>
        <v/>
      </c>
      <c r="DB21" t="str">
        <f>IF('S&amp;L'!Q25="", "", 'S&amp;L'!Q25)</f>
        <v/>
      </c>
      <c r="DC21" t="str">
        <f>IF('S&amp;L'!R25="", "", 'S&amp;L'!R25)</f>
        <v/>
      </c>
      <c r="DD21" s="53" t="e">
        <f>IF('Math Scores'!E28="","",'Math Scores'!E28)</f>
        <v>#DIV/0!</v>
      </c>
      <c r="DE21" s="86">
        <f>IF('Cover Sheet'!V24="","",'Cover Sheet'!V24)</f>
        <v>0.56666666666666665</v>
      </c>
      <c r="DF21" s="86" t="str">
        <f>IF('Math Scores'!IE28="", "", 'Math Scores'!IE28)</f>
        <v/>
      </c>
      <c r="DG21" t="str">
        <f>IF('Math by question type'!C25="", "", 'Math by question type'!C25)</f>
        <v/>
      </c>
      <c r="DH21" s="86" t="str">
        <f>IF('Math by question type'!D25="", "", 'Math by question type'!D25)</f>
        <v/>
      </c>
      <c r="DI21" s="86" t="str">
        <f>IF('Math by question type'!E25="", "", 'Math by question type'!E25)</f>
        <v/>
      </c>
      <c r="DJ21" s="86" t="str">
        <f>IF('Math by question type'!F25="", "", 'Math by question type'!F25)</f>
        <v/>
      </c>
      <c r="DK21" s="86" t="str">
        <f>IF('Math by question type'!G25="", "", 'Math by question type'!G25)</f>
        <v/>
      </c>
      <c r="DL21" s="86" t="str">
        <f>IF('Math by question type'!H25="", "", 'Math by question type'!H25)</f>
        <v/>
      </c>
      <c r="DM21" s="86" t="str">
        <f>IF('Math by question type'!I25="", "", 'Math by question type'!I25)</f>
        <v/>
      </c>
      <c r="DN21" s="86" t="str">
        <f>IF('Math by question type'!J25="", "", 'Math by question type'!J25)</f>
        <v/>
      </c>
      <c r="DO21" s="86" t="str">
        <f>IF('Math by question type'!K25="", "", 'Math by question type'!K25)</f>
        <v/>
      </c>
      <c r="DP21" s="86">
        <f>IF('Math by question type'!L25="", "", 'Math by question type'!L25)</f>
        <v>0.52777777777777779</v>
      </c>
      <c r="DQ21" s="86">
        <f>IF('Math by question type'!M25="", "", 'Math by question type'!M25)</f>
        <v>0.78947368421052633</v>
      </c>
      <c r="DR21" s="86">
        <f>IF('Math by question type'!N25="", "", 'Math by question type'!N25)</f>
        <v>0.41304347826086957</v>
      </c>
      <c r="DS21" s="86" t="str">
        <f>IF('Math by question type'!O25="", "", 'Math by question type'!O25)</f>
        <v/>
      </c>
      <c r="DT21" s="86" t="str">
        <f>IF('Math by question type'!P25="", "", 'Math by question type'!P25)</f>
        <v/>
      </c>
      <c r="DU21" s="86" t="str">
        <f>IF('Math by question type'!Q25="", "", 'Math by question type'!Q25)</f>
        <v/>
      </c>
      <c r="DV21" s="86" t="str">
        <f>IF('Math by question type'!R25&lt;&gt;"",'Math by question type'!R25,'Math by question type'!U25)</f>
        <v/>
      </c>
      <c r="DW21" s="86" t="str">
        <f>IF('Math by question type'!S25&lt;&gt;"",'Math by question type'!S25,'Math by question type'!V25)</f>
        <v/>
      </c>
      <c r="DX21" s="86" t="str">
        <f>IF('Math by question type'!T25&lt;&gt;"",'Math by question type'!T25,'Math by question type'!W25)</f>
        <v/>
      </c>
      <c r="DY21" s="86" t="str">
        <f>IF('Math by question type'!X25&lt;&gt;"",'Math by question type'!X25,'Math by question type'!AA25)</f>
        <v/>
      </c>
      <c r="DZ21" s="86" t="str">
        <f>IF('Math by question type'!Y25&lt;&gt;"",'Math by question type'!Y25,'Math by question type'!AB25)</f>
        <v/>
      </c>
      <c r="EA21" s="86" t="str">
        <f>IF('Math by question type'!Z25&lt;&gt;"",'Math by question type'!Z25,'Math by question type'!AC25)</f>
        <v/>
      </c>
      <c r="EB21" s="86" t="str">
        <f>IF('Math Output by domain'!E25="", "", 'Math Output by domain'!E25)</f>
        <v/>
      </c>
      <c r="EC21" s="86" t="str">
        <f>IF('Math Output by domain'!F25="", "", 'Math Output by domain'!F25)</f>
        <v/>
      </c>
      <c r="ED21" s="86" t="str">
        <f>IF('Math Output by domain'!G25="", "", 'Math Output by domain'!G25)</f>
        <v/>
      </c>
      <c r="EE21" s="86" t="str">
        <f>IF('Math Output by domain'!H25="", "", 'Math Output by domain'!H25)</f>
        <v/>
      </c>
      <c r="EF21" s="86" t="str">
        <f>IF('Math Output by domain'!I25="", "", 'Math Output by domain'!I25)</f>
        <v/>
      </c>
      <c r="EG21" s="86" t="str">
        <f>IF('Math Output by domain'!J25="", "", 'Math Output by domain'!J25)</f>
        <v/>
      </c>
      <c r="EH21" s="86" t="str">
        <f>IF('Math Output by domain'!K25="", "", 'Math Output by domain'!K25)</f>
        <v/>
      </c>
      <c r="EI21" s="86" t="str">
        <f>IF('Math Output by domain'!L25="", "", 'Math Output by domain'!L25)</f>
        <v/>
      </c>
      <c r="EJ21" s="86" t="str">
        <f>IF('Math Output by domain'!M25="", "", 'Math Output by domain'!M25)</f>
        <v/>
      </c>
      <c r="EK21" s="86" t="str">
        <f>IF('Math Output by domain'!N25="", "", 'Math Output by domain'!N25)</f>
        <v/>
      </c>
      <c r="EL21" s="86" t="str">
        <f>IF('Math Output by domain'!O25="", "", 'Math Output by domain'!O25)</f>
        <v/>
      </c>
      <c r="EM21" s="86" t="str">
        <f>IF('Math Output by domain'!P25="", "", 'Math Output by domain'!P25)</f>
        <v/>
      </c>
      <c r="EN21" s="86" t="str">
        <f>IF('Math Output by domain'!Q25="", "", 'Math Output by domain'!Q25)</f>
        <v/>
      </c>
      <c r="EO21" s="86" t="str">
        <f>IF('Math Output by domain'!R25="", "", 'Math Output by domain'!R25)</f>
        <v/>
      </c>
      <c r="EP21" s="86" t="str">
        <f>IF('Math Output by domain'!S25="", "", 'Math Output by domain'!S25)</f>
        <v/>
      </c>
      <c r="EQ21" s="86" t="str">
        <f>IF('Math Output by domain'!T25="", "", 'Math Output by domain'!T25)</f>
        <v/>
      </c>
      <c r="ER21" s="86">
        <f>IF('Math Output by domain'!U25="", "", 'Math Output by domain'!U25)</f>
        <v>0.375</v>
      </c>
      <c r="ES21" s="86">
        <f>IF('Math Output by domain'!V25="", "", 'Math Output by domain'!V25)</f>
        <v>0.57692307692307687</v>
      </c>
      <c r="ET21" s="86">
        <f>IF('Math Output by domain'!W25="", "", 'Math Output by domain'!W25)</f>
        <v>1</v>
      </c>
      <c r="EU21" s="86">
        <f>IF('Math Output by domain'!X25="", "", 'Math Output by domain'!X25)</f>
        <v>0.66666666666666663</v>
      </c>
      <c r="EV21" s="86">
        <f>IF('Math Output by domain'!Y25="", "", 'Math Output by domain'!Y25)</f>
        <v>0.5625</v>
      </c>
      <c r="EW21" s="86" t="str">
        <f>IF('Math Output by domain'!Z25="", "", 'Math Output by domain'!Z25)</f>
        <v/>
      </c>
      <c r="EX21" s="86" t="str">
        <f>IF('Math Output by domain'!AA25="", "", 'Math Output by domain'!AA25)</f>
        <v/>
      </c>
      <c r="EY21" s="86" t="str">
        <f>IF('Math Output by domain'!AB25="", "", 'Math Output by domain'!AB25)</f>
        <v/>
      </c>
      <c r="EZ21" s="86" t="str">
        <f>IF('Math Output by domain'!AC25="", "", 'Math Output by domain'!AC25)</f>
        <v/>
      </c>
      <c r="FA21" s="86" t="str">
        <f>IF('Math Output by domain'!AD25&lt;&gt;"", 'Math Output by domain'!AD25, 'Math Output by domain'!AH25)</f>
        <v/>
      </c>
      <c r="FB21" s="86" t="str">
        <f>IF('Math Output by domain'!AE25&lt;&gt;"", 'Math Output by domain'!AE25, 'Math Output by domain'!AI25)</f>
        <v/>
      </c>
      <c r="FC21" s="86" t="str">
        <f>IF('Math Output by domain'!AF25&lt;&gt;"", 'Math Output by domain'!AF25, 'Math Output by domain'!AJ25)</f>
        <v/>
      </c>
      <c r="FD21" s="86" t="str">
        <f>IF('Math Output by domain'!AG25="", "", 'Math Output by domain'!AG25)</f>
        <v/>
      </c>
      <c r="FE21" s="86" t="str">
        <f>IF('Math Output by domain'!AK25="", "", 'Math Output by domain'!AK25)</f>
        <v/>
      </c>
      <c r="FF21" s="86" t="str">
        <f>IF('Math Output by domain'!AL25&lt;&gt;"",  'Math Output by domain'!AL25, 'Math Output by domain'!AQ25)</f>
        <v/>
      </c>
      <c r="FG21" s="86" t="str">
        <f>IF('Math Output by domain'!AM25="", "", 'Math Output by domain'!AM25)</f>
        <v/>
      </c>
      <c r="FH21" s="86" t="str">
        <f>IF('Math Output by domain'!AN25&lt;&gt;"",  'Math Output by domain'!AN25, 'Math Output by domain'!AP25)</f>
        <v/>
      </c>
      <c r="FI21" s="86" t="str">
        <f>IF('Math Output by domain'!AO25="", "", 'Math Output by domain'!AO25)</f>
        <v/>
      </c>
    </row>
    <row r="22" spans="1:165" x14ac:dyDescent="0.2">
      <c r="A22" s="88">
        <f>'Cover Sheet'!A25</f>
        <v>21</v>
      </c>
      <c r="B22" s="88" t="str">
        <f>IF('Cover Sheet'!$AC$13="","",'Cover Sheet'!$AC$13)</f>
        <v>HYDABH02</v>
      </c>
      <c r="C22" s="88" t="str">
        <f>'Cover Sheet'!$AC$1</f>
        <v>Apoorva Namdev</v>
      </c>
      <c r="D22" s="88">
        <f>'Cover Sheet'!$AE$1</f>
        <v>0</v>
      </c>
      <c r="E22" s="88">
        <f>'Cover Sheet'!$AG$1</f>
        <v>0</v>
      </c>
      <c r="F22" s="88">
        <f>'Cover Sheet'!$AI$1</f>
        <v>0</v>
      </c>
      <c r="G22" s="88">
        <f>'Cover Sheet'!$AK$1</f>
        <v>0</v>
      </c>
      <c r="H22" s="88">
        <f>'Cover Sheet'!$AC$3</f>
        <v>115555</v>
      </c>
      <c r="I22" s="88">
        <f>'Cover Sheet'!$AE$3</f>
        <v>0</v>
      </c>
      <c r="J22" s="88">
        <f>'Cover Sheet'!$AG$3</f>
        <v>0</v>
      </c>
      <c r="K22" s="88">
        <f>'Cover Sheet'!$AI$3</f>
        <v>0</v>
      </c>
      <c r="L22" s="88">
        <f>'Cover Sheet'!$AK$3</f>
        <v>0</v>
      </c>
      <c r="M22" s="88">
        <f>'Cover Sheet'!$AC$2</f>
        <v>2014</v>
      </c>
      <c r="N22" s="88">
        <f>'Cover Sheet'!$AE$2</f>
        <v>0</v>
      </c>
      <c r="O22" s="88">
        <f>'Cover Sheet'!$AG$2</f>
        <v>0</v>
      </c>
      <c r="P22" s="88">
        <f>'Cover Sheet'!$AI$2</f>
        <v>0</v>
      </c>
      <c r="Q22" s="88">
        <f>'Cover Sheet'!$AK$2</f>
        <v>0</v>
      </c>
      <c r="R22" s="88" t="str">
        <f>'Cover Sheet'!$AC$5</f>
        <v>Spandana</v>
      </c>
      <c r="S22" s="88" t="str">
        <f>'Cover Sheet'!$AC$6</f>
        <v>4th</v>
      </c>
      <c r="T22" s="88" t="str">
        <f>'Cover Sheet'!$AC$7</f>
        <v>2nd YOI</v>
      </c>
      <c r="U22" s="88" t="str">
        <f>'Cover Sheet'!$AC$8</f>
        <v>Private School 500 - 1000</v>
      </c>
      <c r="V22" s="88">
        <f>'Cover Sheet'!$AC$9</f>
        <v>180</v>
      </c>
      <c r="W22" s="88">
        <f>IF('Cover Sheet'!$AC$10="","",'Cover Sheet'!$AC$10)</f>
        <v>4</v>
      </c>
      <c r="X22" s="219" t="str">
        <f>IF('Cover Sheet'!$Y25="","",'Cover Sheet'!$Y25)</f>
        <v/>
      </c>
      <c r="Y22" s="219" t="str">
        <f>IF('Cover Sheet'!$Z25="","",'Cover Sheet'!$Z25)</f>
        <v/>
      </c>
      <c r="Z22" s="88">
        <f>'Cover Sheet'!$AC$11</f>
        <v>5</v>
      </c>
      <c r="AA22" s="88" t="str">
        <f>IF('Cover Sheet'!$AC$12="", "", 'Cover Sheet'!$AC$12)</f>
        <v>Hyderabad</v>
      </c>
      <c r="AB22" s="88">
        <f>IF('Cover Sheet'!$AC$14="","",'Cover Sheet'!$AC$14)</f>
        <v>115555</v>
      </c>
      <c r="AC22" s="88">
        <f>IF('Cover Sheet'!$AC$15="","",'Cover Sheet'!$AC$15)</f>
        <v>115555</v>
      </c>
      <c r="AD22" s="88">
        <f>IF('Cover Sheet'!$AC$17="","",'Cover Sheet'!$AC$17)</f>
        <v>115555</v>
      </c>
      <c r="AE22" s="88" t="str">
        <f>IF('Cover Sheet'!$AC$4="","",'Cover Sheet'!$AC$4)</f>
        <v>apoorva.namdev2014@teachforindia.org</v>
      </c>
      <c r="AF22" s="88" t="str">
        <f>IF('Cover Sheet'!$AC$20="","",'Cover Sheet'!$AC$20)</f>
        <v>spandana.m@teachforindia.org</v>
      </c>
      <c r="AG22" s="88" t="str">
        <f>IF('Cover Sheet'!$AC$19="","",'Cover Sheet'!$AC$19)</f>
        <v>karthik.rapaka@teachforindia.org</v>
      </c>
      <c r="AH22" s="88" t="str">
        <f>IF('Cover Sheet'!B25="", "", 'English Scores- Leveled papers'!B27)</f>
        <v>K. Gowtham</v>
      </c>
      <c r="AI22" s="88" t="str">
        <f>IF('Cover Sheet'!$B25="","",'Cover Sheet'!C25)</f>
        <v>Male</v>
      </c>
      <c r="AJ22" s="88">
        <f>IF('Cover Sheet'!$D25="","",'Cover Sheet'!D25)</f>
        <v>2</v>
      </c>
      <c r="AK22" s="88" t="str">
        <f>IF('Cover Sheet'!E25="","",'Cover Sheet'!E25)</f>
        <v/>
      </c>
      <c r="AL22" s="88" t="str">
        <f>IF('Cover Sheet'!F25="","",'Cover Sheet'!F25)</f>
        <v/>
      </c>
      <c r="AM22" s="88">
        <f>IF('Cover Sheet'!G25="","",'Cover Sheet'!G25)</f>
        <v>-0.5</v>
      </c>
      <c r="AN22" s="88">
        <f>IF('Cover Sheet'!H25="","",'Cover Sheet'!H25)</f>
        <v>0</v>
      </c>
      <c r="AO22" s="88">
        <f>IF('Cover Sheet'!I25="","",'Cover Sheet'!I25)</f>
        <v>0.5</v>
      </c>
      <c r="AP22" s="88">
        <f>IF('Cover Sheet'!J25="","",'Cover Sheet'!J25)</f>
        <v>0.5</v>
      </c>
      <c r="AQ22" s="88">
        <f>IF('Cover Sheet'!K25="","",'Cover Sheet'!K25)</f>
        <v>1.5</v>
      </c>
      <c r="AR22" s="88">
        <f>IF('Cover Sheet'!L25="","",'Cover Sheet'!L25)</f>
        <v>1</v>
      </c>
      <c r="AS22" s="88">
        <f>IF('Cover Sheet'!M25="","",'Cover Sheet'!M25)</f>
        <v>0</v>
      </c>
      <c r="AT22" s="88">
        <f>IF('Cover Sheet'!N25="","",'Cover Sheet'!N25)</f>
        <v>1.5</v>
      </c>
      <c r="AU22" s="88" t="str">
        <f>IF('Cover Sheet'!O25="","",'Cover Sheet'!O25)</f>
        <v/>
      </c>
      <c r="AV22" s="88">
        <f>IF('Cover Sheet'!P25="","",'Cover Sheet'!P25)</f>
        <v>1.5</v>
      </c>
      <c r="AW22" s="88">
        <f>IF('Cover Sheet'!Q25="","",'Cover Sheet'!Q25)</f>
        <v>1.4983333333333333</v>
      </c>
      <c r="AX22" s="88">
        <f>IF('Cover Sheet'!R25="","",'Cover Sheet'!R25)</f>
        <v>3.311666666666667</v>
      </c>
      <c r="AY22" s="88">
        <f>IF('Cover Sheet'!S25="","",'Cover Sheet'!S25)</f>
        <v>1.8133333333333337</v>
      </c>
      <c r="AZ22" s="535">
        <f>IF('Cover Sheet'!T25="","",'Cover Sheet'!T25)</f>
        <v>0.08</v>
      </c>
      <c r="BA22" s="535">
        <f>IF('Cover Sheet'!U25="","",'Cover Sheet'!U25)</f>
        <v>0.33333333333333331</v>
      </c>
      <c r="BB22" s="535">
        <f>IF('Cover Sheet'!V25="","",'Cover Sheet'!V25)</f>
        <v>0.7416666666666667</v>
      </c>
      <c r="BC22" s="535">
        <f>IF('Cover Sheet'!W25="","",'Cover Sheet'!W25)</f>
        <v>0.40833333333333338</v>
      </c>
      <c r="BD22" s="535" t="str">
        <f>IF('Cover Sheet'!X25="","",'Cover Sheet'!X25)</f>
        <v/>
      </c>
      <c r="BE22" s="142">
        <f>'RC Mastery Check+Question type'!I25</f>
        <v>0.8</v>
      </c>
      <c r="BF22" s="142">
        <f>'RC Mastery Check+Question type'!J25</f>
        <v>0.5</v>
      </c>
      <c r="BG22" s="142" t="str">
        <f>'RC Mastery Check+Question type'!K25</f>
        <v/>
      </c>
      <c r="BH22" s="406" t="str">
        <f>IF('RC Mastery Check+Question type'!DR25="", "", 'RC Mastery Check+Question type'!DR25)</f>
        <v/>
      </c>
      <c r="BI22" s="406" t="str">
        <f>IF('RC Mastery Check+Question type'!EJ25="", "", 'RC Mastery Check+Question type'!EJ25)</f>
        <v/>
      </c>
      <c r="BJ22" s="406" t="str">
        <f>IF('RC Mastery Check+Question type'!EZ25="", "", 'RC Mastery Check+Question type'!EZ25)</f>
        <v/>
      </c>
      <c r="BK22" t="str">
        <f>'RF tracking'!C25</f>
        <v/>
      </c>
      <c r="BL22" t="str">
        <f>'RF tracking'!D25</f>
        <v/>
      </c>
      <c r="BM22" t="str">
        <f>'RF tracking'!X25</f>
        <v/>
      </c>
      <c r="BN22" t="str">
        <f>'RF tracking'!Y25</f>
        <v/>
      </c>
      <c r="BO22" s="53" t="str">
        <f>IF('RF tracking'!AQ25="", "", 'RF tracking'!AQ25)</f>
        <v/>
      </c>
      <c r="BP22" s="53" t="str">
        <f>'RC Mastery Check+Question type'!L25</f>
        <v/>
      </c>
      <c r="BQ22" s="53" t="str">
        <f>'RC Mastery Check+Question type'!M25</f>
        <v/>
      </c>
      <c r="BR22" s="53" t="str">
        <f>'RC Mastery Check+Question type'!N25</f>
        <v/>
      </c>
      <c r="BS22" s="53" t="str">
        <f>'RC Mastery Check+Question type'!O25</f>
        <v/>
      </c>
      <c r="BT22" s="53">
        <f>'RC Mastery Check+Question type'!P25</f>
        <v>0.8</v>
      </c>
      <c r="BU22" s="53">
        <f>'RC Mastery Check+Question type'!Q25</f>
        <v>0.5</v>
      </c>
      <c r="BV22" s="53" t="str">
        <f>'RC Mastery Check+Question type'!R25</f>
        <v/>
      </c>
      <c r="BW22" s="53" t="str">
        <f>'RC Mastery Check+Question type'!S25</f>
        <v/>
      </c>
      <c r="BX22" s="53" t="str">
        <f>'RC Mastery Check+Question type'!T25</f>
        <v/>
      </c>
      <c r="BY22" s="53" t="str">
        <f>'RC Mastery Check+Question type'!U25</f>
        <v/>
      </c>
      <c r="BZ22" s="53" t="str">
        <f>'RC Mastery Check+Question type'!V25</f>
        <v/>
      </c>
      <c r="CA22" s="53" t="str">
        <f>'RC Mastery Check+Question type'!W25</f>
        <v/>
      </c>
      <c r="CB22" s="53" t="str">
        <f>'RC Mastery Check+Question type'!X25</f>
        <v/>
      </c>
      <c r="CC22" s="438" t="str">
        <f>'RC Output Item+Section Type'!CC28</f>
        <v xml:space="preserve"> </v>
      </c>
      <c r="CD22" s="438" t="str">
        <f>'RC Output Item+Section Type'!CD28</f>
        <v xml:space="preserve"> </v>
      </c>
      <c r="CE22" s="438" t="str">
        <f>'RC Output Item+Section Type'!CE28</f>
        <v xml:space="preserve"> </v>
      </c>
      <c r="CF22" s="438" t="str">
        <f>'RC Output Item+Section Type'!CF28</f>
        <v xml:space="preserve"> </v>
      </c>
      <c r="CG22" s="438" t="str">
        <f>'RC Output Item+Section Type'!CG28</f>
        <v xml:space="preserve"> </v>
      </c>
      <c r="CH22" s="438" t="str">
        <f>'RC Output Item+Section Type'!CH28</f>
        <v xml:space="preserve"> </v>
      </c>
      <c r="CI22" s="438" t="str">
        <f>'RC Output Item+Section Type'!CI28</f>
        <v xml:space="preserve"> </v>
      </c>
      <c r="CJ22" s="438" t="str">
        <f>'RC Output Item+Section Type'!CJ28</f>
        <v xml:space="preserve"> </v>
      </c>
      <c r="CK22" s="438" t="str">
        <f>'RC Output Item+Section Type'!CK28</f>
        <v xml:space="preserve"> </v>
      </c>
      <c r="CL22" s="438" t="str">
        <f>'RC Output Item+Section Type'!CL28</f>
        <v xml:space="preserve"> </v>
      </c>
      <c r="CM22" s="438" t="str">
        <f>'RC Output Item+Section Type'!CM28</f>
        <v xml:space="preserve"> </v>
      </c>
      <c r="CN22" s="438" t="str">
        <f>'RC Output Item+Section Type'!CN28</f>
        <v xml:space="preserve"> </v>
      </c>
      <c r="CO22">
        <f>IF('S&amp;L'!B26="", "", 'S&amp;L'!B26)</f>
        <v>4</v>
      </c>
      <c r="CP22">
        <f>IF('S&amp;L'!C26="", "", 'S&amp;L'!C26)</f>
        <v>3</v>
      </c>
      <c r="CQ22">
        <f>IF('S&amp;L'!D26="", "", 'S&amp;L'!D26)</f>
        <v>3</v>
      </c>
      <c r="CR22">
        <f>IF('S&amp;L'!E26="", "", 'S&amp;L'!E26)</f>
        <v>3</v>
      </c>
      <c r="CS22" t="str">
        <f>IF('S&amp;L'!F26="", "", 'S&amp;L'!F26)</f>
        <v/>
      </c>
      <c r="CT22" t="str">
        <f>IF('S&amp;L'!H26="", "", 'S&amp;L'!H26)</f>
        <v/>
      </c>
      <c r="CU22" t="str">
        <f>IF('S&amp;L'!I26="", "", 'S&amp;L'!I26)</f>
        <v/>
      </c>
      <c r="CV22" t="str">
        <f>IF('S&amp;L'!J26="", "", 'S&amp;L'!J26)</f>
        <v/>
      </c>
      <c r="CW22" t="str">
        <f>IF('S&amp;L'!K26="", "", 'S&amp;L'!K26)</f>
        <v/>
      </c>
      <c r="CX22" t="str">
        <f>IF('S&amp;L'!L26="", "", 'S&amp;L'!L26)</f>
        <v/>
      </c>
      <c r="CY22" t="str">
        <f>IF('S&amp;L'!N26="", "", 'S&amp;L'!N26)</f>
        <v/>
      </c>
      <c r="CZ22" t="str">
        <f>IF('S&amp;L'!O26="", "", 'S&amp;L'!O26)</f>
        <v/>
      </c>
      <c r="DA22" t="str">
        <f>IF('S&amp;L'!P26="", "", 'S&amp;L'!P26)</f>
        <v/>
      </c>
      <c r="DB22" t="str">
        <f>IF('S&amp;L'!Q26="", "", 'S&amp;L'!Q26)</f>
        <v/>
      </c>
      <c r="DC22" t="str">
        <f>IF('S&amp;L'!R26="", "", 'S&amp;L'!R26)</f>
        <v/>
      </c>
      <c r="DD22" s="53" t="e">
        <f>IF('Math Scores'!E29="","",'Math Scores'!E29)</f>
        <v>#DIV/0!</v>
      </c>
      <c r="DE22" s="86">
        <f>IF('Cover Sheet'!V25="","",'Cover Sheet'!V25)</f>
        <v>0.7416666666666667</v>
      </c>
      <c r="DF22" s="86" t="str">
        <f>IF('Math Scores'!IE29="", "", 'Math Scores'!IE29)</f>
        <v/>
      </c>
      <c r="DG22" t="str">
        <f>IF('Math by question type'!C26="", "", 'Math by question type'!C26)</f>
        <v/>
      </c>
      <c r="DH22" s="86" t="str">
        <f>IF('Math by question type'!D26="", "", 'Math by question type'!D26)</f>
        <v/>
      </c>
      <c r="DI22" s="86" t="str">
        <f>IF('Math by question type'!E26="", "", 'Math by question type'!E26)</f>
        <v/>
      </c>
      <c r="DJ22" s="86" t="str">
        <f>IF('Math by question type'!F26="", "", 'Math by question type'!F26)</f>
        <v/>
      </c>
      <c r="DK22" s="86" t="str">
        <f>IF('Math by question type'!G26="", "", 'Math by question type'!G26)</f>
        <v/>
      </c>
      <c r="DL22" s="86" t="str">
        <f>IF('Math by question type'!H26="", "", 'Math by question type'!H26)</f>
        <v/>
      </c>
      <c r="DM22" s="86" t="str">
        <f>IF('Math by question type'!I26="", "", 'Math by question type'!I26)</f>
        <v/>
      </c>
      <c r="DN22" s="86" t="str">
        <f>IF('Math by question type'!J26="", "", 'Math by question type'!J26)</f>
        <v/>
      </c>
      <c r="DO22" s="86" t="str">
        <f>IF('Math by question type'!K26="", "", 'Math by question type'!K26)</f>
        <v/>
      </c>
      <c r="DP22" s="86">
        <f>IF('Math by question type'!L26="", "", 'Math by question type'!L26)</f>
        <v>0.69444444444444442</v>
      </c>
      <c r="DQ22" s="86">
        <f>IF('Math by question type'!M26="", "", 'Math by question type'!M26)</f>
        <v>0.86842105263157898</v>
      </c>
      <c r="DR22" s="86">
        <f>IF('Math by question type'!N26="", "", 'Math by question type'!N26)</f>
        <v>0.67391304347826086</v>
      </c>
      <c r="DS22" s="86" t="str">
        <f>IF('Math by question type'!O26="", "", 'Math by question type'!O26)</f>
        <v/>
      </c>
      <c r="DT22" s="86" t="str">
        <f>IF('Math by question type'!P26="", "", 'Math by question type'!P26)</f>
        <v/>
      </c>
      <c r="DU22" s="86" t="str">
        <f>IF('Math by question type'!Q26="", "", 'Math by question type'!Q26)</f>
        <v/>
      </c>
      <c r="DV22" s="86" t="str">
        <f>IF('Math by question type'!R26&lt;&gt;"",'Math by question type'!R26,'Math by question type'!U26)</f>
        <v/>
      </c>
      <c r="DW22" s="86" t="str">
        <f>IF('Math by question type'!S26&lt;&gt;"",'Math by question type'!S26,'Math by question type'!V26)</f>
        <v/>
      </c>
      <c r="DX22" s="86" t="str">
        <f>IF('Math by question type'!T26&lt;&gt;"",'Math by question type'!T26,'Math by question type'!W26)</f>
        <v/>
      </c>
      <c r="DY22" s="86" t="str">
        <f>IF('Math by question type'!X26&lt;&gt;"",'Math by question type'!X26,'Math by question type'!AA26)</f>
        <v/>
      </c>
      <c r="DZ22" s="86" t="str">
        <f>IF('Math by question type'!Y26&lt;&gt;"",'Math by question type'!Y26,'Math by question type'!AB26)</f>
        <v/>
      </c>
      <c r="EA22" s="86" t="str">
        <f>IF('Math by question type'!Z26&lt;&gt;"",'Math by question type'!Z26,'Math by question type'!AC26)</f>
        <v/>
      </c>
      <c r="EB22" s="86" t="str">
        <f>IF('Math Output by domain'!E26="", "", 'Math Output by domain'!E26)</f>
        <v/>
      </c>
      <c r="EC22" s="86" t="str">
        <f>IF('Math Output by domain'!F26="", "", 'Math Output by domain'!F26)</f>
        <v/>
      </c>
      <c r="ED22" s="86" t="str">
        <f>IF('Math Output by domain'!G26="", "", 'Math Output by domain'!G26)</f>
        <v/>
      </c>
      <c r="EE22" s="86" t="str">
        <f>IF('Math Output by domain'!H26="", "", 'Math Output by domain'!H26)</f>
        <v/>
      </c>
      <c r="EF22" s="86" t="str">
        <f>IF('Math Output by domain'!I26="", "", 'Math Output by domain'!I26)</f>
        <v/>
      </c>
      <c r="EG22" s="86" t="str">
        <f>IF('Math Output by domain'!J26="", "", 'Math Output by domain'!J26)</f>
        <v/>
      </c>
      <c r="EH22" s="86" t="str">
        <f>IF('Math Output by domain'!K26="", "", 'Math Output by domain'!K26)</f>
        <v/>
      </c>
      <c r="EI22" s="86" t="str">
        <f>IF('Math Output by domain'!L26="", "", 'Math Output by domain'!L26)</f>
        <v/>
      </c>
      <c r="EJ22" s="86" t="str">
        <f>IF('Math Output by domain'!M26="", "", 'Math Output by domain'!M26)</f>
        <v/>
      </c>
      <c r="EK22" s="86" t="str">
        <f>IF('Math Output by domain'!N26="", "", 'Math Output by domain'!N26)</f>
        <v/>
      </c>
      <c r="EL22" s="86" t="str">
        <f>IF('Math Output by domain'!O26="", "", 'Math Output by domain'!O26)</f>
        <v/>
      </c>
      <c r="EM22" s="86" t="str">
        <f>IF('Math Output by domain'!P26="", "", 'Math Output by domain'!P26)</f>
        <v/>
      </c>
      <c r="EN22" s="86" t="str">
        <f>IF('Math Output by domain'!Q26="", "", 'Math Output by domain'!Q26)</f>
        <v/>
      </c>
      <c r="EO22" s="86" t="str">
        <f>IF('Math Output by domain'!R26="", "", 'Math Output by domain'!R26)</f>
        <v/>
      </c>
      <c r="EP22" s="86" t="str">
        <f>IF('Math Output by domain'!S26="", "", 'Math Output by domain'!S26)</f>
        <v/>
      </c>
      <c r="EQ22" s="86" t="str">
        <f>IF('Math Output by domain'!T26="", "", 'Math Output by domain'!T26)</f>
        <v/>
      </c>
      <c r="ER22" s="86">
        <f>IF('Math Output by domain'!U26="", "", 'Math Output by domain'!U26)</f>
        <v>0.875</v>
      </c>
      <c r="ES22" s="86">
        <f>IF('Math Output by domain'!V26="", "", 'Math Output by domain'!V26)</f>
        <v>0.75</v>
      </c>
      <c r="ET22" s="86">
        <f>IF('Math Output by domain'!W26="", "", 'Math Output by domain'!W26)</f>
        <v>0</v>
      </c>
      <c r="EU22" s="86">
        <f>IF('Math Output by domain'!X26="", "", 'Math Output by domain'!X26)</f>
        <v>0.66666666666666663</v>
      </c>
      <c r="EV22" s="86">
        <f>IF('Math Output by domain'!Y26="", "", 'Math Output by domain'!Y26)</f>
        <v>0.75</v>
      </c>
      <c r="EW22" s="86" t="str">
        <f>IF('Math Output by domain'!Z26="", "", 'Math Output by domain'!Z26)</f>
        <v/>
      </c>
      <c r="EX22" s="86" t="str">
        <f>IF('Math Output by domain'!AA26="", "", 'Math Output by domain'!AA26)</f>
        <v/>
      </c>
      <c r="EY22" s="86" t="str">
        <f>IF('Math Output by domain'!AB26="", "", 'Math Output by domain'!AB26)</f>
        <v/>
      </c>
      <c r="EZ22" s="86" t="str">
        <f>IF('Math Output by domain'!AC26="", "", 'Math Output by domain'!AC26)</f>
        <v/>
      </c>
      <c r="FA22" s="86" t="str">
        <f>IF('Math Output by domain'!AD26&lt;&gt;"", 'Math Output by domain'!AD26, 'Math Output by domain'!AH26)</f>
        <v/>
      </c>
      <c r="FB22" s="86" t="str">
        <f>IF('Math Output by domain'!AE26&lt;&gt;"", 'Math Output by domain'!AE26, 'Math Output by domain'!AI26)</f>
        <v/>
      </c>
      <c r="FC22" s="86" t="str">
        <f>IF('Math Output by domain'!AF26&lt;&gt;"", 'Math Output by domain'!AF26, 'Math Output by domain'!AJ26)</f>
        <v/>
      </c>
      <c r="FD22" s="86" t="str">
        <f>IF('Math Output by domain'!AG26="", "", 'Math Output by domain'!AG26)</f>
        <v/>
      </c>
      <c r="FE22" s="86" t="str">
        <f>IF('Math Output by domain'!AK26="", "", 'Math Output by domain'!AK26)</f>
        <v/>
      </c>
      <c r="FF22" s="86" t="str">
        <f>IF('Math Output by domain'!AL26&lt;&gt;"",  'Math Output by domain'!AL26, 'Math Output by domain'!AQ26)</f>
        <v/>
      </c>
      <c r="FG22" s="86" t="str">
        <f>IF('Math Output by domain'!AM26="", "", 'Math Output by domain'!AM26)</f>
        <v/>
      </c>
      <c r="FH22" s="86" t="str">
        <f>IF('Math Output by domain'!AN26&lt;&gt;"",  'Math Output by domain'!AN26, 'Math Output by domain'!AP26)</f>
        <v/>
      </c>
      <c r="FI22" s="86" t="str">
        <f>IF('Math Output by domain'!AO26="", "", 'Math Output by domain'!AO26)</f>
        <v/>
      </c>
    </row>
    <row r="23" spans="1:165" x14ac:dyDescent="0.2">
      <c r="A23" s="88">
        <f>'Cover Sheet'!A26</f>
        <v>22</v>
      </c>
      <c r="B23" s="88" t="str">
        <f>IF('Cover Sheet'!$AC$13="","",'Cover Sheet'!$AC$13)</f>
        <v>HYDABH02</v>
      </c>
      <c r="C23" s="88" t="str">
        <f>'Cover Sheet'!$AC$1</f>
        <v>Apoorva Namdev</v>
      </c>
      <c r="D23" s="88">
        <f>'Cover Sheet'!$AE$1</f>
        <v>0</v>
      </c>
      <c r="E23" s="88">
        <f>'Cover Sheet'!$AG$1</f>
        <v>0</v>
      </c>
      <c r="F23" s="88">
        <f>'Cover Sheet'!$AI$1</f>
        <v>0</v>
      </c>
      <c r="G23" s="88">
        <f>'Cover Sheet'!$AK$1</f>
        <v>0</v>
      </c>
      <c r="H23" s="88">
        <f>'Cover Sheet'!$AC$3</f>
        <v>115555</v>
      </c>
      <c r="I23" s="88">
        <f>'Cover Sheet'!$AE$3</f>
        <v>0</v>
      </c>
      <c r="J23" s="88">
        <f>'Cover Sheet'!$AG$3</f>
        <v>0</v>
      </c>
      <c r="K23" s="88">
        <f>'Cover Sheet'!$AI$3</f>
        <v>0</v>
      </c>
      <c r="L23" s="88">
        <f>'Cover Sheet'!$AK$3</f>
        <v>0</v>
      </c>
      <c r="M23" s="88">
        <f>'Cover Sheet'!$AC$2</f>
        <v>2014</v>
      </c>
      <c r="N23" s="88">
        <f>'Cover Sheet'!$AE$2</f>
        <v>0</v>
      </c>
      <c r="O23" s="88">
        <f>'Cover Sheet'!$AG$2</f>
        <v>0</v>
      </c>
      <c r="P23" s="88">
        <f>'Cover Sheet'!$AI$2</f>
        <v>0</v>
      </c>
      <c r="Q23" s="88">
        <f>'Cover Sheet'!$AK$2</f>
        <v>0</v>
      </c>
      <c r="R23" s="88" t="str">
        <f>'Cover Sheet'!$AC$5</f>
        <v>Spandana</v>
      </c>
      <c r="S23" s="88" t="str">
        <f>'Cover Sheet'!$AC$6</f>
        <v>4th</v>
      </c>
      <c r="T23" s="88" t="str">
        <f>'Cover Sheet'!$AC$7</f>
        <v>2nd YOI</v>
      </c>
      <c r="U23" s="88" t="str">
        <f>'Cover Sheet'!$AC$8</f>
        <v>Private School 500 - 1000</v>
      </c>
      <c r="V23" s="88">
        <f>'Cover Sheet'!$AC$9</f>
        <v>180</v>
      </c>
      <c r="W23" s="88">
        <f>IF('Cover Sheet'!$AC$10="","",'Cover Sheet'!$AC$10)</f>
        <v>4</v>
      </c>
      <c r="X23" s="219" t="str">
        <f>IF('Cover Sheet'!$Y26="","",'Cover Sheet'!$Y26)</f>
        <v/>
      </c>
      <c r="Y23" s="219" t="str">
        <f>IF('Cover Sheet'!$Z26="","",'Cover Sheet'!$Z26)</f>
        <v/>
      </c>
      <c r="Z23" s="88">
        <f>'Cover Sheet'!$AC$11</f>
        <v>5</v>
      </c>
      <c r="AA23" s="88" t="str">
        <f>IF('Cover Sheet'!$AC$12="", "", 'Cover Sheet'!$AC$12)</f>
        <v>Hyderabad</v>
      </c>
      <c r="AB23" s="88">
        <f>IF('Cover Sheet'!$AC$14="","",'Cover Sheet'!$AC$14)</f>
        <v>115555</v>
      </c>
      <c r="AC23" s="88">
        <f>IF('Cover Sheet'!$AC$15="","",'Cover Sheet'!$AC$15)</f>
        <v>115555</v>
      </c>
      <c r="AD23" s="88">
        <f>IF('Cover Sheet'!$AC$17="","",'Cover Sheet'!$AC$17)</f>
        <v>115555</v>
      </c>
      <c r="AE23" s="88" t="str">
        <f>IF('Cover Sheet'!$AC$4="","",'Cover Sheet'!$AC$4)</f>
        <v>apoorva.namdev2014@teachforindia.org</v>
      </c>
      <c r="AF23" s="88" t="str">
        <f>IF('Cover Sheet'!$AC$20="","",'Cover Sheet'!$AC$20)</f>
        <v>spandana.m@teachforindia.org</v>
      </c>
      <c r="AG23" s="88" t="str">
        <f>IF('Cover Sheet'!$AC$19="","",'Cover Sheet'!$AC$19)</f>
        <v>karthik.rapaka@teachforindia.org</v>
      </c>
      <c r="AH23" s="88" t="str">
        <f>IF('Cover Sheet'!B26="", "", 'English Scores- Leveled papers'!B28)</f>
        <v xml:space="preserve">Juveriya </v>
      </c>
      <c r="AI23" s="88" t="str">
        <f>IF('Cover Sheet'!$B26="","",'Cover Sheet'!C26)</f>
        <v>Female</v>
      </c>
      <c r="AJ23" s="88">
        <f>IF('Cover Sheet'!$D26="","",'Cover Sheet'!D26)</f>
        <v>1</v>
      </c>
      <c r="AK23" s="88" t="str">
        <f>IF('Cover Sheet'!E26="","",'Cover Sheet'!E26)</f>
        <v/>
      </c>
      <c r="AL23" s="88" t="str">
        <f>IF('Cover Sheet'!F26="","",'Cover Sheet'!F26)</f>
        <v/>
      </c>
      <c r="AM23" s="88" t="str">
        <f>IF('Cover Sheet'!G26="","",'Cover Sheet'!G26)</f>
        <v/>
      </c>
      <c r="AN23" s="88" t="str">
        <f>IF('Cover Sheet'!H26="","",'Cover Sheet'!H26)</f>
        <v/>
      </c>
      <c r="AO23" s="88" t="str">
        <f>IF('Cover Sheet'!I26="","",'Cover Sheet'!I26)</f>
        <v/>
      </c>
      <c r="AP23" s="88">
        <f>IF('Cover Sheet'!J26="","",'Cover Sheet'!J26)</f>
        <v>0.5</v>
      </c>
      <c r="AQ23" s="88">
        <f>IF('Cover Sheet'!K26="","",'Cover Sheet'!K26)</f>
        <v>0.2</v>
      </c>
      <c r="AR23" s="88">
        <f>IF('Cover Sheet'!L26="","",'Cover Sheet'!L26)</f>
        <v>0.5</v>
      </c>
      <c r="AS23" s="88">
        <f>IF('Cover Sheet'!M26="","",'Cover Sheet'!M26)</f>
        <v>0.8</v>
      </c>
      <c r="AT23" s="88">
        <f>IF('Cover Sheet'!N26="","",'Cover Sheet'!N26)</f>
        <v>1</v>
      </c>
      <c r="AU23" s="88" t="str">
        <f>IF('Cover Sheet'!O26="","",'Cover Sheet'!O26)</f>
        <v/>
      </c>
      <c r="AV23" s="88" t="str">
        <f>IF('Cover Sheet'!P26="","",'Cover Sheet'!P26)</f>
        <v/>
      </c>
      <c r="AW23" s="88">
        <f>IF('Cover Sheet'!Q26="","",'Cover Sheet'!Q26)</f>
        <v>0.7</v>
      </c>
      <c r="AX23" s="88">
        <f>IF('Cover Sheet'!R26="","",'Cover Sheet'!R26)</f>
        <v>2.3316666666666666</v>
      </c>
      <c r="AY23" s="88">
        <f>IF('Cover Sheet'!S26="","",'Cover Sheet'!S26)</f>
        <v>1.6316666666666666</v>
      </c>
      <c r="AZ23" s="535">
        <f>IF('Cover Sheet'!T26="","",'Cover Sheet'!T26)</f>
        <v>0.03</v>
      </c>
      <c r="BA23" s="535" t="str">
        <f>IF('Cover Sheet'!U26="","",'Cover Sheet'!U26)</f>
        <v/>
      </c>
      <c r="BB23" s="535">
        <f>IF('Cover Sheet'!V26="","",'Cover Sheet'!V26)</f>
        <v>0.49166666666666664</v>
      </c>
      <c r="BC23" s="535" t="str">
        <f>IF('Cover Sheet'!W26="","",'Cover Sheet'!W26)</f>
        <v/>
      </c>
      <c r="BD23" s="535" t="str">
        <f>IF('Cover Sheet'!X26="","",'Cover Sheet'!X26)</f>
        <v/>
      </c>
      <c r="BE23" s="142">
        <f>'RC Mastery Check+Question type'!I26</f>
        <v>0.9</v>
      </c>
      <c r="BF23" s="142" t="str">
        <f>'RC Mastery Check+Question type'!J26</f>
        <v/>
      </c>
      <c r="BG23" s="142">
        <f>'RC Mastery Check+Question type'!K26</f>
        <v>0.9</v>
      </c>
      <c r="BH23" s="406" t="str">
        <f>IF('RC Mastery Check+Question type'!DR26="", "", 'RC Mastery Check+Question type'!DR26)</f>
        <v/>
      </c>
      <c r="BI23" s="406" t="str">
        <f>IF('RC Mastery Check+Question type'!EJ26="", "", 'RC Mastery Check+Question type'!EJ26)</f>
        <v/>
      </c>
      <c r="BJ23" s="406" t="str">
        <f>IF('RC Mastery Check+Question type'!EZ26="", "", 'RC Mastery Check+Question type'!EZ26)</f>
        <v/>
      </c>
      <c r="BK23" t="str">
        <f>'RF tracking'!C26</f>
        <v/>
      </c>
      <c r="BL23" t="str">
        <f>'RF tracking'!D26</f>
        <v/>
      </c>
      <c r="BM23" t="str">
        <f>'RF tracking'!X26</f>
        <v/>
      </c>
      <c r="BN23" t="str">
        <f>'RF tracking'!Y26</f>
        <v/>
      </c>
      <c r="BO23" s="53" t="str">
        <f>IF('RF tracking'!AQ26="", "", 'RF tracking'!AQ26)</f>
        <v/>
      </c>
      <c r="BP23" s="53" t="str">
        <f>'RC Mastery Check+Question type'!L26</f>
        <v/>
      </c>
      <c r="BQ23" s="53" t="str">
        <f>'RC Mastery Check+Question type'!M26</f>
        <v/>
      </c>
      <c r="BR23" s="53">
        <f>'RC Mastery Check+Question type'!N26</f>
        <v>0.9</v>
      </c>
      <c r="BS23" s="53">
        <f>'RC Mastery Check+Question type'!O26</f>
        <v>0.9</v>
      </c>
      <c r="BT23" s="53" t="str">
        <f>'RC Mastery Check+Question type'!P26</f>
        <v/>
      </c>
      <c r="BU23" s="53" t="str">
        <f>'RC Mastery Check+Question type'!Q26</f>
        <v/>
      </c>
      <c r="BV23" s="53" t="str">
        <f>'RC Mastery Check+Question type'!R26</f>
        <v/>
      </c>
      <c r="BW23" s="53" t="str">
        <f>'RC Mastery Check+Question type'!S26</f>
        <v/>
      </c>
      <c r="BX23" s="53" t="str">
        <f>'RC Mastery Check+Question type'!T26</f>
        <v/>
      </c>
      <c r="BY23" s="53" t="str">
        <f>'RC Mastery Check+Question type'!U26</f>
        <v/>
      </c>
      <c r="BZ23" s="53" t="str">
        <f>'RC Mastery Check+Question type'!V26</f>
        <v/>
      </c>
      <c r="CA23" s="53" t="str">
        <f>'RC Mastery Check+Question type'!W26</f>
        <v/>
      </c>
      <c r="CB23" s="53" t="str">
        <f>'RC Mastery Check+Question type'!X26</f>
        <v/>
      </c>
      <c r="CC23" s="438" t="str">
        <f>'RC Output Item+Section Type'!CC29</f>
        <v xml:space="preserve"> </v>
      </c>
      <c r="CD23" s="438" t="str">
        <f>'RC Output Item+Section Type'!CD29</f>
        <v xml:space="preserve"> </v>
      </c>
      <c r="CE23" s="438" t="str">
        <f>'RC Output Item+Section Type'!CE29</f>
        <v xml:space="preserve"> </v>
      </c>
      <c r="CF23" s="438" t="str">
        <f>'RC Output Item+Section Type'!CF29</f>
        <v xml:space="preserve"> </v>
      </c>
      <c r="CG23" s="438" t="str">
        <f>'RC Output Item+Section Type'!CG29</f>
        <v xml:space="preserve"> </v>
      </c>
      <c r="CH23" s="438" t="str">
        <f>'RC Output Item+Section Type'!CH29</f>
        <v xml:space="preserve"> </v>
      </c>
      <c r="CI23" s="438" t="str">
        <f>'RC Output Item+Section Type'!CI29</f>
        <v xml:space="preserve"> </v>
      </c>
      <c r="CJ23" s="438" t="str">
        <f>'RC Output Item+Section Type'!CJ29</f>
        <v xml:space="preserve"> </v>
      </c>
      <c r="CK23" s="438" t="str">
        <f>'RC Output Item+Section Type'!CK29</f>
        <v xml:space="preserve"> </v>
      </c>
      <c r="CL23" s="438" t="str">
        <f>'RC Output Item+Section Type'!CL29</f>
        <v xml:space="preserve"> </v>
      </c>
      <c r="CM23" s="438" t="str">
        <f>'RC Output Item+Section Type'!CM29</f>
        <v xml:space="preserve"> </v>
      </c>
      <c r="CN23" s="438" t="str">
        <f>'RC Output Item+Section Type'!CN29</f>
        <v xml:space="preserve"> </v>
      </c>
      <c r="CO23" t="str">
        <f>IF('S&amp;L'!B27="", "", 'S&amp;L'!B27)</f>
        <v/>
      </c>
      <c r="CP23" t="str">
        <f>IF('S&amp;L'!C27="", "", 'S&amp;L'!C27)</f>
        <v/>
      </c>
      <c r="CQ23" t="str">
        <f>IF('S&amp;L'!D27="", "", 'S&amp;L'!D27)</f>
        <v/>
      </c>
      <c r="CR23" t="str">
        <f>IF('S&amp;L'!E27="", "", 'S&amp;L'!E27)</f>
        <v/>
      </c>
      <c r="CS23" t="str">
        <f>IF('S&amp;L'!F27="", "", 'S&amp;L'!F27)</f>
        <v/>
      </c>
      <c r="CT23" t="str">
        <f>IF('S&amp;L'!H27="", "", 'S&amp;L'!H27)</f>
        <v/>
      </c>
      <c r="CU23" t="str">
        <f>IF('S&amp;L'!I27="", "", 'S&amp;L'!I27)</f>
        <v/>
      </c>
      <c r="CV23" t="str">
        <f>IF('S&amp;L'!J27="", "", 'S&amp;L'!J27)</f>
        <v/>
      </c>
      <c r="CW23" t="str">
        <f>IF('S&amp;L'!K27="", "", 'S&amp;L'!K27)</f>
        <v/>
      </c>
      <c r="CX23" t="str">
        <f>IF('S&amp;L'!L27="", "", 'S&amp;L'!L27)</f>
        <v/>
      </c>
      <c r="CY23" t="str">
        <f>IF('S&amp;L'!N27="", "", 'S&amp;L'!N27)</f>
        <v/>
      </c>
      <c r="CZ23" t="str">
        <f>IF('S&amp;L'!O27="", "", 'S&amp;L'!O27)</f>
        <v/>
      </c>
      <c r="DA23" t="str">
        <f>IF('S&amp;L'!P27="", "", 'S&amp;L'!P27)</f>
        <v/>
      </c>
      <c r="DB23" t="str">
        <f>IF('S&amp;L'!Q27="", "", 'S&amp;L'!Q27)</f>
        <v/>
      </c>
      <c r="DC23" t="str">
        <f>IF('S&amp;L'!R27="", "", 'S&amp;L'!R27)</f>
        <v/>
      </c>
      <c r="DD23" s="53" t="e">
        <f>IF('Math Scores'!E30="","",'Math Scores'!E30)</f>
        <v>#DIV/0!</v>
      </c>
      <c r="DE23" s="86">
        <f>IF('Cover Sheet'!V26="","",'Cover Sheet'!V26)</f>
        <v>0.49166666666666664</v>
      </c>
      <c r="DF23" s="86" t="str">
        <f>IF('Math Scores'!IE30="", "", 'Math Scores'!IE30)</f>
        <v/>
      </c>
      <c r="DG23" t="str">
        <f>IF('Math by question type'!C27="", "", 'Math by question type'!C27)</f>
        <v/>
      </c>
      <c r="DH23" s="86" t="str">
        <f>IF('Math by question type'!D27="", "", 'Math by question type'!D27)</f>
        <v/>
      </c>
      <c r="DI23" s="86" t="str">
        <f>IF('Math by question type'!E27="", "", 'Math by question type'!E27)</f>
        <v/>
      </c>
      <c r="DJ23" s="86" t="str">
        <f>IF('Math by question type'!F27="", "", 'Math by question type'!F27)</f>
        <v/>
      </c>
      <c r="DK23" s="86" t="str">
        <f>IF('Math by question type'!G27="", "", 'Math by question type'!G27)</f>
        <v/>
      </c>
      <c r="DL23" s="86" t="str">
        <f>IF('Math by question type'!H27="", "", 'Math by question type'!H27)</f>
        <v/>
      </c>
      <c r="DM23" s="86" t="str">
        <f>IF('Math by question type'!I27="", "", 'Math by question type'!I27)</f>
        <v/>
      </c>
      <c r="DN23" s="86" t="str">
        <f>IF('Math by question type'!J27="", "", 'Math by question type'!J27)</f>
        <v/>
      </c>
      <c r="DO23" s="86" t="str">
        <f>IF('Math by question type'!K27="", "", 'Math by question type'!K27)</f>
        <v/>
      </c>
      <c r="DP23" s="86">
        <f>IF('Math by question type'!L27="", "", 'Math by question type'!L27)</f>
        <v>0.3611111111111111</v>
      </c>
      <c r="DQ23" s="86">
        <f>IF('Math by question type'!M27="", "", 'Math by question type'!M27)</f>
        <v>0.65789473684210531</v>
      </c>
      <c r="DR23" s="86">
        <f>IF('Math by question type'!N27="", "", 'Math by question type'!N27)</f>
        <v>0.45652173913043476</v>
      </c>
      <c r="DS23" s="86" t="str">
        <f>IF('Math by question type'!O27="", "", 'Math by question type'!O27)</f>
        <v/>
      </c>
      <c r="DT23" s="86" t="str">
        <f>IF('Math by question type'!P27="", "", 'Math by question type'!P27)</f>
        <v/>
      </c>
      <c r="DU23" s="86" t="str">
        <f>IF('Math by question type'!Q27="", "", 'Math by question type'!Q27)</f>
        <v/>
      </c>
      <c r="DV23" s="86" t="str">
        <f>IF('Math by question type'!R27&lt;&gt;"",'Math by question type'!R27,'Math by question type'!U27)</f>
        <v/>
      </c>
      <c r="DW23" s="86" t="str">
        <f>IF('Math by question type'!S27&lt;&gt;"",'Math by question type'!S27,'Math by question type'!V27)</f>
        <v/>
      </c>
      <c r="DX23" s="86" t="str">
        <f>IF('Math by question type'!T27&lt;&gt;"",'Math by question type'!T27,'Math by question type'!W27)</f>
        <v/>
      </c>
      <c r="DY23" s="86" t="str">
        <f>IF('Math by question type'!X27&lt;&gt;"",'Math by question type'!X27,'Math by question type'!AA27)</f>
        <v/>
      </c>
      <c r="DZ23" s="86" t="str">
        <f>IF('Math by question type'!Y27&lt;&gt;"",'Math by question type'!Y27,'Math by question type'!AB27)</f>
        <v/>
      </c>
      <c r="EA23" s="86" t="str">
        <f>IF('Math by question type'!Z27&lt;&gt;"",'Math by question type'!Z27,'Math by question type'!AC27)</f>
        <v/>
      </c>
      <c r="EB23" s="86" t="str">
        <f>IF('Math Output by domain'!E27="", "", 'Math Output by domain'!E27)</f>
        <v/>
      </c>
      <c r="EC23" s="86" t="str">
        <f>IF('Math Output by domain'!F27="", "", 'Math Output by domain'!F27)</f>
        <v/>
      </c>
      <c r="ED23" s="86" t="str">
        <f>IF('Math Output by domain'!G27="", "", 'Math Output by domain'!G27)</f>
        <v/>
      </c>
      <c r="EE23" s="86" t="str">
        <f>IF('Math Output by domain'!H27="", "", 'Math Output by domain'!H27)</f>
        <v/>
      </c>
      <c r="EF23" s="86" t="str">
        <f>IF('Math Output by domain'!I27="", "", 'Math Output by domain'!I27)</f>
        <v/>
      </c>
      <c r="EG23" s="86" t="str">
        <f>IF('Math Output by domain'!J27="", "", 'Math Output by domain'!J27)</f>
        <v/>
      </c>
      <c r="EH23" s="86" t="str">
        <f>IF('Math Output by domain'!K27="", "", 'Math Output by domain'!K27)</f>
        <v/>
      </c>
      <c r="EI23" s="86" t="str">
        <f>IF('Math Output by domain'!L27="", "", 'Math Output by domain'!L27)</f>
        <v/>
      </c>
      <c r="EJ23" s="86" t="str">
        <f>IF('Math Output by domain'!M27="", "", 'Math Output by domain'!M27)</f>
        <v/>
      </c>
      <c r="EK23" s="86" t="str">
        <f>IF('Math Output by domain'!N27="", "", 'Math Output by domain'!N27)</f>
        <v/>
      </c>
      <c r="EL23" s="86" t="str">
        <f>IF('Math Output by domain'!O27="", "", 'Math Output by domain'!O27)</f>
        <v/>
      </c>
      <c r="EM23" s="86" t="str">
        <f>IF('Math Output by domain'!P27="", "", 'Math Output by domain'!P27)</f>
        <v/>
      </c>
      <c r="EN23" s="86" t="str">
        <f>IF('Math Output by domain'!Q27="", "", 'Math Output by domain'!Q27)</f>
        <v/>
      </c>
      <c r="EO23" s="86" t="str">
        <f>IF('Math Output by domain'!R27="", "", 'Math Output by domain'!R27)</f>
        <v/>
      </c>
      <c r="EP23" s="86" t="str">
        <f>IF('Math Output by domain'!S27="", "", 'Math Output by domain'!S27)</f>
        <v/>
      </c>
      <c r="EQ23" s="86" t="str">
        <f>IF('Math Output by domain'!T27="", "", 'Math Output by domain'!T27)</f>
        <v/>
      </c>
      <c r="ER23" s="86">
        <f>IF('Math Output by domain'!U27="", "", 'Math Output by domain'!U27)</f>
        <v>0.125</v>
      </c>
      <c r="ES23" s="86">
        <f>IF('Math Output by domain'!V27="", "", 'Math Output by domain'!V27)</f>
        <v>0.55769230769230771</v>
      </c>
      <c r="ET23" s="86">
        <f>IF('Math Output by domain'!W27="", "", 'Math Output by domain'!W27)</f>
        <v>0</v>
      </c>
      <c r="EU23" s="86">
        <f>IF('Math Output by domain'!X27="", "", 'Math Output by domain'!X27)</f>
        <v>0.44444444444444442</v>
      </c>
      <c r="EV23" s="86">
        <f>IF('Math Output by domain'!Y27="", "", 'Math Output by domain'!Y27)</f>
        <v>0.625</v>
      </c>
      <c r="EW23" s="86" t="str">
        <f>IF('Math Output by domain'!Z27="", "", 'Math Output by domain'!Z27)</f>
        <v/>
      </c>
      <c r="EX23" s="86" t="str">
        <f>IF('Math Output by domain'!AA27="", "", 'Math Output by domain'!AA27)</f>
        <v/>
      </c>
      <c r="EY23" s="86" t="str">
        <f>IF('Math Output by domain'!AB27="", "", 'Math Output by domain'!AB27)</f>
        <v/>
      </c>
      <c r="EZ23" s="86" t="str">
        <f>IF('Math Output by domain'!AC27="", "", 'Math Output by domain'!AC27)</f>
        <v/>
      </c>
      <c r="FA23" s="86" t="str">
        <f>IF('Math Output by domain'!AD27&lt;&gt;"", 'Math Output by domain'!AD27, 'Math Output by domain'!AH27)</f>
        <v/>
      </c>
      <c r="FB23" s="86" t="str">
        <f>IF('Math Output by domain'!AE27&lt;&gt;"", 'Math Output by domain'!AE27, 'Math Output by domain'!AI27)</f>
        <v/>
      </c>
      <c r="FC23" s="86" t="str">
        <f>IF('Math Output by domain'!AF27&lt;&gt;"", 'Math Output by domain'!AF27, 'Math Output by domain'!AJ27)</f>
        <v/>
      </c>
      <c r="FD23" s="86" t="str">
        <f>IF('Math Output by domain'!AG27="", "", 'Math Output by domain'!AG27)</f>
        <v/>
      </c>
      <c r="FE23" s="86" t="str">
        <f>IF('Math Output by domain'!AK27="", "", 'Math Output by domain'!AK27)</f>
        <v/>
      </c>
      <c r="FF23" s="86" t="str">
        <f>IF('Math Output by domain'!AL27&lt;&gt;"",  'Math Output by domain'!AL27, 'Math Output by domain'!AQ27)</f>
        <v/>
      </c>
      <c r="FG23" s="86" t="str">
        <f>IF('Math Output by domain'!AM27="", "", 'Math Output by domain'!AM27)</f>
        <v/>
      </c>
      <c r="FH23" s="86" t="str">
        <f>IF('Math Output by domain'!AN27&lt;&gt;"",  'Math Output by domain'!AN27, 'Math Output by domain'!AP27)</f>
        <v/>
      </c>
      <c r="FI23" s="86" t="str">
        <f>IF('Math Output by domain'!AO27="", "", 'Math Output by domain'!AO27)</f>
        <v/>
      </c>
    </row>
    <row r="24" spans="1:165" x14ac:dyDescent="0.2">
      <c r="A24" s="88">
        <f>'Cover Sheet'!A27</f>
        <v>23</v>
      </c>
      <c r="B24" s="88" t="str">
        <f>IF('Cover Sheet'!$AC$13="","",'Cover Sheet'!$AC$13)</f>
        <v>HYDABH02</v>
      </c>
      <c r="C24" s="88" t="str">
        <f>'Cover Sheet'!$AC$1</f>
        <v>Apoorva Namdev</v>
      </c>
      <c r="D24" s="88">
        <f>'Cover Sheet'!$AE$1</f>
        <v>0</v>
      </c>
      <c r="E24" s="88">
        <f>'Cover Sheet'!$AG$1</f>
        <v>0</v>
      </c>
      <c r="F24" s="88">
        <f>'Cover Sheet'!$AI$1</f>
        <v>0</v>
      </c>
      <c r="G24" s="88">
        <f>'Cover Sheet'!$AK$1</f>
        <v>0</v>
      </c>
      <c r="H24" s="88">
        <f>'Cover Sheet'!$AC$3</f>
        <v>115555</v>
      </c>
      <c r="I24" s="88">
        <f>'Cover Sheet'!$AE$3</f>
        <v>0</v>
      </c>
      <c r="J24" s="88">
        <f>'Cover Sheet'!$AG$3</f>
        <v>0</v>
      </c>
      <c r="K24" s="88">
        <f>'Cover Sheet'!$AI$3</f>
        <v>0</v>
      </c>
      <c r="L24" s="88">
        <f>'Cover Sheet'!$AK$3</f>
        <v>0</v>
      </c>
      <c r="M24" s="88">
        <f>'Cover Sheet'!$AC$2</f>
        <v>2014</v>
      </c>
      <c r="N24" s="88">
        <f>'Cover Sheet'!$AE$2</f>
        <v>0</v>
      </c>
      <c r="O24" s="88">
        <f>'Cover Sheet'!$AG$2</f>
        <v>0</v>
      </c>
      <c r="P24" s="88">
        <f>'Cover Sheet'!$AI$2</f>
        <v>0</v>
      </c>
      <c r="Q24" s="88">
        <f>'Cover Sheet'!$AK$2</f>
        <v>0</v>
      </c>
      <c r="R24" s="88" t="str">
        <f>'Cover Sheet'!$AC$5</f>
        <v>Spandana</v>
      </c>
      <c r="S24" s="88" t="str">
        <f>'Cover Sheet'!$AC$6</f>
        <v>4th</v>
      </c>
      <c r="T24" s="88" t="str">
        <f>'Cover Sheet'!$AC$7</f>
        <v>2nd YOI</v>
      </c>
      <c r="U24" s="88" t="str">
        <f>'Cover Sheet'!$AC$8</f>
        <v>Private School 500 - 1000</v>
      </c>
      <c r="V24" s="88">
        <f>'Cover Sheet'!$AC$9</f>
        <v>180</v>
      </c>
      <c r="W24" s="88">
        <f>IF('Cover Sheet'!$AC$10="","",'Cover Sheet'!$AC$10)</f>
        <v>4</v>
      </c>
      <c r="X24" s="219" t="str">
        <f>IF('Cover Sheet'!$Y27="","",'Cover Sheet'!$Y27)</f>
        <v/>
      </c>
      <c r="Y24" s="219" t="str">
        <f>IF('Cover Sheet'!$Z27="","",'Cover Sheet'!$Z27)</f>
        <v/>
      </c>
      <c r="Z24" s="88">
        <f>'Cover Sheet'!$AC$11</f>
        <v>5</v>
      </c>
      <c r="AA24" s="88" t="str">
        <f>IF('Cover Sheet'!$AC$12="", "", 'Cover Sheet'!$AC$12)</f>
        <v>Hyderabad</v>
      </c>
      <c r="AB24" s="88">
        <f>IF('Cover Sheet'!$AC$14="","",'Cover Sheet'!$AC$14)</f>
        <v>115555</v>
      </c>
      <c r="AC24" s="88">
        <f>IF('Cover Sheet'!$AC$15="","",'Cover Sheet'!$AC$15)</f>
        <v>115555</v>
      </c>
      <c r="AD24" s="88">
        <f>IF('Cover Sheet'!$AC$17="","",'Cover Sheet'!$AC$17)</f>
        <v>115555</v>
      </c>
      <c r="AE24" s="88" t="str">
        <f>IF('Cover Sheet'!$AC$4="","",'Cover Sheet'!$AC$4)</f>
        <v>apoorva.namdev2014@teachforindia.org</v>
      </c>
      <c r="AF24" s="88" t="str">
        <f>IF('Cover Sheet'!$AC$20="","",'Cover Sheet'!$AC$20)</f>
        <v>spandana.m@teachforindia.org</v>
      </c>
      <c r="AG24" s="88" t="str">
        <f>IF('Cover Sheet'!$AC$19="","",'Cover Sheet'!$AC$19)</f>
        <v>karthik.rapaka@teachforindia.org</v>
      </c>
      <c r="AH24" s="88" t="str">
        <f>IF('Cover Sheet'!B27="", "", 'English Scores- Leveled papers'!B29)</f>
        <v>Faisal</v>
      </c>
      <c r="AI24" s="88" t="str">
        <f>IF('Cover Sheet'!$B27="","",'Cover Sheet'!C27)</f>
        <v>Male</v>
      </c>
      <c r="AJ24" s="88">
        <f>IF('Cover Sheet'!$D27="","",'Cover Sheet'!D27)</f>
        <v>1</v>
      </c>
      <c r="AK24" s="88" t="str">
        <f>IF('Cover Sheet'!E27="","",'Cover Sheet'!E27)</f>
        <v/>
      </c>
      <c r="AL24" s="88" t="str">
        <f>IF('Cover Sheet'!F27="","",'Cover Sheet'!F27)</f>
        <v/>
      </c>
      <c r="AM24" s="88" t="str">
        <f>IF('Cover Sheet'!G27="","",'Cover Sheet'!G27)</f>
        <v/>
      </c>
      <c r="AN24" s="88" t="str">
        <f>IF('Cover Sheet'!H27="","",'Cover Sheet'!H27)</f>
        <v/>
      </c>
      <c r="AO24" s="88" t="str">
        <f>IF('Cover Sheet'!I27="","",'Cover Sheet'!I27)</f>
        <v/>
      </c>
      <c r="AP24" s="88">
        <f>IF('Cover Sheet'!J27="","",'Cover Sheet'!J27)</f>
        <v>0.5</v>
      </c>
      <c r="AQ24" s="88">
        <f>IF('Cover Sheet'!K27="","",'Cover Sheet'!K27)</f>
        <v>0.2</v>
      </c>
      <c r="AR24" s="88">
        <f>IF('Cover Sheet'!L27="","",'Cover Sheet'!L27)</f>
        <v>0.5</v>
      </c>
      <c r="AS24" s="88">
        <f>IF('Cover Sheet'!M27="","",'Cover Sheet'!M27)</f>
        <v>0.8</v>
      </c>
      <c r="AT24" s="88">
        <f>IF('Cover Sheet'!N27="","",'Cover Sheet'!N27)</f>
        <v>1</v>
      </c>
      <c r="AU24" s="88" t="str">
        <f>IF('Cover Sheet'!O27="","",'Cover Sheet'!O27)</f>
        <v/>
      </c>
      <c r="AV24" s="88" t="str">
        <f>IF('Cover Sheet'!P27="","",'Cover Sheet'!P27)</f>
        <v/>
      </c>
      <c r="AW24" s="88" t="str">
        <f>IF('Cover Sheet'!Q27="","",'Cover Sheet'!Q27)</f>
        <v/>
      </c>
      <c r="AX24" s="88">
        <f>IF('Cover Sheet'!R27="","",'Cover Sheet'!R27)</f>
        <v>2.8283333333333331</v>
      </c>
      <c r="AY24" s="88" t="str">
        <f>IF('Cover Sheet'!S27="","",'Cover Sheet'!S27)</f>
        <v/>
      </c>
      <c r="AZ24" s="535" t="str">
        <f>IF('Cover Sheet'!T27="","",'Cover Sheet'!T27)</f>
        <v/>
      </c>
      <c r="BA24" s="535">
        <f>IF('Cover Sheet'!U27="","",'Cover Sheet'!U27)</f>
        <v>6.6666666666666666E-2</v>
      </c>
      <c r="BB24" s="535">
        <f>IF('Cover Sheet'!V27="","",'Cover Sheet'!V27)</f>
        <v>0.4</v>
      </c>
      <c r="BC24" s="535">
        <f>IF('Cover Sheet'!W27="","",'Cover Sheet'!W27)</f>
        <v>0.33333333333333337</v>
      </c>
      <c r="BD24" s="535" t="str">
        <f>IF('Cover Sheet'!X27="","",'Cover Sheet'!X27)</f>
        <v/>
      </c>
      <c r="BE24" s="142">
        <f>'RC Mastery Check+Question type'!I27</f>
        <v>0.8</v>
      </c>
      <c r="BF24" s="142">
        <f>'RC Mastery Check+Question type'!J27</f>
        <v>0.6</v>
      </c>
      <c r="BG24" s="142">
        <f>'RC Mastery Check+Question type'!K27</f>
        <v>0.9</v>
      </c>
      <c r="BH24" s="406" t="str">
        <f>IF('RC Mastery Check+Question type'!DR27="", "", 'RC Mastery Check+Question type'!DR27)</f>
        <v/>
      </c>
      <c r="BI24" s="406" t="str">
        <f>IF('RC Mastery Check+Question type'!EJ27="", "", 'RC Mastery Check+Question type'!EJ27)</f>
        <v/>
      </c>
      <c r="BJ24" s="406" t="str">
        <f>IF('RC Mastery Check+Question type'!EZ27="", "", 'RC Mastery Check+Question type'!EZ27)</f>
        <v/>
      </c>
      <c r="BK24" t="str">
        <f>'RF tracking'!C27</f>
        <v/>
      </c>
      <c r="BL24" t="str">
        <f>'RF tracking'!D27</f>
        <v/>
      </c>
      <c r="BM24" t="str">
        <f>'RF tracking'!X27</f>
        <v/>
      </c>
      <c r="BN24" t="str">
        <f>'RF tracking'!Y27</f>
        <v/>
      </c>
      <c r="BO24" s="53" t="str">
        <f>IF('RF tracking'!AQ27="", "", 'RF tracking'!AQ27)</f>
        <v/>
      </c>
      <c r="BP24" s="53" t="str">
        <f>'RC Mastery Check+Question type'!L27</f>
        <v/>
      </c>
      <c r="BQ24" s="53" t="str">
        <f>'RC Mastery Check+Question type'!M27</f>
        <v/>
      </c>
      <c r="BR24" s="53">
        <f>'RC Mastery Check+Question type'!N27</f>
        <v>0.9</v>
      </c>
      <c r="BS24" s="53">
        <f>'RC Mastery Check+Question type'!O27</f>
        <v>0.8</v>
      </c>
      <c r="BT24" s="53">
        <f>'RC Mastery Check+Question type'!P27</f>
        <v>0.6</v>
      </c>
      <c r="BU24" s="53" t="str">
        <f>'RC Mastery Check+Question type'!Q27</f>
        <v/>
      </c>
      <c r="BV24" s="53" t="str">
        <f>'RC Mastery Check+Question type'!R27</f>
        <v/>
      </c>
      <c r="BW24" s="53" t="str">
        <f>'RC Mastery Check+Question type'!S27</f>
        <v/>
      </c>
      <c r="BX24" s="53" t="str">
        <f>'RC Mastery Check+Question type'!T27</f>
        <v/>
      </c>
      <c r="BY24" s="53" t="str">
        <f>'RC Mastery Check+Question type'!U27</f>
        <v/>
      </c>
      <c r="BZ24" s="53" t="str">
        <f>'RC Mastery Check+Question type'!V27</f>
        <v/>
      </c>
      <c r="CA24" s="53" t="str">
        <f>'RC Mastery Check+Question type'!W27</f>
        <v/>
      </c>
      <c r="CB24" s="53" t="str">
        <f>'RC Mastery Check+Question type'!X27</f>
        <v/>
      </c>
      <c r="CC24" s="438" t="str">
        <f>'RC Output Item+Section Type'!CC30</f>
        <v xml:space="preserve"> </v>
      </c>
      <c r="CD24" s="438" t="str">
        <f>'RC Output Item+Section Type'!CD30</f>
        <v xml:space="preserve"> </v>
      </c>
      <c r="CE24" s="438" t="str">
        <f>'RC Output Item+Section Type'!CE30</f>
        <v xml:space="preserve"> </v>
      </c>
      <c r="CF24" s="438" t="str">
        <f>'RC Output Item+Section Type'!CF30</f>
        <v xml:space="preserve"> </v>
      </c>
      <c r="CG24" s="438" t="str">
        <f>'RC Output Item+Section Type'!CG30</f>
        <v xml:space="preserve"> </v>
      </c>
      <c r="CH24" s="438" t="str">
        <f>'RC Output Item+Section Type'!CH30</f>
        <v xml:space="preserve"> </v>
      </c>
      <c r="CI24" s="438" t="str">
        <f>'RC Output Item+Section Type'!CI30</f>
        <v xml:space="preserve"> </v>
      </c>
      <c r="CJ24" s="438" t="str">
        <f>'RC Output Item+Section Type'!CJ30</f>
        <v xml:space="preserve"> </v>
      </c>
      <c r="CK24" s="438" t="str">
        <f>'RC Output Item+Section Type'!CK30</f>
        <v xml:space="preserve"> </v>
      </c>
      <c r="CL24" s="438" t="str">
        <f>'RC Output Item+Section Type'!CL30</f>
        <v xml:space="preserve"> </v>
      </c>
      <c r="CM24" s="438" t="str">
        <f>'RC Output Item+Section Type'!CM30</f>
        <v xml:space="preserve"> </v>
      </c>
      <c r="CN24" s="438" t="str">
        <f>'RC Output Item+Section Type'!CN30</f>
        <v xml:space="preserve"> </v>
      </c>
      <c r="CO24" t="str">
        <f>IF('S&amp;L'!B28="", "", 'S&amp;L'!B28)</f>
        <v/>
      </c>
      <c r="CP24" t="str">
        <f>IF('S&amp;L'!C28="", "", 'S&amp;L'!C28)</f>
        <v/>
      </c>
      <c r="CQ24" t="str">
        <f>IF('S&amp;L'!D28="", "", 'S&amp;L'!D28)</f>
        <v/>
      </c>
      <c r="CR24" t="str">
        <f>IF('S&amp;L'!E28="", "", 'S&amp;L'!E28)</f>
        <v/>
      </c>
      <c r="CS24" t="str">
        <f>IF('S&amp;L'!F28="", "", 'S&amp;L'!F28)</f>
        <v/>
      </c>
      <c r="CT24" t="str">
        <f>IF('S&amp;L'!H28="", "", 'S&amp;L'!H28)</f>
        <v/>
      </c>
      <c r="CU24" t="str">
        <f>IF('S&amp;L'!I28="", "", 'S&amp;L'!I28)</f>
        <v/>
      </c>
      <c r="CV24" t="str">
        <f>IF('S&amp;L'!J28="", "", 'S&amp;L'!J28)</f>
        <v/>
      </c>
      <c r="CW24" t="str">
        <f>IF('S&amp;L'!K28="", "", 'S&amp;L'!K28)</f>
        <v/>
      </c>
      <c r="CX24" t="str">
        <f>IF('S&amp;L'!L28="", "", 'S&amp;L'!L28)</f>
        <v/>
      </c>
      <c r="CY24" t="str">
        <f>IF('S&amp;L'!N28="", "", 'S&amp;L'!N28)</f>
        <v/>
      </c>
      <c r="CZ24" t="str">
        <f>IF('S&amp;L'!O28="", "", 'S&amp;L'!O28)</f>
        <v/>
      </c>
      <c r="DA24" t="str">
        <f>IF('S&amp;L'!P28="", "", 'S&amp;L'!P28)</f>
        <v/>
      </c>
      <c r="DB24" t="str">
        <f>IF('S&amp;L'!Q28="", "", 'S&amp;L'!Q28)</f>
        <v/>
      </c>
      <c r="DC24" t="str">
        <f>IF('S&amp;L'!R28="", "", 'S&amp;L'!R28)</f>
        <v/>
      </c>
      <c r="DD24" s="53" t="e">
        <f>IF('Math Scores'!E31="","",'Math Scores'!E31)</f>
        <v>#DIV/0!</v>
      </c>
      <c r="DE24" s="86">
        <f>IF('Cover Sheet'!V27="","",'Cover Sheet'!V27)</f>
        <v>0.4</v>
      </c>
      <c r="DF24" s="86" t="str">
        <f>IF('Math Scores'!IE31="", "", 'Math Scores'!IE31)</f>
        <v/>
      </c>
      <c r="DG24" t="str">
        <f>IF('Math by question type'!C28="", "", 'Math by question type'!C28)</f>
        <v/>
      </c>
      <c r="DH24" s="86" t="str">
        <f>IF('Math by question type'!D28="", "", 'Math by question type'!D28)</f>
        <v/>
      </c>
      <c r="DI24" s="86" t="str">
        <f>IF('Math by question type'!E28="", "", 'Math by question type'!E28)</f>
        <v/>
      </c>
      <c r="DJ24" s="86" t="str">
        <f>IF('Math by question type'!F28="", "", 'Math by question type'!F28)</f>
        <v/>
      </c>
      <c r="DK24" s="86" t="str">
        <f>IF('Math by question type'!G28="", "", 'Math by question type'!G28)</f>
        <v/>
      </c>
      <c r="DL24" s="86" t="str">
        <f>IF('Math by question type'!H28="", "", 'Math by question type'!H28)</f>
        <v/>
      </c>
      <c r="DM24" s="86" t="str">
        <f>IF('Math by question type'!I28="", "", 'Math by question type'!I28)</f>
        <v/>
      </c>
      <c r="DN24" s="86" t="str">
        <f>IF('Math by question type'!J28="", "", 'Math by question type'!J28)</f>
        <v/>
      </c>
      <c r="DO24" s="86" t="str">
        <f>IF('Math by question type'!K28="", "", 'Math by question type'!K28)</f>
        <v/>
      </c>
      <c r="DP24" s="86">
        <f>IF('Math by question type'!L28="", "", 'Math by question type'!L28)</f>
        <v>0.3611111111111111</v>
      </c>
      <c r="DQ24" s="86">
        <f>IF('Math by question type'!M28="", "", 'Math by question type'!M28)</f>
        <v>0.42105263157894735</v>
      </c>
      <c r="DR24" s="86">
        <f>IF('Math by question type'!N28="", "", 'Math by question type'!N28)</f>
        <v>0.41304347826086957</v>
      </c>
      <c r="DS24" s="86" t="str">
        <f>IF('Math by question type'!O28="", "", 'Math by question type'!O28)</f>
        <v/>
      </c>
      <c r="DT24" s="86" t="str">
        <f>IF('Math by question type'!P28="", "", 'Math by question type'!P28)</f>
        <v/>
      </c>
      <c r="DU24" s="86" t="str">
        <f>IF('Math by question type'!Q28="", "", 'Math by question type'!Q28)</f>
        <v/>
      </c>
      <c r="DV24" s="86" t="str">
        <f>IF('Math by question type'!R28&lt;&gt;"",'Math by question type'!R28,'Math by question type'!U28)</f>
        <v/>
      </c>
      <c r="DW24" s="86" t="str">
        <f>IF('Math by question type'!S28&lt;&gt;"",'Math by question type'!S28,'Math by question type'!V28)</f>
        <v/>
      </c>
      <c r="DX24" s="86" t="str">
        <f>IF('Math by question type'!T28&lt;&gt;"",'Math by question type'!T28,'Math by question type'!W28)</f>
        <v/>
      </c>
      <c r="DY24" s="86" t="str">
        <f>IF('Math by question type'!X28&lt;&gt;"",'Math by question type'!X28,'Math by question type'!AA28)</f>
        <v/>
      </c>
      <c r="DZ24" s="86" t="str">
        <f>IF('Math by question type'!Y28&lt;&gt;"",'Math by question type'!Y28,'Math by question type'!AB28)</f>
        <v/>
      </c>
      <c r="EA24" s="86" t="str">
        <f>IF('Math by question type'!Z28&lt;&gt;"",'Math by question type'!Z28,'Math by question type'!AC28)</f>
        <v/>
      </c>
      <c r="EB24" s="86" t="str">
        <f>IF('Math Output by domain'!E28="", "", 'Math Output by domain'!E28)</f>
        <v/>
      </c>
      <c r="EC24" s="86" t="str">
        <f>IF('Math Output by domain'!F28="", "", 'Math Output by domain'!F28)</f>
        <v/>
      </c>
      <c r="ED24" s="86" t="str">
        <f>IF('Math Output by domain'!G28="", "", 'Math Output by domain'!G28)</f>
        <v/>
      </c>
      <c r="EE24" s="86" t="str">
        <f>IF('Math Output by domain'!H28="", "", 'Math Output by domain'!H28)</f>
        <v/>
      </c>
      <c r="EF24" s="86" t="str">
        <f>IF('Math Output by domain'!I28="", "", 'Math Output by domain'!I28)</f>
        <v/>
      </c>
      <c r="EG24" s="86" t="str">
        <f>IF('Math Output by domain'!J28="", "", 'Math Output by domain'!J28)</f>
        <v/>
      </c>
      <c r="EH24" s="86" t="str">
        <f>IF('Math Output by domain'!K28="", "", 'Math Output by domain'!K28)</f>
        <v/>
      </c>
      <c r="EI24" s="86" t="str">
        <f>IF('Math Output by domain'!L28="", "", 'Math Output by domain'!L28)</f>
        <v/>
      </c>
      <c r="EJ24" s="86" t="str">
        <f>IF('Math Output by domain'!M28="", "", 'Math Output by domain'!M28)</f>
        <v/>
      </c>
      <c r="EK24" s="86" t="str">
        <f>IF('Math Output by domain'!N28="", "", 'Math Output by domain'!N28)</f>
        <v/>
      </c>
      <c r="EL24" s="86" t="str">
        <f>IF('Math Output by domain'!O28="", "", 'Math Output by domain'!O28)</f>
        <v/>
      </c>
      <c r="EM24" s="86" t="str">
        <f>IF('Math Output by domain'!P28="", "", 'Math Output by domain'!P28)</f>
        <v/>
      </c>
      <c r="EN24" s="86" t="str">
        <f>IF('Math Output by domain'!Q28="", "", 'Math Output by domain'!Q28)</f>
        <v/>
      </c>
      <c r="EO24" s="86" t="str">
        <f>IF('Math Output by domain'!R28="", "", 'Math Output by domain'!R28)</f>
        <v/>
      </c>
      <c r="EP24" s="86" t="str">
        <f>IF('Math Output by domain'!S28="", "", 'Math Output by domain'!S28)</f>
        <v/>
      </c>
      <c r="EQ24" s="86" t="str">
        <f>IF('Math Output by domain'!T28="", "", 'Math Output by domain'!T28)</f>
        <v/>
      </c>
      <c r="ER24" s="86">
        <f>IF('Math Output by domain'!U28="", "", 'Math Output by domain'!U28)</f>
        <v>0.625</v>
      </c>
      <c r="ES24" s="86">
        <f>IF('Math Output by domain'!V28="", "", 'Math Output by domain'!V28)</f>
        <v>0.23076923076923078</v>
      </c>
      <c r="ET24" s="86">
        <f>IF('Math Output by domain'!W28="", "", 'Math Output by domain'!W28)</f>
        <v>0</v>
      </c>
      <c r="EU24" s="86">
        <f>IF('Math Output by domain'!X28="", "", 'Math Output by domain'!X28)</f>
        <v>0.33333333333333331</v>
      </c>
      <c r="EV24" s="86">
        <f>IF('Math Output by domain'!Y28="", "", 'Math Output by domain'!Y28)</f>
        <v>0.625</v>
      </c>
      <c r="EW24" s="86" t="str">
        <f>IF('Math Output by domain'!Z28="", "", 'Math Output by domain'!Z28)</f>
        <v/>
      </c>
      <c r="EX24" s="86" t="str">
        <f>IF('Math Output by domain'!AA28="", "", 'Math Output by domain'!AA28)</f>
        <v/>
      </c>
      <c r="EY24" s="86" t="str">
        <f>IF('Math Output by domain'!AB28="", "", 'Math Output by domain'!AB28)</f>
        <v/>
      </c>
      <c r="EZ24" s="86" t="str">
        <f>IF('Math Output by domain'!AC28="", "", 'Math Output by domain'!AC28)</f>
        <v/>
      </c>
      <c r="FA24" s="86" t="str">
        <f>IF('Math Output by domain'!AD28&lt;&gt;"", 'Math Output by domain'!AD28, 'Math Output by domain'!AH28)</f>
        <v/>
      </c>
      <c r="FB24" s="86" t="str">
        <f>IF('Math Output by domain'!AE28&lt;&gt;"", 'Math Output by domain'!AE28, 'Math Output by domain'!AI28)</f>
        <v/>
      </c>
      <c r="FC24" s="86" t="str">
        <f>IF('Math Output by domain'!AF28&lt;&gt;"", 'Math Output by domain'!AF28, 'Math Output by domain'!AJ28)</f>
        <v/>
      </c>
      <c r="FD24" s="86" t="str">
        <f>IF('Math Output by domain'!AG28="", "", 'Math Output by domain'!AG28)</f>
        <v/>
      </c>
      <c r="FE24" s="86" t="str">
        <f>IF('Math Output by domain'!AK28="", "", 'Math Output by domain'!AK28)</f>
        <v/>
      </c>
      <c r="FF24" s="86" t="str">
        <f>IF('Math Output by domain'!AL28&lt;&gt;"",  'Math Output by domain'!AL28, 'Math Output by domain'!AQ28)</f>
        <v/>
      </c>
      <c r="FG24" s="86" t="str">
        <f>IF('Math Output by domain'!AM28="", "", 'Math Output by domain'!AM28)</f>
        <v/>
      </c>
      <c r="FH24" s="86" t="str">
        <f>IF('Math Output by domain'!AN28&lt;&gt;"",  'Math Output by domain'!AN28, 'Math Output by domain'!AP28)</f>
        <v/>
      </c>
      <c r="FI24" s="86" t="str">
        <f>IF('Math Output by domain'!AO28="", "", 'Math Output by domain'!AO28)</f>
        <v/>
      </c>
    </row>
    <row r="25" spans="1:165" x14ac:dyDescent="0.2">
      <c r="A25" s="88">
        <f>'Cover Sheet'!A28</f>
        <v>24</v>
      </c>
      <c r="B25" s="88" t="str">
        <f>IF('Cover Sheet'!$AC$13="","",'Cover Sheet'!$AC$13)</f>
        <v>HYDABH02</v>
      </c>
      <c r="C25" s="88" t="str">
        <f>'Cover Sheet'!$AC$1</f>
        <v>Apoorva Namdev</v>
      </c>
      <c r="D25" s="88">
        <f>'Cover Sheet'!$AE$1</f>
        <v>0</v>
      </c>
      <c r="E25" s="88">
        <f>'Cover Sheet'!$AG$1</f>
        <v>0</v>
      </c>
      <c r="F25" s="88">
        <f>'Cover Sheet'!$AI$1</f>
        <v>0</v>
      </c>
      <c r="G25" s="88">
        <f>'Cover Sheet'!$AK$1</f>
        <v>0</v>
      </c>
      <c r="H25" s="88">
        <f>'Cover Sheet'!$AC$3</f>
        <v>115555</v>
      </c>
      <c r="I25" s="88">
        <f>'Cover Sheet'!$AE$3</f>
        <v>0</v>
      </c>
      <c r="J25" s="88">
        <f>'Cover Sheet'!$AG$3</f>
        <v>0</v>
      </c>
      <c r="K25" s="88">
        <f>'Cover Sheet'!$AI$3</f>
        <v>0</v>
      </c>
      <c r="L25" s="88">
        <f>'Cover Sheet'!$AK$3</f>
        <v>0</v>
      </c>
      <c r="M25" s="88">
        <f>'Cover Sheet'!$AC$2</f>
        <v>2014</v>
      </c>
      <c r="N25" s="88">
        <f>'Cover Sheet'!$AE$2</f>
        <v>0</v>
      </c>
      <c r="O25" s="88">
        <f>'Cover Sheet'!$AG$2</f>
        <v>0</v>
      </c>
      <c r="P25" s="88">
        <f>'Cover Sheet'!$AI$2</f>
        <v>0</v>
      </c>
      <c r="Q25" s="88">
        <f>'Cover Sheet'!$AK$2</f>
        <v>0</v>
      </c>
      <c r="R25" s="88" t="str">
        <f>'Cover Sheet'!$AC$5</f>
        <v>Spandana</v>
      </c>
      <c r="S25" s="88" t="str">
        <f>'Cover Sheet'!$AC$6</f>
        <v>4th</v>
      </c>
      <c r="T25" s="88" t="str">
        <f>'Cover Sheet'!$AC$7</f>
        <v>2nd YOI</v>
      </c>
      <c r="U25" s="88" t="str">
        <f>'Cover Sheet'!$AC$8</f>
        <v>Private School 500 - 1000</v>
      </c>
      <c r="V25" s="88">
        <f>'Cover Sheet'!$AC$9</f>
        <v>180</v>
      </c>
      <c r="W25" s="88">
        <f>IF('Cover Sheet'!$AC$10="","",'Cover Sheet'!$AC$10)</f>
        <v>4</v>
      </c>
      <c r="X25" s="219" t="str">
        <f>IF('Cover Sheet'!$Y28="","",'Cover Sheet'!$Y28)</f>
        <v/>
      </c>
      <c r="Y25" s="219" t="str">
        <f>IF('Cover Sheet'!$Z28="","",'Cover Sheet'!$Z28)</f>
        <v/>
      </c>
      <c r="Z25" s="88">
        <f>'Cover Sheet'!$AC$11</f>
        <v>5</v>
      </c>
      <c r="AA25" s="88" t="str">
        <f>IF('Cover Sheet'!$AC$12="", "", 'Cover Sheet'!$AC$12)</f>
        <v>Hyderabad</v>
      </c>
      <c r="AB25" s="88">
        <f>IF('Cover Sheet'!$AC$14="","",'Cover Sheet'!$AC$14)</f>
        <v>115555</v>
      </c>
      <c r="AC25" s="88">
        <f>IF('Cover Sheet'!$AC$15="","",'Cover Sheet'!$AC$15)</f>
        <v>115555</v>
      </c>
      <c r="AD25" s="88">
        <f>IF('Cover Sheet'!$AC$17="","",'Cover Sheet'!$AC$17)</f>
        <v>115555</v>
      </c>
      <c r="AE25" s="88" t="str">
        <f>IF('Cover Sheet'!$AC$4="","",'Cover Sheet'!$AC$4)</f>
        <v>apoorva.namdev2014@teachforindia.org</v>
      </c>
      <c r="AF25" s="88" t="str">
        <f>IF('Cover Sheet'!$AC$20="","",'Cover Sheet'!$AC$20)</f>
        <v>spandana.m@teachforindia.org</v>
      </c>
      <c r="AG25" s="88" t="str">
        <f>IF('Cover Sheet'!$AC$19="","",'Cover Sheet'!$AC$19)</f>
        <v>karthik.rapaka@teachforindia.org</v>
      </c>
      <c r="AH25" s="88" t="str">
        <f>IF('Cover Sheet'!B28="", "", 'English Scores- Leveled papers'!B30)</f>
        <v>Subhan</v>
      </c>
      <c r="AI25" s="88" t="str">
        <f>IF('Cover Sheet'!$B28="","",'Cover Sheet'!C28)</f>
        <v>Male</v>
      </c>
      <c r="AJ25" s="88">
        <f>IF('Cover Sheet'!$D28="","",'Cover Sheet'!D28)</f>
        <v>2</v>
      </c>
      <c r="AK25" s="88" t="str">
        <f>IF('Cover Sheet'!E28="","",'Cover Sheet'!E28)</f>
        <v/>
      </c>
      <c r="AL25" s="88" t="str">
        <f>IF('Cover Sheet'!F28="","",'Cover Sheet'!F28)</f>
        <v/>
      </c>
      <c r="AM25" s="88" t="str">
        <f>IF('Cover Sheet'!G28="","",'Cover Sheet'!G28)</f>
        <v/>
      </c>
      <c r="AN25" s="88" t="str">
        <f>IF('Cover Sheet'!H28="","",'Cover Sheet'!H28)</f>
        <v/>
      </c>
      <c r="AO25" s="88" t="str">
        <f>IF('Cover Sheet'!I28="","",'Cover Sheet'!I28)</f>
        <v/>
      </c>
      <c r="AP25" s="88" t="str">
        <f>IF('Cover Sheet'!J28="","",'Cover Sheet'!J28)</f>
        <v/>
      </c>
      <c r="AQ25" s="88" t="str">
        <f>IF('Cover Sheet'!K28="","",'Cover Sheet'!K28)</f>
        <v/>
      </c>
      <c r="AR25" s="88" t="str">
        <f>IF('Cover Sheet'!L28="","",'Cover Sheet'!L28)</f>
        <v/>
      </c>
      <c r="AS25" s="88" t="str">
        <f>IF('Cover Sheet'!M28="","",'Cover Sheet'!M28)</f>
        <v/>
      </c>
      <c r="AT25" s="88" t="str">
        <f>IF('Cover Sheet'!N28="","",'Cover Sheet'!N28)</f>
        <v/>
      </c>
      <c r="AU25" s="88" t="str">
        <f>IF('Cover Sheet'!O28="","",'Cover Sheet'!O28)</f>
        <v/>
      </c>
      <c r="AV25" s="88" t="str">
        <f>IF('Cover Sheet'!P28="","",'Cover Sheet'!P28)</f>
        <v/>
      </c>
      <c r="AW25" s="88" t="str">
        <f>IF('Cover Sheet'!Q28="","",'Cover Sheet'!Q28)</f>
        <v/>
      </c>
      <c r="AX25" s="88" t="str">
        <f>IF('Cover Sheet'!R28="","",'Cover Sheet'!R28)</f>
        <v/>
      </c>
      <c r="AY25" s="88" t="str">
        <f>IF('Cover Sheet'!S28="","",'Cover Sheet'!S28)</f>
        <v/>
      </c>
      <c r="AZ25" s="535" t="str">
        <f>IF('Cover Sheet'!T28="","",'Cover Sheet'!T28)</f>
        <v/>
      </c>
      <c r="BA25" s="535" t="str">
        <f>IF('Cover Sheet'!U28="","",'Cover Sheet'!U28)</f>
        <v/>
      </c>
      <c r="BB25" s="535" t="str">
        <f>IF('Cover Sheet'!V28="","",'Cover Sheet'!V28)</f>
        <v/>
      </c>
      <c r="BC25" s="535" t="str">
        <f>IF('Cover Sheet'!W28="","",'Cover Sheet'!W28)</f>
        <v/>
      </c>
      <c r="BD25" s="535" t="str">
        <f>IF('Cover Sheet'!X28="","",'Cover Sheet'!X28)</f>
        <v/>
      </c>
      <c r="BE25" s="142" t="str">
        <f>'RC Mastery Check+Question type'!I28</f>
        <v/>
      </c>
      <c r="BF25" s="142" t="str">
        <f>'RC Mastery Check+Question type'!J28</f>
        <v/>
      </c>
      <c r="BG25" s="142" t="str">
        <f>'RC Mastery Check+Question type'!K28</f>
        <v/>
      </c>
      <c r="BH25" s="406" t="str">
        <f>IF('RC Mastery Check+Question type'!DR28="", "", 'RC Mastery Check+Question type'!DR28)</f>
        <v/>
      </c>
      <c r="BI25" s="406" t="str">
        <f>IF('RC Mastery Check+Question type'!EJ28="", "", 'RC Mastery Check+Question type'!EJ28)</f>
        <v/>
      </c>
      <c r="BJ25" s="406" t="str">
        <f>IF('RC Mastery Check+Question type'!EZ28="", "", 'RC Mastery Check+Question type'!EZ28)</f>
        <v/>
      </c>
      <c r="BK25" t="str">
        <f>'RF tracking'!C28</f>
        <v/>
      </c>
      <c r="BL25" t="str">
        <f>'RF tracking'!D28</f>
        <v/>
      </c>
      <c r="BM25" t="str">
        <f>'RF tracking'!X28</f>
        <v/>
      </c>
      <c r="BN25" t="str">
        <f>'RF tracking'!Y28</f>
        <v/>
      </c>
      <c r="BO25" s="53" t="str">
        <f>IF('RF tracking'!AQ28="", "", 'RF tracking'!AQ28)</f>
        <v>J</v>
      </c>
      <c r="BP25" s="53" t="str">
        <f>'RC Mastery Check+Question type'!L28</f>
        <v/>
      </c>
      <c r="BQ25" s="53" t="str">
        <f>'RC Mastery Check+Question type'!M28</f>
        <v/>
      </c>
      <c r="BR25" s="53" t="str">
        <f>'RC Mastery Check+Question type'!N28</f>
        <v/>
      </c>
      <c r="BS25" s="53" t="str">
        <f>'RC Mastery Check+Question type'!O28</f>
        <v/>
      </c>
      <c r="BT25" s="53" t="str">
        <f>'RC Mastery Check+Question type'!P28</f>
        <v/>
      </c>
      <c r="BU25" s="53" t="str">
        <f>'RC Mastery Check+Question type'!Q28</f>
        <v/>
      </c>
      <c r="BV25" s="53" t="str">
        <f>'RC Mastery Check+Question type'!R28</f>
        <v/>
      </c>
      <c r="BW25" s="53" t="str">
        <f>'RC Mastery Check+Question type'!S28</f>
        <v/>
      </c>
      <c r="BX25" s="53" t="str">
        <f>'RC Mastery Check+Question type'!T28</f>
        <v/>
      </c>
      <c r="BY25" s="53" t="str">
        <f>'RC Mastery Check+Question type'!U28</f>
        <v/>
      </c>
      <c r="BZ25" s="53" t="str">
        <f>'RC Mastery Check+Question type'!V28</f>
        <v/>
      </c>
      <c r="CA25" s="53" t="str">
        <f>'RC Mastery Check+Question type'!W28</f>
        <v/>
      </c>
      <c r="CB25" s="53" t="str">
        <f>'RC Mastery Check+Question type'!X28</f>
        <v/>
      </c>
      <c r="CC25" s="438" t="str">
        <f>'RC Output Item+Section Type'!CC31</f>
        <v xml:space="preserve"> </v>
      </c>
      <c r="CD25" s="438" t="str">
        <f>'RC Output Item+Section Type'!CD31</f>
        <v xml:space="preserve"> </v>
      </c>
      <c r="CE25" s="438" t="str">
        <f>'RC Output Item+Section Type'!CE31</f>
        <v xml:space="preserve"> </v>
      </c>
      <c r="CF25" s="438" t="str">
        <f>'RC Output Item+Section Type'!CF31</f>
        <v xml:space="preserve"> </v>
      </c>
      <c r="CG25" s="438" t="str">
        <f>'RC Output Item+Section Type'!CG31</f>
        <v xml:space="preserve"> </v>
      </c>
      <c r="CH25" s="438" t="str">
        <f>'RC Output Item+Section Type'!CH31</f>
        <v xml:space="preserve"> </v>
      </c>
      <c r="CI25" s="438" t="str">
        <f>'RC Output Item+Section Type'!CI31</f>
        <v xml:space="preserve"> </v>
      </c>
      <c r="CJ25" s="438" t="str">
        <f>'RC Output Item+Section Type'!CJ31</f>
        <v xml:space="preserve"> </v>
      </c>
      <c r="CK25" s="438" t="str">
        <f>'RC Output Item+Section Type'!CK31</f>
        <v xml:space="preserve"> </v>
      </c>
      <c r="CL25" s="438" t="str">
        <f>'RC Output Item+Section Type'!CL31</f>
        <v xml:space="preserve"> </v>
      </c>
      <c r="CM25" s="438" t="str">
        <f>'RC Output Item+Section Type'!CM31</f>
        <v xml:space="preserve"> </v>
      </c>
      <c r="CN25" s="438" t="str">
        <f>'RC Output Item+Section Type'!CN31</f>
        <v xml:space="preserve"> </v>
      </c>
      <c r="CO25" t="str">
        <f>IF('S&amp;L'!B29="", "", 'S&amp;L'!B29)</f>
        <v/>
      </c>
      <c r="CP25" t="str">
        <f>IF('S&amp;L'!C29="", "", 'S&amp;L'!C29)</f>
        <v/>
      </c>
      <c r="CQ25" t="str">
        <f>IF('S&amp;L'!D29="", "", 'S&amp;L'!D29)</f>
        <v/>
      </c>
      <c r="CR25" t="str">
        <f>IF('S&amp;L'!E29="", "", 'S&amp;L'!E29)</f>
        <v/>
      </c>
      <c r="CS25" t="str">
        <f>IF('S&amp;L'!F29="", "", 'S&amp;L'!F29)</f>
        <v/>
      </c>
      <c r="CT25" t="str">
        <f>IF('S&amp;L'!H29="", "", 'S&amp;L'!H29)</f>
        <v/>
      </c>
      <c r="CU25" t="str">
        <f>IF('S&amp;L'!I29="", "", 'S&amp;L'!I29)</f>
        <v/>
      </c>
      <c r="CV25" t="str">
        <f>IF('S&amp;L'!J29="", "", 'S&amp;L'!J29)</f>
        <v/>
      </c>
      <c r="CW25" t="str">
        <f>IF('S&amp;L'!K29="", "", 'S&amp;L'!K29)</f>
        <v/>
      </c>
      <c r="CX25" t="str">
        <f>IF('S&amp;L'!L29="", "", 'S&amp;L'!L29)</f>
        <v/>
      </c>
      <c r="CY25" t="str">
        <f>IF('S&amp;L'!N29="", "", 'S&amp;L'!N29)</f>
        <v/>
      </c>
      <c r="CZ25" t="str">
        <f>IF('S&amp;L'!O29="", "", 'S&amp;L'!O29)</f>
        <v/>
      </c>
      <c r="DA25" t="str">
        <f>IF('S&amp;L'!P29="", "", 'S&amp;L'!P29)</f>
        <v/>
      </c>
      <c r="DB25" t="str">
        <f>IF('S&amp;L'!Q29="", "", 'S&amp;L'!Q29)</f>
        <v/>
      </c>
      <c r="DC25" t="str">
        <f>IF('S&amp;L'!R29="", "", 'S&amp;L'!R29)</f>
        <v/>
      </c>
      <c r="DD25" s="53" t="str">
        <f>IF('Math Scores'!E32="","",'Math Scores'!E32)</f>
        <v/>
      </c>
      <c r="DE25" s="86" t="str">
        <f>IF('Cover Sheet'!V28="","",'Cover Sheet'!V28)</f>
        <v/>
      </c>
      <c r="DF25" s="86" t="str">
        <f>IF('Math Scores'!IE32="", "", 'Math Scores'!IE32)</f>
        <v/>
      </c>
      <c r="DG25" t="str">
        <f>IF('Math by question type'!C29="", "", 'Math by question type'!C29)</f>
        <v/>
      </c>
      <c r="DH25" s="86" t="str">
        <f>IF('Math by question type'!D29="", "", 'Math by question type'!D29)</f>
        <v/>
      </c>
      <c r="DI25" s="86" t="str">
        <f>IF('Math by question type'!E29="", "", 'Math by question type'!E29)</f>
        <v/>
      </c>
      <c r="DJ25" s="86" t="str">
        <f>IF('Math by question type'!F29="", "", 'Math by question type'!F29)</f>
        <v/>
      </c>
      <c r="DK25" s="86" t="str">
        <f>IF('Math by question type'!G29="", "", 'Math by question type'!G29)</f>
        <v/>
      </c>
      <c r="DL25" s="86" t="str">
        <f>IF('Math by question type'!H29="", "", 'Math by question type'!H29)</f>
        <v/>
      </c>
      <c r="DM25" s="86" t="str">
        <f>IF('Math by question type'!I29="", "", 'Math by question type'!I29)</f>
        <v/>
      </c>
      <c r="DN25" s="86" t="str">
        <f>IF('Math by question type'!J29="", "", 'Math by question type'!J29)</f>
        <v/>
      </c>
      <c r="DO25" s="86" t="str">
        <f>IF('Math by question type'!K29="", "", 'Math by question type'!K29)</f>
        <v/>
      </c>
      <c r="DP25" s="86" t="str">
        <f>IF('Math by question type'!L29="", "", 'Math by question type'!L29)</f>
        <v/>
      </c>
      <c r="DQ25" s="86" t="str">
        <f>IF('Math by question type'!M29="", "", 'Math by question type'!M29)</f>
        <v/>
      </c>
      <c r="DR25" s="86" t="str">
        <f>IF('Math by question type'!N29="", "", 'Math by question type'!N29)</f>
        <v/>
      </c>
      <c r="DS25" s="86" t="str">
        <f>IF('Math by question type'!O29="", "", 'Math by question type'!O29)</f>
        <v/>
      </c>
      <c r="DT25" s="86" t="str">
        <f>IF('Math by question type'!P29="", "", 'Math by question type'!P29)</f>
        <v/>
      </c>
      <c r="DU25" s="86" t="str">
        <f>IF('Math by question type'!Q29="", "", 'Math by question type'!Q29)</f>
        <v/>
      </c>
      <c r="DV25" s="86" t="str">
        <f>IF('Math by question type'!R29&lt;&gt;"",'Math by question type'!R29,'Math by question type'!U29)</f>
        <v/>
      </c>
      <c r="DW25" s="86" t="str">
        <f>IF('Math by question type'!S29&lt;&gt;"",'Math by question type'!S29,'Math by question type'!V29)</f>
        <v/>
      </c>
      <c r="DX25" s="86" t="str">
        <f>IF('Math by question type'!T29&lt;&gt;"",'Math by question type'!T29,'Math by question type'!W29)</f>
        <v/>
      </c>
      <c r="DY25" s="86" t="str">
        <f>IF('Math by question type'!X29&lt;&gt;"",'Math by question type'!X29,'Math by question type'!AA29)</f>
        <v/>
      </c>
      <c r="DZ25" s="86" t="str">
        <f>IF('Math by question type'!Y29&lt;&gt;"",'Math by question type'!Y29,'Math by question type'!AB29)</f>
        <v/>
      </c>
      <c r="EA25" s="86" t="str">
        <f>IF('Math by question type'!Z29&lt;&gt;"",'Math by question type'!Z29,'Math by question type'!AC29)</f>
        <v/>
      </c>
      <c r="EB25" s="86" t="str">
        <f>IF('Math Output by domain'!E29="", "", 'Math Output by domain'!E29)</f>
        <v/>
      </c>
      <c r="EC25" s="86" t="str">
        <f>IF('Math Output by domain'!F29="", "", 'Math Output by domain'!F29)</f>
        <v/>
      </c>
      <c r="ED25" s="86" t="str">
        <f>IF('Math Output by domain'!G29="", "", 'Math Output by domain'!G29)</f>
        <v/>
      </c>
      <c r="EE25" s="86" t="str">
        <f>IF('Math Output by domain'!H29="", "", 'Math Output by domain'!H29)</f>
        <v/>
      </c>
      <c r="EF25" s="86" t="str">
        <f>IF('Math Output by domain'!I29="", "", 'Math Output by domain'!I29)</f>
        <v/>
      </c>
      <c r="EG25" s="86" t="str">
        <f>IF('Math Output by domain'!J29="", "", 'Math Output by domain'!J29)</f>
        <v/>
      </c>
      <c r="EH25" s="86" t="str">
        <f>IF('Math Output by domain'!K29="", "", 'Math Output by domain'!K29)</f>
        <v/>
      </c>
      <c r="EI25" s="86" t="str">
        <f>IF('Math Output by domain'!L29="", "", 'Math Output by domain'!L29)</f>
        <v/>
      </c>
      <c r="EJ25" s="86" t="str">
        <f>IF('Math Output by domain'!M29="", "", 'Math Output by domain'!M29)</f>
        <v/>
      </c>
      <c r="EK25" s="86" t="str">
        <f>IF('Math Output by domain'!N29="", "", 'Math Output by domain'!N29)</f>
        <v/>
      </c>
      <c r="EL25" s="86" t="str">
        <f>IF('Math Output by domain'!O29="", "", 'Math Output by domain'!O29)</f>
        <v/>
      </c>
      <c r="EM25" s="86" t="str">
        <f>IF('Math Output by domain'!P29="", "", 'Math Output by domain'!P29)</f>
        <v/>
      </c>
      <c r="EN25" s="86" t="str">
        <f>IF('Math Output by domain'!Q29="", "", 'Math Output by domain'!Q29)</f>
        <v/>
      </c>
      <c r="EO25" s="86" t="str">
        <f>IF('Math Output by domain'!R29="", "", 'Math Output by domain'!R29)</f>
        <v/>
      </c>
      <c r="EP25" s="86" t="str">
        <f>IF('Math Output by domain'!S29="", "", 'Math Output by domain'!S29)</f>
        <v/>
      </c>
      <c r="EQ25" s="86" t="str">
        <f>IF('Math Output by domain'!T29="", "", 'Math Output by domain'!T29)</f>
        <v/>
      </c>
      <c r="ER25" s="86" t="str">
        <f>IF('Math Output by domain'!U29="", "", 'Math Output by domain'!U29)</f>
        <v/>
      </c>
      <c r="ES25" s="86" t="str">
        <f>IF('Math Output by domain'!V29="", "", 'Math Output by domain'!V29)</f>
        <v/>
      </c>
      <c r="ET25" s="86" t="str">
        <f>IF('Math Output by domain'!W29="", "", 'Math Output by domain'!W29)</f>
        <v/>
      </c>
      <c r="EU25" s="86" t="str">
        <f>IF('Math Output by domain'!X29="", "", 'Math Output by domain'!X29)</f>
        <v/>
      </c>
      <c r="EV25" s="86" t="str">
        <f>IF('Math Output by domain'!Y29="", "", 'Math Output by domain'!Y29)</f>
        <v/>
      </c>
      <c r="EW25" s="86" t="str">
        <f>IF('Math Output by domain'!Z29="", "", 'Math Output by domain'!Z29)</f>
        <v/>
      </c>
      <c r="EX25" s="86" t="str">
        <f>IF('Math Output by domain'!AA29="", "", 'Math Output by domain'!AA29)</f>
        <v/>
      </c>
      <c r="EY25" s="86" t="str">
        <f>IF('Math Output by domain'!AB29="", "", 'Math Output by domain'!AB29)</f>
        <v/>
      </c>
      <c r="EZ25" s="86" t="str">
        <f>IF('Math Output by domain'!AC29="", "", 'Math Output by domain'!AC29)</f>
        <v/>
      </c>
      <c r="FA25" s="86" t="str">
        <f>IF('Math Output by domain'!AD29&lt;&gt;"", 'Math Output by domain'!AD29, 'Math Output by domain'!AH29)</f>
        <v/>
      </c>
      <c r="FB25" s="86" t="str">
        <f>IF('Math Output by domain'!AE29&lt;&gt;"", 'Math Output by domain'!AE29, 'Math Output by domain'!AI29)</f>
        <v/>
      </c>
      <c r="FC25" s="86" t="str">
        <f>IF('Math Output by domain'!AF29&lt;&gt;"", 'Math Output by domain'!AF29, 'Math Output by domain'!AJ29)</f>
        <v/>
      </c>
      <c r="FD25" s="86" t="str">
        <f>IF('Math Output by domain'!AG29="", "", 'Math Output by domain'!AG29)</f>
        <v/>
      </c>
      <c r="FE25" s="86" t="str">
        <f>IF('Math Output by domain'!AK29="", "", 'Math Output by domain'!AK29)</f>
        <v/>
      </c>
      <c r="FF25" s="86" t="str">
        <f>IF('Math Output by domain'!AL29&lt;&gt;"",  'Math Output by domain'!AL29, 'Math Output by domain'!AQ29)</f>
        <v/>
      </c>
      <c r="FG25" s="86" t="str">
        <f>IF('Math Output by domain'!AM29="", "", 'Math Output by domain'!AM29)</f>
        <v/>
      </c>
      <c r="FH25" s="86" t="str">
        <f>IF('Math Output by domain'!AN29&lt;&gt;"",  'Math Output by domain'!AN29, 'Math Output by domain'!AP29)</f>
        <v/>
      </c>
      <c r="FI25" s="86" t="str">
        <f>IF('Math Output by domain'!AO29="", "", 'Math Output by domain'!AO29)</f>
        <v/>
      </c>
    </row>
    <row r="26" spans="1:165" x14ac:dyDescent="0.2">
      <c r="A26" s="88">
        <f>'Cover Sheet'!A29</f>
        <v>25</v>
      </c>
      <c r="B26" s="88" t="str">
        <f>IF('Cover Sheet'!$AC$13="","",'Cover Sheet'!$AC$13)</f>
        <v>HYDABH02</v>
      </c>
      <c r="C26" s="88" t="str">
        <f>'Cover Sheet'!$AC$1</f>
        <v>Apoorva Namdev</v>
      </c>
      <c r="D26" s="88">
        <f>'Cover Sheet'!$AE$1</f>
        <v>0</v>
      </c>
      <c r="E26" s="88">
        <f>'Cover Sheet'!$AG$1</f>
        <v>0</v>
      </c>
      <c r="F26" s="88">
        <f>'Cover Sheet'!$AI$1</f>
        <v>0</v>
      </c>
      <c r="G26" s="88">
        <f>'Cover Sheet'!$AK$1</f>
        <v>0</v>
      </c>
      <c r="H26" s="88">
        <f>'Cover Sheet'!$AC$3</f>
        <v>115555</v>
      </c>
      <c r="I26" s="88">
        <f>'Cover Sheet'!$AE$3</f>
        <v>0</v>
      </c>
      <c r="J26" s="88">
        <f>'Cover Sheet'!$AG$3</f>
        <v>0</v>
      </c>
      <c r="K26" s="88">
        <f>'Cover Sheet'!$AI$3</f>
        <v>0</v>
      </c>
      <c r="L26" s="88">
        <f>'Cover Sheet'!$AK$3</f>
        <v>0</v>
      </c>
      <c r="M26" s="88">
        <f>'Cover Sheet'!$AC$2</f>
        <v>2014</v>
      </c>
      <c r="N26" s="88">
        <f>'Cover Sheet'!$AE$2</f>
        <v>0</v>
      </c>
      <c r="O26" s="88">
        <f>'Cover Sheet'!$AG$2</f>
        <v>0</v>
      </c>
      <c r="P26" s="88">
        <f>'Cover Sheet'!$AI$2</f>
        <v>0</v>
      </c>
      <c r="Q26" s="88">
        <f>'Cover Sheet'!$AK$2</f>
        <v>0</v>
      </c>
      <c r="R26" s="88" t="str">
        <f>'Cover Sheet'!$AC$5</f>
        <v>Spandana</v>
      </c>
      <c r="S26" s="88" t="str">
        <f>'Cover Sheet'!$AC$6</f>
        <v>4th</v>
      </c>
      <c r="T26" s="88" t="str">
        <f>'Cover Sheet'!$AC$7</f>
        <v>2nd YOI</v>
      </c>
      <c r="U26" s="88" t="str">
        <f>'Cover Sheet'!$AC$8</f>
        <v>Private School 500 - 1000</v>
      </c>
      <c r="V26" s="88">
        <f>'Cover Sheet'!$AC$9</f>
        <v>180</v>
      </c>
      <c r="W26" s="88">
        <f>IF('Cover Sheet'!$AC$10="","",'Cover Sheet'!$AC$10)</f>
        <v>4</v>
      </c>
      <c r="X26" s="219" t="str">
        <f>IF('Cover Sheet'!$Y29="","",'Cover Sheet'!$Y29)</f>
        <v/>
      </c>
      <c r="Y26" s="219" t="str">
        <f>IF('Cover Sheet'!$Z29="","",'Cover Sheet'!$Z29)</f>
        <v/>
      </c>
      <c r="Z26" s="88">
        <f>'Cover Sheet'!$AC$11</f>
        <v>5</v>
      </c>
      <c r="AA26" s="88" t="str">
        <f>IF('Cover Sheet'!$AC$12="", "", 'Cover Sheet'!$AC$12)</f>
        <v>Hyderabad</v>
      </c>
      <c r="AB26" s="88">
        <f>IF('Cover Sheet'!$AC$14="","",'Cover Sheet'!$AC$14)</f>
        <v>115555</v>
      </c>
      <c r="AC26" s="88">
        <f>IF('Cover Sheet'!$AC$15="","",'Cover Sheet'!$AC$15)</f>
        <v>115555</v>
      </c>
      <c r="AD26" s="88">
        <f>IF('Cover Sheet'!$AC$17="","",'Cover Sheet'!$AC$17)</f>
        <v>115555</v>
      </c>
      <c r="AE26" s="88" t="str">
        <f>IF('Cover Sheet'!$AC$4="","",'Cover Sheet'!$AC$4)</f>
        <v>apoorva.namdev2014@teachforindia.org</v>
      </c>
      <c r="AF26" s="88" t="str">
        <f>IF('Cover Sheet'!$AC$20="","",'Cover Sheet'!$AC$20)</f>
        <v>spandana.m@teachforindia.org</v>
      </c>
      <c r="AG26" s="88" t="str">
        <f>IF('Cover Sheet'!$AC$19="","",'Cover Sheet'!$AC$19)</f>
        <v>karthik.rapaka@teachforindia.org</v>
      </c>
      <c r="AH26" s="88" t="str">
        <f>IF('Cover Sheet'!B29="", "", 'English Scores- Leveled papers'!B31)</f>
        <v>Maya</v>
      </c>
      <c r="AI26" s="88" t="str">
        <f>IF('Cover Sheet'!$B29="","",'Cover Sheet'!C29)</f>
        <v>Female</v>
      </c>
      <c r="AJ26" s="88">
        <f>IF('Cover Sheet'!$D29="","",'Cover Sheet'!D29)</f>
        <v>2</v>
      </c>
      <c r="AK26" s="88" t="str">
        <f>IF('Cover Sheet'!E29="","",'Cover Sheet'!E29)</f>
        <v/>
      </c>
      <c r="AL26" s="88" t="str">
        <f>IF('Cover Sheet'!F29="","",'Cover Sheet'!F29)</f>
        <v/>
      </c>
      <c r="AM26" s="88" t="str">
        <f>IF('Cover Sheet'!G29="","",'Cover Sheet'!G29)</f>
        <v/>
      </c>
      <c r="AN26" s="88" t="str">
        <f>IF('Cover Sheet'!H29="","",'Cover Sheet'!H29)</f>
        <v/>
      </c>
      <c r="AO26" s="88" t="str">
        <f>IF('Cover Sheet'!I29="","",'Cover Sheet'!I29)</f>
        <v/>
      </c>
      <c r="AP26" s="88" t="str">
        <f>IF('Cover Sheet'!J29="","",'Cover Sheet'!J29)</f>
        <v/>
      </c>
      <c r="AQ26" s="88" t="str">
        <f>IF('Cover Sheet'!K29="","",'Cover Sheet'!K29)</f>
        <v/>
      </c>
      <c r="AR26" s="88" t="str">
        <f>IF('Cover Sheet'!L29="","",'Cover Sheet'!L29)</f>
        <v/>
      </c>
      <c r="AS26" s="88" t="str">
        <f>IF('Cover Sheet'!M29="","",'Cover Sheet'!M29)</f>
        <v/>
      </c>
      <c r="AT26" s="88" t="str">
        <f>IF('Cover Sheet'!N29="","",'Cover Sheet'!N29)</f>
        <v/>
      </c>
      <c r="AU26" s="88" t="str">
        <f>IF('Cover Sheet'!O29="","",'Cover Sheet'!O29)</f>
        <v/>
      </c>
      <c r="AV26" s="88" t="str">
        <f>IF('Cover Sheet'!P29="","",'Cover Sheet'!P29)</f>
        <v/>
      </c>
      <c r="AW26" s="88" t="str">
        <f>IF('Cover Sheet'!Q29="","",'Cover Sheet'!Q29)</f>
        <v/>
      </c>
      <c r="AX26" s="88" t="str">
        <f>IF('Cover Sheet'!R29="","",'Cover Sheet'!R29)</f>
        <v/>
      </c>
      <c r="AY26" s="88" t="str">
        <f>IF('Cover Sheet'!S29="","",'Cover Sheet'!S29)</f>
        <v/>
      </c>
      <c r="AZ26" s="535" t="str">
        <f>IF('Cover Sheet'!T29="","",'Cover Sheet'!T29)</f>
        <v/>
      </c>
      <c r="BA26" s="535" t="str">
        <f>IF('Cover Sheet'!U29="","",'Cover Sheet'!U29)</f>
        <v/>
      </c>
      <c r="BB26" s="535" t="str">
        <f>IF('Cover Sheet'!V29="","",'Cover Sheet'!V29)</f>
        <v/>
      </c>
      <c r="BC26" s="535" t="str">
        <f>IF('Cover Sheet'!W29="","",'Cover Sheet'!W29)</f>
        <v/>
      </c>
      <c r="BD26" s="535" t="str">
        <f>IF('Cover Sheet'!X29="","",'Cover Sheet'!X29)</f>
        <v/>
      </c>
      <c r="BE26" s="142" t="str">
        <f>'RC Mastery Check+Question type'!I29</f>
        <v/>
      </c>
      <c r="BF26" s="142" t="str">
        <f>'RC Mastery Check+Question type'!J29</f>
        <v/>
      </c>
      <c r="BG26" s="142" t="str">
        <f>'RC Mastery Check+Question type'!K29</f>
        <v/>
      </c>
      <c r="BH26" s="406" t="str">
        <f>IF('RC Mastery Check+Question type'!DR29="", "", 'RC Mastery Check+Question type'!DR29)</f>
        <v/>
      </c>
      <c r="BI26" s="406" t="str">
        <f>IF('RC Mastery Check+Question type'!EJ29="", "", 'RC Mastery Check+Question type'!EJ29)</f>
        <v/>
      </c>
      <c r="BJ26" s="406" t="str">
        <f>IF('RC Mastery Check+Question type'!EZ29="", "", 'RC Mastery Check+Question type'!EZ29)</f>
        <v/>
      </c>
      <c r="BK26" t="str">
        <f>'RF tracking'!C29</f>
        <v/>
      </c>
      <c r="BL26" t="str">
        <f>'RF tracking'!D29</f>
        <v/>
      </c>
      <c r="BM26" t="str">
        <f>'RF tracking'!X29</f>
        <v/>
      </c>
      <c r="BN26" t="str">
        <f>'RF tracking'!Y29</f>
        <v/>
      </c>
      <c r="BO26" s="53" t="str">
        <f>IF('RF tracking'!AQ29="", "", 'RF tracking'!AQ29)</f>
        <v>F</v>
      </c>
      <c r="BP26" s="53" t="str">
        <f>'RC Mastery Check+Question type'!L29</f>
        <v/>
      </c>
      <c r="BQ26" s="53" t="str">
        <f>'RC Mastery Check+Question type'!M29</f>
        <v/>
      </c>
      <c r="BR26" s="53" t="str">
        <f>'RC Mastery Check+Question type'!N29</f>
        <v/>
      </c>
      <c r="BS26" s="53" t="str">
        <f>'RC Mastery Check+Question type'!O29</f>
        <v/>
      </c>
      <c r="BT26" s="53" t="str">
        <f>'RC Mastery Check+Question type'!P29</f>
        <v/>
      </c>
      <c r="BU26" s="53" t="str">
        <f>'RC Mastery Check+Question type'!Q29</f>
        <v/>
      </c>
      <c r="BV26" s="53" t="str">
        <f>'RC Mastery Check+Question type'!R29</f>
        <v/>
      </c>
      <c r="BW26" s="53" t="str">
        <f>'RC Mastery Check+Question type'!S29</f>
        <v/>
      </c>
      <c r="BX26" s="53" t="str">
        <f>'RC Mastery Check+Question type'!T29</f>
        <v/>
      </c>
      <c r="BY26" s="53" t="str">
        <f>'RC Mastery Check+Question type'!U29</f>
        <v/>
      </c>
      <c r="BZ26" s="53" t="str">
        <f>'RC Mastery Check+Question type'!V29</f>
        <v/>
      </c>
      <c r="CA26" s="53" t="str">
        <f>'RC Mastery Check+Question type'!W29</f>
        <v/>
      </c>
      <c r="CB26" s="53" t="str">
        <f>'RC Mastery Check+Question type'!X29</f>
        <v/>
      </c>
      <c r="CC26" s="438" t="str">
        <f>'RC Output Item+Section Type'!CC32</f>
        <v xml:space="preserve"> </v>
      </c>
      <c r="CD26" s="438" t="str">
        <f>'RC Output Item+Section Type'!CD32</f>
        <v xml:space="preserve"> </v>
      </c>
      <c r="CE26" s="438" t="str">
        <f>'RC Output Item+Section Type'!CE32</f>
        <v xml:space="preserve"> </v>
      </c>
      <c r="CF26" s="438" t="str">
        <f>'RC Output Item+Section Type'!CF32</f>
        <v xml:space="preserve"> </v>
      </c>
      <c r="CG26" s="438" t="str">
        <f>'RC Output Item+Section Type'!CG32</f>
        <v xml:space="preserve"> </v>
      </c>
      <c r="CH26" s="438" t="str">
        <f>'RC Output Item+Section Type'!CH32</f>
        <v xml:space="preserve"> </v>
      </c>
      <c r="CI26" s="438" t="str">
        <f>'RC Output Item+Section Type'!CI32</f>
        <v xml:space="preserve"> </v>
      </c>
      <c r="CJ26" s="438" t="str">
        <f>'RC Output Item+Section Type'!CJ32</f>
        <v xml:space="preserve"> </v>
      </c>
      <c r="CK26" s="438" t="str">
        <f>'RC Output Item+Section Type'!CK32</f>
        <v xml:space="preserve"> </v>
      </c>
      <c r="CL26" s="438" t="str">
        <f>'RC Output Item+Section Type'!CL32</f>
        <v xml:space="preserve"> </v>
      </c>
      <c r="CM26" s="438" t="str">
        <f>'RC Output Item+Section Type'!CM32</f>
        <v xml:space="preserve"> </v>
      </c>
      <c r="CN26" s="438" t="str">
        <f>'RC Output Item+Section Type'!CN32</f>
        <v xml:space="preserve"> </v>
      </c>
      <c r="CO26" t="str">
        <f>IF('S&amp;L'!B30="", "", 'S&amp;L'!B30)</f>
        <v/>
      </c>
      <c r="CP26" t="str">
        <f>IF('S&amp;L'!C30="", "", 'S&amp;L'!C30)</f>
        <v/>
      </c>
      <c r="CQ26" t="str">
        <f>IF('S&amp;L'!D30="", "", 'S&amp;L'!D30)</f>
        <v/>
      </c>
      <c r="CR26" t="str">
        <f>IF('S&amp;L'!E30="", "", 'S&amp;L'!E30)</f>
        <v/>
      </c>
      <c r="CS26" t="str">
        <f>IF('S&amp;L'!F30="", "", 'S&amp;L'!F30)</f>
        <v/>
      </c>
      <c r="CT26" t="str">
        <f>IF('S&amp;L'!H30="", "", 'S&amp;L'!H30)</f>
        <v/>
      </c>
      <c r="CU26" t="str">
        <f>IF('S&amp;L'!I30="", "", 'S&amp;L'!I30)</f>
        <v/>
      </c>
      <c r="CV26" t="str">
        <f>IF('S&amp;L'!J30="", "", 'S&amp;L'!J30)</f>
        <v/>
      </c>
      <c r="CW26" t="str">
        <f>IF('S&amp;L'!K30="", "", 'S&amp;L'!K30)</f>
        <v/>
      </c>
      <c r="CX26" t="str">
        <f>IF('S&amp;L'!L30="", "", 'S&amp;L'!L30)</f>
        <v/>
      </c>
      <c r="CY26" t="str">
        <f>IF('S&amp;L'!N30="", "", 'S&amp;L'!N30)</f>
        <v/>
      </c>
      <c r="CZ26" t="str">
        <f>IF('S&amp;L'!O30="", "", 'S&amp;L'!O30)</f>
        <v/>
      </c>
      <c r="DA26" t="str">
        <f>IF('S&amp;L'!P30="", "", 'S&amp;L'!P30)</f>
        <v/>
      </c>
      <c r="DB26" t="str">
        <f>IF('S&amp;L'!Q30="", "", 'S&amp;L'!Q30)</f>
        <v/>
      </c>
      <c r="DC26" t="str">
        <f>IF('S&amp;L'!R30="", "", 'S&amp;L'!R30)</f>
        <v/>
      </c>
      <c r="DD26" s="53" t="str">
        <f>IF('Math Scores'!E33="","",'Math Scores'!E33)</f>
        <v/>
      </c>
      <c r="DE26" s="86" t="str">
        <f>IF('Cover Sheet'!V29="","",'Cover Sheet'!V29)</f>
        <v/>
      </c>
      <c r="DF26" s="86" t="str">
        <f>IF('Math Scores'!IE33="", "", 'Math Scores'!IE33)</f>
        <v/>
      </c>
      <c r="DG26" t="str">
        <f>IF('Math by question type'!C30="", "", 'Math by question type'!C30)</f>
        <v/>
      </c>
      <c r="DH26" s="86" t="str">
        <f>IF('Math by question type'!D30="", "", 'Math by question type'!D30)</f>
        <v/>
      </c>
      <c r="DI26" s="86" t="str">
        <f>IF('Math by question type'!E30="", "", 'Math by question type'!E30)</f>
        <v/>
      </c>
      <c r="DJ26" s="86" t="str">
        <f>IF('Math by question type'!F30="", "", 'Math by question type'!F30)</f>
        <v/>
      </c>
      <c r="DK26" s="86" t="str">
        <f>IF('Math by question type'!G30="", "", 'Math by question type'!G30)</f>
        <v/>
      </c>
      <c r="DL26" s="86" t="str">
        <f>IF('Math by question type'!H30="", "", 'Math by question type'!H30)</f>
        <v/>
      </c>
      <c r="DM26" s="86" t="str">
        <f>IF('Math by question type'!I30="", "", 'Math by question type'!I30)</f>
        <v/>
      </c>
      <c r="DN26" s="86" t="str">
        <f>IF('Math by question type'!J30="", "", 'Math by question type'!J30)</f>
        <v/>
      </c>
      <c r="DO26" s="86" t="str">
        <f>IF('Math by question type'!K30="", "", 'Math by question type'!K30)</f>
        <v/>
      </c>
      <c r="DP26" s="86" t="str">
        <f>IF('Math by question type'!L30="", "", 'Math by question type'!L30)</f>
        <v/>
      </c>
      <c r="DQ26" s="86" t="str">
        <f>IF('Math by question type'!M30="", "", 'Math by question type'!M30)</f>
        <v/>
      </c>
      <c r="DR26" s="86" t="str">
        <f>IF('Math by question type'!N30="", "", 'Math by question type'!N30)</f>
        <v/>
      </c>
      <c r="DS26" s="86" t="str">
        <f>IF('Math by question type'!O30="", "", 'Math by question type'!O30)</f>
        <v/>
      </c>
      <c r="DT26" s="86" t="str">
        <f>IF('Math by question type'!P30="", "", 'Math by question type'!P30)</f>
        <v/>
      </c>
      <c r="DU26" s="86" t="str">
        <f>IF('Math by question type'!Q30="", "", 'Math by question type'!Q30)</f>
        <v/>
      </c>
      <c r="DV26" s="86" t="str">
        <f>IF('Math by question type'!R30&lt;&gt;"",'Math by question type'!R30,'Math by question type'!U30)</f>
        <v/>
      </c>
      <c r="DW26" s="86" t="str">
        <f>IF('Math by question type'!S30&lt;&gt;"",'Math by question type'!S30,'Math by question type'!V30)</f>
        <v/>
      </c>
      <c r="DX26" s="86" t="str">
        <f>IF('Math by question type'!T30&lt;&gt;"",'Math by question type'!T30,'Math by question type'!W30)</f>
        <v/>
      </c>
      <c r="DY26" s="86" t="str">
        <f>IF('Math by question type'!X30&lt;&gt;"",'Math by question type'!X30,'Math by question type'!AA30)</f>
        <v/>
      </c>
      <c r="DZ26" s="86" t="str">
        <f>IF('Math by question type'!Y30&lt;&gt;"",'Math by question type'!Y30,'Math by question type'!AB30)</f>
        <v/>
      </c>
      <c r="EA26" s="86" t="str">
        <f>IF('Math by question type'!Z30&lt;&gt;"",'Math by question type'!Z30,'Math by question type'!AC30)</f>
        <v/>
      </c>
      <c r="EB26" s="86" t="str">
        <f>IF('Math Output by domain'!E30="", "", 'Math Output by domain'!E30)</f>
        <v/>
      </c>
      <c r="EC26" s="86" t="str">
        <f>IF('Math Output by domain'!F30="", "", 'Math Output by domain'!F30)</f>
        <v/>
      </c>
      <c r="ED26" s="86" t="str">
        <f>IF('Math Output by domain'!G30="", "", 'Math Output by domain'!G30)</f>
        <v/>
      </c>
      <c r="EE26" s="86" t="str">
        <f>IF('Math Output by domain'!H30="", "", 'Math Output by domain'!H30)</f>
        <v/>
      </c>
      <c r="EF26" s="86" t="str">
        <f>IF('Math Output by domain'!I30="", "", 'Math Output by domain'!I30)</f>
        <v/>
      </c>
      <c r="EG26" s="86" t="str">
        <f>IF('Math Output by domain'!J30="", "", 'Math Output by domain'!J30)</f>
        <v/>
      </c>
      <c r="EH26" s="86" t="str">
        <f>IF('Math Output by domain'!K30="", "", 'Math Output by domain'!K30)</f>
        <v/>
      </c>
      <c r="EI26" s="86" t="str">
        <f>IF('Math Output by domain'!L30="", "", 'Math Output by domain'!L30)</f>
        <v/>
      </c>
      <c r="EJ26" s="86" t="str">
        <f>IF('Math Output by domain'!M30="", "", 'Math Output by domain'!M30)</f>
        <v/>
      </c>
      <c r="EK26" s="86" t="str">
        <f>IF('Math Output by domain'!N30="", "", 'Math Output by domain'!N30)</f>
        <v/>
      </c>
      <c r="EL26" s="86" t="str">
        <f>IF('Math Output by domain'!O30="", "", 'Math Output by domain'!O30)</f>
        <v/>
      </c>
      <c r="EM26" s="86" t="str">
        <f>IF('Math Output by domain'!P30="", "", 'Math Output by domain'!P30)</f>
        <v/>
      </c>
      <c r="EN26" s="86" t="str">
        <f>IF('Math Output by domain'!Q30="", "", 'Math Output by domain'!Q30)</f>
        <v/>
      </c>
      <c r="EO26" s="86" t="str">
        <f>IF('Math Output by domain'!R30="", "", 'Math Output by domain'!R30)</f>
        <v/>
      </c>
      <c r="EP26" s="86" t="str">
        <f>IF('Math Output by domain'!S30="", "", 'Math Output by domain'!S30)</f>
        <v/>
      </c>
      <c r="EQ26" s="86" t="str">
        <f>IF('Math Output by domain'!T30="", "", 'Math Output by domain'!T30)</f>
        <v/>
      </c>
      <c r="ER26" s="86" t="str">
        <f>IF('Math Output by domain'!U30="", "", 'Math Output by domain'!U30)</f>
        <v/>
      </c>
      <c r="ES26" s="86" t="str">
        <f>IF('Math Output by domain'!V30="", "", 'Math Output by domain'!V30)</f>
        <v/>
      </c>
      <c r="ET26" s="86" t="str">
        <f>IF('Math Output by domain'!W30="", "", 'Math Output by domain'!W30)</f>
        <v/>
      </c>
      <c r="EU26" s="86" t="str">
        <f>IF('Math Output by domain'!X30="", "", 'Math Output by domain'!X30)</f>
        <v/>
      </c>
      <c r="EV26" s="86" t="str">
        <f>IF('Math Output by domain'!Y30="", "", 'Math Output by domain'!Y30)</f>
        <v/>
      </c>
      <c r="EW26" s="86" t="str">
        <f>IF('Math Output by domain'!Z30="", "", 'Math Output by domain'!Z30)</f>
        <v/>
      </c>
      <c r="EX26" s="86" t="str">
        <f>IF('Math Output by domain'!AA30="", "", 'Math Output by domain'!AA30)</f>
        <v/>
      </c>
      <c r="EY26" s="86" t="str">
        <f>IF('Math Output by domain'!AB30="", "", 'Math Output by domain'!AB30)</f>
        <v/>
      </c>
      <c r="EZ26" s="86" t="str">
        <f>IF('Math Output by domain'!AC30="", "", 'Math Output by domain'!AC30)</f>
        <v/>
      </c>
      <c r="FA26" s="86" t="str">
        <f>IF('Math Output by domain'!AD30&lt;&gt;"", 'Math Output by domain'!AD30, 'Math Output by domain'!AH30)</f>
        <v/>
      </c>
      <c r="FB26" s="86" t="str">
        <f>IF('Math Output by domain'!AE30&lt;&gt;"", 'Math Output by domain'!AE30, 'Math Output by domain'!AI30)</f>
        <v/>
      </c>
      <c r="FC26" s="86" t="str">
        <f>IF('Math Output by domain'!AF30&lt;&gt;"", 'Math Output by domain'!AF30, 'Math Output by domain'!AJ30)</f>
        <v/>
      </c>
      <c r="FD26" s="86" t="str">
        <f>IF('Math Output by domain'!AG30="", "", 'Math Output by domain'!AG30)</f>
        <v/>
      </c>
      <c r="FE26" s="86" t="str">
        <f>IF('Math Output by domain'!AK30="", "", 'Math Output by domain'!AK30)</f>
        <v/>
      </c>
      <c r="FF26" s="86" t="str">
        <f>IF('Math Output by domain'!AL30&lt;&gt;"",  'Math Output by domain'!AL30, 'Math Output by domain'!AQ30)</f>
        <v/>
      </c>
      <c r="FG26" s="86" t="str">
        <f>IF('Math Output by domain'!AM30="", "", 'Math Output by domain'!AM30)</f>
        <v/>
      </c>
      <c r="FH26" s="86" t="str">
        <f>IF('Math Output by domain'!AN30&lt;&gt;"",  'Math Output by domain'!AN30, 'Math Output by domain'!AP30)</f>
        <v/>
      </c>
      <c r="FI26" s="86" t="str">
        <f>IF('Math Output by domain'!AO30="", "", 'Math Output by domain'!AO30)</f>
        <v/>
      </c>
    </row>
    <row r="27" spans="1:165" x14ac:dyDescent="0.2">
      <c r="A27" s="88">
        <f>'Cover Sheet'!A30</f>
        <v>26</v>
      </c>
      <c r="B27" s="88" t="str">
        <f>IF('Cover Sheet'!$AC$13="","",'Cover Sheet'!$AC$13)</f>
        <v>HYDABH02</v>
      </c>
      <c r="C27" s="88" t="str">
        <f>'Cover Sheet'!$AC$1</f>
        <v>Apoorva Namdev</v>
      </c>
      <c r="D27" s="88">
        <f>'Cover Sheet'!$AE$1</f>
        <v>0</v>
      </c>
      <c r="E27" s="88">
        <f>'Cover Sheet'!$AG$1</f>
        <v>0</v>
      </c>
      <c r="F27" s="88">
        <f>'Cover Sheet'!$AI$1</f>
        <v>0</v>
      </c>
      <c r="G27" s="88">
        <f>'Cover Sheet'!$AK$1</f>
        <v>0</v>
      </c>
      <c r="H27" s="88">
        <f>'Cover Sheet'!$AC$3</f>
        <v>115555</v>
      </c>
      <c r="I27" s="88">
        <f>'Cover Sheet'!$AE$3</f>
        <v>0</v>
      </c>
      <c r="J27" s="88">
        <f>'Cover Sheet'!$AG$3</f>
        <v>0</v>
      </c>
      <c r="K27" s="88">
        <f>'Cover Sheet'!$AI$3</f>
        <v>0</v>
      </c>
      <c r="L27" s="88">
        <f>'Cover Sheet'!$AK$3</f>
        <v>0</v>
      </c>
      <c r="M27" s="88">
        <f>'Cover Sheet'!$AC$2</f>
        <v>2014</v>
      </c>
      <c r="N27" s="88">
        <f>'Cover Sheet'!$AE$2</f>
        <v>0</v>
      </c>
      <c r="O27" s="88">
        <f>'Cover Sheet'!$AG$2</f>
        <v>0</v>
      </c>
      <c r="P27" s="88">
        <f>'Cover Sheet'!$AI$2</f>
        <v>0</v>
      </c>
      <c r="Q27" s="88">
        <f>'Cover Sheet'!$AK$2</f>
        <v>0</v>
      </c>
      <c r="R27" s="88" t="str">
        <f>'Cover Sheet'!$AC$5</f>
        <v>Spandana</v>
      </c>
      <c r="S27" s="88" t="str">
        <f>'Cover Sheet'!$AC$6</f>
        <v>4th</v>
      </c>
      <c r="T27" s="88" t="str">
        <f>'Cover Sheet'!$AC$7</f>
        <v>2nd YOI</v>
      </c>
      <c r="U27" s="88" t="str">
        <f>'Cover Sheet'!$AC$8</f>
        <v>Private School 500 - 1000</v>
      </c>
      <c r="V27" s="88">
        <f>'Cover Sheet'!$AC$9</f>
        <v>180</v>
      </c>
      <c r="W27" s="88">
        <f>IF('Cover Sheet'!$AC$10="","",'Cover Sheet'!$AC$10)</f>
        <v>4</v>
      </c>
      <c r="X27" s="219" t="str">
        <f>IF('Cover Sheet'!$Y30="","",'Cover Sheet'!$Y30)</f>
        <v/>
      </c>
      <c r="Y27" s="219" t="str">
        <f>IF('Cover Sheet'!$Z30="","",'Cover Sheet'!$Z30)</f>
        <v/>
      </c>
      <c r="Z27" s="88">
        <f>'Cover Sheet'!$AC$11</f>
        <v>5</v>
      </c>
      <c r="AA27" s="88" t="str">
        <f>IF('Cover Sheet'!$AC$12="", "", 'Cover Sheet'!$AC$12)</f>
        <v>Hyderabad</v>
      </c>
      <c r="AB27" s="88">
        <f>IF('Cover Sheet'!$AC$14="","",'Cover Sheet'!$AC$14)</f>
        <v>115555</v>
      </c>
      <c r="AC27" s="88">
        <f>IF('Cover Sheet'!$AC$15="","",'Cover Sheet'!$AC$15)</f>
        <v>115555</v>
      </c>
      <c r="AD27" s="88">
        <f>IF('Cover Sheet'!$AC$17="","",'Cover Sheet'!$AC$17)</f>
        <v>115555</v>
      </c>
      <c r="AE27" s="88" t="str">
        <f>IF('Cover Sheet'!$AC$4="","",'Cover Sheet'!$AC$4)</f>
        <v>apoorva.namdev2014@teachforindia.org</v>
      </c>
      <c r="AF27" s="88" t="str">
        <f>IF('Cover Sheet'!$AC$20="","",'Cover Sheet'!$AC$20)</f>
        <v>spandana.m@teachforindia.org</v>
      </c>
      <c r="AG27" s="88" t="str">
        <f>IF('Cover Sheet'!$AC$19="","",'Cover Sheet'!$AC$19)</f>
        <v>karthik.rapaka@teachforindia.org</v>
      </c>
      <c r="AH27" s="88" t="str">
        <f>IF('Cover Sheet'!B30="", "", 'English Scores- Leveled papers'!B32)</f>
        <v>Krish</v>
      </c>
      <c r="AI27" s="88" t="str">
        <f>IF('Cover Sheet'!$B30="","",'Cover Sheet'!C30)</f>
        <v>Male</v>
      </c>
      <c r="AJ27" s="88">
        <f>IF('Cover Sheet'!$D30="","",'Cover Sheet'!D30)</f>
        <v>2</v>
      </c>
      <c r="AK27" s="88" t="str">
        <f>IF('Cover Sheet'!E30="","",'Cover Sheet'!E30)</f>
        <v/>
      </c>
      <c r="AL27" s="88" t="str">
        <f>IF('Cover Sheet'!F30="","",'Cover Sheet'!F30)</f>
        <v/>
      </c>
      <c r="AM27" s="88" t="str">
        <f>IF('Cover Sheet'!G30="","",'Cover Sheet'!G30)</f>
        <v/>
      </c>
      <c r="AN27" s="88" t="str">
        <f>IF('Cover Sheet'!H30="","",'Cover Sheet'!H30)</f>
        <v/>
      </c>
      <c r="AO27" s="88" t="str">
        <f>IF('Cover Sheet'!I30="","",'Cover Sheet'!I30)</f>
        <v/>
      </c>
      <c r="AP27" s="88" t="str">
        <f>IF('Cover Sheet'!J30="","",'Cover Sheet'!J30)</f>
        <v/>
      </c>
      <c r="AQ27" s="88" t="str">
        <f>IF('Cover Sheet'!K30="","",'Cover Sheet'!K30)</f>
        <v/>
      </c>
      <c r="AR27" s="88" t="str">
        <f>IF('Cover Sheet'!L30="","",'Cover Sheet'!L30)</f>
        <v/>
      </c>
      <c r="AS27" s="88" t="str">
        <f>IF('Cover Sheet'!M30="","",'Cover Sheet'!M30)</f>
        <v/>
      </c>
      <c r="AT27" s="88" t="str">
        <f>IF('Cover Sheet'!N30="","",'Cover Sheet'!N30)</f>
        <v/>
      </c>
      <c r="AU27" s="88" t="str">
        <f>IF('Cover Sheet'!O30="","",'Cover Sheet'!O30)</f>
        <v/>
      </c>
      <c r="AV27" s="88" t="str">
        <f>IF('Cover Sheet'!P30="","",'Cover Sheet'!P30)</f>
        <v/>
      </c>
      <c r="AW27" s="88" t="str">
        <f>IF('Cover Sheet'!Q30="","",'Cover Sheet'!Q30)</f>
        <v/>
      </c>
      <c r="AX27" s="88" t="str">
        <f>IF('Cover Sheet'!R30="","",'Cover Sheet'!R30)</f>
        <v/>
      </c>
      <c r="AY27" s="88" t="str">
        <f>IF('Cover Sheet'!S30="","",'Cover Sheet'!S30)</f>
        <v/>
      </c>
      <c r="AZ27" s="535" t="str">
        <f>IF('Cover Sheet'!T30="","",'Cover Sheet'!T30)</f>
        <v/>
      </c>
      <c r="BA27" s="535" t="str">
        <f>IF('Cover Sheet'!U30="","",'Cover Sheet'!U30)</f>
        <v/>
      </c>
      <c r="BB27" s="535" t="str">
        <f>IF('Cover Sheet'!V30="","",'Cover Sheet'!V30)</f>
        <v/>
      </c>
      <c r="BC27" s="535" t="str">
        <f>IF('Cover Sheet'!W30="","",'Cover Sheet'!W30)</f>
        <v/>
      </c>
      <c r="BD27" s="535" t="str">
        <f>IF('Cover Sheet'!X30="","",'Cover Sheet'!X30)</f>
        <v/>
      </c>
      <c r="BE27" s="142" t="str">
        <f>'RC Mastery Check+Question type'!I30</f>
        <v/>
      </c>
      <c r="BF27" s="142" t="str">
        <f>'RC Mastery Check+Question type'!J30</f>
        <v/>
      </c>
      <c r="BG27" s="142" t="str">
        <f>'RC Mastery Check+Question type'!K30</f>
        <v/>
      </c>
      <c r="BH27" s="406" t="str">
        <f>IF('RC Mastery Check+Question type'!DR30="", "", 'RC Mastery Check+Question type'!DR30)</f>
        <v/>
      </c>
      <c r="BI27" s="406" t="str">
        <f>IF('RC Mastery Check+Question type'!EJ30="", "", 'RC Mastery Check+Question type'!EJ30)</f>
        <v/>
      </c>
      <c r="BJ27" s="406" t="str">
        <f>IF('RC Mastery Check+Question type'!EZ30="", "", 'RC Mastery Check+Question type'!EZ30)</f>
        <v/>
      </c>
      <c r="BK27" t="str">
        <f>'RF tracking'!C30</f>
        <v/>
      </c>
      <c r="BL27" t="str">
        <f>'RF tracking'!D30</f>
        <v/>
      </c>
      <c r="BM27" t="str">
        <f>'RF tracking'!X30</f>
        <v/>
      </c>
      <c r="BN27" t="str">
        <f>'RF tracking'!Y30</f>
        <v/>
      </c>
      <c r="BO27" s="53" t="str">
        <f>IF('RF tracking'!AQ30="", "", 'RF tracking'!AQ30)</f>
        <v>J</v>
      </c>
      <c r="BP27" s="53" t="str">
        <f>'RC Mastery Check+Question type'!L30</f>
        <v/>
      </c>
      <c r="BQ27" s="53" t="str">
        <f>'RC Mastery Check+Question type'!M30</f>
        <v/>
      </c>
      <c r="BR27" s="53" t="str">
        <f>'RC Mastery Check+Question type'!N30</f>
        <v/>
      </c>
      <c r="BS27" s="53" t="str">
        <f>'RC Mastery Check+Question type'!O30</f>
        <v/>
      </c>
      <c r="BT27" s="53" t="str">
        <f>'RC Mastery Check+Question type'!P30</f>
        <v/>
      </c>
      <c r="BU27" s="53" t="str">
        <f>'RC Mastery Check+Question type'!Q30</f>
        <v/>
      </c>
      <c r="BV27" s="53" t="str">
        <f>'RC Mastery Check+Question type'!R30</f>
        <v/>
      </c>
      <c r="BW27" s="53" t="str">
        <f>'RC Mastery Check+Question type'!S30</f>
        <v/>
      </c>
      <c r="BX27" s="53" t="str">
        <f>'RC Mastery Check+Question type'!T30</f>
        <v/>
      </c>
      <c r="BY27" s="53" t="str">
        <f>'RC Mastery Check+Question type'!U30</f>
        <v/>
      </c>
      <c r="BZ27" s="53" t="str">
        <f>'RC Mastery Check+Question type'!V30</f>
        <v/>
      </c>
      <c r="CA27" s="53" t="str">
        <f>'RC Mastery Check+Question type'!W30</f>
        <v/>
      </c>
      <c r="CB27" s="53" t="str">
        <f>'RC Mastery Check+Question type'!X30</f>
        <v/>
      </c>
      <c r="CC27" s="438" t="str">
        <f>'RC Output Item+Section Type'!CC33</f>
        <v xml:space="preserve"> </v>
      </c>
      <c r="CD27" s="438" t="str">
        <f>'RC Output Item+Section Type'!CD33</f>
        <v xml:space="preserve"> </v>
      </c>
      <c r="CE27" s="438" t="str">
        <f>'RC Output Item+Section Type'!CE33</f>
        <v xml:space="preserve"> </v>
      </c>
      <c r="CF27" s="438" t="str">
        <f>'RC Output Item+Section Type'!CF33</f>
        <v xml:space="preserve"> </v>
      </c>
      <c r="CG27" s="438" t="str">
        <f>'RC Output Item+Section Type'!CG33</f>
        <v xml:space="preserve"> </v>
      </c>
      <c r="CH27" s="438" t="str">
        <f>'RC Output Item+Section Type'!CH33</f>
        <v xml:space="preserve"> </v>
      </c>
      <c r="CI27" s="438" t="str">
        <f>'RC Output Item+Section Type'!CI33</f>
        <v xml:space="preserve"> </v>
      </c>
      <c r="CJ27" s="438" t="str">
        <f>'RC Output Item+Section Type'!CJ33</f>
        <v xml:space="preserve"> </v>
      </c>
      <c r="CK27" s="438" t="str">
        <f>'RC Output Item+Section Type'!CK33</f>
        <v xml:space="preserve"> </v>
      </c>
      <c r="CL27" s="438" t="str">
        <f>'RC Output Item+Section Type'!CL33</f>
        <v xml:space="preserve"> </v>
      </c>
      <c r="CM27" s="438" t="str">
        <f>'RC Output Item+Section Type'!CM33</f>
        <v xml:space="preserve"> </v>
      </c>
      <c r="CN27" s="438" t="str">
        <f>'RC Output Item+Section Type'!CN33</f>
        <v xml:space="preserve"> </v>
      </c>
      <c r="CO27" t="str">
        <f>IF('S&amp;L'!B31="", "", 'S&amp;L'!B31)</f>
        <v/>
      </c>
      <c r="CP27" t="str">
        <f>IF('S&amp;L'!C31="", "", 'S&amp;L'!C31)</f>
        <v/>
      </c>
      <c r="CQ27" t="str">
        <f>IF('S&amp;L'!D31="", "", 'S&amp;L'!D31)</f>
        <v/>
      </c>
      <c r="CR27" t="str">
        <f>IF('S&amp;L'!E31="", "", 'S&amp;L'!E31)</f>
        <v/>
      </c>
      <c r="CS27" t="str">
        <f>IF('S&amp;L'!F31="", "", 'S&amp;L'!F31)</f>
        <v/>
      </c>
      <c r="CT27" t="str">
        <f>IF('S&amp;L'!H31="", "", 'S&amp;L'!H31)</f>
        <v/>
      </c>
      <c r="CU27" t="str">
        <f>IF('S&amp;L'!I31="", "", 'S&amp;L'!I31)</f>
        <v/>
      </c>
      <c r="CV27" t="str">
        <f>IF('S&amp;L'!J31="", "", 'S&amp;L'!J31)</f>
        <v/>
      </c>
      <c r="CW27" t="str">
        <f>IF('S&amp;L'!K31="", "", 'S&amp;L'!K31)</f>
        <v/>
      </c>
      <c r="CX27" t="str">
        <f>IF('S&amp;L'!L31="", "", 'S&amp;L'!L31)</f>
        <v/>
      </c>
      <c r="CY27" t="str">
        <f>IF('S&amp;L'!N31="", "", 'S&amp;L'!N31)</f>
        <v/>
      </c>
      <c r="CZ27" t="str">
        <f>IF('S&amp;L'!O31="", "", 'S&amp;L'!O31)</f>
        <v/>
      </c>
      <c r="DA27" t="str">
        <f>IF('S&amp;L'!P31="", "", 'S&amp;L'!P31)</f>
        <v/>
      </c>
      <c r="DB27" t="str">
        <f>IF('S&amp;L'!Q31="", "", 'S&amp;L'!Q31)</f>
        <v/>
      </c>
      <c r="DC27" t="str">
        <f>IF('S&amp;L'!R31="", "", 'S&amp;L'!R31)</f>
        <v/>
      </c>
      <c r="DD27" s="53" t="str">
        <f>IF('Math Scores'!E34="","",'Math Scores'!E34)</f>
        <v/>
      </c>
      <c r="DE27" s="86" t="str">
        <f>IF('Cover Sheet'!V30="","",'Cover Sheet'!V30)</f>
        <v/>
      </c>
      <c r="DF27" s="86" t="str">
        <f>IF('Math Scores'!IE34="", "", 'Math Scores'!IE34)</f>
        <v/>
      </c>
      <c r="DG27" t="str">
        <f>IF('Math by question type'!C31="", "", 'Math by question type'!C31)</f>
        <v/>
      </c>
      <c r="DH27" s="86" t="str">
        <f>IF('Math by question type'!D31="", "", 'Math by question type'!D31)</f>
        <v/>
      </c>
      <c r="DI27" s="86" t="str">
        <f>IF('Math by question type'!E31="", "", 'Math by question type'!E31)</f>
        <v/>
      </c>
      <c r="DJ27" s="86" t="str">
        <f>IF('Math by question type'!F31="", "", 'Math by question type'!F31)</f>
        <v/>
      </c>
      <c r="DK27" s="86" t="str">
        <f>IF('Math by question type'!G31="", "", 'Math by question type'!G31)</f>
        <v/>
      </c>
      <c r="DL27" s="86" t="str">
        <f>IF('Math by question type'!H31="", "", 'Math by question type'!H31)</f>
        <v/>
      </c>
      <c r="DM27" s="86" t="str">
        <f>IF('Math by question type'!I31="", "", 'Math by question type'!I31)</f>
        <v/>
      </c>
      <c r="DN27" s="86" t="str">
        <f>IF('Math by question type'!J31="", "", 'Math by question type'!J31)</f>
        <v/>
      </c>
      <c r="DO27" s="86" t="str">
        <f>IF('Math by question type'!K31="", "", 'Math by question type'!K31)</f>
        <v/>
      </c>
      <c r="DP27" s="86" t="str">
        <f>IF('Math by question type'!L31="", "", 'Math by question type'!L31)</f>
        <v/>
      </c>
      <c r="DQ27" s="86" t="str">
        <f>IF('Math by question type'!M31="", "", 'Math by question type'!M31)</f>
        <v/>
      </c>
      <c r="DR27" s="86" t="str">
        <f>IF('Math by question type'!N31="", "", 'Math by question type'!N31)</f>
        <v/>
      </c>
      <c r="DS27" s="86" t="str">
        <f>IF('Math by question type'!O31="", "", 'Math by question type'!O31)</f>
        <v/>
      </c>
      <c r="DT27" s="86" t="str">
        <f>IF('Math by question type'!P31="", "", 'Math by question type'!P31)</f>
        <v/>
      </c>
      <c r="DU27" s="86" t="str">
        <f>IF('Math by question type'!Q31="", "", 'Math by question type'!Q31)</f>
        <v/>
      </c>
      <c r="DV27" s="86" t="str">
        <f>IF('Math by question type'!R31&lt;&gt;"",'Math by question type'!R31,'Math by question type'!U31)</f>
        <v/>
      </c>
      <c r="DW27" s="86" t="str">
        <f>IF('Math by question type'!S31&lt;&gt;"",'Math by question type'!S31,'Math by question type'!V31)</f>
        <v/>
      </c>
      <c r="DX27" s="86" t="str">
        <f>IF('Math by question type'!T31&lt;&gt;"",'Math by question type'!T31,'Math by question type'!W31)</f>
        <v/>
      </c>
      <c r="DY27" s="86" t="str">
        <f>IF('Math by question type'!X31&lt;&gt;"",'Math by question type'!X31,'Math by question type'!AA31)</f>
        <v/>
      </c>
      <c r="DZ27" s="86" t="str">
        <f>IF('Math by question type'!Y31&lt;&gt;"",'Math by question type'!Y31,'Math by question type'!AB31)</f>
        <v/>
      </c>
      <c r="EA27" s="86" t="str">
        <f>IF('Math by question type'!Z31&lt;&gt;"",'Math by question type'!Z31,'Math by question type'!AC31)</f>
        <v/>
      </c>
      <c r="EB27" s="86" t="str">
        <f>IF('Math Output by domain'!E31="", "", 'Math Output by domain'!E31)</f>
        <v/>
      </c>
      <c r="EC27" s="86" t="str">
        <f>IF('Math Output by domain'!F31="", "", 'Math Output by domain'!F31)</f>
        <v/>
      </c>
      <c r="ED27" s="86" t="str">
        <f>IF('Math Output by domain'!G31="", "", 'Math Output by domain'!G31)</f>
        <v/>
      </c>
      <c r="EE27" s="86" t="str">
        <f>IF('Math Output by domain'!H31="", "", 'Math Output by domain'!H31)</f>
        <v/>
      </c>
      <c r="EF27" s="86" t="str">
        <f>IF('Math Output by domain'!I31="", "", 'Math Output by domain'!I31)</f>
        <v/>
      </c>
      <c r="EG27" s="86" t="str">
        <f>IF('Math Output by domain'!J31="", "", 'Math Output by domain'!J31)</f>
        <v/>
      </c>
      <c r="EH27" s="86" t="str">
        <f>IF('Math Output by domain'!K31="", "", 'Math Output by domain'!K31)</f>
        <v/>
      </c>
      <c r="EI27" s="86" t="str">
        <f>IF('Math Output by domain'!L31="", "", 'Math Output by domain'!L31)</f>
        <v/>
      </c>
      <c r="EJ27" s="86" t="str">
        <f>IF('Math Output by domain'!M31="", "", 'Math Output by domain'!M31)</f>
        <v/>
      </c>
      <c r="EK27" s="86" t="str">
        <f>IF('Math Output by domain'!N31="", "", 'Math Output by domain'!N31)</f>
        <v/>
      </c>
      <c r="EL27" s="86" t="str">
        <f>IF('Math Output by domain'!O31="", "", 'Math Output by domain'!O31)</f>
        <v/>
      </c>
      <c r="EM27" s="86" t="str">
        <f>IF('Math Output by domain'!P31="", "", 'Math Output by domain'!P31)</f>
        <v/>
      </c>
      <c r="EN27" s="86" t="str">
        <f>IF('Math Output by domain'!Q31="", "", 'Math Output by domain'!Q31)</f>
        <v/>
      </c>
      <c r="EO27" s="86" t="str">
        <f>IF('Math Output by domain'!R31="", "", 'Math Output by domain'!R31)</f>
        <v/>
      </c>
      <c r="EP27" s="86" t="str">
        <f>IF('Math Output by domain'!S31="", "", 'Math Output by domain'!S31)</f>
        <v/>
      </c>
      <c r="EQ27" s="86" t="str">
        <f>IF('Math Output by domain'!T31="", "", 'Math Output by domain'!T31)</f>
        <v/>
      </c>
      <c r="ER27" s="86" t="str">
        <f>IF('Math Output by domain'!U31="", "", 'Math Output by domain'!U31)</f>
        <v/>
      </c>
      <c r="ES27" s="86" t="str">
        <f>IF('Math Output by domain'!V31="", "", 'Math Output by domain'!V31)</f>
        <v/>
      </c>
      <c r="ET27" s="86" t="str">
        <f>IF('Math Output by domain'!W31="", "", 'Math Output by domain'!W31)</f>
        <v/>
      </c>
      <c r="EU27" s="86" t="str">
        <f>IF('Math Output by domain'!X31="", "", 'Math Output by domain'!X31)</f>
        <v/>
      </c>
      <c r="EV27" s="86" t="str">
        <f>IF('Math Output by domain'!Y31="", "", 'Math Output by domain'!Y31)</f>
        <v/>
      </c>
      <c r="EW27" s="86" t="str">
        <f>IF('Math Output by domain'!Z31="", "", 'Math Output by domain'!Z31)</f>
        <v/>
      </c>
      <c r="EX27" s="86" t="str">
        <f>IF('Math Output by domain'!AA31="", "", 'Math Output by domain'!AA31)</f>
        <v/>
      </c>
      <c r="EY27" s="86" t="str">
        <f>IF('Math Output by domain'!AB31="", "", 'Math Output by domain'!AB31)</f>
        <v/>
      </c>
      <c r="EZ27" s="86" t="str">
        <f>IF('Math Output by domain'!AC31="", "", 'Math Output by domain'!AC31)</f>
        <v/>
      </c>
      <c r="FA27" s="86" t="str">
        <f>IF('Math Output by domain'!AD31&lt;&gt;"", 'Math Output by domain'!AD31, 'Math Output by domain'!AH31)</f>
        <v/>
      </c>
      <c r="FB27" s="86" t="str">
        <f>IF('Math Output by domain'!AE31&lt;&gt;"", 'Math Output by domain'!AE31, 'Math Output by domain'!AI31)</f>
        <v/>
      </c>
      <c r="FC27" s="86" t="str">
        <f>IF('Math Output by domain'!AF31&lt;&gt;"", 'Math Output by domain'!AF31, 'Math Output by domain'!AJ31)</f>
        <v/>
      </c>
      <c r="FD27" s="86" t="str">
        <f>IF('Math Output by domain'!AG31="", "", 'Math Output by domain'!AG31)</f>
        <v/>
      </c>
      <c r="FE27" s="86" t="str">
        <f>IF('Math Output by domain'!AK31="", "", 'Math Output by domain'!AK31)</f>
        <v/>
      </c>
      <c r="FF27" s="86" t="str">
        <f>IF('Math Output by domain'!AL31&lt;&gt;"",  'Math Output by domain'!AL31, 'Math Output by domain'!AQ31)</f>
        <v/>
      </c>
      <c r="FG27" s="86" t="str">
        <f>IF('Math Output by domain'!AM31="", "", 'Math Output by domain'!AM31)</f>
        <v/>
      </c>
      <c r="FH27" s="86" t="str">
        <f>IF('Math Output by domain'!AN31&lt;&gt;"",  'Math Output by domain'!AN31, 'Math Output by domain'!AP31)</f>
        <v/>
      </c>
      <c r="FI27" s="86" t="str">
        <f>IF('Math Output by domain'!AO31="", "", 'Math Output by domain'!AO31)</f>
        <v/>
      </c>
    </row>
    <row r="28" spans="1:165" x14ac:dyDescent="0.2">
      <c r="A28" s="88">
        <f>'Cover Sheet'!A31</f>
        <v>27</v>
      </c>
      <c r="B28" s="88" t="str">
        <f>IF('Cover Sheet'!$AC$13="","",'Cover Sheet'!$AC$13)</f>
        <v>HYDABH02</v>
      </c>
      <c r="C28" s="88" t="str">
        <f>'Cover Sheet'!$AC$1</f>
        <v>Apoorva Namdev</v>
      </c>
      <c r="D28" s="88">
        <f>'Cover Sheet'!$AE$1</f>
        <v>0</v>
      </c>
      <c r="E28" s="88">
        <f>'Cover Sheet'!$AG$1</f>
        <v>0</v>
      </c>
      <c r="F28" s="88">
        <f>'Cover Sheet'!$AI$1</f>
        <v>0</v>
      </c>
      <c r="G28" s="88">
        <f>'Cover Sheet'!$AK$1</f>
        <v>0</v>
      </c>
      <c r="H28" s="88">
        <f>'Cover Sheet'!$AC$3</f>
        <v>115555</v>
      </c>
      <c r="I28" s="88">
        <f>'Cover Sheet'!$AE$3</f>
        <v>0</v>
      </c>
      <c r="J28" s="88">
        <f>'Cover Sheet'!$AG$3</f>
        <v>0</v>
      </c>
      <c r="K28" s="88">
        <f>'Cover Sheet'!$AI$3</f>
        <v>0</v>
      </c>
      <c r="L28" s="88">
        <f>'Cover Sheet'!$AK$3</f>
        <v>0</v>
      </c>
      <c r="M28" s="88">
        <f>'Cover Sheet'!$AC$2</f>
        <v>2014</v>
      </c>
      <c r="N28" s="88">
        <f>'Cover Sheet'!$AE$2</f>
        <v>0</v>
      </c>
      <c r="O28" s="88">
        <f>'Cover Sheet'!$AG$2</f>
        <v>0</v>
      </c>
      <c r="P28" s="88">
        <f>'Cover Sheet'!$AI$2</f>
        <v>0</v>
      </c>
      <c r="Q28" s="88">
        <f>'Cover Sheet'!$AK$2</f>
        <v>0</v>
      </c>
      <c r="R28" s="88" t="str">
        <f>'Cover Sheet'!$AC$5</f>
        <v>Spandana</v>
      </c>
      <c r="S28" s="88" t="str">
        <f>'Cover Sheet'!$AC$6</f>
        <v>4th</v>
      </c>
      <c r="T28" s="88" t="str">
        <f>'Cover Sheet'!$AC$7</f>
        <v>2nd YOI</v>
      </c>
      <c r="U28" s="88" t="str">
        <f>'Cover Sheet'!$AC$8</f>
        <v>Private School 500 - 1000</v>
      </c>
      <c r="V28" s="88">
        <f>'Cover Sheet'!$AC$9</f>
        <v>180</v>
      </c>
      <c r="W28" s="88">
        <f>IF('Cover Sheet'!$AC$10="","",'Cover Sheet'!$AC$10)</f>
        <v>4</v>
      </c>
      <c r="X28" s="219" t="str">
        <f>IF('Cover Sheet'!$Y31="","",'Cover Sheet'!$Y31)</f>
        <v/>
      </c>
      <c r="Y28" s="219" t="str">
        <f>IF('Cover Sheet'!$Z31="","",'Cover Sheet'!$Z31)</f>
        <v/>
      </c>
      <c r="Z28" s="88">
        <f>'Cover Sheet'!$AC$11</f>
        <v>5</v>
      </c>
      <c r="AA28" s="88" t="str">
        <f>IF('Cover Sheet'!$AC$12="", "", 'Cover Sheet'!$AC$12)</f>
        <v>Hyderabad</v>
      </c>
      <c r="AB28" s="88">
        <f>IF('Cover Sheet'!$AC$14="","",'Cover Sheet'!$AC$14)</f>
        <v>115555</v>
      </c>
      <c r="AC28" s="88">
        <f>IF('Cover Sheet'!$AC$15="","",'Cover Sheet'!$AC$15)</f>
        <v>115555</v>
      </c>
      <c r="AD28" s="88">
        <f>IF('Cover Sheet'!$AC$17="","",'Cover Sheet'!$AC$17)</f>
        <v>115555</v>
      </c>
      <c r="AE28" s="88" t="str">
        <f>IF('Cover Sheet'!$AC$4="","",'Cover Sheet'!$AC$4)</f>
        <v>apoorva.namdev2014@teachforindia.org</v>
      </c>
      <c r="AF28" s="88" t="str">
        <f>IF('Cover Sheet'!$AC$20="","",'Cover Sheet'!$AC$20)</f>
        <v>spandana.m@teachforindia.org</v>
      </c>
      <c r="AG28" s="88" t="str">
        <f>IF('Cover Sheet'!$AC$19="","",'Cover Sheet'!$AC$19)</f>
        <v>karthik.rapaka@teachforindia.org</v>
      </c>
      <c r="AH28" s="88" t="str">
        <f>IF('Cover Sheet'!B31="", "", 'English Scores- Leveled papers'!B33)</f>
        <v>Nishita</v>
      </c>
      <c r="AI28" s="88" t="str">
        <f>IF('Cover Sheet'!$B31="","",'Cover Sheet'!C31)</f>
        <v>Female</v>
      </c>
      <c r="AJ28" s="88">
        <f>IF('Cover Sheet'!$D31="","",'Cover Sheet'!D31)</f>
        <v>2</v>
      </c>
      <c r="AK28" s="88" t="str">
        <f>IF('Cover Sheet'!E31="","",'Cover Sheet'!E31)</f>
        <v/>
      </c>
      <c r="AL28" s="88" t="str">
        <f>IF('Cover Sheet'!F31="","",'Cover Sheet'!F31)</f>
        <v/>
      </c>
      <c r="AM28" s="88" t="str">
        <f>IF('Cover Sheet'!G31="","",'Cover Sheet'!G31)</f>
        <v/>
      </c>
      <c r="AN28" s="88" t="str">
        <f>IF('Cover Sheet'!H31="","",'Cover Sheet'!H31)</f>
        <v/>
      </c>
      <c r="AO28" s="88" t="str">
        <f>IF('Cover Sheet'!I31="","",'Cover Sheet'!I31)</f>
        <v/>
      </c>
      <c r="AP28" s="88" t="str">
        <f>IF('Cover Sheet'!J31="","",'Cover Sheet'!J31)</f>
        <v/>
      </c>
      <c r="AQ28" s="88" t="str">
        <f>IF('Cover Sheet'!K31="","",'Cover Sheet'!K31)</f>
        <v/>
      </c>
      <c r="AR28" s="88" t="str">
        <f>IF('Cover Sheet'!L31="","",'Cover Sheet'!L31)</f>
        <v/>
      </c>
      <c r="AS28" s="88" t="str">
        <f>IF('Cover Sheet'!M31="","",'Cover Sheet'!M31)</f>
        <v/>
      </c>
      <c r="AT28" s="88" t="str">
        <f>IF('Cover Sheet'!N31="","",'Cover Sheet'!N31)</f>
        <v/>
      </c>
      <c r="AU28" s="88" t="str">
        <f>IF('Cover Sheet'!O31="","",'Cover Sheet'!O31)</f>
        <v/>
      </c>
      <c r="AV28" s="88" t="str">
        <f>IF('Cover Sheet'!P31="","",'Cover Sheet'!P31)</f>
        <v/>
      </c>
      <c r="AW28" s="88" t="str">
        <f>IF('Cover Sheet'!Q31="","",'Cover Sheet'!Q31)</f>
        <v/>
      </c>
      <c r="AX28" s="88" t="str">
        <f>IF('Cover Sheet'!R31="","",'Cover Sheet'!R31)</f>
        <v/>
      </c>
      <c r="AY28" s="88" t="str">
        <f>IF('Cover Sheet'!S31="","",'Cover Sheet'!S31)</f>
        <v/>
      </c>
      <c r="AZ28" s="535" t="str">
        <f>IF('Cover Sheet'!T31="","",'Cover Sheet'!T31)</f>
        <v/>
      </c>
      <c r="BA28" s="535" t="str">
        <f>IF('Cover Sheet'!U31="","",'Cover Sheet'!U31)</f>
        <v/>
      </c>
      <c r="BB28" s="535" t="str">
        <f>IF('Cover Sheet'!V31="","",'Cover Sheet'!V31)</f>
        <v/>
      </c>
      <c r="BC28" s="535" t="str">
        <f>IF('Cover Sheet'!W31="","",'Cover Sheet'!W31)</f>
        <v/>
      </c>
      <c r="BD28" s="535" t="str">
        <f>IF('Cover Sheet'!X31="","",'Cover Sheet'!X31)</f>
        <v/>
      </c>
      <c r="BE28" s="142" t="str">
        <f>'RC Mastery Check+Question type'!I31</f>
        <v/>
      </c>
      <c r="BF28" s="142" t="str">
        <f>'RC Mastery Check+Question type'!J31</f>
        <v/>
      </c>
      <c r="BG28" s="142" t="str">
        <f>'RC Mastery Check+Question type'!K31</f>
        <v/>
      </c>
      <c r="BH28" s="406" t="str">
        <f>IF('RC Mastery Check+Question type'!DR31="", "", 'RC Mastery Check+Question type'!DR31)</f>
        <v/>
      </c>
      <c r="BI28" s="406" t="str">
        <f>IF('RC Mastery Check+Question type'!EJ31="", "", 'RC Mastery Check+Question type'!EJ31)</f>
        <v/>
      </c>
      <c r="BJ28" s="406" t="str">
        <f>IF('RC Mastery Check+Question type'!EZ31="", "", 'RC Mastery Check+Question type'!EZ31)</f>
        <v/>
      </c>
      <c r="BK28" t="str">
        <f>'RF tracking'!C31</f>
        <v/>
      </c>
      <c r="BL28" t="str">
        <f>'RF tracking'!D31</f>
        <v/>
      </c>
      <c r="BM28" t="str">
        <f>'RF tracking'!X31</f>
        <v/>
      </c>
      <c r="BN28" t="str">
        <f>'RF tracking'!Y31</f>
        <v/>
      </c>
      <c r="BO28" s="53" t="str">
        <f>IF('RF tracking'!AQ31="", "", 'RF tracking'!AQ31)</f>
        <v>N</v>
      </c>
      <c r="BP28" s="53" t="str">
        <f>'RC Mastery Check+Question type'!L31</f>
        <v/>
      </c>
      <c r="BQ28" s="53" t="str">
        <f>'RC Mastery Check+Question type'!M31</f>
        <v/>
      </c>
      <c r="BR28" s="53" t="str">
        <f>'RC Mastery Check+Question type'!N31</f>
        <v/>
      </c>
      <c r="BS28" s="53" t="str">
        <f>'RC Mastery Check+Question type'!O31</f>
        <v/>
      </c>
      <c r="BT28" s="53" t="str">
        <f>'RC Mastery Check+Question type'!P31</f>
        <v/>
      </c>
      <c r="BU28" s="53" t="str">
        <f>'RC Mastery Check+Question type'!Q31</f>
        <v/>
      </c>
      <c r="BV28" s="53" t="str">
        <f>'RC Mastery Check+Question type'!R31</f>
        <v/>
      </c>
      <c r="BW28" s="53" t="str">
        <f>'RC Mastery Check+Question type'!S31</f>
        <v/>
      </c>
      <c r="BX28" s="53" t="str">
        <f>'RC Mastery Check+Question type'!T31</f>
        <v/>
      </c>
      <c r="BY28" s="53" t="str">
        <f>'RC Mastery Check+Question type'!U31</f>
        <v/>
      </c>
      <c r="BZ28" s="53" t="str">
        <f>'RC Mastery Check+Question type'!V31</f>
        <v/>
      </c>
      <c r="CA28" s="53" t="str">
        <f>'RC Mastery Check+Question type'!W31</f>
        <v/>
      </c>
      <c r="CB28" s="53" t="str">
        <f>'RC Mastery Check+Question type'!X31</f>
        <v/>
      </c>
      <c r="CC28" s="438" t="str">
        <f>'RC Output Item+Section Type'!CC34</f>
        <v xml:space="preserve"> </v>
      </c>
      <c r="CD28" s="438" t="str">
        <f>'RC Output Item+Section Type'!CD34</f>
        <v xml:space="preserve"> </v>
      </c>
      <c r="CE28" s="438" t="str">
        <f>'RC Output Item+Section Type'!CE34</f>
        <v xml:space="preserve"> </v>
      </c>
      <c r="CF28" s="438" t="str">
        <f>'RC Output Item+Section Type'!CF34</f>
        <v xml:space="preserve"> </v>
      </c>
      <c r="CG28" s="438" t="str">
        <f>'RC Output Item+Section Type'!CG34</f>
        <v xml:space="preserve"> </v>
      </c>
      <c r="CH28" s="438" t="str">
        <f>'RC Output Item+Section Type'!CH34</f>
        <v xml:space="preserve"> </v>
      </c>
      <c r="CI28" s="438" t="str">
        <f>'RC Output Item+Section Type'!CI34</f>
        <v xml:space="preserve"> </v>
      </c>
      <c r="CJ28" s="438" t="str">
        <f>'RC Output Item+Section Type'!CJ34</f>
        <v xml:space="preserve"> </v>
      </c>
      <c r="CK28" s="438" t="str">
        <f>'RC Output Item+Section Type'!CK34</f>
        <v xml:space="preserve"> </v>
      </c>
      <c r="CL28" s="438" t="str">
        <f>'RC Output Item+Section Type'!CL34</f>
        <v xml:space="preserve"> </v>
      </c>
      <c r="CM28" s="438" t="str">
        <f>'RC Output Item+Section Type'!CM34</f>
        <v xml:space="preserve"> </v>
      </c>
      <c r="CN28" s="438" t="str">
        <f>'RC Output Item+Section Type'!CN34</f>
        <v xml:space="preserve"> </v>
      </c>
      <c r="CO28" t="str">
        <f>IF('S&amp;L'!B32="", "", 'S&amp;L'!B32)</f>
        <v/>
      </c>
      <c r="CP28" t="str">
        <f>IF('S&amp;L'!C32="", "", 'S&amp;L'!C32)</f>
        <v/>
      </c>
      <c r="CQ28" t="str">
        <f>IF('S&amp;L'!D32="", "", 'S&amp;L'!D32)</f>
        <v/>
      </c>
      <c r="CR28" t="str">
        <f>IF('S&amp;L'!E32="", "", 'S&amp;L'!E32)</f>
        <v/>
      </c>
      <c r="CS28" t="str">
        <f>IF('S&amp;L'!F32="", "", 'S&amp;L'!F32)</f>
        <v/>
      </c>
      <c r="CT28" t="str">
        <f>IF('S&amp;L'!H32="", "", 'S&amp;L'!H32)</f>
        <v/>
      </c>
      <c r="CU28" t="str">
        <f>IF('S&amp;L'!I32="", "", 'S&amp;L'!I32)</f>
        <v/>
      </c>
      <c r="CV28" t="str">
        <f>IF('S&amp;L'!J32="", "", 'S&amp;L'!J32)</f>
        <v/>
      </c>
      <c r="CW28" t="str">
        <f>IF('S&amp;L'!K32="", "", 'S&amp;L'!K32)</f>
        <v/>
      </c>
      <c r="CX28" t="str">
        <f>IF('S&amp;L'!L32="", "", 'S&amp;L'!L32)</f>
        <v/>
      </c>
      <c r="CY28" t="str">
        <f>IF('S&amp;L'!N32="", "", 'S&amp;L'!N32)</f>
        <v/>
      </c>
      <c r="CZ28" t="str">
        <f>IF('S&amp;L'!O32="", "", 'S&amp;L'!O32)</f>
        <v/>
      </c>
      <c r="DA28" t="str">
        <f>IF('S&amp;L'!P32="", "", 'S&amp;L'!P32)</f>
        <v/>
      </c>
      <c r="DB28" t="str">
        <f>IF('S&amp;L'!Q32="", "", 'S&amp;L'!Q32)</f>
        <v/>
      </c>
      <c r="DC28" t="str">
        <f>IF('S&amp;L'!R32="", "", 'S&amp;L'!R32)</f>
        <v/>
      </c>
      <c r="DD28" s="53" t="str">
        <f>IF('Math Scores'!E35="","",'Math Scores'!E35)</f>
        <v/>
      </c>
      <c r="DE28" s="86" t="str">
        <f>IF('Cover Sheet'!V31="","",'Cover Sheet'!V31)</f>
        <v/>
      </c>
      <c r="DF28" s="86" t="str">
        <f>IF('Math Scores'!IE35="", "", 'Math Scores'!IE35)</f>
        <v/>
      </c>
      <c r="DG28" t="str">
        <f>IF('Math by question type'!C32="", "", 'Math by question type'!C32)</f>
        <v/>
      </c>
      <c r="DH28" s="86" t="str">
        <f>IF('Math by question type'!D32="", "", 'Math by question type'!D32)</f>
        <v/>
      </c>
      <c r="DI28" s="86" t="str">
        <f>IF('Math by question type'!E32="", "", 'Math by question type'!E32)</f>
        <v/>
      </c>
      <c r="DJ28" s="86" t="str">
        <f>IF('Math by question type'!F32="", "", 'Math by question type'!F32)</f>
        <v/>
      </c>
      <c r="DK28" s="86" t="str">
        <f>IF('Math by question type'!G32="", "", 'Math by question type'!G32)</f>
        <v/>
      </c>
      <c r="DL28" s="86" t="str">
        <f>IF('Math by question type'!H32="", "", 'Math by question type'!H32)</f>
        <v/>
      </c>
      <c r="DM28" s="86" t="str">
        <f>IF('Math by question type'!I32="", "", 'Math by question type'!I32)</f>
        <v/>
      </c>
      <c r="DN28" s="86" t="str">
        <f>IF('Math by question type'!J32="", "", 'Math by question type'!J32)</f>
        <v/>
      </c>
      <c r="DO28" s="86" t="str">
        <f>IF('Math by question type'!K32="", "", 'Math by question type'!K32)</f>
        <v/>
      </c>
      <c r="DP28" s="86" t="str">
        <f>IF('Math by question type'!L32="", "", 'Math by question type'!L32)</f>
        <v/>
      </c>
      <c r="DQ28" s="86" t="str">
        <f>IF('Math by question type'!M32="", "", 'Math by question type'!M32)</f>
        <v/>
      </c>
      <c r="DR28" s="86" t="str">
        <f>IF('Math by question type'!N32="", "", 'Math by question type'!N32)</f>
        <v/>
      </c>
      <c r="DS28" s="86" t="str">
        <f>IF('Math by question type'!O32="", "", 'Math by question type'!O32)</f>
        <v/>
      </c>
      <c r="DT28" s="86" t="str">
        <f>IF('Math by question type'!P32="", "", 'Math by question type'!P32)</f>
        <v/>
      </c>
      <c r="DU28" s="86" t="str">
        <f>IF('Math by question type'!Q32="", "", 'Math by question type'!Q32)</f>
        <v/>
      </c>
      <c r="DV28" s="86" t="str">
        <f>IF('Math by question type'!R32&lt;&gt;"",'Math by question type'!R32,'Math by question type'!U32)</f>
        <v/>
      </c>
      <c r="DW28" s="86" t="str">
        <f>IF('Math by question type'!S32&lt;&gt;"",'Math by question type'!S32,'Math by question type'!V32)</f>
        <v/>
      </c>
      <c r="DX28" s="86" t="str">
        <f>IF('Math by question type'!T32&lt;&gt;"",'Math by question type'!T32,'Math by question type'!W32)</f>
        <v/>
      </c>
      <c r="DY28" s="86" t="str">
        <f>IF('Math by question type'!X32&lt;&gt;"",'Math by question type'!X32,'Math by question type'!AA32)</f>
        <v/>
      </c>
      <c r="DZ28" s="86" t="str">
        <f>IF('Math by question type'!Y32&lt;&gt;"",'Math by question type'!Y32,'Math by question type'!AB32)</f>
        <v/>
      </c>
      <c r="EA28" s="86" t="str">
        <f>IF('Math by question type'!Z32&lt;&gt;"",'Math by question type'!Z32,'Math by question type'!AC32)</f>
        <v/>
      </c>
      <c r="EB28" s="86" t="str">
        <f>IF('Math Output by domain'!E32="", "", 'Math Output by domain'!E32)</f>
        <v/>
      </c>
      <c r="EC28" s="86" t="str">
        <f>IF('Math Output by domain'!F32="", "", 'Math Output by domain'!F32)</f>
        <v/>
      </c>
      <c r="ED28" s="86" t="str">
        <f>IF('Math Output by domain'!G32="", "", 'Math Output by domain'!G32)</f>
        <v/>
      </c>
      <c r="EE28" s="86" t="str">
        <f>IF('Math Output by domain'!H32="", "", 'Math Output by domain'!H32)</f>
        <v/>
      </c>
      <c r="EF28" s="86" t="str">
        <f>IF('Math Output by domain'!I32="", "", 'Math Output by domain'!I32)</f>
        <v/>
      </c>
      <c r="EG28" s="86" t="str">
        <f>IF('Math Output by domain'!J32="", "", 'Math Output by domain'!J32)</f>
        <v/>
      </c>
      <c r="EH28" s="86" t="str">
        <f>IF('Math Output by domain'!K32="", "", 'Math Output by domain'!K32)</f>
        <v/>
      </c>
      <c r="EI28" s="86" t="str">
        <f>IF('Math Output by domain'!L32="", "", 'Math Output by domain'!L32)</f>
        <v/>
      </c>
      <c r="EJ28" s="86" t="str">
        <f>IF('Math Output by domain'!M32="", "", 'Math Output by domain'!M32)</f>
        <v/>
      </c>
      <c r="EK28" s="86" t="str">
        <f>IF('Math Output by domain'!N32="", "", 'Math Output by domain'!N32)</f>
        <v/>
      </c>
      <c r="EL28" s="86" t="str">
        <f>IF('Math Output by domain'!O32="", "", 'Math Output by domain'!O32)</f>
        <v/>
      </c>
      <c r="EM28" s="86" t="str">
        <f>IF('Math Output by domain'!P32="", "", 'Math Output by domain'!P32)</f>
        <v/>
      </c>
      <c r="EN28" s="86" t="str">
        <f>IF('Math Output by domain'!Q32="", "", 'Math Output by domain'!Q32)</f>
        <v/>
      </c>
      <c r="EO28" s="86" t="str">
        <f>IF('Math Output by domain'!R32="", "", 'Math Output by domain'!R32)</f>
        <v/>
      </c>
      <c r="EP28" s="86" t="str">
        <f>IF('Math Output by domain'!S32="", "", 'Math Output by domain'!S32)</f>
        <v/>
      </c>
      <c r="EQ28" s="86" t="str">
        <f>IF('Math Output by domain'!T32="", "", 'Math Output by domain'!T32)</f>
        <v/>
      </c>
      <c r="ER28" s="86" t="str">
        <f>IF('Math Output by domain'!U32="", "", 'Math Output by domain'!U32)</f>
        <v/>
      </c>
      <c r="ES28" s="86" t="str">
        <f>IF('Math Output by domain'!V32="", "", 'Math Output by domain'!V32)</f>
        <v/>
      </c>
      <c r="ET28" s="86" t="str">
        <f>IF('Math Output by domain'!W32="", "", 'Math Output by domain'!W32)</f>
        <v/>
      </c>
      <c r="EU28" s="86" t="str">
        <f>IF('Math Output by domain'!X32="", "", 'Math Output by domain'!X32)</f>
        <v/>
      </c>
      <c r="EV28" s="86" t="str">
        <f>IF('Math Output by domain'!Y32="", "", 'Math Output by domain'!Y32)</f>
        <v/>
      </c>
      <c r="EW28" s="86" t="str">
        <f>IF('Math Output by domain'!Z32="", "", 'Math Output by domain'!Z32)</f>
        <v/>
      </c>
      <c r="EX28" s="86" t="str">
        <f>IF('Math Output by domain'!AA32="", "", 'Math Output by domain'!AA32)</f>
        <v/>
      </c>
      <c r="EY28" s="86" t="str">
        <f>IF('Math Output by domain'!AB32="", "", 'Math Output by domain'!AB32)</f>
        <v/>
      </c>
      <c r="EZ28" s="86" t="str">
        <f>IF('Math Output by domain'!AC32="", "", 'Math Output by domain'!AC32)</f>
        <v/>
      </c>
      <c r="FA28" s="86" t="str">
        <f>IF('Math Output by domain'!AD32&lt;&gt;"", 'Math Output by domain'!AD32, 'Math Output by domain'!AH32)</f>
        <v/>
      </c>
      <c r="FB28" s="86" t="str">
        <f>IF('Math Output by domain'!AE32&lt;&gt;"", 'Math Output by domain'!AE32, 'Math Output by domain'!AI32)</f>
        <v/>
      </c>
      <c r="FC28" s="86" t="str">
        <f>IF('Math Output by domain'!AF32&lt;&gt;"", 'Math Output by domain'!AF32, 'Math Output by domain'!AJ32)</f>
        <v/>
      </c>
      <c r="FD28" s="86" t="str">
        <f>IF('Math Output by domain'!AG32="", "", 'Math Output by domain'!AG32)</f>
        <v/>
      </c>
      <c r="FE28" s="86" t="str">
        <f>IF('Math Output by domain'!AK32="", "", 'Math Output by domain'!AK32)</f>
        <v/>
      </c>
      <c r="FF28" s="86" t="str">
        <f>IF('Math Output by domain'!AL32&lt;&gt;"",  'Math Output by domain'!AL32, 'Math Output by domain'!AQ32)</f>
        <v/>
      </c>
      <c r="FG28" s="86" t="str">
        <f>IF('Math Output by domain'!AM32="", "", 'Math Output by domain'!AM32)</f>
        <v/>
      </c>
      <c r="FH28" s="86" t="str">
        <f>IF('Math Output by domain'!AN32&lt;&gt;"",  'Math Output by domain'!AN32, 'Math Output by domain'!AP32)</f>
        <v/>
      </c>
      <c r="FI28" s="86" t="str">
        <f>IF('Math Output by domain'!AO32="", "", 'Math Output by domain'!AO32)</f>
        <v/>
      </c>
    </row>
    <row r="29" spans="1:165" x14ac:dyDescent="0.2">
      <c r="A29" s="88">
        <f>'Cover Sheet'!A32</f>
        <v>28</v>
      </c>
      <c r="B29" s="88" t="str">
        <f>IF('Cover Sheet'!$AC$13="","",'Cover Sheet'!$AC$13)</f>
        <v>HYDABH02</v>
      </c>
      <c r="C29" s="88" t="str">
        <f>'Cover Sheet'!$AC$1</f>
        <v>Apoorva Namdev</v>
      </c>
      <c r="D29" s="88">
        <f>'Cover Sheet'!$AE$1</f>
        <v>0</v>
      </c>
      <c r="E29" s="88">
        <f>'Cover Sheet'!$AG$1</f>
        <v>0</v>
      </c>
      <c r="F29" s="88">
        <f>'Cover Sheet'!$AI$1</f>
        <v>0</v>
      </c>
      <c r="G29" s="88">
        <f>'Cover Sheet'!$AK$1</f>
        <v>0</v>
      </c>
      <c r="H29" s="88">
        <f>'Cover Sheet'!$AC$3</f>
        <v>115555</v>
      </c>
      <c r="I29" s="88">
        <f>'Cover Sheet'!$AE$3</f>
        <v>0</v>
      </c>
      <c r="J29" s="88">
        <f>'Cover Sheet'!$AG$3</f>
        <v>0</v>
      </c>
      <c r="K29" s="88">
        <f>'Cover Sheet'!$AI$3</f>
        <v>0</v>
      </c>
      <c r="L29" s="88">
        <f>'Cover Sheet'!$AK$3</f>
        <v>0</v>
      </c>
      <c r="M29" s="88">
        <f>'Cover Sheet'!$AC$2</f>
        <v>2014</v>
      </c>
      <c r="N29" s="88">
        <f>'Cover Sheet'!$AE$2</f>
        <v>0</v>
      </c>
      <c r="O29" s="88">
        <f>'Cover Sheet'!$AG$2</f>
        <v>0</v>
      </c>
      <c r="P29" s="88">
        <f>'Cover Sheet'!$AI$2</f>
        <v>0</v>
      </c>
      <c r="Q29" s="88">
        <f>'Cover Sheet'!$AK$2</f>
        <v>0</v>
      </c>
      <c r="R29" s="88" t="str">
        <f>'Cover Sheet'!$AC$5</f>
        <v>Spandana</v>
      </c>
      <c r="S29" s="88" t="str">
        <f>'Cover Sheet'!$AC$6</f>
        <v>4th</v>
      </c>
      <c r="T29" s="88" t="str">
        <f>'Cover Sheet'!$AC$7</f>
        <v>2nd YOI</v>
      </c>
      <c r="U29" s="88" t="str">
        <f>'Cover Sheet'!$AC$8</f>
        <v>Private School 500 - 1000</v>
      </c>
      <c r="V29" s="88">
        <f>'Cover Sheet'!$AC$9</f>
        <v>180</v>
      </c>
      <c r="W29" s="88">
        <f>IF('Cover Sheet'!$AC$10="","",'Cover Sheet'!$AC$10)</f>
        <v>4</v>
      </c>
      <c r="X29" s="219" t="str">
        <f>IF('Cover Sheet'!$Y32="","",'Cover Sheet'!$Y32)</f>
        <v/>
      </c>
      <c r="Y29" s="219" t="str">
        <f>IF('Cover Sheet'!$Z32="","",'Cover Sheet'!$Z32)</f>
        <v/>
      </c>
      <c r="Z29" s="88">
        <f>'Cover Sheet'!$AC$11</f>
        <v>5</v>
      </c>
      <c r="AA29" s="88" t="str">
        <f>IF('Cover Sheet'!$AC$12="", "", 'Cover Sheet'!$AC$12)</f>
        <v>Hyderabad</v>
      </c>
      <c r="AB29" s="88">
        <f>IF('Cover Sheet'!$AC$14="","",'Cover Sheet'!$AC$14)</f>
        <v>115555</v>
      </c>
      <c r="AC29" s="88">
        <f>IF('Cover Sheet'!$AC$15="","",'Cover Sheet'!$AC$15)</f>
        <v>115555</v>
      </c>
      <c r="AD29" s="88">
        <f>IF('Cover Sheet'!$AC$17="","",'Cover Sheet'!$AC$17)</f>
        <v>115555</v>
      </c>
      <c r="AE29" s="88" t="str">
        <f>IF('Cover Sheet'!$AC$4="","",'Cover Sheet'!$AC$4)</f>
        <v>apoorva.namdev2014@teachforindia.org</v>
      </c>
      <c r="AF29" s="88" t="str">
        <f>IF('Cover Sheet'!$AC$20="","",'Cover Sheet'!$AC$20)</f>
        <v>spandana.m@teachforindia.org</v>
      </c>
      <c r="AG29" s="88" t="str">
        <f>IF('Cover Sheet'!$AC$19="","",'Cover Sheet'!$AC$19)</f>
        <v>karthik.rapaka@teachforindia.org</v>
      </c>
      <c r="AH29" s="88" t="str">
        <f>IF('Cover Sheet'!B32="", "", 'English Scores- Leveled papers'!B34)</f>
        <v>B Akhil</v>
      </c>
      <c r="AI29" s="88" t="str">
        <f>IF('Cover Sheet'!$B32="","",'Cover Sheet'!C32)</f>
        <v>Male</v>
      </c>
      <c r="AJ29" s="88">
        <f>IF('Cover Sheet'!$D32="","",'Cover Sheet'!D32)</f>
        <v>2</v>
      </c>
      <c r="AK29" s="88" t="str">
        <f>IF('Cover Sheet'!E32="","",'Cover Sheet'!E32)</f>
        <v/>
      </c>
      <c r="AL29" s="88" t="str">
        <f>IF('Cover Sheet'!F32="","",'Cover Sheet'!F32)</f>
        <v/>
      </c>
      <c r="AM29" s="88" t="str">
        <f>IF('Cover Sheet'!G32="","",'Cover Sheet'!G32)</f>
        <v/>
      </c>
      <c r="AN29" s="88" t="str">
        <f>IF('Cover Sheet'!H32="","",'Cover Sheet'!H32)</f>
        <v/>
      </c>
      <c r="AO29" s="88" t="str">
        <f>IF('Cover Sheet'!I32="","",'Cover Sheet'!I32)</f>
        <v/>
      </c>
      <c r="AP29" s="88" t="str">
        <f>IF('Cover Sheet'!J32="","",'Cover Sheet'!J32)</f>
        <v/>
      </c>
      <c r="AQ29" s="88" t="str">
        <f>IF('Cover Sheet'!K32="","",'Cover Sheet'!K32)</f>
        <v/>
      </c>
      <c r="AR29" s="88" t="str">
        <f>IF('Cover Sheet'!L32="","",'Cover Sheet'!L32)</f>
        <v/>
      </c>
      <c r="AS29" s="88" t="str">
        <f>IF('Cover Sheet'!M32="","",'Cover Sheet'!M32)</f>
        <v/>
      </c>
      <c r="AT29" s="88" t="str">
        <f>IF('Cover Sheet'!N32="","",'Cover Sheet'!N32)</f>
        <v/>
      </c>
      <c r="AU29" s="88" t="str">
        <f>IF('Cover Sheet'!O32="","",'Cover Sheet'!O32)</f>
        <v/>
      </c>
      <c r="AV29" s="88" t="str">
        <f>IF('Cover Sheet'!P32="","",'Cover Sheet'!P32)</f>
        <v/>
      </c>
      <c r="AW29" s="88" t="str">
        <f>IF('Cover Sheet'!Q32="","",'Cover Sheet'!Q32)</f>
        <v/>
      </c>
      <c r="AX29" s="88" t="str">
        <f>IF('Cover Sheet'!R32="","",'Cover Sheet'!R32)</f>
        <v/>
      </c>
      <c r="AY29" s="88" t="str">
        <f>IF('Cover Sheet'!S32="","",'Cover Sheet'!S32)</f>
        <v/>
      </c>
      <c r="AZ29" s="535" t="str">
        <f>IF('Cover Sheet'!T32="","",'Cover Sheet'!T32)</f>
        <v/>
      </c>
      <c r="BA29" s="535" t="str">
        <f>IF('Cover Sheet'!U32="","",'Cover Sheet'!U32)</f>
        <v/>
      </c>
      <c r="BB29" s="535" t="str">
        <f>IF('Cover Sheet'!V32="","",'Cover Sheet'!V32)</f>
        <v/>
      </c>
      <c r="BC29" s="535" t="str">
        <f>IF('Cover Sheet'!W32="","",'Cover Sheet'!W32)</f>
        <v/>
      </c>
      <c r="BD29" s="535" t="str">
        <f>IF('Cover Sheet'!X32="","",'Cover Sheet'!X32)</f>
        <v/>
      </c>
      <c r="BE29" s="142" t="str">
        <f>'RC Mastery Check+Question type'!I32</f>
        <v/>
      </c>
      <c r="BF29" s="142" t="str">
        <f>'RC Mastery Check+Question type'!J32</f>
        <v/>
      </c>
      <c r="BG29" s="142" t="str">
        <f>'RC Mastery Check+Question type'!K32</f>
        <v/>
      </c>
      <c r="BH29" s="406" t="str">
        <f>IF('RC Mastery Check+Question type'!DR32="", "", 'RC Mastery Check+Question type'!DR32)</f>
        <v/>
      </c>
      <c r="BI29" s="406" t="str">
        <f>IF('RC Mastery Check+Question type'!EJ32="", "", 'RC Mastery Check+Question type'!EJ32)</f>
        <v/>
      </c>
      <c r="BJ29" s="406" t="str">
        <f>IF('RC Mastery Check+Question type'!EZ32="", "", 'RC Mastery Check+Question type'!EZ32)</f>
        <v/>
      </c>
      <c r="BK29" t="str">
        <f>'RF tracking'!C32</f>
        <v/>
      </c>
      <c r="BL29" t="str">
        <f>'RF tracking'!D32</f>
        <v/>
      </c>
      <c r="BM29" t="str">
        <f>'RF tracking'!X32</f>
        <v/>
      </c>
      <c r="BN29" t="str">
        <f>'RF tracking'!Y32</f>
        <v/>
      </c>
      <c r="BO29" s="53" t="str">
        <f>IF('RF tracking'!AQ32="", "", 'RF tracking'!AQ32)</f>
        <v>K</v>
      </c>
      <c r="BP29" s="53" t="str">
        <f>'RC Mastery Check+Question type'!L32</f>
        <v/>
      </c>
      <c r="BQ29" s="53" t="str">
        <f>'RC Mastery Check+Question type'!M32</f>
        <v/>
      </c>
      <c r="BR29" s="53" t="str">
        <f>'RC Mastery Check+Question type'!N32</f>
        <v/>
      </c>
      <c r="BS29" s="53" t="str">
        <f>'RC Mastery Check+Question type'!O32</f>
        <v/>
      </c>
      <c r="BT29" s="53" t="str">
        <f>'RC Mastery Check+Question type'!P32</f>
        <v/>
      </c>
      <c r="BU29" s="53" t="str">
        <f>'RC Mastery Check+Question type'!Q32</f>
        <v/>
      </c>
      <c r="BV29" s="53" t="str">
        <f>'RC Mastery Check+Question type'!R32</f>
        <v/>
      </c>
      <c r="BW29" s="53" t="str">
        <f>'RC Mastery Check+Question type'!S32</f>
        <v/>
      </c>
      <c r="BX29" s="53" t="str">
        <f>'RC Mastery Check+Question type'!T32</f>
        <v/>
      </c>
      <c r="BY29" s="53" t="str">
        <f>'RC Mastery Check+Question type'!U32</f>
        <v/>
      </c>
      <c r="BZ29" s="53" t="str">
        <f>'RC Mastery Check+Question type'!V32</f>
        <v/>
      </c>
      <c r="CA29" s="53" t="str">
        <f>'RC Mastery Check+Question type'!W32</f>
        <v/>
      </c>
      <c r="CB29" s="53" t="str">
        <f>'RC Mastery Check+Question type'!X32</f>
        <v/>
      </c>
      <c r="CC29" s="438" t="str">
        <f>'RC Output Item+Section Type'!CC35</f>
        <v xml:space="preserve"> </v>
      </c>
      <c r="CD29" s="438" t="str">
        <f>'RC Output Item+Section Type'!CD35</f>
        <v xml:space="preserve"> </v>
      </c>
      <c r="CE29" s="438" t="str">
        <f>'RC Output Item+Section Type'!CE35</f>
        <v xml:space="preserve"> </v>
      </c>
      <c r="CF29" s="438" t="str">
        <f>'RC Output Item+Section Type'!CF35</f>
        <v xml:space="preserve"> </v>
      </c>
      <c r="CG29" s="438" t="str">
        <f>'RC Output Item+Section Type'!CG35</f>
        <v xml:space="preserve"> </v>
      </c>
      <c r="CH29" s="438" t="str">
        <f>'RC Output Item+Section Type'!CH35</f>
        <v xml:space="preserve"> </v>
      </c>
      <c r="CI29" s="438" t="str">
        <f>'RC Output Item+Section Type'!CI35</f>
        <v xml:space="preserve"> </v>
      </c>
      <c r="CJ29" s="438" t="str">
        <f>'RC Output Item+Section Type'!CJ35</f>
        <v xml:space="preserve"> </v>
      </c>
      <c r="CK29" s="438" t="str">
        <f>'RC Output Item+Section Type'!CK35</f>
        <v xml:space="preserve"> </v>
      </c>
      <c r="CL29" s="438" t="str">
        <f>'RC Output Item+Section Type'!CL35</f>
        <v xml:space="preserve"> </v>
      </c>
      <c r="CM29" s="438" t="str">
        <f>'RC Output Item+Section Type'!CM35</f>
        <v xml:space="preserve"> </v>
      </c>
      <c r="CN29" s="438" t="str">
        <f>'RC Output Item+Section Type'!CN35</f>
        <v xml:space="preserve"> </v>
      </c>
      <c r="CO29">
        <f>IF('S&amp;L'!B33="", "", 'S&amp;L'!B33)</f>
        <v>3</v>
      </c>
      <c r="CP29">
        <f>IF('S&amp;L'!C33="", "", 'S&amp;L'!C33)</f>
        <v>4</v>
      </c>
      <c r="CQ29">
        <f>IF('S&amp;L'!D33="", "", 'S&amp;L'!D33)</f>
        <v>3</v>
      </c>
      <c r="CR29">
        <f>IF('S&amp;L'!E33="", "", 'S&amp;L'!E33)</f>
        <v>3</v>
      </c>
      <c r="CS29" t="str">
        <f>IF('S&amp;L'!F33="", "", 'S&amp;L'!F33)</f>
        <v/>
      </c>
      <c r="CT29" t="str">
        <f>IF('S&amp;L'!H33="", "", 'S&amp;L'!H33)</f>
        <v/>
      </c>
      <c r="CU29" t="str">
        <f>IF('S&amp;L'!I33="", "", 'S&amp;L'!I33)</f>
        <v/>
      </c>
      <c r="CV29" t="str">
        <f>IF('S&amp;L'!J33="", "", 'S&amp;L'!J33)</f>
        <v/>
      </c>
      <c r="CW29" t="str">
        <f>IF('S&amp;L'!K33="", "", 'S&amp;L'!K33)</f>
        <v/>
      </c>
      <c r="CX29" t="str">
        <f>IF('S&amp;L'!L33="", "", 'S&amp;L'!L33)</f>
        <v/>
      </c>
      <c r="CY29" t="str">
        <f>IF('S&amp;L'!N33="", "", 'S&amp;L'!N33)</f>
        <v/>
      </c>
      <c r="CZ29" t="str">
        <f>IF('S&amp;L'!O33="", "", 'S&amp;L'!O33)</f>
        <v/>
      </c>
      <c r="DA29" t="str">
        <f>IF('S&amp;L'!P33="", "", 'S&amp;L'!P33)</f>
        <v/>
      </c>
      <c r="DB29" t="str">
        <f>IF('S&amp;L'!Q33="", "", 'S&amp;L'!Q33)</f>
        <v/>
      </c>
      <c r="DC29" t="str">
        <f>IF('S&amp;L'!R33="", "", 'S&amp;L'!R33)</f>
        <v/>
      </c>
      <c r="DD29" s="53" t="str">
        <f>IF('Math Scores'!E36="","",'Math Scores'!E36)</f>
        <v/>
      </c>
      <c r="DE29" s="86" t="str">
        <f>IF('Cover Sheet'!V32="","",'Cover Sheet'!V32)</f>
        <v/>
      </c>
      <c r="DF29" s="86" t="str">
        <f>IF('Math Scores'!IE36="", "", 'Math Scores'!IE36)</f>
        <v/>
      </c>
      <c r="DG29" t="str">
        <f>IF('Math by question type'!C33="", "", 'Math by question type'!C33)</f>
        <v/>
      </c>
      <c r="DH29" s="86" t="str">
        <f>IF('Math by question type'!D33="", "", 'Math by question type'!D33)</f>
        <v/>
      </c>
      <c r="DI29" s="86" t="str">
        <f>IF('Math by question type'!E33="", "", 'Math by question type'!E33)</f>
        <v/>
      </c>
      <c r="DJ29" s="86" t="str">
        <f>IF('Math by question type'!F33="", "", 'Math by question type'!F33)</f>
        <v/>
      </c>
      <c r="DK29" s="86" t="str">
        <f>IF('Math by question type'!G33="", "", 'Math by question type'!G33)</f>
        <v/>
      </c>
      <c r="DL29" s="86" t="str">
        <f>IF('Math by question type'!H33="", "", 'Math by question type'!H33)</f>
        <v/>
      </c>
      <c r="DM29" s="86" t="str">
        <f>IF('Math by question type'!I33="", "", 'Math by question type'!I33)</f>
        <v/>
      </c>
      <c r="DN29" s="86" t="str">
        <f>IF('Math by question type'!J33="", "", 'Math by question type'!J33)</f>
        <v/>
      </c>
      <c r="DO29" s="86" t="str">
        <f>IF('Math by question type'!K33="", "", 'Math by question type'!K33)</f>
        <v/>
      </c>
      <c r="DP29" s="86" t="str">
        <f>IF('Math by question type'!L33="", "", 'Math by question type'!L33)</f>
        <v/>
      </c>
      <c r="DQ29" s="86" t="str">
        <f>IF('Math by question type'!M33="", "", 'Math by question type'!M33)</f>
        <v/>
      </c>
      <c r="DR29" s="86" t="str">
        <f>IF('Math by question type'!N33="", "", 'Math by question type'!N33)</f>
        <v/>
      </c>
      <c r="DS29" s="86" t="str">
        <f>IF('Math by question type'!O33="", "", 'Math by question type'!O33)</f>
        <v/>
      </c>
      <c r="DT29" s="86" t="str">
        <f>IF('Math by question type'!P33="", "", 'Math by question type'!P33)</f>
        <v/>
      </c>
      <c r="DU29" s="86" t="str">
        <f>IF('Math by question type'!Q33="", "", 'Math by question type'!Q33)</f>
        <v/>
      </c>
      <c r="DV29" s="86" t="str">
        <f>IF('Math by question type'!R33&lt;&gt;"",'Math by question type'!R33,'Math by question type'!U33)</f>
        <v/>
      </c>
      <c r="DW29" s="86" t="str">
        <f>IF('Math by question type'!S33&lt;&gt;"",'Math by question type'!S33,'Math by question type'!V33)</f>
        <v/>
      </c>
      <c r="DX29" s="86" t="str">
        <f>IF('Math by question type'!T33&lt;&gt;"",'Math by question type'!T33,'Math by question type'!W33)</f>
        <v/>
      </c>
      <c r="DY29" s="86" t="str">
        <f>IF('Math by question type'!X33&lt;&gt;"",'Math by question type'!X33,'Math by question type'!AA33)</f>
        <v/>
      </c>
      <c r="DZ29" s="86" t="str">
        <f>IF('Math by question type'!Y33&lt;&gt;"",'Math by question type'!Y33,'Math by question type'!AB33)</f>
        <v/>
      </c>
      <c r="EA29" s="86" t="str">
        <f>IF('Math by question type'!Z33&lt;&gt;"",'Math by question type'!Z33,'Math by question type'!AC33)</f>
        <v/>
      </c>
      <c r="EB29" s="86" t="str">
        <f>IF('Math Output by domain'!E33="", "", 'Math Output by domain'!E33)</f>
        <v/>
      </c>
      <c r="EC29" s="86" t="str">
        <f>IF('Math Output by domain'!F33="", "", 'Math Output by domain'!F33)</f>
        <v/>
      </c>
      <c r="ED29" s="86" t="str">
        <f>IF('Math Output by domain'!G33="", "", 'Math Output by domain'!G33)</f>
        <v/>
      </c>
      <c r="EE29" s="86" t="str">
        <f>IF('Math Output by domain'!H33="", "", 'Math Output by domain'!H33)</f>
        <v/>
      </c>
      <c r="EF29" s="86" t="str">
        <f>IF('Math Output by domain'!I33="", "", 'Math Output by domain'!I33)</f>
        <v/>
      </c>
      <c r="EG29" s="86" t="str">
        <f>IF('Math Output by domain'!J33="", "", 'Math Output by domain'!J33)</f>
        <v/>
      </c>
      <c r="EH29" s="86" t="str">
        <f>IF('Math Output by domain'!K33="", "", 'Math Output by domain'!K33)</f>
        <v/>
      </c>
      <c r="EI29" s="86" t="str">
        <f>IF('Math Output by domain'!L33="", "", 'Math Output by domain'!L33)</f>
        <v/>
      </c>
      <c r="EJ29" s="86" t="str">
        <f>IF('Math Output by domain'!M33="", "", 'Math Output by domain'!M33)</f>
        <v/>
      </c>
      <c r="EK29" s="86" t="str">
        <f>IF('Math Output by domain'!N33="", "", 'Math Output by domain'!N33)</f>
        <v/>
      </c>
      <c r="EL29" s="86" t="str">
        <f>IF('Math Output by domain'!O33="", "", 'Math Output by domain'!O33)</f>
        <v/>
      </c>
      <c r="EM29" s="86" t="str">
        <f>IF('Math Output by domain'!P33="", "", 'Math Output by domain'!P33)</f>
        <v/>
      </c>
      <c r="EN29" s="86" t="str">
        <f>IF('Math Output by domain'!Q33="", "", 'Math Output by domain'!Q33)</f>
        <v/>
      </c>
      <c r="EO29" s="86" t="str">
        <f>IF('Math Output by domain'!R33="", "", 'Math Output by domain'!R33)</f>
        <v/>
      </c>
      <c r="EP29" s="86" t="str">
        <f>IF('Math Output by domain'!S33="", "", 'Math Output by domain'!S33)</f>
        <v/>
      </c>
      <c r="EQ29" s="86" t="str">
        <f>IF('Math Output by domain'!T33="", "", 'Math Output by domain'!T33)</f>
        <v/>
      </c>
      <c r="ER29" s="86" t="str">
        <f>IF('Math Output by domain'!U33="", "", 'Math Output by domain'!U33)</f>
        <v/>
      </c>
      <c r="ES29" s="86" t="str">
        <f>IF('Math Output by domain'!V33="", "", 'Math Output by domain'!V33)</f>
        <v/>
      </c>
      <c r="ET29" s="86" t="str">
        <f>IF('Math Output by domain'!W33="", "", 'Math Output by domain'!W33)</f>
        <v/>
      </c>
      <c r="EU29" s="86" t="str">
        <f>IF('Math Output by domain'!X33="", "", 'Math Output by domain'!X33)</f>
        <v/>
      </c>
      <c r="EV29" s="86" t="str">
        <f>IF('Math Output by domain'!Y33="", "", 'Math Output by domain'!Y33)</f>
        <v/>
      </c>
      <c r="EW29" s="86" t="str">
        <f>IF('Math Output by domain'!Z33="", "", 'Math Output by domain'!Z33)</f>
        <v/>
      </c>
      <c r="EX29" s="86" t="str">
        <f>IF('Math Output by domain'!AA33="", "", 'Math Output by domain'!AA33)</f>
        <v/>
      </c>
      <c r="EY29" s="86" t="str">
        <f>IF('Math Output by domain'!AB33="", "", 'Math Output by domain'!AB33)</f>
        <v/>
      </c>
      <c r="EZ29" s="86" t="str">
        <f>IF('Math Output by domain'!AC33="", "", 'Math Output by domain'!AC33)</f>
        <v/>
      </c>
      <c r="FA29" s="86" t="str">
        <f>IF('Math Output by domain'!AD33&lt;&gt;"", 'Math Output by domain'!AD33, 'Math Output by domain'!AH33)</f>
        <v/>
      </c>
      <c r="FB29" s="86" t="str">
        <f>IF('Math Output by domain'!AE33&lt;&gt;"", 'Math Output by domain'!AE33, 'Math Output by domain'!AI33)</f>
        <v/>
      </c>
      <c r="FC29" s="86" t="str">
        <f>IF('Math Output by domain'!AF33&lt;&gt;"", 'Math Output by domain'!AF33, 'Math Output by domain'!AJ33)</f>
        <v/>
      </c>
      <c r="FD29" s="86" t="str">
        <f>IF('Math Output by domain'!AG33="", "", 'Math Output by domain'!AG33)</f>
        <v/>
      </c>
      <c r="FE29" s="86" t="str">
        <f>IF('Math Output by domain'!AK33="", "", 'Math Output by domain'!AK33)</f>
        <v/>
      </c>
      <c r="FF29" s="86" t="str">
        <f>IF('Math Output by domain'!AL33&lt;&gt;"",  'Math Output by domain'!AL33, 'Math Output by domain'!AQ33)</f>
        <v/>
      </c>
      <c r="FG29" s="86" t="str">
        <f>IF('Math Output by domain'!AM33="", "", 'Math Output by domain'!AM33)</f>
        <v/>
      </c>
      <c r="FH29" s="86" t="str">
        <f>IF('Math Output by domain'!AN33&lt;&gt;"",  'Math Output by domain'!AN33, 'Math Output by domain'!AP33)</f>
        <v/>
      </c>
      <c r="FI29" s="86" t="str">
        <f>IF('Math Output by domain'!AO33="", "", 'Math Output by domain'!AO33)</f>
        <v/>
      </c>
    </row>
    <row r="30" spans="1:165" x14ac:dyDescent="0.2">
      <c r="A30" s="88">
        <f>'Cover Sheet'!A33</f>
        <v>29</v>
      </c>
      <c r="B30" s="88" t="str">
        <f>IF('Cover Sheet'!$AC$13="","",'Cover Sheet'!$AC$13)</f>
        <v>HYDABH02</v>
      </c>
      <c r="C30" s="88" t="str">
        <f>'Cover Sheet'!$AC$1</f>
        <v>Apoorva Namdev</v>
      </c>
      <c r="D30" s="88">
        <f>'Cover Sheet'!$AE$1</f>
        <v>0</v>
      </c>
      <c r="E30" s="88">
        <f>'Cover Sheet'!$AG$1</f>
        <v>0</v>
      </c>
      <c r="F30" s="88">
        <f>'Cover Sheet'!$AI$1</f>
        <v>0</v>
      </c>
      <c r="G30" s="88">
        <f>'Cover Sheet'!$AK$1</f>
        <v>0</v>
      </c>
      <c r="H30" s="88">
        <f>'Cover Sheet'!$AC$3</f>
        <v>115555</v>
      </c>
      <c r="I30" s="88">
        <f>'Cover Sheet'!$AE$3</f>
        <v>0</v>
      </c>
      <c r="J30" s="88">
        <f>'Cover Sheet'!$AG$3</f>
        <v>0</v>
      </c>
      <c r="K30" s="88">
        <f>'Cover Sheet'!$AI$3</f>
        <v>0</v>
      </c>
      <c r="L30" s="88">
        <f>'Cover Sheet'!$AK$3</f>
        <v>0</v>
      </c>
      <c r="M30" s="88">
        <f>'Cover Sheet'!$AC$2</f>
        <v>2014</v>
      </c>
      <c r="N30" s="88">
        <f>'Cover Sheet'!$AE$2</f>
        <v>0</v>
      </c>
      <c r="O30" s="88">
        <f>'Cover Sheet'!$AG$2</f>
        <v>0</v>
      </c>
      <c r="P30" s="88">
        <f>'Cover Sheet'!$AI$2</f>
        <v>0</v>
      </c>
      <c r="Q30" s="88">
        <f>'Cover Sheet'!$AK$2</f>
        <v>0</v>
      </c>
      <c r="R30" s="88" t="str">
        <f>'Cover Sheet'!$AC$5</f>
        <v>Spandana</v>
      </c>
      <c r="S30" s="88" t="str">
        <f>'Cover Sheet'!$AC$6</f>
        <v>4th</v>
      </c>
      <c r="T30" s="88" t="str">
        <f>'Cover Sheet'!$AC$7</f>
        <v>2nd YOI</v>
      </c>
      <c r="U30" s="88" t="str">
        <f>'Cover Sheet'!$AC$8</f>
        <v>Private School 500 - 1000</v>
      </c>
      <c r="V30" s="88">
        <f>'Cover Sheet'!$AC$9</f>
        <v>180</v>
      </c>
      <c r="W30" s="88">
        <f>IF('Cover Sheet'!$AC$10="","",'Cover Sheet'!$AC$10)</f>
        <v>4</v>
      </c>
      <c r="X30" s="219" t="str">
        <f>IF('Cover Sheet'!$Y33="","",'Cover Sheet'!$Y33)</f>
        <v/>
      </c>
      <c r="Y30" s="219" t="str">
        <f>IF('Cover Sheet'!$Z33="","",'Cover Sheet'!$Z33)</f>
        <v/>
      </c>
      <c r="Z30" s="88">
        <f>'Cover Sheet'!$AC$11</f>
        <v>5</v>
      </c>
      <c r="AA30" s="88" t="str">
        <f>IF('Cover Sheet'!$AC$12="", "", 'Cover Sheet'!$AC$12)</f>
        <v>Hyderabad</v>
      </c>
      <c r="AB30" s="88">
        <f>IF('Cover Sheet'!$AC$14="","",'Cover Sheet'!$AC$14)</f>
        <v>115555</v>
      </c>
      <c r="AC30" s="88">
        <f>IF('Cover Sheet'!$AC$15="","",'Cover Sheet'!$AC$15)</f>
        <v>115555</v>
      </c>
      <c r="AD30" s="88">
        <f>IF('Cover Sheet'!$AC$17="","",'Cover Sheet'!$AC$17)</f>
        <v>115555</v>
      </c>
      <c r="AE30" s="88" t="str">
        <f>IF('Cover Sheet'!$AC$4="","",'Cover Sheet'!$AC$4)</f>
        <v>apoorva.namdev2014@teachforindia.org</v>
      </c>
      <c r="AF30" s="88" t="str">
        <f>IF('Cover Sheet'!$AC$20="","",'Cover Sheet'!$AC$20)</f>
        <v>spandana.m@teachforindia.org</v>
      </c>
      <c r="AG30" s="88" t="str">
        <f>IF('Cover Sheet'!$AC$19="","",'Cover Sheet'!$AC$19)</f>
        <v>karthik.rapaka@teachforindia.org</v>
      </c>
      <c r="AH30" s="88" t="str">
        <f>IF('Cover Sheet'!B33="", "", 'English Scores- Leveled papers'!B35)</f>
        <v>Muskan Begum</v>
      </c>
      <c r="AI30" s="88" t="str">
        <f>IF('Cover Sheet'!$B33="","",'Cover Sheet'!C33)</f>
        <v>Female</v>
      </c>
      <c r="AJ30" s="88">
        <f>IF('Cover Sheet'!$D33="","",'Cover Sheet'!D33)</f>
        <v>2</v>
      </c>
      <c r="AK30" s="88" t="str">
        <f>IF('Cover Sheet'!E33="","",'Cover Sheet'!E33)</f>
        <v/>
      </c>
      <c r="AL30" s="88" t="str">
        <f>IF('Cover Sheet'!F33="","",'Cover Sheet'!F33)</f>
        <v/>
      </c>
      <c r="AM30" s="88" t="str">
        <f>IF('Cover Sheet'!G33="","",'Cover Sheet'!G33)</f>
        <v/>
      </c>
      <c r="AN30" s="88" t="str">
        <f>IF('Cover Sheet'!H33="","",'Cover Sheet'!H33)</f>
        <v/>
      </c>
      <c r="AO30" s="88" t="str">
        <f>IF('Cover Sheet'!I33="","",'Cover Sheet'!I33)</f>
        <v/>
      </c>
      <c r="AP30" s="88" t="str">
        <f>IF('Cover Sheet'!J33="","",'Cover Sheet'!J33)</f>
        <v/>
      </c>
      <c r="AQ30" s="88" t="str">
        <f>IF('Cover Sheet'!K33="","",'Cover Sheet'!K33)</f>
        <v/>
      </c>
      <c r="AR30" s="88" t="str">
        <f>IF('Cover Sheet'!L33="","",'Cover Sheet'!L33)</f>
        <v/>
      </c>
      <c r="AS30" s="88" t="str">
        <f>IF('Cover Sheet'!M33="","",'Cover Sheet'!M33)</f>
        <v/>
      </c>
      <c r="AT30" s="88" t="str">
        <f>IF('Cover Sheet'!N33="","",'Cover Sheet'!N33)</f>
        <v/>
      </c>
      <c r="AU30" s="88" t="str">
        <f>IF('Cover Sheet'!O33="","",'Cover Sheet'!O33)</f>
        <v/>
      </c>
      <c r="AV30" s="88" t="str">
        <f>IF('Cover Sheet'!P33="","",'Cover Sheet'!P33)</f>
        <v/>
      </c>
      <c r="AW30" s="88" t="str">
        <f>IF('Cover Sheet'!Q33="","",'Cover Sheet'!Q33)</f>
        <v/>
      </c>
      <c r="AX30" s="88" t="str">
        <f>IF('Cover Sheet'!R33="","",'Cover Sheet'!R33)</f>
        <v/>
      </c>
      <c r="AY30" s="88" t="str">
        <f>IF('Cover Sheet'!S33="","",'Cover Sheet'!S33)</f>
        <v/>
      </c>
      <c r="AZ30" s="535" t="str">
        <f>IF('Cover Sheet'!T33="","",'Cover Sheet'!T33)</f>
        <v/>
      </c>
      <c r="BA30" s="535" t="str">
        <f>IF('Cover Sheet'!U33="","",'Cover Sheet'!U33)</f>
        <v/>
      </c>
      <c r="BB30" s="535" t="str">
        <f>IF('Cover Sheet'!V33="","",'Cover Sheet'!V33)</f>
        <v/>
      </c>
      <c r="BC30" s="535" t="str">
        <f>IF('Cover Sheet'!W33="","",'Cover Sheet'!W33)</f>
        <v/>
      </c>
      <c r="BD30" s="535" t="str">
        <f>IF('Cover Sheet'!X33="","",'Cover Sheet'!X33)</f>
        <v/>
      </c>
      <c r="BE30" s="142" t="str">
        <f>'RC Mastery Check+Question type'!I33</f>
        <v/>
      </c>
      <c r="BF30" s="142" t="str">
        <f>'RC Mastery Check+Question type'!J33</f>
        <v/>
      </c>
      <c r="BG30" s="142" t="str">
        <f>'RC Mastery Check+Question type'!K33</f>
        <v/>
      </c>
      <c r="BH30" s="406" t="str">
        <f>IF('RC Mastery Check+Question type'!DR33="", "", 'RC Mastery Check+Question type'!DR33)</f>
        <v/>
      </c>
      <c r="BI30" s="406" t="str">
        <f>IF('RC Mastery Check+Question type'!EJ33="", "", 'RC Mastery Check+Question type'!EJ33)</f>
        <v/>
      </c>
      <c r="BJ30" s="406" t="str">
        <f>IF('RC Mastery Check+Question type'!EZ33="", "", 'RC Mastery Check+Question type'!EZ33)</f>
        <v/>
      </c>
      <c r="BK30" t="str">
        <f>'RF tracking'!C33</f>
        <v/>
      </c>
      <c r="BL30" t="str">
        <f>'RF tracking'!D33</f>
        <v/>
      </c>
      <c r="BM30" t="str">
        <f>'RF tracking'!X33</f>
        <v/>
      </c>
      <c r="BN30" t="str">
        <f>'RF tracking'!Y33</f>
        <v/>
      </c>
      <c r="BO30" s="53" t="str">
        <f>IF('RF tracking'!AQ33="", "", 'RF tracking'!AQ33)</f>
        <v>J</v>
      </c>
      <c r="BP30" s="53" t="str">
        <f>'RC Mastery Check+Question type'!L33</f>
        <v/>
      </c>
      <c r="BQ30" s="53" t="str">
        <f>'RC Mastery Check+Question type'!M33</f>
        <v/>
      </c>
      <c r="BR30" s="53" t="str">
        <f>'RC Mastery Check+Question type'!N33</f>
        <v/>
      </c>
      <c r="BS30" s="53" t="str">
        <f>'RC Mastery Check+Question type'!O33</f>
        <v/>
      </c>
      <c r="BT30" s="53" t="str">
        <f>'RC Mastery Check+Question type'!P33</f>
        <v/>
      </c>
      <c r="BU30" s="53" t="str">
        <f>'RC Mastery Check+Question type'!Q33</f>
        <v/>
      </c>
      <c r="BV30" s="53" t="str">
        <f>'RC Mastery Check+Question type'!R33</f>
        <v/>
      </c>
      <c r="BW30" s="53" t="str">
        <f>'RC Mastery Check+Question type'!S33</f>
        <v/>
      </c>
      <c r="BX30" s="53" t="str">
        <f>'RC Mastery Check+Question type'!T33</f>
        <v/>
      </c>
      <c r="BY30" s="53" t="str">
        <f>'RC Mastery Check+Question type'!U33</f>
        <v/>
      </c>
      <c r="BZ30" s="53" t="str">
        <f>'RC Mastery Check+Question type'!V33</f>
        <v/>
      </c>
      <c r="CA30" s="53" t="str">
        <f>'RC Mastery Check+Question type'!W33</f>
        <v/>
      </c>
      <c r="CB30" s="53" t="str">
        <f>'RC Mastery Check+Question type'!X33</f>
        <v/>
      </c>
      <c r="CC30" s="438" t="str">
        <f>'RC Output Item+Section Type'!CC36</f>
        <v xml:space="preserve"> </v>
      </c>
      <c r="CD30" s="438" t="str">
        <f>'RC Output Item+Section Type'!CD36</f>
        <v xml:space="preserve"> </v>
      </c>
      <c r="CE30" s="438" t="str">
        <f>'RC Output Item+Section Type'!CE36</f>
        <v xml:space="preserve"> </v>
      </c>
      <c r="CF30" s="438" t="str">
        <f>'RC Output Item+Section Type'!CF36</f>
        <v xml:space="preserve"> </v>
      </c>
      <c r="CG30" s="438" t="str">
        <f>'RC Output Item+Section Type'!CG36</f>
        <v xml:space="preserve"> </v>
      </c>
      <c r="CH30" s="438" t="str">
        <f>'RC Output Item+Section Type'!CH36</f>
        <v xml:space="preserve"> </v>
      </c>
      <c r="CI30" s="438" t="str">
        <f>'RC Output Item+Section Type'!CI36</f>
        <v xml:space="preserve"> </v>
      </c>
      <c r="CJ30" s="438" t="str">
        <f>'RC Output Item+Section Type'!CJ36</f>
        <v xml:space="preserve"> </v>
      </c>
      <c r="CK30" s="438" t="str">
        <f>'RC Output Item+Section Type'!CK36</f>
        <v xml:space="preserve"> </v>
      </c>
      <c r="CL30" s="438" t="str">
        <f>'RC Output Item+Section Type'!CL36</f>
        <v xml:space="preserve"> </v>
      </c>
      <c r="CM30" s="438" t="str">
        <f>'RC Output Item+Section Type'!CM36</f>
        <v xml:space="preserve"> </v>
      </c>
      <c r="CN30" s="438" t="str">
        <f>'RC Output Item+Section Type'!CN36</f>
        <v xml:space="preserve"> </v>
      </c>
      <c r="CO30" t="str">
        <f>IF('S&amp;L'!B34="", "", 'S&amp;L'!B34)</f>
        <v/>
      </c>
      <c r="CP30" t="str">
        <f>IF('S&amp;L'!C34="", "", 'S&amp;L'!C34)</f>
        <v/>
      </c>
      <c r="CQ30" t="str">
        <f>IF('S&amp;L'!D34="", "", 'S&amp;L'!D34)</f>
        <v/>
      </c>
      <c r="CR30" t="str">
        <f>IF('S&amp;L'!E34="", "", 'S&amp;L'!E34)</f>
        <v/>
      </c>
      <c r="CS30" t="str">
        <f>IF('S&amp;L'!F34="", "", 'S&amp;L'!F34)</f>
        <v/>
      </c>
      <c r="CT30" t="str">
        <f>IF('S&amp;L'!H34="", "", 'S&amp;L'!H34)</f>
        <v/>
      </c>
      <c r="CU30" t="str">
        <f>IF('S&amp;L'!I34="", "", 'S&amp;L'!I34)</f>
        <v/>
      </c>
      <c r="CV30" t="str">
        <f>IF('S&amp;L'!J34="", "", 'S&amp;L'!J34)</f>
        <v/>
      </c>
      <c r="CW30" t="str">
        <f>IF('S&amp;L'!K34="", "", 'S&amp;L'!K34)</f>
        <v/>
      </c>
      <c r="CX30" t="str">
        <f>IF('S&amp;L'!L34="", "", 'S&amp;L'!L34)</f>
        <v/>
      </c>
      <c r="CY30" t="str">
        <f>IF('S&amp;L'!N34="", "", 'S&amp;L'!N34)</f>
        <v/>
      </c>
      <c r="CZ30" t="str">
        <f>IF('S&amp;L'!O34="", "", 'S&amp;L'!O34)</f>
        <v/>
      </c>
      <c r="DA30" t="str">
        <f>IF('S&amp;L'!P34="", "", 'S&amp;L'!P34)</f>
        <v/>
      </c>
      <c r="DB30" t="str">
        <f>IF('S&amp;L'!Q34="", "", 'S&amp;L'!Q34)</f>
        <v/>
      </c>
      <c r="DC30" t="str">
        <f>IF('S&amp;L'!R34="", "", 'S&amp;L'!R34)</f>
        <v/>
      </c>
      <c r="DD30" s="53" t="str">
        <f>IF('Math Scores'!E37="","",'Math Scores'!E37)</f>
        <v/>
      </c>
      <c r="DE30" s="86" t="str">
        <f>IF('Cover Sheet'!V33="","",'Cover Sheet'!V33)</f>
        <v/>
      </c>
      <c r="DF30" s="86" t="str">
        <f>IF('Math Scores'!IE37="", "", 'Math Scores'!IE37)</f>
        <v/>
      </c>
      <c r="DG30" t="str">
        <f>IF('Math by question type'!C34="", "", 'Math by question type'!C34)</f>
        <v/>
      </c>
      <c r="DH30" s="86" t="str">
        <f>IF('Math by question type'!D34="", "", 'Math by question type'!D34)</f>
        <v/>
      </c>
      <c r="DI30" s="86" t="str">
        <f>IF('Math by question type'!E34="", "", 'Math by question type'!E34)</f>
        <v/>
      </c>
      <c r="DJ30" s="86" t="str">
        <f>IF('Math by question type'!F34="", "", 'Math by question type'!F34)</f>
        <v/>
      </c>
      <c r="DK30" s="86" t="str">
        <f>IF('Math by question type'!G34="", "", 'Math by question type'!G34)</f>
        <v/>
      </c>
      <c r="DL30" s="86" t="str">
        <f>IF('Math by question type'!H34="", "", 'Math by question type'!H34)</f>
        <v/>
      </c>
      <c r="DM30" s="86" t="str">
        <f>IF('Math by question type'!I34="", "", 'Math by question type'!I34)</f>
        <v/>
      </c>
      <c r="DN30" s="86" t="str">
        <f>IF('Math by question type'!J34="", "", 'Math by question type'!J34)</f>
        <v/>
      </c>
      <c r="DO30" s="86" t="str">
        <f>IF('Math by question type'!K34="", "", 'Math by question type'!K34)</f>
        <v/>
      </c>
      <c r="DP30" s="86" t="str">
        <f>IF('Math by question type'!L34="", "", 'Math by question type'!L34)</f>
        <v/>
      </c>
      <c r="DQ30" s="86" t="str">
        <f>IF('Math by question type'!M34="", "", 'Math by question type'!M34)</f>
        <v/>
      </c>
      <c r="DR30" s="86" t="str">
        <f>IF('Math by question type'!N34="", "", 'Math by question type'!N34)</f>
        <v/>
      </c>
      <c r="DS30" s="86" t="str">
        <f>IF('Math by question type'!O34="", "", 'Math by question type'!O34)</f>
        <v/>
      </c>
      <c r="DT30" s="86" t="str">
        <f>IF('Math by question type'!P34="", "", 'Math by question type'!P34)</f>
        <v/>
      </c>
      <c r="DU30" s="86" t="str">
        <f>IF('Math by question type'!Q34="", "", 'Math by question type'!Q34)</f>
        <v/>
      </c>
      <c r="DV30" s="86" t="str">
        <f>IF('Math by question type'!R34&lt;&gt;"",'Math by question type'!R34,'Math by question type'!U34)</f>
        <v/>
      </c>
      <c r="DW30" s="86" t="str">
        <f>IF('Math by question type'!S34&lt;&gt;"",'Math by question type'!S34,'Math by question type'!V34)</f>
        <v/>
      </c>
      <c r="DX30" s="86" t="str">
        <f>IF('Math by question type'!T34&lt;&gt;"",'Math by question type'!T34,'Math by question type'!W34)</f>
        <v/>
      </c>
      <c r="DY30" s="86" t="str">
        <f>IF('Math by question type'!X34&lt;&gt;"",'Math by question type'!X34,'Math by question type'!AA34)</f>
        <v/>
      </c>
      <c r="DZ30" s="86" t="str">
        <f>IF('Math by question type'!Y34&lt;&gt;"",'Math by question type'!Y34,'Math by question type'!AB34)</f>
        <v/>
      </c>
      <c r="EA30" s="86" t="str">
        <f>IF('Math by question type'!Z34&lt;&gt;"",'Math by question type'!Z34,'Math by question type'!AC34)</f>
        <v/>
      </c>
      <c r="EB30" s="86" t="str">
        <f>IF('Math Output by domain'!E34="", "", 'Math Output by domain'!E34)</f>
        <v/>
      </c>
      <c r="EC30" s="86" t="str">
        <f>IF('Math Output by domain'!F34="", "", 'Math Output by domain'!F34)</f>
        <v/>
      </c>
      <c r="ED30" s="86" t="str">
        <f>IF('Math Output by domain'!G34="", "", 'Math Output by domain'!G34)</f>
        <v/>
      </c>
      <c r="EE30" s="86" t="str">
        <f>IF('Math Output by domain'!H34="", "", 'Math Output by domain'!H34)</f>
        <v/>
      </c>
      <c r="EF30" s="86" t="str">
        <f>IF('Math Output by domain'!I34="", "", 'Math Output by domain'!I34)</f>
        <v/>
      </c>
      <c r="EG30" s="86" t="str">
        <f>IF('Math Output by domain'!J34="", "", 'Math Output by domain'!J34)</f>
        <v/>
      </c>
      <c r="EH30" s="86" t="str">
        <f>IF('Math Output by domain'!K34="", "", 'Math Output by domain'!K34)</f>
        <v/>
      </c>
      <c r="EI30" s="86" t="str">
        <f>IF('Math Output by domain'!L34="", "", 'Math Output by domain'!L34)</f>
        <v/>
      </c>
      <c r="EJ30" s="86" t="str">
        <f>IF('Math Output by domain'!M34="", "", 'Math Output by domain'!M34)</f>
        <v/>
      </c>
      <c r="EK30" s="86" t="str">
        <f>IF('Math Output by domain'!N34="", "", 'Math Output by domain'!N34)</f>
        <v/>
      </c>
      <c r="EL30" s="86" t="str">
        <f>IF('Math Output by domain'!O34="", "", 'Math Output by domain'!O34)</f>
        <v/>
      </c>
      <c r="EM30" s="86" t="str">
        <f>IF('Math Output by domain'!P34="", "", 'Math Output by domain'!P34)</f>
        <v/>
      </c>
      <c r="EN30" s="86" t="str">
        <f>IF('Math Output by domain'!Q34="", "", 'Math Output by domain'!Q34)</f>
        <v/>
      </c>
      <c r="EO30" s="86" t="str">
        <f>IF('Math Output by domain'!R34="", "", 'Math Output by domain'!R34)</f>
        <v/>
      </c>
      <c r="EP30" s="86" t="str">
        <f>IF('Math Output by domain'!S34="", "", 'Math Output by domain'!S34)</f>
        <v/>
      </c>
      <c r="EQ30" s="86" t="str">
        <f>IF('Math Output by domain'!T34="", "", 'Math Output by domain'!T34)</f>
        <v/>
      </c>
      <c r="ER30" s="86" t="str">
        <f>IF('Math Output by domain'!U34="", "", 'Math Output by domain'!U34)</f>
        <v/>
      </c>
      <c r="ES30" s="86" t="str">
        <f>IF('Math Output by domain'!V34="", "", 'Math Output by domain'!V34)</f>
        <v/>
      </c>
      <c r="ET30" s="86" t="str">
        <f>IF('Math Output by domain'!W34="", "", 'Math Output by domain'!W34)</f>
        <v/>
      </c>
      <c r="EU30" s="86" t="str">
        <f>IF('Math Output by domain'!X34="", "", 'Math Output by domain'!X34)</f>
        <v/>
      </c>
      <c r="EV30" s="86" t="str">
        <f>IF('Math Output by domain'!Y34="", "", 'Math Output by domain'!Y34)</f>
        <v/>
      </c>
      <c r="EW30" s="86" t="str">
        <f>IF('Math Output by domain'!Z34="", "", 'Math Output by domain'!Z34)</f>
        <v/>
      </c>
      <c r="EX30" s="86" t="str">
        <f>IF('Math Output by domain'!AA34="", "", 'Math Output by domain'!AA34)</f>
        <v/>
      </c>
      <c r="EY30" s="86" t="str">
        <f>IF('Math Output by domain'!AB34="", "", 'Math Output by domain'!AB34)</f>
        <v/>
      </c>
      <c r="EZ30" s="86" t="str">
        <f>IF('Math Output by domain'!AC34="", "", 'Math Output by domain'!AC34)</f>
        <v/>
      </c>
      <c r="FA30" s="86" t="str">
        <f>IF('Math Output by domain'!AD34&lt;&gt;"", 'Math Output by domain'!AD34, 'Math Output by domain'!AH34)</f>
        <v/>
      </c>
      <c r="FB30" s="86" t="str">
        <f>IF('Math Output by domain'!AE34&lt;&gt;"", 'Math Output by domain'!AE34, 'Math Output by domain'!AI34)</f>
        <v/>
      </c>
      <c r="FC30" s="86" t="str">
        <f>IF('Math Output by domain'!AF34&lt;&gt;"", 'Math Output by domain'!AF34, 'Math Output by domain'!AJ34)</f>
        <v/>
      </c>
      <c r="FD30" s="86" t="str">
        <f>IF('Math Output by domain'!AG34="", "", 'Math Output by domain'!AG34)</f>
        <v/>
      </c>
      <c r="FE30" s="86" t="str">
        <f>IF('Math Output by domain'!AK34="", "", 'Math Output by domain'!AK34)</f>
        <v/>
      </c>
      <c r="FF30" s="86" t="str">
        <f>IF('Math Output by domain'!AL34&lt;&gt;"",  'Math Output by domain'!AL34, 'Math Output by domain'!AQ34)</f>
        <v/>
      </c>
      <c r="FG30" s="86" t="str">
        <f>IF('Math Output by domain'!AM34="", "", 'Math Output by domain'!AM34)</f>
        <v/>
      </c>
      <c r="FH30" s="86" t="str">
        <f>IF('Math Output by domain'!AN34&lt;&gt;"",  'Math Output by domain'!AN34, 'Math Output by domain'!AP34)</f>
        <v/>
      </c>
      <c r="FI30" s="86" t="str">
        <f>IF('Math Output by domain'!AO34="", "", 'Math Output by domain'!AO34)</f>
        <v/>
      </c>
    </row>
    <row r="31" spans="1:165" x14ac:dyDescent="0.2">
      <c r="A31" s="88">
        <f>'Cover Sheet'!A34</f>
        <v>30</v>
      </c>
      <c r="B31" s="88" t="str">
        <f>IF('Cover Sheet'!$AC$13="","",'Cover Sheet'!$AC$13)</f>
        <v>HYDABH02</v>
      </c>
      <c r="C31" s="88" t="str">
        <f>'Cover Sheet'!$AC$1</f>
        <v>Apoorva Namdev</v>
      </c>
      <c r="D31" s="88">
        <f>'Cover Sheet'!$AE$1</f>
        <v>0</v>
      </c>
      <c r="E31" s="88">
        <f>'Cover Sheet'!$AG$1</f>
        <v>0</v>
      </c>
      <c r="F31" s="88">
        <f>'Cover Sheet'!$AI$1</f>
        <v>0</v>
      </c>
      <c r="G31" s="88">
        <f>'Cover Sheet'!$AK$1</f>
        <v>0</v>
      </c>
      <c r="H31" s="88">
        <f>'Cover Sheet'!$AC$3</f>
        <v>115555</v>
      </c>
      <c r="I31" s="88">
        <f>'Cover Sheet'!$AE$3</f>
        <v>0</v>
      </c>
      <c r="J31" s="88">
        <f>'Cover Sheet'!$AG$3</f>
        <v>0</v>
      </c>
      <c r="K31" s="88">
        <f>'Cover Sheet'!$AI$3</f>
        <v>0</v>
      </c>
      <c r="L31" s="88">
        <f>'Cover Sheet'!$AK$3</f>
        <v>0</v>
      </c>
      <c r="M31" s="88">
        <f>'Cover Sheet'!$AC$2</f>
        <v>2014</v>
      </c>
      <c r="N31" s="88">
        <f>'Cover Sheet'!$AE$2</f>
        <v>0</v>
      </c>
      <c r="O31" s="88">
        <f>'Cover Sheet'!$AG$2</f>
        <v>0</v>
      </c>
      <c r="P31" s="88">
        <f>'Cover Sheet'!$AI$2</f>
        <v>0</v>
      </c>
      <c r="Q31" s="88">
        <f>'Cover Sheet'!$AK$2</f>
        <v>0</v>
      </c>
      <c r="R31" s="88" t="str">
        <f>'Cover Sheet'!$AC$5</f>
        <v>Spandana</v>
      </c>
      <c r="S31" s="88" t="str">
        <f>'Cover Sheet'!$AC$6</f>
        <v>4th</v>
      </c>
      <c r="T31" s="88" t="str">
        <f>'Cover Sheet'!$AC$7</f>
        <v>2nd YOI</v>
      </c>
      <c r="U31" s="88" t="str">
        <f>'Cover Sheet'!$AC$8</f>
        <v>Private School 500 - 1000</v>
      </c>
      <c r="V31" s="88">
        <f>'Cover Sheet'!$AC$9</f>
        <v>180</v>
      </c>
      <c r="W31" s="88">
        <f>IF('Cover Sheet'!$AC$10="","",'Cover Sheet'!$AC$10)</f>
        <v>4</v>
      </c>
      <c r="X31" s="219" t="str">
        <f>IF('Cover Sheet'!$Y34="","",'Cover Sheet'!$Y34)</f>
        <v/>
      </c>
      <c r="Y31" s="219" t="str">
        <f>IF('Cover Sheet'!$Z34="","",'Cover Sheet'!$Z34)</f>
        <v/>
      </c>
      <c r="Z31" s="88">
        <f>'Cover Sheet'!$AC$11</f>
        <v>5</v>
      </c>
      <c r="AA31" s="88" t="str">
        <f>IF('Cover Sheet'!$AC$12="", "", 'Cover Sheet'!$AC$12)</f>
        <v>Hyderabad</v>
      </c>
      <c r="AB31" s="88">
        <f>IF('Cover Sheet'!$AC$14="","",'Cover Sheet'!$AC$14)</f>
        <v>115555</v>
      </c>
      <c r="AC31" s="88">
        <f>IF('Cover Sheet'!$AC$15="","",'Cover Sheet'!$AC$15)</f>
        <v>115555</v>
      </c>
      <c r="AD31" s="88">
        <f>IF('Cover Sheet'!$AC$17="","",'Cover Sheet'!$AC$17)</f>
        <v>115555</v>
      </c>
      <c r="AE31" s="88" t="str">
        <f>IF('Cover Sheet'!$AC$4="","",'Cover Sheet'!$AC$4)</f>
        <v>apoorva.namdev2014@teachforindia.org</v>
      </c>
      <c r="AF31" s="88" t="str">
        <f>IF('Cover Sheet'!$AC$20="","",'Cover Sheet'!$AC$20)</f>
        <v>spandana.m@teachforindia.org</v>
      </c>
      <c r="AG31" s="88" t="str">
        <f>IF('Cover Sheet'!$AC$19="","",'Cover Sheet'!$AC$19)</f>
        <v>karthik.rapaka@teachforindia.org</v>
      </c>
      <c r="AH31" s="88" t="str">
        <f>IF('Cover Sheet'!B34="", "", 'English Scores- Leveled papers'!B36)</f>
        <v>Insha Khan</v>
      </c>
      <c r="AI31" s="88" t="str">
        <f>IF('Cover Sheet'!$B34="","",'Cover Sheet'!C34)</f>
        <v>Female</v>
      </c>
      <c r="AJ31" s="88">
        <f>IF('Cover Sheet'!$D34="","",'Cover Sheet'!D34)</f>
        <v>2</v>
      </c>
      <c r="AK31" s="88" t="str">
        <f>IF('Cover Sheet'!E34="","",'Cover Sheet'!E34)</f>
        <v/>
      </c>
      <c r="AL31" s="88" t="str">
        <f>IF('Cover Sheet'!F34="","",'Cover Sheet'!F34)</f>
        <v/>
      </c>
      <c r="AM31" s="88" t="str">
        <f>IF('Cover Sheet'!G34="","",'Cover Sheet'!G34)</f>
        <v/>
      </c>
      <c r="AN31" s="88" t="str">
        <f>IF('Cover Sheet'!H34="","",'Cover Sheet'!H34)</f>
        <v/>
      </c>
      <c r="AO31" s="88" t="str">
        <f>IF('Cover Sheet'!I34="","",'Cover Sheet'!I34)</f>
        <v/>
      </c>
      <c r="AP31" s="88" t="str">
        <f>IF('Cover Sheet'!J34="","",'Cover Sheet'!J34)</f>
        <v/>
      </c>
      <c r="AQ31" s="88" t="str">
        <f>IF('Cover Sheet'!K34="","",'Cover Sheet'!K34)</f>
        <v/>
      </c>
      <c r="AR31" s="88" t="str">
        <f>IF('Cover Sheet'!L34="","",'Cover Sheet'!L34)</f>
        <v/>
      </c>
      <c r="AS31" s="88" t="str">
        <f>IF('Cover Sheet'!M34="","",'Cover Sheet'!M34)</f>
        <v/>
      </c>
      <c r="AT31" s="88" t="str">
        <f>IF('Cover Sheet'!N34="","",'Cover Sheet'!N34)</f>
        <v/>
      </c>
      <c r="AU31" s="88" t="str">
        <f>IF('Cover Sheet'!O34="","",'Cover Sheet'!O34)</f>
        <v/>
      </c>
      <c r="AV31" s="88" t="str">
        <f>IF('Cover Sheet'!P34="","",'Cover Sheet'!P34)</f>
        <v/>
      </c>
      <c r="AW31" s="88" t="str">
        <f>IF('Cover Sheet'!Q34="","",'Cover Sheet'!Q34)</f>
        <v/>
      </c>
      <c r="AX31" s="88" t="str">
        <f>IF('Cover Sheet'!R34="","",'Cover Sheet'!R34)</f>
        <v/>
      </c>
      <c r="AY31" s="88" t="str">
        <f>IF('Cover Sheet'!S34="","",'Cover Sheet'!S34)</f>
        <v/>
      </c>
      <c r="AZ31" s="535" t="str">
        <f>IF('Cover Sheet'!T34="","",'Cover Sheet'!T34)</f>
        <v/>
      </c>
      <c r="BA31" s="535" t="str">
        <f>IF('Cover Sheet'!U34="","",'Cover Sheet'!U34)</f>
        <v/>
      </c>
      <c r="BB31" s="535" t="str">
        <f>IF('Cover Sheet'!V34="","",'Cover Sheet'!V34)</f>
        <v/>
      </c>
      <c r="BC31" s="535" t="str">
        <f>IF('Cover Sheet'!W34="","",'Cover Sheet'!W34)</f>
        <v/>
      </c>
      <c r="BD31" s="535" t="str">
        <f>IF('Cover Sheet'!X34="","",'Cover Sheet'!X34)</f>
        <v/>
      </c>
      <c r="BE31" s="142" t="str">
        <f>'RC Mastery Check+Question type'!I34</f>
        <v/>
      </c>
      <c r="BF31" s="142" t="str">
        <f>'RC Mastery Check+Question type'!J34</f>
        <v/>
      </c>
      <c r="BG31" s="142" t="str">
        <f>'RC Mastery Check+Question type'!K34</f>
        <v/>
      </c>
      <c r="BH31" s="406" t="str">
        <f>IF('RC Mastery Check+Question type'!DR34="", "", 'RC Mastery Check+Question type'!DR34)</f>
        <v/>
      </c>
      <c r="BI31" s="406" t="str">
        <f>IF('RC Mastery Check+Question type'!EJ34="", "", 'RC Mastery Check+Question type'!EJ34)</f>
        <v/>
      </c>
      <c r="BJ31" s="406" t="str">
        <f>IF('RC Mastery Check+Question type'!EZ34="", "", 'RC Mastery Check+Question type'!EZ34)</f>
        <v/>
      </c>
      <c r="BK31" t="str">
        <f>'RF tracking'!C34</f>
        <v/>
      </c>
      <c r="BL31" t="str">
        <f>'RF tracking'!D34</f>
        <v/>
      </c>
      <c r="BM31" t="str">
        <f>'RF tracking'!X34</f>
        <v/>
      </c>
      <c r="BN31" t="str">
        <f>'RF tracking'!Y34</f>
        <v/>
      </c>
      <c r="BO31" s="53" t="str">
        <f>IF('RF tracking'!AQ34="", "", 'RF tracking'!AQ34)</f>
        <v>L</v>
      </c>
      <c r="BP31" s="53" t="str">
        <f>'RC Mastery Check+Question type'!L34</f>
        <v/>
      </c>
      <c r="BQ31" s="53" t="str">
        <f>'RC Mastery Check+Question type'!M34</f>
        <v/>
      </c>
      <c r="BR31" s="53" t="str">
        <f>'RC Mastery Check+Question type'!N34</f>
        <v/>
      </c>
      <c r="BS31" s="53" t="str">
        <f>'RC Mastery Check+Question type'!O34</f>
        <v/>
      </c>
      <c r="BT31" s="53" t="str">
        <f>'RC Mastery Check+Question type'!P34</f>
        <v/>
      </c>
      <c r="BU31" s="53" t="str">
        <f>'RC Mastery Check+Question type'!Q34</f>
        <v/>
      </c>
      <c r="BV31" s="53" t="str">
        <f>'RC Mastery Check+Question type'!R34</f>
        <v/>
      </c>
      <c r="BW31" s="53" t="str">
        <f>'RC Mastery Check+Question type'!S34</f>
        <v/>
      </c>
      <c r="BX31" s="53" t="str">
        <f>'RC Mastery Check+Question type'!T34</f>
        <v/>
      </c>
      <c r="BY31" s="53" t="str">
        <f>'RC Mastery Check+Question type'!U34</f>
        <v/>
      </c>
      <c r="BZ31" s="53" t="str">
        <f>'RC Mastery Check+Question type'!V34</f>
        <v/>
      </c>
      <c r="CA31" s="53" t="str">
        <f>'RC Mastery Check+Question type'!W34</f>
        <v/>
      </c>
      <c r="CB31" s="53" t="str">
        <f>'RC Mastery Check+Question type'!X34</f>
        <v/>
      </c>
      <c r="CC31" s="438" t="str">
        <f>'RC Output Item+Section Type'!CC37</f>
        <v xml:space="preserve"> </v>
      </c>
      <c r="CD31" s="438" t="str">
        <f>'RC Output Item+Section Type'!CD37</f>
        <v xml:space="preserve"> </v>
      </c>
      <c r="CE31" s="438" t="str">
        <f>'RC Output Item+Section Type'!CE37</f>
        <v xml:space="preserve"> </v>
      </c>
      <c r="CF31" s="438" t="str">
        <f>'RC Output Item+Section Type'!CF37</f>
        <v xml:space="preserve"> </v>
      </c>
      <c r="CG31" s="438" t="str">
        <f>'RC Output Item+Section Type'!CG37</f>
        <v xml:space="preserve"> </v>
      </c>
      <c r="CH31" s="438" t="str">
        <f>'RC Output Item+Section Type'!CH37</f>
        <v xml:space="preserve"> </v>
      </c>
      <c r="CI31" s="438" t="str">
        <f>'RC Output Item+Section Type'!CI37</f>
        <v xml:space="preserve"> </v>
      </c>
      <c r="CJ31" s="438" t="str">
        <f>'RC Output Item+Section Type'!CJ37</f>
        <v xml:space="preserve"> </v>
      </c>
      <c r="CK31" s="438" t="str">
        <f>'RC Output Item+Section Type'!CK37</f>
        <v xml:space="preserve"> </v>
      </c>
      <c r="CL31" s="438" t="str">
        <f>'RC Output Item+Section Type'!CL37</f>
        <v xml:space="preserve"> </v>
      </c>
      <c r="CM31" s="438" t="str">
        <f>'RC Output Item+Section Type'!CM37</f>
        <v xml:space="preserve"> </v>
      </c>
      <c r="CN31" s="438" t="str">
        <f>'RC Output Item+Section Type'!CN37</f>
        <v xml:space="preserve"> </v>
      </c>
      <c r="CO31">
        <f>IF('S&amp;L'!B35="", "", 'S&amp;L'!B35)</f>
        <v>3</v>
      </c>
      <c r="CP31">
        <f>IF('S&amp;L'!C35="", "", 'S&amp;L'!C35)</f>
        <v>3</v>
      </c>
      <c r="CQ31">
        <f>IF('S&amp;L'!D35="", "", 'S&amp;L'!D35)</f>
        <v>4</v>
      </c>
      <c r="CR31">
        <f>IF('S&amp;L'!E35="", "", 'S&amp;L'!E35)</f>
        <v>4</v>
      </c>
      <c r="CS31" t="str">
        <f>IF('S&amp;L'!F35="", "", 'S&amp;L'!F35)</f>
        <v/>
      </c>
      <c r="CT31" t="str">
        <f>IF('S&amp;L'!H35="", "", 'S&amp;L'!H35)</f>
        <v/>
      </c>
      <c r="CU31" t="str">
        <f>IF('S&amp;L'!I35="", "", 'S&amp;L'!I35)</f>
        <v/>
      </c>
      <c r="CV31" t="str">
        <f>IF('S&amp;L'!J35="", "", 'S&amp;L'!J35)</f>
        <v/>
      </c>
      <c r="CW31" t="str">
        <f>IF('S&amp;L'!K35="", "", 'S&amp;L'!K35)</f>
        <v/>
      </c>
      <c r="CX31" t="str">
        <f>IF('S&amp;L'!L35="", "", 'S&amp;L'!L35)</f>
        <v/>
      </c>
      <c r="CY31" t="str">
        <f>IF('S&amp;L'!N35="", "", 'S&amp;L'!N35)</f>
        <v/>
      </c>
      <c r="CZ31" t="str">
        <f>IF('S&amp;L'!O35="", "", 'S&amp;L'!O35)</f>
        <v/>
      </c>
      <c r="DA31" t="str">
        <f>IF('S&amp;L'!P35="", "", 'S&amp;L'!P35)</f>
        <v/>
      </c>
      <c r="DB31" t="str">
        <f>IF('S&amp;L'!Q35="", "", 'S&amp;L'!Q35)</f>
        <v/>
      </c>
      <c r="DC31" t="str">
        <f>IF('S&amp;L'!R35="", "", 'S&amp;L'!R35)</f>
        <v/>
      </c>
      <c r="DD31" s="53" t="str">
        <f>IF('Math Scores'!E38="","",'Math Scores'!E38)</f>
        <v/>
      </c>
      <c r="DE31" s="86" t="str">
        <f>IF('Cover Sheet'!V34="","",'Cover Sheet'!V34)</f>
        <v/>
      </c>
      <c r="DF31" s="86" t="str">
        <f>IF('Math Scores'!IE38="", "", 'Math Scores'!IE38)</f>
        <v/>
      </c>
      <c r="DG31" t="str">
        <f>IF('Math by question type'!C35="", "", 'Math by question type'!C35)</f>
        <v/>
      </c>
      <c r="DH31" s="86" t="str">
        <f>IF('Math by question type'!D35="", "", 'Math by question type'!D35)</f>
        <v/>
      </c>
      <c r="DI31" s="86" t="str">
        <f>IF('Math by question type'!E35="", "", 'Math by question type'!E35)</f>
        <v/>
      </c>
      <c r="DJ31" s="86" t="str">
        <f>IF('Math by question type'!F35="", "", 'Math by question type'!F35)</f>
        <v/>
      </c>
      <c r="DK31" s="86" t="str">
        <f>IF('Math by question type'!G35="", "", 'Math by question type'!G35)</f>
        <v/>
      </c>
      <c r="DL31" s="86" t="str">
        <f>IF('Math by question type'!H35="", "", 'Math by question type'!H35)</f>
        <v/>
      </c>
      <c r="DM31" s="86" t="str">
        <f>IF('Math by question type'!I35="", "", 'Math by question type'!I35)</f>
        <v/>
      </c>
      <c r="DN31" s="86" t="str">
        <f>IF('Math by question type'!J35="", "", 'Math by question type'!J35)</f>
        <v/>
      </c>
      <c r="DO31" s="86" t="str">
        <f>IF('Math by question type'!K35="", "", 'Math by question type'!K35)</f>
        <v/>
      </c>
      <c r="DP31" s="86" t="str">
        <f>IF('Math by question type'!L35="", "", 'Math by question type'!L35)</f>
        <v/>
      </c>
      <c r="DQ31" s="86" t="str">
        <f>IF('Math by question type'!M35="", "", 'Math by question type'!M35)</f>
        <v/>
      </c>
      <c r="DR31" s="86" t="str">
        <f>IF('Math by question type'!N35="", "", 'Math by question type'!N35)</f>
        <v/>
      </c>
      <c r="DS31" s="86" t="str">
        <f>IF('Math by question type'!O35="", "", 'Math by question type'!O35)</f>
        <v/>
      </c>
      <c r="DT31" s="86" t="str">
        <f>IF('Math by question type'!P35="", "", 'Math by question type'!P35)</f>
        <v/>
      </c>
      <c r="DU31" s="86" t="str">
        <f>IF('Math by question type'!Q35="", "", 'Math by question type'!Q35)</f>
        <v/>
      </c>
      <c r="DV31" s="86" t="str">
        <f>IF('Math by question type'!R35&lt;&gt;"",'Math by question type'!R35,'Math by question type'!U35)</f>
        <v/>
      </c>
      <c r="DW31" s="86" t="str">
        <f>IF('Math by question type'!S35&lt;&gt;"",'Math by question type'!S35,'Math by question type'!V35)</f>
        <v/>
      </c>
      <c r="DX31" s="86" t="str">
        <f>IF('Math by question type'!T35&lt;&gt;"",'Math by question type'!T35,'Math by question type'!W35)</f>
        <v/>
      </c>
      <c r="DY31" s="86" t="str">
        <f>IF('Math by question type'!X35&lt;&gt;"",'Math by question type'!X35,'Math by question type'!AA35)</f>
        <v/>
      </c>
      <c r="DZ31" s="86" t="str">
        <f>IF('Math by question type'!Y35&lt;&gt;"",'Math by question type'!Y35,'Math by question type'!AB35)</f>
        <v/>
      </c>
      <c r="EA31" s="86" t="str">
        <f>IF('Math by question type'!Z35&lt;&gt;"",'Math by question type'!Z35,'Math by question type'!AC35)</f>
        <v/>
      </c>
      <c r="EB31" s="86" t="str">
        <f>IF('Math Output by domain'!E35="", "", 'Math Output by domain'!E35)</f>
        <v/>
      </c>
      <c r="EC31" s="86" t="str">
        <f>IF('Math Output by domain'!F35="", "", 'Math Output by domain'!F35)</f>
        <v/>
      </c>
      <c r="ED31" s="86" t="str">
        <f>IF('Math Output by domain'!G35="", "", 'Math Output by domain'!G35)</f>
        <v/>
      </c>
      <c r="EE31" s="86" t="str">
        <f>IF('Math Output by domain'!H35="", "", 'Math Output by domain'!H35)</f>
        <v/>
      </c>
      <c r="EF31" s="86" t="str">
        <f>IF('Math Output by domain'!I35="", "", 'Math Output by domain'!I35)</f>
        <v/>
      </c>
      <c r="EG31" s="86" t="str">
        <f>IF('Math Output by domain'!J35="", "", 'Math Output by domain'!J35)</f>
        <v/>
      </c>
      <c r="EH31" s="86" t="str">
        <f>IF('Math Output by domain'!K35="", "", 'Math Output by domain'!K35)</f>
        <v/>
      </c>
      <c r="EI31" s="86" t="str">
        <f>IF('Math Output by domain'!L35="", "", 'Math Output by domain'!L35)</f>
        <v/>
      </c>
      <c r="EJ31" s="86" t="str">
        <f>IF('Math Output by domain'!M35="", "", 'Math Output by domain'!M35)</f>
        <v/>
      </c>
      <c r="EK31" s="86" t="str">
        <f>IF('Math Output by domain'!N35="", "", 'Math Output by domain'!N35)</f>
        <v/>
      </c>
      <c r="EL31" s="86" t="str">
        <f>IF('Math Output by domain'!O35="", "", 'Math Output by domain'!O35)</f>
        <v/>
      </c>
      <c r="EM31" s="86" t="str">
        <f>IF('Math Output by domain'!P35="", "", 'Math Output by domain'!P35)</f>
        <v/>
      </c>
      <c r="EN31" s="86" t="str">
        <f>IF('Math Output by domain'!Q35="", "", 'Math Output by domain'!Q35)</f>
        <v/>
      </c>
      <c r="EO31" s="86" t="str">
        <f>IF('Math Output by domain'!R35="", "", 'Math Output by domain'!R35)</f>
        <v/>
      </c>
      <c r="EP31" s="86" t="str">
        <f>IF('Math Output by domain'!S35="", "", 'Math Output by domain'!S35)</f>
        <v/>
      </c>
      <c r="EQ31" s="86" t="str">
        <f>IF('Math Output by domain'!T35="", "", 'Math Output by domain'!T35)</f>
        <v/>
      </c>
      <c r="ER31" s="86" t="str">
        <f>IF('Math Output by domain'!U35="", "", 'Math Output by domain'!U35)</f>
        <v/>
      </c>
      <c r="ES31" s="86" t="str">
        <f>IF('Math Output by domain'!V35="", "", 'Math Output by domain'!V35)</f>
        <v/>
      </c>
      <c r="ET31" s="86" t="str">
        <f>IF('Math Output by domain'!W35="", "", 'Math Output by domain'!W35)</f>
        <v/>
      </c>
      <c r="EU31" s="86" t="str">
        <f>IF('Math Output by domain'!X35="", "", 'Math Output by domain'!X35)</f>
        <v/>
      </c>
      <c r="EV31" s="86" t="str">
        <f>IF('Math Output by domain'!Y35="", "", 'Math Output by domain'!Y35)</f>
        <v/>
      </c>
      <c r="EW31" s="86" t="str">
        <f>IF('Math Output by domain'!Z35="", "", 'Math Output by domain'!Z35)</f>
        <v/>
      </c>
      <c r="EX31" s="86" t="str">
        <f>IF('Math Output by domain'!AA35="", "", 'Math Output by domain'!AA35)</f>
        <v/>
      </c>
      <c r="EY31" s="86" t="str">
        <f>IF('Math Output by domain'!AB35="", "", 'Math Output by domain'!AB35)</f>
        <v/>
      </c>
      <c r="EZ31" s="86" t="str">
        <f>IF('Math Output by domain'!AC35="", "", 'Math Output by domain'!AC35)</f>
        <v/>
      </c>
      <c r="FA31" s="86" t="str">
        <f>IF('Math Output by domain'!AD35&lt;&gt;"", 'Math Output by domain'!AD35, 'Math Output by domain'!AH35)</f>
        <v/>
      </c>
      <c r="FB31" s="86" t="str">
        <f>IF('Math Output by domain'!AE35&lt;&gt;"", 'Math Output by domain'!AE35, 'Math Output by domain'!AI35)</f>
        <v/>
      </c>
      <c r="FC31" s="86" t="str">
        <f>IF('Math Output by domain'!AF35&lt;&gt;"", 'Math Output by domain'!AF35, 'Math Output by domain'!AJ35)</f>
        <v/>
      </c>
      <c r="FD31" s="86" t="str">
        <f>IF('Math Output by domain'!AG35="", "", 'Math Output by domain'!AG35)</f>
        <v/>
      </c>
      <c r="FE31" s="86" t="str">
        <f>IF('Math Output by domain'!AK35="", "", 'Math Output by domain'!AK35)</f>
        <v/>
      </c>
      <c r="FF31" s="86" t="str">
        <f>IF('Math Output by domain'!AL35&lt;&gt;"",  'Math Output by domain'!AL35, 'Math Output by domain'!AQ35)</f>
        <v/>
      </c>
      <c r="FG31" s="86" t="str">
        <f>IF('Math Output by domain'!AM35="", "", 'Math Output by domain'!AM35)</f>
        <v/>
      </c>
      <c r="FH31" s="86" t="str">
        <f>IF('Math Output by domain'!AN35&lt;&gt;"",  'Math Output by domain'!AN35, 'Math Output by domain'!AP35)</f>
        <v/>
      </c>
      <c r="FI31" s="86" t="str">
        <f>IF('Math Output by domain'!AO35="", "", 'Math Output by domain'!AO35)</f>
        <v/>
      </c>
    </row>
    <row r="32" spans="1:165" x14ac:dyDescent="0.2">
      <c r="A32" s="88">
        <f>'Cover Sheet'!A35</f>
        <v>31</v>
      </c>
      <c r="B32" s="88" t="str">
        <f>IF('Cover Sheet'!$AC$13="","",'Cover Sheet'!$AC$13)</f>
        <v>HYDABH02</v>
      </c>
      <c r="C32" s="88" t="str">
        <f>'Cover Sheet'!$AC$1</f>
        <v>Apoorva Namdev</v>
      </c>
      <c r="D32" s="88">
        <f>'Cover Sheet'!$AE$1</f>
        <v>0</v>
      </c>
      <c r="E32" s="88">
        <f>'Cover Sheet'!$AG$1</f>
        <v>0</v>
      </c>
      <c r="F32" s="88">
        <f>'Cover Sheet'!$AI$1</f>
        <v>0</v>
      </c>
      <c r="G32" s="88">
        <f>'Cover Sheet'!$AK$1</f>
        <v>0</v>
      </c>
      <c r="H32" s="88">
        <f>'Cover Sheet'!$AC$3</f>
        <v>115555</v>
      </c>
      <c r="I32" s="88">
        <f>'Cover Sheet'!$AE$3</f>
        <v>0</v>
      </c>
      <c r="J32" s="88">
        <f>'Cover Sheet'!$AG$3</f>
        <v>0</v>
      </c>
      <c r="K32" s="88">
        <f>'Cover Sheet'!$AI$3</f>
        <v>0</v>
      </c>
      <c r="L32" s="88">
        <f>'Cover Sheet'!$AK$3</f>
        <v>0</v>
      </c>
      <c r="M32" s="88">
        <f>'Cover Sheet'!$AC$2</f>
        <v>2014</v>
      </c>
      <c r="N32" s="88">
        <f>'Cover Sheet'!$AE$2</f>
        <v>0</v>
      </c>
      <c r="O32" s="88">
        <f>'Cover Sheet'!$AG$2</f>
        <v>0</v>
      </c>
      <c r="P32" s="88">
        <f>'Cover Sheet'!$AI$2</f>
        <v>0</v>
      </c>
      <c r="Q32" s="88">
        <f>'Cover Sheet'!$AK$2</f>
        <v>0</v>
      </c>
      <c r="R32" s="88" t="str">
        <f>'Cover Sheet'!$AC$5</f>
        <v>Spandana</v>
      </c>
      <c r="S32" s="88" t="str">
        <f>'Cover Sheet'!$AC$6</f>
        <v>4th</v>
      </c>
      <c r="T32" s="88" t="str">
        <f>'Cover Sheet'!$AC$7</f>
        <v>2nd YOI</v>
      </c>
      <c r="U32" s="88" t="str">
        <f>'Cover Sheet'!$AC$8</f>
        <v>Private School 500 - 1000</v>
      </c>
      <c r="V32" s="88">
        <f>'Cover Sheet'!$AC$9</f>
        <v>180</v>
      </c>
      <c r="W32" s="88">
        <f>IF('Cover Sheet'!$AC$10="","",'Cover Sheet'!$AC$10)</f>
        <v>4</v>
      </c>
      <c r="X32" s="219" t="str">
        <f>IF('Cover Sheet'!$Y35="","",'Cover Sheet'!$Y35)</f>
        <v/>
      </c>
      <c r="Y32" s="219" t="str">
        <f>IF('Cover Sheet'!$Z35="","",'Cover Sheet'!$Z35)</f>
        <v/>
      </c>
      <c r="Z32" s="88">
        <f>'Cover Sheet'!$AC$11</f>
        <v>5</v>
      </c>
      <c r="AA32" s="88" t="str">
        <f>IF('Cover Sheet'!$AC$12="", "", 'Cover Sheet'!$AC$12)</f>
        <v>Hyderabad</v>
      </c>
      <c r="AB32" s="88">
        <f>IF('Cover Sheet'!$AC$14="","",'Cover Sheet'!$AC$14)</f>
        <v>115555</v>
      </c>
      <c r="AC32" s="88">
        <f>IF('Cover Sheet'!$AC$15="","",'Cover Sheet'!$AC$15)</f>
        <v>115555</v>
      </c>
      <c r="AD32" s="88">
        <f>IF('Cover Sheet'!$AC$17="","",'Cover Sheet'!$AC$17)</f>
        <v>115555</v>
      </c>
      <c r="AE32" s="88" t="str">
        <f>IF('Cover Sheet'!$AC$4="","",'Cover Sheet'!$AC$4)</f>
        <v>apoorva.namdev2014@teachforindia.org</v>
      </c>
      <c r="AF32" s="88" t="str">
        <f>IF('Cover Sheet'!$AC$20="","",'Cover Sheet'!$AC$20)</f>
        <v>spandana.m@teachforindia.org</v>
      </c>
      <c r="AG32" s="88" t="str">
        <f>IF('Cover Sheet'!$AC$19="","",'Cover Sheet'!$AC$19)</f>
        <v>karthik.rapaka@teachforindia.org</v>
      </c>
      <c r="AH32" s="88" t="str">
        <f>IF('Cover Sheet'!B35="", "", 'English Scores- Leveled papers'!B37)</f>
        <v>Bhoomi</v>
      </c>
      <c r="AI32" s="88" t="str">
        <f>IF('Cover Sheet'!$B35="","",'Cover Sheet'!C35)</f>
        <v>Female</v>
      </c>
      <c r="AJ32" s="88">
        <f>IF('Cover Sheet'!$D35="","",'Cover Sheet'!D35)</f>
        <v>2</v>
      </c>
      <c r="AK32" s="88" t="str">
        <f>IF('Cover Sheet'!E35="","",'Cover Sheet'!E35)</f>
        <v/>
      </c>
      <c r="AL32" s="88" t="str">
        <f>IF('Cover Sheet'!F35="","",'Cover Sheet'!F35)</f>
        <v/>
      </c>
      <c r="AM32" s="88" t="str">
        <f>IF('Cover Sheet'!G35="","",'Cover Sheet'!G35)</f>
        <v/>
      </c>
      <c r="AN32" s="88" t="str">
        <f>IF('Cover Sheet'!H35="","",'Cover Sheet'!H35)</f>
        <v/>
      </c>
      <c r="AO32" s="88" t="str">
        <f>IF('Cover Sheet'!I35="","",'Cover Sheet'!I35)</f>
        <v/>
      </c>
      <c r="AP32" s="88" t="str">
        <f>IF('Cover Sheet'!J35="","",'Cover Sheet'!J35)</f>
        <v/>
      </c>
      <c r="AQ32" s="88" t="str">
        <f>IF('Cover Sheet'!K35="","",'Cover Sheet'!K35)</f>
        <v/>
      </c>
      <c r="AR32" s="88" t="str">
        <f>IF('Cover Sheet'!L35="","",'Cover Sheet'!L35)</f>
        <v/>
      </c>
      <c r="AS32" s="88" t="str">
        <f>IF('Cover Sheet'!M35="","",'Cover Sheet'!M35)</f>
        <v/>
      </c>
      <c r="AT32" s="88" t="str">
        <f>IF('Cover Sheet'!N35="","",'Cover Sheet'!N35)</f>
        <v/>
      </c>
      <c r="AU32" s="88" t="str">
        <f>IF('Cover Sheet'!O35="","",'Cover Sheet'!O35)</f>
        <v/>
      </c>
      <c r="AV32" s="88" t="str">
        <f>IF('Cover Sheet'!P35="","",'Cover Sheet'!P35)</f>
        <v/>
      </c>
      <c r="AW32" s="88" t="str">
        <f>IF('Cover Sheet'!Q35="","",'Cover Sheet'!Q35)</f>
        <v/>
      </c>
      <c r="AX32" s="88" t="str">
        <f>IF('Cover Sheet'!R35="","",'Cover Sheet'!R35)</f>
        <v/>
      </c>
      <c r="AY32" s="88" t="str">
        <f>IF('Cover Sheet'!S35="","",'Cover Sheet'!S35)</f>
        <v/>
      </c>
      <c r="AZ32" s="535" t="str">
        <f>IF('Cover Sheet'!T35="","",'Cover Sheet'!T35)</f>
        <v/>
      </c>
      <c r="BA32" s="535" t="str">
        <f>IF('Cover Sheet'!U35="","",'Cover Sheet'!U35)</f>
        <v/>
      </c>
      <c r="BB32" s="535" t="str">
        <f>IF('Cover Sheet'!V35="","",'Cover Sheet'!V35)</f>
        <v/>
      </c>
      <c r="BC32" s="535" t="str">
        <f>IF('Cover Sheet'!W35="","",'Cover Sheet'!W35)</f>
        <v/>
      </c>
      <c r="BD32" s="535" t="str">
        <f>IF('Cover Sheet'!X35="","",'Cover Sheet'!X35)</f>
        <v/>
      </c>
      <c r="BE32" s="142" t="str">
        <f>'RC Mastery Check+Question type'!I35</f>
        <v/>
      </c>
      <c r="BF32" s="142" t="str">
        <f>'RC Mastery Check+Question type'!J35</f>
        <v/>
      </c>
      <c r="BG32" s="142" t="str">
        <f>'RC Mastery Check+Question type'!K35</f>
        <v/>
      </c>
      <c r="BH32" s="406" t="str">
        <f>IF('RC Mastery Check+Question type'!DR35="", "", 'RC Mastery Check+Question type'!DR35)</f>
        <v/>
      </c>
      <c r="BI32" s="406" t="str">
        <f>IF('RC Mastery Check+Question type'!EJ35="", "", 'RC Mastery Check+Question type'!EJ35)</f>
        <v/>
      </c>
      <c r="BJ32" s="406" t="str">
        <f>IF('RC Mastery Check+Question type'!EZ35="", "", 'RC Mastery Check+Question type'!EZ35)</f>
        <v/>
      </c>
      <c r="BK32" t="str">
        <f>'RF tracking'!C35</f>
        <v/>
      </c>
      <c r="BL32" t="str">
        <f>'RF tracking'!D35</f>
        <v/>
      </c>
      <c r="BM32" t="str">
        <f>'RF tracking'!X35</f>
        <v/>
      </c>
      <c r="BN32" t="str">
        <f>'RF tracking'!Y35</f>
        <v/>
      </c>
      <c r="BO32" s="53" t="str">
        <f>IF('RF tracking'!AQ35="", "", 'RF tracking'!AQ35)</f>
        <v>P</v>
      </c>
      <c r="BP32" s="53" t="str">
        <f>'RC Mastery Check+Question type'!L35</f>
        <v/>
      </c>
      <c r="BQ32" s="53" t="str">
        <f>'RC Mastery Check+Question type'!M35</f>
        <v/>
      </c>
      <c r="BR32" s="53" t="str">
        <f>'RC Mastery Check+Question type'!N35</f>
        <v/>
      </c>
      <c r="BS32" s="53" t="str">
        <f>'RC Mastery Check+Question type'!O35</f>
        <v/>
      </c>
      <c r="BT32" s="53" t="str">
        <f>'RC Mastery Check+Question type'!P35</f>
        <v/>
      </c>
      <c r="BU32" s="53" t="str">
        <f>'RC Mastery Check+Question type'!Q35</f>
        <v/>
      </c>
      <c r="BV32" s="53" t="str">
        <f>'RC Mastery Check+Question type'!R35</f>
        <v/>
      </c>
      <c r="BW32" s="53" t="str">
        <f>'RC Mastery Check+Question type'!S35</f>
        <v/>
      </c>
      <c r="BX32" s="53" t="str">
        <f>'RC Mastery Check+Question type'!T35</f>
        <v/>
      </c>
      <c r="BY32" s="53" t="str">
        <f>'RC Mastery Check+Question type'!U35</f>
        <v/>
      </c>
      <c r="BZ32" s="53" t="str">
        <f>'RC Mastery Check+Question type'!V35</f>
        <v/>
      </c>
      <c r="CA32" s="53" t="str">
        <f>'RC Mastery Check+Question type'!W35</f>
        <v/>
      </c>
      <c r="CB32" s="53" t="str">
        <f>'RC Mastery Check+Question type'!X35</f>
        <v/>
      </c>
      <c r="CC32" s="438" t="str">
        <f>'RC Output Item+Section Type'!CC38</f>
        <v xml:space="preserve"> </v>
      </c>
      <c r="CD32" s="438" t="str">
        <f>'RC Output Item+Section Type'!CD38</f>
        <v xml:space="preserve"> </v>
      </c>
      <c r="CE32" s="438" t="str">
        <f>'RC Output Item+Section Type'!CE38</f>
        <v xml:space="preserve"> </v>
      </c>
      <c r="CF32" s="438" t="str">
        <f>'RC Output Item+Section Type'!CF38</f>
        <v xml:space="preserve"> </v>
      </c>
      <c r="CG32" s="438" t="str">
        <f>'RC Output Item+Section Type'!CG38</f>
        <v xml:space="preserve"> </v>
      </c>
      <c r="CH32" s="438" t="str">
        <f>'RC Output Item+Section Type'!CH38</f>
        <v xml:space="preserve"> </v>
      </c>
      <c r="CI32" s="438" t="str">
        <f>'RC Output Item+Section Type'!CI38</f>
        <v xml:space="preserve"> </v>
      </c>
      <c r="CJ32" s="438" t="str">
        <f>'RC Output Item+Section Type'!CJ38</f>
        <v xml:space="preserve"> </v>
      </c>
      <c r="CK32" s="438" t="str">
        <f>'RC Output Item+Section Type'!CK38</f>
        <v xml:space="preserve"> </v>
      </c>
      <c r="CL32" s="438" t="str">
        <f>'RC Output Item+Section Type'!CL38</f>
        <v xml:space="preserve"> </v>
      </c>
      <c r="CM32" s="438" t="str">
        <f>'RC Output Item+Section Type'!CM38</f>
        <v xml:space="preserve"> </v>
      </c>
      <c r="CN32" s="438" t="str">
        <f>'RC Output Item+Section Type'!CN38</f>
        <v xml:space="preserve"> </v>
      </c>
      <c r="CO32" t="str">
        <f>IF('S&amp;L'!B36="", "", 'S&amp;L'!B36)</f>
        <v/>
      </c>
      <c r="CP32" t="str">
        <f>IF('S&amp;L'!C36="", "", 'S&amp;L'!C36)</f>
        <v/>
      </c>
      <c r="CQ32" t="str">
        <f>IF('S&amp;L'!D36="", "", 'S&amp;L'!D36)</f>
        <v/>
      </c>
      <c r="CR32" t="str">
        <f>IF('S&amp;L'!E36="", "", 'S&amp;L'!E36)</f>
        <v/>
      </c>
      <c r="CS32" t="str">
        <f>IF('S&amp;L'!F36="", "", 'S&amp;L'!F36)</f>
        <v/>
      </c>
      <c r="CT32" t="str">
        <f>IF('S&amp;L'!H36="", "", 'S&amp;L'!H36)</f>
        <v/>
      </c>
      <c r="CU32" t="str">
        <f>IF('S&amp;L'!I36="", "", 'S&amp;L'!I36)</f>
        <v/>
      </c>
      <c r="CV32" t="str">
        <f>IF('S&amp;L'!J36="", "", 'S&amp;L'!J36)</f>
        <v/>
      </c>
      <c r="CW32" t="str">
        <f>IF('S&amp;L'!K36="", "", 'S&amp;L'!K36)</f>
        <v/>
      </c>
      <c r="CX32" t="str">
        <f>IF('S&amp;L'!L36="", "", 'S&amp;L'!L36)</f>
        <v/>
      </c>
      <c r="CY32" t="str">
        <f>IF('S&amp;L'!N36="", "", 'S&amp;L'!N36)</f>
        <v/>
      </c>
      <c r="CZ32" t="str">
        <f>IF('S&amp;L'!O36="", "", 'S&amp;L'!O36)</f>
        <v/>
      </c>
      <c r="DA32" t="str">
        <f>IF('S&amp;L'!P36="", "", 'S&amp;L'!P36)</f>
        <v/>
      </c>
      <c r="DB32" t="str">
        <f>IF('S&amp;L'!Q36="", "", 'S&amp;L'!Q36)</f>
        <v/>
      </c>
      <c r="DC32" t="str">
        <f>IF('S&amp;L'!R36="", "", 'S&amp;L'!R36)</f>
        <v/>
      </c>
      <c r="DD32" s="53" t="str">
        <f>IF('Math Scores'!E39="","",'Math Scores'!E39)</f>
        <v/>
      </c>
      <c r="DE32" s="86" t="str">
        <f>IF('Cover Sheet'!V35="","",'Cover Sheet'!V35)</f>
        <v/>
      </c>
      <c r="DF32" s="86" t="str">
        <f>IF('Math Scores'!IE39="", "", 'Math Scores'!IE39)</f>
        <v/>
      </c>
      <c r="DG32" t="str">
        <f>IF('Math by question type'!C36="", "", 'Math by question type'!C36)</f>
        <v/>
      </c>
      <c r="DH32" s="86" t="str">
        <f>IF('Math by question type'!D36="", "", 'Math by question type'!D36)</f>
        <v/>
      </c>
      <c r="DI32" s="86" t="str">
        <f>IF('Math by question type'!E36="", "", 'Math by question type'!E36)</f>
        <v/>
      </c>
      <c r="DJ32" s="86" t="str">
        <f>IF('Math by question type'!F36="", "", 'Math by question type'!F36)</f>
        <v/>
      </c>
      <c r="DK32" s="86" t="str">
        <f>IF('Math by question type'!G36="", "", 'Math by question type'!G36)</f>
        <v/>
      </c>
      <c r="DL32" s="86" t="str">
        <f>IF('Math by question type'!H36="", "", 'Math by question type'!H36)</f>
        <v/>
      </c>
      <c r="DM32" s="86" t="str">
        <f>IF('Math by question type'!I36="", "", 'Math by question type'!I36)</f>
        <v/>
      </c>
      <c r="DN32" s="86" t="str">
        <f>IF('Math by question type'!J36="", "", 'Math by question type'!J36)</f>
        <v/>
      </c>
      <c r="DO32" s="86" t="str">
        <f>IF('Math by question type'!K36="", "", 'Math by question type'!K36)</f>
        <v/>
      </c>
      <c r="DP32" s="86" t="str">
        <f>IF('Math by question type'!L36="", "", 'Math by question type'!L36)</f>
        <v/>
      </c>
      <c r="DQ32" s="86" t="str">
        <f>IF('Math by question type'!M36="", "", 'Math by question type'!M36)</f>
        <v/>
      </c>
      <c r="DR32" s="86" t="str">
        <f>IF('Math by question type'!N36="", "", 'Math by question type'!N36)</f>
        <v/>
      </c>
      <c r="DS32" s="86" t="str">
        <f>IF('Math by question type'!O36="", "", 'Math by question type'!O36)</f>
        <v/>
      </c>
      <c r="DT32" s="86" t="str">
        <f>IF('Math by question type'!P36="", "", 'Math by question type'!P36)</f>
        <v/>
      </c>
      <c r="DU32" s="86" t="str">
        <f>IF('Math by question type'!Q36="", "", 'Math by question type'!Q36)</f>
        <v/>
      </c>
      <c r="DV32" s="86" t="str">
        <f>IF('Math by question type'!R36&lt;&gt;"",'Math by question type'!R36,'Math by question type'!U36)</f>
        <v/>
      </c>
      <c r="DW32" s="86" t="str">
        <f>IF('Math by question type'!S36&lt;&gt;"",'Math by question type'!S36,'Math by question type'!V36)</f>
        <v/>
      </c>
      <c r="DX32" s="86" t="str">
        <f>IF('Math by question type'!T36&lt;&gt;"",'Math by question type'!T36,'Math by question type'!W36)</f>
        <v/>
      </c>
      <c r="DY32" s="86" t="str">
        <f>IF('Math by question type'!X36&lt;&gt;"",'Math by question type'!X36,'Math by question type'!AA36)</f>
        <v/>
      </c>
      <c r="DZ32" s="86" t="str">
        <f>IF('Math by question type'!Y36&lt;&gt;"",'Math by question type'!Y36,'Math by question type'!AB36)</f>
        <v/>
      </c>
      <c r="EA32" s="86" t="str">
        <f>IF('Math by question type'!Z36&lt;&gt;"",'Math by question type'!Z36,'Math by question type'!AC36)</f>
        <v/>
      </c>
      <c r="EB32" s="86" t="str">
        <f>IF('Math Output by domain'!E36="", "", 'Math Output by domain'!E36)</f>
        <v/>
      </c>
      <c r="EC32" s="86" t="str">
        <f>IF('Math Output by domain'!F36="", "", 'Math Output by domain'!F36)</f>
        <v/>
      </c>
      <c r="ED32" s="86" t="str">
        <f>IF('Math Output by domain'!G36="", "", 'Math Output by domain'!G36)</f>
        <v/>
      </c>
      <c r="EE32" s="86" t="str">
        <f>IF('Math Output by domain'!H36="", "", 'Math Output by domain'!H36)</f>
        <v/>
      </c>
      <c r="EF32" s="86" t="str">
        <f>IF('Math Output by domain'!I36="", "", 'Math Output by domain'!I36)</f>
        <v/>
      </c>
      <c r="EG32" s="86" t="str">
        <f>IF('Math Output by domain'!J36="", "", 'Math Output by domain'!J36)</f>
        <v/>
      </c>
      <c r="EH32" s="86" t="str">
        <f>IF('Math Output by domain'!K36="", "", 'Math Output by domain'!K36)</f>
        <v/>
      </c>
      <c r="EI32" s="86" t="str">
        <f>IF('Math Output by domain'!L36="", "", 'Math Output by domain'!L36)</f>
        <v/>
      </c>
      <c r="EJ32" s="86" t="str">
        <f>IF('Math Output by domain'!M36="", "", 'Math Output by domain'!M36)</f>
        <v/>
      </c>
      <c r="EK32" s="86" t="str">
        <f>IF('Math Output by domain'!N36="", "", 'Math Output by domain'!N36)</f>
        <v/>
      </c>
      <c r="EL32" s="86" t="str">
        <f>IF('Math Output by domain'!O36="", "", 'Math Output by domain'!O36)</f>
        <v/>
      </c>
      <c r="EM32" s="86" t="str">
        <f>IF('Math Output by domain'!P36="", "", 'Math Output by domain'!P36)</f>
        <v/>
      </c>
      <c r="EN32" s="86" t="str">
        <f>IF('Math Output by domain'!Q36="", "", 'Math Output by domain'!Q36)</f>
        <v/>
      </c>
      <c r="EO32" s="86" t="str">
        <f>IF('Math Output by domain'!R36="", "", 'Math Output by domain'!R36)</f>
        <v/>
      </c>
      <c r="EP32" s="86" t="str">
        <f>IF('Math Output by domain'!S36="", "", 'Math Output by domain'!S36)</f>
        <v/>
      </c>
      <c r="EQ32" s="86" t="str">
        <f>IF('Math Output by domain'!T36="", "", 'Math Output by domain'!T36)</f>
        <v/>
      </c>
      <c r="ER32" s="86" t="str">
        <f>IF('Math Output by domain'!U36="", "", 'Math Output by domain'!U36)</f>
        <v/>
      </c>
      <c r="ES32" s="86" t="str">
        <f>IF('Math Output by domain'!V36="", "", 'Math Output by domain'!V36)</f>
        <v/>
      </c>
      <c r="ET32" s="86" t="str">
        <f>IF('Math Output by domain'!W36="", "", 'Math Output by domain'!W36)</f>
        <v/>
      </c>
      <c r="EU32" s="86" t="str">
        <f>IF('Math Output by domain'!X36="", "", 'Math Output by domain'!X36)</f>
        <v/>
      </c>
      <c r="EV32" s="86" t="str">
        <f>IF('Math Output by domain'!Y36="", "", 'Math Output by domain'!Y36)</f>
        <v/>
      </c>
      <c r="EW32" s="86" t="str">
        <f>IF('Math Output by domain'!Z36="", "", 'Math Output by domain'!Z36)</f>
        <v/>
      </c>
      <c r="EX32" s="86" t="str">
        <f>IF('Math Output by domain'!AA36="", "", 'Math Output by domain'!AA36)</f>
        <v/>
      </c>
      <c r="EY32" s="86" t="str">
        <f>IF('Math Output by domain'!AB36="", "", 'Math Output by domain'!AB36)</f>
        <v/>
      </c>
      <c r="EZ32" s="86" t="str">
        <f>IF('Math Output by domain'!AC36="", "", 'Math Output by domain'!AC36)</f>
        <v/>
      </c>
      <c r="FA32" s="86" t="str">
        <f>IF('Math Output by domain'!AD36&lt;&gt;"", 'Math Output by domain'!AD36, 'Math Output by domain'!AH36)</f>
        <v/>
      </c>
      <c r="FB32" s="86" t="str">
        <f>IF('Math Output by domain'!AE36&lt;&gt;"", 'Math Output by domain'!AE36, 'Math Output by domain'!AI36)</f>
        <v/>
      </c>
      <c r="FC32" s="86" t="str">
        <f>IF('Math Output by domain'!AF36&lt;&gt;"", 'Math Output by domain'!AF36, 'Math Output by domain'!AJ36)</f>
        <v/>
      </c>
      <c r="FD32" s="86" t="str">
        <f>IF('Math Output by domain'!AG36="", "", 'Math Output by domain'!AG36)</f>
        <v/>
      </c>
      <c r="FE32" s="86" t="str">
        <f>IF('Math Output by domain'!AK36="", "", 'Math Output by domain'!AK36)</f>
        <v/>
      </c>
      <c r="FF32" s="86" t="str">
        <f>IF('Math Output by domain'!AL36&lt;&gt;"",  'Math Output by domain'!AL36, 'Math Output by domain'!AQ36)</f>
        <v/>
      </c>
      <c r="FG32" s="86" t="str">
        <f>IF('Math Output by domain'!AM36="", "", 'Math Output by domain'!AM36)</f>
        <v/>
      </c>
      <c r="FH32" s="86" t="str">
        <f>IF('Math Output by domain'!AN36&lt;&gt;"",  'Math Output by domain'!AN36, 'Math Output by domain'!AP36)</f>
        <v/>
      </c>
      <c r="FI32" s="86" t="str">
        <f>IF('Math Output by domain'!AO36="", "", 'Math Output by domain'!AO36)</f>
        <v/>
      </c>
    </row>
    <row r="33" spans="1:165" x14ac:dyDescent="0.2">
      <c r="A33" s="88">
        <f>'Cover Sheet'!A36</f>
        <v>32</v>
      </c>
      <c r="B33" s="88" t="str">
        <f>IF('Cover Sheet'!$AC$13="","",'Cover Sheet'!$AC$13)</f>
        <v>HYDABH02</v>
      </c>
      <c r="C33" s="88" t="str">
        <f>'Cover Sheet'!$AC$1</f>
        <v>Apoorva Namdev</v>
      </c>
      <c r="D33" s="88">
        <f>'Cover Sheet'!$AE$1</f>
        <v>0</v>
      </c>
      <c r="E33" s="88">
        <f>'Cover Sheet'!$AG$1</f>
        <v>0</v>
      </c>
      <c r="F33" s="88">
        <f>'Cover Sheet'!$AI$1</f>
        <v>0</v>
      </c>
      <c r="G33" s="88">
        <f>'Cover Sheet'!$AK$1</f>
        <v>0</v>
      </c>
      <c r="H33" s="88">
        <f>'Cover Sheet'!$AC$3</f>
        <v>115555</v>
      </c>
      <c r="I33" s="88">
        <f>'Cover Sheet'!$AE$3</f>
        <v>0</v>
      </c>
      <c r="J33" s="88">
        <f>'Cover Sheet'!$AG$3</f>
        <v>0</v>
      </c>
      <c r="K33" s="88">
        <f>'Cover Sheet'!$AI$3</f>
        <v>0</v>
      </c>
      <c r="L33" s="88">
        <f>'Cover Sheet'!$AK$3</f>
        <v>0</v>
      </c>
      <c r="M33" s="88">
        <f>'Cover Sheet'!$AC$2</f>
        <v>2014</v>
      </c>
      <c r="N33" s="88">
        <f>'Cover Sheet'!$AE$2</f>
        <v>0</v>
      </c>
      <c r="O33" s="88">
        <f>'Cover Sheet'!$AG$2</f>
        <v>0</v>
      </c>
      <c r="P33" s="88">
        <f>'Cover Sheet'!$AI$2</f>
        <v>0</v>
      </c>
      <c r="Q33" s="88">
        <f>'Cover Sheet'!$AK$2</f>
        <v>0</v>
      </c>
      <c r="R33" s="88" t="str">
        <f>'Cover Sheet'!$AC$5</f>
        <v>Spandana</v>
      </c>
      <c r="S33" s="88" t="str">
        <f>'Cover Sheet'!$AC$6</f>
        <v>4th</v>
      </c>
      <c r="T33" s="88" t="str">
        <f>'Cover Sheet'!$AC$7</f>
        <v>2nd YOI</v>
      </c>
      <c r="U33" s="88" t="str">
        <f>'Cover Sheet'!$AC$8</f>
        <v>Private School 500 - 1000</v>
      </c>
      <c r="V33" s="88">
        <f>'Cover Sheet'!$AC$9</f>
        <v>180</v>
      </c>
      <c r="W33" s="88">
        <f>IF('Cover Sheet'!$AC$10="","",'Cover Sheet'!$AC$10)</f>
        <v>4</v>
      </c>
      <c r="X33" s="219" t="str">
        <f>IF('Cover Sheet'!$Y36="","",'Cover Sheet'!$Y36)</f>
        <v/>
      </c>
      <c r="Y33" s="219" t="str">
        <f>IF('Cover Sheet'!$Z36="","",'Cover Sheet'!$Z36)</f>
        <v/>
      </c>
      <c r="Z33" s="88">
        <f>'Cover Sheet'!$AC$11</f>
        <v>5</v>
      </c>
      <c r="AA33" s="88" t="str">
        <f>IF('Cover Sheet'!$AC$12="", "", 'Cover Sheet'!$AC$12)</f>
        <v>Hyderabad</v>
      </c>
      <c r="AB33" s="88">
        <f>IF('Cover Sheet'!$AC$14="","",'Cover Sheet'!$AC$14)</f>
        <v>115555</v>
      </c>
      <c r="AC33" s="88">
        <f>IF('Cover Sheet'!$AC$15="","",'Cover Sheet'!$AC$15)</f>
        <v>115555</v>
      </c>
      <c r="AD33" s="88">
        <f>IF('Cover Sheet'!$AC$17="","",'Cover Sheet'!$AC$17)</f>
        <v>115555</v>
      </c>
      <c r="AE33" s="88" t="str">
        <f>IF('Cover Sheet'!$AC$4="","",'Cover Sheet'!$AC$4)</f>
        <v>apoorva.namdev2014@teachforindia.org</v>
      </c>
      <c r="AF33" s="88" t="str">
        <f>IF('Cover Sheet'!$AC$20="","",'Cover Sheet'!$AC$20)</f>
        <v>spandana.m@teachforindia.org</v>
      </c>
      <c r="AG33" s="88" t="str">
        <f>IF('Cover Sheet'!$AC$19="","",'Cover Sheet'!$AC$19)</f>
        <v>karthik.rapaka@teachforindia.org</v>
      </c>
      <c r="AH33" s="88" t="str">
        <f>IF('Cover Sheet'!B36="", "", 'English Scores- Leveled papers'!B38)</f>
        <v>Abhishek</v>
      </c>
      <c r="AI33" s="88" t="str">
        <f>IF('Cover Sheet'!$B36="","",'Cover Sheet'!C36)</f>
        <v>Male</v>
      </c>
      <c r="AJ33" s="88">
        <f>IF('Cover Sheet'!$D36="","",'Cover Sheet'!D36)</f>
        <v>2</v>
      </c>
      <c r="AK33" s="88" t="str">
        <f>IF('Cover Sheet'!E36="","",'Cover Sheet'!E36)</f>
        <v/>
      </c>
      <c r="AL33" s="88" t="str">
        <f>IF('Cover Sheet'!F36="","",'Cover Sheet'!F36)</f>
        <v/>
      </c>
      <c r="AM33" s="88" t="str">
        <f>IF('Cover Sheet'!G36="","",'Cover Sheet'!G36)</f>
        <v/>
      </c>
      <c r="AN33" s="88" t="str">
        <f>IF('Cover Sheet'!H36="","",'Cover Sheet'!H36)</f>
        <v/>
      </c>
      <c r="AO33" s="88" t="str">
        <f>IF('Cover Sheet'!I36="","",'Cover Sheet'!I36)</f>
        <v/>
      </c>
      <c r="AP33" s="88" t="str">
        <f>IF('Cover Sheet'!J36="","",'Cover Sheet'!J36)</f>
        <v/>
      </c>
      <c r="AQ33" s="88" t="str">
        <f>IF('Cover Sheet'!K36="","",'Cover Sheet'!K36)</f>
        <v/>
      </c>
      <c r="AR33" s="88" t="str">
        <f>IF('Cover Sheet'!L36="","",'Cover Sheet'!L36)</f>
        <v/>
      </c>
      <c r="AS33" s="88" t="str">
        <f>IF('Cover Sheet'!M36="","",'Cover Sheet'!M36)</f>
        <v/>
      </c>
      <c r="AT33" s="88" t="str">
        <f>IF('Cover Sheet'!N36="","",'Cover Sheet'!N36)</f>
        <v/>
      </c>
      <c r="AU33" s="88" t="str">
        <f>IF('Cover Sheet'!O36="","",'Cover Sheet'!O36)</f>
        <v/>
      </c>
      <c r="AV33" s="88" t="str">
        <f>IF('Cover Sheet'!P36="","",'Cover Sheet'!P36)</f>
        <v/>
      </c>
      <c r="AW33" s="88" t="str">
        <f>IF('Cover Sheet'!Q36="","",'Cover Sheet'!Q36)</f>
        <v/>
      </c>
      <c r="AX33" s="88" t="str">
        <f>IF('Cover Sheet'!R36="","",'Cover Sheet'!R36)</f>
        <v/>
      </c>
      <c r="AY33" s="88" t="str">
        <f>IF('Cover Sheet'!S36="","",'Cover Sheet'!S36)</f>
        <v/>
      </c>
      <c r="AZ33" s="535" t="str">
        <f>IF('Cover Sheet'!T36="","",'Cover Sheet'!T36)</f>
        <v/>
      </c>
      <c r="BA33" s="535" t="str">
        <f>IF('Cover Sheet'!U36="","",'Cover Sheet'!U36)</f>
        <v/>
      </c>
      <c r="BB33" s="535" t="str">
        <f>IF('Cover Sheet'!V36="","",'Cover Sheet'!V36)</f>
        <v/>
      </c>
      <c r="BC33" s="535" t="str">
        <f>IF('Cover Sheet'!W36="","",'Cover Sheet'!W36)</f>
        <v/>
      </c>
      <c r="BD33" s="535" t="str">
        <f>IF('Cover Sheet'!X36="","",'Cover Sheet'!X36)</f>
        <v/>
      </c>
      <c r="BE33" s="142" t="str">
        <f>'RC Mastery Check+Question type'!I36</f>
        <v/>
      </c>
      <c r="BF33" s="142" t="str">
        <f>'RC Mastery Check+Question type'!J36</f>
        <v/>
      </c>
      <c r="BG33" s="142" t="str">
        <f>'RC Mastery Check+Question type'!K36</f>
        <v/>
      </c>
      <c r="BH33" s="406" t="str">
        <f>IF('RC Mastery Check+Question type'!DR36="", "", 'RC Mastery Check+Question type'!DR36)</f>
        <v/>
      </c>
      <c r="BI33" s="406" t="str">
        <f>IF('RC Mastery Check+Question type'!EJ36="", "", 'RC Mastery Check+Question type'!EJ36)</f>
        <v/>
      </c>
      <c r="BJ33" s="406" t="str">
        <f>IF('RC Mastery Check+Question type'!EZ36="", "", 'RC Mastery Check+Question type'!EZ36)</f>
        <v/>
      </c>
      <c r="BK33" t="str">
        <f>'RF tracking'!C36</f>
        <v/>
      </c>
      <c r="BL33" t="str">
        <f>'RF tracking'!D36</f>
        <v/>
      </c>
      <c r="BM33" t="str">
        <f>'RF tracking'!X36</f>
        <v/>
      </c>
      <c r="BN33" t="str">
        <f>'RF tracking'!Y36</f>
        <v/>
      </c>
      <c r="BO33" s="53" t="str">
        <f>IF('RF tracking'!AQ36="", "", 'RF tracking'!AQ36)</f>
        <v/>
      </c>
      <c r="BP33" s="53" t="str">
        <f>'RC Mastery Check+Question type'!L36</f>
        <v/>
      </c>
      <c r="BQ33" s="53" t="str">
        <f>'RC Mastery Check+Question type'!M36</f>
        <v/>
      </c>
      <c r="BR33" s="53" t="str">
        <f>'RC Mastery Check+Question type'!N36</f>
        <v/>
      </c>
      <c r="BS33" s="53" t="str">
        <f>'RC Mastery Check+Question type'!O36</f>
        <v/>
      </c>
      <c r="BT33" s="53" t="str">
        <f>'RC Mastery Check+Question type'!P36</f>
        <v/>
      </c>
      <c r="BU33" s="53" t="str">
        <f>'RC Mastery Check+Question type'!Q36</f>
        <v/>
      </c>
      <c r="BV33" s="53" t="str">
        <f>'RC Mastery Check+Question type'!R36</f>
        <v/>
      </c>
      <c r="BW33" s="53" t="str">
        <f>'RC Mastery Check+Question type'!S36</f>
        <v/>
      </c>
      <c r="BX33" s="53" t="str">
        <f>'RC Mastery Check+Question type'!T36</f>
        <v/>
      </c>
      <c r="BY33" s="53" t="str">
        <f>'RC Mastery Check+Question type'!U36</f>
        <v/>
      </c>
      <c r="BZ33" s="53" t="str">
        <f>'RC Mastery Check+Question type'!V36</f>
        <v/>
      </c>
      <c r="CA33" s="53" t="str">
        <f>'RC Mastery Check+Question type'!W36</f>
        <v/>
      </c>
      <c r="CB33" s="53" t="str">
        <f>'RC Mastery Check+Question type'!X36</f>
        <v/>
      </c>
      <c r="CC33" s="438" t="str">
        <f>'RC Output Item+Section Type'!CC39</f>
        <v xml:space="preserve"> </v>
      </c>
      <c r="CD33" s="438" t="str">
        <f>'RC Output Item+Section Type'!CD39</f>
        <v xml:space="preserve"> </v>
      </c>
      <c r="CE33" s="438" t="str">
        <f>'RC Output Item+Section Type'!CE39</f>
        <v xml:space="preserve"> </v>
      </c>
      <c r="CF33" s="438" t="str">
        <f>'RC Output Item+Section Type'!CF39</f>
        <v xml:space="preserve"> </v>
      </c>
      <c r="CG33" s="438" t="str">
        <f>'RC Output Item+Section Type'!CG39</f>
        <v xml:space="preserve"> </v>
      </c>
      <c r="CH33" s="438" t="str">
        <f>'RC Output Item+Section Type'!CH39</f>
        <v xml:space="preserve"> </v>
      </c>
      <c r="CI33" s="438" t="str">
        <f>'RC Output Item+Section Type'!CI39</f>
        <v xml:space="preserve"> </v>
      </c>
      <c r="CJ33" s="438" t="str">
        <f>'RC Output Item+Section Type'!CJ39</f>
        <v xml:space="preserve"> </v>
      </c>
      <c r="CK33" s="438" t="str">
        <f>'RC Output Item+Section Type'!CK39</f>
        <v xml:space="preserve"> </v>
      </c>
      <c r="CL33" s="438" t="str">
        <f>'RC Output Item+Section Type'!CL39</f>
        <v xml:space="preserve"> </v>
      </c>
      <c r="CM33" s="438" t="str">
        <f>'RC Output Item+Section Type'!CM39</f>
        <v xml:space="preserve"> </v>
      </c>
      <c r="CN33" s="438" t="str">
        <f>'RC Output Item+Section Type'!CN39</f>
        <v xml:space="preserve"> </v>
      </c>
      <c r="CO33">
        <f>IF('S&amp;L'!B37="", "", 'S&amp;L'!B37)</f>
        <v>3</v>
      </c>
      <c r="CP33">
        <f>IF('S&amp;L'!C37="", "", 'S&amp;L'!C37)</f>
        <v>3</v>
      </c>
      <c r="CQ33">
        <f>IF('S&amp;L'!D37="", "", 'S&amp;L'!D37)</f>
        <v>3</v>
      </c>
      <c r="CR33">
        <f>IF('S&amp;L'!E37="", "", 'S&amp;L'!E37)</f>
        <v>3</v>
      </c>
      <c r="CS33" t="str">
        <f>IF('S&amp;L'!F37="", "", 'S&amp;L'!F37)</f>
        <v/>
      </c>
      <c r="CT33" t="str">
        <f>IF('S&amp;L'!H37="", "", 'S&amp;L'!H37)</f>
        <v/>
      </c>
      <c r="CU33" t="str">
        <f>IF('S&amp;L'!I37="", "", 'S&amp;L'!I37)</f>
        <v/>
      </c>
      <c r="CV33" t="str">
        <f>IF('S&amp;L'!J37="", "", 'S&amp;L'!J37)</f>
        <v/>
      </c>
      <c r="CW33" t="str">
        <f>IF('S&amp;L'!K37="", "", 'S&amp;L'!K37)</f>
        <v/>
      </c>
      <c r="CX33" t="str">
        <f>IF('S&amp;L'!L37="", "", 'S&amp;L'!L37)</f>
        <v/>
      </c>
      <c r="CY33" t="str">
        <f>IF('S&amp;L'!N37="", "", 'S&amp;L'!N37)</f>
        <v/>
      </c>
      <c r="CZ33" t="str">
        <f>IF('S&amp;L'!O37="", "", 'S&amp;L'!O37)</f>
        <v/>
      </c>
      <c r="DA33" t="str">
        <f>IF('S&amp;L'!P37="", "", 'S&amp;L'!P37)</f>
        <v/>
      </c>
      <c r="DB33" t="str">
        <f>IF('S&amp;L'!Q37="", "", 'S&amp;L'!Q37)</f>
        <v/>
      </c>
      <c r="DC33" t="str">
        <f>IF('S&amp;L'!R37="", "", 'S&amp;L'!R37)</f>
        <v/>
      </c>
      <c r="DD33" s="53" t="str">
        <f>IF('Math Scores'!E40="","",'Math Scores'!E40)</f>
        <v/>
      </c>
      <c r="DE33" s="86" t="str">
        <f>IF('Cover Sheet'!V36="","",'Cover Sheet'!V36)</f>
        <v/>
      </c>
      <c r="DF33" s="86" t="str">
        <f>IF('Math Scores'!IE40="", "", 'Math Scores'!IE40)</f>
        <v/>
      </c>
      <c r="DG33" t="str">
        <f>IF('Math by question type'!C37="", "", 'Math by question type'!C37)</f>
        <v/>
      </c>
      <c r="DH33" s="86" t="str">
        <f>IF('Math by question type'!D37="", "", 'Math by question type'!D37)</f>
        <v/>
      </c>
      <c r="DI33" s="86" t="str">
        <f>IF('Math by question type'!E37="", "", 'Math by question type'!E37)</f>
        <v/>
      </c>
      <c r="DJ33" s="86" t="str">
        <f>IF('Math by question type'!F37="", "", 'Math by question type'!F37)</f>
        <v/>
      </c>
      <c r="DK33" s="86" t="str">
        <f>IF('Math by question type'!G37="", "", 'Math by question type'!G37)</f>
        <v/>
      </c>
      <c r="DL33" s="86" t="str">
        <f>IF('Math by question type'!H37="", "", 'Math by question type'!H37)</f>
        <v/>
      </c>
      <c r="DM33" s="86" t="str">
        <f>IF('Math by question type'!I37="", "", 'Math by question type'!I37)</f>
        <v/>
      </c>
      <c r="DN33" s="86" t="str">
        <f>IF('Math by question type'!J37="", "", 'Math by question type'!J37)</f>
        <v/>
      </c>
      <c r="DO33" s="86" t="str">
        <f>IF('Math by question type'!K37="", "", 'Math by question type'!K37)</f>
        <v/>
      </c>
      <c r="DP33" s="86" t="str">
        <f>IF('Math by question type'!L37="", "", 'Math by question type'!L37)</f>
        <v/>
      </c>
      <c r="DQ33" s="86" t="str">
        <f>IF('Math by question type'!M37="", "", 'Math by question type'!M37)</f>
        <v/>
      </c>
      <c r="DR33" s="86" t="str">
        <f>IF('Math by question type'!N37="", "", 'Math by question type'!N37)</f>
        <v/>
      </c>
      <c r="DS33" s="86" t="str">
        <f>IF('Math by question type'!O37="", "", 'Math by question type'!O37)</f>
        <v/>
      </c>
      <c r="DT33" s="86" t="str">
        <f>IF('Math by question type'!P37="", "", 'Math by question type'!P37)</f>
        <v/>
      </c>
      <c r="DU33" s="86" t="str">
        <f>IF('Math by question type'!Q37="", "", 'Math by question type'!Q37)</f>
        <v/>
      </c>
      <c r="DV33" s="86" t="str">
        <f>IF('Math by question type'!R37&lt;&gt;"",'Math by question type'!R37,'Math by question type'!U37)</f>
        <v/>
      </c>
      <c r="DW33" s="86" t="str">
        <f>IF('Math by question type'!S37&lt;&gt;"",'Math by question type'!S37,'Math by question type'!V37)</f>
        <v/>
      </c>
      <c r="DX33" s="86" t="str">
        <f>IF('Math by question type'!T37&lt;&gt;"",'Math by question type'!T37,'Math by question type'!W37)</f>
        <v/>
      </c>
      <c r="DY33" s="86" t="str">
        <f>IF('Math by question type'!X37&lt;&gt;"",'Math by question type'!X37,'Math by question type'!AA37)</f>
        <v/>
      </c>
      <c r="DZ33" s="86" t="str">
        <f>IF('Math by question type'!Y37&lt;&gt;"",'Math by question type'!Y37,'Math by question type'!AB37)</f>
        <v/>
      </c>
      <c r="EA33" s="86" t="str">
        <f>IF('Math by question type'!Z37&lt;&gt;"",'Math by question type'!Z37,'Math by question type'!AC37)</f>
        <v/>
      </c>
      <c r="EB33" s="86" t="str">
        <f>IF('Math Output by domain'!E37="", "", 'Math Output by domain'!E37)</f>
        <v/>
      </c>
      <c r="EC33" s="86" t="str">
        <f>IF('Math Output by domain'!F37="", "", 'Math Output by domain'!F37)</f>
        <v/>
      </c>
      <c r="ED33" s="86" t="str">
        <f>IF('Math Output by domain'!G37="", "", 'Math Output by domain'!G37)</f>
        <v/>
      </c>
      <c r="EE33" s="86" t="str">
        <f>IF('Math Output by domain'!H37="", "", 'Math Output by domain'!H37)</f>
        <v/>
      </c>
      <c r="EF33" s="86" t="str">
        <f>IF('Math Output by domain'!I37="", "", 'Math Output by domain'!I37)</f>
        <v/>
      </c>
      <c r="EG33" s="86" t="str">
        <f>IF('Math Output by domain'!J37="", "", 'Math Output by domain'!J37)</f>
        <v/>
      </c>
      <c r="EH33" s="86" t="str">
        <f>IF('Math Output by domain'!K37="", "", 'Math Output by domain'!K37)</f>
        <v/>
      </c>
      <c r="EI33" s="86" t="str">
        <f>IF('Math Output by domain'!L37="", "", 'Math Output by domain'!L37)</f>
        <v/>
      </c>
      <c r="EJ33" s="86" t="str">
        <f>IF('Math Output by domain'!M37="", "", 'Math Output by domain'!M37)</f>
        <v/>
      </c>
      <c r="EK33" s="86" t="str">
        <f>IF('Math Output by domain'!N37="", "", 'Math Output by domain'!N37)</f>
        <v/>
      </c>
      <c r="EL33" s="86" t="str">
        <f>IF('Math Output by domain'!O37="", "", 'Math Output by domain'!O37)</f>
        <v/>
      </c>
      <c r="EM33" s="86" t="str">
        <f>IF('Math Output by domain'!P37="", "", 'Math Output by domain'!P37)</f>
        <v/>
      </c>
      <c r="EN33" s="86" t="str">
        <f>IF('Math Output by domain'!Q37="", "", 'Math Output by domain'!Q37)</f>
        <v/>
      </c>
      <c r="EO33" s="86" t="str">
        <f>IF('Math Output by domain'!R37="", "", 'Math Output by domain'!R37)</f>
        <v/>
      </c>
      <c r="EP33" s="86" t="str">
        <f>IF('Math Output by domain'!S37="", "", 'Math Output by domain'!S37)</f>
        <v/>
      </c>
      <c r="EQ33" s="86" t="str">
        <f>IF('Math Output by domain'!T37="", "", 'Math Output by domain'!T37)</f>
        <v/>
      </c>
      <c r="ER33" s="86" t="str">
        <f>IF('Math Output by domain'!U37="", "", 'Math Output by domain'!U37)</f>
        <v/>
      </c>
      <c r="ES33" s="86" t="str">
        <f>IF('Math Output by domain'!V37="", "", 'Math Output by domain'!V37)</f>
        <v/>
      </c>
      <c r="ET33" s="86" t="str">
        <f>IF('Math Output by domain'!W37="", "", 'Math Output by domain'!W37)</f>
        <v/>
      </c>
      <c r="EU33" s="86" t="str">
        <f>IF('Math Output by domain'!X37="", "", 'Math Output by domain'!X37)</f>
        <v/>
      </c>
      <c r="EV33" s="86" t="str">
        <f>IF('Math Output by domain'!Y37="", "", 'Math Output by domain'!Y37)</f>
        <v/>
      </c>
      <c r="EW33" s="86" t="str">
        <f>IF('Math Output by domain'!Z37="", "", 'Math Output by domain'!Z37)</f>
        <v/>
      </c>
      <c r="EX33" s="86" t="str">
        <f>IF('Math Output by domain'!AA37="", "", 'Math Output by domain'!AA37)</f>
        <v/>
      </c>
      <c r="EY33" s="86" t="str">
        <f>IF('Math Output by domain'!AB37="", "", 'Math Output by domain'!AB37)</f>
        <v/>
      </c>
      <c r="EZ33" s="86" t="str">
        <f>IF('Math Output by domain'!AC37="", "", 'Math Output by domain'!AC37)</f>
        <v/>
      </c>
      <c r="FA33" s="86" t="str">
        <f>IF('Math Output by domain'!AD37&lt;&gt;"", 'Math Output by domain'!AD37, 'Math Output by domain'!AH37)</f>
        <v/>
      </c>
      <c r="FB33" s="86" t="str">
        <f>IF('Math Output by domain'!AE37&lt;&gt;"", 'Math Output by domain'!AE37, 'Math Output by domain'!AI37)</f>
        <v/>
      </c>
      <c r="FC33" s="86" t="str">
        <f>IF('Math Output by domain'!AF37&lt;&gt;"", 'Math Output by domain'!AF37, 'Math Output by domain'!AJ37)</f>
        <v/>
      </c>
      <c r="FD33" s="86" t="str">
        <f>IF('Math Output by domain'!AG37="", "", 'Math Output by domain'!AG37)</f>
        <v/>
      </c>
      <c r="FE33" s="86" t="str">
        <f>IF('Math Output by domain'!AK37="", "", 'Math Output by domain'!AK37)</f>
        <v/>
      </c>
      <c r="FF33" s="86" t="str">
        <f>IF('Math Output by domain'!AL37&lt;&gt;"",  'Math Output by domain'!AL37, 'Math Output by domain'!AQ37)</f>
        <v/>
      </c>
      <c r="FG33" s="86" t="str">
        <f>IF('Math Output by domain'!AM37="", "", 'Math Output by domain'!AM37)</f>
        <v/>
      </c>
      <c r="FH33" s="86" t="str">
        <f>IF('Math Output by domain'!AN37&lt;&gt;"",  'Math Output by domain'!AN37, 'Math Output by domain'!AP37)</f>
        <v/>
      </c>
      <c r="FI33" s="86" t="str">
        <f>IF('Math Output by domain'!AO37="", "", 'Math Output by domain'!AO37)</f>
        <v/>
      </c>
    </row>
    <row r="34" spans="1:165" x14ac:dyDescent="0.2">
      <c r="A34" s="88">
        <f>'Cover Sheet'!A37</f>
        <v>33</v>
      </c>
      <c r="B34" s="88" t="str">
        <f>IF('Cover Sheet'!$AC$13="","",'Cover Sheet'!$AC$13)</f>
        <v>HYDABH02</v>
      </c>
      <c r="C34" s="88" t="str">
        <f>'Cover Sheet'!$AC$1</f>
        <v>Apoorva Namdev</v>
      </c>
      <c r="D34" s="88">
        <f>'Cover Sheet'!$AE$1</f>
        <v>0</v>
      </c>
      <c r="E34" s="88">
        <f>'Cover Sheet'!$AG$1</f>
        <v>0</v>
      </c>
      <c r="F34" s="88">
        <f>'Cover Sheet'!$AI$1</f>
        <v>0</v>
      </c>
      <c r="G34" s="88">
        <f>'Cover Sheet'!$AK$1</f>
        <v>0</v>
      </c>
      <c r="H34" s="88">
        <f>'Cover Sheet'!$AC$3</f>
        <v>115555</v>
      </c>
      <c r="I34" s="88">
        <f>'Cover Sheet'!$AE$3</f>
        <v>0</v>
      </c>
      <c r="J34" s="88">
        <f>'Cover Sheet'!$AG$3</f>
        <v>0</v>
      </c>
      <c r="K34" s="88">
        <f>'Cover Sheet'!$AI$3</f>
        <v>0</v>
      </c>
      <c r="L34" s="88">
        <f>'Cover Sheet'!$AK$3</f>
        <v>0</v>
      </c>
      <c r="M34" s="88">
        <f>'Cover Sheet'!$AC$2</f>
        <v>2014</v>
      </c>
      <c r="N34" s="88">
        <f>'Cover Sheet'!$AE$2</f>
        <v>0</v>
      </c>
      <c r="O34" s="88">
        <f>'Cover Sheet'!$AG$2</f>
        <v>0</v>
      </c>
      <c r="P34" s="88">
        <f>'Cover Sheet'!$AI$2</f>
        <v>0</v>
      </c>
      <c r="Q34" s="88">
        <f>'Cover Sheet'!$AK$2</f>
        <v>0</v>
      </c>
      <c r="R34" s="88" t="str">
        <f>'Cover Sheet'!$AC$5</f>
        <v>Spandana</v>
      </c>
      <c r="S34" s="88" t="str">
        <f>'Cover Sheet'!$AC$6</f>
        <v>4th</v>
      </c>
      <c r="T34" s="88" t="str">
        <f>'Cover Sheet'!$AC$7</f>
        <v>2nd YOI</v>
      </c>
      <c r="U34" s="88" t="str">
        <f>'Cover Sheet'!$AC$8</f>
        <v>Private School 500 - 1000</v>
      </c>
      <c r="V34" s="88">
        <f>'Cover Sheet'!$AC$9</f>
        <v>180</v>
      </c>
      <c r="W34" s="88">
        <f>IF('Cover Sheet'!$AC$10="","",'Cover Sheet'!$AC$10)</f>
        <v>4</v>
      </c>
      <c r="X34" s="219" t="str">
        <f>IF('Cover Sheet'!$Y37="","",'Cover Sheet'!$Y37)</f>
        <v/>
      </c>
      <c r="Y34" s="219" t="str">
        <f>IF('Cover Sheet'!$Z37="","",'Cover Sheet'!$Z37)</f>
        <v/>
      </c>
      <c r="Z34" s="88">
        <f>'Cover Sheet'!$AC$11</f>
        <v>5</v>
      </c>
      <c r="AA34" s="88" t="str">
        <f>IF('Cover Sheet'!$AC$12="", "", 'Cover Sheet'!$AC$12)</f>
        <v>Hyderabad</v>
      </c>
      <c r="AB34" s="88">
        <f>IF('Cover Sheet'!$AC$14="","",'Cover Sheet'!$AC$14)</f>
        <v>115555</v>
      </c>
      <c r="AC34" s="88">
        <f>IF('Cover Sheet'!$AC$15="","",'Cover Sheet'!$AC$15)</f>
        <v>115555</v>
      </c>
      <c r="AD34" s="88">
        <f>IF('Cover Sheet'!$AC$17="","",'Cover Sheet'!$AC$17)</f>
        <v>115555</v>
      </c>
      <c r="AE34" s="88" t="str">
        <f>IF('Cover Sheet'!$AC$4="","",'Cover Sheet'!$AC$4)</f>
        <v>apoorva.namdev2014@teachforindia.org</v>
      </c>
      <c r="AF34" s="88" t="str">
        <f>IF('Cover Sheet'!$AC$20="","",'Cover Sheet'!$AC$20)</f>
        <v>spandana.m@teachforindia.org</v>
      </c>
      <c r="AG34" s="88" t="str">
        <f>IF('Cover Sheet'!$AC$19="","",'Cover Sheet'!$AC$19)</f>
        <v>karthik.rapaka@teachforindia.org</v>
      </c>
      <c r="AH34" s="88" t="str">
        <f>IF('Cover Sheet'!B37="", "", 'English Scores- Leveled papers'!B39)</f>
        <v>Shruthi</v>
      </c>
      <c r="AI34" s="88" t="str">
        <f>IF('Cover Sheet'!$B37="","",'Cover Sheet'!C37)</f>
        <v>Male</v>
      </c>
      <c r="AJ34" s="88">
        <f>IF('Cover Sheet'!$D37="","",'Cover Sheet'!D37)</f>
        <v>2</v>
      </c>
      <c r="AK34" s="88" t="str">
        <f>IF('Cover Sheet'!E37="","",'Cover Sheet'!E37)</f>
        <v/>
      </c>
      <c r="AL34" s="88" t="str">
        <f>IF('Cover Sheet'!F37="","",'Cover Sheet'!F37)</f>
        <v/>
      </c>
      <c r="AM34" s="88" t="str">
        <f>IF('Cover Sheet'!G37="","",'Cover Sheet'!G37)</f>
        <v/>
      </c>
      <c r="AN34" s="88" t="str">
        <f>IF('Cover Sheet'!H37="","",'Cover Sheet'!H37)</f>
        <v/>
      </c>
      <c r="AO34" s="88" t="str">
        <f>IF('Cover Sheet'!I37="","",'Cover Sheet'!I37)</f>
        <v/>
      </c>
      <c r="AP34" s="88" t="str">
        <f>IF('Cover Sheet'!J37="","",'Cover Sheet'!J37)</f>
        <v/>
      </c>
      <c r="AQ34" s="88" t="str">
        <f>IF('Cover Sheet'!K37="","",'Cover Sheet'!K37)</f>
        <v/>
      </c>
      <c r="AR34" s="88" t="str">
        <f>IF('Cover Sheet'!L37="","",'Cover Sheet'!L37)</f>
        <v/>
      </c>
      <c r="AS34" s="88" t="str">
        <f>IF('Cover Sheet'!M37="","",'Cover Sheet'!M37)</f>
        <v/>
      </c>
      <c r="AT34" s="88" t="str">
        <f>IF('Cover Sheet'!N37="","",'Cover Sheet'!N37)</f>
        <v/>
      </c>
      <c r="AU34" s="88" t="str">
        <f>IF('Cover Sheet'!O37="","",'Cover Sheet'!O37)</f>
        <v/>
      </c>
      <c r="AV34" s="88" t="str">
        <f>IF('Cover Sheet'!P37="","",'Cover Sheet'!P37)</f>
        <v/>
      </c>
      <c r="AW34" s="88" t="str">
        <f>IF('Cover Sheet'!Q37="","",'Cover Sheet'!Q37)</f>
        <v/>
      </c>
      <c r="AX34" s="88" t="str">
        <f>IF('Cover Sheet'!R37="","",'Cover Sheet'!R37)</f>
        <v/>
      </c>
      <c r="AY34" s="88" t="str">
        <f>IF('Cover Sheet'!S37="","",'Cover Sheet'!S37)</f>
        <v/>
      </c>
      <c r="AZ34" s="535" t="str">
        <f>IF('Cover Sheet'!T37="","",'Cover Sheet'!T37)</f>
        <v/>
      </c>
      <c r="BA34" s="535" t="str">
        <f>IF('Cover Sheet'!U37="","",'Cover Sheet'!U37)</f>
        <v/>
      </c>
      <c r="BB34" s="535" t="str">
        <f>IF('Cover Sheet'!V37="","",'Cover Sheet'!V37)</f>
        <v/>
      </c>
      <c r="BC34" s="535" t="str">
        <f>IF('Cover Sheet'!W37="","",'Cover Sheet'!W37)</f>
        <v/>
      </c>
      <c r="BD34" s="535" t="str">
        <f>IF('Cover Sheet'!X37="","",'Cover Sheet'!X37)</f>
        <v/>
      </c>
      <c r="BE34" s="142" t="str">
        <f>'RC Mastery Check+Question type'!I37</f>
        <v/>
      </c>
      <c r="BF34" s="142" t="str">
        <f>'RC Mastery Check+Question type'!J37</f>
        <v/>
      </c>
      <c r="BG34" s="142" t="str">
        <f>'RC Mastery Check+Question type'!K37</f>
        <v/>
      </c>
      <c r="BH34" s="406" t="str">
        <f>IF('RC Mastery Check+Question type'!DR37="", "", 'RC Mastery Check+Question type'!DR37)</f>
        <v/>
      </c>
      <c r="BI34" s="406" t="str">
        <f>IF('RC Mastery Check+Question type'!EJ37="", "", 'RC Mastery Check+Question type'!EJ37)</f>
        <v/>
      </c>
      <c r="BJ34" s="406" t="str">
        <f>IF('RC Mastery Check+Question type'!EZ37="", "", 'RC Mastery Check+Question type'!EZ37)</f>
        <v/>
      </c>
      <c r="BK34" t="str">
        <f>'RF tracking'!C37</f>
        <v/>
      </c>
      <c r="BL34" t="str">
        <f>'RF tracking'!D37</f>
        <v/>
      </c>
      <c r="BM34" t="str">
        <f>'RF tracking'!X37</f>
        <v/>
      </c>
      <c r="BN34" t="str">
        <f>'RF tracking'!Y37</f>
        <v/>
      </c>
      <c r="BO34" s="53" t="str">
        <f>IF('RF tracking'!AQ37="", "", 'RF tracking'!AQ37)</f>
        <v/>
      </c>
      <c r="BP34" s="53" t="str">
        <f>'RC Mastery Check+Question type'!L37</f>
        <v/>
      </c>
      <c r="BQ34" s="53" t="str">
        <f>'RC Mastery Check+Question type'!M37</f>
        <v/>
      </c>
      <c r="BR34" s="53" t="str">
        <f>'RC Mastery Check+Question type'!N37</f>
        <v/>
      </c>
      <c r="BS34" s="53" t="str">
        <f>'RC Mastery Check+Question type'!O37</f>
        <v/>
      </c>
      <c r="BT34" s="53" t="str">
        <f>'RC Mastery Check+Question type'!P37</f>
        <v/>
      </c>
      <c r="BU34" s="53" t="str">
        <f>'RC Mastery Check+Question type'!Q37</f>
        <v/>
      </c>
      <c r="BV34" s="53" t="str">
        <f>'RC Mastery Check+Question type'!R37</f>
        <v/>
      </c>
      <c r="BW34" s="53" t="str">
        <f>'RC Mastery Check+Question type'!S37</f>
        <v/>
      </c>
      <c r="BX34" s="53" t="str">
        <f>'RC Mastery Check+Question type'!T37</f>
        <v/>
      </c>
      <c r="BY34" s="53" t="str">
        <f>'RC Mastery Check+Question type'!U37</f>
        <v/>
      </c>
      <c r="BZ34" s="53" t="str">
        <f>'RC Mastery Check+Question type'!V37</f>
        <v/>
      </c>
      <c r="CA34" s="53" t="str">
        <f>'RC Mastery Check+Question type'!W37</f>
        <v/>
      </c>
      <c r="CB34" s="53" t="str">
        <f>'RC Mastery Check+Question type'!X37</f>
        <v/>
      </c>
      <c r="CC34" s="438" t="str">
        <f>'RC Output Item+Section Type'!CC40</f>
        <v xml:space="preserve"> </v>
      </c>
      <c r="CD34" s="438" t="str">
        <f>'RC Output Item+Section Type'!CD40</f>
        <v xml:space="preserve"> </v>
      </c>
      <c r="CE34" s="438" t="str">
        <f>'RC Output Item+Section Type'!CE40</f>
        <v xml:space="preserve"> </v>
      </c>
      <c r="CF34" s="438" t="str">
        <f>'RC Output Item+Section Type'!CF40</f>
        <v xml:space="preserve"> </v>
      </c>
      <c r="CG34" s="438" t="str">
        <f>'RC Output Item+Section Type'!CG40</f>
        <v xml:space="preserve"> </v>
      </c>
      <c r="CH34" s="438" t="str">
        <f>'RC Output Item+Section Type'!CH40</f>
        <v xml:space="preserve"> </v>
      </c>
      <c r="CI34" s="438" t="str">
        <f>'RC Output Item+Section Type'!CI40</f>
        <v xml:space="preserve"> </v>
      </c>
      <c r="CJ34" s="438" t="str">
        <f>'RC Output Item+Section Type'!CJ40</f>
        <v xml:space="preserve"> </v>
      </c>
      <c r="CK34" s="438" t="str">
        <f>'RC Output Item+Section Type'!CK40</f>
        <v xml:space="preserve"> </v>
      </c>
      <c r="CL34" s="438" t="str">
        <f>'RC Output Item+Section Type'!CL40</f>
        <v xml:space="preserve"> </v>
      </c>
      <c r="CM34" s="438" t="str">
        <f>'RC Output Item+Section Type'!CM40</f>
        <v xml:space="preserve"> </v>
      </c>
      <c r="CN34" s="438" t="str">
        <f>'RC Output Item+Section Type'!CN40</f>
        <v xml:space="preserve"> </v>
      </c>
      <c r="CO34">
        <f>IF('S&amp;L'!B38="", "", 'S&amp;L'!B38)</f>
        <v>4</v>
      </c>
      <c r="CP34">
        <f>IF('S&amp;L'!C38="", "", 'S&amp;L'!C38)</f>
        <v>4</v>
      </c>
      <c r="CQ34">
        <f>IF('S&amp;L'!D38="", "", 'S&amp;L'!D38)</f>
        <v>3</v>
      </c>
      <c r="CR34">
        <f>IF('S&amp;L'!E38="", "", 'S&amp;L'!E38)</f>
        <v>3</v>
      </c>
      <c r="CS34" t="str">
        <f>IF('S&amp;L'!F38="", "", 'S&amp;L'!F38)</f>
        <v/>
      </c>
      <c r="CT34" t="str">
        <f>IF('S&amp;L'!H38="", "", 'S&amp;L'!H38)</f>
        <v/>
      </c>
      <c r="CU34" t="str">
        <f>IF('S&amp;L'!I38="", "", 'S&amp;L'!I38)</f>
        <v/>
      </c>
      <c r="CV34" t="str">
        <f>IF('S&amp;L'!J38="", "", 'S&amp;L'!J38)</f>
        <v/>
      </c>
      <c r="CW34" t="str">
        <f>IF('S&amp;L'!K38="", "", 'S&amp;L'!K38)</f>
        <v/>
      </c>
      <c r="CX34" t="str">
        <f>IF('S&amp;L'!L38="", "", 'S&amp;L'!L38)</f>
        <v/>
      </c>
      <c r="CY34" t="str">
        <f>IF('S&amp;L'!N38="", "", 'S&amp;L'!N38)</f>
        <v/>
      </c>
      <c r="CZ34" t="str">
        <f>IF('S&amp;L'!O38="", "", 'S&amp;L'!O38)</f>
        <v/>
      </c>
      <c r="DA34" t="str">
        <f>IF('S&amp;L'!P38="", "", 'S&amp;L'!P38)</f>
        <v/>
      </c>
      <c r="DB34" t="str">
        <f>IF('S&amp;L'!Q38="", "", 'S&amp;L'!Q38)</f>
        <v/>
      </c>
      <c r="DC34" t="str">
        <f>IF('S&amp;L'!R38="", "", 'S&amp;L'!R38)</f>
        <v/>
      </c>
      <c r="DD34" s="53" t="str">
        <f>IF('Math Scores'!E41="","",'Math Scores'!E41)</f>
        <v/>
      </c>
      <c r="DE34" s="86" t="str">
        <f>IF('Cover Sheet'!V37="","",'Cover Sheet'!V37)</f>
        <v/>
      </c>
      <c r="DF34" s="86" t="str">
        <f>IF('Math Scores'!IE41="", "", 'Math Scores'!IE41)</f>
        <v/>
      </c>
      <c r="DG34" t="str">
        <f>IF('Math by question type'!C38="", "", 'Math by question type'!C38)</f>
        <v/>
      </c>
      <c r="DH34" s="86" t="str">
        <f>IF('Math by question type'!D38="", "", 'Math by question type'!D38)</f>
        <v/>
      </c>
      <c r="DI34" s="86" t="str">
        <f>IF('Math by question type'!E38="", "", 'Math by question type'!E38)</f>
        <v/>
      </c>
      <c r="DJ34" s="86" t="str">
        <f>IF('Math by question type'!F38="", "", 'Math by question type'!F38)</f>
        <v/>
      </c>
      <c r="DK34" s="86" t="str">
        <f>IF('Math by question type'!G38="", "", 'Math by question type'!G38)</f>
        <v/>
      </c>
      <c r="DL34" s="86" t="str">
        <f>IF('Math by question type'!H38="", "", 'Math by question type'!H38)</f>
        <v/>
      </c>
      <c r="DM34" s="86" t="str">
        <f>IF('Math by question type'!I38="", "", 'Math by question type'!I38)</f>
        <v/>
      </c>
      <c r="DN34" s="86" t="str">
        <f>IF('Math by question type'!J38="", "", 'Math by question type'!J38)</f>
        <v/>
      </c>
      <c r="DO34" s="86" t="str">
        <f>IF('Math by question type'!K38="", "", 'Math by question type'!K38)</f>
        <v/>
      </c>
      <c r="DP34" s="86" t="str">
        <f>IF('Math by question type'!L38="", "", 'Math by question type'!L38)</f>
        <v/>
      </c>
      <c r="DQ34" s="86" t="str">
        <f>IF('Math by question type'!M38="", "", 'Math by question type'!M38)</f>
        <v/>
      </c>
      <c r="DR34" s="86" t="str">
        <f>IF('Math by question type'!N38="", "", 'Math by question type'!N38)</f>
        <v/>
      </c>
      <c r="DS34" s="86" t="str">
        <f>IF('Math by question type'!O38="", "", 'Math by question type'!O38)</f>
        <v/>
      </c>
      <c r="DT34" s="86" t="str">
        <f>IF('Math by question type'!P38="", "", 'Math by question type'!P38)</f>
        <v/>
      </c>
      <c r="DU34" s="86" t="str">
        <f>IF('Math by question type'!Q38="", "", 'Math by question type'!Q38)</f>
        <v/>
      </c>
      <c r="DV34" s="86" t="str">
        <f>IF('Math by question type'!R38&lt;&gt;"",'Math by question type'!R38,'Math by question type'!U38)</f>
        <v/>
      </c>
      <c r="DW34" s="86" t="str">
        <f>IF('Math by question type'!S38&lt;&gt;"",'Math by question type'!S38,'Math by question type'!V38)</f>
        <v/>
      </c>
      <c r="DX34" s="86" t="str">
        <f>IF('Math by question type'!T38&lt;&gt;"",'Math by question type'!T38,'Math by question type'!W38)</f>
        <v/>
      </c>
      <c r="DY34" s="86" t="str">
        <f>IF('Math by question type'!X38&lt;&gt;"",'Math by question type'!X38,'Math by question type'!AA38)</f>
        <v/>
      </c>
      <c r="DZ34" s="86" t="str">
        <f>IF('Math by question type'!Y38&lt;&gt;"",'Math by question type'!Y38,'Math by question type'!AB38)</f>
        <v/>
      </c>
      <c r="EA34" s="86" t="str">
        <f>IF('Math by question type'!Z38&lt;&gt;"",'Math by question type'!Z38,'Math by question type'!AC38)</f>
        <v/>
      </c>
      <c r="EB34" s="86" t="str">
        <f>IF('Math Output by domain'!E38="", "", 'Math Output by domain'!E38)</f>
        <v/>
      </c>
      <c r="EC34" s="86" t="str">
        <f>IF('Math Output by domain'!F38="", "", 'Math Output by domain'!F38)</f>
        <v/>
      </c>
      <c r="ED34" s="86" t="str">
        <f>IF('Math Output by domain'!G38="", "", 'Math Output by domain'!G38)</f>
        <v/>
      </c>
      <c r="EE34" s="86" t="str">
        <f>IF('Math Output by domain'!H38="", "", 'Math Output by domain'!H38)</f>
        <v/>
      </c>
      <c r="EF34" s="86" t="str">
        <f>IF('Math Output by domain'!I38="", "", 'Math Output by domain'!I38)</f>
        <v/>
      </c>
      <c r="EG34" s="86" t="str">
        <f>IF('Math Output by domain'!J38="", "", 'Math Output by domain'!J38)</f>
        <v/>
      </c>
      <c r="EH34" s="86" t="str">
        <f>IF('Math Output by domain'!K38="", "", 'Math Output by domain'!K38)</f>
        <v/>
      </c>
      <c r="EI34" s="86" t="str">
        <f>IF('Math Output by domain'!L38="", "", 'Math Output by domain'!L38)</f>
        <v/>
      </c>
      <c r="EJ34" s="86" t="str">
        <f>IF('Math Output by domain'!M38="", "", 'Math Output by domain'!M38)</f>
        <v/>
      </c>
      <c r="EK34" s="86" t="str">
        <f>IF('Math Output by domain'!N38="", "", 'Math Output by domain'!N38)</f>
        <v/>
      </c>
      <c r="EL34" s="86" t="str">
        <f>IF('Math Output by domain'!O38="", "", 'Math Output by domain'!O38)</f>
        <v/>
      </c>
      <c r="EM34" s="86" t="str">
        <f>IF('Math Output by domain'!P38="", "", 'Math Output by domain'!P38)</f>
        <v/>
      </c>
      <c r="EN34" s="86" t="str">
        <f>IF('Math Output by domain'!Q38="", "", 'Math Output by domain'!Q38)</f>
        <v/>
      </c>
      <c r="EO34" s="86" t="str">
        <f>IF('Math Output by domain'!R38="", "", 'Math Output by domain'!R38)</f>
        <v/>
      </c>
      <c r="EP34" s="86" t="str">
        <f>IF('Math Output by domain'!S38="", "", 'Math Output by domain'!S38)</f>
        <v/>
      </c>
      <c r="EQ34" s="86" t="str">
        <f>IF('Math Output by domain'!T38="", "", 'Math Output by domain'!T38)</f>
        <v/>
      </c>
      <c r="ER34" s="86" t="str">
        <f>IF('Math Output by domain'!U38="", "", 'Math Output by domain'!U38)</f>
        <v/>
      </c>
      <c r="ES34" s="86" t="str">
        <f>IF('Math Output by domain'!V38="", "", 'Math Output by domain'!V38)</f>
        <v/>
      </c>
      <c r="ET34" s="86" t="str">
        <f>IF('Math Output by domain'!W38="", "", 'Math Output by domain'!W38)</f>
        <v/>
      </c>
      <c r="EU34" s="86" t="str">
        <f>IF('Math Output by domain'!X38="", "", 'Math Output by domain'!X38)</f>
        <v/>
      </c>
      <c r="EV34" s="86" t="str">
        <f>IF('Math Output by domain'!Y38="", "", 'Math Output by domain'!Y38)</f>
        <v/>
      </c>
      <c r="EW34" s="86" t="str">
        <f>IF('Math Output by domain'!Z38="", "", 'Math Output by domain'!Z38)</f>
        <v/>
      </c>
      <c r="EX34" s="86" t="str">
        <f>IF('Math Output by domain'!AA38="", "", 'Math Output by domain'!AA38)</f>
        <v/>
      </c>
      <c r="EY34" s="86" t="str">
        <f>IF('Math Output by domain'!AB38="", "", 'Math Output by domain'!AB38)</f>
        <v/>
      </c>
      <c r="EZ34" s="86" t="str">
        <f>IF('Math Output by domain'!AC38="", "", 'Math Output by domain'!AC38)</f>
        <v/>
      </c>
      <c r="FA34" s="86" t="str">
        <f>IF('Math Output by domain'!AD38&lt;&gt;"", 'Math Output by domain'!AD38, 'Math Output by domain'!AH38)</f>
        <v/>
      </c>
      <c r="FB34" s="86" t="str">
        <f>IF('Math Output by domain'!AE38&lt;&gt;"", 'Math Output by domain'!AE38, 'Math Output by domain'!AI38)</f>
        <v/>
      </c>
      <c r="FC34" s="86" t="str">
        <f>IF('Math Output by domain'!AF38&lt;&gt;"", 'Math Output by domain'!AF38, 'Math Output by domain'!AJ38)</f>
        <v/>
      </c>
      <c r="FD34" s="86" t="str">
        <f>IF('Math Output by domain'!AG38="", "", 'Math Output by domain'!AG38)</f>
        <v/>
      </c>
      <c r="FE34" s="86" t="str">
        <f>IF('Math Output by domain'!AK38="", "", 'Math Output by domain'!AK38)</f>
        <v/>
      </c>
      <c r="FF34" s="86" t="str">
        <f>IF('Math Output by domain'!AL38&lt;&gt;"",  'Math Output by domain'!AL38, 'Math Output by domain'!AQ38)</f>
        <v/>
      </c>
      <c r="FG34" s="86" t="str">
        <f>IF('Math Output by domain'!AM38="", "", 'Math Output by domain'!AM38)</f>
        <v/>
      </c>
      <c r="FH34" s="86" t="str">
        <f>IF('Math Output by domain'!AN38&lt;&gt;"",  'Math Output by domain'!AN38, 'Math Output by domain'!AP38)</f>
        <v/>
      </c>
      <c r="FI34" s="86" t="str">
        <f>IF('Math Output by domain'!AO38="", "", 'Math Output by domain'!AO38)</f>
        <v/>
      </c>
    </row>
    <row r="35" spans="1:165" x14ac:dyDescent="0.2">
      <c r="A35" s="88">
        <f>'Cover Sheet'!A38</f>
        <v>34</v>
      </c>
      <c r="B35" s="88" t="str">
        <f>IF('Cover Sheet'!$AC$13="","",'Cover Sheet'!$AC$13)</f>
        <v>HYDABH02</v>
      </c>
      <c r="C35" s="88" t="str">
        <f>'Cover Sheet'!$AC$1</f>
        <v>Apoorva Namdev</v>
      </c>
      <c r="D35" s="88">
        <f>'Cover Sheet'!$AE$1</f>
        <v>0</v>
      </c>
      <c r="E35" s="88">
        <f>'Cover Sheet'!$AG$1</f>
        <v>0</v>
      </c>
      <c r="F35" s="88">
        <f>'Cover Sheet'!$AI$1</f>
        <v>0</v>
      </c>
      <c r="G35" s="88">
        <f>'Cover Sheet'!$AK$1</f>
        <v>0</v>
      </c>
      <c r="H35" s="88">
        <f>'Cover Sheet'!$AC$3</f>
        <v>115555</v>
      </c>
      <c r="I35" s="88">
        <f>'Cover Sheet'!$AE$3</f>
        <v>0</v>
      </c>
      <c r="J35" s="88">
        <f>'Cover Sheet'!$AG$3</f>
        <v>0</v>
      </c>
      <c r="K35" s="88">
        <f>'Cover Sheet'!$AI$3</f>
        <v>0</v>
      </c>
      <c r="L35" s="88">
        <f>'Cover Sheet'!$AK$3</f>
        <v>0</v>
      </c>
      <c r="M35" s="88">
        <f>'Cover Sheet'!$AC$2</f>
        <v>2014</v>
      </c>
      <c r="N35" s="88">
        <f>'Cover Sheet'!$AE$2</f>
        <v>0</v>
      </c>
      <c r="O35" s="88">
        <f>'Cover Sheet'!$AG$2</f>
        <v>0</v>
      </c>
      <c r="P35" s="88">
        <f>'Cover Sheet'!$AI$2</f>
        <v>0</v>
      </c>
      <c r="Q35" s="88">
        <f>'Cover Sheet'!$AK$2</f>
        <v>0</v>
      </c>
      <c r="R35" s="88" t="str">
        <f>'Cover Sheet'!$AC$5</f>
        <v>Spandana</v>
      </c>
      <c r="S35" s="88" t="str">
        <f>'Cover Sheet'!$AC$6</f>
        <v>4th</v>
      </c>
      <c r="T35" s="88" t="str">
        <f>'Cover Sheet'!$AC$7</f>
        <v>2nd YOI</v>
      </c>
      <c r="U35" s="88" t="str">
        <f>'Cover Sheet'!$AC$8</f>
        <v>Private School 500 - 1000</v>
      </c>
      <c r="V35" s="88">
        <f>'Cover Sheet'!$AC$9</f>
        <v>180</v>
      </c>
      <c r="W35" s="88">
        <f>IF('Cover Sheet'!$AC$10="","",'Cover Sheet'!$AC$10)</f>
        <v>4</v>
      </c>
      <c r="X35" s="219" t="str">
        <f>IF('Cover Sheet'!$Y38="","",'Cover Sheet'!$Y38)</f>
        <v/>
      </c>
      <c r="Y35" s="219" t="str">
        <f>IF('Cover Sheet'!$Z38="","",'Cover Sheet'!$Z38)</f>
        <v/>
      </c>
      <c r="Z35" s="88">
        <f>'Cover Sheet'!$AC$11</f>
        <v>5</v>
      </c>
      <c r="AA35" s="88" t="str">
        <f>IF('Cover Sheet'!$AC$12="", "", 'Cover Sheet'!$AC$12)</f>
        <v>Hyderabad</v>
      </c>
      <c r="AB35" s="88">
        <f>IF('Cover Sheet'!$AC$14="","",'Cover Sheet'!$AC$14)</f>
        <v>115555</v>
      </c>
      <c r="AC35" s="88">
        <f>IF('Cover Sheet'!$AC$15="","",'Cover Sheet'!$AC$15)</f>
        <v>115555</v>
      </c>
      <c r="AD35" s="88">
        <f>IF('Cover Sheet'!$AC$17="","",'Cover Sheet'!$AC$17)</f>
        <v>115555</v>
      </c>
      <c r="AE35" s="88" t="str">
        <f>IF('Cover Sheet'!$AC$4="","",'Cover Sheet'!$AC$4)</f>
        <v>apoorva.namdev2014@teachforindia.org</v>
      </c>
      <c r="AF35" s="88" t="str">
        <f>IF('Cover Sheet'!$AC$20="","",'Cover Sheet'!$AC$20)</f>
        <v>spandana.m@teachforindia.org</v>
      </c>
      <c r="AG35" s="88" t="str">
        <f>IF('Cover Sheet'!$AC$19="","",'Cover Sheet'!$AC$19)</f>
        <v>karthik.rapaka@teachforindia.org</v>
      </c>
      <c r="AH35" s="88" t="str">
        <f>IF('Cover Sheet'!B38="", "", 'English Scores- Leveled papers'!B40)</f>
        <v>Syed Osman</v>
      </c>
      <c r="AI35" s="88" t="str">
        <f>IF('Cover Sheet'!$B38="","",'Cover Sheet'!C38)</f>
        <v>Male</v>
      </c>
      <c r="AJ35" s="88">
        <f>IF('Cover Sheet'!$D38="","",'Cover Sheet'!D38)</f>
        <v>2</v>
      </c>
      <c r="AK35" s="88" t="str">
        <f>IF('Cover Sheet'!E38="","",'Cover Sheet'!E38)</f>
        <v/>
      </c>
      <c r="AL35" s="88" t="str">
        <f>IF('Cover Sheet'!F38="","",'Cover Sheet'!F38)</f>
        <v/>
      </c>
      <c r="AM35" s="88" t="str">
        <f>IF('Cover Sheet'!G38="","",'Cover Sheet'!G38)</f>
        <v/>
      </c>
      <c r="AN35" s="88" t="str">
        <f>IF('Cover Sheet'!H38="","",'Cover Sheet'!H38)</f>
        <v/>
      </c>
      <c r="AO35" s="88" t="str">
        <f>IF('Cover Sheet'!I38="","",'Cover Sheet'!I38)</f>
        <v/>
      </c>
      <c r="AP35" s="88" t="str">
        <f>IF('Cover Sheet'!J38="","",'Cover Sheet'!J38)</f>
        <v/>
      </c>
      <c r="AQ35" s="88" t="str">
        <f>IF('Cover Sheet'!K38="","",'Cover Sheet'!K38)</f>
        <v/>
      </c>
      <c r="AR35" s="88" t="str">
        <f>IF('Cover Sheet'!L38="","",'Cover Sheet'!L38)</f>
        <v/>
      </c>
      <c r="AS35" s="88" t="str">
        <f>IF('Cover Sheet'!M38="","",'Cover Sheet'!M38)</f>
        <v/>
      </c>
      <c r="AT35" s="88" t="str">
        <f>IF('Cover Sheet'!N38="","",'Cover Sheet'!N38)</f>
        <v/>
      </c>
      <c r="AU35" s="88" t="str">
        <f>IF('Cover Sheet'!O38="","",'Cover Sheet'!O38)</f>
        <v/>
      </c>
      <c r="AV35" s="88" t="str">
        <f>IF('Cover Sheet'!P38="","",'Cover Sheet'!P38)</f>
        <v/>
      </c>
      <c r="AW35" s="88" t="str">
        <f>IF('Cover Sheet'!Q38="","",'Cover Sheet'!Q38)</f>
        <v/>
      </c>
      <c r="AX35" s="88" t="str">
        <f>IF('Cover Sheet'!R38="","",'Cover Sheet'!R38)</f>
        <v/>
      </c>
      <c r="AY35" s="88" t="str">
        <f>IF('Cover Sheet'!S38="","",'Cover Sheet'!S38)</f>
        <v/>
      </c>
      <c r="AZ35" s="535" t="str">
        <f>IF('Cover Sheet'!T38="","",'Cover Sheet'!T38)</f>
        <v/>
      </c>
      <c r="BA35" s="535" t="str">
        <f>IF('Cover Sheet'!U38="","",'Cover Sheet'!U38)</f>
        <v/>
      </c>
      <c r="BB35" s="535" t="str">
        <f>IF('Cover Sheet'!V38="","",'Cover Sheet'!V38)</f>
        <v/>
      </c>
      <c r="BC35" s="535" t="str">
        <f>IF('Cover Sheet'!W38="","",'Cover Sheet'!W38)</f>
        <v/>
      </c>
      <c r="BD35" s="535" t="str">
        <f>IF('Cover Sheet'!X38="","",'Cover Sheet'!X38)</f>
        <v/>
      </c>
      <c r="BE35" s="142" t="str">
        <f>'RC Mastery Check+Question type'!I38</f>
        <v/>
      </c>
      <c r="BF35" s="142" t="str">
        <f>'RC Mastery Check+Question type'!J38</f>
        <v/>
      </c>
      <c r="BG35" s="142" t="str">
        <f>'RC Mastery Check+Question type'!K38</f>
        <v/>
      </c>
      <c r="BH35" s="406" t="str">
        <f>IF('RC Mastery Check+Question type'!DR38="", "", 'RC Mastery Check+Question type'!DR38)</f>
        <v/>
      </c>
      <c r="BI35" s="406" t="str">
        <f>IF('RC Mastery Check+Question type'!EJ38="", "", 'RC Mastery Check+Question type'!EJ38)</f>
        <v/>
      </c>
      <c r="BJ35" s="406" t="str">
        <f>IF('RC Mastery Check+Question type'!EZ38="", "", 'RC Mastery Check+Question type'!EZ38)</f>
        <v/>
      </c>
      <c r="BK35" t="str">
        <f>'RF tracking'!C38</f>
        <v/>
      </c>
      <c r="BL35" t="str">
        <f>'RF tracking'!D38</f>
        <v/>
      </c>
      <c r="BM35" t="str">
        <f>'RF tracking'!X38</f>
        <v/>
      </c>
      <c r="BN35" t="str">
        <f>'RF tracking'!Y38</f>
        <v/>
      </c>
      <c r="BO35" s="53" t="str">
        <f>IF('RF tracking'!AQ38="", "", 'RF tracking'!AQ38)</f>
        <v/>
      </c>
      <c r="BP35" s="53" t="str">
        <f>'RC Mastery Check+Question type'!L38</f>
        <v/>
      </c>
      <c r="BQ35" s="53" t="str">
        <f>'RC Mastery Check+Question type'!M38</f>
        <v/>
      </c>
      <c r="BR35" s="53" t="str">
        <f>'RC Mastery Check+Question type'!N38</f>
        <v/>
      </c>
      <c r="BS35" s="53" t="str">
        <f>'RC Mastery Check+Question type'!O38</f>
        <v/>
      </c>
      <c r="BT35" s="53" t="str">
        <f>'RC Mastery Check+Question type'!P38</f>
        <v/>
      </c>
      <c r="BU35" s="53" t="str">
        <f>'RC Mastery Check+Question type'!Q38</f>
        <v/>
      </c>
      <c r="BV35" s="53" t="str">
        <f>'RC Mastery Check+Question type'!R38</f>
        <v/>
      </c>
      <c r="BW35" s="53" t="str">
        <f>'RC Mastery Check+Question type'!S38</f>
        <v/>
      </c>
      <c r="BX35" s="53" t="str">
        <f>'RC Mastery Check+Question type'!T38</f>
        <v/>
      </c>
      <c r="BY35" s="53" t="str">
        <f>'RC Mastery Check+Question type'!U38</f>
        <v/>
      </c>
      <c r="BZ35" s="53" t="str">
        <f>'RC Mastery Check+Question type'!V38</f>
        <v/>
      </c>
      <c r="CA35" s="53" t="str">
        <f>'RC Mastery Check+Question type'!W38</f>
        <v/>
      </c>
      <c r="CB35" s="53" t="str">
        <f>'RC Mastery Check+Question type'!X38</f>
        <v/>
      </c>
      <c r="CC35" s="438" t="str">
        <f>'RC Output Item+Section Type'!CC41</f>
        <v xml:space="preserve"> </v>
      </c>
      <c r="CD35" s="438" t="str">
        <f>'RC Output Item+Section Type'!CD41</f>
        <v xml:space="preserve"> </v>
      </c>
      <c r="CE35" s="438" t="str">
        <f>'RC Output Item+Section Type'!CE41</f>
        <v xml:space="preserve"> </v>
      </c>
      <c r="CF35" s="438" t="str">
        <f>'RC Output Item+Section Type'!CF41</f>
        <v xml:space="preserve"> </v>
      </c>
      <c r="CG35" s="438" t="str">
        <f>'RC Output Item+Section Type'!CG41</f>
        <v xml:space="preserve"> </v>
      </c>
      <c r="CH35" s="438" t="str">
        <f>'RC Output Item+Section Type'!CH41</f>
        <v xml:space="preserve"> </v>
      </c>
      <c r="CI35" s="438" t="str">
        <f>'RC Output Item+Section Type'!CI41</f>
        <v xml:space="preserve"> </v>
      </c>
      <c r="CJ35" s="438" t="str">
        <f>'RC Output Item+Section Type'!CJ41</f>
        <v xml:space="preserve"> </v>
      </c>
      <c r="CK35" s="438" t="str">
        <f>'RC Output Item+Section Type'!CK41</f>
        <v xml:space="preserve"> </v>
      </c>
      <c r="CL35" s="438" t="str">
        <f>'RC Output Item+Section Type'!CL41</f>
        <v xml:space="preserve"> </v>
      </c>
      <c r="CM35" s="438" t="str">
        <f>'RC Output Item+Section Type'!CM41</f>
        <v xml:space="preserve"> </v>
      </c>
      <c r="CN35" s="438" t="str">
        <f>'RC Output Item+Section Type'!CN41</f>
        <v xml:space="preserve"> </v>
      </c>
      <c r="CO35">
        <f>IF('S&amp;L'!B39="", "", 'S&amp;L'!B39)</f>
        <v>4</v>
      </c>
      <c r="CP35">
        <f>IF('S&amp;L'!C39="", "", 'S&amp;L'!C39)</f>
        <v>4</v>
      </c>
      <c r="CQ35">
        <f>IF('S&amp;L'!D39="", "", 'S&amp;L'!D39)</f>
        <v>5</v>
      </c>
      <c r="CR35">
        <f>IF('S&amp;L'!E39="", "", 'S&amp;L'!E39)</f>
        <v>4</v>
      </c>
      <c r="CS35" t="str">
        <f>IF('S&amp;L'!F39="", "", 'S&amp;L'!F39)</f>
        <v/>
      </c>
      <c r="CT35" t="str">
        <f>IF('S&amp;L'!H39="", "", 'S&amp;L'!H39)</f>
        <v/>
      </c>
      <c r="CU35" t="str">
        <f>IF('S&amp;L'!I39="", "", 'S&amp;L'!I39)</f>
        <v/>
      </c>
      <c r="CV35" t="str">
        <f>IF('S&amp;L'!J39="", "", 'S&amp;L'!J39)</f>
        <v/>
      </c>
      <c r="CW35" t="str">
        <f>IF('S&amp;L'!K39="", "", 'S&amp;L'!K39)</f>
        <v/>
      </c>
      <c r="CX35" t="str">
        <f>IF('S&amp;L'!L39="", "", 'S&amp;L'!L39)</f>
        <v/>
      </c>
      <c r="CY35" t="str">
        <f>IF('S&amp;L'!N39="", "", 'S&amp;L'!N39)</f>
        <v/>
      </c>
      <c r="CZ35" t="str">
        <f>IF('S&amp;L'!O39="", "", 'S&amp;L'!O39)</f>
        <v/>
      </c>
      <c r="DA35" t="str">
        <f>IF('S&amp;L'!P39="", "", 'S&amp;L'!P39)</f>
        <v/>
      </c>
      <c r="DB35" t="str">
        <f>IF('S&amp;L'!Q39="", "", 'S&amp;L'!Q39)</f>
        <v/>
      </c>
      <c r="DC35" t="str">
        <f>IF('S&amp;L'!R39="", "", 'S&amp;L'!R39)</f>
        <v/>
      </c>
      <c r="DD35" s="53" t="str">
        <f>IF('Math Scores'!E42="","",'Math Scores'!E42)</f>
        <v/>
      </c>
      <c r="DE35" s="86" t="str">
        <f>IF('Cover Sheet'!V38="","",'Cover Sheet'!V38)</f>
        <v/>
      </c>
      <c r="DF35" s="86" t="str">
        <f>IF('Math Scores'!IE42="", "", 'Math Scores'!IE42)</f>
        <v/>
      </c>
      <c r="DG35" t="str">
        <f>IF('Math by question type'!C39="", "", 'Math by question type'!C39)</f>
        <v/>
      </c>
      <c r="DH35" s="86" t="str">
        <f>IF('Math by question type'!D39="", "", 'Math by question type'!D39)</f>
        <v/>
      </c>
      <c r="DI35" s="86" t="str">
        <f>IF('Math by question type'!E39="", "", 'Math by question type'!E39)</f>
        <v/>
      </c>
      <c r="DJ35" s="86" t="str">
        <f>IF('Math by question type'!F39="", "", 'Math by question type'!F39)</f>
        <v/>
      </c>
      <c r="DK35" s="86" t="str">
        <f>IF('Math by question type'!G39="", "", 'Math by question type'!G39)</f>
        <v/>
      </c>
      <c r="DL35" s="86" t="str">
        <f>IF('Math by question type'!H39="", "", 'Math by question type'!H39)</f>
        <v/>
      </c>
      <c r="DM35" s="86" t="str">
        <f>IF('Math by question type'!I39="", "", 'Math by question type'!I39)</f>
        <v/>
      </c>
      <c r="DN35" s="86" t="str">
        <f>IF('Math by question type'!J39="", "", 'Math by question type'!J39)</f>
        <v/>
      </c>
      <c r="DO35" s="86" t="str">
        <f>IF('Math by question type'!K39="", "", 'Math by question type'!K39)</f>
        <v/>
      </c>
      <c r="DP35" s="86" t="str">
        <f>IF('Math by question type'!L39="", "", 'Math by question type'!L39)</f>
        <v/>
      </c>
      <c r="DQ35" s="86" t="str">
        <f>IF('Math by question type'!M39="", "", 'Math by question type'!M39)</f>
        <v/>
      </c>
      <c r="DR35" s="86" t="str">
        <f>IF('Math by question type'!N39="", "", 'Math by question type'!N39)</f>
        <v/>
      </c>
      <c r="DS35" s="86" t="str">
        <f>IF('Math by question type'!O39="", "", 'Math by question type'!O39)</f>
        <v/>
      </c>
      <c r="DT35" s="86" t="str">
        <f>IF('Math by question type'!P39="", "", 'Math by question type'!P39)</f>
        <v/>
      </c>
      <c r="DU35" s="86" t="str">
        <f>IF('Math by question type'!Q39="", "", 'Math by question type'!Q39)</f>
        <v/>
      </c>
      <c r="DV35" s="86" t="str">
        <f>IF('Math by question type'!R39&lt;&gt;"",'Math by question type'!R39,'Math by question type'!U39)</f>
        <v/>
      </c>
      <c r="DW35" s="86" t="str">
        <f>IF('Math by question type'!S39&lt;&gt;"",'Math by question type'!S39,'Math by question type'!V39)</f>
        <v/>
      </c>
      <c r="DX35" s="86" t="str">
        <f>IF('Math by question type'!T39&lt;&gt;"",'Math by question type'!T39,'Math by question type'!W39)</f>
        <v/>
      </c>
      <c r="DY35" s="86" t="str">
        <f>IF('Math by question type'!X39&lt;&gt;"",'Math by question type'!X39,'Math by question type'!AA39)</f>
        <v/>
      </c>
      <c r="DZ35" s="86" t="str">
        <f>IF('Math by question type'!Y39&lt;&gt;"",'Math by question type'!Y39,'Math by question type'!AB39)</f>
        <v/>
      </c>
      <c r="EA35" s="86" t="str">
        <f>IF('Math by question type'!Z39&lt;&gt;"",'Math by question type'!Z39,'Math by question type'!AC39)</f>
        <v/>
      </c>
      <c r="EB35" s="86" t="str">
        <f>IF('Math Output by domain'!E39="", "", 'Math Output by domain'!E39)</f>
        <v/>
      </c>
      <c r="EC35" s="86" t="str">
        <f>IF('Math Output by domain'!F39="", "", 'Math Output by domain'!F39)</f>
        <v/>
      </c>
      <c r="ED35" s="86" t="str">
        <f>IF('Math Output by domain'!G39="", "", 'Math Output by domain'!G39)</f>
        <v/>
      </c>
      <c r="EE35" s="86" t="str">
        <f>IF('Math Output by domain'!H39="", "", 'Math Output by domain'!H39)</f>
        <v/>
      </c>
      <c r="EF35" s="86" t="str">
        <f>IF('Math Output by domain'!I39="", "", 'Math Output by domain'!I39)</f>
        <v/>
      </c>
      <c r="EG35" s="86" t="str">
        <f>IF('Math Output by domain'!J39="", "", 'Math Output by domain'!J39)</f>
        <v/>
      </c>
      <c r="EH35" s="86" t="str">
        <f>IF('Math Output by domain'!K39="", "", 'Math Output by domain'!K39)</f>
        <v/>
      </c>
      <c r="EI35" s="86" t="str">
        <f>IF('Math Output by domain'!L39="", "", 'Math Output by domain'!L39)</f>
        <v/>
      </c>
      <c r="EJ35" s="86" t="str">
        <f>IF('Math Output by domain'!M39="", "", 'Math Output by domain'!M39)</f>
        <v/>
      </c>
      <c r="EK35" s="86" t="str">
        <f>IF('Math Output by domain'!N39="", "", 'Math Output by domain'!N39)</f>
        <v/>
      </c>
      <c r="EL35" s="86" t="str">
        <f>IF('Math Output by domain'!O39="", "", 'Math Output by domain'!O39)</f>
        <v/>
      </c>
      <c r="EM35" s="86" t="str">
        <f>IF('Math Output by domain'!P39="", "", 'Math Output by domain'!P39)</f>
        <v/>
      </c>
      <c r="EN35" s="86" t="str">
        <f>IF('Math Output by domain'!Q39="", "", 'Math Output by domain'!Q39)</f>
        <v/>
      </c>
      <c r="EO35" s="86" t="str">
        <f>IF('Math Output by domain'!R39="", "", 'Math Output by domain'!R39)</f>
        <v/>
      </c>
      <c r="EP35" s="86" t="str">
        <f>IF('Math Output by domain'!S39="", "", 'Math Output by domain'!S39)</f>
        <v/>
      </c>
      <c r="EQ35" s="86" t="str">
        <f>IF('Math Output by domain'!T39="", "", 'Math Output by domain'!T39)</f>
        <v/>
      </c>
      <c r="ER35" s="86" t="str">
        <f>IF('Math Output by domain'!U39="", "", 'Math Output by domain'!U39)</f>
        <v/>
      </c>
      <c r="ES35" s="86" t="str">
        <f>IF('Math Output by domain'!V39="", "", 'Math Output by domain'!V39)</f>
        <v/>
      </c>
      <c r="ET35" s="86" t="str">
        <f>IF('Math Output by domain'!W39="", "", 'Math Output by domain'!W39)</f>
        <v/>
      </c>
      <c r="EU35" s="86" t="str">
        <f>IF('Math Output by domain'!X39="", "", 'Math Output by domain'!X39)</f>
        <v/>
      </c>
      <c r="EV35" s="86" t="str">
        <f>IF('Math Output by domain'!Y39="", "", 'Math Output by domain'!Y39)</f>
        <v/>
      </c>
      <c r="EW35" s="86" t="str">
        <f>IF('Math Output by domain'!Z39="", "", 'Math Output by domain'!Z39)</f>
        <v/>
      </c>
      <c r="EX35" s="86" t="str">
        <f>IF('Math Output by domain'!AA39="", "", 'Math Output by domain'!AA39)</f>
        <v/>
      </c>
      <c r="EY35" s="86" t="str">
        <f>IF('Math Output by domain'!AB39="", "", 'Math Output by domain'!AB39)</f>
        <v/>
      </c>
      <c r="EZ35" s="86" t="str">
        <f>IF('Math Output by domain'!AC39="", "", 'Math Output by domain'!AC39)</f>
        <v/>
      </c>
      <c r="FA35" s="86" t="str">
        <f>IF('Math Output by domain'!AD39&lt;&gt;"", 'Math Output by domain'!AD39, 'Math Output by domain'!AH39)</f>
        <v/>
      </c>
      <c r="FB35" s="86" t="str">
        <f>IF('Math Output by domain'!AE39&lt;&gt;"", 'Math Output by domain'!AE39, 'Math Output by domain'!AI39)</f>
        <v/>
      </c>
      <c r="FC35" s="86" t="str">
        <f>IF('Math Output by domain'!AF39&lt;&gt;"", 'Math Output by domain'!AF39, 'Math Output by domain'!AJ39)</f>
        <v/>
      </c>
      <c r="FD35" s="86" t="str">
        <f>IF('Math Output by domain'!AG39="", "", 'Math Output by domain'!AG39)</f>
        <v/>
      </c>
      <c r="FE35" s="86" t="str">
        <f>IF('Math Output by domain'!AK39="", "", 'Math Output by domain'!AK39)</f>
        <v/>
      </c>
      <c r="FF35" s="86" t="str">
        <f>IF('Math Output by domain'!AL39&lt;&gt;"",  'Math Output by domain'!AL39, 'Math Output by domain'!AQ39)</f>
        <v/>
      </c>
      <c r="FG35" s="86" t="str">
        <f>IF('Math Output by domain'!AM39="", "", 'Math Output by domain'!AM39)</f>
        <v/>
      </c>
      <c r="FH35" s="86" t="str">
        <f>IF('Math Output by domain'!AN39&lt;&gt;"",  'Math Output by domain'!AN39, 'Math Output by domain'!AP39)</f>
        <v/>
      </c>
      <c r="FI35" s="86" t="str">
        <f>IF('Math Output by domain'!AO39="", "", 'Math Output by domain'!AO39)</f>
        <v/>
      </c>
    </row>
    <row r="36" spans="1:165" x14ac:dyDescent="0.2">
      <c r="A36" s="88">
        <f>'Cover Sheet'!A39</f>
        <v>35</v>
      </c>
      <c r="B36" s="88" t="str">
        <f>IF('Cover Sheet'!$AC$13="","",'Cover Sheet'!$AC$13)</f>
        <v>HYDABH02</v>
      </c>
      <c r="C36" s="88" t="str">
        <f>'Cover Sheet'!$AC$1</f>
        <v>Apoorva Namdev</v>
      </c>
      <c r="D36" s="88">
        <f>'Cover Sheet'!$AE$1</f>
        <v>0</v>
      </c>
      <c r="E36" s="88">
        <f>'Cover Sheet'!$AG$1</f>
        <v>0</v>
      </c>
      <c r="F36" s="88">
        <f>'Cover Sheet'!$AI$1</f>
        <v>0</v>
      </c>
      <c r="G36" s="88">
        <f>'Cover Sheet'!$AK$1</f>
        <v>0</v>
      </c>
      <c r="H36" s="88">
        <f>'Cover Sheet'!$AC$3</f>
        <v>115555</v>
      </c>
      <c r="I36" s="88">
        <f>'Cover Sheet'!$AE$3</f>
        <v>0</v>
      </c>
      <c r="J36" s="88">
        <f>'Cover Sheet'!$AG$3</f>
        <v>0</v>
      </c>
      <c r="K36" s="88">
        <f>'Cover Sheet'!$AI$3</f>
        <v>0</v>
      </c>
      <c r="L36" s="88">
        <f>'Cover Sheet'!$AK$3</f>
        <v>0</v>
      </c>
      <c r="M36" s="88">
        <f>'Cover Sheet'!$AC$2</f>
        <v>2014</v>
      </c>
      <c r="N36" s="88">
        <f>'Cover Sheet'!$AE$2</f>
        <v>0</v>
      </c>
      <c r="O36" s="88">
        <f>'Cover Sheet'!$AG$2</f>
        <v>0</v>
      </c>
      <c r="P36" s="88">
        <f>'Cover Sheet'!$AI$2</f>
        <v>0</v>
      </c>
      <c r="Q36" s="88">
        <f>'Cover Sheet'!$AK$2</f>
        <v>0</v>
      </c>
      <c r="R36" s="88" t="str">
        <f>'Cover Sheet'!$AC$5</f>
        <v>Spandana</v>
      </c>
      <c r="S36" s="88" t="str">
        <f>'Cover Sheet'!$AC$6</f>
        <v>4th</v>
      </c>
      <c r="T36" s="88" t="str">
        <f>'Cover Sheet'!$AC$7</f>
        <v>2nd YOI</v>
      </c>
      <c r="U36" s="88" t="str">
        <f>'Cover Sheet'!$AC$8</f>
        <v>Private School 500 - 1000</v>
      </c>
      <c r="V36" s="88">
        <f>'Cover Sheet'!$AC$9</f>
        <v>180</v>
      </c>
      <c r="W36" s="88">
        <f>IF('Cover Sheet'!$AC$10="","",'Cover Sheet'!$AC$10)</f>
        <v>4</v>
      </c>
      <c r="X36" s="219" t="str">
        <f>IF('Cover Sheet'!$Y39="","",'Cover Sheet'!$Y39)</f>
        <v/>
      </c>
      <c r="Y36" s="219" t="str">
        <f>IF('Cover Sheet'!$Z39="","",'Cover Sheet'!$Z39)</f>
        <v/>
      </c>
      <c r="Z36" s="88">
        <f>'Cover Sheet'!$AC$11</f>
        <v>5</v>
      </c>
      <c r="AA36" s="88" t="str">
        <f>IF('Cover Sheet'!$AC$12="", "", 'Cover Sheet'!$AC$12)</f>
        <v>Hyderabad</v>
      </c>
      <c r="AB36" s="88">
        <f>IF('Cover Sheet'!$AC$14="","",'Cover Sheet'!$AC$14)</f>
        <v>115555</v>
      </c>
      <c r="AC36" s="88">
        <f>IF('Cover Sheet'!$AC$15="","",'Cover Sheet'!$AC$15)</f>
        <v>115555</v>
      </c>
      <c r="AD36" s="88">
        <f>IF('Cover Sheet'!$AC$17="","",'Cover Sheet'!$AC$17)</f>
        <v>115555</v>
      </c>
      <c r="AE36" s="88" t="str">
        <f>IF('Cover Sheet'!$AC$4="","",'Cover Sheet'!$AC$4)</f>
        <v>apoorva.namdev2014@teachforindia.org</v>
      </c>
      <c r="AF36" s="88" t="str">
        <f>IF('Cover Sheet'!$AC$20="","",'Cover Sheet'!$AC$20)</f>
        <v>spandana.m@teachforindia.org</v>
      </c>
      <c r="AG36" s="88" t="str">
        <f>IF('Cover Sheet'!$AC$19="","",'Cover Sheet'!$AC$19)</f>
        <v>karthik.rapaka@teachforindia.org</v>
      </c>
      <c r="AH36" s="88" t="str">
        <f>IF('Cover Sheet'!B39="", "", 'English Scores- Leveled papers'!B41)</f>
        <v>Amreen Muskan</v>
      </c>
      <c r="AI36" s="88" t="str">
        <f>IF('Cover Sheet'!$B39="","",'Cover Sheet'!C39)</f>
        <v>Female</v>
      </c>
      <c r="AJ36" s="88">
        <f>IF('Cover Sheet'!$D39="","",'Cover Sheet'!D39)</f>
        <v>2</v>
      </c>
      <c r="AK36" s="88" t="str">
        <f>IF('Cover Sheet'!E39="","",'Cover Sheet'!E39)</f>
        <v/>
      </c>
      <c r="AL36" s="88" t="str">
        <f>IF('Cover Sheet'!F39="","",'Cover Sheet'!F39)</f>
        <v/>
      </c>
      <c r="AM36" s="88" t="str">
        <f>IF('Cover Sheet'!G39="","",'Cover Sheet'!G39)</f>
        <v/>
      </c>
      <c r="AN36" s="88" t="str">
        <f>IF('Cover Sheet'!H39="","",'Cover Sheet'!H39)</f>
        <v/>
      </c>
      <c r="AO36" s="88" t="str">
        <f>IF('Cover Sheet'!I39="","",'Cover Sheet'!I39)</f>
        <v/>
      </c>
      <c r="AP36" s="88" t="str">
        <f>IF('Cover Sheet'!J39="","",'Cover Sheet'!J39)</f>
        <v/>
      </c>
      <c r="AQ36" s="88" t="str">
        <f>IF('Cover Sheet'!K39="","",'Cover Sheet'!K39)</f>
        <v/>
      </c>
      <c r="AR36" s="88" t="str">
        <f>IF('Cover Sheet'!L39="","",'Cover Sheet'!L39)</f>
        <v/>
      </c>
      <c r="AS36" s="88" t="str">
        <f>IF('Cover Sheet'!M39="","",'Cover Sheet'!M39)</f>
        <v/>
      </c>
      <c r="AT36" s="88" t="str">
        <f>IF('Cover Sheet'!N39="","",'Cover Sheet'!N39)</f>
        <v/>
      </c>
      <c r="AU36" s="88" t="str">
        <f>IF('Cover Sheet'!O39="","",'Cover Sheet'!O39)</f>
        <v/>
      </c>
      <c r="AV36" s="88" t="str">
        <f>IF('Cover Sheet'!P39="","",'Cover Sheet'!P39)</f>
        <v/>
      </c>
      <c r="AW36" s="88" t="str">
        <f>IF('Cover Sheet'!Q39="","",'Cover Sheet'!Q39)</f>
        <v/>
      </c>
      <c r="AX36" s="88" t="str">
        <f>IF('Cover Sheet'!R39="","",'Cover Sheet'!R39)</f>
        <v/>
      </c>
      <c r="AY36" s="88" t="str">
        <f>IF('Cover Sheet'!S39="","",'Cover Sheet'!S39)</f>
        <v/>
      </c>
      <c r="AZ36" s="535" t="str">
        <f>IF('Cover Sheet'!T39="","",'Cover Sheet'!T39)</f>
        <v/>
      </c>
      <c r="BA36" s="535" t="str">
        <f>IF('Cover Sheet'!U39="","",'Cover Sheet'!U39)</f>
        <v/>
      </c>
      <c r="BB36" s="535" t="str">
        <f>IF('Cover Sheet'!V39="","",'Cover Sheet'!V39)</f>
        <v/>
      </c>
      <c r="BC36" s="535" t="str">
        <f>IF('Cover Sheet'!W39="","",'Cover Sheet'!W39)</f>
        <v/>
      </c>
      <c r="BD36" s="535" t="str">
        <f>IF('Cover Sheet'!X39="","",'Cover Sheet'!X39)</f>
        <v/>
      </c>
      <c r="BE36" s="142" t="str">
        <f>'RC Mastery Check+Question type'!I39</f>
        <v/>
      </c>
      <c r="BF36" s="142" t="str">
        <f>'RC Mastery Check+Question type'!J39</f>
        <v/>
      </c>
      <c r="BG36" s="142" t="str">
        <f>'RC Mastery Check+Question type'!K39</f>
        <v/>
      </c>
      <c r="BH36" s="406" t="str">
        <f>IF('RC Mastery Check+Question type'!DR39="", "", 'RC Mastery Check+Question type'!DR39)</f>
        <v/>
      </c>
      <c r="BI36" s="406" t="str">
        <f>IF('RC Mastery Check+Question type'!EJ39="", "", 'RC Mastery Check+Question type'!EJ39)</f>
        <v/>
      </c>
      <c r="BJ36" s="406" t="str">
        <f>IF('RC Mastery Check+Question type'!EZ39="", "", 'RC Mastery Check+Question type'!EZ39)</f>
        <v/>
      </c>
      <c r="BK36" t="str">
        <f>'RF tracking'!C39</f>
        <v/>
      </c>
      <c r="BL36" t="str">
        <f>'RF tracking'!D39</f>
        <v/>
      </c>
      <c r="BM36" t="str">
        <f>'RF tracking'!X39</f>
        <v/>
      </c>
      <c r="BN36" t="str">
        <f>'RF tracking'!Y39</f>
        <v/>
      </c>
      <c r="BO36" s="53" t="str">
        <f>IF('RF tracking'!AQ39="", "", 'RF tracking'!AQ39)</f>
        <v/>
      </c>
      <c r="BP36" s="53" t="str">
        <f>'RC Mastery Check+Question type'!L39</f>
        <v/>
      </c>
      <c r="BQ36" s="53" t="str">
        <f>'RC Mastery Check+Question type'!M39</f>
        <v/>
      </c>
      <c r="BR36" s="53" t="str">
        <f>'RC Mastery Check+Question type'!N39</f>
        <v/>
      </c>
      <c r="BS36" s="53" t="str">
        <f>'RC Mastery Check+Question type'!O39</f>
        <v/>
      </c>
      <c r="BT36" s="53" t="str">
        <f>'RC Mastery Check+Question type'!P39</f>
        <v/>
      </c>
      <c r="BU36" s="53" t="str">
        <f>'RC Mastery Check+Question type'!Q39</f>
        <v/>
      </c>
      <c r="BV36" s="53" t="str">
        <f>'RC Mastery Check+Question type'!R39</f>
        <v/>
      </c>
      <c r="BW36" s="53" t="str">
        <f>'RC Mastery Check+Question type'!S39</f>
        <v/>
      </c>
      <c r="BX36" s="53" t="str">
        <f>'RC Mastery Check+Question type'!T39</f>
        <v/>
      </c>
      <c r="BY36" s="53" t="str">
        <f>'RC Mastery Check+Question type'!U39</f>
        <v/>
      </c>
      <c r="BZ36" s="53" t="str">
        <f>'RC Mastery Check+Question type'!V39</f>
        <v/>
      </c>
      <c r="CA36" s="53" t="str">
        <f>'RC Mastery Check+Question type'!W39</f>
        <v/>
      </c>
      <c r="CB36" s="53" t="str">
        <f>'RC Mastery Check+Question type'!X39</f>
        <v/>
      </c>
      <c r="CC36" s="438" t="str">
        <f>'RC Output Item+Section Type'!CC42</f>
        <v xml:space="preserve"> </v>
      </c>
      <c r="CD36" s="438" t="str">
        <f>'RC Output Item+Section Type'!CD42</f>
        <v xml:space="preserve"> </v>
      </c>
      <c r="CE36" s="438" t="str">
        <f>'RC Output Item+Section Type'!CE42</f>
        <v xml:space="preserve"> </v>
      </c>
      <c r="CF36" s="438" t="str">
        <f>'RC Output Item+Section Type'!CF42</f>
        <v xml:space="preserve"> </v>
      </c>
      <c r="CG36" s="438" t="str">
        <f>'RC Output Item+Section Type'!CG42</f>
        <v xml:space="preserve"> </v>
      </c>
      <c r="CH36" s="438" t="str">
        <f>'RC Output Item+Section Type'!CH42</f>
        <v xml:space="preserve"> </v>
      </c>
      <c r="CI36" s="438" t="str">
        <f>'RC Output Item+Section Type'!CI42</f>
        <v xml:space="preserve"> </v>
      </c>
      <c r="CJ36" s="438" t="str">
        <f>'RC Output Item+Section Type'!CJ42</f>
        <v xml:space="preserve"> </v>
      </c>
      <c r="CK36" s="438" t="str">
        <f>'RC Output Item+Section Type'!CK42</f>
        <v xml:space="preserve"> </v>
      </c>
      <c r="CL36" s="438" t="str">
        <f>'RC Output Item+Section Type'!CL42</f>
        <v xml:space="preserve"> </v>
      </c>
      <c r="CM36" s="438" t="str">
        <f>'RC Output Item+Section Type'!CM42</f>
        <v xml:space="preserve"> </v>
      </c>
      <c r="CN36" s="438" t="str">
        <f>'RC Output Item+Section Type'!CN42</f>
        <v xml:space="preserve"> </v>
      </c>
      <c r="CO36">
        <f>IF('S&amp;L'!B40="", "", 'S&amp;L'!B40)</f>
        <v>4</v>
      </c>
      <c r="CP36">
        <f>IF('S&amp;L'!C40="", "", 'S&amp;L'!C40)</f>
        <v>4</v>
      </c>
      <c r="CQ36">
        <f>IF('S&amp;L'!D40="", "", 'S&amp;L'!D40)</f>
        <v>4</v>
      </c>
      <c r="CR36">
        <f>IF('S&amp;L'!E40="", "", 'S&amp;L'!E40)</f>
        <v>3</v>
      </c>
      <c r="CS36" t="str">
        <f>IF('S&amp;L'!F40="", "", 'S&amp;L'!F40)</f>
        <v/>
      </c>
      <c r="CT36" t="str">
        <f>IF('S&amp;L'!H40="", "", 'S&amp;L'!H40)</f>
        <v/>
      </c>
      <c r="CU36" t="str">
        <f>IF('S&amp;L'!I40="", "", 'S&amp;L'!I40)</f>
        <v/>
      </c>
      <c r="CV36" t="str">
        <f>IF('S&amp;L'!J40="", "", 'S&amp;L'!J40)</f>
        <v/>
      </c>
      <c r="CW36" t="str">
        <f>IF('S&amp;L'!K40="", "", 'S&amp;L'!K40)</f>
        <v/>
      </c>
      <c r="CX36" t="str">
        <f>IF('S&amp;L'!L40="", "", 'S&amp;L'!L40)</f>
        <v/>
      </c>
      <c r="CY36" t="str">
        <f>IF('S&amp;L'!N40="", "", 'S&amp;L'!N40)</f>
        <v/>
      </c>
      <c r="CZ36" t="str">
        <f>IF('S&amp;L'!O40="", "", 'S&amp;L'!O40)</f>
        <v/>
      </c>
      <c r="DA36" t="str">
        <f>IF('S&amp;L'!P40="", "", 'S&amp;L'!P40)</f>
        <v/>
      </c>
      <c r="DB36" t="str">
        <f>IF('S&amp;L'!Q40="", "", 'S&amp;L'!Q40)</f>
        <v/>
      </c>
      <c r="DC36" t="str">
        <f>IF('S&amp;L'!R40="", "", 'S&amp;L'!R40)</f>
        <v/>
      </c>
      <c r="DD36" s="53" t="str">
        <f>IF('Math Scores'!E43="","",'Math Scores'!E43)</f>
        <v/>
      </c>
      <c r="DE36" s="86" t="str">
        <f>IF('Cover Sheet'!V39="","",'Cover Sheet'!V39)</f>
        <v/>
      </c>
      <c r="DF36" s="86" t="str">
        <f>IF('Math Scores'!IE43="", "", 'Math Scores'!IE43)</f>
        <v/>
      </c>
      <c r="DG36" t="str">
        <f>IF('Math by question type'!C40="", "", 'Math by question type'!C40)</f>
        <v/>
      </c>
      <c r="DH36" s="86" t="str">
        <f>IF('Math by question type'!D40="", "", 'Math by question type'!D40)</f>
        <v/>
      </c>
      <c r="DI36" s="86" t="str">
        <f>IF('Math by question type'!E40="", "", 'Math by question type'!E40)</f>
        <v/>
      </c>
      <c r="DJ36" s="86" t="str">
        <f>IF('Math by question type'!F40="", "", 'Math by question type'!F40)</f>
        <v/>
      </c>
      <c r="DK36" s="86" t="str">
        <f>IF('Math by question type'!G40="", "", 'Math by question type'!G40)</f>
        <v/>
      </c>
      <c r="DL36" s="86" t="str">
        <f>IF('Math by question type'!H40="", "", 'Math by question type'!H40)</f>
        <v/>
      </c>
      <c r="DM36" s="86" t="str">
        <f>IF('Math by question type'!I40="", "", 'Math by question type'!I40)</f>
        <v/>
      </c>
      <c r="DN36" s="86" t="str">
        <f>IF('Math by question type'!J40="", "", 'Math by question type'!J40)</f>
        <v/>
      </c>
      <c r="DO36" s="86" t="str">
        <f>IF('Math by question type'!K40="", "", 'Math by question type'!K40)</f>
        <v/>
      </c>
      <c r="DP36" s="86" t="str">
        <f>IF('Math by question type'!L40="", "", 'Math by question type'!L40)</f>
        <v/>
      </c>
      <c r="DQ36" s="86" t="str">
        <f>IF('Math by question type'!M40="", "", 'Math by question type'!M40)</f>
        <v/>
      </c>
      <c r="DR36" s="86" t="str">
        <f>IF('Math by question type'!N40="", "", 'Math by question type'!N40)</f>
        <v/>
      </c>
      <c r="DS36" s="86" t="str">
        <f>IF('Math by question type'!O40="", "", 'Math by question type'!O40)</f>
        <v/>
      </c>
      <c r="DT36" s="86" t="str">
        <f>IF('Math by question type'!P40="", "", 'Math by question type'!P40)</f>
        <v/>
      </c>
      <c r="DU36" s="86" t="str">
        <f>IF('Math by question type'!Q40="", "", 'Math by question type'!Q40)</f>
        <v/>
      </c>
      <c r="DV36" s="86" t="str">
        <f>IF('Math by question type'!R40&lt;&gt;"",'Math by question type'!R40,'Math by question type'!U40)</f>
        <v/>
      </c>
      <c r="DW36" s="86" t="str">
        <f>IF('Math by question type'!S40&lt;&gt;"",'Math by question type'!S40,'Math by question type'!V40)</f>
        <v/>
      </c>
      <c r="DX36" s="86" t="str">
        <f>IF('Math by question type'!T40&lt;&gt;"",'Math by question type'!T40,'Math by question type'!W40)</f>
        <v/>
      </c>
      <c r="DY36" s="86" t="str">
        <f>IF('Math by question type'!X40&lt;&gt;"",'Math by question type'!X40,'Math by question type'!AA40)</f>
        <v/>
      </c>
      <c r="DZ36" s="86" t="str">
        <f>IF('Math by question type'!Y40&lt;&gt;"",'Math by question type'!Y40,'Math by question type'!AB40)</f>
        <v/>
      </c>
      <c r="EA36" s="86" t="str">
        <f>IF('Math by question type'!Z40&lt;&gt;"",'Math by question type'!Z40,'Math by question type'!AC40)</f>
        <v/>
      </c>
      <c r="EB36" s="86" t="str">
        <f>IF('Math Output by domain'!E40="", "", 'Math Output by domain'!E40)</f>
        <v/>
      </c>
      <c r="EC36" s="86" t="str">
        <f>IF('Math Output by domain'!F40="", "", 'Math Output by domain'!F40)</f>
        <v/>
      </c>
      <c r="ED36" s="86" t="str">
        <f>IF('Math Output by domain'!G40="", "", 'Math Output by domain'!G40)</f>
        <v/>
      </c>
      <c r="EE36" s="86" t="str">
        <f>IF('Math Output by domain'!H40="", "", 'Math Output by domain'!H40)</f>
        <v/>
      </c>
      <c r="EF36" s="86" t="str">
        <f>IF('Math Output by domain'!I40="", "", 'Math Output by domain'!I40)</f>
        <v/>
      </c>
      <c r="EG36" s="86" t="str">
        <f>IF('Math Output by domain'!J40="", "", 'Math Output by domain'!J40)</f>
        <v/>
      </c>
      <c r="EH36" s="86" t="str">
        <f>IF('Math Output by domain'!K40="", "", 'Math Output by domain'!K40)</f>
        <v/>
      </c>
      <c r="EI36" s="86" t="str">
        <f>IF('Math Output by domain'!L40="", "", 'Math Output by domain'!L40)</f>
        <v/>
      </c>
      <c r="EJ36" s="86" t="str">
        <f>IF('Math Output by domain'!M40="", "", 'Math Output by domain'!M40)</f>
        <v/>
      </c>
      <c r="EK36" s="86" t="str">
        <f>IF('Math Output by domain'!N40="", "", 'Math Output by domain'!N40)</f>
        <v/>
      </c>
      <c r="EL36" s="86" t="str">
        <f>IF('Math Output by domain'!O40="", "", 'Math Output by domain'!O40)</f>
        <v/>
      </c>
      <c r="EM36" s="86" t="str">
        <f>IF('Math Output by domain'!P40="", "", 'Math Output by domain'!P40)</f>
        <v/>
      </c>
      <c r="EN36" s="86" t="str">
        <f>IF('Math Output by domain'!Q40="", "", 'Math Output by domain'!Q40)</f>
        <v/>
      </c>
      <c r="EO36" s="86" t="str">
        <f>IF('Math Output by domain'!R40="", "", 'Math Output by domain'!R40)</f>
        <v/>
      </c>
      <c r="EP36" s="86" t="str">
        <f>IF('Math Output by domain'!S40="", "", 'Math Output by domain'!S40)</f>
        <v/>
      </c>
      <c r="EQ36" s="86" t="str">
        <f>IF('Math Output by domain'!T40="", "", 'Math Output by domain'!T40)</f>
        <v/>
      </c>
      <c r="ER36" s="86" t="str">
        <f>IF('Math Output by domain'!U40="", "", 'Math Output by domain'!U40)</f>
        <v/>
      </c>
      <c r="ES36" s="86" t="str">
        <f>IF('Math Output by domain'!V40="", "", 'Math Output by domain'!V40)</f>
        <v/>
      </c>
      <c r="ET36" s="86" t="str">
        <f>IF('Math Output by domain'!W40="", "", 'Math Output by domain'!W40)</f>
        <v/>
      </c>
      <c r="EU36" s="86" t="str">
        <f>IF('Math Output by domain'!X40="", "", 'Math Output by domain'!X40)</f>
        <v/>
      </c>
      <c r="EV36" s="86" t="str">
        <f>IF('Math Output by domain'!Y40="", "", 'Math Output by domain'!Y40)</f>
        <v/>
      </c>
      <c r="EW36" s="86" t="str">
        <f>IF('Math Output by domain'!Z40="", "", 'Math Output by domain'!Z40)</f>
        <v/>
      </c>
      <c r="EX36" s="86" t="str">
        <f>IF('Math Output by domain'!AA40="", "", 'Math Output by domain'!AA40)</f>
        <v/>
      </c>
      <c r="EY36" s="86" t="str">
        <f>IF('Math Output by domain'!AB40="", "", 'Math Output by domain'!AB40)</f>
        <v/>
      </c>
      <c r="EZ36" s="86" t="str">
        <f>IF('Math Output by domain'!AC40="", "", 'Math Output by domain'!AC40)</f>
        <v/>
      </c>
      <c r="FA36" s="86" t="str">
        <f>IF('Math Output by domain'!AD40&lt;&gt;"", 'Math Output by domain'!AD40, 'Math Output by domain'!AH40)</f>
        <v/>
      </c>
      <c r="FB36" s="86" t="str">
        <f>IF('Math Output by domain'!AE40&lt;&gt;"", 'Math Output by domain'!AE40, 'Math Output by domain'!AI40)</f>
        <v/>
      </c>
      <c r="FC36" s="86" t="str">
        <f>IF('Math Output by domain'!AF40&lt;&gt;"", 'Math Output by domain'!AF40, 'Math Output by domain'!AJ40)</f>
        <v/>
      </c>
      <c r="FD36" s="86" t="str">
        <f>IF('Math Output by domain'!AG40="", "", 'Math Output by domain'!AG40)</f>
        <v/>
      </c>
      <c r="FE36" s="86" t="str">
        <f>IF('Math Output by domain'!AK40="", "", 'Math Output by domain'!AK40)</f>
        <v/>
      </c>
      <c r="FF36" s="86" t="str">
        <f>IF('Math Output by domain'!AL40&lt;&gt;"",  'Math Output by domain'!AL40, 'Math Output by domain'!AQ40)</f>
        <v/>
      </c>
      <c r="FG36" s="86" t="str">
        <f>IF('Math Output by domain'!AM40="", "", 'Math Output by domain'!AM40)</f>
        <v/>
      </c>
      <c r="FH36" s="86" t="str">
        <f>IF('Math Output by domain'!AN40&lt;&gt;"",  'Math Output by domain'!AN40, 'Math Output by domain'!AP40)</f>
        <v/>
      </c>
      <c r="FI36" s="86" t="str">
        <f>IF('Math Output by domain'!AO40="", "", 'Math Output by domain'!AO40)</f>
        <v/>
      </c>
    </row>
    <row r="37" spans="1:165" x14ac:dyDescent="0.2">
      <c r="A37" s="88">
        <f>'Cover Sheet'!A40</f>
        <v>36</v>
      </c>
      <c r="B37" s="88" t="str">
        <f>IF('Cover Sheet'!$AC$13="","",'Cover Sheet'!$AC$13)</f>
        <v>HYDABH02</v>
      </c>
      <c r="C37" s="88" t="str">
        <f>'Cover Sheet'!$AC$1</f>
        <v>Apoorva Namdev</v>
      </c>
      <c r="D37" s="88">
        <f>'Cover Sheet'!$AE$1</f>
        <v>0</v>
      </c>
      <c r="E37" s="88">
        <f>'Cover Sheet'!$AG$1</f>
        <v>0</v>
      </c>
      <c r="F37" s="88">
        <f>'Cover Sheet'!$AI$1</f>
        <v>0</v>
      </c>
      <c r="G37" s="88">
        <f>'Cover Sheet'!$AK$1</f>
        <v>0</v>
      </c>
      <c r="H37" s="88">
        <f>'Cover Sheet'!$AC$3</f>
        <v>115555</v>
      </c>
      <c r="I37" s="88">
        <f>'Cover Sheet'!$AE$3</f>
        <v>0</v>
      </c>
      <c r="J37" s="88">
        <f>'Cover Sheet'!$AG$3</f>
        <v>0</v>
      </c>
      <c r="K37" s="88">
        <f>'Cover Sheet'!$AI$3</f>
        <v>0</v>
      </c>
      <c r="L37" s="88">
        <f>'Cover Sheet'!$AK$3</f>
        <v>0</v>
      </c>
      <c r="M37" s="88">
        <f>'Cover Sheet'!$AC$2</f>
        <v>2014</v>
      </c>
      <c r="N37" s="88">
        <f>'Cover Sheet'!$AE$2</f>
        <v>0</v>
      </c>
      <c r="O37" s="88">
        <f>'Cover Sheet'!$AG$2</f>
        <v>0</v>
      </c>
      <c r="P37" s="88">
        <f>'Cover Sheet'!$AI$2</f>
        <v>0</v>
      </c>
      <c r="Q37" s="88">
        <f>'Cover Sheet'!$AK$2</f>
        <v>0</v>
      </c>
      <c r="R37" s="88" t="str">
        <f>'Cover Sheet'!$AC$5</f>
        <v>Spandana</v>
      </c>
      <c r="S37" s="88" t="str">
        <f>'Cover Sheet'!$AC$6</f>
        <v>4th</v>
      </c>
      <c r="T37" s="88" t="str">
        <f>'Cover Sheet'!$AC$7</f>
        <v>2nd YOI</v>
      </c>
      <c r="U37" s="88" t="str">
        <f>'Cover Sheet'!$AC$8</f>
        <v>Private School 500 - 1000</v>
      </c>
      <c r="V37" s="88">
        <f>'Cover Sheet'!$AC$9</f>
        <v>180</v>
      </c>
      <c r="W37" s="88">
        <f>IF('Cover Sheet'!$AC$10="","",'Cover Sheet'!$AC$10)</f>
        <v>4</v>
      </c>
      <c r="X37" s="219" t="str">
        <f>IF('Cover Sheet'!$Y40="","",'Cover Sheet'!$Y40)</f>
        <v/>
      </c>
      <c r="Y37" s="219" t="str">
        <f>IF('Cover Sheet'!$Z40="","",'Cover Sheet'!$Z40)</f>
        <v/>
      </c>
      <c r="Z37" s="88">
        <f>'Cover Sheet'!$AC$11</f>
        <v>5</v>
      </c>
      <c r="AA37" s="88" t="str">
        <f>IF('Cover Sheet'!$AC$12="", "", 'Cover Sheet'!$AC$12)</f>
        <v>Hyderabad</v>
      </c>
      <c r="AB37" s="88">
        <f>IF('Cover Sheet'!$AC$14="","",'Cover Sheet'!$AC$14)</f>
        <v>115555</v>
      </c>
      <c r="AC37" s="88">
        <f>IF('Cover Sheet'!$AC$15="","",'Cover Sheet'!$AC$15)</f>
        <v>115555</v>
      </c>
      <c r="AD37" s="88">
        <f>IF('Cover Sheet'!$AC$17="","",'Cover Sheet'!$AC$17)</f>
        <v>115555</v>
      </c>
      <c r="AE37" s="88" t="str">
        <f>IF('Cover Sheet'!$AC$4="","",'Cover Sheet'!$AC$4)</f>
        <v>apoorva.namdev2014@teachforindia.org</v>
      </c>
      <c r="AF37" s="88" t="str">
        <f>IF('Cover Sheet'!$AC$20="","",'Cover Sheet'!$AC$20)</f>
        <v>spandana.m@teachforindia.org</v>
      </c>
      <c r="AG37" s="88" t="str">
        <f>IF('Cover Sheet'!$AC$19="","",'Cover Sheet'!$AC$19)</f>
        <v>karthik.rapaka@teachforindia.org</v>
      </c>
      <c r="AH37" s="88" t="str">
        <f>IF('Cover Sheet'!B40="", "", 'English Scores- Leveled papers'!B42)</f>
        <v/>
      </c>
      <c r="AI37" s="88" t="str">
        <f>IF('Cover Sheet'!$B40="","",'Cover Sheet'!C40)</f>
        <v/>
      </c>
      <c r="AJ37" s="88" t="str">
        <f>IF('Cover Sheet'!$D40="","",'Cover Sheet'!D40)</f>
        <v/>
      </c>
      <c r="AK37" s="88" t="str">
        <f>IF('Cover Sheet'!E40="","",'Cover Sheet'!E40)</f>
        <v/>
      </c>
      <c r="AL37" s="88" t="str">
        <f>IF('Cover Sheet'!F40="","",'Cover Sheet'!F40)</f>
        <v/>
      </c>
      <c r="AM37" s="88" t="str">
        <f>IF('Cover Sheet'!G40="","",'Cover Sheet'!G40)</f>
        <v/>
      </c>
      <c r="AN37" s="88" t="str">
        <f>IF('Cover Sheet'!H40="","",'Cover Sheet'!H40)</f>
        <v/>
      </c>
      <c r="AO37" s="88" t="str">
        <f>IF('Cover Sheet'!I40="","",'Cover Sheet'!I40)</f>
        <v/>
      </c>
      <c r="AP37" s="88" t="str">
        <f>IF('Cover Sheet'!J40="","",'Cover Sheet'!J40)</f>
        <v/>
      </c>
      <c r="AQ37" s="88" t="str">
        <f>IF('Cover Sheet'!K40="","",'Cover Sheet'!K40)</f>
        <v/>
      </c>
      <c r="AR37" s="88" t="str">
        <f>IF('Cover Sheet'!L40="","",'Cover Sheet'!L40)</f>
        <v/>
      </c>
      <c r="AS37" s="88" t="str">
        <f>IF('Cover Sheet'!M40="","",'Cover Sheet'!M40)</f>
        <v/>
      </c>
      <c r="AT37" s="88" t="str">
        <f>IF('Cover Sheet'!N40="","",'Cover Sheet'!N40)</f>
        <v/>
      </c>
      <c r="AU37" s="88" t="str">
        <f>IF('Cover Sheet'!O40="","",'Cover Sheet'!O40)</f>
        <v/>
      </c>
      <c r="AV37" s="88" t="str">
        <f>IF('Cover Sheet'!P40="","",'Cover Sheet'!P40)</f>
        <v/>
      </c>
      <c r="AW37" s="88" t="str">
        <f>IF('Cover Sheet'!Q40="","",'Cover Sheet'!Q40)</f>
        <v/>
      </c>
      <c r="AX37" s="88" t="str">
        <f>IF('Cover Sheet'!R40="","",'Cover Sheet'!R40)</f>
        <v/>
      </c>
      <c r="AY37" s="88" t="str">
        <f>IF('Cover Sheet'!S40="","",'Cover Sheet'!S40)</f>
        <v/>
      </c>
      <c r="AZ37" s="535" t="str">
        <f>IF('Cover Sheet'!T40="","",'Cover Sheet'!T40)</f>
        <v/>
      </c>
      <c r="BA37" s="535" t="str">
        <f>IF('Cover Sheet'!U40="","",'Cover Sheet'!U40)</f>
        <v/>
      </c>
      <c r="BB37" s="535" t="str">
        <f>IF('Cover Sheet'!V40="","",'Cover Sheet'!V40)</f>
        <v/>
      </c>
      <c r="BC37" s="535" t="str">
        <f>IF('Cover Sheet'!W40="","",'Cover Sheet'!W40)</f>
        <v/>
      </c>
      <c r="BD37" s="535" t="str">
        <f>IF('Cover Sheet'!X40="","",'Cover Sheet'!X40)</f>
        <v/>
      </c>
      <c r="BE37" s="142" t="str">
        <f>'RC Mastery Check+Question type'!I40</f>
        <v/>
      </c>
      <c r="BF37" s="142" t="str">
        <f>'RC Mastery Check+Question type'!J40</f>
        <v/>
      </c>
      <c r="BG37" s="142" t="str">
        <f>'RC Mastery Check+Question type'!K40</f>
        <v/>
      </c>
      <c r="BH37" s="406" t="str">
        <f>IF('RC Mastery Check+Question type'!DR40="", "", 'RC Mastery Check+Question type'!DR40)</f>
        <v/>
      </c>
      <c r="BI37" s="406" t="str">
        <f>IF('RC Mastery Check+Question type'!EJ40="", "", 'RC Mastery Check+Question type'!EJ40)</f>
        <v/>
      </c>
      <c r="BJ37" s="406" t="str">
        <f>IF('RC Mastery Check+Question type'!EZ40="", "", 'RC Mastery Check+Question type'!EZ40)</f>
        <v/>
      </c>
      <c r="BK37" t="str">
        <f>'RF tracking'!C40</f>
        <v/>
      </c>
      <c r="BL37" t="str">
        <f>'RF tracking'!D40</f>
        <v/>
      </c>
      <c r="BM37" t="str">
        <f>'RF tracking'!X40</f>
        <v/>
      </c>
      <c r="BN37" t="str">
        <f>'RF tracking'!Y40</f>
        <v/>
      </c>
      <c r="BO37" s="53" t="str">
        <f>IF('RF tracking'!AQ40="", "", 'RF tracking'!AQ40)</f>
        <v/>
      </c>
      <c r="BP37" s="53" t="str">
        <f>'RC Mastery Check+Question type'!L40</f>
        <v/>
      </c>
      <c r="BQ37" s="53" t="str">
        <f>'RC Mastery Check+Question type'!M40</f>
        <v/>
      </c>
      <c r="BR37" s="53" t="str">
        <f>'RC Mastery Check+Question type'!N40</f>
        <v/>
      </c>
      <c r="BS37" s="53" t="str">
        <f>'RC Mastery Check+Question type'!O40</f>
        <v/>
      </c>
      <c r="BT37" s="53" t="str">
        <f>'RC Mastery Check+Question type'!P40</f>
        <v/>
      </c>
      <c r="BU37" s="53" t="str">
        <f>'RC Mastery Check+Question type'!Q40</f>
        <v/>
      </c>
      <c r="BV37" s="53" t="str">
        <f>'RC Mastery Check+Question type'!R40</f>
        <v/>
      </c>
      <c r="BW37" s="53" t="str">
        <f>'RC Mastery Check+Question type'!S40</f>
        <v/>
      </c>
      <c r="BX37" s="53" t="str">
        <f>'RC Mastery Check+Question type'!T40</f>
        <v/>
      </c>
      <c r="BY37" s="53" t="str">
        <f>'RC Mastery Check+Question type'!U40</f>
        <v/>
      </c>
      <c r="BZ37" s="53" t="str">
        <f>'RC Mastery Check+Question type'!V40</f>
        <v/>
      </c>
      <c r="CA37" s="53" t="str">
        <f>'RC Mastery Check+Question type'!W40</f>
        <v/>
      </c>
      <c r="CB37" s="53" t="str">
        <f>'RC Mastery Check+Question type'!X40</f>
        <v/>
      </c>
      <c r="CC37" s="438" t="str">
        <f>'RC Output Item+Section Type'!CC43</f>
        <v xml:space="preserve"> </v>
      </c>
      <c r="CD37" s="438" t="str">
        <f>'RC Output Item+Section Type'!CD43</f>
        <v xml:space="preserve"> </v>
      </c>
      <c r="CE37" s="438" t="str">
        <f>'RC Output Item+Section Type'!CE43</f>
        <v xml:space="preserve"> </v>
      </c>
      <c r="CF37" s="438" t="str">
        <f>'RC Output Item+Section Type'!CF43</f>
        <v xml:space="preserve"> </v>
      </c>
      <c r="CG37" s="438" t="str">
        <f>'RC Output Item+Section Type'!CG43</f>
        <v xml:space="preserve"> </v>
      </c>
      <c r="CH37" s="438" t="str">
        <f>'RC Output Item+Section Type'!CH43</f>
        <v xml:space="preserve"> </v>
      </c>
      <c r="CI37" s="438" t="str">
        <f>'RC Output Item+Section Type'!CI43</f>
        <v xml:space="preserve"> </v>
      </c>
      <c r="CJ37" s="438" t="str">
        <f>'RC Output Item+Section Type'!CJ43</f>
        <v xml:space="preserve"> </v>
      </c>
      <c r="CK37" s="438" t="str">
        <f>'RC Output Item+Section Type'!CK43</f>
        <v xml:space="preserve"> </v>
      </c>
      <c r="CL37" s="438" t="str">
        <f>'RC Output Item+Section Type'!CL43</f>
        <v xml:space="preserve"> </v>
      </c>
      <c r="CM37" s="438" t="str">
        <f>'RC Output Item+Section Type'!CM43</f>
        <v xml:space="preserve"> </v>
      </c>
      <c r="CN37" s="438" t="str">
        <f>'RC Output Item+Section Type'!CN43</f>
        <v xml:space="preserve"> </v>
      </c>
      <c r="CO37" t="str">
        <f>IF('S&amp;L'!B41="", "", 'S&amp;L'!B41)</f>
        <v/>
      </c>
      <c r="CP37" t="str">
        <f>IF('S&amp;L'!C41="", "", 'S&amp;L'!C41)</f>
        <v/>
      </c>
      <c r="CQ37" t="str">
        <f>IF('S&amp;L'!D41="", "", 'S&amp;L'!D41)</f>
        <v/>
      </c>
      <c r="CR37" t="str">
        <f>IF('S&amp;L'!E41="", "", 'S&amp;L'!E41)</f>
        <v/>
      </c>
      <c r="CS37" t="str">
        <f>IF('S&amp;L'!F41="", "", 'S&amp;L'!F41)</f>
        <v/>
      </c>
      <c r="CT37" t="str">
        <f>IF('S&amp;L'!H41="", "", 'S&amp;L'!H41)</f>
        <v/>
      </c>
      <c r="CU37" t="str">
        <f>IF('S&amp;L'!I41="", "", 'S&amp;L'!I41)</f>
        <v/>
      </c>
      <c r="CV37" t="str">
        <f>IF('S&amp;L'!J41="", "", 'S&amp;L'!J41)</f>
        <v/>
      </c>
      <c r="CW37" t="str">
        <f>IF('S&amp;L'!K41="", "", 'S&amp;L'!K41)</f>
        <v/>
      </c>
      <c r="CX37" t="str">
        <f>IF('S&amp;L'!L41="", "", 'S&amp;L'!L41)</f>
        <v/>
      </c>
      <c r="CY37" t="str">
        <f>IF('S&amp;L'!N41="", "", 'S&amp;L'!N41)</f>
        <v/>
      </c>
      <c r="CZ37" t="str">
        <f>IF('S&amp;L'!O41="", "", 'S&amp;L'!O41)</f>
        <v/>
      </c>
      <c r="DA37" t="str">
        <f>IF('S&amp;L'!P41="", "", 'S&amp;L'!P41)</f>
        <v/>
      </c>
      <c r="DB37" t="str">
        <f>IF('S&amp;L'!Q41="", "", 'S&amp;L'!Q41)</f>
        <v/>
      </c>
      <c r="DC37" t="str">
        <f>IF('S&amp;L'!R41="", "", 'S&amp;L'!R41)</f>
        <v/>
      </c>
      <c r="DD37" s="53" t="str">
        <f>IF('Math Scores'!E44="","",'Math Scores'!E44)</f>
        <v/>
      </c>
      <c r="DE37" s="86" t="str">
        <f>IF('Cover Sheet'!V40="","",'Cover Sheet'!V40)</f>
        <v/>
      </c>
      <c r="DF37" s="86" t="str">
        <f>IF('Math Scores'!IE44="", "", 'Math Scores'!IE44)</f>
        <v/>
      </c>
      <c r="DG37" t="str">
        <f>IF('Math by question type'!C41="", "", 'Math by question type'!C41)</f>
        <v/>
      </c>
      <c r="DH37" s="86" t="str">
        <f>IF('Math by question type'!D41="", "", 'Math by question type'!D41)</f>
        <v/>
      </c>
      <c r="DI37" s="86" t="str">
        <f>IF('Math by question type'!E41="", "", 'Math by question type'!E41)</f>
        <v/>
      </c>
      <c r="DJ37" s="86" t="str">
        <f>IF('Math by question type'!F41="", "", 'Math by question type'!F41)</f>
        <v/>
      </c>
      <c r="DK37" s="86" t="str">
        <f>IF('Math by question type'!G41="", "", 'Math by question type'!G41)</f>
        <v/>
      </c>
      <c r="DL37" s="86" t="str">
        <f>IF('Math by question type'!H41="", "", 'Math by question type'!H41)</f>
        <v/>
      </c>
      <c r="DM37" s="86" t="str">
        <f>IF('Math by question type'!I41="", "", 'Math by question type'!I41)</f>
        <v/>
      </c>
      <c r="DN37" s="86" t="str">
        <f>IF('Math by question type'!J41="", "", 'Math by question type'!J41)</f>
        <v/>
      </c>
      <c r="DO37" s="86" t="str">
        <f>IF('Math by question type'!K41="", "", 'Math by question type'!K41)</f>
        <v/>
      </c>
      <c r="DP37" s="86" t="str">
        <f>IF('Math by question type'!L41="", "", 'Math by question type'!L41)</f>
        <v/>
      </c>
      <c r="DQ37" s="86" t="str">
        <f>IF('Math by question type'!M41="", "", 'Math by question type'!M41)</f>
        <v/>
      </c>
      <c r="DR37" s="86" t="str">
        <f>IF('Math by question type'!N41="", "", 'Math by question type'!N41)</f>
        <v/>
      </c>
      <c r="DS37" s="86" t="str">
        <f>IF('Math by question type'!O41="", "", 'Math by question type'!O41)</f>
        <v/>
      </c>
      <c r="DT37" s="86" t="str">
        <f>IF('Math by question type'!P41="", "", 'Math by question type'!P41)</f>
        <v/>
      </c>
      <c r="DU37" s="86" t="str">
        <f>IF('Math by question type'!Q41="", "", 'Math by question type'!Q41)</f>
        <v/>
      </c>
      <c r="DV37" s="86" t="str">
        <f>IF('Math by question type'!R41&lt;&gt;"",'Math by question type'!R41,'Math by question type'!U41)</f>
        <v/>
      </c>
      <c r="DW37" s="86" t="str">
        <f>IF('Math by question type'!S41&lt;&gt;"",'Math by question type'!S41,'Math by question type'!V41)</f>
        <v/>
      </c>
      <c r="DX37" s="86" t="str">
        <f>IF('Math by question type'!T41&lt;&gt;"",'Math by question type'!T41,'Math by question type'!W41)</f>
        <v/>
      </c>
      <c r="DY37" s="86" t="str">
        <f>IF('Math by question type'!X41&lt;&gt;"",'Math by question type'!X41,'Math by question type'!AA41)</f>
        <v/>
      </c>
      <c r="DZ37" s="86" t="str">
        <f>IF('Math by question type'!Y41&lt;&gt;"",'Math by question type'!Y41,'Math by question type'!AB41)</f>
        <v/>
      </c>
      <c r="EA37" s="86" t="str">
        <f>IF('Math by question type'!Z41&lt;&gt;"",'Math by question type'!Z41,'Math by question type'!AC41)</f>
        <v/>
      </c>
      <c r="EB37" s="86" t="str">
        <f>IF('Math Output by domain'!E41="", "", 'Math Output by domain'!E41)</f>
        <v/>
      </c>
      <c r="EC37" s="86" t="str">
        <f>IF('Math Output by domain'!F41="", "", 'Math Output by domain'!F41)</f>
        <v/>
      </c>
      <c r="ED37" s="86" t="str">
        <f>IF('Math Output by domain'!G41="", "", 'Math Output by domain'!G41)</f>
        <v/>
      </c>
      <c r="EE37" s="86" t="str">
        <f>IF('Math Output by domain'!H41="", "", 'Math Output by domain'!H41)</f>
        <v/>
      </c>
      <c r="EF37" s="86" t="str">
        <f>IF('Math Output by domain'!I41="", "", 'Math Output by domain'!I41)</f>
        <v/>
      </c>
      <c r="EG37" s="86" t="str">
        <f>IF('Math Output by domain'!J41="", "", 'Math Output by domain'!J41)</f>
        <v/>
      </c>
      <c r="EH37" s="86" t="str">
        <f>IF('Math Output by domain'!K41="", "", 'Math Output by domain'!K41)</f>
        <v/>
      </c>
      <c r="EI37" s="86" t="str">
        <f>IF('Math Output by domain'!L41="", "", 'Math Output by domain'!L41)</f>
        <v/>
      </c>
      <c r="EJ37" s="86" t="str">
        <f>IF('Math Output by domain'!M41="", "", 'Math Output by domain'!M41)</f>
        <v/>
      </c>
      <c r="EK37" s="86" t="str">
        <f>IF('Math Output by domain'!N41="", "", 'Math Output by domain'!N41)</f>
        <v/>
      </c>
      <c r="EL37" s="86" t="str">
        <f>IF('Math Output by domain'!O41="", "", 'Math Output by domain'!O41)</f>
        <v/>
      </c>
      <c r="EM37" s="86" t="str">
        <f>IF('Math Output by domain'!P41="", "", 'Math Output by domain'!P41)</f>
        <v/>
      </c>
      <c r="EN37" s="86" t="str">
        <f>IF('Math Output by domain'!Q41="", "", 'Math Output by domain'!Q41)</f>
        <v/>
      </c>
      <c r="EO37" s="86" t="str">
        <f>IF('Math Output by domain'!R41="", "", 'Math Output by domain'!R41)</f>
        <v/>
      </c>
      <c r="EP37" s="86" t="str">
        <f>IF('Math Output by domain'!S41="", "", 'Math Output by domain'!S41)</f>
        <v/>
      </c>
      <c r="EQ37" s="86" t="str">
        <f>IF('Math Output by domain'!T41="", "", 'Math Output by domain'!T41)</f>
        <v/>
      </c>
      <c r="ER37" s="86" t="str">
        <f>IF('Math Output by domain'!U41="", "", 'Math Output by domain'!U41)</f>
        <v/>
      </c>
      <c r="ES37" s="86" t="str">
        <f>IF('Math Output by domain'!V41="", "", 'Math Output by domain'!V41)</f>
        <v/>
      </c>
      <c r="ET37" s="86" t="str">
        <f>IF('Math Output by domain'!W41="", "", 'Math Output by domain'!W41)</f>
        <v/>
      </c>
      <c r="EU37" s="86" t="str">
        <f>IF('Math Output by domain'!X41="", "", 'Math Output by domain'!X41)</f>
        <v/>
      </c>
      <c r="EV37" s="86" t="str">
        <f>IF('Math Output by domain'!Y41="", "", 'Math Output by domain'!Y41)</f>
        <v/>
      </c>
      <c r="EW37" s="86" t="str">
        <f>IF('Math Output by domain'!Z41="", "", 'Math Output by domain'!Z41)</f>
        <v/>
      </c>
      <c r="EX37" s="86" t="str">
        <f>IF('Math Output by domain'!AA41="", "", 'Math Output by domain'!AA41)</f>
        <v/>
      </c>
      <c r="EY37" s="86" t="str">
        <f>IF('Math Output by domain'!AB41="", "", 'Math Output by domain'!AB41)</f>
        <v/>
      </c>
      <c r="EZ37" s="86" t="str">
        <f>IF('Math Output by domain'!AC41="", "", 'Math Output by domain'!AC41)</f>
        <v/>
      </c>
      <c r="FA37" s="86" t="str">
        <f>IF('Math Output by domain'!AD41&lt;&gt;"", 'Math Output by domain'!AD41, 'Math Output by domain'!AH41)</f>
        <v/>
      </c>
      <c r="FB37" s="86" t="str">
        <f>IF('Math Output by domain'!AE41&lt;&gt;"", 'Math Output by domain'!AE41, 'Math Output by domain'!AI41)</f>
        <v/>
      </c>
      <c r="FC37" s="86" t="str">
        <f>IF('Math Output by domain'!AF41&lt;&gt;"", 'Math Output by domain'!AF41, 'Math Output by domain'!AJ41)</f>
        <v/>
      </c>
      <c r="FD37" s="86" t="str">
        <f>IF('Math Output by domain'!AG41="", "", 'Math Output by domain'!AG41)</f>
        <v/>
      </c>
      <c r="FE37" s="86" t="str">
        <f>IF('Math Output by domain'!AK41="", "", 'Math Output by domain'!AK41)</f>
        <v/>
      </c>
      <c r="FF37" s="86" t="str">
        <f>IF('Math Output by domain'!AL41&lt;&gt;"",  'Math Output by domain'!AL41, 'Math Output by domain'!AQ41)</f>
        <v/>
      </c>
      <c r="FG37" s="86" t="str">
        <f>IF('Math Output by domain'!AM41="", "", 'Math Output by domain'!AM41)</f>
        <v/>
      </c>
      <c r="FH37" s="86" t="str">
        <f>IF('Math Output by domain'!AN41&lt;&gt;"",  'Math Output by domain'!AN41, 'Math Output by domain'!AP41)</f>
        <v/>
      </c>
      <c r="FI37" s="86" t="str">
        <f>IF('Math Output by domain'!AO41="", "", 'Math Output by domain'!AO41)</f>
        <v/>
      </c>
    </row>
    <row r="38" spans="1:165" x14ac:dyDescent="0.2">
      <c r="A38" s="88">
        <f>'Cover Sheet'!A41</f>
        <v>37</v>
      </c>
      <c r="B38" s="88" t="str">
        <f>IF('Cover Sheet'!$AC$13="","",'Cover Sheet'!$AC$13)</f>
        <v>HYDABH02</v>
      </c>
      <c r="C38" s="88" t="str">
        <f>'Cover Sheet'!$AC$1</f>
        <v>Apoorva Namdev</v>
      </c>
      <c r="D38" s="88">
        <f>'Cover Sheet'!$AE$1</f>
        <v>0</v>
      </c>
      <c r="E38" s="88">
        <f>'Cover Sheet'!$AG$1</f>
        <v>0</v>
      </c>
      <c r="F38" s="88">
        <f>'Cover Sheet'!$AI$1</f>
        <v>0</v>
      </c>
      <c r="G38" s="88">
        <f>'Cover Sheet'!$AK$1</f>
        <v>0</v>
      </c>
      <c r="H38" s="88">
        <f>'Cover Sheet'!$AC$3</f>
        <v>115555</v>
      </c>
      <c r="I38" s="88">
        <f>'Cover Sheet'!$AE$3</f>
        <v>0</v>
      </c>
      <c r="J38" s="88">
        <f>'Cover Sheet'!$AG$3</f>
        <v>0</v>
      </c>
      <c r="K38" s="88">
        <f>'Cover Sheet'!$AI$3</f>
        <v>0</v>
      </c>
      <c r="L38" s="88">
        <f>'Cover Sheet'!$AK$3</f>
        <v>0</v>
      </c>
      <c r="M38" s="88">
        <f>'Cover Sheet'!$AC$2</f>
        <v>2014</v>
      </c>
      <c r="N38" s="88">
        <f>'Cover Sheet'!$AE$2</f>
        <v>0</v>
      </c>
      <c r="O38" s="88">
        <f>'Cover Sheet'!$AG$2</f>
        <v>0</v>
      </c>
      <c r="P38" s="88">
        <f>'Cover Sheet'!$AI$2</f>
        <v>0</v>
      </c>
      <c r="Q38" s="88">
        <f>'Cover Sheet'!$AK$2</f>
        <v>0</v>
      </c>
      <c r="R38" s="88" t="str">
        <f>'Cover Sheet'!$AC$5</f>
        <v>Spandana</v>
      </c>
      <c r="S38" s="88" t="str">
        <f>'Cover Sheet'!$AC$6</f>
        <v>4th</v>
      </c>
      <c r="T38" s="88" t="str">
        <f>'Cover Sheet'!$AC$7</f>
        <v>2nd YOI</v>
      </c>
      <c r="U38" s="88" t="str">
        <f>'Cover Sheet'!$AC$8</f>
        <v>Private School 500 - 1000</v>
      </c>
      <c r="V38" s="88">
        <f>'Cover Sheet'!$AC$9</f>
        <v>180</v>
      </c>
      <c r="W38" s="88">
        <f>IF('Cover Sheet'!$AC$10="","",'Cover Sheet'!$AC$10)</f>
        <v>4</v>
      </c>
      <c r="X38" s="219" t="str">
        <f>IF('Cover Sheet'!$Y41="","",'Cover Sheet'!$Y41)</f>
        <v/>
      </c>
      <c r="Y38" s="219" t="str">
        <f>IF('Cover Sheet'!$Z41="","",'Cover Sheet'!$Z41)</f>
        <v/>
      </c>
      <c r="Z38" s="88">
        <f>'Cover Sheet'!$AC$11</f>
        <v>5</v>
      </c>
      <c r="AA38" s="88" t="str">
        <f>IF('Cover Sheet'!$AC$12="", "", 'Cover Sheet'!$AC$12)</f>
        <v>Hyderabad</v>
      </c>
      <c r="AB38" s="88">
        <f>IF('Cover Sheet'!$AC$14="","",'Cover Sheet'!$AC$14)</f>
        <v>115555</v>
      </c>
      <c r="AC38" s="88">
        <f>IF('Cover Sheet'!$AC$15="","",'Cover Sheet'!$AC$15)</f>
        <v>115555</v>
      </c>
      <c r="AD38" s="88">
        <f>IF('Cover Sheet'!$AC$17="","",'Cover Sheet'!$AC$17)</f>
        <v>115555</v>
      </c>
      <c r="AE38" s="88" t="str">
        <f>IF('Cover Sheet'!$AC$4="","",'Cover Sheet'!$AC$4)</f>
        <v>apoorva.namdev2014@teachforindia.org</v>
      </c>
      <c r="AF38" s="88" t="str">
        <f>IF('Cover Sheet'!$AC$20="","",'Cover Sheet'!$AC$20)</f>
        <v>spandana.m@teachforindia.org</v>
      </c>
      <c r="AG38" s="88" t="str">
        <f>IF('Cover Sheet'!$AC$19="","",'Cover Sheet'!$AC$19)</f>
        <v>karthik.rapaka@teachforindia.org</v>
      </c>
      <c r="AH38" s="88" t="str">
        <f>IF('Cover Sheet'!B41="", "", 'English Scores- Leveled papers'!B43)</f>
        <v/>
      </c>
      <c r="AI38" s="88" t="str">
        <f>IF('Cover Sheet'!$B41="","",'Cover Sheet'!C41)</f>
        <v/>
      </c>
      <c r="AJ38" s="88" t="str">
        <f>IF('Cover Sheet'!$D41="","",'Cover Sheet'!D41)</f>
        <v/>
      </c>
      <c r="AK38" s="88" t="str">
        <f>IF('Cover Sheet'!E41="","",'Cover Sheet'!E41)</f>
        <v/>
      </c>
      <c r="AL38" s="88" t="str">
        <f>IF('Cover Sheet'!F41="","",'Cover Sheet'!F41)</f>
        <v/>
      </c>
      <c r="AM38" s="88" t="str">
        <f>IF('Cover Sheet'!G41="","",'Cover Sheet'!G41)</f>
        <v/>
      </c>
      <c r="AN38" s="88" t="str">
        <f>IF('Cover Sheet'!H41="","",'Cover Sheet'!H41)</f>
        <v/>
      </c>
      <c r="AO38" s="88" t="str">
        <f>IF('Cover Sheet'!I41="","",'Cover Sheet'!I41)</f>
        <v/>
      </c>
      <c r="AP38" s="88" t="str">
        <f>IF('Cover Sheet'!J41="","",'Cover Sheet'!J41)</f>
        <v/>
      </c>
      <c r="AQ38" s="88" t="str">
        <f>IF('Cover Sheet'!K41="","",'Cover Sheet'!K41)</f>
        <v/>
      </c>
      <c r="AR38" s="88" t="str">
        <f>IF('Cover Sheet'!L41="","",'Cover Sheet'!L41)</f>
        <v/>
      </c>
      <c r="AS38" s="88" t="str">
        <f>IF('Cover Sheet'!M41="","",'Cover Sheet'!M41)</f>
        <v/>
      </c>
      <c r="AT38" s="88" t="str">
        <f>IF('Cover Sheet'!N41="","",'Cover Sheet'!N41)</f>
        <v/>
      </c>
      <c r="AU38" s="88" t="str">
        <f>IF('Cover Sheet'!O41="","",'Cover Sheet'!O41)</f>
        <v/>
      </c>
      <c r="AV38" s="88" t="str">
        <f>IF('Cover Sheet'!P41="","",'Cover Sheet'!P41)</f>
        <v/>
      </c>
      <c r="AW38" s="88" t="str">
        <f>IF('Cover Sheet'!Q41="","",'Cover Sheet'!Q41)</f>
        <v/>
      </c>
      <c r="AX38" s="88" t="str">
        <f>IF('Cover Sheet'!R41="","",'Cover Sheet'!R41)</f>
        <v/>
      </c>
      <c r="AY38" s="88" t="str">
        <f>IF('Cover Sheet'!S41="","",'Cover Sheet'!S41)</f>
        <v/>
      </c>
      <c r="AZ38" s="535" t="str">
        <f>IF('Cover Sheet'!T41="","",'Cover Sheet'!T41)</f>
        <v/>
      </c>
      <c r="BA38" s="535" t="str">
        <f>IF('Cover Sheet'!U41="","",'Cover Sheet'!U41)</f>
        <v/>
      </c>
      <c r="BB38" s="535" t="str">
        <f>IF('Cover Sheet'!V41="","",'Cover Sheet'!V41)</f>
        <v/>
      </c>
      <c r="BC38" s="535" t="str">
        <f>IF('Cover Sheet'!W41="","",'Cover Sheet'!W41)</f>
        <v/>
      </c>
      <c r="BD38" s="535" t="str">
        <f>IF('Cover Sheet'!X41="","",'Cover Sheet'!X41)</f>
        <v/>
      </c>
      <c r="BE38" s="142" t="str">
        <f>'RC Mastery Check+Question type'!I41</f>
        <v/>
      </c>
      <c r="BF38" s="142" t="str">
        <f>'RC Mastery Check+Question type'!J41</f>
        <v/>
      </c>
      <c r="BG38" s="142" t="str">
        <f>'RC Mastery Check+Question type'!K41</f>
        <v/>
      </c>
      <c r="BH38" s="406" t="str">
        <f>IF('RC Mastery Check+Question type'!DR41="", "", 'RC Mastery Check+Question type'!DR41)</f>
        <v/>
      </c>
      <c r="BI38" s="406" t="str">
        <f>IF('RC Mastery Check+Question type'!EJ41="", "", 'RC Mastery Check+Question type'!EJ41)</f>
        <v/>
      </c>
      <c r="BJ38" s="406" t="str">
        <f>IF('RC Mastery Check+Question type'!EZ41="", "", 'RC Mastery Check+Question type'!EZ41)</f>
        <v/>
      </c>
      <c r="BK38" t="str">
        <f>'RF tracking'!C41</f>
        <v/>
      </c>
      <c r="BL38" t="str">
        <f>'RF tracking'!D41</f>
        <v/>
      </c>
      <c r="BM38" t="str">
        <f>'RF tracking'!X41</f>
        <v/>
      </c>
      <c r="BN38" t="str">
        <f>'RF tracking'!Y41</f>
        <v/>
      </c>
      <c r="BO38" s="53" t="str">
        <f>IF('RF tracking'!AQ41="", "", 'RF tracking'!AQ41)</f>
        <v/>
      </c>
      <c r="BP38" s="53" t="str">
        <f>'RC Mastery Check+Question type'!L41</f>
        <v/>
      </c>
      <c r="BQ38" s="53" t="str">
        <f>'RC Mastery Check+Question type'!M41</f>
        <v/>
      </c>
      <c r="BR38" s="53" t="str">
        <f>'RC Mastery Check+Question type'!N41</f>
        <v/>
      </c>
      <c r="BS38" s="53" t="str">
        <f>'RC Mastery Check+Question type'!O41</f>
        <v/>
      </c>
      <c r="BT38" s="53" t="str">
        <f>'RC Mastery Check+Question type'!P41</f>
        <v/>
      </c>
      <c r="BU38" s="53" t="str">
        <f>'RC Mastery Check+Question type'!Q41</f>
        <v/>
      </c>
      <c r="BV38" s="53" t="str">
        <f>'RC Mastery Check+Question type'!R41</f>
        <v/>
      </c>
      <c r="BW38" s="53" t="str">
        <f>'RC Mastery Check+Question type'!S41</f>
        <v/>
      </c>
      <c r="BX38" s="53" t="str">
        <f>'RC Mastery Check+Question type'!T41</f>
        <v/>
      </c>
      <c r="BY38" s="53" t="str">
        <f>'RC Mastery Check+Question type'!U41</f>
        <v/>
      </c>
      <c r="BZ38" s="53" t="str">
        <f>'RC Mastery Check+Question type'!V41</f>
        <v/>
      </c>
      <c r="CA38" s="53" t="str">
        <f>'RC Mastery Check+Question type'!W41</f>
        <v/>
      </c>
      <c r="CB38" s="53" t="str">
        <f>'RC Mastery Check+Question type'!X41</f>
        <v/>
      </c>
      <c r="CC38" s="438" t="str">
        <f>'RC Output Item+Section Type'!CC44</f>
        <v xml:space="preserve"> </v>
      </c>
      <c r="CD38" s="438" t="str">
        <f>'RC Output Item+Section Type'!CD44</f>
        <v xml:space="preserve"> </v>
      </c>
      <c r="CE38" s="438" t="str">
        <f>'RC Output Item+Section Type'!CE44</f>
        <v xml:space="preserve"> </v>
      </c>
      <c r="CF38" s="438" t="str">
        <f>'RC Output Item+Section Type'!CF44</f>
        <v xml:space="preserve"> </v>
      </c>
      <c r="CG38" s="438" t="str">
        <f>'RC Output Item+Section Type'!CG44</f>
        <v xml:space="preserve"> </v>
      </c>
      <c r="CH38" s="438" t="str">
        <f>'RC Output Item+Section Type'!CH44</f>
        <v xml:space="preserve"> </v>
      </c>
      <c r="CI38" s="438" t="str">
        <f>'RC Output Item+Section Type'!CI44</f>
        <v xml:space="preserve"> </v>
      </c>
      <c r="CJ38" s="438" t="str">
        <f>'RC Output Item+Section Type'!CJ44</f>
        <v xml:space="preserve"> </v>
      </c>
      <c r="CK38" s="438" t="str">
        <f>'RC Output Item+Section Type'!CK44</f>
        <v xml:space="preserve"> </v>
      </c>
      <c r="CL38" s="438" t="str">
        <f>'RC Output Item+Section Type'!CL44</f>
        <v xml:space="preserve"> </v>
      </c>
      <c r="CM38" s="438" t="str">
        <f>'RC Output Item+Section Type'!CM44</f>
        <v xml:space="preserve"> </v>
      </c>
      <c r="CN38" s="438" t="str">
        <f>'RC Output Item+Section Type'!CN44</f>
        <v xml:space="preserve"> </v>
      </c>
      <c r="CO38" t="str">
        <f>IF('S&amp;L'!B42="", "", 'S&amp;L'!B42)</f>
        <v/>
      </c>
      <c r="CP38" t="str">
        <f>IF('S&amp;L'!C42="", "", 'S&amp;L'!C42)</f>
        <v/>
      </c>
      <c r="CQ38" t="str">
        <f>IF('S&amp;L'!D42="", "", 'S&amp;L'!D42)</f>
        <v/>
      </c>
      <c r="CR38" t="str">
        <f>IF('S&amp;L'!E42="", "", 'S&amp;L'!E42)</f>
        <v/>
      </c>
      <c r="CS38" t="str">
        <f>IF('S&amp;L'!F42="", "", 'S&amp;L'!F42)</f>
        <v/>
      </c>
      <c r="CT38" t="str">
        <f>IF('S&amp;L'!H42="", "", 'S&amp;L'!H42)</f>
        <v/>
      </c>
      <c r="CU38" t="str">
        <f>IF('S&amp;L'!I42="", "", 'S&amp;L'!I42)</f>
        <v/>
      </c>
      <c r="CV38" t="str">
        <f>IF('S&amp;L'!J42="", "", 'S&amp;L'!J42)</f>
        <v/>
      </c>
      <c r="CW38" t="str">
        <f>IF('S&amp;L'!K42="", "", 'S&amp;L'!K42)</f>
        <v/>
      </c>
      <c r="CX38" t="str">
        <f>IF('S&amp;L'!L42="", "", 'S&amp;L'!L42)</f>
        <v/>
      </c>
      <c r="CY38" t="str">
        <f>IF('S&amp;L'!N42="", "", 'S&amp;L'!N42)</f>
        <v/>
      </c>
      <c r="CZ38" t="str">
        <f>IF('S&amp;L'!O42="", "", 'S&amp;L'!O42)</f>
        <v/>
      </c>
      <c r="DA38" t="str">
        <f>IF('S&amp;L'!P42="", "", 'S&amp;L'!P42)</f>
        <v/>
      </c>
      <c r="DB38" t="str">
        <f>IF('S&amp;L'!Q42="", "", 'S&amp;L'!Q42)</f>
        <v/>
      </c>
      <c r="DC38" t="str">
        <f>IF('S&amp;L'!R42="", "", 'S&amp;L'!R42)</f>
        <v/>
      </c>
      <c r="DD38" s="53" t="str">
        <f>IF('Math Scores'!E45="","",'Math Scores'!E45)</f>
        <v/>
      </c>
      <c r="DE38" s="86" t="str">
        <f>IF('Cover Sheet'!V41="","",'Cover Sheet'!V41)</f>
        <v/>
      </c>
      <c r="DF38" s="86" t="str">
        <f>IF('Math Scores'!IE45="", "", 'Math Scores'!IE45)</f>
        <v/>
      </c>
      <c r="DG38" t="str">
        <f>IF('Math by question type'!C42="", "", 'Math by question type'!C42)</f>
        <v/>
      </c>
      <c r="DH38" s="86" t="str">
        <f>IF('Math by question type'!D42="", "", 'Math by question type'!D42)</f>
        <v/>
      </c>
      <c r="DI38" s="86" t="str">
        <f>IF('Math by question type'!E42="", "", 'Math by question type'!E42)</f>
        <v/>
      </c>
      <c r="DJ38" s="86" t="str">
        <f>IF('Math by question type'!F42="", "", 'Math by question type'!F42)</f>
        <v/>
      </c>
      <c r="DK38" s="86" t="str">
        <f>IF('Math by question type'!G42="", "", 'Math by question type'!G42)</f>
        <v/>
      </c>
      <c r="DL38" s="86" t="str">
        <f>IF('Math by question type'!H42="", "", 'Math by question type'!H42)</f>
        <v/>
      </c>
      <c r="DM38" s="86" t="str">
        <f>IF('Math by question type'!I42="", "", 'Math by question type'!I42)</f>
        <v/>
      </c>
      <c r="DN38" s="86" t="str">
        <f>IF('Math by question type'!J42="", "", 'Math by question type'!J42)</f>
        <v/>
      </c>
      <c r="DO38" s="86" t="str">
        <f>IF('Math by question type'!K42="", "", 'Math by question type'!K42)</f>
        <v/>
      </c>
      <c r="DP38" s="86" t="str">
        <f>IF('Math by question type'!L42="", "", 'Math by question type'!L42)</f>
        <v/>
      </c>
      <c r="DQ38" s="86" t="str">
        <f>IF('Math by question type'!M42="", "", 'Math by question type'!M42)</f>
        <v/>
      </c>
      <c r="DR38" s="86" t="str">
        <f>IF('Math by question type'!N42="", "", 'Math by question type'!N42)</f>
        <v/>
      </c>
      <c r="DS38" s="86" t="str">
        <f>IF('Math by question type'!O42="", "", 'Math by question type'!O42)</f>
        <v/>
      </c>
      <c r="DT38" s="86" t="str">
        <f>IF('Math by question type'!P42="", "", 'Math by question type'!P42)</f>
        <v/>
      </c>
      <c r="DU38" s="86" t="str">
        <f>IF('Math by question type'!Q42="", "", 'Math by question type'!Q42)</f>
        <v/>
      </c>
      <c r="DV38" s="86" t="str">
        <f>IF('Math by question type'!R42&lt;&gt;"",'Math by question type'!R42,'Math by question type'!U42)</f>
        <v/>
      </c>
      <c r="DW38" s="86" t="str">
        <f>IF('Math by question type'!S42&lt;&gt;"",'Math by question type'!S42,'Math by question type'!V42)</f>
        <v/>
      </c>
      <c r="DX38" s="86" t="str">
        <f>IF('Math by question type'!T42&lt;&gt;"",'Math by question type'!T42,'Math by question type'!W42)</f>
        <v/>
      </c>
      <c r="DY38" s="86" t="str">
        <f>IF('Math by question type'!X42&lt;&gt;"",'Math by question type'!X42,'Math by question type'!AA42)</f>
        <v/>
      </c>
      <c r="DZ38" s="86" t="str">
        <f>IF('Math by question type'!Y42&lt;&gt;"",'Math by question type'!Y42,'Math by question type'!AB42)</f>
        <v/>
      </c>
      <c r="EA38" s="86" t="str">
        <f>IF('Math by question type'!Z42&lt;&gt;"",'Math by question type'!Z42,'Math by question type'!AC42)</f>
        <v/>
      </c>
      <c r="EB38" s="86" t="str">
        <f>IF('Math Output by domain'!E42="", "", 'Math Output by domain'!E42)</f>
        <v/>
      </c>
      <c r="EC38" s="86" t="str">
        <f>IF('Math Output by domain'!F42="", "", 'Math Output by domain'!F42)</f>
        <v/>
      </c>
      <c r="ED38" s="86" t="str">
        <f>IF('Math Output by domain'!G42="", "", 'Math Output by domain'!G42)</f>
        <v/>
      </c>
      <c r="EE38" s="86" t="str">
        <f>IF('Math Output by domain'!H42="", "", 'Math Output by domain'!H42)</f>
        <v/>
      </c>
      <c r="EF38" s="86" t="str">
        <f>IF('Math Output by domain'!I42="", "", 'Math Output by domain'!I42)</f>
        <v/>
      </c>
      <c r="EG38" s="86" t="str">
        <f>IF('Math Output by domain'!J42="", "", 'Math Output by domain'!J42)</f>
        <v/>
      </c>
      <c r="EH38" s="86" t="str">
        <f>IF('Math Output by domain'!K42="", "", 'Math Output by domain'!K42)</f>
        <v/>
      </c>
      <c r="EI38" s="86" t="str">
        <f>IF('Math Output by domain'!L42="", "", 'Math Output by domain'!L42)</f>
        <v/>
      </c>
      <c r="EJ38" s="86" t="str">
        <f>IF('Math Output by domain'!M42="", "", 'Math Output by domain'!M42)</f>
        <v/>
      </c>
      <c r="EK38" s="86" t="str">
        <f>IF('Math Output by domain'!N42="", "", 'Math Output by domain'!N42)</f>
        <v/>
      </c>
      <c r="EL38" s="86" t="str">
        <f>IF('Math Output by domain'!O42="", "", 'Math Output by domain'!O42)</f>
        <v/>
      </c>
      <c r="EM38" s="86" t="str">
        <f>IF('Math Output by domain'!P42="", "", 'Math Output by domain'!P42)</f>
        <v/>
      </c>
      <c r="EN38" s="86" t="str">
        <f>IF('Math Output by domain'!Q42="", "", 'Math Output by domain'!Q42)</f>
        <v/>
      </c>
      <c r="EO38" s="86" t="str">
        <f>IF('Math Output by domain'!R42="", "", 'Math Output by domain'!R42)</f>
        <v/>
      </c>
      <c r="EP38" s="86" t="str">
        <f>IF('Math Output by domain'!S42="", "", 'Math Output by domain'!S42)</f>
        <v/>
      </c>
      <c r="EQ38" s="86" t="str">
        <f>IF('Math Output by domain'!T42="", "", 'Math Output by domain'!T42)</f>
        <v/>
      </c>
      <c r="ER38" s="86" t="str">
        <f>IF('Math Output by domain'!U42="", "", 'Math Output by domain'!U42)</f>
        <v/>
      </c>
      <c r="ES38" s="86" t="str">
        <f>IF('Math Output by domain'!V42="", "", 'Math Output by domain'!V42)</f>
        <v/>
      </c>
      <c r="ET38" s="86" t="str">
        <f>IF('Math Output by domain'!W42="", "", 'Math Output by domain'!W42)</f>
        <v/>
      </c>
      <c r="EU38" s="86" t="str">
        <f>IF('Math Output by domain'!X42="", "", 'Math Output by domain'!X42)</f>
        <v/>
      </c>
      <c r="EV38" s="86" t="str">
        <f>IF('Math Output by domain'!Y42="", "", 'Math Output by domain'!Y42)</f>
        <v/>
      </c>
      <c r="EW38" s="86" t="str">
        <f>IF('Math Output by domain'!Z42="", "", 'Math Output by domain'!Z42)</f>
        <v/>
      </c>
      <c r="EX38" s="86" t="str">
        <f>IF('Math Output by domain'!AA42="", "", 'Math Output by domain'!AA42)</f>
        <v/>
      </c>
      <c r="EY38" s="86" t="str">
        <f>IF('Math Output by domain'!AB42="", "", 'Math Output by domain'!AB42)</f>
        <v/>
      </c>
      <c r="EZ38" s="86" t="str">
        <f>IF('Math Output by domain'!AC42="", "", 'Math Output by domain'!AC42)</f>
        <v/>
      </c>
      <c r="FA38" s="86" t="str">
        <f>IF('Math Output by domain'!AD42&lt;&gt;"", 'Math Output by domain'!AD42, 'Math Output by domain'!AH42)</f>
        <v/>
      </c>
      <c r="FB38" s="86" t="str">
        <f>IF('Math Output by domain'!AE42&lt;&gt;"", 'Math Output by domain'!AE42, 'Math Output by domain'!AI42)</f>
        <v/>
      </c>
      <c r="FC38" s="86" t="str">
        <f>IF('Math Output by domain'!AF42&lt;&gt;"", 'Math Output by domain'!AF42, 'Math Output by domain'!AJ42)</f>
        <v/>
      </c>
      <c r="FD38" s="86" t="str">
        <f>IF('Math Output by domain'!AG42="", "", 'Math Output by domain'!AG42)</f>
        <v/>
      </c>
      <c r="FE38" s="86" t="str">
        <f>IF('Math Output by domain'!AK42="", "", 'Math Output by domain'!AK42)</f>
        <v/>
      </c>
      <c r="FF38" s="86" t="str">
        <f>IF('Math Output by domain'!AL42&lt;&gt;"",  'Math Output by domain'!AL42, 'Math Output by domain'!AQ42)</f>
        <v/>
      </c>
      <c r="FG38" s="86" t="str">
        <f>IF('Math Output by domain'!AM42="", "", 'Math Output by domain'!AM42)</f>
        <v/>
      </c>
      <c r="FH38" s="86" t="str">
        <f>IF('Math Output by domain'!AN42&lt;&gt;"",  'Math Output by domain'!AN42, 'Math Output by domain'!AP42)</f>
        <v/>
      </c>
      <c r="FI38" s="86" t="str">
        <f>IF('Math Output by domain'!AO42="", "", 'Math Output by domain'!AO42)</f>
        <v/>
      </c>
    </row>
    <row r="39" spans="1:165" x14ac:dyDescent="0.2">
      <c r="A39" s="88">
        <f>'Cover Sheet'!A42</f>
        <v>38</v>
      </c>
      <c r="B39" s="88" t="str">
        <f>IF('Cover Sheet'!$AC$13="","",'Cover Sheet'!$AC$13)</f>
        <v>HYDABH02</v>
      </c>
      <c r="C39" s="88" t="str">
        <f>'Cover Sheet'!$AC$1</f>
        <v>Apoorva Namdev</v>
      </c>
      <c r="D39" s="88">
        <f>'Cover Sheet'!$AE$1</f>
        <v>0</v>
      </c>
      <c r="E39" s="88">
        <f>'Cover Sheet'!$AG$1</f>
        <v>0</v>
      </c>
      <c r="F39" s="88">
        <f>'Cover Sheet'!$AI$1</f>
        <v>0</v>
      </c>
      <c r="G39" s="88">
        <f>'Cover Sheet'!$AK$1</f>
        <v>0</v>
      </c>
      <c r="H39" s="88">
        <f>'Cover Sheet'!$AC$3</f>
        <v>115555</v>
      </c>
      <c r="I39" s="88">
        <f>'Cover Sheet'!$AE$3</f>
        <v>0</v>
      </c>
      <c r="J39" s="88">
        <f>'Cover Sheet'!$AG$3</f>
        <v>0</v>
      </c>
      <c r="K39" s="88">
        <f>'Cover Sheet'!$AI$3</f>
        <v>0</v>
      </c>
      <c r="L39" s="88">
        <f>'Cover Sheet'!$AK$3</f>
        <v>0</v>
      </c>
      <c r="M39" s="88">
        <f>'Cover Sheet'!$AC$2</f>
        <v>2014</v>
      </c>
      <c r="N39" s="88">
        <f>'Cover Sheet'!$AE$2</f>
        <v>0</v>
      </c>
      <c r="O39" s="88">
        <f>'Cover Sheet'!$AG$2</f>
        <v>0</v>
      </c>
      <c r="P39" s="88">
        <f>'Cover Sheet'!$AI$2</f>
        <v>0</v>
      </c>
      <c r="Q39" s="88">
        <f>'Cover Sheet'!$AK$2</f>
        <v>0</v>
      </c>
      <c r="R39" s="88" t="str">
        <f>'Cover Sheet'!$AC$5</f>
        <v>Spandana</v>
      </c>
      <c r="S39" s="88" t="str">
        <f>'Cover Sheet'!$AC$6</f>
        <v>4th</v>
      </c>
      <c r="T39" s="88" t="str">
        <f>'Cover Sheet'!$AC$7</f>
        <v>2nd YOI</v>
      </c>
      <c r="U39" s="88" t="str">
        <f>'Cover Sheet'!$AC$8</f>
        <v>Private School 500 - 1000</v>
      </c>
      <c r="V39" s="88">
        <f>'Cover Sheet'!$AC$9</f>
        <v>180</v>
      </c>
      <c r="W39" s="88">
        <f>IF('Cover Sheet'!$AC$10="","",'Cover Sheet'!$AC$10)</f>
        <v>4</v>
      </c>
      <c r="X39" s="219" t="str">
        <f>IF('Cover Sheet'!$Y42="","",'Cover Sheet'!$Y42)</f>
        <v/>
      </c>
      <c r="Y39" s="219" t="str">
        <f>IF('Cover Sheet'!$Z42="","",'Cover Sheet'!$Z42)</f>
        <v/>
      </c>
      <c r="Z39" s="88">
        <f>'Cover Sheet'!$AC$11</f>
        <v>5</v>
      </c>
      <c r="AA39" s="88" t="str">
        <f>IF('Cover Sheet'!$AC$12="", "", 'Cover Sheet'!$AC$12)</f>
        <v>Hyderabad</v>
      </c>
      <c r="AB39" s="88">
        <f>IF('Cover Sheet'!$AC$14="","",'Cover Sheet'!$AC$14)</f>
        <v>115555</v>
      </c>
      <c r="AC39" s="88">
        <f>IF('Cover Sheet'!$AC$15="","",'Cover Sheet'!$AC$15)</f>
        <v>115555</v>
      </c>
      <c r="AD39" s="88">
        <f>IF('Cover Sheet'!$AC$17="","",'Cover Sheet'!$AC$17)</f>
        <v>115555</v>
      </c>
      <c r="AE39" s="88" t="str">
        <f>IF('Cover Sheet'!$AC$4="","",'Cover Sheet'!$AC$4)</f>
        <v>apoorva.namdev2014@teachforindia.org</v>
      </c>
      <c r="AF39" s="88" t="str">
        <f>IF('Cover Sheet'!$AC$20="","",'Cover Sheet'!$AC$20)</f>
        <v>spandana.m@teachforindia.org</v>
      </c>
      <c r="AG39" s="88" t="str">
        <f>IF('Cover Sheet'!$AC$19="","",'Cover Sheet'!$AC$19)</f>
        <v>karthik.rapaka@teachforindia.org</v>
      </c>
      <c r="AH39" s="88" t="str">
        <f>IF('Cover Sheet'!B42="", "", 'English Scores- Leveled papers'!B44)</f>
        <v/>
      </c>
      <c r="AI39" s="88" t="str">
        <f>IF('Cover Sheet'!$B42="","",'Cover Sheet'!C42)</f>
        <v/>
      </c>
      <c r="AJ39" s="88" t="str">
        <f>IF('Cover Sheet'!$D42="","",'Cover Sheet'!D42)</f>
        <v/>
      </c>
      <c r="AK39" s="88" t="str">
        <f>IF('Cover Sheet'!E42="","",'Cover Sheet'!E42)</f>
        <v/>
      </c>
      <c r="AL39" s="88" t="str">
        <f>IF('Cover Sheet'!F42="","",'Cover Sheet'!F42)</f>
        <v/>
      </c>
      <c r="AM39" s="88" t="str">
        <f>IF('Cover Sheet'!G42="","",'Cover Sheet'!G42)</f>
        <v/>
      </c>
      <c r="AN39" s="88" t="str">
        <f>IF('Cover Sheet'!H42="","",'Cover Sheet'!H42)</f>
        <v/>
      </c>
      <c r="AO39" s="88" t="str">
        <f>IF('Cover Sheet'!I42="","",'Cover Sheet'!I42)</f>
        <v/>
      </c>
      <c r="AP39" s="88" t="str">
        <f>IF('Cover Sheet'!J42="","",'Cover Sheet'!J42)</f>
        <v/>
      </c>
      <c r="AQ39" s="88" t="str">
        <f>IF('Cover Sheet'!K42="","",'Cover Sheet'!K42)</f>
        <v/>
      </c>
      <c r="AR39" s="88" t="str">
        <f>IF('Cover Sheet'!L42="","",'Cover Sheet'!L42)</f>
        <v/>
      </c>
      <c r="AS39" s="88" t="str">
        <f>IF('Cover Sheet'!M42="","",'Cover Sheet'!M42)</f>
        <v/>
      </c>
      <c r="AT39" s="88" t="str">
        <f>IF('Cover Sheet'!N42="","",'Cover Sheet'!N42)</f>
        <v/>
      </c>
      <c r="AU39" s="88" t="str">
        <f>IF('Cover Sheet'!O42="","",'Cover Sheet'!O42)</f>
        <v/>
      </c>
      <c r="AV39" s="88" t="str">
        <f>IF('Cover Sheet'!P42="","",'Cover Sheet'!P42)</f>
        <v/>
      </c>
      <c r="AW39" s="88" t="str">
        <f>IF('Cover Sheet'!Q42="","",'Cover Sheet'!Q42)</f>
        <v/>
      </c>
      <c r="AX39" s="88" t="str">
        <f>IF('Cover Sheet'!R42="","",'Cover Sheet'!R42)</f>
        <v/>
      </c>
      <c r="AY39" s="88" t="str">
        <f>IF('Cover Sheet'!S42="","",'Cover Sheet'!S42)</f>
        <v/>
      </c>
      <c r="AZ39" s="535" t="str">
        <f>IF('Cover Sheet'!T42="","",'Cover Sheet'!T42)</f>
        <v/>
      </c>
      <c r="BA39" s="535" t="str">
        <f>IF('Cover Sheet'!U42="","",'Cover Sheet'!U42)</f>
        <v/>
      </c>
      <c r="BB39" s="535" t="str">
        <f>IF('Cover Sheet'!V42="","",'Cover Sheet'!V42)</f>
        <v/>
      </c>
      <c r="BC39" s="535" t="str">
        <f>IF('Cover Sheet'!W42="","",'Cover Sheet'!W42)</f>
        <v/>
      </c>
      <c r="BD39" s="535" t="str">
        <f>IF('Cover Sheet'!X42="","",'Cover Sheet'!X42)</f>
        <v/>
      </c>
      <c r="BE39" s="142" t="str">
        <f>'RC Mastery Check+Question type'!I42</f>
        <v/>
      </c>
      <c r="BF39" s="142" t="str">
        <f>'RC Mastery Check+Question type'!J42</f>
        <v/>
      </c>
      <c r="BG39" s="142" t="str">
        <f>'RC Mastery Check+Question type'!K42</f>
        <v/>
      </c>
      <c r="BH39" s="406" t="str">
        <f>IF('RC Mastery Check+Question type'!DR42="", "", 'RC Mastery Check+Question type'!DR42)</f>
        <v/>
      </c>
      <c r="BI39" s="406" t="str">
        <f>IF('RC Mastery Check+Question type'!EJ42="", "", 'RC Mastery Check+Question type'!EJ42)</f>
        <v/>
      </c>
      <c r="BJ39" s="406" t="str">
        <f>IF('RC Mastery Check+Question type'!EZ42="", "", 'RC Mastery Check+Question type'!EZ42)</f>
        <v/>
      </c>
      <c r="BK39" t="str">
        <f>'RF tracking'!C42</f>
        <v/>
      </c>
      <c r="BL39" t="str">
        <f>'RF tracking'!D42</f>
        <v/>
      </c>
      <c r="BM39" t="str">
        <f>'RF tracking'!X42</f>
        <v/>
      </c>
      <c r="BN39" t="str">
        <f>'RF tracking'!Y42</f>
        <v/>
      </c>
      <c r="BO39" s="53" t="str">
        <f>IF('RF tracking'!AQ42="", "", 'RF tracking'!AQ42)</f>
        <v/>
      </c>
      <c r="BP39" s="53" t="str">
        <f>'RC Mastery Check+Question type'!L42</f>
        <v/>
      </c>
      <c r="BQ39" s="53" t="str">
        <f>'RC Mastery Check+Question type'!M42</f>
        <v/>
      </c>
      <c r="BR39" s="53" t="str">
        <f>'RC Mastery Check+Question type'!N42</f>
        <v/>
      </c>
      <c r="BS39" s="53" t="str">
        <f>'RC Mastery Check+Question type'!O42</f>
        <v/>
      </c>
      <c r="BT39" s="53" t="str">
        <f>'RC Mastery Check+Question type'!P42</f>
        <v/>
      </c>
      <c r="BU39" s="53" t="str">
        <f>'RC Mastery Check+Question type'!Q42</f>
        <v/>
      </c>
      <c r="BV39" s="53" t="str">
        <f>'RC Mastery Check+Question type'!R42</f>
        <v/>
      </c>
      <c r="BW39" s="53" t="str">
        <f>'RC Mastery Check+Question type'!S42</f>
        <v/>
      </c>
      <c r="BX39" s="53" t="str">
        <f>'RC Mastery Check+Question type'!T42</f>
        <v/>
      </c>
      <c r="BY39" s="53" t="str">
        <f>'RC Mastery Check+Question type'!U42</f>
        <v/>
      </c>
      <c r="BZ39" s="53" t="str">
        <f>'RC Mastery Check+Question type'!V42</f>
        <v/>
      </c>
      <c r="CA39" s="53" t="str">
        <f>'RC Mastery Check+Question type'!W42</f>
        <v/>
      </c>
      <c r="CB39" s="53" t="str">
        <f>'RC Mastery Check+Question type'!X42</f>
        <v/>
      </c>
      <c r="CC39" s="438" t="str">
        <f>'RC Output Item+Section Type'!CC45</f>
        <v xml:space="preserve"> </v>
      </c>
      <c r="CD39" s="438" t="str">
        <f>'RC Output Item+Section Type'!CD45</f>
        <v xml:space="preserve"> </v>
      </c>
      <c r="CE39" s="438" t="str">
        <f>'RC Output Item+Section Type'!CE45</f>
        <v xml:space="preserve"> </v>
      </c>
      <c r="CF39" s="438" t="str">
        <f>'RC Output Item+Section Type'!CF45</f>
        <v xml:space="preserve"> </v>
      </c>
      <c r="CG39" s="438" t="str">
        <f>'RC Output Item+Section Type'!CG45</f>
        <v xml:space="preserve"> </v>
      </c>
      <c r="CH39" s="438" t="str">
        <f>'RC Output Item+Section Type'!CH45</f>
        <v xml:space="preserve"> </v>
      </c>
      <c r="CI39" s="438" t="str">
        <f>'RC Output Item+Section Type'!CI45</f>
        <v xml:space="preserve"> </v>
      </c>
      <c r="CJ39" s="438" t="str">
        <f>'RC Output Item+Section Type'!CJ45</f>
        <v xml:space="preserve"> </v>
      </c>
      <c r="CK39" s="438" t="str">
        <f>'RC Output Item+Section Type'!CK45</f>
        <v xml:space="preserve"> </v>
      </c>
      <c r="CL39" s="438" t="str">
        <f>'RC Output Item+Section Type'!CL45</f>
        <v xml:space="preserve"> </v>
      </c>
      <c r="CM39" s="438" t="str">
        <f>'RC Output Item+Section Type'!CM45</f>
        <v xml:space="preserve"> </v>
      </c>
      <c r="CN39" s="438" t="str">
        <f>'RC Output Item+Section Type'!CN45</f>
        <v xml:space="preserve"> </v>
      </c>
      <c r="CO39" t="str">
        <f>IF('S&amp;L'!B43="", "", 'S&amp;L'!B43)</f>
        <v/>
      </c>
      <c r="CP39" t="str">
        <f>IF('S&amp;L'!C43="", "", 'S&amp;L'!C43)</f>
        <v/>
      </c>
      <c r="CQ39" t="str">
        <f>IF('S&amp;L'!D43="", "", 'S&amp;L'!D43)</f>
        <v/>
      </c>
      <c r="CR39" t="str">
        <f>IF('S&amp;L'!E43="", "", 'S&amp;L'!E43)</f>
        <v/>
      </c>
      <c r="CS39" t="str">
        <f>IF('S&amp;L'!F43="", "", 'S&amp;L'!F43)</f>
        <v/>
      </c>
      <c r="CT39" t="str">
        <f>IF('S&amp;L'!H43="", "", 'S&amp;L'!H43)</f>
        <v/>
      </c>
      <c r="CU39" t="str">
        <f>IF('S&amp;L'!I43="", "", 'S&amp;L'!I43)</f>
        <v/>
      </c>
      <c r="CV39" t="str">
        <f>IF('S&amp;L'!J43="", "", 'S&amp;L'!J43)</f>
        <v/>
      </c>
      <c r="CW39" t="str">
        <f>IF('S&amp;L'!K43="", "", 'S&amp;L'!K43)</f>
        <v/>
      </c>
      <c r="CX39" t="str">
        <f>IF('S&amp;L'!L43="", "", 'S&amp;L'!L43)</f>
        <v/>
      </c>
      <c r="CY39" t="str">
        <f>IF('S&amp;L'!N43="", "", 'S&amp;L'!N43)</f>
        <v/>
      </c>
      <c r="CZ39" t="str">
        <f>IF('S&amp;L'!O43="", "", 'S&amp;L'!O43)</f>
        <v/>
      </c>
      <c r="DA39" t="str">
        <f>IF('S&amp;L'!P43="", "", 'S&amp;L'!P43)</f>
        <v/>
      </c>
      <c r="DB39" t="str">
        <f>IF('S&amp;L'!Q43="", "", 'S&amp;L'!Q43)</f>
        <v/>
      </c>
      <c r="DC39" t="str">
        <f>IF('S&amp;L'!R43="", "", 'S&amp;L'!R43)</f>
        <v/>
      </c>
      <c r="DD39" s="53" t="str">
        <f>IF('Math Scores'!E46="","",'Math Scores'!E46)</f>
        <v/>
      </c>
      <c r="DE39" s="86" t="str">
        <f>IF('Cover Sheet'!V42="","",'Cover Sheet'!V42)</f>
        <v/>
      </c>
      <c r="DF39" s="86" t="str">
        <f>IF('Math Scores'!IE46="", "", 'Math Scores'!IE46)</f>
        <v/>
      </c>
      <c r="DG39" t="str">
        <f>IF('Math by question type'!C43="", "", 'Math by question type'!C43)</f>
        <v/>
      </c>
      <c r="DH39" s="86" t="str">
        <f>IF('Math by question type'!D43="", "", 'Math by question type'!D43)</f>
        <v/>
      </c>
      <c r="DI39" s="86" t="str">
        <f>IF('Math by question type'!E43="", "", 'Math by question type'!E43)</f>
        <v/>
      </c>
      <c r="DJ39" s="86" t="str">
        <f>IF('Math by question type'!F43="", "", 'Math by question type'!F43)</f>
        <v/>
      </c>
      <c r="DK39" s="86" t="str">
        <f>IF('Math by question type'!G43="", "", 'Math by question type'!G43)</f>
        <v/>
      </c>
      <c r="DL39" s="86" t="str">
        <f>IF('Math by question type'!H43="", "", 'Math by question type'!H43)</f>
        <v/>
      </c>
      <c r="DM39" s="86" t="str">
        <f>IF('Math by question type'!I43="", "", 'Math by question type'!I43)</f>
        <v/>
      </c>
      <c r="DN39" s="86" t="str">
        <f>IF('Math by question type'!J43="", "", 'Math by question type'!J43)</f>
        <v/>
      </c>
      <c r="DO39" s="86" t="str">
        <f>IF('Math by question type'!K43="", "", 'Math by question type'!K43)</f>
        <v/>
      </c>
      <c r="DP39" s="86" t="str">
        <f>IF('Math by question type'!L43="", "", 'Math by question type'!L43)</f>
        <v/>
      </c>
      <c r="DQ39" s="86" t="str">
        <f>IF('Math by question type'!M43="", "", 'Math by question type'!M43)</f>
        <v/>
      </c>
      <c r="DR39" s="86" t="str">
        <f>IF('Math by question type'!N43="", "", 'Math by question type'!N43)</f>
        <v/>
      </c>
      <c r="DS39" s="86" t="str">
        <f>IF('Math by question type'!O43="", "", 'Math by question type'!O43)</f>
        <v/>
      </c>
      <c r="DT39" s="86" t="str">
        <f>IF('Math by question type'!P43="", "", 'Math by question type'!P43)</f>
        <v/>
      </c>
      <c r="DU39" s="86" t="str">
        <f>IF('Math by question type'!Q43="", "", 'Math by question type'!Q43)</f>
        <v/>
      </c>
      <c r="DV39" s="86" t="str">
        <f>IF('Math by question type'!R43&lt;&gt;"",'Math by question type'!R43,'Math by question type'!U43)</f>
        <v/>
      </c>
      <c r="DW39" s="86" t="str">
        <f>IF('Math by question type'!S43&lt;&gt;"",'Math by question type'!S43,'Math by question type'!V43)</f>
        <v/>
      </c>
      <c r="DX39" s="86" t="str">
        <f>IF('Math by question type'!T43&lt;&gt;"",'Math by question type'!T43,'Math by question type'!W43)</f>
        <v/>
      </c>
      <c r="DY39" s="86" t="str">
        <f>IF('Math by question type'!X43&lt;&gt;"",'Math by question type'!X43,'Math by question type'!AA43)</f>
        <v/>
      </c>
      <c r="DZ39" s="86" t="str">
        <f>IF('Math by question type'!Y43&lt;&gt;"",'Math by question type'!Y43,'Math by question type'!AB43)</f>
        <v/>
      </c>
      <c r="EA39" s="86" t="str">
        <f>IF('Math by question type'!Z43&lt;&gt;"",'Math by question type'!Z43,'Math by question type'!AC43)</f>
        <v/>
      </c>
      <c r="EB39" s="86" t="str">
        <f>IF('Math Output by domain'!E43="", "", 'Math Output by domain'!E43)</f>
        <v/>
      </c>
      <c r="EC39" s="86" t="str">
        <f>IF('Math Output by domain'!F43="", "", 'Math Output by domain'!F43)</f>
        <v/>
      </c>
      <c r="ED39" s="86" t="str">
        <f>IF('Math Output by domain'!G43="", "", 'Math Output by domain'!G43)</f>
        <v/>
      </c>
      <c r="EE39" s="86" t="str">
        <f>IF('Math Output by domain'!H43="", "", 'Math Output by domain'!H43)</f>
        <v/>
      </c>
      <c r="EF39" s="86" t="str">
        <f>IF('Math Output by domain'!I43="", "", 'Math Output by domain'!I43)</f>
        <v/>
      </c>
      <c r="EG39" s="86" t="str">
        <f>IF('Math Output by domain'!J43="", "", 'Math Output by domain'!J43)</f>
        <v/>
      </c>
      <c r="EH39" s="86" t="str">
        <f>IF('Math Output by domain'!K43="", "", 'Math Output by domain'!K43)</f>
        <v/>
      </c>
      <c r="EI39" s="86" t="str">
        <f>IF('Math Output by domain'!L43="", "", 'Math Output by domain'!L43)</f>
        <v/>
      </c>
      <c r="EJ39" s="86" t="str">
        <f>IF('Math Output by domain'!M43="", "", 'Math Output by domain'!M43)</f>
        <v/>
      </c>
      <c r="EK39" s="86" t="str">
        <f>IF('Math Output by domain'!N43="", "", 'Math Output by domain'!N43)</f>
        <v/>
      </c>
      <c r="EL39" s="86" t="str">
        <f>IF('Math Output by domain'!O43="", "", 'Math Output by domain'!O43)</f>
        <v/>
      </c>
      <c r="EM39" s="86" t="str">
        <f>IF('Math Output by domain'!P43="", "", 'Math Output by domain'!P43)</f>
        <v/>
      </c>
      <c r="EN39" s="86" t="str">
        <f>IF('Math Output by domain'!Q43="", "", 'Math Output by domain'!Q43)</f>
        <v/>
      </c>
      <c r="EO39" s="86" t="str">
        <f>IF('Math Output by domain'!R43="", "", 'Math Output by domain'!R43)</f>
        <v/>
      </c>
      <c r="EP39" s="86" t="str">
        <f>IF('Math Output by domain'!S43="", "", 'Math Output by domain'!S43)</f>
        <v/>
      </c>
      <c r="EQ39" s="86" t="str">
        <f>IF('Math Output by domain'!T43="", "", 'Math Output by domain'!T43)</f>
        <v/>
      </c>
      <c r="ER39" s="86" t="str">
        <f>IF('Math Output by domain'!U43="", "", 'Math Output by domain'!U43)</f>
        <v/>
      </c>
      <c r="ES39" s="86" t="str">
        <f>IF('Math Output by domain'!V43="", "", 'Math Output by domain'!V43)</f>
        <v/>
      </c>
      <c r="ET39" s="86" t="str">
        <f>IF('Math Output by domain'!W43="", "", 'Math Output by domain'!W43)</f>
        <v/>
      </c>
      <c r="EU39" s="86" t="str">
        <f>IF('Math Output by domain'!X43="", "", 'Math Output by domain'!X43)</f>
        <v/>
      </c>
      <c r="EV39" s="86" t="str">
        <f>IF('Math Output by domain'!Y43="", "", 'Math Output by domain'!Y43)</f>
        <v/>
      </c>
      <c r="EW39" s="86" t="str">
        <f>IF('Math Output by domain'!Z43="", "", 'Math Output by domain'!Z43)</f>
        <v/>
      </c>
      <c r="EX39" s="86" t="str">
        <f>IF('Math Output by domain'!AA43="", "", 'Math Output by domain'!AA43)</f>
        <v/>
      </c>
      <c r="EY39" s="86" t="str">
        <f>IF('Math Output by domain'!AB43="", "", 'Math Output by domain'!AB43)</f>
        <v/>
      </c>
      <c r="EZ39" s="86" t="str">
        <f>IF('Math Output by domain'!AC43="", "", 'Math Output by domain'!AC43)</f>
        <v/>
      </c>
      <c r="FA39" s="86" t="str">
        <f>IF('Math Output by domain'!AD43&lt;&gt;"", 'Math Output by domain'!AD43, 'Math Output by domain'!AH43)</f>
        <v/>
      </c>
      <c r="FB39" s="86" t="str">
        <f>IF('Math Output by domain'!AE43&lt;&gt;"", 'Math Output by domain'!AE43, 'Math Output by domain'!AI43)</f>
        <v/>
      </c>
      <c r="FC39" s="86" t="str">
        <f>IF('Math Output by domain'!AF43&lt;&gt;"", 'Math Output by domain'!AF43, 'Math Output by domain'!AJ43)</f>
        <v/>
      </c>
      <c r="FD39" s="86" t="str">
        <f>IF('Math Output by domain'!AG43="", "", 'Math Output by domain'!AG43)</f>
        <v/>
      </c>
      <c r="FE39" s="86" t="str">
        <f>IF('Math Output by domain'!AK43="", "", 'Math Output by domain'!AK43)</f>
        <v/>
      </c>
      <c r="FF39" s="86" t="str">
        <f>IF('Math Output by domain'!AL43&lt;&gt;"",  'Math Output by domain'!AL43, 'Math Output by domain'!AQ43)</f>
        <v/>
      </c>
      <c r="FG39" s="86" t="str">
        <f>IF('Math Output by domain'!AM43="", "", 'Math Output by domain'!AM43)</f>
        <v/>
      </c>
      <c r="FH39" s="86" t="str">
        <f>IF('Math Output by domain'!AN43&lt;&gt;"",  'Math Output by domain'!AN43, 'Math Output by domain'!AP43)</f>
        <v/>
      </c>
      <c r="FI39" s="86" t="str">
        <f>IF('Math Output by domain'!AO43="", "", 'Math Output by domain'!AO43)</f>
        <v/>
      </c>
    </row>
    <row r="40" spans="1:165" x14ac:dyDescent="0.2">
      <c r="A40" s="88">
        <f>'Cover Sheet'!A43</f>
        <v>39</v>
      </c>
      <c r="B40" s="88" t="str">
        <f>IF('Cover Sheet'!$AC$13="","",'Cover Sheet'!$AC$13)</f>
        <v>HYDABH02</v>
      </c>
      <c r="C40" s="88" t="str">
        <f>'Cover Sheet'!$AC$1</f>
        <v>Apoorva Namdev</v>
      </c>
      <c r="D40" s="88">
        <f>'Cover Sheet'!$AE$1</f>
        <v>0</v>
      </c>
      <c r="E40" s="88">
        <f>'Cover Sheet'!$AG$1</f>
        <v>0</v>
      </c>
      <c r="F40" s="88">
        <f>'Cover Sheet'!$AI$1</f>
        <v>0</v>
      </c>
      <c r="G40" s="88">
        <f>'Cover Sheet'!$AK$1</f>
        <v>0</v>
      </c>
      <c r="H40" s="88">
        <f>'Cover Sheet'!$AC$3</f>
        <v>115555</v>
      </c>
      <c r="I40" s="88">
        <f>'Cover Sheet'!$AE$3</f>
        <v>0</v>
      </c>
      <c r="J40" s="88">
        <f>'Cover Sheet'!$AG$3</f>
        <v>0</v>
      </c>
      <c r="K40" s="88">
        <f>'Cover Sheet'!$AI$3</f>
        <v>0</v>
      </c>
      <c r="L40" s="88">
        <f>'Cover Sheet'!$AK$3</f>
        <v>0</v>
      </c>
      <c r="M40" s="88">
        <f>'Cover Sheet'!$AC$2</f>
        <v>2014</v>
      </c>
      <c r="N40" s="88">
        <f>'Cover Sheet'!$AE$2</f>
        <v>0</v>
      </c>
      <c r="O40" s="88">
        <f>'Cover Sheet'!$AG$2</f>
        <v>0</v>
      </c>
      <c r="P40" s="88">
        <f>'Cover Sheet'!$AI$2</f>
        <v>0</v>
      </c>
      <c r="Q40" s="88">
        <f>'Cover Sheet'!$AK$2</f>
        <v>0</v>
      </c>
      <c r="R40" s="88" t="str">
        <f>'Cover Sheet'!$AC$5</f>
        <v>Spandana</v>
      </c>
      <c r="S40" s="88" t="str">
        <f>'Cover Sheet'!$AC$6</f>
        <v>4th</v>
      </c>
      <c r="T40" s="88" t="str">
        <f>'Cover Sheet'!$AC$7</f>
        <v>2nd YOI</v>
      </c>
      <c r="U40" s="88" t="str">
        <f>'Cover Sheet'!$AC$8</f>
        <v>Private School 500 - 1000</v>
      </c>
      <c r="V40" s="88">
        <f>'Cover Sheet'!$AC$9</f>
        <v>180</v>
      </c>
      <c r="W40" s="88">
        <f>IF('Cover Sheet'!$AC$10="","",'Cover Sheet'!$AC$10)</f>
        <v>4</v>
      </c>
      <c r="X40" s="219" t="str">
        <f>IF('Cover Sheet'!$Y43="","",'Cover Sheet'!$Y43)</f>
        <v/>
      </c>
      <c r="Y40" s="219" t="str">
        <f>IF('Cover Sheet'!$Z43="","",'Cover Sheet'!$Z43)</f>
        <v/>
      </c>
      <c r="Z40" s="88">
        <f>'Cover Sheet'!$AC$11</f>
        <v>5</v>
      </c>
      <c r="AA40" s="88" t="str">
        <f>IF('Cover Sheet'!$AC$12="", "", 'Cover Sheet'!$AC$12)</f>
        <v>Hyderabad</v>
      </c>
      <c r="AB40" s="88">
        <f>IF('Cover Sheet'!$AC$14="","",'Cover Sheet'!$AC$14)</f>
        <v>115555</v>
      </c>
      <c r="AC40" s="88">
        <f>IF('Cover Sheet'!$AC$15="","",'Cover Sheet'!$AC$15)</f>
        <v>115555</v>
      </c>
      <c r="AD40" s="88">
        <f>IF('Cover Sheet'!$AC$17="","",'Cover Sheet'!$AC$17)</f>
        <v>115555</v>
      </c>
      <c r="AE40" s="88" t="str">
        <f>IF('Cover Sheet'!$AC$4="","",'Cover Sheet'!$AC$4)</f>
        <v>apoorva.namdev2014@teachforindia.org</v>
      </c>
      <c r="AF40" s="88" t="str">
        <f>IF('Cover Sheet'!$AC$20="","",'Cover Sheet'!$AC$20)</f>
        <v>spandana.m@teachforindia.org</v>
      </c>
      <c r="AG40" s="88" t="str">
        <f>IF('Cover Sheet'!$AC$19="","",'Cover Sheet'!$AC$19)</f>
        <v>karthik.rapaka@teachforindia.org</v>
      </c>
      <c r="AH40" s="88" t="str">
        <f>IF('Cover Sheet'!B43="", "", 'English Scores- Leveled papers'!B45)</f>
        <v/>
      </c>
      <c r="AI40" s="88" t="str">
        <f>IF('Cover Sheet'!$B43="","",'Cover Sheet'!C43)</f>
        <v/>
      </c>
      <c r="AJ40" s="88" t="str">
        <f>IF('Cover Sheet'!$D43="","",'Cover Sheet'!D43)</f>
        <v/>
      </c>
      <c r="AK40" s="88" t="str">
        <f>IF('Cover Sheet'!E43="","",'Cover Sheet'!E43)</f>
        <v/>
      </c>
      <c r="AL40" s="88" t="str">
        <f>IF('Cover Sheet'!F43="","",'Cover Sheet'!F43)</f>
        <v/>
      </c>
      <c r="AM40" s="88" t="str">
        <f>IF('Cover Sheet'!G43="","",'Cover Sheet'!G43)</f>
        <v/>
      </c>
      <c r="AN40" s="88" t="str">
        <f>IF('Cover Sheet'!H43="","",'Cover Sheet'!H43)</f>
        <v/>
      </c>
      <c r="AO40" s="88" t="str">
        <f>IF('Cover Sheet'!I43="","",'Cover Sheet'!I43)</f>
        <v/>
      </c>
      <c r="AP40" s="88" t="str">
        <f>IF('Cover Sheet'!J43="","",'Cover Sheet'!J43)</f>
        <v/>
      </c>
      <c r="AQ40" s="88" t="str">
        <f>IF('Cover Sheet'!K43="","",'Cover Sheet'!K43)</f>
        <v/>
      </c>
      <c r="AR40" s="88" t="str">
        <f>IF('Cover Sheet'!L43="","",'Cover Sheet'!L43)</f>
        <v/>
      </c>
      <c r="AS40" s="88" t="str">
        <f>IF('Cover Sheet'!M43="","",'Cover Sheet'!M43)</f>
        <v/>
      </c>
      <c r="AT40" s="88" t="str">
        <f>IF('Cover Sheet'!N43="","",'Cover Sheet'!N43)</f>
        <v/>
      </c>
      <c r="AU40" s="88" t="str">
        <f>IF('Cover Sheet'!O43="","",'Cover Sheet'!O43)</f>
        <v/>
      </c>
      <c r="AV40" s="88" t="str">
        <f>IF('Cover Sheet'!P43="","",'Cover Sheet'!P43)</f>
        <v/>
      </c>
      <c r="AW40" s="88" t="str">
        <f>IF('Cover Sheet'!Q43="","",'Cover Sheet'!Q43)</f>
        <v/>
      </c>
      <c r="AX40" s="88" t="str">
        <f>IF('Cover Sheet'!R43="","",'Cover Sheet'!R43)</f>
        <v/>
      </c>
      <c r="AY40" s="88" t="str">
        <f>IF('Cover Sheet'!S43="","",'Cover Sheet'!S43)</f>
        <v/>
      </c>
      <c r="AZ40" s="535" t="str">
        <f>IF('Cover Sheet'!T43="","",'Cover Sheet'!T43)</f>
        <v/>
      </c>
      <c r="BA40" s="535" t="str">
        <f>IF('Cover Sheet'!U43="","",'Cover Sheet'!U43)</f>
        <v/>
      </c>
      <c r="BB40" s="535" t="str">
        <f>IF('Cover Sheet'!V43="","",'Cover Sheet'!V43)</f>
        <v/>
      </c>
      <c r="BC40" s="535" t="str">
        <f>IF('Cover Sheet'!W43="","",'Cover Sheet'!W43)</f>
        <v/>
      </c>
      <c r="BD40" s="535" t="str">
        <f>IF('Cover Sheet'!X43="","",'Cover Sheet'!X43)</f>
        <v/>
      </c>
      <c r="BE40" s="142" t="str">
        <f>'RC Mastery Check+Question type'!I43</f>
        <v/>
      </c>
      <c r="BF40" s="142" t="str">
        <f>'RC Mastery Check+Question type'!J43</f>
        <v/>
      </c>
      <c r="BG40" s="142" t="str">
        <f>'RC Mastery Check+Question type'!K43</f>
        <v/>
      </c>
      <c r="BH40" s="406" t="str">
        <f>IF('RC Mastery Check+Question type'!DR43="", "", 'RC Mastery Check+Question type'!DR43)</f>
        <v/>
      </c>
      <c r="BI40" s="406" t="str">
        <f>IF('RC Mastery Check+Question type'!EJ43="", "", 'RC Mastery Check+Question type'!EJ43)</f>
        <v/>
      </c>
      <c r="BJ40" s="406" t="str">
        <f>IF('RC Mastery Check+Question type'!EZ43="", "", 'RC Mastery Check+Question type'!EZ43)</f>
        <v/>
      </c>
      <c r="BK40" t="str">
        <f>'RF tracking'!C43</f>
        <v/>
      </c>
      <c r="BL40" t="str">
        <f>'RF tracking'!D43</f>
        <v/>
      </c>
      <c r="BM40" t="str">
        <f>'RF tracking'!X43</f>
        <v/>
      </c>
      <c r="BN40" t="str">
        <f>'RF tracking'!Y43</f>
        <v/>
      </c>
      <c r="BO40" s="53" t="str">
        <f>IF('RF tracking'!AQ43="", "", 'RF tracking'!AQ43)</f>
        <v/>
      </c>
      <c r="BP40" s="53" t="str">
        <f>'RC Mastery Check+Question type'!L43</f>
        <v/>
      </c>
      <c r="BQ40" s="53" t="str">
        <f>'RC Mastery Check+Question type'!M43</f>
        <v/>
      </c>
      <c r="BR40" s="53" t="str">
        <f>'RC Mastery Check+Question type'!N43</f>
        <v/>
      </c>
      <c r="BS40" s="53" t="str">
        <f>'RC Mastery Check+Question type'!O43</f>
        <v/>
      </c>
      <c r="BT40" s="53" t="str">
        <f>'RC Mastery Check+Question type'!P43</f>
        <v/>
      </c>
      <c r="BU40" s="53" t="str">
        <f>'RC Mastery Check+Question type'!Q43</f>
        <v/>
      </c>
      <c r="BV40" s="53" t="str">
        <f>'RC Mastery Check+Question type'!R43</f>
        <v/>
      </c>
      <c r="BW40" s="53" t="str">
        <f>'RC Mastery Check+Question type'!S43</f>
        <v/>
      </c>
      <c r="BX40" s="53" t="str">
        <f>'RC Mastery Check+Question type'!T43</f>
        <v/>
      </c>
      <c r="BY40" s="53" t="str">
        <f>'RC Mastery Check+Question type'!U43</f>
        <v/>
      </c>
      <c r="BZ40" s="53" t="str">
        <f>'RC Mastery Check+Question type'!V43</f>
        <v/>
      </c>
      <c r="CA40" s="53" t="str">
        <f>'RC Mastery Check+Question type'!W43</f>
        <v/>
      </c>
      <c r="CB40" s="53" t="str">
        <f>'RC Mastery Check+Question type'!X43</f>
        <v/>
      </c>
      <c r="CC40" s="438" t="str">
        <f>'RC Output Item+Section Type'!CC46</f>
        <v xml:space="preserve"> </v>
      </c>
      <c r="CD40" s="438" t="str">
        <f>'RC Output Item+Section Type'!CD46</f>
        <v xml:space="preserve"> </v>
      </c>
      <c r="CE40" s="438" t="str">
        <f>'RC Output Item+Section Type'!CE46</f>
        <v xml:space="preserve"> </v>
      </c>
      <c r="CF40" s="438" t="str">
        <f>'RC Output Item+Section Type'!CF46</f>
        <v xml:space="preserve"> </v>
      </c>
      <c r="CG40" s="438" t="str">
        <f>'RC Output Item+Section Type'!CG46</f>
        <v xml:space="preserve"> </v>
      </c>
      <c r="CH40" s="438" t="str">
        <f>'RC Output Item+Section Type'!CH46</f>
        <v xml:space="preserve"> </v>
      </c>
      <c r="CI40" s="438" t="str">
        <f>'RC Output Item+Section Type'!CI46</f>
        <v xml:space="preserve"> </v>
      </c>
      <c r="CJ40" s="438" t="str">
        <f>'RC Output Item+Section Type'!CJ46</f>
        <v xml:space="preserve"> </v>
      </c>
      <c r="CK40" s="438" t="str">
        <f>'RC Output Item+Section Type'!CK46</f>
        <v xml:space="preserve"> </v>
      </c>
      <c r="CL40" s="438" t="str">
        <f>'RC Output Item+Section Type'!CL46</f>
        <v xml:space="preserve"> </v>
      </c>
      <c r="CM40" s="438" t="str">
        <f>'RC Output Item+Section Type'!CM46</f>
        <v xml:space="preserve"> </v>
      </c>
      <c r="CN40" s="438" t="str">
        <f>'RC Output Item+Section Type'!CN46</f>
        <v xml:space="preserve"> </v>
      </c>
      <c r="CO40" t="str">
        <f>IF('S&amp;L'!B44="", "", 'S&amp;L'!B44)</f>
        <v/>
      </c>
      <c r="CP40" t="str">
        <f>IF('S&amp;L'!C44="", "", 'S&amp;L'!C44)</f>
        <v/>
      </c>
      <c r="CQ40" t="str">
        <f>IF('S&amp;L'!D44="", "", 'S&amp;L'!D44)</f>
        <v/>
      </c>
      <c r="CR40" t="str">
        <f>IF('S&amp;L'!E44="", "", 'S&amp;L'!E44)</f>
        <v/>
      </c>
      <c r="CS40" t="str">
        <f>IF('S&amp;L'!F44="", "", 'S&amp;L'!F44)</f>
        <v/>
      </c>
      <c r="CT40" t="str">
        <f>IF('S&amp;L'!H44="", "", 'S&amp;L'!H44)</f>
        <v/>
      </c>
      <c r="CU40" t="str">
        <f>IF('S&amp;L'!I44="", "", 'S&amp;L'!I44)</f>
        <v/>
      </c>
      <c r="CV40" t="str">
        <f>IF('S&amp;L'!J44="", "", 'S&amp;L'!J44)</f>
        <v/>
      </c>
      <c r="CW40" t="str">
        <f>IF('S&amp;L'!K44="", "", 'S&amp;L'!K44)</f>
        <v/>
      </c>
      <c r="CX40" t="str">
        <f>IF('S&amp;L'!L44="", "", 'S&amp;L'!L44)</f>
        <v/>
      </c>
      <c r="CY40" t="str">
        <f>IF('S&amp;L'!N44="", "", 'S&amp;L'!N44)</f>
        <v/>
      </c>
      <c r="CZ40" t="str">
        <f>IF('S&amp;L'!O44="", "", 'S&amp;L'!O44)</f>
        <v/>
      </c>
      <c r="DA40" t="str">
        <f>IF('S&amp;L'!P44="", "", 'S&amp;L'!P44)</f>
        <v/>
      </c>
      <c r="DB40" t="str">
        <f>IF('S&amp;L'!Q44="", "", 'S&amp;L'!Q44)</f>
        <v/>
      </c>
      <c r="DC40" t="str">
        <f>IF('S&amp;L'!R44="", "", 'S&amp;L'!R44)</f>
        <v/>
      </c>
      <c r="DD40" s="53" t="str">
        <f>IF('Math Scores'!E47="","",'Math Scores'!E47)</f>
        <v/>
      </c>
      <c r="DE40" s="86" t="str">
        <f>IF('Cover Sheet'!V43="","",'Cover Sheet'!V43)</f>
        <v/>
      </c>
      <c r="DF40" s="86" t="str">
        <f>IF('Math Scores'!IE47="", "", 'Math Scores'!IE47)</f>
        <v/>
      </c>
      <c r="DG40" t="str">
        <f>IF('Math by question type'!C44="", "", 'Math by question type'!C44)</f>
        <v/>
      </c>
      <c r="DH40" s="86" t="str">
        <f>IF('Math by question type'!D44="", "", 'Math by question type'!D44)</f>
        <v/>
      </c>
      <c r="DI40" s="86" t="str">
        <f>IF('Math by question type'!E44="", "", 'Math by question type'!E44)</f>
        <v/>
      </c>
      <c r="DJ40" s="86" t="str">
        <f>IF('Math by question type'!F44="", "", 'Math by question type'!F44)</f>
        <v/>
      </c>
      <c r="DK40" s="86" t="str">
        <f>IF('Math by question type'!G44="", "", 'Math by question type'!G44)</f>
        <v/>
      </c>
      <c r="DL40" s="86" t="str">
        <f>IF('Math by question type'!H44="", "", 'Math by question type'!H44)</f>
        <v/>
      </c>
      <c r="DM40" s="86" t="str">
        <f>IF('Math by question type'!I44="", "", 'Math by question type'!I44)</f>
        <v/>
      </c>
      <c r="DN40" s="86" t="str">
        <f>IF('Math by question type'!J44="", "", 'Math by question type'!J44)</f>
        <v/>
      </c>
      <c r="DO40" s="86" t="str">
        <f>IF('Math by question type'!K44="", "", 'Math by question type'!K44)</f>
        <v/>
      </c>
      <c r="DP40" s="86" t="str">
        <f>IF('Math by question type'!L44="", "", 'Math by question type'!L44)</f>
        <v/>
      </c>
      <c r="DQ40" s="86" t="str">
        <f>IF('Math by question type'!M44="", "", 'Math by question type'!M44)</f>
        <v/>
      </c>
      <c r="DR40" s="86" t="str">
        <f>IF('Math by question type'!N44="", "", 'Math by question type'!N44)</f>
        <v/>
      </c>
      <c r="DS40" s="86" t="str">
        <f>IF('Math by question type'!O44="", "", 'Math by question type'!O44)</f>
        <v/>
      </c>
      <c r="DT40" s="86" t="str">
        <f>IF('Math by question type'!P44="", "", 'Math by question type'!P44)</f>
        <v/>
      </c>
      <c r="DU40" s="86" t="str">
        <f>IF('Math by question type'!Q44="", "", 'Math by question type'!Q44)</f>
        <v/>
      </c>
      <c r="DV40" s="86" t="str">
        <f>IF('Math by question type'!R44&lt;&gt;"",'Math by question type'!R44,'Math by question type'!U44)</f>
        <v/>
      </c>
      <c r="DW40" s="86" t="str">
        <f>IF('Math by question type'!S44&lt;&gt;"",'Math by question type'!S44,'Math by question type'!V44)</f>
        <v/>
      </c>
      <c r="DX40" s="86" t="str">
        <f>IF('Math by question type'!T44&lt;&gt;"",'Math by question type'!T44,'Math by question type'!W44)</f>
        <v/>
      </c>
      <c r="DY40" s="86" t="str">
        <f>IF('Math by question type'!X44&lt;&gt;"",'Math by question type'!X44,'Math by question type'!AA44)</f>
        <v/>
      </c>
      <c r="DZ40" s="86" t="str">
        <f>IF('Math by question type'!Y44&lt;&gt;"",'Math by question type'!Y44,'Math by question type'!AB44)</f>
        <v/>
      </c>
      <c r="EA40" s="86" t="str">
        <f>IF('Math by question type'!Z44&lt;&gt;"",'Math by question type'!Z44,'Math by question type'!AC44)</f>
        <v/>
      </c>
      <c r="EB40" s="86" t="str">
        <f>IF('Math Output by domain'!E44="", "", 'Math Output by domain'!E44)</f>
        <v/>
      </c>
      <c r="EC40" s="86" t="str">
        <f>IF('Math Output by domain'!F44="", "", 'Math Output by domain'!F44)</f>
        <v/>
      </c>
      <c r="ED40" s="86" t="str">
        <f>IF('Math Output by domain'!G44="", "", 'Math Output by domain'!G44)</f>
        <v/>
      </c>
      <c r="EE40" s="86" t="str">
        <f>IF('Math Output by domain'!H44="", "", 'Math Output by domain'!H44)</f>
        <v/>
      </c>
      <c r="EF40" s="86" t="str">
        <f>IF('Math Output by domain'!I44="", "", 'Math Output by domain'!I44)</f>
        <v/>
      </c>
      <c r="EG40" s="86" t="str">
        <f>IF('Math Output by domain'!J44="", "", 'Math Output by domain'!J44)</f>
        <v/>
      </c>
      <c r="EH40" s="86" t="str">
        <f>IF('Math Output by domain'!K44="", "", 'Math Output by domain'!K44)</f>
        <v/>
      </c>
      <c r="EI40" s="86" t="str">
        <f>IF('Math Output by domain'!L44="", "", 'Math Output by domain'!L44)</f>
        <v/>
      </c>
      <c r="EJ40" s="86" t="str">
        <f>IF('Math Output by domain'!M44="", "", 'Math Output by domain'!M44)</f>
        <v/>
      </c>
      <c r="EK40" s="86" t="str">
        <f>IF('Math Output by domain'!N44="", "", 'Math Output by domain'!N44)</f>
        <v/>
      </c>
      <c r="EL40" s="86" t="str">
        <f>IF('Math Output by domain'!O44="", "", 'Math Output by domain'!O44)</f>
        <v/>
      </c>
      <c r="EM40" s="86" t="str">
        <f>IF('Math Output by domain'!P44="", "", 'Math Output by domain'!P44)</f>
        <v/>
      </c>
      <c r="EN40" s="86" t="str">
        <f>IF('Math Output by domain'!Q44="", "", 'Math Output by domain'!Q44)</f>
        <v/>
      </c>
      <c r="EO40" s="86" t="str">
        <f>IF('Math Output by domain'!R44="", "", 'Math Output by domain'!R44)</f>
        <v/>
      </c>
      <c r="EP40" s="86" t="str">
        <f>IF('Math Output by domain'!S44="", "", 'Math Output by domain'!S44)</f>
        <v/>
      </c>
      <c r="EQ40" s="86" t="str">
        <f>IF('Math Output by domain'!T44="", "", 'Math Output by domain'!T44)</f>
        <v/>
      </c>
      <c r="ER40" s="86" t="str">
        <f>IF('Math Output by domain'!U44="", "", 'Math Output by domain'!U44)</f>
        <v/>
      </c>
      <c r="ES40" s="86" t="str">
        <f>IF('Math Output by domain'!V44="", "", 'Math Output by domain'!V44)</f>
        <v/>
      </c>
      <c r="ET40" s="86" t="str">
        <f>IF('Math Output by domain'!W44="", "", 'Math Output by domain'!W44)</f>
        <v/>
      </c>
      <c r="EU40" s="86" t="str">
        <f>IF('Math Output by domain'!X44="", "", 'Math Output by domain'!X44)</f>
        <v/>
      </c>
      <c r="EV40" s="86" t="str">
        <f>IF('Math Output by domain'!Y44="", "", 'Math Output by domain'!Y44)</f>
        <v/>
      </c>
      <c r="EW40" s="86" t="str">
        <f>IF('Math Output by domain'!Z44="", "", 'Math Output by domain'!Z44)</f>
        <v/>
      </c>
      <c r="EX40" s="86" t="str">
        <f>IF('Math Output by domain'!AA44="", "", 'Math Output by domain'!AA44)</f>
        <v/>
      </c>
      <c r="EY40" s="86" t="str">
        <f>IF('Math Output by domain'!AB44="", "", 'Math Output by domain'!AB44)</f>
        <v/>
      </c>
      <c r="EZ40" s="86" t="str">
        <f>IF('Math Output by domain'!AC44="", "", 'Math Output by domain'!AC44)</f>
        <v/>
      </c>
      <c r="FA40" s="86" t="str">
        <f>IF('Math Output by domain'!AD44&lt;&gt;"", 'Math Output by domain'!AD44, 'Math Output by domain'!AH44)</f>
        <v/>
      </c>
      <c r="FB40" s="86" t="str">
        <f>IF('Math Output by domain'!AE44&lt;&gt;"", 'Math Output by domain'!AE44, 'Math Output by domain'!AI44)</f>
        <v/>
      </c>
      <c r="FC40" s="86" t="str">
        <f>IF('Math Output by domain'!AF44&lt;&gt;"", 'Math Output by domain'!AF44, 'Math Output by domain'!AJ44)</f>
        <v/>
      </c>
      <c r="FD40" s="86" t="str">
        <f>IF('Math Output by domain'!AG44="", "", 'Math Output by domain'!AG44)</f>
        <v/>
      </c>
      <c r="FE40" s="86" t="str">
        <f>IF('Math Output by domain'!AK44="", "", 'Math Output by domain'!AK44)</f>
        <v/>
      </c>
      <c r="FF40" s="86" t="str">
        <f>IF('Math Output by domain'!AL44&lt;&gt;"",  'Math Output by domain'!AL44, 'Math Output by domain'!AQ44)</f>
        <v/>
      </c>
      <c r="FG40" s="86" t="str">
        <f>IF('Math Output by domain'!AM44="", "", 'Math Output by domain'!AM44)</f>
        <v/>
      </c>
      <c r="FH40" s="86" t="str">
        <f>IF('Math Output by domain'!AN44&lt;&gt;"",  'Math Output by domain'!AN44, 'Math Output by domain'!AP44)</f>
        <v/>
      </c>
      <c r="FI40" s="86" t="str">
        <f>IF('Math Output by domain'!AO44="", "", 'Math Output by domain'!AO44)</f>
        <v/>
      </c>
    </row>
    <row r="41" spans="1:165" x14ac:dyDescent="0.2">
      <c r="A41" s="88">
        <f>'Cover Sheet'!A44</f>
        <v>40</v>
      </c>
      <c r="B41" s="88" t="str">
        <f>IF('Cover Sheet'!$AC$13="","",'Cover Sheet'!$AC$13)</f>
        <v>HYDABH02</v>
      </c>
      <c r="C41" s="88" t="str">
        <f>'Cover Sheet'!$AC$1</f>
        <v>Apoorva Namdev</v>
      </c>
      <c r="D41" s="88">
        <f>'Cover Sheet'!$AE$1</f>
        <v>0</v>
      </c>
      <c r="E41" s="88">
        <f>'Cover Sheet'!$AG$1</f>
        <v>0</v>
      </c>
      <c r="F41" s="88">
        <f>'Cover Sheet'!$AI$1</f>
        <v>0</v>
      </c>
      <c r="G41" s="88">
        <f>'Cover Sheet'!$AK$1</f>
        <v>0</v>
      </c>
      <c r="H41" s="88">
        <f>'Cover Sheet'!$AC$3</f>
        <v>115555</v>
      </c>
      <c r="I41" s="88">
        <f>'Cover Sheet'!$AE$3</f>
        <v>0</v>
      </c>
      <c r="J41" s="88">
        <f>'Cover Sheet'!$AG$3</f>
        <v>0</v>
      </c>
      <c r="K41" s="88">
        <f>'Cover Sheet'!$AI$3</f>
        <v>0</v>
      </c>
      <c r="L41" s="88">
        <f>'Cover Sheet'!$AK$3</f>
        <v>0</v>
      </c>
      <c r="M41" s="88">
        <f>'Cover Sheet'!$AC$2</f>
        <v>2014</v>
      </c>
      <c r="N41" s="88">
        <f>'Cover Sheet'!$AE$2</f>
        <v>0</v>
      </c>
      <c r="O41" s="88">
        <f>'Cover Sheet'!$AG$2</f>
        <v>0</v>
      </c>
      <c r="P41" s="88">
        <f>'Cover Sheet'!$AI$2</f>
        <v>0</v>
      </c>
      <c r="Q41" s="88">
        <f>'Cover Sheet'!$AK$2</f>
        <v>0</v>
      </c>
      <c r="R41" s="88" t="str">
        <f>'Cover Sheet'!$AC$5</f>
        <v>Spandana</v>
      </c>
      <c r="S41" s="88" t="str">
        <f>'Cover Sheet'!$AC$6</f>
        <v>4th</v>
      </c>
      <c r="T41" s="88" t="str">
        <f>'Cover Sheet'!$AC$7</f>
        <v>2nd YOI</v>
      </c>
      <c r="U41" s="88" t="str">
        <f>'Cover Sheet'!$AC$8</f>
        <v>Private School 500 - 1000</v>
      </c>
      <c r="V41" s="88">
        <f>'Cover Sheet'!$AC$9</f>
        <v>180</v>
      </c>
      <c r="W41" s="88">
        <f>IF('Cover Sheet'!$AC$10="","",'Cover Sheet'!$AC$10)</f>
        <v>4</v>
      </c>
      <c r="X41" s="219" t="str">
        <f>IF('Cover Sheet'!$Y44="","",'Cover Sheet'!$Y44)</f>
        <v/>
      </c>
      <c r="Y41" s="219" t="str">
        <f>IF('Cover Sheet'!$Z44="","",'Cover Sheet'!$Z44)</f>
        <v/>
      </c>
      <c r="Z41" s="88">
        <f>'Cover Sheet'!$AC$11</f>
        <v>5</v>
      </c>
      <c r="AA41" s="88" t="str">
        <f>IF('Cover Sheet'!$AC$12="", "", 'Cover Sheet'!$AC$12)</f>
        <v>Hyderabad</v>
      </c>
      <c r="AB41" s="88">
        <f>IF('Cover Sheet'!$AC$14="","",'Cover Sheet'!$AC$14)</f>
        <v>115555</v>
      </c>
      <c r="AC41" s="88">
        <f>IF('Cover Sheet'!$AC$15="","",'Cover Sheet'!$AC$15)</f>
        <v>115555</v>
      </c>
      <c r="AD41" s="88">
        <f>IF('Cover Sheet'!$AC$17="","",'Cover Sheet'!$AC$17)</f>
        <v>115555</v>
      </c>
      <c r="AE41" s="88" t="str">
        <f>IF('Cover Sheet'!$AC$4="","",'Cover Sheet'!$AC$4)</f>
        <v>apoorva.namdev2014@teachforindia.org</v>
      </c>
      <c r="AF41" s="88" t="str">
        <f>IF('Cover Sheet'!$AC$20="","",'Cover Sheet'!$AC$20)</f>
        <v>spandana.m@teachforindia.org</v>
      </c>
      <c r="AG41" s="88" t="str">
        <f>IF('Cover Sheet'!$AC$19="","",'Cover Sheet'!$AC$19)</f>
        <v>karthik.rapaka@teachforindia.org</v>
      </c>
      <c r="AH41" s="88" t="str">
        <f>IF('Cover Sheet'!B44="", "", 'English Scores- Leveled papers'!B46)</f>
        <v/>
      </c>
      <c r="AI41" s="88" t="str">
        <f>IF('Cover Sheet'!$B44="","",'Cover Sheet'!C44)</f>
        <v/>
      </c>
      <c r="AJ41" s="88" t="str">
        <f>IF('Cover Sheet'!$D44="","",'Cover Sheet'!D44)</f>
        <v/>
      </c>
      <c r="AK41" s="88" t="str">
        <f>IF('Cover Sheet'!E44="","",'Cover Sheet'!E44)</f>
        <v/>
      </c>
      <c r="AL41" s="88" t="str">
        <f>IF('Cover Sheet'!F44="","",'Cover Sheet'!F44)</f>
        <v/>
      </c>
      <c r="AM41" s="88" t="str">
        <f>IF('Cover Sheet'!G44="","",'Cover Sheet'!G44)</f>
        <v/>
      </c>
      <c r="AN41" s="88" t="str">
        <f>IF('Cover Sheet'!H44="","",'Cover Sheet'!H44)</f>
        <v/>
      </c>
      <c r="AO41" s="88" t="str">
        <f>IF('Cover Sheet'!I44="","",'Cover Sheet'!I44)</f>
        <v/>
      </c>
      <c r="AP41" s="88" t="str">
        <f>IF('Cover Sheet'!J44="","",'Cover Sheet'!J44)</f>
        <v/>
      </c>
      <c r="AQ41" s="88" t="str">
        <f>IF('Cover Sheet'!K44="","",'Cover Sheet'!K44)</f>
        <v/>
      </c>
      <c r="AR41" s="88" t="str">
        <f>IF('Cover Sheet'!L44="","",'Cover Sheet'!L44)</f>
        <v/>
      </c>
      <c r="AS41" s="88" t="str">
        <f>IF('Cover Sheet'!M44="","",'Cover Sheet'!M44)</f>
        <v/>
      </c>
      <c r="AT41" s="88" t="str">
        <f>IF('Cover Sheet'!N44="","",'Cover Sheet'!N44)</f>
        <v/>
      </c>
      <c r="AU41" s="88" t="str">
        <f>IF('Cover Sheet'!O44="","",'Cover Sheet'!O44)</f>
        <v/>
      </c>
      <c r="AV41" s="88" t="str">
        <f>IF('Cover Sheet'!P44="","",'Cover Sheet'!P44)</f>
        <v/>
      </c>
      <c r="AW41" s="88" t="str">
        <f>IF('Cover Sheet'!Q44="","",'Cover Sheet'!Q44)</f>
        <v/>
      </c>
      <c r="AX41" s="88" t="str">
        <f>IF('Cover Sheet'!R44="","",'Cover Sheet'!R44)</f>
        <v/>
      </c>
      <c r="AY41" s="88" t="str">
        <f>IF('Cover Sheet'!S44="","",'Cover Sheet'!S44)</f>
        <v/>
      </c>
      <c r="AZ41" s="535" t="str">
        <f>IF('Cover Sheet'!T44="","",'Cover Sheet'!T44)</f>
        <v/>
      </c>
      <c r="BA41" s="535" t="str">
        <f>IF('Cover Sheet'!U44="","",'Cover Sheet'!U44)</f>
        <v/>
      </c>
      <c r="BB41" s="535" t="str">
        <f>IF('Cover Sheet'!V44="","",'Cover Sheet'!V44)</f>
        <v/>
      </c>
      <c r="BC41" s="535" t="str">
        <f>IF('Cover Sheet'!W44="","",'Cover Sheet'!W44)</f>
        <v/>
      </c>
      <c r="BD41" s="535" t="str">
        <f>IF('Cover Sheet'!X44="","",'Cover Sheet'!X44)</f>
        <v/>
      </c>
      <c r="BE41" s="142" t="str">
        <f>'RC Mastery Check+Question type'!I44</f>
        <v/>
      </c>
      <c r="BF41" s="142" t="str">
        <f>'RC Mastery Check+Question type'!J44</f>
        <v/>
      </c>
      <c r="BG41" s="142" t="str">
        <f>'RC Mastery Check+Question type'!K44</f>
        <v/>
      </c>
      <c r="BH41" s="406" t="str">
        <f>IF('RC Mastery Check+Question type'!DR44="", "", 'RC Mastery Check+Question type'!DR44)</f>
        <v/>
      </c>
      <c r="BI41" s="406" t="str">
        <f>IF('RC Mastery Check+Question type'!EJ44="", "", 'RC Mastery Check+Question type'!EJ44)</f>
        <v/>
      </c>
      <c r="BJ41" s="406" t="str">
        <f>IF('RC Mastery Check+Question type'!EZ44="", "", 'RC Mastery Check+Question type'!EZ44)</f>
        <v/>
      </c>
      <c r="BK41" t="str">
        <f>'RF tracking'!C44</f>
        <v/>
      </c>
      <c r="BL41" t="str">
        <f>'RF tracking'!D44</f>
        <v/>
      </c>
      <c r="BM41" t="str">
        <f>'RF tracking'!X44</f>
        <v/>
      </c>
      <c r="BN41" t="str">
        <f>'RF tracking'!Y44</f>
        <v/>
      </c>
      <c r="BO41" s="53" t="str">
        <f>IF('RF tracking'!AQ44="", "", 'RF tracking'!AQ44)</f>
        <v/>
      </c>
      <c r="BP41" s="53" t="str">
        <f>'RC Mastery Check+Question type'!L44</f>
        <v/>
      </c>
      <c r="BQ41" s="53" t="str">
        <f>'RC Mastery Check+Question type'!M44</f>
        <v/>
      </c>
      <c r="BR41" s="53" t="str">
        <f>'RC Mastery Check+Question type'!N44</f>
        <v/>
      </c>
      <c r="BS41" s="53" t="str">
        <f>'RC Mastery Check+Question type'!O44</f>
        <v/>
      </c>
      <c r="BT41" s="53" t="str">
        <f>'RC Mastery Check+Question type'!P44</f>
        <v/>
      </c>
      <c r="BU41" s="53" t="str">
        <f>'RC Mastery Check+Question type'!Q44</f>
        <v/>
      </c>
      <c r="BV41" s="53" t="str">
        <f>'RC Mastery Check+Question type'!R44</f>
        <v/>
      </c>
      <c r="BW41" s="53" t="str">
        <f>'RC Mastery Check+Question type'!S44</f>
        <v/>
      </c>
      <c r="BX41" s="53" t="str">
        <f>'RC Mastery Check+Question type'!T44</f>
        <v/>
      </c>
      <c r="BY41" s="53" t="str">
        <f>'RC Mastery Check+Question type'!U44</f>
        <v/>
      </c>
      <c r="BZ41" s="53" t="str">
        <f>'RC Mastery Check+Question type'!V44</f>
        <v/>
      </c>
      <c r="CA41" s="53" t="str">
        <f>'RC Mastery Check+Question type'!W44</f>
        <v/>
      </c>
      <c r="CB41" s="53" t="str">
        <f>'RC Mastery Check+Question type'!X44</f>
        <v/>
      </c>
      <c r="CC41" s="438" t="str">
        <f>'RC Output Item+Section Type'!CC47</f>
        <v xml:space="preserve"> </v>
      </c>
      <c r="CD41" s="438" t="str">
        <f>'RC Output Item+Section Type'!CD47</f>
        <v xml:space="preserve"> </v>
      </c>
      <c r="CE41" s="438" t="str">
        <f>'RC Output Item+Section Type'!CE47</f>
        <v xml:space="preserve"> </v>
      </c>
      <c r="CF41" s="438" t="str">
        <f>'RC Output Item+Section Type'!CF47</f>
        <v xml:space="preserve"> </v>
      </c>
      <c r="CG41" s="438" t="str">
        <f>'RC Output Item+Section Type'!CG47</f>
        <v xml:space="preserve"> </v>
      </c>
      <c r="CH41" s="438" t="str">
        <f>'RC Output Item+Section Type'!CH47</f>
        <v xml:space="preserve"> </v>
      </c>
      <c r="CI41" s="438" t="str">
        <f>'RC Output Item+Section Type'!CI47</f>
        <v xml:space="preserve"> </v>
      </c>
      <c r="CJ41" s="438" t="str">
        <f>'RC Output Item+Section Type'!CJ47</f>
        <v xml:space="preserve"> </v>
      </c>
      <c r="CK41" s="438" t="str">
        <f>'RC Output Item+Section Type'!CK47</f>
        <v xml:space="preserve"> </v>
      </c>
      <c r="CL41" s="438" t="str">
        <f>'RC Output Item+Section Type'!CL47</f>
        <v xml:space="preserve"> </v>
      </c>
      <c r="CM41" s="438" t="str">
        <f>'RC Output Item+Section Type'!CM47</f>
        <v xml:space="preserve"> </v>
      </c>
      <c r="CN41" s="438" t="str">
        <f>'RC Output Item+Section Type'!CN47</f>
        <v xml:space="preserve"> </v>
      </c>
      <c r="CO41" t="str">
        <f>IF('S&amp;L'!B45="", "", 'S&amp;L'!B45)</f>
        <v/>
      </c>
      <c r="CP41" t="str">
        <f>IF('S&amp;L'!C45="", "", 'S&amp;L'!C45)</f>
        <v/>
      </c>
      <c r="CQ41" t="str">
        <f>IF('S&amp;L'!D45="", "", 'S&amp;L'!D45)</f>
        <v/>
      </c>
      <c r="CR41" t="str">
        <f>IF('S&amp;L'!E45="", "", 'S&amp;L'!E45)</f>
        <v/>
      </c>
      <c r="CS41" t="str">
        <f>IF('S&amp;L'!F45="", "", 'S&amp;L'!F45)</f>
        <v/>
      </c>
      <c r="CT41" t="str">
        <f>IF('S&amp;L'!H45="", "", 'S&amp;L'!H45)</f>
        <v/>
      </c>
      <c r="CU41" t="str">
        <f>IF('S&amp;L'!I45="", "", 'S&amp;L'!I45)</f>
        <v/>
      </c>
      <c r="CV41" t="str">
        <f>IF('S&amp;L'!J45="", "", 'S&amp;L'!J45)</f>
        <v/>
      </c>
      <c r="CW41" t="str">
        <f>IF('S&amp;L'!K45="", "", 'S&amp;L'!K45)</f>
        <v/>
      </c>
      <c r="CX41" t="str">
        <f>IF('S&amp;L'!L45="", "", 'S&amp;L'!L45)</f>
        <v/>
      </c>
      <c r="CY41" t="str">
        <f>IF('S&amp;L'!N45="", "", 'S&amp;L'!N45)</f>
        <v/>
      </c>
      <c r="CZ41" t="str">
        <f>IF('S&amp;L'!O45="", "", 'S&amp;L'!O45)</f>
        <v/>
      </c>
      <c r="DA41" t="str">
        <f>IF('S&amp;L'!P45="", "", 'S&amp;L'!P45)</f>
        <v/>
      </c>
      <c r="DB41" t="str">
        <f>IF('S&amp;L'!Q45="", "", 'S&amp;L'!Q45)</f>
        <v/>
      </c>
      <c r="DC41" t="str">
        <f>IF('S&amp;L'!R45="", "", 'S&amp;L'!R45)</f>
        <v/>
      </c>
      <c r="DD41" s="53" t="str">
        <f>IF('Math Scores'!E48="","",'Math Scores'!E48)</f>
        <v/>
      </c>
      <c r="DE41" s="86" t="str">
        <f>IF('Cover Sheet'!V44="","",'Cover Sheet'!V44)</f>
        <v/>
      </c>
      <c r="DF41" s="86" t="str">
        <f>IF('Math Scores'!IE48="", "", 'Math Scores'!IE48)</f>
        <v/>
      </c>
      <c r="DG41" t="str">
        <f>IF('Math by question type'!C45="", "", 'Math by question type'!C45)</f>
        <v/>
      </c>
      <c r="DH41" s="86" t="str">
        <f>IF('Math by question type'!D45="", "", 'Math by question type'!D45)</f>
        <v/>
      </c>
      <c r="DI41" s="86" t="str">
        <f>IF('Math by question type'!E45="", "", 'Math by question type'!E45)</f>
        <v/>
      </c>
      <c r="DJ41" s="86" t="str">
        <f>IF('Math by question type'!F45="", "", 'Math by question type'!F45)</f>
        <v/>
      </c>
      <c r="DK41" s="86" t="str">
        <f>IF('Math by question type'!G45="", "", 'Math by question type'!G45)</f>
        <v/>
      </c>
      <c r="DL41" s="86" t="str">
        <f>IF('Math by question type'!H45="", "", 'Math by question type'!H45)</f>
        <v/>
      </c>
      <c r="DM41" s="86" t="str">
        <f>IF('Math by question type'!I45="", "", 'Math by question type'!I45)</f>
        <v/>
      </c>
      <c r="DN41" s="86" t="str">
        <f>IF('Math by question type'!J45="", "", 'Math by question type'!J45)</f>
        <v/>
      </c>
      <c r="DO41" s="86" t="str">
        <f>IF('Math by question type'!K45="", "", 'Math by question type'!K45)</f>
        <v/>
      </c>
      <c r="DP41" s="86" t="str">
        <f>IF('Math by question type'!L45="", "", 'Math by question type'!L45)</f>
        <v/>
      </c>
      <c r="DQ41" s="86" t="str">
        <f>IF('Math by question type'!M45="", "", 'Math by question type'!M45)</f>
        <v/>
      </c>
      <c r="DR41" s="86" t="str">
        <f>IF('Math by question type'!N45="", "", 'Math by question type'!N45)</f>
        <v/>
      </c>
      <c r="DS41" s="86" t="str">
        <f>IF('Math by question type'!O45="", "", 'Math by question type'!O45)</f>
        <v/>
      </c>
      <c r="DT41" s="86" t="str">
        <f>IF('Math by question type'!P45="", "", 'Math by question type'!P45)</f>
        <v/>
      </c>
      <c r="DU41" s="86" t="str">
        <f>IF('Math by question type'!Q45="", "", 'Math by question type'!Q45)</f>
        <v/>
      </c>
      <c r="DV41" s="86" t="str">
        <f>IF('Math by question type'!R45&lt;&gt;"",'Math by question type'!R45,'Math by question type'!U45)</f>
        <v/>
      </c>
      <c r="DW41" s="86" t="str">
        <f>IF('Math by question type'!S45&lt;&gt;"",'Math by question type'!S45,'Math by question type'!V45)</f>
        <v/>
      </c>
      <c r="DX41" s="86" t="str">
        <f>IF('Math by question type'!T45&lt;&gt;"",'Math by question type'!T45,'Math by question type'!W45)</f>
        <v/>
      </c>
      <c r="DY41" s="86" t="str">
        <f>IF('Math by question type'!X45&lt;&gt;"",'Math by question type'!X45,'Math by question type'!AA45)</f>
        <v/>
      </c>
      <c r="DZ41" s="86" t="str">
        <f>IF('Math by question type'!Y45&lt;&gt;"",'Math by question type'!Y45,'Math by question type'!AB45)</f>
        <v/>
      </c>
      <c r="EA41" s="86" t="str">
        <f>IF('Math by question type'!Z45&lt;&gt;"",'Math by question type'!Z45,'Math by question type'!AC45)</f>
        <v/>
      </c>
      <c r="EB41" s="86" t="str">
        <f>IF('Math Output by domain'!E45="", "", 'Math Output by domain'!E45)</f>
        <v/>
      </c>
      <c r="EC41" s="86" t="str">
        <f>IF('Math Output by domain'!F45="", "", 'Math Output by domain'!F45)</f>
        <v/>
      </c>
      <c r="ED41" s="86" t="str">
        <f>IF('Math Output by domain'!G45="", "", 'Math Output by domain'!G45)</f>
        <v/>
      </c>
      <c r="EE41" s="86" t="str">
        <f>IF('Math Output by domain'!H45="", "", 'Math Output by domain'!H45)</f>
        <v/>
      </c>
      <c r="EF41" s="86" t="str">
        <f>IF('Math Output by domain'!I45="", "", 'Math Output by domain'!I45)</f>
        <v/>
      </c>
      <c r="EG41" s="86" t="str">
        <f>IF('Math Output by domain'!J45="", "", 'Math Output by domain'!J45)</f>
        <v/>
      </c>
      <c r="EH41" s="86" t="str">
        <f>IF('Math Output by domain'!K45="", "", 'Math Output by domain'!K45)</f>
        <v/>
      </c>
      <c r="EI41" s="86" t="str">
        <f>IF('Math Output by domain'!L45="", "", 'Math Output by domain'!L45)</f>
        <v/>
      </c>
      <c r="EJ41" s="86" t="str">
        <f>IF('Math Output by domain'!M45="", "", 'Math Output by domain'!M45)</f>
        <v/>
      </c>
      <c r="EK41" s="86" t="str">
        <f>IF('Math Output by domain'!N45="", "", 'Math Output by domain'!N45)</f>
        <v/>
      </c>
      <c r="EL41" s="86" t="str">
        <f>IF('Math Output by domain'!O45="", "", 'Math Output by domain'!O45)</f>
        <v/>
      </c>
      <c r="EM41" s="86" t="str">
        <f>IF('Math Output by domain'!P45="", "", 'Math Output by domain'!P45)</f>
        <v/>
      </c>
      <c r="EN41" s="86" t="str">
        <f>IF('Math Output by domain'!Q45="", "", 'Math Output by domain'!Q45)</f>
        <v/>
      </c>
      <c r="EO41" s="86" t="str">
        <f>IF('Math Output by domain'!R45="", "", 'Math Output by domain'!R45)</f>
        <v/>
      </c>
      <c r="EP41" s="86" t="str">
        <f>IF('Math Output by domain'!S45="", "", 'Math Output by domain'!S45)</f>
        <v/>
      </c>
      <c r="EQ41" s="86" t="str">
        <f>IF('Math Output by domain'!T45="", "", 'Math Output by domain'!T45)</f>
        <v/>
      </c>
      <c r="ER41" s="86" t="str">
        <f>IF('Math Output by domain'!U45="", "", 'Math Output by domain'!U45)</f>
        <v/>
      </c>
      <c r="ES41" s="86" t="str">
        <f>IF('Math Output by domain'!V45="", "", 'Math Output by domain'!V45)</f>
        <v/>
      </c>
      <c r="ET41" s="86" t="str">
        <f>IF('Math Output by domain'!W45="", "", 'Math Output by domain'!W45)</f>
        <v/>
      </c>
      <c r="EU41" s="86" t="str">
        <f>IF('Math Output by domain'!X45="", "", 'Math Output by domain'!X45)</f>
        <v/>
      </c>
      <c r="EV41" s="86" t="str">
        <f>IF('Math Output by domain'!Y45="", "", 'Math Output by domain'!Y45)</f>
        <v/>
      </c>
      <c r="EW41" s="86" t="str">
        <f>IF('Math Output by domain'!Z45="", "", 'Math Output by domain'!Z45)</f>
        <v/>
      </c>
      <c r="EX41" s="86" t="str">
        <f>IF('Math Output by domain'!AA45="", "", 'Math Output by domain'!AA45)</f>
        <v/>
      </c>
      <c r="EY41" s="86" t="str">
        <f>IF('Math Output by domain'!AB45="", "", 'Math Output by domain'!AB45)</f>
        <v/>
      </c>
      <c r="EZ41" s="86" t="str">
        <f>IF('Math Output by domain'!AC45="", "", 'Math Output by domain'!AC45)</f>
        <v/>
      </c>
      <c r="FA41" s="86" t="str">
        <f>IF('Math Output by domain'!AD45&lt;&gt;"", 'Math Output by domain'!AD45, 'Math Output by domain'!AH45)</f>
        <v/>
      </c>
      <c r="FB41" s="86" t="str">
        <f>IF('Math Output by domain'!AE45&lt;&gt;"", 'Math Output by domain'!AE45, 'Math Output by domain'!AI45)</f>
        <v/>
      </c>
      <c r="FC41" s="86" t="str">
        <f>IF('Math Output by domain'!AF45&lt;&gt;"", 'Math Output by domain'!AF45, 'Math Output by domain'!AJ45)</f>
        <v/>
      </c>
      <c r="FD41" s="86" t="str">
        <f>IF('Math Output by domain'!AG45="", "", 'Math Output by domain'!AG45)</f>
        <v/>
      </c>
      <c r="FE41" s="86" t="str">
        <f>IF('Math Output by domain'!AK45="", "", 'Math Output by domain'!AK45)</f>
        <v/>
      </c>
      <c r="FF41" s="86" t="str">
        <f>IF('Math Output by domain'!AL45&lt;&gt;"",  'Math Output by domain'!AL45, 'Math Output by domain'!AQ45)</f>
        <v/>
      </c>
      <c r="FG41" s="86" t="str">
        <f>IF('Math Output by domain'!AM45="", "", 'Math Output by domain'!AM45)</f>
        <v/>
      </c>
      <c r="FH41" s="86" t="str">
        <f>IF('Math Output by domain'!AN45&lt;&gt;"",  'Math Output by domain'!AN45, 'Math Output by domain'!AP45)</f>
        <v/>
      </c>
      <c r="FI41" s="86" t="str">
        <f>IF('Math Output by domain'!AO45="", "", 'Math Output by domain'!AO45)</f>
        <v/>
      </c>
    </row>
    <row r="42" spans="1:165" x14ac:dyDescent="0.2">
      <c r="A42" s="88">
        <f>'Cover Sheet'!A45</f>
        <v>41</v>
      </c>
      <c r="B42" s="88" t="str">
        <f>IF('Cover Sheet'!$AC$13="","",'Cover Sheet'!$AC$13)</f>
        <v>HYDABH02</v>
      </c>
      <c r="C42" s="88" t="str">
        <f>'Cover Sheet'!$AC$1</f>
        <v>Apoorva Namdev</v>
      </c>
      <c r="D42" s="88">
        <f>'Cover Sheet'!$AE$1</f>
        <v>0</v>
      </c>
      <c r="E42" s="88">
        <f>'Cover Sheet'!$AG$1</f>
        <v>0</v>
      </c>
      <c r="F42" s="88">
        <f>'Cover Sheet'!$AI$1</f>
        <v>0</v>
      </c>
      <c r="G42" s="88">
        <f>'Cover Sheet'!$AK$1</f>
        <v>0</v>
      </c>
      <c r="H42" s="88">
        <f>'Cover Sheet'!$AC$3</f>
        <v>115555</v>
      </c>
      <c r="I42" s="88">
        <f>'Cover Sheet'!$AE$3</f>
        <v>0</v>
      </c>
      <c r="J42" s="88">
        <f>'Cover Sheet'!$AG$3</f>
        <v>0</v>
      </c>
      <c r="K42" s="88">
        <f>'Cover Sheet'!$AI$3</f>
        <v>0</v>
      </c>
      <c r="L42" s="88">
        <f>'Cover Sheet'!$AK$3</f>
        <v>0</v>
      </c>
      <c r="M42" s="88">
        <f>'Cover Sheet'!$AC$2</f>
        <v>2014</v>
      </c>
      <c r="N42" s="88">
        <f>'Cover Sheet'!$AE$2</f>
        <v>0</v>
      </c>
      <c r="O42" s="88">
        <f>'Cover Sheet'!$AG$2</f>
        <v>0</v>
      </c>
      <c r="P42" s="88">
        <f>'Cover Sheet'!$AI$2</f>
        <v>0</v>
      </c>
      <c r="Q42" s="88">
        <f>'Cover Sheet'!$AK$2</f>
        <v>0</v>
      </c>
      <c r="R42" s="88" t="str">
        <f>'Cover Sheet'!$AC$5</f>
        <v>Spandana</v>
      </c>
      <c r="S42" s="88" t="str">
        <f>'Cover Sheet'!$AC$6</f>
        <v>4th</v>
      </c>
      <c r="T42" s="88" t="str">
        <f>'Cover Sheet'!$AC$7</f>
        <v>2nd YOI</v>
      </c>
      <c r="U42" s="88" t="str">
        <f>'Cover Sheet'!$AC$8</f>
        <v>Private School 500 - 1000</v>
      </c>
      <c r="V42" s="88">
        <f>'Cover Sheet'!$AC$9</f>
        <v>180</v>
      </c>
      <c r="W42" s="88">
        <f>IF('Cover Sheet'!$AC$10="","",'Cover Sheet'!$AC$10)</f>
        <v>4</v>
      </c>
      <c r="X42" s="219" t="str">
        <f>IF('Cover Sheet'!$Y45="","",'Cover Sheet'!$Y45)</f>
        <v/>
      </c>
      <c r="Y42" s="219" t="str">
        <f>IF('Cover Sheet'!$Z45="","",'Cover Sheet'!$Z45)</f>
        <v/>
      </c>
      <c r="Z42" s="88">
        <f>'Cover Sheet'!$AC$11</f>
        <v>5</v>
      </c>
      <c r="AA42" s="88" t="str">
        <f>IF('Cover Sheet'!$AC$12="", "", 'Cover Sheet'!$AC$12)</f>
        <v>Hyderabad</v>
      </c>
      <c r="AB42" s="88">
        <f>IF('Cover Sheet'!$AC$14="","",'Cover Sheet'!$AC$14)</f>
        <v>115555</v>
      </c>
      <c r="AC42" s="88">
        <f>IF('Cover Sheet'!$AC$15="","",'Cover Sheet'!$AC$15)</f>
        <v>115555</v>
      </c>
      <c r="AD42" s="88">
        <f>IF('Cover Sheet'!$AC$17="","",'Cover Sheet'!$AC$17)</f>
        <v>115555</v>
      </c>
      <c r="AE42" s="88" t="str">
        <f>IF('Cover Sheet'!$AC$4="","",'Cover Sheet'!$AC$4)</f>
        <v>apoorva.namdev2014@teachforindia.org</v>
      </c>
      <c r="AF42" s="88" t="str">
        <f>IF('Cover Sheet'!$AC$20="","",'Cover Sheet'!$AC$20)</f>
        <v>spandana.m@teachforindia.org</v>
      </c>
      <c r="AG42" s="88" t="str">
        <f>IF('Cover Sheet'!$AC$19="","",'Cover Sheet'!$AC$19)</f>
        <v>karthik.rapaka@teachforindia.org</v>
      </c>
      <c r="AH42" s="88" t="str">
        <f>IF('Cover Sheet'!B45="", "", 'English Scores- Leveled papers'!B47)</f>
        <v/>
      </c>
      <c r="AI42" s="88" t="str">
        <f>IF('Cover Sheet'!$B45="","",'Cover Sheet'!C45)</f>
        <v/>
      </c>
      <c r="AJ42" s="88" t="str">
        <f>IF('Cover Sheet'!$D45="","",'Cover Sheet'!D45)</f>
        <v/>
      </c>
      <c r="AK42" s="88" t="str">
        <f>IF('Cover Sheet'!E45="","",'Cover Sheet'!E45)</f>
        <v/>
      </c>
      <c r="AL42" s="88" t="str">
        <f>IF('Cover Sheet'!F45="","",'Cover Sheet'!F45)</f>
        <v/>
      </c>
      <c r="AM42" s="88" t="str">
        <f>IF('Cover Sheet'!G45="","",'Cover Sheet'!G45)</f>
        <v/>
      </c>
      <c r="AN42" s="88" t="str">
        <f>IF('Cover Sheet'!H45="","",'Cover Sheet'!H45)</f>
        <v/>
      </c>
      <c r="AO42" s="88" t="str">
        <f>IF('Cover Sheet'!I45="","",'Cover Sheet'!I45)</f>
        <v/>
      </c>
      <c r="AP42" s="88" t="str">
        <f>IF('Cover Sheet'!J45="","",'Cover Sheet'!J45)</f>
        <v/>
      </c>
      <c r="AQ42" s="88" t="str">
        <f>IF('Cover Sheet'!K45="","",'Cover Sheet'!K45)</f>
        <v/>
      </c>
      <c r="AR42" s="88" t="str">
        <f>IF('Cover Sheet'!L45="","",'Cover Sheet'!L45)</f>
        <v/>
      </c>
      <c r="AS42" s="88" t="str">
        <f>IF('Cover Sheet'!M45="","",'Cover Sheet'!M45)</f>
        <v/>
      </c>
      <c r="AT42" s="88" t="str">
        <f>IF('Cover Sheet'!N45="","",'Cover Sheet'!N45)</f>
        <v/>
      </c>
      <c r="AU42" s="88" t="str">
        <f>IF('Cover Sheet'!O45="","",'Cover Sheet'!O45)</f>
        <v/>
      </c>
      <c r="AV42" s="88" t="str">
        <f>IF('Cover Sheet'!P45="","",'Cover Sheet'!P45)</f>
        <v/>
      </c>
      <c r="AW42" s="88" t="str">
        <f>IF('Cover Sheet'!Q45="","",'Cover Sheet'!Q45)</f>
        <v/>
      </c>
      <c r="AX42" s="88" t="str">
        <f>IF('Cover Sheet'!R45="","",'Cover Sheet'!R45)</f>
        <v/>
      </c>
      <c r="AY42" s="88" t="str">
        <f>IF('Cover Sheet'!S45="","",'Cover Sheet'!S45)</f>
        <v/>
      </c>
      <c r="AZ42" s="535" t="str">
        <f>IF('Cover Sheet'!T45="","",'Cover Sheet'!T45)</f>
        <v/>
      </c>
      <c r="BA42" s="535" t="str">
        <f>IF('Cover Sheet'!U45="","",'Cover Sheet'!U45)</f>
        <v/>
      </c>
      <c r="BB42" s="535" t="str">
        <f>IF('Cover Sheet'!V45="","",'Cover Sheet'!V45)</f>
        <v/>
      </c>
      <c r="BC42" s="535" t="str">
        <f>IF('Cover Sheet'!W45="","",'Cover Sheet'!W45)</f>
        <v/>
      </c>
      <c r="BD42" s="535" t="str">
        <f>IF('Cover Sheet'!X45="","",'Cover Sheet'!X45)</f>
        <v/>
      </c>
      <c r="BE42" s="142" t="str">
        <f>'RC Mastery Check+Question type'!I45</f>
        <v/>
      </c>
      <c r="BF42" s="142" t="str">
        <f>'RC Mastery Check+Question type'!J45</f>
        <v/>
      </c>
      <c r="BG42" s="142" t="str">
        <f>'RC Mastery Check+Question type'!K45</f>
        <v/>
      </c>
      <c r="BH42" s="406" t="str">
        <f>IF('RC Mastery Check+Question type'!DR45="", "", 'RC Mastery Check+Question type'!DR45)</f>
        <v/>
      </c>
      <c r="BI42" s="406" t="str">
        <f>IF('RC Mastery Check+Question type'!EJ45="", "", 'RC Mastery Check+Question type'!EJ45)</f>
        <v/>
      </c>
      <c r="BJ42" s="406" t="str">
        <f>IF('RC Mastery Check+Question type'!EZ45="", "", 'RC Mastery Check+Question type'!EZ45)</f>
        <v/>
      </c>
      <c r="BK42" t="str">
        <f>'RF tracking'!C45</f>
        <v/>
      </c>
      <c r="BL42" t="str">
        <f>'RF tracking'!D45</f>
        <v/>
      </c>
      <c r="BM42" t="str">
        <f>'RF tracking'!X45</f>
        <v/>
      </c>
      <c r="BN42" t="str">
        <f>'RF tracking'!Y45</f>
        <v/>
      </c>
      <c r="BO42" s="53" t="str">
        <f>IF('RF tracking'!AQ45="", "", 'RF tracking'!AQ45)</f>
        <v/>
      </c>
      <c r="BP42" s="53" t="str">
        <f>'RC Mastery Check+Question type'!L45</f>
        <v/>
      </c>
      <c r="BQ42" s="53" t="str">
        <f>'RC Mastery Check+Question type'!M45</f>
        <v/>
      </c>
      <c r="BR42" s="53" t="str">
        <f>'RC Mastery Check+Question type'!N45</f>
        <v/>
      </c>
      <c r="BS42" s="53" t="str">
        <f>'RC Mastery Check+Question type'!O45</f>
        <v/>
      </c>
      <c r="BT42" s="53" t="str">
        <f>'RC Mastery Check+Question type'!P45</f>
        <v/>
      </c>
      <c r="BU42" s="53" t="str">
        <f>'RC Mastery Check+Question type'!Q45</f>
        <v/>
      </c>
      <c r="BV42" s="53" t="str">
        <f>'RC Mastery Check+Question type'!R45</f>
        <v/>
      </c>
      <c r="BW42" s="53" t="str">
        <f>'RC Mastery Check+Question type'!S45</f>
        <v/>
      </c>
      <c r="BX42" s="53" t="str">
        <f>'RC Mastery Check+Question type'!T45</f>
        <v/>
      </c>
      <c r="BY42" s="53" t="str">
        <f>'RC Mastery Check+Question type'!U45</f>
        <v/>
      </c>
      <c r="BZ42" s="53" t="str">
        <f>'RC Mastery Check+Question type'!V45</f>
        <v/>
      </c>
      <c r="CA42" s="53" t="str">
        <f>'RC Mastery Check+Question type'!W45</f>
        <v/>
      </c>
      <c r="CB42" s="53" t="str">
        <f>'RC Mastery Check+Question type'!X45</f>
        <v/>
      </c>
      <c r="CC42" s="438" t="str">
        <f>'RC Output Item+Section Type'!CC48</f>
        <v xml:space="preserve"> </v>
      </c>
      <c r="CD42" s="438" t="str">
        <f>'RC Output Item+Section Type'!CD48</f>
        <v xml:space="preserve"> </v>
      </c>
      <c r="CE42" s="438" t="str">
        <f>'RC Output Item+Section Type'!CE48</f>
        <v xml:space="preserve"> </v>
      </c>
      <c r="CF42" s="438" t="str">
        <f>'RC Output Item+Section Type'!CF48</f>
        <v xml:space="preserve"> </v>
      </c>
      <c r="CG42" s="438" t="str">
        <f>'RC Output Item+Section Type'!CG48</f>
        <v xml:space="preserve"> </v>
      </c>
      <c r="CH42" s="438" t="str">
        <f>'RC Output Item+Section Type'!CH48</f>
        <v xml:space="preserve"> </v>
      </c>
      <c r="CI42" s="438" t="str">
        <f>'RC Output Item+Section Type'!CI48</f>
        <v xml:space="preserve"> </v>
      </c>
      <c r="CJ42" s="438" t="str">
        <f>'RC Output Item+Section Type'!CJ48</f>
        <v xml:space="preserve"> </v>
      </c>
      <c r="CK42" s="438" t="str">
        <f>'RC Output Item+Section Type'!CK48</f>
        <v xml:space="preserve"> </v>
      </c>
      <c r="CL42" s="438" t="str">
        <f>'RC Output Item+Section Type'!CL48</f>
        <v xml:space="preserve"> </v>
      </c>
      <c r="CM42" s="438" t="str">
        <f>'RC Output Item+Section Type'!CM48</f>
        <v xml:space="preserve"> </v>
      </c>
      <c r="CN42" s="438" t="str">
        <f>'RC Output Item+Section Type'!CN48</f>
        <v xml:space="preserve"> </v>
      </c>
      <c r="CO42" t="str">
        <f>IF('S&amp;L'!B46="", "", 'S&amp;L'!B46)</f>
        <v/>
      </c>
      <c r="CP42" t="str">
        <f>IF('S&amp;L'!C46="", "", 'S&amp;L'!C46)</f>
        <v/>
      </c>
      <c r="CQ42" t="str">
        <f>IF('S&amp;L'!D46="", "", 'S&amp;L'!D46)</f>
        <v/>
      </c>
      <c r="CR42" t="str">
        <f>IF('S&amp;L'!E46="", "", 'S&amp;L'!E46)</f>
        <v/>
      </c>
      <c r="CS42" t="str">
        <f>IF('S&amp;L'!F46="", "", 'S&amp;L'!F46)</f>
        <v/>
      </c>
      <c r="CT42" t="str">
        <f>IF('S&amp;L'!H46="", "", 'S&amp;L'!H46)</f>
        <v/>
      </c>
      <c r="CU42" t="str">
        <f>IF('S&amp;L'!I46="", "", 'S&amp;L'!I46)</f>
        <v/>
      </c>
      <c r="CV42" t="str">
        <f>IF('S&amp;L'!J46="", "", 'S&amp;L'!J46)</f>
        <v/>
      </c>
      <c r="CW42" t="str">
        <f>IF('S&amp;L'!K46="", "", 'S&amp;L'!K46)</f>
        <v/>
      </c>
      <c r="CX42" t="str">
        <f>IF('S&amp;L'!L46="", "", 'S&amp;L'!L46)</f>
        <v/>
      </c>
      <c r="CY42" t="str">
        <f>IF('S&amp;L'!N46="", "", 'S&amp;L'!N46)</f>
        <v/>
      </c>
      <c r="CZ42" t="str">
        <f>IF('S&amp;L'!O46="", "", 'S&amp;L'!O46)</f>
        <v/>
      </c>
      <c r="DA42" t="str">
        <f>IF('S&amp;L'!P46="", "", 'S&amp;L'!P46)</f>
        <v/>
      </c>
      <c r="DB42" t="str">
        <f>IF('S&amp;L'!Q46="", "", 'S&amp;L'!Q46)</f>
        <v/>
      </c>
      <c r="DC42" t="str">
        <f>IF('S&amp;L'!R46="", "", 'S&amp;L'!R46)</f>
        <v/>
      </c>
      <c r="DD42" s="53" t="str">
        <f>IF('Math Scores'!E49="","",'Math Scores'!E49)</f>
        <v/>
      </c>
      <c r="DE42" s="86" t="str">
        <f>IF('Cover Sheet'!V45="","",'Cover Sheet'!V45)</f>
        <v/>
      </c>
      <c r="DF42" s="86" t="str">
        <f>IF('Math Scores'!IE49="", "", 'Math Scores'!IE49)</f>
        <v/>
      </c>
      <c r="DG42" t="str">
        <f>IF('Math by question type'!C46="", "", 'Math by question type'!C46)</f>
        <v/>
      </c>
      <c r="DH42" s="86" t="str">
        <f>IF('Math by question type'!D46="", "", 'Math by question type'!D46)</f>
        <v/>
      </c>
      <c r="DI42" s="86" t="str">
        <f>IF('Math by question type'!E46="", "", 'Math by question type'!E46)</f>
        <v/>
      </c>
      <c r="DJ42" s="86" t="str">
        <f>IF('Math by question type'!F46="", "", 'Math by question type'!F46)</f>
        <v/>
      </c>
      <c r="DK42" s="86" t="str">
        <f>IF('Math by question type'!G46="", "", 'Math by question type'!G46)</f>
        <v/>
      </c>
      <c r="DL42" s="86" t="str">
        <f>IF('Math by question type'!H46="", "", 'Math by question type'!H46)</f>
        <v/>
      </c>
      <c r="DM42" s="86" t="str">
        <f>IF('Math by question type'!I46="", "", 'Math by question type'!I46)</f>
        <v/>
      </c>
      <c r="DN42" s="86" t="str">
        <f>IF('Math by question type'!J46="", "", 'Math by question type'!J46)</f>
        <v/>
      </c>
      <c r="DO42" s="86" t="str">
        <f>IF('Math by question type'!K46="", "", 'Math by question type'!K46)</f>
        <v/>
      </c>
      <c r="DP42" s="86" t="str">
        <f>IF('Math by question type'!L46="", "", 'Math by question type'!L46)</f>
        <v/>
      </c>
      <c r="DQ42" s="86" t="str">
        <f>IF('Math by question type'!M46="", "", 'Math by question type'!M46)</f>
        <v/>
      </c>
      <c r="DR42" s="86" t="str">
        <f>IF('Math by question type'!N46="", "", 'Math by question type'!N46)</f>
        <v/>
      </c>
      <c r="DS42" s="86" t="str">
        <f>IF('Math by question type'!O46="", "", 'Math by question type'!O46)</f>
        <v/>
      </c>
      <c r="DT42" s="86" t="str">
        <f>IF('Math by question type'!P46="", "", 'Math by question type'!P46)</f>
        <v/>
      </c>
      <c r="DU42" s="86" t="str">
        <f>IF('Math by question type'!Q46="", "", 'Math by question type'!Q46)</f>
        <v/>
      </c>
      <c r="DV42" s="86" t="str">
        <f>IF('Math by question type'!R46&lt;&gt;"",'Math by question type'!R46,'Math by question type'!U46)</f>
        <v/>
      </c>
      <c r="DW42" s="86" t="str">
        <f>IF('Math by question type'!S46&lt;&gt;"",'Math by question type'!S46,'Math by question type'!V46)</f>
        <v/>
      </c>
      <c r="DX42" s="86" t="str">
        <f>IF('Math by question type'!T46&lt;&gt;"",'Math by question type'!T46,'Math by question type'!W46)</f>
        <v/>
      </c>
      <c r="DY42" s="86" t="str">
        <f>IF('Math by question type'!X46&lt;&gt;"",'Math by question type'!X46,'Math by question type'!AA46)</f>
        <v/>
      </c>
      <c r="DZ42" s="86" t="str">
        <f>IF('Math by question type'!Y46&lt;&gt;"",'Math by question type'!Y46,'Math by question type'!AB46)</f>
        <v/>
      </c>
      <c r="EA42" s="86" t="str">
        <f>IF('Math by question type'!Z46&lt;&gt;"",'Math by question type'!Z46,'Math by question type'!AC46)</f>
        <v/>
      </c>
      <c r="EB42" s="86" t="str">
        <f>IF('Math Output by domain'!E46="", "", 'Math Output by domain'!E46)</f>
        <v/>
      </c>
      <c r="EC42" s="86" t="str">
        <f>IF('Math Output by domain'!F46="", "", 'Math Output by domain'!F46)</f>
        <v/>
      </c>
      <c r="ED42" s="86" t="str">
        <f>IF('Math Output by domain'!G46="", "", 'Math Output by domain'!G46)</f>
        <v/>
      </c>
      <c r="EE42" s="86" t="str">
        <f>IF('Math Output by domain'!H46="", "", 'Math Output by domain'!H46)</f>
        <v/>
      </c>
      <c r="EF42" s="86" t="str">
        <f>IF('Math Output by domain'!I46="", "", 'Math Output by domain'!I46)</f>
        <v/>
      </c>
      <c r="EG42" s="86" t="str">
        <f>IF('Math Output by domain'!J46="", "", 'Math Output by domain'!J46)</f>
        <v/>
      </c>
      <c r="EH42" s="86" t="str">
        <f>IF('Math Output by domain'!K46="", "", 'Math Output by domain'!K46)</f>
        <v/>
      </c>
      <c r="EI42" s="86" t="str">
        <f>IF('Math Output by domain'!L46="", "", 'Math Output by domain'!L46)</f>
        <v/>
      </c>
      <c r="EJ42" s="86" t="str">
        <f>IF('Math Output by domain'!M46="", "", 'Math Output by domain'!M46)</f>
        <v/>
      </c>
      <c r="EK42" s="86" t="str">
        <f>IF('Math Output by domain'!N46="", "", 'Math Output by domain'!N46)</f>
        <v/>
      </c>
      <c r="EL42" s="86" t="str">
        <f>IF('Math Output by domain'!O46="", "", 'Math Output by domain'!O46)</f>
        <v/>
      </c>
      <c r="EM42" s="86" t="str">
        <f>IF('Math Output by domain'!P46="", "", 'Math Output by domain'!P46)</f>
        <v/>
      </c>
      <c r="EN42" s="86" t="str">
        <f>IF('Math Output by domain'!Q46="", "", 'Math Output by domain'!Q46)</f>
        <v/>
      </c>
      <c r="EO42" s="86" t="str">
        <f>IF('Math Output by domain'!R46="", "", 'Math Output by domain'!R46)</f>
        <v/>
      </c>
      <c r="EP42" s="86" t="str">
        <f>IF('Math Output by domain'!S46="", "", 'Math Output by domain'!S46)</f>
        <v/>
      </c>
      <c r="EQ42" s="86" t="str">
        <f>IF('Math Output by domain'!T46="", "", 'Math Output by domain'!T46)</f>
        <v/>
      </c>
      <c r="ER42" s="86" t="str">
        <f>IF('Math Output by domain'!U46="", "", 'Math Output by domain'!U46)</f>
        <v/>
      </c>
      <c r="ES42" s="86" t="str">
        <f>IF('Math Output by domain'!V46="", "", 'Math Output by domain'!V46)</f>
        <v/>
      </c>
      <c r="ET42" s="86" t="str">
        <f>IF('Math Output by domain'!W46="", "", 'Math Output by domain'!W46)</f>
        <v/>
      </c>
      <c r="EU42" s="86" t="str">
        <f>IF('Math Output by domain'!X46="", "", 'Math Output by domain'!X46)</f>
        <v/>
      </c>
      <c r="EV42" s="86" t="str">
        <f>IF('Math Output by domain'!Y46="", "", 'Math Output by domain'!Y46)</f>
        <v/>
      </c>
      <c r="EW42" s="86" t="str">
        <f>IF('Math Output by domain'!Z46="", "", 'Math Output by domain'!Z46)</f>
        <v/>
      </c>
      <c r="EX42" s="86" t="str">
        <f>IF('Math Output by domain'!AA46="", "", 'Math Output by domain'!AA46)</f>
        <v/>
      </c>
      <c r="EY42" s="86" t="str">
        <f>IF('Math Output by domain'!AB46="", "", 'Math Output by domain'!AB46)</f>
        <v/>
      </c>
      <c r="EZ42" s="86" t="str">
        <f>IF('Math Output by domain'!AC46="", "", 'Math Output by domain'!AC46)</f>
        <v/>
      </c>
      <c r="FA42" s="86" t="str">
        <f>IF('Math Output by domain'!AD46&lt;&gt;"", 'Math Output by domain'!AD46, 'Math Output by domain'!AH46)</f>
        <v/>
      </c>
      <c r="FB42" s="86" t="str">
        <f>IF('Math Output by domain'!AE46&lt;&gt;"", 'Math Output by domain'!AE46, 'Math Output by domain'!AI46)</f>
        <v/>
      </c>
      <c r="FC42" s="86" t="str">
        <f>IF('Math Output by domain'!AF46&lt;&gt;"", 'Math Output by domain'!AF46, 'Math Output by domain'!AJ46)</f>
        <v/>
      </c>
      <c r="FD42" s="86" t="str">
        <f>IF('Math Output by domain'!AG46="", "", 'Math Output by domain'!AG46)</f>
        <v/>
      </c>
      <c r="FE42" s="86" t="str">
        <f>IF('Math Output by domain'!AK46="", "", 'Math Output by domain'!AK46)</f>
        <v/>
      </c>
      <c r="FF42" s="86" t="str">
        <f>IF('Math Output by domain'!AL46&lt;&gt;"",  'Math Output by domain'!AL46, 'Math Output by domain'!AQ46)</f>
        <v/>
      </c>
      <c r="FG42" s="86" t="str">
        <f>IF('Math Output by domain'!AM46="", "", 'Math Output by domain'!AM46)</f>
        <v/>
      </c>
      <c r="FH42" s="86" t="str">
        <f>IF('Math Output by domain'!AN46&lt;&gt;"",  'Math Output by domain'!AN46, 'Math Output by domain'!AP46)</f>
        <v/>
      </c>
      <c r="FI42" s="86" t="str">
        <f>IF('Math Output by domain'!AO46="", "", 'Math Output by domain'!AO46)</f>
        <v/>
      </c>
    </row>
    <row r="43" spans="1:165" x14ac:dyDescent="0.2">
      <c r="A43" s="88">
        <f>'Cover Sheet'!A46</f>
        <v>42</v>
      </c>
      <c r="B43" s="88" t="str">
        <f>IF('Cover Sheet'!$AC$13="","",'Cover Sheet'!$AC$13)</f>
        <v>HYDABH02</v>
      </c>
      <c r="C43" s="88" t="str">
        <f>'Cover Sheet'!$AC$1</f>
        <v>Apoorva Namdev</v>
      </c>
      <c r="D43" s="88">
        <f>'Cover Sheet'!$AE$1</f>
        <v>0</v>
      </c>
      <c r="E43" s="88">
        <f>'Cover Sheet'!$AG$1</f>
        <v>0</v>
      </c>
      <c r="F43" s="88">
        <f>'Cover Sheet'!$AI$1</f>
        <v>0</v>
      </c>
      <c r="G43" s="88">
        <f>'Cover Sheet'!$AK$1</f>
        <v>0</v>
      </c>
      <c r="H43" s="88">
        <f>'Cover Sheet'!$AC$3</f>
        <v>115555</v>
      </c>
      <c r="I43" s="88">
        <f>'Cover Sheet'!$AE$3</f>
        <v>0</v>
      </c>
      <c r="J43" s="88">
        <f>'Cover Sheet'!$AG$3</f>
        <v>0</v>
      </c>
      <c r="K43" s="88">
        <f>'Cover Sheet'!$AI$3</f>
        <v>0</v>
      </c>
      <c r="L43" s="88">
        <f>'Cover Sheet'!$AK$3</f>
        <v>0</v>
      </c>
      <c r="M43" s="88">
        <f>'Cover Sheet'!$AC$2</f>
        <v>2014</v>
      </c>
      <c r="N43" s="88">
        <f>'Cover Sheet'!$AE$2</f>
        <v>0</v>
      </c>
      <c r="O43" s="88">
        <f>'Cover Sheet'!$AG$2</f>
        <v>0</v>
      </c>
      <c r="P43" s="88">
        <f>'Cover Sheet'!$AI$2</f>
        <v>0</v>
      </c>
      <c r="Q43" s="88">
        <f>'Cover Sheet'!$AK$2</f>
        <v>0</v>
      </c>
      <c r="R43" s="88" t="str">
        <f>'Cover Sheet'!$AC$5</f>
        <v>Spandana</v>
      </c>
      <c r="S43" s="88" t="str">
        <f>'Cover Sheet'!$AC$6</f>
        <v>4th</v>
      </c>
      <c r="T43" s="88" t="str">
        <f>'Cover Sheet'!$AC$7</f>
        <v>2nd YOI</v>
      </c>
      <c r="U43" s="88" t="str">
        <f>'Cover Sheet'!$AC$8</f>
        <v>Private School 500 - 1000</v>
      </c>
      <c r="V43" s="88">
        <f>'Cover Sheet'!$AC$9</f>
        <v>180</v>
      </c>
      <c r="W43" s="88">
        <f>IF('Cover Sheet'!$AC$10="","",'Cover Sheet'!$AC$10)</f>
        <v>4</v>
      </c>
      <c r="X43" s="219" t="str">
        <f>IF('Cover Sheet'!$Y46="","",'Cover Sheet'!$Y46)</f>
        <v/>
      </c>
      <c r="Y43" s="219" t="str">
        <f>IF('Cover Sheet'!$Z46="","",'Cover Sheet'!$Z46)</f>
        <v/>
      </c>
      <c r="Z43" s="88">
        <f>'Cover Sheet'!$AC$11</f>
        <v>5</v>
      </c>
      <c r="AA43" s="88" t="str">
        <f>IF('Cover Sheet'!$AC$12="", "", 'Cover Sheet'!$AC$12)</f>
        <v>Hyderabad</v>
      </c>
      <c r="AB43" s="88">
        <f>IF('Cover Sheet'!$AC$14="","",'Cover Sheet'!$AC$14)</f>
        <v>115555</v>
      </c>
      <c r="AC43" s="88">
        <f>IF('Cover Sheet'!$AC$15="","",'Cover Sheet'!$AC$15)</f>
        <v>115555</v>
      </c>
      <c r="AD43" s="88">
        <f>IF('Cover Sheet'!$AC$17="","",'Cover Sheet'!$AC$17)</f>
        <v>115555</v>
      </c>
      <c r="AE43" s="88" t="str">
        <f>IF('Cover Sheet'!$AC$4="","",'Cover Sheet'!$AC$4)</f>
        <v>apoorva.namdev2014@teachforindia.org</v>
      </c>
      <c r="AF43" s="88" t="str">
        <f>IF('Cover Sheet'!$AC$20="","",'Cover Sheet'!$AC$20)</f>
        <v>spandana.m@teachforindia.org</v>
      </c>
      <c r="AG43" s="88" t="str">
        <f>IF('Cover Sheet'!$AC$19="","",'Cover Sheet'!$AC$19)</f>
        <v>karthik.rapaka@teachforindia.org</v>
      </c>
      <c r="AH43" s="88" t="str">
        <f>IF('Cover Sheet'!B46="", "", 'English Scores- Leveled papers'!B48)</f>
        <v/>
      </c>
      <c r="AI43" s="88" t="str">
        <f>IF('Cover Sheet'!$B46="","",'Cover Sheet'!C46)</f>
        <v/>
      </c>
      <c r="AJ43" s="88" t="str">
        <f>IF('Cover Sheet'!$D46="","",'Cover Sheet'!D46)</f>
        <v/>
      </c>
      <c r="AK43" s="88" t="str">
        <f>IF('Cover Sheet'!E46="","",'Cover Sheet'!E46)</f>
        <v/>
      </c>
      <c r="AL43" s="88" t="str">
        <f>IF('Cover Sheet'!F46="","",'Cover Sheet'!F46)</f>
        <v/>
      </c>
      <c r="AM43" s="88" t="str">
        <f>IF('Cover Sheet'!G46="","",'Cover Sheet'!G46)</f>
        <v/>
      </c>
      <c r="AN43" s="88" t="str">
        <f>IF('Cover Sheet'!H46="","",'Cover Sheet'!H46)</f>
        <v/>
      </c>
      <c r="AO43" s="88" t="str">
        <f>IF('Cover Sheet'!I46="","",'Cover Sheet'!I46)</f>
        <v/>
      </c>
      <c r="AP43" s="88" t="str">
        <f>IF('Cover Sheet'!J46="","",'Cover Sheet'!J46)</f>
        <v/>
      </c>
      <c r="AQ43" s="88" t="str">
        <f>IF('Cover Sheet'!K46="","",'Cover Sheet'!K46)</f>
        <v/>
      </c>
      <c r="AR43" s="88" t="str">
        <f>IF('Cover Sheet'!L46="","",'Cover Sheet'!L46)</f>
        <v/>
      </c>
      <c r="AS43" s="88" t="str">
        <f>IF('Cover Sheet'!M46="","",'Cover Sheet'!M46)</f>
        <v/>
      </c>
      <c r="AT43" s="88" t="str">
        <f>IF('Cover Sheet'!N46="","",'Cover Sheet'!N46)</f>
        <v/>
      </c>
      <c r="AU43" s="88" t="str">
        <f>IF('Cover Sheet'!O46="","",'Cover Sheet'!O46)</f>
        <v/>
      </c>
      <c r="AV43" s="88" t="str">
        <f>IF('Cover Sheet'!P46="","",'Cover Sheet'!P46)</f>
        <v/>
      </c>
      <c r="AW43" s="88" t="str">
        <f>IF('Cover Sheet'!Q46="","",'Cover Sheet'!Q46)</f>
        <v/>
      </c>
      <c r="AX43" s="88" t="str">
        <f>IF('Cover Sheet'!R46="","",'Cover Sheet'!R46)</f>
        <v/>
      </c>
      <c r="AY43" s="88" t="str">
        <f>IF('Cover Sheet'!S46="","",'Cover Sheet'!S46)</f>
        <v/>
      </c>
      <c r="AZ43" s="535" t="str">
        <f>IF('Cover Sheet'!T46="","",'Cover Sheet'!T46)</f>
        <v/>
      </c>
      <c r="BA43" s="535" t="str">
        <f>IF('Cover Sheet'!U46="","",'Cover Sheet'!U46)</f>
        <v/>
      </c>
      <c r="BB43" s="535" t="str">
        <f>IF('Cover Sheet'!V46="","",'Cover Sheet'!V46)</f>
        <v/>
      </c>
      <c r="BC43" s="535" t="str">
        <f>IF('Cover Sheet'!W46="","",'Cover Sheet'!W46)</f>
        <v/>
      </c>
      <c r="BD43" s="535" t="str">
        <f>IF('Cover Sheet'!X46="","",'Cover Sheet'!X46)</f>
        <v/>
      </c>
      <c r="BE43" s="142" t="str">
        <f>'RC Mastery Check+Question type'!I46</f>
        <v/>
      </c>
      <c r="BF43" s="142" t="str">
        <f>'RC Mastery Check+Question type'!J46</f>
        <v/>
      </c>
      <c r="BG43" s="142" t="str">
        <f>'RC Mastery Check+Question type'!K46</f>
        <v/>
      </c>
      <c r="BH43" s="406" t="str">
        <f>IF('RC Mastery Check+Question type'!DR46="", "", 'RC Mastery Check+Question type'!DR46)</f>
        <v/>
      </c>
      <c r="BI43" s="406" t="str">
        <f>IF('RC Mastery Check+Question type'!EJ46="", "", 'RC Mastery Check+Question type'!EJ46)</f>
        <v/>
      </c>
      <c r="BJ43" s="406" t="str">
        <f>IF('RC Mastery Check+Question type'!EZ46="", "", 'RC Mastery Check+Question type'!EZ46)</f>
        <v/>
      </c>
      <c r="BK43" t="str">
        <f>'RF tracking'!C46</f>
        <v/>
      </c>
      <c r="BL43" t="str">
        <f>'RF tracking'!D46</f>
        <v/>
      </c>
      <c r="BM43" t="str">
        <f>'RF tracking'!X46</f>
        <v/>
      </c>
      <c r="BN43" t="str">
        <f>'RF tracking'!Y46</f>
        <v/>
      </c>
      <c r="BO43" s="53" t="str">
        <f>IF('RF tracking'!AQ46="", "", 'RF tracking'!AQ46)</f>
        <v/>
      </c>
      <c r="BP43" s="53" t="str">
        <f>'RC Mastery Check+Question type'!L46</f>
        <v/>
      </c>
      <c r="BQ43" s="53" t="str">
        <f>'RC Mastery Check+Question type'!M46</f>
        <v/>
      </c>
      <c r="BR43" s="53" t="str">
        <f>'RC Mastery Check+Question type'!N46</f>
        <v/>
      </c>
      <c r="BS43" s="53" t="str">
        <f>'RC Mastery Check+Question type'!O46</f>
        <v/>
      </c>
      <c r="BT43" s="53" t="str">
        <f>'RC Mastery Check+Question type'!P46</f>
        <v/>
      </c>
      <c r="BU43" s="53" t="str">
        <f>'RC Mastery Check+Question type'!Q46</f>
        <v/>
      </c>
      <c r="BV43" s="53" t="str">
        <f>'RC Mastery Check+Question type'!R46</f>
        <v/>
      </c>
      <c r="BW43" s="53" t="str">
        <f>'RC Mastery Check+Question type'!S46</f>
        <v/>
      </c>
      <c r="BX43" s="53" t="str">
        <f>'RC Mastery Check+Question type'!T46</f>
        <v/>
      </c>
      <c r="BY43" s="53" t="str">
        <f>'RC Mastery Check+Question type'!U46</f>
        <v/>
      </c>
      <c r="BZ43" s="53" t="str">
        <f>'RC Mastery Check+Question type'!V46</f>
        <v/>
      </c>
      <c r="CA43" s="53" t="str">
        <f>'RC Mastery Check+Question type'!W46</f>
        <v/>
      </c>
      <c r="CB43" s="53" t="str">
        <f>'RC Mastery Check+Question type'!X46</f>
        <v/>
      </c>
      <c r="CC43" s="438" t="str">
        <f>'RC Output Item+Section Type'!CC49</f>
        <v xml:space="preserve"> </v>
      </c>
      <c r="CD43" s="438" t="str">
        <f>'RC Output Item+Section Type'!CD49</f>
        <v xml:space="preserve"> </v>
      </c>
      <c r="CE43" s="438" t="str">
        <f>'RC Output Item+Section Type'!CE49</f>
        <v xml:space="preserve"> </v>
      </c>
      <c r="CF43" s="438" t="str">
        <f>'RC Output Item+Section Type'!CF49</f>
        <v xml:space="preserve"> </v>
      </c>
      <c r="CG43" s="438" t="str">
        <f>'RC Output Item+Section Type'!CG49</f>
        <v xml:space="preserve"> </v>
      </c>
      <c r="CH43" s="438" t="str">
        <f>'RC Output Item+Section Type'!CH49</f>
        <v xml:space="preserve"> </v>
      </c>
      <c r="CI43" s="438" t="str">
        <f>'RC Output Item+Section Type'!CI49</f>
        <v xml:space="preserve"> </v>
      </c>
      <c r="CJ43" s="438" t="str">
        <f>'RC Output Item+Section Type'!CJ49</f>
        <v xml:space="preserve"> </v>
      </c>
      <c r="CK43" s="438" t="str">
        <f>'RC Output Item+Section Type'!CK49</f>
        <v xml:space="preserve"> </v>
      </c>
      <c r="CL43" s="438" t="str">
        <f>'RC Output Item+Section Type'!CL49</f>
        <v xml:space="preserve"> </v>
      </c>
      <c r="CM43" s="438" t="str">
        <f>'RC Output Item+Section Type'!CM49</f>
        <v xml:space="preserve"> </v>
      </c>
      <c r="CN43" s="438" t="str">
        <f>'RC Output Item+Section Type'!CN49</f>
        <v xml:space="preserve"> </v>
      </c>
      <c r="CO43" t="str">
        <f>IF('S&amp;L'!B47="", "", 'S&amp;L'!B47)</f>
        <v/>
      </c>
      <c r="CP43" t="str">
        <f>IF('S&amp;L'!C47="", "", 'S&amp;L'!C47)</f>
        <v/>
      </c>
      <c r="CQ43" t="str">
        <f>IF('S&amp;L'!D47="", "", 'S&amp;L'!D47)</f>
        <v/>
      </c>
      <c r="CR43" t="str">
        <f>IF('S&amp;L'!E47="", "", 'S&amp;L'!E47)</f>
        <v/>
      </c>
      <c r="CS43" t="str">
        <f>IF('S&amp;L'!F47="", "", 'S&amp;L'!F47)</f>
        <v/>
      </c>
      <c r="CT43" t="str">
        <f>IF('S&amp;L'!H47="", "", 'S&amp;L'!H47)</f>
        <v/>
      </c>
      <c r="CU43" t="str">
        <f>IF('S&amp;L'!I47="", "", 'S&amp;L'!I47)</f>
        <v/>
      </c>
      <c r="CV43" t="str">
        <f>IF('S&amp;L'!J47="", "", 'S&amp;L'!J47)</f>
        <v/>
      </c>
      <c r="CW43" t="str">
        <f>IF('S&amp;L'!K47="", "", 'S&amp;L'!K47)</f>
        <v/>
      </c>
      <c r="CX43" t="str">
        <f>IF('S&amp;L'!L47="", "", 'S&amp;L'!L47)</f>
        <v/>
      </c>
      <c r="CY43" t="str">
        <f>IF('S&amp;L'!N47="", "", 'S&amp;L'!N47)</f>
        <v/>
      </c>
      <c r="CZ43" t="str">
        <f>IF('S&amp;L'!O47="", "", 'S&amp;L'!O47)</f>
        <v/>
      </c>
      <c r="DA43" t="str">
        <f>IF('S&amp;L'!P47="", "", 'S&amp;L'!P47)</f>
        <v/>
      </c>
      <c r="DB43" t="str">
        <f>IF('S&amp;L'!Q47="", "", 'S&amp;L'!Q47)</f>
        <v/>
      </c>
      <c r="DC43" t="str">
        <f>IF('S&amp;L'!R47="", "", 'S&amp;L'!R47)</f>
        <v/>
      </c>
      <c r="DD43" s="53" t="str">
        <f>IF('Math Scores'!E50="","",'Math Scores'!E50)</f>
        <v/>
      </c>
      <c r="DE43" s="86" t="str">
        <f>IF('Cover Sheet'!V46="","",'Cover Sheet'!V46)</f>
        <v/>
      </c>
      <c r="DF43" s="86" t="str">
        <f>IF('Math Scores'!IE50="", "", 'Math Scores'!IE50)</f>
        <v/>
      </c>
      <c r="DG43" t="str">
        <f>IF('Math by question type'!C47="", "", 'Math by question type'!C47)</f>
        <v/>
      </c>
      <c r="DH43" s="86" t="str">
        <f>IF('Math by question type'!D47="", "", 'Math by question type'!D47)</f>
        <v/>
      </c>
      <c r="DI43" s="86" t="str">
        <f>IF('Math by question type'!E47="", "", 'Math by question type'!E47)</f>
        <v/>
      </c>
      <c r="DJ43" s="86" t="str">
        <f>IF('Math by question type'!F47="", "", 'Math by question type'!F47)</f>
        <v/>
      </c>
      <c r="DK43" s="86" t="str">
        <f>IF('Math by question type'!G47="", "", 'Math by question type'!G47)</f>
        <v/>
      </c>
      <c r="DL43" s="86" t="str">
        <f>IF('Math by question type'!H47="", "", 'Math by question type'!H47)</f>
        <v/>
      </c>
      <c r="DM43" s="86" t="str">
        <f>IF('Math by question type'!I47="", "", 'Math by question type'!I47)</f>
        <v/>
      </c>
      <c r="DN43" s="86" t="str">
        <f>IF('Math by question type'!J47="", "", 'Math by question type'!J47)</f>
        <v/>
      </c>
      <c r="DO43" s="86" t="str">
        <f>IF('Math by question type'!K47="", "", 'Math by question type'!K47)</f>
        <v/>
      </c>
      <c r="DP43" s="86" t="str">
        <f>IF('Math by question type'!L47="", "", 'Math by question type'!L47)</f>
        <v/>
      </c>
      <c r="DQ43" s="86" t="str">
        <f>IF('Math by question type'!M47="", "", 'Math by question type'!M47)</f>
        <v/>
      </c>
      <c r="DR43" s="86" t="str">
        <f>IF('Math by question type'!N47="", "", 'Math by question type'!N47)</f>
        <v/>
      </c>
      <c r="DS43" s="86" t="str">
        <f>IF('Math by question type'!O47="", "", 'Math by question type'!O47)</f>
        <v/>
      </c>
      <c r="DT43" s="86" t="str">
        <f>IF('Math by question type'!P47="", "", 'Math by question type'!P47)</f>
        <v/>
      </c>
      <c r="DU43" s="86" t="str">
        <f>IF('Math by question type'!Q47="", "", 'Math by question type'!Q47)</f>
        <v/>
      </c>
      <c r="DV43" s="86" t="str">
        <f>IF('Math by question type'!R47&lt;&gt;"",'Math by question type'!R47,'Math by question type'!U47)</f>
        <v/>
      </c>
      <c r="DW43" s="86" t="str">
        <f>IF('Math by question type'!S47&lt;&gt;"",'Math by question type'!S47,'Math by question type'!V47)</f>
        <v/>
      </c>
      <c r="DX43" s="86" t="str">
        <f>IF('Math by question type'!T47&lt;&gt;"",'Math by question type'!T47,'Math by question type'!W47)</f>
        <v/>
      </c>
      <c r="DY43" s="86" t="str">
        <f>IF('Math by question type'!X47&lt;&gt;"",'Math by question type'!X47,'Math by question type'!AA47)</f>
        <v/>
      </c>
      <c r="DZ43" s="86" t="str">
        <f>IF('Math by question type'!Y47&lt;&gt;"",'Math by question type'!Y47,'Math by question type'!AB47)</f>
        <v/>
      </c>
      <c r="EA43" s="86" t="str">
        <f>IF('Math by question type'!Z47&lt;&gt;"",'Math by question type'!Z47,'Math by question type'!AC47)</f>
        <v/>
      </c>
      <c r="EB43" s="86" t="str">
        <f>IF('Math Output by domain'!E47="", "", 'Math Output by domain'!E47)</f>
        <v/>
      </c>
      <c r="EC43" s="86" t="str">
        <f>IF('Math Output by domain'!F47="", "", 'Math Output by domain'!F47)</f>
        <v/>
      </c>
      <c r="ED43" s="86" t="str">
        <f>IF('Math Output by domain'!G47="", "", 'Math Output by domain'!G47)</f>
        <v/>
      </c>
      <c r="EE43" s="86" t="str">
        <f>IF('Math Output by domain'!H47="", "", 'Math Output by domain'!H47)</f>
        <v/>
      </c>
      <c r="EF43" s="86" t="str">
        <f>IF('Math Output by domain'!I47="", "", 'Math Output by domain'!I47)</f>
        <v/>
      </c>
      <c r="EG43" s="86" t="str">
        <f>IF('Math Output by domain'!J47="", "", 'Math Output by domain'!J47)</f>
        <v/>
      </c>
      <c r="EH43" s="86" t="str">
        <f>IF('Math Output by domain'!K47="", "", 'Math Output by domain'!K47)</f>
        <v/>
      </c>
      <c r="EI43" s="86" t="str">
        <f>IF('Math Output by domain'!L47="", "", 'Math Output by domain'!L47)</f>
        <v/>
      </c>
      <c r="EJ43" s="86" t="str">
        <f>IF('Math Output by domain'!M47="", "", 'Math Output by domain'!M47)</f>
        <v/>
      </c>
      <c r="EK43" s="86" t="str">
        <f>IF('Math Output by domain'!N47="", "", 'Math Output by domain'!N47)</f>
        <v/>
      </c>
      <c r="EL43" s="86" t="str">
        <f>IF('Math Output by domain'!O47="", "", 'Math Output by domain'!O47)</f>
        <v/>
      </c>
      <c r="EM43" s="86" t="str">
        <f>IF('Math Output by domain'!P47="", "", 'Math Output by domain'!P47)</f>
        <v/>
      </c>
      <c r="EN43" s="86" t="str">
        <f>IF('Math Output by domain'!Q47="", "", 'Math Output by domain'!Q47)</f>
        <v/>
      </c>
      <c r="EO43" s="86" t="str">
        <f>IF('Math Output by domain'!R47="", "", 'Math Output by domain'!R47)</f>
        <v/>
      </c>
      <c r="EP43" s="86" t="str">
        <f>IF('Math Output by domain'!S47="", "", 'Math Output by domain'!S47)</f>
        <v/>
      </c>
      <c r="EQ43" s="86" t="str">
        <f>IF('Math Output by domain'!T47="", "", 'Math Output by domain'!T47)</f>
        <v/>
      </c>
      <c r="ER43" s="86" t="str">
        <f>IF('Math Output by domain'!U47="", "", 'Math Output by domain'!U47)</f>
        <v/>
      </c>
      <c r="ES43" s="86" t="str">
        <f>IF('Math Output by domain'!V47="", "", 'Math Output by domain'!V47)</f>
        <v/>
      </c>
      <c r="ET43" s="86" t="str">
        <f>IF('Math Output by domain'!W47="", "", 'Math Output by domain'!W47)</f>
        <v/>
      </c>
      <c r="EU43" s="86" t="str">
        <f>IF('Math Output by domain'!X47="", "", 'Math Output by domain'!X47)</f>
        <v/>
      </c>
      <c r="EV43" s="86" t="str">
        <f>IF('Math Output by domain'!Y47="", "", 'Math Output by domain'!Y47)</f>
        <v/>
      </c>
      <c r="EW43" s="86" t="str">
        <f>IF('Math Output by domain'!Z47="", "", 'Math Output by domain'!Z47)</f>
        <v/>
      </c>
      <c r="EX43" s="86" t="str">
        <f>IF('Math Output by domain'!AA47="", "", 'Math Output by domain'!AA47)</f>
        <v/>
      </c>
      <c r="EY43" s="86" t="str">
        <f>IF('Math Output by domain'!AB47="", "", 'Math Output by domain'!AB47)</f>
        <v/>
      </c>
      <c r="EZ43" s="86" t="str">
        <f>IF('Math Output by domain'!AC47="", "", 'Math Output by domain'!AC47)</f>
        <v/>
      </c>
      <c r="FA43" s="86" t="str">
        <f>IF('Math Output by domain'!AD47&lt;&gt;"", 'Math Output by domain'!AD47, 'Math Output by domain'!AH47)</f>
        <v/>
      </c>
      <c r="FB43" s="86" t="str">
        <f>IF('Math Output by domain'!AE47&lt;&gt;"", 'Math Output by domain'!AE47, 'Math Output by domain'!AI47)</f>
        <v/>
      </c>
      <c r="FC43" s="86" t="str">
        <f>IF('Math Output by domain'!AF47&lt;&gt;"", 'Math Output by domain'!AF47, 'Math Output by domain'!AJ47)</f>
        <v/>
      </c>
      <c r="FD43" s="86" t="str">
        <f>IF('Math Output by domain'!AG47="", "", 'Math Output by domain'!AG47)</f>
        <v/>
      </c>
      <c r="FE43" s="86" t="str">
        <f>IF('Math Output by domain'!AK47="", "", 'Math Output by domain'!AK47)</f>
        <v/>
      </c>
      <c r="FF43" s="86" t="str">
        <f>IF('Math Output by domain'!AL47&lt;&gt;"",  'Math Output by domain'!AL47, 'Math Output by domain'!AQ47)</f>
        <v/>
      </c>
      <c r="FG43" s="86" t="str">
        <f>IF('Math Output by domain'!AM47="", "", 'Math Output by domain'!AM47)</f>
        <v/>
      </c>
      <c r="FH43" s="86" t="str">
        <f>IF('Math Output by domain'!AN47&lt;&gt;"",  'Math Output by domain'!AN47, 'Math Output by domain'!AP47)</f>
        <v/>
      </c>
      <c r="FI43" s="86" t="str">
        <f>IF('Math Output by domain'!AO47="", "", 'Math Output by domain'!AO47)</f>
        <v/>
      </c>
    </row>
    <row r="44" spans="1:165" x14ac:dyDescent="0.2">
      <c r="A44" s="88">
        <f>'Cover Sheet'!A47</f>
        <v>43</v>
      </c>
      <c r="B44" s="88" t="str">
        <f>IF('Cover Sheet'!$AC$13="","",'Cover Sheet'!$AC$13)</f>
        <v>HYDABH02</v>
      </c>
      <c r="C44" s="88" t="str">
        <f>'Cover Sheet'!$AC$1</f>
        <v>Apoorva Namdev</v>
      </c>
      <c r="D44" s="88">
        <f>'Cover Sheet'!$AE$1</f>
        <v>0</v>
      </c>
      <c r="E44" s="88">
        <f>'Cover Sheet'!$AG$1</f>
        <v>0</v>
      </c>
      <c r="F44" s="88">
        <f>'Cover Sheet'!$AI$1</f>
        <v>0</v>
      </c>
      <c r="G44" s="88">
        <f>'Cover Sheet'!$AK$1</f>
        <v>0</v>
      </c>
      <c r="H44" s="88">
        <f>'Cover Sheet'!$AC$3</f>
        <v>115555</v>
      </c>
      <c r="I44" s="88">
        <f>'Cover Sheet'!$AE$3</f>
        <v>0</v>
      </c>
      <c r="J44" s="88">
        <f>'Cover Sheet'!$AG$3</f>
        <v>0</v>
      </c>
      <c r="K44" s="88">
        <f>'Cover Sheet'!$AI$3</f>
        <v>0</v>
      </c>
      <c r="L44" s="88">
        <f>'Cover Sheet'!$AK$3</f>
        <v>0</v>
      </c>
      <c r="M44" s="88">
        <f>'Cover Sheet'!$AC$2</f>
        <v>2014</v>
      </c>
      <c r="N44" s="88">
        <f>'Cover Sheet'!$AE$2</f>
        <v>0</v>
      </c>
      <c r="O44" s="88">
        <f>'Cover Sheet'!$AG$2</f>
        <v>0</v>
      </c>
      <c r="P44" s="88">
        <f>'Cover Sheet'!$AI$2</f>
        <v>0</v>
      </c>
      <c r="Q44" s="88">
        <f>'Cover Sheet'!$AK$2</f>
        <v>0</v>
      </c>
      <c r="R44" s="88" t="str">
        <f>'Cover Sheet'!$AC$5</f>
        <v>Spandana</v>
      </c>
      <c r="S44" s="88" t="str">
        <f>'Cover Sheet'!$AC$6</f>
        <v>4th</v>
      </c>
      <c r="T44" s="88" t="str">
        <f>'Cover Sheet'!$AC$7</f>
        <v>2nd YOI</v>
      </c>
      <c r="U44" s="88" t="str">
        <f>'Cover Sheet'!$AC$8</f>
        <v>Private School 500 - 1000</v>
      </c>
      <c r="V44" s="88">
        <f>'Cover Sheet'!$AC$9</f>
        <v>180</v>
      </c>
      <c r="W44" s="88">
        <f>IF('Cover Sheet'!$AC$10="","",'Cover Sheet'!$AC$10)</f>
        <v>4</v>
      </c>
      <c r="X44" s="219" t="str">
        <f>IF('Cover Sheet'!$Y47="","",'Cover Sheet'!$Y47)</f>
        <v/>
      </c>
      <c r="Y44" s="219" t="str">
        <f>IF('Cover Sheet'!$Z47="","",'Cover Sheet'!$Z47)</f>
        <v/>
      </c>
      <c r="Z44" s="88">
        <f>'Cover Sheet'!$AC$11</f>
        <v>5</v>
      </c>
      <c r="AA44" s="88" t="str">
        <f>IF('Cover Sheet'!$AC$12="", "", 'Cover Sheet'!$AC$12)</f>
        <v>Hyderabad</v>
      </c>
      <c r="AB44" s="88">
        <f>IF('Cover Sheet'!$AC$14="","",'Cover Sheet'!$AC$14)</f>
        <v>115555</v>
      </c>
      <c r="AC44" s="88">
        <f>IF('Cover Sheet'!$AC$15="","",'Cover Sheet'!$AC$15)</f>
        <v>115555</v>
      </c>
      <c r="AD44" s="88">
        <f>IF('Cover Sheet'!$AC$17="","",'Cover Sheet'!$AC$17)</f>
        <v>115555</v>
      </c>
      <c r="AE44" s="88" t="str">
        <f>IF('Cover Sheet'!$AC$4="","",'Cover Sheet'!$AC$4)</f>
        <v>apoorva.namdev2014@teachforindia.org</v>
      </c>
      <c r="AF44" s="88" t="str">
        <f>IF('Cover Sheet'!$AC$20="","",'Cover Sheet'!$AC$20)</f>
        <v>spandana.m@teachforindia.org</v>
      </c>
      <c r="AG44" s="88" t="str">
        <f>IF('Cover Sheet'!$AC$19="","",'Cover Sheet'!$AC$19)</f>
        <v>karthik.rapaka@teachforindia.org</v>
      </c>
      <c r="AH44" s="88" t="str">
        <f>IF('Cover Sheet'!B47="", "", 'English Scores- Leveled papers'!B49)</f>
        <v/>
      </c>
      <c r="AI44" s="88" t="str">
        <f>IF('Cover Sheet'!$B47="","",'Cover Sheet'!C47)</f>
        <v/>
      </c>
      <c r="AJ44" s="88" t="str">
        <f>IF('Cover Sheet'!$D47="","",'Cover Sheet'!D47)</f>
        <v/>
      </c>
      <c r="AK44" s="88" t="str">
        <f>IF('Cover Sheet'!E47="","",'Cover Sheet'!E47)</f>
        <v/>
      </c>
      <c r="AL44" s="88" t="str">
        <f>IF('Cover Sheet'!F47="","",'Cover Sheet'!F47)</f>
        <v/>
      </c>
      <c r="AM44" s="88" t="str">
        <f>IF('Cover Sheet'!G47="","",'Cover Sheet'!G47)</f>
        <v/>
      </c>
      <c r="AN44" s="88" t="str">
        <f>IF('Cover Sheet'!H47="","",'Cover Sheet'!H47)</f>
        <v/>
      </c>
      <c r="AO44" s="88" t="str">
        <f>IF('Cover Sheet'!I47="","",'Cover Sheet'!I47)</f>
        <v/>
      </c>
      <c r="AP44" s="88" t="str">
        <f>IF('Cover Sheet'!J47="","",'Cover Sheet'!J47)</f>
        <v/>
      </c>
      <c r="AQ44" s="88" t="str">
        <f>IF('Cover Sheet'!K47="","",'Cover Sheet'!K47)</f>
        <v/>
      </c>
      <c r="AR44" s="88" t="str">
        <f>IF('Cover Sheet'!L47="","",'Cover Sheet'!L47)</f>
        <v/>
      </c>
      <c r="AS44" s="88" t="str">
        <f>IF('Cover Sheet'!M47="","",'Cover Sheet'!M47)</f>
        <v/>
      </c>
      <c r="AT44" s="88" t="str">
        <f>IF('Cover Sheet'!N47="","",'Cover Sheet'!N47)</f>
        <v/>
      </c>
      <c r="AU44" s="88" t="str">
        <f>IF('Cover Sheet'!O47="","",'Cover Sheet'!O47)</f>
        <v/>
      </c>
      <c r="AV44" s="88" t="str">
        <f>IF('Cover Sheet'!P47="","",'Cover Sheet'!P47)</f>
        <v/>
      </c>
      <c r="AW44" s="88" t="str">
        <f>IF('Cover Sheet'!Q47="","",'Cover Sheet'!Q47)</f>
        <v/>
      </c>
      <c r="AX44" s="88" t="str">
        <f>IF('Cover Sheet'!R47="","",'Cover Sheet'!R47)</f>
        <v/>
      </c>
      <c r="AY44" s="88" t="str">
        <f>IF('Cover Sheet'!S47="","",'Cover Sheet'!S47)</f>
        <v/>
      </c>
      <c r="AZ44" s="535" t="str">
        <f>IF('Cover Sheet'!T47="","",'Cover Sheet'!T47)</f>
        <v/>
      </c>
      <c r="BA44" s="535" t="str">
        <f>IF('Cover Sheet'!U47="","",'Cover Sheet'!U47)</f>
        <v/>
      </c>
      <c r="BB44" s="535" t="str">
        <f>IF('Cover Sheet'!V47="","",'Cover Sheet'!V47)</f>
        <v/>
      </c>
      <c r="BC44" s="535" t="str">
        <f>IF('Cover Sheet'!W47="","",'Cover Sheet'!W47)</f>
        <v/>
      </c>
      <c r="BD44" s="535" t="str">
        <f>IF('Cover Sheet'!X47="","",'Cover Sheet'!X47)</f>
        <v/>
      </c>
      <c r="BE44" s="142" t="str">
        <f>'RC Mastery Check+Question type'!I47</f>
        <v/>
      </c>
      <c r="BF44" s="142" t="str">
        <f>'RC Mastery Check+Question type'!J47</f>
        <v/>
      </c>
      <c r="BG44" s="142" t="str">
        <f>'RC Mastery Check+Question type'!K47</f>
        <v/>
      </c>
      <c r="BH44" s="406" t="str">
        <f>IF('RC Mastery Check+Question type'!DR47="", "", 'RC Mastery Check+Question type'!DR47)</f>
        <v/>
      </c>
      <c r="BI44" s="406" t="str">
        <f>IF('RC Mastery Check+Question type'!EJ47="", "", 'RC Mastery Check+Question type'!EJ47)</f>
        <v/>
      </c>
      <c r="BJ44" s="406" t="str">
        <f>IF('RC Mastery Check+Question type'!EZ47="", "", 'RC Mastery Check+Question type'!EZ47)</f>
        <v/>
      </c>
      <c r="BK44" t="str">
        <f>'RF tracking'!C47</f>
        <v/>
      </c>
      <c r="BL44" t="str">
        <f>'RF tracking'!D47</f>
        <v/>
      </c>
      <c r="BM44" t="str">
        <f>'RF tracking'!X47</f>
        <v/>
      </c>
      <c r="BN44" t="str">
        <f>'RF tracking'!Y47</f>
        <v/>
      </c>
      <c r="BO44" s="53" t="str">
        <f>IF('RF tracking'!AQ47="", "", 'RF tracking'!AQ47)</f>
        <v/>
      </c>
      <c r="BP44" s="53" t="str">
        <f>'RC Mastery Check+Question type'!L47</f>
        <v/>
      </c>
      <c r="BQ44" s="53" t="str">
        <f>'RC Mastery Check+Question type'!M47</f>
        <v/>
      </c>
      <c r="BR44" s="53" t="str">
        <f>'RC Mastery Check+Question type'!N47</f>
        <v/>
      </c>
      <c r="BS44" s="53" t="str">
        <f>'RC Mastery Check+Question type'!O47</f>
        <v/>
      </c>
      <c r="BT44" s="53" t="str">
        <f>'RC Mastery Check+Question type'!P47</f>
        <v/>
      </c>
      <c r="BU44" s="53" t="str">
        <f>'RC Mastery Check+Question type'!Q47</f>
        <v/>
      </c>
      <c r="BV44" s="53" t="str">
        <f>'RC Mastery Check+Question type'!R47</f>
        <v/>
      </c>
      <c r="BW44" s="53" t="str">
        <f>'RC Mastery Check+Question type'!S47</f>
        <v/>
      </c>
      <c r="BX44" s="53" t="str">
        <f>'RC Mastery Check+Question type'!T47</f>
        <v/>
      </c>
      <c r="BY44" s="53" t="str">
        <f>'RC Mastery Check+Question type'!U47</f>
        <v/>
      </c>
      <c r="BZ44" s="53" t="str">
        <f>'RC Mastery Check+Question type'!V47</f>
        <v/>
      </c>
      <c r="CA44" s="53" t="str">
        <f>'RC Mastery Check+Question type'!W47</f>
        <v/>
      </c>
      <c r="CB44" s="53" t="str">
        <f>'RC Mastery Check+Question type'!X47</f>
        <v/>
      </c>
      <c r="CC44" s="438" t="str">
        <f>'RC Output Item+Section Type'!CC50</f>
        <v xml:space="preserve"> </v>
      </c>
      <c r="CD44" s="438" t="str">
        <f>'RC Output Item+Section Type'!CD50</f>
        <v xml:space="preserve"> </v>
      </c>
      <c r="CE44" s="438" t="str">
        <f>'RC Output Item+Section Type'!CE50</f>
        <v xml:space="preserve"> </v>
      </c>
      <c r="CF44" s="438" t="str">
        <f>'RC Output Item+Section Type'!CF50</f>
        <v xml:space="preserve"> </v>
      </c>
      <c r="CG44" s="438" t="str">
        <f>'RC Output Item+Section Type'!CG50</f>
        <v xml:space="preserve"> </v>
      </c>
      <c r="CH44" s="438" t="str">
        <f>'RC Output Item+Section Type'!CH50</f>
        <v xml:space="preserve"> </v>
      </c>
      <c r="CI44" s="438" t="str">
        <f>'RC Output Item+Section Type'!CI50</f>
        <v xml:space="preserve"> </v>
      </c>
      <c r="CJ44" s="438" t="str">
        <f>'RC Output Item+Section Type'!CJ50</f>
        <v xml:space="preserve"> </v>
      </c>
      <c r="CK44" s="438" t="str">
        <f>'RC Output Item+Section Type'!CK50</f>
        <v xml:space="preserve"> </v>
      </c>
      <c r="CL44" s="438" t="str">
        <f>'RC Output Item+Section Type'!CL50</f>
        <v xml:space="preserve"> </v>
      </c>
      <c r="CM44" s="438" t="str">
        <f>'RC Output Item+Section Type'!CM50</f>
        <v xml:space="preserve"> </v>
      </c>
      <c r="CN44" s="438" t="str">
        <f>'RC Output Item+Section Type'!CN50</f>
        <v xml:space="preserve"> </v>
      </c>
      <c r="CO44" t="str">
        <f>IF('S&amp;L'!B48="", "", 'S&amp;L'!B48)</f>
        <v/>
      </c>
      <c r="CP44" t="str">
        <f>IF('S&amp;L'!C48="", "", 'S&amp;L'!C48)</f>
        <v/>
      </c>
      <c r="CQ44" t="str">
        <f>IF('S&amp;L'!D48="", "", 'S&amp;L'!D48)</f>
        <v/>
      </c>
      <c r="CR44" t="str">
        <f>IF('S&amp;L'!E48="", "", 'S&amp;L'!E48)</f>
        <v/>
      </c>
      <c r="CS44" t="str">
        <f>IF('S&amp;L'!F48="", "", 'S&amp;L'!F48)</f>
        <v/>
      </c>
      <c r="CT44" t="str">
        <f>IF('S&amp;L'!H48="", "", 'S&amp;L'!H48)</f>
        <v/>
      </c>
      <c r="CU44" t="str">
        <f>IF('S&amp;L'!I48="", "", 'S&amp;L'!I48)</f>
        <v/>
      </c>
      <c r="CV44" t="str">
        <f>IF('S&amp;L'!J48="", "", 'S&amp;L'!J48)</f>
        <v/>
      </c>
      <c r="CW44" t="str">
        <f>IF('S&amp;L'!K48="", "", 'S&amp;L'!K48)</f>
        <v/>
      </c>
      <c r="CX44" t="str">
        <f>IF('S&amp;L'!L48="", "", 'S&amp;L'!L48)</f>
        <v/>
      </c>
      <c r="CY44" t="str">
        <f>IF('S&amp;L'!N48="", "", 'S&amp;L'!N48)</f>
        <v/>
      </c>
      <c r="CZ44" t="str">
        <f>IF('S&amp;L'!O48="", "", 'S&amp;L'!O48)</f>
        <v/>
      </c>
      <c r="DA44" t="str">
        <f>IF('S&amp;L'!P48="", "", 'S&amp;L'!P48)</f>
        <v/>
      </c>
      <c r="DB44" t="str">
        <f>IF('S&amp;L'!Q48="", "", 'S&amp;L'!Q48)</f>
        <v/>
      </c>
      <c r="DC44" t="str">
        <f>IF('S&amp;L'!R48="", "", 'S&amp;L'!R48)</f>
        <v/>
      </c>
      <c r="DD44" s="53" t="str">
        <f>IF('Math Scores'!E51="","",'Math Scores'!E51)</f>
        <v/>
      </c>
      <c r="DE44" s="86" t="str">
        <f>IF('Cover Sheet'!V47="","",'Cover Sheet'!V47)</f>
        <v/>
      </c>
      <c r="DF44" s="86" t="str">
        <f>IF('Math Scores'!IE51="", "", 'Math Scores'!IE51)</f>
        <v/>
      </c>
      <c r="DG44" t="str">
        <f>IF('Math by question type'!C48="", "", 'Math by question type'!C48)</f>
        <v/>
      </c>
      <c r="DH44" s="86" t="str">
        <f>IF('Math by question type'!D48="", "", 'Math by question type'!D48)</f>
        <v/>
      </c>
      <c r="DI44" s="86" t="str">
        <f>IF('Math by question type'!E48="", "", 'Math by question type'!E48)</f>
        <v/>
      </c>
      <c r="DJ44" s="86" t="str">
        <f>IF('Math by question type'!F48="", "", 'Math by question type'!F48)</f>
        <v/>
      </c>
      <c r="DK44" s="86" t="str">
        <f>IF('Math by question type'!G48="", "", 'Math by question type'!G48)</f>
        <v/>
      </c>
      <c r="DL44" s="86" t="str">
        <f>IF('Math by question type'!H48="", "", 'Math by question type'!H48)</f>
        <v/>
      </c>
      <c r="DM44" s="86" t="str">
        <f>IF('Math by question type'!I48="", "", 'Math by question type'!I48)</f>
        <v/>
      </c>
      <c r="DN44" s="86" t="str">
        <f>IF('Math by question type'!J48="", "", 'Math by question type'!J48)</f>
        <v/>
      </c>
      <c r="DO44" s="86" t="str">
        <f>IF('Math by question type'!K48="", "", 'Math by question type'!K48)</f>
        <v/>
      </c>
      <c r="DP44" s="86" t="str">
        <f>IF('Math by question type'!L48="", "", 'Math by question type'!L48)</f>
        <v/>
      </c>
      <c r="DQ44" s="86" t="str">
        <f>IF('Math by question type'!M48="", "", 'Math by question type'!M48)</f>
        <v/>
      </c>
      <c r="DR44" s="86" t="str">
        <f>IF('Math by question type'!N48="", "", 'Math by question type'!N48)</f>
        <v/>
      </c>
      <c r="DS44" s="86" t="str">
        <f>IF('Math by question type'!O48="", "", 'Math by question type'!O48)</f>
        <v/>
      </c>
      <c r="DT44" s="86" t="str">
        <f>IF('Math by question type'!P48="", "", 'Math by question type'!P48)</f>
        <v/>
      </c>
      <c r="DU44" s="86" t="str">
        <f>IF('Math by question type'!Q48="", "", 'Math by question type'!Q48)</f>
        <v/>
      </c>
      <c r="DV44" s="86" t="str">
        <f>IF('Math by question type'!R48&lt;&gt;"",'Math by question type'!R48,'Math by question type'!U48)</f>
        <v/>
      </c>
      <c r="DW44" s="86" t="str">
        <f>IF('Math by question type'!S48&lt;&gt;"",'Math by question type'!S48,'Math by question type'!V48)</f>
        <v/>
      </c>
      <c r="DX44" s="86" t="str">
        <f>IF('Math by question type'!T48&lt;&gt;"",'Math by question type'!T48,'Math by question type'!W48)</f>
        <v/>
      </c>
      <c r="DY44" s="86" t="str">
        <f>IF('Math by question type'!X48&lt;&gt;"",'Math by question type'!X48,'Math by question type'!AA48)</f>
        <v/>
      </c>
      <c r="DZ44" s="86" t="str">
        <f>IF('Math by question type'!Y48&lt;&gt;"",'Math by question type'!Y48,'Math by question type'!AB48)</f>
        <v/>
      </c>
      <c r="EA44" s="86" t="str">
        <f>IF('Math by question type'!Z48&lt;&gt;"",'Math by question type'!Z48,'Math by question type'!AC48)</f>
        <v/>
      </c>
      <c r="EB44" s="86" t="str">
        <f>IF('Math Output by domain'!E48="", "", 'Math Output by domain'!E48)</f>
        <v/>
      </c>
      <c r="EC44" s="86" t="str">
        <f>IF('Math Output by domain'!F48="", "", 'Math Output by domain'!F48)</f>
        <v/>
      </c>
      <c r="ED44" s="86" t="str">
        <f>IF('Math Output by domain'!G48="", "", 'Math Output by domain'!G48)</f>
        <v/>
      </c>
      <c r="EE44" s="86" t="str">
        <f>IF('Math Output by domain'!H48="", "", 'Math Output by domain'!H48)</f>
        <v/>
      </c>
      <c r="EF44" s="86" t="str">
        <f>IF('Math Output by domain'!I48="", "", 'Math Output by domain'!I48)</f>
        <v/>
      </c>
      <c r="EG44" s="86" t="str">
        <f>IF('Math Output by domain'!J48="", "", 'Math Output by domain'!J48)</f>
        <v/>
      </c>
      <c r="EH44" s="86" t="str">
        <f>IF('Math Output by domain'!K48="", "", 'Math Output by domain'!K48)</f>
        <v/>
      </c>
      <c r="EI44" s="86" t="str">
        <f>IF('Math Output by domain'!L48="", "", 'Math Output by domain'!L48)</f>
        <v/>
      </c>
      <c r="EJ44" s="86" t="str">
        <f>IF('Math Output by domain'!M48="", "", 'Math Output by domain'!M48)</f>
        <v/>
      </c>
      <c r="EK44" s="86" t="str">
        <f>IF('Math Output by domain'!N48="", "", 'Math Output by domain'!N48)</f>
        <v/>
      </c>
      <c r="EL44" s="86" t="str">
        <f>IF('Math Output by domain'!O48="", "", 'Math Output by domain'!O48)</f>
        <v/>
      </c>
      <c r="EM44" s="86" t="str">
        <f>IF('Math Output by domain'!P48="", "", 'Math Output by domain'!P48)</f>
        <v/>
      </c>
      <c r="EN44" s="86" t="str">
        <f>IF('Math Output by domain'!Q48="", "", 'Math Output by domain'!Q48)</f>
        <v/>
      </c>
      <c r="EO44" s="86" t="str">
        <f>IF('Math Output by domain'!R48="", "", 'Math Output by domain'!R48)</f>
        <v/>
      </c>
      <c r="EP44" s="86" t="str">
        <f>IF('Math Output by domain'!S48="", "", 'Math Output by domain'!S48)</f>
        <v/>
      </c>
      <c r="EQ44" s="86" t="str">
        <f>IF('Math Output by domain'!T48="", "", 'Math Output by domain'!T48)</f>
        <v/>
      </c>
      <c r="ER44" s="86" t="str">
        <f>IF('Math Output by domain'!U48="", "", 'Math Output by domain'!U48)</f>
        <v/>
      </c>
      <c r="ES44" s="86" t="str">
        <f>IF('Math Output by domain'!V48="", "", 'Math Output by domain'!V48)</f>
        <v/>
      </c>
      <c r="ET44" s="86" t="str">
        <f>IF('Math Output by domain'!W48="", "", 'Math Output by domain'!W48)</f>
        <v/>
      </c>
      <c r="EU44" s="86" t="str">
        <f>IF('Math Output by domain'!X48="", "", 'Math Output by domain'!X48)</f>
        <v/>
      </c>
      <c r="EV44" s="86" t="str">
        <f>IF('Math Output by domain'!Y48="", "", 'Math Output by domain'!Y48)</f>
        <v/>
      </c>
      <c r="EW44" s="86" t="str">
        <f>IF('Math Output by domain'!Z48="", "", 'Math Output by domain'!Z48)</f>
        <v/>
      </c>
      <c r="EX44" s="86" t="str">
        <f>IF('Math Output by domain'!AA48="", "", 'Math Output by domain'!AA48)</f>
        <v/>
      </c>
      <c r="EY44" s="86" t="str">
        <f>IF('Math Output by domain'!AB48="", "", 'Math Output by domain'!AB48)</f>
        <v/>
      </c>
      <c r="EZ44" s="86" t="str">
        <f>IF('Math Output by domain'!AC48="", "", 'Math Output by domain'!AC48)</f>
        <v/>
      </c>
      <c r="FA44" s="86" t="str">
        <f>IF('Math Output by domain'!AD48&lt;&gt;"", 'Math Output by domain'!AD48, 'Math Output by domain'!AH48)</f>
        <v/>
      </c>
      <c r="FB44" s="86" t="str">
        <f>IF('Math Output by domain'!AE48&lt;&gt;"", 'Math Output by domain'!AE48, 'Math Output by domain'!AI48)</f>
        <v/>
      </c>
      <c r="FC44" s="86" t="str">
        <f>IF('Math Output by domain'!AF48&lt;&gt;"", 'Math Output by domain'!AF48, 'Math Output by domain'!AJ48)</f>
        <v/>
      </c>
      <c r="FD44" s="86" t="str">
        <f>IF('Math Output by domain'!AG48="", "", 'Math Output by domain'!AG48)</f>
        <v/>
      </c>
      <c r="FE44" s="86" t="str">
        <f>IF('Math Output by domain'!AK48="", "", 'Math Output by domain'!AK48)</f>
        <v/>
      </c>
      <c r="FF44" s="86" t="str">
        <f>IF('Math Output by domain'!AL48&lt;&gt;"",  'Math Output by domain'!AL48, 'Math Output by domain'!AQ48)</f>
        <v/>
      </c>
      <c r="FG44" s="86" t="str">
        <f>IF('Math Output by domain'!AM48="", "", 'Math Output by domain'!AM48)</f>
        <v/>
      </c>
      <c r="FH44" s="86" t="str">
        <f>IF('Math Output by domain'!AN48&lt;&gt;"",  'Math Output by domain'!AN48, 'Math Output by domain'!AP48)</f>
        <v/>
      </c>
      <c r="FI44" s="86" t="str">
        <f>IF('Math Output by domain'!AO48="", "", 'Math Output by domain'!AO48)</f>
        <v/>
      </c>
    </row>
    <row r="45" spans="1:165" x14ac:dyDescent="0.2">
      <c r="A45" s="88">
        <f>'Cover Sheet'!A48</f>
        <v>44</v>
      </c>
      <c r="B45" s="88" t="str">
        <f>IF('Cover Sheet'!$AC$13="","",'Cover Sheet'!$AC$13)</f>
        <v>HYDABH02</v>
      </c>
      <c r="C45" s="88" t="str">
        <f>'Cover Sheet'!$AC$1</f>
        <v>Apoorva Namdev</v>
      </c>
      <c r="D45" s="88">
        <f>'Cover Sheet'!$AE$1</f>
        <v>0</v>
      </c>
      <c r="E45" s="88">
        <f>'Cover Sheet'!$AG$1</f>
        <v>0</v>
      </c>
      <c r="F45" s="88">
        <f>'Cover Sheet'!$AI$1</f>
        <v>0</v>
      </c>
      <c r="G45" s="88">
        <f>'Cover Sheet'!$AK$1</f>
        <v>0</v>
      </c>
      <c r="H45" s="88">
        <f>'Cover Sheet'!$AC$3</f>
        <v>115555</v>
      </c>
      <c r="I45" s="88">
        <f>'Cover Sheet'!$AE$3</f>
        <v>0</v>
      </c>
      <c r="J45" s="88">
        <f>'Cover Sheet'!$AG$3</f>
        <v>0</v>
      </c>
      <c r="K45" s="88">
        <f>'Cover Sheet'!$AI$3</f>
        <v>0</v>
      </c>
      <c r="L45" s="88">
        <f>'Cover Sheet'!$AK$3</f>
        <v>0</v>
      </c>
      <c r="M45" s="88">
        <f>'Cover Sheet'!$AC$2</f>
        <v>2014</v>
      </c>
      <c r="N45" s="88">
        <f>'Cover Sheet'!$AE$2</f>
        <v>0</v>
      </c>
      <c r="O45" s="88">
        <f>'Cover Sheet'!$AG$2</f>
        <v>0</v>
      </c>
      <c r="P45" s="88">
        <f>'Cover Sheet'!$AI$2</f>
        <v>0</v>
      </c>
      <c r="Q45" s="88">
        <f>'Cover Sheet'!$AK$2</f>
        <v>0</v>
      </c>
      <c r="R45" s="88" t="str">
        <f>'Cover Sheet'!$AC$5</f>
        <v>Spandana</v>
      </c>
      <c r="S45" s="88" t="str">
        <f>'Cover Sheet'!$AC$6</f>
        <v>4th</v>
      </c>
      <c r="T45" s="88" t="str">
        <f>'Cover Sheet'!$AC$7</f>
        <v>2nd YOI</v>
      </c>
      <c r="U45" s="88" t="str">
        <f>'Cover Sheet'!$AC$8</f>
        <v>Private School 500 - 1000</v>
      </c>
      <c r="V45" s="88">
        <f>'Cover Sheet'!$AC$9</f>
        <v>180</v>
      </c>
      <c r="W45" s="88">
        <f>IF('Cover Sheet'!$AC$10="","",'Cover Sheet'!$AC$10)</f>
        <v>4</v>
      </c>
      <c r="X45" s="219" t="str">
        <f>IF('Cover Sheet'!$Y48="","",'Cover Sheet'!$Y48)</f>
        <v/>
      </c>
      <c r="Y45" s="219" t="str">
        <f>IF('Cover Sheet'!$Z48="","",'Cover Sheet'!$Z48)</f>
        <v/>
      </c>
      <c r="Z45" s="88">
        <f>'Cover Sheet'!$AC$11</f>
        <v>5</v>
      </c>
      <c r="AA45" s="88" t="str">
        <f>IF('Cover Sheet'!$AC$12="", "", 'Cover Sheet'!$AC$12)</f>
        <v>Hyderabad</v>
      </c>
      <c r="AB45" s="88">
        <f>IF('Cover Sheet'!$AC$14="","",'Cover Sheet'!$AC$14)</f>
        <v>115555</v>
      </c>
      <c r="AC45" s="88">
        <f>IF('Cover Sheet'!$AC$15="","",'Cover Sheet'!$AC$15)</f>
        <v>115555</v>
      </c>
      <c r="AD45" s="88">
        <f>IF('Cover Sheet'!$AC$17="","",'Cover Sheet'!$AC$17)</f>
        <v>115555</v>
      </c>
      <c r="AE45" s="88" t="str">
        <f>IF('Cover Sheet'!$AC$4="","",'Cover Sheet'!$AC$4)</f>
        <v>apoorva.namdev2014@teachforindia.org</v>
      </c>
      <c r="AF45" s="88" t="str">
        <f>IF('Cover Sheet'!$AC$20="","",'Cover Sheet'!$AC$20)</f>
        <v>spandana.m@teachforindia.org</v>
      </c>
      <c r="AG45" s="88" t="str">
        <f>IF('Cover Sheet'!$AC$19="","",'Cover Sheet'!$AC$19)</f>
        <v>karthik.rapaka@teachforindia.org</v>
      </c>
      <c r="AH45" s="88" t="str">
        <f>IF('Cover Sheet'!B48="", "", 'English Scores- Leveled papers'!B50)</f>
        <v/>
      </c>
      <c r="AI45" s="88" t="str">
        <f>IF('Cover Sheet'!$B48="","",'Cover Sheet'!C48)</f>
        <v/>
      </c>
      <c r="AJ45" s="88" t="str">
        <f>IF('Cover Sheet'!$D48="","",'Cover Sheet'!D48)</f>
        <v/>
      </c>
      <c r="AK45" s="88" t="str">
        <f>IF('Cover Sheet'!E48="","",'Cover Sheet'!E48)</f>
        <v/>
      </c>
      <c r="AL45" s="88" t="str">
        <f>IF('Cover Sheet'!F48="","",'Cover Sheet'!F48)</f>
        <v/>
      </c>
      <c r="AM45" s="88" t="str">
        <f>IF('Cover Sheet'!G48="","",'Cover Sheet'!G48)</f>
        <v/>
      </c>
      <c r="AN45" s="88" t="str">
        <f>IF('Cover Sheet'!H48="","",'Cover Sheet'!H48)</f>
        <v/>
      </c>
      <c r="AO45" s="88" t="str">
        <f>IF('Cover Sheet'!I48="","",'Cover Sheet'!I48)</f>
        <v/>
      </c>
      <c r="AP45" s="88" t="str">
        <f>IF('Cover Sheet'!J48="","",'Cover Sheet'!J48)</f>
        <v/>
      </c>
      <c r="AQ45" s="88" t="str">
        <f>IF('Cover Sheet'!K48="","",'Cover Sheet'!K48)</f>
        <v/>
      </c>
      <c r="AR45" s="88" t="str">
        <f>IF('Cover Sheet'!L48="","",'Cover Sheet'!L48)</f>
        <v/>
      </c>
      <c r="AS45" s="88" t="str">
        <f>IF('Cover Sheet'!M48="","",'Cover Sheet'!M48)</f>
        <v/>
      </c>
      <c r="AT45" s="88" t="str">
        <f>IF('Cover Sheet'!N48="","",'Cover Sheet'!N48)</f>
        <v/>
      </c>
      <c r="AU45" s="88" t="str">
        <f>IF('Cover Sheet'!O48="","",'Cover Sheet'!O48)</f>
        <v/>
      </c>
      <c r="AV45" s="88" t="str">
        <f>IF('Cover Sheet'!P48="","",'Cover Sheet'!P48)</f>
        <v/>
      </c>
      <c r="AW45" s="88" t="str">
        <f>IF('Cover Sheet'!Q48="","",'Cover Sheet'!Q48)</f>
        <v/>
      </c>
      <c r="AX45" s="88" t="str">
        <f>IF('Cover Sheet'!R48="","",'Cover Sheet'!R48)</f>
        <v/>
      </c>
      <c r="AY45" s="88" t="str">
        <f>IF('Cover Sheet'!S48="","",'Cover Sheet'!S48)</f>
        <v/>
      </c>
      <c r="AZ45" s="535" t="str">
        <f>IF('Cover Sheet'!T48="","",'Cover Sheet'!T48)</f>
        <v/>
      </c>
      <c r="BA45" s="535" t="str">
        <f>IF('Cover Sheet'!U48="","",'Cover Sheet'!U48)</f>
        <v/>
      </c>
      <c r="BB45" s="535" t="str">
        <f>IF('Cover Sheet'!V48="","",'Cover Sheet'!V48)</f>
        <v/>
      </c>
      <c r="BC45" s="535" t="str">
        <f>IF('Cover Sheet'!W48="","",'Cover Sheet'!W48)</f>
        <v/>
      </c>
      <c r="BD45" s="535" t="str">
        <f>IF('Cover Sheet'!X48="","",'Cover Sheet'!X48)</f>
        <v/>
      </c>
      <c r="BE45" s="142" t="str">
        <f>'RC Mastery Check+Question type'!I48</f>
        <v/>
      </c>
      <c r="BF45" s="142" t="str">
        <f>'RC Mastery Check+Question type'!J48</f>
        <v/>
      </c>
      <c r="BG45" s="142" t="str">
        <f>'RC Mastery Check+Question type'!K48</f>
        <v/>
      </c>
      <c r="BH45" s="406" t="str">
        <f>IF('RC Mastery Check+Question type'!DR48="", "", 'RC Mastery Check+Question type'!DR48)</f>
        <v/>
      </c>
      <c r="BI45" s="406" t="str">
        <f>IF('RC Mastery Check+Question type'!EJ48="", "", 'RC Mastery Check+Question type'!EJ48)</f>
        <v/>
      </c>
      <c r="BJ45" s="406" t="str">
        <f>IF('RC Mastery Check+Question type'!EZ48="", "", 'RC Mastery Check+Question type'!EZ48)</f>
        <v/>
      </c>
      <c r="BK45" t="str">
        <f>'RF tracking'!C48</f>
        <v/>
      </c>
      <c r="BL45" t="str">
        <f>'RF tracking'!D48</f>
        <v/>
      </c>
      <c r="BM45" t="str">
        <f>'RF tracking'!X48</f>
        <v/>
      </c>
      <c r="BN45" t="str">
        <f>'RF tracking'!Y48</f>
        <v/>
      </c>
      <c r="BO45" s="53" t="str">
        <f>IF('RF tracking'!AQ48="", "", 'RF tracking'!AQ48)</f>
        <v/>
      </c>
      <c r="BP45" s="53" t="str">
        <f>'RC Mastery Check+Question type'!L48</f>
        <v/>
      </c>
      <c r="BQ45" s="53" t="str">
        <f>'RC Mastery Check+Question type'!M48</f>
        <v/>
      </c>
      <c r="BR45" s="53" t="str">
        <f>'RC Mastery Check+Question type'!N48</f>
        <v/>
      </c>
      <c r="BS45" s="53" t="str">
        <f>'RC Mastery Check+Question type'!O48</f>
        <v/>
      </c>
      <c r="BT45" s="53" t="str">
        <f>'RC Mastery Check+Question type'!P48</f>
        <v/>
      </c>
      <c r="BU45" s="53" t="str">
        <f>'RC Mastery Check+Question type'!Q48</f>
        <v/>
      </c>
      <c r="BV45" s="53" t="str">
        <f>'RC Mastery Check+Question type'!R48</f>
        <v/>
      </c>
      <c r="BW45" s="53" t="str">
        <f>'RC Mastery Check+Question type'!S48</f>
        <v/>
      </c>
      <c r="BX45" s="53" t="str">
        <f>'RC Mastery Check+Question type'!T48</f>
        <v/>
      </c>
      <c r="BY45" s="53" t="str">
        <f>'RC Mastery Check+Question type'!U48</f>
        <v/>
      </c>
      <c r="BZ45" s="53" t="str">
        <f>'RC Mastery Check+Question type'!V48</f>
        <v/>
      </c>
      <c r="CA45" s="53" t="str">
        <f>'RC Mastery Check+Question type'!W48</f>
        <v/>
      </c>
      <c r="CB45" s="53" t="str">
        <f>'RC Mastery Check+Question type'!X48</f>
        <v/>
      </c>
      <c r="CC45" s="438" t="str">
        <f>'RC Output Item+Section Type'!CC51</f>
        <v xml:space="preserve"> </v>
      </c>
      <c r="CD45" s="438" t="str">
        <f>'RC Output Item+Section Type'!CD51</f>
        <v xml:space="preserve"> </v>
      </c>
      <c r="CE45" s="438" t="str">
        <f>'RC Output Item+Section Type'!CE51</f>
        <v xml:space="preserve"> </v>
      </c>
      <c r="CF45" s="438" t="str">
        <f>'RC Output Item+Section Type'!CF51</f>
        <v xml:space="preserve"> </v>
      </c>
      <c r="CG45" s="438" t="str">
        <f>'RC Output Item+Section Type'!CG51</f>
        <v xml:space="preserve"> </v>
      </c>
      <c r="CH45" s="438" t="str">
        <f>'RC Output Item+Section Type'!CH51</f>
        <v xml:space="preserve"> </v>
      </c>
      <c r="CI45" s="438" t="str">
        <f>'RC Output Item+Section Type'!CI51</f>
        <v xml:space="preserve"> </v>
      </c>
      <c r="CJ45" s="438" t="str">
        <f>'RC Output Item+Section Type'!CJ51</f>
        <v xml:space="preserve"> </v>
      </c>
      <c r="CK45" s="438" t="str">
        <f>'RC Output Item+Section Type'!CK51</f>
        <v xml:space="preserve"> </v>
      </c>
      <c r="CL45" s="438" t="str">
        <f>'RC Output Item+Section Type'!CL51</f>
        <v xml:space="preserve"> </v>
      </c>
      <c r="CM45" s="438" t="str">
        <f>'RC Output Item+Section Type'!CM51</f>
        <v xml:space="preserve"> </v>
      </c>
      <c r="CN45" s="438" t="str">
        <f>'RC Output Item+Section Type'!CN51</f>
        <v xml:space="preserve"> </v>
      </c>
      <c r="CO45" t="str">
        <f>IF('S&amp;L'!B49="", "", 'S&amp;L'!B49)</f>
        <v/>
      </c>
      <c r="CP45" t="str">
        <f>IF('S&amp;L'!C49="", "", 'S&amp;L'!C49)</f>
        <v/>
      </c>
      <c r="CQ45" t="str">
        <f>IF('S&amp;L'!D49="", "", 'S&amp;L'!D49)</f>
        <v/>
      </c>
      <c r="CR45" t="str">
        <f>IF('S&amp;L'!E49="", "", 'S&amp;L'!E49)</f>
        <v/>
      </c>
      <c r="CS45" t="str">
        <f>IF('S&amp;L'!F49="", "", 'S&amp;L'!F49)</f>
        <v/>
      </c>
      <c r="CT45" t="str">
        <f>IF('S&amp;L'!H49="", "", 'S&amp;L'!H49)</f>
        <v/>
      </c>
      <c r="CU45" t="str">
        <f>IF('S&amp;L'!I49="", "", 'S&amp;L'!I49)</f>
        <v/>
      </c>
      <c r="CV45" t="str">
        <f>IF('S&amp;L'!J49="", "", 'S&amp;L'!J49)</f>
        <v/>
      </c>
      <c r="CW45" t="str">
        <f>IF('S&amp;L'!K49="", "", 'S&amp;L'!K49)</f>
        <v/>
      </c>
      <c r="CX45" t="str">
        <f>IF('S&amp;L'!L49="", "", 'S&amp;L'!L49)</f>
        <v/>
      </c>
      <c r="CY45" t="str">
        <f>IF('S&amp;L'!N49="", "", 'S&amp;L'!N49)</f>
        <v/>
      </c>
      <c r="CZ45" t="str">
        <f>IF('S&amp;L'!O49="", "", 'S&amp;L'!O49)</f>
        <v/>
      </c>
      <c r="DA45" t="str">
        <f>IF('S&amp;L'!P49="", "", 'S&amp;L'!P49)</f>
        <v/>
      </c>
      <c r="DB45" t="str">
        <f>IF('S&amp;L'!Q49="", "", 'S&amp;L'!Q49)</f>
        <v/>
      </c>
      <c r="DC45" t="str">
        <f>IF('S&amp;L'!R49="", "", 'S&amp;L'!R49)</f>
        <v/>
      </c>
      <c r="DD45" s="53" t="str">
        <f>IF('Math Scores'!E52="","",'Math Scores'!E52)</f>
        <v/>
      </c>
      <c r="DE45" s="86" t="str">
        <f>IF('Cover Sheet'!V48="","",'Cover Sheet'!V48)</f>
        <v/>
      </c>
      <c r="DF45" s="86" t="str">
        <f>IF('Math Scores'!IE52="", "", 'Math Scores'!IE52)</f>
        <v/>
      </c>
      <c r="DG45" t="str">
        <f>IF('Math by question type'!C49="", "", 'Math by question type'!C49)</f>
        <v/>
      </c>
      <c r="DH45" s="86" t="str">
        <f>IF('Math by question type'!D49="", "", 'Math by question type'!D49)</f>
        <v/>
      </c>
      <c r="DI45" s="86" t="str">
        <f>IF('Math by question type'!E49="", "", 'Math by question type'!E49)</f>
        <v/>
      </c>
      <c r="DJ45" s="86" t="str">
        <f>IF('Math by question type'!F49="", "", 'Math by question type'!F49)</f>
        <v/>
      </c>
      <c r="DK45" s="86" t="str">
        <f>IF('Math by question type'!G49="", "", 'Math by question type'!G49)</f>
        <v/>
      </c>
      <c r="DL45" s="86" t="str">
        <f>IF('Math by question type'!H49="", "", 'Math by question type'!H49)</f>
        <v/>
      </c>
      <c r="DM45" s="86" t="str">
        <f>IF('Math by question type'!I49="", "", 'Math by question type'!I49)</f>
        <v/>
      </c>
      <c r="DN45" s="86" t="str">
        <f>IF('Math by question type'!J49="", "", 'Math by question type'!J49)</f>
        <v/>
      </c>
      <c r="DO45" s="86" t="str">
        <f>IF('Math by question type'!K49="", "", 'Math by question type'!K49)</f>
        <v/>
      </c>
      <c r="DP45" s="86" t="str">
        <f>IF('Math by question type'!L49="", "", 'Math by question type'!L49)</f>
        <v/>
      </c>
      <c r="DQ45" s="86" t="str">
        <f>IF('Math by question type'!M49="", "", 'Math by question type'!M49)</f>
        <v/>
      </c>
      <c r="DR45" s="86" t="str">
        <f>IF('Math by question type'!N49="", "", 'Math by question type'!N49)</f>
        <v/>
      </c>
      <c r="DS45" s="86" t="str">
        <f>IF('Math by question type'!O49="", "", 'Math by question type'!O49)</f>
        <v/>
      </c>
      <c r="DT45" s="86" t="str">
        <f>IF('Math by question type'!P49="", "", 'Math by question type'!P49)</f>
        <v/>
      </c>
      <c r="DU45" s="86" t="str">
        <f>IF('Math by question type'!Q49="", "", 'Math by question type'!Q49)</f>
        <v/>
      </c>
      <c r="DV45" s="86" t="str">
        <f>IF('Math by question type'!R49&lt;&gt;"",'Math by question type'!R49,'Math by question type'!U49)</f>
        <v/>
      </c>
      <c r="DW45" s="86" t="str">
        <f>IF('Math by question type'!S49&lt;&gt;"",'Math by question type'!S49,'Math by question type'!V49)</f>
        <v/>
      </c>
      <c r="DX45" s="86" t="str">
        <f>IF('Math by question type'!T49&lt;&gt;"",'Math by question type'!T49,'Math by question type'!W49)</f>
        <v/>
      </c>
      <c r="DY45" s="86" t="str">
        <f>IF('Math by question type'!X49&lt;&gt;"",'Math by question type'!X49,'Math by question type'!AA49)</f>
        <v/>
      </c>
      <c r="DZ45" s="86" t="str">
        <f>IF('Math by question type'!Y49&lt;&gt;"",'Math by question type'!Y49,'Math by question type'!AB49)</f>
        <v/>
      </c>
      <c r="EA45" s="86" t="str">
        <f>IF('Math by question type'!Z49&lt;&gt;"",'Math by question type'!Z49,'Math by question type'!AC49)</f>
        <v/>
      </c>
      <c r="EB45" s="86" t="str">
        <f>IF('Math Output by domain'!E49="", "", 'Math Output by domain'!E49)</f>
        <v/>
      </c>
      <c r="EC45" s="86" t="str">
        <f>IF('Math Output by domain'!F49="", "", 'Math Output by domain'!F49)</f>
        <v/>
      </c>
      <c r="ED45" s="86" t="str">
        <f>IF('Math Output by domain'!G49="", "", 'Math Output by domain'!G49)</f>
        <v/>
      </c>
      <c r="EE45" s="86" t="str">
        <f>IF('Math Output by domain'!H49="", "", 'Math Output by domain'!H49)</f>
        <v/>
      </c>
      <c r="EF45" s="86" t="str">
        <f>IF('Math Output by domain'!I49="", "", 'Math Output by domain'!I49)</f>
        <v/>
      </c>
      <c r="EG45" s="86" t="str">
        <f>IF('Math Output by domain'!J49="", "", 'Math Output by domain'!J49)</f>
        <v/>
      </c>
      <c r="EH45" s="86" t="str">
        <f>IF('Math Output by domain'!K49="", "", 'Math Output by domain'!K49)</f>
        <v/>
      </c>
      <c r="EI45" s="86" t="str">
        <f>IF('Math Output by domain'!L49="", "", 'Math Output by domain'!L49)</f>
        <v/>
      </c>
      <c r="EJ45" s="86" t="str">
        <f>IF('Math Output by domain'!M49="", "", 'Math Output by domain'!M49)</f>
        <v/>
      </c>
      <c r="EK45" s="86" t="str">
        <f>IF('Math Output by domain'!N49="", "", 'Math Output by domain'!N49)</f>
        <v/>
      </c>
      <c r="EL45" s="86" t="str">
        <f>IF('Math Output by domain'!O49="", "", 'Math Output by domain'!O49)</f>
        <v/>
      </c>
      <c r="EM45" s="86" t="str">
        <f>IF('Math Output by domain'!P49="", "", 'Math Output by domain'!P49)</f>
        <v/>
      </c>
      <c r="EN45" s="86" t="str">
        <f>IF('Math Output by domain'!Q49="", "", 'Math Output by domain'!Q49)</f>
        <v/>
      </c>
      <c r="EO45" s="86" t="str">
        <f>IF('Math Output by domain'!R49="", "", 'Math Output by domain'!R49)</f>
        <v/>
      </c>
      <c r="EP45" s="86" t="str">
        <f>IF('Math Output by domain'!S49="", "", 'Math Output by domain'!S49)</f>
        <v/>
      </c>
      <c r="EQ45" s="86" t="str">
        <f>IF('Math Output by domain'!T49="", "", 'Math Output by domain'!T49)</f>
        <v/>
      </c>
      <c r="ER45" s="86" t="str">
        <f>IF('Math Output by domain'!U49="", "", 'Math Output by domain'!U49)</f>
        <v/>
      </c>
      <c r="ES45" s="86" t="str">
        <f>IF('Math Output by domain'!V49="", "", 'Math Output by domain'!V49)</f>
        <v/>
      </c>
      <c r="ET45" s="86" t="str">
        <f>IF('Math Output by domain'!W49="", "", 'Math Output by domain'!W49)</f>
        <v/>
      </c>
      <c r="EU45" s="86" t="str">
        <f>IF('Math Output by domain'!X49="", "", 'Math Output by domain'!X49)</f>
        <v/>
      </c>
      <c r="EV45" s="86" t="str">
        <f>IF('Math Output by domain'!Y49="", "", 'Math Output by domain'!Y49)</f>
        <v/>
      </c>
      <c r="EW45" s="86" t="str">
        <f>IF('Math Output by domain'!Z49="", "", 'Math Output by domain'!Z49)</f>
        <v/>
      </c>
      <c r="EX45" s="86" t="str">
        <f>IF('Math Output by domain'!AA49="", "", 'Math Output by domain'!AA49)</f>
        <v/>
      </c>
      <c r="EY45" s="86" t="str">
        <f>IF('Math Output by domain'!AB49="", "", 'Math Output by domain'!AB49)</f>
        <v/>
      </c>
      <c r="EZ45" s="86" t="str">
        <f>IF('Math Output by domain'!AC49="", "", 'Math Output by domain'!AC49)</f>
        <v/>
      </c>
      <c r="FA45" s="86" t="str">
        <f>IF('Math Output by domain'!AD49&lt;&gt;"", 'Math Output by domain'!AD49, 'Math Output by domain'!AH49)</f>
        <v/>
      </c>
      <c r="FB45" s="86" t="str">
        <f>IF('Math Output by domain'!AE49&lt;&gt;"", 'Math Output by domain'!AE49, 'Math Output by domain'!AI49)</f>
        <v/>
      </c>
      <c r="FC45" s="86" t="str">
        <f>IF('Math Output by domain'!AF49&lt;&gt;"", 'Math Output by domain'!AF49, 'Math Output by domain'!AJ49)</f>
        <v/>
      </c>
      <c r="FD45" s="86" t="str">
        <f>IF('Math Output by domain'!AG49="", "", 'Math Output by domain'!AG49)</f>
        <v/>
      </c>
      <c r="FE45" s="86" t="str">
        <f>IF('Math Output by domain'!AK49="", "", 'Math Output by domain'!AK49)</f>
        <v/>
      </c>
      <c r="FF45" s="86" t="str">
        <f>IF('Math Output by domain'!AL49&lt;&gt;"",  'Math Output by domain'!AL49, 'Math Output by domain'!AQ49)</f>
        <v/>
      </c>
      <c r="FG45" s="86" t="str">
        <f>IF('Math Output by domain'!AM49="", "", 'Math Output by domain'!AM49)</f>
        <v/>
      </c>
      <c r="FH45" s="86" t="str">
        <f>IF('Math Output by domain'!AN49&lt;&gt;"",  'Math Output by domain'!AN49, 'Math Output by domain'!AP49)</f>
        <v/>
      </c>
      <c r="FI45" s="86" t="str">
        <f>IF('Math Output by domain'!AO49="", "", 'Math Output by domain'!AO49)</f>
        <v/>
      </c>
    </row>
    <row r="46" spans="1:165" x14ac:dyDescent="0.2">
      <c r="A46" s="88">
        <f>'Cover Sheet'!A49</f>
        <v>45</v>
      </c>
      <c r="B46" s="88" t="str">
        <f>IF('Cover Sheet'!$AC$13="","",'Cover Sheet'!$AC$13)</f>
        <v>HYDABH02</v>
      </c>
      <c r="C46" s="88" t="str">
        <f>'Cover Sheet'!$AC$1</f>
        <v>Apoorva Namdev</v>
      </c>
      <c r="D46" s="88">
        <f>'Cover Sheet'!$AE$1</f>
        <v>0</v>
      </c>
      <c r="E46" s="88">
        <f>'Cover Sheet'!$AG$1</f>
        <v>0</v>
      </c>
      <c r="F46" s="88">
        <f>'Cover Sheet'!$AI$1</f>
        <v>0</v>
      </c>
      <c r="G46" s="88">
        <f>'Cover Sheet'!$AK$1</f>
        <v>0</v>
      </c>
      <c r="H46" s="88">
        <f>'Cover Sheet'!$AC$3</f>
        <v>115555</v>
      </c>
      <c r="I46" s="88">
        <f>'Cover Sheet'!$AE$3</f>
        <v>0</v>
      </c>
      <c r="J46" s="88">
        <f>'Cover Sheet'!$AG$3</f>
        <v>0</v>
      </c>
      <c r="K46" s="88">
        <f>'Cover Sheet'!$AI$3</f>
        <v>0</v>
      </c>
      <c r="L46" s="88">
        <f>'Cover Sheet'!$AK$3</f>
        <v>0</v>
      </c>
      <c r="M46" s="88">
        <f>'Cover Sheet'!$AC$2</f>
        <v>2014</v>
      </c>
      <c r="N46" s="88">
        <f>'Cover Sheet'!$AE$2</f>
        <v>0</v>
      </c>
      <c r="O46" s="88">
        <f>'Cover Sheet'!$AG$2</f>
        <v>0</v>
      </c>
      <c r="P46" s="88">
        <f>'Cover Sheet'!$AI$2</f>
        <v>0</v>
      </c>
      <c r="Q46" s="88">
        <f>'Cover Sheet'!$AK$2</f>
        <v>0</v>
      </c>
      <c r="R46" s="88" t="str">
        <f>'Cover Sheet'!$AC$5</f>
        <v>Spandana</v>
      </c>
      <c r="S46" s="88" t="str">
        <f>'Cover Sheet'!$AC$6</f>
        <v>4th</v>
      </c>
      <c r="T46" s="88" t="str">
        <f>'Cover Sheet'!$AC$7</f>
        <v>2nd YOI</v>
      </c>
      <c r="U46" s="88" t="str">
        <f>'Cover Sheet'!$AC$8</f>
        <v>Private School 500 - 1000</v>
      </c>
      <c r="V46" s="88">
        <f>'Cover Sheet'!$AC$9</f>
        <v>180</v>
      </c>
      <c r="W46" s="88">
        <f>IF('Cover Sheet'!$AC$10="","",'Cover Sheet'!$AC$10)</f>
        <v>4</v>
      </c>
      <c r="X46" s="219" t="str">
        <f>IF('Cover Sheet'!$Y49="","",'Cover Sheet'!$Y49)</f>
        <v/>
      </c>
      <c r="Y46" s="219" t="str">
        <f>IF('Cover Sheet'!$Z49="","",'Cover Sheet'!$Z49)</f>
        <v/>
      </c>
      <c r="Z46" s="88">
        <f>'Cover Sheet'!$AC$11</f>
        <v>5</v>
      </c>
      <c r="AA46" s="88" t="str">
        <f>IF('Cover Sheet'!$AC$12="", "", 'Cover Sheet'!$AC$12)</f>
        <v>Hyderabad</v>
      </c>
      <c r="AB46" s="88">
        <f>IF('Cover Sheet'!$AC$14="","",'Cover Sheet'!$AC$14)</f>
        <v>115555</v>
      </c>
      <c r="AC46" s="88">
        <f>IF('Cover Sheet'!$AC$15="","",'Cover Sheet'!$AC$15)</f>
        <v>115555</v>
      </c>
      <c r="AD46" s="88">
        <f>IF('Cover Sheet'!$AC$17="","",'Cover Sheet'!$AC$17)</f>
        <v>115555</v>
      </c>
      <c r="AE46" s="88" t="str">
        <f>IF('Cover Sheet'!$AC$4="","",'Cover Sheet'!$AC$4)</f>
        <v>apoorva.namdev2014@teachforindia.org</v>
      </c>
      <c r="AF46" s="88" t="str">
        <f>IF('Cover Sheet'!$AC$20="","",'Cover Sheet'!$AC$20)</f>
        <v>spandana.m@teachforindia.org</v>
      </c>
      <c r="AG46" s="88" t="str">
        <f>IF('Cover Sheet'!$AC$19="","",'Cover Sheet'!$AC$19)</f>
        <v>karthik.rapaka@teachforindia.org</v>
      </c>
      <c r="AH46" s="88" t="str">
        <f>IF('Cover Sheet'!B49="", "", 'English Scores- Leveled papers'!B51)</f>
        <v/>
      </c>
      <c r="AI46" s="88" t="str">
        <f>IF('Cover Sheet'!$B49="","",'Cover Sheet'!C49)</f>
        <v/>
      </c>
      <c r="AJ46" s="88" t="str">
        <f>IF('Cover Sheet'!$D49="","",'Cover Sheet'!D49)</f>
        <v/>
      </c>
      <c r="AK46" s="88" t="str">
        <f>IF('Cover Sheet'!E49="","",'Cover Sheet'!E49)</f>
        <v/>
      </c>
      <c r="AL46" s="88" t="str">
        <f>IF('Cover Sheet'!F49="","",'Cover Sheet'!F49)</f>
        <v/>
      </c>
      <c r="AM46" s="88" t="str">
        <f>IF('Cover Sheet'!G49="","",'Cover Sheet'!G49)</f>
        <v/>
      </c>
      <c r="AN46" s="88" t="str">
        <f>IF('Cover Sheet'!H49="","",'Cover Sheet'!H49)</f>
        <v/>
      </c>
      <c r="AO46" s="88" t="str">
        <f>IF('Cover Sheet'!I49="","",'Cover Sheet'!I49)</f>
        <v/>
      </c>
      <c r="AP46" s="88" t="str">
        <f>IF('Cover Sheet'!J49="","",'Cover Sheet'!J49)</f>
        <v/>
      </c>
      <c r="AQ46" s="88" t="str">
        <f>IF('Cover Sheet'!K49="","",'Cover Sheet'!K49)</f>
        <v/>
      </c>
      <c r="AR46" s="88" t="str">
        <f>IF('Cover Sheet'!L49="","",'Cover Sheet'!L49)</f>
        <v/>
      </c>
      <c r="AS46" s="88" t="str">
        <f>IF('Cover Sheet'!M49="","",'Cover Sheet'!M49)</f>
        <v/>
      </c>
      <c r="AT46" s="88" t="str">
        <f>IF('Cover Sheet'!N49="","",'Cover Sheet'!N49)</f>
        <v/>
      </c>
      <c r="AU46" s="88" t="str">
        <f>IF('Cover Sheet'!O49="","",'Cover Sheet'!O49)</f>
        <v/>
      </c>
      <c r="AV46" s="88" t="str">
        <f>IF('Cover Sheet'!P49="","",'Cover Sheet'!P49)</f>
        <v/>
      </c>
      <c r="AW46" s="88" t="str">
        <f>IF('Cover Sheet'!Q49="","",'Cover Sheet'!Q49)</f>
        <v/>
      </c>
      <c r="AX46" s="88" t="str">
        <f>IF('Cover Sheet'!R49="","",'Cover Sheet'!R49)</f>
        <v/>
      </c>
      <c r="AY46" s="88" t="str">
        <f>IF('Cover Sheet'!S49="","",'Cover Sheet'!S49)</f>
        <v/>
      </c>
      <c r="AZ46" s="535" t="str">
        <f>IF('Cover Sheet'!T49="","",'Cover Sheet'!T49)</f>
        <v/>
      </c>
      <c r="BA46" s="535" t="str">
        <f>IF('Cover Sheet'!U49="","",'Cover Sheet'!U49)</f>
        <v/>
      </c>
      <c r="BB46" s="535" t="str">
        <f>IF('Cover Sheet'!V49="","",'Cover Sheet'!V49)</f>
        <v/>
      </c>
      <c r="BC46" s="535" t="str">
        <f>IF('Cover Sheet'!W49="","",'Cover Sheet'!W49)</f>
        <v/>
      </c>
      <c r="BD46" s="535" t="str">
        <f>IF('Cover Sheet'!X49="","",'Cover Sheet'!X49)</f>
        <v/>
      </c>
      <c r="BE46" s="142" t="str">
        <f>'RC Mastery Check+Question type'!I49</f>
        <v/>
      </c>
      <c r="BF46" s="142" t="str">
        <f>'RC Mastery Check+Question type'!J49</f>
        <v/>
      </c>
      <c r="BG46" s="142" t="str">
        <f>'RC Mastery Check+Question type'!K49</f>
        <v/>
      </c>
      <c r="BH46" s="406" t="str">
        <f>IF('RC Mastery Check+Question type'!DR49="", "", 'RC Mastery Check+Question type'!DR49)</f>
        <v/>
      </c>
      <c r="BI46" s="406" t="str">
        <f>IF('RC Mastery Check+Question type'!EJ49="", "", 'RC Mastery Check+Question type'!EJ49)</f>
        <v/>
      </c>
      <c r="BJ46" s="406" t="str">
        <f>IF('RC Mastery Check+Question type'!EZ49="", "", 'RC Mastery Check+Question type'!EZ49)</f>
        <v/>
      </c>
      <c r="BK46" t="str">
        <f>'RF tracking'!C49</f>
        <v/>
      </c>
      <c r="BL46" t="str">
        <f>'RF tracking'!D49</f>
        <v/>
      </c>
      <c r="BM46" t="str">
        <f>'RF tracking'!X49</f>
        <v/>
      </c>
      <c r="BN46" t="str">
        <f>'RF tracking'!Y49</f>
        <v/>
      </c>
      <c r="BO46" s="53" t="str">
        <f>IF('RF tracking'!AQ49="", "", 'RF tracking'!AQ49)</f>
        <v/>
      </c>
      <c r="BP46" s="53" t="str">
        <f>'RC Mastery Check+Question type'!L49</f>
        <v/>
      </c>
      <c r="BQ46" s="53" t="str">
        <f>'RC Mastery Check+Question type'!M49</f>
        <v/>
      </c>
      <c r="BR46" s="53" t="str">
        <f>'RC Mastery Check+Question type'!N49</f>
        <v/>
      </c>
      <c r="BS46" s="53" t="str">
        <f>'RC Mastery Check+Question type'!O49</f>
        <v/>
      </c>
      <c r="BT46" s="53" t="str">
        <f>'RC Mastery Check+Question type'!P49</f>
        <v/>
      </c>
      <c r="BU46" s="53" t="str">
        <f>'RC Mastery Check+Question type'!Q49</f>
        <v/>
      </c>
      <c r="BV46" s="53" t="str">
        <f>'RC Mastery Check+Question type'!R49</f>
        <v/>
      </c>
      <c r="BW46" s="53" t="str">
        <f>'RC Mastery Check+Question type'!S49</f>
        <v/>
      </c>
      <c r="BX46" s="53" t="str">
        <f>'RC Mastery Check+Question type'!T49</f>
        <v/>
      </c>
      <c r="BY46" s="53" t="str">
        <f>'RC Mastery Check+Question type'!U49</f>
        <v/>
      </c>
      <c r="BZ46" s="53" t="str">
        <f>'RC Mastery Check+Question type'!V49</f>
        <v/>
      </c>
      <c r="CA46" s="53" t="str">
        <f>'RC Mastery Check+Question type'!W49</f>
        <v/>
      </c>
      <c r="CB46" s="53" t="str">
        <f>'RC Mastery Check+Question type'!X49</f>
        <v/>
      </c>
      <c r="CC46" s="438" t="str">
        <f>'RC Output Item+Section Type'!CC52</f>
        <v xml:space="preserve"> </v>
      </c>
      <c r="CD46" s="438" t="str">
        <f>'RC Output Item+Section Type'!CD52</f>
        <v xml:space="preserve"> </v>
      </c>
      <c r="CE46" s="438" t="str">
        <f>'RC Output Item+Section Type'!CE52</f>
        <v xml:space="preserve"> </v>
      </c>
      <c r="CF46" s="438" t="str">
        <f>'RC Output Item+Section Type'!CF52</f>
        <v xml:space="preserve"> </v>
      </c>
      <c r="CG46" s="438" t="str">
        <f>'RC Output Item+Section Type'!CG52</f>
        <v xml:space="preserve"> </v>
      </c>
      <c r="CH46" s="438" t="str">
        <f>'RC Output Item+Section Type'!CH52</f>
        <v xml:space="preserve"> </v>
      </c>
      <c r="CI46" s="438" t="str">
        <f>'RC Output Item+Section Type'!CI52</f>
        <v xml:space="preserve"> </v>
      </c>
      <c r="CJ46" s="438" t="str">
        <f>'RC Output Item+Section Type'!CJ52</f>
        <v xml:space="preserve"> </v>
      </c>
      <c r="CK46" s="438" t="str">
        <f>'RC Output Item+Section Type'!CK52</f>
        <v xml:space="preserve"> </v>
      </c>
      <c r="CL46" s="438" t="str">
        <f>'RC Output Item+Section Type'!CL52</f>
        <v xml:space="preserve"> </v>
      </c>
      <c r="CM46" s="438" t="str">
        <f>'RC Output Item+Section Type'!CM52</f>
        <v xml:space="preserve"> </v>
      </c>
      <c r="CN46" s="438" t="str">
        <f>'RC Output Item+Section Type'!CN52</f>
        <v xml:space="preserve"> </v>
      </c>
      <c r="CO46" t="str">
        <f>IF('S&amp;L'!B50="", "", 'S&amp;L'!B50)</f>
        <v/>
      </c>
      <c r="CP46" t="str">
        <f>IF('S&amp;L'!C50="", "", 'S&amp;L'!C50)</f>
        <v/>
      </c>
      <c r="CQ46" t="str">
        <f>IF('S&amp;L'!D50="", "", 'S&amp;L'!D50)</f>
        <v/>
      </c>
      <c r="CR46" t="str">
        <f>IF('S&amp;L'!E50="", "", 'S&amp;L'!E50)</f>
        <v/>
      </c>
      <c r="CS46" t="str">
        <f>IF('S&amp;L'!F50="", "", 'S&amp;L'!F50)</f>
        <v/>
      </c>
      <c r="CT46" t="str">
        <f>IF('S&amp;L'!H50="", "", 'S&amp;L'!H50)</f>
        <v/>
      </c>
      <c r="CU46" t="str">
        <f>IF('S&amp;L'!I50="", "", 'S&amp;L'!I50)</f>
        <v/>
      </c>
      <c r="CV46" t="str">
        <f>IF('S&amp;L'!J50="", "", 'S&amp;L'!J50)</f>
        <v/>
      </c>
      <c r="CW46" t="str">
        <f>IF('S&amp;L'!K50="", "", 'S&amp;L'!K50)</f>
        <v/>
      </c>
      <c r="CX46" t="str">
        <f>IF('S&amp;L'!L50="", "", 'S&amp;L'!L50)</f>
        <v/>
      </c>
      <c r="CY46" t="str">
        <f>IF('S&amp;L'!N50="", "", 'S&amp;L'!N50)</f>
        <v/>
      </c>
      <c r="CZ46" t="str">
        <f>IF('S&amp;L'!O50="", "", 'S&amp;L'!O50)</f>
        <v/>
      </c>
      <c r="DA46" t="str">
        <f>IF('S&amp;L'!P50="", "", 'S&amp;L'!P50)</f>
        <v/>
      </c>
      <c r="DB46" t="str">
        <f>IF('S&amp;L'!Q50="", "", 'S&amp;L'!Q50)</f>
        <v/>
      </c>
      <c r="DC46" t="str">
        <f>IF('S&amp;L'!R50="", "", 'S&amp;L'!R50)</f>
        <v/>
      </c>
      <c r="DD46" s="53" t="str">
        <f>IF('Math Scores'!E53="","",'Math Scores'!E53)</f>
        <v/>
      </c>
      <c r="DE46" s="86" t="str">
        <f>IF('Cover Sheet'!V49="","",'Cover Sheet'!V49)</f>
        <v/>
      </c>
      <c r="DF46" s="86" t="str">
        <f>IF('Math Scores'!IE53="", "", 'Math Scores'!IE53)</f>
        <v/>
      </c>
      <c r="DG46" t="str">
        <f>IF('Math by question type'!C50="", "", 'Math by question type'!C50)</f>
        <v/>
      </c>
      <c r="DH46" s="86" t="str">
        <f>IF('Math by question type'!D50="", "", 'Math by question type'!D50)</f>
        <v/>
      </c>
      <c r="DI46" s="86" t="str">
        <f>IF('Math by question type'!E50="", "", 'Math by question type'!E50)</f>
        <v/>
      </c>
      <c r="DJ46" s="86" t="str">
        <f>IF('Math by question type'!F50="", "", 'Math by question type'!F50)</f>
        <v/>
      </c>
      <c r="DK46" s="86" t="str">
        <f>IF('Math by question type'!G50="", "", 'Math by question type'!G50)</f>
        <v/>
      </c>
      <c r="DL46" s="86" t="str">
        <f>IF('Math by question type'!H50="", "", 'Math by question type'!H50)</f>
        <v/>
      </c>
      <c r="DM46" s="86" t="str">
        <f>IF('Math by question type'!I50="", "", 'Math by question type'!I50)</f>
        <v/>
      </c>
      <c r="DN46" s="86" t="str">
        <f>IF('Math by question type'!J50="", "", 'Math by question type'!J50)</f>
        <v/>
      </c>
      <c r="DO46" s="86" t="str">
        <f>IF('Math by question type'!K50="", "", 'Math by question type'!K50)</f>
        <v/>
      </c>
      <c r="DP46" s="86" t="str">
        <f>IF('Math by question type'!L50="", "", 'Math by question type'!L50)</f>
        <v/>
      </c>
      <c r="DQ46" s="86" t="str">
        <f>IF('Math by question type'!M50="", "", 'Math by question type'!M50)</f>
        <v/>
      </c>
      <c r="DR46" s="86" t="str">
        <f>IF('Math by question type'!N50="", "", 'Math by question type'!N50)</f>
        <v/>
      </c>
      <c r="DS46" s="86" t="str">
        <f>IF('Math by question type'!O50="", "", 'Math by question type'!O50)</f>
        <v/>
      </c>
      <c r="DT46" s="86" t="str">
        <f>IF('Math by question type'!P50="", "", 'Math by question type'!P50)</f>
        <v/>
      </c>
      <c r="DU46" s="86" t="str">
        <f>IF('Math by question type'!Q50="", "", 'Math by question type'!Q50)</f>
        <v/>
      </c>
      <c r="DV46" s="86" t="str">
        <f>IF('Math by question type'!R50&lt;&gt;"",'Math by question type'!R50,'Math by question type'!U50)</f>
        <v/>
      </c>
      <c r="DW46" s="86" t="str">
        <f>IF('Math by question type'!S50&lt;&gt;"",'Math by question type'!S50,'Math by question type'!V50)</f>
        <v/>
      </c>
      <c r="DX46" s="86" t="str">
        <f>IF('Math by question type'!T50&lt;&gt;"",'Math by question type'!T50,'Math by question type'!W50)</f>
        <v/>
      </c>
      <c r="DY46" s="86" t="str">
        <f>IF('Math by question type'!X50&lt;&gt;"",'Math by question type'!X50,'Math by question type'!AA50)</f>
        <v/>
      </c>
      <c r="DZ46" s="86" t="str">
        <f>IF('Math by question type'!Y50&lt;&gt;"",'Math by question type'!Y50,'Math by question type'!AB50)</f>
        <v/>
      </c>
      <c r="EA46" s="86" t="str">
        <f>IF('Math by question type'!Z50&lt;&gt;"",'Math by question type'!Z50,'Math by question type'!AC50)</f>
        <v/>
      </c>
      <c r="EB46" s="86" t="str">
        <f>IF('Math Output by domain'!E50="", "", 'Math Output by domain'!E50)</f>
        <v/>
      </c>
      <c r="EC46" s="86" t="str">
        <f>IF('Math Output by domain'!F50="", "", 'Math Output by domain'!F50)</f>
        <v/>
      </c>
      <c r="ED46" s="86" t="str">
        <f>IF('Math Output by domain'!G50="", "", 'Math Output by domain'!G50)</f>
        <v/>
      </c>
      <c r="EE46" s="86" t="str">
        <f>IF('Math Output by domain'!H50="", "", 'Math Output by domain'!H50)</f>
        <v/>
      </c>
      <c r="EF46" s="86" t="str">
        <f>IF('Math Output by domain'!I50="", "", 'Math Output by domain'!I50)</f>
        <v/>
      </c>
      <c r="EG46" s="86" t="str">
        <f>IF('Math Output by domain'!J50="", "", 'Math Output by domain'!J50)</f>
        <v/>
      </c>
      <c r="EH46" s="86" t="str">
        <f>IF('Math Output by domain'!K50="", "", 'Math Output by domain'!K50)</f>
        <v/>
      </c>
      <c r="EI46" s="86" t="str">
        <f>IF('Math Output by domain'!L50="", "", 'Math Output by domain'!L50)</f>
        <v/>
      </c>
      <c r="EJ46" s="86" t="str">
        <f>IF('Math Output by domain'!M50="", "", 'Math Output by domain'!M50)</f>
        <v/>
      </c>
      <c r="EK46" s="86" t="str">
        <f>IF('Math Output by domain'!N50="", "", 'Math Output by domain'!N50)</f>
        <v/>
      </c>
      <c r="EL46" s="86" t="str">
        <f>IF('Math Output by domain'!O50="", "", 'Math Output by domain'!O50)</f>
        <v/>
      </c>
      <c r="EM46" s="86" t="str">
        <f>IF('Math Output by domain'!P50="", "", 'Math Output by domain'!P50)</f>
        <v/>
      </c>
      <c r="EN46" s="86" t="str">
        <f>IF('Math Output by domain'!Q50="", "", 'Math Output by domain'!Q50)</f>
        <v/>
      </c>
      <c r="EO46" s="86" t="str">
        <f>IF('Math Output by domain'!R50="", "", 'Math Output by domain'!R50)</f>
        <v/>
      </c>
      <c r="EP46" s="86" t="str">
        <f>IF('Math Output by domain'!S50="", "", 'Math Output by domain'!S50)</f>
        <v/>
      </c>
      <c r="EQ46" s="86" t="str">
        <f>IF('Math Output by domain'!T50="", "", 'Math Output by domain'!T50)</f>
        <v/>
      </c>
      <c r="ER46" s="86" t="str">
        <f>IF('Math Output by domain'!U50="", "", 'Math Output by domain'!U50)</f>
        <v/>
      </c>
      <c r="ES46" s="86" t="str">
        <f>IF('Math Output by domain'!V50="", "", 'Math Output by domain'!V50)</f>
        <v/>
      </c>
      <c r="ET46" s="86" t="str">
        <f>IF('Math Output by domain'!W50="", "", 'Math Output by domain'!W50)</f>
        <v/>
      </c>
      <c r="EU46" s="86" t="str">
        <f>IF('Math Output by domain'!X50="", "", 'Math Output by domain'!X50)</f>
        <v/>
      </c>
      <c r="EV46" s="86" t="str">
        <f>IF('Math Output by domain'!Y50="", "", 'Math Output by domain'!Y50)</f>
        <v/>
      </c>
      <c r="EW46" s="86" t="str">
        <f>IF('Math Output by domain'!Z50="", "", 'Math Output by domain'!Z50)</f>
        <v/>
      </c>
      <c r="EX46" s="86" t="str">
        <f>IF('Math Output by domain'!AA50="", "", 'Math Output by domain'!AA50)</f>
        <v/>
      </c>
      <c r="EY46" s="86" t="str">
        <f>IF('Math Output by domain'!AB50="", "", 'Math Output by domain'!AB50)</f>
        <v/>
      </c>
      <c r="EZ46" s="86" t="str">
        <f>IF('Math Output by domain'!AC50="", "", 'Math Output by domain'!AC50)</f>
        <v/>
      </c>
      <c r="FA46" s="86" t="str">
        <f>IF('Math Output by domain'!AD50&lt;&gt;"", 'Math Output by domain'!AD50, 'Math Output by domain'!AH50)</f>
        <v/>
      </c>
      <c r="FB46" s="86" t="str">
        <f>IF('Math Output by domain'!AE50&lt;&gt;"", 'Math Output by domain'!AE50, 'Math Output by domain'!AI50)</f>
        <v/>
      </c>
      <c r="FC46" s="86" t="str">
        <f>IF('Math Output by domain'!AF50&lt;&gt;"", 'Math Output by domain'!AF50, 'Math Output by domain'!AJ50)</f>
        <v/>
      </c>
      <c r="FD46" s="86" t="str">
        <f>IF('Math Output by domain'!AG50="", "", 'Math Output by domain'!AG50)</f>
        <v/>
      </c>
      <c r="FE46" s="86" t="str">
        <f>IF('Math Output by domain'!AK50="", "", 'Math Output by domain'!AK50)</f>
        <v/>
      </c>
      <c r="FF46" s="86" t="str">
        <f>IF('Math Output by domain'!AL50&lt;&gt;"",  'Math Output by domain'!AL50, 'Math Output by domain'!AQ50)</f>
        <v/>
      </c>
      <c r="FG46" s="86" t="str">
        <f>IF('Math Output by domain'!AM50="", "", 'Math Output by domain'!AM50)</f>
        <v/>
      </c>
      <c r="FH46" s="86" t="str">
        <f>IF('Math Output by domain'!AN50&lt;&gt;"",  'Math Output by domain'!AN50, 'Math Output by domain'!AP50)</f>
        <v/>
      </c>
      <c r="FI46" s="86" t="str">
        <f>IF('Math Output by domain'!AO50="", "", 'Math Output by domain'!AO50)</f>
        <v/>
      </c>
    </row>
    <row r="47" spans="1:165" x14ac:dyDescent="0.2">
      <c r="A47" s="88">
        <f>'Cover Sheet'!A50</f>
        <v>46</v>
      </c>
      <c r="B47" s="88" t="str">
        <f>IF('Cover Sheet'!$AC$13="","",'Cover Sheet'!$AC$13)</f>
        <v>HYDABH02</v>
      </c>
      <c r="C47" s="88" t="str">
        <f>'Cover Sheet'!$AC$1</f>
        <v>Apoorva Namdev</v>
      </c>
      <c r="D47" s="88">
        <f>'Cover Sheet'!$AE$1</f>
        <v>0</v>
      </c>
      <c r="E47" s="88">
        <f>'Cover Sheet'!$AG$1</f>
        <v>0</v>
      </c>
      <c r="F47" s="88">
        <f>'Cover Sheet'!$AI$1</f>
        <v>0</v>
      </c>
      <c r="G47" s="88">
        <f>'Cover Sheet'!$AK$1</f>
        <v>0</v>
      </c>
      <c r="H47" s="88">
        <f>'Cover Sheet'!$AC$3</f>
        <v>115555</v>
      </c>
      <c r="I47" s="88">
        <f>'Cover Sheet'!$AE$3</f>
        <v>0</v>
      </c>
      <c r="J47" s="88">
        <f>'Cover Sheet'!$AG$3</f>
        <v>0</v>
      </c>
      <c r="K47" s="88">
        <f>'Cover Sheet'!$AI$3</f>
        <v>0</v>
      </c>
      <c r="L47" s="88">
        <f>'Cover Sheet'!$AK$3</f>
        <v>0</v>
      </c>
      <c r="M47" s="88">
        <f>'Cover Sheet'!$AC$2</f>
        <v>2014</v>
      </c>
      <c r="N47" s="88">
        <f>'Cover Sheet'!$AE$2</f>
        <v>0</v>
      </c>
      <c r="O47" s="88">
        <f>'Cover Sheet'!$AG$2</f>
        <v>0</v>
      </c>
      <c r="P47" s="88">
        <f>'Cover Sheet'!$AI$2</f>
        <v>0</v>
      </c>
      <c r="Q47" s="88">
        <f>'Cover Sheet'!$AK$2</f>
        <v>0</v>
      </c>
      <c r="R47" s="88" t="str">
        <f>'Cover Sheet'!$AC$5</f>
        <v>Spandana</v>
      </c>
      <c r="S47" s="88" t="str">
        <f>'Cover Sheet'!$AC$6</f>
        <v>4th</v>
      </c>
      <c r="T47" s="88" t="str">
        <f>'Cover Sheet'!$AC$7</f>
        <v>2nd YOI</v>
      </c>
      <c r="U47" s="88" t="str">
        <f>'Cover Sheet'!$AC$8</f>
        <v>Private School 500 - 1000</v>
      </c>
      <c r="V47" s="88">
        <f>'Cover Sheet'!$AC$9</f>
        <v>180</v>
      </c>
      <c r="W47" s="88">
        <f>IF('Cover Sheet'!$AC$10="","",'Cover Sheet'!$AC$10)</f>
        <v>4</v>
      </c>
      <c r="X47" s="219" t="str">
        <f>IF('Cover Sheet'!$Y50="","",'Cover Sheet'!$Y50)</f>
        <v/>
      </c>
      <c r="Y47" s="219" t="str">
        <f>IF('Cover Sheet'!$Z50="","",'Cover Sheet'!$Z50)</f>
        <v/>
      </c>
      <c r="Z47" s="88">
        <f>'Cover Sheet'!$AC$11</f>
        <v>5</v>
      </c>
      <c r="AA47" s="88" t="str">
        <f>IF('Cover Sheet'!$AC$12="", "", 'Cover Sheet'!$AC$12)</f>
        <v>Hyderabad</v>
      </c>
      <c r="AB47" s="88">
        <f>IF('Cover Sheet'!$AC$14="","",'Cover Sheet'!$AC$14)</f>
        <v>115555</v>
      </c>
      <c r="AC47" s="88">
        <f>IF('Cover Sheet'!$AC$15="","",'Cover Sheet'!$AC$15)</f>
        <v>115555</v>
      </c>
      <c r="AD47" s="88">
        <f>IF('Cover Sheet'!$AC$17="","",'Cover Sheet'!$AC$17)</f>
        <v>115555</v>
      </c>
      <c r="AE47" s="88" t="str">
        <f>IF('Cover Sheet'!$AC$4="","",'Cover Sheet'!$AC$4)</f>
        <v>apoorva.namdev2014@teachforindia.org</v>
      </c>
      <c r="AF47" s="88" t="str">
        <f>IF('Cover Sheet'!$AC$20="","",'Cover Sheet'!$AC$20)</f>
        <v>spandana.m@teachforindia.org</v>
      </c>
      <c r="AG47" s="88" t="str">
        <f>IF('Cover Sheet'!$AC$19="","",'Cover Sheet'!$AC$19)</f>
        <v>karthik.rapaka@teachforindia.org</v>
      </c>
      <c r="AH47" s="88" t="str">
        <f>IF('Cover Sheet'!B50="", "", 'English Scores- Leveled papers'!B52)</f>
        <v/>
      </c>
      <c r="AI47" s="88" t="str">
        <f>IF('Cover Sheet'!$B50="","",'Cover Sheet'!C50)</f>
        <v/>
      </c>
      <c r="AJ47" s="88" t="str">
        <f>IF('Cover Sheet'!$D50="","",'Cover Sheet'!D50)</f>
        <v/>
      </c>
      <c r="AK47" s="88" t="str">
        <f>IF('Cover Sheet'!E50="","",'Cover Sheet'!E50)</f>
        <v/>
      </c>
      <c r="AL47" s="88" t="str">
        <f>IF('Cover Sheet'!F50="","",'Cover Sheet'!F50)</f>
        <v/>
      </c>
      <c r="AM47" s="88" t="str">
        <f>IF('Cover Sheet'!G50="","",'Cover Sheet'!G50)</f>
        <v/>
      </c>
      <c r="AN47" s="88" t="str">
        <f>IF('Cover Sheet'!H50="","",'Cover Sheet'!H50)</f>
        <v/>
      </c>
      <c r="AO47" s="88" t="str">
        <f>IF('Cover Sheet'!I50="","",'Cover Sheet'!I50)</f>
        <v/>
      </c>
      <c r="AP47" s="88" t="str">
        <f>IF('Cover Sheet'!J50="","",'Cover Sheet'!J50)</f>
        <v/>
      </c>
      <c r="AQ47" s="88" t="str">
        <f>IF('Cover Sheet'!K50="","",'Cover Sheet'!K50)</f>
        <v/>
      </c>
      <c r="AR47" s="88" t="str">
        <f>IF('Cover Sheet'!L50="","",'Cover Sheet'!L50)</f>
        <v/>
      </c>
      <c r="AS47" s="88" t="str">
        <f>IF('Cover Sheet'!M50="","",'Cover Sheet'!M50)</f>
        <v/>
      </c>
      <c r="AT47" s="88" t="str">
        <f>IF('Cover Sheet'!N50="","",'Cover Sheet'!N50)</f>
        <v/>
      </c>
      <c r="AU47" s="88" t="str">
        <f>IF('Cover Sheet'!O50="","",'Cover Sheet'!O50)</f>
        <v/>
      </c>
      <c r="AV47" s="88" t="str">
        <f>IF('Cover Sheet'!P50="","",'Cover Sheet'!P50)</f>
        <v/>
      </c>
      <c r="AW47" s="88" t="str">
        <f>IF('Cover Sheet'!Q50="","",'Cover Sheet'!Q50)</f>
        <v/>
      </c>
      <c r="AX47" s="88" t="str">
        <f>IF('Cover Sheet'!R50="","",'Cover Sheet'!R50)</f>
        <v/>
      </c>
      <c r="AY47" s="88" t="str">
        <f>IF('Cover Sheet'!S50="","",'Cover Sheet'!S50)</f>
        <v/>
      </c>
      <c r="AZ47" s="535" t="str">
        <f>IF('Cover Sheet'!T50="","",'Cover Sheet'!T50)</f>
        <v/>
      </c>
      <c r="BA47" s="535" t="str">
        <f>IF('Cover Sheet'!U50="","",'Cover Sheet'!U50)</f>
        <v/>
      </c>
      <c r="BB47" s="535" t="str">
        <f>IF('Cover Sheet'!V50="","",'Cover Sheet'!V50)</f>
        <v/>
      </c>
      <c r="BC47" s="535" t="str">
        <f>IF('Cover Sheet'!W50="","",'Cover Sheet'!W50)</f>
        <v/>
      </c>
      <c r="BD47" s="535" t="str">
        <f>IF('Cover Sheet'!X50="","",'Cover Sheet'!X50)</f>
        <v/>
      </c>
      <c r="BE47" s="142" t="str">
        <f>'RC Mastery Check+Question type'!I50</f>
        <v/>
      </c>
      <c r="BF47" s="142" t="str">
        <f>'RC Mastery Check+Question type'!J50</f>
        <v/>
      </c>
      <c r="BG47" s="142" t="str">
        <f>'RC Mastery Check+Question type'!K50</f>
        <v/>
      </c>
      <c r="BH47" s="406" t="str">
        <f>IF('RC Mastery Check+Question type'!DR50="", "", 'RC Mastery Check+Question type'!DR50)</f>
        <v/>
      </c>
      <c r="BI47" s="406" t="str">
        <f>IF('RC Mastery Check+Question type'!EJ50="", "", 'RC Mastery Check+Question type'!EJ50)</f>
        <v/>
      </c>
      <c r="BJ47" s="406" t="str">
        <f>IF('RC Mastery Check+Question type'!EZ50="", "", 'RC Mastery Check+Question type'!EZ50)</f>
        <v/>
      </c>
      <c r="BK47" t="str">
        <f>'RF tracking'!C50</f>
        <v/>
      </c>
      <c r="BL47" t="str">
        <f>'RF tracking'!D50</f>
        <v/>
      </c>
      <c r="BM47" t="str">
        <f>'RF tracking'!X50</f>
        <v/>
      </c>
      <c r="BN47" t="str">
        <f>'RF tracking'!Y50</f>
        <v/>
      </c>
      <c r="BO47" s="53" t="str">
        <f>IF('RF tracking'!AQ50="", "", 'RF tracking'!AQ50)</f>
        <v/>
      </c>
      <c r="BP47" s="53" t="str">
        <f>'RC Mastery Check+Question type'!L50</f>
        <v/>
      </c>
      <c r="BQ47" s="53" t="str">
        <f>'RC Mastery Check+Question type'!M50</f>
        <v/>
      </c>
      <c r="BR47" s="53" t="str">
        <f>'RC Mastery Check+Question type'!N50</f>
        <v/>
      </c>
      <c r="BS47" s="53" t="str">
        <f>'RC Mastery Check+Question type'!O50</f>
        <v/>
      </c>
      <c r="BT47" s="53" t="str">
        <f>'RC Mastery Check+Question type'!P50</f>
        <v/>
      </c>
      <c r="BU47" s="53" t="str">
        <f>'RC Mastery Check+Question type'!Q50</f>
        <v/>
      </c>
      <c r="BV47" s="53" t="str">
        <f>'RC Mastery Check+Question type'!R50</f>
        <v/>
      </c>
      <c r="BW47" s="53" t="str">
        <f>'RC Mastery Check+Question type'!S50</f>
        <v/>
      </c>
      <c r="BX47" s="53" t="str">
        <f>'RC Mastery Check+Question type'!T50</f>
        <v/>
      </c>
      <c r="BY47" s="53" t="str">
        <f>'RC Mastery Check+Question type'!U50</f>
        <v/>
      </c>
      <c r="BZ47" s="53" t="str">
        <f>'RC Mastery Check+Question type'!V50</f>
        <v/>
      </c>
      <c r="CA47" s="53" t="str">
        <f>'RC Mastery Check+Question type'!W50</f>
        <v/>
      </c>
      <c r="CB47" s="53" t="str">
        <f>'RC Mastery Check+Question type'!X50</f>
        <v/>
      </c>
      <c r="CC47" s="438" t="str">
        <f>'RC Output Item+Section Type'!CC53</f>
        <v xml:space="preserve"> </v>
      </c>
      <c r="CD47" s="438" t="str">
        <f>'RC Output Item+Section Type'!CD53</f>
        <v xml:space="preserve"> </v>
      </c>
      <c r="CE47" s="438" t="str">
        <f>'RC Output Item+Section Type'!CE53</f>
        <v xml:space="preserve"> </v>
      </c>
      <c r="CF47" s="438" t="str">
        <f>'RC Output Item+Section Type'!CF53</f>
        <v xml:space="preserve"> </v>
      </c>
      <c r="CG47" s="438" t="str">
        <f>'RC Output Item+Section Type'!CG53</f>
        <v xml:space="preserve"> </v>
      </c>
      <c r="CH47" s="438" t="str">
        <f>'RC Output Item+Section Type'!CH53</f>
        <v xml:space="preserve"> </v>
      </c>
      <c r="CI47" s="438" t="str">
        <f>'RC Output Item+Section Type'!CI53</f>
        <v xml:space="preserve"> </v>
      </c>
      <c r="CJ47" s="438" t="str">
        <f>'RC Output Item+Section Type'!CJ53</f>
        <v xml:space="preserve"> </v>
      </c>
      <c r="CK47" s="438" t="str">
        <f>'RC Output Item+Section Type'!CK53</f>
        <v xml:space="preserve"> </v>
      </c>
      <c r="CL47" s="438" t="str">
        <f>'RC Output Item+Section Type'!CL53</f>
        <v xml:space="preserve"> </v>
      </c>
      <c r="CM47" s="438" t="str">
        <f>'RC Output Item+Section Type'!CM53</f>
        <v xml:space="preserve"> </v>
      </c>
      <c r="CN47" s="438" t="str">
        <f>'RC Output Item+Section Type'!CN53</f>
        <v xml:space="preserve"> </v>
      </c>
      <c r="CO47" t="str">
        <f>IF('S&amp;L'!B51="", "", 'S&amp;L'!B51)</f>
        <v/>
      </c>
      <c r="CP47" t="str">
        <f>IF('S&amp;L'!C51="", "", 'S&amp;L'!C51)</f>
        <v/>
      </c>
      <c r="CQ47" t="str">
        <f>IF('S&amp;L'!D51="", "", 'S&amp;L'!D51)</f>
        <v/>
      </c>
      <c r="CR47" t="str">
        <f>IF('S&amp;L'!E51="", "", 'S&amp;L'!E51)</f>
        <v/>
      </c>
      <c r="CS47" t="str">
        <f>IF('S&amp;L'!F51="", "", 'S&amp;L'!F51)</f>
        <v/>
      </c>
      <c r="CT47" t="str">
        <f>IF('S&amp;L'!H51="", "", 'S&amp;L'!H51)</f>
        <v/>
      </c>
      <c r="CU47" t="str">
        <f>IF('S&amp;L'!I51="", "", 'S&amp;L'!I51)</f>
        <v/>
      </c>
      <c r="CV47" t="str">
        <f>IF('S&amp;L'!J51="", "", 'S&amp;L'!J51)</f>
        <v/>
      </c>
      <c r="CW47" t="str">
        <f>IF('S&amp;L'!K51="", "", 'S&amp;L'!K51)</f>
        <v/>
      </c>
      <c r="CX47" t="str">
        <f>IF('S&amp;L'!L51="", "", 'S&amp;L'!L51)</f>
        <v/>
      </c>
      <c r="CY47" t="str">
        <f>IF('S&amp;L'!N51="", "", 'S&amp;L'!N51)</f>
        <v/>
      </c>
      <c r="CZ47" t="str">
        <f>IF('S&amp;L'!O51="", "", 'S&amp;L'!O51)</f>
        <v/>
      </c>
      <c r="DA47" t="str">
        <f>IF('S&amp;L'!P51="", "", 'S&amp;L'!P51)</f>
        <v/>
      </c>
      <c r="DB47" t="str">
        <f>IF('S&amp;L'!Q51="", "", 'S&amp;L'!Q51)</f>
        <v/>
      </c>
      <c r="DC47" t="str">
        <f>IF('S&amp;L'!R51="", "", 'S&amp;L'!R51)</f>
        <v/>
      </c>
      <c r="DD47" s="53" t="str">
        <f>IF('Math Scores'!E54="","",'Math Scores'!E54)</f>
        <v/>
      </c>
      <c r="DE47" s="86" t="str">
        <f>IF('Cover Sheet'!V50="","",'Cover Sheet'!V50)</f>
        <v/>
      </c>
      <c r="DF47" s="86" t="str">
        <f>IF('Math Scores'!IE54="", "", 'Math Scores'!IE54)</f>
        <v/>
      </c>
      <c r="DG47" t="str">
        <f>IF('Math by question type'!C51="", "", 'Math by question type'!C51)</f>
        <v/>
      </c>
      <c r="DH47" s="86" t="str">
        <f>IF('Math by question type'!D51="", "", 'Math by question type'!D51)</f>
        <v/>
      </c>
      <c r="DI47" s="86" t="str">
        <f>IF('Math by question type'!E51="", "", 'Math by question type'!E51)</f>
        <v/>
      </c>
      <c r="DJ47" s="86" t="str">
        <f>IF('Math by question type'!F51="", "", 'Math by question type'!F51)</f>
        <v/>
      </c>
      <c r="DK47" s="86" t="str">
        <f>IF('Math by question type'!G51="", "", 'Math by question type'!G51)</f>
        <v/>
      </c>
      <c r="DL47" s="86" t="str">
        <f>IF('Math by question type'!H51="", "", 'Math by question type'!H51)</f>
        <v/>
      </c>
      <c r="DM47" s="86" t="str">
        <f>IF('Math by question type'!I51="", "", 'Math by question type'!I51)</f>
        <v/>
      </c>
      <c r="DN47" s="86" t="str">
        <f>IF('Math by question type'!J51="", "", 'Math by question type'!J51)</f>
        <v/>
      </c>
      <c r="DO47" s="86" t="str">
        <f>IF('Math by question type'!K51="", "", 'Math by question type'!K51)</f>
        <v/>
      </c>
      <c r="DP47" s="86" t="str">
        <f>IF('Math by question type'!L51="", "", 'Math by question type'!L51)</f>
        <v/>
      </c>
      <c r="DQ47" s="86" t="str">
        <f>IF('Math by question type'!M51="", "", 'Math by question type'!M51)</f>
        <v/>
      </c>
      <c r="DR47" s="86" t="str">
        <f>IF('Math by question type'!N51="", "", 'Math by question type'!N51)</f>
        <v/>
      </c>
      <c r="DS47" s="86" t="str">
        <f>IF('Math by question type'!O51="", "", 'Math by question type'!O51)</f>
        <v/>
      </c>
      <c r="DT47" s="86" t="str">
        <f>IF('Math by question type'!P51="", "", 'Math by question type'!P51)</f>
        <v/>
      </c>
      <c r="DU47" s="86" t="str">
        <f>IF('Math by question type'!Q51="", "", 'Math by question type'!Q51)</f>
        <v/>
      </c>
      <c r="DV47" s="86" t="str">
        <f>IF('Math by question type'!R51&lt;&gt;"",'Math by question type'!R51,'Math by question type'!U51)</f>
        <v/>
      </c>
      <c r="DW47" s="86" t="str">
        <f>IF('Math by question type'!S51&lt;&gt;"",'Math by question type'!S51,'Math by question type'!V51)</f>
        <v/>
      </c>
      <c r="DX47" s="86" t="str">
        <f>IF('Math by question type'!T51&lt;&gt;"",'Math by question type'!T51,'Math by question type'!W51)</f>
        <v/>
      </c>
      <c r="DY47" s="86" t="str">
        <f>IF('Math by question type'!X51&lt;&gt;"",'Math by question type'!X51,'Math by question type'!AA51)</f>
        <v/>
      </c>
      <c r="DZ47" s="86" t="str">
        <f>IF('Math by question type'!Y51&lt;&gt;"",'Math by question type'!Y51,'Math by question type'!AB51)</f>
        <v/>
      </c>
      <c r="EA47" s="86" t="str">
        <f>IF('Math by question type'!Z51&lt;&gt;"",'Math by question type'!Z51,'Math by question type'!AC51)</f>
        <v/>
      </c>
      <c r="EB47" s="86" t="str">
        <f>IF('Math Output by domain'!E51="", "", 'Math Output by domain'!E51)</f>
        <v/>
      </c>
      <c r="EC47" s="86" t="str">
        <f>IF('Math Output by domain'!F51="", "", 'Math Output by domain'!F51)</f>
        <v/>
      </c>
      <c r="ED47" s="86" t="str">
        <f>IF('Math Output by domain'!G51="", "", 'Math Output by domain'!G51)</f>
        <v/>
      </c>
      <c r="EE47" s="86" t="str">
        <f>IF('Math Output by domain'!H51="", "", 'Math Output by domain'!H51)</f>
        <v/>
      </c>
      <c r="EF47" s="86" t="str">
        <f>IF('Math Output by domain'!I51="", "", 'Math Output by domain'!I51)</f>
        <v/>
      </c>
      <c r="EG47" s="86" t="str">
        <f>IF('Math Output by domain'!J51="", "", 'Math Output by domain'!J51)</f>
        <v/>
      </c>
      <c r="EH47" s="86" t="str">
        <f>IF('Math Output by domain'!K51="", "", 'Math Output by domain'!K51)</f>
        <v/>
      </c>
      <c r="EI47" s="86" t="str">
        <f>IF('Math Output by domain'!L51="", "", 'Math Output by domain'!L51)</f>
        <v/>
      </c>
      <c r="EJ47" s="86" t="str">
        <f>IF('Math Output by domain'!M51="", "", 'Math Output by domain'!M51)</f>
        <v/>
      </c>
      <c r="EK47" s="86" t="str">
        <f>IF('Math Output by domain'!N51="", "", 'Math Output by domain'!N51)</f>
        <v/>
      </c>
      <c r="EL47" s="86" t="str">
        <f>IF('Math Output by domain'!O51="", "", 'Math Output by domain'!O51)</f>
        <v/>
      </c>
      <c r="EM47" s="86" t="str">
        <f>IF('Math Output by domain'!P51="", "", 'Math Output by domain'!P51)</f>
        <v/>
      </c>
      <c r="EN47" s="86" t="str">
        <f>IF('Math Output by domain'!Q51="", "", 'Math Output by domain'!Q51)</f>
        <v/>
      </c>
      <c r="EO47" s="86" t="str">
        <f>IF('Math Output by domain'!R51="", "", 'Math Output by domain'!R51)</f>
        <v/>
      </c>
      <c r="EP47" s="86" t="str">
        <f>IF('Math Output by domain'!S51="", "", 'Math Output by domain'!S51)</f>
        <v/>
      </c>
      <c r="EQ47" s="86" t="str">
        <f>IF('Math Output by domain'!T51="", "", 'Math Output by domain'!T51)</f>
        <v/>
      </c>
      <c r="ER47" s="86" t="str">
        <f>IF('Math Output by domain'!U51="", "", 'Math Output by domain'!U51)</f>
        <v/>
      </c>
      <c r="ES47" s="86" t="str">
        <f>IF('Math Output by domain'!V51="", "", 'Math Output by domain'!V51)</f>
        <v/>
      </c>
      <c r="ET47" s="86" t="str">
        <f>IF('Math Output by domain'!W51="", "", 'Math Output by domain'!W51)</f>
        <v/>
      </c>
      <c r="EU47" s="86" t="str">
        <f>IF('Math Output by domain'!X51="", "", 'Math Output by domain'!X51)</f>
        <v/>
      </c>
      <c r="EV47" s="86" t="str">
        <f>IF('Math Output by domain'!Y51="", "", 'Math Output by domain'!Y51)</f>
        <v/>
      </c>
      <c r="EW47" s="86" t="str">
        <f>IF('Math Output by domain'!Z51="", "", 'Math Output by domain'!Z51)</f>
        <v/>
      </c>
      <c r="EX47" s="86" t="str">
        <f>IF('Math Output by domain'!AA51="", "", 'Math Output by domain'!AA51)</f>
        <v/>
      </c>
      <c r="EY47" s="86" t="str">
        <f>IF('Math Output by domain'!AB51="", "", 'Math Output by domain'!AB51)</f>
        <v/>
      </c>
      <c r="EZ47" s="86" t="str">
        <f>IF('Math Output by domain'!AC51="", "", 'Math Output by domain'!AC51)</f>
        <v/>
      </c>
      <c r="FA47" s="86" t="str">
        <f>IF('Math Output by domain'!AD51&lt;&gt;"", 'Math Output by domain'!AD51, 'Math Output by domain'!AH51)</f>
        <v/>
      </c>
      <c r="FB47" s="86" t="str">
        <f>IF('Math Output by domain'!AE51&lt;&gt;"", 'Math Output by domain'!AE51, 'Math Output by domain'!AI51)</f>
        <v/>
      </c>
      <c r="FC47" s="86" t="str">
        <f>IF('Math Output by domain'!AF51&lt;&gt;"", 'Math Output by domain'!AF51, 'Math Output by domain'!AJ51)</f>
        <v/>
      </c>
      <c r="FD47" s="86" t="str">
        <f>IF('Math Output by domain'!AG51="", "", 'Math Output by domain'!AG51)</f>
        <v/>
      </c>
      <c r="FE47" s="86" t="str">
        <f>IF('Math Output by domain'!AK51="", "", 'Math Output by domain'!AK51)</f>
        <v/>
      </c>
      <c r="FF47" s="86" t="str">
        <f>IF('Math Output by domain'!AL51&lt;&gt;"",  'Math Output by domain'!AL51, 'Math Output by domain'!AQ51)</f>
        <v/>
      </c>
      <c r="FG47" s="86" t="str">
        <f>IF('Math Output by domain'!AM51="", "", 'Math Output by domain'!AM51)</f>
        <v/>
      </c>
      <c r="FH47" s="86" t="str">
        <f>IF('Math Output by domain'!AN51&lt;&gt;"",  'Math Output by domain'!AN51, 'Math Output by domain'!AP51)</f>
        <v/>
      </c>
      <c r="FI47" s="86" t="str">
        <f>IF('Math Output by domain'!AO51="", "", 'Math Output by domain'!AO51)</f>
        <v/>
      </c>
    </row>
    <row r="48" spans="1:165" x14ac:dyDescent="0.2">
      <c r="A48" s="88">
        <f>'Cover Sheet'!A51</f>
        <v>47</v>
      </c>
      <c r="B48" s="88" t="str">
        <f>IF('Cover Sheet'!$AC$13="","",'Cover Sheet'!$AC$13)</f>
        <v>HYDABH02</v>
      </c>
      <c r="C48" s="88" t="str">
        <f>'Cover Sheet'!$AC$1</f>
        <v>Apoorva Namdev</v>
      </c>
      <c r="D48" s="88">
        <f>'Cover Sheet'!$AE$1</f>
        <v>0</v>
      </c>
      <c r="E48" s="88">
        <f>'Cover Sheet'!$AG$1</f>
        <v>0</v>
      </c>
      <c r="F48" s="88">
        <f>'Cover Sheet'!$AI$1</f>
        <v>0</v>
      </c>
      <c r="G48" s="88">
        <f>'Cover Sheet'!$AK$1</f>
        <v>0</v>
      </c>
      <c r="H48" s="88">
        <f>'Cover Sheet'!$AC$3</f>
        <v>115555</v>
      </c>
      <c r="I48" s="88">
        <f>'Cover Sheet'!$AE$3</f>
        <v>0</v>
      </c>
      <c r="J48" s="88">
        <f>'Cover Sheet'!$AG$3</f>
        <v>0</v>
      </c>
      <c r="K48" s="88">
        <f>'Cover Sheet'!$AI$3</f>
        <v>0</v>
      </c>
      <c r="L48" s="88">
        <f>'Cover Sheet'!$AK$3</f>
        <v>0</v>
      </c>
      <c r="M48" s="88">
        <f>'Cover Sheet'!$AC$2</f>
        <v>2014</v>
      </c>
      <c r="N48" s="88">
        <f>'Cover Sheet'!$AE$2</f>
        <v>0</v>
      </c>
      <c r="O48" s="88">
        <f>'Cover Sheet'!$AG$2</f>
        <v>0</v>
      </c>
      <c r="P48" s="88">
        <f>'Cover Sheet'!$AI$2</f>
        <v>0</v>
      </c>
      <c r="Q48" s="88">
        <f>'Cover Sheet'!$AK$2</f>
        <v>0</v>
      </c>
      <c r="R48" s="88" t="str">
        <f>'Cover Sheet'!$AC$5</f>
        <v>Spandana</v>
      </c>
      <c r="S48" s="88" t="str">
        <f>'Cover Sheet'!$AC$6</f>
        <v>4th</v>
      </c>
      <c r="T48" s="88" t="str">
        <f>'Cover Sheet'!$AC$7</f>
        <v>2nd YOI</v>
      </c>
      <c r="U48" s="88" t="str">
        <f>'Cover Sheet'!$AC$8</f>
        <v>Private School 500 - 1000</v>
      </c>
      <c r="V48" s="88">
        <f>'Cover Sheet'!$AC$9</f>
        <v>180</v>
      </c>
      <c r="W48" s="88">
        <f>IF('Cover Sheet'!$AC$10="","",'Cover Sheet'!$AC$10)</f>
        <v>4</v>
      </c>
      <c r="X48" s="219" t="str">
        <f>IF('Cover Sheet'!$Y51="","",'Cover Sheet'!$Y51)</f>
        <v/>
      </c>
      <c r="Y48" s="219" t="str">
        <f>IF('Cover Sheet'!$Z51="","",'Cover Sheet'!$Z51)</f>
        <v/>
      </c>
      <c r="Z48" s="88">
        <f>'Cover Sheet'!$AC$11</f>
        <v>5</v>
      </c>
      <c r="AA48" s="88" t="str">
        <f>IF('Cover Sheet'!$AC$12="", "", 'Cover Sheet'!$AC$12)</f>
        <v>Hyderabad</v>
      </c>
      <c r="AB48" s="88">
        <f>IF('Cover Sheet'!$AC$14="","",'Cover Sheet'!$AC$14)</f>
        <v>115555</v>
      </c>
      <c r="AC48" s="88">
        <f>IF('Cover Sheet'!$AC$15="","",'Cover Sheet'!$AC$15)</f>
        <v>115555</v>
      </c>
      <c r="AD48" s="88">
        <f>IF('Cover Sheet'!$AC$17="","",'Cover Sheet'!$AC$17)</f>
        <v>115555</v>
      </c>
      <c r="AE48" s="88" t="str">
        <f>IF('Cover Sheet'!$AC$4="","",'Cover Sheet'!$AC$4)</f>
        <v>apoorva.namdev2014@teachforindia.org</v>
      </c>
      <c r="AF48" s="88" t="str">
        <f>IF('Cover Sheet'!$AC$20="","",'Cover Sheet'!$AC$20)</f>
        <v>spandana.m@teachforindia.org</v>
      </c>
      <c r="AG48" s="88" t="str">
        <f>IF('Cover Sheet'!$AC$19="","",'Cover Sheet'!$AC$19)</f>
        <v>karthik.rapaka@teachforindia.org</v>
      </c>
      <c r="AH48" s="88" t="str">
        <f>IF('Cover Sheet'!B51="", "", 'English Scores- Leveled papers'!B53)</f>
        <v/>
      </c>
      <c r="AI48" s="88" t="str">
        <f>IF('Cover Sheet'!$B51="","",'Cover Sheet'!C51)</f>
        <v/>
      </c>
      <c r="AJ48" s="88" t="str">
        <f>IF('Cover Sheet'!$D51="","",'Cover Sheet'!D51)</f>
        <v/>
      </c>
      <c r="AK48" s="88" t="str">
        <f>IF('Cover Sheet'!E51="","",'Cover Sheet'!E51)</f>
        <v/>
      </c>
      <c r="AL48" s="88" t="str">
        <f>IF('Cover Sheet'!F51="","",'Cover Sheet'!F51)</f>
        <v/>
      </c>
      <c r="AM48" s="88" t="str">
        <f>IF('Cover Sheet'!G51="","",'Cover Sheet'!G51)</f>
        <v/>
      </c>
      <c r="AN48" s="88" t="str">
        <f>IF('Cover Sheet'!H51="","",'Cover Sheet'!H51)</f>
        <v/>
      </c>
      <c r="AO48" s="88" t="str">
        <f>IF('Cover Sheet'!I51="","",'Cover Sheet'!I51)</f>
        <v/>
      </c>
      <c r="AP48" s="88" t="str">
        <f>IF('Cover Sheet'!J51="","",'Cover Sheet'!J51)</f>
        <v/>
      </c>
      <c r="AQ48" s="88" t="str">
        <f>IF('Cover Sheet'!K51="","",'Cover Sheet'!K51)</f>
        <v/>
      </c>
      <c r="AR48" s="88" t="str">
        <f>IF('Cover Sheet'!L51="","",'Cover Sheet'!L51)</f>
        <v/>
      </c>
      <c r="AS48" s="88" t="str">
        <f>IF('Cover Sheet'!M51="","",'Cover Sheet'!M51)</f>
        <v/>
      </c>
      <c r="AT48" s="88" t="str">
        <f>IF('Cover Sheet'!N51="","",'Cover Sheet'!N51)</f>
        <v/>
      </c>
      <c r="AU48" s="88" t="str">
        <f>IF('Cover Sheet'!O51="","",'Cover Sheet'!O51)</f>
        <v/>
      </c>
      <c r="AV48" s="88" t="str">
        <f>IF('Cover Sheet'!P51="","",'Cover Sheet'!P51)</f>
        <v/>
      </c>
      <c r="AW48" s="88" t="str">
        <f>IF('Cover Sheet'!Q51="","",'Cover Sheet'!Q51)</f>
        <v/>
      </c>
      <c r="AX48" s="88" t="str">
        <f>IF('Cover Sheet'!R51="","",'Cover Sheet'!R51)</f>
        <v/>
      </c>
      <c r="AY48" s="88" t="str">
        <f>IF('Cover Sheet'!S51="","",'Cover Sheet'!S51)</f>
        <v/>
      </c>
      <c r="AZ48" s="535" t="str">
        <f>IF('Cover Sheet'!T51="","",'Cover Sheet'!T51)</f>
        <v/>
      </c>
      <c r="BA48" s="535" t="str">
        <f>IF('Cover Sheet'!U51="","",'Cover Sheet'!U51)</f>
        <v/>
      </c>
      <c r="BB48" s="535" t="str">
        <f>IF('Cover Sheet'!V51="","",'Cover Sheet'!V51)</f>
        <v/>
      </c>
      <c r="BC48" s="535" t="str">
        <f>IF('Cover Sheet'!W51="","",'Cover Sheet'!W51)</f>
        <v/>
      </c>
      <c r="BD48" s="535" t="str">
        <f>IF('Cover Sheet'!X51="","",'Cover Sheet'!X51)</f>
        <v/>
      </c>
      <c r="BE48" s="142" t="str">
        <f>'RC Mastery Check+Question type'!I51</f>
        <v/>
      </c>
      <c r="BF48" s="142" t="str">
        <f>'RC Mastery Check+Question type'!J51</f>
        <v/>
      </c>
      <c r="BG48" s="142" t="str">
        <f>'RC Mastery Check+Question type'!K51</f>
        <v/>
      </c>
      <c r="BH48" s="406" t="str">
        <f>IF('RC Mastery Check+Question type'!DR51="", "", 'RC Mastery Check+Question type'!DR51)</f>
        <v/>
      </c>
      <c r="BI48" s="406" t="str">
        <f>IF('RC Mastery Check+Question type'!EJ51="", "", 'RC Mastery Check+Question type'!EJ51)</f>
        <v/>
      </c>
      <c r="BJ48" s="406" t="str">
        <f>IF('RC Mastery Check+Question type'!EZ51="", "", 'RC Mastery Check+Question type'!EZ51)</f>
        <v/>
      </c>
      <c r="BK48" t="str">
        <f>'RF tracking'!C51</f>
        <v/>
      </c>
      <c r="BL48" t="str">
        <f>'RF tracking'!D51</f>
        <v/>
      </c>
      <c r="BM48" t="str">
        <f>'RF tracking'!X51</f>
        <v/>
      </c>
      <c r="BN48" t="str">
        <f>'RF tracking'!Y51</f>
        <v/>
      </c>
      <c r="BO48" s="53" t="str">
        <f>IF('RF tracking'!AQ51="", "", 'RF tracking'!AQ51)</f>
        <v/>
      </c>
      <c r="BP48" s="53" t="str">
        <f>'RC Mastery Check+Question type'!L51</f>
        <v/>
      </c>
      <c r="BQ48" s="53" t="str">
        <f>'RC Mastery Check+Question type'!M51</f>
        <v/>
      </c>
      <c r="BR48" s="53" t="str">
        <f>'RC Mastery Check+Question type'!N51</f>
        <v/>
      </c>
      <c r="BS48" s="53" t="str">
        <f>'RC Mastery Check+Question type'!O51</f>
        <v/>
      </c>
      <c r="BT48" s="53" t="str">
        <f>'RC Mastery Check+Question type'!P51</f>
        <v/>
      </c>
      <c r="BU48" s="53" t="str">
        <f>'RC Mastery Check+Question type'!Q51</f>
        <v/>
      </c>
      <c r="BV48" s="53" t="str">
        <f>'RC Mastery Check+Question type'!R51</f>
        <v/>
      </c>
      <c r="BW48" s="53" t="str">
        <f>'RC Mastery Check+Question type'!S51</f>
        <v/>
      </c>
      <c r="BX48" s="53" t="str">
        <f>'RC Mastery Check+Question type'!T51</f>
        <v/>
      </c>
      <c r="BY48" s="53" t="str">
        <f>'RC Mastery Check+Question type'!U51</f>
        <v/>
      </c>
      <c r="BZ48" s="53" t="str">
        <f>'RC Mastery Check+Question type'!V51</f>
        <v/>
      </c>
      <c r="CA48" s="53" t="str">
        <f>'RC Mastery Check+Question type'!W51</f>
        <v/>
      </c>
      <c r="CB48" s="53" t="str">
        <f>'RC Mastery Check+Question type'!X51</f>
        <v/>
      </c>
      <c r="CC48" s="438" t="str">
        <f>'RC Output Item+Section Type'!CC54</f>
        <v xml:space="preserve"> </v>
      </c>
      <c r="CD48" s="438" t="str">
        <f>'RC Output Item+Section Type'!CD54</f>
        <v xml:space="preserve"> </v>
      </c>
      <c r="CE48" s="438" t="str">
        <f>'RC Output Item+Section Type'!CE54</f>
        <v xml:space="preserve"> </v>
      </c>
      <c r="CF48" s="438" t="str">
        <f>'RC Output Item+Section Type'!CF54</f>
        <v xml:space="preserve"> </v>
      </c>
      <c r="CG48" s="438" t="str">
        <f>'RC Output Item+Section Type'!CG54</f>
        <v xml:space="preserve"> </v>
      </c>
      <c r="CH48" s="438" t="str">
        <f>'RC Output Item+Section Type'!CH54</f>
        <v xml:space="preserve"> </v>
      </c>
      <c r="CI48" s="438" t="str">
        <f>'RC Output Item+Section Type'!CI54</f>
        <v xml:space="preserve"> </v>
      </c>
      <c r="CJ48" s="438" t="str">
        <f>'RC Output Item+Section Type'!CJ54</f>
        <v xml:space="preserve"> </v>
      </c>
      <c r="CK48" s="438" t="str">
        <f>'RC Output Item+Section Type'!CK54</f>
        <v xml:space="preserve"> </v>
      </c>
      <c r="CL48" s="438" t="str">
        <f>'RC Output Item+Section Type'!CL54</f>
        <v xml:space="preserve"> </v>
      </c>
      <c r="CM48" s="438" t="str">
        <f>'RC Output Item+Section Type'!CM54</f>
        <v xml:space="preserve"> </v>
      </c>
      <c r="CN48" s="438" t="str">
        <f>'RC Output Item+Section Type'!CN54</f>
        <v xml:space="preserve"> </v>
      </c>
      <c r="CO48" t="str">
        <f>IF('S&amp;L'!B52="", "", 'S&amp;L'!B52)</f>
        <v/>
      </c>
      <c r="CP48" t="str">
        <f>IF('S&amp;L'!C52="", "", 'S&amp;L'!C52)</f>
        <v/>
      </c>
      <c r="CQ48" t="str">
        <f>IF('S&amp;L'!D52="", "", 'S&amp;L'!D52)</f>
        <v/>
      </c>
      <c r="CR48" t="str">
        <f>IF('S&amp;L'!E52="", "", 'S&amp;L'!E52)</f>
        <v/>
      </c>
      <c r="CS48" t="str">
        <f>IF('S&amp;L'!F52="", "", 'S&amp;L'!F52)</f>
        <v/>
      </c>
      <c r="CT48" t="str">
        <f>IF('S&amp;L'!H52="", "", 'S&amp;L'!H52)</f>
        <v/>
      </c>
      <c r="CU48" t="str">
        <f>IF('S&amp;L'!I52="", "", 'S&amp;L'!I52)</f>
        <v/>
      </c>
      <c r="CV48" t="str">
        <f>IF('S&amp;L'!J52="", "", 'S&amp;L'!J52)</f>
        <v/>
      </c>
      <c r="CW48" t="str">
        <f>IF('S&amp;L'!K52="", "", 'S&amp;L'!K52)</f>
        <v/>
      </c>
      <c r="CX48" t="str">
        <f>IF('S&amp;L'!L52="", "", 'S&amp;L'!L52)</f>
        <v/>
      </c>
      <c r="CY48" t="str">
        <f>IF('S&amp;L'!N52="", "", 'S&amp;L'!N52)</f>
        <v/>
      </c>
      <c r="CZ48" t="str">
        <f>IF('S&amp;L'!O52="", "", 'S&amp;L'!O52)</f>
        <v/>
      </c>
      <c r="DA48" t="str">
        <f>IF('S&amp;L'!P52="", "", 'S&amp;L'!P52)</f>
        <v/>
      </c>
      <c r="DB48" t="str">
        <f>IF('S&amp;L'!Q52="", "", 'S&amp;L'!Q52)</f>
        <v/>
      </c>
      <c r="DC48" t="str">
        <f>IF('S&amp;L'!R52="", "", 'S&amp;L'!R52)</f>
        <v/>
      </c>
      <c r="DD48" s="53" t="str">
        <f>IF('Math Scores'!E55="","",'Math Scores'!E55)</f>
        <v/>
      </c>
      <c r="DE48" s="86" t="str">
        <f>IF('Cover Sheet'!V51="","",'Cover Sheet'!V51)</f>
        <v/>
      </c>
      <c r="DF48" s="86" t="str">
        <f>IF('Math Scores'!IE55="", "", 'Math Scores'!IE55)</f>
        <v/>
      </c>
      <c r="DG48" t="str">
        <f>IF('Math by question type'!C52="", "", 'Math by question type'!C52)</f>
        <v/>
      </c>
      <c r="DH48" s="86" t="str">
        <f>IF('Math by question type'!D52="", "", 'Math by question type'!D52)</f>
        <v/>
      </c>
      <c r="DI48" s="86" t="str">
        <f>IF('Math by question type'!E52="", "", 'Math by question type'!E52)</f>
        <v/>
      </c>
      <c r="DJ48" s="86" t="str">
        <f>IF('Math by question type'!F52="", "", 'Math by question type'!F52)</f>
        <v/>
      </c>
      <c r="DK48" s="86" t="str">
        <f>IF('Math by question type'!G52="", "", 'Math by question type'!G52)</f>
        <v/>
      </c>
      <c r="DL48" s="86" t="str">
        <f>IF('Math by question type'!H52="", "", 'Math by question type'!H52)</f>
        <v/>
      </c>
      <c r="DM48" s="86" t="str">
        <f>IF('Math by question type'!I52="", "", 'Math by question type'!I52)</f>
        <v/>
      </c>
      <c r="DN48" s="86" t="str">
        <f>IF('Math by question type'!J52="", "", 'Math by question type'!J52)</f>
        <v/>
      </c>
      <c r="DO48" s="86" t="str">
        <f>IF('Math by question type'!K52="", "", 'Math by question type'!K52)</f>
        <v/>
      </c>
      <c r="DP48" s="86" t="str">
        <f>IF('Math by question type'!L52="", "", 'Math by question type'!L52)</f>
        <v/>
      </c>
      <c r="DQ48" s="86" t="str">
        <f>IF('Math by question type'!M52="", "", 'Math by question type'!M52)</f>
        <v/>
      </c>
      <c r="DR48" s="86" t="str">
        <f>IF('Math by question type'!N52="", "", 'Math by question type'!N52)</f>
        <v/>
      </c>
      <c r="DS48" s="86" t="str">
        <f>IF('Math by question type'!O52="", "", 'Math by question type'!O52)</f>
        <v/>
      </c>
      <c r="DT48" s="86" t="str">
        <f>IF('Math by question type'!P52="", "", 'Math by question type'!P52)</f>
        <v/>
      </c>
      <c r="DU48" s="86" t="str">
        <f>IF('Math by question type'!Q52="", "", 'Math by question type'!Q52)</f>
        <v/>
      </c>
      <c r="DV48" s="86" t="str">
        <f>IF('Math by question type'!R52&lt;&gt;"",'Math by question type'!R52,'Math by question type'!U52)</f>
        <v/>
      </c>
      <c r="DW48" s="86" t="str">
        <f>IF('Math by question type'!S52&lt;&gt;"",'Math by question type'!S52,'Math by question type'!V52)</f>
        <v/>
      </c>
      <c r="DX48" s="86" t="str">
        <f>IF('Math by question type'!T52&lt;&gt;"",'Math by question type'!T52,'Math by question type'!W52)</f>
        <v/>
      </c>
      <c r="DY48" s="86" t="str">
        <f>IF('Math by question type'!X52&lt;&gt;"",'Math by question type'!X52,'Math by question type'!AA52)</f>
        <v/>
      </c>
      <c r="DZ48" s="86" t="str">
        <f>IF('Math by question type'!Y52&lt;&gt;"",'Math by question type'!Y52,'Math by question type'!AB52)</f>
        <v/>
      </c>
      <c r="EA48" s="86" t="str">
        <f>IF('Math by question type'!Z52&lt;&gt;"",'Math by question type'!Z52,'Math by question type'!AC52)</f>
        <v/>
      </c>
      <c r="EB48" s="86" t="str">
        <f>IF('Math Output by domain'!E52="", "", 'Math Output by domain'!E52)</f>
        <v/>
      </c>
      <c r="EC48" s="86" t="str">
        <f>IF('Math Output by domain'!F52="", "", 'Math Output by domain'!F52)</f>
        <v/>
      </c>
      <c r="ED48" s="86" t="str">
        <f>IF('Math Output by domain'!G52="", "", 'Math Output by domain'!G52)</f>
        <v/>
      </c>
      <c r="EE48" s="86" t="str">
        <f>IF('Math Output by domain'!H52="", "", 'Math Output by domain'!H52)</f>
        <v/>
      </c>
      <c r="EF48" s="86" t="str">
        <f>IF('Math Output by domain'!I52="", "", 'Math Output by domain'!I52)</f>
        <v/>
      </c>
      <c r="EG48" s="86" t="str">
        <f>IF('Math Output by domain'!J52="", "", 'Math Output by domain'!J52)</f>
        <v/>
      </c>
      <c r="EH48" s="86" t="str">
        <f>IF('Math Output by domain'!K52="", "", 'Math Output by domain'!K52)</f>
        <v/>
      </c>
      <c r="EI48" s="86" t="str">
        <f>IF('Math Output by domain'!L52="", "", 'Math Output by domain'!L52)</f>
        <v/>
      </c>
      <c r="EJ48" s="86" t="str">
        <f>IF('Math Output by domain'!M52="", "", 'Math Output by domain'!M52)</f>
        <v/>
      </c>
      <c r="EK48" s="86" t="str">
        <f>IF('Math Output by domain'!N52="", "", 'Math Output by domain'!N52)</f>
        <v/>
      </c>
      <c r="EL48" s="86" t="str">
        <f>IF('Math Output by domain'!O52="", "", 'Math Output by domain'!O52)</f>
        <v/>
      </c>
      <c r="EM48" s="86" t="str">
        <f>IF('Math Output by domain'!P52="", "", 'Math Output by domain'!P52)</f>
        <v/>
      </c>
      <c r="EN48" s="86" t="str">
        <f>IF('Math Output by domain'!Q52="", "", 'Math Output by domain'!Q52)</f>
        <v/>
      </c>
      <c r="EO48" s="86" t="str">
        <f>IF('Math Output by domain'!R52="", "", 'Math Output by domain'!R52)</f>
        <v/>
      </c>
      <c r="EP48" s="86" t="str">
        <f>IF('Math Output by domain'!S52="", "", 'Math Output by domain'!S52)</f>
        <v/>
      </c>
      <c r="EQ48" s="86" t="str">
        <f>IF('Math Output by domain'!T52="", "", 'Math Output by domain'!T52)</f>
        <v/>
      </c>
      <c r="ER48" s="86" t="str">
        <f>IF('Math Output by domain'!U52="", "", 'Math Output by domain'!U52)</f>
        <v/>
      </c>
      <c r="ES48" s="86" t="str">
        <f>IF('Math Output by domain'!V52="", "", 'Math Output by domain'!V52)</f>
        <v/>
      </c>
      <c r="ET48" s="86" t="str">
        <f>IF('Math Output by domain'!W52="", "", 'Math Output by domain'!W52)</f>
        <v/>
      </c>
      <c r="EU48" s="86" t="str">
        <f>IF('Math Output by domain'!X52="", "", 'Math Output by domain'!X52)</f>
        <v/>
      </c>
      <c r="EV48" s="86" t="str">
        <f>IF('Math Output by domain'!Y52="", "", 'Math Output by domain'!Y52)</f>
        <v/>
      </c>
      <c r="EW48" s="86" t="str">
        <f>IF('Math Output by domain'!Z52="", "", 'Math Output by domain'!Z52)</f>
        <v/>
      </c>
      <c r="EX48" s="86" t="str">
        <f>IF('Math Output by domain'!AA52="", "", 'Math Output by domain'!AA52)</f>
        <v/>
      </c>
      <c r="EY48" s="86" t="str">
        <f>IF('Math Output by domain'!AB52="", "", 'Math Output by domain'!AB52)</f>
        <v/>
      </c>
      <c r="EZ48" s="86" t="str">
        <f>IF('Math Output by domain'!AC52="", "", 'Math Output by domain'!AC52)</f>
        <v/>
      </c>
      <c r="FA48" s="86" t="str">
        <f>IF('Math Output by domain'!AD52&lt;&gt;"", 'Math Output by domain'!AD52, 'Math Output by domain'!AH52)</f>
        <v/>
      </c>
      <c r="FB48" s="86" t="str">
        <f>IF('Math Output by domain'!AE52&lt;&gt;"", 'Math Output by domain'!AE52, 'Math Output by domain'!AI52)</f>
        <v/>
      </c>
      <c r="FC48" s="86" t="str">
        <f>IF('Math Output by domain'!AF52&lt;&gt;"", 'Math Output by domain'!AF52, 'Math Output by domain'!AJ52)</f>
        <v/>
      </c>
      <c r="FD48" s="86" t="str">
        <f>IF('Math Output by domain'!AG52="", "", 'Math Output by domain'!AG52)</f>
        <v/>
      </c>
      <c r="FE48" s="86" t="str">
        <f>IF('Math Output by domain'!AK52="", "", 'Math Output by domain'!AK52)</f>
        <v/>
      </c>
      <c r="FF48" s="86" t="str">
        <f>IF('Math Output by domain'!AL52&lt;&gt;"",  'Math Output by domain'!AL52, 'Math Output by domain'!AQ52)</f>
        <v/>
      </c>
      <c r="FG48" s="86" t="str">
        <f>IF('Math Output by domain'!AM52="", "", 'Math Output by domain'!AM52)</f>
        <v/>
      </c>
      <c r="FH48" s="86" t="str">
        <f>IF('Math Output by domain'!AN52&lt;&gt;"",  'Math Output by domain'!AN52, 'Math Output by domain'!AP52)</f>
        <v/>
      </c>
      <c r="FI48" s="86" t="str">
        <f>IF('Math Output by domain'!AO52="", "", 'Math Output by domain'!AO52)</f>
        <v/>
      </c>
    </row>
    <row r="49" spans="1:165" x14ac:dyDescent="0.2">
      <c r="A49" s="88">
        <f>'Cover Sheet'!A52</f>
        <v>48</v>
      </c>
      <c r="B49" s="88" t="str">
        <f>IF('Cover Sheet'!$AC$13="","",'Cover Sheet'!$AC$13)</f>
        <v>HYDABH02</v>
      </c>
      <c r="C49" s="88" t="str">
        <f>'Cover Sheet'!$AC$1</f>
        <v>Apoorva Namdev</v>
      </c>
      <c r="D49" s="88">
        <f>'Cover Sheet'!$AE$1</f>
        <v>0</v>
      </c>
      <c r="E49" s="88">
        <f>'Cover Sheet'!$AG$1</f>
        <v>0</v>
      </c>
      <c r="F49" s="88">
        <f>'Cover Sheet'!$AI$1</f>
        <v>0</v>
      </c>
      <c r="G49" s="88">
        <f>'Cover Sheet'!$AK$1</f>
        <v>0</v>
      </c>
      <c r="H49" s="88">
        <f>'Cover Sheet'!$AC$3</f>
        <v>115555</v>
      </c>
      <c r="I49" s="88">
        <f>'Cover Sheet'!$AE$3</f>
        <v>0</v>
      </c>
      <c r="J49" s="88">
        <f>'Cover Sheet'!$AG$3</f>
        <v>0</v>
      </c>
      <c r="K49" s="88">
        <f>'Cover Sheet'!$AI$3</f>
        <v>0</v>
      </c>
      <c r="L49" s="88">
        <f>'Cover Sheet'!$AK$3</f>
        <v>0</v>
      </c>
      <c r="M49" s="88">
        <f>'Cover Sheet'!$AC$2</f>
        <v>2014</v>
      </c>
      <c r="N49" s="88">
        <f>'Cover Sheet'!$AE$2</f>
        <v>0</v>
      </c>
      <c r="O49" s="88">
        <f>'Cover Sheet'!$AG$2</f>
        <v>0</v>
      </c>
      <c r="P49" s="88">
        <f>'Cover Sheet'!$AI$2</f>
        <v>0</v>
      </c>
      <c r="Q49" s="88">
        <f>'Cover Sheet'!$AK$2</f>
        <v>0</v>
      </c>
      <c r="R49" s="88" t="str">
        <f>'Cover Sheet'!$AC$5</f>
        <v>Spandana</v>
      </c>
      <c r="S49" s="88" t="str">
        <f>'Cover Sheet'!$AC$6</f>
        <v>4th</v>
      </c>
      <c r="T49" s="88" t="str">
        <f>'Cover Sheet'!$AC$7</f>
        <v>2nd YOI</v>
      </c>
      <c r="U49" s="88" t="str">
        <f>'Cover Sheet'!$AC$8</f>
        <v>Private School 500 - 1000</v>
      </c>
      <c r="V49" s="88">
        <f>'Cover Sheet'!$AC$9</f>
        <v>180</v>
      </c>
      <c r="W49" s="88">
        <f>IF('Cover Sheet'!$AC$10="","",'Cover Sheet'!$AC$10)</f>
        <v>4</v>
      </c>
      <c r="X49" s="219" t="str">
        <f>IF('Cover Sheet'!$Y52="","",'Cover Sheet'!$Y52)</f>
        <v/>
      </c>
      <c r="Y49" s="219" t="str">
        <f>IF('Cover Sheet'!$Z52="","",'Cover Sheet'!$Z52)</f>
        <v/>
      </c>
      <c r="Z49" s="88">
        <f>'Cover Sheet'!$AC$11</f>
        <v>5</v>
      </c>
      <c r="AA49" s="88" t="str">
        <f>IF('Cover Sheet'!$AC$12="", "", 'Cover Sheet'!$AC$12)</f>
        <v>Hyderabad</v>
      </c>
      <c r="AB49" s="88">
        <f>IF('Cover Sheet'!$AC$14="","",'Cover Sheet'!$AC$14)</f>
        <v>115555</v>
      </c>
      <c r="AC49" s="88">
        <f>IF('Cover Sheet'!$AC$15="","",'Cover Sheet'!$AC$15)</f>
        <v>115555</v>
      </c>
      <c r="AD49" s="88">
        <f>IF('Cover Sheet'!$AC$17="","",'Cover Sheet'!$AC$17)</f>
        <v>115555</v>
      </c>
      <c r="AE49" s="88" t="str">
        <f>IF('Cover Sheet'!$AC$4="","",'Cover Sheet'!$AC$4)</f>
        <v>apoorva.namdev2014@teachforindia.org</v>
      </c>
      <c r="AF49" s="88" t="str">
        <f>IF('Cover Sheet'!$AC$20="","",'Cover Sheet'!$AC$20)</f>
        <v>spandana.m@teachforindia.org</v>
      </c>
      <c r="AG49" s="88" t="str">
        <f>IF('Cover Sheet'!$AC$19="","",'Cover Sheet'!$AC$19)</f>
        <v>karthik.rapaka@teachforindia.org</v>
      </c>
      <c r="AH49" s="88" t="str">
        <f>IF('Cover Sheet'!B52="", "", 'English Scores- Leveled papers'!B54)</f>
        <v/>
      </c>
      <c r="AI49" s="88" t="str">
        <f>IF('Cover Sheet'!$B52="","",'Cover Sheet'!C52)</f>
        <v/>
      </c>
      <c r="AJ49" s="88" t="str">
        <f>IF('Cover Sheet'!$D52="","",'Cover Sheet'!D52)</f>
        <v/>
      </c>
      <c r="AK49" s="88" t="str">
        <f>IF('Cover Sheet'!E52="","",'Cover Sheet'!E52)</f>
        <v/>
      </c>
      <c r="AL49" s="88" t="str">
        <f>IF('Cover Sheet'!F52="","",'Cover Sheet'!F52)</f>
        <v/>
      </c>
      <c r="AM49" s="88" t="str">
        <f>IF('Cover Sheet'!G52="","",'Cover Sheet'!G52)</f>
        <v/>
      </c>
      <c r="AN49" s="88" t="str">
        <f>IF('Cover Sheet'!H52="","",'Cover Sheet'!H52)</f>
        <v/>
      </c>
      <c r="AO49" s="88" t="str">
        <f>IF('Cover Sheet'!I52="","",'Cover Sheet'!I52)</f>
        <v/>
      </c>
      <c r="AP49" s="88" t="str">
        <f>IF('Cover Sheet'!J52="","",'Cover Sheet'!J52)</f>
        <v/>
      </c>
      <c r="AQ49" s="88" t="str">
        <f>IF('Cover Sheet'!K52="","",'Cover Sheet'!K52)</f>
        <v/>
      </c>
      <c r="AR49" s="88" t="str">
        <f>IF('Cover Sheet'!L52="","",'Cover Sheet'!L52)</f>
        <v/>
      </c>
      <c r="AS49" s="88" t="str">
        <f>IF('Cover Sheet'!M52="","",'Cover Sheet'!M52)</f>
        <v/>
      </c>
      <c r="AT49" s="88" t="str">
        <f>IF('Cover Sheet'!N52="","",'Cover Sheet'!N52)</f>
        <v/>
      </c>
      <c r="AU49" s="88" t="str">
        <f>IF('Cover Sheet'!O52="","",'Cover Sheet'!O52)</f>
        <v/>
      </c>
      <c r="AV49" s="88" t="str">
        <f>IF('Cover Sheet'!P52="","",'Cover Sheet'!P52)</f>
        <v/>
      </c>
      <c r="AW49" s="88" t="str">
        <f>IF('Cover Sheet'!Q52="","",'Cover Sheet'!Q52)</f>
        <v/>
      </c>
      <c r="AX49" s="88" t="str">
        <f>IF('Cover Sheet'!R52="","",'Cover Sheet'!R52)</f>
        <v/>
      </c>
      <c r="AY49" s="88" t="str">
        <f>IF('Cover Sheet'!S52="","",'Cover Sheet'!S52)</f>
        <v/>
      </c>
      <c r="AZ49" s="535" t="str">
        <f>IF('Cover Sheet'!T52="","",'Cover Sheet'!T52)</f>
        <v/>
      </c>
      <c r="BA49" s="535" t="str">
        <f>IF('Cover Sheet'!U52="","",'Cover Sheet'!U52)</f>
        <v/>
      </c>
      <c r="BB49" s="535" t="str">
        <f>IF('Cover Sheet'!V52="","",'Cover Sheet'!V52)</f>
        <v/>
      </c>
      <c r="BC49" s="535" t="str">
        <f>IF('Cover Sheet'!W52="","",'Cover Sheet'!W52)</f>
        <v/>
      </c>
      <c r="BD49" s="535" t="str">
        <f>IF('Cover Sheet'!X52="","",'Cover Sheet'!X52)</f>
        <v/>
      </c>
      <c r="BE49" s="142" t="str">
        <f>'RC Mastery Check+Question type'!I52</f>
        <v/>
      </c>
      <c r="BF49" s="142" t="str">
        <f>'RC Mastery Check+Question type'!J52</f>
        <v/>
      </c>
      <c r="BG49" s="142" t="str">
        <f>'RC Mastery Check+Question type'!K52</f>
        <v/>
      </c>
      <c r="BH49" s="406" t="str">
        <f>IF('RC Mastery Check+Question type'!DR52="", "", 'RC Mastery Check+Question type'!DR52)</f>
        <v/>
      </c>
      <c r="BI49" s="406" t="str">
        <f>IF('RC Mastery Check+Question type'!EJ52="", "", 'RC Mastery Check+Question type'!EJ52)</f>
        <v/>
      </c>
      <c r="BJ49" s="406" t="str">
        <f>IF('RC Mastery Check+Question type'!EZ52="", "", 'RC Mastery Check+Question type'!EZ52)</f>
        <v/>
      </c>
      <c r="BK49" t="str">
        <f>'RF tracking'!C52</f>
        <v/>
      </c>
      <c r="BL49" t="str">
        <f>'RF tracking'!D52</f>
        <v/>
      </c>
      <c r="BM49" t="str">
        <f>'RF tracking'!X52</f>
        <v/>
      </c>
      <c r="BN49" t="str">
        <f>'RF tracking'!Y52</f>
        <v/>
      </c>
      <c r="BO49" s="53" t="str">
        <f>IF('RF tracking'!AQ52="", "", 'RF tracking'!AQ52)</f>
        <v/>
      </c>
      <c r="BP49" s="53" t="str">
        <f>'RC Mastery Check+Question type'!L52</f>
        <v/>
      </c>
      <c r="BQ49" s="53" t="str">
        <f>'RC Mastery Check+Question type'!M52</f>
        <v/>
      </c>
      <c r="BR49" s="53" t="str">
        <f>'RC Mastery Check+Question type'!N52</f>
        <v/>
      </c>
      <c r="BS49" s="53" t="str">
        <f>'RC Mastery Check+Question type'!O52</f>
        <v/>
      </c>
      <c r="BT49" s="53" t="str">
        <f>'RC Mastery Check+Question type'!P52</f>
        <v/>
      </c>
      <c r="BU49" s="53" t="str">
        <f>'RC Mastery Check+Question type'!Q52</f>
        <v/>
      </c>
      <c r="BV49" s="53" t="str">
        <f>'RC Mastery Check+Question type'!R52</f>
        <v/>
      </c>
      <c r="BW49" s="53" t="str">
        <f>'RC Mastery Check+Question type'!S52</f>
        <v/>
      </c>
      <c r="BX49" s="53" t="str">
        <f>'RC Mastery Check+Question type'!T52</f>
        <v/>
      </c>
      <c r="BY49" s="53" t="str">
        <f>'RC Mastery Check+Question type'!U52</f>
        <v/>
      </c>
      <c r="BZ49" s="53" t="str">
        <f>'RC Mastery Check+Question type'!V52</f>
        <v/>
      </c>
      <c r="CA49" s="53" t="str">
        <f>'RC Mastery Check+Question type'!W52</f>
        <v/>
      </c>
      <c r="CB49" s="53" t="str">
        <f>'RC Mastery Check+Question type'!X52</f>
        <v/>
      </c>
      <c r="CC49" s="438" t="str">
        <f>'RC Output Item+Section Type'!CC55</f>
        <v xml:space="preserve"> </v>
      </c>
      <c r="CD49" s="438" t="str">
        <f>'RC Output Item+Section Type'!CD55</f>
        <v xml:space="preserve"> </v>
      </c>
      <c r="CE49" s="438" t="str">
        <f>'RC Output Item+Section Type'!CE55</f>
        <v xml:space="preserve"> </v>
      </c>
      <c r="CF49" s="438" t="str">
        <f>'RC Output Item+Section Type'!CF55</f>
        <v xml:space="preserve"> </v>
      </c>
      <c r="CG49" s="438" t="str">
        <f>'RC Output Item+Section Type'!CG55</f>
        <v xml:space="preserve"> </v>
      </c>
      <c r="CH49" s="438" t="str">
        <f>'RC Output Item+Section Type'!CH55</f>
        <v xml:space="preserve"> </v>
      </c>
      <c r="CI49" s="438" t="str">
        <f>'RC Output Item+Section Type'!CI55</f>
        <v xml:space="preserve"> </v>
      </c>
      <c r="CJ49" s="438" t="str">
        <f>'RC Output Item+Section Type'!CJ55</f>
        <v xml:space="preserve"> </v>
      </c>
      <c r="CK49" s="438" t="str">
        <f>'RC Output Item+Section Type'!CK55</f>
        <v xml:space="preserve"> </v>
      </c>
      <c r="CL49" s="438" t="str">
        <f>'RC Output Item+Section Type'!CL55</f>
        <v xml:space="preserve"> </v>
      </c>
      <c r="CM49" s="438" t="str">
        <f>'RC Output Item+Section Type'!CM55</f>
        <v xml:space="preserve"> </v>
      </c>
      <c r="CN49" s="438" t="str">
        <f>'RC Output Item+Section Type'!CN55</f>
        <v xml:space="preserve"> </v>
      </c>
      <c r="CO49" t="str">
        <f>IF('S&amp;L'!B53="", "", 'S&amp;L'!B53)</f>
        <v/>
      </c>
      <c r="CP49" t="str">
        <f>IF('S&amp;L'!C53="", "", 'S&amp;L'!C53)</f>
        <v/>
      </c>
      <c r="CQ49" t="str">
        <f>IF('S&amp;L'!D53="", "", 'S&amp;L'!D53)</f>
        <v/>
      </c>
      <c r="CR49" t="str">
        <f>IF('S&amp;L'!E53="", "", 'S&amp;L'!E53)</f>
        <v/>
      </c>
      <c r="CS49" t="str">
        <f>IF('S&amp;L'!F53="", "", 'S&amp;L'!F53)</f>
        <v/>
      </c>
      <c r="CT49" t="str">
        <f>IF('S&amp;L'!H53="", "", 'S&amp;L'!H53)</f>
        <v/>
      </c>
      <c r="CU49" t="str">
        <f>IF('S&amp;L'!I53="", "", 'S&amp;L'!I53)</f>
        <v/>
      </c>
      <c r="CV49" t="str">
        <f>IF('S&amp;L'!J53="", "", 'S&amp;L'!J53)</f>
        <v/>
      </c>
      <c r="CW49" t="str">
        <f>IF('S&amp;L'!K53="", "", 'S&amp;L'!K53)</f>
        <v/>
      </c>
      <c r="CX49" t="str">
        <f>IF('S&amp;L'!L53="", "", 'S&amp;L'!L53)</f>
        <v/>
      </c>
      <c r="CY49" t="str">
        <f>IF('S&amp;L'!N53="", "", 'S&amp;L'!N53)</f>
        <v/>
      </c>
      <c r="CZ49" t="str">
        <f>IF('S&amp;L'!O53="", "", 'S&amp;L'!O53)</f>
        <v/>
      </c>
      <c r="DA49" t="str">
        <f>IF('S&amp;L'!P53="", "", 'S&amp;L'!P53)</f>
        <v/>
      </c>
      <c r="DB49" t="str">
        <f>IF('S&amp;L'!Q53="", "", 'S&amp;L'!Q53)</f>
        <v/>
      </c>
      <c r="DC49" t="str">
        <f>IF('S&amp;L'!R53="", "", 'S&amp;L'!R53)</f>
        <v/>
      </c>
      <c r="DD49" s="53" t="str">
        <f>IF('Math Scores'!E56="","",'Math Scores'!E56)</f>
        <v/>
      </c>
      <c r="DE49" s="86" t="str">
        <f>IF('Cover Sheet'!V52="","",'Cover Sheet'!V52)</f>
        <v/>
      </c>
      <c r="DF49" s="86" t="str">
        <f>IF('Math Scores'!IE56="", "", 'Math Scores'!IE56)</f>
        <v/>
      </c>
      <c r="DG49" t="str">
        <f>IF('Math by question type'!C53="", "", 'Math by question type'!C53)</f>
        <v/>
      </c>
      <c r="DH49" s="86" t="str">
        <f>IF('Math by question type'!D53="", "", 'Math by question type'!D53)</f>
        <v/>
      </c>
      <c r="DI49" s="86" t="str">
        <f>IF('Math by question type'!E53="", "", 'Math by question type'!E53)</f>
        <v/>
      </c>
      <c r="DJ49" s="86" t="str">
        <f>IF('Math by question type'!F53="", "", 'Math by question type'!F53)</f>
        <v/>
      </c>
      <c r="DK49" s="86" t="str">
        <f>IF('Math by question type'!G53="", "", 'Math by question type'!G53)</f>
        <v/>
      </c>
      <c r="DL49" s="86" t="str">
        <f>IF('Math by question type'!H53="", "", 'Math by question type'!H53)</f>
        <v/>
      </c>
      <c r="DM49" s="86" t="str">
        <f>IF('Math by question type'!I53="", "", 'Math by question type'!I53)</f>
        <v/>
      </c>
      <c r="DN49" s="86" t="str">
        <f>IF('Math by question type'!J53="", "", 'Math by question type'!J53)</f>
        <v/>
      </c>
      <c r="DO49" s="86" t="str">
        <f>IF('Math by question type'!K53="", "", 'Math by question type'!K53)</f>
        <v/>
      </c>
      <c r="DP49" s="86" t="str">
        <f>IF('Math by question type'!L53="", "", 'Math by question type'!L53)</f>
        <v/>
      </c>
      <c r="DQ49" s="86" t="str">
        <f>IF('Math by question type'!M53="", "", 'Math by question type'!M53)</f>
        <v/>
      </c>
      <c r="DR49" s="86" t="str">
        <f>IF('Math by question type'!N53="", "", 'Math by question type'!N53)</f>
        <v/>
      </c>
      <c r="DS49" s="86" t="str">
        <f>IF('Math by question type'!O53="", "", 'Math by question type'!O53)</f>
        <v/>
      </c>
      <c r="DT49" s="86" t="str">
        <f>IF('Math by question type'!P53="", "", 'Math by question type'!P53)</f>
        <v/>
      </c>
      <c r="DU49" s="86" t="str">
        <f>IF('Math by question type'!Q53="", "", 'Math by question type'!Q53)</f>
        <v/>
      </c>
      <c r="DV49" s="86" t="str">
        <f>IF('Math by question type'!R53&lt;&gt;"",'Math by question type'!R53,'Math by question type'!U53)</f>
        <v/>
      </c>
      <c r="DW49" s="86" t="str">
        <f>IF('Math by question type'!S53&lt;&gt;"",'Math by question type'!S53,'Math by question type'!V53)</f>
        <v/>
      </c>
      <c r="DX49" s="86" t="str">
        <f>IF('Math by question type'!T53&lt;&gt;"",'Math by question type'!T53,'Math by question type'!W53)</f>
        <v/>
      </c>
      <c r="DY49" s="86" t="str">
        <f>IF('Math by question type'!X53&lt;&gt;"",'Math by question type'!X53,'Math by question type'!AA53)</f>
        <v/>
      </c>
      <c r="DZ49" s="86" t="str">
        <f>IF('Math by question type'!Y53&lt;&gt;"",'Math by question type'!Y53,'Math by question type'!AB53)</f>
        <v/>
      </c>
      <c r="EA49" s="86" t="str">
        <f>IF('Math by question type'!Z53&lt;&gt;"",'Math by question type'!Z53,'Math by question type'!AC53)</f>
        <v/>
      </c>
      <c r="EB49" s="86" t="str">
        <f>IF('Math Output by domain'!E53="", "", 'Math Output by domain'!E53)</f>
        <v/>
      </c>
      <c r="EC49" s="86" t="str">
        <f>IF('Math Output by domain'!F53="", "", 'Math Output by domain'!F53)</f>
        <v/>
      </c>
      <c r="ED49" s="86" t="str">
        <f>IF('Math Output by domain'!G53="", "", 'Math Output by domain'!G53)</f>
        <v/>
      </c>
      <c r="EE49" s="86" t="str">
        <f>IF('Math Output by domain'!H53="", "", 'Math Output by domain'!H53)</f>
        <v/>
      </c>
      <c r="EF49" s="86" t="str">
        <f>IF('Math Output by domain'!I53="", "", 'Math Output by domain'!I53)</f>
        <v/>
      </c>
      <c r="EG49" s="86" t="str">
        <f>IF('Math Output by domain'!J53="", "", 'Math Output by domain'!J53)</f>
        <v/>
      </c>
      <c r="EH49" s="86" t="str">
        <f>IF('Math Output by domain'!K53="", "", 'Math Output by domain'!K53)</f>
        <v/>
      </c>
      <c r="EI49" s="86" t="str">
        <f>IF('Math Output by domain'!L53="", "", 'Math Output by domain'!L53)</f>
        <v/>
      </c>
      <c r="EJ49" s="86" t="str">
        <f>IF('Math Output by domain'!M53="", "", 'Math Output by domain'!M53)</f>
        <v/>
      </c>
      <c r="EK49" s="86" t="str">
        <f>IF('Math Output by domain'!N53="", "", 'Math Output by domain'!N53)</f>
        <v/>
      </c>
      <c r="EL49" s="86" t="str">
        <f>IF('Math Output by domain'!O53="", "", 'Math Output by domain'!O53)</f>
        <v/>
      </c>
      <c r="EM49" s="86" t="str">
        <f>IF('Math Output by domain'!P53="", "", 'Math Output by domain'!P53)</f>
        <v/>
      </c>
      <c r="EN49" s="86" t="str">
        <f>IF('Math Output by domain'!Q53="", "", 'Math Output by domain'!Q53)</f>
        <v/>
      </c>
      <c r="EO49" s="86" t="str">
        <f>IF('Math Output by domain'!R53="", "", 'Math Output by domain'!R53)</f>
        <v/>
      </c>
      <c r="EP49" s="86" t="str">
        <f>IF('Math Output by domain'!S53="", "", 'Math Output by domain'!S53)</f>
        <v/>
      </c>
      <c r="EQ49" s="86" t="str">
        <f>IF('Math Output by domain'!T53="", "", 'Math Output by domain'!T53)</f>
        <v/>
      </c>
      <c r="ER49" s="86" t="str">
        <f>IF('Math Output by domain'!U53="", "", 'Math Output by domain'!U53)</f>
        <v/>
      </c>
      <c r="ES49" s="86" t="str">
        <f>IF('Math Output by domain'!V53="", "", 'Math Output by domain'!V53)</f>
        <v/>
      </c>
      <c r="ET49" s="86" t="str">
        <f>IF('Math Output by domain'!W53="", "", 'Math Output by domain'!W53)</f>
        <v/>
      </c>
      <c r="EU49" s="86" t="str">
        <f>IF('Math Output by domain'!X53="", "", 'Math Output by domain'!X53)</f>
        <v/>
      </c>
      <c r="EV49" s="86" t="str">
        <f>IF('Math Output by domain'!Y53="", "", 'Math Output by domain'!Y53)</f>
        <v/>
      </c>
      <c r="EW49" s="86" t="str">
        <f>IF('Math Output by domain'!Z53="", "", 'Math Output by domain'!Z53)</f>
        <v/>
      </c>
      <c r="EX49" s="86" t="str">
        <f>IF('Math Output by domain'!AA53="", "", 'Math Output by domain'!AA53)</f>
        <v/>
      </c>
      <c r="EY49" s="86" t="str">
        <f>IF('Math Output by domain'!AB53="", "", 'Math Output by domain'!AB53)</f>
        <v/>
      </c>
      <c r="EZ49" s="86" t="str">
        <f>IF('Math Output by domain'!AC53="", "", 'Math Output by domain'!AC53)</f>
        <v/>
      </c>
      <c r="FA49" s="86" t="str">
        <f>IF('Math Output by domain'!AD53&lt;&gt;"", 'Math Output by domain'!AD53, 'Math Output by domain'!AH53)</f>
        <v/>
      </c>
      <c r="FB49" s="86" t="str">
        <f>IF('Math Output by domain'!AE53&lt;&gt;"", 'Math Output by domain'!AE53, 'Math Output by domain'!AI53)</f>
        <v/>
      </c>
      <c r="FC49" s="86" t="str">
        <f>IF('Math Output by domain'!AF53&lt;&gt;"", 'Math Output by domain'!AF53, 'Math Output by domain'!AJ53)</f>
        <v/>
      </c>
      <c r="FD49" s="86" t="str">
        <f>IF('Math Output by domain'!AG53="", "", 'Math Output by domain'!AG53)</f>
        <v/>
      </c>
      <c r="FE49" s="86" t="str">
        <f>IF('Math Output by domain'!AK53="", "", 'Math Output by domain'!AK53)</f>
        <v/>
      </c>
      <c r="FF49" s="86" t="str">
        <f>IF('Math Output by domain'!AL53&lt;&gt;"",  'Math Output by domain'!AL53, 'Math Output by domain'!AQ53)</f>
        <v/>
      </c>
      <c r="FG49" s="86" t="str">
        <f>IF('Math Output by domain'!AM53="", "", 'Math Output by domain'!AM53)</f>
        <v/>
      </c>
      <c r="FH49" s="86" t="str">
        <f>IF('Math Output by domain'!AN53&lt;&gt;"",  'Math Output by domain'!AN53, 'Math Output by domain'!AP53)</f>
        <v/>
      </c>
      <c r="FI49" s="86" t="str">
        <f>IF('Math Output by domain'!AO53="", "", 'Math Output by domain'!AO53)</f>
        <v/>
      </c>
    </row>
    <row r="50" spans="1:165" x14ac:dyDescent="0.2">
      <c r="A50" s="88">
        <f>'Cover Sheet'!A53</f>
        <v>49</v>
      </c>
      <c r="B50" s="88" t="str">
        <f>IF('Cover Sheet'!$AC$13="","",'Cover Sheet'!$AC$13)</f>
        <v>HYDABH02</v>
      </c>
      <c r="C50" s="88" t="str">
        <f>'Cover Sheet'!$AC$1</f>
        <v>Apoorva Namdev</v>
      </c>
      <c r="D50" s="88">
        <f>'Cover Sheet'!$AE$1</f>
        <v>0</v>
      </c>
      <c r="E50" s="88">
        <f>'Cover Sheet'!$AG$1</f>
        <v>0</v>
      </c>
      <c r="F50" s="88">
        <f>'Cover Sheet'!$AI$1</f>
        <v>0</v>
      </c>
      <c r="G50" s="88">
        <f>'Cover Sheet'!$AK$1</f>
        <v>0</v>
      </c>
      <c r="H50" s="88">
        <f>'Cover Sheet'!$AC$3</f>
        <v>115555</v>
      </c>
      <c r="I50" s="88">
        <f>'Cover Sheet'!$AE$3</f>
        <v>0</v>
      </c>
      <c r="J50" s="88">
        <f>'Cover Sheet'!$AG$3</f>
        <v>0</v>
      </c>
      <c r="K50" s="88">
        <f>'Cover Sheet'!$AI$3</f>
        <v>0</v>
      </c>
      <c r="L50" s="88">
        <f>'Cover Sheet'!$AK$3</f>
        <v>0</v>
      </c>
      <c r="M50" s="88">
        <f>'Cover Sheet'!$AC$2</f>
        <v>2014</v>
      </c>
      <c r="N50" s="88">
        <f>'Cover Sheet'!$AE$2</f>
        <v>0</v>
      </c>
      <c r="O50" s="88">
        <f>'Cover Sheet'!$AG$2</f>
        <v>0</v>
      </c>
      <c r="P50" s="88">
        <f>'Cover Sheet'!$AI$2</f>
        <v>0</v>
      </c>
      <c r="Q50" s="88">
        <f>'Cover Sheet'!$AK$2</f>
        <v>0</v>
      </c>
      <c r="R50" s="88" t="str">
        <f>'Cover Sheet'!$AC$5</f>
        <v>Spandana</v>
      </c>
      <c r="S50" s="88" t="str">
        <f>'Cover Sheet'!$AC$6</f>
        <v>4th</v>
      </c>
      <c r="T50" s="88" t="str">
        <f>'Cover Sheet'!$AC$7</f>
        <v>2nd YOI</v>
      </c>
      <c r="U50" s="88" t="str">
        <f>'Cover Sheet'!$AC$8</f>
        <v>Private School 500 - 1000</v>
      </c>
      <c r="V50" s="88">
        <f>'Cover Sheet'!$AC$9</f>
        <v>180</v>
      </c>
      <c r="W50" s="88">
        <f>IF('Cover Sheet'!$AC$10="","",'Cover Sheet'!$AC$10)</f>
        <v>4</v>
      </c>
      <c r="X50" s="219" t="str">
        <f>IF('Cover Sheet'!$Y53="","",'Cover Sheet'!$Y53)</f>
        <v/>
      </c>
      <c r="Y50" s="219" t="str">
        <f>IF('Cover Sheet'!$Z53="","",'Cover Sheet'!$Z53)</f>
        <v/>
      </c>
      <c r="Z50" s="88">
        <f>'Cover Sheet'!$AC$11</f>
        <v>5</v>
      </c>
      <c r="AA50" s="88" t="str">
        <f>IF('Cover Sheet'!$AC$12="", "", 'Cover Sheet'!$AC$12)</f>
        <v>Hyderabad</v>
      </c>
      <c r="AB50" s="88">
        <f>IF('Cover Sheet'!$AC$14="","",'Cover Sheet'!$AC$14)</f>
        <v>115555</v>
      </c>
      <c r="AC50" s="88">
        <f>IF('Cover Sheet'!$AC$15="","",'Cover Sheet'!$AC$15)</f>
        <v>115555</v>
      </c>
      <c r="AD50" s="88">
        <f>IF('Cover Sheet'!$AC$17="","",'Cover Sheet'!$AC$17)</f>
        <v>115555</v>
      </c>
      <c r="AE50" s="88" t="str">
        <f>IF('Cover Sheet'!$AC$4="","",'Cover Sheet'!$AC$4)</f>
        <v>apoorva.namdev2014@teachforindia.org</v>
      </c>
      <c r="AF50" s="88" t="str">
        <f>IF('Cover Sheet'!$AC$20="","",'Cover Sheet'!$AC$20)</f>
        <v>spandana.m@teachforindia.org</v>
      </c>
      <c r="AG50" s="88" t="str">
        <f>IF('Cover Sheet'!$AC$19="","",'Cover Sheet'!$AC$19)</f>
        <v>karthik.rapaka@teachforindia.org</v>
      </c>
      <c r="AH50" s="88" t="str">
        <f>IF('Cover Sheet'!B53="", "", 'English Scores- Leveled papers'!B55)</f>
        <v/>
      </c>
      <c r="AI50" s="88" t="str">
        <f>IF('Cover Sheet'!$B53="","",'Cover Sheet'!C53)</f>
        <v/>
      </c>
      <c r="AJ50" s="88" t="str">
        <f>IF('Cover Sheet'!$D53="","",'Cover Sheet'!D53)</f>
        <v/>
      </c>
      <c r="AK50" s="88" t="str">
        <f>IF('Cover Sheet'!E53="","",'Cover Sheet'!E53)</f>
        <v/>
      </c>
      <c r="AL50" s="88" t="str">
        <f>IF('Cover Sheet'!F53="","",'Cover Sheet'!F53)</f>
        <v/>
      </c>
      <c r="AM50" s="88" t="str">
        <f>IF('Cover Sheet'!G53="","",'Cover Sheet'!G53)</f>
        <v/>
      </c>
      <c r="AN50" s="88" t="str">
        <f>IF('Cover Sheet'!H53="","",'Cover Sheet'!H53)</f>
        <v/>
      </c>
      <c r="AO50" s="88" t="str">
        <f>IF('Cover Sheet'!I53="","",'Cover Sheet'!I53)</f>
        <v/>
      </c>
      <c r="AP50" s="88" t="str">
        <f>IF('Cover Sheet'!J53="","",'Cover Sheet'!J53)</f>
        <v/>
      </c>
      <c r="AQ50" s="88" t="str">
        <f>IF('Cover Sheet'!K53="","",'Cover Sheet'!K53)</f>
        <v/>
      </c>
      <c r="AR50" s="88" t="str">
        <f>IF('Cover Sheet'!L53="","",'Cover Sheet'!L53)</f>
        <v/>
      </c>
      <c r="AS50" s="88" t="str">
        <f>IF('Cover Sheet'!M53="","",'Cover Sheet'!M53)</f>
        <v/>
      </c>
      <c r="AT50" s="88" t="str">
        <f>IF('Cover Sheet'!N53="","",'Cover Sheet'!N53)</f>
        <v/>
      </c>
      <c r="AU50" s="88" t="str">
        <f>IF('Cover Sheet'!O53="","",'Cover Sheet'!O53)</f>
        <v/>
      </c>
      <c r="AV50" s="88" t="str">
        <f>IF('Cover Sheet'!P53="","",'Cover Sheet'!P53)</f>
        <v/>
      </c>
      <c r="AW50" s="88" t="str">
        <f>IF('Cover Sheet'!Q53="","",'Cover Sheet'!Q53)</f>
        <v/>
      </c>
      <c r="AX50" s="88" t="str">
        <f>IF('Cover Sheet'!R53="","",'Cover Sheet'!R53)</f>
        <v/>
      </c>
      <c r="AY50" s="88" t="str">
        <f>IF('Cover Sheet'!S53="","",'Cover Sheet'!S53)</f>
        <v/>
      </c>
      <c r="AZ50" s="535" t="str">
        <f>IF('Cover Sheet'!T53="","",'Cover Sheet'!T53)</f>
        <v/>
      </c>
      <c r="BA50" s="535" t="str">
        <f>IF('Cover Sheet'!U53="","",'Cover Sheet'!U53)</f>
        <v/>
      </c>
      <c r="BB50" s="535" t="str">
        <f>IF('Cover Sheet'!V53="","",'Cover Sheet'!V53)</f>
        <v/>
      </c>
      <c r="BC50" s="535" t="str">
        <f>IF('Cover Sheet'!W53="","",'Cover Sheet'!W53)</f>
        <v/>
      </c>
      <c r="BD50" s="535" t="str">
        <f>IF('Cover Sheet'!X53="","",'Cover Sheet'!X53)</f>
        <v/>
      </c>
      <c r="BE50" s="142" t="str">
        <f>'RC Mastery Check+Question type'!I53</f>
        <v/>
      </c>
      <c r="BF50" s="142" t="str">
        <f>'RC Mastery Check+Question type'!J53</f>
        <v/>
      </c>
      <c r="BG50" s="142" t="str">
        <f>'RC Mastery Check+Question type'!K53</f>
        <v/>
      </c>
      <c r="BH50" s="406" t="str">
        <f>IF('RC Mastery Check+Question type'!DR53="", "", 'RC Mastery Check+Question type'!DR53)</f>
        <v/>
      </c>
      <c r="BI50" s="406" t="str">
        <f>IF('RC Mastery Check+Question type'!EJ53="", "", 'RC Mastery Check+Question type'!EJ53)</f>
        <v/>
      </c>
      <c r="BJ50" s="406" t="str">
        <f>IF('RC Mastery Check+Question type'!EZ53="", "", 'RC Mastery Check+Question type'!EZ53)</f>
        <v/>
      </c>
      <c r="BK50" t="str">
        <f>'RF tracking'!C53</f>
        <v/>
      </c>
      <c r="BL50" t="str">
        <f>'RF tracking'!D53</f>
        <v/>
      </c>
      <c r="BM50" t="str">
        <f>'RF tracking'!X53</f>
        <v/>
      </c>
      <c r="BN50" t="str">
        <f>'RF tracking'!Y53</f>
        <v/>
      </c>
      <c r="BO50" s="53" t="str">
        <f>IF('RF tracking'!AQ53="", "", 'RF tracking'!AQ53)</f>
        <v/>
      </c>
      <c r="BP50" s="53" t="str">
        <f>'RC Mastery Check+Question type'!L53</f>
        <v/>
      </c>
      <c r="BQ50" s="53" t="str">
        <f>'RC Mastery Check+Question type'!M53</f>
        <v/>
      </c>
      <c r="BR50" s="53" t="str">
        <f>'RC Mastery Check+Question type'!N53</f>
        <v/>
      </c>
      <c r="BS50" s="53" t="str">
        <f>'RC Mastery Check+Question type'!O53</f>
        <v/>
      </c>
      <c r="BT50" s="53" t="str">
        <f>'RC Mastery Check+Question type'!P53</f>
        <v/>
      </c>
      <c r="BU50" s="53" t="str">
        <f>'RC Mastery Check+Question type'!Q53</f>
        <v/>
      </c>
      <c r="BV50" s="53" t="str">
        <f>'RC Mastery Check+Question type'!R53</f>
        <v/>
      </c>
      <c r="BW50" s="53" t="str">
        <f>'RC Mastery Check+Question type'!S53</f>
        <v/>
      </c>
      <c r="BX50" s="53" t="str">
        <f>'RC Mastery Check+Question type'!T53</f>
        <v/>
      </c>
      <c r="BY50" s="53" t="str">
        <f>'RC Mastery Check+Question type'!U53</f>
        <v/>
      </c>
      <c r="BZ50" s="53" t="str">
        <f>'RC Mastery Check+Question type'!V53</f>
        <v/>
      </c>
      <c r="CA50" s="53" t="str">
        <f>'RC Mastery Check+Question type'!W53</f>
        <v/>
      </c>
      <c r="CB50" s="53" t="str">
        <f>'RC Mastery Check+Question type'!X53</f>
        <v/>
      </c>
      <c r="CC50" s="438" t="str">
        <f>'RC Output Item+Section Type'!CC56</f>
        <v xml:space="preserve"> </v>
      </c>
      <c r="CD50" s="438" t="str">
        <f>'RC Output Item+Section Type'!CD56</f>
        <v xml:space="preserve"> </v>
      </c>
      <c r="CE50" s="438" t="str">
        <f>'RC Output Item+Section Type'!CE56</f>
        <v xml:space="preserve"> </v>
      </c>
      <c r="CF50" s="438" t="str">
        <f>'RC Output Item+Section Type'!CF56</f>
        <v xml:space="preserve"> </v>
      </c>
      <c r="CG50" s="438" t="str">
        <f>'RC Output Item+Section Type'!CG56</f>
        <v xml:space="preserve"> </v>
      </c>
      <c r="CH50" s="438" t="str">
        <f>'RC Output Item+Section Type'!CH56</f>
        <v xml:space="preserve"> </v>
      </c>
      <c r="CI50" s="438" t="str">
        <f>'RC Output Item+Section Type'!CI56</f>
        <v xml:space="preserve"> </v>
      </c>
      <c r="CJ50" s="438" t="str">
        <f>'RC Output Item+Section Type'!CJ56</f>
        <v xml:space="preserve"> </v>
      </c>
      <c r="CK50" s="438" t="str">
        <f>'RC Output Item+Section Type'!CK56</f>
        <v xml:space="preserve"> </v>
      </c>
      <c r="CL50" s="438" t="str">
        <f>'RC Output Item+Section Type'!CL56</f>
        <v xml:space="preserve"> </v>
      </c>
      <c r="CM50" s="438" t="str">
        <f>'RC Output Item+Section Type'!CM56</f>
        <v xml:space="preserve"> </v>
      </c>
      <c r="CN50" s="438" t="str">
        <f>'RC Output Item+Section Type'!CN56</f>
        <v xml:space="preserve"> </v>
      </c>
      <c r="CO50" t="str">
        <f>IF('S&amp;L'!B54="", "", 'S&amp;L'!B54)</f>
        <v/>
      </c>
      <c r="CP50" t="str">
        <f>IF('S&amp;L'!C54="", "", 'S&amp;L'!C54)</f>
        <v/>
      </c>
      <c r="CQ50" t="str">
        <f>IF('S&amp;L'!D54="", "", 'S&amp;L'!D54)</f>
        <v/>
      </c>
      <c r="CR50" t="str">
        <f>IF('S&amp;L'!E54="", "", 'S&amp;L'!E54)</f>
        <v/>
      </c>
      <c r="CS50" t="str">
        <f>IF('S&amp;L'!F54="", "", 'S&amp;L'!F54)</f>
        <v/>
      </c>
      <c r="CT50" t="str">
        <f>IF('S&amp;L'!H54="", "", 'S&amp;L'!H54)</f>
        <v/>
      </c>
      <c r="CU50" t="str">
        <f>IF('S&amp;L'!I54="", "", 'S&amp;L'!I54)</f>
        <v/>
      </c>
      <c r="CV50" t="str">
        <f>IF('S&amp;L'!J54="", "", 'S&amp;L'!J54)</f>
        <v/>
      </c>
      <c r="CW50" t="str">
        <f>IF('S&amp;L'!K54="", "", 'S&amp;L'!K54)</f>
        <v/>
      </c>
      <c r="CX50" t="str">
        <f>IF('S&amp;L'!L54="", "", 'S&amp;L'!L54)</f>
        <v/>
      </c>
      <c r="CY50" t="str">
        <f>IF('S&amp;L'!N54="", "", 'S&amp;L'!N54)</f>
        <v/>
      </c>
      <c r="CZ50" t="str">
        <f>IF('S&amp;L'!O54="", "", 'S&amp;L'!O54)</f>
        <v/>
      </c>
      <c r="DA50" t="str">
        <f>IF('S&amp;L'!P54="", "", 'S&amp;L'!P54)</f>
        <v/>
      </c>
      <c r="DB50" t="str">
        <f>IF('S&amp;L'!Q54="", "", 'S&amp;L'!Q54)</f>
        <v/>
      </c>
      <c r="DC50" t="str">
        <f>IF('S&amp;L'!R54="", "", 'S&amp;L'!R54)</f>
        <v/>
      </c>
      <c r="DD50" s="53" t="str">
        <f>IF('Math Scores'!E57="","",'Math Scores'!E57)</f>
        <v/>
      </c>
      <c r="DE50" s="86" t="str">
        <f>IF('Cover Sheet'!V53="","",'Cover Sheet'!V53)</f>
        <v/>
      </c>
      <c r="DF50" s="86" t="str">
        <f>IF('Math Scores'!IE57="", "", 'Math Scores'!IE57)</f>
        <v/>
      </c>
      <c r="DG50" t="str">
        <f>IF('Math by question type'!C54="", "", 'Math by question type'!C54)</f>
        <v/>
      </c>
      <c r="DH50" s="86" t="str">
        <f>IF('Math by question type'!D54="", "", 'Math by question type'!D54)</f>
        <v/>
      </c>
      <c r="DI50" s="86" t="str">
        <f>IF('Math by question type'!E54="", "", 'Math by question type'!E54)</f>
        <v/>
      </c>
      <c r="DJ50" s="86" t="str">
        <f>IF('Math by question type'!F54="", "", 'Math by question type'!F54)</f>
        <v/>
      </c>
      <c r="DK50" s="86" t="str">
        <f>IF('Math by question type'!G54="", "", 'Math by question type'!G54)</f>
        <v/>
      </c>
      <c r="DL50" s="86" t="str">
        <f>IF('Math by question type'!H54="", "", 'Math by question type'!H54)</f>
        <v/>
      </c>
      <c r="DM50" s="86" t="str">
        <f>IF('Math by question type'!I54="", "", 'Math by question type'!I54)</f>
        <v/>
      </c>
      <c r="DN50" s="86" t="str">
        <f>IF('Math by question type'!J54="", "", 'Math by question type'!J54)</f>
        <v/>
      </c>
      <c r="DO50" s="86" t="str">
        <f>IF('Math by question type'!K54="", "", 'Math by question type'!K54)</f>
        <v/>
      </c>
      <c r="DP50" s="86" t="str">
        <f>IF('Math by question type'!L54="", "", 'Math by question type'!L54)</f>
        <v/>
      </c>
      <c r="DQ50" s="86" t="str">
        <f>IF('Math by question type'!M54="", "", 'Math by question type'!M54)</f>
        <v/>
      </c>
      <c r="DR50" s="86" t="str">
        <f>IF('Math by question type'!N54="", "", 'Math by question type'!N54)</f>
        <v/>
      </c>
      <c r="DS50" s="86" t="str">
        <f>IF('Math by question type'!O54="", "", 'Math by question type'!O54)</f>
        <v/>
      </c>
      <c r="DT50" s="86" t="str">
        <f>IF('Math by question type'!P54="", "", 'Math by question type'!P54)</f>
        <v/>
      </c>
      <c r="DU50" s="86" t="str">
        <f>IF('Math by question type'!Q54="", "", 'Math by question type'!Q54)</f>
        <v/>
      </c>
      <c r="DV50" s="86" t="str">
        <f>IF('Math by question type'!R54&lt;&gt;"",'Math by question type'!R54,'Math by question type'!U54)</f>
        <v/>
      </c>
      <c r="DW50" s="86" t="str">
        <f>IF('Math by question type'!S54&lt;&gt;"",'Math by question type'!S54,'Math by question type'!V54)</f>
        <v/>
      </c>
      <c r="DX50" s="86" t="str">
        <f>IF('Math by question type'!T54&lt;&gt;"",'Math by question type'!T54,'Math by question type'!W54)</f>
        <v/>
      </c>
      <c r="DY50" s="86" t="str">
        <f>IF('Math by question type'!X54&lt;&gt;"",'Math by question type'!X54,'Math by question type'!AA54)</f>
        <v/>
      </c>
      <c r="DZ50" s="86" t="str">
        <f>IF('Math by question type'!Y54&lt;&gt;"",'Math by question type'!Y54,'Math by question type'!AB54)</f>
        <v/>
      </c>
      <c r="EA50" s="86" t="str">
        <f>IF('Math by question type'!Z54&lt;&gt;"",'Math by question type'!Z54,'Math by question type'!AC54)</f>
        <v/>
      </c>
      <c r="EB50" s="86" t="str">
        <f>IF('Math Output by domain'!E54="", "", 'Math Output by domain'!E54)</f>
        <v/>
      </c>
      <c r="EC50" s="86" t="str">
        <f>IF('Math Output by domain'!F54="", "", 'Math Output by domain'!F54)</f>
        <v/>
      </c>
      <c r="ED50" s="86" t="str">
        <f>IF('Math Output by domain'!G54="", "", 'Math Output by domain'!G54)</f>
        <v/>
      </c>
      <c r="EE50" s="86" t="str">
        <f>IF('Math Output by domain'!H54="", "", 'Math Output by domain'!H54)</f>
        <v/>
      </c>
      <c r="EF50" s="86" t="str">
        <f>IF('Math Output by domain'!I54="", "", 'Math Output by domain'!I54)</f>
        <v/>
      </c>
      <c r="EG50" s="86" t="str">
        <f>IF('Math Output by domain'!J54="", "", 'Math Output by domain'!J54)</f>
        <v/>
      </c>
      <c r="EH50" s="86" t="str">
        <f>IF('Math Output by domain'!K54="", "", 'Math Output by domain'!K54)</f>
        <v/>
      </c>
      <c r="EI50" s="86" t="str">
        <f>IF('Math Output by domain'!L54="", "", 'Math Output by domain'!L54)</f>
        <v/>
      </c>
      <c r="EJ50" s="86" t="str">
        <f>IF('Math Output by domain'!M54="", "", 'Math Output by domain'!M54)</f>
        <v/>
      </c>
      <c r="EK50" s="86" t="str">
        <f>IF('Math Output by domain'!N54="", "", 'Math Output by domain'!N54)</f>
        <v/>
      </c>
      <c r="EL50" s="86" t="str">
        <f>IF('Math Output by domain'!O54="", "", 'Math Output by domain'!O54)</f>
        <v/>
      </c>
      <c r="EM50" s="86" t="str">
        <f>IF('Math Output by domain'!P54="", "", 'Math Output by domain'!P54)</f>
        <v/>
      </c>
      <c r="EN50" s="86" t="str">
        <f>IF('Math Output by domain'!Q54="", "", 'Math Output by domain'!Q54)</f>
        <v/>
      </c>
      <c r="EO50" s="86" t="str">
        <f>IF('Math Output by domain'!R54="", "", 'Math Output by domain'!R54)</f>
        <v/>
      </c>
      <c r="EP50" s="86" t="str">
        <f>IF('Math Output by domain'!S54="", "", 'Math Output by domain'!S54)</f>
        <v/>
      </c>
      <c r="EQ50" s="86" t="str">
        <f>IF('Math Output by domain'!T54="", "", 'Math Output by domain'!T54)</f>
        <v/>
      </c>
      <c r="ER50" s="86" t="str">
        <f>IF('Math Output by domain'!U54="", "", 'Math Output by domain'!U54)</f>
        <v/>
      </c>
      <c r="ES50" s="86" t="str">
        <f>IF('Math Output by domain'!V54="", "", 'Math Output by domain'!V54)</f>
        <v/>
      </c>
      <c r="ET50" s="86" t="str">
        <f>IF('Math Output by domain'!W54="", "", 'Math Output by domain'!W54)</f>
        <v/>
      </c>
      <c r="EU50" s="86" t="str">
        <f>IF('Math Output by domain'!X54="", "", 'Math Output by domain'!X54)</f>
        <v/>
      </c>
      <c r="EV50" s="86" t="str">
        <f>IF('Math Output by domain'!Y54="", "", 'Math Output by domain'!Y54)</f>
        <v/>
      </c>
      <c r="EW50" s="86" t="str">
        <f>IF('Math Output by domain'!Z54="", "", 'Math Output by domain'!Z54)</f>
        <v/>
      </c>
      <c r="EX50" s="86" t="str">
        <f>IF('Math Output by domain'!AA54="", "", 'Math Output by domain'!AA54)</f>
        <v/>
      </c>
      <c r="EY50" s="86" t="str">
        <f>IF('Math Output by domain'!AB54="", "", 'Math Output by domain'!AB54)</f>
        <v/>
      </c>
      <c r="EZ50" s="86" t="str">
        <f>IF('Math Output by domain'!AC54="", "", 'Math Output by domain'!AC54)</f>
        <v/>
      </c>
      <c r="FA50" s="86" t="str">
        <f>IF('Math Output by domain'!AD54&lt;&gt;"", 'Math Output by domain'!AD54, 'Math Output by domain'!AH54)</f>
        <v/>
      </c>
      <c r="FB50" s="86" t="str">
        <f>IF('Math Output by domain'!AE54&lt;&gt;"", 'Math Output by domain'!AE54, 'Math Output by domain'!AI54)</f>
        <v/>
      </c>
      <c r="FC50" s="86" t="str">
        <f>IF('Math Output by domain'!AF54&lt;&gt;"", 'Math Output by domain'!AF54, 'Math Output by domain'!AJ54)</f>
        <v/>
      </c>
      <c r="FD50" s="86" t="str">
        <f>IF('Math Output by domain'!AG54="", "", 'Math Output by domain'!AG54)</f>
        <v/>
      </c>
      <c r="FE50" s="86" t="str">
        <f>IF('Math Output by domain'!AK54="", "", 'Math Output by domain'!AK54)</f>
        <v/>
      </c>
      <c r="FF50" s="86" t="str">
        <f>IF('Math Output by domain'!AL54&lt;&gt;"",  'Math Output by domain'!AL54, 'Math Output by domain'!AQ54)</f>
        <v/>
      </c>
      <c r="FG50" s="86" t="str">
        <f>IF('Math Output by domain'!AM54="", "", 'Math Output by domain'!AM54)</f>
        <v/>
      </c>
      <c r="FH50" s="86" t="str">
        <f>IF('Math Output by domain'!AN54&lt;&gt;"",  'Math Output by domain'!AN54, 'Math Output by domain'!AP54)</f>
        <v/>
      </c>
      <c r="FI50" s="86" t="str">
        <f>IF('Math Output by domain'!AO54="", "", 'Math Output by domain'!AO54)</f>
        <v/>
      </c>
    </row>
    <row r="51" spans="1:165" x14ac:dyDescent="0.2">
      <c r="A51" s="88">
        <f>'Cover Sheet'!A54</f>
        <v>50</v>
      </c>
      <c r="B51" s="88" t="str">
        <f>IF('Cover Sheet'!$AC$13="","",'Cover Sheet'!$AC$13)</f>
        <v>HYDABH02</v>
      </c>
      <c r="C51" s="88" t="str">
        <f>'Cover Sheet'!$AC$1</f>
        <v>Apoorva Namdev</v>
      </c>
      <c r="D51" s="88">
        <f>'Cover Sheet'!$AE$1</f>
        <v>0</v>
      </c>
      <c r="E51" s="88">
        <f>'Cover Sheet'!$AG$1</f>
        <v>0</v>
      </c>
      <c r="F51" s="88">
        <f>'Cover Sheet'!$AI$1</f>
        <v>0</v>
      </c>
      <c r="G51" s="88">
        <f>'Cover Sheet'!$AK$1</f>
        <v>0</v>
      </c>
      <c r="H51" s="88">
        <f>'Cover Sheet'!$AC$3</f>
        <v>115555</v>
      </c>
      <c r="I51" s="88">
        <f>'Cover Sheet'!$AE$3</f>
        <v>0</v>
      </c>
      <c r="J51" s="88">
        <f>'Cover Sheet'!$AG$3</f>
        <v>0</v>
      </c>
      <c r="K51" s="88">
        <f>'Cover Sheet'!$AI$3</f>
        <v>0</v>
      </c>
      <c r="L51" s="88">
        <f>'Cover Sheet'!$AK$3</f>
        <v>0</v>
      </c>
      <c r="M51" s="88">
        <f>'Cover Sheet'!$AC$2</f>
        <v>2014</v>
      </c>
      <c r="N51" s="88">
        <f>'Cover Sheet'!$AE$2</f>
        <v>0</v>
      </c>
      <c r="O51" s="88">
        <f>'Cover Sheet'!$AG$2</f>
        <v>0</v>
      </c>
      <c r="P51" s="88">
        <f>'Cover Sheet'!$AI$2</f>
        <v>0</v>
      </c>
      <c r="Q51" s="88">
        <f>'Cover Sheet'!$AK$2</f>
        <v>0</v>
      </c>
      <c r="R51" s="88" t="str">
        <f>'Cover Sheet'!$AC$5</f>
        <v>Spandana</v>
      </c>
      <c r="S51" s="88" t="str">
        <f>'Cover Sheet'!$AC$6</f>
        <v>4th</v>
      </c>
      <c r="T51" s="88" t="str">
        <f>'Cover Sheet'!$AC$7</f>
        <v>2nd YOI</v>
      </c>
      <c r="U51" s="88" t="str">
        <f>'Cover Sheet'!$AC$8</f>
        <v>Private School 500 - 1000</v>
      </c>
      <c r="V51" s="88">
        <f>'Cover Sheet'!$AC$9</f>
        <v>180</v>
      </c>
      <c r="W51" s="88">
        <f>IF('Cover Sheet'!$AC$10="","",'Cover Sheet'!$AC$10)</f>
        <v>4</v>
      </c>
      <c r="X51" s="219" t="str">
        <f>IF('Cover Sheet'!$Y54="","",'Cover Sheet'!$Y54)</f>
        <v/>
      </c>
      <c r="Y51" s="219" t="str">
        <f>IF('Cover Sheet'!$Z54="","",'Cover Sheet'!$Z54)</f>
        <v/>
      </c>
      <c r="Z51" s="88">
        <f>'Cover Sheet'!$AC$11</f>
        <v>5</v>
      </c>
      <c r="AA51" s="88" t="str">
        <f>IF('Cover Sheet'!$AC$12="", "", 'Cover Sheet'!$AC$12)</f>
        <v>Hyderabad</v>
      </c>
      <c r="AB51" s="88">
        <f>IF('Cover Sheet'!$AC$14="","",'Cover Sheet'!$AC$14)</f>
        <v>115555</v>
      </c>
      <c r="AC51" s="88">
        <f>IF('Cover Sheet'!$AC$15="","",'Cover Sheet'!$AC$15)</f>
        <v>115555</v>
      </c>
      <c r="AD51" s="88">
        <f>IF('Cover Sheet'!$AC$17="","",'Cover Sheet'!$AC$17)</f>
        <v>115555</v>
      </c>
      <c r="AE51" s="88" t="str">
        <f>IF('Cover Sheet'!$AC$4="","",'Cover Sheet'!$AC$4)</f>
        <v>apoorva.namdev2014@teachforindia.org</v>
      </c>
      <c r="AF51" s="88" t="str">
        <f>IF('Cover Sheet'!$AC$20="","",'Cover Sheet'!$AC$20)</f>
        <v>spandana.m@teachforindia.org</v>
      </c>
      <c r="AG51" s="88" t="str">
        <f>IF('Cover Sheet'!$AC$19="","",'Cover Sheet'!$AC$19)</f>
        <v>karthik.rapaka@teachforindia.org</v>
      </c>
      <c r="AH51" s="88" t="str">
        <f>IF('Cover Sheet'!B54="", "", 'English Scores- Leveled papers'!B56)</f>
        <v/>
      </c>
      <c r="AI51" s="88" t="str">
        <f>IF('Cover Sheet'!$B54="","",'Cover Sheet'!C54)</f>
        <v/>
      </c>
      <c r="AJ51" s="88" t="str">
        <f>IF('Cover Sheet'!$D54="","",'Cover Sheet'!D54)</f>
        <v/>
      </c>
      <c r="AK51" s="88" t="str">
        <f>IF('Cover Sheet'!E54="","",'Cover Sheet'!E54)</f>
        <v/>
      </c>
      <c r="AL51" s="88" t="str">
        <f>IF('Cover Sheet'!F54="","",'Cover Sheet'!F54)</f>
        <v/>
      </c>
      <c r="AM51" s="88" t="str">
        <f>IF('Cover Sheet'!G54="","",'Cover Sheet'!G54)</f>
        <v/>
      </c>
      <c r="AN51" s="88" t="str">
        <f>IF('Cover Sheet'!H54="","",'Cover Sheet'!H54)</f>
        <v/>
      </c>
      <c r="AO51" s="88" t="str">
        <f>IF('Cover Sheet'!I54="","",'Cover Sheet'!I54)</f>
        <v/>
      </c>
      <c r="AP51" s="88" t="str">
        <f>IF('Cover Sheet'!J54="","",'Cover Sheet'!J54)</f>
        <v/>
      </c>
      <c r="AQ51" s="88" t="str">
        <f>IF('Cover Sheet'!K54="","",'Cover Sheet'!K54)</f>
        <v/>
      </c>
      <c r="AR51" s="88" t="str">
        <f>IF('Cover Sheet'!L54="","",'Cover Sheet'!L54)</f>
        <v/>
      </c>
      <c r="AS51" s="88" t="str">
        <f>IF('Cover Sheet'!M54="","",'Cover Sheet'!M54)</f>
        <v/>
      </c>
      <c r="AT51" s="88" t="str">
        <f>IF('Cover Sheet'!N54="","",'Cover Sheet'!N54)</f>
        <v/>
      </c>
      <c r="AU51" s="88" t="str">
        <f>IF('Cover Sheet'!O54="","",'Cover Sheet'!O54)</f>
        <v/>
      </c>
      <c r="AV51" s="88" t="str">
        <f>IF('Cover Sheet'!P54="","",'Cover Sheet'!P54)</f>
        <v/>
      </c>
      <c r="AW51" s="88" t="str">
        <f>IF('Cover Sheet'!Q54="","",'Cover Sheet'!Q54)</f>
        <v/>
      </c>
      <c r="AX51" s="88" t="str">
        <f>IF('Cover Sheet'!R54="","",'Cover Sheet'!R54)</f>
        <v/>
      </c>
      <c r="AY51" s="88" t="str">
        <f>IF('Cover Sheet'!S54="","",'Cover Sheet'!S54)</f>
        <v/>
      </c>
      <c r="AZ51" s="535" t="str">
        <f>IF('Cover Sheet'!T54="","",'Cover Sheet'!T54)</f>
        <v/>
      </c>
      <c r="BA51" s="535" t="str">
        <f>IF('Cover Sheet'!U54="","",'Cover Sheet'!U54)</f>
        <v/>
      </c>
      <c r="BB51" s="535" t="str">
        <f>IF('Cover Sheet'!V54="","",'Cover Sheet'!V54)</f>
        <v/>
      </c>
      <c r="BC51" s="535" t="str">
        <f>IF('Cover Sheet'!W54="","",'Cover Sheet'!W54)</f>
        <v/>
      </c>
      <c r="BD51" s="535" t="str">
        <f>IF('Cover Sheet'!X54="","",'Cover Sheet'!X54)</f>
        <v/>
      </c>
      <c r="BE51" s="142" t="str">
        <f>'RC Mastery Check+Question type'!I54</f>
        <v/>
      </c>
      <c r="BF51" s="142" t="str">
        <f>'RC Mastery Check+Question type'!J54</f>
        <v/>
      </c>
      <c r="BG51" s="142" t="str">
        <f>'RC Mastery Check+Question type'!K54</f>
        <v/>
      </c>
      <c r="BH51" s="406" t="str">
        <f>IF('RC Mastery Check+Question type'!DR54="", "", 'RC Mastery Check+Question type'!DR54)</f>
        <v/>
      </c>
      <c r="BI51" s="406" t="str">
        <f>IF('RC Mastery Check+Question type'!EJ54="", "", 'RC Mastery Check+Question type'!EJ54)</f>
        <v/>
      </c>
      <c r="BJ51" s="406" t="str">
        <f>IF('RC Mastery Check+Question type'!EZ54="", "", 'RC Mastery Check+Question type'!EZ54)</f>
        <v/>
      </c>
      <c r="BK51" t="str">
        <f>'RF tracking'!C54</f>
        <v/>
      </c>
      <c r="BL51" t="str">
        <f>'RF tracking'!D54</f>
        <v/>
      </c>
      <c r="BM51" t="str">
        <f>'RF tracking'!X54</f>
        <v/>
      </c>
      <c r="BN51" t="str">
        <f>'RF tracking'!Y54</f>
        <v/>
      </c>
      <c r="BO51" s="53" t="str">
        <f>IF('RF tracking'!AQ54="", "", 'RF tracking'!AQ54)</f>
        <v/>
      </c>
      <c r="BP51" s="53" t="str">
        <f>'RC Mastery Check+Question type'!L54</f>
        <v/>
      </c>
      <c r="BQ51" s="53" t="str">
        <f>'RC Mastery Check+Question type'!M54</f>
        <v/>
      </c>
      <c r="BR51" s="53" t="str">
        <f>'RC Mastery Check+Question type'!N54</f>
        <v/>
      </c>
      <c r="BS51" s="53" t="str">
        <f>'RC Mastery Check+Question type'!O54</f>
        <v/>
      </c>
      <c r="BT51" s="53" t="str">
        <f>'RC Mastery Check+Question type'!P54</f>
        <v/>
      </c>
      <c r="BU51" s="53" t="str">
        <f>'RC Mastery Check+Question type'!Q54</f>
        <v/>
      </c>
      <c r="BV51" s="53" t="str">
        <f>'RC Mastery Check+Question type'!R54</f>
        <v/>
      </c>
      <c r="BW51" s="53" t="str">
        <f>'RC Mastery Check+Question type'!S54</f>
        <v/>
      </c>
      <c r="BX51" s="53" t="str">
        <f>'RC Mastery Check+Question type'!T54</f>
        <v/>
      </c>
      <c r="BY51" s="53" t="str">
        <f>'RC Mastery Check+Question type'!U54</f>
        <v/>
      </c>
      <c r="BZ51" s="53" t="str">
        <f>'RC Mastery Check+Question type'!V54</f>
        <v/>
      </c>
      <c r="CA51" s="53" t="str">
        <f>'RC Mastery Check+Question type'!W54</f>
        <v/>
      </c>
      <c r="CB51" s="53" t="str">
        <f>'RC Mastery Check+Question type'!X54</f>
        <v/>
      </c>
      <c r="CC51" s="438" t="str">
        <f>'RC Output Item+Section Type'!CC57</f>
        <v xml:space="preserve"> </v>
      </c>
      <c r="CD51" s="438" t="str">
        <f>'RC Output Item+Section Type'!CD57</f>
        <v xml:space="preserve"> </v>
      </c>
      <c r="CE51" s="438" t="str">
        <f>'RC Output Item+Section Type'!CE57</f>
        <v xml:space="preserve"> </v>
      </c>
      <c r="CF51" s="438" t="str">
        <f>'RC Output Item+Section Type'!CF57</f>
        <v xml:space="preserve"> </v>
      </c>
      <c r="CG51" s="438" t="str">
        <f>'RC Output Item+Section Type'!CG57</f>
        <v xml:space="preserve"> </v>
      </c>
      <c r="CH51" s="438" t="str">
        <f>'RC Output Item+Section Type'!CH57</f>
        <v xml:space="preserve"> </v>
      </c>
      <c r="CI51" s="438" t="str">
        <f>'RC Output Item+Section Type'!CI57</f>
        <v xml:space="preserve"> </v>
      </c>
      <c r="CJ51" s="438" t="str">
        <f>'RC Output Item+Section Type'!CJ57</f>
        <v xml:space="preserve"> </v>
      </c>
      <c r="CK51" s="438" t="str">
        <f>'RC Output Item+Section Type'!CK57</f>
        <v xml:space="preserve"> </v>
      </c>
      <c r="CL51" s="438" t="str">
        <f>'RC Output Item+Section Type'!CL57</f>
        <v xml:space="preserve"> </v>
      </c>
      <c r="CM51" s="438" t="str">
        <f>'RC Output Item+Section Type'!CM57</f>
        <v xml:space="preserve"> </v>
      </c>
      <c r="CN51" s="438" t="str">
        <f>'RC Output Item+Section Type'!CN57</f>
        <v xml:space="preserve"> </v>
      </c>
      <c r="CO51" t="str">
        <f>IF('S&amp;L'!B55="", "", 'S&amp;L'!B55)</f>
        <v/>
      </c>
      <c r="CP51" t="str">
        <f>IF('S&amp;L'!C55="", "", 'S&amp;L'!C55)</f>
        <v/>
      </c>
      <c r="CQ51" t="str">
        <f>IF('S&amp;L'!D55="", "", 'S&amp;L'!D55)</f>
        <v/>
      </c>
      <c r="CR51" t="str">
        <f>IF('S&amp;L'!E55="", "", 'S&amp;L'!E55)</f>
        <v/>
      </c>
      <c r="CS51" t="str">
        <f>IF('S&amp;L'!F55="", "", 'S&amp;L'!F55)</f>
        <v/>
      </c>
      <c r="CT51" t="str">
        <f>IF('S&amp;L'!H55="", "", 'S&amp;L'!H55)</f>
        <v/>
      </c>
      <c r="CU51" t="str">
        <f>IF('S&amp;L'!I55="", "", 'S&amp;L'!I55)</f>
        <v/>
      </c>
      <c r="CV51" t="str">
        <f>IF('S&amp;L'!J55="", "", 'S&amp;L'!J55)</f>
        <v/>
      </c>
      <c r="CW51" t="str">
        <f>IF('S&amp;L'!K55="", "", 'S&amp;L'!K55)</f>
        <v/>
      </c>
      <c r="CX51" t="str">
        <f>IF('S&amp;L'!L55="", "", 'S&amp;L'!L55)</f>
        <v/>
      </c>
      <c r="CY51" t="str">
        <f>IF('S&amp;L'!N55="", "", 'S&amp;L'!N55)</f>
        <v/>
      </c>
      <c r="CZ51" t="str">
        <f>IF('S&amp;L'!O55="", "", 'S&amp;L'!O55)</f>
        <v/>
      </c>
      <c r="DA51" t="str">
        <f>IF('S&amp;L'!P55="", "", 'S&amp;L'!P55)</f>
        <v/>
      </c>
      <c r="DB51" t="str">
        <f>IF('S&amp;L'!Q55="", "", 'S&amp;L'!Q55)</f>
        <v/>
      </c>
      <c r="DC51" t="str">
        <f>IF('S&amp;L'!R55="", "", 'S&amp;L'!R55)</f>
        <v/>
      </c>
      <c r="DD51" s="53" t="str">
        <f>IF('Math Scores'!E58="","",'Math Scores'!E58)</f>
        <v/>
      </c>
      <c r="DE51" s="86" t="str">
        <f>IF('Cover Sheet'!V54="","",'Cover Sheet'!V54)</f>
        <v/>
      </c>
      <c r="DF51" s="86" t="str">
        <f>IF('Math Scores'!IE58="", "", 'Math Scores'!IE58)</f>
        <v/>
      </c>
      <c r="DG51" t="str">
        <f>IF('Math by question type'!C55="", "", 'Math by question type'!C55)</f>
        <v/>
      </c>
      <c r="DH51" s="86" t="str">
        <f>IF('Math by question type'!D55="", "", 'Math by question type'!D55)</f>
        <v/>
      </c>
      <c r="DI51" s="86" t="str">
        <f>IF('Math by question type'!E55="", "", 'Math by question type'!E55)</f>
        <v/>
      </c>
      <c r="DJ51" s="86" t="str">
        <f>IF('Math by question type'!F55="", "", 'Math by question type'!F55)</f>
        <v/>
      </c>
      <c r="DK51" s="86" t="str">
        <f>IF('Math by question type'!G55="", "", 'Math by question type'!G55)</f>
        <v/>
      </c>
      <c r="DL51" s="86" t="str">
        <f>IF('Math by question type'!H55="", "", 'Math by question type'!H55)</f>
        <v/>
      </c>
      <c r="DM51" s="86" t="str">
        <f>IF('Math by question type'!I55="", "", 'Math by question type'!I55)</f>
        <v/>
      </c>
      <c r="DN51" s="86" t="str">
        <f>IF('Math by question type'!J55="", "", 'Math by question type'!J55)</f>
        <v/>
      </c>
      <c r="DO51" s="86" t="str">
        <f>IF('Math by question type'!K55="", "", 'Math by question type'!K55)</f>
        <v/>
      </c>
      <c r="DP51" s="86" t="str">
        <f>IF('Math by question type'!L55="", "", 'Math by question type'!L55)</f>
        <v/>
      </c>
      <c r="DQ51" s="86" t="str">
        <f>IF('Math by question type'!M55="", "", 'Math by question type'!M55)</f>
        <v/>
      </c>
      <c r="DR51" s="86" t="str">
        <f>IF('Math by question type'!N55="", "", 'Math by question type'!N55)</f>
        <v/>
      </c>
      <c r="DS51" s="86" t="str">
        <f>IF('Math by question type'!O55="", "", 'Math by question type'!O55)</f>
        <v/>
      </c>
      <c r="DT51" s="86" t="str">
        <f>IF('Math by question type'!P55="", "", 'Math by question type'!P55)</f>
        <v/>
      </c>
      <c r="DU51" s="86" t="str">
        <f>IF('Math by question type'!Q55="", "", 'Math by question type'!Q55)</f>
        <v/>
      </c>
      <c r="DV51" s="86" t="str">
        <f>IF('Math by question type'!R55&lt;&gt;"",'Math by question type'!R55,'Math by question type'!U55)</f>
        <v/>
      </c>
      <c r="DW51" s="86" t="str">
        <f>IF('Math by question type'!S55&lt;&gt;"",'Math by question type'!S55,'Math by question type'!V55)</f>
        <v/>
      </c>
      <c r="DX51" s="86" t="str">
        <f>IF('Math by question type'!T55&lt;&gt;"",'Math by question type'!T55,'Math by question type'!W55)</f>
        <v/>
      </c>
      <c r="DY51" s="86" t="str">
        <f>IF('Math by question type'!X55&lt;&gt;"",'Math by question type'!X55,'Math by question type'!AA55)</f>
        <v/>
      </c>
      <c r="DZ51" s="86" t="str">
        <f>IF('Math by question type'!Y55&lt;&gt;"",'Math by question type'!Y55,'Math by question type'!AB55)</f>
        <v/>
      </c>
      <c r="EA51" s="86" t="str">
        <f>IF('Math by question type'!Z55&lt;&gt;"",'Math by question type'!Z55,'Math by question type'!AC55)</f>
        <v/>
      </c>
      <c r="EB51" s="86" t="str">
        <f>IF('Math Output by domain'!E55="", "", 'Math Output by domain'!E55)</f>
        <v/>
      </c>
      <c r="EC51" s="86" t="str">
        <f>IF('Math Output by domain'!F55="", "", 'Math Output by domain'!F55)</f>
        <v/>
      </c>
      <c r="ED51" s="86" t="str">
        <f>IF('Math Output by domain'!G55="", "", 'Math Output by domain'!G55)</f>
        <v/>
      </c>
      <c r="EE51" s="86" t="str">
        <f>IF('Math Output by domain'!H55="", "", 'Math Output by domain'!H55)</f>
        <v/>
      </c>
      <c r="EF51" s="86" t="str">
        <f>IF('Math Output by domain'!I55="", "", 'Math Output by domain'!I55)</f>
        <v/>
      </c>
      <c r="EG51" s="86" t="str">
        <f>IF('Math Output by domain'!J55="", "", 'Math Output by domain'!J55)</f>
        <v/>
      </c>
      <c r="EH51" s="86" t="str">
        <f>IF('Math Output by domain'!K55="", "", 'Math Output by domain'!K55)</f>
        <v/>
      </c>
      <c r="EI51" s="86" t="str">
        <f>IF('Math Output by domain'!L55="", "", 'Math Output by domain'!L55)</f>
        <v/>
      </c>
      <c r="EJ51" s="86" t="str">
        <f>IF('Math Output by domain'!M55="", "", 'Math Output by domain'!M55)</f>
        <v/>
      </c>
      <c r="EK51" s="86" t="str">
        <f>IF('Math Output by domain'!N55="", "", 'Math Output by domain'!N55)</f>
        <v/>
      </c>
      <c r="EL51" s="86" t="str">
        <f>IF('Math Output by domain'!O55="", "", 'Math Output by domain'!O55)</f>
        <v/>
      </c>
      <c r="EM51" s="86" t="str">
        <f>IF('Math Output by domain'!P55="", "", 'Math Output by domain'!P55)</f>
        <v/>
      </c>
      <c r="EN51" s="86" t="str">
        <f>IF('Math Output by domain'!Q55="", "", 'Math Output by domain'!Q55)</f>
        <v/>
      </c>
      <c r="EO51" s="86" t="str">
        <f>IF('Math Output by domain'!R55="", "", 'Math Output by domain'!R55)</f>
        <v/>
      </c>
      <c r="EP51" s="86" t="str">
        <f>IF('Math Output by domain'!S55="", "", 'Math Output by domain'!S55)</f>
        <v/>
      </c>
      <c r="EQ51" s="86" t="str">
        <f>IF('Math Output by domain'!T55="", "", 'Math Output by domain'!T55)</f>
        <v/>
      </c>
      <c r="ER51" s="86" t="str">
        <f>IF('Math Output by domain'!U55="", "", 'Math Output by domain'!U55)</f>
        <v/>
      </c>
      <c r="ES51" s="86" t="str">
        <f>IF('Math Output by domain'!V55="", "", 'Math Output by domain'!V55)</f>
        <v/>
      </c>
      <c r="ET51" s="86" t="str">
        <f>IF('Math Output by domain'!W55="", "", 'Math Output by domain'!W55)</f>
        <v/>
      </c>
      <c r="EU51" s="86" t="str">
        <f>IF('Math Output by domain'!X55="", "", 'Math Output by domain'!X55)</f>
        <v/>
      </c>
      <c r="EV51" s="86" t="str">
        <f>IF('Math Output by domain'!Y55="", "", 'Math Output by domain'!Y55)</f>
        <v/>
      </c>
      <c r="EW51" s="86" t="str">
        <f>IF('Math Output by domain'!Z55="", "", 'Math Output by domain'!Z55)</f>
        <v/>
      </c>
      <c r="EX51" s="86" t="str">
        <f>IF('Math Output by domain'!AA55="", "", 'Math Output by domain'!AA55)</f>
        <v/>
      </c>
      <c r="EY51" s="86" t="str">
        <f>IF('Math Output by domain'!AB55="", "", 'Math Output by domain'!AB55)</f>
        <v/>
      </c>
      <c r="EZ51" s="86" t="str">
        <f>IF('Math Output by domain'!AC55="", "", 'Math Output by domain'!AC55)</f>
        <v/>
      </c>
      <c r="FA51" s="86" t="str">
        <f>IF('Math Output by domain'!AD55&lt;&gt;"", 'Math Output by domain'!AD55, 'Math Output by domain'!AH55)</f>
        <v/>
      </c>
      <c r="FB51" s="86" t="str">
        <f>IF('Math Output by domain'!AE55&lt;&gt;"", 'Math Output by domain'!AE55, 'Math Output by domain'!AI55)</f>
        <v/>
      </c>
      <c r="FC51" s="86" t="str">
        <f>IF('Math Output by domain'!AF55&lt;&gt;"", 'Math Output by domain'!AF55, 'Math Output by domain'!AJ55)</f>
        <v/>
      </c>
      <c r="FD51" s="86" t="str">
        <f>IF('Math Output by domain'!AG55="", "", 'Math Output by domain'!AG55)</f>
        <v/>
      </c>
      <c r="FE51" s="86" t="str">
        <f>IF('Math Output by domain'!AK55="", "", 'Math Output by domain'!AK55)</f>
        <v/>
      </c>
      <c r="FF51" s="86" t="str">
        <f>IF('Math Output by domain'!AL55&lt;&gt;"",  'Math Output by domain'!AL55, 'Math Output by domain'!AQ55)</f>
        <v/>
      </c>
      <c r="FG51" s="86" t="str">
        <f>IF('Math Output by domain'!AM55="", "", 'Math Output by domain'!AM55)</f>
        <v/>
      </c>
      <c r="FH51" s="86" t="str">
        <f>IF('Math Output by domain'!AN55&lt;&gt;"",  'Math Output by domain'!AN55, 'Math Output by domain'!AP55)</f>
        <v/>
      </c>
      <c r="FI51" s="86" t="str">
        <f>IF('Math Output by domain'!AO55="", "", 'Math Output by domain'!AO55)</f>
        <v/>
      </c>
    </row>
    <row r="52" spans="1:165" x14ac:dyDescent="0.2">
      <c r="A52" s="88">
        <f>'Cover Sheet'!A55</f>
        <v>51</v>
      </c>
      <c r="B52" s="88" t="str">
        <f>IF('Cover Sheet'!$AC$13="","",'Cover Sheet'!$AC$13)</f>
        <v>HYDABH02</v>
      </c>
      <c r="C52" s="88" t="str">
        <f>'Cover Sheet'!$AC$1</f>
        <v>Apoorva Namdev</v>
      </c>
      <c r="D52" s="88">
        <f>'Cover Sheet'!$AE$1</f>
        <v>0</v>
      </c>
      <c r="E52" s="88">
        <f>'Cover Sheet'!$AG$1</f>
        <v>0</v>
      </c>
      <c r="F52" s="88">
        <f>'Cover Sheet'!$AI$1</f>
        <v>0</v>
      </c>
      <c r="G52" s="88">
        <f>'Cover Sheet'!$AK$1</f>
        <v>0</v>
      </c>
      <c r="H52" s="88">
        <f>'Cover Sheet'!$AC$3</f>
        <v>115555</v>
      </c>
      <c r="I52" s="88">
        <f>'Cover Sheet'!$AE$3</f>
        <v>0</v>
      </c>
      <c r="J52" s="88">
        <f>'Cover Sheet'!$AG$3</f>
        <v>0</v>
      </c>
      <c r="K52" s="88">
        <f>'Cover Sheet'!$AI$3</f>
        <v>0</v>
      </c>
      <c r="L52" s="88">
        <f>'Cover Sheet'!$AK$3</f>
        <v>0</v>
      </c>
      <c r="M52" s="88">
        <f>'Cover Sheet'!$AC$2</f>
        <v>2014</v>
      </c>
      <c r="N52" s="88">
        <f>'Cover Sheet'!$AE$2</f>
        <v>0</v>
      </c>
      <c r="O52" s="88">
        <f>'Cover Sheet'!$AG$2</f>
        <v>0</v>
      </c>
      <c r="P52" s="88">
        <f>'Cover Sheet'!$AI$2</f>
        <v>0</v>
      </c>
      <c r="Q52" s="88">
        <f>'Cover Sheet'!$AK$2</f>
        <v>0</v>
      </c>
      <c r="R52" s="88" t="str">
        <f>'Cover Sheet'!$AC$5</f>
        <v>Spandana</v>
      </c>
      <c r="S52" s="88" t="str">
        <f>'Cover Sheet'!$AC$6</f>
        <v>4th</v>
      </c>
      <c r="T52" s="88" t="str">
        <f>'Cover Sheet'!$AC$7</f>
        <v>2nd YOI</v>
      </c>
      <c r="U52" s="88" t="str">
        <f>'Cover Sheet'!$AC$8</f>
        <v>Private School 500 - 1000</v>
      </c>
      <c r="V52" s="88">
        <f>'Cover Sheet'!$AC$9</f>
        <v>180</v>
      </c>
      <c r="W52" s="88">
        <f>IF('Cover Sheet'!$AC$10="","",'Cover Sheet'!$AC$10)</f>
        <v>4</v>
      </c>
      <c r="X52" s="219" t="str">
        <f>IF('Cover Sheet'!$Y55="","",'Cover Sheet'!$Y55)</f>
        <v/>
      </c>
      <c r="Y52" s="219" t="str">
        <f>IF('Cover Sheet'!$Z55="","",'Cover Sheet'!$Z55)</f>
        <v/>
      </c>
      <c r="Z52" s="88">
        <f>'Cover Sheet'!$AC$11</f>
        <v>5</v>
      </c>
      <c r="AA52" s="88" t="str">
        <f>IF('Cover Sheet'!$AC$12="", "", 'Cover Sheet'!$AC$12)</f>
        <v>Hyderabad</v>
      </c>
      <c r="AB52" s="88">
        <f>IF('Cover Sheet'!$AC$14="","",'Cover Sheet'!$AC$14)</f>
        <v>115555</v>
      </c>
      <c r="AC52" s="88">
        <f>IF('Cover Sheet'!$AC$15="","",'Cover Sheet'!$AC$15)</f>
        <v>115555</v>
      </c>
      <c r="AD52" s="88">
        <f>IF('Cover Sheet'!$AC$17="","",'Cover Sheet'!$AC$17)</f>
        <v>115555</v>
      </c>
      <c r="AE52" s="88" t="str">
        <f>IF('Cover Sheet'!$AC$4="","",'Cover Sheet'!$AC$4)</f>
        <v>apoorva.namdev2014@teachforindia.org</v>
      </c>
      <c r="AF52" s="88" t="str">
        <f>IF('Cover Sheet'!$AC$20="","",'Cover Sheet'!$AC$20)</f>
        <v>spandana.m@teachforindia.org</v>
      </c>
      <c r="AG52" s="88" t="str">
        <f>IF('Cover Sheet'!$AC$19="","",'Cover Sheet'!$AC$19)</f>
        <v>karthik.rapaka@teachforindia.org</v>
      </c>
      <c r="AH52" s="88" t="str">
        <f>IF('Cover Sheet'!B55="", "", 'English Scores- Leveled papers'!B57)</f>
        <v/>
      </c>
      <c r="AI52" s="88" t="str">
        <f>IF('Cover Sheet'!$B55="","",'Cover Sheet'!C55)</f>
        <v/>
      </c>
      <c r="AJ52" s="88" t="str">
        <f>IF('Cover Sheet'!$D55="","",'Cover Sheet'!D55)</f>
        <v/>
      </c>
      <c r="AK52" s="88" t="str">
        <f>IF('Cover Sheet'!E55="","",'Cover Sheet'!E55)</f>
        <v/>
      </c>
      <c r="AL52" s="88" t="str">
        <f>IF('Cover Sheet'!F55="","",'Cover Sheet'!F55)</f>
        <v/>
      </c>
      <c r="AM52" s="88" t="str">
        <f>IF('Cover Sheet'!G55="","",'Cover Sheet'!G55)</f>
        <v/>
      </c>
      <c r="AN52" s="88" t="str">
        <f>IF('Cover Sheet'!H55="","",'Cover Sheet'!H55)</f>
        <v/>
      </c>
      <c r="AO52" s="88" t="str">
        <f>IF('Cover Sheet'!I55="","",'Cover Sheet'!I55)</f>
        <v/>
      </c>
      <c r="AP52" s="88" t="str">
        <f>IF('Cover Sheet'!J55="","",'Cover Sheet'!J55)</f>
        <v/>
      </c>
      <c r="AQ52" s="88" t="str">
        <f>IF('Cover Sheet'!K55="","",'Cover Sheet'!K55)</f>
        <v/>
      </c>
      <c r="AR52" s="88" t="str">
        <f>IF('Cover Sheet'!L55="","",'Cover Sheet'!L55)</f>
        <v/>
      </c>
      <c r="AS52" s="88" t="str">
        <f>IF('Cover Sheet'!M55="","",'Cover Sheet'!M55)</f>
        <v/>
      </c>
      <c r="AT52" s="88" t="str">
        <f>IF('Cover Sheet'!N55="","",'Cover Sheet'!N55)</f>
        <v/>
      </c>
      <c r="AU52" s="88" t="str">
        <f>IF('Cover Sheet'!O55="","",'Cover Sheet'!O55)</f>
        <v/>
      </c>
      <c r="AV52" s="88" t="str">
        <f>IF('Cover Sheet'!P55="","",'Cover Sheet'!P55)</f>
        <v/>
      </c>
      <c r="AW52" s="88" t="str">
        <f>IF('Cover Sheet'!Q55="","",'Cover Sheet'!Q55)</f>
        <v/>
      </c>
      <c r="AX52" s="88" t="str">
        <f>IF('Cover Sheet'!R55="","",'Cover Sheet'!R55)</f>
        <v/>
      </c>
      <c r="AY52" s="88" t="str">
        <f>IF('Cover Sheet'!S55="","",'Cover Sheet'!S55)</f>
        <v/>
      </c>
      <c r="AZ52" s="535" t="str">
        <f>IF('Cover Sheet'!T55="","",'Cover Sheet'!T55)</f>
        <v/>
      </c>
      <c r="BA52" s="535" t="str">
        <f>IF('Cover Sheet'!U55="","",'Cover Sheet'!U55)</f>
        <v/>
      </c>
      <c r="BB52" s="535" t="str">
        <f>IF('Cover Sheet'!V55="","",'Cover Sheet'!V55)</f>
        <v/>
      </c>
      <c r="BC52" s="535" t="str">
        <f>IF('Cover Sheet'!W55="","",'Cover Sheet'!W55)</f>
        <v/>
      </c>
      <c r="BD52" s="535" t="str">
        <f>IF('Cover Sheet'!X55="","",'Cover Sheet'!X55)</f>
        <v/>
      </c>
      <c r="BE52" s="142" t="str">
        <f>'RC Mastery Check+Question type'!I55</f>
        <v/>
      </c>
      <c r="BF52" s="142" t="str">
        <f>'RC Mastery Check+Question type'!J55</f>
        <v/>
      </c>
      <c r="BG52" s="142" t="str">
        <f>'RC Mastery Check+Question type'!K55</f>
        <v/>
      </c>
      <c r="BH52" s="406" t="str">
        <f>IF('RC Mastery Check+Question type'!DR55="", "", 'RC Mastery Check+Question type'!DR55)</f>
        <v/>
      </c>
      <c r="BI52" s="406" t="str">
        <f>IF('RC Mastery Check+Question type'!EJ55="", "", 'RC Mastery Check+Question type'!EJ55)</f>
        <v/>
      </c>
      <c r="BJ52" s="406" t="str">
        <f>IF('RC Mastery Check+Question type'!EZ55="", "", 'RC Mastery Check+Question type'!EZ55)</f>
        <v/>
      </c>
      <c r="BK52" t="str">
        <f>'RF tracking'!C55</f>
        <v/>
      </c>
      <c r="BL52" t="str">
        <f>'RF tracking'!D55</f>
        <v/>
      </c>
      <c r="BM52" t="str">
        <f>'RF tracking'!X55</f>
        <v/>
      </c>
      <c r="BN52" t="str">
        <f>'RF tracking'!Y55</f>
        <v/>
      </c>
      <c r="BO52" s="53" t="str">
        <f>IF('RF tracking'!AQ55="", "", 'RF tracking'!AQ55)</f>
        <v/>
      </c>
      <c r="BP52" s="53" t="str">
        <f>'RC Mastery Check+Question type'!L55</f>
        <v/>
      </c>
      <c r="BQ52" s="53" t="str">
        <f>'RC Mastery Check+Question type'!M55</f>
        <v/>
      </c>
      <c r="BR52" s="53" t="str">
        <f>'RC Mastery Check+Question type'!N55</f>
        <v/>
      </c>
      <c r="BS52" s="53" t="str">
        <f>'RC Mastery Check+Question type'!O55</f>
        <v/>
      </c>
      <c r="BT52" s="53" t="str">
        <f>'RC Mastery Check+Question type'!P55</f>
        <v/>
      </c>
      <c r="BU52" s="53" t="str">
        <f>'RC Mastery Check+Question type'!Q55</f>
        <v/>
      </c>
      <c r="BV52" s="53" t="str">
        <f>'RC Mastery Check+Question type'!R55</f>
        <v/>
      </c>
      <c r="BW52" s="53" t="str">
        <f>'RC Mastery Check+Question type'!S55</f>
        <v/>
      </c>
      <c r="BX52" s="53" t="str">
        <f>'RC Mastery Check+Question type'!T55</f>
        <v/>
      </c>
      <c r="BY52" s="53" t="str">
        <f>'RC Mastery Check+Question type'!U55</f>
        <v/>
      </c>
      <c r="BZ52" s="53" t="str">
        <f>'RC Mastery Check+Question type'!V55</f>
        <v/>
      </c>
      <c r="CA52" s="53" t="str">
        <f>'RC Mastery Check+Question type'!W55</f>
        <v/>
      </c>
      <c r="CB52" s="53" t="str">
        <f>'RC Mastery Check+Question type'!X55</f>
        <v/>
      </c>
      <c r="CC52" s="438" t="str">
        <f>'RC Output Item+Section Type'!CC58</f>
        <v xml:space="preserve"> </v>
      </c>
      <c r="CD52" s="438" t="str">
        <f>'RC Output Item+Section Type'!CD58</f>
        <v xml:space="preserve"> </v>
      </c>
      <c r="CE52" s="438" t="str">
        <f>'RC Output Item+Section Type'!CE58</f>
        <v xml:space="preserve"> </v>
      </c>
      <c r="CF52" s="438" t="str">
        <f>'RC Output Item+Section Type'!CF58</f>
        <v xml:space="preserve"> </v>
      </c>
      <c r="CG52" s="438" t="str">
        <f>'RC Output Item+Section Type'!CG58</f>
        <v xml:space="preserve"> </v>
      </c>
      <c r="CH52" s="438" t="str">
        <f>'RC Output Item+Section Type'!CH58</f>
        <v xml:space="preserve"> </v>
      </c>
      <c r="CI52" s="438" t="str">
        <f>'RC Output Item+Section Type'!CI58</f>
        <v xml:space="preserve"> </v>
      </c>
      <c r="CJ52" s="438" t="str">
        <f>'RC Output Item+Section Type'!CJ58</f>
        <v xml:space="preserve"> </v>
      </c>
      <c r="CK52" s="438" t="str">
        <f>'RC Output Item+Section Type'!CK58</f>
        <v xml:space="preserve"> </v>
      </c>
      <c r="CL52" s="438" t="str">
        <f>'RC Output Item+Section Type'!CL58</f>
        <v xml:space="preserve"> </v>
      </c>
      <c r="CM52" s="438" t="str">
        <f>'RC Output Item+Section Type'!CM58</f>
        <v xml:space="preserve"> </v>
      </c>
      <c r="CN52" s="438" t="str">
        <f>'RC Output Item+Section Type'!CN58</f>
        <v xml:space="preserve"> </v>
      </c>
      <c r="CO52" t="str">
        <f>IF('S&amp;L'!B56="", "", 'S&amp;L'!B56)</f>
        <v/>
      </c>
      <c r="CP52" t="str">
        <f>IF('S&amp;L'!C56="", "", 'S&amp;L'!C56)</f>
        <v/>
      </c>
      <c r="CQ52" t="str">
        <f>IF('S&amp;L'!D56="", "", 'S&amp;L'!D56)</f>
        <v/>
      </c>
      <c r="CR52" t="str">
        <f>IF('S&amp;L'!E56="", "", 'S&amp;L'!E56)</f>
        <v/>
      </c>
      <c r="CS52" t="str">
        <f>IF('S&amp;L'!F56="", "", 'S&amp;L'!F56)</f>
        <v/>
      </c>
      <c r="CT52" t="str">
        <f>IF('S&amp;L'!H56="", "", 'S&amp;L'!H56)</f>
        <v/>
      </c>
      <c r="CU52" t="str">
        <f>IF('S&amp;L'!I56="", "", 'S&amp;L'!I56)</f>
        <v/>
      </c>
      <c r="CV52" t="str">
        <f>IF('S&amp;L'!J56="", "", 'S&amp;L'!J56)</f>
        <v/>
      </c>
      <c r="CW52" t="str">
        <f>IF('S&amp;L'!K56="", "", 'S&amp;L'!K56)</f>
        <v/>
      </c>
      <c r="CX52" t="str">
        <f>IF('S&amp;L'!L56="", "", 'S&amp;L'!L56)</f>
        <v/>
      </c>
      <c r="CY52" t="str">
        <f>IF('S&amp;L'!N56="", "", 'S&amp;L'!N56)</f>
        <v/>
      </c>
      <c r="CZ52" t="str">
        <f>IF('S&amp;L'!O56="", "", 'S&amp;L'!O56)</f>
        <v/>
      </c>
      <c r="DA52" t="str">
        <f>IF('S&amp;L'!P56="", "", 'S&amp;L'!P56)</f>
        <v/>
      </c>
      <c r="DB52" t="str">
        <f>IF('S&amp;L'!Q56="", "", 'S&amp;L'!Q56)</f>
        <v/>
      </c>
      <c r="DC52" t="str">
        <f>IF('S&amp;L'!R56="", "", 'S&amp;L'!R56)</f>
        <v/>
      </c>
      <c r="DD52" s="53" t="str">
        <f>IF('Math Scores'!E59="","",'Math Scores'!E59)</f>
        <v/>
      </c>
      <c r="DE52" s="86" t="str">
        <f>IF('Cover Sheet'!V55="","",'Cover Sheet'!V55)</f>
        <v/>
      </c>
      <c r="DF52" s="86" t="str">
        <f>IF('Math Scores'!IE59="", "", 'Math Scores'!IE59)</f>
        <v/>
      </c>
      <c r="DG52" t="str">
        <f>IF('Math by question type'!C56="", "", 'Math by question type'!C56)</f>
        <v/>
      </c>
      <c r="DH52" s="86" t="str">
        <f>IF('Math by question type'!D56="", "", 'Math by question type'!D56)</f>
        <v/>
      </c>
      <c r="DI52" s="86" t="str">
        <f>IF('Math by question type'!E56="", "", 'Math by question type'!E56)</f>
        <v/>
      </c>
      <c r="DJ52" s="86" t="str">
        <f>IF('Math by question type'!F56="", "", 'Math by question type'!F56)</f>
        <v/>
      </c>
      <c r="DK52" s="86" t="str">
        <f>IF('Math by question type'!G56="", "", 'Math by question type'!G56)</f>
        <v/>
      </c>
      <c r="DL52" s="86" t="str">
        <f>IF('Math by question type'!H56="", "", 'Math by question type'!H56)</f>
        <v/>
      </c>
      <c r="DM52" s="86" t="str">
        <f>IF('Math by question type'!I56="", "", 'Math by question type'!I56)</f>
        <v/>
      </c>
      <c r="DN52" s="86" t="str">
        <f>IF('Math by question type'!J56="", "", 'Math by question type'!J56)</f>
        <v/>
      </c>
      <c r="DO52" s="86" t="str">
        <f>IF('Math by question type'!K56="", "", 'Math by question type'!K56)</f>
        <v/>
      </c>
      <c r="DP52" s="86" t="str">
        <f>IF('Math by question type'!L56="", "", 'Math by question type'!L56)</f>
        <v/>
      </c>
      <c r="DQ52" s="86" t="str">
        <f>IF('Math by question type'!M56="", "", 'Math by question type'!M56)</f>
        <v/>
      </c>
      <c r="DR52" s="86" t="str">
        <f>IF('Math by question type'!N56="", "", 'Math by question type'!N56)</f>
        <v/>
      </c>
      <c r="DS52" s="86" t="str">
        <f>IF('Math by question type'!O56="", "", 'Math by question type'!O56)</f>
        <v/>
      </c>
      <c r="DT52" s="86" t="str">
        <f>IF('Math by question type'!P56="", "", 'Math by question type'!P56)</f>
        <v/>
      </c>
      <c r="DU52" s="86" t="str">
        <f>IF('Math by question type'!Q56="", "", 'Math by question type'!Q56)</f>
        <v/>
      </c>
      <c r="DV52" s="86" t="str">
        <f>IF('Math by question type'!R56&lt;&gt;"",'Math by question type'!R56,'Math by question type'!U56)</f>
        <v/>
      </c>
      <c r="DW52" s="86" t="str">
        <f>IF('Math by question type'!S56&lt;&gt;"",'Math by question type'!S56,'Math by question type'!V56)</f>
        <v/>
      </c>
      <c r="DX52" s="86" t="str">
        <f>IF('Math by question type'!T56&lt;&gt;"",'Math by question type'!T56,'Math by question type'!W56)</f>
        <v/>
      </c>
      <c r="DY52" s="86" t="str">
        <f>IF('Math by question type'!X56&lt;&gt;"",'Math by question type'!X56,'Math by question type'!AA56)</f>
        <v/>
      </c>
      <c r="DZ52" s="86" t="str">
        <f>IF('Math by question type'!Y56&lt;&gt;"",'Math by question type'!Y56,'Math by question type'!AB56)</f>
        <v/>
      </c>
      <c r="EA52" s="86" t="str">
        <f>IF('Math by question type'!Z56&lt;&gt;"",'Math by question type'!Z56,'Math by question type'!AC56)</f>
        <v/>
      </c>
      <c r="EB52" s="86" t="str">
        <f>IF('Math Output by domain'!E56="", "", 'Math Output by domain'!E56)</f>
        <v/>
      </c>
      <c r="EC52" s="86" t="str">
        <f>IF('Math Output by domain'!F56="", "", 'Math Output by domain'!F56)</f>
        <v/>
      </c>
      <c r="ED52" s="86" t="str">
        <f>IF('Math Output by domain'!G56="", "", 'Math Output by domain'!G56)</f>
        <v/>
      </c>
      <c r="EE52" s="86" t="str">
        <f>IF('Math Output by domain'!H56="", "", 'Math Output by domain'!H56)</f>
        <v/>
      </c>
      <c r="EF52" s="86" t="str">
        <f>IF('Math Output by domain'!I56="", "", 'Math Output by domain'!I56)</f>
        <v/>
      </c>
      <c r="EG52" s="86" t="str">
        <f>IF('Math Output by domain'!J56="", "", 'Math Output by domain'!J56)</f>
        <v/>
      </c>
      <c r="EH52" s="86" t="str">
        <f>IF('Math Output by domain'!K56="", "", 'Math Output by domain'!K56)</f>
        <v/>
      </c>
      <c r="EI52" s="86" t="str">
        <f>IF('Math Output by domain'!L56="", "", 'Math Output by domain'!L56)</f>
        <v/>
      </c>
      <c r="EJ52" s="86" t="str">
        <f>IF('Math Output by domain'!M56="", "", 'Math Output by domain'!M56)</f>
        <v/>
      </c>
      <c r="EK52" s="86" t="str">
        <f>IF('Math Output by domain'!N56="", "", 'Math Output by domain'!N56)</f>
        <v/>
      </c>
      <c r="EL52" s="86" t="str">
        <f>IF('Math Output by domain'!O56="", "", 'Math Output by domain'!O56)</f>
        <v/>
      </c>
      <c r="EM52" s="86" t="str">
        <f>IF('Math Output by domain'!P56="", "", 'Math Output by domain'!P56)</f>
        <v/>
      </c>
      <c r="EN52" s="86" t="str">
        <f>IF('Math Output by domain'!Q56="", "", 'Math Output by domain'!Q56)</f>
        <v/>
      </c>
      <c r="EO52" s="86" t="str">
        <f>IF('Math Output by domain'!R56="", "", 'Math Output by domain'!R56)</f>
        <v/>
      </c>
      <c r="EP52" s="86" t="str">
        <f>IF('Math Output by domain'!S56="", "", 'Math Output by domain'!S56)</f>
        <v/>
      </c>
      <c r="EQ52" s="86" t="str">
        <f>IF('Math Output by domain'!T56="", "", 'Math Output by domain'!T56)</f>
        <v/>
      </c>
      <c r="ER52" s="86" t="str">
        <f>IF('Math Output by domain'!U56="", "", 'Math Output by domain'!U56)</f>
        <v/>
      </c>
      <c r="ES52" s="86" t="str">
        <f>IF('Math Output by domain'!V56="", "", 'Math Output by domain'!V56)</f>
        <v/>
      </c>
      <c r="ET52" s="86" t="str">
        <f>IF('Math Output by domain'!W56="", "", 'Math Output by domain'!W56)</f>
        <v/>
      </c>
      <c r="EU52" s="86" t="str">
        <f>IF('Math Output by domain'!X56="", "", 'Math Output by domain'!X56)</f>
        <v/>
      </c>
      <c r="EV52" s="86" t="str">
        <f>IF('Math Output by domain'!Y56="", "", 'Math Output by domain'!Y56)</f>
        <v/>
      </c>
      <c r="EW52" s="86" t="str">
        <f>IF('Math Output by domain'!Z56="", "", 'Math Output by domain'!Z56)</f>
        <v/>
      </c>
      <c r="EX52" s="86" t="str">
        <f>IF('Math Output by domain'!AA56="", "", 'Math Output by domain'!AA56)</f>
        <v/>
      </c>
      <c r="EY52" s="86" t="str">
        <f>IF('Math Output by domain'!AB56="", "", 'Math Output by domain'!AB56)</f>
        <v/>
      </c>
      <c r="EZ52" s="86" t="str">
        <f>IF('Math Output by domain'!AC56="", "", 'Math Output by domain'!AC56)</f>
        <v/>
      </c>
      <c r="FA52" s="86" t="str">
        <f>IF('Math Output by domain'!AD56&lt;&gt;"", 'Math Output by domain'!AD56, 'Math Output by domain'!AH56)</f>
        <v/>
      </c>
      <c r="FB52" s="86" t="str">
        <f>IF('Math Output by domain'!AE56&lt;&gt;"", 'Math Output by domain'!AE56, 'Math Output by domain'!AI56)</f>
        <v/>
      </c>
      <c r="FC52" s="86" t="str">
        <f>IF('Math Output by domain'!AF56&lt;&gt;"", 'Math Output by domain'!AF56, 'Math Output by domain'!AJ56)</f>
        <v/>
      </c>
      <c r="FD52" s="86" t="str">
        <f>IF('Math Output by domain'!AG56="", "", 'Math Output by domain'!AG56)</f>
        <v/>
      </c>
      <c r="FE52" s="86" t="str">
        <f>IF('Math Output by domain'!AK56="", "", 'Math Output by domain'!AK56)</f>
        <v/>
      </c>
      <c r="FF52" s="86" t="str">
        <f>IF('Math Output by domain'!AL56&lt;&gt;"",  'Math Output by domain'!AL56, 'Math Output by domain'!AQ56)</f>
        <v/>
      </c>
      <c r="FG52" s="86" t="str">
        <f>IF('Math Output by domain'!AM56="", "", 'Math Output by domain'!AM56)</f>
        <v/>
      </c>
      <c r="FH52" s="86" t="str">
        <f>IF('Math Output by domain'!AN56&lt;&gt;"",  'Math Output by domain'!AN56, 'Math Output by domain'!AP56)</f>
        <v/>
      </c>
      <c r="FI52" s="86" t="str">
        <f>IF('Math Output by domain'!AO56="", "", 'Math Output by domain'!AO56)</f>
        <v/>
      </c>
    </row>
    <row r="53" spans="1:165" x14ac:dyDescent="0.2">
      <c r="A53" s="88">
        <f>'Cover Sheet'!A56</f>
        <v>52</v>
      </c>
      <c r="B53" s="88" t="str">
        <f>IF('Cover Sheet'!$AC$13="","",'Cover Sheet'!$AC$13)</f>
        <v>HYDABH02</v>
      </c>
      <c r="C53" s="88" t="str">
        <f>'Cover Sheet'!$AC$1</f>
        <v>Apoorva Namdev</v>
      </c>
      <c r="D53" s="88">
        <f>'Cover Sheet'!$AE$1</f>
        <v>0</v>
      </c>
      <c r="E53" s="88">
        <f>'Cover Sheet'!$AG$1</f>
        <v>0</v>
      </c>
      <c r="F53" s="88">
        <f>'Cover Sheet'!$AI$1</f>
        <v>0</v>
      </c>
      <c r="G53" s="88">
        <f>'Cover Sheet'!$AK$1</f>
        <v>0</v>
      </c>
      <c r="H53" s="88">
        <f>'Cover Sheet'!$AC$3</f>
        <v>115555</v>
      </c>
      <c r="I53" s="88">
        <f>'Cover Sheet'!$AE$3</f>
        <v>0</v>
      </c>
      <c r="J53" s="88">
        <f>'Cover Sheet'!$AG$3</f>
        <v>0</v>
      </c>
      <c r="K53" s="88">
        <f>'Cover Sheet'!$AI$3</f>
        <v>0</v>
      </c>
      <c r="L53" s="88">
        <f>'Cover Sheet'!$AK$3</f>
        <v>0</v>
      </c>
      <c r="M53" s="88">
        <f>'Cover Sheet'!$AC$2</f>
        <v>2014</v>
      </c>
      <c r="N53" s="88">
        <f>'Cover Sheet'!$AE$2</f>
        <v>0</v>
      </c>
      <c r="O53" s="88">
        <f>'Cover Sheet'!$AG$2</f>
        <v>0</v>
      </c>
      <c r="P53" s="88">
        <f>'Cover Sheet'!$AI$2</f>
        <v>0</v>
      </c>
      <c r="Q53" s="88">
        <f>'Cover Sheet'!$AK$2</f>
        <v>0</v>
      </c>
      <c r="R53" s="88" t="str">
        <f>'Cover Sheet'!$AC$5</f>
        <v>Spandana</v>
      </c>
      <c r="S53" s="88" t="str">
        <f>'Cover Sheet'!$AC$6</f>
        <v>4th</v>
      </c>
      <c r="T53" s="88" t="str">
        <f>'Cover Sheet'!$AC$7</f>
        <v>2nd YOI</v>
      </c>
      <c r="U53" s="88" t="str">
        <f>'Cover Sheet'!$AC$8</f>
        <v>Private School 500 - 1000</v>
      </c>
      <c r="V53" s="88">
        <f>'Cover Sheet'!$AC$9</f>
        <v>180</v>
      </c>
      <c r="W53" s="88">
        <f>IF('Cover Sheet'!$AC$10="","",'Cover Sheet'!$AC$10)</f>
        <v>4</v>
      </c>
      <c r="X53" s="219" t="str">
        <f>IF('Cover Sheet'!$Y56="","",'Cover Sheet'!$Y56)</f>
        <v/>
      </c>
      <c r="Y53" s="219" t="str">
        <f>IF('Cover Sheet'!$Z56="","",'Cover Sheet'!$Z56)</f>
        <v/>
      </c>
      <c r="Z53" s="88">
        <f>'Cover Sheet'!$AC$11</f>
        <v>5</v>
      </c>
      <c r="AA53" s="88" t="str">
        <f>IF('Cover Sheet'!$AC$12="", "", 'Cover Sheet'!$AC$12)</f>
        <v>Hyderabad</v>
      </c>
      <c r="AB53" s="88">
        <f>IF('Cover Sheet'!$AC$14="","",'Cover Sheet'!$AC$14)</f>
        <v>115555</v>
      </c>
      <c r="AC53" s="88">
        <f>IF('Cover Sheet'!$AC$15="","",'Cover Sheet'!$AC$15)</f>
        <v>115555</v>
      </c>
      <c r="AD53" s="88">
        <f>IF('Cover Sheet'!$AC$17="","",'Cover Sheet'!$AC$17)</f>
        <v>115555</v>
      </c>
      <c r="AE53" s="88" t="str">
        <f>IF('Cover Sheet'!$AC$4="","",'Cover Sheet'!$AC$4)</f>
        <v>apoorva.namdev2014@teachforindia.org</v>
      </c>
      <c r="AF53" s="88" t="str">
        <f>IF('Cover Sheet'!$AC$20="","",'Cover Sheet'!$AC$20)</f>
        <v>spandana.m@teachforindia.org</v>
      </c>
      <c r="AG53" s="88" t="str">
        <f>IF('Cover Sheet'!$AC$19="","",'Cover Sheet'!$AC$19)</f>
        <v>karthik.rapaka@teachforindia.org</v>
      </c>
      <c r="AH53" s="88" t="str">
        <f>IF('Cover Sheet'!B56="", "", 'English Scores- Leveled papers'!B58)</f>
        <v/>
      </c>
      <c r="AI53" s="88" t="str">
        <f>IF('Cover Sheet'!$B56="","",'Cover Sheet'!C56)</f>
        <v/>
      </c>
      <c r="AJ53" s="88" t="str">
        <f>IF('Cover Sheet'!$D56="","",'Cover Sheet'!D56)</f>
        <v/>
      </c>
      <c r="AK53" s="88" t="str">
        <f>IF('Cover Sheet'!E56="","",'Cover Sheet'!E56)</f>
        <v/>
      </c>
      <c r="AL53" s="88" t="str">
        <f>IF('Cover Sheet'!F56="","",'Cover Sheet'!F56)</f>
        <v/>
      </c>
      <c r="AM53" s="88" t="str">
        <f>IF('Cover Sheet'!G56="","",'Cover Sheet'!G56)</f>
        <v/>
      </c>
      <c r="AN53" s="88" t="str">
        <f>IF('Cover Sheet'!H56="","",'Cover Sheet'!H56)</f>
        <v/>
      </c>
      <c r="AO53" s="88" t="str">
        <f>IF('Cover Sheet'!I56="","",'Cover Sheet'!I56)</f>
        <v/>
      </c>
      <c r="AP53" s="88" t="str">
        <f>IF('Cover Sheet'!J56="","",'Cover Sheet'!J56)</f>
        <v/>
      </c>
      <c r="AQ53" s="88" t="str">
        <f>IF('Cover Sheet'!K56="","",'Cover Sheet'!K56)</f>
        <v/>
      </c>
      <c r="AR53" s="88" t="str">
        <f>IF('Cover Sheet'!L56="","",'Cover Sheet'!L56)</f>
        <v/>
      </c>
      <c r="AS53" s="88" t="str">
        <f>IF('Cover Sheet'!M56="","",'Cover Sheet'!M56)</f>
        <v/>
      </c>
      <c r="AT53" s="88" t="str">
        <f>IF('Cover Sheet'!N56="","",'Cover Sheet'!N56)</f>
        <v/>
      </c>
      <c r="AU53" s="88" t="str">
        <f>IF('Cover Sheet'!O56="","",'Cover Sheet'!O56)</f>
        <v/>
      </c>
      <c r="AV53" s="88" t="str">
        <f>IF('Cover Sheet'!P56="","",'Cover Sheet'!P56)</f>
        <v/>
      </c>
      <c r="AW53" s="88" t="str">
        <f>IF('Cover Sheet'!Q56="","",'Cover Sheet'!Q56)</f>
        <v/>
      </c>
      <c r="AX53" s="88" t="str">
        <f>IF('Cover Sheet'!R56="","",'Cover Sheet'!R56)</f>
        <v/>
      </c>
      <c r="AY53" s="88" t="str">
        <f>IF('Cover Sheet'!S56="","",'Cover Sheet'!S56)</f>
        <v/>
      </c>
      <c r="AZ53" s="535" t="str">
        <f>IF('Cover Sheet'!T56="","",'Cover Sheet'!T56)</f>
        <v/>
      </c>
      <c r="BA53" s="535" t="str">
        <f>IF('Cover Sheet'!U56="","",'Cover Sheet'!U56)</f>
        <v/>
      </c>
      <c r="BB53" s="535" t="str">
        <f>IF('Cover Sheet'!V56="","",'Cover Sheet'!V56)</f>
        <v/>
      </c>
      <c r="BC53" s="535" t="str">
        <f>IF('Cover Sheet'!W56="","",'Cover Sheet'!W56)</f>
        <v/>
      </c>
      <c r="BD53" s="535" t="str">
        <f>IF('Cover Sheet'!X56="","",'Cover Sheet'!X56)</f>
        <v/>
      </c>
      <c r="BE53" s="142" t="str">
        <f>'RC Mastery Check+Question type'!I56</f>
        <v/>
      </c>
      <c r="BF53" s="142" t="str">
        <f>'RC Mastery Check+Question type'!J56</f>
        <v/>
      </c>
      <c r="BG53" s="142" t="str">
        <f>'RC Mastery Check+Question type'!K56</f>
        <v/>
      </c>
      <c r="BH53" s="406" t="str">
        <f>IF('RC Mastery Check+Question type'!DR56="", "", 'RC Mastery Check+Question type'!DR56)</f>
        <v/>
      </c>
      <c r="BI53" s="406" t="str">
        <f>IF('RC Mastery Check+Question type'!EJ56="", "", 'RC Mastery Check+Question type'!EJ56)</f>
        <v/>
      </c>
      <c r="BJ53" s="406" t="str">
        <f>IF('RC Mastery Check+Question type'!EZ56="", "", 'RC Mastery Check+Question type'!EZ56)</f>
        <v/>
      </c>
      <c r="BK53" t="str">
        <f>'RF tracking'!C56</f>
        <v/>
      </c>
      <c r="BL53" t="str">
        <f>'RF tracking'!D56</f>
        <v/>
      </c>
      <c r="BM53" t="str">
        <f>'RF tracking'!X56</f>
        <v/>
      </c>
      <c r="BN53" t="str">
        <f>'RF tracking'!Y56</f>
        <v/>
      </c>
      <c r="BO53" s="53" t="str">
        <f>IF('RF tracking'!AQ56="", "", 'RF tracking'!AQ56)</f>
        <v/>
      </c>
      <c r="BP53" s="53" t="str">
        <f>'RC Mastery Check+Question type'!L56</f>
        <v/>
      </c>
      <c r="BQ53" s="53" t="str">
        <f>'RC Mastery Check+Question type'!M56</f>
        <v/>
      </c>
      <c r="BR53" s="53" t="str">
        <f>'RC Mastery Check+Question type'!N56</f>
        <v/>
      </c>
      <c r="BS53" s="53" t="str">
        <f>'RC Mastery Check+Question type'!O56</f>
        <v/>
      </c>
      <c r="BT53" s="53" t="str">
        <f>'RC Mastery Check+Question type'!P56</f>
        <v/>
      </c>
      <c r="BU53" s="53" t="str">
        <f>'RC Mastery Check+Question type'!Q56</f>
        <v/>
      </c>
      <c r="BV53" s="53" t="str">
        <f>'RC Mastery Check+Question type'!R56</f>
        <v/>
      </c>
      <c r="BW53" s="53" t="str">
        <f>'RC Mastery Check+Question type'!S56</f>
        <v/>
      </c>
      <c r="BX53" s="53" t="str">
        <f>'RC Mastery Check+Question type'!T56</f>
        <v/>
      </c>
      <c r="BY53" s="53" t="str">
        <f>'RC Mastery Check+Question type'!U56</f>
        <v/>
      </c>
      <c r="BZ53" s="53" t="str">
        <f>'RC Mastery Check+Question type'!V56</f>
        <v/>
      </c>
      <c r="CA53" s="53" t="str">
        <f>'RC Mastery Check+Question type'!W56</f>
        <v/>
      </c>
      <c r="CB53" s="53" t="str">
        <f>'RC Mastery Check+Question type'!X56</f>
        <v/>
      </c>
      <c r="CC53" s="438" t="str">
        <f>'RC Output Item+Section Type'!CC59</f>
        <v xml:space="preserve"> </v>
      </c>
      <c r="CD53" s="438" t="str">
        <f>'RC Output Item+Section Type'!CD59</f>
        <v xml:space="preserve"> </v>
      </c>
      <c r="CE53" s="438" t="str">
        <f>'RC Output Item+Section Type'!CE59</f>
        <v xml:space="preserve"> </v>
      </c>
      <c r="CF53" s="438" t="str">
        <f>'RC Output Item+Section Type'!CF59</f>
        <v xml:space="preserve"> </v>
      </c>
      <c r="CG53" s="438" t="str">
        <f>'RC Output Item+Section Type'!CG59</f>
        <v xml:space="preserve"> </v>
      </c>
      <c r="CH53" s="438" t="str">
        <f>'RC Output Item+Section Type'!CH59</f>
        <v xml:space="preserve"> </v>
      </c>
      <c r="CI53" s="438" t="str">
        <f>'RC Output Item+Section Type'!CI59</f>
        <v xml:space="preserve"> </v>
      </c>
      <c r="CJ53" s="438" t="str">
        <f>'RC Output Item+Section Type'!CJ59</f>
        <v xml:space="preserve"> </v>
      </c>
      <c r="CK53" s="438" t="str">
        <f>'RC Output Item+Section Type'!CK59</f>
        <v xml:space="preserve"> </v>
      </c>
      <c r="CL53" s="438" t="str">
        <f>'RC Output Item+Section Type'!CL59</f>
        <v xml:space="preserve"> </v>
      </c>
      <c r="CM53" s="438" t="str">
        <f>'RC Output Item+Section Type'!CM59</f>
        <v xml:space="preserve"> </v>
      </c>
      <c r="CN53" s="438" t="str">
        <f>'RC Output Item+Section Type'!CN59</f>
        <v xml:space="preserve"> </v>
      </c>
      <c r="CO53" t="str">
        <f>IF('S&amp;L'!B57="", "", 'S&amp;L'!B57)</f>
        <v/>
      </c>
      <c r="CP53" t="str">
        <f>IF('S&amp;L'!C57="", "", 'S&amp;L'!C57)</f>
        <v/>
      </c>
      <c r="CQ53" t="str">
        <f>IF('S&amp;L'!D57="", "", 'S&amp;L'!D57)</f>
        <v/>
      </c>
      <c r="CR53" t="str">
        <f>IF('S&amp;L'!E57="", "", 'S&amp;L'!E57)</f>
        <v/>
      </c>
      <c r="CS53" t="str">
        <f>IF('S&amp;L'!F57="", "", 'S&amp;L'!F57)</f>
        <v/>
      </c>
      <c r="CT53" t="str">
        <f>IF('S&amp;L'!H57="", "", 'S&amp;L'!H57)</f>
        <v/>
      </c>
      <c r="CU53" t="str">
        <f>IF('S&amp;L'!I57="", "", 'S&amp;L'!I57)</f>
        <v/>
      </c>
      <c r="CV53" t="str">
        <f>IF('S&amp;L'!J57="", "", 'S&amp;L'!J57)</f>
        <v/>
      </c>
      <c r="CW53" t="str">
        <f>IF('S&amp;L'!K57="", "", 'S&amp;L'!K57)</f>
        <v/>
      </c>
      <c r="CX53" t="str">
        <f>IF('S&amp;L'!L57="", "", 'S&amp;L'!L57)</f>
        <v/>
      </c>
      <c r="CY53" t="str">
        <f>IF('S&amp;L'!N57="", "", 'S&amp;L'!N57)</f>
        <v/>
      </c>
      <c r="CZ53" t="str">
        <f>IF('S&amp;L'!O57="", "", 'S&amp;L'!O57)</f>
        <v/>
      </c>
      <c r="DA53" t="str">
        <f>IF('S&amp;L'!P57="", "", 'S&amp;L'!P57)</f>
        <v/>
      </c>
      <c r="DB53" t="str">
        <f>IF('S&amp;L'!Q57="", "", 'S&amp;L'!Q57)</f>
        <v/>
      </c>
      <c r="DC53" t="str">
        <f>IF('S&amp;L'!R57="", "", 'S&amp;L'!R57)</f>
        <v/>
      </c>
      <c r="DD53" s="53" t="str">
        <f>IF('Math Scores'!E60="","",'Math Scores'!E60)</f>
        <v/>
      </c>
      <c r="DE53" s="86" t="str">
        <f>IF('Cover Sheet'!V56="","",'Cover Sheet'!V56)</f>
        <v/>
      </c>
      <c r="DF53" s="86" t="str">
        <f>IF('Math Scores'!IE60="", "", 'Math Scores'!IE60)</f>
        <v/>
      </c>
      <c r="DG53" t="str">
        <f>IF('Math by question type'!C57="", "", 'Math by question type'!C57)</f>
        <v/>
      </c>
      <c r="DH53" s="86" t="str">
        <f>IF('Math by question type'!D57="", "", 'Math by question type'!D57)</f>
        <v/>
      </c>
      <c r="DI53" s="86" t="str">
        <f>IF('Math by question type'!E57="", "", 'Math by question type'!E57)</f>
        <v/>
      </c>
      <c r="DJ53" s="86" t="str">
        <f>IF('Math by question type'!F57="", "", 'Math by question type'!F57)</f>
        <v/>
      </c>
      <c r="DK53" s="86" t="str">
        <f>IF('Math by question type'!G57="", "", 'Math by question type'!G57)</f>
        <v/>
      </c>
      <c r="DL53" s="86" t="str">
        <f>IF('Math by question type'!H57="", "", 'Math by question type'!H57)</f>
        <v/>
      </c>
      <c r="DM53" s="86" t="str">
        <f>IF('Math by question type'!I57="", "", 'Math by question type'!I57)</f>
        <v/>
      </c>
      <c r="DN53" s="86" t="str">
        <f>IF('Math by question type'!J57="", "", 'Math by question type'!J57)</f>
        <v/>
      </c>
      <c r="DO53" s="86" t="str">
        <f>IF('Math by question type'!K57="", "", 'Math by question type'!K57)</f>
        <v/>
      </c>
      <c r="DP53" s="86" t="str">
        <f>IF('Math by question type'!L57="", "", 'Math by question type'!L57)</f>
        <v/>
      </c>
      <c r="DQ53" s="86" t="str">
        <f>IF('Math by question type'!M57="", "", 'Math by question type'!M57)</f>
        <v/>
      </c>
      <c r="DR53" s="86" t="str">
        <f>IF('Math by question type'!N57="", "", 'Math by question type'!N57)</f>
        <v/>
      </c>
      <c r="DS53" s="86" t="str">
        <f>IF('Math by question type'!O57="", "", 'Math by question type'!O57)</f>
        <v/>
      </c>
      <c r="DT53" s="86" t="str">
        <f>IF('Math by question type'!P57="", "", 'Math by question type'!P57)</f>
        <v/>
      </c>
      <c r="DU53" s="86" t="str">
        <f>IF('Math by question type'!Q57="", "", 'Math by question type'!Q57)</f>
        <v/>
      </c>
      <c r="DV53" s="86" t="str">
        <f>IF('Math by question type'!R57&lt;&gt;"",'Math by question type'!R57,'Math by question type'!U57)</f>
        <v/>
      </c>
      <c r="DW53" s="86" t="str">
        <f>IF('Math by question type'!S57&lt;&gt;"",'Math by question type'!S57,'Math by question type'!V57)</f>
        <v/>
      </c>
      <c r="DX53" s="86" t="str">
        <f>IF('Math by question type'!T57&lt;&gt;"",'Math by question type'!T57,'Math by question type'!W57)</f>
        <v/>
      </c>
      <c r="DY53" s="86" t="str">
        <f>IF('Math by question type'!X57&lt;&gt;"",'Math by question type'!X57,'Math by question type'!AA57)</f>
        <v/>
      </c>
      <c r="DZ53" s="86" t="str">
        <f>IF('Math by question type'!Y57&lt;&gt;"",'Math by question type'!Y57,'Math by question type'!AB57)</f>
        <v/>
      </c>
      <c r="EA53" s="86" t="str">
        <f>IF('Math by question type'!Z57&lt;&gt;"",'Math by question type'!Z57,'Math by question type'!AC57)</f>
        <v/>
      </c>
      <c r="EB53" s="86" t="str">
        <f>IF('Math Output by domain'!E57="", "", 'Math Output by domain'!E57)</f>
        <v/>
      </c>
      <c r="EC53" s="86" t="str">
        <f>IF('Math Output by domain'!F57="", "", 'Math Output by domain'!F57)</f>
        <v/>
      </c>
      <c r="ED53" s="86" t="str">
        <f>IF('Math Output by domain'!G57="", "", 'Math Output by domain'!G57)</f>
        <v/>
      </c>
      <c r="EE53" s="86" t="str">
        <f>IF('Math Output by domain'!H57="", "", 'Math Output by domain'!H57)</f>
        <v/>
      </c>
      <c r="EF53" s="86" t="str">
        <f>IF('Math Output by domain'!I57="", "", 'Math Output by domain'!I57)</f>
        <v/>
      </c>
      <c r="EG53" s="86" t="str">
        <f>IF('Math Output by domain'!J57="", "", 'Math Output by domain'!J57)</f>
        <v/>
      </c>
      <c r="EH53" s="86" t="str">
        <f>IF('Math Output by domain'!K57="", "", 'Math Output by domain'!K57)</f>
        <v/>
      </c>
      <c r="EI53" s="86" t="str">
        <f>IF('Math Output by domain'!L57="", "", 'Math Output by domain'!L57)</f>
        <v/>
      </c>
      <c r="EJ53" s="86" t="str">
        <f>IF('Math Output by domain'!M57="", "", 'Math Output by domain'!M57)</f>
        <v/>
      </c>
      <c r="EK53" s="86" t="str">
        <f>IF('Math Output by domain'!N57="", "", 'Math Output by domain'!N57)</f>
        <v/>
      </c>
      <c r="EL53" s="86" t="str">
        <f>IF('Math Output by domain'!O57="", "", 'Math Output by domain'!O57)</f>
        <v/>
      </c>
      <c r="EM53" s="86" t="str">
        <f>IF('Math Output by domain'!P57="", "", 'Math Output by domain'!P57)</f>
        <v/>
      </c>
      <c r="EN53" s="86" t="str">
        <f>IF('Math Output by domain'!Q57="", "", 'Math Output by domain'!Q57)</f>
        <v/>
      </c>
      <c r="EO53" s="86" t="str">
        <f>IF('Math Output by domain'!R57="", "", 'Math Output by domain'!R57)</f>
        <v/>
      </c>
      <c r="EP53" s="86" t="str">
        <f>IF('Math Output by domain'!S57="", "", 'Math Output by domain'!S57)</f>
        <v/>
      </c>
      <c r="EQ53" s="86" t="str">
        <f>IF('Math Output by domain'!T57="", "", 'Math Output by domain'!T57)</f>
        <v/>
      </c>
      <c r="ER53" s="86" t="str">
        <f>IF('Math Output by domain'!U57="", "", 'Math Output by domain'!U57)</f>
        <v/>
      </c>
      <c r="ES53" s="86" t="str">
        <f>IF('Math Output by domain'!V57="", "", 'Math Output by domain'!V57)</f>
        <v/>
      </c>
      <c r="ET53" s="86" t="str">
        <f>IF('Math Output by domain'!W57="", "", 'Math Output by domain'!W57)</f>
        <v/>
      </c>
      <c r="EU53" s="86" t="str">
        <f>IF('Math Output by domain'!X57="", "", 'Math Output by domain'!X57)</f>
        <v/>
      </c>
      <c r="EV53" s="86" t="str">
        <f>IF('Math Output by domain'!Y57="", "", 'Math Output by domain'!Y57)</f>
        <v/>
      </c>
      <c r="EW53" s="86" t="str">
        <f>IF('Math Output by domain'!Z57="", "", 'Math Output by domain'!Z57)</f>
        <v/>
      </c>
      <c r="EX53" s="86" t="str">
        <f>IF('Math Output by domain'!AA57="", "", 'Math Output by domain'!AA57)</f>
        <v/>
      </c>
      <c r="EY53" s="86" t="str">
        <f>IF('Math Output by domain'!AB57="", "", 'Math Output by domain'!AB57)</f>
        <v/>
      </c>
      <c r="EZ53" s="86" t="str">
        <f>IF('Math Output by domain'!AC57="", "", 'Math Output by domain'!AC57)</f>
        <v/>
      </c>
      <c r="FA53" s="86" t="str">
        <f>IF('Math Output by domain'!AD57&lt;&gt;"", 'Math Output by domain'!AD57, 'Math Output by domain'!AH57)</f>
        <v/>
      </c>
      <c r="FB53" s="86" t="str">
        <f>IF('Math Output by domain'!AE57&lt;&gt;"", 'Math Output by domain'!AE57, 'Math Output by domain'!AI57)</f>
        <v/>
      </c>
      <c r="FC53" s="86" t="str">
        <f>IF('Math Output by domain'!AF57&lt;&gt;"", 'Math Output by domain'!AF57, 'Math Output by domain'!AJ57)</f>
        <v/>
      </c>
      <c r="FD53" s="86" t="str">
        <f>IF('Math Output by domain'!AG57="", "", 'Math Output by domain'!AG57)</f>
        <v/>
      </c>
      <c r="FE53" s="86" t="str">
        <f>IF('Math Output by domain'!AK57="", "", 'Math Output by domain'!AK57)</f>
        <v/>
      </c>
      <c r="FF53" s="86" t="str">
        <f>IF('Math Output by domain'!AL57&lt;&gt;"",  'Math Output by domain'!AL57, 'Math Output by domain'!AQ57)</f>
        <v/>
      </c>
      <c r="FG53" s="86" t="str">
        <f>IF('Math Output by domain'!AM57="", "", 'Math Output by domain'!AM57)</f>
        <v/>
      </c>
      <c r="FH53" s="86" t="str">
        <f>IF('Math Output by domain'!AN57&lt;&gt;"",  'Math Output by domain'!AN57, 'Math Output by domain'!AP57)</f>
        <v/>
      </c>
      <c r="FI53" s="86" t="str">
        <f>IF('Math Output by domain'!AO57="", "", 'Math Output by domain'!AO57)</f>
        <v/>
      </c>
    </row>
    <row r="54" spans="1:165" x14ac:dyDescent="0.2">
      <c r="A54" s="88">
        <f>'Cover Sheet'!A57</f>
        <v>53</v>
      </c>
      <c r="B54" s="88" t="str">
        <f>IF('Cover Sheet'!$AC$13="","",'Cover Sheet'!$AC$13)</f>
        <v>HYDABH02</v>
      </c>
      <c r="C54" s="88" t="str">
        <f>'Cover Sheet'!$AC$1</f>
        <v>Apoorva Namdev</v>
      </c>
      <c r="D54" s="88">
        <f>'Cover Sheet'!$AE$1</f>
        <v>0</v>
      </c>
      <c r="E54" s="88">
        <f>'Cover Sheet'!$AG$1</f>
        <v>0</v>
      </c>
      <c r="F54" s="88">
        <f>'Cover Sheet'!$AI$1</f>
        <v>0</v>
      </c>
      <c r="G54" s="88">
        <f>'Cover Sheet'!$AK$1</f>
        <v>0</v>
      </c>
      <c r="H54" s="88">
        <f>'Cover Sheet'!$AC$3</f>
        <v>115555</v>
      </c>
      <c r="I54" s="88">
        <f>'Cover Sheet'!$AE$3</f>
        <v>0</v>
      </c>
      <c r="J54" s="88">
        <f>'Cover Sheet'!$AG$3</f>
        <v>0</v>
      </c>
      <c r="K54" s="88">
        <f>'Cover Sheet'!$AI$3</f>
        <v>0</v>
      </c>
      <c r="L54" s="88">
        <f>'Cover Sheet'!$AK$3</f>
        <v>0</v>
      </c>
      <c r="M54" s="88">
        <f>'Cover Sheet'!$AC$2</f>
        <v>2014</v>
      </c>
      <c r="N54" s="88">
        <f>'Cover Sheet'!$AE$2</f>
        <v>0</v>
      </c>
      <c r="O54" s="88">
        <f>'Cover Sheet'!$AG$2</f>
        <v>0</v>
      </c>
      <c r="P54" s="88">
        <f>'Cover Sheet'!$AI$2</f>
        <v>0</v>
      </c>
      <c r="Q54" s="88">
        <f>'Cover Sheet'!$AK$2</f>
        <v>0</v>
      </c>
      <c r="R54" s="88" t="str">
        <f>'Cover Sheet'!$AC$5</f>
        <v>Spandana</v>
      </c>
      <c r="S54" s="88" t="str">
        <f>'Cover Sheet'!$AC$6</f>
        <v>4th</v>
      </c>
      <c r="T54" s="88" t="str">
        <f>'Cover Sheet'!$AC$7</f>
        <v>2nd YOI</v>
      </c>
      <c r="U54" s="88" t="str">
        <f>'Cover Sheet'!$AC$8</f>
        <v>Private School 500 - 1000</v>
      </c>
      <c r="V54" s="88">
        <f>'Cover Sheet'!$AC$9</f>
        <v>180</v>
      </c>
      <c r="W54" s="88">
        <f>IF('Cover Sheet'!$AC$10="","",'Cover Sheet'!$AC$10)</f>
        <v>4</v>
      </c>
      <c r="X54" s="219" t="str">
        <f>IF('Cover Sheet'!$Y57="","",'Cover Sheet'!$Y57)</f>
        <v/>
      </c>
      <c r="Y54" s="219" t="str">
        <f>IF('Cover Sheet'!$Z57="","",'Cover Sheet'!$Z57)</f>
        <v/>
      </c>
      <c r="Z54" s="88">
        <f>'Cover Sheet'!$AC$11</f>
        <v>5</v>
      </c>
      <c r="AA54" s="88" t="str">
        <f>IF('Cover Sheet'!$AC$12="", "", 'Cover Sheet'!$AC$12)</f>
        <v>Hyderabad</v>
      </c>
      <c r="AB54" s="88">
        <f>IF('Cover Sheet'!$AC$14="","",'Cover Sheet'!$AC$14)</f>
        <v>115555</v>
      </c>
      <c r="AC54" s="88">
        <f>IF('Cover Sheet'!$AC$15="","",'Cover Sheet'!$AC$15)</f>
        <v>115555</v>
      </c>
      <c r="AD54" s="88">
        <f>IF('Cover Sheet'!$AC$17="","",'Cover Sheet'!$AC$17)</f>
        <v>115555</v>
      </c>
      <c r="AE54" s="88" t="str">
        <f>IF('Cover Sheet'!$AC$4="","",'Cover Sheet'!$AC$4)</f>
        <v>apoorva.namdev2014@teachforindia.org</v>
      </c>
      <c r="AF54" s="88" t="str">
        <f>IF('Cover Sheet'!$AC$20="","",'Cover Sheet'!$AC$20)</f>
        <v>spandana.m@teachforindia.org</v>
      </c>
      <c r="AG54" s="88" t="str">
        <f>IF('Cover Sheet'!$AC$19="","",'Cover Sheet'!$AC$19)</f>
        <v>karthik.rapaka@teachforindia.org</v>
      </c>
      <c r="AH54" s="88" t="str">
        <f>IF('Cover Sheet'!B57="", "", 'English Scores- Leveled papers'!B59)</f>
        <v/>
      </c>
      <c r="AI54" s="88" t="str">
        <f>IF('Cover Sheet'!$B57="","",'Cover Sheet'!C57)</f>
        <v/>
      </c>
      <c r="AJ54" s="88" t="str">
        <f>IF('Cover Sheet'!$D57="","",'Cover Sheet'!D57)</f>
        <v/>
      </c>
      <c r="AK54" s="88" t="str">
        <f>IF('Cover Sheet'!E57="","",'Cover Sheet'!E57)</f>
        <v/>
      </c>
      <c r="AL54" s="88" t="str">
        <f>IF('Cover Sheet'!F57="","",'Cover Sheet'!F57)</f>
        <v/>
      </c>
      <c r="AM54" s="88" t="str">
        <f>IF('Cover Sheet'!G57="","",'Cover Sheet'!G57)</f>
        <v/>
      </c>
      <c r="AN54" s="88" t="str">
        <f>IF('Cover Sheet'!H57="","",'Cover Sheet'!H57)</f>
        <v/>
      </c>
      <c r="AO54" s="88" t="str">
        <f>IF('Cover Sheet'!I57="","",'Cover Sheet'!I57)</f>
        <v/>
      </c>
      <c r="AP54" s="88" t="str">
        <f>IF('Cover Sheet'!J57="","",'Cover Sheet'!J57)</f>
        <v/>
      </c>
      <c r="AQ54" s="88" t="str">
        <f>IF('Cover Sheet'!K57="","",'Cover Sheet'!K57)</f>
        <v/>
      </c>
      <c r="AR54" s="88" t="str">
        <f>IF('Cover Sheet'!L57="","",'Cover Sheet'!L57)</f>
        <v/>
      </c>
      <c r="AS54" s="88" t="str">
        <f>IF('Cover Sheet'!M57="","",'Cover Sheet'!M57)</f>
        <v/>
      </c>
      <c r="AT54" s="88" t="str">
        <f>IF('Cover Sheet'!N57="","",'Cover Sheet'!N57)</f>
        <v/>
      </c>
      <c r="AU54" s="88" t="str">
        <f>IF('Cover Sheet'!O57="","",'Cover Sheet'!O57)</f>
        <v/>
      </c>
      <c r="AV54" s="88" t="str">
        <f>IF('Cover Sheet'!P57="","",'Cover Sheet'!P57)</f>
        <v/>
      </c>
      <c r="AW54" s="88" t="str">
        <f>IF('Cover Sheet'!Q57="","",'Cover Sheet'!Q57)</f>
        <v/>
      </c>
      <c r="AX54" s="88" t="str">
        <f>IF('Cover Sheet'!R57="","",'Cover Sheet'!R57)</f>
        <v/>
      </c>
      <c r="AY54" s="88" t="str">
        <f>IF('Cover Sheet'!S57="","",'Cover Sheet'!S57)</f>
        <v/>
      </c>
      <c r="AZ54" s="535" t="str">
        <f>IF('Cover Sheet'!T57="","",'Cover Sheet'!T57)</f>
        <v/>
      </c>
      <c r="BA54" s="535" t="str">
        <f>IF('Cover Sheet'!U57="","",'Cover Sheet'!U57)</f>
        <v/>
      </c>
      <c r="BB54" s="535" t="str">
        <f>IF('Cover Sheet'!V57="","",'Cover Sheet'!V57)</f>
        <v/>
      </c>
      <c r="BC54" s="535" t="str">
        <f>IF('Cover Sheet'!W57="","",'Cover Sheet'!W57)</f>
        <v/>
      </c>
      <c r="BD54" s="535" t="str">
        <f>IF('Cover Sheet'!X57="","",'Cover Sheet'!X57)</f>
        <v/>
      </c>
      <c r="BE54" s="142" t="str">
        <f>'RC Mastery Check+Question type'!I57</f>
        <v/>
      </c>
      <c r="BF54" s="142" t="str">
        <f>'RC Mastery Check+Question type'!J57</f>
        <v/>
      </c>
      <c r="BG54" s="142" t="str">
        <f>'RC Mastery Check+Question type'!K57</f>
        <v/>
      </c>
      <c r="BH54" s="406" t="str">
        <f>IF('RC Mastery Check+Question type'!DR57="", "", 'RC Mastery Check+Question type'!DR57)</f>
        <v/>
      </c>
      <c r="BI54" s="406" t="str">
        <f>IF('RC Mastery Check+Question type'!EJ57="", "", 'RC Mastery Check+Question type'!EJ57)</f>
        <v/>
      </c>
      <c r="BJ54" s="406" t="str">
        <f>IF('RC Mastery Check+Question type'!EZ57="", "", 'RC Mastery Check+Question type'!EZ57)</f>
        <v/>
      </c>
      <c r="BK54" t="str">
        <f>'RF tracking'!C57</f>
        <v/>
      </c>
      <c r="BL54" t="str">
        <f>'RF tracking'!D57</f>
        <v/>
      </c>
      <c r="BM54" t="str">
        <f>'RF tracking'!X57</f>
        <v/>
      </c>
      <c r="BN54" t="str">
        <f>'RF tracking'!Y57</f>
        <v/>
      </c>
      <c r="BO54" s="53" t="str">
        <f>IF('RF tracking'!AQ57="", "", 'RF tracking'!AQ57)</f>
        <v/>
      </c>
      <c r="BP54" s="53" t="str">
        <f>'RC Mastery Check+Question type'!L57</f>
        <v/>
      </c>
      <c r="BQ54" s="53" t="str">
        <f>'RC Mastery Check+Question type'!M57</f>
        <v/>
      </c>
      <c r="BR54" s="53" t="str">
        <f>'RC Mastery Check+Question type'!N57</f>
        <v/>
      </c>
      <c r="BS54" s="53" t="str">
        <f>'RC Mastery Check+Question type'!O57</f>
        <v/>
      </c>
      <c r="BT54" s="53" t="str">
        <f>'RC Mastery Check+Question type'!P57</f>
        <v/>
      </c>
      <c r="BU54" s="53" t="str">
        <f>'RC Mastery Check+Question type'!Q57</f>
        <v/>
      </c>
      <c r="BV54" s="53" t="str">
        <f>'RC Mastery Check+Question type'!R57</f>
        <v/>
      </c>
      <c r="BW54" s="53" t="str">
        <f>'RC Mastery Check+Question type'!S57</f>
        <v/>
      </c>
      <c r="BX54" s="53" t="str">
        <f>'RC Mastery Check+Question type'!T57</f>
        <v/>
      </c>
      <c r="BY54" s="53" t="str">
        <f>'RC Mastery Check+Question type'!U57</f>
        <v/>
      </c>
      <c r="BZ54" s="53" t="str">
        <f>'RC Mastery Check+Question type'!V57</f>
        <v/>
      </c>
      <c r="CA54" s="53" t="str">
        <f>'RC Mastery Check+Question type'!W57</f>
        <v/>
      </c>
      <c r="CB54" s="53" t="str">
        <f>'RC Mastery Check+Question type'!X57</f>
        <v/>
      </c>
      <c r="CC54" s="438" t="str">
        <f>'RC Output Item+Section Type'!CC60</f>
        <v xml:space="preserve"> </v>
      </c>
      <c r="CD54" s="438" t="str">
        <f>'RC Output Item+Section Type'!CD60</f>
        <v xml:space="preserve"> </v>
      </c>
      <c r="CE54" s="438" t="str">
        <f>'RC Output Item+Section Type'!CE60</f>
        <v xml:space="preserve"> </v>
      </c>
      <c r="CF54" s="438" t="str">
        <f>'RC Output Item+Section Type'!CF60</f>
        <v xml:space="preserve"> </v>
      </c>
      <c r="CG54" s="438" t="str">
        <f>'RC Output Item+Section Type'!CG60</f>
        <v xml:space="preserve"> </v>
      </c>
      <c r="CH54" s="438" t="str">
        <f>'RC Output Item+Section Type'!CH60</f>
        <v xml:space="preserve"> </v>
      </c>
      <c r="CI54" s="438" t="str">
        <f>'RC Output Item+Section Type'!CI60</f>
        <v xml:space="preserve"> </v>
      </c>
      <c r="CJ54" s="438" t="str">
        <f>'RC Output Item+Section Type'!CJ60</f>
        <v xml:space="preserve"> </v>
      </c>
      <c r="CK54" s="438" t="str">
        <f>'RC Output Item+Section Type'!CK60</f>
        <v xml:space="preserve"> </v>
      </c>
      <c r="CL54" s="438" t="str">
        <f>'RC Output Item+Section Type'!CL60</f>
        <v xml:space="preserve"> </v>
      </c>
      <c r="CM54" s="438" t="str">
        <f>'RC Output Item+Section Type'!CM60</f>
        <v xml:space="preserve"> </v>
      </c>
      <c r="CN54" s="438" t="str">
        <f>'RC Output Item+Section Type'!CN60</f>
        <v xml:space="preserve"> </v>
      </c>
      <c r="CO54" t="str">
        <f>IF('S&amp;L'!B58="", "", 'S&amp;L'!B58)</f>
        <v/>
      </c>
      <c r="CP54" t="str">
        <f>IF('S&amp;L'!C58="", "", 'S&amp;L'!C58)</f>
        <v/>
      </c>
      <c r="CQ54" t="str">
        <f>IF('S&amp;L'!D58="", "", 'S&amp;L'!D58)</f>
        <v/>
      </c>
      <c r="CR54" t="str">
        <f>IF('S&amp;L'!E58="", "", 'S&amp;L'!E58)</f>
        <v/>
      </c>
      <c r="CS54" t="str">
        <f>IF('S&amp;L'!F58="", "", 'S&amp;L'!F58)</f>
        <v/>
      </c>
      <c r="CT54" t="str">
        <f>IF('S&amp;L'!H58="", "", 'S&amp;L'!H58)</f>
        <v/>
      </c>
      <c r="CU54" t="str">
        <f>IF('S&amp;L'!I58="", "", 'S&amp;L'!I58)</f>
        <v/>
      </c>
      <c r="CV54" t="str">
        <f>IF('S&amp;L'!J58="", "", 'S&amp;L'!J58)</f>
        <v/>
      </c>
      <c r="CW54" t="str">
        <f>IF('S&amp;L'!K58="", "", 'S&amp;L'!K58)</f>
        <v/>
      </c>
      <c r="CX54" t="str">
        <f>IF('S&amp;L'!L58="", "", 'S&amp;L'!L58)</f>
        <v/>
      </c>
      <c r="CY54" t="str">
        <f>IF('S&amp;L'!N58="", "", 'S&amp;L'!N58)</f>
        <v/>
      </c>
      <c r="CZ54" t="str">
        <f>IF('S&amp;L'!O58="", "", 'S&amp;L'!O58)</f>
        <v/>
      </c>
      <c r="DA54" t="str">
        <f>IF('S&amp;L'!P58="", "", 'S&amp;L'!P58)</f>
        <v/>
      </c>
      <c r="DB54" t="str">
        <f>IF('S&amp;L'!Q58="", "", 'S&amp;L'!Q58)</f>
        <v/>
      </c>
      <c r="DC54" t="str">
        <f>IF('S&amp;L'!R58="", "", 'S&amp;L'!R58)</f>
        <v/>
      </c>
      <c r="DD54" s="53" t="str">
        <f>IF('Math Scores'!E61="","",'Math Scores'!E61)</f>
        <v/>
      </c>
      <c r="DE54" s="86" t="str">
        <f>IF('Cover Sheet'!V57="","",'Cover Sheet'!V57)</f>
        <v/>
      </c>
      <c r="DF54" s="86" t="str">
        <f>IF('Math Scores'!IE61="", "", 'Math Scores'!IE61)</f>
        <v/>
      </c>
      <c r="DG54" t="str">
        <f>IF('Math by question type'!C58="", "", 'Math by question type'!C58)</f>
        <v/>
      </c>
      <c r="DH54" s="86" t="str">
        <f>IF('Math by question type'!D58="", "", 'Math by question type'!D58)</f>
        <v/>
      </c>
      <c r="DI54" s="86" t="str">
        <f>IF('Math by question type'!E58="", "", 'Math by question type'!E58)</f>
        <v/>
      </c>
      <c r="DJ54" s="86" t="str">
        <f>IF('Math by question type'!F58="", "", 'Math by question type'!F58)</f>
        <v/>
      </c>
      <c r="DK54" s="86" t="str">
        <f>IF('Math by question type'!G58="", "", 'Math by question type'!G58)</f>
        <v/>
      </c>
      <c r="DL54" s="86" t="str">
        <f>IF('Math by question type'!H58="", "", 'Math by question type'!H58)</f>
        <v/>
      </c>
      <c r="DM54" s="86" t="str">
        <f>IF('Math by question type'!I58="", "", 'Math by question type'!I58)</f>
        <v/>
      </c>
      <c r="DN54" s="86" t="str">
        <f>IF('Math by question type'!J58="", "", 'Math by question type'!J58)</f>
        <v/>
      </c>
      <c r="DO54" s="86" t="str">
        <f>IF('Math by question type'!K58="", "", 'Math by question type'!K58)</f>
        <v/>
      </c>
      <c r="DP54" s="86" t="str">
        <f>IF('Math by question type'!L58="", "", 'Math by question type'!L58)</f>
        <v/>
      </c>
      <c r="DQ54" s="86" t="str">
        <f>IF('Math by question type'!M58="", "", 'Math by question type'!M58)</f>
        <v/>
      </c>
      <c r="DR54" s="86" t="str">
        <f>IF('Math by question type'!N58="", "", 'Math by question type'!N58)</f>
        <v/>
      </c>
      <c r="DS54" s="86" t="str">
        <f>IF('Math by question type'!O58="", "", 'Math by question type'!O58)</f>
        <v/>
      </c>
      <c r="DT54" s="86" t="str">
        <f>IF('Math by question type'!P58="", "", 'Math by question type'!P58)</f>
        <v/>
      </c>
      <c r="DU54" s="86" t="str">
        <f>IF('Math by question type'!Q58="", "", 'Math by question type'!Q58)</f>
        <v/>
      </c>
      <c r="DV54" s="86" t="str">
        <f>IF('Math by question type'!R58&lt;&gt;"",'Math by question type'!R58,'Math by question type'!U58)</f>
        <v/>
      </c>
      <c r="DW54" s="86" t="str">
        <f>IF('Math by question type'!S58&lt;&gt;"",'Math by question type'!S58,'Math by question type'!V58)</f>
        <v/>
      </c>
      <c r="DX54" s="86" t="str">
        <f>IF('Math by question type'!T58&lt;&gt;"",'Math by question type'!T58,'Math by question type'!W58)</f>
        <v/>
      </c>
      <c r="DY54" s="86" t="str">
        <f>IF('Math by question type'!X58&lt;&gt;"",'Math by question type'!X58,'Math by question type'!AA58)</f>
        <v/>
      </c>
      <c r="DZ54" s="86" t="str">
        <f>IF('Math by question type'!Y58&lt;&gt;"",'Math by question type'!Y58,'Math by question type'!AB58)</f>
        <v/>
      </c>
      <c r="EA54" s="86" t="str">
        <f>IF('Math by question type'!Z58&lt;&gt;"",'Math by question type'!Z58,'Math by question type'!AC58)</f>
        <v/>
      </c>
      <c r="EB54" s="86" t="str">
        <f>IF('Math Output by domain'!E58="", "", 'Math Output by domain'!E58)</f>
        <v/>
      </c>
      <c r="EC54" s="86" t="str">
        <f>IF('Math Output by domain'!F58="", "", 'Math Output by domain'!F58)</f>
        <v/>
      </c>
      <c r="ED54" s="86" t="str">
        <f>IF('Math Output by domain'!G58="", "", 'Math Output by domain'!G58)</f>
        <v/>
      </c>
      <c r="EE54" s="86" t="str">
        <f>IF('Math Output by domain'!H58="", "", 'Math Output by domain'!H58)</f>
        <v/>
      </c>
      <c r="EF54" s="86" t="str">
        <f>IF('Math Output by domain'!I58="", "", 'Math Output by domain'!I58)</f>
        <v/>
      </c>
      <c r="EG54" s="86" t="str">
        <f>IF('Math Output by domain'!J58="", "", 'Math Output by domain'!J58)</f>
        <v/>
      </c>
      <c r="EH54" s="86" t="str">
        <f>IF('Math Output by domain'!K58="", "", 'Math Output by domain'!K58)</f>
        <v/>
      </c>
      <c r="EI54" s="86" t="str">
        <f>IF('Math Output by domain'!L58="", "", 'Math Output by domain'!L58)</f>
        <v/>
      </c>
      <c r="EJ54" s="86" t="str">
        <f>IF('Math Output by domain'!M58="", "", 'Math Output by domain'!M58)</f>
        <v/>
      </c>
      <c r="EK54" s="86" t="str">
        <f>IF('Math Output by domain'!N58="", "", 'Math Output by domain'!N58)</f>
        <v/>
      </c>
      <c r="EL54" s="86" t="str">
        <f>IF('Math Output by domain'!O58="", "", 'Math Output by domain'!O58)</f>
        <v/>
      </c>
      <c r="EM54" s="86" t="str">
        <f>IF('Math Output by domain'!P58="", "", 'Math Output by domain'!P58)</f>
        <v/>
      </c>
      <c r="EN54" s="86" t="str">
        <f>IF('Math Output by domain'!Q58="", "", 'Math Output by domain'!Q58)</f>
        <v/>
      </c>
      <c r="EO54" s="86" t="str">
        <f>IF('Math Output by domain'!R58="", "", 'Math Output by domain'!R58)</f>
        <v/>
      </c>
      <c r="EP54" s="86" t="str">
        <f>IF('Math Output by domain'!S58="", "", 'Math Output by domain'!S58)</f>
        <v/>
      </c>
      <c r="EQ54" s="86" t="str">
        <f>IF('Math Output by domain'!T58="", "", 'Math Output by domain'!T58)</f>
        <v/>
      </c>
      <c r="ER54" s="86" t="str">
        <f>IF('Math Output by domain'!U58="", "", 'Math Output by domain'!U58)</f>
        <v/>
      </c>
      <c r="ES54" s="86" t="str">
        <f>IF('Math Output by domain'!V58="", "", 'Math Output by domain'!V58)</f>
        <v/>
      </c>
      <c r="ET54" s="86" t="str">
        <f>IF('Math Output by domain'!W58="", "", 'Math Output by domain'!W58)</f>
        <v/>
      </c>
      <c r="EU54" s="86" t="str">
        <f>IF('Math Output by domain'!X58="", "", 'Math Output by domain'!X58)</f>
        <v/>
      </c>
      <c r="EV54" s="86" t="str">
        <f>IF('Math Output by domain'!Y58="", "", 'Math Output by domain'!Y58)</f>
        <v/>
      </c>
      <c r="EW54" s="86" t="str">
        <f>IF('Math Output by domain'!Z58="", "", 'Math Output by domain'!Z58)</f>
        <v/>
      </c>
      <c r="EX54" s="86" t="str">
        <f>IF('Math Output by domain'!AA58="", "", 'Math Output by domain'!AA58)</f>
        <v/>
      </c>
      <c r="EY54" s="86" t="str">
        <f>IF('Math Output by domain'!AB58="", "", 'Math Output by domain'!AB58)</f>
        <v/>
      </c>
      <c r="EZ54" s="86" t="str">
        <f>IF('Math Output by domain'!AC58="", "", 'Math Output by domain'!AC58)</f>
        <v/>
      </c>
      <c r="FA54" s="86" t="str">
        <f>IF('Math Output by domain'!AD58&lt;&gt;"", 'Math Output by domain'!AD58, 'Math Output by domain'!AH58)</f>
        <v/>
      </c>
      <c r="FB54" s="86" t="str">
        <f>IF('Math Output by domain'!AE58&lt;&gt;"", 'Math Output by domain'!AE58, 'Math Output by domain'!AI58)</f>
        <v/>
      </c>
      <c r="FC54" s="86" t="str">
        <f>IF('Math Output by domain'!AF58&lt;&gt;"", 'Math Output by domain'!AF58, 'Math Output by domain'!AJ58)</f>
        <v/>
      </c>
      <c r="FD54" s="86" t="str">
        <f>IF('Math Output by domain'!AG58="", "", 'Math Output by domain'!AG58)</f>
        <v/>
      </c>
      <c r="FE54" s="86" t="str">
        <f>IF('Math Output by domain'!AK58="", "", 'Math Output by domain'!AK58)</f>
        <v/>
      </c>
      <c r="FF54" s="86" t="str">
        <f>IF('Math Output by domain'!AL58&lt;&gt;"",  'Math Output by domain'!AL58, 'Math Output by domain'!AQ58)</f>
        <v/>
      </c>
      <c r="FG54" s="86" t="str">
        <f>IF('Math Output by domain'!AM58="", "", 'Math Output by domain'!AM58)</f>
        <v/>
      </c>
      <c r="FH54" s="86" t="str">
        <f>IF('Math Output by domain'!AN58&lt;&gt;"",  'Math Output by domain'!AN58, 'Math Output by domain'!AP58)</f>
        <v/>
      </c>
      <c r="FI54" s="86" t="str">
        <f>IF('Math Output by domain'!AO58="", "", 'Math Output by domain'!AO58)</f>
        <v/>
      </c>
    </row>
    <row r="55" spans="1:165" x14ac:dyDescent="0.2">
      <c r="A55" s="88">
        <f>'Cover Sheet'!A58</f>
        <v>54</v>
      </c>
      <c r="B55" s="88" t="str">
        <f>IF('Cover Sheet'!$AC$13="","",'Cover Sheet'!$AC$13)</f>
        <v>HYDABH02</v>
      </c>
      <c r="C55" s="88" t="str">
        <f>'Cover Sheet'!$AC$1</f>
        <v>Apoorva Namdev</v>
      </c>
      <c r="D55" s="88">
        <f>'Cover Sheet'!$AE$1</f>
        <v>0</v>
      </c>
      <c r="E55" s="88">
        <f>'Cover Sheet'!$AG$1</f>
        <v>0</v>
      </c>
      <c r="F55" s="88">
        <f>'Cover Sheet'!$AI$1</f>
        <v>0</v>
      </c>
      <c r="G55" s="88">
        <f>'Cover Sheet'!$AK$1</f>
        <v>0</v>
      </c>
      <c r="H55" s="88">
        <f>'Cover Sheet'!$AC$3</f>
        <v>115555</v>
      </c>
      <c r="I55" s="88">
        <f>'Cover Sheet'!$AE$3</f>
        <v>0</v>
      </c>
      <c r="J55" s="88">
        <f>'Cover Sheet'!$AG$3</f>
        <v>0</v>
      </c>
      <c r="K55" s="88">
        <f>'Cover Sheet'!$AI$3</f>
        <v>0</v>
      </c>
      <c r="L55" s="88">
        <f>'Cover Sheet'!$AK$3</f>
        <v>0</v>
      </c>
      <c r="M55" s="88">
        <f>'Cover Sheet'!$AC$2</f>
        <v>2014</v>
      </c>
      <c r="N55" s="88">
        <f>'Cover Sheet'!$AE$2</f>
        <v>0</v>
      </c>
      <c r="O55" s="88">
        <f>'Cover Sheet'!$AG$2</f>
        <v>0</v>
      </c>
      <c r="P55" s="88">
        <f>'Cover Sheet'!$AI$2</f>
        <v>0</v>
      </c>
      <c r="Q55" s="88">
        <f>'Cover Sheet'!$AK$2</f>
        <v>0</v>
      </c>
      <c r="R55" s="88" t="str">
        <f>'Cover Sheet'!$AC$5</f>
        <v>Spandana</v>
      </c>
      <c r="S55" s="88" t="str">
        <f>'Cover Sheet'!$AC$6</f>
        <v>4th</v>
      </c>
      <c r="T55" s="88" t="str">
        <f>'Cover Sheet'!$AC$7</f>
        <v>2nd YOI</v>
      </c>
      <c r="U55" s="88" t="str">
        <f>'Cover Sheet'!$AC$8</f>
        <v>Private School 500 - 1000</v>
      </c>
      <c r="V55" s="88">
        <f>'Cover Sheet'!$AC$9</f>
        <v>180</v>
      </c>
      <c r="W55" s="88">
        <f>IF('Cover Sheet'!$AC$10="","",'Cover Sheet'!$AC$10)</f>
        <v>4</v>
      </c>
      <c r="X55" s="219" t="str">
        <f>IF('Cover Sheet'!$Y58="","",'Cover Sheet'!$Y58)</f>
        <v/>
      </c>
      <c r="Y55" s="219" t="str">
        <f>IF('Cover Sheet'!$Z58="","",'Cover Sheet'!$Z58)</f>
        <v/>
      </c>
      <c r="Z55" s="88">
        <f>'Cover Sheet'!$AC$11</f>
        <v>5</v>
      </c>
      <c r="AA55" s="88" t="str">
        <f>IF('Cover Sheet'!$AC$12="", "", 'Cover Sheet'!$AC$12)</f>
        <v>Hyderabad</v>
      </c>
      <c r="AB55" s="88">
        <f>IF('Cover Sheet'!$AC$14="","",'Cover Sheet'!$AC$14)</f>
        <v>115555</v>
      </c>
      <c r="AC55" s="88">
        <f>IF('Cover Sheet'!$AC$15="","",'Cover Sheet'!$AC$15)</f>
        <v>115555</v>
      </c>
      <c r="AD55" s="88">
        <f>IF('Cover Sheet'!$AC$17="","",'Cover Sheet'!$AC$17)</f>
        <v>115555</v>
      </c>
      <c r="AE55" s="88" t="str">
        <f>IF('Cover Sheet'!$AC$4="","",'Cover Sheet'!$AC$4)</f>
        <v>apoorva.namdev2014@teachforindia.org</v>
      </c>
      <c r="AF55" s="88" t="str">
        <f>IF('Cover Sheet'!$AC$20="","",'Cover Sheet'!$AC$20)</f>
        <v>spandana.m@teachforindia.org</v>
      </c>
      <c r="AG55" s="88" t="str">
        <f>IF('Cover Sheet'!$AC$19="","",'Cover Sheet'!$AC$19)</f>
        <v>karthik.rapaka@teachforindia.org</v>
      </c>
      <c r="AH55" s="88" t="str">
        <f>IF('Cover Sheet'!B58="", "", 'English Scores- Leveled papers'!B60)</f>
        <v/>
      </c>
      <c r="AI55" s="88" t="str">
        <f>IF('Cover Sheet'!$B58="","",'Cover Sheet'!C58)</f>
        <v/>
      </c>
      <c r="AJ55" s="88" t="str">
        <f>IF('Cover Sheet'!$D58="","",'Cover Sheet'!D58)</f>
        <v/>
      </c>
      <c r="AK55" s="88" t="str">
        <f>IF('Cover Sheet'!E58="","",'Cover Sheet'!E58)</f>
        <v/>
      </c>
      <c r="AL55" s="88" t="str">
        <f>IF('Cover Sheet'!F58="","",'Cover Sheet'!F58)</f>
        <v/>
      </c>
      <c r="AM55" s="88" t="str">
        <f>IF('Cover Sheet'!G58="","",'Cover Sheet'!G58)</f>
        <v/>
      </c>
      <c r="AN55" s="88" t="str">
        <f>IF('Cover Sheet'!H58="","",'Cover Sheet'!H58)</f>
        <v/>
      </c>
      <c r="AO55" s="88" t="str">
        <f>IF('Cover Sheet'!I58="","",'Cover Sheet'!I58)</f>
        <v/>
      </c>
      <c r="AP55" s="88" t="str">
        <f>IF('Cover Sheet'!J58="","",'Cover Sheet'!J58)</f>
        <v/>
      </c>
      <c r="AQ55" s="88" t="str">
        <f>IF('Cover Sheet'!K58="","",'Cover Sheet'!K58)</f>
        <v/>
      </c>
      <c r="AR55" s="88" t="str">
        <f>IF('Cover Sheet'!L58="","",'Cover Sheet'!L58)</f>
        <v/>
      </c>
      <c r="AS55" s="88" t="str">
        <f>IF('Cover Sheet'!M58="","",'Cover Sheet'!M58)</f>
        <v/>
      </c>
      <c r="AT55" s="88" t="str">
        <f>IF('Cover Sheet'!N58="","",'Cover Sheet'!N58)</f>
        <v/>
      </c>
      <c r="AU55" s="88" t="str">
        <f>IF('Cover Sheet'!O58="","",'Cover Sheet'!O58)</f>
        <v/>
      </c>
      <c r="AV55" s="88" t="str">
        <f>IF('Cover Sheet'!P58="","",'Cover Sheet'!P58)</f>
        <v/>
      </c>
      <c r="AW55" s="88" t="str">
        <f>IF('Cover Sheet'!Q58="","",'Cover Sheet'!Q58)</f>
        <v/>
      </c>
      <c r="AX55" s="88" t="str">
        <f>IF('Cover Sheet'!R58="","",'Cover Sheet'!R58)</f>
        <v/>
      </c>
      <c r="AY55" s="88" t="str">
        <f>IF('Cover Sheet'!S58="","",'Cover Sheet'!S58)</f>
        <v/>
      </c>
      <c r="AZ55" s="535" t="str">
        <f>IF('Cover Sheet'!T58="","",'Cover Sheet'!T58)</f>
        <v/>
      </c>
      <c r="BA55" s="535" t="str">
        <f>IF('Cover Sheet'!U58="","",'Cover Sheet'!U58)</f>
        <v/>
      </c>
      <c r="BB55" s="535" t="str">
        <f>IF('Cover Sheet'!V58="","",'Cover Sheet'!V58)</f>
        <v/>
      </c>
      <c r="BC55" s="535" t="str">
        <f>IF('Cover Sheet'!W58="","",'Cover Sheet'!W58)</f>
        <v/>
      </c>
      <c r="BD55" s="535" t="str">
        <f>IF('Cover Sheet'!X58="","",'Cover Sheet'!X58)</f>
        <v/>
      </c>
      <c r="BE55" s="142" t="str">
        <f>'RC Mastery Check+Question type'!I58</f>
        <v/>
      </c>
      <c r="BF55" s="142" t="str">
        <f>'RC Mastery Check+Question type'!J58</f>
        <v/>
      </c>
      <c r="BG55" s="142" t="str">
        <f>'RC Mastery Check+Question type'!K58</f>
        <v/>
      </c>
      <c r="BH55" s="406" t="str">
        <f>IF('RC Mastery Check+Question type'!DR58="", "", 'RC Mastery Check+Question type'!DR58)</f>
        <v/>
      </c>
      <c r="BI55" s="406" t="str">
        <f>IF('RC Mastery Check+Question type'!EJ58="", "", 'RC Mastery Check+Question type'!EJ58)</f>
        <v/>
      </c>
      <c r="BJ55" s="406" t="str">
        <f>IF('RC Mastery Check+Question type'!EZ58="", "", 'RC Mastery Check+Question type'!EZ58)</f>
        <v/>
      </c>
      <c r="BK55" t="str">
        <f>'RF tracking'!C58</f>
        <v/>
      </c>
      <c r="BL55" t="str">
        <f>'RF tracking'!D58</f>
        <v/>
      </c>
      <c r="BM55" t="str">
        <f>'RF tracking'!X58</f>
        <v/>
      </c>
      <c r="BN55" t="str">
        <f>'RF tracking'!Y58</f>
        <v/>
      </c>
      <c r="BO55" s="53" t="str">
        <f>IF('RF tracking'!AQ58="", "", 'RF tracking'!AQ58)</f>
        <v/>
      </c>
      <c r="BP55" s="53" t="str">
        <f>'RC Mastery Check+Question type'!L58</f>
        <v/>
      </c>
      <c r="BQ55" s="53" t="str">
        <f>'RC Mastery Check+Question type'!M58</f>
        <v/>
      </c>
      <c r="BR55" s="53" t="str">
        <f>'RC Mastery Check+Question type'!N58</f>
        <v/>
      </c>
      <c r="BS55" s="53" t="str">
        <f>'RC Mastery Check+Question type'!O58</f>
        <v/>
      </c>
      <c r="BT55" s="53" t="str">
        <f>'RC Mastery Check+Question type'!P58</f>
        <v/>
      </c>
      <c r="BU55" s="53" t="str">
        <f>'RC Mastery Check+Question type'!Q58</f>
        <v/>
      </c>
      <c r="BV55" s="53" t="str">
        <f>'RC Mastery Check+Question type'!R58</f>
        <v/>
      </c>
      <c r="BW55" s="53" t="str">
        <f>'RC Mastery Check+Question type'!S58</f>
        <v/>
      </c>
      <c r="BX55" s="53" t="str">
        <f>'RC Mastery Check+Question type'!T58</f>
        <v/>
      </c>
      <c r="BY55" s="53" t="str">
        <f>'RC Mastery Check+Question type'!U58</f>
        <v/>
      </c>
      <c r="BZ55" s="53" t="str">
        <f>'RC Mastery Check+Question type'!V58</f>
        <v/>
      </c>
      <c r="CA55" s="53" t="str">
        <f>'RC Mastery Check+Question type'!W58</f>
        <v/>
      </c>
      <c r="CB55" s="53" t="str">
        <f>'RC Mastery Check+Question type'!X58</f>
        <v/>
      </c>
      <c r="CC55" s="438" t="str">
        <f>'RC Output Item+Section Type'!CC61</f>
        <v xml:space="preserve"> </v>
      </c>
      <c r="CD55" s="438" t="str">
        <f>'RC Output Item+Section Type'!CD61</f>
        <v xml:space="preserve"> </v>
      </c>
      <c r="CE55" s="438" t="str">
        <f>'RC Output Item+Section Type'!CE61</f>
        <v xml:space="preserve"> </v>
      </c>
      <c r="CF55" s="438" t="str">
        <f>'RC Output Item+Section Type'!CF61</f>
        <v xml:space="preserve"> </v>
      </c>
      <c r="CG55" s="438" t="str">
        <f>'RC Output Item+Section Type'!CG61</f>
        <v xml:space="preserve"> </v>
      </c>
      <c r="CH55" s="438" t="str">
        <f>'RC Output Item+Section Type'!CH61</f>
        <v xml:space="preserve"> </v>
      </c>
      <c r="CI55" s="438" t="str">
        <f>'RC Output Item+Section Type'!CI61</f>
        <v xml:space="preserve"> </v>
      </c>
      <c r="CJ55" s="438" t="str">
        <f>'RC Output Item+Section Type'!CJ61</f>
        <v xml:space="preserve"> </v>
      </c>
      <c r="CK55" s="438" t="str">
        <f>'RC Output Item+Section Type'!CK61</f>
        <v xml:space="preserve"> </v>
      </c>
      <c r="CL55" s="438" t="str">
        <f>'RC Output Item+Section Type'!CL61</f>
        <v xml:space="preserve"> </v>
      </c>
      <c r="CM55" s="438" t="str">
        <f>'RC Output Item+Section Type'!CM61</f>
        <v xml:space="preserve"> </v>
      </c>
      <c r="CN55" s="438" t="str">
        <f>'RC Output Item+Section Type'!CN61</f>
        <v xml:space="preserve"> </v>
      </c>
      <c r="CO55" t="str">
        <f>IF('S&amp;L'!B59="", "", 'S&amp;L'!B59)</f>
        <v/>
      </c>
      <c r="CP55" t="str">
        <f>IF('S&amp;L'!C59="", "", 'S&amp;L'!C59)</f>
        <v/>
      </c>
      <c r="CQ55" t="str">
        <f>IF('S&amp;L'!D59="", "", 'S&amp;L'!D59)</f>
        <v/>
      </c>
      <c r="CR55" t="str">
        <f>IF('S&amp;L'!E59="", "", 'S&amp;L'!E59)</f>
        <v/>
      </c>
      <c r="CS55" t="str">
        <f>IF('S&amp;L'!F59="", "", 'S&amp;L'!F59)</f>
        <v/>
      </c>
      <c r="CT55" t="str">
        <f>IF('S&amp;L'!H59="", "", 'S&amp;L'!H59)</f>
        <v/>
      </c>
      <c r="CU55" t="str">
        <f>IF('S&amp;L'!I59="", "", 'S&amp;L'!I59)</f>
        <v/>
      </c>
      <c r="CV55" t="str">
        <f>IF('S&amp;L'!J59="", "", 'S&amp;L'!J59)</f>
        <v/>
      </c>
      <c r="CW55" t="str">
        <f>IF('S&amp;L'!K59="", "", 'S&amp;L'!K59)</f>
        <v/>
      </c>
      <c r="CX55" t="str">
        <f>IF('S&amp;L'!L59="", "", 'S&amp;L'!L59)</f>
        <v/>
      </c>
      <c r="CY55" t="str">
        <f>IF('S&amp;L'!N59="", "", 'S&amp;L'!N59)</f>
        <v/>
      </c>
      <c r="CZ55" t="str">
        <f>IF('S&amp;L'!O59="", "", 'S&amp;L'!O59)</f>
        <v/>
      </c>
      <c r="DA55" t="str">
        <f>IF('S&amp;L'!P59="", "", 'S&amp;L'!P59)</f>
        <v/>
      </c>
      <c r="DB55" t="str">
        <f>IF('S&amp;L'!Q59="", "", 'S&amp;L'!Q59)</f>
        <v/>
      </c>
      <c r="DC55" t="str">
        <f>IF('S&amp;L'!R59="", "", 'S&amp;L'!R59)</f>
        <v/>
      </c>
      <c r="DD55" s="53" t="str">
        <f>IF('Math Scores'!E62="","",'Math Scores'!E62)</f>
        <v/>
      </c>
      <c r="DE55" s="86" t="str">
        <f>IF('Cover Sheet'!V58="","",'Cover Sheet'!V58)</f>
        <v/>
      </c>
      <c r="DF55" s="86" t="str">
        <f>IF('Math Scores'!IE62="", "", 'Math Scores'!IE62)</f>
        <v/>
      </c>
      <c r="DG55" t="str">
        <f>IF('Math by question type'!C59="", "", 'Math by question type'!C59)</f>
        <v/>
      </c>
      <c r="DH55" s="86" t="str">
        <f>IF('Math by question type'!D59="", "", 'Math by question type'!D59)</f>
        <v/>
      </c>
      <c r="DI55" s="86" t="str">
        <f>IF('Math by question type'!E59="", "", 'Math by question type'!E59)</f>
        <v/>
      </c>
      <c r="DJ55" s="86" t="str">
        <f>IF('Math by question type'!F59="", "", 'Math by question type'!F59)</f>
        <v/>
      </c>
      <c r="DK55" s="86" t="str">
        <f>IF('Math by question type'!G59="", "", 'Math by question type'!G59)</f>
        <v/>
      </c>
      <c r="DL55" s="86" t="str">
        <f>IF('Math by question type'!H59="", "", 'Math by question type'!H59)</f>
        <v/>
      </c>
      <c r="DM55" s="86" t="str">
        <f>IF('Math by question type'!I59="", "", 'Math by question type'!I59)</f>
        <v/>
      </c>
      <c r="DN55" s="86" t="str">
        <f>IF('Math by question type'!J59="", "", 'Math by question type'!J59)</f>
        <v/>
      </c>
      <c r="DO55" s="86" t="str">
        <f>IF('Math by question type'!K59="", "", 'Math by question type'!K59)</f>
        <v/>
      </c>
      <c r="DP55" s="86" t="str">
        <f>IF('Math by question type'!L59="", "", 'Math by question type'!L59)</f>
        <v/>
      </c>
      <c r="DQ55" s="86" t="str">
        <f>IF('Math by question type'!M59="", "", 'Math by question type'!M59)</f>
        <v/>
      </c>
      <c r="DR55" s="86" t="str">
        <f>IF('Math by question type'!N59="", "", 'Math by question type'!N59)</f>
        <v/>
      </c>
      <c r="DS55" s="86" t="str">
        <f>IF('Math by question type'!O59="", "", 'Math by question type'!O59)</f>
        <v/>
      </c>
      <c r="DT55" s="86" t="str">
        <f>IF('Math by question type'!P59="", "", 'Math by question type'!P59)</f>
        <v/>
      </c>
      <c r="DU55" s="86" t="str">
        <f>IF('Math by question type'!Q59="", "", 'Math by question type'!Q59)</f>
        <v/>
      </c>
      <c r="DV55" s="86" t="str">
        <f>IF('Math by question type'!R59&lt;&gt;"",'Math by question type'!R59,'Math by question type'!U59)</f>
        <v/>
      </c>
      <c r="DW55" s="86" t="str">
        <f>IF('Math by question type'!S59&lt;&gt;"",'Math by question type'!S59,'Math by question type'!V59)</f>
        <v/>
      </c>
      <c r="DX55" s="86" t="str">
        <f>IF('Math by question type'!T59&lt;&gt;"",'Math by question type'!T59,'Math by question type'!W59)</f>
        <v/>
      </c>
      <c r="DY55" s="86" t="str">
        <f>IF('Math by question type'!X59&lt;&gt;"",'Math by question type'!X59,'Math by question type'!AA59)</f>
        <v/>
      </c>
      <c r="DZ55" s="86" t="str">
        <f>IF('Math by question type'!Y59&lt;&gt;"",'Math by question type'!Y59,'Math by question type'!AB59)</f>
        <v/>
      </c>
      <c r="EA55" s="86" t="str">
        <f>IF('Math by question type'!Z59&lt;&gt;"",'Math by question type'!Z59,'Math by question type'!AC59)</f>
        <v/>
      </c>
      <c r="EB55" s="86" t="str">
        <f>IF('Math Output by domain'!E59="", "", 'Math Output by domain'!E59)</f>
        <v/>
      </c>
      <c r="EC55" s="86" t="str">
        <f>IF('Math Output by domain'!F59="", "", 'Math Output by domain'!F59)</f>
        <v/>
      </c>
      <c r="ED55" s="86" t="str">
        <f>IF('Math Output by domain'!G59="", "", 'Math Output by domain'!G59)</f>
        <v/>
      </c>
      <c r="EE55" s="86" t="str">
        <f>IF('Math Output by domain'!H59="", "", 'Math Output by domain'!H59)</f>
        <v/>
      </c>
      <c r="EF55" s="86" t="str">
        <f>IF('Math Output by domain'!I59="", "", 'Math Output by domain'!I59)</f>
        <v/>
      </c>
      <c r="EG55" s="86" t="str">
        <f>IF('Math Output by domain'!J59="", "", 'Math Output by domain'!J59)</f>
        <v/>
      </c>
      <c r="EH55" s="86" t="str">
        <f>IF('Math Output by domain'!K59="", "", 'Math Output by domain'!K59)</f>
        <v/>
      </c>
      <c r="EI55" s="86" t="str">
        <f>IF('Math Output by domain'!L59="", "", 'Math Output by domain'!L59)</f>
        <v/>
      </c>
      <c r="EJ55" s="86" t="str">
        <f>IF('Math Output by domain'!M59="", "", 'Math Output by domain'!M59)</f>
        <v/>
      </c>
      <c r="EK55" s="86" t="str">
        <f>IF('Math Output by domain'!N59="", "", 'Math Output by domain'!N59)</f>
        <v/>
      </c>
      <c r="EL55" s="86" t="str">
        <f>IF('Math Output by domain'!O59="", "", 'Math Output by domain'!O59)</f>
        <v/>
      </c>
      <c r="EM55" s="86" t="str">
        <f>IF('Math Output by domain'!P59="", "", 'Math Output by domain'!P59)</f>
        <v/>
      </c>
      <c r="EN55" s="86" t="str">
        <f>IF('Math Output by domain'!Q59="", "", 'Math Output by domain'!Q59)</f>
        <v/>
      </c>
      <c r="EO55" s="86" t="str">
        <f>IF('Math Output by domain'!R59="", "", 'Math Output by domain'!R59)</f>
        <v/>
      </c>
      <c r="EP55" s="86" t="str">
        <f>IF('Math Output by domain'!S59="", "", 'Math Output by domain'!S59)</f>
        <v/>
      </c>
      <c r="EQ55" s="86" t="str">
        <f>IF('Math Output by domain'!T59="", "", 'Math Output by domain'!T59)</f>
        <v/>
      </c>
      <c r="ER55" s="86" t="str">
        <f>IF('Math Output by domain'!U59="", "", 'Math Output by domain'!U59)</f>
        <v/>
      </c>
      <c r="ES55" s="86" t="str">
        <f>IF('Math Output by domain'!V59="", "", 'Math Output by domain'!V59)</f>
        <v/>
      </c>
      <c r="ET55" s="86" t="str">
        <f>IF('Math Output by domain'!W59="", "", 'Math Output by domain'!W59)</f>
        <v/>
      </c>
      <c r="EU55" s="86" t="str">
        <f>IF('Math Output by domain'!X59="", "", 'Math Output by domain'!X59)</f>
        <v/>
      </c>
      <c r="EV55" s="86" t="str">
        <f>IF('Math Output by domain'!Y59="", "", 'Math Output by domain'!Y59)</f>
        <v/>
      </c>
      <c r="EW55" s="86" t="str">
        <f>IF('Math Output by domain'!Z59="", "", 'Math Output by domain'!Z59)</f>
        <v/>
      </c>
      <c r="EX55" s="86" t="str">
        <f>IF('Math Output by domain'!AA59="", "", 'Math Output by domain'!AA59)</f>
        <v/>
      </c>
      <c r="EY55" s="86" t="str">
        <f>IF('Math Output by domain'!AB59="", "", 'Math Output by domain'!AB59)</f>
        <v/>
      </c>
      <c r="EZ55" s="86" t="str">
        <f>IF('Math Output by domain'!AC59="", "", 'Math Output by domain'!AC59)</f>
        <v/>
      </c>
      <c r="FA55" s="86" t="str">
        <f>IF('Math Output by domain'!AD59&lt;&gt;"", 'Math Output by domain'!AD59, 'Math Output by domain'!AH59)</f>
        <v/>
      </c>
      <c r="FB55" s="86" t="str">
        <f>IF('Math Output by domain'!AE59&lt;&gt;"", 'Math Output by domain'!AE59, 'Math Output by domain'!AI59)</f>
        <v/>
      </c>
      <c r="FC55" s="86" t="str">
        <f>IF('Math Output by domain'!AF59&lt;&gt;"", 'Math Output by domain'!AF59, 'Math Output by domain'!AJ59)</f>
        <v/>
      </c>
      <c r="FD55" s="86" t="str">
        <f>IF('Math Output by domain'!AG59="", "", 'Math Output by domain'!AG59)</f>
        <v/>
      </c>
      <c r="FE55" s="86" t="str">
        <f>IF('Math Output by domain'!AK59="", "", 'Math Output by domain'!AK59)</f>
        <v/>
      </c>
      <c r="FF55" s="86" t="str">
        <f>IF('Math Output by domain'!AL59&lt;&gt;"",  'Math Output by domain'!AL59, 'Math Output by domain'!AQ59)</f>
        <v/>
      </c>
      <c r="FG55" s="86" t="str">
        <f>IF('Math Output by domain'!AM59="", "", 'Math Output by domain'!AM59)</f>
        <v/>
      </c>
      <c r="FH55" s="86" t="str">
        <f>IF('Math Output by domain'!AN59&lt;&gt;"",  'Math Output by domain'!AN59, 'Math Output by domain'!AP59)</f>
        <v/>
      </c>
      <c r="FI55" s="86" t="str">
        <f>IF('Math Output by domain'!AO59="", "", 'Math Output by domain'!AO59)</f>
        <v/>
      </c>
    </row>
    <row r="56" spans="1:165" x14ac:dyDescent="0.2">
      <c r="A56" s="88">
        <f>'Cover Sheet'!A59</f>
        <v>55</v>
      </c>
      <c r="B56" s="88" t="str">
        <f>IF('Cover Sheet'!$AC$13="","",'Cover Sheet'!$AC$13)</f>
        <v>HYDABH02</v>
      </c>
      <c r="C56" s="88" t="str">
        <f>'Cover Sheet'!$AC$1</f>
        <v>Apoorva Namdev</v>
      </c>
      <c r="D56" s="88">
        <f>'Cover Sheet'!$AE$1</f>
        <v>0</v>
      </c>
      <c r="E56" s="88">
        <f>'Cover Sheet'!$AG$1</f>
        <v>0</v>
      </c>
      <c r="F56" s="88">
        <f>'Cover Sheet'!$AI$1</f>
        <v>0</v>
      </c>
      <c r="G56" s="88">
        <f>'Cover Sheet'!$AK$1</f>
        <v>0</v>
      </c>
      <c r="H56" s="88">
        <f>'Cover Sheet'!$AC$3</f>
        <v>115555</v>
      </c>
      <c r="I56" s="88">
        <f>'Cover Sheet'!$AE$3</f>
        <v>0</v>
      </c>
      <c r="J56" s="88">
        <f>'Cover Sheet'!$AG$3</f>
        <v>0</v>
      </c>
      <c r="K56" s="88">
        <f>'Cover Sheet'!$AI$3</f>
        <v>0</v>
      </c>
      <c r="L56" s="88">
        <f>'Cover Sheet'!$AK$3</f>
        <v>0</v>
      </c>
      <c r="M56" s="88">
        <f>'Cover Sheet'!$AC$2</f>
        <v>2014</v>
      </c>
      <c r="N56" s="88">
        <f>'Cover Sheet'!$AE$2</f>
        <v>0</v>
      </c>
      <c r="O56" s="88">
        <f>'Cover Sheet'!$AG$2</f>
        <v>0</v>
      </c>
      <c r="P56" s="88">
        <f>'Cover Sheet'!$AI$2</f>
        <v>0</v>
      </c>
      <c r="Q56" s="88">
        <f>'Cover Sheet'!$AK$2</f>
        <v>0</v>
      </c>
      <c r="R56" s="88" t="str">
        <f>'Cover Sheet'!$AC$5</f>
        <v>Spandana</v>
      </c>
      <c r="S56" s="88" t="str">
        <f>'Cover Sheet'!$AC$6</f>
        <v>4th</v>
      </c>
      <c r="T56" s="88" t="str">
        <f>'Cover Sheet'!$AC$7</f>
        <v>2nd YOI</v>
      </c>
      <c r="U56" s="88" t="str">
        <f>'Cover Sheet'!$AC$8</f>
        <v>Private School 500 - 1000</v>
      </c>
      <c r="V56" s="88">
        <f>'Cover Sheet'!$AC$9</f>
        <v>180</v>
      </c>
      <c r="W56" s="88">
        <f>IF('Cover Sheet'!$AC$10="","",'Cover Sheet'!$AC$10)</f>
        <v>4</v>
      </c>
      <c r="X56" s="219" t="str">
        <f>IF('Cover Sheet'!$Y59="","",'Cover Sheet'!$Y59)</f>
        <v/>
      </c>
      <c r="Y56" s="219" t="str">
        <f>IF('Cover Sheet'!$Z59="","",'Cover Sheet'!$Z59)</f>
        <v/>
      </c>
      <c r="Z56" s="88">
        <f>'Cover Sheet'!$AC$11</f>
        <v>5</v>
      </c>
      <c r="AA56" s="88" t="str">
        <f>IF('Cover Sheet'!$AC$12="", "", 'Cover Sheet'!$AC$12)</f>
        <v>Hyderabad</v>
      </c>
      <c r="AB56" s="88">
        <f>IF('Cover Sheet'!$AC$14="","",'Cover Sheet'!$AC$14)</f>
        <v>115555</v>
      </c>
      <c r="AC56" s="88">
        <f>IF('Cover Sheet'!$AC$15="","",'Cover Sheet'!$AC$15)</f>
        <v>115555</v>
      </c>
      <c r="AD56" s="88">
        <f>IF('Cover Sheet'!$AC$17="","",'Cover Sheet'!$AC$17)</f>
        <v>115555</v>
      </c>
      <c r="AE56" s="88" t="str">
        <f>IF('Cover Sheet'!$AC$4="","",'Cover Sheet'!$AC$4)</f>
        <v>apoorva.namdev2014@teachforindia.org</v>
      </c>
      <c r="AF56" s="88" t="str">
        <f>IF('Cover Sheet'!$AC$20="","",'Cover Sheet'!$AC$20)</f>
        <v>spandana.m@teachforindia.org</v>
      </c>
      <c r="AG56" s="88" t="str">
        <f>IF('Cover Sheet'!$AC$19="","",'Cover Sheet'!$AC$19)</f>
        <v>karthik.rapaka@teachforindia.org</v>
      </c>
      <c r="AH56" s="88" t="str">
        <f>IF('Cover Sheet'!B59="", "", 'English Scores- Leveled papers'!B61)</f>
        <v/>
      </c>
      <c r="AI56" s="88" t="str">
        <f>IF('Cover Sheet'!$B59="","",'Cover Sheet'!C59)</f>
        <v/>
      </c>
      <c r="AJ56" s="88" t="str">
        <f>IF('Cover Sheet'!$D59="","",'Cover Sheet'!D59)</f>
        <v/>
      </c>
      <c r="AK56" s="88" t="str">
        <f>IF('Cover Sheet'!E59="","",'Cover Sheet'!E59)</f>
        <v/>
      </c>
      <c r="AL56" s="88" t="str">
        <f>IF('Cover Sheet'!F59="","",'Cover Sheet'!F59)</f>
        <v/>
      </c>
      <c r="AM56" s="88" t="str">
        <f>IF('Cover Sheet'!G59="","",'Cover Sheet'!G59)</f>
        <v/>
      </c>
      <c r="AN56" s="88" t="str">
        <f>IF('Cover Sheet'!H59="","",'Cover Sheet'!H59)</f>
        <v/>
      </c>
      <c r="AO56" s="88" t="str">
        <f>IF('Cover Sheet'!I59="","",'Cover Sheet'!I59)</f>
        <v/>
      </c>
      <c r="AP56" s="88" t="str">
        <f>IF('Cover Sheet'!J59="","",'Cover Sheet'!J59)</f>
        <v/>
      </c>
      <c r="AQ56" s="88" t="str">
        <f>IF('Cover Sheet'!K59="","",'Cover Sheet'!K59)</f>
        <v/>
      </c>
      <c r="AR56" s="88" t="str">
        <f>IF('Cover Sheet'!L59="","",'Cover Sheet'!L59)</f>
        <v/>
      </c>
      <c r="AS56" s="88" t="str">
        <f>IF('Cover Sheet'!M59="","",'Cover Sheet'!M59)</f>
        <v/>
      </c>
      <c r="AT56" s="88" t="str">
        <f>IF('Cover Sheet'!N59="","",'Cover Sheet'!N59)</f>
        <v/>
      </c>
      <c r="AU56" s="88" t="str">
        <f>IF('Cover Sheet'!O59="","",'Cover Sheet'!O59)</f>
        <v/>
      </c>
      <c r="AV56" s="88" t="str">
        <f>IF('Cover Sheet'!P59="","",'Cover Sheet'!P59)</f>
        <v/>
      </c>
      <c r="AW56" s="88" t="str">
        <f>IF('Cover Sheet'!Q59="","",'Cover Sheet'!Q59)</f>
        <v/>
      </c>
      <c r="AX56" s="88" t="str">
        <f>IF('Cover Sheet'!R59="","",'Cover Sheet'!R59)</f>
        <v/>
      </c>
      <c r="AY56" s="88" t="str">
        <f>IF('Cover Sheet'!S59="","",'Cover Sheet'!S59)</f>
        <v/>
      </c>
      <c r="AZ56" s="535" t="str">
        <f>IF('Cover Sheet'!T59="","",'Cover Sheet'!T59)</f>
        <v/>
      </c>
      <c r="BA56" s="535" t="str">
        <f>IF('Cover Sheet'!U59="","",'Cover Sheet'!U59)</f>
        <v/>
      </c>
      <c r="BB56" s="535" t="str">
        <f>IF('Cover Sheet'!V59="","",'Cover Sheet'!V59)</f>
        <v/>
      </c>
      <c r="BC56" s="535" t="str">
        <f>IF('Cover Sheet'!W59="","",'Cover Sheet'!W59)</f>
        <v/>
      </c>
      <c r="BD56" s="535" t="str">
        <f>IF('Cover Sheet'!X59="","",'Cover Sheet'!X59)</f>
        <v/>
      </c>
      <c r="BE56" s="142" t="str">
        <f>'RC Mastery Check+Question type'!I59</f>
        <v/>
      </c>
      <c r="BF56" s="142" t="str">
        <f>'RC Mastery Check+Question type'!J59</f>
        <v/>
      </c>
      <c r="BG56" s="142" t="str">
        <f>'RC Mastery Check+Question type'!K59</f>
        <v/>
      </c>
      <c r="BH56" s="406" t="str">
        <f>IF('RC Mastery Check+Question type'!DR59="", "", 'RC Mastery Check+Question type'!DR59)</f>
        <v/>
      </c>
      <c r="BI56" s="406" t="str">
        <f>IF('RC Mastery Check+Question type'!EJ59="", "", 'RC Mastery Check+Question type'!EJ59)</f>
        <v/>
      </c>
      <c r="BJ56" s="406" t="str">
        <f>IF('RC Mastery Check+Question type'!EZ59="", "", 'RC Mastery Check+Question type'!EZ59)</f>
        <v/>
      </c>
      <c r="BK56" t="str">
        <f>'RF tracking'!C59</f>
        <v/>
      </c>
      <c r="BL56" t="str">
        <f>'RF tracking'!D59</f>
        <v/>
      </c>
      <c r="BM56" t="str">
        <f>'RF tracking'!X59</f>
        <v/>
      </c>
      <c r="BN56" t="str">
        <f>'RF tracking'!Y59</f>
        <v/>
      </c>
      <c r="BO56" s="53" t="str">
        <f>IF('RF tracking'!AQ59="", "", 'RF tracking'!AQ59)</f>
        <v/>
      </c>
      <c r="BP56" s="53" t="str">
        <f>'RC Mastery Check+Question type'!L59</f>
        <v/>
      </c>
      <c r="BQ56" s="53" t="str">
        <f>'RC Mastery Check+Question type'!M59</f>
        <v/>
      </c>
      <c r="BR56" s="53" t="str">
        <f>'RC Mastery Check+Question type'!N59</f>
        <v/>
      </c>
      <c r="BS56" s="53" t="str">
        <f>'RC Mastery Check+Question type'!O59</f>
        <v/>
      </c>
      <c r="BT56" s="53" t="str">
        <f>'RC Mastery Check+Question type'!P59</f>
        <v/>
      </c>
      <c r="BU56" s="53" t="str">
        <f>'RC Mastery Check+Question type'!Q59</f>
        <v/>
      </c>
      <c r="BV56" s="53" t="str">
        <f>'RC Mastery Check+Question type'!R59</f>
        <v/>
      </c>
      <c r="BW56" s="53" t="str">
        <f>'RC Mastery Check+Question type'!S59</f>
        <v/>
      </c>
      <c r="BX56" s="53" t="str">
        <f>'RC Mastery Check+Question type'!T59</f>
        <v/>
      </c>
      <c r="BY56" s="53" t="str">
        <f>'RC Mastery Check+Question type'!U59</f>
        <v/>
      </c>
      <c r="BZ56" s="53" t="str">
        <f>'RC Mastery Check+Question type'!V59</f>
        <v/>
      </c>
      <c r="CA56" s="53" t="str">
        <f>'RC Mastery Check+Question type'!W59</f>
        <v/>
      </c>
      <c r="CB56" s="53" t="str">
        <f>'RC Mastery Check+Question type'!X59</f>
        <v/>
      </c>
      <c r="CC56" s="438" t="str">
        <f>'RC Output Item+Section Type'!CC62</f>
        <v xml:space="preserve"> </v>
      </c>
      <c r="CD56" s="438" t="str">
        <f>'RC Output Item+Section Type'!CD62</f>
        <v xml:space="preserve"> </v>
      </c>
      <c r="CE56" s="438" t="str">
        <f>'RC Output Item+Section Type'!CE62</f>
        <v xml:space="preserve"> </v>
      </c>
      <c r="CF56" s="438" t="str">
        <f>'RC Output Item+Section Type'!CF62</f>
        <v xml:space="preserve"> </v>
      </c>
      <c r="CG56" s="438" t="str">
        <f>'RC Output Item+Section Type'!CG62</f>
        <v xml:space="preserve"> </v>
      </c>
      <c r="CH56" s="438" t="str">
        <f>'RC Output Item+Section Type'!CH62</f>
        <v xml:space="preserve"> </v>
      </c>
      <c r="CI56" s="438" t="str">
        <f>'RC Output Item+Section Type'!CI62</f>
        <v xml:space="preserve"> </v>
      </c>
      <c r="CJ56" s="438" t="str">
        <f>'RC Output Item+Section Type'!CJ62</f>
        <v xml:space="preserve"> </v>
      </c>
      <c r="CK56" s="438" t="str">
        <f>'RC Output Item+Section Type'!CK62</f>
        <v xml:space="preserve"> </v>
      </c>
      <c r="CL56" s="438" t="str">
        <f>'RC Output Item+Section Type'!CL62</f>
        <v xml:space="preserve"> </v>
      </c>
      <c r="CM56" s="438" t="str">
        <f>'RC Output Item+Section Type'!CM62</f>
        <v xml:space="preserve"> </v>
      </c>
      <c r="CN56" s="438" t="str">
        <f>'RC Output Item+Section Type'!CN62</f>
        <v xml:space="preserve"> </v>
      </c>
      <c r="CO56" t="str">
        <f>IF('S&amp;L'!B60="", "", 'S&amp;L'!B60)</f>
        <v/>
      </c>
      <c r="CP56" t="str">
        <f>IF('S&amp;L'!C60="", "", 'S&amp;L'!C60)</f>
        <v/>
      </c>
      <c r="CQ56" t="str">
        <f>IF('S&amp;L'!D60="", "", 'S&amp;L'!D60)</f>
        <v/>
      </c>
      <c r="CR56" t="str">
        <f>IF('S&amp;L'!E60="", "", 'S&amp;L'!E60)</f>
        <v/>
      </c>
      <c r="CS56" t="str">
        <f>IF('S&amp;L'!F60="", "", 'S&amp;L'!F60)</f>
        <v/>
      </c>
      <c r="CT56" t="str">
        <f>IF('S&amp;L'!H60="", "", 'S&amp;L'!H60)</f>
        <v/>
      </c>
      <c r="CU56" t="str">
        <f>IF('S&amp;L'!I60="", "", 'S&amp;L'!I60)</f>
        <v/>
      </c>
      <c r="CV56" t="str">
        <f>IF('S&amp;L'!J60="", "", 'S&amp;L'!J60)</f>
        <v/>
      </c>
      <c r="CW56" t="str">
        <f>IF('S&amp;L'!K60="", "", 'S&amp;L'!K60)</f>
        <v/>
      </c>
      <c r="CX56" t="str">
        <f>IF('S&amp;L'!L60="", "", 'S&amp;L'!L60)</f>
        <v/>
      </c>
      <c r="CY56" t="str">
        <f>IF('S&amp;L'!N60="", "", 'S&amp;L'!N60)</f>
        <v/>
      </c>
      <c r="CZ56" t="str">
        <f>IF('S&amp;L'!O60="", "", 'S&amp;L'!O60)</f>
        <v/>
      </c>
      <c r="DA56" t="str">
        <f>IF('S&amp;L'!P60="", "", 'S&amp;L'!P60)</f>
        <v/>
      </c>
      <c r="DB56" t="str">
        <f>IF('S&amp;L'!Q60="", "", 'S&amp;L'!Q60)</f>
        <v/>
      </c>
      <c r="DC56" t="str">
        <f>IF('S&amp;L'!R60="", "", 'S&amp;L'!R60)</f>
        <v/>
      </c>
      <c r="DD56" s="53" t="str">
        <f>IF('Math Scores'!E63="","",'Math Scores'!E63)</f>
        <v/>
      </c>
      <c r="DE56" s="86" t="str">
        <f>IF('Cover Sheet'!V59="","",'Cover Sheet'!V59)</f>
        <v/>
      </c>
      <c r="DF56" s="86" t="str">
        <f>IF('Math Scores'!IE63="", "", 'Math Scores'!IE63)</f>
        <v/>
      </c>
      <c r="DG56" t="str">
        <f>IF('Math by question type'!C60="", "", 'Math by question type'!C60)</f>
        <v/>
      </c>
      <c r="DH56" s="86" t="str">
        <f>IF('Math by question type'!D60="", "", 'Math by question type'!D60)</f>
        <v/>
      </c>
      <c r="DI56" s="86" t="str">
        <f>IF('Math by question type'!E60="", "", 'Math by question type'!E60)</f>
        <v/>
      </c>
      <c r="DJ56" s="86" t="str">
        <f>IF('Math by question type'!F60="", "", 'Math by question type'!F60)</f>
        <v/>
      </c>
      <c r="DK56" s="86" t="str">
        <f>IF('Math by question type'!G60="", "", 'Math by question type'!G60)</f>
        <v/>
      </c>
      <c r="DL56" s="86" t="str">
        <f>IF('Math by question type'!H60="", "", 'Math by question type'!H60)</f>
        <v/>
      </c>
      <c r="DM56" s="86" t="str">
        <f>IF('Math by question type'!I60="", "", 'Math by question type'!I60)</f>
        <v/>
      </c>
      <c r="DN56" s="86" t="str">
        <f>IF('Math by question type'!J60="", "", 'Math by question type'!J60)</f>
        <v/>
      </c>
      <c r="DO56" s="86" t="str">
        <f>IF('Math by question type'!K60="", "", 'Math by question type'!K60)</f>
        <v/>
      </c>
      <c r="DP56" s="86" t="str">
        <f>IF('Math by question type'!L60="", "", 'Math by question type'!L60)</f>
        <v/>
      </c>
      <c r="DQ56" s="86" t="str">
        <f>IF('Math by question type'!M60="", "", 'Math by question type'!M60)</f>
        <v/>
      </c>
      <c r="DR56" s="86" t="str">
        <f>IF('Math by question type'!N60="", "", 'Math by question type'!N60)</f>
        <v/>
      </c>
      <c r="DS56" s="86" t="str">
        <f>IF('Math by question type'!O60="", "", 'Math by question type'!O60)</f>
        <v/>
      </c>
      <c r="DT56" s="86" t="str">
        <f>IF('Math by question type'!P60="", "", 'Math by question type'!P60)</f>
        <v/>
      </c>
      <c r="DU56" s="86" t="str">
        <f>IF('Math by question type'!Q60="", "", 'Math by question type'!Q60)</f>
        <v/>
      </c>
      <c r="DV56" s="86" t="str">
        <f>IF('Math by question type'!R60&lt;&gt;"",'Math by question type'!R60,'Math by question type'!U60)</f>
        <v/>
      </c>
      <c r="DW56" s="86" t="str">
        <f>IF('Math by question type'!S60&lt;&gt;"",'Math by question type'!S60,'Math by question type'!V60)</f>
        <v/>
      </c>
      <c r="DX56" s="86" t="str">
        <f>IF('Math by question type'!T60&lt;&gt;"",'Math by question type'!T60,'Math by question type'!W60)</f>
        <v/>
      </c>
      <c r="DY56" s="86" t="str">
        <f>IF('Math by question type'!X60&lt;&gt;"",'Math by question type'!X60,'Math by question type'!AA60)</f>
        <v/>
      </c>
      <c r="DZ56" s="86" t="str">
        <f>IF('Math by question type'!Y60&lt;&gt;"",'Math by question type'!Y60,'Math by question type'!AB60)</f>
        <v/>
      </c>
      <c r="EA56" s="86" t="str">
        <f>IF('Math by question type'!Z60&lt;&gt;"",'Math by question type'!Z60,'Math by question type'!AC60)</f>
        <v/>
      </c>
      <c r="EB56" s="86" t="str">
        <f>IF('Math Output by domain'!E60="", "", 'Math Output by domain'!E60)</f>
        <v/>
      </c>
      <c r="EC56" s="86" t="str">
        <f>IF('Math Output by domain'!F60="", "", 'Math Output by domain'!F60)</f>
        <v/>
      </c>
      <c r="ED56" s="86" t="str">
        <f>IF('Math Output by domain'!G60="", "", 'Math Output by domain'!G60)</f>
        <v/>
      </c>
      <c r="EE56" s="86" t="str">
        <f>IF('Math Output by domain'!H60="", "", 'Math Output by domain'!H60)</f>
        <v/>
      </c>
      <c r="EF56" s="86" t="str">
        <f>IF('Math Output by domain'!I60="", "", 'Math Output by domain'!I60)</f>
        <v/>
      </c>
      <c r="EG56" s="86" t="str">
        <f>IF('Math Output by domain'!J60="", "", 'Math Output by domain'!J60)</f>
        <v/>
      </c>
      <c r="EH56" s="86" t="str">
        <f>IF('Math Output by domain'!K60="", "", 'Math Output by domain'!K60)</f>
        <v/>
      </c>
      <c r="EI56" s="86" t="str">
        <f>IF('Math Output by domain'!L60="", "", 'Math Output by domain'!L60)</f>
        <v/>
      </c>
      <c r="EJ56" s="86" t="str">
        <f>IF('Math Output by domain'!M60="", "", 'Math Output by domain'!M60)</f>
        <v/>
      </c>
      <c r="EK56" s="86" t="str">
        <f>IF('Math Output by domain'!N60="", "", 'Math Output by domain'!N60)</f>
        <v/>
      </c>
      <c r="EL56" s="86" t="str">
        <f>IF('Math Output by domain'!O60="", "", 'Math Output by domain'!O60)</f>
        <v/>
      </c>
      <c r="EM56" s="86" t="str">
        <f>IF('Math Output by domain'!P60="", "", 'Math Output by domain'!P60)</f>
        <v/>
      </c>
      <c r="EN56" s="86" t="str">
        <f>IF('Math Output by domain'!Q60="", "", 'Math Output by domain'!Q60)</f>
        <v/>
      </c>
      <c r="EO56" s="86" t="str">
        <f>IF('Math Output by domain'!R60="", "", 'Math Output by domain'!R60)</f>
        <v/>
      </c>
      <c r="EP56" s="86" t="str">
        <f>IF('Math Output by domain'!S60="", "", 'Math Output by domain'!S60)</f>
        <v/>
      </c>
      <c r="EQ56" s="86" t="str">
        <f>IF('Math Output by domain'!T60="", "", 'Math Output by domain'!T60)</f>
        <v/>
      </c>
      <c r="ER56" s="86" t="str">
        <f>IF('Math Output by domain'!U60="", "", 'Math Output by domain'!U60)</f>
        <v/>
      </c>
      <c r="ES56" s="86" t="str">
        <f>IF('Math Output by domain'!V60="", "", 'Math Output by domain'!V60)</f>
        <v/>
      </c>
      <c r="ET56" s="86" t="str">
        <f>IF('Math Output by domain'!W60="", "", 'Math Output by domain'!W60)</f>
        <v/>
      </c>
      <c r="EU56" s="86" t="str">
        <f>IF('Math Output by domain'!X60="", "", 'Math Output by domain'!X60)</f>
        <v/>
      </c>
      <c r="EV56" s="86" t="str">
        <f>IF('Math Output by domain'!Y60="", "", 'Math Output by domain'!Y60)</f>
        <v/>
      </c>
      <c r="EW56" s="86" t="str">
        <f>IF('Math Output by domain'!Z60="", "", 'Math Output by domain'!Z60)</f>
        <v/>
      </c>
      <c r="EX56" s="86" t="str">
        <f>IF('Math Output by domain'!AA60="", "", 'Math Output by domain'!AA60)</f>
        <v/>
      </c>
      <c r="EY56" s="86" t="str">
        <f>IF('Math Output by domain'!AB60="", "", 'Math Output by domain'!AB60)</f>
        <v/>
      </c>
      <c r="EZ56" s="86" t="str">
        <f>IF('Math Output by domain'!AC60="", "", 'Math Output by domain'!AC60)</f>
        <v/>
      </c>
      <c r="FA56" s="86" t="str">
        <f>IF('Math Output by domain'!AD60&lt;&gt;"", 'Math Output by domain'!AD60, 'Math Output by domain'!AH60)</f>
        <v/>
      </c>
      <c r="FB56" s="86" t="str">
        <f>IF('Math Output by domain'!AE60&lt;&gt;"", 'Math Output by domain'!AE60, 'Math Output by domain'!AI60)</f>
        <v/>
      </c>
      <c r="FC56" s="86" t="str">
        <f>IF('Math Output by domain'!AF60&lt;&gt;"", 'Math Output by domain'!AF60, 'Math Output by domain'!AJ60)</f>
        <v/>
      </c>
      <c r="FD56" s="86" t="str">
        <f>IF('Math Output by domain'!AG60="", "", 'Math Output by domain'!AG60)</f>
        <v/>
      </c>
      <c r="FE56" s="86" t="str">
        <f>IF('Math Output by domain'!AK60="", "", 'Math Output by domain'!AK60)</f>
        <v/>
      </c>
      <c r="FF56" s="86" t="str">
        <f>IF('Math Output by domain'!AL60&lt;&gt;"",  'Math Output by domain'!AL60, 'Math Output by domain'!AQ60)</f>
        <v/>
      </c>
      <c r="FG56" s="86" t="str">
        <f>IF('Math Output by domain'!AM60="", "", 'Math Output by domain'!AM60)</f>
        <v/>
      </c>
      <c r="FH56" s="86" t="str">
        <f>IF('Math Output by domain'!AN60&lt;&gt;"",  'Math Output by domain'!AN60, 'Math Output by domain'!AP60)</f>
        <v/>
      </c>
      <c r="FI56" s="86" t="str">
        <f>IF('Math Output by domain'!AO60="", "", 'Math Output by domain'!AO60)</f>
        <v/>
      </c>
    </row>
    <row r="57" spans="1:165" x14ac:dyDescent="0.2">
      <c r="A57" s="88">
        <f>'Cover Sheet'!A60</f>
        <v>56</v>
      </c>
      <c r="B57" s="88" t="str">
        <f>IF('Cover Sheet'!$AC$13="","",'Cover Sheet'!$AC$13)</f>
        <v>HYDABH02</v>
      </c>
      <c r="C57" s="88" t="str">
        <f>'Cover Sheet'!$AC$1</f>
        <v>Apoorva Namdev</v>
      </c>
      <c r="D57" s="88">
        <f>'Cover Sheet'!$AE$1</f>
        <v>0</v>
      </c>
      <c r="E57" s="88">
        <f>'Cover Sheet'!$AG$1</f>
        <v>0</v>
      </c>
      <c r="F57" s="88">
        <f>'Cover Sheet'!$AI$1</f>
        <v>0</v>
      </c>
      <c r="G57" s="88">
        <f>'Cover Sheet'!$AK$1</f>
        <v>0</v>
      </c>
      <c r="H57" s="88">
        <f>'Cover Sheet'!$AC$3</f>
        <v>115555</v>
      </c>
      <c r="I57" s="88">
        <f>'Cover Sheet'!$AE$3</f>
        <v>0</v>
      </c>
      <c r="J57" s="88">
        <f>'Cover Sheet'!$AG$3</f>
        <v>0</v>
      </c>
      <c r="K57" s="88">
        <f>'Cover Sheet'!$AI$3</f>
        <v>0</v>
      </c>
      <c r="L57" s="88">
        <f>'Cover Sheet'!$AK$3</f>
        <v>0</v>
      </c>
      <c r="M57" s="88">
        <f>'Cover Sheet'!$AC$2</f>
        <v>2014</v>
      </c>
      <c r="N57" s="88">
        <f>'Cover Sheet'!$AE$2</f>
        <v>0</v>
      </c>
      <c r="O57" s="88">
        <f>'Cover Sheet'!$AG$2</f>
        <v>0</v>
      </c>
      <c r="P57" s="88">
        <f>'Cover Sheet'!$AI$2</f>
        <v>0</v>
      </c>
      <c r="Q57" s="88">
        <f>'Cover Sheet'!$AK$2</f>
        <v>0</v>
      </c>
      <c r="R57" s="88" t="str">
        <f>'Cover Sheet'!$AC$5</f>
        <v>Spandana</v>
      </c>
      <c r="S57" s="88" t="str">
        <f>'Cover Sheet'!$AC$6</f>
        <v>4th</v>
      </c>
      <c r="T57" s="88" t="str">
        <f>'Cover Sheet'!$AC$7</f>
        <v>2nd YOI</v>
      </c>
      <c r="U57" s="88" t="str">
        <f>'Cover Sheet'!$AC$8</f>
        <v>Private School 500 - 1000</v>
      </c>
      <c r="V57" s="88">
        <f>'Cover Sheet'!$AC$9</f>
        <v>180</v>
      </c>
      <c r="W57" s="88">
        <f>IF('Cover Sheet'!$AC$10="","",'Cover Sheet'!$AC$10)</f>
        <v>4</v>
      </c>
      <c r="X57" s="219" t="str">
        <f>IF('Cover Sheet'!$Y60="","",'Cover Sheet'!$Y60)</f>
        <v/>
      </c>
      <c r="Y57" s="219" t="str">
        <f>IF('Cover Sheet'!$Z60="","",'Cover Sheet'!$Z60)</f>
        <v/>
      </c>
      <c r="Z57" s="88">
        <f>'Cover Sheet'!$AC$11</f>
        <v>5</v>
      </c>
      <c r="AA57" s="88" t="str">
        <f>IF('Cover Sheet'!$AC$12="", "", 'Cover Sheet'!$AC$12)</f>
        <v>Hyderabad</v>
      </c>
      <c r="AB57" s="88">
        <f>IF('Cover Sheet'!$AC$14="","",'Cover Sheet'!$AC$14)</f>
        <v>115555</v>
      </c>
      <c r="AC57" s="88">
        <f>IF('Cover Sheet'!$AC$15="","",'Cover Sheet'!$AC$15)</f>
        <v>115555</v>
      </c>
      <c r="AD57" s="88">
        <f>IF('Cover Sheet'!$AC$17="","",'Cover Sheet'!$AC$17)</f>
        <v>115555</v>
      </c>
      <c r="AE57" s="88" t="str">
        <f>IF('Cover Sheet'!$AC$4="","",'Cover Sheet'!$AC$4)</f>
        <v>apoorva.namdev2014@teachforindia.org</v>
      </c>
      <c r="AF57" s="88" t="str">
        <f>IF('Cover Sheet'!$AC$20="","",'Cover Sheet'!$AC$20)</f>
        <v>spandana.m@teachforindia.org</v>
      </c>
      <c r="AG57" s="88" t="str">
        <f>IF('Cover Sheet'!$AC$19="","",'Cover Sheet'!$AC$19)</f>
        <v>karthik.rapaka@teachforindia.org</v>
      </c>
      <c r="AH57" s="88" t="str">
        <f>IF('Cover Sheet'!B60="", "", 'English Scores- Leveled papers'!B62)</f>
        <v/>
      </c>
      <c r="AI57" s="88" t="str">
        <f>IF('Cover Sheet'!$B60="","",'Cover Sheet'!C60)</f>
        <v/>
      </c>
      <c r="AJ57" s="88" t="str">
        <f>IF('Cover Sheet'!$D60="","",'Cover Sheet'!D60)</f>
        <v/>
      </c>
      <c r="AK57" s="88" t="str">
        <f>IF('Cover Sheet'!E60="","",'Cover Sheet'!E60)</f>
        <v/>
      </c>
      <c r="AL57" s="88" t="str">
        <f>IF('Cover Sheet'!F60="","",'Cover Sheet'!F60)</f>
        <v/>
      </c>
      <c r="AM57" s="88" t="str">
        <f>IF('Cover Sheet'!G60="","",'Cover Sheet'!G60)</f>
        <v/>
      </c>
      <c r="AN57" s="88" t="str">
        <f>IF('Cover Sheet'!H60="","",'Cover Sheet'!H60)</f>
        <v/>
      </c>
      <c r="AO57" s="88" t="str">
        <f>IF('Cover Sheet'!I60="","",'Cover Sheet'!I60)</f>
        <v/>
      </c>
      <c r="AP57" s="88" t="str">
        <f>IF('Cover Sheet'!J60="","",'Cover Sheet'!J60)</f>
        <v/>
      </c>
      <c r="AQ57" s="88" t="str">
        <f>IF('Cover Sheet'!K60="","",'Cover Sheet'!K60)</f>
        <v/>
      </c>
      <c r="AR57" s="88" t="str">
        <f>IF('Cover Sheet'!L60="","",'Cover Sheet'!L60)</f>
        <v/>
      </c>
      <c r="AS57" s="88" t="str">
        <f>IF('Cover Sheet'!M60="","",'Cover Sheet'!M60)</f>
        <v/>
      </c>
      <c r="AT57" s="88" t="str">
        <f>IF('Cover Sheet'!N60="","",'Cover Sheet'!N60)</f>
        <v/>
      </c>
      <c r="AU57" s="88" t="str">
        <f>IF('Cover Sheet'!O60="","",'Cover Sheet'!O60)</f>
        <v/>
      </c>
      <c r="AV57" s="88" t="str">
        <f>IF('Cover Sheet'!P60="","",'Cover Sheet'!P60)</f>
        <v/>
      </c>
      <c r="AW57" s="88" t="str">
        <f>IF('Cover Sheet'!Q60="","",'Cover Sheet'!Q60)</f>
        <v/>
      </c>
      <c r="AX57" s="88" t="str">
        <f>IF('Cover Sheet'!R60="","",'Cover Sheet'!R60)</f>
        <v/>
      </c>
      <c r="AY57" s="88" t="str">
        <f>IF('Cover Sheet'!S60="","",'Cover Sheet'!S60)</f>
        <v/>
      </c>
      <c r="AZ57" s="535" t="str">
        <f>IF('Cover Sheet'!T60="","",'Cover Sheet'!T60)</f>
        <v/>
      </c>
      <c r="BA57" s="535" t="str">
        <f>IF('Cover Sheet'!U60="","",'Cover Sheet'!U60)</f>
        <v/>
      </c>
      <c r="BB57" s="535" t="str">
        <f>IF('Cover Sheet'!V60="","",'Cover Sheet'!V60)</f>
        <v/>
      </c>
      <c r="BC57" s="535" t="str">
        <f>IF('Cover Sheet'!W60="","",'Cover Sheet'!W60)</f>
        <v/>
      </c>
      <c r="BD57" s="535" t="str">
        <f>IF('Cover Sheet'!X60="","",'Cover Sheet'!X60)</f>
        <v/>
      </c>
      <c r="BE57" s="142" t="str">
        <f>'RC Mastery Check+Question type'!I60</f>
        <v/>
      </c>
      <c r="BF57" s="142" t="str">
        <f>'RC Mastery Check+Question type'!J60</f>
        <v/>
      </c>
      <c r="BG57" s="142" t="str">
        <f>'RC Mastery Check+Question type'!K60</f>
        <v/>
      </c>
      <c r="BH57" s="406" t="str">
        <f>IF('RC Mastery Check+Question type'!DR60="", "", 'RC Mastery Check+Question type'!DR60)</f>
        <v/>
      </c>
      <c r="BI57" s="406" t="str">
        <f>IF('RC Mastery Check+Question type'!EJ60="", "", 'RC Mastery Check+Question type'!EJ60)</f>
        <v/>
      </c>
      <c r="BJ57" s="406" t="str">
        <f>IF('RC Mastery Check+Question type'!EZ60="", "", 'RC Mastery Check+Question type'!EZ60)</f>
        <v/>
      </c>
      <c r="BK57" t="str">
        <f>'RF tracking'!C60</f>
        <v/>
      </c>
      <c r="BL57" t="str">
        <f>'RF tracking'!D60</f>
        <v/>
      </c>
      <c r="BM57" t="str">
        <f>'RF tracking'!X60</f>
        <v/>
      </c>
      <c r="BN57" t="str">
        <f>'RF tracking'!Y60</f>
        <v/>
      </c>
      <c r="BO57" s="53" t="str">
        <f>IF('RF tracking'!AQ60="", "", 'RF tracking'!AQ60)</f>
        <v/>
      </c>
      <c r="BP57" s="53" t="str">
        <f>'RC Mastery Check+Question type'!L60</f>
        <v/>
      </c>
      <c r="BQ57" s="53" t="str">
        <f>'RC Mastery Check+Question type'!M60</f>
        <v/>
      </c>
      <c r="BR57" s="53" t="str">
        <f>'RC Mastery Check+Question type'!N60</f>
        <v/>
      </c>
      <c r="BS57" s="53" t="str">
        <f>'RC Mastery Check+Question type'!O60</f>
        <v/>
      </c>
      <c r="BT57" s="53" t="str">
        <f>'RC Mastery Check+Question type'!P60</f>
        <v/>
      </c>
      <c r="BU57" s="53" t="str">
        <f>'RC Mastery Check+Question type'!Q60</f>
        <v/>
      </c>
      <c r="BV57" s="53" t="str">
        <f>'RC Mastery Check+Question type'!R60</f>
        <v/>
      </c>
      <c r="BW57" s="53" t="str">
        <f>'RC Mastery Check+Question type'!S60</f>
        <v/>
      </c>
      <c r="BX57" s="53" t="str">
        <f>'RC Mastery Check+Question type'!T60</f>
        <v/>
      </c>
      <c r="BY57" s="53" t="str">
        <f>'RC Mastery Check+Question type'!U60</f>
        <v/>
      </c>
      <c r="BZ57" s="53" t="str">
        <f>'RC Mastery Check+Question type'!V60</f>
        <v/>
      </c>
      <c r="CA57" s="53" t="str">
        <f>'RC Mastery Check+Question type'!W60</f>
        <v/>
      </c>
      <c r="CB57" s="53" t="str">
        <f>'RC Mastery Check+Question type'!X60</f>
        <v/>
      </c>
      <c r="CC57" s="438" t="str">
        <f>'RC Output Item+Section Type'!CC63</f>
        <v xml:space="preserve"> </v>
      </c>
      <c r="CD57" s="438" t="str">
        <f>'RC Output Item+Section Type'!CD63</f>
        <v xml:space="preserve"> </v>
      </c>
      <c r="CE57" s="438" t="str">
        <f>'RC Output Item+Section Type'!CE63</f>
        <v xml:space="preserve"> </v>
      </c>
      <c r="CF57" s="438" t="str">
        <f>'RC Output Item+Section Type'!CF63</f>
        <v xml:space="preserve"> </v>
      </c>
      <c r="CG57" s="438" t="str">
        <f>'RC Output Item+Section Type'!CG63</f>
        <v xml:space="preserve"> </v>
      </c>
      <c r="CH57" s="438" t="str">
        <f>'RC Output Item+Section Type'!CH63</f>
        <v xml:space="preserve"> </v>
      </c>
      <c r="CI57" s="438" t="str">
        <f>'RC Output Item+Section Type'!CI63</f>
        <v xml:space="preserve"> </v>
      </c>
      <c r="CJ57" s="438" t="str">
        <f>'RC Output Item+Section Type'!CJ63</f>
        <v xml:space="preserve"> </v>
      </c>
      <c r="CK57" s="438" t="str">
        <f>'RC Output Item+Section Type'!CK63</f>
        <v xml:space="preserve"> </v>
      </c>
      <c r="CL57" s="438" t="str">
        <f>'RC Output Item+Section Type'!CL63</f>
        <v xml:space="preserve"> </v>
      </c>
      <c r="CM57" s="438" t="str">
        <f>'RC Output Item+Section Type'!CM63</f>
        <v xml:space="preserve"> </v>
      </c>
      <c r="CN57" s="438" t="str">
        <f>'RC Output Item+Section Type'!CN63</f>
        <v xml:space="preserve"> </v>
      </c>
      <c r="CO57" t="str">
        <f>IF('S&amp;L'!B61="", "", 'S&amp;L'!B61)</f>
        <v/>
      </c>
      <c r="CP57" t="str">
        <f>IF('S&amp;L'!C61="", "", 'S&amp;L'!C61)</f>
        <v/>
      </c>
      <c r="CQ57" t="str">
        <f>IF('S&amp;L'!D61="", "", 'S&amp;L'!D61)</f>
        <v/>
      </c>
      <c r="CR57" t="str">
        <f>IF('S&amp;L'!E61="", "", 'S&amp;L'!E61)</f>
        <v/>
      </c>
      <c r="CS57" t="str">
        <f>IF('S&amp;L'!F61="", "", 'S&amp;L'!F61)</f>
        <v/>
      </c>
      <c r="CT57" t="str">
        <f>IF('S&amp;L'!H61="", "", 'S&amp;L'!H61)</f>
        <v/>
      </c>
      <c r="CU57" t="str">
        <f>IF('S&amp;L'!I61="", "", 'S&amp;L'!I61)</f>
        <v/>
      </c>
      <c r="CV57" t="str">
        <f>IF('S&amp;L'!J61="", "", 'S&amp;L'!J61)</f>
        <v/>
      </c>
      <c r="CW57" t="str">
        <f>IF('S&amp;L'!K61="", "", 'S&amp;L'!K61)</f>
        <v/>
      </c>
      <c r="CX57" t="str">
        <f>IF('S&amp;L'!L61="", "", 'S&amp;L'!L61)</f>
        <v/>
      </c>
      <c r="CY57" t="str">
        <f>IF('S&amp;L'!N61="", "", 'S&amp;L'!N61)</f>
        <v/>
      </c>
      <c r="CZ57" t="str">
        <f>IF('S&amp;L'!O61="", "", 'S&amp;L'!O61)</f>
        <v/>
      </c>
      <c r="DA57" t="str">
        <f>IF('S&amp;L'!P61="", "", 'S&amp;L'!P61)</f>
        <v/>
      </c>
      <c r="DB57" t="str">
        <f>IF('S&amp;L'!Q61="", "", 'S&amp;L'!Q61)</f>
        <v/>
      </c>
      <c r="DC57" t="str">
        <f>IF('S&amp;L'!R61="", "", 'S&amp;L'!R61)</f>
        <v/>
      </c>
      <c r="DD57" s="53" t="str">
        <f>IF('Math Scores'!E64="","",'Math Scores'!E64)</f>
        <v/>
      </c>
      <c r="DE57" s="86" t="str">
        <f>IF('Cover Sheet'!V60="","",'Cover Sheet'!V60)</f>
        <v/>
      </c>
      <c r="DF57" s="86" t="str">
        <f>IF('Math Scores'!IE64="", "", 'Math Scores'!IE64)</f>
        <v/>
      </c>
      <c r="DG57" t="str">
        <f>IF('Math by question type'!C61="", "", 'Math by question type'!C61)</f>
        <v/>
      </c>
      <c r="DH57" s="86" t="str">
        <f>IF('Math by question type'!D61="", "", 'Math by question type'!D61)</f>
        <v/>
      </c>
      <c r="DI57" s="86" t="str">
        <f>IF('Math by question type'!E61="", "", 'Math by question type'!E61)</f>
        <v/>
      </c>
      <c r="DJ57" s="86" t="str">
        <f>IF('Math by question type'!F61="", "", 'Math by question type'!F61)</f>
        <v/>
      </c>
      <c r="DK57" s="86" t="str">
        <f>IF('Math by question type'!G61="", "", 'Math by question type'!G61)</f>
        <v/>
      </c>
      <c r="DL57" s="86" t="str">
        <f>IF('Math by question type'!H61="", "", 'Math by question type'!H61)</f>
        <v/>
      </c>
      <c r="DM57" s="86" t="str">
        <f>IF('Math by question type'!I61="", "", 'Math by question type'!I61)</f>
        <v/>
      </c>
      <c r="DN57" s="86" t="str">
        <f>IF('Math by question type'!J61="", "", 'Math by question type'!J61)</f>
        <v/>
      </c>
      <c r="DO57" s="86" t="str">
        <f>IF('Math by question type'!K61="", "", 'Math by question type'!K61)</f>
        <v/>
      </c>
      <c r="DP57" s="86" t="str">
        <f>IF('Math by question type'!L61="", "", 'Math by question type'!L61)</f>
        <v/>
      </c>
      <c r="DQ57" s="86" t="str">
        <f>IF('Math by question type'!M61="", "", 'Math by question type'!M61)</f>
        <v/>
      </c>
      <c r="DR57" s="86" t="str">
        <f>IF('Math by question type'!N61="", "", 'Math by question type'!N61)</f>
        <v/>
      </c>
      <c r="DS57" s="86" t="str">
        <f>IF('Math by question type'!O61="", "", 'Math by question type'!O61)</f>
        <v/>
      </c>
      <c r="DT57" s="86" t="str">
        <f>IF('Math by question type'!P61="", "", 'Math by question type'!P61)</f>
        <v/>
      </c>
      <c r="DU57" s="86" t="str">
        <f>IF('Math by question type'!Q61="", "", 'Math by question type'!Q61)</f>
        <v/>
      </c>
      <c r="DV57" s="86" t="str">
        <f>IF('Math by question type'!R61&lt;&gt;"",'Math by question type'!R61,'Math by question type'!U61)</f>
        <v/>
      </c>
      <c r="DW57" s="86" t="str">
        <f>IF('Math by question type'!S61&lt;&gt;"",'Math by question type'!S61,'Math by question type'!V61)</f>
        <v/>
      </c>
      <c r="DX57" s="86" t="str">
        <f>IF('Math by question type'!T61&lt;&gt;"",'Math by question type'!T61,'Math by question type'!W61)</f>
        <v/>
      </c>
      <c r="DY57" s="86" t="str">
        <f>IF('Math by question type'!X61&lt;&gt;"",'Math by question type'!X61,'Math by question type'!AA61)</f>
        <v/>
      </c>
      <c r="DZ57" s="86" t="str">
        <f>IF('Math by question type'!Y61&lt;&gt;"",'Math by question type'!Y61,'Math by question type'!AB61)</f>
        <v/>
      </c>
      <c r="EA57" s="86" t="str">
        <f>IF('Math by question type'!Z61&lt;&gt;"",'Math by question type'!Z61,'Math by question type'!AC61)</f>
        <v/>
      </c>
      <c r="EB57" s="86" t="str">
        <f>IF('Math Output by domain'!E61="", "", 'Math Output by domain'!E61)</f>
        <v/>
      </c>
      <c r="EC57" s="86" t="str">
        <f>IF('Math Output by domain'!F61="", "", 'Math Output by domain'!F61)</f>
        <v/>
      </c>
      <c r="ED57" s="86" t="str">
        <f>IF('Math Output by domain'!G61="", "", 'Math Output by domain'!G61)</f>
        <v/>
      </c>
      <c r="EE57" s="86" t="str">
        <f>IF('Math Output by domain'!H61="", "", 'Math Output by domain'!H61)</f>
        <v/>
      </c>
      <c r="EF57" s="86" t="str">
        <f>IF('Math Output by domain'!I61="", "", 'Math Output by domain'!I61)</f>
        <v/>
      </c>
      <c r="EG57" s="86" t="str">
        <f>IF('Math Output by domain'!J61="", "", 'Math Output by domain'!J61)</f>
        <v/>
      </c>
      <c r="EH57" s="86" t="str">
        <f>IF('Math Output by domain'!K61="", "", 'Math Output by domain'!K61)</f>
        <v/>
      </c>
      <c r="EI57" s="86" t="str">
        <f>IF('Math Output by domain'!L61="", "", 'Math Output by domain'!L61)</f>
        <v/>
      </c>
      <c r="EJ57" s="86" t="str">
        <f>IF('Math Output by domain'!M61="", "", 'Math Output by domain'!M61)</f>
        <v/>
      </c>
      <c r="EK57" s="86" t="str">
        <f>IF('Math Output by domain'!N61="", "", 'Math Output by domain'!N61)</f>
        <v/>
      </c>
      <c r="EL57" s="86" t="str">
        <f>IF('Math Output by domain'!O61="", "", 'Math Output by domain'!O61)</f>
        <v/>
      </c>
      <c r="EM57" s="86" t="str">
        <f>IF('Math Output by domain'!P61="", "", 'Math Output by domain'!P61)</f>
        <v/>
      </c>
      <c r="EN57" s="86" t="str">
        <f>IF('Math Output by domain'!Q61="", "", 'Math Output by domain'!Q61)</f>
        <v/>
      </c>
      <c r="EO57" s="86" t="str">
        <f>IF('Math Output by domain'!R61="", "", 'Math Output by domain'!R61)</f>
        <v/>
      </c>
      <c r="EP57" s="86" t="str">
        <f>IF('Math Output by domain'!S61="", "", 'Math Output by domain'!S61)</f>
        <v/>
      </c>
      <c r="EQ57" s="86" t="str">
        <f>IF('Math Output by domain'!T61="", "", 'Math Output by domain'!T61)</f>
        <v/>
      </c>
      <c r="ER57" s="86" t="str">
        <f>IF('Math Output by domain'!U61="", "", 'Math Output by domain'!U61)</f>
        <v/>
      </c>
      <c r="ES57" s="86" t="str">
        <f>IF('Math Output by domain'!V61="", "", 'Math Output by domain'!V61)</f>
        <v/>
      </c>
      <c r="ET57" s="86" t="str">
        <f>IF('Math Output by domain'!W61="", "", 'Math Output by domain'!W61)</f>
        <v/>
      </c>
      <c r="EU57" s="86" t="str">
        <f>IF('Math Output by domain'!X61="", "", 'Math Output by domain'!X61)</f>
        <v/>
      </c>
      <c r="EV57" s="86" t="str">
        <f>IF('Math Output by domain'!Y61="", "", 'Math Output by domain'!Y61)</f>
        <v/>
      </c>
      <c r="EW57" s="86" t="str">
        <f>IF('Math Output by domain'!Z61="", "", 'Math Output by domain'!Z61)</f>
        <v/>
      </c>
      <c r="EX57" s="86" t="str">
        <f>IF('Math Output by domain'!AA61="", "", 'Math Output by domain'!AA61)</f>
        <v/>
      </c>
      <c r="EY57" s="86" t="str">
        <f>IF('Math Output by domain'!AB61="", "", 'Math Output by domain'!AB61)</f>
        <v/>
      </c>
      <c r="EZ57" s="86" t="str">
        <f>IF('Math Output by domain'!AC61="", "", 'Math Output by domain'!AC61)</f>
        <v/>
      </c>
      <c r="FA57" s="86" t="str">
        <f>IF('Math Output by domain'!AD61&lt;&gt;"", 'Math Output by domain'!AD61, 'Math Output by domain'!AH61)</f>
        <v/>
      </c>
      <c r="FB57" s="86" t="str">
        <f>IF('Math Output by domain'!AE61&lt;&gt;"", 'Math Output by domain'!AE61, 'Math Output by domain'!AI61)</f>
        <v/>
      </c>
      <c r="FC57" s="86" t="str">
        <f>IF('Math Output by domain'!AF61&lt;&gt;"", 'Math Output by domain'!AF61, 'Math Output by domain'!AJ61)</f>
        <v/>
      </c>
      <c r="FD57" s="86" t="str">
        <f>IF('Math Output by domain'!AG61="", "", 'Math Output by domain'!AG61)</f>
        <v/>
      </c>
      <c r="FE57" s="86" t="str">
        <f>IF('Math Output by domain'!AK61="", "", 'Math Output by domain'!AK61)</f>
        <v/>
      </c>
      <c r="FF57" s="86" t="str">
        <f>IF('Math Output by domain'!AL61&lt;&gt;"",  'Math Output by domain'!AL61, 'Math Output by domain'!AQ61)</f>
        <v/>
      </c>
      <c r="FG57" s="86" t="str">
        <f>IF('Math Output by domain'!AM61="", "", 'Math Output by domain'!AM61)</f>
        <v/>
      </c>
      <c r="FH57" s="86" t="str">
        <f>IF('Math Output by domain'!AN61&lt;&gt;"",  'Math Output by domain'!AN61, 'Math Output by domain'!AP61)</f>
        <v/>
      </c>
      <c r="FI57" s="86" t="str">
        <f>IF('Math Output by domain'!AO61="", "", 'Math Output by domain'!AO61)</f>
        <v/>
      </c>
    </row>
    <row r="58" spans="1:165" x14ac:dyDescent="0.2">
      <c r="A58" s="88">
        <f>'Cover Sheet'!A61</f>
        <v>57</v>
      </c>
      <c r="B58" s="88" t="str">
        <f>IF('Cover Sheet'!$AC$13="","",'Cover Sheet'!$AC$13)</f>
        <v>HYDABH02</v>
      </c>
      <c r="C58" s="88" t="str">
        <f>'Cover Sheet'!$AC$1</f>
        <v>Apoorva Namdev</v>
      </c>
      <c r="D58" s="88">
        <f>'Cover Sheet'!$AE$1</f>
        <v>0</v>
      </c>
      <c r="E58" s="88">
        <f>'Cover Sheet'!$AG$1</f>
        <v>0</v>
      </c>
      <c r="F58" s="88">
        <f>'Cover Sheet'!$AI$1</f>
        <v>0</v>
      </c>
      <c r="G58" s="88">
        <f>'Cover Sheet'!$AK$1</f>
        <v>0</v>
      </c>
      <c r="H58" s="88">
        <f>'Cover Sheet'!$AC$3</f>
        <v>115555</v>
      </c>
      <c r="I58" s="88">
        <f>'Cover Sheet'!$AE$3</f>
        <v>0</v>
      </c>
      <c r="J58" s="88">
        <f>'Cover Sheet'!$AG$3</f>
        <v>0</v>
      </c>
      <c r="K58" s="88">
        <f>'Cover Sheet'!$AI$3</f>
        <v>0</v>
      </c>
      <c r="L58" s="88">
        <f>'Cover Sheet'!$AK$3</f>
        <v>0</v>
      </c>
      <c r="M58" s="88">
        <f>'Cover Sheet'!$AC$2</f>
        <v>2014</v>
      </c>
      <c r="N58" s="88">
        <f>'Cover Sheet'!$AE$2</f>
        <v>0</v>
      </c>
      <c r="O58" s="88">
        <f>'Cover Sheet'!$AG$2</f>
        <v>0</v>
      </c>
      <c r="P58" s="88">
        <f>'Cover Sheet'!$AI$2</f>
        <v>0</v>
      </c>
      <c r="Q58" s="88">
        <f>'Cover Sheet'!$AK$2</f>
        <v>0</v>
      </c>
      <c r="R58" s="88" t="str">
        <f>'Cover Sheet'!$AC$5</f>
        <v>Spandana</v>
      </c>
      <c r="S58" s="88" t="str">
        <f>'Cover Sheet'!$AC$6</f>
        <v>4th</v>
      </c>
      <c r="T58" s="88" t="str">
        <f>'Cover Sheet'!$AC$7</f>
        <v>2nd YOI</v>
      </c>
      <c r="U58" s="88" t="str">
        <f>'Cover Sheet'!$AC$8</f>
        <v>Private School 500 - 1000</v>
      </c>
      <c r="V58" s="88">
        <f>'Cover Sheet'!$AC$9</f>
        <v>180</v>
      </c>
      <c r="W58" s="88">
        <f>IF('Cover Sheet'!$AC$10="","",'Cover Sheet'!$AC$10)</f>
        <v>4</v>
      </c>
      <c r="X58" s="219" t="str">
        <f>IF('Cover Sheet'!$Y61="","",'Cover Sheet'!$Y61)</f>
        <v/>
      </c>
      <c r="Y58" s="219" t="str">
        <f>IF('Cover Sheet'!$Z61="","",'Cover Sheet'!$Z61)</f>
        <v/>
      </c>
      <c r="Z58" s="88">
        <f>'Cover Sheet'!$AC$11</f>
        <v>5</v>
      </c>
      <c r="AA58" s="88" t="str">
        <f>IF('Cover Sheet'!$AC$12="", "", 'Cover Sheet'!$AC$12)</f>
        <v>Hyderabad</v>
      </c>
      <c r="AB58" s="88">
        <f>IF('Cover Sheet'!$AC$14="","",'Cover Sheet'!$AC$14)</f>
        <v>115555</v>
      </c>
      <c r="AC58" s="88">
        <f>IF('Cover Sheet'!$AC$15="","",'Cover Sheet'!$AC$15)</f>
        <v>115555</v>
      </c>
      <c r="AD58" s="88">
        <f>IF('Cover Sheet'!$AC$17="","",'Cover Sheet'!$AC$17)</f>
        <v>115555</v>
      </c>
      <c r="AE58" s="88" t="str">
        <f>IF('Cover Sheet'!$AC$4="","",'Cover Sheet'!$AC$4)</f>
        <v>apoorva.namdev2014@teachforindia.org</v>
      </c>
      <c r="AF58" s="88" t="str">
        <f>IF('Cover Sheet'!$AC$20="","",'Cover Sheet'!$AC$20)</f>
        <v>spandana.m@teachforindia.org</v>
      </c>
      <c r="AG58" s="88" t="str">
        <f>IF('Cover Sheet'!$AC$19="","",'Cover Sheet'!$AC$19)</f>
        <v>karthik.rapaka@teachforindia.org</v>
      </c>
      <c r="AH58" s="88" t="str">
        <f>IF('Cover Sheet'!B61="", "", 'English Scores- Leveled papers'!B63)</f>
        <v/>
      </c>
      <c r="AI58" s="88" t="str">
        <f>IF('Cover Sheet'!$B61="","",'Cover Sheet'!C61)</f>
        <v/>
      </c>
      <c r="AJ58" s="88" t="str">
        <f>IF('Cover Sheet'!$D61="","",'Cover Sheet'!D61)</f>
        <v/>
      </c>
      <c r="AK58" s="88" t="str">
        <f>IF('Cover Sheet'!E61="","",'Cover Sheet'!E61)</f>
        <v/>
      </c>
      <c r="AL58" s="88" t="str">
        <f>IF('Cover Sheet'!F61="","",'Cover Sheet'!F61)</f>
        <v/>
      </c>
      <c r="AM58" s="88" t="str">
        <f>IF('Cover Sheet'!G61="","",'Cover Sheet'!G61)</f>
        <v/>
      </c>
      <c r="AN58" s="88" t="str">
        <f>IF('Cover Sheet'!H61="","",'Cover Sheet'!H61)</f>
        <v/>
      </c>
      <c r="AO58" s="88" t="str">
        <f>IF('Cover Sheet'!I61="","",'Cover Sheet'!I61)</f>
        <v/>
      </c>
      <c r="AP58" s="88" t="str">
        <f>IF('Cover Sheet'!J61="","",'Cover Sheet'!J61)</f>
        <v/>
      </c>
      <c r="AQ58" s="88" t="str">
        <f>IF('Cover Sheet'!K61="","",'Cover Sheet'!K61)</f>
        <v/>
      </c>
      <c r="AR58" s="88" t="str">
        <f>IF('Cover Sheet'!L61="","",'Cover Sheet'!L61)</f>
        <v/>
      </c>
      <c r="AS58" s="88" t="str">
        <f>IF('Cover Sheet'!M61="","",'Cover Sheet'!M61)</f>
        <v/>
      </c>
      <c r="AT58" s="88" t="str">
        <f>IF('Cover Sheet'!N61="","",'Cover Sheet'!N61)</f>
        <v/>
      </c>
      <c r="AU58" s="88" t="str">
        <f>IF('Cover Sheet'!O61="","",'Cover Sheet'!O61)</f>
        <v/>
      </c>
      <c r="AV58" s="88" t="str">
        <f>IF('Cover Sheet'!P61="","",'Cover Sheet'!P61)</f>
        <v/>
      </c>
      <c r="AW58" s="88" t="str">
        <f>IF('Cover Sheet'!Q61="","",'Cover Sheet'!Q61)</f>
        <v/>
      </c>
      <c r="AX58" s="88" t="str">
        <f>IF('Cover Sheet'!R61="","",'Cover Sheet'!R61)</f>
        <v/>
      </c>
      <c r="AY58" s="88" t="str">
        <f>IF('Cover Sheet'!S61="","",'Cover Sheet'!S61)</f>
        <v/>
      </c>
      <c r="AZ58" s="535" t="str">
        <f>IF('Cover Sheet'!T61="","",'Cover Sheet'!T61)</f>
        <v/>
      </c>
      <c r="BA58" s="535" t="str">
        <f>IF('Cover Sheet'!U61="","",'Cover Sheet'!U61)</f>
        <v/>
      </c>
      <c r="BB58" s="535" t="str">
        <f>IF('Cover Sheet'!V61="","",'Cover Sheet'!V61)</f>
        <v/>
      </c>
      <c r="BC58" s="535" t="str">
        <f>IF('Cover Sheet'!W61="","",'Cover Sheet'!W61)</f>
        <v/>
      </c>
      <c r="BD58" s="535" t="str">
        <f>IF('Cover Sheet'!X61="","",'Cover Sheet'!X61)</f>
        <v/>
      </c>
      <c r="BE58" s="142" t="str">
        <f>'RC Mastery Check+Question type'!I61</f>
        <v/>
      </c>
      <c r="BF58" s="142" t="str">
        <f>'RC Mastery Check+Question type'!J61</f>
        <v/>
      </c>
      <c r="BG58" s="142" t="str">
        <f>'RC Mastery Check+Question type'!K61</f>
        <v/>
      </c>
      <c r="BH58" s="406" t="str">
        <f>IF('RC Mastery Check+Question type'!DR61="", "", 'RC Mastery Check+Question type'!DR61)</f>
        <v/>
      </c>
      <c r="BI58" s="406" t="str">
        <f>IF('RC Mastery Check+Question type'!EJ61="", "", 'RC Mastery Check+Question type'!EJ61)</f>
        <v/>
      </c>
      <c r="BJ58" s="406" t="str">
        <f>IF('RC Mastery Check+Question type'!EZ61="", "", 'RC Mastery Check+Question type'!EZ61)</f>
        <v/>
      </c>
      <c r="BK58" t="str">
        <f>'RF tracking'!C61</f>
        <v/>
      </c>
      <c r="BL58" t="str">
        <f>'RF tracking'!D61</f>
        <v/>
      </c>
      <c r="BM58" t="str">
        <f>'RF tracking'!X61</f>
        <v/>
      </c>
      <c r="BN58" t="str">
        <f>'RF tracking'!Y61</f>
        <v/>
      </c>
      <c r="BO58" s="53" t="str">
        <f>IF('RF tracking'!AQ61="", "", 'RF tracking'!AQ61)</f>
        <v/>
      </c>
      <c r="BP58" s="53" t="str">
        <f>'RC Mastery Check+Question type'!L61</f>
        <v/>
      </c>
      <c r="BQ58" s="53" t="str">
        <f>'RC Mastery Check+Question type'!M61</f>
        <v/>
      </c>
      <c r="BR58" s="53" t="str">
        <f>'RC Mastery Check+Question type'!N61</f>
        <v/>
      </c>
      <c r="BS58" s="53" t="str">
        <f>'RC Mastery Check+Question type'!O61</f>
        <v/>
      </c>
      <c r="BT58" s="53" t="str">
        <f>'RC Mastery Check+Question type'!P61</f>
        <v/>
      </c>
      <c r="BU58" s="53" t="str">
        <f>'RC Mastery Check+Question type'!Q61</f>
        <v/>
      </c>
      <c r="BV58" s="53" t="str">
        <f>'RC Mastery Check+Question type'!R61</f>
        <v/>
      </c>
      <c r="BW58" s="53" t="str">
        <f>'RC Mastery Check+Question type'!S61</f>
        <v/>
      </c>
      <c r="BX58" s="53" t="str">
        <f>'RC Mastery Check+Question type'!T61</f>
        <v/>
      </c>
      <c r="BY58" s="53" t="str">
        <f>'RC Mastery Check+Question type'!U61</f>
        <v/>
      </c>
      <c r="BZ58" s="53" t="str">
        <f>'RC Mastery Check+Question type'!V61</f>
        <v/>
      </c>
      <c r="CA58" s="53" t="str">
        <f>'RC Mastery Check+Question type'!W61</f>
        <v/>
      </c>
      <c r="CB58" s="53" t="str">
        <f>'RC Mastery Check+Question type'!X61</f>
        <v/>
      </c>
      <c r="CC58" s="438" t="str">
        <f>'RC Output Item+Section Type'!CC64</f>
        <v xml:space="preserve"> </v>
      </c>
      <c r="CD58" s="438" t="str">
        <f>'RC Output Item+Section Type'!CD64</f>
        <v xml:space="preserve"> </v>
      </c>
      <c r="CE58" s="438" t="str">
        <f>'RC Output Item+Section Type'!CE64</f>
        <v xml:space="preserve"> </v>
      </c>
      <c r="CF58" s="438" t="str">
        <f>'RC Output Item+Section Type'!CF64</f>
        <v xml:space="preserve"> </v>
      </c>
      <c r="CG58" s="438" t="str">
        <f>'RC Output Item+Section Type'!CG64</f>
        <v xml:space="preserve"> </v>
      </c>
      <c r="CH58" s="438" t="str">
        <f>'RC Output Item+Section Type'!CH64</f>
        <v xml:space="preserve"> </v>
      </c>
      <c r="CI58" s="438" t="str">
        <f>'RC Output Item+Section Type'!CI64</f>
        <v xml:space="preserve"> </v>
      </c>
      <c r="CJ58" s="438" t="str">
        <f>'RC Output Item+Section Type'!CJ64</f>
        <v xml:space="preserve"> </v>
      </c>
      <c r="CK58" s="438" t="str">
        <f>'RC Output Item+Section Type'!CK64</f>
        <v xml:space="preserve"> </v>
      </c>
      <c r="CL58" s="438" t="str">
        <f>'RC Output Item+Section Type'!CL64</f>
        <v xml:space="preserve"> </v>
      </c>
      <c r="CM58" s="438" t="str">
        <f>'RC Output Item+Section Type'!CM64</f>
        <v xml:space="preserve"> </v>
      </c>
      <c r="CN58" s="438" t="str">
        <f>'RC Output Item+Section Type'!CN64</f>
        <v xml:space="preserve"> </v>
      </c>
      <c r="CO58" t="str">
        <f>IF('S&amp;L'!B62="", "", 'S&amp;L'!B62)</f>
        <v/>
      </c>
      <c r="CP58" t="str">
        <f>IF('S&amp;L'!C62="", "", 'S&amp;L'!C62)</f>
        <v/>
      </c>
      <c r="CQ58" t="str">
        <f>IF('S&amp;L'!D62="", "", 'S&amp;L'!D62)</f>
        <v/>
      </c>
      <c r="CR58" t="str">
        <f>IF('S&amp;L'!E62="", "", 'S&amp;L'!E62)</f>
        <v/>
      </c>
      <c r="CS58" t="str">
        <f>IF('S&amp;L'!F62="", "", 'S&amp;L'!F62)</f>
        <v/>
      </c>
      <c r="CT58" t="str">
        <f>IF('S&amp;L'!H62="", "", 'S&amp;L'!H62)</f>
        <v/>
      </c>
      <c r="CU58" t="str">
        <f>IF('S&amp;L'!I62="", "", 'S&amp;L'!I62)</f>
        <v/>
      </c>
      <c r="CV58" t="str">
        <f>IF('S&amp;L'!J62="", "", 'S&amp;L'!J62)</f>
        <v/>
      </c>
      <c r="CW58" t="str">
        <f>IF('S&amp;L'!K62="", "", 'S&amp;L'!K62)</f>
        <v/>
      </c>
      <c r="CX58" t="str">
        <f>IF('S&amp;L'!L62="", "", 'S&amp;L'!L62)</f>
        <v/>
      </c>
      <c r="CY58" t="str">
        <f>IF('S&amp;L'!N62="", "", 'S&amp;L'!N62)</f>
        <v/>
      </c>
      <c r="CZ58" t="str">
        <f>IF('S&amp;L'!O62="", "", 'S&amp;L'!O62)</f>
        <v/>
      </c>
      <c r="DA58" t="str">
        <f>IF('S&amp;L'!P62="", "", 'S&amp;L'!P62)</f>
        <v/>
      </c>
      <c r="DB58" t="str">
        <f>IF('S&amp;L'!Q62="", "", 'S&amp;L'!Q62)</f>
        <v/>
      </c>
      <c r="DC58" t="str">
        <f>IF('S&amp;L'!R62="", "", 'S&amp;L'!R62)</f>
        <v/>
      </c>
      <c r="DD58" s="53" t="str">
        <f>IF('Math Scores'!E65="","",'Math Scores'!E65)</f>
        <v/>
      </c>
      <c r="DE58" s="86" t="str">
        <f>IF('Cover Sheet'!V61="","",'Cover Sheet'!V61)</f>
        <v/>
      </c>
      <c r="DF58" s="86" t="str">
        <f>IF('Math Scores'!IE65="", "", 'Math Scores'!IE65)</f>
        <v/>
      </c>
      <c r="DG58" t="str">
        <f>IF('Math by question type'!C62="", "", 'Math by question type'!C62)</f>
        <v/>
      </c>
      <c r="DH58" s="86" t="str">
        <f>IF('Math by question type'!D62="", "", 'Math by question type'!D62)</f>
        <v/>
      </c>
      <c r="DI58" s="86" t="str">
        <f>IF('Math by question type'!E62="", "", 'Math by question type'!E62)</f>
        <v/>
      </c>
      <c r="DJ58" s="86" t="str">
        <f>IF('Math by question type'!F62="", "", 'Math by question type'!F62)</f>
        <v/>
      </c>
      <c r="DK58" s="86" t="str">
        <f>IF('Math by question type'!G62="", "", 'Math by question type'!G62)</f>
        <v/>
      </c>
      <c r="DL58" s="86" t="str">
        <f>IF('Math by question type'!H62="", "", 'Math by question type'!H62)</f>
        <v/>
      </c>
      <c r="DM58" s="86" t="str">
        <f>IF('Math by question type'!I62="", "", 'Math by question type'!I62)</f>
        <v/>
      </c>
      <c r="DN58" s="86" t="str">
        <f>IF('Math by question type'!J62="", "", 'Math by question type'!J62)</f>
        <v/>
      </c>
      <c r="DO58" s="86" t="str">
        <f>IF('Math by question type'!K62="", "", 'Math by question type'!K62)</f>
        <v/>
      </c>
      <c r="DP58" s="86" t="str">
        <f>IF('Math by question type'!L62="", "", 'Math by question type'!L62)</f>
        <v/>
      </c>
      <c r="DQ58" s="86" t="str">
        <f>IF('Math by question type'!M62="", "", 'Math by question type'!M62)</f>
        <v/>
      </c>
      <c r="DR58" s="86" t="str">
        <f>IF('Math by question type'!N62="", "", 'Math by question type'!N62)</f>
        <v/>
      </c>
      <c r="DS58" s="86" t="str">
        <f>IF('Math by question type'!O62="", "", 'Math by question type'!O62)</f>
        <v/>
      </c>
      <c r="DT58" s="86" t="str">
        <f>IF('Math by question type'!P62="", "", 'Math by question type'!P62)</f>
        <v/>
      </c>
      <c r="DU58" s="86" t="str">
        <f>IF('Math by question type'!Q62="", "", 'Math by question type'!Q62)</f>
        <v/>
      </c>
      <c r="DV58" s="86" t="str">
        <f>IF('Math by question type'!R62&lt;&gt;"",'Math by question type'!R62,'Math by question type'!U62)</f>
        <v/>
      </c>
      <c r="DW58" s="86" t="str">
        <f>IF('Math by question type'!S62&lt;&gt;"",'Math by question type'!S62,'Math by question type'!V62)</f>
        <v/>
      </c>
      <c r="DX58" s="86" t="str">
        <f>IF('Math by question type'!T62&lt;&gt;"",'Math by question type'!T62,'Math by question type'!W62)</f>
        <v/>
      </c>
      <c r="DY58" s="86" t="str">
        <f>IF('Math by question type'!X62&lt;&gt;"",'Math by question type'!X62,'Math by question type'!AA62)</f>
        <v/>
      </c>
      <c r="DZ58" s="86" t="str">
        <f>IF('Math by question type'!Y62&lt;&gt;"",'Math by question type'!Y62,'Math by question type'!AB62)</f>
        <v/>
      </c>
      <c r="EA58" s="86" t="str">
        <f>IF('Math by question type'!Z62&lt;&gt;"",'Math by question type'!Z62,'Math by question type'!AC62)</f>
        <v/>
      </c>
      <c r="EB58" s="86" t="str">
        <f>IF('Math Output by domain'!E62="", "", 'Math Output by domain'!E62)</f>
        <v/>
      </c>
      <c r="EC58" s="86" t="str">
        <f>IF('Math Output by domain'!F62="", "", 'Math Output by domain'!F62)</f>
        <v/>
      </c>
      <c r="ED58" s="86" t="str">
        <f>IF('Math Output by domain'!G62="", "", 'Math Output by domain'!G62)</f>
        <v/>
      </c>
      <c r="EE58" s="86" t="str">
        <f>IF('Math Output by domain'!H62="", "", 'Math Output by domain'!H62)</f>
        <v/>
      </c>
      <c r="EF58" s="86" t="str">
        <f>IF('Math Output by domain'!I62="", "", 'Math Output by domain'!I62)</f>
        <v/>
      </c>
      <c r="EG58" s="86" t="str">
        <f>IF('Math Output by domain'!J62="", "", 'Math Output by domain'!J62)</f>
        <v/>
      </c>
      <c r="EH58" s="86" t="str">
        <f>IF('Math Output by domain'!K62="", "", 'Math Output by domain'!K62)</f>
        <v/>
      </c>
      <c r="EI58" s="86" t="str">
        <f>IF('Math Output by domain'!L62="", "", 'Math Output by domain'!L62)</f>
        <v/>
      </c>
      <c r="EJ58" s="86" t="str">
        <f>IF('Math Output by domain'!M62="", "", 'Math Output by domain'!M62)</f>
        <v/>
      </c>
      <c r="EK58" s="86" t="str">
        <f>IF('Math Output by domain'!N62="", "", 'Math Output by domain'!N62)</f>
        <v/>
      </c>
      <c r="EL58" s="86" t="str">
        <f>IF('Math Output by domain'!O62="", "", 'Math Output by domain'!O62)</f>
        <v/>
      </c>
      <c r="EM58" s="86" t="str">
        <f>IF('Math Output by domain'!P62="", "", 'Math Output by domain'!P62)</f>
        <v/>
      </c>
      <c r="EN58" s="86" t="str">
        <f>IF('Math Output by domain'!Q62="", "", 'Math Output by domain'!Q62)</f>
        <v/>
      </c>
      <c r="EO58" s="86" t="str">
        <f>IF('Math Output by domain'!R62="", "", 'Math Output by domain'!R62)</f>
        <v/>
      </c>
      <c r="EP58" s="86" t="str">
        <f>IF('Math Output by domain'!S62="", "", 'Math Output by domain'!S62)</f>
        <v/>
      </c>
      <c r="EQ58" s="86" t="str">
        <f>IF('Math Output by domain'!T62="", "", 'Math Output by domain'!T62)</f>
        <v/>
      </c>
      <c r="ER58" s="86" t="str">
        <f>IF('Math Output by domain'!U62="", "", 'Math Output by domain'!U62)</f>
        <v/>
      </c>
      <c r="ES58" s="86" t="str">
        <f>IF('Math Output by domain'!V62="", "", 'Math Output by domain'!V62)</f>
        <v/>
      </c>
      <c r="ET58" s="86" t="str">
        <f>IF('Math Output by domain'!W62="", "", 'Math Output by domain'!W62)</f>
        <v/>
      </c>
      <c r="EU58" s="86" t="str">
        <f>IF('Math Output by domain'!X62="", "", 'Math Output by domain'!X62)</f>
        <v/>
      </c>
      <c r="EV58" s="86" t="str">
        <f>IF('Math Output by domain'!Y62="", "", 'Math Output by domain'!Y62)</f>
        <v/>
      </c>
      <c r="EW58" s="86" t="str">
        <f>IF('Math Output by domain'!Z62="", "", 'Math Output by domain'!Z62)</f>
        <v/>
      </c>
      <c r="EX58" s="86" t="str">
        <f>IF('Math Output by domain'!AA62="", "", 'Math Output by domain'!AA62)</f>
        <v/>
      </c>
      <c r="EY58" s="86" t="str">
        <f>IF('Math Output by domain'!AB62="", "", 'Math Output by domain'!AB62)</f>
        <v/>
      </c>
      <c r="EZ58" s="86" t="str">
        <f>IF('Math Output by domain'!AC62="", "", 'Math Output by domain'!AC62)</f>
        <v/>
      </c>
      <c r="FA58" s="86" t="str">
        <f>IF('Math Output by domain'!AD62&lt;&gt;"", 'Math Output by domain'!AD62, 'Math Output by domain'!AH62)</f>
        <v/>
      </c>
      <c r="FB58" s="86" t="str">
        <f>IF('Math Output by domain'!AE62&lt;&gt;"", 'Math Output by domain'!AE62, 'Math Output by domain'!AI62)</f>
        <v/>
      </c>
      <c r="FC58" s="86" t="str">
        <f>IF('Math Output by domain'!AF62&lt;&gt;"", 'Math Output by domain'!AF62, 'Math Output by domain'!AJ62)</f>
        <v/>
      </c>
      <c r="FD58" s="86" t="str">
        <f>IF('Math Output by domain'!AG62="", "", 'Math Output by domain'!AG62)</f>
        <v/>
      </c>
      <c r="FE58" s="86" t="str">
        <f>IF('Math Output by domain'!AK62="", "", 'Math Output by domain'!AK62)</f>
        <v/>
      </c>
      <c r="FF58" s="86" t="str">
        <f>IF('Math Output by domain'!AL62&lt;&gt;"",  'Math Output by domain'!AL62, 'Math Output by domain'!AQ62)</f>
        <v/>
      </c>
      <c r="FG58" s="86" t="str">
        <f>IF('Math Output by domain'!AM62="", "", 'Math Output by domain'!AM62)</f>
        <v/>
      </c>
      <c r="FH58" s="86" t="str">
        <f>IF('Math Output by domain'!AN62&lt;&gt;"",  'Math Output by domain'!AN62, 'Math Output by domain'!AP62)</f>
        <v/>
      </c>
      <c r="FI58" s="86" t="str">
        <f>IF('Math Output by domain'!AO62="", "", 'Math Output by domain'!AO62)</f>
        <v/>
      </c>
    </row>
    <row r="59" spans="1:165" x14ac:dyDescent="0.2">
      <c r="A59" s="88">
        <f>'Cover Sheet'!A62</f>
        <v>58</v>
      </c>
      <c r="B59" s="88" t="str">
        <f>IF('Cover Sheet'!$AC$13="","",'Cover Sheet'!$AC$13)</f>
        <v>HYDABH02</v>
      </c>
      <c r="C59" s="88" t="str">
        <f>'Cover Sheet'!$AC$1</f>
        <v>Apoorva Namdev</v>
      </c>
      <c r="D59" s="88">
        <f>'Cover Sheet'!$AE$1</f>
        <v>0</v>
      </c>
      <c r="E59" s="88">
        <f>'Cover Sheet'!$AG$1</f>
        <v>0</v>
      </c>
      <c r="F59" s="88">
        <f>'Cover Sheet'!$AI$1</f>
        <v>0</v>
      </c>
      <c r="G59" s="88">
        <f>'Cover Sheet'!$AK$1</f>
        <v>0</v>
      </c>
      <c r="H59" s="88">
        <f>'Cover Sheet'!$AC$3</f>
        <v>115555</v>
      </c>
      <c r="I59" s="88">
        <f>'Cover Sheet'!$AE$3</f>
        <v>0</v>
      </c>
      <c r="J59" s="88">
        <f>'Cover Sheet'!$AG$3</f>
        <v>0</v>
      </c>
      <c r="K59" s="88">
        <f>'Cover Sheet'!$AI$3</f>
        <v>0</v>
      </c>
      <c r="L59" s="88">
        <f>'Cover Sheet'!$AK$3</f>
        <v>0</v>
      </c>
      <c r="M59" s="88">
        <f>'Cover Sheet'!$AC$2</f>
        <v>2014</v>
      </c>
      <c r="N59" s="88">
        <f>'Cover Sheet'!$AE$2</f>
        <v>0</v>
      </c>
      <c r="O59" s="88">
        <f>'Cover Sheet'!$AG$2</f>
        <v>0</v>
      </c>
      <c r="P59" s="88">
        <f>'Cover Sheet'!$AI$2</f>
        <v>0</v>
      </c>
      <c r="Q59" s="88">
        <f>'Cover Sheet'!$AK$2</f>
        <v>0</v>
      </c>
      <c r="R59" s="88" t="str">
        <f>'Cover Sheet'!$AC$5</f>
        <v>Spandana</v>
      </c>
      <c r="S59" s="88" t="str">
        <f>'Cover Sheet'!$AC$6</f>
        <v>4th</v>
      </c>
      <c r="T59" s="88" t="str">
        <f>'Cover Sheet'!$AC$7</f>
        <v>2nd YOI</v>
      </c>
      <c r="U59" s="88" t="str">
        <f>'Cover Sheet'!$AC$8</f>
        <v>Private School 500 - 1000</v>
      </c>
      <c r="V59" s="88">
        <f>'Cover Sheet'!$AC$9</f>
        <v>180</v>
      </c>
      <c r="W59" s="88">
        <f>IF('Cover Sheet'!$AC$10="","",'Cover Sheet'!$AC$10)</f>
        <v>4</v>
      </c>
      <c r="X59" s="219" t="str">
        <f>IF('Cover Sheet'!$Y62="","",'Cover Sheet'!$Y62)</f>
        <v/>
      </c>
      <c r="Y59" s="219" t="str">
        <f>IF('Cover Sheet'!$Z62="","",'Cover Sheet'!$Z62)</f>
        <v/>
      </c>
      <c r="Z59" s="88">
        <f>'Cover Sheet'!$AC$11</f>
        <v>5</v>
      </c>
      <c r="AA59" s="88" t="str">
        <f>IF('Cover Sheet'!$AC$12="", "", 'Cover Sheet'!$AC$12)</f>
        <v>Hyderabad</v>
      </c>
      <c r="AB59" s="88">
        <f>IF('Cover Sheet'!$AC$14="","",'Cover Sheet'!$AC$14)</f>
        <v>115555</v>
      </c>
      <c r="AC59" s="88">
        <f>IF('Cover Sheet'!$AC$15="","",'Cover Sheet'!$AC$15)</f>
        <v>115555</v>
      </c>
      <c r="AD59" s="88">
        <f>IF('Cover Sheet'!$AC$17="","",'Cover Sheet'!$AC$17)</f>
        <v>115555</v>
      </c>
      <c r="AE59" s="88" t="str">
        <f>IF('Cover Sheet'!$AC$4="","",'Cover Sheet'!$AC$4)</f>
        <v>apoorva.namdev2014@teachforindia.org</v>
      </c>
      <c r="AF59" s="88" t="str">
        <f>IF('Cover Sheet'!$AC$20="","",'Cover Sheet'!$AC$20)</f>
        <v>spandana.m@teachforindia.org</v>
      </c>
      <c r="AG59" s="88" t="str">
        <f>IF('Cover Sheet'!$AC$19="","",'Cover Sheet'!$AC$19)</f>
        <v>karthik.rapaka@teachforindia.org</v>
      </c>
      <c r="AH59" s="88" t="str">
        <f>IF('Cover Sheet'!B62="", "", 'English Scores- Leveled papers'!B64)</f>
        <v/>
      </c>
      <c r="AI59" s="88" t="str">
        <f>IF('Cover Sheet'!$B62="","",'Cover Sheet'!C62)</f>
        <v/>
      </c>
      <c r="AJ59" s="88" t="str">
        <f>IF('Cover Sheet'!$D62="","",'Cover Sheet'!D62)</f>
        <v/>
      </c>
      <c r="AK59" s="88" t="str">
        <f>IF('Cover Sheet'!E62="","",'Cover Sheet'!E62)</f>
        <v/>
      </c>
      <c r="AL59" s="88" t="str">
        <f>IF('Cover Sheet'!F62="","",'Cover Sheet'!F62)</f>
        <v/>
      </c>
      <c r="AM59" s="88" t="str">
        <f>IF('Cover Sheet'!G62="","",'Cover Sheet'!G62)</f>
        <v/>
      </c>
      <c r="AN59" s="88" t="str">
        <f>IF('Cover Sheet'!H62="","",'Cover Sheet'!H62)</f>
        <v/>
      </c>
      <c r="AO59" s="88" t="str">
        <f>IF('Cover Sheet'!I62="","",'Cover Sheet'!I62)</f>
        <v/>
      </c>
      <c r="AP59" s="88" t="str">
        <f>IF('Cover Sheet'!J62="","",'Cover Sheet'!J62)</f>
        <v/>
      </c>
      <c r="AQ59" s="88" t="str">
        <f>IF('Cover Sheet'!K62="","",'Cover Sheet'!K62)</f>
        <v/>
      </c>
      <c r="AR59" s="88" t="str">
        <f>IF('Cover Sheet'!L62="","",'Cover Sheet'!L62)</f>
        <v/>
      </c>
      <c r="AS59" s="88" t="str">
        <f>IF('Cover Sheet'!M62="","",'Cover Sheet'!M62)</f>
        <v/>
      </c>
      <c r="AT59" s="88" t="str">
        <f>IF('Cover Sheet'!N62="","",'Cover Sheet'!N62)</f>
        <v/>
      </c>
      <c r="AU59" s="88" t="str">
        <f>IF('Cover Sheet'!O62="","",'Cover Sheet'!O62)</f>
        <v/>
      </c>
      <c r="AV59" s="88" t="str">
        <f>IF('Cover Sheet'!P62="","",'Cover Sheet'!P62)</f>
        <v/>
      </c>
      <c r="AW59" s="88" t="str">
        <f>IF('Cover Sheet'!Q62="","",'Cover Sheet'!Q62)</f>
        <v/>
      </c>
      <c r="AX59" s="88" t="str">
        <f>IF('Cover Sheet'!R62="","",'Cover Sheet'!R62)</f>
        <v/>
      </c>
      <c r="AY59" s="88" t="str">
        <f>IF('Cover Sheet'!S62="","",'Cover Sheet'!S62)</f>
        <v/>
      </c>
      <c r="AZ59" s="535" t="str">
        <f>IF('Cover Sheet'!T62="","",'Cover Sheet'!T62)</f>
        <v/>
      </c>
      <c r="BA59" s="535" t="str">
        <f>IF('Cover Sheet'!U62="","",'Cover Sheet'!U62)</f>
        <v/>
      </c>
      <c r="BB59" s="535" t="str">
        <f>IF('Cover Sheet'!V62="","",'Cover Sheet'!V62)</f>
        <v/>
      </c>
      <c r="BC59" s="535" t="str">
        <f>IF('Cover Sheet'!W62="","",'Cover Sheet'!W62)</f>
        <v/>
      </c>
      <c r="BD59" s="535" t="str">
        <f>IF('Cover Sheet'!X62="","",'Cover Sheet'!X62)</f>
        <v/>
      </c>
      <c r="BE59" s="142" t="str">
        <f>'RC Mastery Check+Question type'!I62</f>
        <v/>
      </c>
      <c r="BF59" s="142" t="str">
        <f>'RC Mastery Check+Question type'!J62</f>
        <v/>
      </c>
      <c r="BG59" s="142" t="str">
        <f>'RC Mastery Check+Question type'!K62</f>
        <v/>
      </c>
      <c r="BH59" s="406" t="str">
        <f>IF('RC Mastery Check+Question type'!DR62="", "", 'RC Mastery Check+Question type'!DR62)</f>
        <v/>
      </c>
      <c r="BI59" s="406" t="str">
        <f>IF('RC Mastery Check+Question type'!EJ62="", "", 'RC Mastery Check+Question type'!EJ62)</f>
        <v/>
      </c>
      <c r="BJ59" s="406" t="str">
        <f>IF('RC Mastery Check+Question type'!EZ62="", "", 'RC Mastery Check+Question type'!EZ62)</f>
        <v/>
      </c>
      <c r="BK59" t="str">
        <f>'RF tracking'!C62</f>
        <v/>
      </c>
      <c r="BL59" t="str">
        <f>'RF tracking'!D62</f>
        <v/>
      </c>
      <c r="BM59" t="str">
        <f>'RF tracking'!X62</f>
        <v/>
      </c>
      <c r="BN59" t="str">
        <f>'RF tracking'!Y62</f>
        <v/>
      </c>
      <c r="BO59" s="53" t="str">
        <f>IF('RF tracking'!AQ62="", "", 'RF tracking'!AQ62)</f>
        <v/>
      </c>
      <c r="BP59" s="53" t="str">
        <f>'RC Mastery Check+Question type'!L62</f>
        <v/>
      </c>
      <c r="BQ59" s="53" t="str">
        <f>'RC Mastery Check+Question type'!M62</f>
        <v/>
      </c>
      <c r="BR59" s="53" t="str">
        <f>'RC Mastery Check+Question type'!N62</f>
        <v/>
      </c>
      <c r="BS59" s="53" t="str">
        <f>'RC Mastery Check+Question type'!O62</f>
        <v/>
      </c>
      <c r="BT59" s="53" t="str">
        <f>'RC Mastery Check+Question type'!P62</f>
        <v/>
      </c>
      <c r="BU59" s="53" t="str">
        <f>'RC Mastery Check+Question type'!Q62</f>
        <v/>
      </c>
      <c r="BV59" s="53" t="str">
        <f>'RC Mastery Check+Question type'!R62</f>
        <v/>
      </c>
      <c r="BW59" s="53" t="str">
        <f>'RC Mastery Check+Question type'!S62</f>
        <v/>
      </c>
      <c r="BX59" s="53" t="str">
        <f>'RC Mastery Check+Question type'!T62</f>
        <v/>
      </c>
      <c r="BY59" s="53" t="str">
        <f>'RC Mastery Check+Question type'!U62</f>
        <v/>
      </c>
      <c r="BZ59" s="53" t="str">
        <f>'RC Mastery Check+Question type'!V62</f>
        <v/>
      </c>
      <c r="CA59" s="53" t="str">
        <f>'RC Mastery Check+Question type'!W62</f>
        <v/>
      </c>
      <c r="CB59" s="53" t="str">
        <f>'RC Mastery Check+Question type'!X62</f>
        <v/>
      </c>
      <c r="CC59" s="438" t="str">
        <f>'RC Output Item+Section Type'!CC65</f>
        <v xml:space="preserve"> </v>
      </c>
      <c r="CD59" s="438" t="str">
        <f>'RC Output Item+Section Type'!CD65</f>
        <v xml:space="preserve"> </v>
      </c>
      <c r="CE59" s="438" t="str">
        <f>'RC Output Item+Section Type'!CE65</f>
        <v xml:space="preserve"> </v>
      </c>
      <c r="CF59" s="438" t="str">
        <f>'RC Output Item+Section Type'!CF65</f>
        <v xml:space="preserve"> </v>
      </c>
      <c r="CG59" s="438" t="str">
        <f>'RC Output Item+Section Type'!CG65</f>
        <v xml:space="preserve"> </v>
      </c>
      <c r="CH59" s="438" t="str">
        <f>'RC Output Item+Section Type'!CH65</f>
        <v xml:space="preserve"> </v>
      </c>
      <c r="CI59" s="438" t="str">
        <f>'RC Output Item+Section Type'!CI65</f>
        <v xml:space="preserve"> </v>
      </c>
      <c r="CJ59" s="438" t="str">
        <f>'RC Output Item+Section Type'!CJ65</f>
        <v xml:space="preserve"> </v>
      </c>
      <c r="CK59" s="438" t="str">
        <f>'RC Output Item+Section Type'!CK65</f>
        <v xml:space="preserve"> </v>
      </c>
      <c r="CL59" s="438" t="str">
        <f>'RC Output Item+Section Type'!CL65</f>
        <v xml:space="preserve"> </v>
      </c>
      <c r="CM59" s="438" t="str">
        <f>'RC Output Item+Section Type'!CM65</f>
        <v xml:space="preserve"> </v>
      </c>
      <c r="CN59" s="438" t="str">
        <f>'RC Output Item+Section Type'!CN65</f>
        <v xml:space="preserve"> </v>
      </c>
      <c r="CO59" t="str">
        <f>IF('S&amp;L'!B63="", "", 'S&amp;L'!B63)</f>
        <v/>
      </c>
      <c r="CP59" t="str">
        <f>IF('S&amp;L'!C63="", "", 'S&amp;L'!C63)</f>
        <v/>
      </c>
      <c r="CQ59" t="str">
        <f>IF('S&amp;L'!D63="", "", 'S&amp;L'!D63)</f>
        <v/>
      </c>
      <c r="CR59" t="str">
        <f>IF('S&amp;L'!E63="", "", 'S&amp;L'!E63)</f>
        <v/>
      </c>
      <c r="CS59" t="str">
        <f>IF('S&amp;L'!F63="", "", 'S&amp;L'!F63)</f>
        <v/>
      </c>
      <c r="CT59" t="str">
        <f>IF('S&amp;L'!H63="", "", 'S&amp;L'!H63)</f>
        <v/>
      </c>
      <c r="CU59" t="str">
        <f>IF('S&amp;L'!I63="", "", 'S&amp;L'!I63)</f>
        <v/>
      </c>
      <c r="CV59" t="str">
        <f>IF('S&amp;L'!J63="", "", 'S&amp;L'!J63)</f>
        <v/>
      </c>
      <c r="CW59" t="str">
        <f>IF('S&amp;L'!K63="", "", 'S&amp;L'!K63)</f>
        <v/>
      </c>
      <c r="CX59" t="str">
        <f>IF('S&amp;L'!L63="", "", 'S&amp;L'!L63)</f>
        <v/>
      </c>
      <c r="CY59" t="str">
        <f>IF('S&amp;L'!N63="", "", 'S&amp;L'!N63)</f>
        <v/>
      </c>
      <c r="CZ59" t="str">
        <f>IF('S&amp;L'!O63="", "", 'S&amp;L'!O63)</f>
        <v/>
      </c>
      <c r="DA59" t="str">
        <f>IF('S&amp;L'!P63="", "", 'S&amp;L'!P63)</f>
        <v/>
      </c>
      <c r="DB59" t="str">
        <f>IF('S&amp;L'!Q63="", "", 'S&amp;L'!Q63)</f>
        <v/>
      </c>
      <c r="DC59" t="str">
        <f>IF('S&amp;L'!R63="", "", 'S&amp;L'!R63)</f>
        <v/>
      </c>
      <c r="DD59" s="53" t="str">
        <f>IF('Math Scores'!E66="","",'Math Scores'!E66)</f>
        <v/>
      </c>
      <c r="DE59" s="86" t="str">
        <f>IF('Cover Sheet'!V62="","",'Cover Sheet'!V62)</f>
        <v/>
      </c>
      <c r="DF59" s="86" t="str">
        <f>IF('Math Scores'!IE66="", "", 'Math Scores'!IE66)</f>
        <v/>
      </c>
      <c r="DG59" t="str">
        <f>IF('Math by question type'!C63="", "", 'Math by question type'!C63)</f>
        <v/>
      </c>
      <c r="DH59" s="86" t="str">
        <f>IF('Math by question type'!D63="", "", 'Math by question type'!D63)</f>
        <v/>
      </c>
      <c r="DI59" s="86" t="str">
        <f>IF('Math by question type'!E63="", "", 'Math by question type'!E63)</f>
        <v/>
      </c>
      <c r="DJ59" s="86" t="str">
        <f>IF('Math by question type'!F63="", "", 'Math by question type'!F63)</f>
        <v/>
      </c>
      <c r="DK59" s="86" t="str">
        <f>IF('Math by question type'!G63="", "", 'Math by question type'!G63)</f>
        <v/>
      </c>
      <c r="DL59" s="86" t="str">
        <f>IF('Math by question type'!H63="", "", 'Math by question type'!H63)</f>
        <v/>
      </c>
      <c r="DM59" s="86" t="str">
        <f>IF('Math by question type'!I63="", "", 'Math by question type'!I63)</f>
        <v/>
      </c>
      <c r="DN59" s="86" t="str">
        <f>IF('Math by question type'!J63="", "", 'Math by question type'!J63)</f>
        <v/>
      </c>
      <c r="DO59" s="86" t="str">
        <f>IF('Math by question type'!K63="", "", 'Math by question type'!K63)</f>
        <v/>
      </c>
      <c r="DP59" s="86" t="str">
        <f>IF('Math by question type'!L63="", "", 'Math by question type'!L63)</f>
        <v/>
      </c>
      <c r="DQ59" s="86" t="str">
        <f>IF('Math by question type'!M63="", "", 'Math by question type'!M63)</f>
        <v/>
      </c>
      <c r="DR59" s="86" t="str">
        <f>IF('Math by question type'!N63="", "", 'Math by question type'!N63)</f>
        <v/>
      </c>
      <c r="DS59" s="86" t="str">
        <f>IF('Math by question type'!O63="", "", 'Math by question type'!O63)</f>
        <v/>
      </c>
      <c r="DT59" s="86" t="str">
        <f>IF('Math by question type'!P63="", "", 'Math by question type'!P63)</f>
        <v/>
      </c>
      <c r="DU59" s="86" t="str">
        <f>IF('Math by question type'!Q63="", "", 'Math by question type'!Q63)</f>
        <v/>
      </c>
      <c r="DV59" s="86" t="str">
        <f>IF('Math by question type'!R63&lt;&gt;"",'Math by question type'!R63,'Math by question type'!U63)</f>
        <v/>
      </c>
      <c r="DW59" s="86" t="str">
        <f>IF('Math by question type'!S63&lt;&gt;"",'Math by question type'!S63,'Math by question type'!V63)</f>
        <v/>
      </c>
      <c r="DX59" s="86" t="str">
        <f>IF('Math by question type'!T63&lt;&gt;"",'Math by question type'!T63,'Math by question type'!W63)</f>
        <v/>
      </c>
      <c r="DY59" s="86" t="str">
        <f>IF('Math by question type'!X63&lt;&gt;"",'Math by question type'!X63,'Math by question type'!AA63)</f>
        <v/>
      </c>
      <c r="DZ59" s="86" t="str">
        <f>IF('Math by question type'!Y63&lt;&gt;"",'Math by question type'!Y63,'Math by question type'!AB63)</f>
        <v/>
      </c>
      <c r="EA59" s="86" t="str">
        <f>IF('Math by question type'!Z63&lt;&gt;"",'Math by question type'!Z63,'Math by question type'!AC63)</f>
        <v/>
      </c>
      <c r="EB59" s="86" t="str">
        <f>IF('Math Output by domain'!E63="", "", 'Math Output by domain'!E63)</f>
        <v/>
      </c>
      <c r="EC59" s="86" t="str">
        <f>IF('Math Output by domain'!F63="", "", 'Math Output by domain'!F63)</f>
        <v/>
      </c>
      <c r="ED59" s="86" t="str">
        <f>IF('Math Output by domain'!G63="", "", 'Math Output by domain'!G63)</f>
        <v/>
      </c>
      <c r="EE59" s="86" t="str">
        <f>IF('Math Output by domain'!H63="", "", 'Math Output by domain'!H63)</f>
        <v/>
      </c>
      <c r="EF59" s="86" t="str">
        <f>IF('Math Output by domain'!I63="", "", 'Math Output by domain'!I63)</f>
        <v/>
      </c>
      <c r="EG59" s="86" t="str">
        <f>IF('Math Output by domain'!J63="", "", 'Math Output by domain'!J63)</f>
        <v/>
      </c>
      <c r="EH59" s="86" t="str">
        <f>IF('Math Output by domain'!K63="", "", 'Math Output by domain'!K63)</f>
        <v/>
      </c>
      <c r="EI59" s="86" t="str">
        <f>IF('Math Output by domain'!L63="", "", 'Math Output by domain'!L63)</f>
        <v/>
      </c>
      <c r="EJ59" s="86" t="str">
        <f>IF('Math Output by domain'!M63="", "", 'Math Output by domain'!M63)</f>
        <v/>
      </c>
      <c r="EK59" s="86" t="str">
        <f>IF('Math Output by domain'!N63="", "", 'Math Output by domain'!N63)</f>
        <v/>
      </c>
      <c r="EL59" s="86" t="str">
        <f>IF('Math Output by domain'!O63="", "", 'Math Output by domain'!O63)</f>
        <v/>
      </c>
      <c r="EM59" s="86" t="str">
        <f>IF('Math Output by domain'!P63="", "", 'Math Output by domain'!P63)</f>
        <v/>
      </c>
      <c r="EN59" s="86" t="str">
        <f>IF('Math Output by domain'!Q63="", "", 'Math Output by domain'!Q63)</f>
        <v/>
      </c>
      <c r="EO59" s="86" t="str">
        <f>IF('Math Output by domain'!R63="", "", 'Math Output by domain'!R63)</f>
        <v/>
      </c>
      <c r="EP59" s="86" t="str">
        <f>IF('Math Output by domain'!S63="", "", 'Math Output by domain'!S63)</f>
        <v/>
      </c>
      <c r="EQ59" s="86" t="str">
        <f>IF('Math Output by domain'!T63="", "", 'Math Output by domain'!T63)</f>
        <v/>
      </c>
      <c r="ER59" s="86" t="str">
        <f>IF('Math Output by domain'!U63="", "", 'Math Output by domain'!U63)</f>
        <v/>
      </c>
      <c r="ES59" s="86" t="str">
        <f>IF('Math Output by domain'!V63="", "", 'Math Output by domain'!V63)</f>
        <v/>
      </c>
      <c r="ET59" s="86" t="str">
        <f>IF('Math Output by domain'!W63="", "", 'Math Output by domain'!W63)</f>
        <v/>
      </c>
      <c r="EU59" s="86" t="str">
        <f>IF('Math Output by domain'!X63="", "", 'Math Output by domain'!X63)</f>
        <v/>
      </c>
      <c r="EV59" s="86" t="str">
        <f>IF('Math Output by domain'!Y63="", "", 'Math Output by domain'!Y63)</f>
        <v/>
      </c>
      <c r="EW59" s="86" t="str">
        <f>IF('Math Output by domain'!Z63="", "", 'Math Output by domain'!Z63)</f>
        <v/>
      </c>
      <c r="EX59" s="86" t="str">
        <f>IF('Math Output by domain'!AA63="", "", 'Math Output by domain'!AA63)</f>
        <v/>
      </c>
      <c r="EY59" s="86" t="str">
        <f>IF('Math Output by domain'!AB63="", "", 'Math Output by domain'!AB63)</f>
        <v/>
      </c>
      <c r="EZ59" s="86" t="str">
        <f>IF('Math Output by domain'!AC63="", "", 'Math Output by domain'!AC63)</f>
        <v/>
      </c>
      <c r="FA59" s="86" t="str">
        <f>IF('Math Output by domain'!AD63&lt;&gt;"", 'Math Output by domain'!AD63, 'Math Output by domain'!AH63)</f>
        <v/>
      </c>
      <c r="FB59" s="86" t="str">
        <f>IF('Math Output by domain'!AE63&lt;&gt;"", 'Math Output by domain'!AE63, 'Math Output by domain'!AI63)</f>
        <v/>
      </c>
      <c r="FC59" s="86" t="str">
        <f>IF('Math Output by domain'!AF63&lt;&gt;"", 'Math Output by domain'!AF63, 'Math Output by domain'!AJ63)</f>
        <v/>
      </c>
      <c r="FD59" s="86" t="str">
        <f>IF('Math Output by domain'!AG63="", "", 'Math Output by domain'!AG63)</f>
        <v/>
      </c>
      <c r="FE59" s="86" t="str">
        <f>IF('Math Output by domain'!AK63="", "", 'Math Output by domain'!AK63)</f>
        <v/>
      </c>
      <c r="FF59" s="86" t="str">
        <f>IF('Math Output by domain'!AL63&lt;&gt;"",  'Math Output by domain'!AL63, 'Math Output by domain'!AQ63)</f>
        <v/>
      </c>
      <c r="FG59" s="86" t="str">
        <f>IF('Math Output by domain'!AM63="", "", 'Math Output by domain'!AM63)</f>
        <v/>
      </c>
      <c r="FH59" s="86" t="str">
        <f>IF('Math Output by domain'!AN63&lt;&gt;"",  'Math Output by domain'!AN63, 'Math Output by domain'!AP63)</f>
        <v/>
      </c>
      <c r="FI59" s="86" t="str">
        <f>IF('Math Output by domain'!AO63="", "", 'Math Output by domain'!AO63)</f>
        <v/>
      </c>
    </row>
    <row r="60" spans="1:165" x14ac:dyDescent="0.2">
      <c r="A60" s="88">
        <f>'Cover Sheet'!A63</f>
        <v>59</v>
      </c>
      <c r="B60" s="88" t="str">
        <f>IF('Cover Sheet'!$AC$13="","",'Cover Sheet'!$AC$13)</f>
        <v>HYDABH02</v>
      </c>
      <c r="C60" s="88" t="str">
        <f>'Cover Sheet'!$AC$1</f>
        <v>Apoorva Namdev</v>
      </c>
      <c r="D60" s="88">
        <f>'Cover Sheet'!$AE$1</f>
        <v>0</v>
      </c>
      <c r="E60" s="88">
        <f>'Cover Sheet'!$AG$1</f>
        <v>0</v>
      </c>
      <c r="F60" s="88">
        <f>'Cover Sheet'!$AI$1</f>
        <v>0</v>
      </c>
      <c r="G60" s="88">
        <f>'Cover Sheet'!$AK$1</f>
        <v>0</v>
      </c>
      <c r="H60" s="88">
        <f>'Cover Sheet'!$AC$3</f>
        <v>115555</v>
      </c>
      <c r="I60" s="88">
        <f>'Cover Sheet'!$AE$3</f>
        <v>0</v>
      </c>
      <c r="J60" s="88">
        <f>'Cover Sheet'!$AG$3</f>
        <v>0</v>
      </c>
      <c r="K60" s="88">
        <f>'Cover Sheet'!$AI$3</f>
        <v>0</v>
      </c>
      <c r="L60" s="88">
        <f>'Cover Sheet'!$AK$3</f>
        <v>0</v>
      </c>
      <c r="M60" s="88">
        <f>'Cover Sheet'!$AC$2</f>
        <v>2014</v>
      </c>
      <c r="N60" s="88">
        <f>'Cover Sheet'!$AE$2</f>
        <v>0</v>
      </c>
      <c r="O60" s="88">
        <f>'Cover Sheet'!$AG$2</f>
        <v>0</v>
      </c>
      <c r="P60" s="88">
        <f>'Cover Sheet'!$AI$2</f>
        <v>0</v>
      </c>
      <c r="Q60" s="88">
        <f>'Cover Sheet'!$AK$2</f>
        <v>0</v>
      </c>
      <c r="R60" s="88" t="str">
        <f>'Cover Sheet'!$AC$5</f>
        <v>Spandana</v>
      </c>
      <c r="S60" s="88" t="str">
        <f>'Cover Sheet'!$AC$6</f>
        <v>4th</v>
      </c>
      <c r="T60" s="88" t="str">
        <f>'Cover Sheet'!$AC$7</f>
        <v>2nd YOI</v>
      </c>
      <c r="U60" s="88" t="str">
        <f>'Cover Sheet'!$AC$8</f>
        <v>Private School 500 - 1000</v>
      </c>
      <c r="V60" s="88">
        <f>'Cover Sheet'!$AC$9</f>
        <v>180</v>
      </c>
      <c r="W60" s="88">
        <f>IF('Cover Sheet'!$AC$10="","",'Cover Sheet'!$AC$10)</f>
        <v>4</v>
      </c>
      <c r="X60" s="219" t="str">
        <f>IF('Cover Sheet'!$Y63="","",'Cover Sheet'!$Y63)</f>
        <v/>
      </c>
      <c r="Y60" s="219" t="str">
        <f>IF('Cover Sheet'!$Z63="","",'Cover Sheet'!$Z63)</f>
        <v/>
      </c>
      <c r="Z60" s="88">
        <f>'Cover Sheet'!$AC$11</f>
        <v>5</v>
      </c>
      <c r="AA60" s="88" t="str">
        <f>IF('Cover Sheet'!$AC$12="", "", 'Cover Sheet'!$AC$12)</f>
        <v>Hyderabad</v>
      </c>
      <c r="AB60" s="88">
        <f>IF('Cover Sheet'!$AC$14="","",'Cover Sheet'!$AC$14)</f>
        <v>115555</v>
      </c>
      <c r="AC60" s="88">
        <f>IF('Cover Sheet'!$AC$15="","",'Cover Sheet'!$AC$15)</f>
        <v>115555</v>
      </c>
      <c r="AD60" s="88">
        <f>IF('Cover Sheet'!$AC$17="","",'Cover Sheet'!$AC$17)</f>
        <v>115555</v>
      </c>
      <c r="AE60" s="88" t="str">
        <f>IF('Cover Sheet'!$AC$4="","",'Cover Sheet'!$AC$4)</f>
        <v>apoorva.namdev2014@teachforindia.org</v>
      </c>
      <c r="AF60" s="88" t="str">
        <f>IF('Cover Sheet'!$AC$20="","",'Cover Sheet'!$AC$20)</f>
        <v>spandana.m@teachforindia.org</v>
      </c>
      <c r="AG60" s="88" t="str">
        <f>IF('Cover Sheet'!$AC$19="","",'Cover Sheet'!$AC$19)</f>
        <v>karthik.rapaka@teachforindia.org</v>
      </c>
      <c r="AH60" s="88" t="str">
        <f>IF('Cover Sheet'!B63="", "", 'English Scores- Leveled papers'!B65)</f>
        <v/>
      </c>
      <c r="AI60" s="88" t="str">
        <f>IF('Cover Sheet'!$B63="","",'Cover Sheet'!C63)</f>
        <v/>
      </c>
      <c r="AJ60" s="88" t="str">
        <f>IF('Cover Sheet'!$D63="","",'Cover Sheet'!D63)</f>
        <v/>
      </c>
      <c r="AK60" s="88" t="str">
        <f>IF('Cover Sheet'!E63="","",'Cover Sheet'!E63)</f>
        <v/>
      </c>
      <c r="AL60" s="88" t="str">
        <f>IF('Cover Sheet'!F63="","",'Cover Sheet'!F63)</f>
        <v/>
      </c>
      <c r="AM60" s="88" t="str">
        <f>IF('Cover Sheet'!G63="","",'Cover Sheet'!G63)</f>
        <v/>
      </c>
      <c r="AN60" s="88" t="str">
        <f>IF('Cover Sheet'!H63="","",'Cover Sheet'!H63)</f>
        <v/>
      </c>
      <c r="AO60" s="88" t="str">
        <f>IF('Cover Sheet'!I63="","",'Cover Sheet'!I63)</f>
        <v/>
      </c>
      <c r="AP60" s="88" t="str">
        <f>IF('Cover Sheet'!J63="","",'Cover Sheet'!J63)</f>
        <v/>
      </c>
      <c r="AQ60" s="88" t="str">
        <f>IF('Cover Sheet'!K63="","",'Cover Sheet'!K63)</f>
        <v/>
      </c>
      <c r="AR60" s="88" t="str">
        <f>IF('Cover Sheet'!L63="","",'Cover Sheet'!L63)</f>
        <v/>
      </c>
      <c r="AS60" s="88" t="str">
        <f>IF('Cover Sheet'!M63="","",'Cover Sheet'!M63)</f>
        <v/>
      </c>
      <c r="AT60" s="88" t="str">
        <f>IF('Cover Sheet'!N63="","",'Cover Sheet'!N63)</f>
        <v/>
      </c>
      <c r="AU60" s="88" t="str">
        <f>IF('Cover Sheet'!O63="","",'Cover Sheet'!O63)</f>
        <v/>
      </c>
      <c r="AV60" s="88" t="str">
        <f>IF('Cover Sheet'!P63="","",'Cover Sheet'!P63)</f>
        <v/>
      </c>
      <c r="AW60" s="88" t="str">
        <f>IF('Cover Sheet'!Q63="","",'Cover Sheet'!Q63)</f>
        <v/>
      </c>
      <c r="AX60" s="88" t="str">
        <f>IF('Cover Sheet'!R63="","",'Cover Sheet'!R63)</f>
        <v/>
      </c>
      <c r="AY60" s="88" t="str">
        <f>IF('Cover Sheet'!S63="","",'Cover Sheet'!S63)</f>
        <v/>
      </c>
      <c r="AZ60" s="535" t="str">
        <f>IF('Cover Sheet'!T63="","",'Cover Sheet'!T63)</f>
        <v/>
      </c>
      <c r="BA60" s="535" t="str">
        <f>IF('Cover Sheet'!U63="","",'Cover Sheet'!U63)</f>
        <v/>
      </c>
      <c r="BB60" s="535" t="str">
        <f>IF('Cover Sheet'!V63="","",'Cover Sheet'!V63)</f>
        <v/>
      </c>
      <c r="BC60" s="535" t="str">
        <f>IF('Cover Sheet'!W63="","",'Cover Sheet'!W63)</f>
        <v/>
      </c>
      <c r="BD60" s="535" t="str">
        <f>IF('Cover Sheet'!X63="","",'Cover Sheet'!X63)</f>
        <v/>
      </c>
      <c r="BE60" s="142" t="str">
        <f>'RC Mastery Check+Question type'!I63</f>
        <v/>
      </c>
      <c r="BF60" s="142" t="str">
        <f>'RC Mastery Check+Question type'!J63</f>
        <v/>
      </c>
      <c r="BG60" s="142" t="str">
        <f>'RC Mastery Check+Question type'!K63</f>
        <v/>
      </c>
      <c r="BH60" s="406" t="str">
        <f>IF('RC Mastery Check+Question type'!DR63="", "", 'RC Mastery Check+Question type'!DR63)</f>
        <v/>
      </c>
      <c r="BI60" s="406" t="str">
        <f>IF('RC Mastery Check+Question type'!EJ63="", "", 'RC Mastery Check+Question type'!EJ63)</f>
        <v/>
      </c>
      <c r="BJ60" s="406" t="str">
        <f>IF('RC Mastery Check+Question type'!EZ63="", "", 'RC Mastery Check+Question type'!EZ63)</f>
        <v/>
      </c>
      <c r="BK60" t="str">
        <f>'RF tracking'!C63</f>
        <v/>
      </c>
      <c r="BL60" t="str">
        <f>'RF tracking'!D63</f>
        <v/>
      </c>
      <c r="BM60" t="str">
        <f>'RF tracking'!X63</f>
        <v/>
      </c>
      <c r="BN60" t="str">
        <f>'RF tracking'!Y63</f>
        <v/>
      </c>
      <c r="BO60" s="53" t="str">
        <f>IF('RF tracking'!AQ63="", "", 'RF tracking'!AQ63)</f>
        <v/>
      </c>
      <c r="BP60" s="53" t="str">
        <f>'RC Mastery Check+Question type'!L63</f>
        <v/>
      </c>
      <c r="BQ60" s="53" t="str">
        <f>'RC Mastery Check+Question type'!M63</f>
        <v/>
      </c>
      <c r="BR60" s="53" t="str">
        <f>'RC Mastery Check+Question type'!N63</f>
        <v/>
      </c>
      <c r="BS60" s="53" t="str">
        <f>'RC Mastery Check+Question type'!O63</f>
        <v/>
      </c>
      <c r="BT60" s="53" t="str">
        <f>'RC Mastery Check+Question type'!P63</f>
        <v/>
      </c>
      <c r="BU60" s="53" t="str">
        <f>'RC Mastery Check+Question type'!Q63</f>
        <v/>
      </c>
      <c r="BV60" s="53" t="str">
        <f>'RC Mastery Check+Question type'!R63</f>
        <v/>
      </c>
      <c r="BW60" s="53" t="str">
        <f>'RC Mastery Check+Question type'!S63</f>
        <v/>
      </c>
      <c r="BX60" s="53" t="str">
        <f>'RC Mastery Check+Question type'!T63</f>
        <v/>
      </c>
      <c r="BY60" s="53" t="str">
        <f>'RC Mastery Check+Question type'!U63</f>
        <v/>
      </c>
      <c r="BZ60" s="53" t="str">
        <f>'RC Mastery Check+Question type'!V63</f>
        <v/>
      </c>
      <c r="CA60" s="53" t="str">
        <f>'RC Mastery Check+Question type'!W63</f>
        <v/>
      </c>
      <c r="CB60" s="53" t="str">
        <f>'RC Mastery Check+Question type'!X63</f>
        <v/>
      </c>
      <c r="CC60" s="438" t="str">
        <f>'RC Output Item+Section Type'!CC66</f>
        <v xml:space="preserve"> </v>
      </c>
      <c r="CD60" s="438" t="str">
        <f>'RC Output Item+Section Type'!CD66</f>
        <v xml:space="preserve"> </v>
      </c>
      <c r="CE60" s="438" t="str">
        <f>'RC Output Item+Section Type'!CE66</f>
        <v xml:space="preserve"> </v>
      </c>
      <c r="CF60" s="438" t="str">
        <f>'RC Output Item+Section Type'!CF66</f>
        <v xml:space="preserve"> </v>
      </c>
      <c r="CG60" s="438" t="str">
        <f>'RC Output Item+Section Type'!CG66</f>
        <v xml:space="preserve"> </v>
      </c>
      <c r="CH60" s="438" t="str">
        <f>'RC Output Item+Section Type'!CH66</f>
        <v xml:space="preserve"> </v>
      </c>
      <c r="CI60" s="438" t="str">
        <f>'RC Output Item+Section Type'!CI66</f>
        <v xml:space="preserve"> </v>
      </c>
      <c r="CJ60" s="438" t="str">
        <f>'RC Output Item+Section Type'!CJ66</f>
        <v xml:space="preserve"> </v>
      </c>
      <c r="CK60" s="438" t="str">
        <f>'RC Output Item+Section Type'!CK66</f>
        <v xml:space="preserve"> </v>
      </c>
      <c r="CL60" s="438" t="str">
        <f>'RC Output Item+Section Type'!CL66</f>
        <v xml:space="preserve"> </v>
      </c>
      <c r="CM60" s="438" t="str">
        <f>'RC Output Item+Section Type'!CM66</f>
        <v xml:space="preserve"> </v>
      </c>
      <c r="CN60" s="438" t="str">
        <f>'RC Output Item+Section Type'!CN66</f>
        <v xml:space="preserve"> </v>
      </c>
      <c r="CO60" t="str">
        <f>IF('S&amp;L'!B64="", "", 'S&amp;L'!B64)</f>
        <v/>
      </c>
      <c r="CP60" t="str">
        <f>IF('S&amp;L'!C64="", "", 'S&amp;L'!C64)</f>
        <v/>
      </c>
      <c r="CQ60" t="str">
        <f>IF('S&amp;L'!D64="", "", 'S&amp;L'!D64)</f>
        <v/>
      </c>
      <c r="CR60" t="str">
        <f>IF('S&amp;L'!E64="", "", 'S&amp;L'!E64)</f>
        <v/>
      </c>
      <c r="CS60" t="str">
        <f>IF('S&amp;L'!F64="", "", 'S&amp;L'!F64)</f>
        <v/>
      </c>
      <c r="CT60" t="str">
        <f>IF('S&amp;L'!H64="", "", 'S&amp;L'!H64)</f>
        <v/>
      </c>
      <c r="CU60" t="str">
        <f>IF('S&amp;L'!I64="", "", 'S&amp;L'!I64)</f>
        <v/>
      </c>
      <c r="CV60" t="str">
        <f>IF('S&amp;L'!J64="", "", 'S&amp;L'!J64)</f>
        <v/>
      </c>
      <c r="CW60" t="str">
        <f>IF('S&amp;L'!K64="", "", 'S&amp;L'!K64)</f>
        <v/>
      </c>
      <c r="CX60" t="str">
        <f>IF('S&amp;L'!L64="", "", 'S&amp;L'!L64)</f>
        <v/>
      </c>
      <c r="CY60" t="str">
        <f>IF('S&amp;L'!N64="", "", 'S&amp;L'!N64)</f>
        <v/>
      </c>
      <c r="CZ60" t="str">
        <f>IF('S&amp;L'!O64="", "", 'S&amp;L'!O64)</f>
        <v/>
      </c>
      <c r="DA60" t="str">
        <f>IF('S&amp;L'!P64="", "", 'S&amp;L'!P64)</f>
        <v/>
      </c>
      <c r="DB60" t="str">
        <f>IF('S&amp;L'!Q64="", "", 'S&amp;L'!Q64)</f>
        <v/>
      </c>
      <c r="DC60" t="str">
        <f>IF('S&amp;L'!R64="", "", 'S&amp;L'!R64)</f>
        <v/>
      </c>
      <c r="DD60" s="53" t="str">
        <f>IF('Math Scores'!E67="","",'Math Scores'!E67)</f>
        <v/>
      </c>
      <c r="DE60" s="86" t="str">
        <f>IF('Cover Sheet'!V63="","",'Cover Sheet'!V63)</f>
        <v/>
      </c>
      <c r="DF60" s="86" t="str">
        <f>IF('Math Scores'!IE67="", "", 'Math Scores'!IE67)</f>
        <v/>
      </c>
      <c r="DG60" t="str">
        <f>IF('Math by question type'!C64="", "", 'Math by question type'!C64)</f>
        <v/>
      </c>
      <c r="DH60" s="86" t="str">
        <f>IF('Math by question type'!D64="", "", 'Math by question type'!D64)</f>
        <v/>
      </c>
      <c r="DI60" s="86" t="str">
        <f>IF('Math by question type'!E64="", "", 'Math by question type'!E64)</f>
        <v/>
      </c>
      <c r="DJ60" s="86" t="str">
        <f>IF('Math by question type'!F64="", "", 'Math by question type'!F64)</f>
        <v/>
      </c>
      <c r="DK60" s="86" t="str">
        <f>IF('Math by question type'!G64="", "", 'Math by question type'!G64)</f>
        <v/>
      </c>
      <c r="DL60" s="86" t="str">
        <f>IF('Math by question type'!H64="", "", 'Math by question type'!H64)</f>
        <v/>
      </c>
      <c r="DM60" s="86" t="str">
        <f>IF('Math by question type'!I64="", "", 'Math by question type'!I64)</f>
        <v/>
      </c>
      <c r="DN60" s="86" t="str">
        <f>IF('Math by question type'!J64="", "", 'Math by question type'!J64)</f>
        <v/>
      </c>
      <c r="DO60" s="86" t="str">
        <f>IF('Math by question type'!K64="", "", 'Math by question type'!K64)</f>
        <v/>
      </c>
      <c r="DP60" s="86" t="str">
        <f>IF('Math by question type'!L64="", "", 'Math by question type'!L64)</f>
        <v/>
      </c>
      <c r="DQ60" s="86" t="str">
        <f>IF('Math by question type'!M64="", "", 'Math by question type'!M64)</f>
        <v/>
      </c>
      <c r="DR60" s="86" t="str">
        <f>IF('Math by question type'!N64="", "", 'Math by question type'!N64)</f>
        <v/>
      </c>
      <c r="DS60" s="86" t="str">
        <f>IF('Math by question type'!O64="", "", 'Math by question type'!O64)</f>
        <v/>
      </c>
      <c r="DT60" s="86" t="str">
        <f>IF('Math by question type'!P64="", "", 'Math by question type'!P64)</f>
        <v/>
      </c>
      <c r="DU60" s="86" t="str">
        <f>IF('Math by question type'!Q64="", "", 'Math by question type'!Q64)</f>
        <v/>
      </c>
      <c r="DV60" s="86" t="str">
        <f>IF('Math by question type'!R64&lt;&gt;"",'Math by question type'!R64,'Math by question type'!U64)</f>
        <v/>
      </c>
      <c r="DW60" s="86" t="str">
        <f>IF('Math by question type'!S64&lt;&gt;"",'Math by question type'!S64,'Math by question type'!V64)</f>
        <v/>
      </c>
      <c r="DX60" s="86" t="str">
        <f>IF('Math by question type'!T64&lt;&gt;"",'Math by question type'!T64,'Math by question type'!W64)</f>
        <v/>
      </c>
      <c r="DY60" s="86" t="str">
        <f>IF('Math by question type'!X64&lt;&gt;"",'Math by question type'!X64,'Math by question type'!AA64)</f>
        <v/>
      </c>
      <c r="DZ60" s="86" t="str">
        <f>IF('Math by question type'!Y64&lt;&gt;"",'Math by question type'!Y64,'Math by question type'!AB64)</f>
        <v/>
      </c>
      <c r="EA60" s="86" t="str">
        <f>IF('Math by question type'!Z64&lt;&gt;"",'Math by question type'!Z64,'Math by question type'!AC64)</f>
        <v/>
      </c>
      <c r="EB60" s="86" t="str">
        <f>IF('Math Output by domain'!E64="", "", 'Math Output by domain'!E64)</f>
        <v/>
      </c>
      <c r="EC60" s="86" t="str">
        <f>IF('Math Output by domain'!F64="", "", 'Math Output by domain'!F64)</f>
        <v/>
      </c>
      <c r="ED60" s="86" t="str">
        <f>IF('Math Output by domain'!G64="", "", 'Math Output by domain'!G64)</f>
        <v/>
      </c>
      <c r="EE60" s="86" t="str">
        <f>IF('Math Output by domain'!H64="", "", 'Math Output by domain'!H64)</f>
        <v/>
      </c>
      <c r="EF60" s="86" t="str">
        <f>IF('Math Output by domain'!I64="", "", 'Math Output by domain'!I64)</f>
        <v/>
      </c>
      <c r="EG60" s="86" t="str">
        <f>IF('Math Output by domain'!J64="", "", 'Math Output by domain'!J64)</f>
        <v/>
      </c>
      <c r="EH60" s="86" t="str">
        <f>IF('Math Output by domain'!K64="", "", 'Math Output by domain'!K64)</f>
        <v/>
      </c>
      <c r="EI60" s="86" t="str">
        <f>IF('Math Output by domain'!L64="", "", 'Math Output by domain'!L64)</f>
        <v/>
      </c>
      <c r="EJ60" s="86" t="str">
        <f>IF('Math Output by domain'!M64="", "", 'Math Output by domain'!M64)</f>
        <v/>
      </c>
      <c r="EK60" s="86" t="str">
        <f>IF('Math Output by domain'!N64="", "", 'Math Output by domain'!N64)</f>
        <v/>
      </c>
      <c r="EL60" s="86" t="str">
        <f>IF('Math Output by domain'!O64="", "", 'Math Output by domain'!O64)</f>
        <v/>
      </c>
      <c r="EM60" s="86" t="str">
        <f>IF('Math Output by domain'!P64="", "", 'Math Output by domain'!P64)</f>
        <v/>
      </c>
      <c r="EN60" s="86" t="str">
        <f>IF('Math Output by domain'!Q64="", "", 'Math Output by domain'!Q64)</f>
        <v/>
      </c>
      <c r="EO60" s="86" t="str">
        <f>IF('Math Output by domain'!R64="", "", 'Math Output by domain'!R64)</f>
        <v/>
      </c>
      <c r="EP60" s="86" t="str">
        <f>IF('Math Output by domain'!S64="", "", 'Math Output by domain'!S64)</f>
        <v/>
      </c>
      <c r="EQ60" s="86" t="str">
        <f>IF('Math Output by domain'!T64="", "", 'Math Output by domain'!T64)</f>
        <v/>
      </c>
      <c r="ER60" s="86" t="str">
        <f>IF('Math Output by domain'!U64="", "", 'Math Output by domain'!U64)</f>
        <v/>
      </c>
      <c r="ES60" s="86" t="str">
        <f>IF('Math Output by domain'!V64="", "", 'Math Output by domain'!V64)</f>
        <v/>
      </c>
      <c r="ET60" s="86" t="str">
        <f>IF('Math Output by domain'!W64="", "", 'Math Output by domain'!W64)</f>
        <v/>
      </c>
      <c r="EU60" s="86" t="str">
        <f>IF('Math Output by domain'!X64="", "", 'Math Output by domain'!X64)</f>
        <v/>
      </c>
      <c r="EV60" s="86" t="str">
        <f>IF('Math Output by domain'!Y64="", "", 'Math Output by domain'!Y64)</f>
        <v/>
      </c>
      <c r="EW60" s="86" t="str">
        <f>IF('Math Output by domain'!Z64="", "", 'Math Output by domain'!Z64)</f>
        <v/>
      </c>
      <c r="EX60" s="86" t="str">
        <f>IF('Math Output by domain'!AA64="", "", 'Math Output by domain'!AA64)</f>
        <v/>
      </c>
      <c r="EY60" s="86" t="str">
        <f>IF('Math Output by domain'!AB64="", "", 'Math Output by domain'!AB64)</f>
        <v/>
      </c>
      <c r="EZ60" s="86" t="str">
        <f>IF('Math Output by domain'!AC64="", "", 'Math Output by domain'!AC64)</f>
        <v/>
      </c>
      <c r="FA60" s="86" t="str">
        <f>IF('Math Output by domain'!AD64&lt;&gt;"", 'Math Output by domain'!AD64, 'Math Output by domain'!AH64)</f>
        <v/>
      </c>
      <c r="FB60" s="86" t="str">
        <f>IF('Math Output by domain'!AE64&lt;&gt;"", 'Math Output by domain'!AE64, 'Math Output by domain'!AI64)</f>
        <v/>
      </c>
      <c r="FC60" s="86" t="str">
        <f>IF('Math Output by domain'!AF64&lt;&gt;"", 'Math Output by domain'!AF64, 'Math Output by domain'!AJ64)</f>
        <v/>
      </c>
      <c r="FD60" s="86" t="str">
        <f>IF('Math Output by domain'!AG64="", "", 'Math Output by domain'!AG64)</f>
        <v/>
      </c>
      <c r="FE60" s="86" t="str">
        <f>IF('Math Output by domain'!AK64="", "", 'Math Output by domain'!AK64)</f>
        <v/>
      </c>
      <c r="FF60" s="86" t="str">
        <f>IF('Math Output by domain'!AL64&lt;&gt;"",  'Math Output by domain'!AL64, 'Math Output by domain'!AQ64)</f>
        <v/>
      </c>
      <c r="FG60" s="86" t="str">
        <f>IF('Math Output by domain'!AM64="", "", 'Math Output by domain'!AM64)</f>
        <v/>
      </c>
      <c r="FH60" s="86" t="str">
        <f>IF('Math Output by domain'!AN64&lt;&gt;"",  'Math Output by domain'!AN64, 'Math Output by domain'!AP64)</f>
        <v/>
      </c>
      <c r="FI60" s="86" t="str">
        <f>IF('Math Output by domain'!AO64="", "", 'Math Output by domain'!AO64)</f>
        <v/>
      </c>
    </row>
    <row r="61" spans="1:165" x14ac:dyDescent="0.2">
      <c r="A61" s="88">
        <f>'Cover Sheet'!A64</f>
        <v>60</v>
      </c>
      <c r="B61" s="88" t="str">
        <f>IF('Cover Sheet'!$AC$13="","",'Cover Sheet'!$AC$13)</f>
        <v>HYDABH02</v>
      </c>
      <c r="C61" s="88" t="str">
        <f>'Cover Sheet'!$AC$1</f>
        <v>Apoorva Namdev</v>
      </c>
      <c r="D61" s="88">
        <f>'Cover Sheet'!$AE$1</f>
        <v>0</v>
      </c>
      <c r="E61" s="88">
        <f>'Cover Sheet'!$AG$1</f>
        <v>0</v>
      </c>
      <c r="F61" s="88">
        <f>'Cover Sheet'!$AI$1</f>
        <v>0</v>
      </c>
      <c r="G61" s="88">
        <f>'Cover Sheet'!$AK$1</f>
        <v>0</v>
      </c>
      <c r="H61" s="88">
        <f>'Cover Sheet'!$AC$3</f>
        <v>115555</v>
      </c>
      <c r="I61" s="88">
        <f>'Cover Sheet'!$AE$3</f>
        <v>0</v>
      </c>
      <c r="J61" s="88">
        <f>'Cover Sheet'!$AG$3</f>
        <v>0</v>
      </c>
      <c r="K61" s="88">
        <f>'Cover Sheet'!$AI$3</f>
        <v>0</v>
      </c>
      <c r="L61" s="88">
        <f>'Cover Sheet'!$AK$3</f>
        <v>0</v>
      </c>
      <c r="M61" s="88">
        <f>'Cover Sheet'!$AC$2</f>
        <v>2014</v>
      </c>
      <c r="N61" s="88">
        <f>'Cover Sheet'!$AE$2</f>
        <v>0</v>
      </c>
      <c r="O61" s="88">
        <f>'Cover Sheet'!$AG$2</f>
        <v>0</v>
      </c>
      <c r="P61" s="88">
        <f>'Cover Sheet'!$AI$2</f>
        <v>0</v>
      </c>
      <c r="Q61" s="88">
        <f>'Cover Sheet'!$AK$2</f>
        <v>0</v>
      </c>
      <c r="R61" s="88" t="str">
        <f>'Cover Sheet'!$AC$5</f>
        <v>Spandana</v>
      </c>
      <c r="S61" s="88" t="str">
        <f>'Cover Sheet'!$AC$6</f>
        <v>4th</v>
      </c>
      <c r="T61" s="88" t="str">
        <f>'Cover Sheet'!$AC$7</f>
        <v>2nd YOI</v>
      </c>
      <c r="U61" s="88" t="str">
        <f>'Cover Sheet'!$AC$8</f>
        <v>Private School 500 - 1000</v>
      </c>
      <c r="V61" s="88">
        <f>'Cover Sheet'!$AC$9</f>
        <v>180</v>
      </c>
      <c r="W61" s="88">
        <f>IF('Cover Sheet'!$AC$10="","",'Cover Sheet'!$AC$10)</f>
        <v>4</v>
      </c>
      <c r="X61" s="219" t="str">
        <f>IF('Cover Sheet'!$Y64="","",'Cover Sheet'!$Y64)</f>
        <v/>
      </c>
      <c r="Y61" s="219" t="str">
        <f>IF('Cover Sheet'!$Z64="","",'Cover Sheet'!$Z64)</f>
        <v/>
      </c>
      <c r="Z61" s="88">
        <f>'Cover Sheet'!$AC$11</f>
        <v>5</v>
      </c>
      <c r="AA61" s="88" t="str">
        <f>IF('Cover Sheet'!$AC$12="", "", 'Cover Sheet'!$AC$12)</f>
        <v>Hyderabad</v>
      </c>
      <c r="AB61" s="88">
        <f>IF('Cover Sheet'!$AC$14="","",'Cover Sheet'!$AC$14)</f>
        <v>115555</v>
      </c>
      <c r="AC61" s="88">
        <f>IF('Cover Sheet'!$AC$15="","",'Cover Sheet'!$AC$15)</f>
        <v>115555</v>
      </c>
      <c r="AD61" s="88">
        <f>IF('Cover Sheet'!$AC$17="","",'Cover Sheet'!$AC$17)</f>
        <v>115555</v>
      </c>
      <c r="AE61" s="88" t="str">
        <f>IF('Cover Sheet'!$AC$4="","",'Cover Sheet'!$AC$4)</f>
        <v>apoorva.namdev2014@teachforindia.org</v>
      </c>
      <c r="AF61" s="88" t="str">
        <f>IF('Cover Sheet'!$AC$20="","",'Cover Sheet'!$AC$20)</f>
        <v>spandana.m@teachforindia.org</v>
      </c>
      <c r="AG61" s="88" t="str">
        <f>IF('Cover Sheet'!$AC$19="","",'Cover Sheet'!$AC$19)</f>
        <v>karthik.rapaka@teachforindia.org</v>
      </c>
      <c r="AH61" s="88" t="str">
        <f>IF('Cover Sheet'!B64="", "", 'English Scores- Leveled papers'!B66)</f>
        <v/>
      </c>
      <c r="AI61" s="88" t="str">
        <f>IF('Cover Sheet'!$B64="","",'Cover Sheet'!C64)</f>
        <v/>
      </c>
      <c r="AJ61" s="88" t="str">
        <f>IF('Cover Sheet'!$D64="","",'Cover Sheet'!D64)</f>
        <v/>
      </c>
      <c r="AK61" s="88" t="str">
        <f>IF('Cover Sheet'!E64="","",'Cover Sheet'!E64)</f>
        <v/>
      </c>
      <c r="AL61" s="88" t="str">
        <f>IF('Cover Sheet'!F64="","",'Cover Sheet'!F64)</f>
        <v/>
      </c>
      <c r="AM61" s="88" t="str">
        <f>IF('Cover Sheet'!G64="","",'Cover Sheet'!G64)</f>
        <v/>
      </c>
      <c r="AN61" s="88" t="str">
        <f>IF('Cover Sheet'!H64="","",'Cover Sheet'!H64)</f>
        <v/>
      </c>
      <c r="AO61" s="88" t="str">
        <f>IF('Cover Sheet'!I64="","",'Cover Sheet'!I64)</f>
        <v/>
      </c>
      <c r="AP61" s="88" t="str">
        <f>IF('Cover Sheet'!J64="","",'Cover Sheet'!J64)</f>
        <v/>
      </c>
      <c r="AQ61" s="88" t="str">
        <f>IF('Cover Sheet'!K64="","",'Cover Sheet'!K64)</f>
        <v/>
      </c>
      <c r="AR61" s="88" t="str">
        <f>IF('Cover Sheet'!L64="","",'Cover Sheet'!L64)</f>
        <v/>
      </c>
      <c r="AS61" s="88" t="str">
        <f>IF('Cover Sheet'!M64="","",'Cover Sheet'!M64)</f>
        <v/>
      </c>
      <c r="AT61" s="88" t="str">
        <f>IF('Cover Sheet'!N64="","",'Cover Sheet'!N64)</f>
        <v/>
      </c>
      <c r="AU61" s="88" t="str">
        <f>IF('Cover Sheet'!O64="","",'Cover Sheet'!O64)</f>
        <v/>
      </c>
      <c r="AV61" s="88" t="str">
        <f>IF('Cover Sheet'!P64="","",'Cover Sheet'!P64)</f>
        <v/>
      </c>
      <c r="AW61" s="88" t="str">
        <f>IF('Cover Sheet'!Q64="","",'Cover Sheet'!Q64)</f>
        <v/>
      </c>
      <c r="AX61" s="88" t="str">
        <f>IF('Cover Sheet'!R64="","",'Cover Sheet'!R64)</f>
        <v/>
      </c>
      <c r="AY61" s="88" t="str">
        <f>IF('Cover Sheet'!S64="","",'Cover Sheet'!S64)</f>
        <v/>
      </c>
      <c r="AZ61" s="535" t="str">
        <f>IF('Cover Sheet'!T64="","",'Cover Sheet'!T64)</f>
        <v/>
      </c>
      <c r="BA61" s="535" t="str">
        <f>IF('Cover Sheet'!U64="","",'Cover Sheet'!U64)</f>
        <v/>
      </c>
      <c r="BB61" s="535" t="str">
        <f>IF('Cover Sheet'!V64="","",'Cover Sheet'!V64)</f>
        <v/>
      </c>
      <c r="BC61" s="535" t="str">
        <f>IF('Cover Sheet'!W64="","",'Cover Sheet'!W64)</f>
        <v/>
      </c>
      <c r="BD61" s="535" t="str">
        <f>IF('Cover Sheet'!X64="","",'Cover Sheet'!X64)</f>
        <v/>
      </c>
      <c r="BE61" s="142" t="str">
        <f>'RC Mastery Check+Question type'!I64</f>
        <v/>
      </c>
      <c r="BF61" s="142" t="str">
        <f>'RC Mastery Check+Question type'!J64</f>
        <v/>
      </c>
      <c r="BG61" s="142" t="str">
        <f>'RC Mastery Check+Question type'!K64</f>
        <v/>
      </c>
      <c r="BH61" s="406" t="str">
        <f>IF('RC Mastery Check+Question type'!DR64="", "", 'RC Mastery Check+Question type'!DR64)</f>
        <v/>
      </c>
      <c r="BI61" s="406" t="str">
        <f>IF('RC Mastery Check+Question type'!EJ64="", "", 'RC Mastery Check+Question type'!EJ64)</f>
        <v/>
      </c>
      <c r="BJ61" s="406" t="str">
        <f>IF('RC Mastery Check+Question type'!EZ64="", "", 'RC Mastery Check+Question type'!EZ64)</f>
        <v/>
      </c>
      <c r="BK61" t="str">
        <f>'RF tracking'!C64</f>
        <v/>
      </c>
      <c r="BL61" t="str">
        <f>'RF tracking'!D64</f>
        <v/>
      </c>
      <c r="BM61" t="str">
        <f>'RF tracking'!X64</f>
        <v/>
      </c>
      <c r="BN61" t="str">
        <f>'RF tracking'!Y64</f>
        <v/>
      </c>
      <c r="BO61" s="53" t="str">
        <f>IF('RF tracking'!AQ64="", "", 'RF tracking'!AQ64)</f>
        <v/>
      </c>
      <c r="BP61" s="53" t="str">
        <f>'RC Mastery Check+Question type'!L64</f>
        <v/>
      </c>
      <c r="BQ61" s="53" t="str">
        <f>'RC Mastery Check+Question type'!M64</f>
        <v/>
      </c>
      <c r="BR61" s="53" t="str">
        <f>'RC Mastery Check+Question type'!N64</f>
        <v/>
      </c>
      <c r="BS61" s="53" t="str">
        <f>'RC Mastery Check+Question type'!O64</f>
        <v/>
      </c>
      <c r="BT61" s="53" t="str">
        <f>'RC Mastery Check+Question type'!P64</f>
        <v/>
      </c>
      <c r="BU61" s="53" t="str">
        <f>'RC Mastery Check+Question type'!Q64</f>
        <v/>
      </c>
      <c r="BV61" s="53" t="str">
        <f>'RC Mastery Check+Question type'!R64</f>
        <v/>
      </c>
      <c r="BW61" s="53" t="str">
        <f>'RC Mastery Check+Question type'!S64</f>
        <v/>
      </c>
      <c r="BX61" s="53" t="str">
        <f>'RC Mastery Check+Question type'!T64</f>
        <v/>
      </c>
      <c r="BY61" s="53" t="str">
        <f>'RC Mastery Check+Question type'!U64</f>
        <v/>
      </c>
      <c r="BZ61" s="53" t="str">
        <f>'RC Mastery Check+Question type'!V64</f>
        <v/>
      </c>
      <c r="CA61" s="53" t="str">
        <f>'RC Mastery Check+Question type'!W64</f>
        <v/>
      </c>
      <c r="CB61" s="53" t="str">
        <f>'RC Mastery Check+Question type'!X64</f>
        <v/>
      </c>
      <c r="CC61" s="438" t="str">
        <f>'RC Output Item+Section Type'!CC67</f>
        <v xml:space="preserve"> </v>
      </c>
      <c r="CD61" s="438" t="str">
        <f>'RC Output Item+Section Type'!CD67</f>
        <v xml:space="preserve"> </v>
      </c>
      <c r="CE61" s="438" t="str">
        <f>'RC Output Item+Section Type'!CE67</f>
        <v xml:space="preserve"> </v>
      </c>
      <c r="CF61" s="438" t="str">
        <f>'RC Output Item+Section Type'!CF67</f>
        <v xml:space="preserve"> </v>
      </c>
      <c r="CG61" s="438" t="str">
        <f>'RC Output Item+Section Type'!CG67</f>
        <v xml:space="preserve"> </v>
      </c>
      <c r="CH61" s="438" t="str">
        <f>'RC Output Item+Section Type'!CH67</f>
        <v xml:space="preserve"> </v>
      </c>
      <c r="CI61" s="438" t="str">
        <f>'RC Output Item+Section Type'!CI67</f>
        <v xml:space="preserve"> </v>
      </c>
      <c r="CJ61" s="438" t="str">
        <f>'RC Output Item+Section Type'!CJ67</f>
        <v xml:space="preserve"> </v>
      </c>
      <c r="CK61" s="438" t="str">
        <f>'RC Output Item+Section Type'!CK67</f>
        <v xml:space="preserve"> </v>
      </c>
      <c r="CL61" s="438" t="str">
        <f>'RC Output Item+Section Type'!CL67</f>
        <v xml:space="preserve"> </v>
      </c>
      <c r="CM61" s="438" t="str">
        <f>'RC Output Item+Section Type'!CM67</f>
        <v xml:space="preserve"> </v>
      </c>
      <c r="CN61" s="438" t="str">
        <f>'RC Output Item+Section Type'!CN67</f>
        <v xml:space="preserve"> </v>
      </c>
      <c r="CO61" t="str">
        <f>IF('S&amp;L'!B65="", "", 'S&amp;L'!B65)</f>
        <v/>
      </c>
      <c r="CP61" t="str">
        <f>IF('S&amp;L'!C65="", "", 'S&amp;L'!C65)</f>
        <v/>
      </c>
      <c r="CQ61" t="str">
        <f>IF('S&amp;L'!D65="", "", 'S&amp;L'!D65)</f>
        <v/>
      </c>
      <c r="CR61" t="str">
        <f>IF('S&amp;L'!E65="", "", 'S&amp;L'!E65)</f>
        <v/>
      </c>
      <c r="CS61" t="str">
        <f>IF('S&amp;L'!F65="", "", 'S&amp;L'!F65)</f>
        <v/>
      </c>
      <c r="CT61" t="str">
        <f>IF('S&amp;L'!H65="", "", 'S&amp;L'!H65)</f>
        <v/>
      </c>
      <c r="CU61" t="str">
        <f>IF('S&amp;L'!I65="", "", 'S&amp;L'!I65)</f>
        <v/>
      </c>
      <c r="CV61" t="str">
        <f>IF('S&amp;L'!J65="", "", 'S&amp;L'!J65)</f>
        <v/>
      </c>
      <c r="CW61" t="str">
        <f>IF('S&amp;L'!K65="", "", 'S&amp;L'!K65)</f>
        <v/>
      </c>
      <c r="CX61" t="str">
        <f>IF('S&amp;L'!L65="", "", 'S&amp;L'!L65)</f>
        <v/>
      </c>
      <c r="CY61" t="str">
        <f>IF('S&amp;L'!N65="", "", 'S&amp;L'!N65)</f>
        <v/>
      </c>
      <c r="CZ61" t="str">
        <f>IF('S&amp;L'!O65="", "", 'S&amp;L'!O65)</f>
        <v/>
      </c>
      <c r="DA61" t="str">
        <f>IF('S&amp;L'!P65="", "", 'S&amp;L'!P65)</f>
        <v/>
      </c>
      <c r="DB61" t="str">
        <f>IF('S&amp;L'!Q65="", "", 'S&amp;L'!Q65)</f>
        <v/>
      </c>
      <c r="DC61" t="str">
        <f>IF('S&amp;L'!R65="", "", 'S&amp;L'!R65)</f>
        <v/>
      </c>
      <c r="DD61" s="53" t="str">
        <f>IF('Math Scores'!E68="","",'Math Scores'!E68)</f>
        <v/>
      </c>
      <c r="DE61" s="86" t="str">
        <f>IF('Cover Sheet'!V64="","",'Cover Sheet'!V64)</f>
        <v/>
      </c>
      <c r="DF61" s="86" t="str">
        <f>IF('Math Scores'!IE68="", "", 'Math Scores'!IE68)</f>
        <v/>
      </c>
      <c r="DG61" t="str">
        <f>IF('Math by question type'!C65="", "", 'Math by question type'!C65)</f>
        <v/>
      </c>
      <c r="DH61" s="86" t="str">
        <f>IF('Math by question type'!D65="", "", 'Math by question type'!D65)</f>
        <v/>
      </c>
      <c r="DI61" s="86" t="str">
        <f>IF('Math by question type'!E65="", "", 'Math by question type'!E65)</f>
        <v/>
      </c>
      <c r="DJ61" s="86" t="str">
        <f>IF('Math by question type'!F65="", "", 'Math by question type'!F65)</f>
        <v/>
      </c>
      <c r="DK61" s="86" t="str">
        <f>IF('Math by question type'!G65="", "", 'Math by question type'!G65)</f>
        <v/>
      </c>
      <c r="DL61" s="86" t="str">
        <f>IF('Math by question type'!H65="", "", 'Math by question type'!H65)</f>
        <v/>
      </c>
      <c r="DM61" s="86" t="str">
        <f>IF('Math by question type'!I65="", "", 'Math by question type'!I65)</f>
        <v/>
      </c>
      <c r="DN61" s="86" t="str">
        <f>IF('Math by question type'!J65="", "", 'Math by question type'!J65)</f>
        <v/>
      </c>
      <c r="DO61" s="86" t="str">
        <f>IF('Math by question type'!K65="", "", 'Math by question type'!K65)</f>
        <v/>
      </c>
      <c r="DP61" s="86" t="str">
        <f>IF('Math by question type'!L65="", "", 'Math by question type'!L65)</f>
        <v/>
      </c>
      <c r="DQ61" s="86" t="str">
        <f>IF('Math by question type'!M65="", "", 'Math by question type'!M65)</f>
        <v/>
      </c>
      <c r="DR61" s="86" t="str">
        <f>IF('Math by question type'!N65="", "", 'Math by question type'!N65)</f>
        <v/>
      </c>
      <c r="DS61" s="86" t="str">
        <f>IF('Math by question type'!O65="", "", 'Math by question type'!O65)</f>
        <v/>
      </c>
      <c r="DT61" s="86" t="str">
        <f>IF('Math by question type'!P65="", "", 'Math by question type'!P65)</f>
        <v/>
      </c>
      <c r="DU61" s="86" t="str">
        <f>IF('Math by question type'!Q65="", "", 'Math by question type'!Q65)</f>
        <v/>
      </c>
      <c r="DV61" s="86" t="str">
        <f>IF('Math by question type'!R65&lt;&gt;"",'Math by question type'!R65,'Math by question type'!U65)</f>
        <v/>
      </c>
      <c r="DW61" s="86" t="str">
        <f>IF('Math by question type'!S65&lt;&gt;"",'Math by question type'!S65,'Math by question type'!V65)</f>
        <v/>
      </c>
      <c r="DX61" s="86" t="str">
        <f>IF('Math by question type'!T65&lt;&gt;"",'Math by question type'!T65,'Math by question type'!W65)</f>
        <v/>
      </c>
      <c r="DY61" s="86" t="str">
        <f>IF('Math by question type'!X65&lt;&gt;"",'Math by question type'!X65,'Math by question type'!AA65)</f>
        <v/>
      </c>
      <c r="DZ61" s="86" t="str">
        <f>IF('Math by question type'!Y65&lt;&gt;"",'Math by question type'!Y65,'Math by question type'!AB65)</f>
        <v/>
      </c>
      <c r="EA61" s="86" t="str">
        <f>IF('Math by question type'!Z65&lt;&gt;"",'Math by question type'!Z65,'Math by question type'!AC65)</f>
        <v/>
      </c>
      <c r="EB61" s="86" t="str">
        <f>IF('Math Output by domain'!E65="", "", 'Math Output by domain'!E65)</f>
        <v/>
      </c>
      <c r="EC61" s="86" t="str">
        <f>IF('Math Output by domain'!F65="", "", 'Math Output by domain'!F65)</f>
        <v/>
      </c>
      <c r="ED61" s="86" t="str">
        <f>IF('Math Output by domain'!G65="", "", 'Math Output by domain'!G65)</f>
        <v/>
      </c>
      <c r="EE61" s="86" t="str">
        <f>IF('Math Output by domain'!H65="", "", 'Math Output by domain'!H65)</f>
        <v/>
      </c>
      <c r="EF61" s="86" t="str">
        <f>IF('Math Output by domain'!I65="", "", 'Math Output by domain'!I65)</f>
        <v/>
      </c>
      <c r="EG61" s="86" t="str">
        <f>IF('Math Output by domain'!J65="", "", 'Math Output by domain'!J65)</f>
        <v/>
      </c>
      <c r="EH61" s="86" t="str">
        <f>IF('Math Output by domain'!K65="", "", 'Math Output by domain'!K65)</f>
        <v/>
      </c>
      <c r="EI61" s="86" t="str">
        <f>IF('Math Output by domain'!L65="", "", 'Math Output by domain'!L65)</f>
        <v/>
      </c>
      <c r="EJ61" s="86" t="str">
        <f>IF('Math Output by domain'!M65="", "", 'Math Output by domain'!M65)</f>
        <v/>
      </c>
      <c r="EK61" s="86" t="str">
        <f>IF('Math Output by domain'!N65="", "", 'Math Output by domain'!N65)</f>
        <v/>
      </c>
      <c r="EL61" s="86" t="str">
        <f>IF('Math Output by domain'!O65="", "", 'Math Output by domain'!O65)</f>
        <v/>
      </c>
      <c r="EM61" s="86" t="str">
        <f>IF('Math Output by domain'!P65="", "", 'Math Output by domain'!P65)</f>
        <v/>
      </c>
      <c r="EN61" s="86" t="str">
        <f>IF('Math Output by domain'!Q65="", "", 'Math Output by domain'!Q65)</f>
        <v/>
      </c>
      <c r="EO61" s="86" t="str">
        <f>IF('Math Output by domain'!R65="", "", 'Math Output by domain'!R65)</f>
        <v/>
      </c>
      <c r="EP61" s="86" t="str">
        <f>IF('Math Output by domain'!S65="", "", 'Math Output by domain'!S65)</f>
        <v/>
      </c>
      <c r="EQ61" s="86" t="str">
        <f>IF('Math Output by domain'!T65="", "", 'Math Output by domain'!T65)</f>
        <v/>
      </c>
      <c r="ER61" s="86" t="str">
        <f>IF('Math Output by domain'!U65="", "", 'Math Output by domain'!U65)</f>
        <v/>
      </c>
      <c r="ES61" s="86" t="str">
        <f>IF('Math Output by domain'!V65="", "", 'Math Output by domain'!V65)</f>
        <v/>
      </c>
      <c r="ET61" s="86" t="str">
        <f>IF('Math Output by domain'!W65="", "", 'Math Output by domain'!W65)</f>
        <v/>
      </c>
      <c r="EU61" s="86" t="str">
        <f>IF('Math Output by domain'!X65="", "", 'Math Output by domain'!X65)</f>
        <v/>
      </c>
      <c r="EV61" s="86" t="str">
        <f>IF('Math Output by domain'!Y65="", "", 'Math Output by domain'!Y65)</f>
        <v/>
      </c>
      <c r="EW61" s="86" t="str">
        <f>IF('Math Output by domain'!Z65="", "", 'Math Output by domain'!Z65)</f>
        <v/>
      </c>
      <c r="EX61" s="86" t="str">
        <f>IF('Math Output by domain'!AA65="", "", 'Math Output by domain'!AA65)</f>
        <v/>
      </c>
      <c r="EY61" s="86" t="str">
        <f>IF('Math Output by domain'!AB65="", "", 'Math Output by domain'!AB65)</f>
        <v/>
      </c>
      <c r="EZ61" s="86" t="str">
        <f>IF('Math Output by domain'!AC65="", "", 'Math Output by domain'!AC65)</f>
        <v/>
      </c>
      <c r="FA61" s="86" t="str">
        <f>IF('Math Output by domain'!AD65&lt;&gt;"", 'Math Output by domain'!AD65, 'Math Output by domain'!AH65)</f>
        <v/>
      </c>
      <c r="FB61" s="86" t="str">
        <f>IF('Math Output by domain'!AE65&lt;&gt;"", 'Math Output by domain'!AE65, 'Math Output by domain'!AI65)</f>
        <v/>
      </c>
      <c r="FC61" s="86" t="str">
        <f>IF('Math Output by domain'!AF65&lt;&gt;"", 'Math Output by domain'!AF65, 'Math Output by domain'!AJ65)</f>
        <v/>
      </c>
      <c r="FD61" s="86" t="str">
        <f>IF('Math Output by domain'!AG65="", "", 'Math Output by domain'!AG65)</f>
        <v/>
      </c>
      <c r="FE61" s="86" t="str">
        <f>IF('Math Output by domain'!AK65="", "", 'Math Output by domain'!AK65)</f>
        <v/>
      </c>
      <c r="FF61" s="86" t="str">
        <f>IF('Math Output by domain'!AL65&lt;&gt;"",  'Math Output by domain'!AL65, 'Math Output by domain'!AQ65)</f>
        <v/>
      </c>
      <c r="FG61" s="86" t="str">
        <f>IF('Math Output by domain'!AM65="", "", 'Math Output by domain'!AM65)</f>
        <v/>
      </c>
      <c r="FH61" s="86" t="str">
        <f>IF('Math Output by domain'!AN65&lt;&gt;"",  'Math Output by domain'!AN65, 'Math Output by domain'!AP65)</f>
        <v/>
      </c>
      <c r="FI61" s="86" t="str">
        <f>IF('Math Output by domain'!AO65="", "", 'Math Output by domain'!AO65)</f>
        <v/>
      </c>
    </row>
    <row r="62" spans="1:165" x14ac:dyDescent="0.2">
      <c r="A62" s="88">
        <f>'Cover Sheet'!A65</f>
        <v>61</v>
      </c>
      <c r="B62" s="88" t="str">
        <f>IF('Cover Sheet'!$AC$13="","",'Cover Sheet'!$AC$13)</f>
        <v>HYDABH02</v>
      </c>
      <c r="C62" s="88" t="str">
        <f>'Cover Sheet'!$AC$1</f>
        <v>Apoorva Namdev</v>
      </c>
      <c r="D62" s="88">
        <f>'Cover Sheet'!$AE$1</f>
        <v>0</v>
      </c>
      <c r="E62" s="88">
        <f>'Cover Sheet'!$AG$1</f>
        <v>0</v>
      </c>
      <c r="F62" s="88">
        <f>'Cover Sheet'!$AI$1</f>
        <v>0</v>
      </c>
      <c r="G62" s="88">
        <f>'Cover Sheet'!$AK$1</f>
        <v>0</v>
      </c>
      <c r="H62" s="88">
        <f>'Cover Sheet'!$AC$3</f>
        <v>115555</v>
      </c>
      <c r="I62" s="88">
        <f>'Cover Sheet'!$AE$3</f>
        <v>0</v>
      </c>
      <c r="J62" s="88">
        <f>'Cover Sheet'!$AG$3</f>
        <v>0</v>
      </c>
      <c r="K62" s="88">
        <f>'Cover Sheet'!$AI$3</f>
        <v>0</v>
      </c>
      <c r="L62" s="88">
        <f>'Cover Sheet'!$AK$3</f>
        <v>0</v>
      </c>
      <c r="M62" s="88">
        <f>'Cover Sheet'!$AC$2</f>
        <v>2014</v>
      </c>
      <c r="N62" s="88">
        <f>'Cover Sheet'!$AE$2</f>
        <v>0</v>
      </c>
      <c r="O62" s="88">
        <f>'Cover Sheet'!$AG$2</f>
        <v>0</v>
      </c>
      <c r="P62" s="88">
        <f>'Cover Sheet'!$AI$2</f>
        <v>0</v>
      </c>
      <c r="Q62" s="88">
        <f>'Cover Sheet'!$AK$2</f>
        <v>0</v>
      </c>
      <c r="R62" s="88" t="str">
        <f>'Cover Sheet'!$AC$5</f>
        <v>Spandana</v>
      </c>
      <c r="S62" s="88" t="str">
        <f>'Cover Sheet'!$AC$6</f>
        <v>4th</v>
      </c>
      <c r="T62" s="88" t="str">
        <f>'Cover Sheet'!$AC$7</f>
        <v>2nd YOI</v>
      </c>
      <c r="U62" s="88" t="str">
        <f>'Cover Sheet'!$AC$8</f>
        <v>Private School 500 - 1000</v>
      </c>
      <c r="V62" s="88">
        <f>'Cover Sheet'!$AC$9</f>
        <v>180</v>
      </c>
      <c r="W62" s="88">
        <f>IF('Cover Sheet'!$AC$10="","",'Cover Sheet'!$AC$10)</f>
        <v>4</v>
      </c>
      <c r="X62" s="219" t="str">
        <f>IF('Cover Sheet'!$Y65="","",'Cover Sheet'!$Y65)</f>
        <v/>
      </c>
      <c r="Y62" s="219" t="str">
        <f>IF('Cover Sheet'!$Z65="","",'Cover Sheet'!$Z65)</f>
        <v/>
      </c>
      <c r="Z62" s="88">
        <f>'Cover Sheet'!$AC$11</f>
        <v>5</v>
      </c>
      <c r="AA62" s="88" t="str">
        <f>IF('Cover Sheet'!$AC$12="", "", 'Cover Sheet'!$AC$12)</f>
        <v>Hyderabad</v>
      </c>
      <c r="AB62" s="88">
        <f>IF('Cover Sheet'!$AC$14="","",'Cover Sheet'!$AC$14)</f>
        <v>115555</v>
      </c>
      <c r="AC62" s="88">
        <f>IF('Cover Sheet'!$AC$15="","",'Cover Sheet'!$AC$15)</f>
        <v>115555</v>
      </c>
      <c r="AD62" s="88">
        <f>IF('Cover Sheet'!$AC$17="","",'Cover Sheet'!$AC$17)</f>
        <v>115555</v>
      </c>
      <c r="AE62" s="88" t="str">
        <f>IF('Cover Sheet'!$AC$4="","",'Cover Sheet'!$AC$4)</f>
        <v>apoorva.namdev2014@teachforindia.org</v>
      </c>
      <c r="AF62" s="88" t="str">
        <f>IF('Cover Sheet'!$AC$20="","",'Cover Sheet'!$AC$20)</f>
        <v>spandana.m@teachforindia.org</v>
      </c>
      <c r="AG62" s="88" t="str">
        <f>IF('Cover Sheet'!$AC$19="","",'Cover Sheet'!$AC$19)</f>
        <v>karthik.rapaka@teachforindia.org</v>
      </c>
      <c r="AH62" s="88" t="str">
        <f>IF('Cover Sheet'!B65="", "", 'English Scores- Leveled papers'!B67)</f>
        <v/>
      </c>
      <c r="AI62" s="88" t="str">
        <f>IF('Cover Sheet'!$B65="","",'Cover Sheet'!C65)</f>
        <v/>
      </c>
      <c r="AJ62" s="88" t="str">
        <f>IF('Cover Sheet'!$D65="","",'Cover Sheet'!D65)</f>
        <v/>
      </c>
      <c r="AK62" s="88" t="str">
        <f>IF('Cover Sheet'!E65="","",'Cover Sheet'!E65)</f>
        <v/>
      </c>
      <c r="AL62" s="88" t="str">
        <f>IF('Cover Sheet'!F65="","",'Cover Sheet'!F65)</f>
        <v/>
      </c>
      <c r="AM62" s="88" t="str">
        <f>IF('Cover Sheet'!G65="","",'Cover Sheet'!G65)</f>
        <v/>
      </c>
      <c r="AN62" s="88" t="str">
        <f>IF('Cover Sheet'!H65="","",'Cover Sheet'!H65)</f>
        <v/>
      </c>
      <c r="AO62" s="88" t="str">
        <f>IF('Cover Sheet'!I65="","",'Cover Sheet'!I65)</f>
        <v/>
      </c>
      <c r="AP62" s="88" t="str">
        <f>IF('Cover Sheet'!J65="","",'Cover Sheet'!J65)</f>
        <v/>
      </c>
      <c r="AQ62" s="88" t="str">
        <f>IF('Cover Sheet'!K65="","",'Cover Sheet'!K65)</f>
        <v/>
      </c>
      <c r="AR62" s="88" t="str">
        <f>IF('Cover Sheet'!L65="","",'Cover Sheet'!L65)</f>
        <v/>
      </c>
      <c r="AS62" s="88" t="str">
        <f>IF('Cover Sheet'!M65="","",'Cover Sheet'!M65)</f>
        <v/>
      </c>
      <c r="AT62" s="88" t="str">
        <f>IF('Cover Sheet'!N65="","",'Cover Sheet'!N65)</f>
        <v/>
      </c>
      <c r="AU62" s="88" t="str">
        <f>IF('Cover Sheet'!O65="","",'Cover Sheet'!O65)</f>
        <v/>
      </c>
      <c r="AV62" s="88" t="str">
        <f>IF('Cover Sheet'!P65="","",'Cover Sheet'!P65)</f>
        <v/>
      </c>
      <c r="AW62" s="88" t="str">
        <f>IF('Cover Sheet'!Q65="","",'Cover Sheet'!Q65)</f>
        <v/>
      </c>
      <c r="AX62" s="88" t="str">
        <f>IF('Cover Sheet'!R65="","",'Cover Sheet'!R65)</f>
        <v/>
      </c>
      <c r="AY62" s="88" t="str">
        <f>IF('Cover Sheet'!S65="","",'Cover Sheet'!S65)</f>
        <v/>
      </c>
      <c r="AZ62" s="535" t="str">
        <f>IF('Cover Sheet'!T65="","",'Cover Sheet'!T65)</f>
        <v/>
      </c>
      <c r="BA62" s="535" t="str">
        <f>IF('Cover Sheet'!U65="","",'Cover Sheet'!U65)</f>
        <v/>
      </c>
      <c r="BB62" s="535" t="str">
        <f>IF('Cover Sheet'!V65="","",'Cover Sheet'!V65)</f>
        <v/>
      </c>
      <c r="BC62" s="535" t="str">
        <f>IF('Cover Sheet'!W65="","",'Cover Sheet'!W65)</f>
        <v/>
      </c>
      <c r="BD62" s="535" t="str">
        <f>IF('Cover Sheet'!X65="","",'Cover Sheet'!X65)</f>
        <v/>
      </c>
      <c r="BE62" s="142" t="str">
        <f>'RC Mastery Check+Question type'!I65</f>
        <v/>
      </c>
      <c r="BF62" s="142" t="str">
        <f>'RC Mastery Check+Question type'!J65</f>
        <v/>
      </c>
      <c r="BG62" s="142" t="str">
        <f>'RC Mastery Check+Question type'!K65</f>
        <v/>
      </c>
      <c r="BH62" s="406" t="str">
        <f>IF('RC Mastery Check+Question type'!DR65="", "", 'RC Mastery Check+Question type'!DR65)</f>
        <v/>
      </c>
      <c r="BI62" s="406" t="str">
        <f>IF('RC Mastery Check+Question type'!EJ65="", "", 'RC Mastery Check+Question type'!EJ65)</f>
        <v/>
      </c>
      <c r="BJ62" s="406" t="str">
        <f>IF('RC Mastery Check+Question type'!EZ65="", "", 'RC Mastery Check+Question type'!EZ65)</f>
        <v/>
      </c>
      <c r="BK62" t="str">
        <f>'RF tracking'!C65</f>
        <v/>
      </c>
      <c r="BL62" t="str">
        <f>'RF tracking'!D65</f>
        <v/>
      </c>
      <c r="BM62" t="str">
        <f>'RF tracking'!X65</f>
        <v/>
      </c>
      <c r="BN62" t="str">
        <f>'RF tracking'!Y65</f>
        <v/>
      </c>
      <c r="BO62" s="53" t="str">
        <f>IF('RF tracking'!AQ65="", "", 'RF tracking'!AQ65)</f>
        <v/>
      </c>
      <c r="BP62" s="53" t="str">
        <f>'RC Mastery Check+Question type'!L65</f>
        <v/>
      </c>
      <c r="BQ62" s="53" t="str">
        <f>'RC Mastery Check+Question type'!M65</f>
        <v/>
      </c>
      <c r="BR62" s="53" t="str">
        <f>'RC Mastery Check+Question type'!N65</f>
        <v/>
      </c>
      <c r="BS62" s="53" t="str">
        <f>'RC Mastery Check+Question type'!O65</f>
        <v/>
      </c>
      <c r="BT62" s="53" t="str">
        <f>'RC Mastery Check+Question type'!P65</f>
        <v/>
      </c>
      <c r="BU62" s="53" t="str">
        <f>'RC Mastery Check+Question type'!Q65</f>
        <v/>
      </c>
      <c r="BV62" s="53" t="str">
        <f>'RC Mastery Check+Question type'!R65</f>
        <v/>
      </c>
      <c r="BW62" s="53" t="str">
        <f>'RC Mastery Check+Question type'!S65</f>
        <v/>
      </c>
      <c r="BX62" s="53" t="str">
        <f>'RC Mastery Check+Question type'!T65</f>
        <v/>
      </c>
      <c r="BY62" s="53" t="str">
        <f>'RC Mastery Check+Question type'!U65</f>
        <v/>
      </c>
      <c r="BZ62" s="53" t="str">
        <f>'RC Mastery Check+Question type'!V65</f>
        <v/>
      </c>
      <c r="CA62" s="53" t="str">
        <f>'RC Mastery Check+Question type'!W65</f>
        <v/>
      </c>
      <c r="CB62" s="53" t="str">
        <f>'RC Mastery Check+Question type'!X65</f>
        <v/>
      </c>
      <c r="CC62" s="438" t="str">
        <f>'RC Output Item+Section Type'!CC68</f>
        <v xml:space="preserve"> </v>
      </c>
      <c r="CD62" s="438" t="str">
        <f>'RC Output Item+Section Type'!CD68</f>
        <v xml:space="preserve"> </v>
      </c>
      <c r="CE62" s="438" t="str">
        <f>'RC Output Item+Section Type'!CE68</f>
        <v xml:space="preserve"> </v>
      </c>
      <c r="CF62" s="438" t="str">
        <f>'RC Output Item+Section Type'!CF68</f>
        <v xml:space="preserve"> </v>
      </c>
      <c r="CG62" s="438" t="str">
        <f>'RC Output Item+Section Type'!CG68</f>
        <v xml:space="preserve"> </v>
      </c>
      <c r="CH62" s="438" t="str">
        <f>'RC Output Item+Section Type'!CH68</f>
        <v xml:space="preserve"> </v>
      </c>
      <c r="CI62" s="438" t="str">
        <f>'RC Output Item+Section Type'!CI68</f>
        <v xml:space="preserve"> </v>
      </c>
      <c r="CJ62" s="438" t="str">
        <f>'RC Output Item+Section Type'!CJ68</f>
        <v xml:space="preserve"> </v>
      </c>
      <c r="CK62" s="438" t="str">
        <f>'RC Output Item+Section Type'!CK68</f>
        <v xml:space="preserve"> </v>
      </c>
      <c r="CL62" s="438" t="str">
        <f>'RC Output Item+Section Type'!CL68</f>
        <v xml:space="preserve"> </v>
      </c>
      <c r="CM62" s="438" t="str">
        <f>'RC Output Item+Section Type'!CM68</f>
        <v xml:space="preserve"> </v>
      </c>
      <c r="CN62" s="438" t="str">
        <f>'RC Output Item+Section Type'!CN68</f>
        <v xml:space="preserve"> </v>
      </c>
      <c r="CO62" t="str">
        <f>IF('S&amp;L'!B66="", "", 'S&amp;L'!B66)</f>
        <v/>
      </c>
      <c r="CP62" t="str">
        <f>IF('S&amp;L'!C66="", "", 'S&amp;L'!C66)</f>
        <v/>
      </c>
      <c r="CQ62" t="str">
        <f>IF('S&amp;L'!D66="", "", 'S&amp;L'!D66)</f>
        <v/>
      </c>
      <c r="CR62" t="str">
        <f>IF('S&amp;L'!E66="", "", 'S&amp;L'!E66)</f>
        <v/>
      </c>
      <c r="CS62" t="str">
        <f>IF('S&amp;L'!F66="", "", 'S&amp;L'!F66)</f>
        <v/>
      </c>
      <c r="CT62" t="str">
        <f>IF('S&amp;L'!H66="", "", 'S&amp;L'!H66)</f>
        <v/>
      </c>
      <c r="CU62" t="str">
        <f>IF('S&amp;L'!I66="", "", 'S&amp;L'!I66)</f>
        <v/>
      </c>
      <c r="CV62" t="str">
        <f>IF('S&amp;L'!J66="", "", 'S&amp;L'!J66)</f>
        <v/>
      </c>
      <c r="CW62" t="str">
        <f>IF('S&amp;L'!K66="", "", 'S&amp;L'!K66)</f>
        <v/>
      </c>
      <c r="CX62" t="str">
        <f>IF('S&amp;L'!L66="", "", 'S&amp;L'!L66)</f>
        <v/>
      </c>
      <c r="CY62" t="str">
        <f>IF('S&amp;L'!N66="", "", 'S&amp;L'!N66)</f>
        <v/>
      </c>
      <c r="CZ62" t="str">
        <f>IF('S&amp;L'!O66="", "", 'S&amp;L'!O66)</f>
        <v/>
      </c>
      <c r="DA62" t="str">
        <f>IF('S&amp;L'!P66="", "", 'S&amp;L'!P66)</f>
        <v/>
      </c>
      <c r="DB62" t="str">
        <f>IF('S&amp;L'!Q66="", "", 'S&amp;L'!Q66)</f>
        <v/>
      </c>
      <c r="DC62" t="str">
        <f>IF('S&amp;L'!R66="", "", 'S&amp;L'!R66)</f>
        <v/>
      </c>
      <c r="DD62" s="53" t="str">
        <f>IF('Math Scores'!E69="","",'Math Scores'!E69)</f>
        <v/>
      </c>
      <c r="DE62" s="86" t="str">
        <f>IF('Cover Sheet'!V65="","",'Cover Sheet'!V65)</f>
        <v/>
      </c>
      <c r="DF62" s="86" t="str">
        <f>IF('Math Scores'!IE69="", "", 'Math Scores'!IE69)</f>
        <v/>
      </c>
      <c r="DG62" t="str">
        <f>IF('Math by question type'!C66="", "", 'Math by question type'!C66)</f>
        <v/>
      </c>
      <c r="DH62" s="86" t="str">
        <f>IF('Math by question type'!D66="", "", 'Math by question type'!D66)</f>
        <v/>
      </c>
      <c r="DI62" s="86" t="str">
        <f>IF('Math by question type'!E66="", "", 'Math by question type'!E66)</f>
        <v/>
      </c>
      <c r="DJ62" s="86" t="str">
        <f>IF('Math by question type'!F66="", "", 'Math by question type'!F66)</f>
        <v/>
      </c>
      <c r="DK62" s="86" t="str">
        <f>IF('Math by question type'!G66="", "", 'Math by question type'!G66)</f>
        <v/>
      </c>
      <c r="DL62" s="86" t="str">
        <f>IF('Math by question type'!H66="", "", 'Math by question type'!H66)</f>
        <v/>
      </c>
      <c r="DM62" s="86" t="str">
        <f>IF('Math by question type'!I66="", "", 'Math by question type'!I66)</f>
        <v/>
      </c>
      <c r="DN62" s="86" t="str">
        <f>IF('Math by question type'!J66="", "", 'Math by question type'!J66)</f>
        <v/>
      </c>
      <c r="DO62" s="86" t="str">
        <f>IF('Math by question type'!K66="", "", 'Math by question type'!K66)</f>
        <v/>
      </c>
      <c r="DP62" s="86" t="str">
        <f>IF('Math by question type'!L66="", "", 'Math by question type'!L66)</f>
        <v/>
      </c>
      <c r="DQ62" s="86" t="str">
        <f>IF('Math by question type'!M66="", "", 'Math by question type'!M66)</f>
        <v/>
      </c>
      <c r="DR62" s="86" t="str">
        <f>IF('Math by question type'!N66="", "", 'Math by question type'!N66)</f>
        <v/>
      </c>
      <c r="DS62" s="86" t="str">
        <f>IF('Math by question type'!O66="", "", 'Math by question type'!O66)</f>
        <v/>
      </c>
      <c r="DT62" s="86" t="str">
        <f>IF('Math by question type'!P66="", "", 'Math by question type'!P66)</f>
        <v/>
      </c>
      <c r="DU62" s="86" t="str">
        <f>IF('Math by question type'!Q66="", "", 'Math by question type'!Q66)</f>
        <v/>
      </c>
      <c r="DV62" s="86" t="str">
        <f>IF('Math by question type'!R66&lt;&gt;"",'Math by question type'!R66,'Math by question type'!U66)</f>
        <v/>
      </c>
      <c r="DW62" s="86" t="str">
        <f>IF('Math by question type'!S66&lt;&gt;"",'Math by question type'!S66,'Math by question type'!V66)</f>
        <v/>
      </c>
      <c r="DX62" s="86" t="str">
        <f>IF('Math by question type'!T66&lt;&gt;"",'Math by question type'!T66,'Math by question type'!W66)</f>
        <v/>
      </c>
      <c r="DY62" s="86" t="str">
        <f>IF('Math by question type'!X66&lt;&gt;"",'Math by question type'!X66,'Math by question type'!AA66)</f>
        <v/>
      </c>
      <c r="DZ62" s="86" t="str">
        <f>IF('Math by question type'!Y66&lt;&gt;"",'Math by question type'!Y66,'Math by question type'!AB66)</f>
        <v/>
      </c>
      <c r="EA62" s="86" t="str">
        <f>IF('Math by question type'!Z66&lt;&gt;"",'Math by question type'!Z66,'Math by question type'!AC66)</f>
        <v/>
      </c>
      <c r="EB62" s="86" t="str">
        <f>IF('Math Output by domain'!E66="", "", 'Math Output by domain'!E66)</f>
        <v/>
      </c>
      <c r="EC62" s="86" t="str">
        <f>IF('Math Output by domain'!F66="", "", 'Math Output by domain'!F66)</f>
        <v/>
      </c>
      <c r="ED62" s="86" t="str">
        <f>IF('Math Output by domain'!G66="", "", 'Math Output by domain'!G66)</f>
        <v/>
      </c>
      <c r="EE62" s="86" t="str">
        <f>IF('Math Output by domain'!H66="", "", 'Math Output by domain'!H66)</f>
        <v/>
      </c>
      <c r="EF62" s="86" t="str">
        <f>IF('Math Output by domain'!I66="", "", 'Math Output by domain'!I66)</f>
        <v/>
      </c>
      <c r="EG62" s="86" t="str">
        <f>IF('Math Output by domain'!J66="", "", 'Math Output by domain'!J66)</f>
        <v/>
      </c>
      <c r="EH62" s="86" t="str">
        <f>IF('Math Output by domain'!K66="", "", 'Math Output by domain'!K66)</f>
        <v/>
      </c>
      <c r="EI62" s="86" t="str">
        <f>IF('Math Output by domain'!L66="", "", 'Math Output by domain'!L66)</f>
        <v/>
      </c>
      <c r="EJ62" s="86" t="str">
        <f>IF('Math Output by domain'!M66="", "", 'Math Output by domain'!M66)</f>
        <v/>
      </c>
      <c r="EK62" s="86" t="str">
        <f>IF('Math Output by domain'!N66="", "", 'Math Output by domain'!N66)</f>
        <v/>
      </c>
      <c r="EL62" s="86" t="str">
        <f>IF('Math Output by domain'!O66="", "", 'Math Output by domain'!O66)</f>
        <v/>
      </c>
      <c r="EM62" s="86" t="str">
        <f>IF('Math Output by domain'!P66="", "", 'Math Output by domain'!P66)</f>
        <v/>
      </c>
      <c r="EN62" s="86" t="str">
        <f>IF('Math Output by domain'!Q66="", "", 'Math Output by domain'!Q66)</f>
        <v/>
      </c>
      <c r="EO62" s="86" t="str">
        <f>IF('Math Output by domain'!R66="", "", 'Math Output by domain'!R66)</f>
        <v/>
      </c>
      <c r="EP62" s="86" t="str">
        <f>IF('Math Output by domain'!S66="", "", 'Math Output by domain'!S66)</f>
        <v/>
      </c>
      <c r="EQ62" s="86" t="str">
        <f>IF('Math Output by domain'!T66="", "", 'Math Output by domain'!T66)</f>
        <v/>
      </c>
      <c r="ER62" s="86" t="str">
        <f>IF('Math Output by domain'!U66="", "", 'Math Output by domain'!U66)</f>
        <v/>
      </c>
      <c r="ES62" s="86" t="str">
        <f>IF('Math Output by domain'!V66="", "", 'Math Output by domain'!V66)</f>
        <v/>
      </c>
      <c r="ET62" s="86" t="str">
        <f>IF('Math Output by domain'!W66="", "", 'Math Output by domain'!W66)</f>
        <v/>
      </c>
      <c r="EU62" s="86" t="str">
        <f>IF('Math Output by domain'!X66="", "", 'Math Output by domain'!X66)</f>
        <v/>
      </c>
      <c r="EV62" s="86" t="str">
        <f>IF('Math Output by domain'!Y66="", "", 'Math Output by domain'!Y66)</f>
        <v/>
      </c>
      <c r="EW62" s="86" t="str">
        <f>IF('Math Output by domain'!Z66="", "", 'Math Output by domain'!Z66)</f>
        <v/>
      </c>
      <c r="EX62" s="86" t="str">
        <f>IF('Math Output by domain'!AA66="", "", 'Math Output by domain'!AA66)</f>
        <v/>
      </c>
      <c r="EY62" s="86" t="str">
        <f>IF('Math Output by domain'!AB66="", "", 'Math Output by domain'!AB66)</f>
        <v/>
      </c>
      <c r="EZ62" s="86" t="str">
        <f>IF('Math Output by domain'!AC66="", "", 'Math Output by domain'!AC66)</f>
        <v/>
      </c>
      <c r="FA62" s="86" t="str">
        <f>IF('Math Output by domain'!AD66&lt;&gt;"", 'Math Output by domain'!AD66, 'Math Output by domain'!AH66)</f>
        <v/>
      </c>
      <c r="FB62" s="86" t="str">
        <f>IF('Math Output by domain'!AE66&lt;&gt;"", 'Math Output by domain'!AE66, 'Math Output by domain'!AI66)</f>
        <v/>
      </c>
      <c r="FC62" s="86" t="str">
        <f>IF('Math Output by domain'!AF66&lt;&gt;"", 'Math Output by domain'!AF66, 'Math Output by domain'!AJ66)</f>
        <v/>
      </c>
      <c r="FD62" s="86" t="str">
        <f>IF('Math Output by domain'!AG66="", "", 'Math Output by domain'!AG66)</f>
        <v/>
      </c>
      <c r="FE62" s="86" t="str">
        <f>IF('Math Output by domain'!AK66="", "", 'Math Output by domain'!AK66)</f>
        <v/>
      </c>
      <c r="FF62" s="86" t="str">
        <f>IF('Math Output by domain'!AL66&lt;&gt;"",  'Math Output by domain'!AL66, 'Math Output by domain'!AQ66)</f>
        <v/>
      </c>
      <c r="FG62" s="86" t="str">
        <f>IF('Math Output by domain'!AM66="", "", 'Math Output by domain'!AM66)</f>
        <v/>
      </c>
      <c r="FH62" s="86" t="str">
        <f>IF('Math Output by domain'!AN66&lt;&gt;"",  'Math Output by domain'!AN66, 'Math Output by domain'!AP66)</f>
        <v/>
      </c>
      <c r="FI62" s="86" t="str">
        <f>IF('Math Output by domain'!AO66="", "", 'Math Output by domain'!AO66)</f>
        <v/>
      </c>
    </row>
    <row r="63" spans="1:165" x14ac:dyDescent="0.2">
      <c r="A63" s="88">
        <f>'Cover Sheet'!A66</f>
        <v>62</v>
      </c>
      <c r="B63" s="88" t="str">
        <f>IF('Cover Sheet'!$AC$13="","",'Cover Sheet'!$AC$13)</f>
        <v>HYDABH02</v>
      </c>
      <c r="C63" s="88" t="str">
        <f>'Cover Sheet'!$AC$1</f>
        <v>Apoorva Namdev</v>
      </c>
      <c r="D63" s="88">
        <f>'Cover Sheet'!$AE$1</f>
        <v>0</v>
      </c>
      <c r="E63" s="88">
        <f>'Cover Sheet'!$AG$1</f>
        <v>0</v>
      </c>
      <c r="F63" s="88">
        <f>'Cover Sheet'!$AI$1</f>
        <v>0</v>
      </c>
      <c r="G63" s="88">
        <f>'Cover Sheet'!$AK$1</f>
        <v>0</v>
      </c>
      <c r="H63" s="88">
        <f>'Cover Sheet'!$AC$3</f>
        <v>115555</v>
      </c>
      <c r="I63" s="88">
        <f>'Cover Sheet'!$AE$3</f>
        <v>0</v>
      </c>
      <c r="J63" s="88">
        <f>'Cover Sheet'!$AG$3</f>
        <v>0</v>
      </c>
      <c r="K63" s="88">
        <f>'Cover Sheet'!$AI$3</f>
        <v>0</v>
      </c>
      <c r="L63" s="88">
        <f>'Cover Sheet'!$AK$3</f>
        <v>0</v>
      </c>
      <c r="M63" s="88">
        <f>'Cover Sheet'!$AC$2</f>
        <v>2014</v>
      </c>
      <c r="N63" s="88">
        <f>'Cover Sheet'!$AE$2</f>
        <v>0</v>
      </c>
      <c r="O63" s="88">
        <f>'Cover Sheet'!$AG$2</f>
        <v>0</v>
      </c>
      <c r="P63" s="88">
        <f>'Cover Sheet'!$AI$2</f>
        <v>0</v>
      </c>
      <c r="Q63" s="88">
        <f>'Cover Sheet'!$AK$2</f>
        <v>0</v>
      </c>
      <c r="R63" s="88" t="str">
        <f>'Cover Sheet'!$AC$5</f>
        <v>Spandana</v>
      </c>
      <c r="S63" s="88" t="str">
        <f>'Cover Sheet'!$AC$6</f>
        <v>4th</v>
      </c>
      <c r="T63" s="88" t="str">
        <f>'Cover Sheet'!$AC$7</f>
        <v>2nd YOI</v>
      </c>
      <c r="U63" s="88" t="str">
        <f>'Cover Sheet'!$AC$8</f>
        <v>Private School 500 - 1000</v>
      </c>
      <c r="V63" s="88">
        <f>'Cover Sheet'!$AC$9</f>
        <v>180</v>
      </c>
      <c r="W63" s="88">
        <f>IF('Cover Sheet'!$AC$10="","",'Cover Sheet'!$AC$10)</f>
        <v>4</v>
      </c>
      <c r="X63" s="219" t="str">
        <f>IF('Cover Sheet'!$Y66="","",'Cover Sheet'!$Y66)</f>
        <v/>
      </c>
      <c r="Y63" s="219" t="str">
        <f>IF('Cover Sheet'!$Z66="","",'Cover Sheet'!$Z66)</f>
        <v/>
      </c>
      <c r="Z63" s="88">
        <f>'Cover Sheet'!$AC$11</f>
        <v>5</v>
      </c>
      <c r="AA63" s="88" t="str">
        <f>IF('Cover Sheet'!$AC$12="", "", 'Cover Sheet'!$AC$12)</f>
        <v>Hyderabad</v>
      </c>
      <c r="AB63" s="88">
        <f>IF('Cover Sheet'!$AC$14="","",'Cover Sheet'!$AC$14)</f>
        <v>115555</v>
      </c>
      <c r="AC63" s="88">
        <f>IF('Cover Sheet'!$AC$15="","",'Cover Sheet'!$AC$15)</f>
        <v>115555</v>
      </c>
      <c r="AD63" s="88">
        <f>IF('Cover Sheet'!$AC$17="","",'Cover Sheet'!$AC$17)</f>
        <v>115555</v>
      </c>
      <c r="AE63" s="88" t="str">
        <f>IF('Cover Sheet'!$AC$4="","",'Cover Sheet'!$AC$4)</f>
        <v>apoorva.namdev2014@teachforindia.org</v>
      </c>
      <c r="AF63" s="88" t="str">
        <f>IF('Cover Sheet'!$AC$20="","",'Cover Sheet'!$AC$20)</f>
        <v>spandana.m@teachforindia.org</v>
      </c>
      <c r="AG63" s="88" t="str">
        <f>IF('Cover Sheet'!$AC$19="","",'Cover Sheet'!$AC$19)</f>
        <v>karthik.rapaka@teachforindia.org</v>
      </c>
      <c r="AH63" s="88" t="str">
        <f>IF('Cover Sheet'!B66="", "", 'English Scores- Leveled papers'!B68)</f>
        <v/>
      </c>
      <c r="AI63" s="88" t="str">
        <f>IF('Cover Sheet'!$B66="","",'Cover Sheet'!C66)</f>
        <v/>
      </c>
      <c r="AJ63" s="88" t="str">
        <f>IF('Cover Sheet'!$D66="","",'Cover Sheet'!D66)</f>
        <v/>
      </c>
      <c r="AK63" s="88" t="str">
        <f>IF('Cover Sheet'!E66="","",'Cover Sheet'!E66)</f>
        <v/>
      </c>
      <c r="AL63" s="88" t="str">
        <f>IF('Cover Sheet'!F66="","",'Cover Sheet'!F66)</f>
        <v/>
      </c>
      <c r="AM63" s="88" t="str">
        <f>IF('Cover Sheet'!G66="","",'Cover Sheet'!G66)</f>
        <v/>
      </c>
      <c r="AN63" s="88" t="str">
        <f>IF('Cover Sheet'!H66="","",'Cover Sheet'!H66)</f>
        <v/>
      </c>
      <c r="AO63" s="88" t="str">
        <f>IF('Cover Sheet'!I66="","",'Cover Sheet'!I66)</f>
        <v/>
      </c>
      <c r="AP63" s="88" t="str">
        <f>IF('Cover Sheet'!J66="","",'Cover Sheet'!J66)</f>
        <v/>
      </c>
      <c r="AQ63" s="88" t="str">
        <f>IF('Cover Sheet'!K66="","",'Cover Sheet'!K66)</f>
        <v/>
      </c>
      <c r="AR63" s="88" t="str">
        <f>IF('Cover Sheet'!L66="","",'Cover Sheet'!L66)</f>
        <v/>
      </c>
      <c r="AS63" s="88" t="str">
        <f>IF('Cover Sheet'!M66="","",'Cover Sheet'!M66)</f>
        <v/>
      </c>
      <c r="AT63" s="88" t="str">
        <f>IF('Cover Sheet'!N66="","",'Cover Sheet'!N66)</f>
        <v/>
      </c>
      <c r="AU63" s="88" t="str">
        <f>IF('Cover Sheet'!O66="","",'Cover Sheet'!O66)</f>
        <v/>
      </c>
      <c r="AV63" s="88" t="str">
        <f>IF('Cover Sheet'!P66="","",'Cover Sheet'!P66)</f>
        <v/>
      </c>
      <c r="AW63" s="88" t="str">
        <f>IF('Cover Sheet'!Q66="","",'Cover Sheet'!Q66)</f>
        <v/>
      </c>
      <c r="AX63" s="88" t="str">
        <f>IF('Cover Sheet'!R66="","",'Cover Sheet'!R66)</f>
        <v/>
      </c>
      <c r="AY63" s="88" t="str">
        <f>IF('Cover Sheet'!S66="","",'Cover Sheet'!S66)</f>
        <v/>
      </c>
      <c r="AZ63" s="535" t="str">
        <f>IF('Cover Sheet'!T66="","",'Cover Sheet'!T66)</f>
        <v/>
      </c>
      <c r="BA63" s="535" t="str">
        <f>IF('Cover Sheet'!U66="","",'Cover Sheet'!U66)</f>
        <v/>
      </c>
      <c r="BB63" s="535" t="str">
        <f>IF('Cover Sheet'!V66="","",'Cover Sheet'!V66)</f>
        <v/>
      </c>
      <c r="BC63" s="535" t="str">
        <f>IF('Cover Sheet'!W66="","",'Cover Sheet'!W66)</f>
        <v/>
      </c>
      <c r="BD63" s="535" t="str">
        <f>IF('Cover Sheet'!X66="","",'Cover Sheet'!X66)</f>
        <v/>
      </c>
      <c r="BE63" s="142" t="str">
        <f>'RC Mastery Check+Question type'!I66</f>
        <v/>
      </c>
      <c r="BF63" s="142" t="str">
        <f>'RC Mastery Check+Question type'!J66</f>
        <v/>
      </c>
      <c r="BG63" s="142" t="str">
        <f>'RC Mastery Check+Question type'!K66</f>
        <v/>
      </c>
      <c r="BH63" s="406" t="str">
        <f>IF('RC Mastery Check+Question type'!DR66="", "", 'RC Mastery Check+Question type'!DR66)</f>
        <v/>
      </c>
      <c r="BI63" s="406" t="str">
        <f>IF('RC Mastery Check+Question type'!EJ66="", "", 'RC Mastery Check+Question type'!EJ66)</f>
        <v/>
      </c>
      <c r="BJ63" s="406" t="str">
        <f>IF('RC Mastery Check+Question type'!EZ66="", "", 'RC Mastery Check+Question type'!EZ66)</f>
        <v/>
      </c>
      <c r="BK63" t="str">
        <f>'RF tracking'!C66</f>
        <v/>
      </c>
      <c r="BL63" t="str">
        <f>'RF tracking'!D66</f>
        <v/>
      </c>
      <c r="BM63" t="str">
        <f>'RF tracking'!X66</f>
        <v/>
      </c>
      <c r="BN63" t="str">
        <f>'RF tracking'!Y66</f>
        <v/>
      </c>
      <c r="BO63" s="53" t="str">
        <f>IF('RF tracking'!AQ66="", "", 'RF tracking'!AQ66)</f>
        <v/>
      </c>
      <c r="BP63" s="53" t="str">
        <f>'RC Mastery Check+Question type'!L66</f>
        <v/>
      </c>
      <c r="BQ63" s="53" t="str">
        <f>'RC Mastery Check+Question type'!M66</f>
        <v/>
      </c>
      <c r="BR63" s="53" t="str">
        <f>'RC Mastery Check+Question type'!N66</f>
        <v/>
      </c>
      <c r="BS63" s="53" t="str">
        <f>'RC Mastery Check+Question type'!O66</f>
        <v/>
      </c>
      <c r="BT63" s="53" t="str">
        <f>'RC Mastery Check+Question type'!P66</f>
        <v/>
      </c>
      <c r="BU63" s="53" t="str">
        <f>'RC Mastery Check+Question type'!Q66</f>
        <v/>
      </c>
      <c r="BV63" s="53" t="str">
        <f>'RC Mastery Check+Question type'!R66</f>
        <v/>
      </c>
      <c r="BW63" s="53" t="str">
        <f>'RC Mastery Check+Question type'!S66</f>
        <v/>
      </c>
      <c r="BX63" s="53" t="str">
        <f>'RC Mastery Check+Question type'!T66</f>
        <v/>
      </c>
      <c r="BY63" s="53" t="str">
        <f>'RC Mastery Check+Question type'!U66</f>
        <v/>
      </c>
      <c r="BZ63" s="53" t="str">
        <f>'RC Mastery Check+Question type'!V66</f>
        <v/>
      </c>
      <c r="CA63" s="53" t="str">
        <f>'RC Mastery Check+Question type'!W66</f>
        <v/>
      </c>
      <c r="CB63" s="53" t="str">
        <f>'RC Mastery Check+Question type'!X66</f>
        <v/>
      </c>
      <c r="CC63" s="438" t="str">
        <f>'RC Output Item+Section Type'!CC69</f>
        <v xml:space="preserve"> </v>
      </c>
      <c r="CD63" s="438" t="str">
        <f>'RC Output Item+Section Type'!CD69</f>
        <v xml:space="preserve"> </v>
      </c>
      <c r="CE63" s="438" t="str">
        <f>'RC Output Item+Section Type'!CE69</f>
        <v xml:space="preserve"> </v>
      </c>
      <c r="CF63" s="438" t="str">
        <f>'RC Output Item+Section Type'!CF69</f>
        <v xml:space="preserve"> </v>
      </c>
      <c r="CG63" s="438" t="str">
        <f>'RC Output Item+Section Type'!CG69</f>
        <v xml:space="preserve"> </v>
      </c>
      <c r="CH63" s="438" t="str">
        <f>'RC Output Item+Section Type'!CH69</f>
        <v xml:space="preserve"> </v>
      </c>
      <c r="CI63" s="438" t="str">
        <f>'RC Output Item+Section Type'!CI69</f>
        <v xml:space="preserve"> </v>
      </c>
      <c r="CJ63" s="438" t="str">
        <f>'RC Output Item+Section Type'!CJ69</f>
        <v xml:space="preserve"> </v>
      </c>
      <c r="CK63" s="438" t="str">
        <f>'RC Output Item+Section Type'!CK69</f>
        <v xml:space="preserve"> </v>
      </c>
      <c r="CL63" s="438" t="str">
        <f>'RC Output Item+Section Type'!CL69</f>
        <v xml:space="preserve"> </v>
      </c>
      <c r="CM63" s="438" t="str">
        <f>'RC Output Item+Section Type'!CM69</f>
        <v xml:space="preserve"> </v>
      </c>
      <c r="CN63" s="438" t="str">
        <f>'RC Output Item+Section Type'!CN69</f>
        <v xml:space="preserve"> </v>
      </c>
      <c r="CO63" t="str">
        <f>IF('S&amp;L'!B67="", "", 'S&amp;L'!B67)</f>
        <v/>
      </c>
      <c r="CP63" t="str">
        <f>IF('S&amp;L'!C67="", "", 'S&amp;L'!C67)</f>
        <v/>
      </c>
      <c r="CQ63" t="str">
        <f>IF('S&amp;L'!D67="", "", 'S&amp;L'!D67)</f>
        <v/>
      </c>
      <c r="CR63" t="str">
        <f>IF('S&amp;L'!E67="", "", 'S&amp;L'!E67)</f>
        <v/>
      </c>
      <c r="CS63" t="str">
        <f>IF('S&amp;L'!F67="", "", 'S&amp;L'!F67)</f>
        <v/>
      </c>
      <c r="CT63" t="str">
        <f>IF('S&amp;L'!H67="", "", 'S&amp;L'!H67)</f>
        <v/>
      </c>
      <c r="CU63" t="str">
        <f>IF('S&amp;L'!I67="", "", 'S&amp;L'!I67)</f>
        <v/>
      </c>
      <c r="CV63" t="str">
        <f>IF('S&amp;L'!J67="", "", 'S&amp;L'!J67)</f>
        <v/>
      </c>
      <c r="CW63" t="str">
        <f>IF('S&amp;L'!K67="", "", 'S&amp;L'!K67)</f>
        <v/>
      </c>
      <c r="CX63" t="str">
        <f>IF('S&amp;L'!L67="", "", 'S&amp;L'!L67)</f>
        <v/>
      </c>
      <c r="CY63" t="str">
        <f>IF('S&amp;L'!N67="", "", 'S&amp;L'!N67)</f>
        <v/>
      </c>
      <c r="CZ63" t="str">
        <f>IF('S&amp;L'!O67="", "", 'S&amp;L'!O67)</f>
        <v/>
      </c>
      <c r="DA63" t="str">
        <f>IF('S&amp;L'!P67="", "", 'S&amp;L'!P67)</f>
        <v/>
      </c>
      <c r="DB63" t="str">
        <f>IF('S&amp;L'!Q67="", "", 'S&amp;L'!Q67)</f>
        <v/>
      </c>
      <c r="DC63" t="str">
        <f>IF('S&amp;L'!R67="", "", 'S&amp;L'!R67)</f>
        <v/>
      </c>
      <c r="DD63" s="53" t="str">
        <f>IF('Math Scores'!E70="","",'Math Scores'!E70)</f>
        <v/>
      </c>
      <c r="DE63" s="86" t="str">
        <f>IF('Cover Sheet'!V66="","",'Cover Sheet'!V66)</f>
        <v/>
      </c>
      <c r="DF63" s="86" t="str">
        <f>IF('Math Scores'!IE70="", "", 'Math Scores'!IE70)</f>
        <v/>
      </c>
      <c r="DG63" t="str">
        <f>IF('Math by question type'!C67="", "", 'Math by question type'!C67)</f>
        <v/>
      </c>
      <c r="DH63" s="86" t="str">
        <f>IF('Math by question type'!D67="", "", 'Math by question type'!D67)</f>
        <v/>
      </c>
      <c r="DI63" s="86" t="str">
        <f>IF('Math by question type'!E67="", "", 'Math by question type'!E67)</f>
        <v/>
      </c>
      <c r="DJ63" s="86" t="str">
        <f>IF('Math by question type'!F67="", "", 'Math by question type'!F67)</f>
        <v/>
      </c>
      <c r="DK63" s="86" t="str">
        <f>IF('Math by question type'!G67="", "", 'Math by question type'!G67)</f>
        <v/>
      </c>
      <c r="DL63" s="86" t="str">
        <f>IF('Math by question type'!H67="", "", 'Math by question type'!H67)</f>
        <v/>
      </c>
      <c r="DM63" s="86" t="str">
        <f>IF('Math by question type'!I67="", "", 'Math by question type'!I67)</f>
        <v/>
      </c>
      <c r="DN63" s="86" t="str">
        <f>IF('Math by question type'!J67="", "", 'Math by question type'!J67)</f>
        <v/>
      </c>
      <c r="DO63" s="86" t="str">
        <f>IF('Math by question type'!K67="", "", 'Math by question type'!K67)</f>
        <v/>
      </c>
      <c r="DP63" s="86" t="str">
        <f>IF('Math by question type'!L67="", "", 'Math by question type'!L67)</f>
        <v/>
      </c>
      <c r="DQ63" s="86" t="str">
        <f>IF('Math by question type'!M67="", "", 'Math by question type'!M67)</f>
        <v/>
      </c>
      <c r="DR63" s="86" t="str">
        <f>IF('Math by question type'!N67="", "", 'Math by question type'!N67)</f>
        <v/>
      </c>
      <c r="DS63" s="86" t="str">
        <f>IF('Math by question type'!O67="", "", 'Math by question type'!O67)</f>
        <v/>
      </c>
      <c r="DT63" s="86" t="str">
        <f>IF('Math by question type'!P67="", "", 'Math by question type'!P67)</f>
        <v/>
      </c>
      <c r="DU63" s="86" t="str">
        <f>IF('Math by question type'!Q67="", "", 'Math by question type'!Q67)</f>
        <v/>
      </c>
      <c r="DV63" s="86" t="str">
        <f>IF('Math by question type'!R67&lt;&gt;"",'Math by question type'!R67,'Math by question type'!U67)</f>
        <v/>
      </c>
      <c r="DW63" s="86" t="str">
        <f>IF('Math by question type'!S67&lt;&gt;"",'Math by question type'!S67,'Math by question type'!V67)</f>
        <v/>
      </c>
      <c r="DX63" s="86" t="str">
        <f>IF('Math by question type'!T67&lt;&gt;"",'Math by question type'!T67,'Math by question type'!W67)</f>
        <v/>
      </c>
      <c r="DY63" s="86" t="str">
        <f>IF('Math by question type'!X67&lt;&gt;"",'Math by question type'!X67,'Math by question type'!AA67)</f>
        <v/>
      </c>
      <c r="DZ63" s="86" t="str">
        <f>IF('Math by question type'!Y67&lt;&gt;"",'Math by question type'!Y67,'Math by question type'!AB67)</f>
        <v/>
      </c>
      <c r="EA63" s="86" t="str">
        <f>IF('Math by question type'!Z67&lt;&gt;"",'Math by question type'!Z67,'Math by question type'!AC67)</f>
        <v/>
      </c>
      <c r="EB63" s="86" t="str">
        <f>IF('Math Output by domain'!E67="", "", 'Math Output by domain'!E67)</f>
        <v/>
      </c>
      <c r="EC63" s="86" t="str">
        <f>IF('Math Output by domain'!F67="", "", 'Math Output by domain'!F67)</f>
        <v/>
      </c>
      <c r="ED63" s="86" t="str">
        <f>IF('Math Output by domain'!G67="", "", 'Math Output by domain'!G67)</f>
        <v/>
      </c>
      <c r="EE63" s="86" t="str">
        <f>IF('Math Output by domain'!H67="", "", 'Math Output by domain'!H67)</f>
        <v/>
      </c>
      <c r="EF63" s="86" t="str">
        <f>IF('Math Output by domain'!I67="", "", 'Math Output by domain'!I67)</f>
        <v/>
      </c>
      <c r="EG63" s="86" t="str">
        <f>IF('Math Output by domain'!J67="", "", 'Math Output by domain'!J67)</f>
        <v/>
      </c>
      <c r="EH63" s="86" t="str">
        <f>IF('Math Output by domain'!K67="", "", 'Math Output by domain'!K67)</f>
        <v/>
      </c>
      <c r="EI63" s="86" t="str">
        <f>IF('Math Output by domain'!L67="", "", 'Math Output by domain'!L67)</f>
        <v/>
      </c>
      <c r="EJ63" s="86" t="str">
        <f>IF('Math Output by domain'!M67="", "", 'Math Output by domain'!M67)</f>
        <v/>
      </c>
      <c r="EK63" s="86" t="str">
        <f>IF('Math Output by domain'!N67="", "", 'Math Output by domain'!N67)</f>
        <v/>
      </c>
      <c r="EL63" s="86" t="str">
        <f>IF('Math Output by domain'!O67="", "", 'Math Output by domain'!O67)</f>
        <v/>
      </c>
      <c r="EM63" s="86" t="str">
        <f>IF('Math Output by domain'!P67="", "", 'Math Output by domain'!P67)</f>
        <v/>
      </c>
      <c r="EN63" s="86" t="str">
        <f>IF('Math Output by domain'!Q67="", "", 'Math Output by domain'!Q67)</f>
        <v/>
      </c>
      <c r="EO63" s="86" t="str">
        <f>IF('Math Output by domain'!R67="", "", 'Math Output by domain'!R67)</f>
        <v/>
      </c>
      <c r="EP63" s="86" t="str">
        <f>IF('Math Output by domain'!S67="", "", 'Math Output by domain'!S67)</f>
        <v/>
      </c>
      <c r="EQ63" s="86" t="str">
        <f>IF('Math Output by domain'!T67="", "", 'Math Output by domain'!T67)</f>
        <v/>
      </c>
      <c r="ER63" s="86" t="str">
        <f>IF('Math Output by domain'!U67="", "", 'Math Output by domain'!U67)</f>
        <v/>
      </c>
      <c r="ES63" s="86" t="str">
        <f>IF('Math Output by domain'!V67="", "", 'Math Output by domain'!V67)</f>
        <v/>
      </c>
      <c r="ET63" s="86" t="str">
        <f>IF('Math Output by domain'!W67="", "", 'Math Output by domain'!W67)</f>
        <v/>
      </c>
      <c r="EU63" s="86" t="str">
        <f>IF('Math Output by domain'!X67="", "", 'Math Output by domain'!X67)</f>
        <v/>
      </c>
      <c r="EV63" s="86" t="str">
        <f>IF('Math Output by domain'!Y67="", "", 'Math Output by domain'!Y67)</f>
        <v/>
      </c>
      <c r="EW63" s="86" t="str">
        <f>IF('Math Output by domain'!Z67="", "", 'Math Output by domain'!Z67)</f>
        <v/>
      </c>
      <c r="EX63" s="86" t="str">
        <f>IF('Math Output by domain'!AA67="", "", 'Math Output by domain'!AA67)</f>
        <v/>
      </c>
      <c r="EY63" s="86" t="str">
        <f>IF('Math Output by domain'!AB67="", "", 'Math Output by domain'!AB67)</f>
        <v/>
      </c>
      <c r="EZ63" s="86" t="str">
        <f>IF('Math Output by domain'!AC67="", "", 'Math Output by domain'!AC67)</f>
        <v/>
      </c>
      <c r="FA63" s="86" t="str">
        <f>IF('Math Output by domain'!AD67&lt;&gt;"", 'Math Output by domain'!AD67, 'Math Output by domain'!AH67)</f>
        <v/>
      </c>
      <c r="FB63" s="86" t="str">
        <f>IF('Math Output by domain'!AE67&lt;&gt;"", 'Math Output by domain'!AE67, 'Math Output by domain'!AI67)</f>
        <v/>
      </c>
      <c r="FC63" s="86" t="str">
        <f>IF('Math Output by domain'!AF67&lt;&gt;"", 'Math Output by domain'!AF67, 'Math Output by domain'!AJ67)</f>
        <v/>
      </c>
      <c r="FD63" s="86" t="str">
        <f>IF('Math Output by domain'!AG67="", "", 'Math Output by domain'!AG67)</f>
        <v/>
      </c>
      <c r="FE63" s="86" t="str">
        <f>IF('Math Output by domain'!AK67="", "", 'Math Output by domain'!AK67)</f>
        <v/>
      </c>
      <c r="FF63" s="86" t="str">
        <f>IF('Math Output by domain'!AL67&lt;&gt;"",  'Math Output by domain'!AL67, 'Math Output by domain'!AQ67)</f>
        <v/>
      </c>
      <c r="FG63" s="86" t="str">
        <f>IF('Math Output by domain'!AM67="", "", 'Math Output by domain'!AM67)</f>
        <v/>
      </c>
      <c r="FH63" s="86" t="str">
        <f>IF('Math Output by domain'!AN67&lt;&gt;"",  'Math Output by domain'!AN67, 'Math Output by domain'!AP67)</f>
        <v/>
      </c>
      <c r="FI63" s="86" t="str">
        <f>IF('Math Output by domain'!AO67="", "", 'Math Output by domain'!AO67)</f>
        <v/>
      </c>
    </row>
    <row r="64" spans="1:165" x14ac:dyDescent="0.2">
      <c r="A64" s="88">
        <f>'Cover Sheet'!A67</f>
        <v>63</v>
      </c>
      <c r="B64" s="88" t="str">
        <f>IF('Cover Sheet'!$AC$13="","",'Cover Sheet'!$AC$13)</f>
        <v>HYDABH02</v>
      </c>
      <c r="C64" s="88" t="str">
        <f>'Cover Sheet'!$AC$1</f>
        <v>Apoorva Namdev</v>
      </c>
      <c r="D64" s="88">
        <f>'Cover Sheet'!$AE$1</f>
        <v>0</v>
      </c>
      <c r="E64" s="88">
        <f>'Cover Sheet'!$AG$1</f>
        <v>0</v>
      </c>
      <c r="F64" s="88">
        <f>'Cover Sheet'!$AI$1</f>
        <v>0</v>
      </c>
      <c r="G64" s="88">
        <f>'Cover Sheet'!$AK$1</f>
        <v>0</v>
      </c>
      <c r="H64" s="88">
        <f>'Cover Sheet'!$AC$3</f>
        <v>115555</v>
      </c>
      <c r="I64" s="88">
        <f>'Cover Sheet'!$AE$3</f>
        <v>0</v>
      </c>
      <c r="J64" s="88">
        <f>'Cover Sheet'!$AG$3</f>
        <v>0</v>
      </c>
      <c r="K64" s="88">
        <f>'Cover Sheet'!$AI$3</f>
        <v>0</v>
      </c>
      <c r="L64" s="88">
        <f>'Cover Sheet'!$AK$3</f>
        <v>0</v>
      </c>
      <c r="M64" s="88">
        <f>'Cover Sheet'!$AC$2</f>
        <v>2014</v>
      </c>
      <c r="N64" s="88">
        <f>'Cover Sheet'!$AE$2</f>
        <v>0</v>
      </c>
      <c r="O64" s="88">
        <f>'Cover Sheet'!$AG$2</f>
        <v>0</v>
      </c>
      <c r="P64" s="88">
        <f>'Cover Sheet'!$AI$2</f>
        <v>0</v>
      </c>
      <c r="Q64" s="88">
        <f>'Cover Sheet'!$AK$2</f>
        <v>0</v>
      </c>
      <c r="R64" s="88" t="str">
        <f>'Cover Sheet'!$AC$5</f>
        <v>Spandana</v>
      </c>
      <c r="S64" s="88" t="str">
        <f>'Cover Sheet'!$AC$6</f>
        <v>4th</v>
      </c>
      <c r="T64" s="88" t="str">
        <f>'Cover Sheet'!$AC$7</f>
        <v>2nd YOI</v>
      </c>
      <c r="U64" s="88" t="str">
        <f>'Cover Sheet'!$AC$8</f>
        <v>Private School 500 - 1000</v>
      </c>
      <c r="V64" s="88">
        <f>'Cover Sheet'!$AC$9</f>
        <v>180</v>
      </c>
      <c r="W64" s="88">
        <f>IF('Cover Sheet'!$AC$10="","",'Cover Sheet'!$AC$10)</f>
        <v>4</v>
      </c>
      <c r="X64" s="219" t="str">
        <f>IF('Cover Sheet'!$Y67="","",'Cover Sheet'!$Y67)</f>
        <v/>
      </c>
      <c r="Y64" s="219" t="str">
        <f>IF('Cover Sheet'!$Z67="","",'Cover Sheet'!$Z67)</f>
        <v/>
      </c>
      <c r="Z64" s="88">
        <f>'Cover Sheet'!$AC$11</f>
        <v>5</v>
      </c>
      <c r="AA64" s="88" t="str">
        <f>IF('Cover Sheet'!$AC$12="", "", 'Cover Sheet'!$AC$12)</f>
        <v>Hyderabad</v>
      </c>
      <c r="AB64" s="88">
        <f>IF('Cover Sheet'!$AC$14="","",'Cover Sheet'!$AC$14)</f>
        <v>115555</v>
      </c>
      <c r="AC64" s="88">
        <f>IF('Cover Sheet'!$AC$15="","",'Cover Sheet'!$AC$15)</f>
        <v>115555</v>
      </c>
      <c r="AD64" s="88">
        <f>IF('Cover Sheet'!$AC$17="","",'Cover Sheet'!$AC$17)</f>
        <v>115555</v>
      </c>
      <c r="AE64" s="88" t="str">
        <f>IF('Cover Sheet'!$AC$4="","",'Cover Sheet'!$AC$4)</f>
        <v>apoorva.namdev2014@teachforindia.org</v>
      </c>
      <c r="AF64" s="88" t="str">
        <f>IF('Cover Sheet'!$AC$20="","",'Cover Sheet'!$AC$20)</f>
        <v>spandana.m@teachforindia.org</v>
      </c>
      <c r="AG64" s="88" t="str">
        <f>IF('Cover Sheet'!$AC$19="","",'Cover Sheet'!$AC$19)</f>
        <v>karthik.rapaka@teachforindia.org</v>
      </c>
      <c r="AH64" s="88" t="str">
        <f>IF('Cover Sheet'!B67="", "", 'English Scores- Leveled papers'!B69)</f>
        <v/>
      </c>
      <c r="AI64" s="88" t="str">
        <f>IF('Cover Sheet'!$B67="","",'Cover Sheet'!C67)</f>
        <v/>
      </c>
      <c r="AJ64" s="88" t="str">
        <f>IF('Cover Sheet'!$D67="","",'Cover Sheet'!D67)</f>
        <v/>
      </c>
      <c r="AK64" s="88" t="str">
        <f>IF('Cover Sheet'!E67="","",'Cover Sheet'!E67)</f>
        <v/>
      </c>
      <c r="AL64" s="88" t="str">
        <f>IF('Cover Sheet'!F67="","",'Cover Sheet'!F67)</f>
        <v/>
      </c>
      <c r="AM64" s="88" t="str">
        <f>IF('Cover Sheet'!G67="","",'Cover Sheet'!G67)</f>
        <v/>
      </c>
      <c r="AN64" s="88" t="str">
        <f>IF('Cover Sheet'!H67="","",'Cover Sheet'!H67)</f>
        <v/>
      </c>
      <c r="AO64" s="88" t="str">
        <f>IF('Cover Sheet'!I67="","",'Cover Sheet'!I67)</f>
        <v/>
      </c>
      <c r="AP64" s="88" t="str">
        <f>IF('Cover Sheet'!J67="","",'Cover Sheet'!J67)</f>
        <v/>
      </c>
      <c r="AQ64" s="88" t="str">
        <f>IF('Cover Sheet'!K67="","",'Cover Sheet'!K67)</f>
        <v/>
      </c>
      <c r="AR64" s="88" t="str">
        <f>IF('Cover Sheet'!L67="","",'Cover Sheet'!L67)</f>
        <v/>
      </c>
      <c r="AS64" s="88" t="str">
        <f>IF('Cover Sheet'!M67="","",'Cover Sheet'!M67)</f>
        <v/>
      </c>
      <c r="AT64" s="88" t="str">
        <f>IF('Cover Sheet'!N67="","",'Cover Sheet'!N67)</f>
        <v/>
      </c>
      <c r="AU64" s="88" t="str">
        <f>IF('Cover Sheet'!O67="","",'Cover Sheet'!O67)</f>
        <v/>
      </c>
      <c r="AV64" s="88" t="str">
        <f>IF('Cover Sheet'!P67="","",'Cover Sheet'!P67)</f>
        <v/>
      </c>
      <c r="AW64" s="88" t="str">
        <f>IF('Cover Sheet'!Q67="","",'Cover Sheet'!Q67)</f>
        <v/>
      </c>
      <c r="AX64" s="88" t="str">
        <f>IF('Cover Sheet'!R67="","",'Cover Sheet'!R67)</f>
        <v/>
      </c>
      <c r="AY64" s="88" t="str">
        <f>IF('Cover Sheet'!S67="","",'Cover Sheet'!S67)</f>
        <v/>
      </c>
      <c r="AZ64" s="535" t="str">
        <f>IF('Cover Sheet'!T67="","",'Cover Sheet'!T67)</f>
        <v/>
      </c>
      <c r="BA64" s="535" t="str">
        <f>IF('Cover Sheet'!U67="","",'Cover Sheet'!U67)</f>
        <v/>
      </c>
      <c r="BB64" s="535" t="str">
        <f>IF('Cover Sheet'!V67="","",'Cover Sheet'!V67)</f>
        <v/>
      </c>
      <c r="BC64" s="535" t="str">
        <f>IF('Cover Sheet'!W67="","",'Cover Sheet'!W67)</f>
        <v/>
      </c>
      <c r="BD64" s="535" t="str">
        <f>IF('Cover Sheet'!X67="","",'Cover Sheet'!X67)</f>
        <v/>
      </c>
      <c r="BE64" s="142" t="str">
        <f>'RC Mastery Check+Question type'!I67</f>
        <v/>
      </c>
      <c r="BF64" s="142" t="str">
        <f>'RC Mastery Check+Question type'!J67</f>
        <v/>
      </c>
      <c r="BG64" s="142" t="str">
        <f>'RC Mastery Check+Question type'!K67</f>
        <v/>
      </c>
      <c r="BH64" s="406" t="str">
        <f>IF('RC Mastery Check+Question type'!DR67="", "", 'RC Mastery Check+Question type'!DR67)</f>
        <v/>
      </c>
      <c r="BI64" s="406" t="str">
        <f>IF('RC Mastery Check+Question type'!EJ67="", "", 'RC Mastery Check+Question type'!EJ67)</f>
        <v/>
      </c>
      <c r="BJ64" s="406" t="str">
        <f>IF('RC Mastery Check+Question type'!EZ67="", "", 'RC Mastery Check+Question type'!EZ67)</f>
        <v/>
      </c>
      <c r="BK64" t="str">
        <f>'RF tracking'!C67</f>
        <v/>
      </c>
      <c r="BL64" t="str">
        <f>'RF tracking'!D67</f>
        <v/>
      </c>
      <c r="BM64" t="str">
        <f>'RF tracking'!X67</f>
        <v/>
      </c>
      <c r="BN64" t="str">
        <f>'RF tracking'!Y67</f>
        <v/>
      </c>
      <c r="BO64" s="53" t="str">
        <f>IF('RF tracking'!AQ67="", "", 'RF tracking'!AQ67)</f>
        <v/>
      </c>
      <c r="BP64" s="53" t="str">
        <f>'RC Mastery Check+Question type'!L67</f>
        <v/>
      </c>
      <c r="BQ64" s="53" t="str">
        <f>'RC Mastery Check+Question type'!M67</f>
        <v/>
      </c>
      <c r="BR64" s="53" t="str">
        <f>'RC Mastery Check+Question type'!N67</f>
        <v/>
      </c>
      <c r="BS64" s="53" t="str">
        <f>'RC Mastery Check+Question type'!O67</f>
        <v/>
      </c>
      <c r="BT64" s="53" t="str">
        <f>'RC Mastery Check+Question type'!P67</f>
        <v/>
      </c>
      <c r="BU64" s="53" t="str">
        <f>'RC Mastery Check+Question type'!Q67</f>
        <v/>
      </c>
      <c r="BV64" s="53" t="str">
        <f>'RC Mastery Check+Question type'!R67</f>
        <v/>
      </c>
      <c r="BW64" s="53" t="str">
        <f>'RC Mastery Check+Question type'!S67</f>
        <v/>
      </c>
      <c r="BX64" s="53" t="str">
        <f>'RC Mastery Check+Question type'!T67</f>
        <v/>
      </c>
      <c r="BY64" s="53" t="str">
        <f>'RC Mastery Check+Question type'!U67</f>
        <v/>
      </c>
      <c r="BZ64" s="53" t="str">
        <f>'RC Mastery Check+Question type'!V67</f>
        <v/>
      </c>
      <c r="CA64" s="53" t="str">
        <f>'RC Mastery Check+Question type'!W67</f>
        <v/>
      </c>
      <c r="CB64" s="53" t="str">
        <f>'RC Mastery Check+Question type'!X67</f>
        <v/>
      </c>
      <c r="CC64" s="438" t="str">
        <f>'RC Output Item+Section Type'!CC70</f>
        <v xml:space="preserve"> </v>
      </c>
      <c r="CD64" s="438" t="str">
        <f>'RC Output Item+Section Type'!CD70</f>
        <v xml:space="preserve"> </v>
      </c>
      <c r="CE64" s="438" t="str">
        <f>'RC Output Item+Section Type'!CE70</f>
        <v xml:space="preserve"> </v>
      </c>
      <c r="CF64" s="438" t="str">
        <f>'RC Output Item+Section Type'!CF70</f>
        <v xml:space="preserve"> </v>
      </c>
      <c r="CG64" s="438" t="str">
        <f>'RC Output Item+Section Type'!CG70</f>
        <v xml:space="preserve"> </v>
      </c>
      <c r="CH64" s="438" t="str">
        <f>'RC Output Item+Section Type'!CH70</f>
        <v xml:space="preserve"> </v>
      </c>
      <c r="CI64" s="438" t="str">
        <f>'RC Output Item+Section Type'!CI70</f>
        <v xml:space="preserve"> </v>
      </c>
      <c r="CJ64" s="438" t="str">
        <f>'RC Output Item+Section Type'!CJ70</f>
        <v xml:space="preserve"> </v>
      </c>
      <c r="CK64" s="438" t="str">
        <f>'RC Output Item+Section Type'!CK70</f>
        <v xml:space="preserve"> </v>
      </c>
      <c r="CL64" s="438" t="str">
        <f>'RC Output Item+Section Type'!CL70</f>
        <v xml:space="preserve"> </v>
      </c>
      <c r="CM64" s="438" t="str">
        <f>'RC Output Item+Section Type'!CM70</f>
        <v xml:space="preserve"> </v>
      </c>
      <c r="CN64" s="438" t="str">
        <f>'RC Output Item+Section Type'!CN70</f>
        <v xml:space="preserve"> </v>
      </c>
      <c r="CO64" t="str">
        <f>IF('S&amp;L'!B68="", "", 'S&amp;L'!B68)</f>
        <v/>
      </c>
      <c r="CP64" t="str">
        <f>IF('S&amp;L'!C68="", "", 'S&amp;L'!C68)</f>
        <v/>
      </c>
      <c r="CQ64" t="str">
        <f>IF('S&amp;L'!D68="", "", 'S&amp;L'!D68)</f>
        <v/>
      </c>
      <c r="CR64" t="str">
        <f>IF('S&amp;L'!E68="", "", 'S&amp;L'!E68)</f>
        <v/>
      </c>
      <c r="CS64" t="str">
        <f>IF('S&amp;L'!F68="", "", 'S&amp;L'!F68)</f>
        <v/>
      </c>
      <c r="CT64" t="str">
        <f>IF('S&amp;L'!H68="", "", 'S&amp;L'!H68)</f>
        <v/>
      </c>
      <c r="CU64" t="str">
        <f>IF('S&amp;L'!I68="", "", 'S&amp;L'!I68)</f>
        <v/>
      </c>
      <c r="CV64" t="str">
        <f>IF('S&amp;L'!J68="", "", 'S&amp;L'!J68)</f>
        <v/>
      </c>
      <c r="CW64" t="str">
        <f>IF('S&amp;L'!K68="", "", 'S&amp;L'!K68)</f>
        <v/>
      </c>
      <c r="CX64" t="str">
        <f>IF('S&amp;L'!L68="", "", 'S&amp;L'!L68)</f>
        <v/>
      </c>
      <c r="CY64" t="str">
        <f>IF('S&amp;L'!N68="", "", 'S&amp;L'!N68)</f>
        <v/>
      </c>
      <c r="CZ64" t="str">
        <f>IF('S&amp;L'!O68="", "", 'S&amp;L'!O68)</f>
        <v/>
      </c>
      <c r="DA64" t="str">
        <f>IF('S&amp;L'!P68="", "", 'S&amp;L'!P68)</f>
        <v/>
      </c>
      <c r="DB64" t="str">
        <f>IF('S&amp;L'!Q68="", "", 'S&amp;L'!Q68)</f>
        <v/>
      </c>
      <c r="DC64" t="str">
        <f>IF('S&amp;L'!R68="", "", 'S&amp;L'!R68)</f>
        <v/>
      </c>
      <c r="DD64" s="53" t="str">
        <f>IF('Math Scores'!E71="","",'Math Scores'!E71)</f>
        <v/>
      </c>
      <c r="DE64" s="86" t="str">
        <f>IF('Cover Sheet'!V67="","",'Cover Sheet'!V67)</f>
        <v/>
      </c>
      <c r="DF64" s="86" t="str">
        <f>IF('Math Scores'!IE71="", "", 'Math Scores'!IE71)</f>
        <v/>
      </c>
      <c r="DG64" t="str">
        <f>IF('Math by question type'!C68="", "", 'Math by question type'!C68)</f>
        <v/>
      </c>
      <c r="DH64" s="86" t="str">
        <f>IF('Math by question type'!D68="", "", 'Math by question type'!D68)</f>
        <v/>
      </c>
      <c r="DI64" s="86" t="str">
        <f>IF('Math by question type'!E68="", "", 'Math by question type'!E68)</f>
        <v/>
      </c>
      <c r="DJ64" s="86" t="str">
        <f>IF('Math by question type'!F68="", "", 'Math by question type'!F68)</f>
        <v/>
      </c>
      <c r="DK64" s="86" t="str">
        <f>IF('Math by question type'!G68="", "", 'Math by question type'!G68)</f>
        <v/>
      </c>
      <c r="DL64" s="86" t="str">
        <f>IF('Math by question type'!H68="", "", 'Math by question type'!H68)</f>
        <v/>
      </c>
      <c r="DM64" s="86" t="str">
        <f>IF('Math by question type'!I68="", "", 'Math by question type'!I68)</f>
        <v/>
      </c>
      <c r="DN64" s="86" t="str">
        <f>IF('Math by question type'!J68="", "", 'Math by question type'!J68)</f>
        <v/>
      </c>
      <c r="DO64" s="86" t="str">
        <f>IF('Math by question type'!K68="", "", 'Math by question type'!K68)</f>
        <v/>
      </c>
      <c r="DP64" s="86" t="str">
        <f>IF('Math by question type'!L68="", "", 'Math by question type'!L68)</f>
        <v/>
      </c>
      <c r="DQ64" s="86" t="str">
        <f>IF('Math by question type'!M68="", "", 'Math by question type'!M68)</f>
        <v/>
      </c>
      <c r="DR64" s="86" t="str">
        <f>IF('Math by question type'!N68="", "", 'Math by question type'!N68)</f>
        <v/>
      </c>
      <c r="DS64" s="86" t="str">
        <f>IF('Math by question type'!O68="", "", 'Math by question type'!O68)</f>
        <v/>
      </c>
      <c r="DT64" s="86" t="str">
        <f>IF('Math by question type'!P68="", "", 'Math by question type'!P68)</f>
        <v/>
      </c>
      <c r="DU64" s="86" t="str">
        <f>IF('Math by question type'!Q68="", "", 'Math by question type'!Q68)</f>
        <v/>
      </c>
      <c r="DV64" s="86" t="str">
        <f>IF('Math by question type'!R68&lt;&gt;"",'Math by question type'!R68,'Math by question type'!U68)</f>
        <v/>
      </c>
      <c r="DW64" s="86" t="str">
        <f>IF('Math by question type'!S68&lt;&gt;"",'Math by question type'!S68,'Math by question type'!V68)</f>
        <v/>
      </c>
      <c r="DX64" s="86" t="str">
        <f>IF('Math by question type'!T68&lt;&gt;"",'Math by question type'!T68,'Math by question type'!W68)</f>
        <v/>
      </c>
      <c r="DY64" s="86" t="str">
        <f>IF('Math by question type'!X68&lt;&gt;"",'Math by question type'!X68,'Math by question type'!AA68)</f>
        <v/>
      </c>
      <c r="DZ64" s="86" t="str">
        <f>IF('Math by question type'!Y68&lt;&gt;"",'Math by question type'!Y68,'Math by question type'!AB68)</f>
        <v/>
      </c>
      <c r="EA64" s="86" t="str">
        <f>IF('Math by question type'!Z68&lt;&gt;"",'Math by question type'!Z68,'Math by question type'!AC68)</f>
        <v/>
      </c>
      <c r="EB64" s="86" t="str">
        <f>IF('Math Output by domain'!E68="", "", 'Math Output by domain'!E68)</f>
        <v/>
      </c>
      <c r="EC64" s="86" t="str">
        <f>IF('Math Output by domain'!F68="", "", 'Math Output by domain'!F68)</f>
        <v/>
      </c>
      <c r="ED64" s="86" t="str">
        <f>IF('Math Output by domain'!G68="", "", 'Math Output by domain'!G68)</f>
        <v/>
      </c>
      <c r="EE64" s="86" t="str">
        <f>IF('Math Output by domain'!H68="", "", 'Math Output by domain'!H68)</f>
        <v/>
      </c>
      <c r="EF64" s="86" t="str">
        <f>IF('Math Output by domain'!I68="", "", 'Math Output by domain'!I68)</f>
        <v/>
      </c>
      <c r="EG64" s="86" t="str">
        <f>IF('Math Output by domain'!J68="", "", 'Math Output by domain'!J68)</f>
        <v/>
      </c>
      <c r="EH64" s="86" t="str">
        <f>IF('Math Output by domain'!K68="", "", 'Math Output by domain'!K68)</f>
        <v/>
      </c>
      <c r="EI64" s="86" t="str">
        <f>IF('Math Output by domain'!L68="", "", 'Math Output by domain'!L68)</f>
        <v/>
      </c>
      <c r="EJ64" s="86" t="str">
        <f>IF('Math Output by domain'!M68="", "", 'Math Output by domain'!M68)</f>
        <v/>
      </c>
      <c r="EK64" s="86" t="str">
        <f>IF('Math Output by domain'!N68="", "", 'Math Output by domain'!N68)</f>
        <v/>
      </c>
      <c r="EL64" s="86" t="str">
        <f>IF('Math Output by domain'!O68="", "", 'Math Output by domain'!O68)</f>
        <v/>
      </c>
      <c r="EM64" s="86" t="str">
        <f>IF('Math Output by domain'!P68="", "", 'Math Output by domain'!P68)</f>
        <v/>
      </c>
      <c r="EN64" s="86" t="str">
        <f>IF('Math Output by domain'!Q68="", "", 'Math Output by domain'!Q68)</f>
        <v/>
      </c>
      <c r="EO64" s="86" t="str">
        <f>IF('Math Output by domain'!R68="", "", 'Math Output by domain'!R68)</f>
        <v/>
      </c>
      <c r="EP64" s="86" t="str">
        <f>IF('Math Output by domain'!S68="", "", 'Math Output by domain'!S68)</f>
        <v/>
      </c>
      <c r="EQ64" s="86" t="str">
        <f>IF('Math Output by domain'!T68="", "", 'Math Output by domain'!T68)</f>
        <v/>
      </c>
      <c r="ER64" s="86" t="str">
        <f>IF('Math Output by domain'!U68="", "", 'Math Output by domain'!U68)</f>
        <v/>
      </c>
      <c r="ES64" s="86" t="str">
        <f>IF('Math Output by domain'!V68="", "", 'Math Output by domain'!V68)</f>
        <v/>
      </c>
      <c r="ET64" s="86" t="str">
        <f>IF('Math Output by domain'!W68="", "", 'Math Output by domain'!W68)</f>
        <v/>
      </c>
      <c r="EU64" s="86" t="str">
        <f>IF('Math Output by domain'!X68="", "", 'Math Output by domain'!X68)</f>
        <v/>
      </c>
      <c r="EV64" s="86" t="str">
        <f>IF('Math Output by domain'!Y68="", "", 'Math Output by domain'!Y68)</f>
        <v/>
      </c>
      <c r="EW64" s="86" t="str">
        <f>IF('Math Output by domain'!Z68="", "", 'Math Output by domain'!Z68)</f>
        <v/>
      </c>
      <c r="EX64" s="86" t="str">
        <f>IF('Math Output by domain'!AA68="", "", 'Math Output by domain'!AA68)</f>
        <v/>
      </c>
      <c r="EY64" s="86" t="str">
        <f>IF('Math Output by domain'!AB68="", "", 'Math Output by domain'!AB68)</f>
        <v/>
      </c>
      <c r="EZ64" s="86" t="str">
        <f>IF('Math Output by domain'!AC68="", "", 'Math Output by domain'!AC68)</f>
        <v/>
      </c>
      <c r="FA64" s="86" t="str">
        <f>IF('Math Output by domain'!AD68&lt;&gt;"", 'Math Output by domain'!AD68, 'Math Output by domain'!AH68)</f>
        <v/>
      </c>
      <c r="FB64" s="86" t="str">
        <f>IF('Math Output by domain'!AE68&lt;&gt;"", 'Math Output by domain'!AE68, 'Math Output by domain'!AI68)</f>
        <v/>
      </c>
      <c r="FC64" s="86" t="str">
        <f>IF('Math Output by domain'!AF68&lt;&gt;"", 'Math Output by domain'!AF68, 'Math Output by domain'!AJ68)</f>
        <v/>
      </c>
      <c r="FD64" s="86" t="str">
        <f>IF('Math Output by domain'!AG68="", "", 'Math Output by domain'!AG68)</f>
        <v/>
      </c>
      <c r="FE64" s="86" t="str">
        <f>IF('Math Output by domain'!AK68="", "", 'Math Output by domain'!AK68)</f>
        <v/>
      </c>
      <c r="FF64" s="86" t="str">
        <f>IF('Math Output by domain'!AL68&lt;&gt;"",  'Math Output by domain'!AL68, 'Math Output by domain'!AQ68)</f>
        <v/>
      </c>
      <c r="FG64" s="86" t="str">
        <f>IF('Math Output by domain'!AM68="", "", 'Math Output by domain'!AM68)</f>
        <v/>
      </c>
      <c r="FH64" s="86" t="str">
        <f>IF('Math Output by domain'!AN68&lt;&gt;"",  'Math Output by domain'!AN68, 'Math Output by domain'!AP68)</f>
        <v/>
      </c>
      <c r="FI64" s="86" t="str">
        <f>IF('Math Output by domain'!AO68="", "", 'Math Output by domain'!AO68)</f>
        <v/>
      </c>
    </row>
    <row r="65" spans="1:165" x14ac:dyDescent="0.2">
      <c r="A65" s="88">
        <f>'Cover Sheet'!A68</f>
        <v>64</v>
      </c>
      <c r="B65" s="88" t="str">
        <f>IF('Cover Sheet'!$AC$13="","",'Cover Sheet'!$AC$13)</f>
        <v>HYDABH02</v>
      </c>
      <c r="C65" s="88" t="str">
        <f>'Cover Sheet'!$AC$1</f>
        <v>Apoorva Namdev</v>
      </c>
      <c r="D65" s="88">
        <f>'Cover Sheet'!$AE$1</f>
        <v>0</v>
      </c>
      <c r="E65" s="88">
        <f>'Cover Sheet'!$AG$1</f>
        <v>0</v>
      </c>
      <c r="F65" s="88">
        <f>'Cover Sheet'!$AI$1</f>
        <v>0</v>
      </c>
      <c r="G65" s="88">
        <f>'Cover Sheet'!$AK$1</f>
        <v>0</v>
      </c>
      <c r="H65" s="88">
        <f>'Cover Sheet'!$AC$3</f>
        <v>115555</v>
      </c>
      <c r="I65" s="88">
        <f>'Cover Sheet'!$AE$3</f>
        <v>0</v>
      </c>
      <c r="J65" s="88">
        <f>'Cover Sheet'!$AG$3</f>
        <v>0</v>
      </c>
      <c r="K65" s="88">
        <f>'Cover Sheet'!$AI$3</f>
        <v>0</v>
      </c>
      <c r="L65" s="88">
        <f>'Cover Sheet'!$AK$3</f>
        <v>0</v>
      </c>
      <c r="M65" s="88">
        <f>'Cover Sheet'!$AC$2</f>
        <v>2014</v>
      </c>
      <c r="N65" s="88">
        <f>'Cover Sheet'!$AE$2</f>
        <v>0</v>
      </c>
      <c r="O65" s="88">
        <f>'Cover Sheet'!$AG$2</f>
        <v>0</v>
      </c>
      <c r="P65" s="88">
        <f>'Cover Sheet'!$AI$2</f>
        <v>0</v>
      </c>
      <c r="Q65" s="88">
        <f>'Cover Sheet'!$AK$2</f>
        <v>0</v>
      </c>
      <c r="R65" s="88" t="str">
        <f>'Cover Sheet'!$AC$5</f>
        <v>Spandana</v>
      </c>
      <c r="S65" s="88" t="str">
        <f>'Cover Sheet'!$AC$6</f>
        <v>4th</v>
      </c>
      <c r="T65" s="88" t="str">
        <f>'Cover Sheet'!$AC$7</f>
        <v>2nd YOI</v>
      </c>
      <c r="U65" s="88" t="str">
        <f>'Cover Sheet'!$AC$8</f>
        <v>Private School 500 - 1000</v>
      </c>
      <c r="V65" s="88">
        <f>'Cover Sheet'!$AC$9</f>
        <v>180</v>
      </c>
      <c r="W65" s="88">
        <f>IF('Cover Sheet'!$AC$10="","",'Cover Sheet'!$AC$10)</f>
        <v>4</v>
      </c>
      <c r="X65" s="219" t="str">
        <f>IF('Cover Sheet'!$Y68="","",'Cover Sheet'!$Y68)</f>
        <v/>
      </c>
      <c r="Y65" s="219" t="str">
        <f>IF('Cover Sheet'!$Z68="","",'Cover Sheet'!$Z68)</f>
        <v/>
      </c>
      <c r="Z65" s="88">
        <f>'Cover Sheet'!$AC$11</f>
        <v>5</v>
      </c>
      <c r="AA65" s="88" t="str">
        <f>IF('Cover Sheet'!$AC$12="", "", 'Cover Sheet'!$AC$12)</f>
        <v>Hyderabad</v>
      </c>
      <c r="AB65" s="88">
        <f>IF('Cover Sheet'!$AC$14="","",'Cover Sheet'!$AC$14)</f>
        <v>115555</v>
      </c>
      <c r="AC65" s="88">
        <f>IF('Cover Sheet'!$AC$15="","",'Cover Sheet'!$AC$15)</f>
        <v>115555</v>
      </c>
      <c r="AD65" s="88">
        <f>IF('Cover Sheet'!$AC$17="","",'Cover Sheet'!$AC$17)</f>
        <v>115555</v>
      </c>
      <c r="AE65" s="88" t="str">
        <f>IF('Cover Sheet'!$AC$4="","",'Cover Sheet'!$AC$4)</f>
        <v>apoorva.namdev2014@teachforindia.org</v>
      </c>
      <c r="AF65" s="88" t="str">
        <f>IF('Cover Sheet'!$AC$20="","",'Cover Sheet'!$AC$20)</f>
        <v>spandana.m@teachforindia.org</v>
      </c>
      <c r="AG65" s="88" t="str">
        <f>IF('Cover Sheet'!$AC$19="","",'Cover Sheet'!$AC$19)</f>
        <v>karthik.rapaka@teachforindia.org</v>
      </c>
      <c r="AH65" s="88" t="str">
        <f>IF('Cover Sheet'!B68="", "", 'English Scores- Leveled papers'!B70)</f>
        <v/>
      </c>
      <c r="AI65" s="88" t="str">
        <f>IF('Cover Sheet'!$B68="","",'Cover Sheet'!C68)</f>
        <v/>
      </c>
      <c r="AJ65" s="88" t="str">
        <f>IF('Cover Sheet'!$D68="","",'Cover Sheet'!D68)</f>
        <v/>
      </c>
      <c r="AK65" s="88" t="str">
        <f>IF('Cover Sheet'!E68="","",'Cover Sheet'!E68)</f>
        <v/>
      </c>
      <c r="AL65" s="88" t="str">
        <f>IF('Cover Sheet'!F68="","",'Cover Sheet'!F68)</f>
        <v/>
      </c>
      <c r="AM65" s="88" t="str">
        <f>IF('Cover Sheet'!G68="","",'Cover Sheet'!G68)</f>
        <v/>
      </c>
      <c r="AN65" s="88" t="str">
        <f>IF('Cover Sheet'!H68="","",'Cover Sheet'!H68)</f>
        <v/>
      </c>
      <c r="AO65" s="88" t="str">
        <f>IF('Cover Sheet'!I68="","",'Cover Sheet'!I68)</f>
        <v/>
      </c>
      <c r="AP65" s="88" t="str">
        <f>IF('Cover Sheet'!J68="","",'Cover Sheet'!J68)</f>
        <v/>
      </c>
      <c r="AQ65" s="88" t="str">
        <f>IF('Cover Sheet'!K68="","",'Cover Sheet'!K68)</f>
        <v/>
      </c>
      <c r="AR65" s="88" t="str">
        <f>IF('Cover Sheet'!L68="","",'Cover Sheet'!L68)</f>
        <v/>
      </c>
      <c r="AS65" s="88" t="str">
        <f>IF('Cover Sheet'!M68="","",'Cover Sheet'!M68)</f>
        <v/>
      </c>
      <c r="AT65" s="88" t="str">
        <f>IF('Cover Sheet'!N68="","",'Cover Sheet'!N68)</f>
        <v/>
      </c>
      <c r="AU65" s="88" t="str">
        <f>IF('Cover Sheet'!O68="","",'Cover Sheet'!O68)</f>
        <v/>
      </c>
      <c r="AV65" s="88" t="str">
        <f>IF('Cover Sheet'!P68="","",'Cover Sheet'!P68)</f>
        <v/>
      </c>
      <c r="AW65" s="88" t="str">
        <f>IF('Cover Sheet'!Q68="","",'Cover Sheet'!Q68)</f>
        <v/>
      </c>
      <c r="AX65" s="88" t="str">
        <f>IF('Cover Sheet'!R68="","",'Cover Sheet'!R68)</f>
        <v/>
      </c>
      <c r="AY65" s="88" t="str">
        <f>IF('Cover Sheet'!S68="","",'Cover Sheet'!S68)</f>
        <v/>
      </c>
      <c r="AZ65" s="535" t="str">
        <f>IF('Cover Sheet'!T68="","",'Cover Sheet'!T68)</f>
        <v/>
      </c>
      <c r="BA65" s="535" t="str">
        <f>IF('Cover Sheet'!U68="","",'Cover Sheet'!U68)</f>
        <v/>
      </c>
      <c r="BB65" s="535" t="str">
        <f>IF('Cover Sheet'!V68="","",'Cover Sheet'!V68)</f>
        <v/>
      </c>
      <c r="BC65" s="535" t="str">
        <f>IF('Cover Sheet'!W68="","",'Cover Sheet'!W68)</f>
        <v/>
      </c>
      <c r="BD65" s="535" t="str">
        <f>IF('Cover Sheet'!X68="","",'Cover Sheet'!X68)</f>
        <v/>
      </c>
      <c r="BE65" s="142" t="str">
        <f>'RC Mastery Check+Question type'!I68</f>
        <v/>
      </c>
      <c r="BF65" s="142" t="str">
        <f>'RC Mastery Check+Question type'!J68</f>
        <v/>
      </c>
      <c r="BG65" s="142" t="str">
        <f>'RC Mastery Check+Question type'!K68</f>
        <v/>
      </c>
      <c r="BH65" s="406" t="str">
        <f>IF('RC Mastery Check+Question type'!DR68="", "", 'RC Mastery Check+Question type'!DR68)</f>
        <v/>
      </c>
      <c r="BI65" s="406" t="str">
        <f>IF('RC Mastery Check+Question type'!EJ68="", "", 'RC Mastery Check+Question type'!EJ68)</f>
        <v/>
      </c>
      <c r="BJ65" s="406" t="str">
        <f>IF('RC Mastery Check+Question type'!EZ68="", "", 'RC Mastery Check+Question type'!EZ68)</f>
        <v/>
      </c>
      <c r="BK65" t="str">
        <f>'RF tracking'!C68</f>
        <v/>
      </c>
      <c r="BL65" t="str">
        <f>'RF tracking'!D68</f>
        <v/>
      </c>
      <c r="BM65" t="str">
        <f>'RF tracking'!X68</f>
        <v/>
      </c>
      <c r="BN65" t="str">
        <f>'RF tracking'!Y68</f>
        <v/>
      </c>
      <c r="BO65" s="53" t="str">
        <f>IF('RF tracking'!AQ68="", "", 'RF tracking'!AQ68)</f>
        <v/>
      </c>
      <c r="BP65" s="53" t="str">
        <f>'RC Mastery Check+Question type'!L68</f>
        <v/>
      </c>
      <c r="BQ65" s="53" t="str">
        <f>'RC Mastery Check+Question type'!M68</f>
        <v/>
      </c>
      <c r="BR65" s="53" t="str">
        <f>'RC Mastery Check+Question type'!N68</f>
        <v/>
      </c>
      <c r="BS65" s="53" t="str">
        <f>'RC Mastery Check+Question type'!O68</f>
        <v/>
      </c>
      <c r="BT65" s="53" t="str">
        <f>'RC Mastery Check+Question type'!P68</f>
        <v/>
      </c>
      <c r="BU65" s="53" t="str">
        <f>'RC Mastery Check+Question type'!Q68</f>
        <v/>
      </c>
      <c r="BV65" s="53" t="str">
        <f>'RC Mastery Check+Question type'!R68</f>
        <v/>
      </c>
      <c r="BW65" s="53" t="str">
        <f>'RC Mastery Check+Question type'!S68</f>
        <v/>
      </c>
      <c r="BX65" s="53" t="str">
        <f>'RC Mastery Check+Question type'!T68</f>
        <v/>
      </c>
      <c r="BY65" s="53" t="str">
        <f>'RC Mastery Check+Question type'!U68</f>
        <v/>
      </c>
      <c r="BZ65" s="53" t="str">
        <f>'RC Mastery Check+Question type'!V68</f>
        <v/>
      </c>
      <c r="CA65" s="53" t="str">
        <f>'RC Mastery Check+Question type'!W68</f>
        <v/>
      </c>
      <c r="CB65" s="53" t="str">
        <f>'RC Mastery Check+Question type'!X68</f>
        <v/>
      </c>
      <c r="CC65" s="438" t="str">
        <f>'RC Output Item+Section Type'!CC71</f>
        <v xml:space="preserve"> </v>
      </c>
      <c r="CD65" s="438" t="str">
        <f>'RC Output Item+Section Type'!CD71</f>
        <v xml:space="preserve"> </v>
      </c>
      <c r="CE65" s="438" t="str">
        <f>'RC Output Item+Section Type'!CE71</f>
        <v xml:space="preserve"> </v>
      </c>
      <c r="CF65" s="438" t="str">
        <f>'RC Output Item+Section Type'!CF71</f>
        <v xml:space="preserve"> </v>
      </c>
      <c r="CG65" s="438" t="str">
        <f>'RC Output Item+Section Type'!CG71</f>
        <v xml:space="preserve"> </v>
      </c>
      <c r="CH65" s="438" t="str">
        <f>'RC Output Item+Section Type'!CH71</f>
        <v xml:space="preserve"> </v>
      </c>
      <c r="CI65" s="438" t="str">
        <f>'RC Output Item+Section Type'!CI71</f>
        <v xml:space="preserve"> </v>
      </c>
      <c r="CJ65" s="438" t="str">
        <f>'RC Output Item+Section Type'!CJ71</f>
        <v xml:space="preserve"> </v>
      </c>
      <c r="CK65" s="438" t="str">
        <f>'RC Output Item+Section Type'!CK71</f>
        <v xml:space="preserve"> </v>
      </c>
      <c r="CL65" s="438" t="str">
        <f>'RC Output Item+Section Type'!CL71</f>
        <v xml:space="preserve"> </v>
      </c>
      <c r="CM65" s="438" t="str">
        <f>'RC Output Item+Section Type'!CM71</f>
        <v xml:space="preserve"> </v>
      </c>
      <c r="CN65" s="438" t="str">
        <f>'RC Output Item+Section Type'!CN71</f>
        <v xml:space="preserve"> </v>
      </c>
      <c r="CO65" t="str">
        <f>IF('S&amp;L'!B69="", "", 'S&amp;L'!B69)</f>
        <v/>
      </c>
      <c r="CP65" t="str">
        <f>IF('S&amp;L'!C69="", "", 'S&amp;L'!C69)</f>
        <v/>
      </c>
      <c r="CQ65" t="str">
        <f>IF('S&amp;L'!D69="", "", 'S&amp;L'!D69)</f>
        <v/>
      </c>
      <c r="CR65" t="str">
        <f>IF('S&amp;L'!E69="", "", 'S&amp;L'!E69)</f>
        <v/>
      </c>
      <c r="CS65" t="str">
        <f>IF('S&amp;L'!F69="", "", 'S&amp;L'!F69)</f>
        <v/>
      </c>
      <c r="CT65" t="str">
        <f>IF('S&amp;L'!H69="", "", 'S&amp;L'!H69)</f>
        <v/>
      </c>
      <c r="CU65" t="str">
        <f>IF('S&amp;L'!I69="", "", 'S&amp;L'!I69)</f>
        <v/>
      </c>
      <c r="CV65" t="str">
        <f>IF('S&amp;L'!J69="", "", 'S&amp;L'!J69)</f>
        <v/>
      </c>
      <c r="CW65" t="str">
        <f>IF('S&amp;L'!K69="", "", 'S&amp;L'!K69)</f>
        <v/>
      </c>
      <c r="CX65" t="str">
        <f>IF('S&amp;L'!L69="", "", 'S&amp;L'!L69)</f>
        <v/>
      </c>
      <c r="CY65" t="str">
        <f>IF('S&amp;L'!N69="", "", 'S&amp;L'!N69)</f>
        <v/>
      </c>
      <c r="CZ65" t="str">
        <f>IF('S&amp;L'!O69="", "", 'S&amp;L'!O69)</f>
        <v/>
      </c>
      <c r="DA65" t="str">
        <f>IF('S&amp;L'!P69="", "", 'S&amp;L'!P69)</f>
        <v/>
      </c>
      <c r="DB65" t="str">
        <f>IF('S&amp;L'!Q69="", "", 'S&amp;L'!Q69)</f>
        <v/>
      </c>
      <c r="DC65" t="str">
        <f>IF('S&amp;L'!R69="", "", 'S&amp;L'!R69)</f>
        <v/>
      </c>
      <c r="DD65" s="53" t="str">
        <f>IF('Math Scores'!E72="","",'Math Scores'!E72)</f>
        <v/>
      </c>
      <c r="DE65" s="86" t="str">
        <f>IF('Cover Sheet'!V68="","",'Cover Sheet'!V68)</f>
        <v/>
      </c>
      <c r="DF65" s="86" t="str">
        <f>IF('Math Scores'!IE72="", "", 'Math Scores'!IE72)</f>
        <v/>
      </c>
      <c r="DG65" t="str">
        <f>IF('Math by question type'!C69="", "", 'Math by question type'!C69)</f>
        <v/>
      </c>
      <c r="DH65" s="86" t="str">
        <f>IF('Math by question type'!D69="", "", 'Math by question type'!D69)</f>
        <v/>
      </c>
      <c r="DI65" s="86" t="str">
        <f>IF('Math by question type'!E69="", "", 'Math by question type'!E69)</f>
        <v/>
      </c>
      <c r="DJ65" s="86" t="str">
        <f>IF('Math by question type'!F69="", "", 'Math by question type'!F69)</f>
        <v/>
      </c>
      <c r="DK65" s="86" t="str">
        <f>IF('Math by question type'!G69="", "", 'Math by question type'!G69)</f>
        <v/>
      </c>
      <c r="DL65" s="86" t="str">
        <f>IF('Math by question type'!H69="", "", 'Math by question type'!H69)</f>
        <v/>
      </c>
      <c r="DM65" s="86" t="str">
        <f>IF('Math by question type'!I69="", "", 'Math by question type'!I69)</f>
        <v/>
      </c>
      <c r="DN65" s="86" t="str">
        <f>IF('Math by question type'!J69="", "", 'Math by question type'!J69)</f>
        <v/>
      </c>
      <c r="DO65" s="86" t="str">
        <f>IF('Math by question type'!K69="", "", 'Math by question type'!K69)</f>
        <v/>
      </c>
      <c r="DP65" s="86" t="str">
        <f>IF('Math by question type'!L69="", "", 'Math by question type'!L69)</f>
        <v/>
      </c>
      <c r="DQ65" s="86" t="str">
        <f>IF('Math by question type'!M69="", "", 'Math by question type'!M69)</f>
        <v/>
      </c>
      <c r="DR65" s="86" t="str">
        <f>IF('Math by question type'!N69="", "", 'Math by question type'!N69)</f>
        <v/>
      </c>
      <c r="DS65" s="86" t="str">
        <f>IF('Math by question type'!O69="", "", 'Math by question type'!O69)</f>
        <v/>
      </c>
      <c r="DT65" s="86" t="str">
        <f>IF('Math by question type'!P69="", "", 'Math by question type'!P69)</f>
        <v/>
      </c>
      <c r="DU65" s="86" t="str">
        <f>IF('Math by question type'!Q69="", "", 'Math by question type'!Q69)</f>
        <v/>
      </c>
      <c r="DV65" s="86" t="str">
        <f>IF('Math by question type'!R69&lt;&gt;"",'Math by question type'!R69,'Math by question type'!U69)</f>
        <v/>
      </c>
      <c r="DW65" s="86" t="str">
        <f>IF('Math by question type'!S69&lt;&gt;"",'Math by question type'!S69,'Math by question type'!V69)</f>
        <v/>
      </c>
      <c r="DX65" s="86" t="str">
        <f>IF('Math by question type'!T69&lt;&gt;"",'Math by question type'!T69,'Math by question type'!W69)</f>
        <v/>
      </c>
      <c r="DY65" s="86" t="str">
        <f>IF('Math by question type'!X69&lt;&gt;"",'Math by question type'!X69,'Math by question type'!AA69)</f>
        <v/>
      </c>
      <c r="DZ65" s="86" t="str">
        <f>IF('Math by question type'!Y69&lt;&gt;"",'Math by question type'!Y69,'Math by question type'!AB69)</f>
        <v/>
      </c>
      <c r="EA65" s="86" t="str">
        <f>IF('Math by question type'!Z69&lt;&gt;"",'Math by question type'!Z69,'Math by question type'!AC69)</f>
        <v/>
      </c>
      <c r="EB65" s="86" t="str">
        <f>IF('Math Output by domain'!E69="", "", 'Math Output by domain'!E69)</f>
        <v/>
      </c>
      <c r="EC65" s="86" t="str">
        <f>IF('Math Output by domain'!F69="", "", 'Math Output by domain'!F69)</f>
        <v/>
      </c>
      <c r="ED65" s="86" t="str">
        <f>IF('Math Output by domain'!G69="", "", 'Math Output by domain'!G69)</f>
        <v/>
      </c>
      <c r="EE65" s="86" t="str">
        <f>IF('Math Output by domain'!H69="", "", 'Math Output by domain'!H69)</f>
        <v/>
      </c>
      <c r="EF65" s="86" t="str">
        <f>IF('Math Output by domain'!I69="", "", 'Math Output by domain'!I69)</f>
        <v/>
      </c>
      <c r="EG65" s="86" t="str">
        <f>IF('Math Output by domain'!J69="", "", 'Math Output by domain'!J69)</f>
        <v/>
      </c>
      <c r="EH65" s="86" t="str">
        <f>IF('Math Output by domain'!K69="", "", 'Math Output by domain'!K69)</f>
        <v/>
      </c>
      <c r="EI65" s="86" t="str">
        <f>IF('Math Output by domain'!L69="", "", 'Math Output by domain'!L69)</f>
        <v/>
      </c>
      <c r="EJ65" s="86" t="str">
        <f>IF('Math Output by domain'!M69="", "", 'Math Output by domain'!M69)</f>
        <v/>
      </c>
      <c r="EK65" s="86" t="str">
        <f>IF('Math Output by domain'!N69="", "", 'Math Output by domain'!N69)</f>
        <v/>
      </c>
      <c r="EL65" s="86" t="str">
        <f>IF('Math Output by domain'!O69="", "", 'Math Output by domain'!O69)</f>
        <v/>
      </c>
      <c r="EM65" s="86" t="str">
        <f>IF('Math Output by domain'!P69="", "", 'Math Output by domain'!P69)</f>
        <v/>
      </c>
      <c r="EN65" s="86" t="str">
        <f>IF('Math Output by domain'!Q69="", "", 'Math Output by domain'!Q69)</f>
        <v/>
      </c>
      <c r="EO65" s="86" t="str">
        <f>IF('Math Output by domain'!R69="", "", 'Math Output by domain'!R69)</f>
        <v/>
      </c>
      <c r="EP65" s="86" t="str">
        <f>IF('Math Output by domain'!S69="", "", 'Math Output by domain'!S69)</f>
        <v/>
      </c>
      <c r="EQ65" s="86" t="str">
        <f>IF('Math Output by domain'!T69="", "", 'Math Output by domain'!T69)</f>
        <v/>
      </c>
      <c r="ER65" s="86" t="str">
        <f>IF('Math Output by domain'!U69="", "", 'Math Output by domain'!U69)</f>
        <v/>
      </c>
      <c r="ES65" s="86" t="str">
        <f>IF('Math Output by domain'!V69="", "", 'Math Output by domain'!V69)</f>
        <v/>
      </c>
      <c r="ET65" s="86" t="str">
        <f>IF('Math Output by domain'!W69="", "", 'Math Output by domain'!W69)</f>
        <v/>
      </c>
      <c r="EU65" s="86" t="str">
        <f>IF('Math Output by domain'!X69="", "", 'Math Output by domain'!X69)</f>
        <v/>
      </c>
      <c r="EV65" s="86" t="str">
        <f>IF('Math Output by domain'!Y69="", "", 'Math Output by domain'!Y69)</f>
        <v/>
      </c>
      <c r="EW65" s="86" t="str">
        <f>IF('Math Output by domain'!Z69="", "", 'Math Output by domain'!Z69)</f>
        <v/>
      </c>
      <c r="EX65" s="86" t="str">
        <f>IF('Math Output by domain'!AA69="", "", 'Math Output by domain'!AA69)</f>
        <v/>
      </c>
      <c r="EY65" s="86" t="str">
        <f>IF('Math Output by domain'!AB69="", "", 'Math Output by domain'!AB69)</f>
        <v/>
      </c>
      <c r="EZ65" s="86" t="str">
        <f>IF('Math Output by domain'!AC69="", "", 'Math Output by domain'!AC69)</f>
        <v/>
      </c>
      <c r="FA65" s="86" t="str">
        <f>IF('Math Output by domain'!AD69&lt;&gt;"", 'Math Output by domain'!AD69, 'Math Output by domain'!AH69)</f>
        <v/>
      </c>
      <c r="FB65" s="86" t="str">
        <f>IF('Math Output by domain'!AE69&lt;&gt;"", 'Math Output by domain'!AE69, 'Math Output by domain'!AI69)</f>
        <v/>
      </c>
      <c r="FC65" s="86" t="str">
        <f>IF('Math Output by domain'!AF69&lt;&gt;"", 'Math Output by domain'!AF69, 'Math Output by domain'!AJ69)</f>
        <v/>
      </c>
      <c r="FD65" s="86" t="str">
        <f>IF('Math Output by domain'!AG69="", "", 'Math Output by domain'!AG69)</f>
        <v/>
      </c>
      <c r="FE65" s="86" t="str">
        <f>IF('Math Output by domain'!AK69="", "", 'Math Output by domain'!AK69)</f>
        <v/>
      </c>
      <c r="FF65" s="86" t="str">
        <f>IF('Math Output by domain'!AL69&lt;&gt;"",  'Math Output by domain'!AL69, 'Math Output by domain'!AQ69)</f>
        <v/>
      </c>
      <c r="FG65" s="86" t="str">
        <f>IF('Math Output by domain'!AM69="", "", 'Math Output by domain'!AM69)</f>
        <v/>
      </c>
      <c r="FH65" s="86" t="str">
        <f>IF('Math Output by domain'!AN69&lt;&gt;"",  'Math Output by domain'!AN69, 'Math Output by domain'!AP69)</f>
        <v/>
      </c>
      <c r="FI65" s="86" t="str">
        <f>IF('Math Output by domain'!AO69="", "", 'Math Output by domain'!AO69)</f>
        <v/>
      </c>
    </row>
    <row r="66" spans="1:165" x14ac:dyDescent="0.2">
      <c r="A66" s="88">
        <f>'Cover Sheet'!A69</f>
        <v>65</v>
      </c>
      <c r="B66" s="88" t="str">
        <f>IF('Cover Sheet'!$AC$13="","",'Cover Sheet'!$AC$13)</f>
        <v>HYDABH02</v>
      </c>
      <c r="C66" s="88" t="str">
        <f>'Cover Sheet'!$AC$1</f>
        <v>Apoorva Namdev</v>
      </c>
      <c r="D66" s="88">
        <f>'Cover Sheet'!$AE$1</f>
        <v>0</v>
      </c>
      <c r="E66" s="88">
        <f>'Cover Sheet'!$AG$1</f>
        <v>0</v>
      </c>
      <c r="F66" s="88">
        <f>'Cover Sheet'!$AI$1</f>
        <v>0</v>
      </c>
      <c r="G66" s="88">
        <f>'Cover Sheet'!$AK$1</f>
        <v>0</v>
      </c>
      <c r="H66" s="88">
        <f>'Cover Sheet'!$AC$3</f>
        <v>115555</v>
      </c>
      <c r="I66" s="88">
        <f>'Cover Sheet'!$AE$3</f>
        <v>0</v>
      </c>
      <c r="J66" s="88">
        <f>'Cover Sheet'!$AG$3</f>
        <v>0</v>
      </c>
      <c r="K66" s="88">
        <f>'Cover Sheet'!$AI$3</f>
        <v>0</v>
      </c>
      <c r="L66" s="88">
        <f>'Cover Sheet'!$AK$3</f>
        <v>0</v>
      </c>
      <c r="M66" s="88">
        <f>'Cover Sheet'!$AC$2</f>
        <v>2014</v>
      </c>
      <c r="N66" s="88">
        <f>'Cover Sheet'!$AE$2</f>
        <v>0</v>
      </c>
      <c r="O66" s="88">
        <f>'Cover Sheet'!$AG$2</f>
        <v>0</v>
      </c>
      <c r="P66" s="88">
        <f>'Cover Sheet'!$AI$2</f>
        <v>0</v>
      </c>
      <c r="Q66" s="88">
        <f>'Cover Sheet'!$AK$2</f>
        <v>0</v>
      </c>
      <c r="R66" s="88" t="str">
        <f>'Cover Sheet'!$AC$5</f>
        <v>Spandana</v>
      </c>
      <c r="S66" s="88" t="str">
        <f>'Cover Sheet'!$AC$6</f>
        <v>4th</v>
      </c>
      <c r="T66" s="88" t="str">
        <f>'Cover Sheet'!$AC$7</f>
        <v>2nd YOI</v>
      </c>
      <c r="U66" s="88" t="str">
        <f>'Cover Sheet'!$AC$8</f>
        <v>Private School 500 - 1000</v>
      </c>
      <c r="V66" s="88">
        <f>'Cover Sheet'!$AC$9</f>
        <v>180</v>
      </c>
      <c r="W66" s="88">
        <f>IF('Cover Sheet'!$AC$10="","",'Cover Sheet'!$AC$10)</f>
        <v>4</v>
      </c>
      <c r="X66" s="219" t="str">
        <f>IF('Cover Sheet'!$Y69="","",'Cover Sheet'!$Y69)</f>
        <v/>
      </c>
      <c r="Y66" s="219" t="str">
        <f>IF('Cover Sheet'!$Z69="","",'Cover Sheet'!$Z69)</f>
        <v/>
      </c>
      <c r="Z66" s="88">
        <f>'Cover Sheet'!$AC$11</f>
        <v>5</v>
      </c>
      <c r="AA66" s="88" t="str">
        <f>IF('Cover Sheet'!$AC$12="", "", 'Cover Sheet'!$AC$12)</f>
        <v>Hyderabad</v>
      </c>
      <c r="AB66" s="88">
        <f>IF('Cover Sheet'!$AC$14="","",'Cover Sheet'!$AC$14)</f>
        <v>115555</v>
      </c>
      <c r="AC66" s="88">
        <f>IF('Cover Sheet'!$AC$15="","",'Cover Sheet'!$AC$15)</f>
        <v>115555</v>
      </c>
      <c r="AD66" s="88">
        <f>IF('Cover Sheet'!$AC$17="","",'Cover Sheet'!$AC$17)</f>
        <v>115555</v>
      </c>
      <c r="AE66" s="88" t="str">
        <f>IF('Cover Sheet'!$AC$4="","",'Cover Sheet'!$AC$4)</f>
        <v>apoorva.namdev2014@teachforindia.org</v>
      </c>
      <c r="AF66" s="88" t="str">
        <f>IF('Cover Sheet'!$AC$20="","",'Cover Sheet'!$AC$20)</f>
        <v>spandana.m@teachforindia.org</v>
      </c>
      <c r="AG66" s="88" t="str">
        <f>IF('Cover Sheet'!$AC$19="","",'Cover Sheet'!$AC$19)</f>
        <v>karthik.rapaka@teachforindia.org</v>
      </c>
      <c r="AH66" s="88" t="str">
        <f>IF('Cover Sheet'!B69="", "", 'English Scores- Leveled papers'!B71)</f>
        <v/>
      </c>
      <c r="AI66" s="88" t="str">
        <f>IF('Cover Sheet'!$B69="","",'Cover Sheet'!C69)</f>
        <v/>
      </c>
      <c r="AJ66" s="88" t="str">
        <f>IF('Cover Sheet'!$D69="","",'Cover Sheet'!D69)</f>
        <v/>
      </c>
      <c r="AK66" s="88" t="str">
        <f>IF('Cover Sheet'!E69="","",'Cover Sheet'!E69)</f>
        <v/>
      </c>
      <c r="AL66" s="88" t="str">
        <f>IF('Cover Sheet'!F69="","",'Cover Sheet'!F69)</f>
        <v/>
      </c>
      <c r="AM66" s="88" t="str">
        <f>IF('Cover Sheet'!G69="","",'Cover Sheet'!G69)</f>
        <v/>
      </c>
      <c r="AN66" s="88" t="str">
        <f>IF('Cover Sheet'!H69="","",'Cover Sheet'!H69)</f>
        <v/>
      </c>
      <c r="AO66" s="88" t="str">
        <f>IF('Cover Sheet'!I69="","",'Cover Sheet'!I69)</f>
        <v/>
      </c>
      <c r="AP66" s="88" t="str">
        <f>IF('Cover Sheet'!J69="","",'Cover Sheet'!J69)</f>
        <v/>
      </c>
      <c r="AQ66" s="88" t="str">
        <f>IF('Cover Sheet'!K69="","",'Cover Sheet'!K69)</f>
        <v/>
      </c>
      <c r="AR66" s="88" t="str">
        <f>IF('Cover Sheet'!L69="","",'Cover Sheet'!L69)</f>
        <v/>
      </c>
      <c r="AS66" s="88" t="str">
        <f>IF('Cover Sheet'!M69="","",'Cover Sheet'!M69)</f>
        <v/>
      </c>
      <c r="AT66" s="88" t="str">
        <f>IF('Cover Sheet'!N69="","",'Cover Sheet'!N69)</f>
        <v/>
      </c>
      <c r="AU66" s="88" t="str">
        <f>IF('Cover Sheet'!O69="","",'Cover Sheet'!O69)</f>
        <v/>
      </c>
      <c r="AV66" s="88" t="str">
        <f>IF('Cover Sheet'!P69="","",'Cover Sheet'!P69)</f>
        <v/>
      </c>
      <c r="AW66" s="88" t="str">
        <f>IF('Cover Sheet'!Q69="","",'Cover Sheet'!Q69)</f>
        <v/>
      </c>
      <c r="AX66" s="88" t="str">
        <f>IF('Cover Sheet'!R69="","",'Cover Sheet'!R69)</f>
        <v/>
      </c>
      <c r="AY66" s="88" t="str">
        <f>IF('Cover Sheet'!S69="","",'Cover Sheet'!S69)</f>
        <v/>
      </c>
      <c r="AZ66" s="535" t="str">
        <f>IF('Cover Sheet'!T69="","",'Cover Sheet'!T69)</f>
        <v/>
      </c>
      <c r="BA66" s="535" t="str">
        <f>IF('Cover Sheet'!U69="","",'Cover Sheet'!U69)</f>
        <v/>
      </c>
      <c r="BB66" s="535" t="str">
        <f>IF('Cover Sheet'!V69="","",'Cover Sheet'!V69)</f>
        <v/>
      </c>
      <c r="BC66" s="535" t="str">
        <f>IF('Cover Sheet'!W69="","",'Cover Sheet'!W69)</f>
        <v/>
      </c>
      <c r="BD66" s="535" t="str">
        <f>IF('Cover Sheet'!X69="","",'Cover Sheet'!X69)</f>
        <v/>
      </c>
      <c r="BE66" s="142" t="str">
        <f>'RC Mastery Check+Question type'!I69</f>
        <v/>
      </c>
      <c r="BF66" s="142" t="str">
        <f>'RC Mastery Check+Question type'!J69</f>
        <v/>
      </c>
      <c r="BG66" s="142" t="str">
        <f>'RC Mastery Check+Question type'!K69</f>
        <v/>
      </c>
      <c r="BH66" s="406" t="str">
        <f>IF('RC Mastery Check+Question type'!DR69="", "", 'RC Mastery Check+Question type'!DR69)</f>
        <v/>
      </c>
      <c r="BI66" s="406" t="str">
        <f>IF('RC Mastery Check+Question type'!EJ69="", "", 'RC Mastery Check+Question type'!EJ69)</f>
        <v/>
      </c>
      <c r="BJ66" s="406" t="str">
        <f>IF('RC Mastery Check+Question type'!EZ69="", "", 'RC Mastery Check+Question type'!EZ69)</f>
        <v/>
      </c>
      <c r="BK66" t="str">
        <f>'RF tracking'!C69</f>
        <v/>
      </c>
      <c r="BL66" t="str">
        <f>'RF tracking'!D69</f>
        <v/>
      </c>
      <c r="BM66" t="str">
        <f>'RF tracking'!X69</f>
        <v/>
      </c>
      <c r="BN66" t="str">
        <f>'RF tracking'!Y69</f>
        <v/>
      </c>
      <c r="BO66" s="53" t="str">
        <f>IF('RF tracking'!AQ69="", "", 'RF tracking'!AQ69)</f>
        <v/>
      </c>
      <c r="BP66" s="53" t="str">
        <f>'RC Mastery Check+Question type'!L69</f>
        <v/>
      </c>
      <c r="BQ66" s="53" t="str">
        <f>'RC Mastery Check+Question type'!M69</f>
        <v/>
      </c>
      <c r="BR66" s="53" t="str">
        <f>'RC Mastery Check+Question type'!N69</f>
        <v/>
      </c>
      <c r="BS66" s="53" t="str">
        <f>'RC Mastery Check+Question type'!O69</f>
        <v/>
      </c>
      <c r="BT66" s="53" t="str">
        <f>'RC Mastery Check+Question type'!P69</f>
        <v/>
      </c>
      <c r="BU66" s="53" t="str">
        <f>'RC Mastery Check+Question type'!Q69</f>
        <v/>
      </c>
      <c r="BV66" s="53" t="str">
        <f>'RC Mastery Check+Question type'!R69</f>
        <v/>
      </c>
      <c r="BW66" s="53" t="str">
        <f>'RC Mastery Check+Question type'!S69</f>
        <v/>
      </c>
      <c r="BX66" s="53" t="str">
        <f>'RC Mastery Check+Question type'!T69</f>
        <v/>
      </c>
      <c r="BY66" s="53" t="str">
        <f>'RC Mastery Check+Question type'!U69</f>
        <v/>
      </c>
      <c r="BZ66" s="53" t="str">
        <f>'RC Mastery Check+Question type'!V69</f>
        <v/>
      </c>
      <c r="CA66" s="53" t="str">
        <f>'RC Mastery Check+Question type'!W69</f>
        <v/>
      </c>
      <c r="CB66" s="53" t="str">
        <f>'RC Mastery Check+Question type'!X69</f>
        <v/>
      </c>
      <c r="CC66" s="438" t="str">
        <f>'RC Output Item+Section Type'!CC72</f>
        <v xml:space="preserve"> </v>
      </c>
      <c r="CD66" s="438" t="str">
        <f>'RC Output Item+Section Type'!CD72</f>
        <v xml:space="preserve"> </v>
      </c>
      <c r="CE66" s="438" t="str">
        <f>'RC Output Item+Section Type'!CE72</f>
        <v xml:space="preserve"> </v>
      </c>
      <c r="CF66" s="438" t="str">
        <f>'RC Output Item+Section Type'!CF72</f>
        <v xml:space="preserve"> </v>
      </c>
      <c r="CG66" s="438" t="str">
        <f>'RC Output Item+Section Type'!CG72</f>
        <v xml:space="preserve"> </v>
      </c>
      <c r="CH66" s="438" t="str">
        <f>'RC Output Item+Section Type'!CH72</f>
        <v xml:space="preserve"> </v>
      </c>
      <c r="CI66" s="438" t="str">
        <f>'RC Output Item+Section Type'!CI72</f>
        <v xml:space="preserve"> </v>
      </c>
      <c r="CJ66" s="438" t="str">
        <f>'RC Output Item+Section Type'!CJ72</f>
        <v xml:space="preserve"> </v>
      </c>
      <c r="CK66" s="438" t="str">
        <f>'RC Output Item+Section Type'!CK72</f>
        <v xml:space="preserve"> </v>
      </c>
      <c r="CL66" s="438" t="str">
        <f>'RC Output Item+Section Type'!CL72</f>
        <v xml:space="preserve"> </v>
      </c>
      <c r="CM66" s="438" t="str">
        <f>'RC Output Item+Section Type'!CM72</f>
        <v xml:space="preserve"> </v>
      </c>
      <c r="CN66" s="438" t="str">
        <f>'RC Output Item+Section Type'!CN72</f>
        <v xml:space="preserve"> </v>
      </c>
      <c r="CO66" t="str">
        <f>IF('S&amp;L'!B70="", "", 'S&amp;L'!B70)</f>
        <v/>
      </c>
      <c r="CP66" t="str">
        <f>IF('S&amp;L'!C70="", "", 'S&amp;L'!C70)</f>
        <v/>
      </c>
      <c r="CQ66" t="str">
        <f>IF('S&amp;L'!D70="", "", 'S&amp;L'!D70)</f>
        <v/>
      </c>
      <c r="CR66" t="str">
        <f>IF('S&amp;L'!E70="", "", 'S&amp;L'!E70)</f>
        <v/>
      </c>
      <c r="CS66" t="str">
        <f>IF('S&amp;L'!F70="", "", 'S&amp;L'!F70)</f>
        <v/>
      </c>
      <c r="CT66" t="str">
        <f>IF('S&amp;L'!H70="", "", 'S&amp;L'!H70)</f>
        <v/>
      </c>
      <c r="CU66" t="str">
        <f>IF('S&amp;L'!I70="", "", 'S&amp;L'!I70)</f>
        <v/>
      </c>
      <c r="CV66" t="str">
        <f>IF('S&amp;L'!J70="", "", 'S&amp;L'!J70)</f>
        <v/>
      </c>
      <c r="CW66" t="str">
        <f>IF('S&amp;L'!K70="", "", 'S&amp;L'!K70)</f>
        <v/>
      </c>
      <c r="CX66" t="str">
        <f>IF('S&amp;L'!L70="", "", 'S&amp;L'!L70)</f>
        <v/>
      </c>
      <c r="CY66" t="str">
        <f>IF('S&amp;L'!N70="", "", 'S&amp;L'!N70)</f>
        <v/>
      </c>
      <c r="CZ66" t="str">
        <f>IF('S&amp;L'!O70="", "", 'S&amp;L'!O70)</f>
        <v/>
      </c>
      <c r="DA66" t="str">
        <f>IF('S&amp;L'!P70="", "", 'S&amp;L'!P70)</f>
        <v/>
      </c>
      <c r="DB66" t="str">
        <f>IF('S&amp;L'!Q70="", "", 'S&amp;L'!Q70)</f>
        <v/>
      </c>
      <c r="DC66" t="str">
        <f>IF('S&amp;L'!R70="", "", 'S&amp;L'!R70)</f>
        <v/>
      </c>
      <c r="DD66" s="53" t="str">
        <f>IF('Math Scores'!E73="","",'Math Scores'!E73)</f>
        <v/>
      </c>
      <c r="DE66" s="86" t="str">
        <f>IF('Cover Sheet'!V69="","",'Cover Sheet'!V69)</f>
        <v/>
      </c>
      <c r="DF66" s="86" t="str">
        <f>IF('Math Scores'!IE73="", "", 'Math Scores'!IE73)</f>
        <v/>
      </c>
      <c r="DG66" t="str">
        <f>IF('Math by question type'!C70="", "", 'Math by question type'!C70)</f>
        <v/>
      </c>
      <c r="DH66" s="86" t="str">
        <f>IF('Math by question type'!D70="", "", 'Math by question type'!D70)</f>
        <v/>
      </c>
      <c r="DI66" s="86" t="str">
        <f>IF('Math by question type'!E70="", "", 'Math by question type'!E70)</f>
        <v/>
      </c>
      <c r="DJ66" s="86" t="str">
        <f>IF('Math by question type'!F70="", "", 'Math by question type'!F70)</f>
        <v/>
      </c>
      <c r="DK66" s="86" t="str">
        <f>IF('Math by question type'!G70="", "", 'Math by question type'!G70)</f>
        <v/>
      </c>
      <c r="DL66" s="86" t="str">
        <f>IF('Math by question type'!H70="", "", 'Math by question type'!H70)</f>
        <v/>
      </c>
      <c r="DM66" s="86" t="str">
        <f>IF('Math by question type'!I70="", "", 'Math by question type'!I70)</f>
        <v/>
      </c>
      <c r="DN66" s="86" t="str">
        <f>IF('Math by question type'!J70="", "", 'Math by question type'!J70)</f>
        <v/>
      </c>
      <c r="DO66" s="86" t="str">
        <f>IF('Math by question type'!K70="", "", 'Math by question type'!K70)</f>
        <v/>
      </c>
      <c r="DP66" s="86" t="str">
        <f>IF('Math by question type'!L70="", "", 'Math by question type'!L70)</f>
        <v/>
      </c>
      <c r="DQ66" s="86" t="str">
        <f>IF('Math by question type'!M70="", "", 'Math by question type'!M70)</f>
        <v/>
      </c>
      <c r="DR66" s="86" t="str">
        <f>IF('Math by question type'!N70="", "", 'Math by question type'!N70)</f>
        <v/>
      </c>
      <c r="DS66" s="86" t="str">
        <f>IF('Math by question type'!O70="", "", 'Math by question type'!O70)</f>
        <v/>
      </c>
      <c r="DT66" s="86" t="str">
        <f>IF('Math by question type'!P70="", "", 'Math by question type'!P70)</f>
        <v/>
      </c>
      <c r="DU66" s="86" t="str">
        <f>IF('Math by question type'!Q70="", "", 'Math by question type'!Q70)</f>
        <v/>
      </c>
      <c r="DV66" s="86" t="str">
        <f>IF('Math by question type'!R70&lt;&gt;"",'Math by question type'!R70,'Math by question type'!U70)</f>
        <v/>
      </c>
      <c r="DW66" s="86" t="str">
        <f>IF('Math by question type'!S70&lt;&gt;"",'Math by question type'!S70,'Math by question type'!V70)</f>
        <v/>
      </c>
      <c r="DX66" s="86" t="str">
        <f>IF('Math by question type'!T70&lt;&gt;"",'Math by question type'!T70,'Math by question type'!W70)</f>
        <v/>
      </c>
      <c r="DY66" s="86" t="str">
        <f>IF('Math by question type'!X70&lt;&gt;"",'Math by question type'!X70,'Math by question type'!AA70)</f>
        <v/>
      </c>
      <c r="DZ66" s="86" t="str">
        <f>IF('Math by question type'!Y70&lt;&gt;"",'Math by question type'!Y70,'Math by question type'!AB70)</f>
        <v/>
      </c>
      <c r="EA66" s="86" t="str">
        <f>IF('Math by question type'!Z70&lt;&gt;"",'Math by question type'!Z70,'Math by question type'!AC70)</f>
        <v/>
      </c>
      <c r="EB66" s="86" t="str">
        <f>IF('Math Output by domain'!E70="", "", 'Math Output by domain'!E70)</f>
        <v/>
      </c>
      <c r="EC66" s="86" t="str">
        <f>IF('Math Output by domain'!F70="", "", 'Math Output by domain'!F70)</f>
        <v/>
      </c>
      <c r="ED66" s="86" t="str">
        <f>IF('Math Output by domain'!G70="", "", 'Math Output by domain'!G70)</f>
        <v/>
      </c>
      <c r="EE66" s="86" t="str">
        <f>IF('Math Output by domain'!H70="", "", 'Math Output by domain'!H70)</f>
        <v/>
      </c>
      <c r="EF66" s="86" t="str">
        <f>IF('Math Output by domain'!I70="", "", 'Math Output by domain'!I70)</f>
        <v/>
      </c>
      <c r="EG66" s="86" t="str">
        <f>IF('Math Output by domain'!J70="", "", 'Math Output by domain'!J70)</f>
        <v/>
      </c>
      <c r="EH66" s="86" t="str">
        <f>IF('Math Output by domain'!K70="", "", 'Math Output by domain'!K70)</f>
        <v/>
      </c>
      <c r="EI66" s="86" t="str">
        <f>IF('Math Output by domain'!L70="", "", 'Math Output by domain'!L70)</f>
        <v/>
      </c>
      <c r="EJ66" s="86" t="str">
        <f>IF('Math Output by domain'!M70="", "", 'Math Output by domain'!M70)</f>
        <v/>
      </c>
      <c r="EK66" s="86" t="str">
        <f>IF('Math Output by domain'!N70="", "", 'Math Output by domain'!N70)</f>
        <v/>
      </c>
      <c r="EL66" s="86" t="str">
        <f>IF('Math Output by domain'!O70="", "", 'Math Output by domain'!O70)</f>
        <v/>
      </c>
      <c r="EM66" s="86" t="str">
        <f>IF('Math Output by domain'!P70="", "", 'Math Output by domain'!P70)</f>
        <v/>
      </c>
      <c r="EN66" s="86" t="str">
        <f>IF('Math Output by domain'!Q70="", "", 'Math Output by domain'!Q70)</f>
        <v/>
      </c>
      <c r="EO66" s="86" t="str">
        <f>IF('Math Output by domain'!R70="", "", 'Math Output by domain'!R70)</f>
        <v/>
      </c>
      <c r="EP66" s="86" t="str">
        <f>IF('Math Output by domain'!S70="", "", 'Math Output by domain'!S70)</f>
        <v/>
      </c>
      <c r="EQ66" s="86" t="str">
        <f>IF('Math Output by domain'!T70="", "", 'Math Output by domain'!T70)</f>
        <v/>
      </c>
      <c r="ER66" s="86" t="str">
        <f>IF('Math Output by domain'!U70="", "", 'Math Output by domain'!U70)</f>
        <v/>
      </c>
      <c r="ES66" s="86" t="str">
        <f>IF('Math Output by domain'!V70="", "", 'Math Output by domain'!V70)</f>
        <v/>
      </c>
      <c r="ET66" s="86" t="str">
        <f>IF('Math Output by domain'!W70="", "", 'Math Output by domain'!W70)</f>
        <v/>
      </c>
      <c r="EU66" s="86" t="str">
        <f>IF('Math Output by domain'!X70="", "", 'Math Output by domain'!X70)</f>
        <v/>
      </c>
      <c r="EV66" s="86" t="str">
        <f>IF('Math Output by domain'!Y70="", "", 'Math Output by domain'!Y70)</f>
        <v/>
      </c>
      <c r="EW66" s="86" t="str">
        <f>IF('Math Output by domain'!Z70="", "", 'Math Output by domain'!Z70)</f>
        <v/>
      </c>
      <c r="EX66" s="86" t="str">
        <f>IF('Math Output by domain'!AA70="", "", 'Math Output by domain'!AA70)</f>
        <v/>
      </c>
      <c r="EY66" s="86" t="str">
        <f>IF('Math Output by domain'!AB70="", "", 'Math Output by domain'!AB70)</f>
        <v/>
      </c>
      <c r="EZ66" s="86" t="str">
        <f>IF('Math Output by domain'!AC70="", "", 'Math Output by domain'!AC70)</f>
        <v/>
      </c>
      <c r="FA66" s="86" t="str">
        <f>IF('Math Output by domain'!AD70&lt;&gt;"", 'Math Output by domain'!AD70, 'Math Output by domain'!AH70)</f>
        <v/>
      </c>
      <c r="FB66" s="86" t="str">
        <f>IF('Math Output by domain'!AE70&lt;&gt;"", 'Math Output by domain'!AE70, 'Math Output by domain'!AI70)</f>
        <v/>
      </c>
      <c r="FC66" s="86" t="str">
        <f>IF('Math Output by domain'!AF70&lt;&gt;"", 'Math Output by domain'!AF70, 'Math Output by domain'!AJ70)</f>
        <v/>
      </c>
      <c r="FD66" s="86" t="str">
        <f>IF('Math Output by domain'!AG70="", "", 'Math Output by domain'!AG70)</f>
        <v/>
      </c>
      <c r="FE66" s="86" t="str">
        <f>IF('Math Output by domain'!AK70="", "", 'Math Output by domain'!AK70)</f>
        <v/>
      </c>
      <c r="FF66" s="86" t="str">
        <f>IF('Math Output by domain'!AL70&lt;&gt;"",  'Math Output by domain'!AL70, 'Math Output by domain'!AQ70)</f>
        <v/>
      </c>
      <c r="FG66" s="86" t="str">
        <f>IF('Math Output by domain'!AM70="", "", 'Math Output by domain'!AM70)</f>
        <v/>
      </c>
      <c r="FH66" s="86" t="str">
        <f>IF('Math Output by domain'!AN70&lt;&gt;"",  'Math Output by domain'!AN70, 'Math Output by domain'!AP70)</f>
        <v/>
      </c>
      <c r="FI66" s="86" t="str">
        <f>IF('Math Output by domain'!AO70="", "", 'Math Output by domain'!AO70)</f>
        <v/>
      </c>
    </row>
    <row r="67" spans="1:165" x14ac:dyDescent="0.2">
      <c r="A67" s="88">
        <f>'Cover Sheet'!A70</f>
        <v>66</v>
      </c>
      <c r="B67" s="88" t="str">
        <f>IF('Cover Sheet'!$AC$13="","",'Cover Sheet'!$AC$13)</f>
        <v>HYDABH02</v>
      </c>
      <c r="C67" s="88" t="str">
        <f>'Cover Sheet'!$AC$1</f>
        <v>Apoorva Namdev</v>
      </c>
      <c r="D67" s="88">
        <f>'Cover Sheet'!$AE$1</f>
        <v>0</v>
      </c>
      <c r="E67" s="88">
        <f>'Cover Sheet'!$AG$1</f>
        <v>0</v>
      </c>
      <c r="F67" s="88">
        <f>'Cover Sheet'!$AI$1</f>
        <v>0</v>
      </c>
      <c r="G67" s="88">
        <f>'Cover Sheet'!$AK$1</f>
        <v>0</v>
      </c>
      <c r="H67" s="88">
        <f>'Cover Sheet'!$AC$3</f>
        <v>115555</v>
      </c>
      <c r="I67" s="88">
        <f>'Cover Sheet'!$AE$3</f>
        <v>0</v>
      </c>
      <c r="J67" s="88">
        <f>'Cover Sheet'!$AG$3</f>
        <v>0</v>
      </c>
      <c r="K67" s="88">
        <f>'Cover Sheet'!$AI$3</f>
        <v>0</v>
      </c>
      <c r="L67" s="88">
        <f>'Cover Sheet'!$AK$3</f>
        <v>0</v>
      </c>
      <c r="M67" s="88">
        <f>'Cover Sheet'!$AC$2</f>
        <v>2014</v>
      </c>
      <c r="N67" s="88">
        <f>'Cover Sheet'!$AE$2</f>
        <v>0</v>
      </c>
      <c r="O67" s="88">
        <f>'Cover Sheet'!$AG$2</f>
        <v>0</v>
      </c>
      <c r="P67" s="88">
        <f>'Cover Sheet'!$AI$2</f>
        <v>0</v>
      </c>
      <c r="Q67" s="88">
        <f>'Cover Sheet'!$AK$2</f>
        <v>0</v>
      </c>
      <c r="R67" s="88" t="str">
        <f>'Cover Sheet'!$AC$5</f>
        <v>Spandana</v>
      </c>
      <c r="S67" s="88" t="str">
        <f>'Cover Sheet'!$AC$6</f>
        <v>4th</v>
      </c>
      <c r="T67" s="88" t="str">
        <f>'Cover Sheet'!$AC$7</f>
        <v>2nd YOI</v>
      </c>
      <c r="U67" s="88" t="str">
        <f>'Cover Sheet'!$AC$8</f>
        <v>Private School 500 - 1000</v>
      </c>
      <c r="V67" s="88">
        <f>'Cover Sheet'!$AC$9</f>
        <v>180</v>
      </c>
      <c r="W67" s="88">
        <f>IF('Cover Sheet'!$AC$10="","",'Cover Sheet'!$AC$10)</f>
        <v>4</v>
      </c>
      <c r="X67" s="219" t="str">
        <f>IF('Cover Sheet'!$Y70="","",'Cover Sheet'!$Y70)</f>
        <v/>
      </c>
      <c r="Y67" s="219" t="str">
        <f>IF('Cover Sheet'!$Z70="","",'Cover Sheet'!$Z70)</f>
        <v/>
      </c>
      <c r="Z67" s="88">
        <f>'Cover Sheet'!$AC$11</f>
        <v>5</v>
      </c>
      <c r="AA67" s="88" t="str">
        <f>IF('Cover Sheet'!$AC$12="", "", 'Cover Sheet'!$AC$12)</f>
        <v>Hyderabad</v>
      </c>
      <c r="AB67" s="88">
        <f>IF('Cover Sheet'!$AC$14="","",'Cover Sheet'!$AC$14)</f>
        <v>115555</v>
      </c>
      <c r="AC67" s="88">
        <f>IF('Cover Sheet'!$AC$15="","",'Cover Sheet'!$AC$15)</f>
        <v>115555</v>
      </c>
      <c r="AD67" s="88">
        <f>IF('Cover Sheet'!$AC$17="","",'Cover Sheet'!$AC$17)</f>
        <v>115555</v>
      </c>
      <c r="AE67" s="88" t="str">
        <f>IF('Cover Sheet'!$AC$4="","",'Cover Sheet'!$AC$4)</f>
        <v>apoorva.namdev2014@teachforindia.org</v>
      </c>
      <c r="AF67" s="88" t="str">
        <f>IF('Cover Sheet'!$AC$20="","",'Cover Sheet'!$AC$20)</f>
        <v>spandana.m@teachforindia.org</v>
      </c>
      <c r="AG67" s="88" t="str">
        <f>IF('Cover Sheet'!$AC$19="","",'Cover Sheet'!$AC$19)</f>
        <v>karthik.rapaka@teachforindia.org</v>
      </c>
      <c r="AH67" s="88" t="str">
        <f>IF('Cover Sheet'!B70="", "", 'English Scores- Leveled papers'!B72)</f>
        <v/>
      </c>
      <c r="AI67" s="88" t="str">
        <f>IF('Cover Sheet'!$B70="","",'Cover Sheet'!C70)</f>
        <v/>
      </c>
      <c r="AJ67" s="88" t="str">
        <f>IF('Cover Sheet'!$D70="","",'Cover Sheet'!D70)</f>
        <v/>
      </c>
      <c r="AK67" s="88" t="str">
        <f>IF('Cover Sheet'!E70="","",'Cover Sheet'!E70)</f>
        <v/>
      </c>
      <c r="AL67" s="88" t="str">
        <f>IF('Cover Sheet'!F70="","",'Cover Sheet'!F70)</f>
        <v/>
      </c>
      <c r="AM67" s="88" t="str">
        <f>IF('Cover Sheet'!G70="","",'Cover Sheet'!G70)</f>
        <v/>
      </c>
      <c r="AN67" s="88" t="str">
        <f>IF('Cover Sheet'!H70="","",'Cover Sheet'!H70)</f>
        <v/>
      </c>
      <c r="AO67" s="88" t="str">
        <f>IF('Cover Sheet'!I70="","",'Cover Sheet'!I70)</f>
        <v/>
      </c>
      <c r="AP67" s="88" t="str">
        <f>IF('Cover Sheet'!J70="","",'Cover Sheet'!J70)</f>
        <v/>
      </c>
      <c r="AQ67" s="88" t="str">
        <f>IF('Cover Sheet'!K70="","",'Cover Sheet'!K70)</f>
        <v/>
      </c>
      <c r="AR67" s="88" t="str">
        <f>IF('Cover Sheet'!L70="","",'Cover Sheet'!L70)</f>
        <v/>
      </c>
      <c r="AS67" s="88" t="str">
        <f>IF('Cover Sheet'!M70="","",'Cover Sheet'!M70)</f>
        <v/>
      </c>
      <c r="AT67" s="88" t="str">
        <f>IF('Cover Sheet'!N70="","",'Cover Sheet'!N70)</f>
        <v/>
      </c>
      <c r="AU67" s="88" t="str">
        <f>IF('Cover Sheet'!O70="","",'Cover Sheet'!O70)</f>
        <v/>
      </c>
      <c r="AV67" s="88" t="str">
        <f>IF('Cover Sheet'!P70="","",'Cover Sheet'!P70)</f>
        <v/>
      </c>
      <c r="AW67" s="88" t="str">
        <f>IF('Cover Sheet'!Q70="","",'Cover Sheet'!Q70)</f>
        <v/>
      </c>
      <c r="AX67" s="88" t="str">
        <f>IF('Cover Sheet'!R70="","",'Cover Sheet'!R70)</f>
        <v/>
      </c>
      <c r="AY67" s="88" t="str">
        <f>IF('Cover Sheet'!S70="","",'Cover Sheet'!S70)</f>
        <v/>
      </c>
      <c r="AZ67" s="535" t="str">
        <f>IF('Cover Sheet'!T70="","",'Cover Sheet'!T70)</f>
        <v/>
      </c>
      <c r="BA67" s="535" t="str">
        <f>IF('Cover Sheet'!U70="","",'Cover Sheet'!U70)</f>
        <v/>
      </c>
      <c r="BB67" s="535" t="str">
        <f>IF('Cover Sheet'!V70="","",'Cover Sheet'!V70)</f>
        <v/>
      </c>
      <c r="BC67" s="535" t="str">
        <f>IF('Cover Sheet'!W70="","",'Cover Sheet'!W70)</f>
        <v/>
      </c>
      <c r="BD67" s="535" t="str">
        <f>IF('Cover Sheet'!X70="","",'Cover Sheet'!X70)</f>
        <v/>
      </c>
      <c r="BE67" s="142" t="str">
        <f>'RC Mastery Check+Question type'!I70</f>
        <v/>
      </c>
      <c r="BF67" s="142" t="str">
        <f>'RC Mastery Check+Question type'!J70</f>
        <v/>
      </c>
      <c r="BG67" s="142" t="str">
        <f>'RC Mastery Check+Question type'!K70</f>
        <v/>
      </c>
      <c r="BH67" s="406" t="str">
        <f>IF('RC Mastery Check+Question type'!DR70="", "", 'RC Mastery Check+Question type'!DR70)</f>
        <v/>
      </c>
      <c r="BI67" s="406" t="str">
        <f>IF('RC Mastery Check+Question type'!EJ70="", "", 'RC Mastery Check+Question type'!EJ70)</f>
        <v/>
      </c>
      <c r="BJ67" s="406" t="str">
        <f>IF('RC Mastery Check+Question type'!EZ70="", "", 'RC Mastery Check+Question type'!EZ70)</f>
        <v/>
      </c>
      <c r="BK67" t="str">
        <f>'RF tracking'!C70</f>
        <v/>
      </c>
      <c r="BL67" t="str">
        <f>'RF tracking'!D70</f>
        <v/>
      </c>
      <c r="BM67" t="str">
        <f>'RF tracking'!X70</f>
        <v/>
      </c>
      <c r="BN67" t="str">
        <f>'RF tracking'!Y70</f>
        <v/>
      </c>
      <c r="BO67" s="53" t="str">
        <f>IF('RF tracking'!AQ70="", "", 'RF tracking'!AQ70)</f>
        <v/>
      </c>
      <c r="BP67" s="53" t="str">
        <f>'RC Mastery Check+Question type'!L70</f>
        <v/>
      </c>
      <c r="BQ67" s="53" t="str">
        <f>'RC Mastery Check+Question type'!M70</f>
        <v/>
      </c>
      <c r="BR67" s="53" t="str">
        <f>'RC Mastery Check+Question type'!N70</f>
        <v/>
      </c>
      <c r="BS67" s="53" t="str">
        <f>'RC Mastery Check+Question type'!O70</f>
        <v/>
      </c>
      <c r="BT67" s="53" t="str">
        <f>'RC Mastery Check+Question type'!P70</f>
        <v/>
      </c>
      <c r="BU67" s="53" t="str">
        <f>'RC Mastery Check+Question type'!Q70</f>
        <v/>
      </c>
      <c r="BV67" s="53" t="str">
        <f>'RC Mastery Check+Question type'!R70</f>
        <v/>
      </c>
      <c r="BW67" s="53" t="str">
        <f>'RC Mastery Check+Question type'!S70</f>
        <v/>
      </c>
      <c r="BX67" s="53" t="str">
        <f>'RC Mastery Check+Question type'!T70</f>
        <v/>
      </c>
      <c r="BY67" s="53" t="str">
        <f>'RC Mastery Check+Question type'!U70</f>
        <v/>
      </c>
      <c r="BZ67" s="53" t="str">
        <f>'RC Mastery Check+Question type'!V70</f>
        <v/>
      </c>
      <c r="CA67" s="53" t="str">
        <f>'RC Mastery Check+Question type'!W70</f>
        <v/>
      </c>
      <c r="CB67" s="53" t="str">
        <f>'RC Mastery Check+Question type'!X70</f>
        <v/>
      </c>
      <c r="CC67" s="438" t="str">
        <f>'RC Output Item+Section Type'!CC73</f>
        <v xml:space="preserve"> </v>
      </c>
      <c r="CD67" s="438" t="str">
        <f>'RC Output Item+Section Type'!CD73</f>
        <v xml:space="preserve"> </v>
      </c>
      <c r="CE67" s="438" t="str">
        <f>'RC Output Item+Section Type'!CE73</f>
        <v xml:space="preserve"> </v>
      </c>
      <c r="CF67" s="438" t="str">
        <f>'RC Output Item+Section Type'!CF73</f>
        <v xml:space="preserve"> </v>
      </c>
      <c r="CG67" s="438" t="str">
        <f>'RC Output Item+Section Type'!CG73</f>
        <v xml:space="preserve"> </v>
      </c>
      <c r="CH67" s="438" t="str">
        <f>'RC Output Item+Section Type'!CH73</f>
        <v xml:space="preserve"> </v>
      </c>
      <c r="CI67" s="438" t="str">
        <f>'RC Output Item+Section Type'!CI73</f>
        <v xml:space="preserve"> </v>
      </c>
      <c r="CJ67" s="438" t="str">
        <f>'RC Output Item+Section Type'!CJ73</f>
        <v xml:space="preserve"> </v>
      </c>
      <c r="CK67" s="438" t="str">
        <f>'RC Output Item+Section Type'!CK73</f>
        <v xml:space="preserve"> </v>
      </c>
      <c r="CL67" s="438" t="str">
        <f>'RC Output Item+Section Type'!CL73</f>
        <v xml:space="preserve"> </v>
      </c>
      <c r="CM67" s="438" t="str">
        <f>'RC Output Item+Section Type'!CM73</f>
        <v xml:space="preserve"> </v>
      </c>
      <c r="CN67" s="438" t="str">
        <f>'RC Output Item+Section Type'!CN73</f>
        <v xml:space="preserve"> </v>
      </c>
      <c r="CO67" t="str">
        <f>IF('S&amp;L'!B90="", "", 'S&amp;L'!B90)</f>
        <v/>
      </c>
      <c r="CP67" t="str">
        <f>IF('S&amp;L'!C90="", "", 'S&amp;L'!C90)</f>
        <v>Content</v>
      </c>
      <c r="CQ67" t="str">
        <f>IF('S&amp;L'!D90="", "", 'S&amp;L'!D90)</f>
        <v/>
      </c>
      <c r="CR67" t="str">
        <f>IF('S&amp;L'!E90="", "", 'S&amp;L'!E90)</f>
        <v>Mechanics</v>
      </c>
      <c r="CS67" t="str">
        <f>IF('S&amp;L'!F90="", "", 'S&amp;L'!F90)</f>
        <v/>
      </c>
      <c r="CT67" t="str">
        <f>IF('S&amp;L'!H90="", "", 'S&amp;L'!H90)</f>
        <v/>
      </c>
      <c r="CU67" t="str">
        <f>IF('S&amp;L'!I90="", "", 'S&amp;L'!I90)</f>
        <v>Presence</v>
      </c>
      <c r="CV67" t="str">
        <f>IF('S&amp;L'!J90="", "", 'S&amp;L'!J90)</f>
        <v/>
      </c>
      <c r="CW67" t="str">
        <f>IF('S&amp;L'!K90="", "", 'S&amp;L'!K90)</f>
        <v xml:space="preserve">Listening </v>
      </c>
      <c r="CX67" t="str">
        <f>IF('S&amp;L'!L90="", "", 'S&amp;L'!L90)</f>
        <v/>
      </c>
      <c r="CY67" t="str">
        <f>IF('S&amp;L'!N90="", "", 'S&amp;L'!N90)</f>
        <v/>
      </c>
      <c r="CZ67" t="str">
        <f>IF('S&amp;L'!O90="", "", 'S&amp;L'!O90)</f>
        <v/>
      </c>
      <c r="DA67" t="str">
        <f>IF('S&amp;L'!P90="", "", 'S&amp;L'!P90)</f>
        <v/>
      </c>
      <c r="DB67" t="str">
        <f>IF('S&amp;L'!Q90="", "", 'S&amp;L'!Q90)</f>
        <v/>
      </c>
      <c r="DC67" t="str">
        <f>IF('S&amp;L'!R90="", "", 'S&amp;L'!R90)</f>
        <v/>
      </c>
      <c r="DD67" s="53" t="str">
        <f>IF('Math Scores'!E74="","",'Math Scores'!E74)</f>
        <v/>
      </c>
      <c r="DE67" s="86" t="str">
        <f>IF('Cover Sheet'!V70="","",'Cover Sheet'!V70)</f>
        <v/>
      </c>
      <c r="DF67" s="86" t="str">
        <f>IF('Math Scores'!IE74="", "", 'Math Scores'!IE74)</f>
        <v/>
      </c>
      <c r="DG67" t="str">
        <f>IF('Math by question type'!C71="", "", 'Math by question type'!C71)</f>
        <v/>
      </c>
      <c r="DH67" s="86" t="str">
        <f>IF('Math by question type'!D71="", "", 'Math by question type'!D71)</f>
        <v/>
      </c>
      <c r="DI67" s="86" t="str">
        <f>IF('Math by question type'!E71="", "", 'Math by question type'!E71)</f>
        <v/>
      </c>
      <c r="DJ67" s="86" t="str">
        <f>IF('Math by question type'!F71="", "", 'Math by question type'!F71)</f>
        <v/>
      </c>
      <c r="DK67" s="86" t="str">
        <f>IF('Math by question type'!G71="", "", 'Math by question type'!G71)</f>
        <v/>
      </c>
      <c r="DL67" s="86" t="str">
        <f>IF('Math by question type'!H71="", "", 'Math by question type'!H71)</f>
        <v/>
      </c>
      <c r="DM67" s="86" t="str">
        <f>IF('Math by question type'!I71="", "", 'Math by question type'!I71)</f>
        <v/>
      </c>
      <c r="DN67" s="86" t="str">
        <f>IF('Math by question type'!J71="", "", 'Math by question type'!J71)</f>
        <v/>
      </c>
      <c r="DO67" s="86" t="str">
        <f>IF('Math by question type'!K71="", "", 'Math by question type'!K71)</f>
        <v/>
      </c>
      <c r="DP67" s="86" t="str">
        <f>IF('Math by question type'!L71="", "", 'Math by question type'!L71)</f>
        <v/>
      </c>
      <c r="DQ67" s="86" t="str">
        <f>IF('Math by question type'!M71="", "", 'Math by question type'!M71)</f>
        <v/>
      </c>
      <c r="DR67" s="86" t="str">
        <f>IF('Math by question type'!N71="", "", 'Math by question type'!N71)</f>
        <v/>
      </c>
      <c r="DS67" s="86" t="str">
        <f>IF('Math by question type'!O71="", "", 'Math by question type'!O71)</f>
        <v/>
      </c>
      <c r="DT67" s="86" t="str">
        <f>IF('Math by question type'!P71="", "", 'Math by question type'!P71)</f>
        <v/>
      </c>
      <c r="DU67" s="86" t="str">
        <f>IF('Math by question type'!Q71="", "", 'Math by question type'!Q71)</f>
        <v/>
      </c>
      <c r="DV67" s="86" t="str">
        <f>IF('Math by question type'!R71&lt;&gt;"",'Math by question type'!R71,'Math by question type'!U71)</f>
        <v/>
      </c>
      <c r="DW67" s="86" t="str">
        <f>IF('Math by question type'!S71&lt;&gt;"",'Math by question type'!S71,'Math by question type'!V71)</f>
        <v/>
      </c>
      <c r="DX67" s="86" t="str">
        <f>IF('Math by question type'!T71&lt;&gt;"",'Math by question type'!T71,'Math by question type'!W71)</f>
        <v/>
      </c>
      <c r="DY67" s="86" t="str">
        <f>IF('Math by question type'!X71&lt;&gt;"",'Math by question type'!X71,'Math by question type'!AA71)</f>
        <v/>
      </c>
      <c r="DZ67" s="86" t="str">
        <f>IF('Math by question type'!Y71&lt;&gt;"",'Math by question type'!Y71,'Math by question type'!AB71)</f>
        <v/>
      </c>
      <c r="EA67" s="86" t="str">
        <f>IF('Math by question type'!Z71&lt;&gt;"",'Math by question type'!Z71,'Math by question type'!AC71)</f>
        <v/>
      </c>
      <c r="EB67" s="86" t="str">
        <f>IF('Math Output by domain'!E71="", "", 'Math Output by domain'!E71)</f>
        <v/>
      </c>
      <c r="EC67" s="86" t="str">
        <f>IF('Math Output by domain'!F71="", "", 'Math Output by domain'!F71)</f>
        <v/>
      </c>
      <c r="ED67" s="86" t="str">
        <f>IF('Math Output by domain'!G71="", "", 'Math Output by domain'!G71)</f>
        <v/>
      </c>
      <c r="EE67" s="86" t="str">
        <f>IF('Math Output by domain'!H71="", "", 'Math Output by domain'!H71)</f>
        <v/>
      </c>
      <c r="EF67" s="86" t="str">
        <f>IF('Math Output by domain'!I71="", "", 'Math Output by domain'!I71)</f>
        <v/>
      </c>
      <c r="EG67" s="86" t="str">
        <f>IF('Math Output by domain'!J71="", "", 'Math Output by domain'!J71)</f>
        <v/>
      </c>
      <c r="EH67" s="86" t="str">
        <f>IF('Math Output by domain'!K71="", "", 'Math Output by domain'!K71)</f>
        <v/>
      </c>
      <c r="EI67" s="86" t="str">
        <f>IF('Math Output by domain'!L71="", "", 'Math Output by domain'!L71)</f>
        <v/>
      </c>
      <c r="EJ67" s="86" t="str">
        <f>IF('Math Output by domain'!M71="", "", 'Math Output by domain'!M71)</f>
        <v/>
      </c>
      <c r="EK67" s="86" t="str">
        <f>IF('Math Output by domain'!N71="", "", 'Math Output by domain'!N71)</f>
        <v/>
      </c>
      <c r="EL67" s="86" t="str">
        <f>IF('Math Output by domain'!O71="", "", 'Math Output by domain'!O71)</f>
        <v/>
      </c>
      <c r="EM67" s="86" t="str">
        <f>IF('Math Output by domain'!P71="", "", 'Math Output by domain'!P71)</f>
        <v/>
      </c>
      <c r="EN67" s="86" t="str">
        <f>IF('Math Output by domain'!Q71="", "", 'Math Output by domain'!Q71)</f>
        <v/>
      </c>
      <c r="EO67" s="86" t="str">
        <f>IF('Math Output by domain'!R71="", "", 'Math Output by domain'!R71)</f>
        <v/>
      </c>
      <c r="EP67" s="86" t="str">
        <f>IF('Math Output by domain'!S71="", "", 'Math Output by domain'!S71)</f>
        <v/>
      </c>
      <c r="EQ67" s="86" t="str">
        <f>IF('Math Output by domain'!T71="", "", 'Math Output by domain'!T71)</f>
        <v/>
      </c>
      <c r="ER67" s="86" t="str">
        <f>IF('Math Output by domain'!U71="", "", 'Math Output by domain'!U71)</f>
        <v/>
      </c>
      <c r="ES67" s="86" t="str">
        <f>IF('Math Output by domain'!V71="", "", 'Math Output by domain'!V71)</f>
        <v/>
      </c>
      <c r="ET67" s="86" t="str">
        <f>IF('Math Output by domain'!W71="", "", 'Math Output by domain'!W71)</f>
        <v/>
      </c>
      <c r="EU67" s="86" t="str">
        <f>IF('Math Output by domain'!X71="", "", 'Math Output by domain'!X71)</f>
        <v/>
      </c>
      <c r="EV67" s="86" t="str">
        <f>IF('Math Output by domain'!Y71="", "", 'Math Output by domain'!Y71)</f>
        <v/>
      </c>
      <c r="EW67" s="86" t="str">
        <f>IF('Math Output by domain'!Z71="", "", 'Math Output by domain'!Z71)</f>
        <v/>
      </c>
      <c r="EX67" s="86" t="str">
        <f>IF('Math Output by domain'!AA71="", "", 'Math Output by domain'!AA71)</f>
        <v/>
      </c>
      <c r="EY67" s="86" t="str">
        <f>IF('Math Output by domain'!AB71="", "", 'Math Output by domain'!AB71)</f>
        <v/>
      </c>
      <c r="EZ67" s="86" t="str">
        <f>IF('Math Output by domain'!AC71="", "", 'Math Output by domain'!AC71)</f>
        <v/>
      </c>
      <c r="FA67" s="86" t="str">
        <f>IF('Math Output by domain'!AD71&lt;&gt;"", 'Math Output by domain'!AD71, 'Math Output by domain'!AH71)</f>
        <v/>
      </c>
      <c r="FB67" s="86" t="str">
        <f>IF('Math Output by domain'!AE71&lt;&gt;"", 'Math Output by domain'!AE71, 'Math Output by domain'!AI71)</f>
        <v/>
      </c>
      <c r="FC67" s="86" t="str">
        <f>IF('Math Output by domain'!AF71&lt;&gt;"", 'Math Output by domain'!AF71, 'Math Output by domain'!AJ71)</f>
        <v/>
      </c>
      <c r="FD67" s="86" t="str">
        <f>IF('Math Output by domain'!AG71="", "", 'Math Output by domain'!AG71)</f>
        <v/>
      </c>
      <c r="FE67" s="86" t="str">
        <f>IF('Math Output by domain'!AK71="", "", 'Math Output by domain'!AK71)</f>
        <v/>
      </c>
      <c r="FF67" s="86" t="str">
        <f>IF('Math Output by domain'!AL71&lt;&gt;"",  'Math Output by domain'!AL71, 'Math Output by domain'!AQ71)</f>
        <v/>
      </c>
      <c r="FG67" s="86" t="str">
        <f>IF('Math Output by domain'!AM71="", "", 'Math Output by domain'!AM71)</f>
        <v/>
      </c>
      <c r="FH67" s="86" t="str">
        <f>IF('Math Output by domain'!AN71&lt;&gt;"",  'Math Output by domain'!AN71, 'Math Output by domain'!AP71)</f>
        <v/>
      </c>
      <c r="FI67" s="86" t="str">
        <f>IF('Math Output by domain'!AO71="", "", 'Math Output by domain'!AO71)</f>
        <v/>
      </c>
    </row>
    <row r="68" spans="1:165" x14ac:dyDescent="0.2">
      <c r="A68" s="88">
        <f>'Cover Sheet'!A71</f>
        <v>67</v>
      </c>
      <c r="B68" s="88" t="str">
        <f>IF('Cover Sheet'!$AC$13="","",'Cover Sheet'!$AC$13)</f>
        <v>HYDABH02</v>
      </c>
      <c r="C68" s="88" t="str">
        <f>'Cover Sheet'!$AC$1</f>
        <v>Apoorva Namdev</v>
      </c>
      <c r="D68" s="88">
        <f>'Cover Sheet'!$AE$1</f>
        <v>0</v>
      </c>
      <c r="E68" s="88">
        <f>'Cover Sheet'!$AG$1</f>
        <v>0</v>
      </c>
      <c r="F68" s="88">
        <f>'Cover Sheet'!$AI$1</f>
        <v>0</v>
      </c>
      <c r="G68" s="88">
        <f>'Cover Sheet'!$AK$1</f>
        <v>0</v>
      </c>
      <c r="H68" s="88">
        <f>'Cover Sheet'!$AC$3</f>
        <v>115555</v>
      </c>
      <c r="I68" s="88">
        <f>'Cover Sheet'!$AE$3</f>
        <v>0</v>
      </c>
      <c r="J68" s="88">
        <f>'Cover Sheet'!$AG$3</f>
        <v>0</v>
      </c>
      <c r="K68" s="88">
        <f>'Cover Sheet'!$AI$3</f>
        <v>0</v>
      </c>
      <c r="L68" s="88">
        <f>'Cover Sheet'!$AK$3</f>
        <v>0</v>
      </c>
      <c r="M68" s="88">
        <f>'Cover Sheet'!$AC$2</f>
        <v>2014</v>
      </c>
      <c r="N68" s="88">
        <f>'Cover Sheet'!$AE$2</f>
        <v>0</v>
      </c>
      <c r="O68" s="88">
        <f>'Cover Sheet'!$AG$2</f>
        <v>0</v>
      </c>
      <c r="P68" s="88">
        <f>'Cover Sheet'!$AI$2</f>
        <v>0</v>
      </c>
      <c r="Q68" s="88">
        <f>'Cover Sheet'!$AK$2</f>
        <v>0</v>
      </c>
      <c r="R68" s="88" t="str">
        <f>'Cover Sheet'!$AC$5</f>
        <v>Spandana</v>
      </c>
      <c r="S68" s="88" t="str">
        <f>'Cover Sheet'!$AC$6</f>
        <v>4th</v>
      </c>
      <c r="T68" s="88" t="str">
        <f>'Cover Sheet'!$AC$7</f>
        <v>2nd YOI</v>
      </c>
      <c r="U68" s="88" t="str">
        <f>'Cover Sheet'!$AC$8</f>
        <v>Private School 500 - 1000</v>
      </c>
      <c r="V68" s="88">
        <f>'Cover Sheet'!$AC$9</f>
        <v>180</v>
      </c>
      <c r="W68" s="88">
        <f>IF('Cover Sheet'!$AC$10="","",'Cover Sheet'!$AC$10)</f>
        <v>4</v>
      </c>
      <c r="X68" s="219" t="str">
        <f>IF('Cover Sheet'!$Y71="","",'Cover Sheet'!$Y71)</f>
        <v/>
      </c>
      <c r="Y68" s="219" t="str">
        <f>IF('Cover Sheet'!$Z71="","",'Cover Sheet'!$Z71)</f>
        <v/>
      </c>
      <c r="Z68" s="88">
        <f>'Cover Sheet'!$AC$11</f>
        <v>5</v>
      </c>
      <c r="AA68" s="88" t="str">
        <f>IF('Cover Sheet'!$AC$12="", "", 'Cover Sheet'!$AC$12)</f>
        <v>Hyderabad</v>
      </c>
      <c r="AB68" s="88">
        <f>IF('Cover Sheet'!$AC$14="","",'Cover Sheet'!$AC$14)</f>
        <v>115555</v>
      </c>
      <c r="AC68" s="88">
        <f>IF('Cover Sheet'!$AC$15="","",'Cover Sheet'!$AC$15)</f>
        <v>115555</v>
      </c>
      <c r="AD68" s="88">
        <f>IF('Cover Sheet'!$AC$17="","",'Cover Sheet'!$AC$17)</f>
        <v>115555</v>
      </c>
      <c r="AE68" s="88" t="str">
        <f>IF('Cover Sheet'!$AC$4="","",'Cover Sheet'!$AC$4)</f>
        <v>apoorva.namdev2014@teachforindia.org</v>
      </c>
      <c r="AF68" s="88" t="str">
        <f>IF('Cover Sheet'!$AC$20="","",'Cover Sheet'!$AC$20)</f>
        <v>spandana.m@teachforindia.org</v>
      </c>
      <c r="AG68" s="88" t="str">
        <f>IF('Cover Sheet'!$AC$19="","",'Cover Sheet'!$AC$19)</f>
        <v>karthik.rapaka@teachforindia.org</v>
      </c>
      <c r="AH68" s="88" t="str">
        <f>IF('Cover Sheet'!B71="", "", 'English Scores- Leveled papers'!B73)</f>
        <v/>
      </c>
      <c r="AI68" s="88" t="str">
        <f>IF('Cover Sheet'!$B71="","",'Cover Sheet'!C71)</f>
        <v/>
      </c>
      <c r="AJ68" s="88" t="str">
        <f>IF('Cover Sheet'!$D71="","",'Cover Sheet'!D71)</f>
        <v/>
      </c>
      <c r="AK68" s="88" t="str">
        <f>IF('Cover Sheet'!E71="","",'Cover Sheet'!E71)</f>
        <v/>
      </c>
      <c r="AL68" s="88" t="str">
        <f>IF('Cover Sheet'!F71="","",'Cover Sheet'!F71)</f>
        <v/>
      </c>
      <c r="AM68" s="88" t="str">
        <f>IF('Cover Sheet'!G71="","",'Cover Sheet'!G71)</f>
        <v/>
      </c>
      <c r="AN68" s="88" t="str">
        <f>IF('Cover Sheet'!H71="","",'Cover Sheet'!H71)</f>
        <v/>
      </c>
      <c r="AO68" s="88" t="str">
        <f>IF('Cover Sheet'!I71="","",'Cover Sheet'!I71)</f>
        <v/>
      </c>
      <c r="AP68" s="88" t="str">
        <f>IF('Cover Sheet'!J71="","",'Cover Sheet'!J71)</f>
        <v/>
      </c>
      <c r="AQ68" s="88" t="str">
        <f>IF('Cover Sheet'!K71="","",'Cover Sheet'!K71)</f>
        <v/>
      </c>
      <c r="AR68" s="88" t="str">
        <f>IF('Cover Sheet'!L71="","",'Cover Sheet'!L71)</f>
        <v/>
      </c>
      <c r="AS68" s="88" t="str">
        <f>IF('Cover Sheet'!M71="","",'Cover Sheet'!M71)</f>
        <v/>
      </c>
      <c r="AT68" s="88" t="str">
        <f>IF('Cover Sheet'!N71="","",'Cover Sheet'!N71)</f>
        <v/>
      </c>
      <c r="AU68" s="88" t="str">
        <f>IF('Cover Sheet'!O71="","",'Cover Sheet'!O71)</f>
        <v/>
      </c>
      <c r="AV68" s="88" t="str">
        <f>IF('Cover Sheet'!P71="","",'Cover Sheet'!P71)</f>
        <v/>
      </c>
      <c r="AW68" s="88" t="str">
        <f>IF('Cover Sheet'!Q71="","",'Cover Sheet'!Q71)</f>
        <v/>
      </c>
      <c r="AX68" s="88" t="str">
        <f>IF('Cover Sheet'!R71="","",'Cover Sheet'!R71)</f>
        <v/>
      </c>
      <c r="AY68" s="88" t="str">
        <f>IF('Cover Sheet'!S71="","",'Cover Sheet'!S71)</f>
        <v/>
      </c>
      <c r="AZ68" s="535" t="str">
        <f>IF('Cover Sheet'!T71="","",'Cover Sheet'!T71)</f>
        <v/>
      </c>
      <c r="BA68" s="535" t="str">
        <f>IF('Cover Sheet'!U71="","",'Cover Sheet'!U71)</f>
        <v/>
      </c>
      <c r="BB68" s="535" t="str">
        <f>IF('Cover Sheet'!V71="","",'Cover Sheet'!V71)</f>
        <v/>
      </c>
      <c r="BC68" s="535" t="str">
        <f>IF('Cover Sheet'!W71="","",'Cover Sheet'!W71)</f>
        <v/>
      </c>
      <c r="BD68" s="535" t="str">
        <f>IF('Cover Sheet'!X71="","",'Cover Sheet'!X71)</f>
        <v/>
      </c>
      <c r="BE68" s="142" t="str">
        <f>'RC Mastery Check+Question type'!I71</f>
        <v/>
      </c>
      <c r="BF68" s="142" t="str">
        <f>'RC Mastery Check+Question type'!J71</f>
        <v/>
      </c>
      <c r="BG68" s="142" t="str">
        <f>'RC Mastery Check+Question type'!K71</f>
        <v/>
      </c>
      <c r="BH68" s="406" t="str">
        <f>IF('RC Mastery Check+Question type'!DR71="", "", 'RC Mastery Check+Question type'!DR71)</f>
        <v/>
      </c>
      <c r="BI68" s="406" t="str">
        <f>IF('RC Mastery Check+Question type'!EJ71="", "", 'RC Mastery Check+Question type'!EJ71)</f>
        <v/>
      </c>
      <c r="BJ68" s="406" t="str">
        <f>IF('RC Mastery Check+Question type'!EZ71="", "", 'RC Mastery Check+Question type'!EZ71)</f>
        <v/>
      </c>
      <c r="BK68" t="str">
        <f>'RF tracking'!C71</f>
        <v/>
      </c>
      <c r="BL68" t="str">
        <f>'RF tracking'!D71</f>
        <v/>
      </c>
      <c r="BM68" t="str">
        <f>'RF tracking'!X71</f>
        <v/>
      </c>
      <c r="BN68" t="str">
        <f>'RF tracking'!Y71</f>
        <v/>
      </c>
      <c r="BO68" s="53" t="str">
        <f>IF('RF tracking'!AQ71="", "", 'RF tracking'!AQ71)</f>
        <v/>
      </c>
      <c r="BP68" s="53" t="str">
        <f>'RC Mastery Check+Question type'!L71</f>
        <v/>
      </c>
      <c r="BQ68" s="53" t="str">
        <f>'RC Mastery Check+Question type'!M71</f>
        <v/>
      </c>
      <c r="BR68" s="53" t="str">
        <f>'RC Mastery Check+Question type'!N71</f>
        <v/>
      </c>
      <c r="BS68" s="53" t="str">
        <f>'RC Mastery Check+Question type'!O71</f>
        <v/>
      </c>
      <c r="BT68" s="53" t="str">
        <f>'RC Mastery Check+Question type'!P71</f>
        <v/>
      </c>
      <c r="BU68" s="53" t="str">
        <f>'RC Mastery Check+Question type'!Q71</f>
        <v/>
      </c>
      <c r="BV68" s="53" t="str">
        <f>'RC Mastery Check+Question type'!R71</f>
        <v/>
      </c>
      <c r="BW68" s="53" t="str">
        <f>'RC Mastery Check+Question type'!S71</f>
        <v/>
      </c>
      <c r="BX68" s="53" t="str">
        <f>'RC Mastery Check+Question type'!T71</f>
        <v/>
      </c>
      <c r="BY68" s="53" t="str">
        <f>'RC Mastery Check+Question type'!U71</f>
        <v/>
      </c>
      <c r="BZ68" s="53" t="str">
        <f>'RC Mastery Check+Question type'!V71</f>
        <v/>
      </c>
      <c r="CA68" s="53" t="str">
        <f>'RC Mastery Check+Question type'!W71</f>
        <v/>
      </c>
      <c r="CB68" s="53" t="str">
        <f>'RC Mastery Check+Question type'!X71</f>
        <v/>
      </c>
      <c r="CC68" s="438" t="str">
        <f>'RC Output Item+Section Type'!CC74</f>
        <v xml:space="preserve"> </v>
      </c>
      <c r="CD68" s="438" t="str">
        <f>'RC Output Item+Section Type'!CD74</f>
        <v xml:space="preserve"> </v>
      </c>
      <c r="CE68" s="438" t="str">
        <f>'RC Output Item+Section Type'!CE74</f>
        <v xml:space="preserve"> </v>
      </c>
      <c r="CF68" s="438" t="str">
        <f>'RC Output Item+Section Type'!CF74</f>
        <v xml:space="preserve"> </v>
      </c>
      <c r="CG68" s="438" t="str">
        <f>'RC Output Item+Section Type'!CG74</f>
        <v xml:space="preserve"> </v>
      </c>
      <c r="CH68" s="438" t="str">
        <f>'RC Output Item+Section Type'!CH74</f>
        <v xml:space="preserve"> </v>
      </c>
      <c r="CI68" s="438" t="str">
        <f>'RC Output Item+Section Type'!CI74</f>
        <v xml:space="preserve"> </v>
      </c>
      <c r="CJ68" s="438" t="str">
        <f>'RC Output Item+Section Type'!CJ74</f>
        <v xml:space="preserve"> </v>
      </c>
      <c r="CK68" s="438" t="str">
        <f>'RC Output Item+Section Type'!CK74</f>
        <v xml:space="preserve"> </v>
      </c>
      <c r="CL68" s="438" t="str">
        <f>'RC Output Item+Section Type'!CL74</f>
        <v xml:space="preserve"> </v>
      </c>
      <c r="CM68" s="438" t="str">
        <f>'RC Output Item+Section Type'!CM74</f>
        <v xml:space="preserve"> </v>
      </c>
      <c r="CN68" s="438" t="str">
        <f>'RC Output Item+Section Type'!CN74</f>
        <v xml:space="preserve"> </v>
      </c>
      <c r="CO68" t="str">
        <f>IF('S&amp;L'!B91="", "", 'S&amp;L'!B91)</f>
        <v/>
      </c>
      <c r="CP68" t="str">
        <f>IF('S&amp;L'!C91="", "", 'S&amp;L'!C91)</f>
        <v xml:space="preserve">Does the content of the speech align to the topic? Does the main idea come across? Is the content organized in a way that facilitates deeper understanding? </v>
      </c>
      <c r="CQ68" t="str">
        <f>IF('S&amp;L'!D91="", "", 'S&amp;L'!D91)</f>
        <v/>
      </c>
      <c r="CR68" t="str">
        <f>IF('S&amp;L'!E91="", "", 'S&amp;L'!E91)</f>
        <v xml:space="preserve">Does the speaker use grammar and pronunciation accurately? Is the speech fluent and lucid enabling clear understanding for the audience? </v>
      </c>
      <c r="CS68" t="str">
        <f>IF('S&amp;L'!F91="", "", 'S&amp;L'!F91)</f>
        <v/>
      </c>
      <c r="CT68" t="str">
        <f>IF('S&amp;L'!H91="", "", 'S&amp;L'!H91)</f>
        <v/>
      </c>
      <c r="CU68" t="str">
        <f>IF('S&amp;L'!I91="", "", 'S&amp;L'!I91)</f>
        <v xml:space="preserve">Does the speaker use his voice, tone and body language to effectively communicate to his audience? Does he employ actions, gestures and expressions to keep audience attention? </v>
      </c>
      <c r="CV68" t="str">
        <f>IF('S&amp;L'!J91="", "", 'S&amp;L'!J91)</f>
        <v/>
      </c>
      <c r="CW68" t="str">
        <f>IF('S&amp;L'!K91="", "", 'S&amp;L'!K91)</f>
        <v xml:space="preserve">Does the student show evidence of learning through different behaviours? Is there evidence of sustained attention and concentration? </v>
      </c>
      <c r="CX68" t="str">
        <f>IF('S&amp;L'!L91="", "", 'S&amp;L'!L91)</f>
        <v/>
      </c>
      <c r="CY68" t="str">
        <f>IF('S&amp;L'!N91="", "", 'S&amp;L'!N91)</f>
        <v/>
      </c>
      <c r="CZ68" t="str">
        <f>IF('S&amp;L'!O91="", "", 'S&amp;L'!O91)</f>
        <v/>
      </c>
      <c r="DA68" t="str">
        <f>IF('S&amp;L'!P91="", "", 'S&amp;L'!P91)</f>
        <v/>
      </c>
      <c r="DB68" t="str">
        <f>IF('S&amp;L'!Q91="", "", 'S&amp;L'!Q91)</f>
        <v/>
      </c>
      <c r="DC68" t="str">
        <f>IF('S&amp;L'!R91="", "", 'S&amp;L'!R91)</f>
        <v/>
      </c>
      <c r="DD68" s="53" t="str">
        <f>IF('Math Scores'!E75="","",'Math Scores'!E75)</f>
        <v/>
      </c>
      <c r="DE68" s="86" t="str">
        <f>IF('Cover Sheet'!V71="","",'Cover Sheet'!V71)</f>
        <v/>
      </c>
      <c r="DF68" s="86" t="str">
        <f>IF('Math Scores'!IE75="", "", 'Math Scores'!IE75)</f>
        <v/>
      </c>
      <c r="DG68" t="str">
        <f>IF('Math by question type'!C72="", "", 'Math by question type'!C72)</f>
        <v/>
      </c>
      <c r="DH68" s="86" t="str">
        <f>IF('Math by question type'!D72="", "", 'Math by question type'!D72)</f>
        <v/>
      </c>
      <c r="DI68" s="86" t="str">
        <f>IF('Math by question type'!E72="", "", 'Math by question type'!E72)</f>
        <v/>
      </c>
      <c r="DJ68" s="86" t="str">
        <f>IF('Math by question type'!F72="", "", 'Math by question type'!F72)</f>
        <v/>
      </c>
      <c r="DK68" s="86" t="str">
        <f>IF('Math by question type'!G72="", "", 'Math by question type'!G72)</f>
        <v/>
      </c>
      <c r="DL68" s="86" t="str">
        <f>IF('Math by question type'!H72="", "", 'Math by question type'!H72)</f>
        <v/>
      </c>
      <c r="DM68" s="86" t="str">
        <f>IF('Math by question type'!I72="", "", 'Math by question type'!I72)</f>
        <v/>
      </c>
      <c r="DN68" s="86" t="str">
        <f>IF('Math by question type'!J72="", "", 'Math by question type'!J72)</f>
        <v/>
      </c>
      <c r="DO68" s="86" t="str">
        <f>IF('Math by question type'!K72="", "", 'Math by question type'!K72)</f>
        <v/>
      </c>
      <c r="DP68" s="86" t="str">
        <f>IF('Math by question type'!L72="", "", 'Math by question type'!L72)</f>
        <v/>
      </c>
      <c r="DQ68" s="86" t="str">
        <f>IF('Math by question type'!M72="", "", 'Math by question type'!M72)</f>
        <v/>
      </c>
      <c r="DR68" s="86" t="str">
        <f>IF('Math by question type'!N72="", "", 'Math by question type'!N72)</f>
        <v/>
      </c>
      <c r="DS68" s="86" t="str">
        <f>IF('Math by question type'!O72="", "", 'Math by question type'!O72)</f>
        <v/>
      </c>
      <c r="DT68" s="86" t="str">
        <f>IF('Math by question type'!P72="", "", 'Math by question type'!P72)</f>
        <v/>
      </c>
      <c r="DU68" s="86" t="str">
        <f>IF('Math by question type'!Q72="", "", 'Math by question type'!Q72)</f>
        <v/>
      </c>
      <c r="DV68" s="86" t="str">
        <f>IF('Math by question type'!R72&lt;&gt;"",'Math by question type'!R72,'Math by question type'!U72)</f>
        <v/>
      </c>
      <c r="DW68" s="86" t="str">
        <f>IF('Math by question type'!S72&lt;&gt;"",'Math by question type'!S72,'Math by question type'!V72)</f>
        <v/>
      </c>
      <c r="DX68" s="86" t="str">
        <f>IF('Math by question type'!T72&lt;&gt;"",'Math by question type'!T72,'Math by question type'!W72)</f>
        <v/>
      </c>
      <c r="DY68" s="86" t="str">
        <f>IF('Math by question type'!X72&lt;&gt;"",'Math by question type'!X72,'Math by question type'!AA72)</f>
        <v/>
      </c>
      <c r="DZ68" s="86" t="str">
        <f>IF('Math by question type'!Y72&lt;&gt;"",'Math by question type'!Y72,'Math by question type'!AB72)</f>
        <v/>
      </c>
      <c r="EA68" s="86" t="str">
        <f>IF('Math by question type'!Z72&lt;&gt;"",'Math by question type'!Z72,'Math by question type'!AC72)</f>
        <v/>
      </c>
      <c r="EB68" s="86" t="str">
        <f>IF('Math Output by domain'!E72="", "", 'Math Output by domain'!E72)</f>
        <v/>
      </c>
      <c r="EC68" s="86" t="str">
        <f>IF('Math Output by domain'!F72="", "", 'Math Output by domain'!F72)</f>
        <v/>
      </c>
      <c r="ED68" s="86" t="str">
        <f>IF('Math Output by domain'!G72="", "", 'Math Output by domain'!G72)</f>
        <v/>
      </c>
      <c r="EE68" s="86" t="str">
        <f>IF('Math Output by domain'!H72="", "", 'Math Output by domain'!H72)</f>
        <v/>
      </c>
      <c r="EF68" s="86" t="str">
        <f>IF('Math Output by domain'!I72="", "", 'Math Output by domain'!I72)</f>
        <v/>
      </c>
      <c r="EG68" s="86" t="str">
        <f>IF('Math Output by domain'!J72="", "", 'Math Output by domain'!J72)</f>
        <v/>
      </c>
      <c r="EH68" s="86" t="str">
        <f>IF('Math Output by domain'!K72="", "", 'Math Output by domain'!K72)</f>
        <v/>
      </c>
      <c r="EI68" s="86" t="str">
        <f>IF('Math Output by domain'!L72="", "", 'Math Output by domain'!L72)</f>
        <v/>
      </c>
      <c r="EJ68" s="86" t="str">
        <f>IF('Math Output by domain'!M72="", "", 'Math Output by domain'!M72)</f>
        <v/>
      </c>
      <c r="EK68" s="86" t="str">
        <f>IF('Math Output by domain'!N72="", "", 'Math Output by domain'!N72)</f>
        <v/>
      </c>
      <c r="EL68" s="86" t="str">
        <f>IF('Math Output by domain'!O72="", "", 'Math Output by domain'!O72)</f>
        <v/>
      </c>
      <c r="EM68" s="86" t="str">
        <f>IF('Math Output by domain'!P72="", "", 'Math Output by domain'!P72)</f>
        <v/>
      </c>
      <c r="EN68" s="86" t="str">
        <f>IF('Math Output by domain'!Q72="", "", 'Math Output by domain'!Q72)</f>
        <v/>
      </c>
      <c r="EO68" s="86" t="str">
        <f>IF('Math Output by domain'!R72="", "", 'Math Output by domain'!R72)</f>
        <v/>
      </c>
      <c r="EP68" s="86" t="str">
        <f>IF('Math Output by domain'!S72="", "", 'Math Output by domain'!S72)</f>
        <v/>
      </c>
      <c r="EQ68" s="86" t="str">
        <f>IF('Math Output by domain'!T72="", "", 'Math Output by domain'!T72)</f>
        <v/>
      </c>
      <c r="ER68" s="86" t="str">
        <f>IF('Math Output by domain'!U72="", "", 'Math Output by domain'!U72)</f>
        <v/>
      </c>
      <c r="ES68" s="86" t="str">
        <f>IF('Math Output by domain'!V72="", "", 'Math Output by domain'!V72)</f>
        <v/>
      </c>
      <c r="ET68" s="86" t="str">
        <f>IF('Math Output by domain'!W72="", "", 'Math Output by domain'!W72)</f>
        <v/>
      </c>
      <c r="EU68" s="86" t="str">
        <f>IF('Math Output by domain'!X72="", "", 'Math Output by domain'!X72)</f>
        <v/>
      </c>
      <c r="EV68" s="86" t="str">
        <f>IF('Math Output by domain'!Y72="", "", 'Math Output by domain'!Y72)</f>
        <v/>
      </c>
      <c r="EW68" s="86" t="str">
        <f>IF('Math Output by domain'!Z72="", "", 'Math Output by domain'!Z72)</f>
        <v/>
      </c>
      <c r="EX68" s="86" t="str">
        <f>IF('Math Output by domain'!AA72="", "", 'Math Output by domain'!AA72)</f>
        <v/>
      </c>
      <c r="EY68" s="86" t="str">
        <f>IF('Math Output by domain'!AB72="", "", 'Math Output by domain'!AB72)</f>
        <v/>
      </c>
      <c r="EZ68" s="86" t="str">
        <f>IF('Math Output by domain'!AC72="", "", 'Math Output by domain'!AC72)</f>
        <v/>
      </c>
      <c r="FA68" s="86" t="str">
        <f>IF('Math Output by domain'!AD72&lt;&gt;"", 'Math Output by domain'!AD72, 'Math Output by domain'!AH72)</f>
        <v/>
      </c>
      <c r="FB68" s="86" t="str">
        <f>IF('Math Output by domain'!AE72&lt;&gt;"", 'Math Output by domain'!AE72, 'Math Output by domain'!AI72)</f>
        <v/>
      </c>
      <c r="FC68" s="86" t="str">
        <f>IF('Math Output by domain'!AF72&lt;&gt;"", 'Math Output by domain'!AF72, 'Math Output by domain'!AJ72)</f>
        <v/>
      </c>
      <c r="FD68" s="86" t="str">
        <f>IF('Math Output by domain'!AG72="", "", 'Math Output by domain'!AG72)</f>
        <v/>
      </c>
      <c r="FE68" s="86" t="str">
        <f>IF('Math Output by domain'!AK72="", "", 'Math Output by domain'!AK72)</f>
        <v/>
      </c>
      <c r="FF68" s="86" t="str">
        <f>IF('Math Output by domain'!AL72&lt;&gt;"",  'Math Output by domain'!AL72, 'Math Output by domain'!AQ72)</f>
        <v/>
      </c>
      <c r="FG68" s="86" t="str">
        <f>IF('Math Output by domain'!AM72="", "", 'Math Output by domain'!AM72)</f>
        <v/>
      </c>
      <c r="FH68" s="86" t="str">
        <f>IF('Math Output by domain'!AN72&lt;&gt;"",  'Math Output by domain'!AN72, 'Math Output by domain'!AP72)</f>
        <v/>
      </c>
      <c r="FI68" s="86" t="str">
        <f>IF('Math Output by domain'!AO72="", "", 'Math Output by domain'!AO72)</f>
        <v/>
      </c>
    </row>
    <row r="69" spans="1:165" x14ac:dyDescent="0.2">
      <c r="A69" s="88">
        <f>'Cover Sheet'!A72</f>
        <v>68</v>
      </c>
      <c r="B69" s="88" t="str">
        <f>IF('Cover Sheet'!$AC$13="","",'Cover Sheet'!$AC$13)</f>
        <v>HYDABH02</v>
      </c>
      <c r="C69" s="88" t="str">
        <f>'Cover Sheet'!$AC$1</f>
        <v>Apoorva Namdev</v>
      </c>
      <c r="D69" s="88">
        <f>'Cover Sheet'!$AE$1</f>
        <v>0</v>
      </c>
      <c r="E69" s="88">
        <f>'Cover Sheet'!$AG$1</f>
        <v>0</v>
      </c>
      <c r="F69" s="88">
        <f>'Cover Sheet'!$AI$1</f>
        <v>0</v>
      </c>
      <c r="G69" s="88">
        <f>'Cover Sheet'!$AK$1</f>
        <v>0</v>
      </c>
      <c r="H69" s="88">
        <f>'Cover Sheet'!$AC$3</f>
        <v>115555</v>
      </c>
      <c r="I69" s="88">
        <f>'Cover Sheet'!$AE$3</f>
        <v>0</v>
      </c>
      <c r="J69" s="88">
        <f>'Cover Sheet'!$AG$3</f>
        <v>0</v>
      </c>
      <c r="K69" s="88">
        <f>'Cover Sheet'!$AI$3</f>
        <v>0</v>
      </c>
      <c r="L69" s="88">
        <f>'Cover Sheet'!$AK$3</f>
        <v>0</v>
      </c>
      <c r="M69" s="88">
        <f>'Cover Sheet'!$AC$2</f>
        <v>2014</v>
      </c>
      <c r="N69" s="88">
        <f>'Cover Sheet'!$AE$2</f>
        <v>0</v>
      </c>
      <c r="O69" s="88">
        <f>'Cover Sheet'!$AG$2</f>
        <v>0</v>
      </c>
      <c r="P69" s="88">
        <f>'Cover Sheet'!$AI$2</f>
        <v>0</v>
      </c>
      <c r="Q69" s="88">
        <f>'Cover Sheet'!$AK$2</f>
        <v>0</v>
      </c>
      <c r="R69" s="88" t="str">
        <f>'Cover Sheet'!$AC$5</f>
        <v>Spandana</v>
      </c>
      <c r="S69" s="88" t="str">
        <f>'Cover Sheet'!$AC$6</f>
        <v>4th</v>
      </c>
      <c r="T69" s="88" t="str">
        <f>'Cover Sheet'!$AC$7</f>
        <v>2nd YOI</v>
      </c>
      <c r="U69" s="88" t="str">
        <f>'Cover Sheet'!$AC$8</f>
        <v>Private School 500 - 1000</v>
      </c>
      <c r="V69" s="88">
        <f>'Cover Sheet'!$AC$9</f>
        <v>180</v>
      </c>
      <c r="W69" s="88">
        <f>IF('Cover Sheet'!$AC$10="","",'Cover Sheet'!$AC$10)</f>
        <v>4</v>
      </c>
      <c r="X69" s="219" t="str">
        <f>IF('Cover Sheet'!$Y72="","",'Cover Sheet'!$Y72)</f>
        <v/>
      </c>
      <c r="Y69" s="219" t="str">
        <f>IF('Cover Sheet'!$Z72="","",'Cover Sheet'!$Z72)</f>
        <v/>
      </c>
      <c r="Z69" s="88">
        <f>'Cover Sheet'!$AC$11</f>
        <v>5</v>
      </c>
      <c r="AA69" s="88" t="str">
        <f>IF('Cover Sheet'!$AC$12="", "", 'Cover Sheet'!$AC$12)</f>
        <v>Hyderabad</v>
      </c>
      <c r="AB69" s="88">
        <f>IF('Cover Sheet'!$AC$14="","",'Cover Sheet'!$AC$14)</f>
        <v>115555</v>
      </c>
      <c r="AC69" s="88">
        <f>IF('Cover Sheet'!$AC$15="","",'Cover Sheet'!$AC$15)</f>
        <v>115555</v>
      </c>
      <c r="AD69" s="88">
        <f>IF('Cover Sheet'!$AC$17="","",'Cover Sheet'!$AC$17)</f>
        <v>115555</v>
      </c>
      <c r="AE69" s="88" t="str">
        <f>IF('Cover Sheet'!$AC$4="","",'Cover Sheet'!$AC$4)</f>
        <v>apoorva.namdev2014@teachforindia.org</v>
      </c>
      <c r="AF69" s="88" t="str">
        <f>IF('Cover Sheet'!$AC$20="","",'Cover Sheet'!$AC$20)</f>
        <v>spandana.m@teachforindia.org</v>
      </c>
      <c r="AG69" s="88" t="str">
        <f>IF('Cover Sheet'!$AC$19="","",'Cover Sheet'!$AC$19)</f>
        <v>karthik.rapaka@teachforindia.org</v>
      </c>
      <c r="AH69" s="88" t="str">
        <f>IF('Cover Sheet'!B72="", "", 'English Scores- Leveled papers'!B74)</f>
        <v/>
      </c>
      <c r="AI69" s="88" t="str">
        <f>IF('Cover Sheet'!$B72="","",'Cover Sheet'!C72)</f>
        <v/>
      </c>
      <c r="AJ69" s="88" t="str">
        <f>IF('Cover Sheet'!$D72="","",'Cover Sheet'!D72)</f>
        <v/>
      </c>
      <c r="AK69" s="88" t="str">
        <f>IF('Cover Sheet'!E72="","",'Cover Sheet'!E72)</f>
        <v/>
      </c>
      <c r="AL69" s="88" t="str">
        <f>IF('Cover Sheet'!F72="","",'Cover Sheet'!F72)</f>
        <v/>
      </c>
      <c r="AM69" s="88" t="str">
        <f>IF('Cover Sheet'!G72="","",'Cover Sheet'!G72)</f>
        <v/>
      </c>
      <c r="AN69" s="88" t="str">
        <f>IF('Cover Sheet'!H72="","",'Cover Sheet'!H72)</f>
        <v/>
      </c>
      <c r="AO69" s="88" t="str">
        <f>IF('Cover Sheet'!I72="","",'Cover Sheet'!I72)</f>
        <v/>
      </c>
      <c r="AP69" s="88" t="str">
        <f>IF('Cover Sheet'!J72="","",'Cover Sheet'!J72)</f>
        <v/>
      </c>
      <c r="AQ69" s="88" t="str">
        <f>IF('Cover Sheet'!K72="","",'Cover Sheet'!K72)</f>
        <v/>
      </c>
      <c r="AR69" s="88" t="str">
        <f>IF('Cover Sheet'!L72="","",'Cover Sheet'!L72)</f>
        <v/>
      </c>
      <c r="AS69" s="88" t="str">
        <f>IF('Cover Sheet'!M72="","",'Cover Sheet'!M72)</f>
        <v/>
      </c>
      <c r="AT69" s="88" t="str">
        <f>IF('Cover Sheet'!N72="","",'Cover Sheet'!N72)</f>
        <v/>
      </c>
      <c r="AU69" s="88" t="str">
        <f>IF('Cover Sheet'!O72="","",'Cover Sheet'!O72)</f>
        <v/>
      </c>
      <c r="AV69" s="88" t="str">
        <f>IF('Cover Sheet'!P72="","",'Cover Sheet'!P72)</f>
        <v/>
      </c>
      <c r="AW69" s="88" t="str">
        <f>IF('Cover Sheet'!Q72="","",'Cover Sheet'!Q72)</f>
        <v/>
      </c>
      <c r="AX69" s="88" t="str">
        <f>IF('Cover Sheet'!R72="","",'Cover Sheet'!R72)</f>
        <v/>
      </c>
      <c r="AY69" s="88" t="str">
        <f>IF('Cover Sheet'!S72="","",'Cover Sheet'!S72)</f>
        <v/>
      </c>
      <c r="AZ69" s="535" t="str">
        <f>IF('Cover Sheet'!T72="","",'Cover Sheet'!T72)</f>
        <v/>
      </c>
      <c r="BA69" s="535" t="str">
        <f>IF('Cover Sheet'!U72="","",'Cover Sheet'!U72)</f>
        <v/>
      </c>
      <c r="BB69" s="535" t="str">
        <f>IF('Cover Sheet'!V72="","",'Cover Sheet'!V72)</f>
        <v/>
      </c>
      <c r="BC69" s="535" t="str">
        <f>IF('Cover Sheet'!W72="","",'Cover Sheet'!W72)</f>
        <v/>
      </c>
      <c r="BD69" s="535" t="str">
        <f>IF('Cover Sheet'!X72="","",'Cover Sheet'!X72)</f>
        <v/>
      </c>
      <c r="BE69" s="142" t="str">
        <f>'RC Mastery Check+Question type'!I72</f>
        <v/>
      </c>
      <c r="BF69" s="142" t="str">
        <f>'RC Mastery Check+Question type'!J72</f>
        <v/>
      </c>
      <c r="BG69" s="142" t="str">
        <f>'RC Mastery Check+Question type'!K72</f>
        <v/>
      </c>
      <c r="BH69" s="406" t="str">
        <f>IF('RC Mastery Check+Question type'!DR72="", "", 'RC Mastery Check+Question type'!DR72)</f>
        <v/>
      </c>
      <c r="BI69" s="406" t="str">
        <f>IF('RC Mastery Check+Question type'!EJ72="", "", 'RC Mastery Check+Question type'!EJ72)</f>
        <v/>
      </c>
      <c r="BJ69" s="406" t="str">
        <f>IF('RC Mastery Check+Question type'!EZ72="", "", 'RC Mastery Check+Question type'!EZ72)</f>
        <v/>
      </c>
      <c r="BK69" t="str">
        <f>'RF tracking'!C72</f>
        <v/>
      </c>
      <c r="BL69" t="str">
        <f>'RF tracking'!D72</f>
        <v/>
      </c>
      <c r="BM69" t="str">
        <f>'RF tracking'!X72</f>
        <v/>
      </c>
      <c r="BN69" t="str">
        <f>'RF tracking'!Y72</f>
        <v/>
      </c>
      <c r="BO69" s="53" t="str">
        <f>IF('RF tracking'!AQ72="", "", 'RF tracking'!AQ72)</f>
        <v/>
      </c>
      <c r="BP69" s="53" t="str">
        <f>'RC Mastery Check+Question type'!L72</f>
        <v/>
      </c>
      <c r="BQ69" s="53" t="str">
        <f>'RC Mastery Check+Question type'!M72</f>
        <v/>
      </c>
      <c r="BR69" s="53" t="str">
        <f>'RC Mastery Check+Question type'!N72</f>
        <v/>
      </c>
      <c r="BS69" s="53" t="str">
        <f>'RC Mastery Check+Question type'!O72</f>
        <v/>
      </c>
      <c r="BT69" s="53" t="str">
        <f>'RC Mastery Check+Question type'!P72</f>
        <v/>
      </c>
      <c r="BU69" s="53" t="str">
        <f>'RC Mastery Check+Question type'!Q72</f>
        <v/>
      </c>
      <c r="BV69" s="53" t="str">
        <f>'RC Mastery Check+Question type'!R72</f>
        <v/>
      </c>
      <c r="BW69" s="53" t="str">
        <f>'RC Mastery Check+Question type'!S72</f>
        <v/>
      </c>
      <c r="BX69" s="53" t="str">
        <f>'RC Mastery Check+Question type'!T72</f>
        <v/>
      </c>
      <c r="BY69" s="53" t="str">
        <f>'RC Mastery Check+Question type'!U72</f>
        <v/>
      </c>
      <c r="BZ69" s="53" t="str">
        <f>'RC Mastery Check+Question type'!V72</f>
        <v/>
      </c>
      <c r="CA69" s="53" t="str">
        <f>'RC Mastery Check+Question type'!W72</f>
        <v/>
      </c>
      <c r="CB69" s="53" t="str">
        <f>'RC Mastery Check+Question type'!X72</f>
        <v/>
      </c>
      <c r="CC69" s="438" t="str">
        <f>'RC Output Item+Section Type'!CC75</f>
        <v xml:space="preserve"> </v>
      </c>
      <c r="CD69" s="438" t="str">
        <f>'RC Output Item+Section Type'!CD75</f>
        <v xml:space="preserve"> </v>
      </c>
      <c r="CE69" s="438" t="str">
        <f>'RC Output Item+Section Type'!CE75</f>
        <v xml:space="preserve"> </v>
      </c>
      <c r="CF69" s="438" t="str">
        <f>'RC Output Item+Section Type'!CF75</f>
        <v xml:space="preserve"> </v>
      </c>
      <c r="CG69" s="438" t="str">
        <f>'RC Output Item+Section Type'!CG75</f>
        <v xml:space="preserve"> </v>
      </c>
      <c r="CH69" s="438" t="str">
        <f>'RC Output Item+Section Type'!CH75</f>
        <v xml:space="preserve"> </v>
      </c>
      <c r="CI69" s="438" t="str">
        <f>'RC Output Item+Section Type'!CI75</f>
        <v xml:space="preserve"> </v>
      </c>
      <c r="CJ69" s="438" t="str">
        <f>'RC Output Item+Section Type'!CJ75</f>
        <v xml:space="preserve"> </v>
      </c>
      <c r="CK69" s="438" t="str">
        <f>'RC Output Item+Section Type'!CK75</f>
        <v xml:space="preserve"> </v>
      </c>
      <c r="CL69" s="438" t="str">
        <f>'RC Output Item+Section Type'!CL75</f>
        <v xml:space="preserve"> </v>
      </c>
      <c r="CM69" s="438" t="str">
        <f>'RC Output Item+Section Type'!CM75</f>
        <v xml:space="preserve"> </v>
      </c>
      <c r="CN69" s="438" t="str">
        <f>'RC Output Item+Section Type'!CN75</f>
        <v xml:space="preserve"> </v>
      </c>
      <c r="CO69" t="str">
        <f>IF('S&amp;L'!B92="", "", 'S&amp;L'!B92)</f>
        <v/>
      </c>
      <c r="CP69" t="str">
        <f>IF('S&amp;L'!C92="", "", 'S&amp;L'!C92)</f>
        <v>Content is not consistent with the topic. No clear connection between different ideas in the speech evident.</v>
      </c>
      <c r="CQ69" t="str">
        <f>IF('S&amp;L'!D92="", "", 'S&amp;L'!D92)</f>
        <v/>
      </c>
      <c r="CR69" t="str">
        <f>IF('S&amp;L'!E92="", "", 'S&amp;L'!E92)</f>
        <v xml:space="preserve">Grammar is mostly incorrect. Speaker's pronunciation is not clear. Speaker says individual words without phrasing, lacks fluency. </v>
      </c>
      <c r="CS69" t="str">
        <f>IF('S&amp;L'!F92="", "", 'S&amp;L'!F92)</f>
        <v/>
      </c>
      <c r="CT69" t="str">
        <f>IF('S&amp;L'!H92="", "", 'S&amp;L'!H92)</f>
        <v/>
      </c>
      <c r="CU69" t="str">
        <f>IF('S&amp;L'!I92="", "", 'S&amp;L'!I92)</f>
        <v xml:space="preserve">Doesn't know how to use voice, tone or expressions. Tries to use a few gestures and hand actions to limited success. </v>
      </c>
      <c r="CV69" t="str">
        <f>IF('S&amp;L'!J92="", "", 'S&amp;L'!J92)</f>
        <v/>
      </c>
      <c r="CW69" t="str">
        <f>IF('S&amp;L'!K92="", "", 'S&amp;L'!K92)</f>
        <v xml:space="preserve">No evidence of listening. Shows indifference and/or disinterest. </v>
      </c>
      <c r="CX69" t="str">
        <f>IF('S&amp;L'!L92="", "", 'S&amp;L'!L92)</f>
        <v/>
      </c>
      <c r="CY69" t="str">
        <f>IF('S&amp;L'!N92="", "", 'S&amp;L'!N92)</f>
        <v/>
      </c>
      <c r="CZ69" t="str">
        <f>IF('S&amp;L'!O92="", "", 'S&amp;L'!O92)</f>
        <v/>
      </c>
      <c r="DA69" t="str">
        <f>IF('S&amp;L'!P92="", "", 'S&amp;L'!P92)</f>
        <v/>
      </c>
      <c r="DB69" t="str">
        <f>IF('S&amp;L'!Q92="", "", 'S&amp;L'!Q92)</f>
        <v/>
      </c>
      <c r="DC69" t="str">
        <f>IF('S&amp;L'!R92="", "", 'S&amp;L'!R92)</f>
        <v/>
      </c>
      <c r="DD69" s="53" t="str">
        <f>IF('Math Scores'!E76="","",'Math Scores'!E76)</f>
        <v/>
      </c>
      <c r="DE69" s="86" t="str">
        <f>IF('Cover Sheet'!V72="","",'Cover Sheet'!V72)</f>
        <v/>
      </c>
      <c r="DF69" s="86" t="str">
        <f>IF('Math Scores'!IE76="", "", 'Math Scores'!IE76)</f>
        <v/>
      </c>
      <c r="DG69" t="str">
        <f>IF('Math by question type'!C73="", "", 'Math by question type'!C73)</f>
        <v/>
      </c>
      <c r="DH69" s="86" t="str">
        <f>IF('Math by question type'!D73="", "", 'Math by question type'!D73)</f>
        <v/>
      </c>
      <c r="DI69" s="86" t="str">
        <f>IF('Math by question type'!E73="", "", 'Math by question type'!E73)</f>
        <v/>
      </c>
      <c r="DJ69" s="86" t="str">
        <f>IF('Math by question type'!F73="", "", 'Math by question type'!F73)</f>
        <v/>
      </c>
      <c r="DK69" s="86" t="str">
        <f>IF('Math by question type'!G73="", "", 'Math by question type'!G73)</f>
        <v/>
      </c>
      <c r="DL69" s="86" t="str">
        <f>IF('Math by question type'!H73="", "", 'Math by question type'!H73)</f>
        <v/>
      </c>
      <c r="DM69" s="86" t="str">
        <f>IF('Math by question type'!I73="", "", 'Math by question type'!I73)</f>
        <v/>
      </c>
      <c r="DN69" s="86" t="str">
        <f>IF('Math by question type'!J73="", "", 'Math by question type'!J73)</f>
        <v/>
      </c>
      <c r="DO69" s="86" t="str">
        <f>IF('Math by question type'!K73="", "", 'Math by question type'!K73)</f>
        <v/>
      </c>
      <c r="DP69" s="86" t="str">
        <f>IF('Math by question type'!L73="", "", 'Math by question type'!L73)</f>
        <v/>
      </c>
      <c r="DQ69" s="86" t="str">
        <f>IF('Math by question type'!M73="", "", 'Math by question type'!M73)</f>
        <v/>
      </c>
      <c r="DR69" s="86" t="str">
        <f>IF('Math by question type'!N73="", "", 'Math by question type'!N73)</f>
        <v/>
      </c>
      <c r="DS69" s="86" t="str">
        <f>IF('Math by question type'!O73="", "", 'Math by question type'!O73)</f>
        <v/>
      </c>
      <c r="DT69" s="86" t="str">
        <f>IF('Math by question type'!P73="", "", 'Math by question type'!P73)</f>
        <v/>
      </c>
      <c r="DU69" s="86" t="str">
        <f>IF('Math by question type'!Q73="", "", 'Math by question type'!Q73)</f>
        <v/>
      </c>
      <c r="DV69" s="86" t="str">
        <f>IF('Math by question type'!R73&lt;&gt;"",'Math by question type'!R73,'Math by question type'!U73)</f>
        <v/>
      </c>
      <c r="DW69" s="86" t="str">
        <f>IF('Math by question type'!S73&lt;&gt;"",'Math by question type'!S73,'Math by question type'!V73)</f>
        <v/>
      </c>
      <c r="DX69" s="86" t="str">
        <f>IF('Math by question type'!T73&lt;&gt;"",'Math by question type'!T73,'Math by question type'!W73)</f>
        <v/>
      </c>
      <c r="DY69" s="86" t="str">
        <f>IF('Math by question type'!X73&lt;&gt;"",'Math by question type'!X73,'Math by question type'!AA73)</f>
        <v/>
      </c>
      <c r="DZ69" s="86" t="str">
        <f>IF('Math by question type'!Y73&lt;&gt;"",'Math by question type'!Y73,'Math by question type'!AB73)</f>
        <v/>
      </c>
      <c r="EA69" s="86" t="str">
        <f>IF('Math by question type'!Z73&lt;&gt;"",'Math by question type'!Z73,'Math by question type'!AC73)</f>
        <v/>
      </c>
      <c r="EB69" s="86" t="str">
        <f>IF('Math Output by domain'!E73="", "", 'Math Output by domain'!E73)</f>
        <v/>
      </c>
      <c r="EC69" s="86" t="str">
        <f>IF('Math Output by domain'!F73="", "", 'Math Output by domain'!F73)</f>
        <v/>
      </c>
      <c r="ED69" s="86" t="str">
        <f>IF('Math Output by domain'!G73="", "", 'Math Output by domain'!G73)</f>
        <v/>
      </c>
      <c r="EE69" s="86" t="str">
        <f>IF('Math Output by domain'!H73="", "", 'Math Output by domain'!H73)</f>
        <v/>
      </c>
      <c r="EF69" s="86" t="str">
        <f>IF('Math Output by domain'!I73="", "", 'Math Output by domain'!I73)</f>
        <v/>
      </c>
      <c r="EG69" s="86" t="str">
        <f>IF('Math Output by domain'!J73="", "", 'Math Output by domain'!J73)</f>
        <v/>
      </c>
      <c r="EH69" s="86" t="str">
        <f>IF('Math Output by domain'!K73="", "", 'Math Output by domain'!K73)</f>
        <v/>
      </c>
      <c r="EI69" s="86" t="str">
        <f>IF('Math Output by domain'!L73="", "", 'Math Output by domain'!L73)</f>
        <v/>
      </c>
      <c r="EJ69" s="86" t="str">
        <f>IF('Math Output by domain'!M73="", "", 'Math Output by domain'!M73)</f>
        <v/>
      </c>
      <c r="EK69" s="86" t="str">
        <f>IF('Math Output by domain'!N73="", "", 'Math Output by domain'!N73)</f>
        <v/>
      </c>
      <c r="EL69" s="86" t="str">
        <f>IF('Math Output by domain'!O73="", "", 'Math Output by domain'!O73)</f>
        <v/>
      </c>
      <c r="EM69" s="86" t="str">
        <f>IF('Math Output by domain'!P73="", "", 'Math Output by domain'!P73)</f>
        <v/>
      </c>
      <c r="EN69" s="86" t="str">
        <f>IF('Math Output by domain'!Q73="", "", 'Math Output by domain'!Q73)</f>
        <v/>
      </c>
      <c r="EO69" s="86" t="str">
        <f>IF('Math Output by domain'!R73="", "", 'Math Output by domain'!R73)</f>
        <v/>
      </c>
      <c r="EP69" s="86" t="str">
        <f>IF('Math Output by domain'!S73="", "", 'Math Output by domain'!S73)</f>
        <v/>
      </c>
      <c r="EQ69" s="86" t="str">
        <f>IF('Math Output by domain'!T73="", "", 'Math Output by domain'!T73)</f>
        <v/>
      </c>
      <c r="ER69" s="86" t="str">
        <f>IF('Math Output by domain'!U73="", "", 'Math Output by domain'!U73)</f>
        <v/>
      </c>
      <c r="ES69" s="86" t="str">
        <f>IF('Math Output by domain'!V73="", "", 'Math Output by domain'!V73)</f>
        <v/>
      </c>
      <c r="ET69" s="86" t="str">
        <f>IF('Math Output by domain'!W73="", "", 'Math Output by domain'!W73)</f>
        <v/>
      </c>
      <c r="EU69" s="86" t="str">
        <f>IF('Math Output by domain'!X73="", "", 'Math Output by domain'!X73)</f>
        <v/>
      </c>
      <c r="EV69" s="86" t="str">
        <f>IF('Math Output by domain'!Y73="", "", 'Math Output by domain'!Y73)</f>
        <v/>
      </c>
      <c r="EW69" s="86" t="str">
        <f>IF('Math Output by domain'!Z73="", "", 'Math Output by domain'!Z73)</f>
        <v/>
      </c>
      <c r="EX69" s="86" t="str">
        <f>IF('Math Output by domain'!AA73="", "", 'Math Output by domain'!AA73)</f>
        <v/>
      </c>
      <c r="EY69" s="86" t="str">
        <f>IF('Math Output by domain'!AB73="", "", 'Math Output by domain'!AB73)</f>
        <v/>
      </c>
      <c r="EZ69" s="86" t="str">
        <f>IF('Math Output by domain'!AC73="", "", 'Math Output by domain'!AC73)</f>
        <v/>
      </c>
      <c r="FA69" s="86" t="str">
        <f>IF('Math Output by domain'!AD73&lt;&gt;"", 'Math Output by domain'!AD73, 'Math Output by domain'!AH73)</f>
        <v/>
      </c>
      <c r="FB69" s="86" t="str">
        <f>IF('Math Output by domain'!AE73&lt;&gt;"", 'Math Output by domain'!AE73, 'Math Output by domain'!AI73)</f>
        <v/>
      </c>
      <c r="FC69" s="86" t="str">
        <f>IF('Math Output by domain'!AF73&lt;&gt;"", 'Math Output by domain'!AF73, 'Math Output by domain'!AJ73)</f>
        <v/>
      </c>
      <c r="FD69" s="86" t="str">
        <f>IF('Math Output by domain'!AG73="", "", 'Math Output by domain'!AG73)</f>
        <v/>
      </c>
      <c r="FE69" s="86" t="str">
        <f>IF('Math Output by domain'!AK73="", "", 'Math Output by domain'!AK73)</f>
        <v/>
      </c>
      <c r="FF69" s="86" t="str">
        <f>IF('Math Output by domain'!AL73&lt;&gt;"",  'Math Output by domain'!AL73, 'Math Output by domain'!AQ73)</f>
        <v/>
      </c>
      <c r="FG69" s="86" t="str">
        <f>IF('Math Output by domain'!AM73="", "", 'Math Output by domain'!AM73)</f>
        <v/>
      </c>
      <c r="FH69" s="86" t="str">
        <f>IF('Math Output by domain'!AN73&lt;&gt;"",  'Math Output by domain'!AN73, 'Math Output by domain'!AP73)</f>
        <v/>
      </c>
      <c r="FI69" s="86" t="str">
        <f>IF('Math Output by domain'!AO73="", "", 'Math Output by domain'!AO73)</f>
        <v/>
      </c>
    </row>
    <row r="70" spans="1:165" x14ac:dyDescent="0.2">
      <c r="A70" s="88">
        <f>'Cover Sheet'!A73</f>
        <v>69</v>
      </c>
      <c r="B70" s="88" t="str">
        <f>IF('Cover Sheet'!$AC$13="","",'Cover Sheet'!$AC$13)</f>
        <v>HYDABH02</v>
      </c>
      <c r="C70" s="88" t="str">
        <f>'Cover Sheet'!$AC$1</f>
        <v>Apoorva Namdev</v>
      </c>
      <c r="D70" s="88">
        <f>'Cover Sheet'!$AE$1</f>
        <v>0</v>
      </c>
      <c r="E70" s="88">
        <f>'Cover Sheet'!$AG$1</f>
        <v>0</v>
      </c>
      <c r="F70" s="88">
        <f>'Cover Sheet'!$AI$1</f>
        <v>0</v>
      </c>
      <c r="G70" s="88">
        <f>'Cover Sheet'!$AK$1</f>
        <v>0</v>
      </c>
      <c r="H70" s="88">
        <f>'Cover Sheet'!$AC$3</f>
        <v>115555</v>
      </c>
      <c r="I70" s="88">
        <f>'Cover Sheet'!$AE$3</f>
        <v>0</v>
      </c>
      <c r="J70" s="88">
        <f>'Cover Sheet'!$AG$3</f>
        <v>0</v>
      </c>
      <c r="K70" s="88">
        <f>'Cover Sheet'!$AI$3</f>
        <v>0</v>
      </c>
      <c r="L70" s="88">
        <f>'Cover Sheet'!$AK$3</f>
        <v>0</v>
      </c>
      <c r="M70" s="88">
        <f>'Cover Sheet'!$AC$2</f>
        <v>2014</v>
      </c>
      <c r="N70" s="88">
        <f>'Cover Sheet'!$AE$2</f>
        <v>0</v>
      </c>
      <c r="O70" s="88">
        <f>'Cover Sheet'!$AG$2</f>
        <v>0</v>
      </c>
      <c r="P70" s="88">
        <f>'Cover Sheet'!$AI$2</f>
        <v>0</v>
      </c>
      <c r="Q70" s="88">
        <f>'Cover Sheet'!$AK$2</f>
        <v>0</v>
      </c>
      <c r="R70" s="88" t="str">
        <f>'Cover Sheet'!$AC$5</f>
        <v>Spandana</v>
      </c>
      <c r="S70" s="88" t="str">
        <f>'Cover Sheet'!$AC$6</f>
        <v>4th</v>
      </c>
      <c r="T70" s="88" t="str">
        <f>'Cover Sheet'!$AC$7</f>
        <v>2nd YOI</v>
      </c>
      <c r="U70" s="88" t="str">
        <f>'Cover Sheet'!$AC$8</f>
        <v>Private School 500 - 1000</v>
      </c>
      <c r="V70" s="88">
        <f>'Cover Sheet'!$AC$9</f>
        <v>180</v>
      </c>
      <c r="W70" s="88">
        <f>IF('Cover Sheet'!$AC$10="","",'Cover Sheet'!$AC$10)</f>
        <v>4</v>
      </c>
      <c r="X70" s="219" t="str">
        <f>IF('Cover Sheet'!$Y73="","",'Cover Sheet'!$Y73)</f>
        <v/>
      </c>
      <c r="Y70" s="219" t="str">
        <f>IF('Cover Sheet'!$Z73="","",'Cover Sheet'!$Z73)</f>
        <v/>
      </c>
      <c r="Z70" s="88">
        <f>'Cover Sheet'!$AC$11</f>
        <v>5</v>
      </c>
      <c r="AA70" s="88" t="str">
        <f>IF('Cover Sheet'!$AC$12="", "", 'Cover Sheet'!$AC$12)</f>
        <v>Hyderabad</v>
      </c>
      <c r="AB70" s="88">
        <f>IF('Cover Sheet'!$AC$14="","",'Cover Sheet'!$AC$14)</f>
        <v>115555</v>
      </c>
      <c r="AC70" s="88">
        <f>IF('Cover Sheet'!$AC$15="","",'Cover Sheet'!$AC$15)</f>
        <v>115555</v>
      </c>
      <c r="AD70" s="88">
        <f>IF('Cover Sheet'!$AC$17="","",'Cover Sheet'!$AC$17)</f>
        <v>115555</v>
      </c>
      <c r="AE70" s="88" t="str">
        <f>IF('Cover Sheet'!$AC$4="","",'Cover Sheet'!$AC$4)</f>
        <v>apoorva.namdev2014@teachforindia.org</v>
      </c>
      <c r="AF70" s="88" t="str">
        <f>IF('Cover Sheet'!$AC$20="","",'Cover Sheet'!$AC$20)</f>
        <v>spandana.m@teachforindia.org</v>
      </c>
      <c r="AG70" s="88" t="str">
        <f>IF('Cover Sheet'!$AC$19="","",'Cover Sheet'!$AC$19)</f>
        <v>karthik.rapaka@teachforindia.org</v>
      </c>
      <c r="AH70" s="88" t="str">
        <f>IF('Cover Sheet'!B73="", "", 'English Scores- Leveled papers'!B75)</f>
        <v/>
      </c>
      <c r="AI70" s="88" t="str">
        <f>IF('Cover Sheet'!$B73="","",'Cover Sheet'!C73)</f>
        <v/>
      </c>
      <c r="AJ70" s="88" t="str">
        <f>IF('Cover Sheet'!$D73="","",'Cover Sheet'!D73)</f>
        <v/>
      </c>
      <c r="AK70" s="88" t="str">
        <f>IF('Cover Sheet'!E73="","",'Cover Sheet'!E73)</f>
        <v/>
      </c>
      <c r="AL70" s="88" t="str">
        <f>IF('Cover Sheet'!F73="","",'Cover Sheet'!F73)</f>
        <v/>
      </c>
      <c r="AM70" s="88" t="str">
        <f>IF('Cover Sheet'!G73="","",'Cover Sheet'!G73)</f>
        <v/>
      </c>
      <c r="AN70" s="88" t="str">
        <f>IF('Cover Sheet'!H73="","",'Cover Sheet'!H73)</f>
        <v/>
      </c>
      <c r="AO70" s="88" t="str">
        <f>IF('Cover Sheet'!I73="","",'Cover Sheet'!I73)</f>
        <v/>
      </c>
      <c r="AP70" s="88" t="str">
        <f>IF('Cover Sheet'!J73="","",'Cover Sheet'!J73)</f>
        <v/>
      </c>
      <c r="AQ70" s="88" t="str">
        <f>IF('Cover Sheet'!K73="","",'Cover Sheet'!K73)</f>
        <v/>
      </c>
      <c r="AR70" s="88" t="str">
        <f>IF('Cover Sheet'!L73="","",'Cover Sheet'!L73)</f>
        <v/>
      </c>
      <c r="AS70" s="88" t="str">
        <f>IF('Cover Sheet'!M73="","",'Cover Sheet'!M73)</f>
        <v/>
      </c>
      <c r="AT70" s="88" t="str">
        <f>IF('Cover Sheet'!N73="","",'Cover Sheet'!N73)</f>
        <v/>
      </c>
      <c r="AU70" s="88" t="str">
        <f>IF('Cover Sheet'!O73="","",'Cover Sheet'!O73)</f>
        <v/>
      </c>
      <c r="AV70" s="88" t="str">
        <f>IF('Cover Sheet'!P73="","",'Cover Sheet'!P73)</f>
        <v/>
      </c>
      <c r="AW70" s="88" t="str">
        <f>IF('Cover Sheet'!Q73="","",'Cover Sheet'!Q73)</f>
        <v/>
      </c>
      <c r="AX70" s="88" t="str">
        <f>IF('Cover Sheet'!R73="","",'Cover Sheet'!R73)</f>
        <v/>
      </c>
      <c r="AY70" s="88" t="str">
        <f>IF('Cover Sheet'!S73="","",'Cover Sheet'!S73)</f>
        <v/>
      </c>
      <c r="AZ70" s="535" t="str">
        <f>IF('Cover Sheet'!T73="","",'Cover Sheet'!T73)</f>
        <v/>
      </c>
      <c r="BA70" s="535" t="str">
        <f>IF('Cover Sheet'!U73="","",'Cover Sheet'!U73)</f>
        <v/>
      </c>
      <c r="BB70" s="535" t="str">
        <f>IF('Cover Sheet'!V73="","",'Cover Sheet'!V73)</f>
        <v/>
      </c>
      <c r="BC70" s="535" t="str">
        <f>IF('Cover Sheet'!W73="","",'Cover Sheet'!W73)</f>
        <v/>
      </c>
      <c r="BD70" s="535" t="str">
        <f>IF('Cover Sheet'!X73="","",'Cover Sheet'!X73)</f>
        <v/>
      </c>
      <c r="BE70" s="142" t="str">
        <f>'RC Mastery Check+Question type'!I73</f>
        <v/>
      </c>
      <c r="BF70" s="142" t="str">
        <f>'RC Mastery Check+Question type'!J73</f>
        <v/>
      </c>
      <c r="BG70" s="142" t="str">
        <f>'RC Mastery Check+Question type'!K73</f>
        <v/>
      </c>
      <c r="BH70" s="406" t="str">
        <f>IF('RC Mastery Check+Question type'!DR73="", "", 'RC Mastery Check+Question type'!DR73)</f>
        <v/>
      </c>
      <c r="BI70" s="406" t="str">
        <f>IF('RC Mastery Check+Question type'!EJ73="", "", 'RC Mastery Check+Question type'!EJ73)</f>
        <v/>
      </c>
      <c r="BJ70" s="406" t="str">
        <f>IF('RC Mastery Check+Question type'!EZ73="", "", 'RC Mastery Check+Question type'!EZ73)</f>
        <v/>
      </c>
      <c r="BK70" t="str">
        <f>'RF tracking'!C73</f>
        <v/>
      </c>
      <c r="BL70" t="str">
        <f>'RF tracking'!D73</f>
        <v/>
      </c>
      <c r="BM70" t="str">
        <f>'RF tracking'!X73</f>
        <v/>
      </c>
      <c r="BN70" t="str">
        <f>'RF tracking'!Y73</f>
        <v/>
      </c>
      <c r="BO70" s="53" t="str">
        <f>IF('RF tracking'!AQ73="", "", 'RF tracking'!AQ73)</f>
        <v/>
      </c>
      <c r="BP70" s="53" t="str">
        <f>'RC Mastery Check+Question type'!L73</f>
        <v/>
      </c>
      <c r="BQ70" s="53" t="str">
        <f>'RC Mastery Check+Question type'!M73</f>
        <v/>
      </c>
      <c r="BR70" s="53" t="str">
        <f>'RC Mastery Check+Question type'!N73</f>
        <v/>
      </c>
      <c r="BS70" s="53" t="str">
        <f>'RC Mastery Check+Question type'!O73</f>
        <v/>
      </c>
      <c r="BT70" s="53" t="str">
        <f>'RC Mastery Check+Question type'!P73</f>
        <v/>
      </c>
      <c r="BU70" s="53" t="str">
        <f>'RC Mastery Check+Question type'!Q73</f>
        <v/>
      </c>
      <c r="BV70" s="53" t="str">
        <f>'RC Mastery Check+Question type'!R73</f>
        <v/>
      </c>
      <c r="BW70" s="53" t="str">
        <f>'RC Mastery Check+Question type'!S73</f>
        <v/>
      </c>
      <c r="BX70" s="53" t="str">
        <f>'RC Mastery Check+Question type'!T73</f>
        <v/>
      </c>
      <c r="BY70" s="53" t="str">
        <f>'RC Mastery Check+Question type'!U73</f>
        <v/>
      </c>
      <c r="BZ70" s="53" t="str">
        <f>'RC Mastery Check+Question type'!V73</f>
        <v/>
      </c>
      <c r="CA70" s="53" t="str">
        <f>'RC Mastery Check+Question type'!W73</f>
        <v/>
      </c>
      <c r="CB70" s="53" t="str">
        <f>'RC Mastery Check+Question type'!X73</f>
        <v/>
      </c>
      <c r="CC70" s="438" t="str">
        <f>'RC Output Item+Section Type'!CC76</f>
        <v xml:space="preserve"> </v>
      </c>
      <c r="CD70" s="438" t="str">
        <f>'RC Output Item+Section Type'!CD76</f>
        <v xml:space="preserve"> </v>
      </c>
      <c r="CE70" s="438" t="str">
        <f>'RC Output Item+Section Type'!CE76</f>
        <v xml:space="preserve"> </v>
      </c>
      <c r="CF70" s="438" t="str">
        <f>'RC Output Item+Section Type'!CF76</f>
        <v xml:space="preserve"> </v>
      </c>
      <c r="CG70" s="438" t="str">
        <f>'RC Output Item+Section Type'!CG76</f>
        <v xml:space="preserve"> </v>
      </c>
      <c r="CH70" s="438" t="str">
        <f>'RC Output Item+Section Type'!CH76</f>
        <v xml:space="preserve"> </v>
      </c>
      <c r="CI70" s="438" t="str">
        <f>'RC Output Item+Section Type'!CI76</f>
        <v xml:space="preserve"> </v>
      </c>
      <c r="CJ70" s="438" t="str">
        <f>'RC Output Item+Section Type'!CJ76</f>
        <v xml:space="preserve"> </v>
      </c>
      <c r="CK70" s="438" t="str">
        <f>'RC Output Item+Section Type'!CK76</f>
        <v xml:space="preserve"> </v>
      </c>
      <c r="CL70" s="438" t="str">
        <f>'RC Output Item+Section Type'!CL76</f>
        <v xml:space="preserve"> </v>
      </c>
      <c r="CM70" s="438" t="str">
        <f>'RC Output Item+Section Type'!CM76</f>
        <v xml:space="preserve"> </v>
      </c>
      <c r="CN70" s="438" t="str">
        <f>'RC Output Item+Section Type'!CN76</f>
        <v xml:space="preserve"> </v>
      </c>
      <c r="CO70" t="str">
        <f>IF('S&amp;L'!B93="", "", 'S&amp;L'!B93)</f>
        <v/>
      </c>
      <c r="CP70" t="str">
        <f>IF('S&amp;L'!C93="", "", 'S&amp;L'!C93)</f>
        <v xml:space="preserve">Content is related to topic broadly. Some attempt to organize and present content in speech. </v>
      </c>
      <c r="CQ70" t="str">
        <f>IF('S&amp;L'!D93="", "", 'S&amp;L'!D93)</f>
        <v/>
      </c>
      <c r="CR70" t="str">
        <f>IF('S&amp;L'!E93="", "", 'S&amp;L'!E93)</f>
        <v xml:space="preserve">Speaker attempts to use basic grammar accurately. Pronunication is sometimes clear and accurate. Speaks in few phrases and tries to be fluent. </v>
      </c>
      <c r="CS70" t="str">
        <f>IF('S&amp;L'!F93="", "", 'S&amp;L'!F93)</f>
        <v/>
      </c>
      <c r="CT70" t="str">
        <f>IF('S&amp;L'!H93="", "", 'S&amp;L'!H93)</f>
        <v/>
      </c>
      <c r="CU70" t="str">
        <f>IF('S&amp;L'!I93="", "", 'S&amp;L'!I93)</f>
        <v xml:space="preserve">Attempts to use voice and tone to improve speech. Uses a few gestures, hand actions and expressions to limited success. Tries to maintain posture and stance while talking/speaking. </v>
      </c>
      <c r="CV70" t="str">
        <f>IF('S&amp;L'!J93="", "", 'S&amp;L'!J93)</f>
        <v/>
      </c>
      <c r="CW70" t="str">
        <f>IF('S&amp;L'!K93="", "", 'S&amp;L'!K93)</f>
        <v xml:space="preserve">Attempts to listen and track the speaker. Can respond and recall few points from speech. </v>
      </c>
      <c r="CX70" t="str">
        <f>IF('S&amp;L'!L93="", "", 'S&amp;L'!L93)</f>
        <v/>
      </c>
      <c r="CY70" t="str">
        <f>IF('S&amp;L'!N93="", "", 'S&amp;L'!N93)</f>
        <v/>
      </c>
      <c r="CZ70" t="str">
        <f>IF('S&amp;L'!O93="", "", 'S&amp;L'!O93)</f>
        <v/>
      </c>
      <c r="DA70" t="str">
        <f>IF('S&amp;L'!P93="", "", 'S&amp;L'!P93)</f>
        <v/>
      </c>
      <c r="DB70" t="str">
        <f>IF('S&amp;L'!Q93="", "", 'S&amp;L'!Q93)</f>
        <v/>
      </c>
      <c r="DC70" t="str">
        <f>IF('S&amp;L'!R93="", "", 'S&amp;L'!R93)</f>
        <v/>
      </c>
      <c r="DD70" s="53" t="str">
        <f>IF('Math Scores'!E77="","",'Math Scores'!E77)</f>
        <v/>
      </c>
      <c r="DE70" s="86" t="str">
        <f>IF('Cover Sheet'!V73="","",'Cover Sheet'!V73)</f>
        <v/>
      </c>
      <c r="DF70" s="86" t="str">
        <f>IF('Math Scores'!IE77="", "", 'Math Scores'!IE77)</f>
        <v/>
      </c>
      <c r="DG70" t="str">
        <f>IF('Math by question type'!C74="", "", 'Math by question type'!C74)</f>
        <v/>
      </c>
      <c r="DH70" s="86" t="str">
        <f>IF('Math by question type'!D74="", "", 'Math by question type'!D74)</f>
        <v/>
      </c>
      <c r="DI70" s="86" t="str">
        <f>IF('Math by question type'!E74="", "", 'Math by question type'!E74)</f>
        <v/>
      </c>
      <c r="DJ70" s="86" t="str">
        <f>IF('Math by question type'!F74="", "", 'Math by question type'!F74)</f>
        <v/>
      </c>
      <c r="DK70" s="86" t="str">
        <f>IF('Math by question type'!G74="", "", 'Math by question type'!G74)</f>
        <v/>
      </c>
      <c r="DL70" s="86" t="str">
        <f>IF('Math by question type'!H74="", "", 'Math by question type'!H74)</f>
        <v/>
      </c>
      <c r="DM70" s="86" t="str">
        <f>IF('Math by question type'!I74="", "", 'Math by question type'!I74)</f>
        <v/>
      </c>
      <c r="DN70" s="86" t="str">
        <f>IF('Math by question type'!J74="", "", 'Math by question type'!J74)</f>
        <v/>
      </c>
      <c r="DO70" s="86" t="str">
        <f>IF('Math by question type'!K74="", "", 'Math by question type'!K74)</f>
        <v/>
      </c>
      <c r="DP70" s="86" t="str">
        <f>IF('Math by question type'!L74="", "", 'Math by question type'!L74)</f>
        <v/>
      </c>
      <c r="DQ70" s="86" t="str">
        <f>IF('Math by question type'!M74="", "", 'Math by question type'!M74)</f>
        <v/>
      </c>
      <c r="DR70" s="86" t="str">
        <f>IF('Math by question type'!N74="", "", 'Math by question type'!N74)</f>
        <v/>
      </c>
      <c r="DS70" s="86" t="str">
        <f>IF('Math by question type'!O74="", "", 'Math by question type'!O74)</f>
        <v/>
      </c>
      <c r="DT70" s="86" t="str">
        <f>IF('Math by question type'!P74="", "", 'Math by question type'!P74)</f>
        <v/>
      </c>
      <c r="DU70" s="86" t="str">
        <f>IF('Math by question type'!Q74="", "", 'Math by question type'!Q74)</f>
        <v/>
      </c>
      <c r="DV70" s="86" t="str">
        <f>IF('Math by question type'!R74&lt;&gt;"",'Math by question type'!R74,'Math by question type'!U74)</f>
        <v/>
      </c>
      <c r="DW70" s="86" t="str">
        <f>IF('Math by question type'!S74&lt;&gt;"",'Math by question type'!S74,'Math by question type'!V74)</f>
        <v/>
      </c>
      <c r="DX70" s="86" t="str">
        <f>IF('Math by question type'!T74&lt;&gt;"",'Math by question type'!T74,'Math by question type'!W74)</f>
        <v/>
      </c>
      <c r="DY70" s="86" t="str">
        <f>IF('Math by question type'!X74&lt;&gt;"",'Math by question type'!X74,'Math by question type'!AA74)</f>
        <v/>
      </c>
      <c r="DZ70" s="86" t="str">
        <f>IF('Math by question type'!Y74&lt;&gt;"",'Math by question type'!Y74,'Math by question type'!AB74)</f>
        <v/>
      </c>
      <c r="EA70" s="86" t="str">
        <f>IF('Math by question type'!Z74&lt;&gt;"",'Math by question type'!Z74,'Math by question type'!AC74)</f>
        <v/>
      </c>
      <c r="EB70" s="86" t="str">
        <f>IF('Math Output by domain'!E74="", "", 'Math Output by domain'!E74)</f>
        <v/>
      </c>
      <c r="EC70" s="86" t="str">
        <f>IF('Math Output by domain'!F74="", "", 'Math Output by domain'!F74)</f>
        <v/>
      </c>
      <c r="ED70" s="86" t="str">
        <f>IF('Math Output by domain'!G74="", "", 'Math Output by domain'!G74)</f>
        <v/>
      </c>
      <c r="EE70" s="86" t="str">
        <f>IF('Math Output by domain'!H74="", "", 'Math Output by domain'!H74)</f>
        <v/>
      </c>
      <c r="EF70" s="86" t="str">
        <f>IF('Math Output by domain'!I74="", "", 'Math Output by domain'!I74)</f>
        <v/>
      </c>
      <c r="EG70" s="86" t="str">
        <f>IF('Math Output by domain'!J74="", "", 'Math Output by domain'!J74)</f>
        <v/>
      </c>
      <c r="EH70" s="86" t="str">
        <f>IF('Math Output by domain'!K74="", "", 'Math Output by domain'!K74)</f>
        <v/>
      </c>
      <c r="EI70" s="86" t="str">
        <f>IF('Math Output by domain'!L74="", "", 'Math Output by domain'!L74)</f>
        <v/>
      </c>
      <c r="EJ70" s="86" t="str">
        <f>IF('Math Output by domain'!M74="", "", 'Math Output by domain'!M74)</f>
        <v/>
      </c>
      <c r="EK70" s="86" t="str">
        <f>IF('Math Output by domain'!N74="", "", 'Math Output by domain'!N74)</f>
        <v/>
      </c>
      <c r="EL70" s="86" t="str">
        <f>IF('Math Output by domain'!O74="", "", 'Math Output by domain'!O74)</f>
        <v/>
      </c>
      <c r="EM70" s="86" t="str">
        <f>IF('Math Output by domain'!P74="", "", 'Math Output by domain'!P74)</f>
        <v/>
      </c>
      <c r="EN70" s="86" t="str">
        <f>IF('Math Output by domain'!Q74="", "", 'Math Output by domain'!Q74)</f>
        <v/>
      </c>
      <c r="EO70" s="86" t="str">
        <f>IF('Math Output by domain'!R74="", "", 'Math Output by domain'!R74)</f>
        <v/>
      </c>
      <c r="EP70" s="86" t="str">
        <f>IF('Math Output by domain'!S74="", "", 'Math Output by domain'!S74)</f>
        <v/>
      </c>
      <c r="EQ70" s="86" t="str">
        <f>IF('Math Output by domain'!T74="", "", 'Math Output by domain'!T74)</f>
        <v/>
      </c>
      <c r="ER70" s="86" t="str">
        <f>IF('Math Output by domain'!U74="", "", 'Math Output by domain'!U74)</f>
        <v/>
      </c>
      <c r="ES70" s="86" t="str">
        <f>IF('Math Output by domain'!V74="", "", 'Math Output by domain'!V74)</f>
        <v/>
      </c>
      <c r="ET70" s="86" t="str">
        <f>IF('Math Output by domain'!W74="", "", 'Math Output by domain'!W74)</f>
        <v/>
      </c>
      <c r="EU70" s="86" t="str">
        <f>IF('Math Output by domain'!X74="", "", 'Math Output by domain'!X74)</f>
        <v/>
      </c>
      <c r="EV70" s="86" t="str">
        <f>IF('Math Output by domain'!Y74="", "", 'Math Output by domain'!Y74)</f>
        <v/>
      </c>
      <c r="EW70" s="86" t="str">
        <f>IF('Math Output by domain'!Z74="", "", 'Math Output by domain'!Z74)</f>
        <v/>
      </c>
      <c r="EX70" s="86" t="str">
        <f>IF('Math Output by domain'!AA74="", "", 'Math Output by domain'!AA74)</f>
        <v/>
      </c>
      <c r="EY70" s="86" t="str">
        <f>IF('Math Output by domain'!AB74="", "", 'Math Output by domain'!AB74)</f>
        <v/>
      </c>
      <c r="EZ70" s="86" t="str">
        <f>IF('Math Output by domain'!AC74="", "", 'Math Output by domain'!AC74)</f>
        <v/>
      </c>
      <c r="FA70" s="86" t="str">
        <f>IF('Math Output by domain'!AD74&lt;&gt;"", 'Math Output by domain'!AD74, 'Math Output by domain'!AH74)</f>
        <v/>
      </c>
      <c r="FB70" s="86" t="str">
        <f>IF('Math Output by domain'!AE74&lt;&gt;"", 'Math Output by domain'!AE74, 'Math Output by domain'!AI74)</f>
        <v/>
      </c>
      <c r="FC70" s="86" t="str">
        <f>IF('Math Output by domain'!AF74&lt;&gt;"", 'Math Output by domain'!AF74, 'Math Output by domain'!AJ74)</f>
        <v/>
      </c>
      <c r="FD70" s="86" t="str">
        <f>IF('Math Output by domain'!AG74="", "", 'Math Output by domain'!AG74)</f>
        <v/>
      </c>
      <c r="FE70" s="86" t="str">
        <f>IF('Math Output by domain'!AK74="", "", 'Math Output by domain'!AK74)</f>
        <v/>
      </c>
      <c r="FF70" s="86" t="str">
        <f>IF('Math Output by domain'!AL74&lt;&gt;"",  'Math Output by domain'!AL74, 'Math Output by domain'!AQ74)</f>
        <v/>
      </c>
      <c r="FG70" s="86" t="str">
        <f>IF('Math Output by domain'!AM74="", "", 'Math Output by domain'!AM74)</f>
        <v/>
      </c>
      <c r="FH70" s="86" t="str">
        <f>IF('Math Output by domain'!AN74&lt;&gt;"",  'Math Output by domain'!AN74, 'Math Output by domain'!AP74)</f>
        <v/>
      </c>
      <c r="FI70" s="86" t="str">
        <f>IF('Math Output by domain'!AO74="", "", 'Math Output by domain'!AO74)</f>
        <v/>
      </c>
    </row>
    <row r="71" spans="1:165" x14ac:dyDescent="0.2">
      <c r="A71" s="88">
        <f>'Cover Sheet'!A74</f>
        <v>70</v>
      </c>
      <c r="B71" s="88" t="str">
        <f>IF('Cover Sheet'!$AC$13="","",'Cover Sheet'!$AC$13)</f>
        <v>HYDABH02</v>
      </c>
      <c r="C71" s="88" t="str">
        <f>'Cover Sheet'!$AC$1</f>
        <v>Apoorva Namdev</v>
      </c>
      <c r="D71" s="88">
        <f>'Cover Sheet'!$AE$1</f>
        <v>0</v>
      </c>
      <c r="E71" s="88">
        <f>'Cover Sheet'!$AG$1</f>
        <v>0</v>
      </c>
      <c r="F71" s="88">
        <f>'Cover Sheet'!$AI$1</f>
        <v>0</v>
      </c>
      <c r="G71" s="88">
        <f>'Cover Sheet'!$AK$1</f>
        <v>0</v>
      </c>
      <c r="H71" s="88">
        <f>'Cover Sheet'!$AC$3</f>
        <v>115555</v>
      </c>
      <c r="I71" s="88">
        <f>'Cover Sheet'!$AE$3</f>
        <v>0</v>
      </c>
      <c r="J71" s="88">
        <f>'Cover Sheet'!$AG$3</f>
        <v>0</v>
      </c>
      <c r="K71" s="88">
        <f>'Cover Sheet'!$AI$3</f>
        <v>0</v>
      </c>
      <c r="L71" s="88">
        <f>'Cover Sheet'!$AK$3</f>
        <v>0</v>
      </c>
      <c r="M71" s="88">
        <f>'Cover Sheet'!$AC$2</f>
        <v>2014</v>
      </c>
      <c r="N71" s="88">
        <f>'Cover Sheet'!$AE$2</f>
        <v>0</v>
      </c>
      <c r="O71" s="88">
        <f>'Cover Sheet'!$AG$2</f>
        <v>0</v>
      </c>
      <c r="P71" s="88">
        <f>'Cover Sheet'!$AI$2</f>
        <v>0</v>
      </c>
      <c r="Q71" s="88">
        <f>'Cover Sheet'!$AK$2</f>
        <v>0</v>
      </c>
      <c r="R71" s="88" t="str">
        <f>'Cover Sheet'!$AC$5</f>
        <v>Spandana</v>
      </c>
      <c r="S71" s="88" t="str">
        <f>'Cover Sheet'!$AC$6</f>
        <v>4th</v>
      </c>
      <c r="T71" s="88" t="str">
        <f>'Cover Sheet'!$AC$7</f>
        <v>2nd YOI</v>
      </c>
      <c r="U71" s="88" t="str">
        <f>'Cover Sheet'!$AC$8</f>
        <v>Private School 500 - 1000</v>
      </c>
      <c r="V71" s="88">
        <f>'Cover Sheet'!$AC$9</f>
        <v>180</v>
      </c>
      <c r="W71" s="88">
        <f>IF('Cover Sheet'!$AC$10="","",'Cover Sheet'!$AC$10)</f>
        <v>4</v>
      </c>
      <c r="X71" s="219" t="str">
        <f>IF('Cover Sheet'!$Y74="","",'Cover Sheet'!$Y74)</f>
        <v/>
      </c>
      <c r="Y71" s="219" t="str">
        <f>IF('Cover Sheet'!$Z74="","",'Cover Sheet'!$Z74)</f>
        <v/>
      </c>
      <c r="Z71" s="88">
        <f>'Cover Sheet'!$AC$11</f>
        <v>5</v>
      </c>
      <c r="AA71" s="88" t="str">
        <f>IF('Cover Sheet'!$AC$12="", "", 'Cover Sheet'!$AC$12)</f>
        <v>Hyderabad</v>
      </c>
      <c r="AB71" s="88">
        <f>IF('Cover Sheet'!$AC$14="","",'Cover Sheet'!$AC$14)</f>
        <v>115555</v>
      </c>
      <c r="AC71" s="88">
        <f>IF('Cover Sheet'!$AC$15="","",'Cover Sheet'!$AC$15)</f>
        <v>115555</v>
      </c>
      <c r="AD71" s="88">
        <f>IF('Cover Sheet'!$AC$17="","",'Cover Sheet'!$AC$17)</f>
        <v>115555</v>
      </c>
      <c r="AE71" s="88" t="str">
        <f>IF('Cover Sheet'!$AC$4="","",'Cover Sheet'!$AC$4)</f>
        <v>apoorva.namdev2014@teachforindia.org</v>
      </c>
      <c r="AF71" s="88" t="str">
        <f>IF('Cover Sheet'!$AC$20="","",'Cover Sheet'!$AC$20)</f>
        <v>spandana.m@teachforindia.org</v>
      </c>
      <c r="AG71" s="88" t="str">
        <f>IF('Cover Sheet'!$AC$19="","",'Cover Sheet'!$AC$19)</f>
        <v>karthik.rapaka@teachforindia.org</v>
      </c>
      <c r="AH71" s="88" t="str">
        <f>IF('Cover Sheet'!B74="", "", 'English Scores- Leveled papers'!B76)</f>
        <v/>
      </c>
      <c r="AI71" s="88" t="str">
        <f>IF('Cover Sheet'!$B74="","",'Cover Sheet'!C74)</f>
        <v/>
      </c>
      <c r="AJ71" s="88" t="str">
        <f>IF('Cover Sheet'!$D74="","",'Cover Sheet'!D74)</f>
        <v/>
      </c>
      <c r="AK71" s="88" t="str">
        <f>IF('Cover Sheet'!E74="","",'Cover Sheet'!E74)</f>
        <v/>
      </c>
      <c r="AL71" s="88" t="str">
        <f>IF('Cover Sheet'!F74="","",'Cover Sheet'!F74)</f>
        <v/>
      </c>
      <c r="AM71" s="88" t="str">
        <f>IF('Cover Sheet'!G74="","",'Cover Sheet'!G74)</f>
        <v/>
      </c>
      <c r="AN71" s="88" t="str">
        <f>IF('Cover Sheet'!H74="","",'Cover Sheet'!H74)</f>
        <v/>
      </c>
      <c r="AO71" s="88" t="str">
        <f>IF('Cover Sheet'!I74="","",'Cover Sheet'!I74)</f>
        <v/>
      </c>
      <c r="AP71" s="88" t="str">
        <f>IF('Cover Sheet'!J74="","",'Cover Sheet'!J74)</f>
        <v/>
      </c>
      <c r="AQ71" s="88" t="str">
        <f>IF('Cover Sheet'!K74="","",'Cover Sheet'!K74)</f>
        <v/>
      </c>
      <c r="AR71" s="88" t="str">
        <f>IF('Cover Sheet'!L74="","",'Cover Sheet'!L74)</f>
        <v/>
      </c>
      <c r="AS71" s="88" t="str">
        <f>IF('Cover Sheet'!M74="","",'Cover Sheet'!M74)</f>
        <v/>
      </c>
      <c r="AT71" s="88" t="str">
        <f>IF('Cover Sheet'!N74="","",'Cover Sheet'!N74)</f>
        <v/>
      </c>
      <c r="AU71" s="88" t="str">
        <f>IF('Cover Sheet'!O74="","",'Cover Sheet'!O74)</f>
        <v/>
      </c>
      <c r="AV71" s="88" t="str">
        <f>IF('Cover Sheet'!P74="","",'Cover Sheet'!P74)</f>
        <v/>
      </c>
      <c r="AW71" s="88" t="str">
        <f>IF('Cover Sheet'!Q74="","",'Cover Sheet'!Q74)</f>
        <v/>
      </c>
      <c r="AX71" s="88" t="str">
        <f>IF('Cover Sheet'!R74="","",'Cover Sheet'!R74)</f>
        <v/>
      </c>
      <c r="AY71" s="88" t="str">
        <f>IF('Cover Sheet'!S74="","",'Cover Sheet'!S74)</f>
        <v/>
      </c>
      <c r="AZ71" s="535" t="str">
        <f>IF('Cover Sheet'!T74="","",'Cover Sheet'!T74)</f>
        <v/>
      </c>
      <c r="BA71" s="535" t="str">
        <f>IF('Cover Sheet'!U74="","",'Cover Sheet'!U74)</f>
        <v/>
      </c>
      <c r="BB71" s="535" t="str">
        <f>IF('Cover Sheet'!V74="","",'Cover Sheet'!V74)</f>
        <v/>
      </c>
      <c r="BC71" s="535" t="str">
        <f>IF('Cover Sheet'!W74="","",'Cover Sheet'!W74)</f>
        <v/>
      </c>
      <c r="BD71" s="535" t="str">
        <f>IF('Cover Sheet'!X74="","",'Cover Sheet'!X74)</f>
        <v/>
      </c>
      <c r="BE71" s="142" t="str">
        <f>'RC Mastery Check+Question type'!I74</f>
        <v/>
      </c>
      <c r="BF71" s="142" t="str">
        <f>'RC Mastery Check+Question type'!J74</f>
        <v/>
      </c>
      <c r="BG71" s="142" t="str">
        <f>'RC Mastery Check+Question type'!K74</f>
        <v/>
      </c>
      <c r="BH71" s="406" t="str">
        <f>IF('RC Mastery Check+Question type'!DR74="", "", 'RC Mastery Check+Question type'!DR74)</f>
        <v/>
      </c>
      <c r="BI71" s="406" t="str">
        <f>IF('RC Mastery Check+Question type'!EJ74="", "", 'RC Mastery Check+Question type'!EJ74)</f>
        <v/>
      </c>
      <c r="BJ71" s="406" t="str">
        <f>IF('RC Mastery Check+Question type'!EZ74="", "", 'RC Mastery Check+Question type'!EZ74)</f>
        <v/>
      </c>
      <c r="BK71" t="str">
        <f>'RF tracking'!C74</f>
        <v/>
      </c>
      <c r="BL71" t="str">
        <f>'RF tracking'!D74</f>
        <v/>
      </c>
      <c r="BM71" t="str">
        <f>'RF tracking'!X74</f>
        <v/>
      </c>
      <c r="BN71" t="str">
        <f>'RF tracking'!Y74</f>
        <v/>
      </c>
      <c r="BO71" s="53" t="str">
        <f>IF('RF tracking'!AQ74="", "", 'RF tracking'!AQ74)</f>
        <v/>
      </c>
      <c r="BP71" s="53" t="str">
        <f>'RC Mastery Check+Question type'!L74</f>
        <v/>
      </c>
      <c r="BQ71" s="53" t="str">
        <f>'RC Mastery Check+Question type'!M74</f>
        <v/>
      </c>
      <c r="BR71" s="53" t="str">
        <f>'RC Mastery Check+Question type'!N74</f>
        <v/>
      </c>
      <c r="BS71" s="53" t="str">
        <f>'RC Mastery Check+Question type'!O74</f>
        <v/>
      </c>
      <c r="BT71" s="53" t="str">
        <f>'RC Mastery Check+Question type'!P74</f>
        <v/>
      </c>
      <c r="BU71" s="53" t="str">
        <f>'RC Mastery Check+Question type'!Q74</f>
        <v/>
      </c>
      <c r="BV71" s="53" t="str">
        <f>'RC Mastery Check+Question type'!R74</f>
        <v/>
      </c>
      <c r="BW71" s="53" t="str">
        <f>'RC Mastery Check+Question type'!S74</f>
        <v/>
      </c>
      <c r="BX71" s="53" t="str">
        <f>'RC Mastery Check+Question type'!T74</f>
        <v/>
      </c>
      <c r="BY71" s="53" t="str">
        <f>'RC Mastery Check+Question type'!U74</f>
        <v/>
      </c>
      <c r="BZ71" s="53" t="str">
        <f>'RC Mastery Check+Question type'!V74</f>
        <v/>
      </c>
      <c r="CA71" s="53" t="str">
        <f>'RC Mastery Check+Question type'!W74</f>
        <v/>
      </c>
      <c r="CB71" s="53" t="str">
        <f>'RC Mastery Check+Question type'!X74</f>
        <v/>
      </c>
      <c r="CC71" s="438" t="str">
        <f>'RC Output Item+Section Type'!CC77</f>
        <v xml:space="preserve"> </v>
      </c>
      <c r="CD71" s="438" t="str">
        <f>'RC Output Item+Section Type'!CD77</f>
        <v xml:space="preserve"> </v>
      </c>
      <c r="CE71" s="438" t="str">
        <f>'RC Output Item+Section Type'!CE77</f>
        <v xml:space="preserve"> </v>
      </c>
      <c r="CF71" s="438" t="str">
        <f>'RC Output Item+Section Type'!CF77</f>
        <v xml:space="preserve"> </v>
      </c>
      <c r="CG71" s="438" t="str">
        <f>'RC Output Item+Section Type'!CG77</f>
        <v xml:space="preserve"> </v>
      </c>
      <c r="CH71" s="438" t="str">
        <f>'RC Output Item+Section Type'!CH77</f>
        <v xml:space="preserve"> </v>
      </c>
      <c r="CI71" s="438" t="str">
        <f>'RC Output Item+Section Type'!CI77</f>
        <v xml:space="preserve"> </v>
      </c>
      <c r="CJ71" s="438" t="str">
        <f>'RC Output Item+Section Type'!CJ77</f>
        <v xml:space="preserve"> </v>
      </c>
      <c r="CK71" s="438" t="str">
        <f>'RC Output Item+Section Type'!CK77</f>
        <v xml:space="preserve"> </v>
      </c>
      <c r="CL71" s="438" t="str">
        <f>'RC Output Item+Section Type'!CL77</f>
        <v xml:space="preserve"> </v>
      </c>
      <c r="CM71" s="438" t="str">
        <f>'RC Output Item+Section Type'!CM77</f>
        <v xml:space="preserve"> </v>
      </c>
      <c r="CN71" s="438" t="str">
        <f>'RC Output Item+Section Type'!CN77</f>
        <v xml:space="preserve"> </v>
      </c>
      <c r="CO71" t="str">
        <f>IF('S&amp;L'!B94="", "", 'S&amp;L'!B94)</f>
        <v/>
      </c>
      <c r="CP71" t="str">
        <f>IF('S&amp;L'!C94="", "", 'S&amp;L'!C94)</f>
        <v xml:space="preserve">Content is sometimes aligned to the topic. Main ideas come across through speech some times. Content is organized and has a clear logical flow at times. </v>
      </c>
      <c r="CQ71" t="str">
        <f>IF('S&amp;L'!D94="", "", 'S&amp;L'!D94)</f>
        <v/>
      </c>
      <c r="CR71" t="str">
        <f>IF('S&amp;L'!E94="", "", 'S&amp;L'!E94)</f>
        <v xml:space="preserve">Sometimes uses appropriate grammar rules and correct pronunciation. Speaks in phrases and sentences, some parts of speech are fluent.  </v>
      </c>
      <c r="CS71" t="str">
        <f>IF('S&amp;L'!F94="", "", 'S&amp;L'!F94)</f>
        <v/>
      </c>
      <c r="CT71" t="str">
        <f>IF('S&amp;L'!H94="", "", 'S&amp;L'!H94)</f>
        <v/>
      </c>
      <c r="CU71" t="str">
        <f>IF('S&amp;L'!I94="", "", 'S&amp;L'!I94)</f>
        <v xml:space="preserve">Sometimes uses voice and tone to create effect in speech with moderate success. Employs frequent gestures and expressions for better communication only when required. Maintains posture and stance sometimes while speaking. </v>
      </c>
      <c r="CV71" t="str">
        <f>IF('S&amp;L'!J94="", "", 'S&amp;L'!J94)</f>
        <v/>
      </c>
      <c r="CW71" t="str">
        <f>IF('S&amp;L'!K94="", "", 'S&amp;L'!K94)</f>
        <v xml:space="preserve">Listens and engages with the speaker some times. Responds and recalls some points of the speech. </v>
      </c>
      <c r="CX71" t="str">
        <f>IF('S&amp;L'!L94="", "", 'S&amp;L'!L94)</f>
        <v/>
      </c>
      <c r="CY71" t="str">
        <f>IF('S&amp;L'!N94="", "", 'S&amp;L'!N94)</f>
        <v/>
      </c>
      <c r="CZ71" t="str">
        <f>IF('S&amp;L'!O94="", "", 'S&amp;L'!O94)</f>
        <v/>
      </c>
      <c r="DA71" t="str">
        <f>IF('S&amp;L'!P94="", "", 'S&amp;L'!P94)</f>
        <v/>
      </c>
      <c r="DB71" t="str">
        <f>IF('S&amp;L'!Q94="", "", 'S&amp;L'!Q94)</f>
        <v/>
      </c>
      <c r="DC71" t="str">
        <f>IF('S&amp;L'!R94="", "", 'S&amp;L'!R94)</f>
        <v/>
      </c>
      <c r="DD71" s="53" t="str">
        <f>IF('Math Scores'!E78="","",'Math Scores'!E78)</f>
        <v/>
      </c>
      <c r="DE71" s="86" t="str">
        <f>IF('Cover Sheet'!V74="","",'Cover Sheet'!V74)</f>
        <v/>
      </c>
      <c r="DF71" s="86" t="str">
        <f>IF('Math Scores'!IE78="", "", 'Math Scores'!IE78)</f>
        <v/>
      </c>
      <c r="DG71" t="str">
        <f>IF('Math by question type'!C75="", "", 'Math by question type'!C75)</f>
        <v/>
      </c>
      <c r="DH71" s="86" t="str">
        <f>IF('Math by question type'!D75="", "", 'Math by question type'!D75)</f>
        <v/>
      </c>
      <c r="DI71" s="86" t="str">
        <f>IF('Math by question type'!E75="", "", 'Math by question type'!E75)</f>
        <v/>
      </c>
      <c r="DJ71" s="86" t="str">
        <f>IF('Math by question type'!F75="", "", 'Math by question type'!F75)</f>
        <v/>
      </c>
      <c r="DK71" s="86" t="str">
        <f>IF('Math by question type'!G75="", "", 'Math by question type'!G75)</f>
        <v/>
      </c>
      <c r="DL71" s="86" t="str">
        <f>IF('Math by question type'!H75="", "", 'Math by question type'!H75)</f>
        <v/>
      </c>
      <c r="DM71" s="86" t="str">
        <f>IF('Math by question type'!I75="", "", 'Math by question type'!I75)</f>
        <v/>
      </c>
      <c r="DN71" s="86" t="str">
        <f>IF('Math by question type'!J75="", "", 'Math by question type'!J75)</f>
        <v/>
      </c>
      <c r="DO71" s="86" t="str">
        <f>IF('Math by question type'!K75="", "", 'Math by question type'!K75)</f>
        <v/>
      </c>
      <c r="DP71" s="86" t="str">
        <f>IF('Math by question type'!L75="", "", 'Math by question type'!L75)</f>
        <v/>
      </c>
      <c r="DQ71" s="86" t="str">
        <f>IF('Math by question type'!M75="", "", 'Math by question type'!M75)</f>
        <v/>
      </c>
      <c r="DR71" s="86" t="str">
        <f>IF('Math by question type'!N75="", "", 'Math by question type'!N75)</f>
        <v/>
      </c>
      <c r="DS71" s="86" t="str">
        <f>IF('Math by question type'!O75="", "", 'Math by question type'!O75)</f>
        <v/>
      </c>
      <c r="DT71" s="86" t="str">
        <f>IF('Math by question type'!P75="", "", 'Math by question type'!P75)</f>
        <v/>
      </c>
      <c r="DU71" s="86" t="str">
        <f>IF('Math by question type'!Q75="", "", 'Math by question type'!Q75)</f>
        <v/>
      </c>
      <c r="DV71" s="86" t="str">
        <f>IF('Math by question type'!R75&lt;&gt;"",'Math by question type'!R75,'Math by question type'!U75)</f>
        <v/>
      </c>
      <c r="DW71" s="86" t="str">
        <f>IF('Math by question type'!S75&lt;&gt;"",'Math by question type'!S75,'Math by question type'!V75)</f>
        <v/>
      </c>
      <c r="DX71" s="86" t="str">
        <f>IF('Math by question type'!T75&lt;&gt;"",'Math by question type'!T75,'Math by question type'!W75)</f>
        <v/>
      </c>
      <c r="DY71" s="86" t="str">
        <f>IF('Math by question type'!X75&lt;&gt;"",'Math by question type'!X75,'Math by question type'!AA75)</f>
        <v/>
      </c>
      <c r="DZ71" s="86" t="str">
        <f>IF('Math by question type'!Y75&lt;&gt;"",'Math by question type'!Y75,'Math by question type'!AB75)</f>
        <v/>
      </c>
      <c r="EA71" s="86" t="str">
        <f>IF('Math by question type'!Z75&lt;&gt;"",'Math by question type'!Z75,'Math by question type'!AC75)</f>
        <v/>
      </c>
      <c r="EB71" s="86" t="str">
        <f>IF('Math Output by domain'!E75="", "", 'Math Output by domain'!E75)</f>
        <v/>
      </c>
      <c r="EC71" s="86" t="str">
        <f>IF('Math Output by domain'!F75="", "", 'Math Output by domain'!F75)</f>
        <v/>
      </c>
      <c r="ED71" s="86" t="str">
        <f>IF('Math Output by domain'!G75="", "", 'Math Output by domain'!G75)</f>
        <v/>
      </c>
      <c r="EE71" s="86" t="str">
        <f>IF('Math Output by domain'!H75="", "", 'Math Output by domain'!H75)</f>
        <v/>
      </c>
      <c r="EF71" s="86" t="str">
        <f>IF('Math Output by domain'!I75="", "", 'Math Output by domain'!I75)</f>
        <v/>
      </c>
      <c r="EG71" s="86" t="str">
        <f>IF('Math Output by domain'!J75="", "", 'Math Output by domain'!J75)</f>
        <v/>
      </c>
      <c r="EH71" s="86" t="str">
        <f>IF('Math Output by domain'!K75="", "", 'Math Output by domain'!K75)</f>
        <v/>
      </c>
      <c r="EI71" s="86" t="str">
        <f>IF('Math Output by domain'!L75="", "", 'Math Output by domain'!L75)</f>
        <v/>
      </c>
      <c r="EJ71" s="86" t="str">
        <f>IF('Math Output by domain'!M75="", "", 'Math Output by domain'!M75)</f>
        <v/>
      </c>
      <c r="EK71" s="86" t="str">
        <f>IF('Math Output by domain'!N75="", "", 'Math Output by domain'!N75)</f>
        <v/>
      </c>
      <c r="EL71" s="86" t="str">
        <f>IF('Math Output by domain'!O75="", "", 'Math Output by domain'!O75)</f>
        <v/>
      </c>
      <c r="EM71" s="86" t="str">
        <f>IF('Math Output by domain'!P75="", "", 'Math Output by domain'!P75)</f>
        <v/>
      </c>
      <c r="EN71" s="86" t="str">
        <f>IF('Math Output by domain'!Q75="", "", 'Math Output by domain'!Q75)</f>
        <v/>
      </c>
      <c r="EO71" s="86" t="str">
        <f>IF('Math Output by domain'!R75="", "", 'Math Output by domain'!R75)</f>
        <v/>
      </c>
      <c r="EP71" s="86" t="str">
        <f>IF('Math Output by domain'!S75="", "", 'Math Output by domain'!S75)</f>
        <v/>
      </c>
      <c r="EQ71" s="86" t="str">
        <f>IF('Math Output by domain'!T75="", "", 'Math Output by domain'!T75)</f>
        <v/>
      </c>
      <c r="ER71" s="86" t="str">
        <f>IF('Math Output by domain'!U75="", "", 'Math Output by domain'!U75)</f>
        <v/>
      </c>
      <c r="ES71" s="86" t="str">
        <f>IF('Math Output by domain'!V75="", "", 'Math Output by domain'!V75)</f>
        <v/>
      </c>
      <c r="ET71" s="86" t="str">
        <f>IF('Math Output by domain'!W75="", "", 'Math Output by domain'!W75)</f>
        <v/>
      </c>
      <c r="EU71" s="86" t="str">
        <f>IF('Math Output by domain'!X75="", "", 'Math Output by domain'!X75)</f>
        <v/>
      </c>
      <c r="EV71" s="86" t="str">
        <f>IF('Math Output by domain'!Y75="", "", 'Math Output by domain'!Y75)</f>
        <v/>
      </c>
      <c r="EW71" s="86" t="str">
        <f>IF('Math Output by domain'!Z75="", "", 'Math Output by domain'!Z75)</f>
        <v/>
      </c>
      <c r="EX71" s="86" t="str">
        <f>IF('Math Output by domain'!AA75="", "", 'Math Output by domain'!AA75)</f>
        <v/>
      </c>
      <c r="EY71" s="86" t="str">
        <f>IF('Math Output by domain'!AB75="", "", 'Math Output by domain'!AB75)</f>
        <v/>
      </c>
      <c r="EZ71" s="86" t="str">
        <f>IF('Math Output by domain'!AC75="", "", 'Math Output by domain'!AC75)</f>
        <v/>
      </c>
      <c r="FA71" s="86" t="str">
        <f>IF('Math Output by domain'!AD75&lt;&gt;"", 'Math Output by domain'!AD75, 'Math Output by domain'!AH75)</f>
        <v/>
      </c>
      <c r="FB71" s="86" t="str">
        <f>IF('Math Output by domain'!AE75&lt;&gt;"", 'Math Output by domain'!AE75, 'Math Output by domain'!AI75)</f>
        <v/>
      </c>
      <c r="FC71" s="86" t="str">
        <f>IF('Math Output by domain'!AF75&lt;&gt;"", 'Math Output by domain'!AF75, 'Math Output by domain'!AJ75)</f>
        <v/>
      </c>
      <c r="FD71" s="86" t="str">
        <f>IF('Math Output by domain'!AG75="", "", 'Math Output by domain'!AG75)</f>
        <v/>
      </c>
      <c r="FE71" s="86" t="str">
        <f>IF('Math Output by domain'!AK75="", "", 'Math Output by domain'!AK75)</f>
        <v/>
      </c>
      <c r="FF71" s="86" t="str">
        <f>IF('Math Output by domain'!AL75&lt;&gt;"",  'Math Output by domain'!AL75, 'Math Output by domain'!AQ75)</f>
        <v/>
      </c>
      <c r="FG71" s="86" t="str">
        <f>IF('Math Output by domain'!AM75="", "", 'Math Output by domain'!AM75)</f>
        <v/>
      </c>
      <c r="FH71" s="86" t="str">
        <f>IF('Math Output by domain'!AN75&lt;&gt;"",  'Math Output by domain'!AN75, 'Math Output by domain'!AP75)</f>
        <v/>
      </c>
      <c r="FI71" s="86" t="str">
        <f>IF('Math Output by domain'!AO75="", "", 'Math Output by domain'!AO75)</f>
        <v/>
      </c>
    </row>
    <row r="72" spans="1:165" x14ac:dyDescent="0.2">
      <c r="A72" s="88">
        <f>'Cover Sheet'!A75</f>
        <v>71</v>
      </c>
      <c r="B72" s="88" t="str">
        <f>IF('Cover Sheet'!$AC$13="","",'Cover Sheet'!$AC$13)</f>
        <v>HYDABH02</v>
      </c>
      <c r="C72" s="88" t="str">
        <f>'Cover Sheet'!$AC$1</f>
        <v>Apoorva Namdev</v>
      </c>
      <c r="D72" s="88">
        <f>'Cover Sheet'!$AE$1</f>
        <v>0</v>
      </c>
      <c r="E72" s="88">
        <f>'Cover Sheet'!$AG$1</f>
        <v>0</v>
      </c>
      <c r="F72" s="88">
        <f>'Cover Sheet'!$AI$1</f>
        <v>0</v>
      </c>
      <c r="G72" s="88">
        <f>'Cover Sheet'!$AK$1</f>
        <v>0</v>
      </c>
      <c r="H72" s="88">
        <f>'Cover Sheet'!$AC$3</f>
        <v>115555</v>
      </c>
      <c r="I72" s="88">
        <f>'Cover Sheet'!$AE$3</f>
        <v>0</v>
      </c>
      <c r="J72" s="88">
        <f>'Cover Sheet'!$AG$3</f>
        <v>0</v>
      </c>
      <c r="K72" s="88">
        <f>'Cover Sheet'!$AI$3</f>
        <v>0</v>
      </c>
      <c r="L72" s="88">
        <f>'Cover Sheet'!$AK$3</f>
        <v>0</v>
      </c>
      <c r="M72" s="88">
        <f>'Cover Sheet'!$AC$2</f>
        <v>2014</v>
      </c>
      <c r="N72" s="88">
        <f>'Cover Sheet'!$AE$2</f>
        <v>0</v>
      </c>
      <c r="O72" s="88">
        <f>'Cover Sheet'!$AG$2</f>
        <v>0</v>
      </c>
      <c r="P72" s="88">
        <f>'Cover Sheet'!$AI$2</f>
        <v>0</v>
      </c>
      <c r="Q72" s="88">
        <f>'Cover Sheet'!$AK$2</f>
        <v>0</v>
      </c>
      <c r="R72" s="88" t="str">
        <f>'Cover Sheet'!$AC$5</f>
        <v>Spandana</v>
      </c>
      <c r="S72" s="88" t="str">
        <f>'Cover Sheet'!$AC$6</f>
        <v>4th</v>
      </c>
      <c r="T72" s="88" t="str">
        <f>'Cover Sheet'!$AC$7</f>
        <v>2nd YOI</v>
      </c>
      <c r="U72" s="88" t="str">
        <f>'Cover Sheet'!$AC$8</f>
        <v>Private School 500 - 1000</v>
      </c>
      <c r="V72" s="88">
        <f>'Cover Sheet'!$AC$9</f>
        <v>180</v>
      </c>
      <c r="W72" s="88">
        <f>IF('Cover Sheet'!$AC$10="","",'Cover Sheet'!$AC$10)</f>
        <v>4</v>
      </c>
      <c r="X72" s="219" t="str">
        <f>IF('Cover Sheet'!$Y75="","",'Cover Sheet'!$Y75)</f>
        <v/>
      </c>
      <c r="Y72" s="219" t="str">
        <f>IF('Cover Sheet'!$Z75="","",'Cover Sheet'!$Z75)</f>
        <v/>
      </c>
      <c r="Z72" s="88">
        <f>'Cover Sheet'!$AC$11</f>
        <v>5</v>
      </c>
      <c r="AA72" s="88" t="str">
        <f>IF('Cover Sheet'!$AC$12="", "", 'Cover Sheet'!$AC$12)</f>
        <v>Hyderabad</v>
      </c>
      <c r="AB72" s="88">
        <f>IF('Cover Sheet'!$AC$14="","",'Cover Sheet'!$AC$14)</f>
        <v>115555</v>
      </c>
      <c r="AC72" s="88">
        <f>IF('Cover Sheet'!$AC$15="","",'Cover Sheet'!$AC$15)</f>
        <v>115555</v>
      </c>
      <c r="AD72" s="88">
        <f>IF('Cover Sheet'!$AC$17="","",'Cover Sheet'!$AC$17)</f>
        <v>115555</v>
      </c>
      <c r="AE72" s="88" t="str">
        <f>IF('Cover Sheet'!$AC$4="","",'Cover Sheet'!$AC$4)</f>
        <v>apoorva.namdev2014@teachforindia.org</v>
      </c>
      <c r="AF72" s="88" t="str">
        <f>IF('Cover Sheet'!$AC$20="","",'Cover Sheet'!$AC$20)</f>
        <v>spandana.m@teachforindia.org</v>
      </c>
      <c r="AG72" s="88" t="str">
        <f>IF('Cover Sheet'!$AC$19="","",'Cover Sheet'!$AC$19)</f>
        <v>karthik.rapaka@teachforindia.org</v>
      </c>
      <c r="AH72" s="88" t="str">
        <f>IF('Cover Sheet'!B75="", "", 'English Scores- Leveled papers'!B77)</f>
        <v/>
      </c>
      <c r="AI72" s="88" t="str">
        <f>IF('Cover Sheet'!$B75="","",'Cover Sheet'!C75)</f>
        <v/>
      </c>
      <c r="AJ72" s="88" t="str">
        <f>IF('Cover Sheet'!$D75="","",'Cover Sheet'!D75)</f>
        <v/>
      </c>
      <c r="AK72" s="88" t="str">
        <f>IF('Cover Sheet'!E75="","",'Cover Sheet'!E75)</f>
        <v/>
      </c>
      <c r="AL72" s="88" t="str">
        <f>IF('Cover Sheet'!F75="","",'Cover Sheet'!F75)</f>
        <v/>
      </c>
      <c r="AM72" s="88" t="str">
        <f>IF('Cover Sheet'!G75="","",'Cover Sheet'!G75)</f>
        <v/>
      </c>
      <c r="AN72" s="88" t="str">
        <f>IF('Cover Sheet'!H75="","",'Cover Sheet'!H75)</f>
        <v/>
      </c>
      <c r="AO72" s="88" t="str">
        <f>IF('Cover Sheet'!I75="","",'Cover Sheet'!I75)</f>
        <v/>
      </c>
      <c r="AP72" s="88" t="str">
        <f>IF('Cover Sheet'!J75="","",'Cover Sheet'!J75)</f>
        <v/>
      </c>
      <c r="AQ72" s="88" t="str">
        <f>IF('Cover Sheet'!K75="","",'Cover Sheet'!K75)</f>
        <v/>
      </c>
      <c r="AR72" s="88" t="str">
        <f>IF('Cover Sheet'!L75="","",'Cover Sheet'!L75)</f>
        <v/>
      </c>
      <c r="AS72" s="88" t="str">
        <f>IF('Cover Sheet'!M75="","",'Cover Sheet'!M75)</f>
        <v/>
      </c>
      <c r="AT72" s="88" t="str">
        <f>IF('Cover Sheet'!N75="","",'Cover Sheet'!N75)</f>
        <v/>
      </c>
      <c r="AU72" s="88" t="str">
        <f>IF('Cover Sheet'!O75="","",'Cover Sheet'!O75)</f>
        <v/>
      </c>
      <c r="AV72" s="88" t="str">
        <f>IF('Cover Sheet'!P75="","",'Cover Sheet'!P75)</f>
        <v/>
      </c>
      <c r="AW72" s="88" t="str">
        <f>IF('Cover Sheet'!Q75="","",'Cover Sheet'!Q75)</f>
        <v/>
      </c>
      <c r="AX72" s="88" t="str">
        <f>IF('Cover Sheet'!R75="","",'Cover Sheet'!R75)</f>
        <v/>
      </c>
      <c r="AY72" s="88" t="str">
        <f>IF('Cover Sheet'!S75="","",'Cover Sheet'!S75)</f>
        <v/>
      </c>
      <c r="AZ72" s="535" t="str">
        <f>IF('Cover Sheet'!T75="","",'Cover Sheet'!T75)</f>
        <v/>
      </c>
      <c r="BA72" s="535" t="str">
        <f>IF('Cover Sheet'!U75="","",'Cover Sheet'!U75)</f>
        <v/>
      </c>
      <c r="BB72" s="535" t="str">
        <f>IF('Cover Sheet'!V75="","",'Cover Sheet'!V75)</f>
        <v/>
      </c>
      <c r="BC72" s="535" t="str">
        <f>IF('Cover Sheet'!W75="","",'Cover Sheet'!W75)</f>
        <v/>
      </c>
      <c r="BD72" s="535" t="str">
        <f>IF('Cover Sheet'!X75="","",'Cover Sheet'!X75)</f>
        <v/>
      </c>
      <c r="BE72" s="142" t="str">
        <f>'RC Mastery Check+Question type'!I75</f>
        <v/>
      </c>
      <c r="BF72" s="142" t="str">
        <f>'RC Mastery Check+Question type'!J75</f>
        <v/>
      </c>
      <c r="BG72" s="142" t="str">
        <f>'RC Mastery Check+Question type'!K75</f>
        <v/>
      </c>
      <c r="BH72" s="406" t="str">
        <f>IF('RC Mastery Check+Question type'!DR75="", "", 'RC Mastery Check+Question type'!DR75)</f>
        <v/>
      </c>
      <c r="BI72" s="406" t="str">
        <f>IF('RC Mastery Check+Question type'!EJ75="", "", 'RC Mastery Check+Question type'!EJ75)</f>
        <v/>
      </c>
      <c r="BJ72" s="406" t="str">
        <f>IF('RC Mastery Check+Question type'!EZ75="", "", 'RC Mastery Check+Question type'!EZ75)</f>
        <v/>
      </c>
      <c r="BK72" t="str">
        <f>'RF tracking'!C75</f>
        <v/>
      </c>
      <c r="BL72" t="str">
        <f>'RF tracking'!D75</f>
        <v/>
      </c>
      <c r="BM72" t="str">
        <f>'RF tracking'!X75</f>
        <v/>
      </c>
      <c r="BN72" t="str">
        <f>'RF tracking'!Y75</f>
        <v/>
      </c>
      <c r="BO72" s="53" t="str">
        <f>IF('RF tracking'!AQ75="", "", 'RF tracking'!AQ75)</f>
        <v/>
      </c>
      <c r="BP72" s="53" t="str">
        <f>'RC Mastery Check+Question type'!L75</f>
        <v/>
      </c>
      <c r="BQ72" s="53" t="str">
        <f>'RC Mastery Check+Question type'!M75</f>
        <v/>
      </c>
      <c r="BR72" s="53" t="str">
        <f>'RC Mastery Check+Question type'!N75</f>
        <v/>
      </c>
      <c r="BS72" s="53" t="str">
        <f>'RC Mastery Check+Question type'!O75</f>
        <v/>
      </c>
      <c r="BT72" s="53" t="str">
        <f>'RC Mastery Check+Question type'!P75</f>
        <v/>
      </c>
      <c r="BU72" s="53" t="str">
        <f>'RC Mastery Check+Question type'!Q75</f>
        <v/>
      </c>
      <c r="BV72" s="53" t="str">
        <f>'RC Mastery Check+Question type'!R75</f>
        <v/>
      </c>
      <c r="BW72" s="53" t="str">
        <f>'RC Mastery Check+Question type'!S75</f>
        <v/>
      </c>
      <c r="BX72" s="53" t="str">
        <f>'RC Mastery Check+Question type'!T75</f>
        <v/>
      </c>
      <c r="BY72" s="53" t="str">
        <f>'RC Mastery Check+Question type'!U75</f>
        <v/>
      </c>
      <c r="BZ72" s="53" t="str">
        <f>'RC Mastery Check+Question type'!V75</f>
        <v/>
      </c>
      <c r="CA72" s="53" t="str">
        <f>'RC Mastery Check+Question type'!W75</f>
        <v/>
      </c>
      <c r="CB72" s="53" t="str">
        <f>'RC Mastery Check+Question type'!X75</f>
        <v/>
      </c>
      <c r="CC72" s="438" t="str">
        <f>'RC Output Item+Section Type'!CC78</f>
        <v xml:space="preserve"> </v>
      </c>
      <c r="CD72" s="438" t="str">
        <f>'RC Output Item+Section Type'!CD78</f>
        <v xml:space="preserve"> </v>
      </c>
      <c r="CE72" s="438" t="str">
        <f>'RC Output Item+Section Type'!CE78</f>
        <v xml:space="preserve"> </v>
      </c>
      <c r="CF72" s="438" t="str">
        <f>'RC Output Item+Section Type'!CF78</f>
        <v xml:space="preserve"> </v>
      </c>
      <c r="CG72" s="438" t="str">
        <f>'RC Output Item+Section Type'!CG78</f>
        <v xml:space="preserve"> </v>
      </c>
      <c r="CH72" s="438" t="str">
        <f>'RC Output Item+Section Type'!CH78</f>
        <v xml:space="preserve"> </v>
      </c>
      <c r="CI72" s="438" t="str">
        <f>'RC Output Item+Section Type'!CI78</f>
        <v xml:space="preserve"> </v>
      </c>
      <c r="CJ72" s="438" t="str">
        <f>'RC Output Item+Section Type'!CJ78</f>
        <v xml:space="preserve"> </v>
      </c>
      <c r="CK72" s="438" t="str">
        <f>'RC Output Item+Section Type'!CK78</f>
        <v xml:space="preserve"> </v>
      </c>
      <c r="CL72" s="438" t="str">
        <f>'RC Output Item+Section Type'!CL78</f>
        <v xml:space="preserve"> </v>
      </c>
      <c r="CM72" s="438" t="str">
        <f>'RC Output Item+Section Type'!CM78</f>
        <v xml:space="preserve"> </v>
      </c>
      <c r="CN72" s="438" t="str">
        <f>'RC Output Item+Section Type'!CN78</f>
        <v xml:space="preserve"> </v>
      </c>
      <c r="CO72" t="str">
        <f>IF('S&amp;L'!B95="", "", 'S&amp;L'!B95)</f>
        <v/>
      </c>
      <c r="CP72" t="str">
        <f>IF('S&amp;L'!C95="", "", 'S&amp;L'!C95)</f>
        <v xml:space="preserve">Content is closely aligned to the topic. Main ideas are clearly discernible most of the times through the speech. Speaker's understanding is evident through clear organization and mostly lucid flow of ideas. </v>
      </c>
      <c r="CQ72" t="str">
        <f>IF('S&amp;L'!D95="", "", 'S&amp;L'!D95)</f>
        <v/>
      </c>
      <c r="CR72" t="str">
        <f>IF('S&amp;L'!E95="", "", 'S&amp;L'!E95)</f>
        <v xml:space="preserve">Speaks fluently using accurate grammar and pronunciation most of the times. Pronunciation of new words is mostly right. </v>
      </c>
      <c r="CS72" t="str">
        <f>IF('S&amp;L'!F95="", "", 'S&amp;L'!F95)</f>
        <v/>
      </c>
      <c r="CT72" t="str">
        <f>IF('S&amp;L'!H95="", "", 'S&amp;L'!H95)</f>
        <v/>
      </c>
      <c r="CU72" t="str">
        <f>IF('S&amp;L'!I95="", "", 'S&amp;L'!I95)</f>
        <v xml:space="preserve">Use clear voice and intonation appropriately to create effect for extended time through the speech. Maintains comfortable and confident poise for most of the duration while employing expressions and gestures effectively for the most part. </v>
      </c>
      <c r="CV72" t="str">
        <f>IF('S&amp;L'!J95="", "", 'S&amp;L'!J95)</f>
        <v/>
      </c>
      <c r="CW72" t="str">
        <f>IF('S&amp;L'!K95="", "", 'S&amp;L'!K95)</f>
        <v xml:space="preserve">Listens and engages with the speaker most of the times. Takes notes and/or asks questions to deepen understanding of spech. Responds to and recalls many points of the speech and provides own opinions. </v>
      </c>
      <c r="CX72" t="str">
        <f>IF('S&amp;L'!L95="", "", 'S&amp;L'!L95)</f>
        <v/>
      </c>
      <c r="CY72" t="str">
        <f>IF('S&amp;L'!N95="", "", 'S&amp;L'!N95)</f>
        <v/>
      </c>
      <c r="CZ72" t="str">
        <f>IF('S&amp;L'!O95="", "", 'S&amp;L'!O95)</f>
        <v/>
      </c>
      <c r="DA72" t="str">
        <f>IF('S&amp;L'!P95="", "", 'S&amp;L'!P95)</f>
        <v/>
      </c>
      <c r="DB72" t="str">
        <f>IF('S&amp;L'!Q95="", "", 'S&amp;L'!Q95)</f>
        <v/>
      </c>
      <c r="DC72" t="str">
        <f>IF('S&amp;L'!R95="", "", 'S&amp;L'!R95)</f>
        <v/>
      </c>
      <c r="DD72" s="53" t="str">
        <f>IF('Math Scores'!E79="","",'Math Scores'!E79)</f>
        <v/>
      </c>
      <c r="DE72" s="86" t="str">
        <f>IF('Cover Sheet'!V75="","",'Cover Sheet'!V75)</f>
        <v/>
      </c>
      <c r="DF72" s="86" t="str">
        <f>IF('Math Scores'!IE79="", "", 'Math Scores'!IE79)</f>
        <v/>
      </c>
      <c r="DG72" t="str">
        <f>IF('Math by question type'!C76="", "", 'Math by question type'!C76)</f>
        <v/>
      </c>
      <c r="DH72" s="86" t="str">
        <f>IF('Math by question type'!D76="", "", 'Math by question type'!D76)</f>
        <v/>
      </c>
      <c r="DI72" s="86" t="str">
        <f>IF('Math by question type'!E76="", "", 'Math by question type'!E76)</f>
        <v/>
      </c>
      <c r="DJ72" s="86" t="str">
        <f>IF('Math by question type'!F76="", "", 'Math by question type'!F76)</f>
        <v/>
      </c>
      <c r="DK72" s="86" t="str">
        <f>IF('Math by question type'!G76="", "", 'Math by question type'!G76)</f>
        <v/>
      </c>
      <c r="DL72" s="86" t="str">
        <f>IF('Math by question type'!H76="", "", 'Math by question type'!H76)</f>
        <v/>
      </c>
      <c r="DM72" s="86" t="str">
        <f>IF('Math by question type'!I76="", "", 'Math by question type'!I76)</f>
        <v/>
      </c>
      <c r="DN72" s="86" t="str">
        <f>IF('Math by question type'!J76="", "", 'Math by question type'!J76)</f>
        <v/>
      </c>
      <c r="DO72" s="86" t="str">
        <f>IF('Math by question type'!K76="", "", 'Math by question type'!K76)</f>
        <v/>
      </c>
      <c r="DP72" s="86" t="str">
        <f>IF('Math by question type'!L76="", "", 'Math by question type'!L76)</f>
        <v/>
      </c>
      <c r="DQ72" s="86" t="str">
        <f>IF('Math by question type'!M76="", "", 'Math by question type'!M76)</f>
        <v/>
      </c>
      <c r="DR72" s="86" t="str">
        <f>IF('Math by question type'!N76="", "", 'Math by question type'!N76)</f>
        <v/>
      </c>
      <c r="DS72" s="86" t="str">
        <f>IF('Math by question type'!O76="", "", 'Math by question type'!O76)</f>
        <v/>
      </c>
      <c r="DT72" s="86" t="str">
        <f>IF('Math by question type'!P76="", "", 'Math by question type'!P76)</f>
        <v/>
      </c>
      <c r="DU72" s="86" t="str">
        <f>IF('Math by question type'!Q76="", "", 'Math by question type'!Q76)</f>
        <v/>
      </c>
      <c r="DV72" s="86" t="str">
        <f>IF('Math by question type'!R76&lt;&gt;"",'Math by question type'!R76,'Math by question type'!U76)</f>
        <v/>
      </c>
      <c r="DW72" s="86" t="str">
        <f>IF('Math by question type'!S76&lt;&gt;"",'Math by question type'!S76,'Math by question type'!V76)</f>
        <v/>
      </c>
      <c r="DX72" s="86" t="str">
        <f>IF('Math by question type'!T76&lt;&gt;"",'Math by question type'!T76,'Math by question type'!W76)</f>
        <v/>
      </c>
      <c r="DY72" s="86" t="str">
        <f>IF('Math by question type'!X76&lt;&gt;"",'Math by question type'!X76,'Math by question type'!AA76)</f>
        <v/>
      </c>
      <c r="DZ72" s="86" t="str">
        <f>IF('Math by question type'!Y76&lt;&gt;"",'Math by question type'!Y76,'Math by question type'!AB76)</f>
        <v/>
      </c>
      <c r="EA72" s="86" t="str">
        <f>IF('Math by question type'!Z76&lt;&gt;"",'Math by question type'!Z76,'Math by question type'!AC76)</f>
        <v/>
      </c>
      <c r="EB72" s="86" t="str">
        <f>IF('Math Output by domain'!E76="", "", 'Math Output by domain'!E76)</f>
        <v/>
      </c>
      <c r="EC72" s="86" t="str">
        <f>IF('Math Output by domain'!F76="", "", 'Math Output by domain'!F76)</f>
        <v/>
      </c>
      <c r="ED72" s="86" t="str">
        <f>IF('Math Output by domain'!G76="", "", 'Math Output by domain'!G76)</f>
        <v/>
      </c>
      <c r="EE72" s="86" t="str">
        <f>IF('Math Output by domain'!H76="", "", 'Math Output by domain'!H76)</f>
        <v/>
      </c>
      <c r="EF72" s="86" t="str">
        <f>IF('Math Output by domain'!I76="", "", 'Math Output by domain'!I76)</f>
        <v/>
      </c>
      <c r="EG72" s="86" t="str">
        <f>IF('Math Output by domain'!J76="", "", 'Math Output by domain'!J76)</f>
        <v/>
      </c>
      <c r="EH72" s="86" t="str">
        <f>IF('Math Output by domain'!K76="", "", 'Math Output by domain'!K76)</f>
        <v/>
      </c>
      <c r="EI72" s="86" t="str">
        <f>IF('Math Output by domain'!L76="", "", 'Math Output by domain'!L76)</f>
        <v/>
      </c>
      <c r="EJ72" s="86" t="str">
        <f>IF('Math Output by domain'!M76="", "", 'Math Output by domain'!M76)</f>
        <v/>
      </c>
      <c r="EK72" s="86" t="str">
        <f>IF('Math Output by domain'!N76="", "", 'Math Output by domain'!N76)</f>
        <v/>
      </c>
      <c r="EL72" s="86" t="str">
        <f>IF('Math Output by domain'!O76="", "", 'Math Output by domain'!O76)</f>
        <v/>
      </c>
      <c r="EM72" s="86" t="str">
        <f>IF('Math Output by domain'!P76="", "", 'Math Output by domain'!P76)</f>
        <v/>
      </c>
      <c r="EN72" s="86" t="str">
        <f>IF('Math Output by domain'!Q76="", "", 'Math Output by domain'!Q76)</f>
        <v/>
      </c>
      <c r="EO72" s="86" t="str">
        <f>IF('Math Output by domain'!R76="", "", 'Math Output by domain'!R76)</f>
        <v/>
      </c>
      <c r="EP72" s="86" t="str">
        <f>IF('Math Output by domain'!S76="", "", 'Math Output by domain'!S76)</f>
        <v/>
      </c>
      <c r="EQ72" s="86" t="str">
        <f>IF('Math Output by domain'!T76="", "", 'Math Output by domain'!T76)</f>
        <v/>
      </c>
      <c r="ER72" s="86" t="str">
        <f>IF('Math Output by domain'!U76="", "", 'Math Output by domain'!U76)</f>
        <v/>
      </c>
      <c r="ES72" s="86" t="str">
        <f>IF('Math Output by domain'!V76="", "", 'Math Output by domain'!V76)</f>
        <v/>
      </c>
      <c r="ET72" s="86" t="str">
        <f>IF('Math Output by domain'!W76="", "", 'Math Output by domain'!W76)</f>
        <v/>
      </c>
      <c r="EU72" s="86" t="str">
        <f>IF('Math Output by domain'!X76="", "", 'Math Output by domain'!X76)</f>
        <v/>
      </c>
      <c r="EV72" s="86" t="str">
        <f>IF('Math Output by domain'!Y76="", "", 'Math Output by domain'!Y76)</f>
        <v/>
      </c>
      <c r="EW72" s="86" t="str">
        <f>IF('Math Output by domain'!Z76="", "", 'Math Output by domain'!Z76)</f>
        <v/>
      </c>
      <c r="EX72" s="86" t="str">
        <f>IF('Math Output by domain'!AA76="", "", 'Math Output by domain'!AA76)</f>
        <v/>
      </c>
      <c r="EY72" s="86" t="str">
        <f>IF('Math Output by domain'!AB76="", "", 'Math Output by domain'!AB76)</f>
        <v/>
      </c>
      <c r="EZ72" s="86" t="str">
        <f>IF('Math Output by domain'!AC76="", "", 'Math Output by domain'!AC76)</f>
        <v/>
      </c>
      <c r="FA72" s="86" t="str">
        <f>IF('Math Output by domain'!AD76&lt;&gt;"", 'Math Output by domain'!AD76, 'Math Output by domain'!AH76)</f>
        <v/>
      </c>
      <c r="FB72" s="86" t="str">
        <f>IF('Math Output by domain'!AE76&lt;&gt;"", 'Math Output by domain'!AE76, 'Math Output by domain'!AI76)</f>
        <v/>
      </c>
      <c r="FC72" s="86" t="str">
        <f>IF('Math Output by domain'!AF76&lt;&gt;"", 'Math Output by domain'!AF76, 'Math Output by domain'!AJ76)</f>
        <v/>
      </c>
      <c r="FD72" s="86" t="str">
        <f>IF('Math Output by domain'!AG76="", "", 'Math Output by domain'!AG76)</f>
        <v/>
      </c>
      <c r="FE72" s="86" t="str">
        <f>IF('Math Output by domain'!AK76="", "", 'Math Output by domain'!AK76)</f>
        <v/>
      </c>
      <c r="FF72" s="86" t="str">
        <f>IF('Math Output by domain'!AL76&lt;&gt;"",  'Math Output by domain'!AL76, 'Math Output by domain'!AQ76)</f>
        <v/>
      </c>
      <c r="FG72" s="86" t="str">
        <f>IF('Math Output by domain'!AM76="", "", 'Math Output by domain'!AM76)</f>
        <v/>
      </c>
      <c r="FH72" s="86" t="str">
        <f>IF('Math Output by domain'!AN76&lt;&gt;"",  'Math Output by domain'!AN76, 'Math Output by domain'!AP76)</f>
        <v/>
      </c>
      <c r="FI72" s="86" t="str">
        <f>IF('Math Output by domain'!AO76="", "", 'Math Output by domain'!AO76)</f>
        <v/>
      </c>
    </row>
    <row r="73" spans="1:165" x14ac:dyDescent="0.2">
      <c r="A73" s="88">
        <f>'Cover Sheet'!A76</f>
        <v>72</v>
      </c>
      <c r="B73" s="88" t="str">
        <f>IF('Cover Sheet'!$AC$13="","",'Cover Sheet'!$AC$13)</f>
        <v>HYDABH02</v>
      </c>
      <c r="C73" s="88" t="str">
        <f>'Cover Sheet'!$AC$1</f>
        <v>Apoorva Namdev</v>
      </c>
      <c r="D73" s="88">
        <f>'Cover Sheet'!$AE$1</f>
        <v>0</v>
      </c>
      <c r="E73" s="88">
        <f>'Cover Sheet'!$AG$1</f>
        <v>0</v>
      </c>
      <c r="F73" s="88">
        <f>'Cover Sheet'!$AI$1</f>
        <v>0</v>
      </c>
      <c r="G73" s="88">
        <f>'Cover Sheet'!$AK$1</f>
        <v>0</v>
      </c>
      <c r="H73" s="88">
        <f>'Cover Sheet'!$AC$3</f>
        <v>115555</v>
      </c>
      <c r="I73" s="88">
        <f>'Cover Sheet'!$AE$3</f>
        <v>0</v>
      </c>
      <c r="J73" s="88">
        <f>'Cover Sheet'!$AG$3</f>
        <v>0</v>
      </c>
      <c r="K73" s="88">
        <f>'Cover Sheet'!$AI$3</f>
        <v>0</v>
      </c>
      <c r="L73" s="88">
        <f>'Cover Sheet'!$AK$3</f>
        <v>0</v>
      </c>
      <c r="M73" s="88">
        <f>'Cover Sheet'!$AC$2</f>
        <v>2014</v>
      </c>
      <c r="N73" s="88">
        <f>'Cover Sheet'!$AE$2</f>
        <v>0</v>
      </c>
      <c r="O73" s="88">
        <f>'Cover Sheet'!$AG$2</f>
        <v>0</v>
      </c>
      <c r="P73" s="88">
        <f>'Cover Sheet'!$AI$2</f>
        <v>0</v>
      </c>
      <c r="Q73" s="88">
        <f>'Cover Sheet'!$AK$2</f>
        <v>0</v>
      </c>
      <c r="R73" s="88" t="str">
        <f>'Cover Sheet'!$AC$5</f>
        <v>Spandana</v>
      </c>
      <c r="S73" s="88" t="str">
        <f>'Cover Sheet'!$AC$6</f>
        <v>4th</v>
      </c>
      <c r="T73" s="88" t="str">
        <f>'Cover Sheet'!$AC$7</f>
        <v>2nd YOI</v>
      </c>
      <c r="U73" s="88" t="str">
        <f>'Cover Sheet'!$AC$8</f>
        <v>Private School 500 - 1000</v>
      </c>
      <c r="V73" s="88">
        <f>'Cover Sheet'!$AC$9</f>
        <v>180</v>
      </c>
      <c r="W73" s="88">
        <f>IF('Cover Sheet'!$AC$10="","",'Cover Sheet'!$AC$10)</f>
        <v>4</v>
      </c>
      <c r="X73" s="219" t="str">
        <f>IF('Cover Sheet'!$Y76="","",'Cover Sheet'!$Y76)</f>
        <v/>
      </c>
      <c r="Y73" s="219" t="str">
        <f>IF('Cover Sheet'!$Z76="","",'Cover Sheet'!$Z76)</f>
        <v/>
      </c>
      <c r="Z73" s="88">
        <f>'Cover Sheet'!$AC$11</f>
        <v>5</v>
      </c>
      <c r="AA73" s="88" t="str">
        <f>IF('Cover Sheet'!$AC$12="", "", 'Cover Sheet'!$AC$12)</f>
        <v>Hyderabad</v>
      </c>
      <c r="AB73" s="88">
        <f>IF('Cover Sheet'!$AC$14="","",'Cover Sheet'!$AC$14)</f>
        <v>115555</v>
      </c>
      <c r="AC73" s="88">
        <f>IF('Cover Sheet'!$AC$15="","",'Cover Sheet'!$AC$15)</f>
        <v>115555</v>
      </c>
      <c r="AD73" s="88">
        <f>IF('Cover Sheet'!$AC$17="","",'Cover Sheet'!$AC$17)</f>
        <v>115555</v>
      </c>
      <c r="AE73" s="88" t="str">
        <f>IF('Cover Sheet'!$AC$4="","",'Cover Sheet'!$AC$4)</f>
        <v>apoorva.namdev2014@teachforindia.org</v>
      </c>
      <c r="AF73" s="88" t="str">
        <f>IF('Cover Sheet'!$AC$20="","",'Cover Sheet'!$AC$20)</f>
        <v>spandana.m@teachforindia.org</v>
      </c>
      <c r="AG73" s="88" t="str">
        <f>IF('Cover Sheet'!$AC$19="","",'Cover Sheet'!$AC$19)</f>
        <v>karthik.rapaka@teachforindia.org</v>
      </c>
      <c r="AH73" s="88" t="str">
        <f>IF('Cover Sheet'!B76="", "", 'English Scores- Leveled papers'!B78)</f>
        <v/>
      </c>
      <c r="AI73" s="88" t="str">
        <f>IF('Cover Sheet'!$B76="","",'Cover Sheet'!C76)</f>
        <v/>
      </c>
      <c r="AJ73" s="88" t="str">
        <f>IF('Cover Sheet'!$D76="","",'Cover Sheet'!D76)</f>
        <v/>
      </c>
      <c r="AK73" s="88" t="str">
        <f>IF('Cover Sheet'!E76="","",'Cover Sheet'!E76)</f>
        <v/>
      </c>
      <c r="AL73" s="88" t="str">
        <f>IF('Cover Sheet'!F76="","",'Cover Sheet'!F76)</f>
        <v/>
      </c>
      <c r="AM73" s="88" t="str">
        <f>IF('Cover Sheet'!G76="","",'Cover Sheet'!G76)</f>
        <v/>
      </c>
      <c r="AN73" s="88" t="str">
        <f>IF('Cover Sheet'!H76="","",'Cover Sheet'!H76)</f>
        <v/>
      </c>
      <c r="AO73" s="88" t="str">
        <f>IF('Cover Sheet'!I76="","",'Cover Sheet'!I76)</f>
        <v/>
      </c>
      <c r="AP73" s="88" t="str">
        <f>IF('Cover Sheet'!J76="","",'Cover Sheet'!J76)</f>
        <v/>
      </c>
      <c r="AQ73" s="88" t="str">
        <f>IF('Cover Sheet'!K76="","",'Cover Sheet'!K76)</f>
        <v/>
      </c>
      <c r="AR73" s="88" t="str">
        <f>IF('Cover Sheet'!L76="","",'Cover Sheet'!L76)</f>
        <v/>
      </c>
      <c r="AS73" s="88" t="str">
        <f>IF('Cover Sheet'!M76="","",'Cover Sheet'!M76)</f>
        <v/>
      </c>
      <c r="AT73" s="88" t="str">
        <f>IF('Cover Sheet'!N76="","",'Cover Sheet'!N76)</f>
        <v/>
      </c>
      <c r="AU73" s="88" t="str">
        <f>IF('Cover Sheet'!O76="","",'Cover Sheet'!O76)</f>
        <v/>
      </c>
      <c r="AV73" s="88" t="str">
        <f>IF('Cover Sheet'!P76="","",'Cover Sheet'!P76)</f>
        <v/>
      </c>
      <c r="AW73" s="88" t="str">
        <f>IF('Cover Sheet'!Q76="","",'Cover Sheet'!Q76)</f>
        <v/>
      </c>
      <c r="AX73" s="88" t="str">
        <f>IF('Cover Sheet'!R76="","",'Cover Sheet'!R76)</f>
        <v/>
      </c>
      <c r="AY73" s="88" t="str">
        <f>IF('Cover Sheet'!S76="","",'Cover Sheet'!S76)</f>
        <v/>
      </c>
      <c r="AZ73" s="535" t="str">
        <f>IF('Cover Sheet'!T76="","",'Cover Sheet'!T76)</f>
        <v/>
      </c>
      <c r="BA73" s="535" t="str">
        <f>IF('Cover Sheet'!U76="","",'Cover Sheet'!U76)</f>
        <v/>
      </c>
      <c r="BB73" s="535" t="str">
        <f>IF('Cover Sheet'!V76="","",'Cover Sheet'!V76)</f>
        <v/>
      </c>
      <c r="BC73" s="535" t="str">
        <f>IF('Cover Sheet'!W76="","",'Cover Sheet'!W76)</f>
        <v/>
      </c>
      <c r="BD73" s="535" t="str">
        <f>IF('Cover Sheet'!X76="","",'Cover Sheet'!X76)</f>
        <v/>
      </c>
      <c r="BE73" s="142" t="str">
        <f>'RC Mastery Check+Question type'!I76</f>
        <v/>
      </c>
      <c r="BF73" s="142" t="str">
        <f>'RC Mastery Check+Question type'!J76</f>
        <v/>
      </c>
      <c r="BG73" s="142" t="str">
        <f>'RC Mastery Check+Question type'!K76</f>
        <v/>
      </c>
      <c r="BH73" s="406" t="str">
        <f>IF('RC Mastery Check+Question type'!DR76="", "", 'RC Mastery Check+Question type'!DR76)</f>
        <v/>
      </c>
      <c r="BI73" s="406" t="str">
        <f>IF('RC Mastery Check+Question type'!EJ76="", "", 'RC Mastery Check+Question type'!EJ76)</f>
        <v/>
      </c>
      <c r="BJ73" s="406" t="str">
        <f>IF('RC Mastery Check+Question type'!EZ76="", "", 'RC Mastery Check+Question type'!EZ76)</f>
        <v/>
      </c>
      <c r="BK73" t="str">
        <f>'RF tracking'!C76</f>
        <v/>
      </c>
      <c r="BL73" t="str">
        <f>'RF tracking'!D76</f>
        <v/>
      </c>
      <c r="BM73" t="str">
        <f>'RF tracking'!X76</f>
        <v/>
      </c>
      <c r="BN73" t="str">
        <f>'RF tracking'!Y76</f>
        <v/>
      </c>
      <c r="BO73" s="53" t="str">
        <f>IF('RF tracking'!AQ76="", "", 'RF tracking'!AQ76)</f>
        <v/>
      </c>
      <c r="BP73" s="53" t="str">
        <f>'RC Mastery Check+Question type'!L76</f>
        <v/>
      </c>
      <c r="BQ73" s="53" t="str">
        <f>'RC Mastery Check+Question type'!M76</f>
        <v/>
      </c>
      <c r="BR73" s="53" t="str">
        <f>'RC Mastery Check+Question type'!N76</f>
        <v/>
      </c>
      <c r="BS73" s="53" t="str">
        <f>'RC Mastery Check+Question type'!O76</f>
        <v/>
      </c>
      <c r="BT73" s="53" t="str">
        <f>'RC Mastery Check+Question type'!P76</f>
        <v/>
      </c>
      <c r="BU73" s="53" t="str">
        <f>'RC Mastery Check+Question type'!Q76</f>
        <v/>
      </c>
      <c r="BV73" s="53" t="str">
        <f>'RC Mastery Check+Question type'!R76</f>
        <v/>
      </c>
      <c r="BW73" s="53" t="str">
        <f>'RC Mastery Check+Question type'!S76</f>
        <v/>
      </c>
      <c r="BX73" s="53" t="str">
        <f>'RC Mastery Check+Question type'!T76</f>
        <v/>
      </c>
      <c r="BY73" s="53" t="str">
        <f>'RC Mastery Check+Question type'!U76</f>
        <v/>
      </c>
      <c r="BZ73" s="53" t="str">
        <f>'RC Mastery Check+Question type'!V76</f>
        <v/>
      </c>
      <c r="CA73" s="53" t="str">
        <f>'RC Mastery Check+Question type'!W76</f>
        <v/>
      </c>
      <c r="CB73" s="53" t="str">
        <f>'RC Mastery Check+Question type'!X76</f>
        <v/>
      </c>
      <c r="CC73" s="438" t="str">
        <f>'RC Output Item+Section Type'!CC79</f>
        <v xml:space="preserve"> </v>
      </c>
      <c r="CD73" s="438" t="str">
        <f>'RC Output Item+Section Type'!CD79</f>
        <v xml:space="preserve"> </v>
      </c>
      <c r="CE73" s="438" t="str">
        <f>'RC Output Item+Section Type'!CE79</f>
        <v xml:space="preserve"> </v>
      </c>
      <c r="CF73" s="438" t="str">
        <f>'RC Output Item+Section Type'!CF79</f>
        <v xml:space="preserve"> </v>
      </c>
      <c r="CG73" s="438" t="str">
        <f>'RC Output Item+Section Type'!CG79</f>
        <v xml:space="preserve"> </v>
      </c>
      <c r="CH73" s="438" t="str">
        <f>'RC Output Item+Section Type'!CH79</f>
        <v xml:space="preserve"> </v>
      </c>
      <c r="CI73" s="438" t="str">
        <f>'RC Output Item+Section Type'!CI79</f>
        <v xml:space="preserve"> </v>
      </c>
      <c r="CJ73" s="438" t="str">
        <f>'RC Output Item+Section Type'!CJ79</f>
        <v xml:space="preserve"> </v>
      </c>
      <c r="CK73" s="438" t="str">
        <f>'RC Output Item+Section Type'!CK79</f>
        <v xml:space="preserve"> </v>
      </c>
      <c r="CL73" s="438" t="str">
        <f>'RC Output Item+Section Type'!CL79</f>
        <v xml:space="preserve"> </v>
      </c>
      <c r="CM73" s="438" t="str">
        <f>'RC Output Item+Section Type'!CM79</f>
        <v xml:space="preserve"> </v>
      </c>
      <c r="CN73" s="438" t="str">
        <f>'RC Output Item+Section Type'!CN79</f>
        <v xml:space="preserve"> </v>
      </c>
      <c r="CO73" t="str">
        <f>IF('S&amp;L'!B96="", "", 'S&amp;L'!B96)</f>
        <v/>
      </c>
      <c r="CP73" t="str">
        <f>IF('S&amp;L'!C96="", "", 'S&amp;L'!C96)</f>
        <v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v>
      </c>
      <c r="CQ73" t="str">
        <f>IF('S&amp;L'!D96="", "", 'S&amp;L'!D96)</f>
        <v/>
      </c>
      <c r="CR73" t="str">
        <f>IF('S&amp;L'!E96="", "", 'S&amp;L'!E96)</f>
        <v xml:space="preserve">Speech is fluent with right usage of all grammar rules. Pronunciation of known and unknown words is correct and blends fluidly with speech. </v>
      </c>
      <c r="CS73" t="str">
        <f>IF('S&amp;L'!F96="", "", 'S&amp;L'!F96)</f>
        <v/>
      </c>
      <c r="CT73" t="str">
        <f>IF('S&amp;L'!H96="", "", 'S&amp;L'!H96)</f>
        <v/>
      </c>
      <c r="CU73" t="str">
        <f>IF('S&amp;L'!I96="", "", 'S&amp;L'!I96)</f>
        <v xml:space="preserve">Always speaks in a clear voice with appropriate intonation to create effect through the speech. Maintains confident and compelling poise through the speech while employing expressions and gestures sucessfully throughout. </v>
      </c>
      <c r="CV73" t="str">
        <f>IF('S&amp;L'!J96="", "", 'S&amp;L'!J96)</f>
        <v/>
      </c>
      <c r="CW73" t="str">
        <f>IF('S&amp;L'!K96="", "", 'S&amp;L'!K96)</f>
        <v xml:space="preserve">Completely engaged with the speaker by taking notes, asking relevant questions or comments. Can effectively summarize the speech and also provide responses with own views. </v>
      </c>
      <c r="CX73" t="str">
        <f>IF('S&amp;L'!L96="", "", 'S&amp;L'!L96)</f>
        <v/>
      </c>
      <c r="CY73" t="str">
        <f>IF('S&amp;L'!N96="", "", 'S&amp;L'!N96)</f>
        <v/>
      </c>
      <c r="CZ73" t="str">
        <f>IF('S&amp;L'!O96="", "", 'S&amp;L'!O96)</f>
        <v/>
      </c>
      <c r="DA73" t="str">
        <f>IF('S&amp;L'!P96="", "", 'S&amp;L'!P96)</f>
        <v/>
      </c>
      <c r="DB73" t="str">
        <f>IF('S&amp;L'!Q96="", "", 'S&amp;L'!Q96)</f>
        <v/>
      </c>
      <c r="DC73" t="str">
        <f>IF('S&amp;L'!R96="", "", 'S&amp;L'!R96)</f>
        <v/>
      </c>
      <c r="DD73" s="53" t="str">
        <f>IF('Math Scores'!E80="","",'Math Scores'!E80)</f>
        <v/>
      </c>
      <c r="DE73" s="86" t="str">
        <f>IF('Cover Sheet'!V76="","",'Cover Sheet'!V76)</f>
        <v/>
      </c>
      <c r="DF73" s="86" t="str">
        <f>IF('Math Scores'!IE80="", "", 'Math Scores'!IE80)</f>
        <v/>
      </c>
      <c r="DG73" t="str">
        <f>IF('Math by question type'!C77="", "", 'Math by question type'!C77)</f>
        <v/>
      </c>
      <c r="DH73" s="86" t="str">
        <f>IF('Math by question type'!D77="", "", 'Math by question type'!D77)</f>
        <v/>
      </c>
      <c r="DI73" s="86" t="str">
        <f>IF('Math by question type'!E77="", "", 'Math by question type'!E77)</f>
        <v/>
      </c>
      <c r="DJ73" s="86" t="str">
        <f>IF('Math by question type'!F77="", "", 'Math by question type'!F77)</f>
        <v/>
      </c>
      <c r="DK73" s="86" t="str">
        <f>IF('Math by question type'!G77="", "", 'Math by question type'!G77)</f>
        <v/>
      </c>
      <c r="DL73" s="86" t="str">
        <f>IF('Math by question type'!H77="", "", 'Math by question type'!H77)</f>
        <v/>
      </c>
      <c r="DM73" s="86" t="str">
        <f>IF('Math by question type'!I77="", "", 'Math by question type'!I77)</f>
        <v/>
      </c>
      <c r="DN73" s="86" t="str">
        <f>IF('Math by question type'!J77="", "", 'Math by question type'!J77)</f>
        <v/>
      </c>
      <c r="DO73" s="86" t="str">
        <f>IF('Math by question type'!K77="", "", 'Math by question type'!K77)</f>
        <v/>
      </c>
      <c r="DP73" s="86" t="str">
        <f>IF('Math by question type'!L77="", "", 'Math by question type'!L77)</f>
        <v/>
      </c>
      <c r="DQ73" s="86" t="str">
        <f>IF('Math by question type'!M77="", "", 'Math by question type'!M77)</f>
        <v/>
      </c>
      <c r="DR73" s="86" t="str">
        <f>IF('Math by question type'!N77="", "", 'Math by question type'!N77)</f>
        <v/>
      </c>
      <c r="DS73" s="86" t="str">
        <f>IF('Math by question type'!O77="", "", 'Math by question type'!O77)</f>
        <v/>
      </c>
      <c r="DT73" s="86" t="str">
        <f>IF('Math by question type'!P77="", "", 'Math by question type'!P77)</f>
        <v/>
      </c>
      <c r="DU73" s="86" t="str">
        <f>IF('Math by question type'!Q77="", "", 'Math by question type'!Q77)</f>
        <v/>
      </c>
      <c r="DV73" s="86" t="str">
        <f>IF('Math by question type'!R77&lt;&gt;"",'Math by question type'!R77,'Math by question type'!U77)</f>
        <v/>
      </c>
      <c r="DW73" s="86" t="str">
        <f>IF('Math by question type'!S77&lt;&gt;"",'Math by question type'!S77,'Math by question type'!V77)</f>
        <v/>
      </c>
      <c r="DX73" s="86" t="str">
        <f>IF('Math by question type'!T77&lt;&gt;"",'Math by question type'!T77,'Math by question type'!W77)</f>
        <v/>
      </c>
      <c r="DY73" s="86" t="str">
        <f>IF('Math by question type'!X77&lt;&gt;"",'Math by question type'!X77,'Math by question type'!AA77)</f>
        <v/>
      </c>
      <c r="DZ73" s="86" t="str">
        <f>IF('Math by question type'!Y77&lt;&gt;"",'Math by question type'!Y77,'Math by question type'!AB77)</f>
        <v/>
      </c>
      <c r="EA73" s="86" t="str">
        <f>IF('Math by question type'!Z77&lt;&gt;"",'Math by question type'!Z77,'Math by question type'!AC77)</f>
        <v/>
      </c>
      <c r="EB73" s="86" t="str">
        <f>IF('Math Output by domain'!E77="", "", 'Math Output by domain'!E77)</f>
        <v/>
      </c>
      <c r="EC73" s="86" t="str">
        <f>IF('Math Output by domain'!F77="", "", 'Math Output by domain'!F77)</f>
        <v/>
      </c>
      <c r="ED73" s="86" t="str">
        <f>IF('Math Output by domain'!G77="", "", 'Math Output by domain'!G77)</f>
        <v/>
      </c>
      <c r="EE73" s="86" t="str">
        <f>IF('Math Output by domain'!H77="", "", 'Math Output by domain'!H77)</f>
        <v/>
      </c>
      <c r="EF73" s="86" t="str">
        <f>IF('Math Output by domain'!I77="", "", 'Math Output by domain'!I77)</f>
        <v/>
      </c>
      <c r="EG73" s="86" t="str">
        <f>IF('Math Output by domain'!J77="", "", 'Math Output by domain'!J77)</f>
        <v/>
      </c>
      <c r="EH73" s="86" t="str">
        <f>IF('Math Output by domain'!K77="", "", 'Math Output by domain'!K77)</f>
        <v/>
      </c>
      <c r="EI73" s="86" t="str">
        <f>IF('Math Output by domain'!L77="", "", 'Math Output by domain'!L77)</f>
        <v/>
      </c>
      <c r="EJ73" s="86" t="str">
        <f>IF('Math Output by domain'!M77="", "", 'Math Output by domain'!M77)</f>
        <v/>
      </c>
      <c r="EK73" s="86" t="str">
        <f>IF('Math Output by domain'!N77="", "", 'Math Output by domain'!N77)</f>
        <v/>
      </c>
      <c r="EL73" s="86" t="str">
        <f>IF('Math Output by domain'!O77="", "", 'Math Output by domain'!O77)</f>
        <v/>
      </c>
      <c r="EM73" s="86" t="str">
        <f>IF('Math Output by domain'!P77="", "", 'Math Output by domain'!P77)</f>
        <v/>
      </c>
      <c r="EN73" s="86" t="str">
        <f>IF('Math Output by domain'!Q77="", "", 'Math Output by domain'!Q77)</f>
        <v/>
      </c>
      <c r="EO73" s="86" t="str">
        <f>IF('Math Output by domain'!R77="", "", 'Math Output by domain'!R77)</f>
        <v/>
      </c>
      <c r="EP73" s="86" t="str">
        <f>IF('Math Output by domain'!S77="", "", 'Math Output by domain'!S77)</f>
        <v/>
      </c>
      <c r="EQ73" s="86" t="str">
        <f>IF('Math Output by domain'!T77="", "", 'Math Output by domain'!T77)</f>
        <v/>
      </c>
      <c r="ER73" s="86" t="str">
        <f>IF('Math Output by domain'!U77="", "", 'Math Output by domain'!U77)</f>
        <v/>
      </c>
      <c r="ES73" s="86" t="str">
        <f>IF('Math Output by domain'!V77="", "", 'Math Output by domain'!V77)</f>
        <v/>
      </c>
      <c r="ET73" s="86" t="str">
        <f>IF('Math Output by domain'!W77="", "", 'Math Output by domain'!W77)</f>
        <v/>
      </c>
      <c r="EU73" s="86" t="str">
        <f>IF('Math Output by domain'!X77="", "", 'Math Output by domain'!X77)</f>
        <v/>
      </c>
      <c r="EV73" s="86" t="str">
        <f>IF('Math Output by domain'!Y77="", "", 'Math Output by domain'!Y77)</f>
        <v/>
      </c>
      <c r="EW73" s="86" t="str">
        <f>IF('Math Output by domain'!Z77="", "", 'Math Output by domain'!Z77)</f>
        <v/>
      </c>
      <c r="EX73" s="86" t="str">
        <f>IF('Math Output by domain'!AA77="", "", 'Math Output by domain'!AA77)</f>
        <v/>
      </c>
      <c r="EY73" s="86" t="str">
        <f>IF('Math Output by domain'!AB77="", "", 'Math Output by domain'!AB77)</f>
        <v/>
      </c>
      <c r="EZ73" s="86" t="str">
        <f>IF('Math Output by domain'!AC77="", "", 'Math Output by domain'!AC77)</f>
        <v/>
      </c>
      <c r="FA73" s="86" t="str">
        <f>IF('Math Output by domain'!AD77&lt;&gt;"", 'Math Output by domain'!AD77, 'Math Output by domain'!AH77)</f>
        <v/>
      </c>
      <c r="FB73" s="86" t="str">
        <f>IF('Math Output by domain'!AE77&lt;&gt;"", 'Math Output by domain'!AE77, 'Math Output by domain'!AI77)</f>
        <v/>
      </c>
      <c r="FC73" s="86" t="str">
        <f>IF('Math Output by domain'!AF77&lt;&gt;"", 'Math Output by domain'!AF77, 'Math Output by domain'!AJ77)</f>
        <v/>
      </c>
      <c r="FD73" s="86" t="str">
        <f>IF('Math Output by domain'!AG77="", "", 'Math Output by domain'!AG77)</f>
        <v/>
      </c>
      <c r="FE73" s="86" t="str">
        <f>IF('Math Output by domain'!AK77="", "", 'Math Output by domain'!AK77)</f>
        <v/>
      </c>
      <c r="FF73" s="86" t="str">
        <f>IF('Math Output by domain'!AL77&lt;&gt;"",  'Math Output by domain'!AL77, 'Math Output by domain'!AQ77)</f>
        <v/>
      </c>
      <c r="FG73" s="86" t="str">
        <f>IF('Math Output by domain'!AM77="", "", 'Math Output by domain'!AM77)</f>
        <v/>
      </c>
      <c r="FH73" s="86" t="str">
        <f>IF('Math Output by domain'!AN77&lt;&gt;"",  'Math Output by domain'!AN77, 'Math Output by domain'!AP77)</f>
        <v/>
      </c>
      <c r="FI73" s="86" t="str">
        <f>IF('Math Output by domain'!AO77="", "", 'Math Output by domain'!AO77)</f>
        <v/>
      </c>
    </row>
    <row r="74" spans="1:165" x14ac:dyDescent="0.2">
      <c r="A74" s="88">
        <f>'Cover Sheet'!A77</f>
        <v>73</v>
      </c>
      <c r="B74" s="88" t="str">
        <f>IF('Cover Sheet'!$AC$13="","",'Cover Sheet'!$AC$13)</f>
        <v>HYDABH02</v>
      </c>
      <c r="C74" s="88" t="str">
        <f>'Cover Sheet'!$AC$1</f>
        <v>Apoorva Namdev</v>
      </c>
      <c r="D74" s="88">
        <f>'Cover Sheet'!$AE$1</f>
        <v>0</v>
      </c>
      <c r="E74" s="88">
        <f>'Cover Sheet'!$AG$1</f>
        <v>0</v>
      </c>
      <c r="F74" s="88">
        <f>'Cover Sheet'!$AI$1</f>
        <v>0</v>
      </c>
      <c r="G74" s="88">
        <f>'Cover Sheet'!$AK$1</f>
        <v>0</v>
      </c>
      <c r="H74" s="88">
        <f>'Cover Sheet'!$AC$3</f>
        <v>115555</v>
      </c>
      <c r="I74" s="88">
        <f>'Cover Sheet'!$AE$3</f>
        <v>0</v>
      </c>
      <c r="J74" s="88">
        <f>'Cover Sheet'!$AG$3</f>
        <v>0</v>
      </c>
      <c r="K74" s="88">
        <f>'Cover Sheet'!$AI$3</f>
        <v>0</v>
      </c>
      <c r="L74" s="88">
        <f>'Cover Sheet'!$AK$3</f>
        <v>0</v>
      </c>
      <c r="M74" s="88">
        <f>'Cover Sheet'!$AC$2</f>
        <v>2014</v>
      </c>
      <c r="N74" s="88">
        <f>'Cover Sheet'!$AE$2</f>
        <v>0</v>
      </c>
      <c r="O74" s="88">
        <f>'Cover Sheet'!$AG$2</f>
        <v>0</v>
      </c>
      <c r="P74" s="88">
        <f>'Cover Sheet'!$AI$2</f>
        <v>0</v>
      </c>
      <c r="Q74" s="88">
        <f>'Cover Sheet'!$AK$2</f>
        <v>0</v>
      </c>
      <c r="R74" s="88" t="str">
        <f>'Cover Sheet'!$AC$5</f>
        <v>Spandana</v>
      </c>
      <c r="S74" s="88" t="str">
        <f>'Cover Sheet'!$AC$6</f>
        <v>4th</v>
      </c>
      <c r="T74" s="88" t="str">
        <f>'Cover Sheet'!$AC$7</f>
        <v>2nd YOI</v>
      </c>
      <c r="U74" s="88" t="str">
        <f>'Cover Sheet'!$AC$8</f>
        <v>Private School 500 - 1000</v>
      </c>
      <c r="V74" s="88">
        <f>'Cover Sheet'!$AC$9</f>
        <v>180</v>
      </c>
      <c r="W74" s="88">
        <f>IF('Cover Sheet'!$AC$10="","",'Cover Sheet'!$AC$10)</f>
        <v>4</v>
      </c>
      <c r="X74" s="219" t="str">
        <f>IF('Cover Sheet'!$Y77="","",'Cover Sheet'!$Y77)</f>
        <v/>
      </c>
      <c r="Y74" s="219" t="str">
        <f>IF('Cover Sheet'!$Z77="","",'Cover Sheet'!$Z77)</f>
        <v/>
      </c>
      <c r="Z74" s="88">
        <f>'Cover Sheet'!$AC$11</f>
        <v>5</v>
      </c>
      <c r="AA74" s="88" t="str">
        <f>IF('Cover Sheet'!$AC$12="", "", 'Cover Sheet'!$AC$12)</f>
        <v>Hyderabad</v>
      </c>
      <c r="AB74" s="88">
        <f>IF('Cover Sheet'!$AC$14="","",'Cover Sheet'!$AC$14)</f>
        <v>115555</v>
      </c>
      <c r="AC74" s="88">
        <f>IF('Cover Sheet'!$AC$15="","",'Cover Sheet'!$AC$15)</f>
        <v>115555</v>
      </c>
      <c r="AD74" s="88">
        <f>IF('Cover Sheet'!$AC$17="","",'Cover Sheet'!$AC$17)</f>
        <v>115555</v>
      </c>
      <c r="AE74" s="88" t="str">
        <f>IF('Cover Sheet'!$AC$4="","",'Cover Sheet'!$AC$4)</f>
        <v>apoorva.namdev2014@teachforindia.org</v>
      </c>
      <c r="AF74" s="88" t="str">
        <f>IF('Cover Sheet'!$AC$20="","",'Cover Sheet'!$AC$20)</f>
        <v>spandana.m@teachforindia.org</v>
      </c>
      <c r="AG74" s="88" t="str">
        <f>IF('Cover Sheet'!$AC$19="","",'Cover Sheet'!$AC$19)</f>
        <v>karthik.rapaka@teachforindia.org</v>
      </c>
      <c r="AH74" s="88" t="str">
        <f>IF('Cover Sheet'!B77="", "", 'English Scores- Leveled papers'!B79)</f>
        <v/>
      </c>
      <c r="AI74" s="88" t="str">
        <f>IF('Cover Sheet'!$B77="","",'Cover Sheet'!C77)</f>
        <v/>
      </c>
      <c r="AJ74" s="88" t="str">
        <f>IF('Cover Sheet'!$D77="","",'Cover Sheet'!D77)</f>
        <v/>
      </c>
      <c r="AK74" s="88" t="str">
        <f>IF('Cover Sheet'!E77="","",'Cover Sheet'!E77)</f>
        <v/>
      </c>
      <c r="AL74" s="88" t="str">
        <f>IF('Cover Sheet'!F77="","",'Cover Sheet'!F77)</f>
        <v/>
      </c>
      <c r="AM74" s="88" t="str">
        <f>IF('Cover Sheet'!G77="","",'Cover Sheet'!G77)</f>
        <v/>
      </c>
      <c r="AN74" s="88" t="str">
        <f>IF('Cover Sheet'!H77="","",'Cover Sheet'!H77)</f>
        <v/>
      </c>
      <c r="AO74" s="88" t="str">
        <f>IF('Cover Sheet'!I77="","",'Cover Sheet'!I77)</f>
        <v/>
      </c>
      <c r="AP74" s="88" t="str">
        <f>IF('Cover Sheet'!J77="","",'Cover Sheet'!J77)</f>
        <v/>
      </c>
      <c r="AQ74" s="88" t="str">
        <f>IF('Cover Sheet'!K77="","",'Cover Sheet'!K77)</f>
        <v/>
      </c>
      <c r="AR74" s="88" t="str">
        <f>IF('Cover Sheet'!L77="","",'Cover Sheet'!L77)</f>
        <v/>
      </c>
      <c r="AS74" s="88" t="str">
        <f>IF('Cover Sheet'!M77="","",'Cover Sheet'!M77)</f>
        <v/>
      </c>
      <c r="AT74" s="88" t="str">
        <f>IF('Cover Sheet'!N77="","",'Cover Sheet'!N77)</f>
        <v/>
      </c>
      <c r="AU74" s="88" t="str">
        <f>IF('Cover Sheet'!O77="","",'Cover Sheet'!O77)</f>
        <v/>
      </c>
      <c r="AV74" s="88" t="str">
        <f>IF('Cover Sheet'!P77="","",'Cover Sheet'!P77)</f>
        <v/>
      </c>
      <c r="AW74" s="88" t="str">
        <f>IF('Cover Sheet'!Q77="","",'Cover Sheet'!Q77)</f>
        <v/>
      </c>
      <c r="AX74" s="88" t="str">
        <f>IF('Cover Sheet'!R77="","",'Cover Sheet'!R77)</f>
        <v/>
      </c>
      <c r="AY74" s="88" t="str">
        <f>IF('Cover Sheet'!S77="","",'Cover Sheet'!S77)</f>
        <v/>
      </c>
      <c r="AZ74" s="535" t="str">
        <f>IF('Cover Sheet'!T77="","",'Cover Sheet'!T77)</f>
        <v/>
      </c>
      <c r="BA74" s="535" t="str">
        <f>IF('Cover Sheet'!U77="","",'Cover Sheet'!U77)</f>
        <v/>
      </c>
      <c r="BB74" s="535" t="str">
        <f>IF('Cover Sheet'!V77="","",'Cover Sheet'!V77)</f>
        <v/>
      </c>
      <c r="BC74" s="535" t="str">
        <f>IF('Cover Sheet'!W77="","",'Cover Sheet'!W77)</f>
        <v/>
      </c>
      <c r="BD74" s="535" t="str">
        <f>IF('Cover Sheet'!X77="","",'Cover Sheet'!X77)</f>
        <v/>
      </c>
      <c r="BE74" s="142" t="str">
        <f>'RC Mastery Check+Question type'!I77</f>
        <v/>
      </c>
      <c r="BF74" s="142" t="str">
        <f>'RC Mastery Check+Question type'!J77</f>
        <v/>
      </c>
      <c r="BG74" s="142" t="str">
        <f>'RC Mastery Check+Question type'!K77</f>
        <v/>
      </c>
      <c r="BH74" s="406" t="str">
        <f>IF('RC Mastery Check+Question type'!DR77="", "", 'RC Mastery Check+Question type'!DR77)</f>
        <v/>
      </c>
      <c r="BI74" s="406" t="str">
        <f>IF('RC Mastery Check+Question type'!EJ77="", "", 'RC Mastery Check+Question type'!EJ77)</f>
        <v/>
      </c>
      <c r="BJ74" s="406" t="str">
        <f>IF('RC Mastery Check+Question type'!EZ77="", "", 'RC Mastery Check+Question type'!EZ77)</f>
        <v/>
      </c>
      <c r="BK74" t="str">
        <f>'RF tracking'!C77</f>
        <v/>
      </c>
      <c r="BL74" t="str">
        <f>'RF tracking'!D77</f>
        <v/>
      </c>
      <c r="BM74" t="str">
        <f>'RF tracking'!X77</f>
        <v/>
      </c>
      <c r="BN74" t="str">
        <f>'RF tracking'!Y77</f>
        <v/>
      </c>
      <c r="BO74" s="53" t="str">
        <f>IF('RF tracking'!AQ77="", "", 'RF tracking'!AQ77)</f>
        <v/>
      </c>
      <c r="BP74" s="53" t="str">
        <f>'RC Mastery Check+Question type'!L77</f>
        <v/>
      </c>
      <c r="BQ74" s="53" t="str">
        <f>'RC Mastery Check+Question type'!M77</f>
        <v/>
      </c>
      <c r="BR74" s="53" t="str">
        <f>'RC Mastery Check+Question type'!N77</f>
        <v/>
      </c>
      <c r="BS74" s="53" t="str">
        <f>'RC Mastery Check+Question type'!O77</f>
        <v/>
      </c>
      <c r="BT74" s="53" t="str">
        <f>'RC Mastery Check+Question type'!P77</f>
        <v/>
      </c>
      <c r="BU74" s="53" t="str">
        <f>'RC Mastery Check+Question type'!Q77</f>
        <v/>
      </c>
      <c r="BV74" s="53" t="str">
        <f>'RC Mastery Check+Question type'!R77</f>
        <v/>
      </c>
      <c r="BW74" s="53" t="str">
        <f>'RC Mastery Check+Question type'!S77</f>
        <v/>
      </c>
      <c r="BX74" s="53" t="str">
        <f>'RC Mastery Check+Question type'!T77</f>
        <v/>
      </c>
      <c r="BY74" s="53" t="str">
        <f>'RC Mastery Check+Question type'!U77</f>
        <v/>
      </c>
      <c r="BZ74" s="53" t="str">
        <f>'RC Mastery Check+Question type'!V77</f>
        <v/>
      </c>
      <c r="CA74" s="53" t="str">
        <f>'RC Mastery Check+Question type'!W77</f>
        <v/>
      </c>
      <c r="CB74" s="53" t="str">
        <f>'RC Mastery Check+Question type'!X77</f>
        <v/>
      </c>
      <c r="CC74" s="438" t="str">
        <f>'RC Output Item+Section Type'!CC80</f>
        <v xml:space="preserve"> </v>
      </c>
      <c r="CD74" s="438" t="str">
        <f>'RC Output Item+Section Type'!CD80</f>
        <v xml:space="preserve"> </v>
      </c>
      <c r="CE74" s="438" t="str">
        <f>'RC Output Item+Section Type'!CE80</f>
        <v xml:space="preserve"> </v>
      </c>
      <c r="CF74" s="438" t="str">
        <f>'RC Output Item+Section Type'!CF80</f>
        <v xml:space="preserve"> </v>
      </c>
      <c r="CG74" s="438" t="str">
        <f>'RC Output Item+Section Type'!CG80</f>
        <v xml:space="preserve"> </v>
      </c>
      <c r="CH74" s="438" t="str">
        <f>'RC Output Item+Section Type'!CH80</f>
        <v xml:space="preserve"> </v>
      </c>
      <c r="CI74" s="438" t="str">
        <f>'RC Output Item+Section Type'!CI80</f>
        <v xml:space="preserve"> </v>
      </c>
      <c r="CJ74" s="438" t="str">
        <f>'RC Output Item+Section Type'!CJ80</f>
        <v xml:space="preserve"> </v>
      </c>
      <c r="CK74" s="438" t="str">
        <f>'RC Output Item+Section Type'!CK80</f>
        <v xml:space="preserve"> </v>
      </c>
      <c r="CL74" s="438" t="str">
        <f>'RC Output Item+Section Type'!CL80</f>
        <v xml:space="preserve"> </v>
      </c>
      <c r="CM74" s="438" t="str">
        <f>'RC Output Item+Section Type'!CM80</f>
        <v xml:space="preserve"> </v>
      </c>
      <c r="CN74" s="438" t="str">
        <f>'RC Output Item+Section Type'!CN80</f>
        <v xml:space="preserve"> </v>
      </c>
      <c r="CO74" t="str">
        <f>IF('S&amp;L'!B78="", "", 'S&amp;L'!B78)</f>
        <v/>
      </c>
      <c r="CP74" t="str">
        <f>IF('S&amp;L'!C78="", "", 'S&amp;L'!C78)</f>
        <v/>
      </c>
      <c r="CQ74" t="str">
        <f>IF('S&amp;L'!D78="", "", 'S&amp;L'!D78)</f>
        <v/>
      </c>
      <c r="CR74" t="str">
        <f>IF('S&amp;L'!E78="", "", 'S&amp;L'!E78)</f>
        <v/>
      </c>
      <c r="CS74" t="str">
        <f>IF('S&amp;L'!F78="", "", 'S&amp;L'!F78)</f>
        <v/>
      </c>
      <c r="CT74" t="str">
        <f>IF('S&amp;L'!H78="", "", 'S&amp;L'!H78)</f>
        <v/>
      </c>
      <c r="CU74" t="str">
        <f>IF('S&amp;L'!I78="", "", 'S&amp;L'!I78)</f>
        <v/>
      </c>
      <c r="CV74" t="str">
        <f>IF('S&amp;L'!J78="", "", 'S&amp;L'!J78)</f>
        <v/>
      </c>
      <c r="CW74" t="str">
        <f>IF('S&amp;L'!K78="", "", 'S&amp;L'!K78)</f>
        <v/>
      </c>
      <c r="CX74" t="str">
        <f>IF('S&amp;L'!L78="", "", 'S&amp;L'!L78)</f>
        <v/>
      </c>
      <c r="CY74" t="str">
        <f>IF('S&amp;L'!N78="", "", 'S&amp;L'!N78)</f>
        <v/>
      </c>
      <c r="CZ74" t="str">
        <f>IF('S&amp;L'!O78="", "", 'S&amp;L'!O78)</f>
        <v/>
      </c>
      <c r="DA74" t="str">
        <f>IF('S&amp;L'!P78="", "", 'S&amp;L'!P78)</f>
        <v/>
      </c>
      <c r="DB74" t="str">
        <f>IF('S&amp;L'!Q78="", "", 'S&amp;L'!Q78)</f>
        <v/>
      </c>
      <c r="DC74" t="str">
        <f>IF('S&amp;L'!R78="", "", 'S&amp;L'!R78)</f>
        <v/>
      </c>
      <c r="DD74" s="53" t="str">
        <f>IF('Math Scores'!E81="","",'Math Scores'!E81)</f>
        <v/>
      </c>
      <c r="DE74" s="86" t="str">
        <f>IF('Cover Sheet'!V77="","",'Cover Sheet'!V77)</f>
        <v/>
      </c>
      <c r="DF74" s="86" t="str">
        <f>IF('Math Scores'!IE81="", "", 'Math Scores'!IE81)</f>
        <v/>
      </c>
      <c r="DG74" t="str">
        <f>IF('Math by question type'!C78="", "", 'Math by question type'!C78)</f>
        <v/>
      </c>
      <c r="DH74" s="86" t="str">
        <f>IF('Math by question type'!D78="", "", 'Math by question type'!D78)</f>
        <v/>
      </c>
      <c r="DI74" s="86" t="str">
        <f>IF('Math by question type'!E78="", "", 'Math by question type'!E78)</f>
        <v/>
      </c>
      <c r="DJ74" s="86" t="str">
        <f>IF('Math by question type'!F78="", "", 'Math by question type'!F78)</f>
        <v/>
      </c>
      <c r="DK74" s="86" t="str">
        <f>IF('Math by question type'!G78="", "", 'Math by question type'!G78)</f>
        <v/>
      </c>
      <c r="DL74" s="86" t="str">
        <f>IF('Math by question type'!H78="", "", 'Math by question type'!H78)</f>
        <v/>
      </c>
      <c r="DM74" s="86" t="str">
        <f>IF('Math by question type'!I78="", "", 'Math by question type'!I78)</f>
        <v/>
      </c>
      <c r="DN74" s="86" t="str">
        <f>IF('Math by question type'!J78="", "", 'Math by question type'!J78)</f>
        <v/>
      </c>
      <c r="DO74" s="86" t="str">
        <f>IF('Math by question type'!K78="", "", 'Math by question type'!K78)</f>
        <v/>
      </c>
      <c r="DP74" s="86" t="str">
        <f>IF('Math by question type'!L78="", "", 'Math by question type'!L78)</f>
        <v/>
      </c>
      <c r="DQ74" s="86" t="str">
        <f>IF('Math by question type'!M78="", "", 'Math by question type'!M78)</f>
        <v/>
      </c>
      <c r="DR74" s="86" t="str">
        <f>IF('Math by question type'!N78="", "", 'Math by question type'!N78)</f>
        <v/>
      </c>
      <c r="DS74" s="86" t="str">
        <f>IF('Math by question type'!O78="", "", 'Math by question type'!O78)</f>
        <v/>
      </c>
      <c r="DT74" s="86" t="str">
        <f>IF('Math by question type'!P78="", "", 'Math by question type'!P78)</f>
        <v/>
      </c>
      <c r="DU74" s="86" t="str">
        <f>IF('Math by question type'!Q78="", "", 'Math by question type'!Q78)</f>
        <v/>
      </c>
      <c r="DV74" s="86" t="str">
        <f>IF('Math by question type'!R78&lt;&gt;"",'Math by question type'!R78,'Math by question type'!U78)</f>
        <v/>
      </c>
      <c r="DW74" s="86" t="str">
        <f>IF('Math by question type'!S78&lt;&gt;"",'Math by question type'!S78,'Math by question type'!V78)</f>
        <v/>
      </c>
      <c r="DX74" s="86" t="str">
        <f>IF('Math by question type'!T78&lt;&gt;"",'Math by question type'!T78,'Math by question type'!W78)</f>
        <v/>
      </c>
      <c r="DY74" s="86" t="str">
        <f>IF('Math by question type'!X78&lt;&gt;"",'Math by question type'!X78,'Math by question type'!AA78)</f>
        <v/>
      </c>
      <c r="DZ74" s="86" t="str">
        <f>IF('Math by question type'!Y78&lt;&gt;"",'Math by question type'!Y78,'Math by question type'!AB78)</f>
        <v/>
      </c>
      <c r="EA74" s="86" t="str">
        <f>IF('Math by question type'!Z78&lt;&gt;"",'Math by question type'!Z78,'Math by question type'!AC78)</f>
        <v/>
      </c>
      <c r="EB74" s="86" t="str">
        <f>IF('Math Output by domain'!E78="", "", 'Math Output by domain'!E78)</f>
        <v/>
      </c>
      <c r="EC74" s="86" t="str">
        <f>IF('Math Output by domain'!F78="", "", 'Math Output by domain'!F78)</f>
        <v/>
      </c>
      <c r="ED74" s="86" t="str">
        <f>IF('Math Output by domain'!G78="", "", 'Math Output by domain'!G78)</f>
        <v/>
      </c>
      <c r="EE74" s="86" t="str">
        <f>IF('Math Output by domain'!H78="", "", 'Math Output by domain'!H78)</f>
        <v/>
      </c>
      <c r="EF74" s="86" t="str">
        <f>IF('Math Output by domain'!I78="", "", 'Math Output by domain'!I78)</f>
        <v/>
      </c>
      <c r="EG74" s="86" t="str">
        <f>IF('Math Output by domain'!J78="", "", 'Math Output by domain'!J78)</f>
        <v/>
      </c>
      <c r="EH74" s="86" t="str">
        <f>IF('Math Output by domain'!K78="", "", 'Math Output by domain'!K78)</f>
        <v/>
      </c>
      <c r="EI74" s="86" t="str">
        <f>IF('Math Output by domain'!L78="", "", 'Math Output by domain'!L78)</f>
        <v/>
      </c>
      <c r="EJ74" s="86" t="str">
        <f>IF('Math Output by domain'!M78="", "", 'Math Output by domain'!M78)</f>
        <v/>
      </c>
      <c r="EK74" s="86" t="str">
        <f>IF('Math Output by domain'!N78="", "", 'Math Output by domain'!N78)</f>
        <v/>
      </c>
      <c r="EL74" s="86" t="str">
        <f>IF('Math Output by domain'!O78="", "", 'Math Output by domain'!O78)</f>
        <v/>
      </c>
      <c r="EM74" s="86" t="str">
        <f>IF('Math Output by domain'!P78="", "", 'Math Output by domain'!P78)</f>
        <v/>
      </c>
      <c r="EN74" s="86" t="str">
        <f>IF('Math Output by domain'!Q78="", "", 'Math Output by domain'!Q78)</f>
        <v/>
      </c>
      <c r="EO74" s="86" t="str">
        <f>IF('Math Output by domain'!R78="", "", 'Math Output by domain'!R78)</f>
        <v/>
      </c>
      <c r="EP74" s="86" t="str">
        <f>IF('Math Output by domain'!S78="", "", 'Math Output by domain'!S78)</f>
        <v/>
      </c>
      <c r="EQ74" s="86" t="str">
        <f>IF('Math Output by domain'!T78="", "", 'Math Output by domain'!T78)</f>
        <v/>
      </c>
      <c r="ER74" s="86" t="str">
        <f>IF('Math Output by domain'!U78="", "", 'Math Output by domain'!U78)</f>
        <v/>
      </c>
      <c r="ES74" s="86" t="str">
        <f>IF('Math Output by domain'!V78="", "", 'Math Output by domain'!V78)</f>
        <v/>
      </c>
      <c r="ET74" s="86" t="str">
        <f>IF('Math Output by domain'!W78="", "", 'Math Output by domain'!W78)</f>
        <v/>
      </c>
      <c r="EU74" s="86" t="str">
        <f>IF('Math Output by domain'!X78="", "", 'Math Output by domain'!X78)</f>
        <v/>
      </c>
      <c r="EV74" s="86" t="str">
        <f>IF('Math Output by domain'!Y78="", "", 'Math Output by domain'!Y78)</f>
        <v/>
      </c>
      <c r="EW74" s="86" t="str">
        <f>IF('Math Output by domain'!Z78="", "", 'Math Output by domain'!Z78)</f>
        <v/>
      </c>
      <c r="EX74" s="86" t="str">
        <f>IF('Math Output by domain'!AA78="", "", 'Math Output by domain'!AA78)</f>
        <v/>
      </c>
      <c r="EY74" s="86" t="str">
        <f>IF('Math Output by domain'!AB78="", "", 'Math Output by domain'!AB78)</f>
        <v/>
      </c>
      <c r="EZ74" s="86" t="str">
        <f>IF('Math Output by domain'!AC78="", "", 'Math Output by domain'!AC78)</f>
        <v/>
      </c>
      <c r="FA74" s="86" t="str">
        <f>IF('Math Output by domain'!AD78&lt;&gt;"", 'Math Output by domain'!AD78, 'Math Output by domain'!AH78)</f>
        <v/>
      </c>
      <c r="FB74" s="86" t="str">
        <f>IF('Math Output by domain'!AE78&lt;&gt;"", 'Math Output by domain'!AE78, 'Math Output by domain'!AI78)</f>
        <v/>
      </c>
      <c r="FC74" s="86" t="str">
        <f>IF('Math Output by domain'!AF78&lt;&gt;"", 'Math Output by domain'!AF78, 'Math Output by domain'!AJ78)</f>
        <v/>
      </c>
      <c r="FD74" s="86" t="str">
        <f>IF('Math Output by domain'!AG78="", "", 'Math Output by domain'!AG78)</f>
        <v/>
      </c>
      <c r="FE74" s="86" t="str">
        <f>IF('Math Output by domain'!AK78="", "", 'Math Output by domain'!AK78)</f>
        <v/>
      </c>
      <c r="FF74" s="86" t="str">
        <f>IF('Math Output by domain'!AL78&lt;&gt;"",  'Math Output by domain'!AL78, 'Math Output by domain'!AQ78)</f>
        <v/>
      </c>
      <c r="FG74" s="86" t="str">
        <f>IF('Math Output by domain'!AM78="", "", 'Math Output by domain'!AM78)</f>
        <v/>
      </c>
      <c r="FH74" s="86" t="str">
        <f>IF('Math Output by domain'!AN78&lt;&gt;"",  'Math Output by domain'!AN78, 'Math Output by domain'!AP78)</f>
        <v/>
      </c>
      <c r="FI74" s="86" t="str">
        <f>IF('Math Output by domain'!AO78="", "", 'Math Output by domain'!AO78)</f>
        <v/>
      </c>
    </row>
    <row r="75" spans="1:165" x14ac:dyDescent="0.2">
      <c r="A75" s="88">
        <f>'Cover Sheet'!A78</f>
        <v>74</v>
      </c>
      <c r="B75" s="88" t="str">
        <f>IF('Cover Sheet'!$AC$13="","",'Cover Sheet'!$AC$13)</f>
        <v>HYDABH02</v>
      </c>
      <c r="C75" s="88" t="str">
        <f>'Cover Sheet'!$AC$1</f>
        <v>Apoorva Namdev</v>
      </c>
      <c r="D75" s="88">
        <f>'Cover Sheet'!$AE$1</f>
        <v>0</v>
      </c>
      <c r="E75" s="88">
        <f>'Cover Sheet'!$AG$1</f>
        <v>0</v>
      </c>
      <c r="F75" s="88">
        <f>'Cover Sheet'!$AI$1</f>
        <v>0</v>
      </c>
      <c r="G75" s="88">
        <f>'Cover Sheet'!$AK$1</f>
        <v>0</v>
      </c>
      <c r="H75" s="88">
        <f>'Cover Sheet'!$AC$3</f>
        <v>115555</v>
      </c>
      <c r="I75" s="88">
        <f>'Cover Sheet'!$AE$3</f>
        <v>0</v>
      </c>
      <c r="J75" s="88">
        <f>'Cover Sheet'!$AG$3</f>
        <v>0</v>
      </c>
      <c r="K75" s="88">
        <f>'Cover Sheet'!$AI$3</f>
        <v>0</v>
      </c>
      <c r="L75" s="88">
        <f>'Cover Sheet'!$AK$3</f>
        <v>0</v>
      </c>
      <c r="M75" s="88">
        <f>'Cover Sheet'!$AC$2</f>
        <v>2014</v>
      </c>
      <c r="N75" s="88">
        <f>'Cover Sheet'!$AE$2</f>
        <v>0</v>
      </c>
      <c r="O75" s="88">
        <f>'Cover Sheet'!$AG$2</f>
        <v>0</v>
      </c>
      <c r="P75" s="88">
        <f>'Cover Sheet'!$AI$2</f>
        <v>0</v>
      </c>
      <c r="Q75" s="88">
        <f>'Cover Sheet'!$AK$2</f>
        <v>0</v>
      </c>
      <c r="R75" s="88" t="str">
        <f>'Cover Sheet'!$AC$5</f>
        <v>Spandana</v>
      </c>
      <c r="S75" s="88" t="str">
        <f>'Cover Sheet'!$AC$6</f>
        <v>4th</v>
      </c>
      <c r="T75" s="88" t="str">
        <f>'Cover Sheet'!$AC$7</f>
        <v>2nd YOI</v>
      </c>
      <c r="U75" s="88" t="str">
        <f>'Cover Sheet'!$AC$8</f>
        <v>Private School 500 - 1000</v>
      </c>
      <c r="V75" s="88">
        <f>'Cover Sheet'!$AC$9</f>
        <v>180</v>
      </c>
      <c r="W75" s="88">
        <f>IF('Cover Sheet'!$AC$10="","",'Cover Sheet'!$AC$10)</f>
        <v>4</v>
      </c>
      <c r="X75" s="219" t="str">
        <f>IF('Cover Sheet'!$Y78="","",'Cover Sheet'!$Y78)</f>
        <v/>
      </c>
      <c r="Y75" s="219" t="str">
        <f>IF('Cover Sheet'!$Z78="","",'Cover Sheet'!$Z78)</f>
        <v/>
      </c>
      <c r="Z75" s="88">
        <f>'Cover Sheet'!$AC$11</f>
        <v>5</v>
      </c>
      <c r="AA75" s="88" t="str">
        <f>IF('Cover Sheet'!$AC$12="", "", 'Cover Sheet'!$AC$12)</f>
        <v>Hyderabad</v>
      </c>
      <c r="AB75" s="88">
        <f>IF('Cover Sheet'!$AC$14="","",'Cover Sheet'!$AC$14)</f>
        <v>115555</v>
      </c>
      <c r="AC75" s="88">
        <f>IF('Cover Sheet'!$AC$15="","",'Cover Sheet'!$AC$15)</f>
        <v>115555</v>
      </c>
      <c r="AD75" s="88">
        <f>IF('Cover Sheet'!$AC$17="","",'Cover Sheet'!$AC$17)</f>
        <v>115555</v>
      </c>
      <c r="AE75" s="88" t="str">
        <f>IF('Cover Sheet'!$AC$4="","",'Cover Sheet'!$AC$4)</f>
        <v>apoorva.namdev2014@teachforindia.org</v>
      </c>
      <c r="AF75" s="88" t="str">
        <f>IF('Cover Sheet'!$AC$20="","",'Cover Sheet'!$AC$20)</f>
        <v>spandana.m@teachforindia.org</v>
      </c>
      <c r="AG75" s="88" t="str">
        <f>IF('Cover Sheet'!$AC$19="","",'Cover Sheet'!$AC$19)</f>
        <v>karthik.rapaka@teachforindia.org</v>
      </c>
      <c r="AH75" s="88" t="str">
        <f>IF('Cover Sheet'!B78="", "", 'English Scores- Leveled papers'!B80)</f>
        <v/>
      </c>
      <c r="AI75" s="88" t="str">
        <f>IF('Cover Sheet'!$B78="","",'Cover Sheet'!C78)</f>
        <v/>
      </c>
      <c r="AJ75" s="88" t="str">
        <f>IF('Cover Sheet'!$D78="","",'Cover Sheet'!D78)</f>
        <v/>
      </c>
      <c r="AK75" s="88" t="str">
        <f>IF('Cover Sheet'!E78="","",'Cover Sheet'!E78)</f>
        <v/>
      </c>
      <c r="AL75" s="88" t="str">
        <f>IF('Cover Sheet'!F78="","",'Cover Sheet'!F78)</f>
        <v/>
      </c>
      <c r="AM75" s="88" t="str">
        <f>IF('Cover Sheet'!G78="","",'Cover Sheet'!G78)</f>
        <v/>
      </c>
      <c r="AN75" s="88" t="str">
        <f>IF('Cover Sheet'!H78="","",'Cover Sheet'!H78)</f>
        <v/>
      </c>
      <c r="AO75" s="88" t="str">
        <f>IF('Cover Sheet'!I78="","",'Cover Sheet'!I78)</f>
        <v/>
      </c>
      <c r="AP75" s="88" t="str">
        <f>IF('Cover Sheet'!J78="","",'Cover Sheet'!J78)</f>
        <v/>
      </c>
      <c r="AQ75" s="88" t="str">
        <f>IF('Cover Sheet'!K78="","",'Cover Sheet'!K78)</f>
        <v/>
      </c>
      <c r="AR75" s="88" t="str">
        <f>IF('Cover Sheet'!L78="","",'Cover Sheet'!L78)</f>
        <v/>
      </c>
      <c r="AS75" s="88" t="str">
        <f>IF('Cover Sheet'!M78="","",'Cover Sheet'!M78)</f>
        <v/>
      </c>
      <c r="AT75" s="88" t="str">
        <f>IF('Cover Sheet'!N78="","",'Cover Sheet'!N78)</f>
        <v/>
      </c>
      <c r="AU75" s="88" t="str">
        <f>IF('Cover Sheet'!O78="","",'Cover Sheet'!O78)</f>
        <v/>
      </c>
      <c r="AV75" s="88" t="str">
        <f>IF('Cover Sheet'!P78="","",'Cover Sheet'!P78)</f>
        <v/>
      </c>
      <c r="AW75" s="88" t="str">
        <f>IF('Cover Sheet'!Q78="","",'Cover Sheet'!Q78)</f>
        <v/>
      </c>
      <c r="AX75" s="88" t="str">
        <f>IF('Cover Sheet'!R78="","",'Cover Sheet'!R78)</f>
        <v/>
      </c>
      <c r="AY75" s="88" t="str">
        <f>IF('Cover Sheet'!S78="","",'Cover Sheet'!S78)</f>
        <v/>
      </c>
      <c r="AZ75" s="535" t="str">
        <f>IF('Cover Sheet'!T78="","",'Cover Sheet'!T78)</f>
        <v/>
      </c>
      <c r="BA75" s="535" t="str">
        <f>IF('Cover Sheet'!U78="","",'Cover Sheet'!U78)</f>
        <v/>
      </c>
      <c r="BB75" s="535" t="str">
        <f>IF('Cover Sheet'!V78="","",'Cover Sheet'!V78)</f>
        <v/>
      </c>
      <c r="BC75" s="535" t="str">
        <f>IF('Cover Sheet'!W78="","",'Cover Sheet'!W78)</f>
        <v/>
      </c>
      <c r="BD75" s="535" t="str">
        <f>IF('Cover Sheet'!X78="","",'Cover Sheet'!X78)</f>
        <v/>
      </c>
      <c r="BE75" s="142" t="str">
        <f>'RC Mastery Check+Question type'!I78</f>
        <v/>
      </c>
      <c r="BF75" s="142" t="str">
        <f>'RC Mastery Check+Question type'!J78</f>
        <v/>
      </c>
      <c r="BG75" s="142" t="str">
        <f>'RC Mastery Check+Question type'!K78</f>
        <v/>
      </c>
      <c r="BH75" s="406" t="str">
        <f>IF('RC Mastery Check+Question type'!DR78="", "", 'RC Mastery Check+Question type'!DR78)</f>
        <v/>
      </c>
      <c r="BI75" s="406" t="str">
        <f>IF('RC Mastery Check+Question type'!EJ78="", "", 'RC Mastery Check+Question type'!EJ78)</f>
        <v/>
      </c>
      <c r="BJ75" s="406" t="str">
        <f>IF('RC Mastery Check+Question type'!EZ78="", "", 'RC Mastery Check+Question type'!EZ78)</f>
        <v/>
      </c>
      <c r="BK75" t="str">
        <f>'RF tracking'!C78</f>
        <v/>
      </c>
      <c r="BL75" t="str">
        <f>'RF tracking'!D78</f>
        <v/>
      </c>
      <c r="BM75" t="str">
        <f>'RF tracking'!X78</f>
        <v/>
      </c>
      <c r="BN75" t="str">
        <f>'RF tracking'!Y78</f>
        <v/>
      </c>
      <c r="BO75" s="53" t="str">
        <f>IF('RF tracking'!AQ78="", "", 'RF tracking'!AQ78)</f>
        <v/>
      </c>
      <c r="BP75" s="53" t="str">
        <f>'RC Mastery Check+Question type'!L78</f>
        <v/>
      </c>
      <c r="BQ75" s="53" t="str">
        <f>'RC Mastery Check+Question type'!M78</f>
        <v/>
      </c>
      <c r="BR75" s="53" t="str">
        <f>'RC Mastery Check+Question type'!N78</f>
        <v/>
      </c>
      <c r="BS75" s="53" t="str">
        <f>'RC Mastery Check+Question type'!O78</f>
        <v/>
      </c>
      <c r="BT75" s="53" t="str">
        <f>'RC Mastery Check+Question type'!P78</f>
        <v/>
      </c>
      <c r="BU75" s="53" t="str">
        <f>'RC Mastery Check+Question type'!Q78</f>
        <v/>
      </c>
      <c r="BV75" s="53" t="str">
        <f>'RC Mastery Check+Question type'!R78</f>
        <v/>
      </c>
      <c r="BW75" s="53" t="str">
        <f>'RC Mastery Check+Question type'!S78</f>
        <v/>
      </c>
      <c r="BX75" s="53" t="str">
        <f>'RC Mastery Check+Question type'!T78</f>
        <v/>
      </c>
      <c r="BY75" s="53" t="str">
        <f>'RC Mastery Check+Question type'!U78</f>
        <v/>
      </c>
      <c r="BZ75" s="53" t="str">
        <f>'RC Mastery Check+Question type'!V78</f>
        <v/>
      </c>
      <c r="CA75" s="53" t="str">
        <f>'RC Mastery Check+Question type'!W78</f>
        <v/>
      </c>
      <c r="CB75" s="53" t="str">
        <f>'RC Mastery Check+Question type'!X78</f>
        <v/>
      </c>
      <c r="CC75" s="438" t="str">
        <f>'RC Output Item+Section Type'!CC81</f>
        <v xml:space="preserve"> </v>
      </c>
      <c r="CD75" s="438" t="str">
        <f>'RC Output Item+Section Type'!CD81</f>
        <v xml:space="preserve"> </v>
      </c>
      <c r="CE75" s="438" t="str">
        <f>'RC Output Item+Section Type'!CE81</f>
        <v xml:space="preserve"> </v>
      </c>
      <c r="CF75" s="438" t="str">
        <f>'RC Output Item+Section Type'!CF81</f>
        <v xml:space="preserve"> </v>
      </c>
      <c r="CG75" s="438" t="str">
        <f>'RC Output Item+Section Type'!CG81</f>
        <v xml:space="preserve"> </v>
      </c>
      <c r="CH75" s="438" t="str">
        <f>'RC Output Item+Section Type'!CH81</f>
        <v xml:space="preserve"> </v>
      </c>
      <c r="CI75" s="438" t="str">
        <f>'RC Output Item+Section Type'!CI81</f>
        <v xml:space="preserve"> </v>
      </c>
      <c r="CJ75" s="438" t="str">
        <f>'RC Output Item+Section Type'!CJ81</f>
        <v xml:space="preserve"> </v>
      </c>
      <c r="CK75" s="438" t="str">
        <f>'RC Output Item+Section Type'!CK81</f>
        <v xml:space="preserve"> </v>
      </c>
      <c r="CL75" s="438" t="str">
        <f>'RC Output Item+Section Type'!CL81</f>
        <v xml:space="preserve"> </v>
      </c>
      <c r="CM75" s="438" t="str">
        <f>'RC Output Item+Section Type'!CM81</f>
        <v xml:space="preserve"> </v>
      </c>
      <c r="CN75" s="438" t="str">
        <f>'RC Output Item+Section Type'!CN81</f>
        <v xml:space="preserve"> </v>
      </c>
      <c r="CO75" t="str">
        <f>IF('S&amp;L'!B79="", "", 'S&amp;L'!B79)</f>
        <v/>
      </c>
      <c r="CP75" t="str">
        <f>IF('S&amp;L'!C79="", "", 'S&amp;L'!C79)</f>
        <v/>
      </c>
      <c r="CQ75" t="str">
        <f>IF('S&amp;L'!D79="", "", 'S&amp;L'!D79)</f>
        <v/>
      </c>
      <c r="CR75" t="str">
        <f>IF('S&amp;L'!E79="", "", 'S&amp;L'!E79)</f>
        <v/>
      </c>
      <c r="CS75" t="str">
        <f>IF('S&amp;L'!F79="", "", 'S&amp;L'!F79)</f>
        <v/>
      </c>
      <c r="CT75" t="str">
        <f>IF('S&amp;L'!H79="", "", 'S&amp;L'!H79)</f>
        <v/>
      </c>
      <c r="CU75" t="str">
        <f>IF('S&amp;L'!I79="", "", 'S&amp;L'!I79)</f>
        <v/>
      </c>
      <c r="CV75" t="str">
        <f>IF('S&amp;L'!J79="", "", 'S&amp;L'!J79)</f>
        <v/>
      </c>
      <c r="CW75" t="str">
        <f>IF('S&amp;L'!K79="", "", 'S&amp;L'!K79)</f>
        <v/>
      </c>
      <c r="CX75" t="str">
        <f>IF('S&amp;L'!L79="", "", 'S&amp;L'!L79)</f>
        <v/>
      </c>
      <c r="CY75" t="str">
        <f>IF('S&amp;L'!N79="", "", 'S&amp;L'!N79)</f>
        <v/>
      </c>
      <c r="CZ75" t="str">
        <f>IF('S&amp;L'!O79="", "", 'S&amp;L'!O79)</f>
        <v/>
      </c>
      <c r="DA75" t="str">
        <f>IF('S&amp;L'!P79="", "", 'S&amp;L'!P79)</f>
        <v/>
      </c>
      <c r="DB75" t="str">
        <f>IF('S&amp;L'!Q79="", "", 'S&amp;L'!Q79)</f>
        <v/>
      </c>
      <c r="DC75" t="str">
        <f>IF('S&amp;L'!R79="", "", 'S&amp;L'!R79)</f>
        <v/>
      </c>
      <c r="DD75" s="53" t="str">
        <f>IF('Math Scores'!E82="","",'Math Scores'!E82)</f>
        <v/>
      </c>
      <c r="DE75" s="86" t="str">
        <f>IF('Cover Sheet'!V78="","",'Cover Sheet'!V78)</f>
        <v/>
      </c>
      <c r="DF75" s="86" t="str">
        <f>IF('Math Scores'!IE82="", "", 'Math Scores'!IE82)</f>
        <v/>
      </c>
      <c r="DG75" t="str">
        <f>IF('Math by question type'!C79="", "", 'Math by question type'!C79)</f>
        <v/>
      </c>
      <c r="DH75" s="86" t="str">
        <f>IF('Math by question type'!D79="", "", 'Math by question type'!D79)</f>
        <v/>
      </c>
      <c r="DI75" s="86" t="str">
        <f>IF('Math by question type'!E79="", "", 'Math by question type'!E79)</f>
        <v/>
      </c>
      <c r="DJ75" s="86" t="str">
        <f>IF('Math by question type'!F79="", "", 'Math by question type'!F79)</f>
        <v/>
      </c>
      <c r="DK75" s="86" t="str">
        <f>IF('Math by question type'!G79="", "", 'Math by question type'!G79)</f>
        <v/>
      </c>
      <c r="DL75" s="86" t="str">
        <f>IF('Math by question type'!H79="", "", 'Math by question type'!H79)</f>
        <v/>
      </c>
      <c r="DM75" s="86" t="str">
        <f>IF('Math by question type'!I79="", "", 'Math by question type'!I79)</f>
        <v/>
      </c>
      <c r="DN75" s="86" t="str">
        <f>IF('Math by question type'!J79="", "", 'Math by question type'!J79)</f>
        <v/>
      </c>
      <c r="DO75" s="86" t="str">
        <f>IF('Math by question type'!K79="", "", 'Math by question type'!K79)</f>
        <v/>
      </c>
      <c r="DP75" s="86" t="str">
        <f>IF('Math by question type'!L79="", "", 'Math by question type'!L79)</f>
        <v/>
      </c>
      <c r="DQ75" s="86" t="str">
        <f>IF('Math by question type'!M79="", "", 'Math by question type'!M79)</f>
        <v/>
      </c>
      <c r="DR75" s="86" t="str">
        <f>IF('Math by question type'!N79="", "", 'Math by question type'!N79)</f>
        <v/>
      </c>
      <c r="DS75" s="86" t="str">
        <f>IF('Math by question type'!O79="", "", 'Math by question type'!O79)</f>
        <v/>
      </c>
      <c r="DT75" s="86" t="str">
        <f>IF('Math by question type'!P79="", "", 'Math by question type'!P79)</f>
        <v/>
      </c>
      <c r="DU75" s="86" t="str">
        <f>IF('Math by question type'!Q79="", "", 'Math by question type'!Q79)</f>
        <v/>
      </c>
      <c r="DV75" s="86" t="str">
        <f>IF('Math by question type'!R79&lt;&gt;"",'Math by question type'!R79,'Math by question type'!U79)</f>
        <v/>
      </c>
      <c r="DW75" s="86" t="str">
        <f>IF('Math by question type'!S79&lt;&gt;"",'Math by question type'!S79,'Math by question type'!V79)</f>
        <v/>
      </c>
      <c r="DX75" s="86" t="str">
        <f>IF('Math by question type'!T79&lt;&gt;"",'Math by question type'!T79,'Math by question type'!W79)</f>
        <v/>
      </c>
      <c r="DY75" s="86" t="str">
        <f>IF('Math by question type'!X79&lt;&gt;"",'Math by question type'!X79,'Math by question type'!AA79)</f>
        <v/>
      </c>
      <c r="DZ75" s="86" t="str">
        <f>IF('Math by question type'!Y79&lt;&gt;"",'Math by question type'!Y79,'Math by question type'!AB79)</f>
        <v/>
      </c>
      <c r="EA75" s="86" t="str">
        <f>IF('Math by question type'!Z79&lt;&gt;"",'Math by question type'!Z79,'Math by question type'!AC79)</f>
        <v/>
      </c>
      <c r="EB75" s="86" t="str">
        <f>IF('Math Output by domain'!E79="", "", 'Math Output by domain'!E79)</f>
        <v/>
      </c>
      <c r="EC75" s="86" t="str">
        <f>IF('Math Output by domain'!F79="", "", 'Math Output by domain'!F79)</f>
        <v/>
      </c>
      <c r="ED75" s="86" t="str">
        <f>IF('Math Output by domain'!G79="", "", 'Math Output by domain'!G79)</f>
        <v/>
      </c>
      <c r="EE75" s="86" t="str">
        <f>IF('Math Output by domain'!H79="", "", 'Math Output by domain'!H79)</f>
        <v/>
      </c>
      <c r="EF75" s="86" t="str">
        <f>IF('Math Output by domain'!I79="", "", 'Math Output by domain'!I79)</f>
        <v/>
      </c>
      <c r="EG75" s="86" t="str">
        <f>IF('Math Output by domain'!J79="", "", 'Math Output by domain'!J79)</f>
        <v/>
      </c>
      <c r="EH75" s="86" t="str">
        <f>IF('Math Output by domain'!K79="", "", 'Math Output by domain'!K79)</f>
        <v/>
      </c>
      <c r="EI75" s="86" t="str">
        <f>IF('Math Output by domain'!L79="", "", 'Math Output by domain'!L79)</f>
        <v/>
      </c>
      <c r="EJ75" s="86" t="str">
        <f>IF('Math Output by domain'!M79="", "", 'Math Output by domain'!M79)</f>
        <v/>
      </c>
      <c r="EK75" s="86" t="str">
        <f>IF('Math Output by domain'!N79="", "", 'Math Output by domain'!N79)</f>
        <v/>
      </c>
      <c r="EL75" s="86" t="str">
        <f>IF('Math Output by domain'!O79="", "", 'Math Output by domain'!O79)</f>
        <v/>
      </c>
      <c r="EM75" s="86" t="str">
        <f>IF('Math Output by domain'!P79="", "", 'Math Output by domain'!P79)</f>
        <v/>
      </c>
      <c r="EN75" s="86" t="str">
        <f>IF('Math Output by domain'!Q79="", "", 'Math Output by domain'!Q79)</f>
        <v/>
      </c>
      <c r="EO75" s="86" t="str">
        <f>IF('Math Output by domain'!R79="", "", 'Math Output by domain'!R79)</f>
        <v/>
      </c>
      <c r="EP75" s="86" t="str">
        <f>IF('Math Output by domain'!S79="", "", 'Math Output by domain'!S79)</f>
        <v/>
      </c>
      <c r="EQ75" s="86" t="str">
        <f>IF('Math Output by domain'!T79="", "", 'Math Output by domain'!T79)</f>
        <v/>
      </c>
      <c r="ER75" s="86" t="str">
        <f>IF('Math Output by domain'!U79="", "", 'Math Output by domain'!U79)</f>
        <v/>
      </c>
      <c r="ES75" s="86" t="str">
        <f>IF('Math Output by domain'!V79="", "", 'Math Output by domain'!V79)</f>
        <v/>
      </c>
      <c r="ET75" s="86" t="str">
        <f>IF('Math Output by domain'!W79="", "", 'Math Output by domain'!W79)</f>
        <v/>
      </c>
      <c r="EU75" s="86" t="str">
        <f>IF('Math Output by domain'!X79="", "", 'Math Output by domain'!X79)</f>
        <v/>
      </c>
      <c r="EV75" s="86" t="str">
        <f>IF('Math Output by domain'!Y79="", "", 'Math Output by domain'!Y79)</f>
        <v/>
      </c>
      <c r="EW75" s="86" t="str">
        <f>IF('Math Output by domain'!Z79="", "", 'Math Output by domain'!Z79)</f>
        <v/>
      </c>
      <c r="EX75" s="86" t="str">
        <f>IF('Math Output by domain'!AA79="", "", 'Math Output by domain'!AA79)</f>
        <v/>
      </c>
      <c r="EY75" s="86" t="str">
        <f>IF('Math Output by domain'!AB79="", "", 'Math Output by domain'!AB79)</f>
        <v/>
      </c>
      <c r="EZ75" s="86" t="str">
        <f>IF('Math Output by domain'!AC79="", "", 'Math Output by domain'!AC79)</f>
        <v/>
      </c>
      <c r="FA75" s="86" t="str">
        <f>IF('Math Output by domain'!AD79&lt;&gt;"", 'Math Output by domain'!AD79, 'Math Output by domain'!AH79)</f>
        <v/>
      </c>
      <c r="FB75" s="86" t="str">
        <f>IF('Math Output by domain'!AE79&lt;&gt;"", 'Math Output by domain'!AE79, 'Math Output by domain'!AI79)</f>
        <v/>
      </c>
      <c r="FC75" s="86" t="str">
        <f>IF('Math Output by domain'!AF79&lt;&gt;"", 'Math Output by domain'!AF79, 'Math Output by domain'!AJ79)</f>
        <v/>
      </c>
      <c r="FD75" s="86" t="str">
        <f>IF('Math Output by domain'!AG79="", "", 'Math Output by domain'!AG79)</f>
        <v/>
      </c>
      <c r="FE75" s="86" t="str">
        <f>IF('Math Output by domain'!AK79="", "", 'Math Output by domain'!AK79)</f>
        <v/>
      </c>
      <c r="FF75" s="86" t="str">
        <f>IF('Math Output by domain'!AL79&lt;&gt;"",  'Math Output by domain'!AL79, 'Math Output by domain'!AQ79)</f>
        <v/>
      </c>
      <c r="FG75" s="86" t="str">
        <f>IF('Math Output by domain'!AM79="", "", 'Math Output by domain'!AM79)</f>
        <v/>
      </c>
      <c r="FH75" s="86" t="str">
        <f>IF('Math Output by domain'!AN79&lt;&gt;"",  'Math Output by domain'!AN79, 'Math Output by domain'!AP79)</f>
        <v/>
      </c>
      <c r="FI75" s="86" t="str">
        <f>IF('Math Output by domain'!AO79="", "", 'Math Output by domain'!AO79)</f>
        <v/>
      </c>
    </row>
    <row r="76" spans="1:165" x14ac:dyDescent="0.2">
      <c r="A76" s="88">
        <f>'Cover Sheet'!A79</f>
        <v>75</v>
      </c>
      <c r="B76" s="88" t="str">
        <f>IF('Cover Sheet'!$AC$13="","",'Cover Sheet'!$AC$13)</f>
        <v>HYDABH02</v>
      </c>
      <c r="C76" s="88" t="str">
        <f>'Cover Sheet'!$AC$1</f>
        <v>Apoorva Namdev</v>
      </c>
      <c r="D76" s="88">
        <f>'Cover Sheet'!$AE$1</f>
        <v>0</v>
      </c>
      <c r="E76" s="88">
        <f>'Cover Sheet'!$AG$1</f>
        <v>0</v>
      </c>
      <c r="F76" s="88">
        <f>'Cover Sheet'!$AI$1</f>
        <v>0</v>
      </c>
      <c r="G76" s="88">
        <f>'Cover Sheet'!$AK$1</f>
        <v>0</v>
      </c>
      <c r="H76" s="88">
        <f>'Cover Sheet'!$AC$3</f>
        <v>115555</v>
      </c>
      <c r="I76" s="88">
        <f>'Cover Sheet'!$AE$3</f>
        <v>0</v>
      </c>
      <c r="J76" s="88">
        <f>'Cover Sheet'!$AG$3</f>
        <v>0</v>
      </c>
      <c r="K76" s="88">
        <f>'Cover Sheet'!$AI$3</f>
        <v>0</v>
      </c>
      <c r="L76" s="88">
        <f>'Cover Sheet'!$AK$3</f>
        <v>0</v>
      </c>
      <c r="M76" s="88">
        <f>'Cover Sheet'!$AC$2</f>
        <v>2014</v>
      </c>
      <c r="N76" s="88">
        <f>'Cover Sheet'!$AE$2</f>
        <v>0</v>
      </c>
      <c r="O76" s="88">
        <f>'Cover Sheet'!$AG$2</f>
        <v>0</v>
      </c>
      <c r="P76" s="88">
        <f>'Cover Sheet'!$AI$2</f>
        <v>0</v>
      </c>
      <c r="Q76" s="88">
        <f>'Cover Sheet'!$AK$2</f>
        <v>0</v>
      </c>
      <c r="R76" s="88" t="str">
        <f>'Cover Sheet'!$AC$5</f>
        <v>Spandana</v>
      </c>
      <c r="S76" s="88" t="str">
        <f>'Cover Sheet'!$AC$6</f>
        <v>4th</v>
      </c>
      <c r="T76" s="88" t="str">
        <f>'Cover Sheet'!$AC$7</f>
        <v>2nd YOI</v>
      </c>
      <c r="U76" s="88" t="str">
        <f>'Cover Sheet'!$AC$8</f>
        <v>Private School 500 - 1000</v>
      </c>
      <c r="V76" s="88">
        <f>'Cover Sheet'!$AC$9</f>
        <v>180</v>
      </c>
      <c r="W76" s="88">
        <f>IF('Cover Sheet'!$AC$10="","",'Cover Sheet'!$AC$10)</f>
        <v>4</v>
      </c>
      <c r="X76" s="219" t="str">
        <f>IF('Cover Sheet'!$Y79="","",'Cover Sheet'!$Y79)</f>
        <v/>
      </c>
      <c r="Y76" s="219" t="str">
        <f>IF('Cover Sheet'!$Z79="","",'Cover Sheet'!$Z79)</f>
        <v/>
      </c>
      <c r="Z76" s="88">
        <f>'Cover Sheet'!$AC$11</f>
        <v>5</v>
      </c>
      <c r="AA76" s="88" t="str">
        <f>IF('Cover Sheet'!$AC$12="", "", 'Cover Sheet'!$AC$12)</f>
        <v>Hyderabad</v>
      </c>
      <c r="AB76" s="88">
        <f>IF('Cover Sheet'!$AC$14="","",'Cover Sheet'!$AC$14)</f>
        <v>115555</v>
      </c>
      <c r="AC76" s="88">
        <f>IF('Cover Sheet'!$AC$15="","",'Cover Sheet'!$AC$15)</f>
        <v>115555</v>
      </c>
      <c r="AD76" s="88">
        <f>IF('Cover Sheet'!$AC$17="","",'Cover Sheet'!$AC$17)</f>
        <v>115555</v>
      </c>
      <c r="AE76" s="88" t="str">
        <f>IF('Cover Sheet'!$AC$4="","",'Cover Sheet'!$AC$4)</f>
        <v>apoorva.namdev2014@teachforindia.org</v>
      </c>
      <c r="AF76" s="88" t="str">
        <f>IF('Cover Sheet'!$AC$20="","",'Cover Sheet'!$AC$20)</f>
        <v>spandana.m@teachforindia.org</v>
      </c>
      <c r="AG76" s="88" t="str">
        <f>IF('Cover Sheet'!$AC$19="","",'Cover Sheet'!$AC$19)</f>
        <v>karthik.rapaka@teachforindia.org</v>
      </c>
      <c r="AH76" s="88" t="str">
        <f>IF('Cover Sheet'!B79="", "", 'English Scores- Leveled papers'!B81)</f>
        <v/>
      </c>
      <c r="AI76" s="88" t="str">
        <f>IF('Cover Sheet'!$B79="","",'Cover Sheet'!C79)</f>
        <v/>
      </c>
      <c r="AJ76" s="88" t="str">
        <f>IF('Cover Sheet'!$D79="","",'Cover Sheet'!D79)</f>
        <v/>
      </c>
      <c r="AK76" s="88" t="str">
        <f>IF('Cover Sheet'!E79="","",'Cover Sheet'!E79)</f>
        <v/>
      </c>
      <c r="AL76" s="88" t="str">
        <f>IF('Cover Sheet'!F79="","",'Cover Sheet'!F79)</f>
        <v/>
      </c>
      <c r="AM76" s="88" t="str">
        <f>IF('Cover Sheet'!G79="","",'Cover Sheet'!G79)</f>
        <v/>
      </c>
      <c r="AN76" s="88" t="str">
        <f>IF('Cover Sheet'!H79="","",'Cover Sheet'!H79)</f>
        <v/>
      </c>
      <c r="AO76" s="88" t="str">
        <f>IF('Cover Sheet'!I79="","",'Cover Sheet'!I79)</f>
        <v/>
      </c>
      <c r="AP76" s="88" t="str">
        <f>IF('Cover Sheet'!J79="","",'Cover Sheet'!J79)</f>
        <v/>
      </c>
      <c r="AQ76" s="88" t="str">
        <f>IF('Cover Sheet'!K79="","",'Cover Sheet'!K79)</f>
        <v/>
      </c>
      <c r="AR76" s="88" t="str">
        <f>IF('Cover Sheet'!L79="","",'Cover Sheet'!L79)</f>
        <v/>
      </c>
      <c r="AS76" s="88" t="str">
        <f>IF('Cover Sheet'!M79="","",'Cover Sheet'!M79)</f>
        <v/>
      </c>
      <c r="AT76" s="88" t="str">
        <f>IF('Cover Sheet'!N79="","",'Cover Sheet'!N79)</f>
        <v/>
      </c>
      <c r="AU76" s="88" t="str">
        <f>IF('Cover Sheet'!O79="","",'Cover Sheet'!O79)</f>
        <v/>
      </c>
      <c r="AV76" s="88" t="str">
        <f>IF('Cover Sheet'!P79="","",'Cover Sheet'!P79)</f>
        <v/>
      </c>
      <c r="AW76" s="88" t="str">
        <f>IF('Cover Sheet'!Q79="","",'Cover Sheet'!Q79)</f>
        <v/>
      </c>
      <c r="AX76" s="88" t="str">
        <f>IF('Cover Sheet'!R79="","",'Cover Sheet'!R79)</f>
        <v/>
      </c>
      <c r="AY76" s="88" t="str">
        <f>IF('Cover Sheet'!S79="","",'Cover Sheet'!S79)</f>
        <v/>
      </c>
      <c r="AZ76" s="535" t="str">
        <f>IF('Cover Sheet'!T79="","",'Cover Sheet'!T79)</f>
        <v/>
      </c>
      <c r="BA76" s="535" t="str">
        <f>IF('Cover Sheet'!U79="","",'Cover Sheet'!U79)</f>
        <v/>
      </c>
      <c r="BB76" s="535" t="str">
        <f>IF('Cover Sheet'!V79="","",'Cover Sheet'!V79)</f>
        <v/>
      </c>
      <c r="BC76" s="535" t="str">
        <f>IF('Cover Sheet'!W79="","",'Cover Sheet'!W79)</f>
        <v/>
      </c>
      <c r="BD76" s="535" t="str">
        <f>IF('Cover Sheet'!X79="","",'Cover Sheet'!X79)</f>
        <v/>
      </c>
      <c r="BE76" s="142" t="str">
        <f>'RC Mastery Check+Question type'!I79</f>
        <v/>
      </c>
      <c r="BF76" s="142" t="str">
        <f>'RC Mastery Check+Question type'!J79</f>
        <v/>
      </c>
      <c r="BG76" s="142" t="str">
        <f>'RC Mastery Check+Question type'!K79</f>
        <v/>
      </c>
      <c r="BH76" s="406" t="str">
        <f>IF('RC Mastery Check+Question type'!DR79="", "", 'RC Mastery Check+Question type'!DR79)</f>
        <v/>
      </c>
      <c r="BI76" s="406" t="str">
        <f>IF('RC Mastery Check+Question type'!EJ79="", "", 'RC Mastery Check+Question type'!EJ79)</f>
        <v/>
      </c>
      <c r="BJ76" s="406" t="str">
        <f>IF('RC Mastery Check+Question type'!EZ79="", "", 'RC Mastery Check+Question type'!EZ79)</f>
        <v/>
      </c>
      <c r="BK76" t="str">
        <f>'RF tracking'!C79</f>
        <v/>
      </c>
      <c r="BL76" t="str">
        <f>'RF tracking'!D79</f>
        <v/>
      </c>
      <c r="BM76" t="str">
        <f>'RF tracking'!X79</f>
        <v/>
      </c>
      <c r="BN76" t="str">
        <f>'RF tracking'!Y79</f>
        <v/>
      </c>
      <c r="BO76" s="53" t="str">
        <f>IF('RF tracking'!AQ79="", "", 'RF tracking'!AQ79)</f>
        <v/>
      </c>
      <c r="BP76" s="53" t="str">
        <f>'RC Mastery Check+Question type'!L79</f>
        <v/>
      </c>
      <c r="BQ76" s="53" t="str">
        <f>'RC Mastery Check+Question type'!M79</f>
        <v/>
      </c>
      <c r="BR76" s="53" t="str">
        <f>'RC Mastery Check+Question type'!N79</f>
        <v/>
      </c>
      <c r="BS76" s="53" t="str">
        <f>'RC Mastery Check+Question type'!O79</f>
        <v/>
      </c>
      <c r="BT76" s="53" t="str">
        <f>'RC Mastery Check+Question type'!P79</f>
        <v/>
      </c>
      <c r="BU76" s="53" t="str">
        <f>'RC Mastery Check+Question type'!Q79</f>
        <v/>
      </c>
      <c r="BV76" s="53" t="str">
        <f>'RC Mastery Check+Question type'!R79</f>
        <v/>
      </c>
      <c r="BW76" s="53" t="str">
        <f>'RC Mastery Check+Question type'!S79</f>
        <v/>
      </c>
      <c r="BX76" s="53" t="str">
        <f>'RC Mastery Check+Question type'!T79</f>
        <v/>
      </c>
      <c r="BY76" s="53" t="str">
        <f>'RC Mastery Check+Question type'!U79</f>
        <v/>
      </c>
      <c r="BZ76" s="53" t="str">
        <f>'RC Mastery Check+Question type'!V79</f>
        <v/>
      </c>
      <c r="CA76" s="53" t="str">
        <f>'RC Mastery Check+Question type'!W79</f>
        <v/>
      </c>
      <c r="CB76" s="53" t="str">
        <f>'RC Mastery Check+Question type'!X79</f>
        <v/>
      </c>
      <c r="CC76" s="438" t="str">
        <f>'RC Output Item+Section Type'!CC82</f>
        <v xml:space="preserve"> </v>
      </c>
      <c r="CD76" s="438" t="str">
        <f>'RC Output Item+Section Type'!CD82</f>
        <v xml:space="preserve"> </v>
      </c>
      <c r="CE76" s="438" t="str">
        <f>'RC Output Item+Section Type'!CE82</f>
        <v xml:space="preserve"> </v>
      </c>
      <c r="CF76" s="438" t="str">
        <f>'RC Output Item+Section Type'!CF82</f>
        <v xml:space="preserve"> </v>
      </c>
      <c r="CG76" s="438" t="str">
        <f>'RC Output Item+Section Type'!CG82</f>
        <v xml:space="preserve"> </v>
      </c>
      <c r="CH76" s="438" t="str">
        <f>'RC Output Item+Section Type'!CH82</f>
        <v xml:space="preserve"> </v>
      </c>
      <c r="CI76" s="438" t="str">
        <f>'RC Output Item+Section Type'!CI82</f>
        <v xml:space="preserve"> </v>
      </c>
      <c r="CJ76" s="438" t="str">
        <f>'RC Output Item+Section Type'!CJ82</f>
        <v xml:space="preserve"> </v>
      </c>
      <c r="CK76" s="438" t="str">
        <f>'RC Output Item+Section Type'!CK82</f>
        <v xml:space="preserve"> </v>
      </c>
      <c r="CL76" s="438" t="str">
        <f>'RC Output Item+Section Type'!CL82</f>
        <v xml:space="preserve"> </v>
      </c>
      <c r="CM76" s="438" t="str">
        <f>'RC Output Item+Section Type'!CM82</f>
        <v xml:space="preserve"> </v>
      </c>
      <c r="CN76" s="438" t="str">
        <f>'RC Output Item+Section Type'!CN82</f>
        <v xml:space="preserve"> </v>
      </c>
      <c r="CO76" t="str">
        <f>IF('S&amp;L'!B80="", "", 'S&amp;L'!B80)</f>
        <v/>
      </c>
      <c r="CP76" t="str">
        <f>IF('S&amp;L'!C80="", "", 'S&amp;L'!C80)</f>
        <v/>
      </c>
      <c r="CQ76" t="str">
        <f>IF('S&amp;L'!D80="", "", 'S&amp;L'!D80)</f>
        <v/>
      </c>
      <c r="CR76" t="str">
        <f>IF('S&amp;L'!E80="", "", 'S&amp;L'!E80)</f>
        <v/>
      </c>
      <c r="CS76" t="str">
        <f>IF('S&amp;L'!F80="", "", 'S&amp;L'!F80)</f>
        <v/>
      </c>
      <c r="CT76" t="str">
        <f>IF('S&amp;L'!H80="", "", 'S&amp;L'!H80)</f>
        <v/>
      </c>
      <c r="CU76" t="str">
        <f>IF('S&amp;L'!I80="", "", 'S&amp;L'!I80)</f>
        <v/>
      </c>
      <c r="CV76" t="str">
        <f>IF('S&amp;L'!J80="", "", 'S&amp;L'!J80)</f>
        <v/>
      </c>
      <c r="CW76" t="str">
        <f>IF('S&amp;L'!K80="", "", 'S&amp;L'!K80)</f>
        <v/>
      </c>
      <c r="CX76" t="str">
        <f>IF('S&amp;L'!L80="", "", 'S&amp;L'!L80)</f>
        <v/>
      </c>
      <c r="CY76" t="str">
        <f>IF('S&amp;L'!N80="", "", 'S&amp;L'!N80)</f>
        <v/>
      </c>
      <c r="CZ76" t="str">
        <f>IF('S&amp;L'!O80="", "", 'S&amp;L'!O80)</f>
        <v/>
      </c>
      <c r="DA76" t="str">
        <f>IF('S&amp;L'!P80="", "", 'S&amp;L'!P80)</f>
        <v/>
      </c>
      <c r="DB76" t="str">
        <f>IF('S&amp;L'!Q80="", "", 'S&amp;L'!Q80)</f>
        <v/>
      </c>
      <c r="DC76" t="str">
        <f>IF('S&amp;L'!R80="", "", 'S&amp;L'!R80)</f>
        <v/>
      </c>
      <c r="DD76" s="53" t="str">
        <f>IF('Math Scores'!E83="","",'Math Scores'!E83)</f>
        <v/>
      </c>
      <c r="DE76" s="86" t="str">
        <f>IF('Cover Sheet'!V79="","",'Cover Sheet'!V79)</f>
        <v/>
      </c>
      <c r="DF76" s="86" t="str">
        <f>IF('Math Scores'!IE83="", "", 'Math Scores'!IE83)</f>
        <v/>
      </c>
      <c r="DG76" t="str">
        <f>IF('Math by question type'!C80="", "", 'Math by question type'!C80)</f>
        <v/>
      </c>
      <c r="DH76" s="86" t="str">
        <f>IF('Math by question type'!D80="", "", 'Math by question type'!D80)</f>
        <v/>
      </c>
      <c r="DI76" s="86" t="str">
        <f>IF('Math by question type'!E80="", "", 'Math by question type'!E80)</f>
        <v/>
      </c>
      <c r="DJ76" s="86" t="str">
        <f>IF('Math by question type'!F80="", "", 'Math by question type'!F80)</f>
        <v/>
      </c>
      <c r="DK76" s="86" t="str">
        <f>IF('Math by question type'!G80="", "", 'Math by question type'!G80)</f>
        <v/>
      </c>
      <c r="DL76" s="86" t="str">
        <f>IF('Math by question type'!H80="", "", 'Math by question type'!H80)</f>
        <v/>
      </c>
      <c r="DM76" s="86" t="str">
        <f>IF('Math by question type'!I80="", "", 'Math by question type'!I80)</f>
        <v/>
      </c>
      <c r="DN76" s="86" t="str">
        <f>IF('Math by question type'!J80="", "", 'Math by question type'!J80)</f>
        <v/>
      </c>
      <c r="DO76" s="86" t="str">
        <f>IF('Math by question type'!K80="", "", 'Math by question type'!K80)</f>
        <v/>
      </c>
      <c r="DP76" s="86" t="str">
        <f>IF('Math by question type'!L80="", "", 'Math by question type'!L80)</f>
        <v/>
      </c>
      <c r="DQ76" s="86" t="str">
        <f>IF('Math by question type'!M80="", "", 'Math by question type'!M80)</f>
        <v/>
      </c>
      <c r="DR76" s="86" t="str">
        <f>IF('Math by question type'!N80="", "", 'Math by question type'!N80)</f>
        <v/>
      </c>
      <c r="DS76" s="86" t="str">
        <f>IF('Math by question type'!O80="", "", 'Math by question type'!O80)</f>
        <v/>
      </c>
      <c r="DT76" s="86" t="str">
        <f>IF('Math by question type'!P80="", "", 'Math by question type'!P80)</f>
        <v/>
      </c>
      <c r="DU76" s="86" t="str">
        <f>IF('Math by question type'!Q80="", "", 'Math by question type'!Q80)</f>
        <v/>
      </c>
      <c r="DV76" s="86" t="str">
        <f>IF('Math by question type'!R80&lt;&gt;"",'Math by question type'!R80,'Math by question type'!U80)</f>
        <v/>
      </c>
      <c r="DW76" s="86" t="str">
        <f>IF('Math by question type'!S80&lt;&gt;"",'Math by question type'!S80,'Math by question type'!V80)</f>
        <v/>
      </c>
      <c r="DX76" s="86" t="str">
        <f>IF('Math by question type'!T80&lt;&gt;"",'Math by question type'!T80,'Math by question type'!W80)</f>
        <v/>
      </c>
      <c r="DY76" s="86" t="str">
        <f>IF('Math by question type'!X80&lt;&gt;"",'Math by question type'!X80,'Math by question type'!AA80)</f>
        <v/>
      </c>
      <c r="DZ76" s="86" t="str">
        <f>IF('Math by question type'!Y80&lt;&gt;"",'Math by question type'!Y80,'Math by question type'!AB80)</f>
        <v/>
      </c>
      <c r="EA76" s="86" t="str">
        <f>IF('Math by question type'!Z80&lt;&gt;"",'Math by question type'!Z80,'Math by question type'!AC80)</f>
        <v/>
      </c>
      <c r="EB76" s="86" t="str">
        <f>IF('Math Output by domain'!E80="", "", 'Math Output by domain'!E80)</f>
        <v/>
      </c>
      <c r="EC76" s="86" t="str">
        <f>IF('Math Output by domain'!F80="", "", 'Math Output by domain'!F80)</f>
        <v/>
      </c>
      <c r="ED76" s="86" t="str">
        <f>IF('Math Output by domain'!G80="", "", 'Math Output by domain'!G80)</f>
        <v/>
      </c>
      <c r="EE76" s="86" t="str">
        <f>IF('Math Output by domain'!H80="", "", 'Math Output by domain'!H80)</f>
        <v/>
      </c>
      <c r="EF76" s="86" t="str">
        <f>IF('Math Output by domain'!I80="", "", 'Math Output by domain'!I80)</f>
        <v/>
      </c>
      <c r="EG76" s="86" t="str">
        <f>IF('Math Output by domain'!J80="", "", 'Math Output by domain'!J80)</f>
        <v/>
      </c>
      <c r="EH76" s="86" t="str">
        <f>IF('Math Output by domain'!K80="", "", 'Math Output by domain'!K80)</f>
        <v/>
      </c>
      <c r="EI76" s="86" t="str">
        <f>IF('Math Output by domain'!L80="", "", 'Math Output by domain'!L80)</f>
        <v/>
      </c>
      <c r="EJ76" s="86" t="str">
        <f>IF('Math Output by domain'!M80="", "", 'Math Output by domain'!M80)</f>
        <v/>
      </c>
      <c r="EK76" s="86" t="str">
        <f>IF('Math Output by domain'!N80="", "", 'Math Output by domain'!N80)</f>
        <v/>
      </c>
      <c r="EL76" s="86" t="str">
        <f>IF('Math Output by domain'!O80="", "", 'Math Output by domain'!O80)</f>
        <v/>
      </c>
      <c r="EM76" s="86" t="str">
        <f>IF('Math Output by domain'!P80="", "", 'Math Output by domain'!P80)</f>
        <v/>
      </c>
      <c r="EN76" s="86" t="str">
        <f>IF('Math Output by domain'!Q80="", "", 'Math Output by domain'!Q80)</f>
        <v/>
      </c>
      <c r="EO76" s="86" t="str">
        <f>IF('Math Output by domain'!R80="", "", 'Math Output by domain'!R80)</f>
        <v/>
      </c>
      <c r="EP76" s="86" t="str">
        <f>IF('Math Output by domain'!S80="", "", 'Math Output by domain'!S80)</f>
        <v/>
      </c>
      <c r="EQ76" s="86" t="str">
        <f>IF('Math Output by domain'!T80="", "", 'Math Output by domain'!T80)</f>
        <v/>
      </c>
      <c r="ER76" s="86" t="str">
        <f>IF('Math Output by domain'!U80="", "", 'Math Output by domain'!U80)</f>
        <v/>
      </c>
      <c r="ES76" s="86" t="str">
        <f>IF('Math Output by domain'!V80="", "", 'Math Output by domain'!V80)</f>
        <v/>
      </c>
      <c r="ET76" s="86" t="str">
        <f>IF('Math Output by domain'!W80="", "", 'Math Output by domain'!W80)</f>
        <v/>
      </c>
      <c r="EU76" s="86" t="str">
        <f>IF('Math Output by domain'!X80="", "", 'Math Output by domain'!X80)</f>
        <v/>
      </c>
      <c r="EV76" s="86" t="str">
        <f>IF('Math Output by domain'!Y80="", "", 'Math Output by domain'!Y80)</f>
        <v/>
      </c>
      <c r="EW76" s="86" t="str">
        <f>IF('Math Output by domain'!Z80="", "", 'Math Output by domain'!Z80)</f>
        <v/>
      </c>
      <c r="EX76" s="86" t="str">
        <f>IF('Math Output by domain'!AA80="", "", 'Math Output by domain'!AA80)</f>
        <v/>
      </c>
      <c r="EY76" s="86" t="str">
        <f>IF('Math Output by domain'!AB80="", "", 'Math Output by domain'!AB80)</f>
        <v/>
      </c>
      <c r="EZ76" s="86" t="str">
        <f>IF('Math Output by domain'!AC80="", "", 'Math Output by domain'!AC80)</f>
        <v/>
      </c>
      <c r="FA76" s="86" t="str">
        <f>IF('Math Output by domain'!AD80&lt;&gt;"", 'Math Output by domain'!AD80, 'Math Output by domain'!AH80)</f>
        <v/>
      </c>
      <c r="FB76" s="86" t="str">
        <f>IF('Math Output by domain'!AE80&lt;&gt;"", 'Math Output by domain'!AE80, 'Math Output by domain'!AI80)</f>
        <v/>
      </c>
      <c r="FC76" s="86" t="str">
        <f>IF('Math Output by domain'!AF80&lt;&gt;"", 'Math Output by domain'!AF80, 'Math Output by domain'!AJ80)</f>
        <v/>
      </c>
      <c r="FD76" s="86" t="str">
        <f>IF('Math Output by domain'!AG80="", "", 'Math Output by domain'!AG80)</f>
        <v/>
      </c>
      <c r="FE76" s="86" t="str">
        <f>IF('Math Output by domain'!AK80="", "", 'Math Output by domain'!AK80)</f>
        <v/>
      </c>
      <c r="FF76" s="86" t="str">
        <f>IF('Math Output by domain'!AL80&lt;&gt;"",  'Math Output by domain'!AL80, 'Math Output by domain'!AQ80)</f>
        <v/>
      </c>
      <c r="FG76" s="86" t="str">
        <f>IF('Math Output by domain'!AM80="", "", 'Math Output by domain'!AM80)</f>
        <v/>
      </c>
      <c r="FH76" s="86" t="str">
        <f>IF('Math Output by domain'!AN80&lt;&gt;"",  'Math Output by domain'!AN80, 'Math Output by domain'!AP80)</f>
        <v/>
      </c>
      <c r="FI76" s="86" t="str">
        <f>IF('Math Output by domain'!AO80="", "", 'Math Output by domain'!AO80)</f>
        <v/>
      </c>
    </row>
    <row r="77" spans="1:165" x14ac:dyDescent="0.2">
      <c r="A77" s="88">
        <f>'Cover Sheet'!A80</f>
        <v>76</v>
      </c>
      <c r="B77" s="88" t="str">
        <f>IF('Cover Sheet'!$AC$13="","",'Cover Sheet'!$AC$13)</f>
        <v>HYDABH02</v>
      </c>
      <c r="C77" s="88" t="str">
        <f>'Cover Sheet'!$AC$1</f>
        <v>Apoorva Namdev</v>
      </c>
      <c r="D77" s="88">
        <f>'Cover Sheet'!$AE$1</f>
        <v>0</v>
      </c>
      <c r="E77" s="88">
        <f>'Cover Sheet'!$AG$1</f>
        <v>0</v>
      </c>
      <c r="F77" s="88">
        <f>'Cover Sheet'!$AI$1</f>
        <v>0</v>
      </c>
      <c r="G77" s="88">
        <f>'Cover Sheet'!$AK$1</f>
        <v>0</v>
      </c>
      <c r="H77" s="88">
        <f>'Cover Sheet'!$AC$3</f>
        <v>115555</v>
      </c>
      <c r="I77" s="88">
        <f>'Cover Sheet'!$AE$3</f>
        <v>0</v>
      </c>
      <c r="J77" s="88">
        <f>'Cover Sheet'!$AG$3</f>
        <v>0</v>
      </c>
      <c r="K77" s="88">
        <f>'Cover Sheet'!$AI$3</f>
        <v>0</v>
      </c>
      <c r="L77" s="88">
        <f>'Cover Sheet'!$AK$3</f>
        <v>0</v>
      </c>
      <c r="M77" s="88">
        <f>'Cover Sheet'!$AC$2</f>
        <v>2014</v>
      </c>
      <c r="N77" s="88">
        <f>'Cover Sheet'!$AE$2</f>
        <v>0</v>
      </c>
      <c r="O77" s="88">
        <f>'Cover Sheet'!$AG$2</f>
        <v>0</v>
      </c>
      <c r="P77" s="88">
        <f>'Cover Sheet'!$AI$2</f>
        <v>0</v>
      </c>
      <c r="Q77" s="88">
        <f>'Cover Sheet'!$AK$2</f>
        <v>0</v>
      </c>
      <c r="R77" s="88" t="str">
        <f>'Cover Sheet'!$AC$5</f>
        <v>Spandana</v>
      </c>
      <c r="S77" s="88" t="str">
        <f>'Cover Sheet'!$AC$6</f>
        <v>4th</v>
      </c>
      <c r="T77" s="88" t="str">
        <f>'Cover Sheet'!$AC$7</f>
        <v>2nd YOI</v>
      </c>
      <c r="U77" s="88" t="str">
        <f>'Cover Sheet'!$AC$8</f>
        <v>Private School 500 - 1000</v>
      </c>
      <c r="V77" s="88">
        <f>'Cover Sheet'!$AC$9</f>
        <v>180</v>
      </c>
      <c r="W77" s="88">
        <f>IF('Cover Sheet'!$AC$10="","",'Cover Sheet'!$AC$10)</f>
        <v>4</v>
      </c>
      <c r="X77" s="219" t="str">
        <f>IF('Cover Sheet'!$Y80="","",'Cover Sheet'!$Y80)</f>
        <v/>
      </c>
      <c r="Y77" s="219" t="str">
        <f>IF('Cover Sheet'!$Z80="","",'Cover Sheet'!$Z80)</f>
        <v/>
      </c>
      <c r="Z77" s="88">
        <f>'Cover Sheet'!$AC$11</f>
        <v>5</v>
      </c>
      <c r="AA77" s="88" t="str">
        <f>IF('Cover Sheet'!$AC$12="", "", 'Cover Sheet'!$AC$12)</f>
        <v>Hyderabad</v>
      </c>
      <c r="AB77" s="88">
        <f>IF('Cover Sheet'!$AC$14="","",'Cover Sheet'!$AC$14)</f>
        <v>115555</v>
      </c>
      <c r="AC77" s="88">
        <f>IF('Cover Sheet'!$AC$15="","",'Cover Sheet'!$AC$15)</f>
        <v>115555</v>
      </c>
      <c r="AD77" s="88">
        <f>IF('Cover Sheet'!$AC$17="","",'Cover Sheet'!$AC$17)</f>
        <v>115555</v>
      </c>
      <c r="AE77" s="88" t="str">
        <f>IF('Cover Sheet'!$AC$4="","",'Cover Sheet'!$AC$4)</f>
        <v>apoorva.namdev2014@teachforindia.org</v>
      </c>
      <c r="AF77" s="88" t="str">
        <f>IF('Cover Sheet'!$AC$20="","",'Cover Sheet'!$AC$20)</f>
        <v>spandana.m@teachforindia.org</v>
      </c>
      <c r="AG77" s="88" t="str">
        <f>IF('Cover Sheet'!$AC$19="","",'Cover Sheet'!$AC$19)</f>
        <v>karthik.rapaka@teachforindia.org</v>
      </c>
      <c r="AH77" s="88" t="str">
        <f>IF('Cover Sheet'!B80="", "", 'English Scores- Leveled papers'!B82)</f>
        <v/>
      </c>
      <c r="AI77" s="88" t="str">
        <f>IF('Cover Sheet'!$B80="","",'Cover Sheet'!C80)</f>
        <v/>
      </c>
      <c r="AJ77" s="88" t="str">
        <f>IF('Cover Sheet'!$D80="","",'Cover Sheet'!D80)</f>
        <v/>
      </c>
      <c r="AK77" s="88" t="str">
        <f>IF('Cover Sheet'!E80="","",'Cover Sheet'!E80)</f>
        <v/>
      </c>
      <c r="AL77" s="88" t="str">
        <f>IF('Cover Sheet'!F80="","",'Cover Sheet'!F80)</f>
        <v/>
      </c>
      <c r="AM77" s="88" t="str">
        <f>IF('Cover Sheet'!G80="","",'Cover Sheet'!G80)</f>
        <v/>
      </c>
      <c r="AN77" s="88" t="str">
        <f>IF('Cover Sheet'!H80="","",'Cover Sheet'!H80)</f>
        <v/>
      </c>
      <c r="AO77" s="88" t="str">
        <f>IF('Cover Sheet'!I80="","",'Cover Sheet'!I80)</f>
        <v/>
      </c>
      <c r="AP77" s="88" t="str">
        <f>IF('Cover Sheet'!J80="","",'Cover Sheet'!J80)</f>
        <v/>
      </c>
      <c r="AQ77" s="88" t="str">
        <f>IF('Cover Sheet'!K80="","",'Cover Sheet'!K80)</f>
        <v/>
      </c>
      <c r="AR77" s="88" t="str">
        <f>IF('Cover Sheet'!L80="","",'Cover Sheet'!L80)</f>
        <v/>
      </c>
      <c r="AS77" s="88" t="str">
        <f>IF('Cover Sheet'!M80="","",'Cover Sheet'!M80)</f>
        <v/>
      </c>
      <c r="AT77" s="88" t="str">
        <f>IF('Cover Sheet'!N80="","",'Cover Sheet'!N80)</f>
        <v/>
      </c>
      <c r="AU77" s="88" t="str">
        <f>IF('Cover Sheet'!O80="","",'Cover Sheet'!O80)</f>
        <v/>
      </c>
      <c r="AV77" s="88" t="str">
        <f>IF('Cover Sheet'!P80="","",'Cover Sheet'!P80)</f>
        <v/>
      </c>
      <c r="AW77" s="88" t="str">
        <f>IF('Cover Sheet'!Q80="","",'Cover Sheet'!Q80)</f>
        <v/>
      </c>
      <c r="AX77" s="88" t="str">
        <f>IF('Cover Sheet'!R80="","",'Cover Sheet'!R80)</f>
        <v/>
      </c>
      <c r="AY77" s="88" t="str">
        <f>IF('Cover Sheet'!S80="","",'Cover Sheet'!S80)</f>
        <v/>
      </c>
      <c r="AZ77" s="535" t="str">
        <f>IF('Cover Sheet'!T80="","",'Cover Sheet'!T80)</f>
        <v/>
      </c>
      <c r="BA77" s="535" t="str">
        <f>IF('Cover Sheet'!U80="","",'Cover Sheet'!U80)</f>
        <v/>
      </c>
      <c r="BB77" s="535" t="str">
        <f>IF('Cover Sheet'!V80="","",'Cover Sheet'!V80)</f>
        <v/>
      </c>
      <c r="BC77" s="535" t="str">
        <f>IF('Cover Sheet'!W80="","",'Cover Sheet'!W80)</f>
        <v/>
      </c>
      <c r="BD77" s="535" t="str">
        <f>IF('Cover Sheet'!X80="","",'Cover Sheet'!X80)</f>
        <v/>
      </c>
      <c r="BE77" s="142" t="str">
        <f>'RC Mastery Check+Question type'!I80</f>
        <v/>
      </c>
      <c r="BF77" s="142" t="str">
        <f>'RC Mastery Check+Question type'!J80</f>
        <v/>
      </c>
      <c r="BG77" s="142" t="str">
        <f>'RC Mastery Check+Question type'!K80</f>
        <v/>
      </c>
      <c r="BH77" s="406" t="str">
        <f>IF('RC Mastery Check+Question type'!DR80="", "", 'RC Mastery Check+Question type'!DR80)</f>
        <v/>
      </c>
      <c r="BI77" s="406" t="str">
        <f>IF('RC Mastery Check+Question type'!EJ80="", "", 'RC Mastery Check+Question type'!EJ80)</f>
        <v/>
      </c>
      <c r="BJ77" s="406" t="str">
        <f>IF('RC Mastery Check+Question type'!EZ80="", "", 'RC Mastery Check+Question type'!EZ80)</f>
        <v/>
      </c>
      <c r="BK77" t="str">
        <f>'RF tracking'!C80</f>
        <v/>
      </c>
      <c r="BL77" t="str">
        <f>'RF tracking'!D80</f>
        <v/>
      </c>
      <c r="BM77" t="str">
        <f>'RF tracking'!X80</f>
        <v/>
      </c>
      <c r="BN77" t="str">
        <f>'RF tracking'!Y80</f>
        <v/>
      </c>
      <c r="BO77" s="53" t="str">
        <f>IF('RF tracking'!AQ80="", "", 'RF tracking'!AQ80)</f>
        <v/>
      </c>
      <c r="BP77" s="53" t="str">
        <f>'RC Mastery Check+Question type'!L80</f>
        <v/>
      </c>
      <c r="BQ77" s="53" t="str">
        <f>'RC Mastery Check+Question type'!M80</f>
        <v/>
      </c>
      <c r="BR77" s="53" t="str">
        <f>'RC Mastery Check+Question type'!N80</f>
        <v/>
      </c>
      <c r="BS77" s="53" t="str">
        <f>'RC Mastery Check+Question type'!O80</f>
        <v/>
      </c>
      <c r="BT77" s="53" t="str">
        <f>'RC Mastery Check+Question type'!P80</f>
        <v/>
      </c>
      <c r="BU77" s="53" t="str">
        <f>'RC Mastery Check+Question type'!Q80</f>
        <v/>
      </c>
      <c r="BV77" s="53" t="str">
        <f>'RC Mastery Check+Question type'!R80</f>
        <v/>
      </c>
      <c r="BW77" s="53" t="str">
        <f>'RC Mastery Check+Question type'!S80</f>
        <v/>
      </c>
      <c r="BX77" s="53" t="str">
        <f>'RC Mastery Check+Question type'!T80</f>
        <v/>
      </c>
      <c r="BY77" s="53" t="str">
        <f>'RC Mastery Check+Question type'!U80</f>
        <v/>
      </c>
      <c r="BZ77" s="53" t="str">
        <f>'RC Mastery Check+Question type'!V80</f>
        <v/>
      </c>
      <c r="CA77" s="53" t="str">
        <f>'RC Mastery Check+Question type'!W80</f>
        <v/>
      </c>
      <c r="CB77" s="53" t="str">
        <f>'RC Mastery Check+Question type'!X80</f>
        <v/>
      </c>
      <c r="CC77" s="438" t="str">
        <f>'RC Output Item+Section Type'!CC83</f>
        <v xml:space="preserve"> </v>
      </c>
      <c r="CD77" s="438" t="str">
        <f>'RC Output Item+Section Type'!CD83</f>
        <v xml:space="preserve"> </v>
      </c>
      <c r="CE77" s="438" t="str">
        <f>'RC Output Item+Section Type'!CE83</f>
        <v xml:space="preserve"> </v>
      </c>
      <c r="CF77" s="438" t="str">
        <f>'RC Output Item+Section Type'!CF83</f>
        <v xml:space="preserve"> </v>
      </c>
      <c r="CG77" s="438" t="str">
        <f>'RC Output Item+Section Type'!CG83</f>
        <v xml:space="preserve"> </v>
      </c>
      <c r="CH77" s="438" t="str">
        <f>'RC Output Item+Section Type'!CH83</f>
        <v xml:space="preserve"> </v>
      </c>
      <c r="CI77" s="438" t="str">
        <f>'RC Output Item+Section Type'!CI83</f>
        <v xml:space="preserve"> </v>
      </c>
      <c r="CJ77" s="438" t="str">
        <f>'RC Output Item+Section Type'!CJ83</f>
        <v xml:space="preserve"> </v>
      </c>
      <c r="CK77" s="438" t="str">
        <f>'RC Output Item+Section Type'!CK83</f>
        <v xml:space="preserve"> </v>
      </c>
      <c r="CL77" s="438" t="str">
        <f>'RC Output Item+Section Type'!CL83</f>
        <v xml:space="preserve"> </v>
      </c>
      <c r="CM77" s="438" t="str">
        <f>'RC Output Item+Section Type'!CM83</f>
        <v xml:space="preserve"> </v>
      </c>
      <c r="CN77" s="438" t="str">
        <f>'RC Output Item+Section Type'!CN83</f>
        <v xml:space="preserve"> </v>
      </c>
      <c r="CO77" t="str">
        <f>IF('S&amp;L'!B81="", "", 'S&amp;L'!B81)</f>
        <v/>
      </c>
      <c r="CP77" t="str">
        <f>IF('S&amp;L'!C81="", "", 'S&amp;L'!C81)</f>
        <v/>
      </c>
      <c r="CQ77" t="str">
        <f>IF('S&amp;L'!D81="", "", 'S&amp;L'!D81)</f>
        <v/>
      </c>
      <c r="CR77" t="str">
        <f>IF('S&amp;L'!E81="", "", 'S&amp;L'!E81)</f>
        <v/>
      </c>
      <c r="CS77" t="str">
        <f>IF('S&amp;L'!F81="", "", 'S&amp;L'!F81)</f>
        <v/>
      </c>
      <c r="CT77" t="str">
        <f>IF('S&amp;L'!H81="", "", 'S&amp;L'!H81)</f>
        <v/>
      </c>
      <c r="CU77" t="str">
        <f>IF('S&amp;L'!I81="", "", 'S&amp;L'!I81)</f>
        <v/>
      </c>
      <c r="CV77" t="str">
        <f>IF('S&amp;L'!J81="", "", 'S&amp;L'!J81)</f>
        <v/>
      </c>
      <c r="CW77" t="str">
        <f>IF('S&amp;L'!K81="", "", 'S&amp;L'!K81)</f>
        <v/>
      </c>
      <c r="CX77" t="str">
        <f>IF('S&amp;L'!L81="", "", 'S&amp;L'!L81)</f>
        <v/>
      </c>
      <c r="CY77" t="str">
        <f>IF('S&amp;L'!N81="", "", 'S&amp;L'!N81)</f>
        <v/>
      </c>
      <c r="CZ77" t="str">
        <f>IF('S&amp;L'!O81="", "", 'S&amp;L'!O81)</f>
        <v/>
      </c>
      <c r="DA77" t="str">
        <f>IF('S&amp;L'!P81="", "", 'S&amp;L'!P81)</f>
        <v/>
      </c>
      <c r="DB77" t="str">
        <f>IF('S&amp;L'!Q81="", "", 'S&amp;L'!Q81)</f>
        <v/>
      </c>
      <c r="DC77" t="str">
        <f>IF('S&amp;L'!R81="", "", 'S&amp;L'!R81)</f>
        <v/>
      </c>
      <c r="DD77" s="53" t="str">
        <f>IF('Math Scores'!E84="","",'Math Scores'!E84)</f>
        <v/>
      </c>
      <c r="DE77" s="86" t="str">
        <f>IF('Cover Sheet'!V80="","",'Cover Sheet'!V80)</f>
        <v/>
      </c>
      <c r="DF77" s="86" t="str">
        <f>IF('Math Scores'!IE84="", "", 'Math Scores'!IE84)</f>
        <v/>
      </c>
      <c r="DG77" t="str">
        <f>IF('Math by question type'!C81="", "", 'Math by question type'!C81)</f>
        <v/>
      </c>
      <c r="DH77" s="86" t="str">
        <f>IF('Math by question type'!D81="", "", 'Math by question type'!D81)</f>
        <v/>
      </c>
      <c r="DI77" s="86" t="str">
        <f>IF('Math by question type'!E81="", "", 'Math by question type'!E81)</f>
        <v/>
      </c>
      <c r="DJ77" s="86" t="str">
        <f>IF('Math by question type'!F81="", "", 'Math by question type'!F81)</f>
        <v/>
      </c>
      <c r="DK77" s="86" t="str">
        <f>IF('Math by question type'!G81="", "", 'Math by question type'!G81)</f>
        <v/>
      </c>
      <c r="DL77" s="86" t="str">
        <f>IF('Math by question type'!H81="", "", 'Math by question type'!H81)</f>
        <v/>
      </c>
      <c r="DM77" s="86" t="str">
        <f>IF('Math by question type'!I81="", "", 'Math by question type'!I81)</f>
        <v/>
      </c>
      <c r="DN77" s="86" t="str">
        <f>IF('Math by question type'!J81="", "", 'Math by question type'!J81)</f>
        <v/>
      </c>
      <c r="DO77" s="86" t="str">
        <f>IF('Math by question type'!K81="", "", 'Math by question type'!K81)</f>
        <v/>
      </c>
      <c r="DP77" s="86" t="str">
        <f>IF('Math by question type'!L81="", "", 'Math by question type'!L81)</f>
        <v/>
      </c>
      <c r="DQ77" s="86" t="str">
        <f>IF('Math by question type'!M81="", "", 'Math by question type'!M81)</f>
        <v/>
      </c>
      <c r="DR77" s="86" t="str">
        <f>IF('Math by question type'!N81="", "", 'Math by question type'!N81)</f>
        <v/>
      </c>
      <c r="DS77" s="86" t="str">
        <f>IF('Math by question type'!O81="", "", 'Math by question type'!O81)</f>
        <v/>
      </c>
      <c r="DT77" s="86" t="str">
        <f>IF('Math by question type'!P81="", "", 'Math by question type'!P81)</f>
        <v/>
      </c>
      <c r="DU77" s="86" t="str">
        <f>IF('Math by question type'!Q81="", "", 'Math by question type'!Q81)</f>
        <v/>
      </c>
      <c r="DV77" s="86" t="str">
        <f>IF('Math by question type'!R81&lt;&gt;"",'Math by question type'!R81,'Math by question type'!U81)</f>
        <v/>
      </c>
      <c r="DW77" s="86" t="str">
        <f>IF('Math by question type'!S81&lt;&gt;"",'Math by question type'!S81,'Math by question type'!V81)</f>
        <v/>
      </c>
      <c r="DX77" s="86" t="str">
        <f>IF('Math by question type'!T81&lt;&gt;"",'Math by question type'!T81,'Math by question type'!W81)</f>
        <v/>
      </c>
      <c r="DY77" s="86" t="str">
        <f>IF('Math by question type'!X81&lt;&gt;"",'Math by question type'!X81,'Math by question type'!AA81)</f>
        <v/>
      </c>
      <c r="DZ77" s="86" t="str">
        <f>IF('Math by question type'!Y81&lt;&gt;"",'Math by question type'!Y81,'Math by question type'!AB81)</f>
        <v/>
      </c>
      <c r="EA77" s="86" t="str">
        <f>IF('Math by question type'!Z81&lt;&gt;"",'Math by question type'!Z81,'Math by question type'!AC81)</f>
        <v/>
      </c>
      <c r="EB77" s="86" t="str">
        <f>IF('Math Output by domain'!E81="", "", 'Math Output by domain'!E81)</f>
        <v/>
      </c>
      <c r="EC77" s="86" t="str">
        <f>IF('Math Output by domain'!F81="", "", 'Math Output by domain'!F81)</f>
        <v/>
      </c>
      <c r="ED77" s="86" t="str">
        <f>IF('Math Output by domain'!G81="", "", 'Math Output by domain'!G81)</f>
        <v/>
      </c>
      <c r="EE77" s="86" t="str">
        <f>IF('Math Output by domain'!H81="", "", 'Math Output by domain'!H81)</f>
        <v/>
      </c>
      <c r="EF77" s="86" t="str">
        <f>IF('Math Output by domain'!I81="", "", 'Math Output by domain'!I81)</f>
        <v/>
      </c>
      <c r="EG77" s="86" t="str">
        <f>IF('Math Output by domain'!J81="", "", 'Math Output by domain'!J81)</f>
        <v/>
      </c>
      <c r="EH77" s="86" t="str">
        <f>IF('Math Output by domain'!K81="", "", 'Math Output by domain'!K81)</f>
        <v/>
      </c>
      <c r="EI77" s="86" t="str">
        <f>IF('Math Output by domain'!L81="", "", 'Math Output by domain'!L81)</f>
        <v/>
      </c>
      <c r="EJ77" s="86" t="str">
        <f>IF('Math Output by domain'!M81="", "", 'Math Output by domain'!M81)</f>
        <v/>
      </c>
      <c r="EK77" s="86" t="str">
        <f>IF('Math Output by domain'!N81="", "", 'Math Output by domain'!N81)</f>
        <v/>
      </c>
      <c r="EL77" s="86" t="str">
        <f>IF('Math Output by domain'!O81="", "", 'Math Output by domain'!O81)</f>
        <v/>
      </c>
      <c r="EM77" s="86" t="str">
        <f>IF('Math Output by domain'!P81="", "", 'Math Output by domain'!P81)</f>
        <v/>
      </c>
      <c r="EN77" s="86" t="str">
        <f>IF('Math Output by domain'!Q81="", "", 'Math Output by domain'!Q81)</f>
        <v/>
      </c>
      <c r="EO77" s="86" t="str">
        <f>IF('Math Output by domain'!R81="", "", 'Math Output by domain'!R81)</f>
        <v/>
      </c>
      <c r="EP77" s="86" t="str">
        <f>IF('Math Output by domain'!S81="", "", 'Math Output by domain'!S81)</f>
        <v/>
      </c>
      <c r="EQ77" s="86" t="str">
        <f>IF('Math Output by domain'!T81="", "", 'Math Output by domain'!T81)</f>
        <v/>
      </c>
      <c r="ER77" s="86" t="str">
        <f>IF('Math Output by domain'!U81="", "", 'Math Output by domain'!U81)</f>
        <v/>
      </c>
      <c r="ES77" s="86" t="str">
        <f>IF('Math Output by domain'!V81="", "", 'Math Output by domain'!V81)</f>
        <v/>
      </c>
      <c r="ET77" s="86" t="str">
        <f>IF('Math Output by domain'!W81="", "", 'Math Output by domain'!W81)</f>
        <v/>
      </c>
      <c r="EU77" s="86" t="str">
        <f>IF('Math Output by domain'!X81="", "", 'Math Output by domain'!X81)</f>
        <v/>
      </c>
      <c r="EV77" s="86" t="str">
        <f>IF('Math Output by domain'!Y81="", "", 'Math Output by domain'!Y81)</f>
        <v/>
      </c>
      <c r="EW77" s="86" t="str">
        <f>IF('Math Output by domain'!Z81="", "", 'Math Output by domain'!Z81)</f>
        <v/>
      </c>
      <c r="EX77" s="86" t="str">
        <f>IF('Math Output by domain'!AA81="", "", 'Math Output by domain'!AA81)</f>
        <v/>
      </c>
      <c r="EY77" s="86" t="str">
        <f>IF('Math Output by domain'!AB81="", "", 'Math Output by domain'!AB81)</f>
        <v/>
      </c>
      <c r="EZ77" s="86" t="str">
        <f>IF('Math Output by domain'!AC81="", "", 'Math Output by domain'!AC81)</f>
        <v/>
      </c>
      <c r="FA77" s="86" t="str">
        <f>IF('Math Output by domain'!AD81&lt;&gt;"", 'Math Output by domain'!AD81, 'Math Output by domain'!AH81)</f>
        <v/>
      </c>
      <c r="FB77" s="86" t="str">
        <f>IF('Math Output by domain'!AE81&lt;&gt;"", 'Math Output by domain'!AE81, 'Math Output by domain'!AI81)</f>
        <v/>
      </c>
      <c r="FC77" s="86" t="str">
        <f>IF('Math Output by domain'!AF81&lt;&gt;"", 'Math Output by domain'!AF81, 'Math Output by domain'!AJ81)</f>
        <v/>
      </c>
      <c r="FD77" s="86" t="str">
        <f>IF('Math Output by domain'!AG81="", "", 'Math Output by domain'!AG81)</f>
        <v/>
      </c>
      <c r="FE77" s="86" t="str">
        <f>IF('Math Output by domain'!AK81="", "", 'Math Output by domain'!AK81)</f>
        <v/>
      </c>
      <c r="FF77" s="86" t="str">
        <f>IF('Math Output by domain'!AL81&lt;&gt;"",  'Math Output by domain'!AL81, 'Math Output by domain'!AQ81)</f>
        <v/>
      </c>
      <c r="FG77" s="86" t="str">
        <f>IF('Math Output by domain'!AM81="", "", 'Math Output by domain'!AM81)</f>
        <v/>
      </c>
      <c r="FH77" s="86" t="str">
        <f>IF('Math Output by domain'!AN81&lt;&gt;"",  'Math Output by domain'!AN81, 'Math Output by domain'!AP81)</f>
        <v/>
      </c>
      <c r="FI77" s="86" t="str">
        <f>IF('Math Output by domain'!AO81="", "", 'Math Output by domain'!AO81)</f>
        <v/>
      </c>
    </row>
    <row r="78" spans="1:165" x14ac:dyDescent="0.2">
      <c r="A78" s="88">
        <f>'Cover Sheet'!A81</f>
        <v>77</v>
      </c>
      <c r="B78" s="88" t="str">
        <f>IF('Cover Sheet'!$AC$13="","",'Cover Sheet'!$AC$13)</f>
        <v>HYDABH02</v>
      </c>
      <c r="C78" s="88" t="str">
        <f>'Cover Sheet'!$AC$1</f>
        <v>Apoorva Namdev</v>
      </c>
      <c r="D78" s="88">
        <f>'Cover Sheet'!$AE$1</f>
        <v>0</v>
      </c>
      <c r="E78" s="88">
        <f>'Cover Sheet'!$AG$1</f>
        <v>0</v>
      </c>
      <c r="F78" s="88">
        <f>'Cover Sheet'!$AI$1</f>
        <v>0</v>
      </c>
      <c r="G78" s="88">
        <f>'Cover Sheet'!$AK$1</f>
        <v>0</v>
      </c>
      <c r="H78" s="88">
        <f>'Cover Sheet'!$AC$3</f>
        <v>115555</v>
      </c>
      <c r="I78" s="88">
        <f>'Cover Sheet'!$AE$3</f>
        <v>0</v>
      </c>
      <c r="J78" s="88">
        <f>'Cover Sheet'!$AG$3</f>
        <v>0</v>
      </c>
      <c r="K78" s="88">
        <f>'Cover Sheet'!$AI$3</f>
        <v>0</v>
      </c>
      <c r="L78" s="88">
        <f>'Cover Sheet'!$AK$3</f>
        <v>0</v>
      </c>
      <c r="M78" s="88">
        <f>'Cover Sheet'!$AC$2</f>
        <v>2014</v>
      </c>
      <c r="N78" s="88">
        <f>'Cover Sheet'!$AE$2</f>
        <v>0</v>
      </c>
      <c r="O78" s="88">
        <f>'Cover Sheet'!$AG$2</f>
        <v>0</v>
      </c>
      <c r="P78" s="88">
        <f>'Cover Sheet'!$AI$2</f>
        <v>0</v>
      </c>
      <c r="Q78" s="88">
        <f>'Cover Sheet'!$AK$2</f>
        <v>0</v>
      </c>
      <c r="R78" s="88" t="str">
        <f>'Cover Sheet'!$AC$5</f>
        <v>Spandana</v>
      </c>
      <c r="S78" s="88" t="str">
        <f>'Cover Sheet'!$AC$6</f>
        <v>4th</v>
      </c>
      <c r="T78" s="88" t="str">
        <f>'Cover Sheet'!$AC$7</f>
        <v>2nd YOI</v>
      </c>
      <c r="U78" s="88" t="str">
        <f>'Cover Sheet'!$AC$8</f>
        <v>Private School 500 - 1000</v>
      </c>
      <c r="V78" s="88">
        <f>'Cover Sheet'!$AC$9</f>
        <v>180</v>
      </c>
      <c r="W78" s="88">
        <f>IF('Cover Sheet'!$AC$10="","",'Cover Sheet'!$AC$10)</f>
        <v>4</v>
      </c>
      <c r="X78" s="219" t="str">
        <f>IF('Cover Sheet'!$Y81="","",'Cover Sheet'!$Y81)</f>
        <v/>
      </c>
      <c r="Y78" s="219" t="str">
        <f>IF('Cover Sheet'!$Z81="","",'Cover Sheet'!$Z81)</f>
        <v/>
      </c>
      <c r="Z78" s="88">
        <f>'Cover Sheet'!$AC$11</f>
        <v>5</v>
      </c>
      <c r="AA78" s="88" t="str">
        <f>IF('Cover Sheet'!$AC$12="", "", 'Cover Sheet'!$AC$12)</f>
        <v>Hyderabad</v>
      </c>
      <c r="AB78" s="88">
        <f>IF('Cover Sheet'!$AC$14="","",'Cover Sheet'!$AC$14)</f>
        <v>115555</v>
      </c>
      <c r="AC78" s="88">
        <f>IF('Cover Sheet'!$AC$15="","",'Cover Sheet'!$AC$15)</f>
        <v>115555</v>
      </c>
      <c r="AD78" s="88">
        <f>IF('Cover Sheet'!$AC$17="","",'Cover Sheet'!$AC$17)</f>
        <v>115555</v>
      </c>
      <c r="AE78" s="88" t="str">
        <f>IF('Cover Sheet'!$AC$4="","",'Cover Sheet'!$AC$4)</f>
        <v>apoorva.namdev2014@teachforindia.org</v>
      </c>
      <c r="AF78" s="88" t="str">
        <f>IF('Cover Sheet'!$AC$20="","",'Cover Sheet'!$AC$20)</f>
        <v>spandana.m@teachforindia.org</v>
      </c>
      <c r="AG78" s="88" t="str">
        <f>IF('Cover Sheet'!$AC$19="","",'Cover Sheet'!$AC$19)</f>
        <v>karthik.rapaka@teachforindia.org</v>
      </c>
      <c r="AH78" s="88" t="str">
        <f>IF('Cover Sheet'!B81="", "", 'English Scores- Leveled papers'!B83)</f>
        <v/>
      </c>
      <c r="AI78" s="88" t="str">
        <f>IF('Cover Sheet'!$B81="","",'Cover Sheet'!C81)</f>
        <v/>
      </c>
      <c r="AJ78" s="88" t="str">
        <f>IF('Cover Sheet'!$D81="","",'Cover Sheet'!D81)</f>
        <v/>
      </c>
      <c r="AK78" s="88" t="str">
        <f>IF('Cover Sheet'!E81="","",'Cover Sheet'!E81)</f>
        <v/>
      </c>
      <c r="AL78" s="88" t="str">
        <f>IF('Cover Sheet'!F81="","",'Cover Sheet'!F81)</f>
        <v/>
      </c>
      <c r="AM78" s="88" t="str">
        <f>IF('Cover Sheet'!G81="","",'Cover Sheet'!G81)</f>
        <v/>
      </c>
      <c r="AN78" s="88" t="str">
        <f>IF('Cover Sheet'!H81="","",'Cover Sheet'!H81)</f>
        <v/>
      </c>
      <c r="AO78" s="88" t="str">
        <f>IF('Cover Sheet'!I81="","",'Cover Sheet'!I81)</f>
        <v/>
      </c>
      <c r="AP78" s="88" t="str">
        <f>IF('Cover Sheet'!J81="","",'Cover Sheet'!J81)</f>
        <v/>
      </c>
      <c r="AQ78" s="88" t="str">
        <f>IF('Cover Sheet'!K81="","",'Cover Sheet'!K81)</f>
        <v/>
      </c>
      <c r="AR78" s="88" t="str">
        <f>IF('Cover Sheet'!L81="","",'Cover Sheet'!L81)</f>
        <v/>
      </c>
      <c r="AS78" s="88" t="str">
        <f>IF('Cover Sheet'!M81="","",'Cover Sheet'!M81)</f>
        <v/>
      </c>
      <c r="AT78" s="88" t="str">
        <f>IF('Cover Sheet'!N81="","",'Cover Sheet'!N81)</f>
        <v/>
      </c>
      <c r="AU78" s="88" t="str">
        <f>IF('Cover Sheet'!O81="","",'Cover Sheet'!O81)</f>
        <v/>
      </c>
      <c r="AV78" s="88" t="str">
        <f>IF('Cover Sheet'!P81="","",'Cover Sheet'!P81)</f>
        <v/>
      </c>
      <c r="AW78" s="88" t="str">
        <f>IF('Cover Sheet'!Q81="","",'Cover Sheet'!Q81)</f>
        <v/>
      </c>
      <c r="AX78" s="88" t="str">
        <f>IF('Cover Sheet'!R81="","",'Cover Sheet'!R81)</f>
        <v/>
      </c>
      <c r="AY78" s="88" t="str">
        <f>IF('Cover Sheet'!S81="","",'Cover Sheet'!S81)</f>
        <v/>
      </c>
      <c r="AZ78" s="535" t="str">
        <f>IF('Cover Sheet'!T81="","",'Cover Sheet'!T81)</f>
        <v/>
      </c>
      <c r="BA78" s="535" t="str">
        <f>IF('Cover Sheet'!U81="","",'Cover Sheet'!U81)</f>
        <v/>
      </c>
      <c r="BB78" s="535" t="str">
        <f>IF('Cover Sheet'!V81="","",'Cover Sheet'!V81)</f>
        <v/>
      </c>
      <c r="BC78" s="535" t="str">
        <f>IF('Cover Sheet'!W81="","",'Cover Sheet'!W81)</f>
        <v/>
      </c>
      <c r="BD78" s="535" t="str">
        <f>IF('Cover Sheet'!X81="","",'Cover Sheet'!X81)</f>
        <v/>
      </c>
      <c r="BE78" s="142" t="str">
        <f>'RC Mastery Check+Question type'!I81</f>
        <v/>
      </c>
      <c r="BF78" s="142" t="str">
        <f>'RC Mastery Check+Question type'!J81</f>
        <v/>
      </c>
      <c r="BG78" s="142" t="str">
        <f>'RC Mastery Check+Question type'!K81</f>
        <v/>
      </c>
      <c r="BH78" s="406" t="str">
        <f>IF('RC Mastery Check+Question type'!DR81="", "", 'RC Mastery Check+Question type'!DR81)</f>
        <v/>
      </c>
      <c r="BI78" s="406" t="str">
        <f>IF('RC Mastery Check+Question type'!EJ81="", "", 'RC Mastery Check+Question type'!EJ81)</f>
        <v/>
      </c>
      <c r="BJ78" s="406" t="str">
        <f>IF('RC Mastery Check+Question type'!EZ81="", "", 'RC Mastery Check+Question type'!EZ81)</f>
        <v/>
      </c>
      <c r="BK78" t="str">
        <f>'RF tracking'!C81</f>
        <v/>
      </c>
      <c r="BL78" t="str">
        <f>'RF tracking'!D81</f>
        <v/>
      </c>
      <c r="BM78" t="str">
        <f>'RF tracking'!X81</f>
        <v/>
      </c>
      <c r="BN78" t="str">
        <f>'RF tracking'!Y81</f>
        <v/>
      </c>
      <c r="BO78" s="53" t="str">
        <f>IF('RF tracking'!AQ81="", "", 'RF tracking'!AQ81)</f>
        <v/>
      </c>
      <c r="BP78" s="53" t="str">
        <f>'RC Mastery Check+Question type'!L81</f>
        <v/>
      </c>
      <c r="BQ78" s="53" t="str">
        <f>'RC Mastery Check+Question type'!M81</f>
        <v/>
      </c>
      <c r="BR78" s="53" t="str">
        <f>'RC Mastery Check+Question type'!N81</f>
        <v/>
      </c>
      <c r="BS78" s="53" t="str">
        <f>'RC Mastery Check+Question type'!O81</f>
        <v/>
      </c>
      <c r="BT78" s="53" t="str">
        <f>'RC Mastery Check+Question type'!P81</f>
        <v/>
      </c>
      <c r="BU78" s="53" t="str">
        <f>'RC Mastery Check+Question type'!Q81</f>
        <v/>
      </c>
      <c r="BV78" s="53" t="str">
        <f>'RC Mastery Check+Question type'!R81</f>
        <v/>
      </c>
      <c r="BW78" s="53" t="str">
        <f>'RC Mastery Check+Question type'!S81</f>
        <v/>
      </c>
      <c r="BX78" s="53" t="str">
        <f>'RC Mastery Check+Question type'!T81</f>
        <v/>
      </c>
      <c r="BY78" s="53" t="str">
        <f>'RC Mastery Check+Question type'!U81</f>
        <v/>
      </c>
      <c r="BZ78" s="53" t="str">
        <f>'RC Mastery Check+Question type'!V81</f>
        <v/>
      </c>
      <c r="CA78" s="53" t="str">
        <f>'RC Mastery Check+Question type'!W81</f>
        <v/>
      </c>
      <c r="CB78" s="53" t="str">
        <f>'RC Mastery Check+Question type'!X81</f>
        <v/>
      </c>
      <c r="CC78" s="438" t="str">
        <f>'RC Output Item+Section Type'!CC84</f>
        <v xml:space="preserve"> </v>
      </c>
      <c r="CD78" s="438" t="str">
        <f>'RC Output Item+Section Type'!CD84</f>
        <v xml:space="preserve"> </v>
      </c>
      <c r="CE78" s="438" t="str">
        <f>'RC Output Item+Section Type'!CE84</f>
        <v xml:space="preserve"> </v>
      </c>
      <c r="CF78" s="438" t="str">
        <f>'RC Output Item+Section Type'!CF84</f>
        <v xml:space="preserve"> </v>
      </c>
      <c r="CG78" s="438" t="str">
        <f>'RC Output Item+Section Type'!CG84</f>
        <v xml:space="preserve"> </v>
      </c>
      <c r="CH78" s="438" t="str">
        <f>'RC Output Item+Section Type'!CH84</f>
        <v xml:space="preserve"> </v>
      </c>
      <c r="CI78" s="438" t="str">
        <f>'RC Output Item+Section Type'!CI84</f>
        <v xml:space="preserve"> </v>
      </c>
      <c r="CJ78" s="438" t="str">
        <f>'RC Output Item+Section Type'!CJ84</f>
        <v xml:space="preserve"> </v>
      </c>
      <c r="CK78" s="438" t="str">
        <f>'RC Output Item+Section Type'!CK84</f>
        <v xml:space="preserve"> </v>
      </c>
      <c r="CL78" s="438" t="str">
        <f>'RC Output Item+Section Type'!CL84</f>
        <v xml:space="preserve"> </v>
      </c>
      <c r="CM78" s="438" t="str">
        <f>'RC Output Item+Section Type'!CM84</f>
        <v xml:space="preserve"> </v>
      </c>
      <c r="CN78" s="438" t="str">
        <f>'RC Output Item+Section Type'!CN84</f>
        <v xml:space="preserve"> </v>
      </c>
      <c r="CO78" t="str">
        <f>IF('S&amp;L'!B82="", "", 'S&amp;L'!B82)</f>
        <v/>
      </c>
      <c r="CP78" t="str">
        <f>IF('S&amp;L'!C82="", "", 'S&amp;L'!C82)</f>
        <v/>
      </c>
      <c r="CQ78" t="str">
        <f>IF('S&amp;L'!D82="", "", 'S&amp;L'!D82)</f>
        <v/>
      </c>
      <c r="CR78" t="str">
        <f>IF('S&amp;L'!E82="", "", 'S&amp;L'!E82)</f>
        <v/>
      </c>
      <c r="CS78" t="str">
        <f>IF('S&amp;L'!F82="", "", 'S&amp;L'!F82)</f>
        <v/>
      </c>
      <c r="CT78" t="str">
        <f>IF('S&amp;L'!H82="", "", 'S&amp;L'!H82)</f>
        <v/>
      </c>
      <c r="CU78" t="str">
        <f>IF('S&amp;L'!I82="", "", 'S&amp;L'!I82)</f>
        <v/>
      </c>
      <c r="CV78" t="str">
        <f>IF('S&amp;L'!J82="", "", 'S&amp;L'!J82)</f>
        <v/>
      </c>
      <c r="CW78" t="str">
        <f>IF('S&amp;L'!K82="", "", 'S&amp;L'!K82)</f>
        <v/>
      </c>
      <c r="CX78" t="str">
        <f>IF('S&amp;L'!L82="", "", 'S&amp;L'!L82)</f>
        <v/>
      </c>
      <c r="CY78" t="str">
        <f>IF('S&amp;L'!N82="", "", 'S&amp;L'!N82)</f>
        <v/>
      </c>
      <c r="CZ78" t="str">
        <f>IF('S&amp;L'!O82="", "", 'S&amp;L'!O82)</f>
        <v/>
      </c>
      <c r="DA78" t="str">
        <f>IF('S&amp;L'!P82="", "", 'S&amp;L'!P82)</f>
        <v/>
      </c>
      <c r="DB78" t="str">
        <f>IF('S&amp;L'!Q82="", "", 'S&amp;L'!Q82)</f>
        <v/>
      </c>
      <c r="DC78" t="str">
        <f>IF('S&amp;L'!R82="", "", 'S&amp;L'!R82)</f>
        <v/>
      </c>
      <c r="DD78" s="53" t="str">
        <f>IF('Math Scores'!E85="","",'Math Scores'!E85)</f>
        <v/>
      </c>
      <c r="DE78" s="86" t="str">
        <f>IF('Cover Sheet'!V81="","",'Cover Sheet'!V81)</f>
        <v/>
      </c>
      <c r="DF78" s="86" t="str">
        <f>IF('Math Scores'!IE85="", "", 'Math Scores'!IE85)</f>
        <v/>
      </c>
      <c r="DG78" t="str">
        <f>IF('Math by question type'!C82="", "", 'Math by question type'!C82)</f>
        <v/>
      </c>
      <c r="DH78" s="86" t="str">
        <f>IF('Math by question type'!D82="", "", 'Math by question type'!D82)</f>
        <v/>
      </c>
      <c r="DI78" s="86" t="str">
        <f>IF('Math by question type'!E82="", "", 'Math by question type'!E82)</f>
        <v/>
      </c>
      <c r="DJ78" s="86" t="str">
        <f>IF('Math by question type'!F82="", "", 'Math by question type'!F82)</f>
        <v/>
      </c>
      <c r="DK78" s="86" t="str">
        <f>IF('Math by question type'!G82="", "", 'Math by question type'!G82)</f>
        <v/>
      </c>
      <c r="DL78" s="86" t="str">
        <f>IF('Math by question type'!H82="", "", 'Math by question type'!H82)</f>
        <v/>
      </c>
      <c r="DM78" s="86" t="str">
        <f>IF('Math by question type'!I82="", "", 'Math by question type'!I82)</f>
        <v/>
      </c>
      <c r="DN78" s="86" t="str">
        <f>IF('Math by question type'!J82="", "", 'Math by question type'!J82)</f>
        <v/>
      </c>
      <c r="DO78" s="86" t="str">
        <f>IF('Math by question type'!K82="", "", 'Math by question type'!K82)</f>
        <v/>
      </c>
      <c r="DP78" s="86" t="str">
        <f>IF('Math by question type'!L82="", "", 'Math by question type'!L82)</f>
        <v/>
      </c>
      <c r="DQ78" s="86" t="str">
        <f>IF('Math by question type'!M82="", "", 'Math by question type'!M82)</f>
        <v/>
      </c>
      <c r="DR78" s="86" t="str">
        <f>IF('Math by question type'!N82="", "", 'Math by question type'!N82)</f>
        <v/>
      </c>
      <c r="DS78" s="86" t="str">
        <f>IF('Math by question type'!O82="", "", 'Math by question type'!O82)</f>
        <v/>
      </c>
      <c r="DT78" s="86" t="str">
        <f>IF('Math by question type'!P82="", "", 'Math by question type'!P82)</f>
        <v/>
      </c>
      <c r="DU78" s="86" t="str">
        <f>IF('Math by question type'!Q82="", "", 'Math by question type'!Q82)</f>
        <v/>
      </c>
      <c r="DV78" s="86" t="str">
        <f>IF('Math by question type'!R82&lt;&gt;"",'Math by question type'!R82,'Math by question type'!U82)</f>
        <v/>
      </c>
      <c r="DW78" s="86" t="str">
        <f>IF('Math by question type'!S82&lt;&gt;"",'Math by question type'!S82,'Math by question type'!V82)</f>
        <v/>
      </c>
      <c r="DX78" s="86" t="str">
        <f>IF('Math by question type'!T82&lt;&gt;"",'Math by question type'!T82,'Math by question type'!W82)</f>
        <v/>
      </c>
      <c r="DY78" s="86" t="str">
        <f>IF('Math by question type'!X82&lt;&gt;"",'Math by question type'!X82,'Math by question type'!AA82)</f>
        <v/>
      </c>
      <c r="DZ78" s="86" t="str">
        <f>IF('Math by question type'!Y82&lt;&gt;"",'Math by question type'!Y82,'Math by question type'!AB82)</f>
        <v/>
      </c>
      <c r="EA78" s="86" t="str">
        <f>IF('Math by question type'!Z82&lt;&gt;"",'Math by question type'!Z82,'Math by question type'!AC82)</f>
        <v/>
      </c>
      <c r="EB78" s="86" t="str">
        <f>IF('Math Output by domain'!E82="", "", 'Math Output by domain'!E82)</f>
        <v/>
      </c>
      <c r="EC78" s="86" t="str">
        <f>IF('Math Output by domain'!F82="", "", 'Math Output by domain'!F82)</f>
        <v/>
      </c>
      <c r="ED78" s="86" t="str">
        <f>IF('Math Output by domain'!G82="", "", 'Math Output by domain'!G82)</f>
        <v/>
      </c>
      <c r="EE78" s="86" t="str">
        <f>IF('Math Output by domain'!H82="", "", 'Math Output by domain'!H82)</f>
        <v/>
      </c>
      <c r="EF78" s="86" t="str">
        <f>IF('Math Output by domain'!I82="", "", 'Math Output by domain'!I82)</f>
        <v/>
      </c>
      <c r="EG78" s="86" t="str">
        <f>IF('Math Output by domain'!J82="", "", 'Math Output by domain'!J82)</f>
        <v/>
      </c>
      <c r="EH78" s="86" t="str">
        <f>IF('Math Output by domain'!K82="", "", 'Math Output by domain'!K82)</f>
        <v/>
      </c>
      <c r="EI78" s="86" t="str">
        <f>IF('Math Output by domain'!L82="", "", 'Math Output by domain'!L82)</f>
        <v/>
      </c>
      <c r="EJ78" s="86" t="str">
        <f>IF('Math Output by domain'!M82="", "", 'Math Output by domain'!M82)</f>
        <v/>
      </c>
      <c r="EK78" s="86" t="str">
        <f>IF('Math Output by domain'!N82="", "", 'Math Output by domain'!N82)</f>
        <v/>
      </c>
      <c r="EL78" s="86" t="str">
        <f>IF('Math Output by domain'!O82="", "", 'Math Output by domain'!O82)</f>
        <v/>
      </c>
      <c r="EM78" s="86" t="str">
        <f>IF('Math Output by domain'!P82="", "", 'Math Output by domain'!P82)</f>
        <v/>
      </c>
      <c r="EN78" s="86" t="str">
        <f>IF('Math Output by domain'!Q82="", "", 'Math Output by domain'!Q82)</f>
        <v/>
      </c>
      <c r="EO78" s="86" t="str">
        <f>IF('Math Output by domain'!R82="", "", 'Math Output by domain'!R82)</f>
        <v/>
      </c>
      <c r="EP78" s="86" t="str">
        <f>IF('Math Output by domain'!S82="", "", 'Math Output by domain'!S82)</f>
        <v/>
      </c>
      <c r="EQ78" s="86" t="str">
        <f>IF('Math Output by domain'!T82="", "", 'Math Output by domain'!T82)</f>
        <v/>
      </c>
      <c r="ER78" s="86" t="str">
        <f>IF('Math Output by domain'!U82="", "", 'Math Output by domain'!U82)</f>
        <v/>
      </c>
      <c r="ES78" s="86" t="str">
        <f>IF('Math Output by domain'!V82="", "", 'Math Output by domain'!V82)</f>
        <v/>
      </c>
      <c r="ET78" s="86" t="str">
        <f>IF('Math Output by domain'!W82="", "", 'Math Output by domain'!W82)</f>
        <v/>
      </c>
      <c r="EU78" s="86" t="str">
        <f>IF('Math Output by domain'!X82="", "", 'Math Output by domain'!X82)</f>
        <v/>
      </c>
      <c r="EV78" s="86" t="str">
        <f>IF('Math Output by domain'!Y82="", "", 'Math Output by domain'!Y82)</f>
        <v/>
      </c>
      <c r="EW78" s="86" t="str">
        <f>IF('Math Output by domain'!Z82="", "", 'Math Output by domain'!Z82)</f>
        <v/>
      </c>
      <c r="EX78" s="86" t="str">
        <f>IF('Math Output by domain'!AA82="", "", 'Math Output by domain'!AA82)</f>
        <v/>
      </c>
      <c r="EY78" s="86" t="str">
        <f>IF('Math Output by domain'!AB82="", "", 'Math Output by domain'!AB82)</f>
        <v/>
      </c>
      <c r="EZ78" s="86" t="str">
        <f>IF('Math Output by domain'!AC82="", "", 'Math Output by domain'!AC82)</f>
        <v/>
      </c>
      <c r="FA78" s="86" t="str">
        <f>IF('Math Output by domain'!AD82&lt;&gt;"", 'Math Output by domain'!AD82, 'Math Output by domain'!AH82)</f>
        <v/>
      </c>
      <c r="FB78" s="86" t="str">
        <f>IF('Math Output by domain'!AE82&lt;&gt;"", 'Math Output by domain'!AE82, 'Math Output by domain'!AI82)</f>
        <v/>
      </c>
      <c r="FC78" s="86" t="str">
        <f>IF('Math Output by domain'!AF82&lt;&gt;"", 'Math Output by domain'!AF82, 'Math Output by domain'!AJ82)</f>
        <v/>
      </c>
      <c r="FD78" s="86" t="str">
        <f>IF('Math Output by domain'!AG82="", "", 'Math Output by domain'!AG82)</f>
        <v/>
      </c>
      <c r="FE78" s="86" t="str">
        <f>IF('Math Output by domain'!AK82="", "", 'Math Output by domain'!AK82)</f>
        <v/>
      </c>
      <c r="FF78" s="86" t="str">
        <f>IF('Math Output by domain'!AL82&lt;&gt;"",  'Math Output by domain'!AL82, 'Math Output by domain'!AQ82)</f>
        <v/>
      </c>
      <c r="FG78" s="86" t="str">
        <f>IF('Math Output by domain'!AM82="", "", 'Math Output by domain'!AM82)</f>
        <v/>
      </c>
      <c r="FH78" s="86" t="str">
        <f>IF('Math Output by domain'!AN82&lt;&gt;"",  'Math Output by domain'!AN82, 'Math Output by domain'!AP82)</f>
        <v/>
      </c>
      <c r="FI78" s="86" t="str">
        <f>IF('Math Output by domain'!AO82="", "", 'Math Output by domain'!AO82)</f>
        <v/>
      </c>
    </row>
    <row r="79" spans="1:165" x14ac:dyDescent="0.2">
      <c r="A79" s="88">
        <f>'Cover Sheet'!A82</f>
        <v>78</v>
      </c>
      <c r="B79" s="88" t="str">
        <f>IF('Cover Sheet'!$AC$13="","",'Cover Sheet'!$AC$13)</f>
        <v>HYDABH02</v>
      </c>
      <c r="C79" s="88" t="str">
        <f>'Cover Sheet'!$AC$1</f>
        <v>Apoorva Namdev</v>
      </c>
      <c r="D79" s="88">
        <f>'Cover Sheet'!$AE$1</f>
        <v>0</v>
      </c>
      <c r="E79" s="88">
        <f>'Cover Sheet'!$AG$1</f>
        <v>0</v>
      </c>
      <c r="F79" s="88">
        <f>'Cover Sheet'!$AI$1</f>
        <v>0</v>
      </c>
      <c r="G79" s="88">
        <f>'Cover Sheet'!$AK$1</f>
        <v>0</v>
      </c>
      <c r="H79" s="88">
        <f>'Cover Sheet'!$AC$3</f>
        <v>115555</v>
      </c>
      <c r="I79" s="88">
        <f>'Cover Sheet'!$AE$3</f>
        <v>0</v>
      </c>
      <c r="J79" s="88">
        <f>'Cover Sheet'!$AG$3</f>
        <v>0</v>
      </c>
      <c r="K79" s="88">
        <f>'Cover Sheet'!$AI$3</f>
        <v>0</v>
      </c>
      <c r="L79" s="88">
        <f>'Cover Sheet'!$AK$3</f>
        <v>0</v>
      </c>
      <c r="M79" s="88">
        <f>'Cover Sheet'!$AC$2</f>
        <v>2014</v>
      </c>
      <c r="N79" s="88">
        <f>'Cover Sheet'!$AE$2</f>
        <v>0</v>
      </c>
      <c r="O79" s="88">
        <f>'Cover Sheet'!$AG$2</f>
        <v>0</v>
      </c>
      <c r="P79" s="88">
        <f>'Cover Sheet'!$AI$2</f>
        <v>0</v>
      </c>
      <c r="Q79" s="88">
        <f>'Cover Sheet'!$AK$2</f>
        <v>0</v>
      </c>
      <c r="R79" s="88" t="str">
        <f>'Cover Sheet'!$AC$5</f>
        <v>Spandana</v>
      </c>
      <c r="S79" s="88" t="str">
        <f>'Cover Sheet'!$AC$6</f>
        <v>4th</v>
      </c>
      <c r="T79" s="88" t="str">
        <f>'Cover Sheet'!$AC$7</f>
        <v>2nd YOI</v>
      </c>
      <c r="U79" s="88" t="str">
        <f>'Cover Sheet'!$AC$8</f>
        <v>Private School 500 - 1000</v>
      </c>
      <c r="V79" s="88">
        <f>'Cover Sheet'!$AC$9</f>
        <v>180</v>
      </c>
      <c r="W79" s="88">
        <f>IF('Cover Sheet'!$AC$10="","",'Cover Sheet'!$AC$10)</f>
        <v>4</v>
      </c>
      <c r="X79" s="219" t="str">
        <f>IF('Cover Sheet'!$Y82="","",'Cover Sheet'!$Y82)</f>
        <v/>
      </c>
      <c r="Y79" s="219" t="str">
        <f>IF('Cover Sheet'!$Z82="","",'Cover Sheet'!$Z82)</f>
        <v/>
      </c>
      <c r="Z79" s="88">
        <f>'Cover Sheet'!$AC$11</f>
        <v>5</v>
      </c>
      <c r="AA79" s="88" t="str">
        <f>IF('Cover Sheet'!$AC$12="", "", 'Cover Sheet'!$AC$12)</f>
        <v>Hyderabad</v>
      </c>
      <c r="AB79" s="88">
        <f>IF('Cover Sheet'!$AC$14="","",'Cover Sheet'!$AC$14)</f>
        <v>115555</v>
      </c>
      <c r="AC79" s="88">
        <f>IF('Cover Sheet'!$AC$15="","",'Cover Sheet'!$AC$15)</f>
        <v>115555</v>
      </c>
      <c r="AD79" s="88">
        <f>IF('Cover Sheet'!$AC$17="","",'Cover Sheet'!$AC$17)</f>
        <v>115555</v>
      </c>
      <c r="AE79" s="88" t="str">
        <f>IF('Cover Sheet'!$AC$4="","",'Cover Sheet'!$AC$4)</f>
        <v>apoorva.namdev2014@teachforindia.org</v>
      </c>
      <c r="AF79" s="88" t="str">
        <f>IF('Cover Sheet'!$AC$20="","",'Cover Sheet'!$AC$20)</f>
        <v>spandana.m@teachforindia.org</v>
      </c>
      <c r="AG79" s="88" t="str">
        <f>IF('Cover Sheet'!$AC$19="","",'Cover Sheet'!$AC$19)</f>
        <v>karthik.rapaka@teachforindia.org</v>
      </c>
      <c r="AH79" s="88" t="str">
        <f>IF('Cover Sheet'!B82="", "", 'English Scores- Leveled papers'!B84)</f>
        <v/>
      </c>
      <c r="AI79" s="88" t="str">
        <f>IF('Cover Sheet'!$B82="","",'Cover Sheet'!C82)</f>
        <v/>
      </c>
      <c r="AJ79" s="88" t="str">
        <f>IF('Cover Sheet'!$D82="","",'Cover Sheet'!D82)</f>
        <v/>
      </c>
      <c r="AK79" s="88" t="str">
        <f>IF('Cover Sheet'!E82="","",'Cover Sheet'!E82)</f>
        <v/>
      </c>
      <c r="AL79" s="88" t="str">
        <f>IF('Cover Sheet'!F82="","",'Cover Sheet'!F82)</f>
        <v/>
      </c>
      <c r="AM79" s="88" t="str">
        <f>IF('Cover Sheet'!G82="","",'Cover Sheet'!G82)</f>
        <v/>
      </c>
      <c r="AN79" s="88" t="str">
        <f>IF('Cover Sheet'!H82="","",'Cover Sheet'!H82)</f>
        <v/>
      </c>
      <c r="AO79" s="88" t="str">
        <f>IF('Cover Sheet'!I82="","",'Cover Sheet'!I82)</f>
        <v/>
      </c>
      <c r="AP79" s="88" t="str">
        <f>IF('Cover Sheet'!J82="","",'Cover Sheet'!J82)</f>
        <v/>
      </c>
      <c r="AQ79" s="88" t="str">
        <f>IF('Cover Sheet'!K82="","",'Cover Sheet'!K82)</f>
        <v/>
      </c>
      <c r="AR79" s="88" t="str">
        <f>IF('Cover Sheet'!L82="","",'Cover Sheet'!L82)</f>
        <v/>
      </c>
      <c r="AS79" s="88" t="str">
        <f>IF('Cover Sheet'!M82="","",'Cover Sheet'!M82)</f>
        <v/>
      </c>
      <c r="AT79" s="88" t="str">
        <f>IF('Cover Sheet'!N82="","",'Cover Sheet'!N82)</f>
        <v/>
      </c>
      <c r="AU79" s="88" t="str">
        <f>IF('Cover Sheet'!O82="","",'Cover Sheet'!O82)</f>
        <v/>
      </c>
      <c r="AV79" s="88" t="str">
        <f>IF('Cover Sheet'!P82="","",'Cover Sheet'!P82)</f>
        <v/>
      </c>
      <c r="AW79" s="88" t="str">
        <f>IF('Cover Sheet'!Q82="","",'Cover Sheet'!Q82)</f>
        <v/>
      </c>
      <c r="AX79" s="88" t="str">
        <f>IF('Cover Sheet'!R82="","",'Cover Sheet'!R82)</f>
        <v/>
      </c>
      <c r="AY79" s="88" t="str">
        <f>IF('Cover Sheet'!S82="","",'Cover Sheet'!S82)</f>
        <v/>
      </c>
      <c r="AZ79" s="535" t="str">
        <f>IF('Cover Sheet'!T82="","",'Cover Sheet'!T82)</f>
        <v/>
      </c>
      <c r="BA79" s="535" t="str">
        <f>IF('Cover Sheet'!U82="","",'Cover Sheet'!U82)</f>
        <v/>
      </c>
      <c r="BB79" s="535" t="str">
        <f>IF('Cover Sheet'!V82="","",'Cover Sheet'!V82)</f>
        <v/>
      </c>
      <c r="BC79" s="535" t="str">
        <f>IF('Cover Sheet'!W82="","",'Cover Sheet'!W82)</f>
        <v/>
      </c>
      <c r="BD79" s="535" t="str">
        <f>IF('Cover Sheet'!X82="","",'Cover Sheet'!X82)</f>
        <v/>
      </c>
      <c r="BE79" s="142" t="str">
        <f>'RC Mastery Check+Question type'!I82</f>
        <v/>
      </c>
      <c r="BF79" s="142" t="str">
        <f>'RC Mastery Check+Question type'!J82</f>
        <v/>
      </c>
      <c r="BG79" s="142" t="str">
        <f>'RC Mastery Check+Question type'!K82</f>
        <v/>
      </c>
      <c r="BH79" s="406" t="str">
        <f>IF('RC Mastery Check+Question type'!DR82="", "", 'RC Mastery Check+Question type'!DR82)</f>
        <v/>
      </c>
      <c r="BI79" s="406" t="str">
        <f>IF('RC Mastery Check+Question type'!EJ82="", "", 'RC Mastery Check+Question type'!EJ82)</f>
        <v/>
      </c>
      <c r="BJ79" s="406" t="str">
        <f>IF('RC Mastery Check+Question type'!EZ82="", "", 'RC Mastery Check+Question type'!EZ82)</f>
        <v/>
      </c>
      <c r="BK79" t="str">
        <f>'RF tracking'!C82</f>
        <v/>
      </c>
      <c r="BL79" t="str">
        <f>'RF tracking'!D82</f>
        <v/>
      </c>
      <c r="BM79" t="str">
        <f>'RF tracking'!X82</f>
        <v/>
      </c>
      <c r="BN79" t="str">
        <f>'RF tracking'!Y82</f>
        <v/>
      </c>
      <c r="BO79" s="53" t="str">
        <f>IF('RF tracking'!AQ82="", "", 'RF tracking'!AQ82)</f>
        <v/>
      </c>
      <c r="BP79" s="53" t="str">
        <f>'RC Mastery Check+Question type'!L82</f>
        <v/>
      </c>
      <c r="BQ79" s="53" t="str">
        <f>'RC Mastery Check+Question type'!M82</f>
        <v/>
      </c>
      <c r="BR79" s="53" t="str">
        <f>'RC Mastery Check+Question type'!N82</f>
        <v/>
      </c>
      <c r="BS79" s="53" t="str">
        <f>'RC Mastery Check+Question type'!O82</f>
        <v/>
      </c>
      <c r="BT79" s="53" t="str">
        <f>'RC Mastery Check+Question type'!P82</f>
        <v/>
      </c>
      <c r="BU79" s="53" t="str">
        <f>'RC Mastery Check+Question type'!Q82</f>
        <v/>
      </c>
      <c r="BV79" s="53" t="str">
        <f>'RC Mastery Check+Question type'!R82</f>
        <v/>
      </c>
      <c r="BW79" s="53" t="str">
        <f>'RC Mastery Check+Question type'!S82</f>
        <v/>
      </c>
      <c r="BX79" s="53" t="str">
        <f>'RC Mastery Check+Question type'!T82</f>
        <v/>
      </c>
      <c r="BY79" s="53" t="str">
        <f>'RC Mastery Check+Question type'!U82</f>
        <v/>
      </c>
      <c r="BZ79" s="53" t="str">
        <f>'RC Mastery Check+Question type'!V82</f>
        <v/>
      </c>
      <c r="CA79" s="53" t="str">
        <f>'RC Mastery Check+Question type'!W82</f>
        <v/>
      </c>
      <c r="CB79" s="53" t="str">
        <f>'RC Mastery Check+Question type'!X82</f>
        <v/>
      </c>
      <c r="CC79" s="438" t="str">
        <f>'RC Output Item+Section Type'!CC85</f>
        <v xml:space="preserve"> </v>
      </c>
      <c r="CD79" s="438" t="str">
        <f>'RC Output Item+Section Type'!CD85</f>
        <v xml:space="preserve"> </v>
      </c>
      <c r="CE79" s="438" t="str">
        <f>'RC Output Item+Section Type'!CE85</f>
        <v xml:space="preserve"> </v>
      </c>
      <c r="CF79" s="438" t="str">
        <f>'RC Output Item+Section Type'!CF85</f>
        <v xml:space="preserve"> </v>
      </c>
      <c r="CG79" s="438" t="str">
        <f>'RC Output Item+Section Type'!CG85</f>
        <v xml:space="preserve"> </v>
      </c>
      <c r="CH79" s="438" t="str">
        <f>'RC Output Item+Section Type'!CH85</f>
        <v xml:space="preserve"> </v>
      </c>
      <c r="CI79" s="438" t="str">
        <f>'RC Output Item+Section Type'!CI85</f>
        <v xml:space="preserve"> </v>
      </c>
      <c r="CJ79" s="438" t="str">
        <f>'RC Output Item+Section Type'!CJ85</f>
        <v xml:space="preserve"> </v>
      </c>
      <c r="CK79" s="438" t="str">
        <f>'RC Output Item+Section Type'!CK85</f>
        <v xml:space="preserve"> </v>
      </c>
      <c r="CL79" s="438" t="str">
        <f>'RC Output Item+Section Type'!CL85</f>
        <v xml:space="preserve"> </v>
      </c>
      <c r="CM79" s="438" t="str">
        <f>'RC Output Item+Section Type'!CM85</f>
        <v xml:space="preserve"> </v>
      </c>
      <c r="CN79" s="438" t="str">
        <f>'RC Output Item+Section Type'!CN85</f>
        <v xml:space="preserve"> </v>
      </c>
      <c r="CO79" t="str">
        <f>IF('S&amp;L'!B83="", "", 'S&amp;L'!B83)</f>
        <v/>
      </c>
      <c r="CP79" t="str">
        <f>IF('S&amp;L'!C83="", "", 'S&amp;L'!C83)</f>
        <v/>
      </c>
      <c r="CQ79" t="str">
        <f>IF('S&amp;L'!D83="", "", 'S&amp;L'!D83)</f>
        <v/>
      </c>
      <c r="CR79" t="str">
        <f>IF('S&amp;L'!E83="", "", 'S&amp;L'!E83)</f>
        <v/>
      </c>
      <c r="CS79" t="str">
        <f>IF('S&amp;L'!F83="", "", 'S&amp;L'!F83)</f>
        <v/>
      </c>
      <c r="CT79" t="str">
        <f>IF('S&amp;L'!H83="", "", 'S&amp;L'!H83)</f>
        <v/>
      </c>
      <c r="CU79" t="str">
        <f>IF('S&amp;L'!I83="", "", 'S&amp;L'!I83)</f>
        <v/>
      </c>
      <c r="CV79" t="str">
        <f>IF('S&amp;L'!J83="", "", 'S&amp;L'!J83)</f>
        <v/>
      </c>
      <c r="CW79" t="str">
        <f>IF('S&amp;L'!K83="", "", 'S&amp;L'!K83)</f>
        <v/>
      </c>
      <c r="CX79" t="str">
        <f>IF('S&amp;L'!L83="", "", 'S&amp;L'!L83)</f>
        <v/>
      </c>
      <c r="CY79" t="str">
        <f>IF('S&amp;L'!N83="", "", 'S&amp;L'!N83)</f>
        <v/>
      </c>
      <c r="CZ79" t="str">
        <f>IF('S&amp;L'!O83="", "", 'S&amp;L'!O83)</f>
        <v/>
      </c>
      <c r="DA79" t="str">
        <f>IF('S&amp;L'!P83="", "", 'S&amp;L'!P83)</f>
        <v/>
      </c>
      <c r="DB79" t="str">
        <f>IF('S&amp;L'!Q83="", "", 'S&amp;L'!Q83)</f>
        <v/>
      </c>
      <c r="DC79" t="str">
        <f>IF('S&amp;L'!R83="", "", 'S&amp;L'!R83)</f>
        <v/>
      </c>
      <c r="DD79" s="53" t="str">
        <f>IF('Math Scores'!E86="","",'Math Scores'!E86)</f>
        <v/>
      </c>
      <c r="DE79" s="86" t="str">
        <f>IF('Cover Sheet'!V82="","",'Cover Sheet'!V82)</f>
        <v/>
      </c>
      <c r="DF79" s="86" t="str">
        <f>IF('Math Scores'!IE86="", "", 'Math Scores'!IE86)</f>
        <v/>
      </c>
      <c r="DG79" t="str">
        <f>IF('Math by question type'!C83="", "", 'Math by question type'!C83)</f>
        <v/>
      </c>
      <c r="DH79" s="86" t="str">
        <f>IF('Math by question type'!D83="", "", 'Math by question type'!D83)</f>
        <v/>
      </c>
      <c r="DI79" s="86" t="str">
        <f>IF('Math by question type'!E83="", "", 'Math by question type'!E83)</f>
        <v/>
      </c>
      <c r="DJ79" s="86" t="str">
        <f>IF('Math by question type'!F83="", "", 'Math by question type'!F83)</f>
        <v/>
      </c>
      <c r="DK79" s="86" t="str">
        <f>IF('Math by question type'!G83="", "", 'Math by question type'!G83)</f>
        <v/>
      </c>
      <c r="DL79" s="86" t="str">
        <f>IF('Math by question type'!H83="", "", 'Math by question type'!H83)</f>
        <v/>
      </c>
      <c r="DM79" s="86" t="str">
        <f>IF('Math by question type'!I83="", "", 'Math by question type'!I83)</f>
        <v/>
      </c>
      <c r="DN79" s="86" t="str">
        <f>IF('Math by question type'!J83="", "", 'Math by question type'!J83)</f>
        <v/>
      </c>
      <c r="DO79" s="86" t="str">
        <f>IF('Math by question type'!K83="", "", 'Math by question type'!K83)</f>
        <v/>
      </c>
      <c r="DP79" s="86" t="str">
        <f>IF('Math by question type'!L83="", "", 'Math by question type'!L83)</f>
        <v/>
      </c>
      <c r="DQ79" s="86" t="str">
        <f>IF('Math by question type'!M83="", "", 'Math by question type'!M83)</f>
        <v/>
      </c>
      <c r="DR79" s="86" t="str">
        <f>IF('Math by question type'!N83="", "", 'Math by question type'!N83)</f>
        <v/>
      </c>
      <c r="DS79" s="86" t="str">
        <f>IF('Math by question type'!O83="", "", 'Math by question type'!O83)</f>
        <v/>
      </c>
      <c r="DT79" s="86" t="str">
        <f>IF('Math by question type'!P83="", "", 'Math by question type'!P83)</f>
        <v/>
      </c>
      <c r="DU79" s="86" t="str">
        <f>IF('Math by question type'!Q83="", "", 'Math by question type'!Q83)</f>
        <v/>
      </c>
      <c r="DV79" s="86" t="str">
        <f>IF('Math by question type'!R83&lt;&gt;"",'Math by question type'!R83,'Math by question type'!U83)</f>
        <v/>
      </c>
      <c r="DW79" s="86" t="str">
        <f>IF('Math by question type'!S83&lt;&gt;"",'Math by question type'!S83,'Math by question type'!V83)</f>
        <v/>
      </c>
      <c r="DX79" s="86" t="str">
        <f>IF('Math by question type'!T83&lt;&gt;"",'Math by question type'!T83,'Math by question type'!W83)</f>
        <v/>
      </c>
      <c r="DY79" s="86" t="str">
        <f>IF('Math by question type'!X83&lt;&gt;"",'Math by question type'!X83,'Math by question type'!AA83)</f>
        <v/>
      </c>
      <c r="DZ79" s="86" t="str">
        <f>IF('Math by question type'!Y83&lt;&gt;"",'Math by question type'!Y83,'Math by question type'!AB83)</f>
        <v/>
      </c>
      <c r="EA79" s="86" t="str">
        <f>IF('Math by question type'!Z83&lt;&gt;"",'Math by question type'!Z83,'Math by question type'!AC83)</f>
        <v/>
      </c>
      <c r="EB79" s="86" t="str">
        <f>IF('Math Output by domain'!E83="", "", 'Math Output by domain'!E83)</f>
        <v/>
      </c>
      <c r="EC79" s="86" t="str">
        <f>IF('Math Output by domain'!F83="", "", 'Math Output by domain'!F83)</f>
        <v/>
      </c>
      <c r="ED79" s="86" t="str">
        <f>IF('Math Output by domain'!G83="", "", 'Math Output by domain'!G83)</f>
        <v/>
      </c>
      <c r="EE79" s="86" t="str">
        <f>IF('Math Output by domain'!H83="", "", 'Math Output by domain'!H83)</f>
        <v/>
      </c>
      <c r="EF79" s="86" t="str">
        <f>IF('Math Output by domain'!I83="", "", 'Math Output by domain'!I83)</f>
        <v/>
      </c>
      <c r="EG79" s="86" t="str">
        <f>IF('Math Output by domain'!J83="", "", 'Math Output by domain'!J83)</f>
        <v/>
      </c>
      <c r="EH79" s="86" t="str">
        <f>IF('Math Output by domain'!K83="", "", 'Math Output by domain'!K83)</f>
        <v/>
      </c>
      <c r="EI79" s="86" t="str">
        <f>IF('Math Output by domain'!L83="", "", 'Math Output by domain'!L83)</f>
        <v/>
      </c>
      <c r="EJ79" s="86" t="str">
        <f>IF('Math Output by domain'!M83="", "", 'Math Output by domain'!M83)</f>
        <v/>
      </c>
      <c r="EK79" s="86" t="str">
        <f>IF('Math Output by domain'!N83="", "", 'Math Output by domain'!N83)</f>
        <v/>
      </c>
      <c r="EL79" s="86" t="str">
        <f>IF('Math Output by domain'!O83="", "", 'Math Output by domain'!O83)</f>
        <v/>
      </c>
      <c r="EM79" s="86" t="str">
        <f>IF('Math Output by domain'!P83="", "", 'Math Output by domain'!P83)</f>
        <v/>
      </c>
      <c r="EN79" s="86" t="str">
        <f>IF('Math Output by domain'!Q83="", "", 'Math Output by domain'!Q83)</f>
        <v/>
      </c>
      <c r="EO79" s="86" t="str">
        <f>IF('Math Output by domain'!R83="", "", 'Math Output by domain'!R83)</f>
        <v/>
      </c>
      <c r="EP79" s="86" t="str">
        <f>IF('Math Output by domain'!S83="", "", 'Math Output by domain'!S83)</f>
        <v/>
      </c>
      <c r="EQ79" s="86" t="str">
        <f>IF('Math Output by domain'!T83="", "", 'Math Output by domain'!T83)</f>
        <v/>
      </c>
      <c r="ER79" s="86" t="str">
        <f>IF('Math Output by domain'!U83="", "", 'Math Output by domain'!U83)</f>
        <v/>
      </c>
      <c r="ES79" s="86" t="str">
        <f>IF('Math Output by domain'!V83="", "", 'Math Output by domain'!V83)</f>
        <v/>
      </c>
      <c r="ET79" s="86" t="str">
        <f>IF('Math Output by domain'!W83="", "", 'Math Output by domain'!W83)</f>
        <v/>
      </c>
      <c r="EU79" s="86" t="str">
        <f>IF('Math Output by domain'!X83="", "", 'Math Output by domain'!X83)</f>
        <v/>
      </c>
      <c r="EV79" s="86" t="str">
        <f>IF('Math Output by domain'!Y83="", "", 'Math Output by domain'!Y83)</f>
        <v/>
      </c>
      <c r="EW79" s="86" t="str">
        <f>IF('Math Output by domain'!Z83="", "", 'Math Output by domain'!Z83)</f>
        <v/>
      </c>
      <c r="EX79" s="86" t="str">
        <f>IF('Math Output by domain'!AA83="", "", 'Math Output by domain'!AA83)</f>
        <v/>
      </c>
      <c r="EY79" s="86" t="str">
        <f>IF('Math Output by domain'!AB83="", "", 'Math Output by domain'!AB83)</f>
        <v/>
      </c>
      <c r="EZ79" s="86" t="str">
        <f>IF('Math Output by domain'!AC83="", "", 'Math Output by domain'!AC83)</f>
        <v/>
      </c>
      <c r="FA79" s="86" t="str">
        <f>IF('Math Output by domain'!AD83&lt;&gt;"", 'Math Output by domain'!AD83, 'Math Output by domain'!AH83)</f>
        <v/>
      </c>
      <c r="FB79" s="86" t="str">
        <f>IF('Math Output by domain'!AE83&lt;&gt;"", 'Math Output by domain'!AE83, 'Math Output by domain'!AI83)</f>
        <v/>
      </c>
      <c r="FC79" s="86" t="str">
        <f>IF('Math Output by domain'!AF83&lt;&gt;"", 'Math Output by domain'!AF83, 'Math Output by domain'!AJ83)</f>
        <v/>
      </c>
      <c r="FD79" s="86" t="str">
        <f>IF('Math Output by domain'!AG83="", "", 'Math Output by domain'!AG83)</f>
        <v/>
      </c>
      <c r="FE79" s="86" t="str">
        <f>IF('Math Output by domain'!AK83="", "", 'Math Output by domain'!AK83)</f>
        <v/>
      </c>
      <c r="FF79" s="86" t="str">
        <f>IF('Math Output by domain'!AL83&lt;&gt;"",  'Math Output by domain'!AL83, 'Math Output by domain'!AQ83)</f>
        <v/>
      </c>
      <c r="FG79" s="86" t="str">
        <f>IF('Math Output by domain'!AM83="", "", 'Math Output by domain'!AM83)</f>
        <v/>
      </c>
      <c r="FH79" s="86" t="str">
        <f>IF('Math Output by domain'!AN83&lt;&gt;"",  'Math Output by domain'!AN83, 'Math Output by domain'!AP83)</f>
        <v/>
      </c>
      <c r="FI79" s="86" t="str">
        <f>IF('Math Output by domain'!AO83="", "", 'Math Output by domain'!AO83)</f>
        <v/>
      </c>
    </row>
    <row r="80" spans="1:165" x14ac:dyDescent="0.2">
      <c r="A80" s="88">
        <f>'Cover Sheet'!A83</f>
        <v>79</v>
      </c>
      <c r="B80" s="88" t="str">
        <f>IF('Cover Sheet'!$AC$13="","",'Cover Sheet'!$AC$13)</f>
        <v>HYDABH02</v>
      </c>
      <c r="C80" s="88" t="str">
        <f>'Cover Sheet'!$AC$1</f>
        <v>Apoorva Namdev</v>
      </c>
      <c r="D80" s="88">
        <f>'Cover Sheet'!$AE$1</f>
        <v>0</v>
      </c>
      <c r="E80" s="88">
        <f>'Cover Sheet'!$AG$1</f>
        <v>0</v>
      </c>
      <c r="F80" s="88">
        <f>'Cover Sheet'!$AI$1</f>
        <v>0</v>
      </c>
      <c r="G80" s="88">
        <f>'Cover Sheet'!$AK$1</f>
        <v>0</v>
      </c>
      <c r="H80" s="88">
        <f>'Cover Sheet'!$AC$3</f>
        <v>115555</v>
      </c>
      <c r="I80" s="88">
        <f>'Cover Sheet'!$AE$3</f>
        <v>0</v>
      </c>
      <c r="J80" s="88">
        <f>'Cover Sheet'!$AG$3</f>
        <v>0</v>
      </c>
      <c r="K80" s="88">
        <f>'Cover Sheet'!$AI$3</f>
        <v>0</v>
      </c>
      <c r="L80" s="88">
        <f>'Cover Sheet'!$AK$3</f>
        <v>0</v>
      </c>
      <c r="M80" s="88">
        <f>'Cover Sheet'!$AC$2</f>
        <v>2014</v>
      </c>
      <c r="N80" s="88">
        <f>'Cover Sheet'!$AE$2</f>
        <v>0</v>
      </c>
      <c r="O80" s="88">
        <f>'Cover Sheet'!$AG$2</f>
        <v>0</v>
      </c>
      <c r="P80" s="88">
        <f>'Cover Sheet'!$AI$2</f>
        <v>0</v>
      </c>
      <c r="Q80" s="88">
        <f>'Cover Sheet'!$AK$2</f>
        <v>0</v>
      </c>
      <c r="R80" s="88" t="str">
        <f>'Cover Sheet'!$AC$5</f>
        <v>Spandana</v>
      </c>
      <c r="S80" s="88" t="str">
        <f>'Cover Sheet'!$AC$6</f>
        <v>4th</v>
      </c>
      <c r="T80" s="88" t="str">
        <f>'Cover Sheet'!$AC$7</f>
        <v>2nd YOI</v>
      </c>
      <c r="U80" s="88" t="str">
        <f>'Cover Sheet'!$AC$8</f>
        <v>Private School 500 - 1000</v>
      </c>
      <c r="V80" s="88">
        <f>'Cover Sheet'!$AC$9</f>
        <v>180</v>
      </c>
      <c r="W80" s="88">
        <f>IF('Cover Sheet'!$AC$10="","",'Cover Sheet'!$AC$10)</f>
        <v>4</v>
      </c>
      <c r="X80" s="219" t="str">
        <f>IF('Cover Sheet'!$Y83="","",'Cover Sheet'!$Y83)</f>
        <v/>
      </c>
      <c r="Y80" s="219" t="str">
        <f>IF('Cover Sheet'!$Z83="","",'Cover Sheet'!$Z83)</f>
        <v/>
      </c>
      <c r="Z80" s="88">
        <f>'Cover Sheet'!$AC$11</f>
        <v>5</v>
      </c>
      <c r="AA80" s="88" t="str">
        <f>IF('Cover Sheet'!$AC$12="", "", 'Cover Sheet'!$AC$12)</f>
        <v>Hyderabad</v>
      </c>
      <c r="AB80" s="88">
        <f>IF('Cover Sheet'!$AC$14="","",'Cover Sheet'!$AC$14)</f>
        <v>115555</v>
      </c>
      <c r="AC80" s="88">
        <f>IF('Cover Sheet'!$AC$15="","",'Cover Sheet'!$AC$15)</f>
        <v>115555</v>
      </c>
      <c r="AD80" s="88">
        <f>IF('Cover Sheet'!$AC$17="","",'Cover Sheet'!$AC$17)</f>
        <v>115555</v>
      </c>
      <c r="AE80" s="88" t="str">
        <f>IF('Cover Sheet'!$AC$4="","",'Cover Sheet'!$AC$4)</f>
        <v>apoorva.namdev2014@teachforindia.org</v>
      </c>
      <c r="AF80" s="88" t="str">
        <f>IF('Cover Sheet'!$AC$20="","",'Cover Sheet'!$AC$20)</f>
        <v>spandana.m@teachforindia.org</v>
      </c>
      <c r="AG80" s="88" t="str">
        <f>IF('Cover Sheet'!$AC$19="","",'Cover Sheet'!$AC$19)</f>
        <v>karthik.rapaka@teachforindia.org</v>
      </c>
      <c r="AH80" s="88" t="str">
        <f>IF('Cover Sheet'!B83="", "", 'English Scores- Leveled papers'!B85)</f>
        <v/>
      </c>
      <c r="AI80" s="88" t="str">
        <f>IF('Cover Sheet'!$B83="","",'Cover Sheet'!C83)</f>
        <v/>
      </c>
      <c r="AJ80" s="88" t="str">
        <f>IF('Cover Sheet'!$D83="","",'Cover Sheet'!D83)</f>
        <v/>
      </c>
      <c r="AK80" s="88" t="str">
        <f>IF('Cover Sheet'!E83="","",'Cover Sheet'!E83)</f>
        <v/>
      </c>
      <c r="AL80" s="88" t="str">
        <f>IF('Cover Sheet'!F83="","",'Cover Sheet'!F83)</f>
        <v/>
      </c>
      <c r="AM80" s="88" t="str">
        <f>IF('Cover Sheet'!G83="","",'Cover Sheet'!G83)</f>
        <v/>
      </c>
      <c r="AN80" s="88" t="str">
        <f>IF('Cover Sheet'!H83="","",'Cover Sheet'!H83)</f>
        <v/>
      </c>
      <c r="AO80" s="88" t="str">
        <f>IF('Cover Sheet'!I83="","",'Cover Sheet'!I83)</f>
        <v/>
      </c>
      <c r="AP80" s="88" t="str">
        <f>IF('Cover Sheet'!J83="","",'Cover Sheet'!J83)</f>
        <v/>
      </c>
      <c r="AQ80" s="88" t="str">
        <f>IF('Cover Sheet'!K83="","",'Cover Sheet'!K83)</f>
        <v/>
      </c>
      <c r="AR80" s="88" t="str">
        <f>IF('Cover Sheet'!L83="","",'Cover Sheet'!L83)</f>
        <v/>
      </c>
      <c r="AS80" s="88" t="str">
        <f>IF('Cover Sheet'!M83="","",'Cover Sheet'!M83)</f>
        <v/>
      </c>
      <c r="AT80" s="88" t="str">
        <f>IF('Cover Sheet'!N83="","",'Cover Sheet'!N83)</f>
        <v/>
      </c>
      <c r="AU80" s="88" t="str">
        <f>IF('Cover Sheet'!O83="","",'Cover Sheet'!O83)</f>
        <v/>
      </c>
      <c r="AV80" s="88" t="str">
        <f>IF('Cover Sheet'!P83="","",'Cover Sheet'!P83)</f>
        <v/>
      </c>
      <c r="AW80" s="88" t="str">
        <f>IF('Cover Sheet'!Q83="","",'Cover Sheet'!Q83)</f>
        <v/>
      </c>
      <c r="AX80" s="88" t="str">
        <f>IF('Cover Sheet'!R83="","",'Cover Sheet'!R83)</f>
        <v/>
      </c>
      <c r="AY80" s="88" t="str">
        <f>IF('Cover Sheet'!S83="","",'Cover Sheet'!S83)</f>
        <v/>
      </c>
      <c r="AZ80" s="535" t="str">
        <f>IF('Cover Sheet'!T83="","",'Cover Sheet'!T83)</f>
        <v/>
      </c>
      <c r="BA80" s="535" t="str">
        <f>IF('Cover Sheet'!U83="","",'Cover Sheet'!U83)</f>
        <v/>
      </c>
      <c r="BB80" s="535" t="str">
        <f>IF('Cover Sheet'!V83="","",'Cover Sheet'!V83)</f>
        <v/>
      </c>
      <c r="BC80" s="535" t="str">
        <f>IF('Cover Sheet'!W83="","",'Cover Sheet'!W83)</f>
        <v/>
      </c>
      <c r="BD80" s="535" t="str">
        <f>IF('Cover Sheet'!X83="","",'Cover Sheet'!X83)</f>
        <v/>
      </c>
      <c r="BE80" s="142" t="str">
        <f>'RC Mastery Check+Question type'!I83</f>
        <v/>
      </c>
      <c r="BF80" s="142" t="str">
        <f>'RC Mastery Check+Question type'!J83</f>
        <v/>
      </c>
      <c r="BG80" s="142" t="str">
        <f>'RC Mastery Check+Question type'!K83</f>
        <v/>
      </c>
      <c r="BH80" s="406" t="str">
        <f>IF('RC Mastery Check+Question type'!DR83="", "", 'RC Mastery Check+Question type'!DR83)</f>
        <v/>
      </c>
      <c r="BI80" s="406" t="str">
        <f>IF('RC Mastery Check+Question type'!EJ83="", "", 'RC Mastery Check+Question type'!EJ83)</f>
        <v/>
      </c>
      <c r="BJ80" s="406" t="str">
        <f>IF('RC Mastery Check+Question type'!EZ83="", "", 'RC Mastery Check+Question type'!EZ83)</f>
        <v/>
      </c>
      <c r="BK80" t="str">
        <f>'RF tracking'!C83</f>
        <v/>
      </c>
      <c r="BL80" t="str">
        <f>'RF tracking'!D83</f>
        <v/>
      </c>
      <c r="BM80" t="str">
        <f>'RF tracking'!X83</f>
        <v/>
      </c>
      <c r="BN80" t="str">
        <f>'RF tracking'!Y83</f>
        <v/>
      </c>
      <c r="BO80" s="53" t="str">
        <f>IF('RF tracking'!AQ83="", "", 'RF tracking'!AQ83)</f>
        <v/>
      </c>
      <c r="BP80" s="53" t="str">
        <f>'RC Mastery Check+Question type'!L83</f>
        <v/>
      </c>
      <c r="BQ80" s="53" t="str">
        <f>'RC Mastery Check+Question type'!M83</f>
        <v/>
      </c>
      <c r="BR80" s="53" t="str">
        <f>'RC Mastery Check+Question type'!N83</f>
        <v/>
      </c>
      <c r="BS80" s="53" t="str">
        <f>'RC Mastery Check+Question type'!O83</f>
        <v/>
      </c>
      <c r="BT80" s="53" t="str">
        <f>'RC Mastery Check+Question type'!P83</f>
        <v/>
      </c>
      <c r="BU80" s="53" t="str">
        <f>'RC Mastery Check+Question type'!Q83</f>
        <v/>
      </c>
      <c r="BV80" s="53" t="str">
        <f>'RC Mastery Check+Question type'!R83</f>
        <v/>
      </c>
      <c r="BW80" s="53" t="str">
        <f>'RC Mastery Check+Question type'!S83</f>
        <v/>
      </c>
      <c r="BX80" s="53" t="str">
        <f>'RC Mastery Check+Question type'!T83</f>
        <v/>
      </c>
      <c r="BY80" s="53" t="str">
        <f>'RC Mastery Check+Question type'!U83</f>
        <v/>
      </c>
      <c r="BZ80" s="53" t="str">
        <f>'RC Mastery Check+Question type'!V83</f>
        <v/>
      </c>
      <c r="CA80" s="53" t="str">
        <f>'RC Mastery Check+Question type'!W83</f>
        <v/>
      </c>
      <c r="CB80" s="53" t="str">
        <f>'RC Mastery Check+Question type'!X83</f>
        <v/>
      </c>
      <c r="CC80" s="438" t="str">
        <f>'RC Output Item+Section Type'!CC86</f>
        <v xml:space="preserve"> </v>
      </c>
      <c r="CD80" s="438" t="str">
        <f>'RC Output Item+Section Type'!CD86</f>
        <v xml:space="preserve"> </v>
      </c>
      <c r="CE80" s="438" t="str">
        <f>'RC Output Item+Section Type'!CE86</f>
        <v xml:space="preserve"> </v>
      </c>
      <c r="CF80" s="438" t="str">
        <f>'RC Output Item+Section Type'!CF86</f>
        <v xml:space="preserve"> </v>
      </c>
      <c r="CG80" s="438" t="str">
        <f>'RC Output Item+Section Type'!CG86</f>
        <v xml:space="preserve"> </v>
      </c>
      <c r="CH80" s="438" t="str">
        <f>'RC Output Item+Section Type'!CH86</f>
        <v xml:space="preserve"> </v>
      </c>
      <c r="CI80" s="438" t="str">
        <f>'RC Output Item+Section Type'!CI86</f>
        <v xml:space="preserve"> </v>
      </c>
      <c r="CJ80" s="438" t="str">
        <f>'RC Output Item+Section Type'!CJ86</f>
        <v xml:space="preserve"> </v>
      </c>
      <c r="CK80" s="438" t="str">
        <f>'RC Output Item+Section Type'!CK86</f>
        <v xml:space="preserve"> </v>
      </c>
      <c r="CL80" s="438" t="str">
        <f>'RC Output Item+Section Type'!CL86</f>
        <v xml:space="preserve"> </v>
      </c>
      <c r="CM80" s="438" t="str">
        <f>'RC Output Item+Section Type'!CM86</f>
        <v xml:space="preserve"> </v>
      </c>
      <c r="CN80" s="438" t="str">
        <f>'RC Output Item+Section Type'!CN86</f>
        <v xml:space="preserve"> </v>
      </c>
      <c r="CO80" t="str">
        <f>IF('S&amp;L'!B84="", "", 'S&amp;L'!B84)</f>
        <v/>
      </c>
      <c r="CP80" t="str">
        <f>IF('S&amp;L'!C84="", "", 'S&amp;L'!C84)</f>
        <v/>
      </c>
      <c r="CQ80" t="str">
        <f>IF('S&amp;L'!D84="", "", 'S&amp;L'!D84)</f>
        <v/>
      </c>
      <c r="CR80" t="str">
        <f>IF('S&amp;L'!E84="", "", 'S&amp;L'!E84)</f>
        <v/>
      </c>
      <c r="CS80" t="str">
        <f>IF('S&amp;L'!F84="", "", 'S&amp;L'!F84)</f>
        <v/>
      </c>
      <c r="CT80" t="str">
        <f>IF('S&amp;L'!H84="", "", 'S&amp;L'!H84)</f>
        <v/>
      </c>
      <c r="CU80" t="str">
        <f>IF('S&amp;L'!I84="", "", 'S&amp;L'!I84)</f>
        <v/>
      </c>
      <c r="CV80" t="str">
        <f>IF('S&amp;L'!J84="", "", 'S&amp;L'!J84)</f>
        <v/>
      </c>
      <c r="CW80" t="str">
        <f>IF('S&amp;L'!K84="", "", 'S&amp;L'!K84)</f>
        <v/>
      </c>
      <c r="CX80" t="str">
        <f>IF('S&amp;L'!L84="", "", 'S&amp;L'!L84)</f>
        <v/>
      </c>
      <c r="CY80" t="str">
        <f>IF('S&amp;L'!N84="", "", 'S&amp;L'!N84)</f>
        <v/>
      </c>
      <c r="CZ80" t="str">
        <f>IF('S&amp;L'!O84="", "", 'S&amp;L'!O84)</f>
        <v/>
      </c>
      <c r="DA80" t="str">
        <f>IF('S&amp;L'!P84="", "", 'S&amp;L'!P84)</f>
        <v/>
      </c>
      <c r="DB80" t="str">
        <f>IF('S&amp;L'!Q84="", "", 'S&amp;L'!Q84)</f>
        <v/>
      </c>
      <c r="DC80" t="str">
        <f>IF('S&amp;L'!R84="", "", 'S&amp;L'!R84)</f>
        <v/>
      </c>
      <c r="DD80" s="53" t="str">
        <f>IF('Math Scores'!E87="","",'Math Scores'!E87)</f>
        <v/>
      </c>
      <c r="DE80" s="86" t="str">
        <f>IF('Cover Sheet'!V83="","",'Cover Sheet'!V83)</f>
        <v/>
      </c>
      <c r="DF80" s="86" t="str">
        <f>IF('Math Scores'!IE87="", "", 'Math Scores'!IE87)</f>
        <v/>
      </c>
      <c r="DG80" t="str">
        <f>IF('Math by question type'!C84="", "", 'Math by question type'!C84)</f>
        <v/>
      </c>
      <c r="DH80" s="86" t="str">
        <f>IF('Math by question type'!D84="", "", 'Math by question type'!D84)</f>
        <v/>
      </c>
      <c r="DI80" s="86" t="str">
        <f>IF('Math by question type'!E84="", "", 'Math by question type'!E84)</f>
        <v/>
      </c>
      <c r="DJ80" s="86" t="str">
        <f>IF('Math by question type'!F84="", "", 'Math by question type'!F84)</f>
        <v/>
      </c>
      <c r="DK80" s="86" t="str">
        <f>IF('Math by question type'!G84="", "", 'Math by question type'!G84)</f>
        <v/>
      </c>
      <c r="DL80" s="86" t="str">
        <f>IF('Math by question type'!H84="", "", 'Math by question type'!H84)</f>
        <v/>
      </c>
      <c r="DM80" s="86" t="str">
        <f>IF('Math by question type'!I84="", "", 'Math by question type'!I84)</f>
        <v/>
      </c>
      <c r="DN80" s="86" t="str">
        <f>IF('Math by question type'!J84="", "", 'Math by question type'!J84)</f>
        <v/>
      </c>
      <c r="DO80" s="86" t="str">
        <f>IF('Math by question type'!K84="", "", 'Math by question type'!K84)</f>
        <v/>
      </c>
      <c r="DP80" s="86" t="str">
        <f>IF('Math by question type'!L84="", "", 'Math by question type'!L84)</f>
        <v/>
      </c>
      <c r="DQ80" s="86" t="str">
        <f>IF('Math by question type'!M84="", "", 'Math by question type'!M84)</f>
        <v/>
      </c>
      <c r="DR80" s="86" t="str">
        <f>IF('Math by question type'!N84="", "", 'Math by question type'!N84)</f>
        <v/>
      </c>
      <c r="DS80" s="86" t="str">
        <f>IF('Math by question type'!O84="", "", 'Math by question type'!O84)</f>
        <v/>
      </c>
      <c r="DT80" s="86" t="str">
        <f>IF('Math by question type'!P84="", "", 'Math by question type'!P84)</f>
        <v/>
      </c>
      <c r="DU80" s="86" t="str">
        <f>IF('Math by question type'!Q84="", "", 'Math by question type'!Q84)</f>
        <v/>
      </c>
      <c r="DV80" s="86" t="str">
        <f>IF('Math by question type'!R84&lt;&gt;"",'Math by question type'!R84,'Math by question type'!U84)</f>
        <v/>
      </c>
      <c r="DW80" s="86" t="str">
        <f>IF('Math by question type'!S84&lt;&gt;"",'Math by question type'!S84,'Math by question type'!V84)</f>
        <v/>
      </c>
      <c r="DX80" s="86" t="str">
        <f>IF('Math by question type'!T84&lt;&gt;"",'Math by question type'!T84,'Math by question type'!W84)</f>
        <v/>
      </c>
      <c r="DY80" s="86" t="str">
        <f>IF('Math by question type'!X84&lt;&gt;"",'Math by question type'!X84,'Math by question type'!AA84)</f>
        <v/>
      </c>
      <c r="DZ80" s="86" t="str">
        <f>IF('Math by question type'!Y84&lt;&gt;"",'Math by question type'!Y84,'Math by question type'!AB84)</f>
        <v/>
      </c>
      <c r="EA80" s="86" t="str">
        <f>IF('Math by question type'!Z84&lt;&gt;"",'Math by question type'!Z84,'Math by question type'!AC84)</f>
        <v/>
      </c>
      <c r="EB80" s="86" t="str">
        <f>IF('Math Output by domain'!E84="", "", 'Math Output by domain'!E84)</f>
        <v/>
      </c>
      <c r="EC80" s="86" t="str">
        <f>IF('Math Output by domain'!F84="", "", 'Math Output by domain'!F84)</f>
        <v/>
      </c>
      <c r="ED80" s="86" t="str">
        <f>IF('Math Output by domain'!G84="", "", 'Math Output by domain'!G84)</f>
        <v/>
      </c>
      <c r="EE80" s="86" t="str">
        <f>IF('Math Output by domain'!H84="", "", 'Math Output by domain'!H84)</f>
        <v/>
      </c>
      <c r="EF80" s="86" t="str">
        <f>IF('Math Output by domain'!I84="", "", 'Math Output by domain'!I84)</f>
        <v/>
      </c>
      <c r="EG80" s="86" t="str">
        <f>IF('Math Output by domain'!J84="", "", 'Math Output by domain'!J84)</f>
        <v/>
      </c>
      <c r="EH80" s="86" t="str">
        <f>IF('Math Output by domain'!K84="", "", 'Math Output by domain'!K84)</f>
        <v/>
      </c>
      <c r="EI80" s="86" t="str">
        <f>IF('Math Output by domain'!L84="", "", 'Math Output by domain'!L84)</f>
        <v/>
      </c>
      <c r="EJ80" s="86" t="str">
        <f>IF('Math Output by domain'!M84="", "", 'Math Output by domain'!M84)</f>
        <v/>
      </c>
      <c r="EK80" s="86" t="str">
        <f>IF('Math Output by domain'!N84="", "", 'Math Output by domain'!N84)</f>
        <v/>
      </c>
      <c r="EL80" s="86" t="str">
        <f>IF('Math Output by domain'!O84="", "", 'Math Output by domain'!O84)</f>
        <v/>
      </c>
      <c r="EM80" s="86" t="str">
        <f>IF('Math Output by domain'!P84="", "", 'Math Output by domain'!P84)</f>
        <v/>
      </c>
      <c r="EN80" s="86" t="str">
        <f>IF('Math Output by domain'!Q84="", "", 'Math Output by domain'!Q84)</f>
        <v/>
      </c>
      <c r="EO80" s="86" t="str">
        <f>IF('Math Output by domain'!R84="", "", 'Math Output by domain'!R84)</f>
        <v/>
      </c>
      <c r="EP80" s="86" t="str">
        <f>IF('Math Output by domain'!S84="", "", 'Math Output by domain'!S84)</f>
        <v/>
      </c>
      <c r="EQ80" s="86" t="str">
        <f>IF('Math Output by domain'!T84="", "", 'Math Output by domain'!T84)</f>
        <v/>
      </c>
      <c r="ER80" s="86" t="str">
        <f>IF('Math Output by domain'!U84="", "", 'Math Output by domain'!U84)</f>
        <v/>
      </c>
      <c r="ES80" s="86" t="str">
        <f>IF('Math Output by domain'!V84="", "", 'Math Output by domain'!V84)</f>
        <v/>
      </c>
      <c r="ET80" s="86" t="str">
        <f>IF('Math Output by domain'!W84="", "", 'Math Output by domain'!W84)</f>
        <v/>
      </c>
      <c r="EU80" s="86" t="str">
        <f>IF('Math Output by domain'!X84="", "", 'Math Output by domain'!X84)</f>
        <v/>
      </c>
      <c r="EV80" s="86" t="str">
        <f>IF('Math Output by domain'!Y84="", "", 'Math Output by domain'!Y84)</f>
        <v/>
      </c>
      <c r="EW80" s="86" t="str">
        <f>IF('Math Output by domain'!Z84="", "", 'Math Output by domain'!Z84)</f>
        <v/>
      </c>
      <c r="EX80" s="86" t="str">
        <f>IF('Math Output by domain'!AA84="", "", 'Math Output by domain'!AA84)</f>
        <v/>
      </c>
      <c r="EY80" s="86" t="str">
        <f>IF('Math Output by domain'!AB84="", "", 'Math Output by domain'!AB84)</f>
        <v/>
      </c>
      <c r="EZ80" s="86" t="str">
        <f>IF('Math Output by domain'!AC84="", "", 'Math Output by domain'!AC84)</f>
        <v/>
      </c>
      <c r="FA80" s="86" t="str">
        <f>IF('Math Output by domain'!AD84&lt;&gt;"", 'Math Output by domain'!AD84, 'Math Output by domain'!AH84)</f>
        <v/>
      </c>
      <c r="FB80" s="86" t="str">
        <f>IF('Math Output by domain'!AE84&lt;&gt;"", 'Math Output by domain'!AE84, 'Math Output by domain'!AI84)</f>
        <v/>
      </c>
      <c r="FC80" s="86" t="str">
        <f>IF('Math Output by domain'!AF84&lt;&gt;"", 'Math Output by domain'!AF84, 'Math Output by domain'!AJ84)</f>
        <v/>
      </c>
      <c r="FD80" s="86" t="str">
        <f>IF('Math Output by domain'!AG84="", "", 'Math Output by domain'!AG84)</f>
        <v/>
      </c>
      <c r="FE80" s="86" t="str">
        <f>IF('Math Output by domain'!AK84="", "", 'Math Output by domain'!AK84)</f>
        <v/>
      </c>
      <c r="FF80" s="86" t="str">
        <f>IF('Math Output by domain'!AL84&lt;&gt;"",  'Math Output by domain'!AL84, 'Math Output by domain'!AQ84)</f>
        <v/>
      </c>
      <c r="FG80" s="86" t="str">
        <f>IF('Math Output by domain'!AM84="", "", 'Math Output by domain'!AM84)</f>
        <v/>
      </c>
      <c r="FH80" s="86" t="str">
        <f>IF('Math Output by domain'!AN84&lt;&gt;"",  'Math Output by domain'!AN84, 'Math Output by domain'!AP84)</f>
        <v/>
      </c>
      <c r="FI80" s="86" t="str">
        <f>IF('Math Output by domain'!AO84="", "", 'Math Output by domain'!AO84)</f>
        <v/>
      </c>
    </row>
    <row r="81" spans="1:165" x14ac:dyDescent="0.2">
      <c r="A81" s="88">
        <f>'Cover Sheet'!A84</f>
        <v>80</v>
      </c>
      <c r="B81" s="88" t="str">
        <f>IF('Cover Sheet'!$AC$13="","",'Cover Sheet'!$AC$13)</f>
        <v>HYDABH02</v>
      </c>
      <c r="C81" s="88" t="str">
        <f>'Cover Sheet'!$AC$1</f>
        <v>Apoorva Namdev</v>
      </c>
      <c r="D81" s="88">
        <f>'Cover Sheet'!$AE$1</f>
        <v>0</v>
      </c>
      <c r="E81" s="88">
        <f>'Cover Sheet'!$AG$1</f>
        <v>0</v>
      </c>
      <c r="F81" s="88">
        <f>'Cover Sheet'!$AI$1</f>
        <v>0</v>
      </c>
      <c r="G81" s="88">
        <f>'Cover Sheet'!$AK$1</f>
        <v>0</v>
      </c>
      <c r="H81" s="88">
        <f>'Cover Sheet'!$AC$3</f>
        <v>115555</v>
      </c>
      <c r="I81" s="88">
        <f>'Cover Sheet'!$AE$3</f>
        <v>0</v>
      </c>
      <c r="J81" s="88">
        <f>'Cover Sheet'!$AG$3</f>
        <v>0</v>
      </c>
      <c r="K81" s="88">
        <f>'Cover Sheet'!$AI$3</f>
        <v>0</v>
      </c>
      <c r="L81" s="88">
        <f>'Cover Sheet'!$AK$3</f>
        <v>0</v>
      </c>
      <c r="M81" s="88">
        <f>'Cover Sheet'!$AC$2</f>
        <v>2014</v>
      </c>
      <c r="N81" s="88">
        <f>'Cover Sheet'!$AE$2</f>
        <v>0</v>
      </c>
      <c r="O81" s="88">
        <f>'Cover Sheet'!$AG$2</f>
        <v>0</v>
      </c>
      <c r="P81" s="88">
        <f>'Cover Sheet'!$AI$2</f>
        <v>0</v>
      </c>
      <c r="Q81" s="88">
        <f>'Cover Sheet'!$AK$2</f>
        <v>0</v>
      </c>
      <c r="R81" s="88" t="str">
        <f>'Cover Sheet'!$AC$5</f>
        <v>Spandana</v>
      </c>
      <c r="S81" s="88" t="str">
        <f>'Cover Sheet'!$AC$6</f>
        <v>4th</v>
      </c>
      <c r="T81" s="88" t="str">
        <f>'Cover Sheet'!$AC$7</f>
        <v>2nd YOI</v>
      </c>
      <c r="U81" s="88" t="str">
        <f>'Cover Sheet'!$AC$8</f>
        <v>Private School 500 - 1000</v>
      </c>
      <c r="V81" s="88">
        <f>'Cover Sheet'!$AC$9</f>
        <v>180</v>
      </c>
      <c r="W81" s="88">
        <f>IF('Cover Sheet'!$AC$10="","",'Cover Sheet'!$AC$10)</f>
        <v>4</v>
      </c>
      <c r="X81" s="219" t="str">
        <f>IF('Cover Sheet'!$Y84="","",'Cover Sheet'!$Y84)</f>
        <v/>
      </c>
      <c r="Y81" s="219" t="str">
        <f>IF('Cover Sheet'!$Z84="","",'Cover Sheet'!$Z84)</f>
        <v/>
      </c>
      <c r="Z81" s="88">
        <f>'Cover Sheet'!$AC$11</f>
        <v>5</v>
      </c>
      <c r="AA81" s="88" t="str">
        <f>IF('Cover Sheet'!$AC$12="", "", 'Cover Sheet'!$AC$12)</f>
        <v>Hyderabad</v>
      </c>
      <c r="AB81" s="88">
        <f>IF('Cover Sheet'!$AC$14="","",'Cover Sheet'!$AC$14)</f>
        <v>115555</v>
      </c>
      <c r="AC81" s="88">
        <f>IF('Cover Sheet'!$AC$15="","",'Cover Sheet'!$AC$15)</f>
        <v>115555</v>
      </c>
      <c r="AD81" s="88">
        <f>IF('Cover Sheet'!$AC$17="","",'Cover Sheet'!$AC$17)</f>
        <v>115555</v>
      </c>
      <c r="AE81" s="88" t="str">
        <f>IF('Cover Sheet'!$AC$4="","",'Cover Sheet'!$AC$4)</f>
        <v>apoorva.namdev2014@teachforindia.org</v>
      </c>
      <c r="AF81" s="88" t="str">
        <f>IF('Cover Sheet'!$AC$20="","",'Cover Sheet'!$AC$20)</f>
        <v>spandana.m@teachforindia.org</v>
      </c>
      <c r="AG81" s="88" t="str">
        <f>IF('Cover Sheet'!$AC$19="","",'Cover Sheet'!$AC$19)</f>
        <v>karthik.rapaka@teachforindia.org</v>
      </c>
      <c r="AH81" s="88" t="str">
        <f>IF('Cover Sheet'!B84="", "", 'English Scores- Leveled papers'!B86)</f>
        <v/>
      </c>
      <c r="AI81" s="88" t="str">
        <f>IF('Cover Sheet'!$B84="","",'Cover Sheet'!C84)</f>
        <v/>
      </c>
      <c r="AJ81" s="88" t="str">
        <f>IF('Cover Sheet'!$D84="","",'Cover Sheet'!D84)</f>
        <v/>
      </c>
      <c r="AK81" s="88" t="str">
        <f>IF('Cover Sheet'!E84="","",'Cover Sheet'!E84)</f>
        <v/>
      </c>
      <c r="AL81" s="88" t="str">
        <f>IF('Cover Sheet'!F84="","",'Cover Sheet'!F84)</f>
        <v/>
      </c>
      <c r="AM81" s="88" t="str">
        <f>IF('Cover Sheet'!G84="","",'Cover Sheet'!G84)</f>
        <v/>
      </c>
      <c r="AN81" s="88" t="str">
        <f>IF('Cover Sheet'!H84="","",'Cover Sheet'!H84)</f>
        <v/>
      </c>
      <c r="AO81" s="88" t="str">
        <f>IF('Cover Sheet'!I84="","",'Cover Sheet'!I84)</f>
        <v/>
      </c>
      <c r="AP81" s="88" t="str">
        <f>IF('Cover Sheet'!J84="","",'Cover Sheet'!J84)</f>
        <v/>
      </c>
      <c r="AQ81" s="88" t="str">
        <f>IF('Cover Sheet'!K84="","",'Cover Sheet'!K84)</f>
        <v/>
      </c>
      <c r="AR81" s="88" t="str">
        <f>IF('Cover Sheet'!L84="","",'Cover Sheet'!L84)</f>
        <v/>
      </c>
      <c r="AS81" s="88" t="str">
        <f>IF('Cover Sheet'!M84="","",'Cover Sheet'!M84)</f>
        <v/>
      </c>
      <c r="AT81" s="88" t="str">
        <f>IF('Cover Sheet'!N84="","",'Cover Sheet'!N84)</f>
        <v/>
      </c>
      <c r="AU81" s="88" t="str">
        <f>IF('Cover Sheet'!O84="","",'Cover Sheet'!O84)</f>
        <v/>
      </c>
      <c r="AV81" s="88" t="str">
        <f>IF('Cover Sheet'!P84="","",'Cover Sheet'!P84)</f>
        <v/>
      </c>
      <c r="AW81" s="88" t="str">
        <f>IF('Cover Sheet'!Q84="","",'Cover Sheet'!Q84)</f>
        <v/>
      </c>
      <c r="AX81" s="88" t="str">
        <f>IF('Cover Sheet'!R84="","",'Cover Sheet'!R84)</f>
        <v/>
      </c>
      <c r="AY81" s="88" t="str">
        <f>IF('Cover Sheet'!S84="","",'Cover Sheet'!S84)</f>
        <v/>
      </c>
      <c r="AZ81" s="535" t="str">
        <f>IF('Cover Sheet'!T84="","",'Cover Sheet'!T84)</f>
        <v/>
      </c>
      <c r="BA81" s="535" t="str">
        <f>IF('Cover Sheet'!U84="","",'Cover Sheet'!U84)</f>
        <v/>
      </c>
      <c r="BB81" s="535" t="str">
        <f>IF('Cover Sheet'!V84="","",'Cover Sheet'!V84)</f>
        <v/>
      </c>
      <c r="BC81" s="535" t="str">
        <f>IF('Cover Sheet'!W84="","",'Cover Sheet'!W84)</f>
        <v/>
      </c>
      <c r="BD81" s="535" t="str">
        <f>IF('Cover Sheet'!X84="","",'Cover Sheet'!X84)</f>
        <v/>
      </c>
      <c r="BE81" s="142" t="str">
        <f>'RC Mastery Check+Question type'!I84</f>
        <v/>
      </c>
      <c r="BF81" s="142" t="str">
        <f>'RC Mastery Check+Question type'!J84</f>
        <v/>
      </c>
      <c r="BG81" s="142" t="str">
        <f>'RC Mastery Check+Question type'!K84</f>
        <v/>
      </c>
      <c r="BH81" s="406" t="str">
        <f>IF('RC Mastery Check+Question type'!DR84="", "", 'RC Mastery Check+Question type'!DR84)</f>
        <v/>
      </c>
      <c r="BI81" s="406" t="str">
        <f>IF('RC Mastery Check+Question type'!EJ84="", "", 'RC Mastery Check+Question type'!EJ84)</f>
        <v/>
      </c>
      <c r="BJ81" s="406" t="str">
        <f>IF('RC Mastery Check+Question type'!EZ84="", "", 'RC Mastery Check+Question type'!EZ84)</f>
        <v/>
      </c>
      <c r="BK81" t="str">
        <f>'RF tracking'!C84</f>
        <v/>
      </c>
      <c r="BL81" t="str">
        <f>'RF tracking'!D84</f>
        <v/>
      </c>
      <c r="BM81" t="str">
        <f>'RF tracking'!X84</f>
        <v/>
      </c>
      <c r="BN81" t="str">
        <f>'RF tracking'!Y84</f>
        <v/>
      </c>
      <c r="BO81" s="53" t="str">
        <f>IF('RF tracking'!AQ84="", "", 'RF tracking'!AQ84)</f>
        <v/>
      </c>
      <c r="BP81" s="53" t="str">
        <f>'RC Mastery Check+Question type'!L84</f>
        <v/>
      </c>
      <c r="BQ81" s="53" t="str">
        <f>'RC Mastery Check+Question type'!M84</f>
        <v/>
      </c>
      <c r="BR81" s="53" t="str">
        <f>'RC Mastery Check+Question type'!N84</f>
        <v/>
      </c>
      <c r="BS81" s="53" t="str">
        <f>'RC Mastery Check+Question type'!O84</f>
        <v/>
      </c>
      <c r="BT81" s="53" t="str">
        <f>'RC Mastery Check+Question type'!P84</f>
        <v/>
      </c>
      <c r="BU81" s="53" t="str">
        <f>'RC Mastery Check+Question type'!Q84</f>
        <v/>
      </c>
      <c r="BV81" s="53" t="str">
        <f>'RC Mastery Check+Question type'!R84</f>
        <v/>
      </c>
      <c r="BW81" s="53" t="str">
        <f>'RC Mastery Check+Question type'!S84</f>
        <v/>
      </c>
      <c r="BX81" s="53" t="str">
        <f>'RC Mastery Check+Question type'!T84</f>
        <v/>
      </c>
      <c r="BY81" s="53" t="str">
        <f>'RC Mastery Check+Question type'!U84</f>
        <v/>
      </c>
      <c r="BZ81" s="53" t="str">
        <f>'RC Mastery Check+Question type'!V84</f>
        <v/>
      </c>
      <c r="CA81" s="53" t="str">
        <f>'RC Mastery Check+Question type'!W84</f>
        <v/>
      </c>
      <c r="CB81" s="53" t="str">
        <f>'RC Mastery Check+Question type'!X84</f>
        <v/>
      </c>
      <c r="CC81" s="438" t="str">
        <f>'RC Output Item+Section Type'!CC87</f>
        <v xml:space="preserve"> </v>
      </c>
      <c r="CD81" s="438" t="str">
        <f>'RC Output Item+Section Type'!CD87</f>
        <v xml:space="preserve"> </v>
      </c>
      <c r="CE81" s="438" t="str">
        <f>'RC Output Item+Section Type'!CE87</f>
        <v xml:space="preserve"> </v>
      </c>
      <c r="CF81" s="438" t="str">
        <f>'RC Output Item+Section Type'!CF87</f>
        <v xml:space="preserve"> </v>
      </c>
      <c r="CG81" s="438" t="str">
        <f>'RC Output Item+Section Type'!CG87</f>
        <v xml:space="preserve"> </v>
      </c>
      <c r="CH81" s="438" t="str">
        <f>'RC Output Item+Section Type'!CH87</f>
        <v xml:space="preserve"> </v>
      </c>
      <c r="CI81" s="438" t="str">
        <f>'RC Output Item+Section Type'!CI87</f>
        <v xml:space="preserve"> </v>
      </c>
      <c r="CJ81" s="438" t="str">
        <f>'RC Output Item+Section Type'!CJ87</f>
        <v xml:space="preserve"> </v>
      </c>
      <c r="CK81" s="438" t="str">
        <f>'RC Output Item+Section Type'!CK87</f>
        <v xml:space="preserve"> </v>
      </c>
      <c r="CL81" s="438" t="str">
        <f>'RC Output Item+Section Type'!CL87</f>
        <v xml:space="preserve"> </v>
      </c>
      <c r="CM81" s="438" t="str">
        <f>'RC Output Item+Section Type'!CM87</f>
        <v xml:space="preserve"> </v>
      </c>
      <c r="CN81" s="438" t="str">
        <f>'RC Output Item+Section Type'!CN87</f>
        <v xml:space="preserve"> </v>
      </c>
      <c r="CO81" t="str">
        <f>IF('S&amp;L'!B85="", "", 'S&amp;L'!B85)</f>
        <v/>
      </c>
      <c r="CP81" t="str">
        <f>IF('S&amp;L'!C85="", "", 'S&amp;L'!C85)</f>
        <v/>
      </c>
      <c r="CQ81" t="str">
        <f>IF('S&amp;L'!D85="", "", 'S&amp;L'!D85)</f>
        <v/>
      </c>
      <c r="CR81" t="str">
        <f>IF('S&amp;L'!E85="", "", 'S&amp;L'!E85)</f>
        <v/>
      </c>
      <c r="CS81" t="str">
        <f>IF('S&amp;L'!F85="", "", 'S&amp;L'!F85)</f>
        <v/>
      </c>
      <c r="CT81" t="str">
        <f>IF('S&amp;L'!H85="", "", 'S&amp;L'!H85)</f>
        <v/>
      </c>
      <c r="CU81" t="str">
        <f>IF('S&amp;L'!I85="", "", 'S&amp;L'!I85)</f>
        <v/>
      </c>
      <c r="CV81" t="str">
        <f>IF('S&amp;L'!J85="", "", 'S&amp;L'!J85)</f>
        <v/>
      </c>
      <c r="CW81" t="str">
        <f>IF('S&amp;L'!K85="", "", 'S&amp;L'!K85)</f>
        <v/>
      </c>
      <c r="CX81" t="str">
        <f>IF('S&amp;L'!L85="", "", 'S&amp;L'!L85)</f>
        <v/>
      </c>
      <c r="CY81" t="str">
        <f>IF('S&amp;L'!N85="", "", 'S&amp;L'!N85)</f>
        <v/>
      </c>
      <c r="CZ81" t="str">
        <f>IF('S&amp;L'!O85="", "", 'S&amp;L'!O85)</f>
        <v/>
      </c>
      <c r="DA81" t="str">
        <f>IF('S&amp;L'!P85="", "", 'S&amp;L'!P85)</f>
        <v/>
      </c>
      <c r="DB81" t="str">
        <f>IF('S&amp;L'!Q85="", "", 'S&amp;L'!Q85)</f>
        <v/>
      </c>
      <c r="DC81" t="str">
        <f>IF('S&amp;L'!R85="", "", 'S&amp;L'!R85)</f>
        <v/>
      </c>
      <c r="DD81" s="53" t="str">
        <f>IF('Math Scores'!E88="","",'Math Scores'!E88)</f>
        <v/>
      </c>
      <c r="DE81" s="86" t="str">
        <f>IF('Cover Sheet'!V84="","",'Cover Sheet'!V84)</f>
        <v/>
      </c>
      <c r="DF81" s="86" t="str">
        <f>IF('Math Scores'!IE88="", "", 'Math Scores'!IE88)</f>
        <v/>
      </c>
      <c r="DG81" t="str">
        <f>IF('Math by question type'!C85="", "", 'Math by question type'!C85)</f>
        <v/>
      </c>
      <c r="DH81" s="86" t="str">
        <f>IF('Math by question type'!D85="", "", 'Math by question type'!D85)</f>
        <v/>
      </c>
      <c r="DI81" s="86" t="str">
        <f>IF('Math by question type'!E85="", "", 'Math by question type'!E85)</f>
        <v/>
      </c>
      <c r="DJ81" s="86" t="str">
        <f>IF('Math by question type'!F85="", "", 'Math by question type'!F85)</f>
        <v/>
      </c>
      <c r="DK81" s="86" t="str">
        <f>IF('Math by question type'!G85="", "", 'Math by question type'!G85)</f>
        <v/>
      </c>
      <c r="DL81" s="86" t="str">
        <f>IF('Math by question type'!H85="", "", 'Math by question type'!H85)</f>
        <v/>
      </c>
      <c r="DM81" s="86" t="str">
        <f>IF('Math by question type'!I85="", "", 'Math by question type'!I85)</f>
        <v/>
      </c>
      <c r="DN81" s="86" t="str">
        <f>IF('Math by question type'!J85="", "", 'Math by question type'!J85)</f>
        <v/>
      </c>
      <c r="DO81" s="86" t="str">
        <f>IF('Math by question type'!K85="", "", 'Math by question type'!K85)</f>
        <v/>
      </c>
      <c r="DP81" s="86" t="str">
        <f>IF('Math by question type'!L85="", "", 'Math by question type'!L85)</f>
        <v/>
      </c>
      <c r="DQ81" s="86" t="str">
        <f>IF('Math by question type'!M85="", "", 'Math by question type'!M85)</f>
        <v/>
      </c>
      <c r="DR81" s="86" t="str">
        <f>IF('Math by question type'!N85="", "", 'Math by question type'!N85)</f>
        <v/>
      </c>
      <c r="DS81" s="86" t="str">
        <f>IF('Math by question type'!O85="", "", 'Math by question type'!O85)</f>
        <v/>
      </c>
      <c r="DT81" s="86" t="str">
        <f>IF('Math by question type'!P85="", "", 'Math by question type'!P85)</f>
        <v/>
      </c>
      <c r="DU81" s="86" t="str">
        <f>IF('Math by question type'!Q85="", "", 'Math by question type'!Q85)</f>
        <v/>
      </c>
      <c r="DV81" s="86" t="str">
        <f>IF('Math by question type'!R85&lt;&gt;"",'Math by question type'!R85,'Math by question type'!U85)</f>
        <v/>
      </c>
      <c r="DW81" s="86" t="str">
        <f>IF('Math by question type'!S85&lt;&gt;"",'Math by question type'!S85,'Math by question type'!V85)</f>
        <v/>
      </c>
      <c r="DX81" s="86" t="str">
        <f>IF('Math by question type'!T85&lt;&gt;"",'Math by question type'!T85,'Math by question type'!W85)</f>
        <v/>
      </c>
      <c r="DY81" s="86" t="str">
        <f>IF('Math by question type'!X85&lt;&gt;"",'Math by question type'!X85,'Math by question type'!AA85)</f>
        <v/>
      </c>
      <c r="DZ81" s="86" t="str">
        <f>IF('Math by question type'!Y85&lt;&gt;"",'Math by question type'!Y85,'Math by question type'!AB85)</f>
        <v/>
      </c>
      <c r="EA81" s="86" t="str">
        <f>IF('Math by question type'!Z85&lt;&gt;"",'Math by question type'!Z85,'Math by question type'!AC85)</f>
        <v/>
      </c>
      <c r="EB81" s="86" t="str">
        <f>IF('Math Output by domain'!E85="", "", 'Math Output by domain'!E85)</f>
        <v/>
      </c>
      <c r="EC81" s="86" t="str">
        <f>IF('Math Output by domain'!F85="", "", 'Math Output by domain'!F85)</f>
        <v/>
      </c>
      <c r="ED81" s="86" t="str">
        <f>IF('Math Output by domain'!G85="", "", 'Math Output by domain'!G85)</f>
        <v/>
      </c>
      <c r="EE81" s="86" t="str">
        <f>IF('Math Output by domain'!H85="", "", 'Math Output by domain'!H85)</f>
        <v/>
      </c>
      <c r="EF81" s="86" t="str">
        <f>IF('Math Output by domain'!I85="", "", 'Math Output by domain'!I85)</f>
        <v/>
      </c>
      <c r="EG81" s="86" t="str">
        <f>IF('Math Output by domain'!J85="", "", 'Math Output by domain'!J85)</f>
        <v/>
      </c>
      <c r="EH81" s="86" t="str">
        <f>IF('Math Output by domain'!K85="", "", 'Math Output by domain'!K85)</f>
        <v/>
      </c>
      <c r="EI81" s="86" t="str">
        <f>IF('Math Output by domain'!L85="", "", 'Math Output by domain'!L85)</f>
        <v/>
      </c>
      <c r="EJ81" s="86" t="str">
        <f>IF('Math Output by domain'!M85="", "", 'Math Output by domain'!M85)</f>
        <v/>
      </c>
      <c r="EK81" s="86" t="str">
        <f>IF('Math Output by domain'!N85="", "", 'Math Output by domain'!N85)</f>
        <v/>
      </c>
      <c r="EL81" s="86" t="str">
        <f>IF('Math Output by domain'!O85="", "", 'Math Output by domain'!O85)</f>
        <v/>
      </c>
      <c r="EM81" s="86" t="str">
        <f>IF('Math Output by domain'!P85="", "", 'Math Output by domain'!P85)</f>
        <v/>
      </c>
      <c r="EN81" s="86" t="str">
        <f>IF('Math Output by domain'!Q85="", "", 'Math Output by domain'!Q85)</f>
        <v/>
      </c>
      <c r="EO81" s="86" t="str">
        <f>IF('Math Output by domain'!R85="", "", 'Math Output by domain'!R85)</f>
        <v/>
      </c>
      <c r="EP81" s="86" t="str">
        <f>IF('Math Output by domain'!S85="", "", 'Math Output by domain'!S85)</f>
        <v/>
      </c>
      <c r="EQ81" s="86" t="str">
        <f>IF('Math Output by domain'!T85="", "", 'Math Output by domain'!T85)</f>
        <v/>
      </c>
      <c r="ER81" s="86" t="str">
        <f>IF('Math Output by domain'!U85="", "", 'Math Output by domain'!U85)</f>
        <v/>
      </c>
      <c r="ES81" s="86" t="str">
        <f>IF('Math Output by domain'!V85="", "", 'Math Output by domain'!V85)</f>
        <v/>
      </c>
      <c r="ET81" s="86" t="str">
        <f>IF('Math Output by domain'!W85="", "", 'Math Output by domain'!W85)</f>
        <v/>
      </c>
      <c r="EU81" s="86" t="str">
        <f>IF('Math Output by domain'!X85="", "", 'Math Output by domain'!X85)</f>
        <v/>
      </c>
      <c r="EV81" s="86" t="str">
        <f>IF('Math Output by domain'!Y85="", "", 'Math Output by domain'!Y85)</f>
        <v/>
      </c>
      <c r="EW81" s="86" t="str">
        <f>IF('Math Output by domain'!Z85="", "", 'Math Output by domain'!Z85)</f>
        <v/>
      </c>
      <c r="EX81" s="86" t="str">
        <f>IF('Math Output by domain'!AA85="", "", 'Math Output by domain'!AA85)</f>
        <v/>
      </c>
      <c r="EY81" s="86" t="str">
        <f>IF('Math Output by domain'!AB85="", "", 'Math Output by domain'!AB85)</f>
        <v/>
      </c>
      <c r="EZ81" s="86" t="str">
        <f>IF('Math Output by domain'!AC85="", "", 'Math Output by domain'!AC85)</f>
        <v/>
      </c>
      <c r="FA81" s="86" t="str">
        <f>IF('Math Output by domain'!AD85&lt;&gt;"", 'Math Output by domain'!AD85, 'Math Output by domain'!AH85)</f>
        <v/>
      </c>
      <c r="FB81" s="86" t="str">
        <f>IF('Math Output by domain'!AE85&lt;&gt;"", 'Math Output by domain'!AE85, 'Math Output by domain'!AI85)</f>
        <v/>
      </c>
      <c r="FC81" s="86" t="str">
        <f>IF('Math Output by domain'!AF85&lt;&gt;"", 'Math Output by domain'!AF85, 'Math Output by domain'!AJ85)</f>
        <v/>
      </c>
      <c r="FD81" s="86" t="str">
        <f>IF('Math Output by domain'!AG85="", "", 'Math Output by domain'!AG85)</f>
        <v/>
      </c>
      <c r="FE81" s="86" t="str">
        <f>IF('Math Output by domain'!AK85="", "", 'Math Output by domain'!AK85)</f>
        <v/>
      </c>
      <c r="FF81" s="86" t="str">
        <f>IF('Math Output by domain'!AL85&lt;&gt;"",  'Math Output by domain'!AL85, 'Math Output by domain'!AQ85)</f>
        <v/>
      </c>
      <c r="FG81" s="86" t="str">
        <f>IF('Math Output by domain'!AM85="", "", 'Math Output by domain'!AM85)</f>
        <v/>
      </c>
      <c r="FH81" s="86" t="str">
        <f>IF('Math Output by domain'!AN85&lt;&gt;"",  'Math Output by domain'!AN85, 'Math Output by domain'!AP85)</f>
        <v/>
      </c>
      <c r="FI81" s="86" t="str">
        <f>IF('Math Output by domain'!AO85="", "", 'Math Output by domain'!AO85)</f>
        <v/>
      </c>
    </row>
    <row r="82" spans="1:165" x14ac:dyDescent="0.2">
      <c r="A82" s="88">
        <f>'Cover Sheet'!A85</f>
        <v>81</v>
      </c>
      <c r="B82" s="88" t="str">
        <f>IF('Cover Sheet'!$AC$13="","",'Cover Sheet'!$AC$13)</f>
        <v>HYDABH02</v>
      </c>
      <c r="C82" s="88" t="str">
        <f>'Cover Sheet'!$AC$1</f>
        <v>Apoorva Namdev</v>
      </c>
      <c r="D82" s="88">
        <f>'Cover Sheet'!$AE$1</f>
        <v>0</v>
      </c>
      <c r="E82" s="88">
        <f>'Cover Sheet'!$AG$1</f>
        <v>0</v>
      </c>
      <c r="F82" s="88">
        <f>'Cover Sheet'!$AI$1</f>
        <v>0</v>
      </c>
      <c r="G82" s="88">
        <f>'Cover Sheet'!$AK$1</f>
        <v>0</v>
      </c>
      <c r="H82" s="88">
        <f>'Cover Sheet'!$AC$3</f>
        <v>115555</v>
      </c>
      <c r="I82" s="88">
        <f>'Cover Sheet'!$AE$3</f>
        <v>0</v>
      </c>
      <c r="J82" s="88">
        <f>'Cover Sheet'!$AG$3</f>
        <v>0</v>
      </c>
      <c r="K82" s="88">
        <f>'Cover Sheet'!$AI$3</f>
        <v>0</v>
      </c>
      <c r="L82" s="88">
        <f>'Cover Sheet'!$AK$3</f>
        <v>0</v>
      </c>
      <c r="M82" s="88">
        <f>'Cover Sheet'!$AC$2</f>
        <v>2014</v>
      </c>
      <c r="N82" s="88">
        <f>'Cover Sheet'!$AE$2</f>
        <v>0</v>
      </c>
      <c r="O82" s="88">
        <f>'Cover Sheet'!$AG$2</f>
        <v>0</v>
      </c>
      <c r="P82" s="88">
        <f>'Cover Sheet'!$AI$2</f>
        <v>0</v>
      </c>
      <c r="Q82" s="88">
        <f>'Cover Sheet'!$AK$2</f>
        <v>0</v>
      </c>
      <c r="R82" s="88" t="str">
        <f>'Cover Sheet'!$AC$5</f>
        <v>Spandana</v>
      </c>
      <c r="S82" s="88" t="str">
        <f>'Cover Sheet'!$AC$6</f>
        <v>4th</v>
      </c>
      <c r="T82" s="88" t="str">
        <f>'Cover Sheet'!$AC$7</f>
        <v>2nd YOI</v>
      </c>
      <c r="U82" s="88" t="str">
        <f>'Cover Sheet'!$AC$8</f>
        <v>Private School 500 - 1000</v>
      </c>
      <c r="V82" s="88">
        <f>'Cover Sheet'!$AC$9</f>
        <v>180</v>
      </c>
      <c r="W82" s="88">
        <f>IF('Cover Sheet'!$AC$10="","",'Cover Sheet'!$AC$10)</f>
        <v>4</v>
      </c>
      <c r="X82" s="219" t="str">
        <f>IF('Cover Sheet'!$Y85="","",'Cover Sheet'!$Y85)</f>
        <v/>
      </c>
      <c r="Y82" s="219" t="str">
        <f>IF('Cover Sheet'!$Z85="","",'Cover Sheet'!$Z85)</f>
        <v/>
      </c>
      <c r="Z82" s="88">
        <f>'Cover Sheet'!$AC$11</f>
        <v>5</v>
      </c>
      <c r="AA82" s="88" t="str">
        <f>IF('Cover Sheet'!$AC$12="", "", 'Cover Sheet'!$AC$12)</f>
        <v>Hyderabad</v>
      </c>
      <c r="AB82" s="88">
        <f>IF('Cover Sheet'!$AC$14="","",'Cover Sheet'!$AC$14)</f>
        <v>115555</v>
      </c>
      <c r="AC82" s="88">
        <f>IF('Cover Sheet'!$AC$15="","",'Cover Sheet'!$AC$15)</f>
        <v>115555</v>
      </c>
      <c r="AD82" s="88">
        <f>IF('Cover Sheet'!$AC$17="","",'Cover Sheet'!$AC$17)</f>
        <v>115555</v>
      </c>
      <c r="AE82" s="88" t="str">
        <f>IF('Cover Sheet'!$AC$4="","",'Cover Sheet'!$AC$4)</f>
        <v>apoorva.namdev2014@teachforindia.org</v>
      </c>
      <c r="AF82" s="88" t="str">
        <f>IF('Cover Sheet'!$AC$20="","",'Cover Sheet'!$AC$20)</f>
        <v>spandana.m@teachforindia.org</v>
      </c>
      <c r="AG82" s="88" t="str">
        <f>IF('Cover Sheet'!$AC$19="","",'Cover Sheet'!$AC$19)</f>
        <v>karthik.rapaka@teachforindia.org</v>
      </c>
      <c r="AH82" s="88" t="str">
        <f>IF('Cover Sheet'!B85="", "", 'English Scores- Leveled papers'!B87)</f>
        <v/>
      </c>
      <c r="AI82" s="88" t="str">
        <f>IF('Cover Sheet'!$B85="","",'Cover Sheet'!C85)</f>
        <v/>
      </c>
      <c r="AJ82" s="88" t="str">
        <f>IF('Cover Sheet'!$D85="","",'Cover Sheet'!D85)</f>
        <v/>
      </c>
      <c r="AK82" s="88" t="str">
        <f>IF('Cover Sheet'!E85="","",'Cover Sheet'!E85)</f>
        <v/>
      </c>
      <c r="AL82" s="88" t="str">
        <f>IF('Cover Sheet'!F85="","",'Cover Sheet'!F85)</f>
        <v/>
      </c>
      <c r="AM82" s="88" t="str">
        <f>IF('Cover Sheet'!G85="","",'Cover Sheet'!G85)</f>
        <v/>
      </c>
      <c r="AN82" s="88" t="str">
        <f>IF('Cover Sheet'!H85="","",'Cover Sheet'!H85)</f>
        <v/>
      </c>
      <c r="AO82" s="88" t="str">
        <f>IF('Cover Sheet'!I85="","",'Cover Sheet'!I85)</f>
        <v/>
      </c>
      <c r="AP82" s="88" t="str">
        <f>IF('Cover Sheet'!J85="","",'Cover Sheet'!J85)</f>
        <v/>
      </c>
      <c r="AQ82" s="88" t="str">
        <f>IF('Cover Sheet'!K85="","",'Cover Sheet'!K85)</f>
        <v/>
      </c>
      <c r="AR82" s="88" t="str">
        <f>IF('Cover Sheet'!L85="","",'Cover Sheet'!L85)</f>
        <v/>
      </c>
      <c r="AS82" s="88" t="str">
        <f>IF('Cover Sheet'!M85="","",'Cover Sheet'!M85)</f>
        <v/>
      </c>
      <c r="AT82" s="88" t="str">
        <f>IF('Cover Sheet'!N85="","",'Cover Sheet'!N85)</f>
        <v/>
      </c>
      <c r="AU82" s="88" t="str">
        <f>IF('Cover Sheet'!O85="","",'Cover Sheet'!O85)</f>
        <v/>
      </c>
      <c r="AV82" s="88" t="str">
        <f>IF('Cover Sheet'!P85="","",'Cover Sheet'!P85)</f>
        <v/>
      </c>
      <c r="AW82" s="88" t="str">
        <f>IF('Cover Sheet'!Q85="","",'Cover Sheet'!Q85)</f>
        <v/>
      </c>
      <c r="AX82" s="88" t="str">
        <f>IF('Cover Sheet'!R85="","",'Cover Sheet'!R85)</f>
        <v/>
      </c>
      <c r="AY82" s="88" t="str">
        <f>IF('Cover Sheet'!S85="","",'Cover Sheet'!S85)</f>
        <v/>
      </c>
      <c r="AZ82" s="535" t="str">
        <f>IF('Cover Sheet'!T85="","",'Cover Sheet'!T85)</f>
        <v/>
      </c>
      <c r="BA82" s="535" t="str">
        <f>IF('Cover Sheet'!U85="","",'Cover Sheet'!U85)</f>
        <v/>
      </c>
      <c r="BB82" s="535" t="str">
        <f>IF('Cover Sheet'!V85="","",'Cover Sheet'!V85)</f>
        <v/>
      </c>
      <c r="BC82" s="535" t="str">
        <f>IF('Cover Sheet'!W85="","",'Cover Sheet'!W85)</f>
        <v/>
      </c>
      <c r="BD82" s="535" t="str">
        <f>IF('Cover Sheet'!X85="","",'Cover Sheet'!X85)</f>
        <v/>
      </c>
      <c r="BE82" s="142" t="str">
        <f>'RC Mastery Check+Question type'!I85</f>
        <v/>
      </c>
      <c r="BF82" s="142" t="str">
        <f>'RC Mastery Check+Question type'!J85</f>
        <v/>
      </c>
      <c r="BG82" s="142" t="str">
        <f>'RC Mastery Check+Question type'!K85</f>
        <v/>
      </c>
      <c r="BH82" s="406" t="str">
        <f>IF('RC Mastery Check+Question type'!DR85="", "", 'RC Mastery Check+Question type'!DR85)</f>
        <v/>
      </c>
      <c r="BI82" s="406" t="str">
        <f>IF('RC Mastery Check+Question type'!EJ85="", "", 'RC Mastery Check+Question type'!EJ85)</f>
        <v/>
      </c>
      <c r="BJ82" s="406" t="str">
        <f>IF('RC Mastery Check+Question type'!EZ85="", "", 'RC Mastery Check+Question type'!EZ85)</f>
        <v/>
      </c>
      <c r="BK82">
        <f>'RF tracking'!C85</f>
        <v>0</v>
      </c>
      <c r="BL82">
        <f>'RF tracking'!D85</f>
        <v>0</v>
      </c>
      <c r="BM82">
        <f>'RF tracking'!X85</f>
        <v>0</v>
      </c>
      <c r="BN82">
        <f>'RF tracking'!Y85</f>
        <v>0</v>
      </c>
      <c r="BO82" s="53" t="str">
        <f>IF('RF tracking'!AQ85="", "", 'RF tracking'!AQ85)</f>
        <v/>
      </c>
      <c r="BP82" s="53" t="str">
        <f>'RC Mastery Check+Question type'!L85</f>
        <v/>
      </c>
      <c r="BQ82" s="53" t="str">
        <f>'RC Mastery Check+Question type'!M85</f>
        <v/>
      </c>
      <c r="BR82" s="53" t="str">
        <f>'RC Mastery Check+Question type'!N85</f>
        <v/>
      </c>
      <c r="BS82" s="53" t="str">
        <f>'RC Mastery Check+Question type'!O85</f>
        <v/>
      </c>
      <c r="BT82" s="53" t="str">
        <f>'RC Mastery Check+Question type'!P85</f>
        <v/>
      </c>
      <c r="BU82" s="53" t="str">
        <f>'RC Mastery Check+Question type'!Q85</f>
        <v/>
      </c>
      <c r="BV82" s="53" t="str">
        <f>'RC Mastery Check+Question type'!R85</f>
        <v/>
      </c>
      <c r="BW82" s="53" t="str">
        <f>'RC Mastery Check+Question type'!S85</f>
        <v/>
      </c>
      <c r="BX82" s="53" t="str">
        <f>'RC Mastery Check+Question type'!T85</f>
        <v/>
      </c>
      <c r="BY82" s="53" t="str">
        <f>'RC Mastery Check+Question type'!U85</f>
        <v/>
      </c>
      <c r="BZ82" s="53" t="str">
        <f>'RC Mastery Check+Question type'!V85</f>
        <v/>
      </c>
      <c r="CA82" s="53" t="str">
        <f>'RC Mastery Check+Question type'!W85</f>
        <v/>
      </c>
      <c r="CB82" s="53" t="str">
        <f>'RC Mastery Check+Question type'!X85</f>
        <v/>
      </c>
      <c r="CC82" s="438" t="str">
        <f>'RC Output Item+Section Type'!CC88</f>
        <v xml:space="preserve"> </v>
      </c>
      <c r="CD82" s="438" t="str">
        <f>'RC Output Item+Section Type'!CD88</f>
        <v xml:space="preserve"> </v>
      </c>
      <c r="CE82" s="438" t="str">
        <f>'RC Output Item+Section Type'!CE88</f>
        <v xml:space="preserve"> </v>
      </c>
      <c r="CF82" s="438" t="str">
        <f>'RC Output Item+Section Type'!CF88</f>
        <v xml:space="preserve"> </v>
      </c>
      <c r="CG82" s="438" t="str">
        <f>'RC Output Item+Section Type'!CG88</f>
        <v xml:space="preserve"> </v>
      </c>
      <c r="CH82" s="438" t="str">
        <f>'RC Output Item+Section Type'!CH88</f>
        <v xml:space="preserve"> </v>
      </c>
      <c r="CI82" s="438" t="str">
        <f>'RC Output Item+Section Type'!CI88</f>
        <v xml:space="preserve"> </v>
      </c>
      <c r="CJ82" s="438" t="str">
        <f>'RC Output Item+Section Type'!CJ88</f>
        <v xml:space="preserve"> </v>
      </c>
      <c r="CK82" s="438" t="str">
        <f>'RC Output Item+Section Type'!CK88</f>
        <v xml:space="preserve"> </v>
      </c>
      <c r="CL82" s="438" t="str">
        <f>'RC Output Item+Section Type'!CL88</f>
        <v xml:space="preserve"> </v>
      </c>
      <c r="CM82" s="438" t="str">
        <f>'RC Output Item+Section Type'!CM88</f>
        <v xml:space="preserve"> </v>
      </c>
      <c r="CN82" s="438" t="str">
        <f>'RC Output Item+Section Type'!CN88</f>
        <v xml:space="preserve"> </v>
      </c>
      <c r="CO82" t="str">
        <f>IF('S&amp;L'!B86="", "", 'S&amp;L'!B86)</f>
        <v/>
      </c>
      <c r="CP82" t="str">
        <f>IF('S&amp;L'!C86="", "", 'S&amp;L'!C86)</f>
        <v/>
      </c>
      <c r="CQ82" t="str">
        <f>IF('S&amp;L'!D86="", "", 'S&amp;L'!D86)</f>
        <v/>
      </c>
      <c r="CR82" t="str">
        <f>IF('S&amp;L'!E86="", "", 'S&amp;L'!E86)</f>
        <v/>
      </c>
      <c r="CS82" t="str">
        <f>IF('S&amp;L'!F86="", "", 'S&amp;L'!F86)</f>
        <v/>
      </c>
      <c r="CT82" t="str">
        <f>IF('S&amp;L'!H86="", "", 'S&amp;L'!H86)</f>
        <v/>
      </c>
      <c r="CU82" t="str">
        <f>IF('S&amp;L'!I86="", "", 'S&amp;L'!I86)</f>
        <v/>
      </c>
      <c r="CV82" t="str">
        <f>IF('S&amp;L'!J86="", "", 'S&amp;L'!J86)</f>
        <v/>
      </c>
      <c r="CW82" t="str">
        <f>IF('S&amp;L'!K86="", "", 'S&amp;L'!K86)</f>
        <v/>
      </c>
      <c r="CX82" t="str">
        <f>IF('S&amp;L'!L86="", "", 'S&amp;L'!L86)</f>
        <v/>
      </c>
      <c r="CY82" t="str">
        <f>IF('S&amp;L'!N86="", "", 'S&amp;L'!N86)</f>
        <v/>
      </c>
      <c r="CZ82" t="str">
        <f>IF('S&amp;L'!O86="", "", 'S&amp;L'!O86)</f>
        <v/>
      </c>
      <c r="DA82" t="str">
        <f>IF('S&amp;L'!P86="", "", 'S&amp;L'!P86)</f>
        <v/>
      </c>
      <c r="DB82" t="str">
        <f>IF('S&amp;L'!Q86="", "", 'S&amp;L'!Q86)</f>
        <v/>
      </c>
      <c r="DC82" t="str">
        <f>IF('S&amp;L'!R86="", "", 'S&amp;L'!R86)</f>
        <v/>
      </c>
      <c r="DD82" s="53" t="str">
        <f>IF('Math Scores'!E89="","",'Math Scores'!E89)</f>
        <v/>
      </c>
      <c r="DE82" s="86" t="str">
        <f>IF('Cover Sheet'!V85="","",'Cover Sheet'!V85)</f>
        <v/>
      </c>
      <c r="DF82" s="86" t="str">
        <f>IF('Math Scores'!IE89="", "", 'Math Scores'!IE89)</f>
        <v/>
      </c>
      <c r="DG82" t="str">
        <f>IF('Math by question type'!C86="", "", 'Math by question type'!C86)</f>
        <v/>
      </c>
      <c r="DH82" s="86" t="str">
        <f>IF('Math by question type'!D86="", "", 'Math by question type'!D86)</f>
        <v/>
      </c>
      <c r="DI82" s="86" t="str">
        <f>IF('Math by question type'!E86="", "", 'Math by question type'!E86)</f>
        <v/>
      </c>
      <c r="DJ82" s="86" t="str">
        <f>IF('Math by question type'!F86="", "", 'Math by question type'!F86)</f>
        <v/>
      </c>
      <c r="DK82" s="86" t="str">
        <f>IF('Math by question type'!G86="", "", 'Math by question type'!G86)</f>
        <v/>
      </c>
      <c r="DL82" s="86" t="str">
        <f>IF('Math by question type'!H86="", "", 'Math by question type'!H86)</f>
        <v/>
      </c>
      <c r="DM82" s="86" t="str">
        <f>IF('Math by question type'!I86="", "", 'Math by question type'!I86)</f>
        <v/>
      </c>
      <c r="DN82" s="86" t="str">
        <f>IF('Math by question type'!J86="", "", 'Math by question type'!J86)</f>
        <v/>
      </c>
      <c r="DO82" s="86" t="str">
        <f>IF('Math by question type'!K86="", "", 'Math by question type'!K86)</f>
        <v/>
      </c>
      <c r="DP82" s="86" t="str">
        <f>IF('Math by question type'!L86="", "", 'Math by question type'!L86)</f>
        <v/>
      </c>
      <c r="DQ82" s="86" t="str">
        <f>IF('Math by question type'!M86="", "", 'Math by question type'!M86)</f>
        <v/>
      </c>
      <c r="DR82" s="86" t="str">
        <f>IF('Math by question type'!N86="", "", 'Math by question type'!N86)</f>
        <v/>
      </c>
      <c r="DS82" s="86" t="str">
        <f>IF('Math by question type'!O86="", "", 'Math by question type'!O86)</f>
        <v/>
      </c>
      <c r="DT82" s="86" t="str">
        <f>IF('Math by question type'!P86="", "", 'Math by question type'!P86)</f>
        <v/>
      </c>
      <c r="DU82" s="86" t="str">
        <f>IF('Math by question type'!Q86="", "", 'Math by question type'!Q86)</f>
        <v/>
      </c>
      <c r="DV82" s="86" t="str">
        <f>IF('Math by question type'!R86&lt;&gt;"",'Math by question type'!R86,'Math by question type'!U86)</f>
        <v/>
      </c>
      <c r="DW82" s="86" t="str">
        <f>IF('Math by question type'!S86&lt;&gt;"",'Math by question type'!S86,'Math by question type'!V86)</f>
        <v/>
      </c>
      <c r="DX82" s="86" t="str">
        <f>IF('Math by question type'!T86&lt;&gt;"",'Math by question type'!T86,'Math by question type'!W86)</f>
        <v/>
      </c>
      <c r="DY82" s="86" t="str">
        <f>IF('Math by question type'!X86&lt;&gt;"",'Math by question type'!X86,'Math by question type'!AA86)</f>
        <v/>
      </c>
      <c r="DZ82" s="86" t="str">
        <f>IF('Math by question type'!Y86&lt;&gt;"",'Math by question type'!Y86,'Math by question type'!AB86)</f>
        <v/>
      </c>
      <c r="EA82" s="86" t="str">
        <f>IF('Math by question type'!Z86&lt;&gt;"",'Math by question type'!Z86,'Math by question type'!AC86)</f>
        <v/>
      </c>
      <c r="EB82" s="86" t="str">
        <f>IF('Math Output by domain'!E86="", "", 'Math Output by domain'!E86)</f>
        <v/>
      </c>
      <c r="EC82" s="86" t="str">
        <f>IF('Math Output by domain'!F86="", "", 'Math Output by domain'!F86)</f>
        <v/>
      </c>
      <c r="ED82" s="86" t="str">
        <f>IF('Math Output by domain'!G86="", "", 'Math Output by domain'!G86)</f>
        <v/>
      </c>
      <c r="EE82" s="86" t="str">
        <f>IF('Math Output by domain'!H86="", "", 'Math Output by domain'!H86)</f>
        <v/>
      </c>
      <c r="EF82" s="86" t="str">
        <f>IF('Math Output by domain'!I86="", "", 'Math Output by domain'!I86)</f>
        <v/>
      </c>
      <c r="EG82" s="86" t="str">
        <f>IF('Math Output by domain'!J86="", "", 'Math Output by domain'!J86)</f>
        <v/>
      </c>
      <c r="EH82" s="86" t="str">
        <f>IF('Math Output by domain'!K86="", "", 'Math Output by domain'!K86)</f>
        <v/>
      </c>
      <c r="EI82" s="86" t="str">
        <f>IF('Math Output by domain'!L86="", "", 'Math Output by domain'!L86)</f>
        <v/>
      </c>
      <c r="EJ82" s="86" t="str">
        <f>IF('Math Output by domain'!M86="", "", 'Math Output by domain'!M86)</f>
        <v/>
      </c>
      <c r="EK82" s="86" t="str">
        <f>IF('Math Output by domain'!N86="", "", 'Math Output by domain'!N86)</f>
        <v/>
      </c>
      <c r="EL82" s="86" t="str">
        <f>IF('Math Output by domain'!O86="", "", 'Math Output by domain'!O86)</f>
        <v/>
      </c>
      <c r="EM82" s="86" t="str">
        <f>IF('Math Output by domain'!P86="", "", 'Math Output by domain'!P86)</f>
        <v/>
      </c>
      <c r="EN82" s="86" t="str">
        <f>IF('Math Output by domain'!Q86="", "", 'Math Output by domain'!Q86)</f>
        <v/>
      </c>
      <c r="EO82" s="86" t="str">
        <f>IF('Math Output by domain'!R86="", "", 'Math Output by domain'!R86)</f>
        <v/>
      </c>
      <c r="EP82" s="86" t="str">
        <f>IF('Math Output by domain'!S86="", "", 'Math Output by domain'!S86)</f>
        <v/>
      </c>
      <c r="EQ82" s="86" t="str">
        <f>IF('Math Output by domain'!T86="", "", 'Math Output by domain'!T86)</f>
        <v/>
      </c>
      <c r="ER82" s="86" t="str">
        <f>IF('Math Output by domain'!U86="", "", 'Math Output by domain'!U86)</f>
        <v/>
      </c>
      <c r="ES82" s="86" t="str">
        <f>IF('Math Output by domain'!V86="", "", 'Math Output by domain'!V86)</f>
        <v/>
      </c>
      <c r="ET82" s="86" t="str">
        <f>IF('Math Output by domain'!W86="", "", 'Math Output by domain'!W86)</f>
        <v/>
      </c>
      <c r="EU82" s="86" t="str">
        <f>IF('Math Output by domain'!X86="", "", 'Math Output by domain'!X86)</f>
        <v/>
      </c>
      <c r="EV82" s="86" t="str">
        <f>IF('Math Output by domain'!Y86="", "", 'Math Output by domain'!Y86)</f>
        <v/>
      </c>
      <c r="EW82" s="86" t="str">
        <f>IF('Math Output by domain'!Z86="", "", 'Math Output by domain'!Z86)</f>
        <v/>
      </c>
      <c r="EX82" s="86" t="str">
        <f>IF('Math Output by domain'!AA86="", "", 'Math Output by domain'!AA86)</f>
        <v/>
      </c>
      <c r="EY82" s="86" t="str">
        <f>IF('Math Output by domain'!AB86="", "", 'Math Output by domain'!AB86)</f>
        <v/>
      </c>
      <c r="EZ82" s="86" t="str">
        <f>IF('Math Output by domain'!AC86="", "", 'Math Output by domain'!AC86)</f>
        <v/>
      </c>
      <c r="FA82" s="86" t="str">
        <f>IF('Math Output by domain'!AD86&lt;&gt;"", 'Math Output by domain'!AD86, 'Math Output by domain'!AH86)</f>
        <v/>
      </c>
      <c r="FB82" s="86" t="str">
        <f>IF('Math Output by domain'!AE86&lt;&gt;"", 'Math Output by domain'!AE86, 'Math Output by domain'!AI86)</f>
        <v/>
      </c>
      <c r="FC82" s="86" t="str">
        <f>IF('Math Output by domain'!AF86&lt;&gt;"", 'Math Output by domain'!AF86, 'Math Output by domain'!AJ86)</f>
        <v/>
      </c>
      <c r="FD82" s="86" t="str">
        <f>IF('Math Output by domain'!AG86="", "", 'Math Output by domain'!AG86)</f>
        <v/>
      </c>
      <c r="FE82" s="86" t="str">
        <f>IF('Math Output by domain'!AK86="", "", 'Math Output by domain'!AK86)</f>
        <v/>
      </c>
      <c r="FF82" s="86" t="str">
        <f>IF('Math Output by domain'!AL86&lt;&gt;"",  'Math Output by domain'!AL86, 'Math Output by domain'!AQ86)</f>
        <v/>
      </c>
      <c r="FG82" s="86" t="str">
        <f>IF('Math Output by domain'!AM86="", "", 'Math Output by domain'!AM86)</f>
        <v/>
      </c>
      <c r="FH82" s="86" t="str">
        <f>IF('Math Output by domain'!AN86&lt;&gt;"",  'Math Output by domain'!AN86, 'Math Output by domain'!AP86)</f>
        <v/>
      </c>
      <c r="FI82" s="86" t="str">
        <f>IF('Math Output by domain'!AO86="", "", 'Math Output by domain'!AO86)</f>
        <v/>
      </c>
    </row>
    <row r="83" spans="1:165" x14ac:dyDescent="0.2">
      <c r="A83" s="88">
        <f>'Cover Sheet'!A86</f>
        <v>82</v>
      </c>
      <c r="B83" s="88" t="str">
        <f>IF('Cover Sheet'!$AC$13="","",'Cover Sheet'!$AC$13)</f>
        <v>HYDABH02</v>
      </c>
      <c r="C83" s="88" t="str">
        <f>'Cover Sheet'!$AC$1</f>
        <v>Apoorva Namdev</v>
      </c>
      <c r="D83" s="88">
        <f>'Cover Sheet'!$AE$1</f>
        <v>0</v>
      </c>
      <c r="E83" s="88">
        <f>'Cover Sheet'!$AG$1</f>
        <v>0</v>
      </c>
      <c r="F83" s="88">
        <f>'Cover Sheet'!$AI$1</f>
        <v>0</v>
      </c>
      <c r="G83" s="88">
        <f>'Cover Sheet'!$AK$1</f>
        <v>0</v>
      </c>
      <c r="H83" s="88">
        <f>'Cover Sheet'!$AC$3</f>
        <v>115555</v>
      </c>
      <c r="I83" s="88">
        <f>'Cover Sheet'!$AE$3</f>
        <v>0</v>
      </c>
      <c r="J83" s="88">
        <f>'Cover Sheet'!$AG$3</f>
        <v>0</v>
      </c>
      <c r="K83" s="88">
        <f>'Cover Sheet'!$AI$3</f>
        <v>0</v>
      </c>
      <c r="L83" s="88">
        <f>'Cover Sheet'!$AK$3</f>
        <v>0</v>
      </c>
      <c r="M83" s="88">
        <f>'Cover Sheet'!$AC$2</f>
        <v>2014</v>
      </c>
      <c r="N83" s="88">
        <f>'Cover Sheet'!$AE$2</f>
        <v>0</v>
      </c>
      <c r="O83" s="88">
        <f>'Cover Sheet'!$AG$2</f>
        <v>0</v>
      </c>
      <c r="P83" s="88">
        <f>'Cover Sheet'!$AI$2</f>
        <v>0</v>
      </c>
      <c r="Q83" s="88">
        <f>'Cover Sheet'!$AK$2</f>
        <v>0</v>
      </c>
      <c r="R83" s="88" t="str">
        <f>'Cover Sheet'!$AC$5</f>
        <v>Spandana</v>
      </c>
      <c r="S83" s="88" t="str">
        <f>'Cover Sheet'!$AC$6</f>
        <v>4th</v>
      </c>
      <c r="T83" s="88" t="str">
        <f>'Cover Sheet'!$AC$7</f>
        <v>2nd YOI</v>
      </c>
      <c r="U83" s="88" t="str">
        <f>'Cover Sheet'!$AC$8</f>
        <v>Private School 500 - 1000</v>
      </c>
      <c r="V83" s="88">
        <f>'Cover Sheet'!$AC$9</f>
        <v>180</v>
      </c>
      <c r="W83" s="88">
        <f>IF('Cover Sheet'!$AC$10="","",'Cover Sheet'!$AC$10)</f>
        <v>4</v>
      </c>
      <c r="X83" s="219" t="str">
        <f>IF('Cover Sheet'!$Y86="","",'Cover Sheet'!$Y86)</f>
        <v/>
      </c>
      <c r="Y83" s="219" t="str">
        <f>IF('Cover Sheet'!$Z86="","",'Cover Sheet'!$Z86)</f>
        <v/>
      </c>
      <c r="Z83" s="88">
        <f>'Cover Sheet'!$AC$11</f>
        <v>5</v>
      </c>
      <c r="AA83" s="88" t="str">
        <f>IF('Cover Sheet'!$AC$12="", "", 'Cover Sheet'!$AC$12)</f>
        <v>Hyderabad</v>
      </c>
      <c r="AB83" s="88">
        <f>IF('Cover Sheet'!$AC$14="","",'Cover Sheet'!$AC$14)</f>
        <v>115555</v>
      </c>
      <c r="AC83" s="88">
        <f>IF('Cover Sheet'!$AC$15="","",'Cover Sheet'!$AC$15)</f>
        <v>115555</v>
      </c>
      <c r="AD83" s="88">
        <f>IF('Cover Sheet'!$AC$17="","",'Cover Sheet'!$AC$17)</f>
        <v>115555</v>
      </c>
      <c r="AE83" s="88" t="str">
        <f>IF('Cover Sheet'!$AC$4="","",'Cover Sheet'!$AC$4)</f>
        <v>apoorva.namdev2014@teachforindia.org</v>
      </c>
      <c r="AF83" s="88" t="str">
        <f>IF('Cover Sheet'!$AC$20="","",'Cover Sheet'!$AC$20)</f>
        <v>spandana.m@teachforindia.org</v>
      </c>
      <c r="AG83" s="88" t="str">
        <f>IF('Cover Sheet'!$AC$19="","",'Cover Sheet'!$AC$19)</f>
        <v>karthik.rapaka@teachforindia.org</v>
      </c>
      <c r="AH83" s="88" t="str">
        <f>IF('Cover Sheet'!B86="", "", 'English Scores- Leveled papers'!B88)</f>
        <v/>
      </c>
      <c r="AI83" s="88" t="str">
        <f>IF('Cover Sheet'!$B86="","",'Cover Sheet'!C86)</f>
        <v/>
      </c>
      <c r="AJ83" s="88" t="str">
        <f>IF('Cover Sheet'!$D86="","",'Cover Sheet'!D86)</f>
        <v/>
      </c>
      <c r="AK83" s="88" t="str">
        <f>IF('Cover Sheet'!E86="","",'Cover Sheet'!E86)</f>
        <v/>
      </c>
      <c r="AL83" s="88" t="str">
        <f>IF('Cover Sheet'!F86="","",'Cover Sheet'!F86)</f>
        <v/>
      </c>
      <c r="AM83" s="88" t="str">
        <f>IF('Cover Sheet'!G86="","",'Cover Sheet'!G86)</f>
        <v/>
      </c>
      <c r="AN83" s="88" t="str">
        <f>IF('Cover Sheet'!H86="","",'Cover Sheet'!H86)</f>
        <v/>
      </c>
      <c r="AO83" s="88" t="str">
        <f>IF('Cover Sheet'!I86="","",'Cover Sheet'!I86)</f>
        <v/>
      </c>
      <c r="AP83" s="88" t="str">
        <f>IF('Cover Sheet'!J86="","",'Cover Sheet'!J86)</f>
        <v/>
      </c>
      <c r="AQ83" s="88" t="str">
        <f>IF('Cover Sheet'!K86="","",'Cover Sheet'!K86)</f>
        <v/>
      </c>
      <c r="AR83" s="88" t="str">
        <f>IF('Cover Sheet'!L86="","",'Cover Sheet'!L86)</f>
        <v/>
      </c>
      <c r="AS83" s="88" t="str">
        <f>IF('Cover Sheet'!M86="","",'Cover Sheet'!M86)</f>
        <v/>
      </c>
      <c r="AT83" s="88" t="str">
        <f>IF('Cover Sheet'!N86="","",'Cover Sheet'!N86)</f>
        <v/>
      </c>
      <c r="AU83" s="88" t="str">
        <f>IF('Cover Sheet'!O86="","",'Cover Sheet'!O86)</f>
        <v/>
      </c>
      <c r="AV83" s="88" t="str">
        <f>IF('Cover Sheet'!P86="","",'Cover Sheet'!P86)</f>
        <v/>
      </c>
      <c r="AW83" s="88" t="str">
        <f>IF('Cover Sheet'!Q86="","",'Cover Sheet'!Q86)</f>
        <v/>
      </c>
      <c r="AX83" s="88" t="str">
        <f>IF('Cover Sheet'!R86="","",'Cover Sheet'!R86)</f>
        <v/>
      </c>
      <c r="AY83" s="88" t="str">
        <f>IF('Cover Sheet'!S86="","",'Cover Sheet'!S86)</f>
        <v/>
      </c>
      <c r="AZ83" s="535" t="str">
        <f>IF('Cover Sheet'!T86="","",'Cover Sheet'!T86)</f>
        <v/>
      </c>
      <c r="BA83" s="535" t="str">
        <f>IF('Cover Sheet'!U86="","",'Cover Sheet'!U86)</f>
        <v/>
      </c>
      <c r="BB83" s="535" t="str">
        <f>IF('Cover Sheet'!V86="","",'Cover Sheet'!V86)</f>
        <v/>
      </c>
      <c r="BC83" s="535" t="str">
        <f>IF('Cover Sheet'!W86="","",'Cover Sheet'!W86)</f>
        <v/>
      </c>
      <c r="BD83" s="535" t="str">
        <f>IF('Cover Sheet'!X86="","",'Cover Sheet'!X86)</f>
        <v/>
      </c>
      <c r="BE83" s="142" t="str">
        <f>'RC Mastery Check+Question type'!I86</f>
        <v/>
      </c>
      <c r="BF83" s="142" t="str">
        <f>'RC Mastery Check+Question type'!J86</f>
        <v/>
      </c>
      <c r="BG83" s="142" t="str">
        <f>'RC Mastery Check+Question type'!K86</f>
        <v/>
      </c>
      <c r="BH83" s="406" t="str">
        <f>IF('RC Mastery Check+Question type'!DR86="", "", 'RC Mastery Check+Question type'!DR86)</f>
        <v/>
      </c>
      <c r="BI83" s="406" t="str">
        <f>IF('RC Mastery Check+Question type'!EJ86="", "", 'RC Mastery Check+Question type'!EJ86)</f>
        <v/>
      </c>
      <c r="BJ83" s="406" t="str">
        <f>IF('RC Mastery Check+Question type'!EZ86="", "", 'RC Mastery Check+Question type'!EZ86)</f>
        <v/>
      </c>
      <c r="BK83">
        <f>'RF tracking'!C86</f>
        <v>0</v>
      </c>
      <c r="BL83">
        <f>'RF tracking'!D86</f>
        <v>0</v>
      </c>
      <c r="BM83">
        <f>'RF tracking'!X86</f>
        <v>0</v>
      </c>
      <c r="BN83">
        <f>'RF tracking'!Y86</f>
        <v>0</v>
      </c>
      <c r="BO83" s="53" t="str">
        <f>IF('RF tracking'!AQ86="", "", 'RF tracking'!AQ86)</f>
        <v/>
      </c>
      <c r="BP83" s="53" t="str">
        <f>'RC Mastery Check+Question type'!L86</f>
        <v/>
      </c>
      <c r="BQ83" s="53" t="str">
        <f>'RC Mastery Check+Question type'!M86</f>
        <v/>
      </c>
      <c r="BR83" s="53" t="str">
        <f>'RC Mastery Check+Question type'!N86</f>
        <v/>
      </c>
      <c r="BS83" s="53" t="str">
        <f>'RC Mastery Check+Question type'!O86</f>
        <v/>
      </c>
      <c r="BT83" s="53" t="str">
        <f>'RC Mastery Check+Question type'!P86</f>
        <v/>
      </c>
      <c r="BU83" s="53" t="str">
        <f>'RC Mastery Check+Question type'!Q86</f>
        <v/>
      </c>
      <c r="BV83" s="53" t="str">
        <f>'RC Mastery Check+Question type'!R86</f>
        <v/>
      </c>
      <c r="BW83" s="53" t="str">
        <f>'RC Mastery Check+Question type'!S86</f>
        <v/>
      </c>
      <c r="BX83" s="53" t="str">
        <f>'RC Mastery Check+Question type'!T86</f>
        <v/>
      </c>
      <c r="BY83" s="53" t="str">
        <f>'RC Mastery Check+Question type'!U86</f>
        <v/>
      </c>
      <c r="BZ83" s="53" t="str">
        <f>'RC Mastery Check+Question type'!V86</f>
        <v/>
      </c>
      <c r="CA83" s="53" t="str">
        <f>'RC Mastery Check+Question type'!W86</f>
        <v/>
      </c>
      <c r="CB83" s="53" t="str">
        <f>'RC Mastery Check+Question type'!X86</f>
        <v/>
      </c>
      <c r="CC83" s="438" t="str">
        <f>'RC Output Item+Section Type'!CC89</f>
        <v xml:space="preserve"> </v>
      </c>
      <c r="CD83" s="438" t="str">
        <f>'RC Output Item+Section Type'!CD89</f>
        <v xml:space="preserve"> </v>
      </c>
      <c r="CE83" s="438" t="str">
        <f>'RC Output Item+Section Type'!CE89</f>
        <v xml:space="preserve"> </v>
      </c>
      <c r="CF83" s="438" t="str">
        <f>'RC Output Item+Section Type'!CF89</f>
        <v xml:space="preserve"> </v>
      </c>
      <c r="CG83" s="438" t="str">
        <f>'RC Output Item+Section Type'!CG89</f>
        <v xml:space="preserve"> </v>
      </c>
      <c r="CH83" s="438" t="str">
        <f>'RC Output Item+Section Type'!CH89</f>
        <v xml:space="preserve"> </v>
      </c>
      <c r="CI83" s="438" t="str">
        <f>'RC Output Item+Section Type'!CI89</f>
        <v xml:space="preserve"> </v>
      </c>
      <c r="CJ83" s="438" t="str">
        <f>'RC Output Item+Section Type'!CJ89</f>
        <v xml:space="preserve"> </v>
      </c>
      <c r="CK83" s="438" t="str">
        <f>'RC Output Item+Section Type'!CK89</f>
        <v xml:space="preserve"> </v>
      </c>
      <c r="CL83" s="438" t="str">
        <f>'RC Output Item+Section Type'!CL89</f>
        <v xml:space="preserve"> </v>
      </c>
      <c r="CM83" s="438" t="str">
        <f>'RC Output Item+Section Type'!CM89</f>
        <v xml:space="preserve"> </v>
      </c>
      <c r="CN83" s="438" t="str">
        <f>'RC Output Item+Section Type'!CN89</f>
        <v xml:space="preserve"> </v>
      </c>
      <c r="CO83" t="str">
        <f>IF('S&amp;L'!B87="", "", 'S&amp;L'!B87)</f>
        <v/>
      </c>
      <c r="CP83" t="str">
        <f>IF('S&amp;L'!C87="", "", 'S&amp;L'!C87)</f>
        <v/>
      </c>
      <c r="CQ83" t="str">
        <f>IF('S&amp;L'!D87="", "", 'S&amp;L'!D87)</f>
        <v/>
      </c>
      <c r="CR83" t="str">
        <f>IF('S&amp;L'!E87="", "", 'S&amp;L'!E87)</f>
        <v/>
      </c>
      <c r="CS83" t="str">
        <f>IF('S&amp;L'!F87="", "", 'S&amp;L'!F87)</f>
        <v/>
      </c>
      <c r="CT83" t="str">
        <f>IF('S&amp;L'!H87="", "", 'S&amp;L'!H87)</f>
        <v/>
      </c>
      <c r="CU83" t="str">
        <f>IF('S&amp;L'!I87="", "", 'S&amp;L'!I87)</f>
        <v/>
      </c>
      <c r="CV83" t="str">
        <f>IF('S&amp;L'!J87="", "", 'S&amp;L'!J87)</f>
        <v/>
      </c>
      <c r="CW83" t="str">
        <f>IF('S&amp;L'!K87="", "", 'S&amp;L'!K87)</f>
        <v/>
      </c>
      <c r="CX83" t="str">
        <f>IF('S&amp;L'!L87="", "", 'S&amp;L'!L87)</f>
        <v/>
      </c>
      <c r="CY83" t="str">
        <f>IF('S&amp;L'!N87="", "", 'S&amp;L'!N87)</f>
        <v/>
      </c>
      <c r="CZ83" t="str">
        <f>IF('S&amp;L'!O87="", "", 'S&amp;L'!O87)</f>
        <v/>
      </c>
      <c r="DA83" t="str">
        <f>IF('S&amp;L'!P87="", "", 'S&amp;L'!P87)</f>
        <v/>
      </c>
      <c r="DB83" t="str">
        <f>IF('S&amp;L'!Q87="", "", 'S&amp;L'!Q87)</f>
        <v/>
      </c>
      <c r="DC83" t="str">
        <f>IF('S&amp;L'!R87="", "", 'S&amp;L'!R87)</f>
        <v/>
      </c>
      <c r="DD83" s="53" t="str">
        <f>IF('Math Scores'!E90="","",'Math Scores'!E90)</f>
        <v/>
      </c>
      <c r="DE83" s="86" t="str">
        <f>IF('Cover Sheet'!V86="","",'Cover Sheet'!V86)</f>
        <v/>
      </c>
      <c r="DF83" s="86" t="str">
        <f>IF('Math Scores'!IE90="", "", 'Math Scores'!IE90)</f>
        <v/>
      </c>
      <c r="DG83" t="str">
        <f>IF('Math by question type'!C87="", "", 'Math by question type'!C87)</f>
        <v/>
      </c>
      <c r="DH83" s="86" t="str">
        <f>IF('Math by question type'!D87="", "", 'Math by question type'!D87)</f>
        <v/>
      </c>
      <c r="DI83" s="86" t="str">
        <f>IF('Math by question type'!E87="", "", 'Math by question type'!E87)</f>
        <v/>
      </c>
      <c r="DJ83" s="86" t="str">
        <f>IF('Math by question type'!F87="", "", 'Math by question type'!F87)</f>
        <v/>
      </c>
      <c r="DK83" s="86" t="str">
        <f>IF('Math by question type'!G87="", "", 'Math by question type'!G87)</f>
        <v/>
      </c>
      <c r="DL83" s="86" t="str">
        <f>IF('Math by question type'!H87="", "", 'Math by question type'!H87)</f>
        <v/>
      </c>
      <c r="DM83" s="86" t="str">
        <f>IF('Math by question type'!I87="", "", 'Math by question type'!I87)</f>
        <v/>
      </c>
      <c r="DN83" s="86" t="str">
        <f>IF('Math by question type'!J87="", "", 'Math by question type'!J87)</f>
        <v/>
      </c>
      <c r="DO83" s="86" t="str">
        <f>IF('Math by question type'!K87="", "", 'Math by question type'!K87)</f>
        <v/>
      </c>
      <c r="DP83" s="86" t="str">
        <f>IF('Math by question type'!L87="", "", 'Math by question type'!L87)</f>
        <v/>
      </c>
      <c r="DQ83" s="86" t="str">
        <f>IF('Math by question type'!M87="", "", 'Math by question type'!M87)</f>
        <v/>
      </c>
      <c r="DR83" s="86" t="str">
        <f>IF('Math by question type'!N87="", "", 'Math by question type'!N87)</f>
        <v/>
      </c>
      <c r="DS83" s="86" t="str">
        <f>IF('Math by question type'!O87="", "", 'Math by question type'!O87)</f>
        <v/>
      </c>
      <c r="DT83" s="86" t="str">
        <f>IF('Math by question type'!P87="", "", 'Math by question type'!P87)</f>
        <v/>
      </c>
      <c r="DU83" s="86" t="str">
        <f>IF('Math by question type'!Q87="", "", 'Math by question type'!Q87)</f>
        <v/>
      </c>
      <c r="DV83" s="86" t="str">
        <f>IF('Math by question type'!R87&lt;&gt;"",'Math by question type'!R87,'Math by question type'!U87)</f>
        <v/>
      </c>
      <c r="DW83" s="86" t="str">
        <f>IF('Math by question type'!S87&lt;&gt;"",'Math by question type'!S87,'Math by question type'!V87)</f>
        <v/>
      </c>
      <c r="DX83" s="86" t="str">
        <f>IF('Math by question type'!T87&lt;&gt;"",'Math by question type'!T87,'Math by question type'!W87)</f>
        <v/>
      </c>
      <c r="DY83" s="86" t="str">
        <f>IF('Math by question type'!X87&lt;&gt;"",'Math by question type'!X87,'Math by question type'!AA87)</f>
        <v/>
      </c>
      <c r="DZ83" s="86" t="str">
        <f>IF('Math by question type'!Y87&lt;&gt;"",'Math by question type'!Y87,'Math by question type'!AB87)</f>
        <v/>
      </c>
      <c r="EA83" s="86" t="str">
        <f>IF('Math by question type'!Z87&lt;&gt;"",'Math by question type'!Z87,'Math by question type'!AC87)</f>
        <v/>
      </c>
      <c r="EB83" s="86" t="str">
        <f>IF('Math Output by domain'!E87="", "", 'Math Output by domain'!E87)</f>
        <v/>
      </c>
      <c r="EC83" s="86" t="str">
        <f>IF('Math Output by domain'!F87="", "", 'Math Output by domain'!F87)</f>
        <v/>
      </c>
      <c r="ED83" s="86" t="str">
        <f>IF('Math Output by domain'!G87="", "", 'Math Output by domain'!G87)</f>
        <v/>
      </c>
      <c r="EE83" s="86" t="str">
        <f>IF('Math Output by domain'!H87="", "", 'Math Output by domain'!H87)</f>
        <v/>
      </c>
      <c r="EF83" s="86" t="str">
        <f>IF('Math Output by domain'!I87="", "", 'Math Output by domain'!I87)</f>
        <v/>
      </c>
      <c r="EG83" s="86" t="str">
        <f>IF('Math Output by domain'!J87="", "", 'Math Output by domain'!J87)</f>
        <v/>
      </c>
      <c r="EH83" s="86" t="str">
        <f>IF('Math Output by domain'!K87="", "", 'Math Output by domain'!K87)</f>
        <v/>
      </c>
      <c r="EI83" s="86" t="str">
        <f>IF('Math Output by domain'!L87="", "", 'Math Output by domain'!L87)</f>
        <v/>
      </c>
      <c r="EJ83" s="86" t="str">
        <f>IF('Math Output by domain'!M87="", "", 'Math Output by domain'!M87)</f>
        <v/>
      </c>
      <c r="EK83" s="86" t="str">
        <f>IF('Math Output by domain'!N87="", "", 'Math Output by domain'!N87)</f>
        <v/>
      </c>
      <c r="EL83" s="86" t="str">
        <f>IF('Math Output by domain'!O87="", "", 'Math Output by domain'!O87)</f>
        <v/>
      </c>
      <c r="EM83" s="86" t="str">
        <f>IF('Math Output by domain'!P87="", "", 'Math Output by domain'!P87)</f>
        <v/>
      </c>
      <c r="EN83" s="86" t="str">
        <f>IF('Math Output by domain'!Q87="", "", 'Math Output by domain'!Q87)</f>
        <v/>
      </c>
      <c r="EO83" s="86" t="str">
        <f>IF('Math Output by domain'!R87="", "", 'Math Output by domain'!R87)</f>
        <v/>
      </c>
      <c r="EP83" s="86" t="str">
        <f>IF('Math Output by domain'!S87="", "", 'Math Output by domain'!S87)</f>
        <v/>
      </c>
      <c r="EQ83" s="86" t="str">
        <f>IF('Math Output by domain'!T87="", "", 'Math Output by domain'!T87)</f>
        <v/>
      </c>
      <c r="ER83" s="86" t="str">
        <f>IF('Math Output by domain'!U87="", "", 'Math Output by domain'!U87)</f>
        <v/>
      </c>
      <c r="ES83" s="86" t="str">
        <f>IF('Math Output by domain'!V87="", "", 'Math Output by domain'!V87)</f>
        <v/>
      </c>
      <c r="ET83" s="86" t="str">
        <f>IF('Math Output by domain'!W87="", "", 'Math Output by domain'!W87)</f>
        <v/>
      </c>
      <c r="EU83" s="86" t="str">
        <f>IF('Math Output by domain'!X87="", "", 'Math Output by domain'!X87)</f>
        <v/>
      </c>
      <c r="EV83" s="86" t="str">
        <f>IF('Math Output by domain'!Y87="", "", 'Math Output by domain'!Y87)</f>
        <v/>
      </c>
      <c r="EW83" s="86" t="str">
        <f>IF('Math Output by domain'!Z87="", "", 'Math Output by domain'!Z87)</f>
        <v/>
      </c>
      <c r="EX83" s="86" t="str">
        <f>IF('Math Output by domain'!AA87="", "", 'Math Output by domain'!AA87)</f>
        <v/>
      </c>
      <c r="EY83" s="86" t="str">
        <f>IF('Math Output by domain'!AB87="", "", 'Math Output by domain'!AB87)</f>
        <v/>
      </c>
      <c r="EZ83" s="86" t="str">
        <f>IF('Math Output by domain'!AC87="", "", 'Math Output by domain'!AC87)</f>
        <v/>
      </c>
      <c r="FA83" s="86" t="str">
        <f>IF('Math Output by domain'!AD87&lt;&gt;"", 'Math Output by domain'!AD87, 'Math Output by domain'!AH87)</f>
        <v/>
      </c>
      <c r="FB83" s="86" t="str">
        <f>IF('Math Output by domain'!AE87&lt;&gt;"", 'Math Output by domain'!AE87, 'Math Output by domain'!AI87)</f>
        <v/>
      </c>
      <c r="FC83" s="86" t="str">
        <f>IF('Math Output by domain'!AF87&lt;&gt;"", 'Math Output by domain'!AF87, 'Math Output by domain'!AJ87)</f>
        <v/>
      </c>
      <c r="FD83" s="86" t="str">
        <f>IF('Math Output by domain'!AG87="", "", 'Math Output by domain'!AG87)</f>
        <v/>
      </c>
      <c r="FE83" s="86" t="str">
        <f>IF('Math Output by domain'!AK87="", "", 'Math Output by domain'!AK87)</f>
        <v/>
      </c>
      <c r="FF83" s="86" t="str">
        <f>IF('Math Output by domain'!AL87&lt;&gt;"",  'Math Output by domain'!AL87, 'Math Output by domain'!AQ87)</f>
        <v/>
      </c>
      <c r="FG83" s="86" t="str">
        <f>IF('Math Output by domain'!AM87="", "", 'Math Output by domain'!AM87)</f>
        <v/>
      </c>
      <c r="FH83" s="86" t="str">
        <f>IF('Math Output by domain'!AN87&lt;&gt;"",  'Math Output by domain'!AN87, 'Math Output by domain'!AP87)</f>
        <v/>
      </c>
      <c r="FI83" s="86" t="str">
        <f>IF('Math Output by domain'!AO87="", "", 'Math Output by domain'!AO87)</f>
        <v/>
      </c>
    </row>
    <row r="84" spans="1:165" x14ac:dyDescent="0.2">
      <c r="A84" s="88">
        <f>'Cover Sheet'!A87</f>
        <v>83</v>
      </c>
      <c r="B84" s="88" t="str">
        <f>IF('Cover Sheet'!$AC$13="","",'Cover Sheet'!$AC$13)</f>
        <v>HYDABH02</v>
      </c>
      <c r="C84" s="88" t="str">
        <f>'Cover Sheet'!$AC$1</f>
        <v>Apoorva Namdev</v>
      </c>
      <c r="D84" s="88">
        <f>'Cover Sheet'!$AE$1</f>
        <v>0</v>
      </c>
      <c r="E84" s="88">
        <f>'Cover Sheet'!$AG$1</f>
        <v>0</v>
      </c>
      <c r="F84" s="88">
        <f>'Cover Sheet'!$AI$1</f>
        <v>0</v>
      </c>
      <c r="G84" s="88">
        <f>'Cover Sheet'!$AK$1</f>
        <v>0</v>
      </c>
      <c r="H84" s="88">
        <f>'Cover Sheet'!$AC$3</f>
        <v>115555</v>
      </c>
      <c r="I84" s="88">
        <f>'Cover Sheet'!$AE$3</f>
        <v>0</v>
      </c>
      <c r="J84" s="88">
        <f>'Cover Sheet'!$AG$3</f>
        <v>0</v>
      </c>
      <c r="K84" s="88">
        <f>'Cover Sheet'!$AI$3</f>
        <v>0</v>
      </c>
      <c r="L84" s="88">
        <f>'Cover Sheet'!$AK$3</f>
        <v>0</v>
      </c>
      <c r="M84" s="88">
        <f>'Cover Sheet'!$AC$2</f>
        <v>2014</v>
      </c>
      <c r="N84" s="88">
        <f>'Cover Sheet'!$AE$2</f>
        <v>0</v>
      </c>
      <c r="O84" s="88">
        <f>'Cover Sheet'!$AG$2</f>
        <v>0</v>
      </c>
      <c r="P84" s="88">
        <f>'Cover Sheet'!$AI$2</f>
        <v>0</v>
      </c>
      <c r="Q84" s="88">
        <f>'Cover Sheet'!$AK$2</f>
        <v>0</v>
      </c>
      <c r="R84" s="88" t="str">
        <f>'Cover Sheet'!$AC$5</f>
        <v>Spandana</v>
      </c>
      <c r="S84" s="88" t="str">
        <f>'Cover Sheet'!$AC$6</f>
        <v>4th</v>
      </c>
      <c r="T84" s="88" t="str">
        <f>'Cover Sheet'!$AC$7</f>
        <v>2nd YOI</v>
      </c>
      <c r="U84" s="88" t="str">
        <f>'Cover Sheet'!$AC$8</f>
        <v>Private School 500 - 1000</v>
      </c>
      <c r="V84" s="88">
        <f>'Cover Sheet'!$AC$9</f>
        <v>180</v>
      </c>
      <c r="W84" s="88">
        <f>IF('Cover Sheet'!$AC$10="","",'Cover Sheet'!$AC$10)</f>
        <v>4</v>
      </c>
      <c r="X84" s="219" t="str">
        <f>IF('Cover Sheet'!$Y87="","",'Cover Sheet'!$Y87)</f>
        <v/>
      </c>
      <c r="Y84" s="219" t="str">
        <f>IF('Cover Sheet'!$Z87="","",'Cover Sheet'!$Z87)</f>
        <v/>
      </c>
      <c r="Z84" s="88">
        <f>'Cover Sheet'!$AC$11</f>
        <v>5</v>
      </c>
      <c r="AA84" s="88" t="str">
        <f>IF('Cover Sheet'!$AC$12="", "", 'Cover Sheet'!$AC$12)</f>
        <v>Hyderabad</v>
      </c>
      <c r="AB84" s="88">
        <f>IF('Cover Sheet'!$AC$14="","",'Cover Sheet'!$AC$14)</f>
        <v>115555</v>
      </c>
      <c r="AC84" s="88">
        <f>IF('Cover Sheet'!$AC$15="","",'Cover Sheet'!$AC$15)</f>
        <v>115555</v>
      </c>
      <c r="AD84" s="88">
        <f>IF('Cover Sheet'!$AC$17="","",'Cover Sheet'!$AC$17)</f>
        <v>115555</v>
      </c>
      <c r="AE84" s="88" t="str">
        <f>IF('Cover Sheet'!$AC$4="","",'Cover Sheet'!$AC$4)</f>
        <v>apoorva.namdev2014@teachforindia.org</v>
      </c>
      <c r="AF84" s="88" t="str">
        <f>IF('Cover Sheet'!$AC$20="","",'Cover Sheet'!$AC$20)</f>
        <v>spandana.m@teachforindia.org</v>
      </c>
      <c r="AG84" s="88" t="str">
        <f>IF('Cover Sheet'!$AC$19="","",'Cover Sheet'!$AC$19)</f>
        <v>karthik.rapaka@teachforindia.org</v>
      </c>
      <c r="AH84" s="88" t="str">
        <f>IF('Cover Sheet'!B87="", "", 'English Scores- Leveled papers'!B89)</f>
        <v/>
      </c>
      <c r="AI84" s="88" t="str">
        <f>IF('Cover Sheet'!$B87="","",'Cover Sheet'!C87)</f>
        <v/>
      </c>
      <c r="AJ84" s="88" t="str">
        <f>IF('Cover Sheet'!$D87="","",'Cover Sheet'!D87)</f>
        <v/>
      </c>
      <c r="AK84" s="88" t="str">
        <f>IF('Cover Sheet'!E87="","",'Cover Sheet'!E87)</f>
        <v/>
      </c>
      <c r="AL84" s="88" t="str">
        <f>IF('Cover Sheet'!F87="","",'Cover Sheet'!F87)</f>
        <v/>
      </c>
      <c r="AM84" s="88" t="str">
        <f>IF('Cover Sheet'!G87="","",'Cover Sheet'!G87)</f>
        <v/>
      </c>
      <c r="AN84" s="88" t="str">
        <f>IF('Cover Sheet'!H87="","",'Cover Sheet'!H87)</f>
        <v/>
      </c>
      <c r="AO84" s="88" t="str">
        <f>IF('Cover Sheet'!I87="","",'Cover Sheet'!I87)</f>
        <v/>
      </c>
      <c r="AP84" s="88" t="str">
        <f>IF('Cover Sheet'!J87="","",'Cover Sheet'!J87)</f>
        <v/>
      </c>
      <c r="AQ84" s="88" t="str">
        <f>IF('Cover Sheet'!K87="","",'Cover Sheet'!K87)</f>
        <v/>
      </c>
      <c r="AR84" s="88" t="str">
        <f>IF('Cover Sheet'!L87="","",'Cover Sheet'!L87)</f>
        <v/>
      </c>
      <c r="AS84" s="88" t="str">
        <f>IF('Cover Sheet'!M87="","",'Cover Sheet'!M87)</f>
        <v/>
      </c>
      <c r="AT84" s="88" t="str">
        <f>IF('Cover Sheet'!N87="","",'Cover Sheet'!N87)</f>
        <v/>
      </c>
      <c r="AU84" s="88" t="str">
        <f>IF('Cover Sheet'!O87="","",'Cover Sheet'!O87)</f>
        <v/>
      </c>
      <c r="AV84" s="88" t="str">
        <f>IF('Cover Sheet'!P87="","",'Cover Sheet'!P87)</f>
        <v/>
      </c>
      <c r="AW84" s="88" t="str">
        <f>IF('Cover Sheet'!Q87="","",'Cover Sheet'!Q87)</f>
        <v/>
      </c>
      <c r="AX84" s="88" t="str">
        <f>IF('Cover Sheet'!R87="","",'Cover Sheet'!R87)</f>
        <v/>
      </c>
      <c r="AY84" s="88" t="str">
        <f>IF('Cover Sheet'!S87="","",'Cover Sheet'!S87)</f>
        <v/>
      </c>
      <c r="AZ84" s="535" t="str">
        <f>IF('Cover Sheet'!T87="","",'Cover Sheet'!T87)</f>
        <v/>
      </c>
      <c r="BA84" s="535" t="str">
        <f>IF('Cover Sheet'!U87="","",'Cover Sheet'!U87)</f>
        <v/>
      </c>
      <c r="BB84" s="535" t="str">
        <f>IF('Cover Sheet'!V87="","",'Cover Sheet'!V87)</f>
        <v/>
      </c>
      <c r="BC84" s="535" t="str">
        <f>IF('Cover Sheet'!W87="","",'Cover Sheet'!W87)</f>
        <v/>
      </c>
      <c r="BD84" s="535" t="str">
        <f>IF('Cover Sheet'!X87="","",'Cover Sheet'!X87)</f>
        <v/>
      </c>
      <c r="BE84" s="142" t="str">
        <f>'RC Mastery Check+Question type'!I87</f>
        <v/>
      </c>
      <c r="BF84" s="142" t="str">
        <f>'RC Mastery Check+Question type'!J87</f>
        <v/>
      </c>
      <c r="BG84" s="142" t="str">
        <f>'RC Mastery Check+Question type'!K87</f>
        <v/>
      </c>
      <c r="BH84" s="406" t="str">
        <f>IF('RC Mastery Check+Question type'!DR87="", "", 'RC Mastery Check+Question type'!DR87)</f>
        <v/>
      </c>
      <c r="BI84" s="406" t="str">
        <f>IF('RC Mastery Check+Question type'!EJ87="", "", 'RC Mastery Check+Question type'!EJ87)</f>
        <v/>
      </c>
      <c r="BJ84" s="406" t="str">
        <f>IF('RC Mastery Check+Question type'!EZ87="", "", 'RC Mastery Check+Question type'!EZ87)</f>
        <v/>
      </c>
      <c r="BK84">
        <f>'RF tracking'!C87</f>
        <v>0</v>
      </c>
      <c r="BL84">
        <f>'RF tracking'!D87</f>
        <v>0</v>
      </c>
      <c r="BM84">
        <f>'RF tracking'!X87</f>
        <v>0</v>
      </c>
      <c r="BN84">
        <f>'RF tracking'!Y87</f>
        <v>0</v>
      </c>
      <c r="BO84" s="53" t="str">
        <f>IF('RF tracking'!AQ87="", "", 'RF tracking'!AQ87)</f>
        <v/>
      </c>
      <c r="BP84" s="53" t="str">
        <f>'RC Mastery Check+Question type'!L87</f>
        <v/>
      </c>
      <c r="BQ84" s="53" t="str">
        <f>'RC Mastery Check+Question type'!M87</f>
        <v/>
      </c>
      <c r="BR84" s="53" t="str">
        <f>'RC Mastery Check+Question type'!N87</f>
        <v/>
      </c>
      <c r="BS84" s="53" t="str">
        <f>'RC Mastery Check+Question type'!O87</f>
        <v/>
      </c>
      <c r="BT84" s="53" t="str">
        <f>'RC Mastery Check+Question type'!P87</f>
        <v/>
      </c>
      <c r="BU84" s="53" t="str">
        <f>'RC Mastery Check+Question type'!Q87</f>
        <v/>
      </c>
      <c r="BV84" s="53" t="str">
        <f>'RC Mastery Check+Question type'!R87</f>
        <v/>
      </c>
      <c r="BW84" s="53" t="str">
        <f>'RC Mastery Check+Question type'!S87</f>
        <v/>
      </c>
      <c r="BX84" s="53" t="str">
        <f>'RC Mastery Check+Question type'!T87</f>
        <v/>
      </c>
      <c r="BY84" s="53" t="str">
        <f>'RC Mastery Check+Question type'!U87</f>
        <v/>
      </c>
      <c r="BZ84" s="53" t="str">
        <f>'RC Mastery Check+Question type'!V87</f>
        <v/>
      </c>
      <c r="CA84" s="53" t="str">
        <f>'RC Mastery Check+Question type'!W87</f>
        <v/>
      </c>
      <c r="CB84" s="53" t="str">
        <f>'RC Mastery Check+Question type'!X87</f>
        <v/>
      </c>
      <c r="CC84" s="438" t="str">
        <f>'RC Output Item+Section Type'!CC90</f>
        <v xml:space="preserve"> </v>
      </c>
      <c r="CD84" s="438" t="str">
        <f>'RC Output Item+Section Type'!CD90</f>
        <v xml:space="preserve"> </v>
      </c>
      <c r="CE84" s="438" t="str">
        <f>'RC Output Item+Section Type'!CE90</f>
        <v xml:space="preserve"> </v>
      </c>
      <c r="CF84" s="438" t="str">
        <f>'RC Output Item+Section Type'!CF90</f>
        <v xml:space="preserve"> </v>
      </c>
      <c r="CG84" s="438" t="str">
        <f>'RC Output Item+Section Type'!CG90</f>
        <v xml:space="preserve"> </v>
      </c>
      <c r="CH84" s="438" t="str">
        <f>'RC Output Item+Section Type'!CH90</f>
        <v xml:space="preserve"> </v>
      </c>
      <c r="CI84" s="438" t="str">
        <f>'RC Output Item+Section Type'!CI90</f>
        <v xml:space="preserve"> </v>
      </c>
      <c r="CJ84" s="438" t="str">
        <f>'RC Output Item+Section Type'!CJ90</f>
        <v xml:space="preserve"> </v>
      </c>
      <c r="CK84" s="438" t="str">
        <f>'RC Output Item+Section Type'!CK90</f>
        <v xml:space="preserve"> </v>
      </c>
      <c r="CL84" s="438" t="str">
        <f>'RC Output Item+Section Type'!CL90</f>
        <v xml:space="preserve"> </v>
      </c>
      <c r="CM84" s="438" t="str">
        <f>'RC Output Item+Section Type'!CM90</f>
        <v xml:space="preserve"> </v>
      </c>
      <c r="CN84" s="438" t="str">
        <f>'RC Output Item+Section Type'!CN90</f>
        <v xml:space="preserve"> </v>
      </c>
      <c r="CO84" t="str">
        <f>IF('S&amp;L'!B88="", "", 'S&amp;L'!B88)</f>
        <v/>
      </c>
      <c r="CP84" t="str">
        <f>IF('S&amp;L'!C88="", "", 'S&amp;L'!C88)</f>
        <v/>
      </c>
      <c r="CQ84" t="str">
        <f>IF('S&amp;L'!D88="", "", 'S&amp;L'!D88)</f>
        <v/>
      </c>
      <c r="CR84" t="str">
        <f>IF('S&amp;L'!E88="", "", 'S&amp;L'!E88)</f>
        <v/>
      </c>
      <c r="CS84" t="str">
        <f>IF('S&amp;L'!F88="", "", 'S&amp;L'!F88)</f>
        <v/>
      </c>
      <c r="CT84" t="str">
        <f>IF('S&amp;L'!H88="", "", 'S&amp;L'!H88)</f>
        <v/>
      </c>
      <c r="CU84" t="str">
        <f>IF('S&amp;L'!I88="", "", 'S&amp;L'!I88)</f>
        <v/>
      </c>
      <c r="CV84" t="str">
        <f>IF('S&amp;L'!J88="", "", 'S&amp;L'!J88)</f>
        <v/>
      </c>
      <c r="CW84" t="str">
        <f>IF('S&amp;L'!K88="", "", 'S&amp;L'!K88)</f>
        <v/>
      </c>
      <c r="CX84" t="str">
        <f>IF('S&amp;L'!L88="", "", 'S&amp;L'!L88)</f>
        <v/>
      </c>
      <c r="CY84" t="str">
        <f>IF('S&amp;L'!N88="", "", 'S&amp;L'!N88)</f>
        <v/>
      </c>
      <c r="CZ84" t="str">
        <f>IF('S&amp;L'!O88="", "", 'S&amp;L'!O88)</f>
        <v/>
      </c>
      <c r="DA84" t="str">
        <f>IF('S&amp;L'!P88="", "", 'S&amp;L'!P88)</f>
        <v/>
      </c>
      <c r="DB84" t="str">
        <f>IF('S&amp;L'!Q88="", "", 'S&amp;L'!Q88)</f>
        <v/>
      </c>
      <c r="DC84" t="str">
        <f>IF('S&amp;L'!R88="", "", 'S&amp;L'!R88)</f>
        <v/>
      </c>
      <c r="DD84" s="53" t="str">
        <f>IF('Math Scores'!E91="","",'Math Scores'!E91)</f>
        <v/>
      </c>
      <c r="DE84" s="86" t="str">
        <f>IF('Cover Sheet'!V87="","",'Cover Sheet'!V87)</f>
        <v/>
      </c>
      <c r="DF84" s="86" t="str">
        <f>IF('Math Scores'!IE91="", "", 'Math Scores'!IE91)</f>
        <v/>
      </c>
      <c r="DG84" t="str">
        <f>IF('Math by question type'!C88="", "", 'Math by question type'!C88)</f>
        <v/>
      </c>
      <c r="DH84" s="86" t="str">
        <f>IF('Math by question type'!D88="", "", 'Math by question type'!D88)</f>
        <v/>
      </c>
      <c r="DI84" s="86" t="str">
        <f>IF('Math by question type'!E88="", "", 'Math by question type'!E88)</f>
        <v/>
      </c>
      <c r="DJ84" s="86" t="str">
        <f>IF('Math by question type'!F88="", "", 'Math by question type'!F88)</f>
        <v/>
      </c>
      <c r="DK84" s="86" t="str">
        <f>IF('Math by question type'!G88="", "", 'Math by question type'!G88)</f>
        <v/>
      </c>
      <c r="DL84" s="86" t="str">
        <f>IF('Math by question type'!H88="", "", 'Math by question type'!H88)</f>
        <v/>
      </c>
      <c r="DM84" s="86" t="str">
        <f>IF('Math by question type'!I88="", "", 'Math by question type'!I88)</f>
        <v/>
      </c>
      <c r="DN84" s="86" t="str">
        <f>IF('Math by question type'!J88="", "", 'Math by question type'!J88)</f>
        <v/>
      </c>
      <c r="DO84" s="86" t="str">
        <f>IF('Math by question type'!K88="", "", 'Math by question type'!K88)</f>
        <v/>
      </c>
      <c r="DP84" s="86" t="str">
        <f>IF('Math by question type'!L88="", "", 'Math by question type'!L88)</f>
        <v/>
      </c>
      <c r="DQ84" s="86" t="str">
        <f>IF('Math by question type'!M88="", "", 'Math by question type'!M88)</f>
        <v/>
      </c>
      <c r="DR84" s="86" t="str">
        <f>IF('Math by question type'!N88="", "", 'Math by question type'!N88)</f>
        <v/>
      </c>
      <c r="DS84" s="86" t="str">
        <f>IF('Math by question type'!O88="", "", 'Math by question type'!O88)</f>
        <v/>
      </c>
      <c r="DT84" s="86" t="str">
        <f>IF('Math by question type'!P88="", "", 'Math by question type'!P88)</f>
        <v/>
      </c>
      <c r="DU84" s="86" t="str">
        <f>IF('Math by question type'!Q88="", "", 'Math by question type'!Q88)</f>
        <v/>
      </c>
      <c r="DV84" s="86" t="str">
        <f>IF('Math by question type'!R88&lt;&gt;"",'Math by question type'!R88,'Math by question type'!U88)</f>
        <v/>
      </c>
      <c r="DW84" s="86" t="str">
        <f>IF('Math by question type'!S88&lt;&gt;"",'Math by question type'!S88,'Math by question type'!V88)</f>
        <v/>
      </c>
      <c r="DX84" s="86" t="str">
        <f>IF('Math by question type'!T88&lt;&gt;"",'Math by question type'!T88,'Math by question type'!W88)</f>
        <v/>
      </c>
      <c r="DY84" s="86" t="str">
        <f>IF('Math by question type'!X88&lt;&gt;"",'Math by question type'!X88,'Math by question type'!AA88)</f>
        <v/>
      </c>
      <c r="DZ84" s="86" t="str">
        <f>IF('Math by question type'!Y88&lt;&gt;"",'Math by question type'!Y88,'Math by question type'!AB88)</f>
        <v/>
      </c>
      <c r="EA84" s="86" t="str">
        <f>IF('Math by question type'!Z88&lt;&gt;"",'Math by question type'!Z88,'Math by question type'!AC88)</f>
        <v/>
      </c>
      <c r="EB84" s="86" t="str">
        <f>IF('Math Output by domain'!E88="", "", 'Math Output by domain'!E88)</f>
        <v/>
      </c>
      <c r="EC84" s="86" t="str">
        <f>IF('Math Output by domain'!F88="", "", 'Math Output by domain'!F88)</f>
        <v/>
      </c>
      <c r="ED84" s="86" t="str">
        <f>IF('Math Output by domain'!G88="", "", 'Math Output by domain'!G88)</f>
        <v/>
      </c>
      <c r="EE84" s="86" t="str">
        <f>IF('Math Output by domain'!H88="", "", 'Math Output by domain'!H88)</f>
        <v/>
      </c>
      <c r="EF84" s="86" t="str">
        <f>IF('Math Output by domain'!I88="", "", 'Math Output by domain'!I88)</f>
        <v/>
      </c>
      <c r="EG84" s="86" t="str">
        <f>IF('Math Output by domain'!J88="", "", 'Math Output by domain'!J88)</f>
        <v/>
      </c>
      <c r="EH84" s="86" t="str">
        <f>IF('Math Output by domain'!K88="", "", 'Math Output by domain'!K88)</f>
        <v/>
      </c>
      <c r="EI84" s="86" t="str">
        <f>IF('Math Output by domain'!L88="", "", 'Math Output by domain'!L88)</f>
        <v/>
      </c>
      <c r="EJ84" s="86" t="str">
        <f>IF('Math Output by domain'!M88="", "", 'Math Output by domain'!M88)</f>
        <v/>
      </c>
      <c r="EK84" s="86" t="str">
        <f>IF('Math Output by domain'!N88="", "", 'Math Output by domain'!N88)</f>
        <v/>
      </c>
      <c r="EL84" s="86" t="str">
        <f>IF('Math Output by domain'!O88="", "", 'Math Output by domain'!O88)</f>
        <v/>
      </c>
      <c r="EM84" s="86" t="str">
        <f>IF('Math Output by domain'!P88="", "", 'Math Output by domain'!P88)</f>
        <v/>
      </c>
      <c r="EN84" s="86" t="str">
        <f>IF('Math Output by domain'!Q88="", "", 'Math Output by domain'!Q88)</f>
        <v/>
      </c>
      <c r="EO84" s="86" t="str">
        <f>IF('Math Output by domain'!R88="", "", 'Math Output by domain'!R88)</f>
        <v/>
      </c>
      <c r="EP84" s="86" t="str">
        <f>IF('Math Output by domain'!S88="", "", 'Math Output by domain'!S88)</f>
        <v/>
      </c>
      <c r="EQ84" s="86" t="str">
        <f>IF('Math Output by domain'!T88="", "", 'Math Output by domain'!T88)</f>
        <v/>
      </c>
      <c r="ER84" s="86" t="str">
        <f>IF('Math Output by domain'!U88="", "", 'Math Output by domain'!U88)</f>
        <v/>
      </c>
      <c r="ES84" s="86" t="str">
        <f>IF('Math Output by domain'!V88="", "", 'Math Output by domain'!V88)</f>
        <v/>
      </c>
      <c r="ET84" s="86" t="str">
        <f>IF('Math Output by domain'!W88="", "", 'Math Output by domain'!W88)</f>
        <v/>
      </c>
      <c r="EU84" s="86" t="str">
        <f>IF('Math Output by domain'!X88="", "", 'Math Output by domain'!X88)</f>
        <v/>
      </c>
      <c r="EV84" s="86" t="str">
        <f>IF('Math Output by domain'!Y88="", "", 'Math Output by domain'!Y88)</f>
        <v/>
      </c>
      <c r="EW84" s="86" t="str">
        <f>IF('Math Output by domain'!Z88="", "", 'Math Output by domain'!Z88)</f>
        <v/>
      </c>
      <c r="EX84" s="86" t="str">
        <f>IF('Math Output by domain'!AA88="", "", 'Math Output by domain'!AA88)</f>
        <v/>
      </c>
      <c r="EY84" s="86" t="str">
        <f>IF('Math Output by domain'!AB88="", "", 'Math Output by domain'!AB88)</f>
        <v/>
      </c>
      <c r="EZ84" s="86" t="str">
        <f>IF('Math Output by domain'!AC88="", "", 'Math Output by domain'!AC88)</f>
        <v/>
      </c>
      <c r="FA84" s="86" t="str">
        <f>IF('Math Output by domain'!AD88&lt;&gt;"", 'Math Output by domain'!AD88, 'Math Output by domain'!AH88)</f>
        <v/>
      </c>
      <c r="FB84" s="86" t="str">
        <f>IF('Math Output by domain'!AE88&lt;&gt;"", 'Math Output by domain'!AE88, 'Math Output by domain'!AI88)</f>
        <v/>
      </c>
      <c r="FC84" s="86" t="str">
        <f>IF('Math Output by domain'!AF88&lt;&gt;"", 'Math Output by domain'!AF88, 'Math Output by domain'!AJ88)</f>
        <v/>
      </c>
      <c r="FD84" s="86" t="str">
        <f>IF('Math Output by domain'!AG88="", "", 'Math Output by domain'!AG88)</f>
        <v/>
      </c>
      <c r="FE84" s="86" t="str">
        <f>IF('Math Output by domain'!AK88="", "", 'Math Output by domain'!AK88)</f>
        <v/>
      </c>
      <c r="FF84" s="86" t="str">
        <f>IF('Math Output by domain'!AL88&lt;&gt;"",  'Math Output by domain'!AL88, 'Math Output by domain'!AQ88)</f>
        <v/>
      </c>
      <c r="FG84" s="86" t="str">
        <f>IF('Math Output by domain'!AM88="", "", 'Math Output by domain'!AM88)</f>
        <v/>
      </c>
      <c r="FH84" s="86" t="str">
        <f>IF('Math Output by domain'!AN88&lt;&gt;"",  'Math Output by domain'!AN88, 'Math Output by domain'!AP88)</f>
        <v/>
      </c>
      <c r="FI84" s="86" t="str">
        <f>IF('Math Output by domain'!AO88="", "", 'Math Output by domain'!AO88)</f>
        <v/>
      </c>
    </row>
    <row r="85" spans="1:165" x14ac:dyDescent="0.2">
      <c r="A85" s="88">
        <f>'Cover Sheet'!A88</f>
        <v>84</v>
      </c>
      <c r="B85" s="88" t="str">
        <f>IF('Cover Sheet'!$AC$13="","",'Cover Sheet'!$AC$13)</f>
        <v>HYDABH02</v>
      </c>
      <c r="C85" s="88" t="str">
        <f>'Cover Sheet'!$AC$1</f>
        <v>Apoorva Namdev</v>
      </c>
      <c r="D85" s="88">
        <f>'Cover Sheet'!$AE$1</f>
        <v>0</v>
      </c>
      <c r="E85" s="88">
        <f>'Cover Sheet'!$AG$1</f>
        <v>0</v>
      </c>
      <c r="F85" s="88">
        <f>'Cover Sheet'!$AI$1</f>
        <v>0</v>
      </c>
      <c r="G85" s="88">
        <f>'Cover Sheet'!$AK$1</f>
        <v>0</v>
      </c>
      <c r="H85" s="88">
        <f>'Cover Sheet'!$AC$3</f>
        <v>115555</v>
      </c>
      <c r="I85" s="88">
        <f>'Cover Sheet'!$AE$3</f>
        <v>0</v>
      </c>
      <c r="J85" s="88">
        <f>'Cover Sheet'!$AG$3</f>
        <v>0</v>
      </c>
      <c r="K85" s="88">
        <f>'Cover Sheet'!$AI$3</f>
        <v>0</v>
      </c>
      <c r="L85" s="88">
        <f>'Cover Sheet'!$AK$3</f>
        <v>0</v>
      </c>
      <c r="M85" s="88">
        <f>'Cover Sheet'!$AC$2</f>
        <v>2014</v>
      </c>
      <c r="N85" s="88">
        <f>'Cover Sheet'!$AE$2</f>
        <v>0</v>
      </c>
      <c r="O85" s="88">
        <f>'Cover Sheet'!$AG$2</f>
        <v>0</v>
      </c>
      <c r="P85" s="88">
        <f>'Cover Sheet'!$AI$2</f>
        <v>0</v>
      </c>
      <c r="Q85" s="88">
        <f>'Cover Sheet'!$AK$2</f>
        <v>0</v>
      </c>
      <c r="R85" s="88" t="str">
        <f>'Cover Sheet'!$AC$5</f>
        <v>Spandana</v>
      </c>
      <c r="S85" s="88" t="str">
        <f>'Cover Sheet'!$AC$6</f>
        <v>4th</v>
      </c>
      <c r="T85" s="88" t="str">
        <f>'Cover Sheet'!$AC$7</f>
        <v>2nd YOI</v>
      </c>
      <c r="U85" s="88" t="str">
        <f>'Cover Sheet'!$AC$8</f>
        <v>Private School 500 - 1000</v>
      </c>
      <c r="V85" s="88">
        <f>'Cover Sheet'!$AC$9</f>
        <v>180</v>
      </c>
      <c r="W85" s="88">
        <f>IF('Cover Sheet'!$AC$10="","",'Cover Sheet'!$AC$10)</f>
        <v>4</v>
      </c>
      <c r="X85" s="219" t="str">
        <f>IF('Cover Sheet'!$Y88="","",'Cover Sheet'!$Y88)</f>
        <v/>
      </c>
      <c r="Y85" s="219" t="str">
        <f>IF('Cover Sheet'!$Z88="","",'Cover Sheet'!$Z88)</f>
        <v/>
      </c>
      <c r="Z85" s="88">
        <f>'Cover Sheet'!$AC$11</f>
        <v>5</v>
      </c>
      <c r="AA85" s="88" t="str">
        <f>IF('Cover Sheet'!$AC$12="", "", 'Cover Sheet'!$AC$12)</f>
        <v>Hyderabad</v>
      </c>
      <c r="AB85" s="88">
        <f>IF('Cover Sheet'!$AC$14="","",'Cover Sheet'!$AC$14)</f>
        <v>115555</v>
      </c>
      <c r="AC85" s="88">
        <f>IF('Cover Sheet'!$AC$15="","",'Cover Sheet'!$AC$15)</f>
        <v>115555</v>
      </c>
      <c r="AD85" s="88">
        <f>IF('Cover Sheet'!$AC$17="","",'Cover Sheet'!$AC$17)</f>
        <v>115555</v>
      </c>
      <c r="AE85" s="88" t="str">
        <f>IF('Cover Sheet'!$AC$4="","",'Cover Sheet'!$AC$4)</f>
        <v>apoorva.namdev2014@teachforindia.org</v>
      </c>
      <c r="AF85" s="88" t="str">
        <f>IF('Cover Sheet'!$AC$20="","",'Cover Sheet'!$AC$20)</f>
        <v>spandana.m@teachforindia.org</v>
      </c>
      <c r="AG85" s="88" t="str">
        <f>IF('Cover Sheet'!$AC$19="","",'Cover Sheet'!$AC$19)</f>
        <v>karthik.rapaka@teachforindia.org</v>
      </c>
      <c r="AH85" s="88" t="str">
        <f>IF('Cover Sheet'!B88="", "", 'English Scores- Leveled papers'!B90)</f>
        <v/>
      </c>
      <c r="AI85" s="88" t="str">
        <f>IF('Cover Sheet'!$B88="","",'Cover Sheet'!C88)</f>
        <v/>
      </c>
      <c r="AJ85" s="88" t="str">
        <f>IF('Cover Sheet'!$D88="","",'Cover Sheet'!D88)</f>
        <v/>
      </c>
      <c r="AK85" s="88" t="str">
        <f>IF('Cover Sheet'!E88="","",'Cover Sheet'!E88)</f>
        <v/>
      </c>
      <c r="AL85" s="88" t="str">
        <f>IF('Cover Sheet'!F88="","",'Cover Sheet'!F88)</f>
        <v/>
      </c>
      <c r="AM85" s="88" t="str">
        <f>IF('Cover Sheet'!G88="","",'Cover Sheet'!G88)</f>
        <v/>
      </c>
      <c r="AN85" s="88" t="str">
        <f>IF('Cover Sheet'!H88="","",'Cover Sheet'!H88)</f>
        <v/>
      </c>
      <c r="AO85" s="88" t="str">
        <f>IF('Cover Sheet'!I88="","",'Cover Sheet'!I88)</f>
        <v/>
      </c>
      <c r="AP85" s="88" t="str">
        <f>IF('Cover Sheet'!J88="","",'Cover Sheet'!J88)</f>
        <v/>
      </c>
      <c r="AQ85" s="88" t="str">
        <f>IF('Cover Sheet'!K88="","",'Cover Sheet'!K88)</f>
        <v/>
      </c>
      <c r="AR85" s="88" t="str">
        <f>IF('Cover Sheet'!L88="","",'Cover Sheet'!L88)</f>
        <v/>
      </c>
      <c r="AS85" s="88" t="str">
        <f>IF('Cover Sheet'!M88="","",'Cover Sheet'!M88)</f>
        <v/>
      </c>
      <c r="AT85" s="88" t="str">
        <f>IF('Cover Sheet'!N88="","",'Cover Sheet'!N88)</f>
        <v/>
      </c>
      <c r="AU85" s="88" t="str">
        <f>IF('Cover Sheet'!O88="","",'Cover Sheet'!O88)</f>
        <v/>
      </c>
      <c r="AV85" s="88" t="str">
        <f>IF('Cover Sheet'!P88="","",'Cover Sheet'!P88)</f>
        <v/>
      </c>
      <c r="AW85" s="88" t="str">
        <f>IF('Cover Sheet'!Q88="","",'Cover Sheet'!Q88)</f>
        <v/>
      </c>
      <c r="AX85" s="88" t="str">
        <f>IF('Cover Sheet'!R88="","",'Cover Sheet'!R88)</f>
        <v/>
      </c>
      <c r="AY85" s="88" t="str">
        <f>IF('Cover Sheet'!S88="","",'Cover Sheet'!S88)</f>
        <v/>
      </c>
      <c r="AZ85" s="535" t="str">
        <f>IF('Cover Sheet'!T88="","",'Cover Sheet'!T88)</f>
        <v/>
      </c>
      <c r="BA85" s="535" t="str">
        <f>IF('Cover Sheet'!U88="","",'Cover Sheet'!U88)</f>
        <v/>
      </c>
      <c r="BB85" s="535" t="str">
        <f>IF('Cover Sheet'!V88="","",'Cover Sheet'!V88)</f>
        <v/>
      </c>
      <c r="BC85" s="535" t="str">
        <f>IF('Cover Sheet'!W88="","",'Cover Sheet'!W88)</f>
        <v/>
      </c>
      <c r="BD85" s="535" t="str">
        <f>IF('Cover Sheet'!X88="","",'Cover Sheet'!X88)</f>
        <v/>
      </c>
      <c r="BE85" s="142" t="str">
        <f>'RC Mastery Check+Question type'!I88</f>
        <v/>
      </c>
      <c r="BF85" s="142" t="str">
        <f>'RC Mastery Check+Question type'!J88</f>
        <v/>
      </c>
      <c r="BG85" s="142" t="str">
        <f>'RC Mastery Check+Question type'!K88</f>
        <v/>
      </c>
      <c r="BH85" s="406" t="str">
        <f>IF('RC Mastery Check+Question type'!DR88="", "", 'RC Mastery Check+Question type'!DR88)</f>
        <v/>
      </c>
      <c r="BI85" s="406" t="str">
        <f>IF('RC Mastery Check+Question type'!EJ88="", "", 'RC Mastery Check+Question type'!EJ88)</f>
        <v/>
      </c>
      <c r="BJ85" s="406" t="str">
        <f>IF('RC Mastery Check+Question type'!EZ88="", "", 'RC Mastery Check+Question type'!EZ88)</f>
        <v/>
      </c>
      <c r="BK85">
        <f>'RF tracking'!C88</f>
        <v>0</v>
      </c>
      <c r="BL85">
        <f>'RF tracking'!D88</f>
        <v>0</v>
      </c>
      <c r="BM85">
        <f>'RF tracking'!X88</f>
        <v>0</v>
      </c>
      <c r="BN85">
        <f>'RF tracking'!Y88</f>
        <v>0</v>
      </c>
      <c r="BO85" s="53" t="str">
        <f>IF('RF tracking'!AQ88="", "", 'RF tracking'!AQ88)</f>
        <v/>
      </c>
      <c r="BP85" s="53" t="str">
        <f>'RC Mastery Check+Question type'!L88</f>
        <v/>
      </c>
      <c r="BQ85" s="53" t="str">
        <f>'RC Mastery Check+Question type'!M88</f>
        <v/>
      </c>
      <c r="BR85" s="53" t="str">
        <f>'RC Mastery Check+Question type'!N88</f>
        <v/>
      </c>
      <c r="BS85" s="53" t="str">
        <f>'RC Mastery Check+Question type'!O88</f>
        <v/>
      </c>
      <c r="BT85" s="53" t="str">
        <f>'RC Mastery Check+Question type'!P88</f>
        <v/>
      </c>
      <c r="BU85" s="53" t="str">
        <f>'RC Mastery Check+Question type'!Q88</f>
        <v/>
      </c>
      <c r="BV85" s="53" t="str">
        <f>'RC Mastery Check+Question type'!R88</f>
        <v/>
      </c>
      <c r="BW85" s="53" t="str">
        <f>'RC Mastery Check+Question type'!S88</f>
        <v/>
      </c>
      <c r="BX85" s="53" t="str">
        <f>'RC Mastery Check+Question type'!T88</f>
        <v/>
      </c>
      <c r="BY85" s="53" t="str">
        <f>'RC Mastery Check+Question type'!U88</f>
        <v/>
      </c>
      <c r="BZ85" s="53" t="str">
        <f>'RC Mastery Check+Question type'!V88</f>
        <v/>
      </c>
      <c r="CA85" s="53" t="str">
        <f>'RC Mastery Check+Question type'!W88</f>
        <v/>
      </c>
      <c r="CB85" s="53" t="str">
        <f>'RC Mastery Check+Question type'!X88</f>
        <v/>
      </c>
      <c r="CC85" s="438" t="str">
        <f>'RC Output Item+Section Type'!CC91</f>
        <v xml:space="preserve"> </v>
      </c>
      <c r="CD85" s="438" t="str">
        <f>'RC Output Item+Section Type'!CD91</f>
        <v xml:space="preserve"> </v>
      </c>
      <c r="CE85" s="438" t="str">
        <f>'RC Output Item+Section Type'!CE91</f>
        <v xml:space="preserve"> </v>
      </c>
      <c r="CF85" s="438" t="str">
        <f>'RC Output Item+Section Type'!CF91</f>
        <v xml:space="preserve"> </v>
      </c>
      <c r="CG85" s="438" t="str">
        <f>'RC Output Item+Section Type'!CG91</f>
        <v xml:space="preserve"> </v>
      </c>
      <c r="CH85" s="438" t="str">
        <f>'RC Output Item+Section Type'!CH91</f>
        <v xml:space="preserve"> </v>
      </c>
      <c r="CI85" s="438" t="str">
        <f>'RC Output Item+Section Type'!CI91</f>
        <v xml:space="preserve"> </v>
      </c>
      <c r="CJ85" s="438" t="str">
        <f>'RC Output Item+Section Type'!CJ91</f>
        <v xml:space="preserve"> </v>
      </c>
      <c r="CK85" s="438" t="str">
        <f>'RC Output Item+Section Type'!CK91</f>
        <v xml:space="preserve"> </v>
      </c>
      <c r="CL85" s="438" t="str">
        <f>'RC Output Item+Section Type'!CL91</f>
        <v xml:space="preserve"> </v>
      </c>
      <c r="CM85" s="438" t="str">
        <f>'RC Output Item+Section Type'!CM91</f>
        <v xml:space="preserve"> </v>
      </c>
      <c r="CN85" s="438" t="str">
        <f>'RC Output Item+Section Type'!CN91</f>
        <v xml:space="preserve"> </v>
      </c>
      <c r="CO85" t="str">
        <f>IF('S&amp;L'!B89="", "", 'S&amp;L'!B89)</f>
        <v/>
      </c>
      <c r="CP85" t="str">
        <f>IF('S&amp;L'!C89="", "", 'S&amp;L'!C89)</f>
        <v/>
      </c>
      <c r="CQ85" t="str">
        <f>IF('S&amp;L'!D89="", "", 'S&amp;L'!D89)</f>
        <v/>
      </c>
      <c r="CR85" t="str">
        <f>IF('S&amp;L'!E89="", "", 'S&amp;L'!E89)</f>
        <v/>
      </c>
      <c r="CS85" t="str">
        <f>IF('S&amp;L'!F89="", "", 'S&amp;L'!F89)</f>
        <v/>
      </c>
      <c r="CT85" t="str">
        <f>IF('S&amp;L'!H89="", "", 'S&amp;L'!H89)</f>
        <v/>
      </c>
      <c r="CU85" t="str">
        <f>IF('S&amp;L'!I89="", "", 'S&amp;L'!I89)</f>
        <v/>
      </c>
      <c r="CV85" t="str">
        <f>IF('S&amp;L'!J89="", "", 'S&amp;L'!J89)</f>
        <v/>
      </c>
      <c r="CW85" t="str">
        <f>IF('S&amp;L'!K89="", "", 'S&amp;L'!K89)</f>
        <v/>
      </c>
      <c r="CX85" t="str">
        <f>IF('S&amp;L'!L89="", "", 'S&amp;L'!L89)</f>
        <v/>
      </c>
      <c r="CY85" t="str">
        <f>IF('S&amp;L'!N89="", "", 'S&amp;L'!N89)</f>
        <v/>
      </c>
      <c r="CZ85" t="str">
        <f>IF('S&amp;L'!O89="", "", 'S&amp;L'!O89)</f>
        <v/>
      </c>
      <c r="DA85" t="str">
        <f>IF('S&amp;L'!P89="", "", 'S&amp;L'!P89)</f>
        <v/>
      </c>
      <c r="DB85" t="str">
        <f>IF('S&amp;L'!Q89="", "", 'S&amp;L'!Q89)</f>
        <v/>
      </c>
      <c r="DC85" t="str">
        <f>IF('S&amp;L'!R89="", "", 'S&amp;L'!R89)</f>
        <v/>
      </c>
      <c r="DD85" s="53" t="str">
        <f>IF('Math Scores'!E92="","",'Math Scores'!E92)</f>
        <v/>
      </c>
      <c r="DE85" s="86" t="str">
        <f>IF('Cover Sheet'!V88="","",'Cover Sheet'!V88)</f>
        <v/>
      </c>
      <c r="DF85" s="86" t="str">
        <f>IF('Math Scores'!IE92="", "", 'Math Scores'!IE92)</f>
        <v/>
      </c>
      <c r="DG85" t="str">
        <f>IF('Math by question type'!C89="", "", 'Math by question type'!C89)</f>
        <v/>
      </c>
      <c r="DH85" s="86" t="str">
        <f>IF('Math by question type'!D89="", "", 'Math by question type'!D89)</f>
        <v/>
      </c>
      <c r="DI85" s="86" t="str">
        <f>IF('Math by question type'!E89="", "", 'Math by question type'!E89)</f>
        <v/>
      </c>
      <c r="DJ85" s="86" t="str">
        <f>IF('Math by question type'!F89="", "", 'Math by question type'!F89)</f>
        <v/>
      </c>
      <c r="DK85" s="86" t="str">
        <f>IF('Math by question type'!G89="", "", 'Math by question type'!G89)</f>
        <v/>
      </c>
      <c r="DL85" s="86" t="str">
        <f>IF('Math by question type'!H89="", "", 'Math by question type'!H89)</f>
        <v/>
      </c>
      <c r="DM85" s="86" t="str">
        <f>IF('Math by question type'!I89="", "", 'Math by question type'!I89)</f>
        <v/>
      </c>
      <c r="DN85" s="86" t="str">
        <f>IF('Math by question type'!J89="", "", 'Math by question type'!J89)</f>
        <v/>
      </c>
      <c r="DO85" s="86" t="str">
        <f>IF('Math by question type'!K89="", "", 'Math by question type'!K89)</f>
        <v/>
      </c>
      <c r="DP85" s="86" t="str">
        <f>IF('Math by question type'!L89="", "", 'Math by question type'!L89)</f>
        <v/>
      </c>
      <c r="DQ85" s="86" t="str">
        <f>IF('Math by question type'!M89="", "", 'Math by question type'!M89)</f>
        <v/>
      </c>
      <c r="DR85" s="86" t="str">
        <f>IF('Math by question type'!N89="", "", 'Math by question type'!N89)</f>
        <v/>
      </c>
      <c r="DS85" s="86" t="str">
        <f>IF('Math by question type'!O89="", "", 'Math by question type'!O89)</f>
        <v/>
      </c>
      <c r="DT85" s="86" t="str">
        <f>IF('Math by question type'!P89="", "", 'Math by question type'!P89)</f>
        <v/>
      </c>
      <c r="DU85" s="86" t="str">
        <f>IF('Math by question type'!Q89="", "", 'Math by question type'!Q89)</f>
        <v/>
      </c>
      <c r="DV85" s="86" t="str">
        <f>IF('Math by question type'!R89&lt;&gt;"",'Math by question type'!R89,'Math by question type'!U89)</f>
        <v/>
      </c>
      <c r="DW85" s="86" t="str">
        <f>IF('Math by question type'!S89&lt;&gt;"",'Math by question type'!S89,'Math by question type'!V89)</f>
        <v/>
      </c>
      <c r="DX85" s="86" t="str">
        <f>IF('Math by question type'!T89&lt;&gt;"",'Math by question type'!T89,'Math by question type'!W89)</f>
        <v/>
      </c>
      <c r="DY85" s="86" t="str">
        <f>IF('Math by question type'!X89&lt;&gt;"",'Math by question type'!X89,'Math by question type'!AA89)</f>
        <v/>
      </c>
      <c r="DZ85" s="86" t="str">
        <f>IF('Math by question type'!Y89&lt;&gt;"",'Math by question type'!Y89,'Math by question type'!AB89)</f>
        <v/>
      </c>
      <c r="EA85" s="86" t="str">
        <f>IF('Math by question type'!Z89&lt;&gt;"",'Math by question type'!Z89,'Math by question type'!AC89)</f>
        <v/>
      </c>
      <c r="EB85" s="86" t="str">
        <f>IF('Math Output by domain'!E89="", "", 'Math Output by domain'!E89)</f>
        <v/>
      </c>
      <c r="EC85" s="86" t="str">
        <f>IF('Math Output by domain'!F89="", "", 'Math Output by domain'!F89)</f>
        <v/>
      </c>
      <c r="ED85" s="86" t="str">
        <f>IF('Math Output by domain'!G89="", "", 'Math Output by domain'!G89)</f>
        <v/>
      </c>
      <c r="EE85" s="86" t="str">
        <f>IF('Math Output by domain'!H89="", "", 'Math Output by domain'!H89)</f>
        <v/>
      </c>
      <c r="EF85" s="86" t="str">
        <f>IF('Math Output by domain'!I89="", "", 'Math Output by domain'!I89)</f>
        <v/>
      </c>
      <c r="EG85" s="86" t="str">
        <f>IF('Math Output by domain'!J89="", "", 'Math Output by domain'!J89)</f>
        <v/>
      </c>
      <c r="EH85" s="86" t="str">
        <f>IF('Math Output by domain'!K89="", "", 'Math Output by domain'!K89)</f>
        <v/>
      </c>
      <c r="EI85" s="86" t="str">
        <f>IF('Math Output by domain'!L89="", "", 'Math Output by domain'!L89)</f>
        <v/>
      </c>
      <c r="EJ85" s="86" t="str">
        <f>IF('Math Output by domain'!M89="", "", 'Math Output by domain'!M89)</f>
        <v/>
      </c>
      <c r="EK85" s="86" t="str">
        <f>IF('Math Output by domain'!N89="", "", 'Math Output by domain'!N89)</f>
        <v/>
      </c>
      <c r="EL85" s="86" t="str">
        <f>IF('Math Output by domain'!O89="", "", 'Math Output by domain'!O89)</f>
        <v/>
      </c>
      <c r="EM85" s="86" t="str">
        <f>IF('Math Output by domain'!P89="", "", 'Math Output by domain'!P89)</f>
        <v/>
      </c>
      <c r="EN85" s="86" t="str">
        <f>IF('Math Output by domain'!Q89="", "", 'Math Output by domain'!Q89)</f>
        <v/>
      </c>
      <c r="EO85" s="86" t="str">
        <f>IF('Math Output by domain'!R89="", "", 'Math Output by domain'!R89)</f>
        <v/>
      </c>
      <c r="EP85" s="86" t="str">
        <f>IF('Math Output by domain'!S89="", "", 'Math Output by domain'!S89)</f>
        <v/>
      </c>
      <c r="EQ85" s="86" t="str">
        <f>IF('Math Output by domain'!T89="", "", 'Math Output by domain'!T89)</f>
        <v/>
      </c>
      <c r="ER85" s="86" t="str">
        <f>IF('Math Output by domain'!U89="", "", 'Math Output by domain'!U89)</f>
        <v/>
      </c>
      <c r="ES85" s="86" t="str">
        <f>IF('Math Output by domain'!V89="", "", 'Math Output by domain'!V89)</f>
        <v/>
      </c>
      <c r="ET85" s="86" t="str">
        <f>IF('Math Output by domain'!W89="", "", 'Math Output by domain'!W89)</f>
        <v/>
      </c>
      <c r="EU85" s="86" t="str">
        <f>IF('Math Output by domain'!X89="", "", 'Math Output by domain'!X89)</f>
        <v/>
      </c>
      <c r="EV85" s="86" t="str">
        <f>IF('Math Output by domain'!Y89="", "", 'Math Output by domain'!Y89)</f>
        <v/>
      </c>
      <c r="EW85" s="86" t="str">
        <f>IF('Math Output by domain'!Z89="", "", 'Math Output by domain'!Z89)</f>
        <v/>
      </c>
      <c r="EX85" s="86" t="str">
        <f>IF('Math Output by domain'!AA89="", "", 'Math Output by domain'!AA89)</f>
        <v/>
      </c>
      <c r="EY85" s="86" t="str">
        <f>IF('Math Output by domain'!AB89="", "", 'Math Output by domain'!AB89)</f>
        <v/>
      </c>
      <c r="EZ85" s="86" t="str">
        <f>IF('Math Output by domain'!AC89="", "", 'Math Output by domain'!AC89)</f>
        <v/>
      </c>
      <c r="FA85" s="86" t="str">
        <f>IF('Math Output by domain'!AD89&lt;&gt;"", 'Math Output by domain'!AD89, 'Math Output by domain'!AH89)</f>
        <v/>
      </c>
      <c r="FB85" s="86" t="str">
        <f>IF('Math Output by domain'!AE89&lt;&gt;"", 'Math Output by domain'!AE89, 'Math Output by domain'!AI89)</f>
        <v/>
      </c>
      <c r="FC85" s="86" t="str">
        <f>IF('Math Output by domain'!AF89&lt;&gt;"", 'Math Output by domain'!AF89, 'Math Output by domain'!AJ89)</f>
        <v/>
      </c>
      <c r="FD85" s="86" t="str">
        <f>IF('Math Output by domain'!AG89="", "", 'Math Output by domain'!AG89)</f>
        <v/>
      </c>
      <c r="FE85" s="86" t="str">
        <f>IF('Math Output by domain'!AK89="", "", 'Math Output by domain'!AK89)</f>
        <v/>
      </c>
      <c r="FF85" s="86" t="str">
        <f>IF('Math Output by domain'!AL89&lt;&gt;"",  'Math Output by domain'!AL89, 'Math Output by domain'!AQ89)</f>
        <v/>
      </c>
      <c r="FG85" s="86" t="str">
        <f>IF('Math Output by domain'!AM89="", "", 'Math Output by domain'!AM89)</f>
        <v/>
      </c>
      <c r="FH85" s="86" t="str">
        <f>IF('Math Output by domain'!AN89&lt;&gt;"",  'Math Output by domain'!AN89, 'Math Output by domain'!AP89)</f>
        <v/>
      </c>
      <c r="FI85" s="86" t="str">
        <f>IF('Math Output by domain'!AO89="", "", 'Math Output by domain'!AO89)</f>
        <v/>
      </c>
    </row>
    <row r="86" spans="1:165" x14ac:dyDescent="0.2">
      <c r="A86" s="88">
        <f>'Cover Sheet'!A89</f>
        <v>85</v>
      </c>
      <c r="B86" s="88" t="str">
        <f>IF('Cover Sheet'!$AC$13="","",'Cover Sheet'!$AC$13)</f>
        <v>HYDABH02</v>
      </c>
      <c r="C86" s="88" t="str">
        <f>'Cover Sheet'!$AC$1</f>
        <v>Apoorva Namdev</v>
      </c>
      <c r="D86" s="88">
        <f>'Cover Sheet'!$AE$1</f>
        <v>0</v>
      </c>
      <c r="E86" s="88">
        <f>'Cover Sheet'!$AG$1</f>
        <v>0</v>
      </c>
      <c r="F86" s="88">
        <f>'Cover Sheet'!$AI$1</f>
        <v>0</v>
      </c>
      <c r="G86" s="88">
        <f>'Cover Sheet'!$AK$1</f>
        <v>0</v>
      </c>
      <c r="H86" s="88">
        <f>'Cover Sheet'!$AC$3</f>
        <v>115555</v>
      </c>
      <c r="I86" s="88">
        <f>'Cover Sheet'!$AE$3</f>
        <v>0</v>
      </c>
      <c r="J86" s="88">
        <f>'Cover Sheet'!$AG$3</f>
        <v>0</v>
      </c>
      <c r="K86" s="88">
        <f>'Cover Sheet'!$AI$3</f>
        <v>0</v>
      </c>
      <c r="L86" s="88">
        <f>'Cover Sheet'!$AK$3</f>
        <v>0</v>
      </c>
      <c r="M86" s="88">
        <f>'Cover Sheet'!$AC$2</f>
        <v>2014</v>
      </c>
      <c r="N86" s="88">
        <f>'Cover Sheet'!$AE$2</f>
        <v>0</v>
      </c>
      <c r="O86" s="88">
        <f>'Cover Sheet'!$AG$2</f>
        <v>0</v>
      </c>
      <c r="P86" s="88">
        <f>'Cover Sheet'!$AI$2</f>
        <v>0</v>
      </c>
      <c r="Q86" s="88">
        <f>'Cover Sheet'!$AK$2</f>
        <v>0</v>
      </c>
      <c r="R86" s="88" t="str">
        <f>'Cover Sheet'!$AC$5</f>
        <v>Spandana</v>
      </c>
      <c r="S86" s="88" t="str">
        <f>'Cover Sheet'!$AC$6</f>
        <v>4th</v>
      </c>
      <c r="T86" s="88" t="str">
        <f>'Cover Sheet'!$AC$7</f>
        <v>2nd YOI</v>
      </c>
      <c r="U86" s="88" t="str">
        <f>'Cover Sheet'!$AC$8</f>
        <v>Private School 500 - 1000</v>
      </c>
      <c r="V86" s="88">
        <f>'Cover Sheet'!$AC$9</f>
        <v>180</v>
      </c>
      <c r="W86" s="88">
        <f>IF('Cover Sheet'!$AC$10="","",'Cover Sheet'!$AC$10)</f>
        <v>4</v>
      </c>
      <c r="X86" s="219" t="str">
        <f>IF('Cover Sheet'!$Y89="","",'Cover Sheet'!$Y89)</f>
        <v/>
      </c>
      <c r="Y86" s="219" t="str">
        <f>IF('Cover Sheet'!$Z89="","",'Cover Sheet'!$Z89)</f>
        <v/>
      </c>
      <c r="Z86" s="88">
        <f>'Cover Sheet'!$AC$11</f>
        <v>5</v>
      </c>
      <c r="AA86" s="88" t="str">
        <f>IF('Cover Sheet'!$AC$12="", "", 'Cover Sheet'!$AC$12)</f>
        <v>Hyderabad</v>
      </c>
      <c r="AB86" s="88">
        <f>IF('Cover Sheet'!$AC$14="","",'Cover Sheet'!$AC$14)</f>
        <v>115555</v>
      </c>
      <c r="AC86" s="88">
        <f>IF('Cover Sheet'!$AC$15="","",'Cover Sheet'!$AC$15)</f>
        <v>115555</v>
      </c>
      <c r="AD86" s="88">
        <f>IF('Cover Sheet'!$AC$17="","",'Cover Sheet'!$AC$17)</f>
        <v>115555</v>
      </c>
      <c r="AE86" s="88" t="str">
        <f>IF('Cover Sheet'!$AC$4="","",'Cover Sheet'!$AC$4)</f>
        <v>apoorva.namdev2014@teachforindia.org</v>
      </c>
      <c r="AF86" s="88" t="str">
        <f>IF('Cover Sheet'!$AC$20="","",'Cover Sheet'!$AC$20)</f>
        <v>spandana.m@teachforindia.org</v>
      </c>
      <c r="AG86" s="88" t="str">
        <f>IF('Cover Sheet'!$AC$19="","",'Cover Sheet'!$AC$19)</f>
        <v>karthik.rapaka@teachforindia.org</v>
      </c>
      <c r="AH86" s="88" t="str">
        <f>IF('Cover Sheet'!B89="", "", 'English Scores- Leveled papers'!B91)</f>
        <v/>
      </c>
      <c r="AI86" s="88" t="str">
        <f>IF('Cover Sheet'!$B89="","",'Cover Sheet'!C89)</f>
        <v/>
      </c>
      <c r="AJ86" s="88" t="str">
        <f>IF('Cover Sheet'!$D89="","",'Cover Sheet'!D89)</f>
        <v/>
      </c>
      <c r="AK86" s="88" t="str">
        <f>IF('Cover Sheet'!E89="","",'Cover Sheet'!E89)</f>
        <v/>
      </c>
      <c r="AL86" s="88" t="str">
        <f>IF('Cover Sheet'!F89="","",'Cover Sheet'!F89)</f>
        <v/>
      </c>
      <c r="AM86" s="88" t="str">
        <f>IF('Cover Sheet'!G89="","",'Cover Sheet'!G89)</f>
        <v/>
      </c>
      <c r="AN86" s="88" t="str">
        <f>IF('Cover Sheet'!H89="","",'Cover Sheet'!H89)</f>
        <v/>
      </c>
      <c r="AO86" s="88" t="str">
        <f>IF('Cover Sheet'!I89="","",'Cover Sheet'!I89)</f>
        <v/>
      </c>
      <c r="AP86" s="88" t="str">
        <f>IF('Cover Sheet'!J89="","",'Cover Sheet'!J89)</f>
        <v/>
      </c>
      <c r="AQ86" s="88" t="str">
        <f>IF('Cover Sheet'!K89="","",'Cover Sheet'!K89)</f>
        <v/>
      </c>
      <c r="AR86" s="88" t="str">
        <f>IF('Cover Sheet'!L89="","",'Cover Sheet'!L89)</f>
        <v/>
      </c>
      <c r="AS86" s="88" t="str">
        <f>IF('Cover Sheet'!M89="","",'Cover Sheet'!M89)</f>
        <v/>
      </c>
      <c r="AT86" s="88" t="str">
        <f>IF('Cover Sheet'!N89="","",'Cover Sheet'!N89)</f>
        <v/>
      </c>
      <c r="AU86" s="88" t="str">
        <f>IF('Cover Sheet'!O89="","",'Cover Sheet'!O89)</f>
        <v/>
      </c>
      <c r="AV86" s="88" t="str">
        <f>IF('Cover Sheet'!P89="","",'Cover Sheet'!P89)</f>
        <v/>
      </c>
      <c r="AW86" s="88" t="str">
        <f>IF('Cover Sheet'!Q89="","",'Cover Sheet'!Q89)</f>
        <v/>
      </c>
      <c r="AX86" s="88" t="str">
        <f>IF('Cover Sheet'!R89="","",'Cover Sheet'!R89)</f>
        <v/>
      </c>
      <c r="AY86" s="88" t="str">
        <f>IF('Cover Sheet'!S89="","",'Cover Sheet'!S89)</f>
        <v/>
      </c>
      <c r="AZ86" s="535" t="str">
        <f>IF('Cover Sheet'!T89="","",'Cover Sheet'!T89)</f>
        <v/>
      </c>
      <c r="BA86" s="535" t="str">
        <f>IF('Cover Sheet'!U89="","",'Cover Sheet'!U89)</f>
        <v/>
      </c>
      <c r="BB86" s="535" t="str">
        <f>IF('Cover Sheet'!V89="","",'Cover Sheet'!V89)</f>
        <v/>
      </c>
      <c r="BC86" s="535" t="str">
        <f>IF('Cover Sheet'!W89="","",'Cover Sheet'!W89)</f>
        <v/>
      </c>
      <c r="BD86" s="535" t="str">
        <f>IF('Cover Sheet'!X89="","",'Cover Sheet'!X89)</f>
        <v/>
      </c>
      <c r="BE86" s="142" t="str">
        <f>'RC Mastery Check+Question type'!I89</f>
        <v/>
      </c>
      <c r="BF86" s="142" t="str">
        <f>'RC Mastery Check+Question type'!J89</f>
        <v/>
      </c>
      <c r="BG86" s="142" t="str">
        <f>'RC Mastery Check+Question type'!K89</f>
        <v/>
      </c>
      <c r="BH86" s="406" t="str">
        <f>IF('RC Mastery Check+Question type'!DR89="", "", 'RC Mastery Check+Question type'!DR89)</f>
        <v/>
      </c>
      <c r="BI86" s="406" t="str">
        <f>IF('RC Mastery Check+Question type'!EJ89="", "", 'RC Mastery Check+Question type'!EJ89)</f>
        <v/>
      </c>
      <c r="BJ86" s="406" t="str">
        <f>IF('RC Mastery Check+Question type'!EZ89="", "", 'RC Mastery Check+Question type'!EZ89)</f>
        <v/>
      </c>
      <c r="BK86">
        <f>'RF tracking'!C89</f>
        <v>0</v>
      </c>
      <c r="BL86">
        <f>'RF tracking'!D89</f>
        <v>0</v>
      </c>
      <c r="BM86">
        <f>'RF tracking'!X89</f>
        <v>0</v>
      </c>
      <c r="BN86">
        <f>'RF tracking'!Y89</f>
        <v>0</v>
      </c>
      <c r="BO86" s="53" t="str">
        <f>IF('RF tracking'!AQ89="", "", 'RF tracking'!AQ89)</f>
        <v/>
      </c>
      <c r="BP86" s="53" t="str">
        <f>'RC Mastery Check+Question type'!L89</f>
        <v/>
      </c>
      <c r="BQ86" s="53" t="str">
        <f>'RC Mastery Check+Question type'!M89</f>
        <v/>
      </c>
      <c r="BR86" s="53" t="str">
        <f>'RC Mastery Check+Question type'!N89</f>
        <v/>
      </c>
      <c r="BS86" s="53" t="str">
        <f>'RC Mastery Check+Question type'!O89</f>
        <v/>
      </c>
      <c r="BT86" s="53" t="str">
        <f>'RC Mastery Check+Question type'!P89</f>
        <v/>
      </c>
      <c r="BU86" s="53" t="str">
        <f>'RC Mastery Check+Question type'!Q89</f>
        <v/>
      </c>
      <c r="BV86" s="53" t="str">
        <f>'RC Mastery Check+Question type'!R89</f>
        <v/>
      </c>
      <c r="BW86" s="53" t="str">
        <f>'RC Mastery Check+Question type'!S89</f>
        <v/>
      </c>
      <c r="BX86" s="53" t="str">
        <f>'RC Mastery Check+Question type'!T89</f>
        <v/>
      </c>
      <c r="BY86" s="53" t="str">
        <f>'RC Mastery Check+Question type'!U89</f>
        <v/>
      </c>
      <c r="BZ86" s="53" t="str">
        <f>'RC Mastery Check+Question type'!V89</f>
        <v/>
      </c>
      <c r="CA86" s="53" t="str">
        <f>'RC Mastery Check+Question type'!W89</f>
        <v/>
      </c>
      <c r="CB86" s="53" t="str">
        <f>'RC Mastery Check+Question type'!X89</f>
        <v/>
      </c>
      <c r="CC86" s="438" t="str">
        <f>'RC Output Item+Section Type'!CC92</f>
        <v xml:space="preserve"> </v>
      </c>
      <c r="CD86" s="438" t="str">
        <f>'RC Output Item+Section Type'!CD92</f>
        <v xml:space="preserve"> </v>
      </c>
      <c r="CE86" s="438" t="str">
        <f>'RC Output Item+Section Type'!CE92</f>
        <v xml:space="preserve"> </v>
      </c>
      <c r="CF86" s="438" t="str">
        <f>'RC Output Item+Section Type'!CF92</f>
        <v xml:space="preserve"> </v>
      </c>
      <c r="CG86" s="438" t="str">
        <f>'RC Output Item+Section Type'!CG92</f>
        <v xml:space="preserve"> </v>
      </c>
      <c r="CH86" s="438" t="str">
        <f>'RC Output Item+Section Type'!CH92</f>
        <v xml:space="preserve"> </v>
      </c>
      <c r="CI86" s="438" t="str">
        <f>'RC Output Item+Section Type'!CI92</f>
        <v xml:space="preserve"> </v>
      </c>
      <c r="CJ86" s="438" t="str">
        <f>'RC Output Item+Section Type'!CJ92</f>
        <v xml:space="preserve"> </v>
      </c>
      <c r="CK86" s="438" t="str">
        <f>'RC Output Item+Section Type'!CK92</f>
        <v xml:space="preserve"> </v>
      </c>
      <c r="CL86" s="438" t="str">
        <f>'RC Output Item+Section Type'!CL92</f>
        <v xml:space="preserve"> </v>
      </c>
      <c r="CM86" s="438" t="str">
        <f>'RC Output Item+Section Type'!CM92</f>
        <v xml:space="preserve"> </v>
      </c>
      <c r="CN86" s="438" t="str">
        <f>'RC Output Item+Section Type'!CN92</f>
        <v xml:space="preserve"> </v>
      </c>
      <c r="CO86" t="e">
        <f>IF('S&amp;L'!#REF!="", "", 'S&amp;L'!#REF!)</f>
        <v>#REF!</v>
      </c>
      <c r="CP86" t="e">
        <f>IF('S&amp;L'!#REF!="", "", 'S&amp;L'!#REF!)</f>
        <v>#REF!</v>
      </c>
      <c r="CQ86" t="e">
        <f>IF('S&amp;L'!#REF!="", "", 'S&amp;L'!#REF!)</f>
        <v>#REF!</v>
      </c>
      <c r="CR86" t="e">
        <f>IF('S&amp;L'!#REF!="", "", 'S&amp;L'!#REF!)</f>
        <v>#REF!</v>
      </c>
      <c r="CS86" t="e">
        <f>IF('S&amp;L'!#REF!="", "", 'S&amp;L'!#REF!)</f>
        <v>#REF!</v>
      </c>
      <c r="CT86" t="e">
        <f>IF('S&amp;L'!#REF!="", "", 'S&amp;L'!#REF!)</f>
        <v>#REF!</v>
      </c>
      <c r="CU86" t="e">
        <f>IF('S&amp;L'!#REF!="", "", 'S&amp;L'!#REF!)</f>
        <v>#REF!</v>
      </c>
      <c r="CV86" t="e">
        <f>IF('S&amp;L'!#REF!="", "", 'S&amp;L'!#REF!)</f>
        <v>#REF!</v>
      </c>
      <c r="CW86" t="e">
        <f>IF('S&amp;L'!#REF!="", "", 'S&amp;L'!#REF!)</f>
        <v>#REF!</v>
      </c>
      <c r="CX86" t="e">
        <f>IF('S&amp;L'!#REF!="", "", 'S&amp;L'!#REF!)</f>
        <v>#REF!</v>
      </c>
      <c r="CY86" t="e">
        <f>IF('S&amp;L'!#REF!="", "", 'S&amp;L'!#REF!)</f>
        <v>#REF!</v>
      </c>
      <c r="CZ86" t="e">
        <f>IF('S&amp;L'!#REF!="", "", 'S&amp;L'!#REF!)</f>
        <v>#REF!</v>
      </c>
      <c r="DA86" t="e">
        <f>IF('S&amp;L'!#REF!="", "", 'S&amp;L'!#REF!)</f>
        <v>#REF!</v>
      </c>
      <c r="DB86" t="e">
        <f>IF('S&amp;L'!#REF!="", "", 'S&amp;L'!#REF!)</f>
        <v>#REF!</v>
      </c>
      <c r="DC86" t="e">
        <f>IF('S&amp;L'!#REF!="", "", 'S&amp;L'!#REF!)</f>
        <v>#REF!</v>
      </c>
      <c r="DD86" s="53" t="str">
        <f>IF('Math Scores'!E93="","",'Math Scores'!E93)</f>
        <v/>
      </c>
      <c r="DE86" s="86" t="str">
        <f>IF('Cover Sheet'!V89="","",'Cover Sheet'!V89)</f>
        <v/>
      </c>
      <c r="DF86" s="86" t="str">
        <f>IF('Math Scores'!IE93="", "", 'Math Scores'!IE93)</f>
        <v/>
      </c>
      <c r="DG86" t="str">
        <f>IF('Math by question type'!C90="", "", 'Math by question type'!C90)</f>
        <v/>
      </c>
      <c r="DH86" s="86" t="str">
        <f>IF('Math by question type'!D90="", "", 'Math by question type'!D90)</f>
        <v/>
      </c>
      <c r="DI86" s="86" t="str">
        <f>IF('Math by question type'!E90="", "", 'Math by question type'!E90)</f>
        <v/>
      </c>
      <c r="DJ86" s="86" t="str">
        <f>IF('Math by question type'!F90="", "", 'Math by question type'!F90)</f>
        <v/>
      </c>
      <c r="DK86" s="86" t="str">
        <f>IF('Math by question type'!G90="", "", 'Math by question type'!G90)</f>
        <v/>
      </c>
      <c r="DL86" s="86" t="str">
        <f>IF('Math by question type'!H90="", "", 'Math by question type'!H90)</f>
        <v/>
      </c>
      <c r="DM86" s="86" t="str">
        <f>IF('Math by question type'!I90="", "", 'Math by question type'!I90)</f>
        <v/>
      </c>
      <c r="DN86" s="86" t="str">
        <f>IF('Math by question type'!J90="", "", 'Math by question type'!J90)</f>
        <v/>
      </c>
      <c r="DO86" s="86" t="str">
        <f>IF('Math by question type'!K90="", "", 'Math by question type'!K90)</f>
        <v/>
      </c>
      <c r="DP86" s="86" t="str">
        <f>IF('Math by question type'!L90="", "", 'Math by question type'!L90)</f>
        <v/>
      </c>
      <c r="DQ86" s="86" t="str">
        <f>IF('Math by question type'!M90="", "", 'Math by question type'!M90)</f>
        <v/>
      </c>
      <c r="DR86" s="86" t="str">
        <f>IF('Math by question type'!N90="", "", 'Math by question type'!N90)</f>
        <v/>
      </c>
      <c r="DS86" s="86" t="str">
        <f>IF('Math by question type'!O90="", "", 'Math by question type'!O90)</f>
        <v/>
      </c>
      <c r="DT86" s="86" t="str">
        <f>IF('Math by question type'!P90="", "", 'Math by question type'!P90)</f>
        <v/>
      </c>
      <c r="DU86" s="86" t="str">
        <f>IF('Math by question type'!Q90="", "", 'Math by question type'!Q90)</f>
        <v/>
      </c>
      <c r="DV86" s="86" t="str">
        <f>IF('Math by question type'!R90&lt;&gt;"",'Math by question type'!R90,'Math by question type'!U90)</f>
        <v/>
      </c>
      <c r="DW86" s="86" t="str">
        <f>IF('Math by question type'!S90&lt;&gt;"",'Math by question type'!S90,'Math by question type'!V90)</f>
        <v/>
      </c>
      <c r="DX86" s="86" t="str">
        <f>IF('Math by question type'!T90&lt;&gt;"",'Math by question type'!T90,'Math by question type'!W90)</f>
        <v/>
      </c>
      <c r="DY86" s="86" t="str">
        <f>IF('Math by question type'!X90&lt;&gt;"",'Math by question type'!X90,'Math by question type'!AA90)</f>
        <v/>
      </c>
      <c r="DZ86" s="86" t="str">
        <f>IF('Math by question type'!Y90&lt;&gt;"",'Math by question type'!Y90,'Math by question type'!AB90)</f>
        <v/>
      </c>
      <c r="EA86" s="86" t="str">
        <f>IF('Math by question type'!Z90&lt;&gt;"",'Math by question type'!Z90,'Math by question type'!AC90)</f>
        <v/>
      </c>
      <c r="EB86" s="86" t="str">
        <f>IF('Math Output by domain'!E90="", "", 'Math Output by domain'!E90)</f>
        <v/>
      </c>
      <c r="EC86" s="86" t="str">
        <f>IF('Math Output by domain'!F90="", "", 'Math Output by domain'!F90)</f>
        <v/>
      </c>
      <c r="ED86" s="86" t="str">
        <f>IF('Math Output by domain'!G90="", "", 'Math Output by domain'!G90)</f>
        <v/>
      </c>
      <c r="EE86" s="86" t="str">
        <f>IF('Math Output by domain'!H90="", "", 'Math Output by domain'!H90)</f>
        <v/>
      </c>
      <c r="EF86" s="86" t="str">
        <f>IF('Math Output by domain'!I90="", "", 'Math Output by domain'!I90)</f>
        <v/>
      </c>
      <c r="EG86" s="86" t="str">
        <f>IF('Math Output by domain'!J90="", "", 'Math Output by domain'!J90)</f>
        <v/>
      </c>
      <c r="EH86" s="86" t="str">
        <f>IF('Math Output by domain'!K90="", "", 'Math Output by domain'!K90)</f>
        <v/>
      </c>
      <c r="EI86" s="86" t="str">
        <f>IF('Math Output by domain'!L90="", "", 'Math Output by domain'!L90)</f>
        <v/>
      </c>
      <c r="EJ86" s="86" t="str">
        <f>IF('Math Output by domain'!M90="", "", 'Math Output by domain'!M90)</f>
        <v/>
      </c>
      <c r="EK86" s="86" t="str">
        <f>IF('Math Output by domain'!N90="", "", 'Math Output by domain'!N90)</f>
        <v/>
      </c>
      <c r="EL86" s="86" t="str">
        <f>IF('Math Output by domain'!O90="", "", 'Math Output by domain'!O90)</f>
        <v/>
      </c>
      <c r="EM86" s="86" t="str">
        <f>IF('Math Output by domain'!P90="", "", 'Math Output by domain'!P90)</f>
        <v/>
      </c>
      <c r="EN86" s="86" t="str">
        <f>IF('Math Output by domain'!Q90="", "", 'Math Output by domain'!Q90)</f>
        <v/>
      </c>
      <c r="EO86" s="86" t="str">
        <f>IF('Math Output by domain'!R90="", "", 'Math Output by domain'!R90)</f>
        <v/>
      </c>
      <c r="EP86" s="86" t="str">
        <f>IF('Math Output by domain'!S90="", "", 'Math Output by domain'!S90)</f>
        <v/>
      </c>
      <c r="EQ86" s="86" t="str">
        <f>IF('Math Output by domain'!T90="", "", 'Math Output by domain'!T90)</f>
        <v/>
      </c>
      <c r="ER86" s="86" t="str">
        <f>IF('Math Output by domain'!U90="", "", 'Math Output by domain'!U90)</f>
        <v/>
      </c>
      <c r="ES86" s="86" t="str">
        <f>IF('Math Output by domain'!V90="", "", 'Math Output by domain'!V90)</f>
        <v/>
      </c>
      <c r="ET86" s="86" t="str">
        <f>IF('Math Output by domain'!W90="", "", 'Math Output by domain'!W90)</f>
        <v/>
      </c>
      <c r="EU86" s="86" t="str">
        <f>IF('Math Output by domain'!X90="", "", 'Math Output by domain'!X90)</f>
        <v/>
      </c>
      <c r="EV86" s="86" t="str">
        <f>IF('Math Output by domain'!Y90="", "", 'Math Output by domain'!Y90)</f>
        <v/>
      </c>
      <c r="EW86" s="86" t="str">
        <f>IF('Math Output by domain'!Z90="", "", 'Math Output by domain'!Z90)</f>
        <v/>
      </c>
      <c r="EX86" s="86" t="str">
        <f>IF('Math Output by domain'!AA90="", "", 'Math Output by domain'!AA90)</f>
        <v/>
      </c>
      <c r="EY86" s="86" t="str">
        <f>IF('Math Output by domain'!AB90="", "", 'Math Output by domain'!AB90)</f>
        <v/>
      </c>
      <c r="EZ86" s="86" t="str">
        <f>IF('Math Output by domain'!AC90="", "", 'Math Output by domain'!AC90)</f>
        <v/>
      </c>
      <c r="FA86" s="86" t="str">
        <f>IF('Math Output by domain'!AD90&lt;&gt;"", 'Math Output by domain'!AD90, 'Math Output by domain'!AH90)</f>
        <v/>
      </c>
      <c r="FB86" s="86" t="str">
        <f>IF('Math Output by domain'!AE90&lt;&gt;"", 'Math Output by domain'!AE90, 'Math Output by domain'!AI90)</f>
        <v/>
      </c>
      <c r="FC86" s="86" t="str">
        <f>IF('Math Output by domain'!AF90&lt;&gt;"", 'Math Output by domain'!AF90, 'Math Output by domain'!AJ90)</f>
        <v/>
      </c>
      <c r="FD86" s="86" t="str">
        <f>IF('Math Output by domain'!AG90="", "", 'Math Output by domain'!AG90)</f>
        <v/>
      </c>
      <c r="FE86" s="86" t="str">
        <f>IF('Math Output by domain'!AK90="", "", 'Math Output by domain'!AK90)</f>
        <v/>
      </c>
      <c r="FF86" s="86" t="str">
        <f>IF('Math Output by domain'!AL90&lt;&gt;"",  'Math Output by domain'!AL90, 'Math Output by domain'!AQ90)</f>
        <v/>
      </c>
      <c r="FG86" s="86" t="str">
        <f>IF('Math Output by domain'!AM90="", "", 'Math Output by domain'!AM90)</f>
        <v/>
      </c>
      <c r="FH86" s="86" t="str">
        <f>IF('Math Output by domain'!AN90&lt;&gt;"",  'Math Output by domain'!AN90, 'Math Output by domain'!AP90)</f>
        <v/>
      </c>
      <c r="FI86" s="86" t="str">
        <f>IF('Math Output by domain'!AO90="", "", 'Math Output by domain'!AO90)</f>
        <v/>
      </c>
    </row>
  </sheetData>
  <phoneticPr fontId="40" type="noConversion"/>
  <pageMargins left="0.7" right="0.7" top="0.75" bottom="0.75" header="0.3" footer="0.3"/>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enableFormatConditionsCalculation="0">
    <tabColor theme="3"/>
  </sheetPr>
  <dimension ref="A1:JW78"/>
  <sheetViews>
    <sheetView topLeftCell="JQ1" workbookViewId="0">
      <selection activeCell="JU1" sqref="JU1"/>
    </sheetView>
  </sheetViews>
  <sheetFormatPr defaultColWidth="9.140625" defaultRowHeight="79.5" customHeight="1" x14ac:dyDescent="0.2"/>
  <cols>
    <col min="2" max="2" width="15.85546875" customWidth="1"/>
    <col min="22" max="22" width="9.28515625" customWidth="1"/>
    <col min="30" max="30" width="11.5703125" bestFit="1" customWidth="1"/>
    <col min="44" max="46" width="11.7109375" customWidth="1"/>
  </cols>
  <sheetData>
    <row r="1" spans="1:283" ht="79.5" customHeight="1" thickBot="1" x14ac:dyDescent="0.3">
      <c r="A1" s="20" t="s">
        <v>1768</v>
      </c>
      <c r="B1" s="20" t="s">
        <v>1803</v>
      </c>
      <c r="C1" s="20" t="s">
        <v>1035</v>
      </c>
      <c r="D1" s="20" t="s">
        <v>2332</v>
      </c>
      <c r="E1" s="20" t="s">
        <v>1807</v>
      </c>
      <c r="F1" s="20" t="s">
        <v>1621</v>
      </c>
      <c r="G1" s="20" t="s">
        <v>1540</v>
      </c>
      <c r="H1" s="20" t="s">
        <v>1672</v>
      </c>
      <c r="I1" s="20" t="s">
        <v>1607</v>
      </c>
      <c r="J1" s="20" t="s">
        <v>1673</v>
      </c>
      <c r="K1" s="20" t="s">
        <v>1674</v>
      </c>
      <c r="L1" s="20" t="s">
        <v>2338</v>
      </c>
      <c r="M1" s="20" t="s">
        <v>2339</v>
      </c>
      <c r="N1" s="20" t="s">
        <v>2340</v>
      </c>
      <c r="O1" s="550" t="s">
        <v>2343</v>
      </c>
      <c r="P1" s="550" t="s">
        <v>2344</v>
      </c>
      <c r="Q1" s="550" t="s">
        <v>2345</v>
      </c>
      <c r="R1" s="144" t="s">
        <v>1160</v>
      </c>
      <c r="S1" s="144" t="s">
        <v>1161</v>
      </c>
      <c r="T1" s="144" t="s">
        <v>2333</v>
      </c>
      <c r="U1" s="144" t="s">
        <v>1218</v>
      </c>
      <c r="V1" s="144" t="s">
        <v>1219</v>
      </c>
      <c r="W1" s="230" t="s">
        <v>2267</v>
      </c>
      <c r="X1" s="230" t="s">
        <v>2268</v>
      </c>
      <c r="Y1" s="230" t="s">
        <v>2726</v>
      </c>
      <c r="Z1" s="230" t="s">
        <v>1737</v>
      </c>
      <c r="AA1" s="230" t="s">
        <v>1658</v>
      </c>
      <c r="AB1" s="230" t="s">
        <v>1659</v>
      </c>
      <c r="AC1" s="230" t="s">
        <v>1874</v>
      </c>
      <c r="AD1" s="230" t="s">
        <v>1525</v>
      </c>
      <c r="AE1" s="231" t="s">
        <v>1568</v>
      </c>
      <c r="AF1" s="231" t="s">
        <v>1513</v>
      </c>
      <c r="AG1" s="231" t="s">
        <v>1569</v>
      </c>
      <c r="AH1" s="231" t="s">
        <v>1693</v>
      </c>
      <c r="AI1" s="231" t="s">
        <v>1570</v>
      </c>
      <c r="AJ1" s="230" t="s">
        <v>45</v>
      </c>
      <c r="AK1" s="62" t="s">
        <v>1694</v>
      </c>
      <c r="AL1" s="62" t="s">
        <v>1433</v>
      </c>
      <c r="AM1" s="62" t="s">
        <v>1258</v>
      </c>
      <c r="AN1" s="62" t="s">
        <v>625</v>
      </c>
      <c r="AO1" s="62" t="s">
        <v>2140</v>
      </c>
      <c r="AP1" s="62" t="s">
        <v>2141</v>
      </c>
      <c r="AQ1" s="62" t="s">
        <v>2143</v>
      </c>
      <c r="AR1" s="216" t="s">
        <v>2294</v>
      </c>
      <c r="AS1" s="216" t="s">
        <v>2728</v>
      </c>
      <c r="AT1" s="216" t="s">
        <v>2727</v>
      </c>
      <c r="AU1" s="232" t="s">
        <v>2729</v>
      </c>
      <c r="AV1" s="232" t="s">
        <v>12</v>
      </c>
      <c r="AW1" s="232" t="s">
        <v>13</v>
      </c>
      <c r="AX1" s="232" t="s">
        <v>17</v>
      </c>
      <c r="AY1" s="24" t="s">
        <v>1677</v>
      </c>
      <c r="AZ1" s="24" t="s">
        <v>1676</v>
      </c>
      <c r="BA1" s="24" t="s">
        <v>1675</v>
      </c>
      <c r="BB1" s="24" t="s">
        <v>1563</v>
      </c>
      <c r="BC1" s="24" t="s">
        <v>1866</v>
      </c>
      <c r="BD1" s="24" t="s">
        <v>1868</v>
      </c>
      <c r="BE1" s="24" t="s">
        <v>1423</v>
      </c>
      <c r="BF1" s="24" t="s">
        <v>1662</v>
      </c>
      <c r="BG1" s="24" t="s">
        <v>1571</v>
      </c>
      <c r="BH1" s="24" t="s">
        <v>18</v>
      </c>
      <c r="BI1" s="415" t="s">
        <v>20</v>
      </c>
      <c r="BJ1" s="415" t="s">
        <v>21</v>
      </c>
      <c r="BK1" s="415" t="s">
        <v>22</v>
      </c>
      <c r="BL1" s="233" t="s">
        <v>809</v>
      </c>
      <c r="BM1" s="233" t="s">
        <v>925</v>
      </c>
      <c r="BN1" s="233" t="s">
        <v>926</v>
      </c>
      <c r="BO1" s="233" t="s">
        <v>927</v>
      </c>
      <c r="BP1" s="233" t="s">
        <v>928</v>
      </c>
      <c r="BQ1" s="233" t="s">
        <v>1036</v>
      </c>
      <c r="BR1" s="229" t="s">
        <v>50</v>
      </c>
      <c r="BS1" s="248" t="s">
        <v>1487</v>
      </c>
      <c r="BT1" s="248" t="s">
        <v>2036</v>
      </c>
      <c r="BU1" s="248" t="s">
        <v>1326</v>
      </c>
      <c r="BV1" s="248" t="s">
        <v>361</v>
      </c>
      <c r="BW1" s="248" t="s">
        <v>2037</v>
      </c>
      <c r="BX1" s="248" t="s">
        <v>2006</v>
      </c>
      <c r="BY1" s="248" t="s">
        <v>364</v>
      </c>
      <c r="BZ1" s="248" t="s">
        <v>363</v>
      </c>
      <c r="CA1" s="248" t="s">
        <v>328</v>
      </c>
      <c r="CB1" s="248" t="s">
        <v>2007</v>
      </c>
      <c r="CC1" s="248" t="s">
        <v>176</v>
      </c>
      <c r="CD1" s="248" t="s">
        <v>2008</v>
      </c>
      <c r="CE1" s="248" t="s">
        <v>2009</v>
      </c>
      <c r="CF1" s="248" t="s">
        <v>1971</v>
      </c>
      <c r="CG1" s="248" t="s">
        <v>1972</v>
      </c>
      <c r="CH1" s="284" t="s">
        <v>351</v>
      </c>
      <c r="CI1" s="284" t="s">
        <v>188</v>
      </c>
      <c r="CJ1" s="284" t="s">
        <v>371</v>
      </c>
      <c r="CK1" s="284" t="s">
        <v>273</v>
      </c>
      <c r="CL1" s="284" t="s">
        <v>1973</v>
      </c>
      <c r="CM1" s="284" t="s">
        <v>1974</v>
      </c>
      <c r="CN1" s="285" t="s">
        <v>1975</v>
      </c>
      <c r="CO1" s="285" t="s">
        <v>1969</v>
      </c>
      <c r="CP1" s="285" t="s">
        <v>1970</v>
      </c>
      <c r="CQ1" s="285" t="s">
        <v>1910</v>
      </c>
      <c r="CR1" s="285" t="s">
        <v>137</v>
      </c>
      <c r="CS1" s="285" t="s">
        <v>2062</v>
      </c>
      <c r="CT1" s="285" t="s">
        <v>166</v>
      </c>
      <c r="CU1" s="285" t="s">
        <v>319</v>
      </c>
      <c r="CV1" s="285" t="s">
        <v>320</v>
      </c>
      <c r="CW1" s="285" t="s">
        <v>321</v>
      </c>
      <c r="CX1" s="285" t="s">
        <v>245</v>
      </c>
      <c r="CY1" s="285" t="s">
        <v>244</v>
      </c>
      <c r="CZ1" s="285" t="s">
        <v>2063</v>
      </c>
      <c r="DA1" s="285" t="s">
        <v>2064</v>
      </c>
      <c r="DB1" s="285" t="s">
        <v>2065</v>
      </c>
      <c r="DC1" s="285" t="s">
        <v>2073</v>
      </c>
      <c r="DD1" s="285" t="s">
        <v>2074</v>
      </c>
      <c r="DE1" s="285" t="s">
        <v>2018</v>
      </c>
      <c r="DF1" s="285" t="s">
        <v>2019</v>
      </c>
      <c r="DG1" s="285" t="s">
        <v>1936</v>
      </c>
      <c r="DH1" s="285" t="s">
        <v>1937</v>
      </c>
      <c r="DI1" s="285" t="s">
        <v>1938</v>
      </c>
      <c r="DJ1" s="248" t="s">
        <v>220</v>
      </c>
      <c r="DK1" s="248" t="s">
        <v>221</v>
      </c>
      <c r="DL1" s="248" t="s">
        <v>231</v>
      </c>
      <c r="DM1" s="248" t="s">
        <v>223</v>
      </c>
      <c r="DN1" s="248" t="s">
        <v>222</v>
      </c>
      <c r="DO1" s="248" t="s">
        <v>289</v>
      </c>
      <c r="DP1" s="248" t="s">
        <v>224</v>
      </c>
      <c r="DQ1" s="248" t="s">
        <v>1939</v>
      </c>
      <c r="DR1" s="248" t="s">
        <v>1940</v>
      </c>
      <c r="DS1" s="248" t="s">
        <v>1941</v>
      </c>
      <c r="DT1" s="248" t="s">
        <v>2000</v>
      </c>
      <c r="DU1" s="248" t="s">
        <v>2001</v>
      </c>
      <c r="DV1" s="248" t="s">
        <v>1999</v>
      </c>
      <c r="DW1" s="248" t="s">
        <v>2025</v>
      </c>
      <c r="DX1" s="248" t="s">
        <v>2027</v>
      </c>
      <c r="DY1" s="248" t="s">
        <v>2028</v>
      </c>
      <c r="DZ1" s="248" t="s">
        <v>2029</v>
      </c>
      <c r="EA1" s="284" t="s">
        <v>1636</v>
      </c>
      <c r="EB1" s="284" t="s">
        <v>1873</v>
      </c>
      <c r="EC1" s="284" t="s">
        <v>1661</v>
      </c>
      <c r="ED1" s="284" t="s">
        <v>1783</v>
      </c>
      <c r="EE1" s="284" t="s">
        <v>1784</v>
      </c>
      <c r="EF1" s="284" t="s">
        <v>1785</v>
      </c>
      <c r="EG1" s="248" t="s">
        <v>2030</v>
      </c>
      <c r="EH1" s="248" t="s">
        <v>2031</v>
      </c>
      <c r="EI1" s="285" t="s">
        <v>2032</v>
      </c>
      <c r="EJ1" s="285" t="s">
        <v>2033</v>
      </c>
      <c r="EK1" s="285" t="s">
        <v>2035</v>
      </c>
      <c r="EL1" s="285" t="s">
        <v>2092</v>
      </c>
      <c r="EM1" s="285" t="s">
        <v>2093</v>
      </c>
      <c r="EN1" s="285" t="s">
        <v>2094</v>
      </c>
      <c r="EO1" s="285" t="s">
        <v>2095</v>
      </c>
      <c r="EP1" s="285" t="s">
        <v>5</v>
      </c>
      <c r="EQ1" s="285" t="s">
        <v>1730</v>
      </c>
      <c r="ER1" s="285" t="s">
        <v>1850</v>
      </c>
      <c r="ES1" s="285" t="s">
        <v>1731</v>
      </c>
      <c r="ET1" s="285" t="s">
        <v>1915</v>
      </c>
      <c r="EU1" s="285" t="s">
        <v>1919</v>
      </c>
      <c r="EV1" s="285" t="s">
        <v>1920</v>
      </c>
      <c r="EW1" s="285" t="s">
        <v>1921</v>
      </c>
      <c r="EX1" s="285" t="s">
        <v>1916</v>
      </c>
      <c r="EY1" s="285" t="s">
        <v>6</v>
      </c>
      <c r="EZ1" s="285" t="s">
        <v>2034</v>
      </c>
      <c r="FA1" s="285" t="s">
        <v>1976</v>
      </c>
      <c r="FB1" s="285" t="s">
        <v>1977</v>
      </c>
      <c r="FC1" s="285" t="s">
        <v>1978</v>
      </c>
      <c r="FD1" s="285" t="s">
        <v>2010</v>
      </c>
      <c r="FE1" s="285" t="s">
        <v>2011</v>
      </c>
      <c r="FF1" s="391" t="s">
        <v>2013</v>
      </c>
      <c r="FG1" s="391" t="s">
        <v>1944</v>
      </c>
      <c r="FH1" s="332" t="s">
        <v>105</v>
      </c>
      <c r="FI1" s="332" t="s">
        <v>107</v>
      </c>
      <c r="FJ1" s="332" t="s">
        <v>108</v>
      </c>
      <c r="FK1" s="332" t="s">
        <v>109</v>
      </c>
      <c r="FL1" s="332" t="s">
        <v>110</v>
      </c>
      <c r="FM1" s="332" t="s">
        <v>111</v>
      </c>
      <c r="FN1" s="332" t="s">
        <v>112</v>
      </c>
      <c r="FO1" s="332" t="s">
        <v>106</v>
      </c>
      <c r="FP1" s="332" t="s">
        <v>113</v>
      </c>
      <c r="FQ1" s="332" t="s">
        <v>114</v>
      </c>
      <c r="FR1" s="332" t="s">
        <v>115</v>
      </c>
      <c r="FS1" s="332" t="s">
        <v>116</v>
      </c>
      <c r="FT1" s="333" t="s">
        <v>117</v>
      </c>
      <c r="FU1" s="333" t="s">
        <v>118</v>
      </c>
      <c r="FV1" s="333" t="s">
        <v>119</v>
      </c>
      <c r="FW1" s="332" t="s">
        <v>120</v>
      </c>
      <c r="FX1" s="332" t="s">
        <v>121</v>
      </c>
      <c r="FY1" s="332" t="s">
        <v>122</v>
      </c>
      <c r="FZ1" s="332" t="s">
        <v>123</v>
      </c>
      <c r="GA1" s="332" t="s">
        <v>124</v>
      </c>
      <c r="GB1" s="332" t="s">
        <v>125</v>
      </c>
      <c r="GC1" s="332" t="s">
        <v>74</v>
      </c>
      <c r="GD1" s="332" t="s">
        <v>75</v>
      </c>
      <c r="GE1" s="332" t="s">
        <v>76</v>
      </c>
      <c r="GF1" s="332" t="s">
        <v>183</v>
      </c>
      <c r="GG1" s="332" t="s">
        <v>184</v>
      </c>
      <c r="GH1" s="332" t="s">
        <v>77</v>
      </c>
      <c r="GI1" s="333" t="s">
        <v>185</v>
      </c>
      <c r="GJ1" s="333" t="s">
        <v>280</v>
      </c>
      <c r="GK1" s="333" t="s">
        <v>126</v>
      </c>
      <c r="GL1" s="332" t="s">
        <v>127</v>
      </c>
      <c r="GM1" s="332" t="s">
        <v>128</v>
      </c>
      <c r="GN1" s="332" t="s">
        <v>129</v>
      </c>
      <c r="GO1" s="332" t="s">
        <v>130</v>
      </c>
      <c r="GP1" s="332" t="s">
        <v>131</v>
      </c>
      <c r="GQ1" s="332" t="s">
        <v>190</v>
      </c>
      <c r="GR1" s="332" t="s">
        <v>191</v>
      </c>
      <c r="GS1" s="332" t="s">
        <v>192</v>
      </c>
      <c r="GT1" s="332" t="s">
        <v>132</v>
      </c>
      <c r="GU1" s="332" t="s">
        <v>133</v>
      </c>
      <c r="GV1" s="332" t="s">
        <v>78</v>
      </c>
      <c r="GW1" s="332" t="s">
        <v>79</v>
      </c>
      <c r="GX1" s="333" t="s">
        <v>80</v>
      </c>
      <c r="GY1" s="333" t="s">
        <v>81</v>
      </c>
      <c r="GZ1" s="333" t="s">
        <v>82</v>
      </c>
      <c r="HA1" s="98" t="s">
        <v>1400</v>
      </c>
      <c r="HB1" s="99" t="s">
        <v>1401</v>
      </c>
      <c r="HC1" s="100" t="s">
        <v>1402</v>
      </c>
      <c r="HD1" s="101" t="s">
        <v>1517</v>
      </c>
      <c r="HE1" s="104" t="s">
        <v>1518</v>
      </c>
      <c r="HF1" s="105" t="s">
        <v>1519</v>
      </c>
      <c r="HG1" s="106" t="s">
        <v>1520</v>
      </c>
      <c r="HH1" s="107" t="s">
        <v>1521</v>
      </c>
      <c r="HI1" s="98" t="s">
        <v>1522</v>
      </c>
      <c r="HJ1" s="99" t="s">
        <v>1523</v>
      </c>
      <c r="HK1" s="100" t="s">
        <v>1441</v>
      </c>
      <c r="HL1" s="101" t="s">
        <v>1442</v>
      </c>
      <c r="HM1" s="104" t="s">
        <v>1443</v>
      </c>
      <c r="HN1" s="105" t="s">
        <v>1444</v>
      </c>
      <c r="HO1" s="106" t="s">
        <v>1445</v>
      </c>
      <c r="HP1" s="419" t="s">
        <v>55</v>
      </c>
      <c r="HQ1" s="107" t="s">
        <v>1414</v>
      </c>
      <c r="HR1" s="98" t="s">
        <v>1415</v>
      </c>
      <c r="HS1" s="99" t="s">
        <v>1827</v>
      </c>
      <c r="HT1" s="100" t="s">
        <v>1828</v>
      </c>
      <c r="HU1" s="101" t="s">
        <v>1416</v>
      </c>
      <c r="HV1" s="104" t="s">
        <v>1682</v>
      </c>
      <c r="HW1" s="105" t="s">
        <v>1683</v>
      </c>
      <c r="HX1" s="106" t="s">
        <v>1685</v>
      </c>
      <c r="HY1" s="419" t="s">
        <v>56</v>
      </c>
      <c r="HZ1" s="107" t="s">
        <v>1434</v>
      </c>
      <c r="IA1" s="98" t="s">
        <v>1417</v>
      </c>
      <c r="IB1" s="99" t="s">
        <v>1758</v>
      </c>
      <c r="IC1" s="100" t="s">
        <v>1759</v>
      </c>
      <c r="ID1" s="420" t="s">
        <v>57</v>
      </c>
      <c r="IE1" s="101" t="s">
        <v>1760</v>
      </c>
      <c r="IF1" s="104" t="s">
        <v>1436</v>
      </c>
      <c r="IG1" s="105" t="s">
        <v>1692</v>
      </c>
      <c r="IH1" s="106" t="s">
        <v>1822</v>
      </c>
      <c r="II1" s="419" t="s">
        <v>58</v>
      </c>
      <c r="IJ1" s="107" t="s">
        <v>1687</v>
      </c>
      <c r="IK1" s="98" t="s">
        <v>1761</v>
      </c>
      <c r="IL1" s="99" t="s">
        <v>1762</v>
      </c>
      <c r="IM1" s="100" t="s">
        <v>1763</v>
      </c>
      <c r="IN1" s="420" t="s">
        <v>59</v>
      </c>
      <c r="IO1" s="101" t="s">
        <v>1764</v>
      </c>
      <c r="IP1" s="104" t="s">
        <v>1823</v>
      </c>
      <c r="IQ1" s="105" t="s">
        <v>1824</v>
      </c>
      <c r="IR1" s="106" t="s">
        <v>1825</v>
      </c>
      <c r="IS1" s="419" t="s">
        <v>40</v>
      </c>
      <c r="IT1" s="107" t="s">
        <v>1826</v>
      </c>
      <c r="IU1" s="98" t="s">
        <v>1765</v>
      </c>
      <c r="IV1" s="99" t="s">
        <v>1766</v>
      </c>
      <c r="IW1" s="100" t="s">
        <v>1586</v>
      </c>
      <c r="IX1" s="420" t="s">
        <v>41</v>
      </c>
      <c r="IY1" s="101" t="s">
        <v>1587</v>
      </c>
      <c r="IZ1" s="104" t="s">
        <v>1686</v>
      </c>
      <c r="JA1" s="105" t="s">
        <v>1420</v>
      </c>
      <c r="JB1" s="106" t="s">
        <v>1421</v>
      </c>
      <c r="JC1" s="419" t="s">
        <v>42</v>
      </c>
      <c r="JD1" s="107" t="s">
        <v>1558</v>
      </c>
      <c r="JE1" s="98" t="s">
        <v>1588</v>
      </c>
      <c r="JF1" s="99" t="s">
        <v>1589</v>
      </c>
      <c r="JG1" s="100" t="s">
        <v>1590</v>
      </c>
      <c r="JH1" s="420" t="s">
        <v>43</v>
      </c>
      <c r="JI1" s="104" t="s">
        <v>1820</v>
      </c>
      <c r="JJ1" s="105" t="s">
        <v>1422</v>
      </c>
      <c r="JK1" s="106" t="s">
        <v>1684</v>
      </c>
      <c r="JL1" s="419" t="s">
        <v>23</v>
      </c>
      <c r="JM1" s="107" t="s">
        <v>1691</v>
      </c>
      <c r="JN1" s="69" t="s">
        <v>146</v>
      </c>
      <c r="JO1" s="69" t="s">
        <v>147</v>
      </c>
      <c r="JP1" s="70" t="s">
        <v>149</v>
      </c>
      <c r="JQ1" s="70" t="s">
        <v>53</v>
      </c>
      <c r="JR1" s="70" t="s">
        <v>150</v>
      </c>
      <c r="JS1" s="73" t="s">
        <v>151</v>
      </c>
      <c r="JT1" s="73" t="s">
        <v>152</v>
      </c>
      <c r="JU1" s="73" t="s">
        <v>54</v>
      </c>
      <c r="JV1" s="74" t="s">
        <v>84</v>
      </c>
      <c r="JW1" s="74" t="s">
        <v>85</v>
      </c>
    </row>
    <row r="2" spans="1:283" s="23" customFormat="1" ht="39" customHeight="1" x14ac:dyDescent="0.2">
      <c r="A2" s="22" t="str">
        <f>IF('Cover Sheet'!$AC$1="","",'Cover Sheet'!$AC$1)</f>
        <v>Apoorva Namdev</v>
      </c>
      <c r="B2" s="22">
        <f>'Cover Sheet'!AC2</f>
        <v>2014</v>
      </c>
      <c r="C2" s="22">
        <f>IF('Cover Sheet'!AC3="","",'Cover Sheet'!AC3)</f>
        <v>115555</v>
      </c>
      <c r="D2" s="22" t="str">
        <f>'Cover Sheet'!$AC$13</f>
        <v>HYDABH02</v>
      </c>
      <c r="E2" s="22" t="str">
        <f>Sheet1!$AA$2</f>
        <v>Hyderabad</v>
      </c>
      <c r="F2" s="10" t="str">
        <f>'Cover Sheet'!$AC$6</f>
        <v>4th</v>
      </c>
      <c r="G2" s="10">
        <f>COUNTA('Cover Sheet'!$B$5:$B$89)</f>
        <v>35</v>
      </c>
      <c r="H2" s="10">
        <f>COUNTIF('RC Mastery Check+Question type'!$B$5:$B$89,"&gt;""")</f>
        <v>35</v>
      </c>
      <c r="I2" s="10" t="str">
        <f>'Cover Sheet'!$AC$5</f>
        <v>Spandana</v>
      </c>
      <c r="J2" s="10" t="str">
        <f>'Cover Sheet'!$AC$7</f>
        <v>2nd YOI</v>
      </c>
      <c r="K2" s="10" t="str">
        <f>'Cover Sheet'!$AC$8</f>
        <v>Private School 500 - 1000</v>
      </c>
      <c r="L2" s="10">
        <f>IF('Cover Sheet'!$AC$15="","",IF(Background!C2='Cover Sheet'!$AC$15,1,0))</f>
        <v>1</v>
      </c>
      <c r="M2" s="10">
        <f>IF('Cover Sheet'!$AC$14="","",IF(Background!C2='Cover Sheet'!$AC$14,1,0))</f>
        <v>1</v>
      </c>
      <c r="N2" s="10">
        <f>IF('Cover Sheet'!$AC$17="","",IF(Background!C2='Cover Sheet'!$AC$17,1,0))</f>
        <v>1</v>
      </c>
      <c r="O2" s="10" t="str">
        <f>'Cover Sheet'!AC$4</f>
        <v>apoorva.namdev2014@teachforindia.org</v>
      </c>
      <c r="P2" s="10" t="str">
        <f>'Cover Sheet'!$AC$20</f>
        <v>spandana.m@teachforindia.org</v>
      </c>
      <c r="Q2" s="10" t="str">
        <f>'Cover Sheet'!$AC$19</f>
        <v>karthik.rapaka@teachforindia.org</v>
      </c>
      <c r="R2" s="10">
        <f>'Cover Sheet'!$AC$9</f>
        <v>180</v>
      </c>
      <c r="S2" s="10">
        <f>'Cover Sheet'!$AC$10</f>
        <v>4</v>
      </c>
      <c r="T2" s="10">
        <f>'Cover Sheet'!$AC$11</f>
        <v>5</v>
      </c>
      <c r="U2" s="10" t="str">
        <f>IFERROR(AVERAGE('Cover Sheet'!$Z$5:$Z$89),"")</f>
        <v/>
      </c>
      <c r="V2" s="10" t="str">
        <f>IFERROR(AVERAGE('Cover Sheet'!$Y$5:$Y$89), "")</f>
        <v/>
      </c>
      <c r="W2" s="145">
        <f>IFERROR(AVERAGE('Cover Sheet'!T$5:T$89),"")</f>
        <v>8.8984629715882627E-2</v>
      </c>
      <c r="X2" s="145">
        <f>IFERROR(AVERAGE('Cover Sheet'!U$5:U$89),"")</f>
        <v>0.25198412698412698</v>
      </c>
      <c r="Y2" s="145">
        <f>IFERROR(AVERAGE('Cover Sheet'!V$5:V$89),"")</f>
        <v>0.50942028985507237</v>
      </c>
      <c r="Z2" s="414">
        <f>COUNTIF('Math Scores'!D$9:D$93,"&lt;35%")/H2</f>
        <v>5.7142857142857141E-2</v>
      </c>
      <c r="AA2" s="146">
        <f>COUNTIF('Math Scores'!D$9:D$93,"&lt;50%")/H2</f>
        <v>0.2857142857142857</v>
      </c>
      <c r="AB2" s="146">
        <f>(COUNTIF('Math Scores'!D$9:D$93,AND("&gt;50%","&lt;65%"))/H2)</f>
        <v>0</v>
      </c>
      <c r="AC2" s="146">
        <f>(COUNTIF('Math Scores'!D$9:D$93,AND("&gt;65%","&lt;80%"))/H2)</f>
        <v>0</v>
      </c>
      <c r="AD2" s="541">
        <f>COUNTIF('Math Scores'!D$9:D$93,"&gt;80%")/H2</f>
        <v>0</v>
      </c>
      <c r="AE2" s="21">
        <f>IFERROR(QUARTILE('Math Scores'!D$9:D$93,0),"")</f>
        <v>0.22500000000000001</v>
      </c>
      <c r="AF2" s="21">
        <f>IFERROR(QUARTILE('Math Scores'!D$9:D$93,1),"")</f>
        <v>0.40833333333333333</v>
      </c>
      <c r="AG2" s="21">
        <f>IFERROR(QUARTILE('Math Scores'!D$9:D$93,2),"")</f>
        <v>0.54166666666666663</v>
      </c>
      <c r="AH2" s="21">
        <f>IFERROR(QUARTILE('Math Scores'!D$9:D$93,3),"")</f>
        <v>0.58333333333333326</v>
      </c>
      <c r="AI2" s="21">
        <f>IFERROR(QUARTILE('Math Scores'!D$9:D$93,4),"")</f>
        <v>0.75</v>
      </c>
      <c r="AJ2" s="21">
        <f>IFERROR(STDEV('Math Scores'!D$9:D$93),"")</f>
        <v>0.14149509101636837</v>
      </c>
      <c r="AK2" s="25" t="str">
        <f>IFERROR(AVERAGE('Cover Sheet'!E$5:E$89),"")</f>
        <v/>
      </c>
      <c r="AL2" s="25" t="str">
        <f>IFERROR(AVERAGE('Cover Sheet'!F$5:F$89),"")</f>
        <v/>
      </c>
      <c r="AM2" s="25">
        <f>IFERROR(AVERAGE('Cover Sheet'!G$5:G$89),"")</f>
        <v>-0.5</v>
      </c>
      <c r="AN2" s="25">
        <f>IFERROR(AVERAGE('Cover Sheet'!H$5:H$89),"")</f>
        <v>-3.0000000000000016E-2</v>
      </c>
      <c r="AO2" s="25">
        <f>IFERROR(AVERAGE('Cover Sheet'!I$5:I$89),"")</f>
        <v>0.42499999999999999</v>
      </c>
      <c r="AP2" s="25">
        <f>IFERROR(AVERAGE('Cover Sheet'!J$5:J$89),"")</f>
        <v>0.42499999999999999</v>
      </c>
      <c r="AQ2" s="25">
        <f>IFERROR(AVERAGE('Cover Sheet'!K$5:K$89),"")</f>
        <v>0.63913043478260867</v>
      </c>
      <c r="AR2" s="25">
        <f>IFERROR(AVERAGE('Cover Sheet'!$L$5:$L$89),"")</f>
        <v>0.9916666666666667</v>
      </c>
      <c r="AS2" s="25">
        <f>IFERROR(AVERAGE('Cover Sheet'!$M$5:$M$89),"")</f>
        <v>0.60000000000000009</v>
      </c>
      <c r="AT2" s="25">
        <f>IFERROR(AVERAGE('Cover Sheet'!$N$5:$N$89),"")</f>
        <v>1.2391304347826086</v>
      </c>
      <c r="AU2" s="25">
        <f>IFERROR(STDEV('RC Mastery Check+Question type'!H$5:H$89),"")</f>
        <v>0.47361197239433966</v>
      </c>
      <c r="AV2" s="25">
        <f>AP2-AM2</f>
        <v>0.92500000000000004</v>
      </c>
      <c r="AW2" s="25" t="e">
        <f>AM2-AK2</f>
        <v>#VALUE!</v>
      </c>
      <c r="AX2" s="25" t="e">
        <f>AP2-AK2</f>
        <v>#VALUE!</v>
      </c>
      <c r="AY2" s="26">
        <f>COUNTIF('RC Mastery Check+Question type'!H$5:H$89,"&lt;=0")</f>
        <v>0</v>
      </c>
      <c r="AZ2" s="26">
        <f>COUNTIF('RC Mastery Check+Question type'!H$5:H$89,"&lt;1")-AY2</f>
        <v>3</v>
      </c>
      <c r="BA2" s="26">
        <f>COUNTIF('RC Mastery Check+Question type'!H$5:H$89,"&lt;2")-AZ2-AY2</f>
        <v>18</v>
      </c>
      <c r="BB2" s="26">
        <f>COUNTIF('RC Mastery Check+Question type'!$H$5:$H$98,"&lt;3")-BA2-AZ2-AY2</f>
        <v>2</v>
      </c>
      <c r="BC2" s="26">
        <f>COUNTIF('RC Mastery Check+Question type'!$H$5:$H$98,"&lt;4")-BB2-BA2-AZ2-AY2</f>
        <v>0</v>
      </c>
      <c r="BD2" s="26">
        <f>COUNTIF('RC Mastery Check+Question type'!$H$5:$H$98,"&lt;5")-BC2-BB2-BA2-AZ2-AY2</f>
        <v>0</v>
      </c>
      <c r="BE2" s="26">
        <f>COUNTIF('RC Mastery Check+Question type'!$H$5:$H$98,"&lt;6")-BD2-BC2-BB2-BA2-AZ2-AY2</f>
        <v>0</v>
      </c>
      <c r="BF2" s="26">
        <f>COUNTIF('RC Mastery Check+Question type'!$H$5:$H$98,"&lt;7")-BE2-BD2-BC2-BB2-BA2-AZ2-AY2</f>
        <v>0</v>
      </c>
      <c r="BG2" s="26">
        <f>COUNTIF('RC Mastery Check+Question type'!$H$5:$H$98,"&lt;8")-BF2-BE2-BD2-BC2-BB2-BA2-AZ2-AY2</f>
        <v>0</v>
      </c>
      <c r="BH2" s="26">
        <f>COUNTIF('RC Mastery Check+Question type'!$H$5:$H$98,"&gt;7")</f>
        <v>0</v>
      </c>
      <c r="BI2" s="416" t="str">
        <f>IFERROR(AVERAGE('Eng GLA 6th, 7th, 8th'!D$8:D$92), "")</f>
        <v/>
      </c>
      <c r="BJ2" s="416" t="str">
        <f>IFERROR(AVERAGE('Eng GLA 6th, 7th, 8th'!AQ$8:AQ$92), "")</f>
        <v/>
      </c>
      <c r="BK2" s="416" t="str">
        <f>IFERROR(AVERAGE('Eng GLA 6th, 7th, 8th'!CG$8:CG$92), "")</f>
        <v/>
      </c>
      <c r="BL2" s="25">
        <f>IFERROR(AVERAGE('Writing Scores'!D$4:D$88),"")</f>
        <v>3.0969565217391293</v>
      </c>
      <c r="BM2" s="25">
        <f>IFERROR(AVERAGE('Writing Scores'!E$4:E$88),"")</f>
        <v>3.0108695652173907</v>
      </c>
      <c r="BN2" s="25">
        <f>IFERROR(AVERAGE('Writing Scores'!F$4:F$88),"")</f>
        <v>2.9647826086956521</v>
      </c>
      <c r="BO2" s="25">
        <f>IFERROR(AVERAGE('Writing Scores'!G$4:G$88),"")</f>
        <v>3.1413043478260856</v>
      </c>
      <c r="BP2" s="25">
        <f>IFERROR(AVERAGE('Writing Scores'!H$4:H$88),"")</f>
        <v>3.0869565217391304</v>
      </c>
      <c r="BQ2" s="25">
        <f>IFERROR(AVERAGE('Writing Scores'!I$4:I$88),"")</f>
        <v>3.1043478260869568</v>
      </c>
      <c r="BR2" s="25" t="str">
        <f>IFERROR('Writing Scores'!L$13:M$15, "")</f>
        <v/>
      </c>
      <c r="BS2" s="417" t="str">
        <f>'RC Mastery Check+Question type'!AC$4</f>
        <v xml:space="preserve"> </v>
      </c>
      <c r="BT2" s="417" t="str">
        <f>'RC Mastery Check+Question type'!AD$4</f>
        <v xml:space="preserve"> </v>
      </c>
      <c r="BU2" s="417" t="str">
        <f>'RC Mastery Check+Question type'!AE$4</f>
        <v xml:space="preserve"> </v>
      </c>
      <c r="BV2" s="417" t="str">
        <f>'RC Mastery Check+Question type'!AF$4</f>
        <v xml:space="preserve"> </v>
      </c>
      <c r="BW2" s="417" t="str">
        <f>'RC Mastery Check+Question type'!AG$4</f>
        <v xml:space="preserve"> </v>
      </c>
      <c r="BX2" s="417" t="str">
        <f>'RC Mastery Check+Question type'!AH$4</f>
        <v xml:space="preserve"> </v>
      </c>
      <c r="BY2" s="417" t="str">
        <f>'RC Mastery Check+Question type'!AI$4</f>
        <v xml:space="preserve"> </v>
      </c>
      <c r="BZ2" s="417" t="str">
        <f>'RC Mastery Check+Question type'!AJ$4</f>
        <v xml:space="preserve"> </v>
      </c>
      <c r="CA2" s="417" t="str">
        <f>'RC Mastery Check+Question type'!AK$4</f>
        <v xml:space="preserve"> </v>
      </c>
      <c r="CB2" s="417" t="str">
        <f>'RC Mastery Check+Question type'!$AL$4</f>
        <v xml:space="preserve"> </v>
      </c>
      <c r="CC2" s="417">
        <f>'RC Mastery Check+Question type'!$AM$4</f>
        <v>1</v>
      </c>
      <c r="CD2" s="417">
        <f>'RC Mastery Check+Question type'!$AN$4</f>
        <v>0.875</v>
      </c>
      <c r="CE2" s="417">
        <f>'RC Mastery Check+Question type'!$AO$4</f>
        <v>0.6875</v>
      </c>
      <c r="CF2" s="417">
        <f>'RC Mastery Check+Question type'!$AP$4</f>
        <v>0.875</v>
      </c>
      <c r="CG2" s="417">
        <f>'RC Mastery Check+Question type'!$AQ$4</f>
        <v>0.96875</v>
      </c>
      <c r="CH2" s="417">
        <f>'RC Mastery Check+Question type'!$AR$4</f>
        <v>1</v>
      </c>
      <c r="CI2" s="417">
        <f>'RC Mastery Check+Question type'!$AS$4</f>
        <v>0.84375</v>
      </c>
      <c r="CJ2" s="417">
        <f>'RC Mastery Check+Question type'!$AT$4</f>
        <v>0.6875</v>
      </c>
      <c r="CK2" s="417">
        <f>'RC Mastery Check+Question type'!$AU$4</f>
        <v>0.4375</v>
      </c>
      <c r="CL2" s="417">
        <f>'RC Mastery Check+Question type'!$AV$4</f>
        <v>0.78125</v>
      </c>
      <c r="CM2" s="417">
        <f>'RC Mastery Check+Question type'!$AW$4</f>
        <v>0.5</v>
      </c>
      <c r="CN2" s="417">
        <f>'RC Mastery Check+Question type'!$AX$4</f>
        <v>0.84210526315789469</v>
      </c>
      <c r="CO2" s="417">
        <f>'RC Mastery Check+Question type'!$AY$4</f>
        <v>0.94736842105263153</v>
      </c>
      <c r="CP2" s="417">
        <f>'RC Mastery Check+Question type'!$AZ$4</f>
        <v>0.36842105263157893</v>
      </c>
      <c r="CQ2" s="417">
        <f>'RC Mastery Check+Question type'!$BA$4</f>
        <v>0.15789473684210525</v>
      </c>
      <c r="CR2" s="417">
        <f>'RC Mastery Check+Question type'!$BB$4</f>
        <v>0.73684210526315796</v>
      </c>
      <c r="CS2" s="417">
        <f>'RC Mastery Check+Question type'!$BC$4</f>
        <v>0.63486842105263153</v>
      </c>
      <c r="CT2" s="417">
        <f>'RC Mastery Check+Question type'!$BD$4</f>
        <v>1</v>
      </c>
      <c r="CU2" s="417">
        <f>'RC Mastery Check+Question type'!$BE$4</f>
        <v>0.15</v>
      </c>
      <c r="CV2" s="417">
        <f>'RC Mastery Check+Question type'!$BF$4</f>
        <v>0.65</v>
      </c>
      <c r="CW2" s="417">
        <f>'RC Mastery Check+Question type'!$BG$4</f>
        <v>0.2</v>
      </c>
      <c r="CX2" s="417">
        <f>'RC Mastery Check+Question type'!$BH$4</f>
        <v>0.35</v>
      </c>
      <c r="CY2" s="417">
        <f>'RC Mastery Check+Question type'!$BI$4</f>
        <v>1</v>
      </c>
      <c r="CZ2" s="417">
        <f>'RC Mastery Check+Question type'!$BJ$4</f>
        <v>0.3</v>
      </c>
      <c r="DA2" s="417">
        <f>'RC Mastery Check+Question type'!$BK$4</f>
        <v>0.34583333333333338</v>
      </c>
      <c r="DB2" s="417">
        <f>'RC Mastery Check+Question type'!$BL$4</f>
        <v>1</v>
      </c>
      <c r="DC2" s="417">
        <f>'RC Mastery Check+Question type'!$BM$4</f>
        <v>0.33333333333333331</v>
      </c>
      <c r="DD2" s="417">
        <f>'RC Mastery Check+Question type'!$BN$4</f>
        <v>1</v>
      </c>
      <c r="DE2" s="417">
        <f>'RC Mastery Check+Question type'!$BO$4</f>
        <v>1</v>
      </c>
      <c r="DF2" s="417">
        <f>'RC Mastery Check+Question type'!$BP$4</f>
        <v>1</v>
      </c>
      <c r="DG2" s="417">
        <f>'RC Mastery Check+Question type'!$BQ$4</f>
        <v>0</v>
      </c>
      <c r="DH2" s="417">
        <f>'RC Mastery Check+Question type'!$BR$4</f>
        <v>0.5</v>
      </c>
      <c r="DI2" s="417">
        <f>'RC Mastery Check+Question type'!$BS$4</f>
        <v>0.5</v>
      </c>
      <c r="DJ2" s="417">
        <f>'RC Mastery Check+Question type'!$BT$4</f>
        <v>1</v>
      </c>
      <c r="DK2" s="417">
        <f>'RC Mastery Check+Question type'!$BU$4</f>
        <v>0.75</v>
      </c>
      <c r="DL2" s="417">
        <f>'RC Mastery Check+Question type'!$BV$4</f>
        <v>0</v>
      </c>
      <c r="DM2" s="417">
        <f>'RC Mastery Check+Question type'!$BW$4</f>
        <v>0.66666666666666663</v>
      </c>
      <c r="DN2" s="417">
        <f>'RC Mastery Check+Question type'!$BX$4</f>
        <v>0</v>
      </c>
      <c r="DO2" s="417">
        <f>'RC Mastery Check+Question type'!$BY$4</f>
        <v>0.5</v>
      </c>
      <c r="DP2" s="417">
        <f>'RC Mastery Check+Question type'!$BZ$4</f>
        <v>0</v>
      </c>
      <c r="DQ2" s="417">
        <f>'RC Mastery Check+Question type'!$CA$4</f>
        <v>0.5</v>
      </c>
      <c r="DR2" s="417">
        <f>'RC Mastery Check+Question type'!$CB$4</f>
        <v>0.5</v>
      </c>
      <c r="DS2" s="417" t="str">
        <f>'RC Mastery Check+Question type'!$CC$4</f>
        <v xml:space="preserve"> </v>
      </c>
      <c r="DT2" s="417" t="str">
        <f>'RC Mastery Check+Question type'!$CD$4</f>
        <v xml:space="preserve"> </v>
      </c>
      <c r="DU2" s="417" t="str">
        <f>'RC Mastery Check+Question type'!$CE$4</f>
        <v xml:space="preserve"> </v>
      </c>
      <c r="DV2" s="417" t="str">
        <f>'RC Mastery Check+Question type'!$CF$4</f>
        <v xml:space="preserve"> </v>
      </c>
      <c r="DW2" s="417" t="str">
        <f>'RC Mastery Check+Question type'!$CG$4</f>
        <v xml:space="preserve"> </v>
      </c>
      <c r="DX2" s="417" t="str">
        <f>'RC Mastery Check+Question type'!$CH$4</f>
        <v xml:space="preserve"> </v>
      </c>
      <c r="DY2" s="417" t="str">
        <f>'RC Mastery Check+Question type'!$CI$4</f>
        <v xml:space="preserve"> </v>
      </c>
      <c r="DZ2" s="417" t="str">
        <f>'RC Mastery Check+Question type'!$CJ$4</f>
        <v xml:space="preserve"> </v>
      </c>
      <c r="EA2" s="417" t="str">
        <f>'RC Mastery Check+Question type'!$CK$4</f>
        <v xml:space="preserve"> </v>
      </c>
      <c r="EB2" s="417" t="str">
        <f>'RC Mastery Check+Question type'!$CL$4</f>
        <v xml:space="preserve"> </v>
      </c>
      <c r="EC2" s="417" t="str">
        <f>'RC Mastery Check+Question type'!$CM$4</f>
        <v xml:space="preserve"> </v>
      </c>
      <c r="ED2" s="417" t="str">
        <f>'RC Mastery Check+Question type'!$CN$4</f>
        <v xml:space="preserve"> </v>
      </c>
      <c r="EE2" s="417" t="str">
        <f>'RC Mastery Check+Question type'!$CO$4</f>
        <v xml:space="preserve"> </v>
      </c>
      <c r="EF2" s="417" t="str">
        <f>'RC Mastery Check+Question type'!$CP$4</f>
        <v xml:space="preserve"> </v>
      </c>
      <c r="EG2" s="417" t="str">
        <f>'RC Mastery Check+Question type'!$CQ$4</f>
        <v xml:space="preserve"> </v>
      </c>
      <c r="EH2" s="417" t="str">
        <f>'RC Mastery Check+Question type'!$CR$4</f>
        <v xml:space="preserve"> </v>
      </c>
      <c r="EI2" s="417" t="str">
        <f>'RC Mastery Check+Question type'!$CS$4</f>
        <v xml:space="preserve"> </v>
      </c>
      <c r="EJ2" s="417" t="str">
        <f>'RC Mastery Check+Question type'!$CT$4</f>
        <v xml:space="preserve"> </v>
      </c>
      <c r="EK2" s="417" t="str">
        <f>'RC Mastery Check+Question type'!$CU$4</f>
        <v xml:space="preserve"> </v>
      </c>
      <c r="EL2" s="417" t="str">
        <f>'RC Mastery Check+Question type'!$CV$4</f>
        <v xml:space="preserve"> </v>
      </c>
      <c r="EM2" s="417" t="str">
        <f>'RC Mastery Check+Question type'!$CW$4</f>
        <v xml:space="preserve"> </v>
      </c>
      <c r="EN2" s="417" t="str">
        <f>'RC Mastery Check+Question type'!$CX$4</f>
        <v xml:space="preserve"> </v>
      </c>
      <c r="EO2" s="417" t="str">
        <f>'RC Mastery Check+Question type'!$CY$4</f>
        <v xml:space="preserve"> </v>
      </c>
      <c r="EP2" s="417" t="str">
        <f>'RC Mastery Check+Question type'!$CZ$4</f>
        <v xml:space="preserve"> </v>
      </c>
      <c r="EQ2" s="417" t="str">
        <f>'RC Mastery Check+Question type'!$DA$4</f>
        <v xml:space="preserve"> </v>
      </c>
      <c r="ER2" s="417" t="str">
        <f>'RC Mastery Check+Question type'!$DB$4</f>
        <v xml:space="preserve"> </v>
      </c>
      <c r="ES2" s="417" t="str">
        <f>'RC Mastery Check+Question type'!$DC$4</f>
        <v xml:space="preserve"> </v>
      </c>
      <c r="ET2" s="417" t="str">
        <f>'RC Mastery Check+Question type'!$DD$4</f>
        <v xml:space="preserve"> </v>
      </c>
      <c r="EU2" s="417" t="str">
        <f>'RC Mastery Check+Question type'!$DE$4</f>
        <v xml:space="preserve"> </v>
      </c>
      <c r="EV2" s="417" t="str">
        <f>'RC Mastery Check+Question type'!$DF$4</f>
        <v xml:space="preserve"> </v>
      </c>
      <c r="EW2" s="417" t="str">
        <f>'RC Mastery Check+Question type'!$DG$4</f>
        <v xml:space="preserve"> </v>
      </c>
      <c r="EX2" s="417" t="str">
        <f>'RC Mastery Check+Question type'!$DH$4</f>
        <v xml:space="preserve"> </v>
      </c>
      <c r="EY2" s="417" t="str">
        <f>'RC Mastery Check+Question type'!$DI$4</f>
        <v xml:space="preserve"> </v>
      </c>
      <c r="EZ2" s="417" t="str">
        <f>'RC Mastery Check+Question type'!$DJ$4</f>
        <v xml:space="preserve"> </v>
      </c>
      <c r="FA2" s="417" t="str">
        <f>'RC Mastery Check+Question type'!$DK$4</f>
        <v xml:space="preserve"> </v>
      </c>
      <c r="FB2" s="417" t="str">
        <f>'RC Mastery Check+Question type'!$DL$4</f>
        <v xml:space="preserve"> </v>
      </c>
      <c r="FC2" s="417" t="str">
        <f>'RC Mastery Check+Question type'!$DM$4</f>
        <v xml:space="preserve"> </v>
      </c>
      <c r="FD2" s="417" t="str">
        <f>'RC Mastery Check+Question type'!$DN$4</f>
        <v xml:space="preserve"> </v>
      </c>
      <c r="FE2" s="417" t="str">
        <f>'RC Mastery Check+Question type'!$DO$4</f>
        <v xml:space="preserve"> </v>
      </c>
      <c r="FF2" s="417" t="str">
        <f>'RC Mastery Check+Question type'!$DP$4</f>
        <v xml:space="preserve"> </v>
      </c>
      <c r="FG2" s="417" t="str">
        <f>'RC Mastery Check+Question type'!$DQ$4</f>
        <v xml:space="preserve"> </v>
      </c>
      <c r="FH2" s="417" t="str">
        <f>'RC Mastery Check+Question type'!$DU$4</f>
        <v xml:space="preserve"> </v>
      </c>
      <c r="FI2" s="417" t="str">
        <f>'RC Mastery Check+Question type'!$DV$4</f>
        <v xml:space="preserve"> </v>
      </c>
      <c r="FJ2" s="417" t="str">
        <f>'RC Mastery Check+Question type'!$DW$4</f>
        <v xml:space="preserve"> </v>
      </c>
      <c r="FK2" s="417" t="str">
        <f>'RC Mastery Check+Question type'!$DX$4</f>
        <v xml:space="preserve"> </v>
      </c>
      <c r="FL2" s="417" t="str">
        <f>'RC Mastery Check+Question type'!$DY$4</f>
        <v xml:space="preserve"> </v>
      </c>
      <c r="FM2" s="417" t="str">
        <f>'RC Mastery Check+Question type'!$DZ$4</f>
        <v xml:space="preserve"> </v>
      </c>
      <c r="FN2" s="417" t="str">
        <f>'RC Mastery Check+Question type'!$EA$4</f>
        <v xml:space="preserve"> </v>
      </c>
      <c r="FO2" s="417" t="str">
        <f>'RC Mastery Check+Question type'!$EB$4</f>
        <v xml:space="preserve"> </v>
      </c>
      <c r="FP2" s="417" t="str">
        <f>'RC Mastery Check+Question type'!$EC$4</f>
        <v xml:space="preserve"> </v>
      </c>
      <c r="FQ2" s="417" t="str">
        <f>'RC Mastery Check+Question type'!$ED$4</f>
        <v xml:space="preserve"> </v>
      </c>
      <c r="FR2" s="417" t="str">
        <f>'RC Mastery Check+Question type'!$EE$4</f>
        <v xml:space="preserve"> </v>
      </c>
      <c r="FS2" s="417" t="str">
        <f>'RC Mastery Check+Question type'!$EF$4</f>
        <v xml:space="preserve"> </v>
      </c>
      <c r="FT2" s="417" t="str">
        <f>'RC Mastery Check+Question type'!$EG$4</f>
        <v xml:space="preserve"> </v>
      </c>
      <c r="FU2" s="417" t="str">
        <f>'RC Mastery Check+Question type'!$EH$4</f>
        <v xml:space="preserve"> </v>
      </c>
      <c r="FV2" s="417" t="str">
        <f>'RC Mastery Check+Question type'!$EI$4</f>
        <v xml:space="preserve"> </v>
      </c>
      <c r="FW2" s="417" t="str">
        <f>'RC Mastery Check+Question type'!$EK$4</f>
        <v xml:space="preserve"> </v>
      </c>
      <c r="FX2" s="417" t="str">
        <f>'RC Mastery Check+Question type'!$EL$4</f>
        <v xml:space="preserve"> </v>
      </c>
      <c r="FY2" s="417" t="str">
        <f>'RC Mastery Check+Question type'!$EM$4</f>
        <v xml:space="preserve"> </v>
      </c>
      <c r="FZ2" s="417" t="str">
        <f>'RC Mastery Check+Question type'!$EN$4</f>
        <v xml:space="preserve"> </v>
      </c>
      <c r="GA2" s="417" t="str">
        <f>'RC Mastery Check+Question type'!$EO$4</f>
        <v xml:space="preserve"> </v>
      </c>
      <c r="GB2" s="417" t="str">
        <f>'RC Mastery Check+Question type'!$EP$4</f>
        <v xml:space="preserve"> </v>
      </c>
      <c r="GC2" s="417" t="str">
        <f>'RC Mastery Check+Question type'!$EQ$4</f>
        <v xml:space="preserve"> </v>
      </c>
      <c r="GD2" s="417" t="str">
        <f>'RC Mastery Check+Question type'!$ER$4</f>
        <v xml:space="preserve"> </v>
      </c>
      <c r="GE2" s="417" t="str">
        <f>'RC Mastery Check+Question type'!$ES$4</f>
        <v xml:space="preserve"> </v>
      </c>
      <c r="GF2" s="417" t="str">
        <f>'RC Mastery Check+Question type'!$ET$4</f>
        <v xml:space="preserve"> </v>
      </c>
      <c r="GG2" s="417" t="str">
        <f>'RC Mastery Check+Question type'!$EU$4</f>
        <v xml:space="preserve"> </v>
      </c>
      <c r="GH2" s="417" t="str">
        <f>'RC Mastery Check+Question type'!$EV$4</f>
        <v xml:space="preserve"> </v>
      </c>
      <c r="GI2" s="417" t="str">
        <f>'RC Mastery Check+Question type'!$EW$4</f>
        <v xml:space="preserve"> </v>
      </c>
      <c r="GJ2" s="417" t="str">
        <f>'RC Mastery Check+Question type'!$EX$4</f>
        <v xml:space="preserve"> </v>
      </c>
      <c r="GK2" s="417" t="str">
        <f>'RC Mastery Check+Question type'!$EY$4</f>
        <v xml:space="preserve"> </v>
      </c>
      <c r="GL2" s="417" t="str">
        <f>'RC Mastery Check+Question type'!$FA$4</f>
        <v xml:space="preserve"> </v>
      </c>
      <c r="GM2" s="417" t="str">
        <f>'RC Mastery Check+Question type'!$FB$4</f>
        <v xml:space="preserve"> </v>
      </c>
      <c r="GN2" s="417" t="str">
        <f>'RC Mastery Check+Question type'!$FC$4</f>
        <v xml:space="preserve"> </v>
      </c>
      <c r="GO2" s="417" t="str">
        <f>'RC Mastery Check+Question type'!$FD$4</f>
        <v xml:space="preserve"> </v>
      </c>
      <c r="GP2" s="417" t="str">
        <f>'RC Mastery Check+Question type'!$FE$4</f>
        <v xml:space="preserve"> </v>
      </c>
      <c r="GQ2" s="417" t="str">
        <f>'RC Mastery Check+Question type'!$FF$4</f>
        <v xml:space="preserve"> </v>
      </c>
      <c r="GR2" s="417" t="str">
        <f>'RC Mastery Check+Question type'!$FG$4</f>
        <v xml:space="preserve"> </v>
      </c>
      <c r="GS2" s="417" t="str">
        <f>'RC Mastery Check+Question type'!$FH$4</f>
        <v xml:space="preserve"> </v>
      </c>
      <c r="GT2" s="417" t="str">
        <f>'RC Mastery Check+Question type'!$FI$4</f>
        <v xml:space="preserve"> </v>
      </c>
      <c r="GU2" s="417" t="str">
        <f>'RC Mastery Check+Question type'!$FJ$4</f>
        <v xml:space="preserve"> </v>
      </c>
      <c r="GV2" s="417" t="str">
        <f>'RC Mastery Check+Question type'!$FK$4</f>
        <v xml:space="preserve"> </v>
      </c>
      <c r="GW2" s="417" t="str">
        <f>'RC Mastery Check+Question type'!$FL$4</f>
        <v xml:space="preserve"> </v>
      </c>
      <c r="GX2" s="417" t="str">
        <f>'RC Mastery Check+Question type'!$FM$4</f>
        <v xml:space="preserve"> </v>
      </c>
      <c r="GY2" s="417" t="str">
        <f>'RC Mastery Check+Question type'!$FN$4</f>
        <v xml:space="preserve"> </v>
      </c>
      <c r="GZ2" s="417" t="str">
        <f>'RC Mastery Check+Question type'!$FO$4</f>
        <v xml:space="preserve"> </v>
      </c>
      <c r="HA2" s="418" t="str">
        <f>'RC Output Item+Section Type'!$E$7</f>
        <v xml:space="preserve"> </v>
      </c>
      <c r="HB2" s="418" t="str">
        <f>'RC Output Item+Section Type'!$F$7</f>
        <v xml:space="preserve"> </v>
      </c>
      <c r="HC2" s="418" t="str">
        <f>'RC Output Item+Section Type'!$G$7</f>
        <v xml:space="preserve"> </v>
      </c>
      <c r="HD2" s="418" t="str">
        <f>'RC Output Item+Section Type'!$H$7</f>
        <v xml:space="preserve"> </v>
      </c>
      <c r="HE2" s="418" t="str">
        <f>'RC Output Item+Section Type'!$I$7</f>
        <v xml:space="preserve"> </v>
      </c>
      <c r="HF2" s="418" t="str">
        <f>'RC Output Item+Section Type'!$J$7</f>
        <v xml:space="preserve"> </v>
      </c>
      <c r="HG2" s="418" t="str">
        <f>'RC Output Item+Section Type'!$K$7</f>
        <v xml:space="preserve"> </v>
      </c>
      <c r="HH2" s="418" t="str">
        <f>'RC Output Item+Section Type'!$L$7</f>
        <v xml:space="preserve"> </v>
      </c>
      <c r="HI2" s="418">
        <f>'RC Output Item+Section Type'!$M$7</f>
        <v>0.79166666666666663</v>
      </c>
      <c r="HJ2" s="418">
        <f>'RC Output Item+Section Type'!$N$7</f>
        <v>0.875</v>
      </c>
      <c r="HK2" s="418">
        <f>'RC Output Item+Section Type'!$O$7</f>
        <v>0.875</v>
      </c>
      <c r="HL2" s="418">
        <f>'RC Output Item+Section Type'!$P$7</f>
        <v>0.96875</v>
      </c>
      <c r="HM2" s="418">
        <f>'RC Output Item+Section Type'!$Q$7</f>
        <v>0.89583333333333337</v>
      </c>
      <c r="HN2" s="418">
        <f>'RC Output Item+Section Type'!$R$7</f>
        <v>0.6875</v>
      </c>
      <c r="HO2" s="418">
        <f>'RC Output Item+Section Type'!$S$7</f>
        <v>0.4375</v>
      </c>
      <c r="HP2" s="418">
        <f>'RC Output Item+Section Type'!$T$7</f>
        <v>0.54374999999999996</v>
      </c>
      <c r="HQ2" s="418">
        <f>'RC Output Item+Section Type'!$U$7</f>
        <v>0.8125</v>
      </c>
      <c r="HR2" s="418">
        <f>'RC Output Item+Section Type'!$V$7</f>
        <v>0.87719298245614041</v>
      </c>
      <c r="HS2" s="418">
        <f>'RC Output Item+Section Type'!$W$7</f>
        <v>0.36842105263157893</v>
      </c>
      <c r="HT2" s="418">
        <f>'RC Output Item+Section Type'!$X$7</f>
        <v>0.15789473684210525</v>
      </c>
      <c r="HU2" s="418">
        <f>'RC Output Item+Section Type'!$Y$7</f>
        <v>0.73684210526315785</v>
      </c>
      <c r="HV2" s="418">
        <f>'RC Output Item+Section Type'!$Z$7</f>
        <v>0.57499999999999996</v>
      </c>
      <c r="HW2" s="418">
        <f>'RC Output Item+Section Type'!$AA$7</f>
        <v>0.5</v>
      </c>
      <c r="HX2" s="418">
        <f>'RC Output Item+Section Type'!$AB$7</f>
        <v>0.78333333333333333</v>
      </c>
      <c r="HY2" s="418">
        <f>'RC Output Item+Section Type'!$AC$7</f>
        <v>0.34583333333333338</v>
      </c>
      <c r="HZ2" s="418">
        <f>'RC Output Item+Section Type'!$AD$7</f>
        <v>0.3</v>
      </c>
      <c r="IA2" s="418">
        <f>'RC Output Item+Section Type'!$AE$7</f>
        <v>0.5</v>
      </c>
      <c r="IB2" s="418">
        <f>'RC Output Item+Section Type'!$AF$7</f>
        <v>1</v>
      </c>
      <c r="IC2" s="418">
        <f>'RC Output Item+Section Type'!$AG$7</f>
        <v>0.66666666666666663</v>
      </c>
      <c r="ID2" s="418">
        <f>'RC Output Item+Section Type'!$AH$7</f>
        <v>0.5</v>
      </c>
      <c r="IE2" s="418">
        <f>'RC Output Item+Section Type'!$AI$7</f>
        <v>0.5</v>
      </c>
      <c r="IF2" s="418">
        <f>'RC Output Item+Section Type'!$AJ$7</f>
        <v>0.7142857142857143</v>
      </c>
      <c r="IG2" s="418">
        <f>'RC Output Item+Section Type'!$AK$7</f>
        <v>0.4</v>
      </c>
      <c r="IH2" s="418">
        <f>'RC Output Item+Section Type'!$AL$7</f>
        <v>0.2</v>
      </c>
      <c r="II2" s="418">
        <f>'RC Output Item+Section Type'!$AM$7</f>
        <v>0.5</v>
      </c>
      <c r="IJ2" s="418">
        <f>'RC Output Item+Section Type'!$AN$7</f>
        <v>0.5</v>
      </c>
      <c r="IK2" s="418" t="str">
        <f>'RC Output Item+Section Type'!$AO$7</f>
        <v xml:space="preserve"> </v>
      </c>
      <c r="IL2" s="418" t="str">
        <f>'RC Output Item+Section Type'!$AP$7</f>
        <v xml:space="preserve"> </v>
      </c>
      <c r="IM2" s="418" t="str">
        <f>'RC Output Item+Section Type'!$AQ$7</f>
        <v xml:space="preserve"> </v>
      </c>
      <c r="IN2" s="418" t="str">
        <f>'RC Output Item+Section Type'!$AR$7</f>
        <v xml:space="preserve"> </v>
      </c>
      <c r="IO2" s="418" t="str">
        <f>'RC Output Item+Section Type'!$AS$7</f>
        <v xml:space="preserve"> </v>
      </c>
      <c r="IP2" s="418" t="str">
        <f>'RC Output Item+Section Type'!$AT$7</f>
        <v xml:space="preserve"> </v>
      </c>
      <c r="IQ2" s="418" t="str">
        <f>'RC Output Item+Section Type'!$AU$7</f>
        <v xml:space="preserve"> </v>
      </c>
      <c r="IR2" s="418" t="str">
        <f>'RC Output Item+Section Type'!$AV$7</f>
        <v xml:space="preserve"> </v>
      </c>
      <c r="IS2" s="418" t="str">
        <f>'RC Output Item+Section Type'!$AW$7</f>
        <v xml:space="preserve"> </v>
      </c>
      <c r="IT2" s="418" t="str">
        <f>'RC Output Item+Section Type'!$AX$7</f>
        <v xml:space="preserve"> </v>
      </c>
      <c r="IU2" s="418" t="str">
        <f>'RC Output Item+Section Type'!$AY$7</f>
        <v xml:space="preserve"> </v>
      </c>
      <c r="IV2" s="418" t="str">
        <f>'RC Output Item+Section Type'!$AZ$7</f>
        <v xml:space="preserve"> </v>
      </c>
      <c r="IW2" s="418" t="str">
        <f>'RC Output Item+Section Type'!$BA$7</f>
        <v xml:space="preserve"> </v>
      </c>
      <c r="IX2" s="418" t="str">
        <f>'RC Output Item+Section Type'!$BB$7</f>
        <v xml:space="preserve"> </v>
      </c>
      <c r="IY2" s="418" t="str">
        <f>'RC Output Item+Section Type'!$BC$7</f>
        <v xml:space="preserve"> </v>
      </c>
      <c r="IZ2" s="418" t="str">
        <f>'RC Output Item+Section Type'!$BD$7</f>
        <v xml:space="preserve"> </v>
      </c>
      <c r="JA2" s="418" t="str">
        <f>'RC Output Item+Section Type'!$BE$7</f>
        <v xml:space="preserve"> </v>
      </c>
      <c r="JB2" s="418" t="str">
        <f>'RC Output Item+Section Type'!$BF$7</f>
        <v xml:space="preserve"> </v>
      </c>
      <c r="JC2" s="418" t="str">
        <f>'RC Output Item+Section Type'!$BG$7</f>
        <v xml:space="preserve"> </v>
      </c>
      <c r="JD2" s="418" t="str">
        <f>'RC Output Item+Section Type'!$BH$7</f>
        <v xml:space="preserve"> </v>
      </c>
      <c r="JE2" s="418" t="str">
        <f>'RC Output Item+Section Type'!$BI$7</f>
        <v xml:space="preserve"> </v>
      </c>
      <c r="JF2" s="418" t="str">
        <f>'RC Output Item+Section Type'!$BJ$7</f>
        <v xml:space="preserve"> </v>
      </c>
      <c r="JG2" s="418" t="str">
        <f>'RC Output Item+Section Type'!$BK$7</f>
        <v xml:space="preserve"> </v>
      </c>
      <c r="JH2" s="418" t="str">
        <f>'RC Output Item+Section Type'!$BL$7</f>
        <v xml:space="preserve"> </v>
      </c>
      <c r="JI2" s="418" t="str">
        <f>'RC Output Item+Section Type'!$BM$7</f>
        <v xml:space="preserve"> </v>
      </c>
      <c r="JJ2" s="418" t="str">
        <f>'RC Output Item+Section Type'!$BN$7</f>
        <v xml:space="preserve"> </v>
      </c>
      <c r="JK2" s="418" t="str">
        <f>'RC Output Item+Section Type'!$BO$7</f>
        <v xml:space="preserve"> </v>
      </c>
      <c r="JL2" s="418" t="str">
        <f>'RC Output Item+Section Type'!$BP$7</f>
        <v xml:space="preserve"> </v>
      </c>
      <c r="JM2" s="418" t="str">
        <f>'RC Output Item+Section Type'!$BQ$7</f>
        <v xml:space="preserve"> </v>
      </c>
      <c r="JN2" s="418" t="str">
        <f>'RC Output Item+Section Type'!$BR$7</f>
        <v xml:space="preserve"> </v>
      </c>
      <c r="JO2" s="418" t="str">
        <f>'RC Output Item+Section Type'!$BS$7</f>
        <v xml:space="preserve"> </v>
      </c>
      <c r="JP2" s="418" t="str">
        <f>'RC Output Item+Section Type'!$BT$7</f>
        <v xml:space="preserve"> </v>
      </c>
      <c r="JQ2" s="418" t="str">
        <f>'RC Output Item+Section Type'!$BU$7</f>
        <v xml:space="preserve"> </v>
      </c>
      <c r="JR2" s="418" t="str">
        <f>'RC Output Item+Section Type'!$BV$7</f>
        <v xml:space="preserve"> </v>
      </c>
      <c r="JS2" s="418" t="str">
        <f>'RC Output Item+Section Type'!$BW$7</f>
        <v xml:space="preserve"> </v>
      </c>
      <c r="JT2" s="418" t="str">
        <f>'RC Output Item+Section Type'!$BX$7</f>
        <v xml:space="preserve"> </v>
      </c>
      <c r="JU2" s="418" t="str">
        <f>'RC Output Item+Section Type'!$BY$7</f>
        <v xml:space="preserve"> </v>
      </c>
      <c r="JV2" s="418" t="str">
        <f>'RC Output Item+Section Type'!$BZ$7</f>
        <v xml:space="preserve"> </v>
      </c>
      <c r="JW2" s="418" t="str">
        <f>'RC Output Item+Section Type'!$CA$7</f>
        <v xml:space="preserve"> </v>
      </c>
    </row>
    <row r="3" spans="1:283" ht="79.5" customHeight="1" x14ac:dyDescent="0.2">
      <c r="A3" s="22" t="str">
        <f>IF('Cover Sheet'!$AE$1="","",'Cover Sheet'!$AE$1)</f>
        <v/>
      </c>
      <c r="B3" s="22">
        <f>'Cover Sheet'!$AE2</f>
        <v>0</v>
      </c>
      <c r="C3" s="22" t="str">
        <f>IF('Cover Sheet'!AE3="","",'Cover Sheet'!AE3)</f>
        <v/>
      </c>
      <c r="D3" s="22" t="str">
        <f>'Cover Sheet'!$AC$13</f>
        <v>HYDABH02</v>
      </c>
      <c r="E3" s="22" t="str">
        <f>Sheet1!$AA$2</f>
        <v>Hyderabad</v>
      </c>
      <c r="F3" s="10" t="str">
        <f>'Cover Sheet'!$AC$6</f>
        <v>4th</v>
      </c>
      <c r="G3" s="10">
        <f>COUNTA('Cover Sheet'!$B$5:$B$89)</f>
        <v>35</v>
      </c>
      <c r="H3" s="10">
        <f>COUNTIF('RC Mastery Check+Question type'!$B$5:$B$89,"&gt;""")</f>
        <v>35</v>
      </c>
      <c r="I3" s="10" t="str">
        <f>'Cover Sheet'!$AC$5</f>
        <v>Spandana</v>
      </c>
      <c r="J3" s="10" t="str">
        <f>'Cover Sheet'!$AC$7</f>
        <v>2nd YOI</v>
      </c>
      <c r="K3" s="10" t="str">
        <f>'Cover Sheet'!$AC$8</f>
        <v>Private School 500 - 1000</v>
      </c>
      <c r="L3" s="10">
        <f>IF('Cover Sheet'!$AC$15="","",IF(Background!C3='Cover Sheet'!$AC$15,1,0))</f>
        <v>0</v>
      </c>
      <c r="M3" s="10">
        <f>IF('Cover Sheet'!$AC$14="","",IF(Background!C3='Cover Sheet'!$AC$14,1,0))</f>
        <v>0</v>
      </c>
      <c r="N3" s="10">
        <f>IF('Cover Sheet'!$AC$17="","",IF(Background!C3='Cover Sheet'!$AC$17,1,0))</f>
        <v>0</v>
      </c>
      <c r="O3" s="10">
        <f>'Cover Sheet'!AE$4</f>
        <v>0</v>
      </c>
      <c r="P3" s="10" t="str">
        <f>'Cover Sheet'!$AC$20</f>
        <v>spandana.m@teachforindia.org</v>
      </c>
      <c r="Q3" s="10" t="str">
        <f>'Cover Sheet'!$AC$19</f>
        <v>karthik.rapaka@teachforindia.org</v>
      </c>
      <c r="R3" s="10">
        <f>'Cover Sheet'!$AC$9</f>
        <v>180</v>
      </c>
      <c r="S3" s="10">
        <f>'Cover Sheet'!$AC$10</f>
        <v>4</v>
      </c>
      <c r="T3" s="10">
        <f>'Cover Sheet'!$AC$11</f>
        <v>5</v>
      </c>
      <c r="U3" s="10" t="str">
        <f>IFERROR(AVERAGE('Cover Sheet'!$Z$5:$Z$89),"")</f>
        <v/>
      </c>
      <c r="V3" s="10" t="str">
        <f>IFERROR(AVERAGE('Cover Sheet'!$Y$5:$Y$89), "")</f>
        <v/>
      </c>
      <c r="W3" s="145">
        <f>IFERROR(AVERAGE('Cover Sheet'!T$5:T$89),"")</f>
        <v>8.8984629715882627E-2</v>
      </c>
      <c r="X3" s="145">
        <f>IFERROR(AVERAGE('Cover Sheet'!U$5:U$89),"")</f>
        <v>0.25198412698412698</v>
      </c>
      <c r="Y3" s="145">
        <f>IFERROR(AVERAGE('Cover Sheet'!V$5:V$89),"")</f>
        <v>0.50942028985507237</v>
      </c>
      <c r="Z3" s="414">
        <f>COUNTIF('Math Scores'!D$9:D$93,"&lt;35%")/H3</f>
        <v>5.7142857142857141E-2</v>
      </c>
      <c r="AA3" s="146">
        <f>COUNTIF('Math Scores'!D$9:D$93,"&lt;50%")/H3</f>
        <v>0.2857142857142857</v>
      </c>
      <c r="AB3" s="146">
        <f>(COUNTIF('Math Scores'!D$9:D$93,AND("&gt;50%","&lt;65%"))/H3)</f>
        <v>0</v>
      </c>
      <c r="AC3" s="146">
        <f>(COUNTIF('Math Scores'!D$9:D$93,AND("&gt;65%","&lt;80%"))/H3)</f>
        <v>0</v>
      </c>
      <c r="AD3" s="541">
        <f>COUNTIF('Math Scores'!D$9:D$93,"&gt;80%")/H3</f>
        <v>0</v>
      </c>
      <c r="AE3" s="21">
        <f>IFERROR(QUARTILE('Math Scores'!D$9:D$93,0),"")</f>
        <v>0.22500000000000001</v>
      </c>
      <c r="AF3" s="21">
        <f>IFERROR(QUARTILE('Math Scores'!D$9:D$93,1),"")</f>
        <v>0.40833333333333333</v>
      </c>
      <c r="AG3" s="21">
        <f>IFERROR(QUARTILE('Math Scores'!D$9:D$93,2),"")</f>
        <v>0.54166666666666663</v>
      </c>
      <c r="AH3" s="21">
        <f>IFERROR(QUARTILE('Math Scores'!D$9:D$93,3),"")</f>
        <v>0.58333333333333326</v>
      </c>
      <c r="AI3" s="21">
        <f>IFERROR(QUARTILE('Math Scores'!D$9:D$93,4),"")</f>
        <v>0.75</v>
      </c>
      <c r="AJ3" s="21">
        <f>IFERROR(STDEV('Math Scores'!D$9:D$93),"")</f>
        <v>0.14149509101636837</v>
      </c>
      <c r="AK3" s="25" t="str">
        <f>IFERROR(AVERAGE('Cover Sheet'!E$5:E$89),"")</f>
        <v/>
      </c>
      <c r="AL3" s="25" t="str">
        <f>IFERROR(AVERAGE('Cover Sheet'!F$5:F$89),"")</f>
        <v/>
      </c>
      <c r="AM3" s="25">
        <f>IFERROR(AVERAGE('Cover Sheet'!G$5:G$89),"")</f>
        <v>-0.5</v>
      </c>
      <c r="AN3" s="25">
        <f>IFERROR(AVERAGE('Cover Sheet'!H$5:H$89),"")</f>
        <v>-3.0000000000000016E-2</v>
      </c>
      <c r="AO3" s="25">
        <f>IFERROR(AVERAGE('Cover Sheet'!I$5:I$89),"")</f>
        <v>0.42499999999999999</v>
      </c>
      <c r="AP3" s="25">
        <f>IFERROR(AVERAGE('Cover Sheet'!J$5:J$89),"")</f>
        <v>0.42499999999999999</v>
      </c>
      <c r="AQ3" s="25">
        <f>IFERROR(AVERAGE('Cover Sheet'!K$5:K$89),"")</f>
        <v>0.63913043478260867</v>
      </c>
      <c r="AR3" s="25">
        <f>IFERROR(AVERAGE('Cover Sheet'!$L$5:$L$89),"")</f>
        <v>0.9916666666666667</v>
      </c>
      <c r="AS3" s="25">
        <f>IFERROR(AVERAGE('Cover Sheet'!$M$5:$M$89),"")</f>
        <v>0.60000000000000009</v>
      </c>
      <c r="AT3" s="25">
        <f>IFERROR(AVERAGE('Cover Sheet'!$N$5:$N$89),"")</f>
        <v>1.2391304347826086</v>
      </c>
      <c r="AU3" s="25">
        <f>IFERROR(STDEV('RC Mastery Check+Question type'!H$5:H$89),"")</f>
        <v>0.47361197239433966</v>
      </c>
      <c r="AV3" s="25">
        <f t="shared" ref="AV3:AV6" si="0">AP3-AM3</f>
        <v>0.92500000000000004</v>
      </c>
      <c r="AW3" s="25" t="e">
        <f t="shared" ref="AW3:AW6" si="1">AM3-AK3</f>
        <v>#VALUE!</v>
      </c>
      <c r="AX3" s="25" t="e">
        <f t="shared" ref="AX3:AX6" si="2">AP3-AK3</f>
        <v>#VALUE!</v>
      </c>
      <c r="AY3" s="26">
        <f>COUNTIF('RC Mastery Check+Question type'!H$5:H$89,"&lt;=0")</f>
        <v>0</v>
      </c>
      <c r="AZ3" s="26">
        <f>COUNTIF('RC Mastery Check+Question type'!H$5:H$89,"&lt;1")-AY3</f>
        <v>3</v>
      </c>
      <c r="BA3" s="26">
        <f>COUNTIF('RC Mastery Check+Question type'!H$5:H$89,"&lt;2")-AZ3-AY3</f>
        <v>18</v>
      </c>
      <c r="BB3" s="26">
        <f>COUNTIF('RC Mastery Check+Question type'!$H$5:$H$98,"&lt;3")-BA3-AZ3-AY3</f>
        <v>2</v>
      </c>
      <c r="BC3" s="26">
        <f>COUNTIF('RC Mastery Check+Question type'!$H$5:$H$98,"&lt;4")-BB3-BA3-AZ3-AY3</f>
        <v>0</v>
      </c>
      <c r="BD3" s="26">
        <f>COUNTIF('RC Mastery Check+Question type'!$H$5:$H$98,"&lt;5")-BC3-BB3-BA3-AZ3-AY3</f>
        <v>0</v>
      </c>
      <c r="BE3" s="26">
        <f>COUNTIF('RC Mastery Check+Question type'!$H$5:$H$98,"&lt;6")-BD3-BC3-BB3-BA3-AZ3-AY3</f>
        <v>0</v>
      </c>
      <c r="BF3" s="26">
        <f>COUNTIF('RC Mastery Check+Question type'!$H$5:$H$98,"&lt;7")-BE3-BD3-BC3-BB3-BA3-AZ3-AY3</f>
        <v>0</v>
      </c>
      <c r="BG3" s="26">
        <f>COUNTIF('RC Mastery Check+Question type'!$H$5:$H$98,"&lt;8")-BF3-BE3-BD3-BC3-BB3-BA3-AZ3-AY3</f>
        <v>0</v>
      </c>
      <c r="BH3" s="26">
        <f>COUNTIF('RC Mastery Check+Question type'!$H$5:$H$98,"&gt;7")</f>
        <v>0</v>
      </c>
      <c r="BI3" s="416" t="str">
        <f>IFERROR(AVERAGE('Eng GLA 6th, 7th, 8th'!D$8:D$92), "")</f>
        <v/>
      </c>
      <c r="BJ3" s="416" t="str">
        <f>IFERROR(AVERAGE('Eng GLA 6th, 7th, 8th'!AQ$8:AQ$92), "")</f>
        <v/>
      </c>
      <c r="BK3" s="416" t="str">
        <f>IFERROR(AVERAGE('Eng GLA 6th, 7th, 8th'!CG$8:CG$92), "")</f>
        <v/>
      </c>
      <c r="BL3" s="25">
        <f>IFERROR(AVERAGE('Writing Scores'!D$4:D$88),"")</f>
        <v>3.0969565217391293</v>
      </c>
      <c r="BM3" s="25">
        <f>IFERROR(AVERAGE('Writing Scores'!E$4:E$88),"")</f>
        <v>3.0108695652173907</v>
      </c>
      <c r="BN3" s="25">
        <f>IFERROR(AVERAGE('Writing Scores'!F$4:F$88),"")</f>
        <v>2.9647826086956521</v>
      </c>
      <c r="BO3" s="25">
        <f>IFERROR(AVERAGE('Writing Scores'!G$4:G$88),"")</f>
        <v>3.1413043478260856</v>
      </c>
      <c r="BP3" s="25">
        <f>IFERROR(AVERAGE('Writing Scores'!H$4:H$88),"")</f>
        <v>3.0869565217391304</v>
      </c>
      <c r="BQ3" s="25">
        <f>IFERROR(AVERAGE('Writing Scores'!I$4:I$88),"")</f>
        <v>3.1043478260869568</v>
      </c>
      <c r="BR3" s="25" t="str">
        <f>IFERROR('Writing Scores'!L$13:M$15, "")</f>
        <v/>
      </c>
      <c r="BS3" s="417" t="str">
        <f>'RC Mastery Check+Question type'!AC$4</f>
        <v xml:space="preserve"> </v>
      </c>
      <c r="BT3" s="417" t="str">
        <f>'RC Mastery Check+Question type'!AD$4</f>
        <v xml:space="preserve"> </v>
      </c>
      <c r="BU3" s="417" t="str">
        <f>'RC Mastery Check+Question type'!AE$4</f>
        <v xml:space="preserve"> </v>
      </c>
      <c r="BV3" s="417" t="str">
        <f>'RC Mastery Check+Question type'!AF$4</f>
        <v xml:space="preserve"> </v>
      </c>
      <c r="BW3" s="417" t="str">
        <f>'RC Mastery Check+Question type'!AG$4</f>
        <v xml:space="preserve"> </v>
      </c>
      <c r="BX3" s="417" t="str">
        <f>'RC Mastery Check+Question type'!AH$4</f>
        <v xml:space="preserve"> </v>
      </c>
      <c r="BY3" s="417" t="str">
        <f>'RC Mastery Check+Question type'!AI$4</f>
        <v xml:space="preserve"> </v>
      </c>
      <c r="BZ3" s="417" t="str">
        <f>'RC Mastery Check+Question type'!AJ$4</f>
        <v xml:space="preserve"> </v>
      </c>
      <c r="CA3" s="417" t="str">
        <f>'RC Mastery Check+Question type'!AK$4</f>
        <v xml:space="preserve"> </v>
      </c>
      <c r="CB3" s="417" t="str">
        <f>'RC Mastery Check+Question type'!$AL$4</f>
        <v xml:space="preserve"> </v>
      </c>
      <c r="CC3" s="417">
        <f>'RC Mastery Check+Question type'!$AM$4</f>
        <v>1</v>
      </c>
      <c r="CD3" s="417">
        <f>'RC Mastery Check+Question type'!$AN$4</f>
        <v>0.875</v>
      </c>
      <c r="CE3" s="417">
        <f>'RC Mastery Check+Question type'!$AO$4</f>
        <v>0.6875</v>
      </c>
      <c r="CF3" s="417">
        <f>'RC Mastery Check+Question type'!$AP$4</f>
        <v>0.875</v>
      </c>
      <c r="CG3" s="417">
        <f>'RC Mastery Check+Question type'!$AQ$4</f>
        <v>0.96875</v>
      </c>
      <c r="CH3" s="417">
        <f>'RC Mastery Check+Question type'!$AR$4</f>
        <v>1</v>
      </c>
      <c r="CI3" s="417">
        <f>'RC Mastery Check+Question type'!$AS$4</f>
        <v>0.84375</v>
      </c>
      <c r="CJ3" s="417">
        <f>'RC Mastery Check+Question type'!$AT$4</f>
        <v>0.6875</v>
      </c>
      <c r="CK3" s="417">
        <f>'RC Mastery Check+Question type'!$AU$4</f>
        <v>0.4375</v>
      </c>
      <c r="CL3" s="417">
        <f>'RC Mastery Check+Question type'!$AV$4</f>
        <v>0.78125</v>
      </c>
      <c r="CM3" s="417">
        <f>'RC Mastery Check+Question type'!$AW$4</f>
        <v>0.5</v>
      </c>
      <c r="CN3" s="417">
        <f>'RC Mastery Check+Question type'!$AX$4</f>
        <v>0.84210526315789469</v>
      </c>
      <c r="CO3" s="417">
        <f>'RC Mastery Check+Question type'!$AY$4</f>
        <v>0.94736842105263153</v>
      </c>
      <c r="CP3" s="417">
        <f>'RC Mastery Check+Question type'!$AZ$4</f>
        <v>0.36842105263157893</v>
      </c>
      <c r="CQ3" s="417">
        <f>'RC Mastery Check+Question type'!$BA$4</f>
        <v>0.15789473684210525</v>
      </c>
      <c r="CR3" s="417">
        <f>'RC Mastery Check+Question type'!$BB$4</f>
        <v>0.73684210526315796</v>
      </c>
      <c r="CS3" s="417">
        <f>'RC Mastery Check+Question type'!$BC$4</f>
        <v>0.63486842105263153</v>
      </c>
      <c r="CT3" s="417">
        <f>'RC Mastery Check+Question type'!$BD$4</f>
        <v>1</v>
      </c>
      <c r="CU3" s="417">
        <f>'RC Mastery Check+Question type'!$BE$4</f>
        <v>0.15</v>
      </c>
      <c r="CV3" s="417">
        <f>'RC Mastery Check+Question type'!$BF$4</f>
        <v>0.65</v>
      </c>
      <c r="CW3" s="417">
        <f>'RC Mastery Check+Question type'!$BG$4</f>
        <v>0.2</v>
      </c>
      <c r="CX3" s="417">
        <f>'RC Mastery Check+Question type'!$BH$4</f>
        <v>0.35</v>
      </c>
      <c r="CY3" s="417">
        <f>'RC Mastery Check+Question type'!$BI$4</f>
        <v>1</v>
      </c>
      <c r="CZ3" s="417">
        <f>'RC Mastery Check+Question type'!$BJ$4</f>
        <v>0.3</v>
      </c>
      <c r="DA3" s="417">
        <f>'RC Mastery Check+Question type'!$BK$4</f>
        <v>0.34583333333333338</v>
      </c>
      <c r="DB3" s="417">
        <f>'RC Mastery Check+Question type'!$BL$4</f>
        <v>1</v>
      </c>
      <c r="DC3" s="417">
        <f>'RC Mastery Check+Question type'!$BM$4</f>
        <v>0.33333333333333331</v>
      </c>
      <c r="DD3" s="417">
        <f>'RC Mastery Check+Question type'!$BN$4</f>
        <v>1</v>
      </c>
      <c r="DE3" s="417">
        <f>'RC Mastery Check+Question type'!$BO$4</f>
        <v>1</v>
      </c>
      <c r="DF3" s="417">
        <f>'RC Mastery Check+Question type'!$BP$4</f>
        <v>1</v>
      </c>
      <c r="DG3" s="417">
        <f>'RC Mastery Check+Question type'!$BQ$4</f>
        <v>0</v>
      </c>
      <c r="DH3" s="417">
        <f>'RC Mastery Check+Question type'!$BR$4</f>
        <v>0.5</v>
      </c>
      <c r="DI3" s="417">
        <f>'RC Mastery Check+Question type'!$BS$4</f>
        <v>0.5</v>
      </c>
      <c r="DJ3" s="417">
        <f>'RC Mastery Check+Question type'!$BT$4</f>
        <v>1</v>
      </c>
      <c r="DK3" s="417">
        <f>'RC Mastery Check+Question type'!$BU$4</f>
        <v>0.75</v>
      </c>
      <c r="DL3" s="417">
        <f>'RC Mastery Check+Question type'!$BV$4</f>
        <v>0</v>
      </c>
      <c r="DM3" s="417">
        <f>'RC Mastery Check+Question type'!$BW$4</f>
        <v>0.66666666666666663</v>
      </c>
      <c r="DN3" s="417">
        <f>'RC Mastery Check+Question type'!$BX$4</f>
        <v>0</v>
      </c>
      <c r="DO3" s="417">
        <f>'RC Mastery Check+Question type'!$BY$4</f>
        <v>0.5</v>
      </c>
      <c r="DP3" s="417">
        <f>'RC Mastery Check+Question type'!$BZ$4</f>
        <v>0</v>
      </c>
      <c r="DQ3" s="417">
        <f>'RC Mastery Check+Question type'!$CA$4</f>
        <v>0.5</v>
      </c>
      <c r="DR3" s="417">
        <f>'RC Mastery Check+Question type'!$CB$4</f>
        <v>0.5</v>
      </c>
      <c r="DS3" s="417" t="str">
        <f>'RC Mastery Check+Question type'!$CC$4</f>
        <v xml:space="preserve"> </v>
      </c>
      <c r="DT3" s="417" t="str">
        <f>'RC Mastery Check+Question type'!$CD$4</f>
        <v xml:space="preserve"> </v>
      </c>
      <c r="DU3" s="417" t="str">
        <f>'RC Mastery Check+Question type'!$CE$4</f>
        <v xml:space="preserve"> </v>
      </c>
      <c r="DV3" s="417" t="str">
        <f>'RC Mastery Check+Question type'!$CF$4</f>
        <v xml:space="preserve"> </v>
      </c>
      <c r="DW3" s="417" t="str">
        <f>'RC Mastery Check+Question type'!$CG$4</f>
        <v xml:space="preserve"> </v>
      </c>
      <c r="DX3" s="417" t="str">
        <f>'RC Mastery Check+Question type'!$CH$4</f>
        <v xml:space="preserve"> </v>
      </c>
      <c r="DY3" s="417" t="str">
        <f>'RC Mastery Check+Question type'!$CI$4</f>
        <v xml:space="preserve"> </v>
      </c>
      <c r="DZ3" s="417" t="str">
        <f>'RC Mastery Check+Question type'!$CJ$4</f>
        <v xml:space="preserve"> </v>
      </c>
      <c r="EA3" s="417" t="str">
        <f>'RC Mastery Check+Question type'!$CK$4</f>
        <v xml:space="preserve"> </v>
      </c>
      <c r="EB3" s="417" t="str">
        <f>'RC Mastery Check+Question type'!$CL$4</f>
        <v xml:space="preserve"> </v>
      </c>
      <c r="EC3" s="417" t="str">
        <f>'RC Mastery Check+Question type'!$CM$4</f>
        <v xml:space="preserve"> </v>
      </c>
      <c r="ED3" s="417" t="str">
        <f>'RC Mastery Check+Question type'!$CN$4</f>
        <v xml:space="preserve"> </v>
      </c>
      <c r="EE3" s="417" t="str">
        <f>'RC Mastery Check+Question type'!$CO$4</f>
        <v xml:space="preserve"> </v>
      </c>
      <c r="EF3" s="417" t="str">
        <f>'RC Mastery Check+Question type'!$CP$4</f>
        <v xml:space="preserve"> </v>
      </c>
      <c r="EG3" s="417" t="str">
        <f>'RC Mastery Check+Question type'!$CQ$4</f>
        <v xml:space="preserve"> </v>
      </c>
      <c r="EH3" s="417" t="str">
        <f>'RC Mastery Check+Question type'!$CR$4</f>
        <v xml:space="preserve"> </v>
      </c>
      <c r="EI3" s="417" t="str">
        <f>'RC Mastery Check+Question type'!$CS$4</f>
        <v xml:space="preserve"> </v>
      </c>
      <c r="EJ3" s="417" t="str">
        <f>'RC Mastery Check+Question type'!$CT$4</f>
        <v xml:space="preserve"> </v>
      </c>
      <c r="EK3" s="417" t="str">
        <f>'RC Mastery Check+Question type'!$CU$4</f>
        <v xml:space="preserve"> </v>
      </c>
      <c r="EL3" s="417" t="str">
        <f>'RC Mastery Check+Question type'!$CV$4</f>
        <v xml:space="preserve"> </v>
      </c>
      <c r="EM3" s="417" t="str">
        <f>'RC Mastery Check+Question type'!$CW$4</f>
        <v xml:space="preserve"> </v>
      </c>
      <c r="EN3" s="417" t="str">
        <f>'RC Mastery Check+Question type'!$CX$4</f>
        <v xml:space="preserve"> </v>
      </c>
      <c r="EO3" s="417" t="str">
        <f>'RC Mastery Check+Question type'!$CY$4</f>
        <v xml:space="preserve"> </v>
      </c>
      <c r="EP3" s="417" t="str">
        <f>'RC Mastery Check+Question type'!$CZ$4</f>
        <v xml:space="preserve"> </v>
      </c>
      <c r="EQ3" s="417" t="str">
        <f>'RC Mastery Check+Question type'!$DA$4</f>
        <v xml:space="preserve"> </v>
      </c>
      <c r="ER3" s="417" t="str">
        <f>'RC Mastery Check+Question type'!$DB$4</f>
        <v xml:space="preserve"> </v>
      </c>
      <c r="ES3" s="417" t="str">
        <f>'RC Mastery Check+Question type'!$DC$4</f>
        <v xml:space="preserve"> </v>
      </c>
      <c r="ET3" s="417" t="str">
        <f>'RC Mastery Check+Question type'!$DD$4</f>
        <v xml:space="preserve"> </v>
      </c>
      <c r="EU3" s="417" t="str">
        <f>'RC Mastery Check+Question type'!$DE$4</f>
        <v xml:space="preserve"> </v>
      </c>
      <c r="EV3" s="417" t="str">
        <f>'RC Mastery Check+Question type'!$DF$4</f>
        <v xml:space="preserve"> </v>
      </c>
      <c r="EW3" s="417" t="str">
        <f>'RC Mastery Check+Question type'!$DG$4</f>
        <v xml:space="preserve"> </v>
      </c>
      <c r="EX3" s="417" t="str">
        <f>'RC Mastery Check+Question type'!$DH$4</f>
        <v xml:space="preserve"> </v>
      </c>
      <c r="EY3" s="417" t="str">
        <f>'RC Mastery Check+Question type'!$DI$4</f>
        <v xml:space="preserve"> </v>
      </c>
      <c r="EZ3" s="417" t="str">
        <f>'RC Mastery Check+Question type'!$DJ$4</f>
        <v xml:space="preserve"> </v>
      </c>
      <c r="FA3" s="417" t="str">
        <f>'RC Mastery Check+Question type'!$DK$4</f>
        <v xml:space="preserve"> </v>
      </c>
      <c r="FB3" s="417" t="str">
        <f>'RC Mastery Check+Question type'!$DL$4</f>
        <v xml:space="preserve"> </v>
      </c>
      <c r="FC3" s="417" t="str">
        <f>'RC Mastery Check+Question type'!$DM$4</f>
        <v xml:space="preserve"> </v>
      </c>
      <c r="FD3" s="417" t="str">
        <f>'RC Mastery Check+Question type'!$DN$4</f>
        <v xml:space="preserve"> </v>
      </c>
      <c r="FE3" s="417" t="str">
        <f>'RC Mastery Check+Question type'!$DO$4</f>
        <v xml:space="preserve"> </v>
      </c>
      <c r="FF3" s="417" t="str">
        <f>'RC Mastery Check+Question type'!$DP$4</f>
        <v xml:space="preserve"> </v>
      </c>
      <c r="FG3" s="417" t="str">
        <f>'RC Mastery Check+Question type'!$DQ$4</f>
        <v xml:space="preserve"> </v>
      </c>
      <c r="FH3" s="417" t="str">
        <f>'RC Mastery Check+Question type'!$DU$4</f>
        <v xml:space="preserve"> </v>
      </c>
      <c r="FI3" s="417" t="str">
        <f>'RC Mastery Check+Question type'!$DV$4</f>
        <v xml:space="preserve"> </v>
      </c>
      <c r="FJ3" s="417" t="str">
        <f>'RC Mastery Check+Question type'!$DW$4</f>
        <v xml:space="preserve"> </v>
      </c>
      <c r="FK3" s="417" t="str">
        <f>'RC Mastery Check+Question type'!$DX$4</f>
        <v xml:space="preserve"> </v>
      </c>
      <c r="FL3" s="417" t="str">
        <f>'RC Mastery Check+Question type'!$DY$4</f>
        <v xml:space="preserve"> </v>
      </c>
      <c r="FM3" s="417" t="str">
        <f>'RC Mastery Check+Question type'!$DZ$4</f>
        <v xml:space="preserve"> </v>
      </c>
      <c r="FN3" s="417" t="str">
        <f>'RC Mastery Check+Question type'!$EA$4</f>
        <v xml:space="preserve"> </v>
      </c>
      <c r="FO3" s="417" t="str">
        <f>'RC Mastery Check+Question type'!$EB$4</f>
        <v xml:space="preserve"> </v>
      </c>
      <c r="FP3" s="417" t="str">
        <f>'RC Mastery Check+Question type'!$EC$4</f>
        <v xml:space="preserve"> </v>
      </c>
      <c r="FQ3" s="417" t="str">
        <f>'RC Mastery Check+Question type'!$ED$4</f>
        <v xml:space="preserve"> </v>
      </c>
      <c r="FR3" s="417" t="str">
        <f>'RC Mastery Check+Question type'!$EE$4</f>
        <v xml:space="preserve"> </v>
      </c>
      <c r="FS3" s="417" t="str">
        <f>'RC Mastery Check+Question type'!$EF$4</f>
        <v xml:space="preserve"> </v>
      </c>
      <c r="FT3" s="417" t="str">
        <f>'RC Mastery Check+Question type'!$EG$4</f>
        <v xml:space="preserve"> </v>
      </c>
      <c r="FU3" s="417" t="str">
        <f>'RC Mastery Check+Question type'!$EH$4</f>
        <v xml:space="preserve"> </v>
      </c>
      <c r="FV3" s="417" t="str">
        <f>'RC Mastery Check+Question type'!$EI$4</f>
        <v xml:space="preserve"> </v>
      </c>
      <c r="FW3" s="417" t="str">
        <f>'RC Mastery Check+Question type'!$EK$4</f>
        <v xml:space="preserve"> </v>
      </c>
      <c r="FX3" s="417" t="str">
        <f>'RC Mastery Check+Question type'!$EL$4</f>
        <v xml:space="preserve"> </v>
      </c>
      <c r="FY3" s="417" t="str">
        <f>'RC Mastery Check+Question type'!$EM$4</f>
        <v xml:space="preserve"> </v>
      </c>
      <c r="FZ3" s="417" t="str">
        <f>'RC Mastery Check+Question type'!$EN$4</f>
        <v xml:space="preserve"> </v>
      </c>
      <c r="GA3" s="417" t="str">
        <f>'RC Mastery Check+Question type'!$EO$4</f>
        <v xml:space="preserve"> </v>
      </c>
      <c r="GB3" s="417" t="str">
        <f>'RC Mastery Check+Question type'!$EP$4</f>
        <v xml:space="preserve"> </v>
      </c>
      <c r="GC3" s="417" t="str">
        <f>'RC Mastery Check+Question type'!$EQ$4</f>
        <v xml:space="preserve"> </v>
      </c>
      <c r="GD3" s="417" t="str">
        <f>'RC Mastery Check+Question type'!$ER$4</f>
        <v xml:space="preserve"> </v>
      </c>
      <c r="GE3" s="417" t="str">
        <f>'RC Mastery Check+Question type'!$ES$4</f>
        <v xml:space="preserve"> </v>
      </c>
      <c r="GF3" s="417" t="str">
        <f>'RC Mastery Check+Question type'!$ET$4</f>
        <v xml:space="preserve"> </v>
      </c>
      <c r="GG3" s="417" t="str">
        <f>'RC Mastery Check+Question type'!$EU$4</f>
        <v xml:space="preserve"> </v>
      </c>
      <c r="GH3" s="417" t="str">
        <f>'RC Mastery Check+Question type'!$EV$4</f>
        <v xml:space="preserve"> </v>
      </c>
      <c r="GI3" s="417" t="str">
        <f>'RC Mastery Check+Question type'!$EW$4</f>
        <v xml:space="preserve"> </v>
      </c>
      <c r="GJ3" s="417" t="str">
        <f>'RC Mastery Check+Question type'!$EX$4</f>
        <v xml:space="preserve"> </v>
      </c>
      <c r="GK3" s="417" t="str">
        <f>'RC Mastery Check+Question type'!$EY$4</f>
        <v xml:space="preserve"> </v>
      </c>
      <c r="GL3" s="417" t="str">
        <f>'RC Mastery Check+Question type'!$FA$4</f>
        <v xml:space="preserve"> </v>
      </c>
      <c r="GM3" s="417" t="str">
        <f>'RC Mastery Check+Question type'!$FB$4</f>
        <v xml:space="preserve"> </v>
      </c>
      <c r="GN3" s="417" t="str">
        <f>'RC Mastery Check+Question type'!$FC$4</f>
        <v xml:space="preserve"> </v>
      </c>
      <c r="GO3" s="417" t="str">
        <f>'RC Mastery Check+Question type'!$FD$4</f>
        <v xml:space="preserve"> </v>
      </c>
      <c r="GP3" s="417" t="str">
        <f>'RC Mastery Check+Question type'!$FE$4</f>
        <v xml:space="preserve"> </v>
      </c>
      <c r="GQ3" s="417" t="str">
        <f>'RC Mastery Check+Question type'!$FF$4</f>
        <v xml:space="preserve"> </v>
      </c>
      <c r="GR3" s="417" t="str">
        <f>'RC Mastery Check+Question type'!$FG$4</f>
        <v xml:space="preserve"> </v>
      </c>
      <c r="GS3" s="417" t="str">
        <f>'RC Mastery Check+Question type'!$FH$4</f>
        <v xml:space="preserve"> </v>
      </c>
      <c r="GT3" s="417" t="str">
        <f>'RC Mastery Check+Question type'!$FI$4</f>
        <v xml:space="preserve"> </v>
      </c>
      <c r="GU3" s="417" t="str">
        <f>'RC Mastery Check+Question type'!$FJ$4</f>
        <v xml:space="preserve"> </v>
      </c>
      <c r="GV3" s="417" t="str">
        <f>'RC Mastery Check+Question type'!$FK$4</f>
        <v xml:space="preserve"> </v>
      </c>
      <c r="GW3" s="417" t="str">
        <f>'RC Mastery Check+Question type'!$FL$4</f>
        <v xml:space="preserve"> </v>
      </c>
      <c r="GX3" s="417" t="str">
        <f>'RC Mastery Check+Question type'!$FM$4</f>
        <v xml:space="preserve"> </v>
      </c>
      <c r="GY3" s="417" t="str">
        <f>'RC Mastery Check+Question type'!$FN$4</f>
        <v xml:space="preserve"> </v>
      </c>
      <c r="GZ3" s="417" t="str">
        <f>'RC Mastery Check+Question type'!$FO$4</f>
        <v xml:space="preserve"> </v>
      </c>
      <c r="HA3" s="418" t="str">
        <f>'RC Output Item+Section Type'!$E$7</f>
        <v xml:space="preserve"> </v>
      </c>
      <c r="HB3" s="418" t="str">
        <f>'RC Output Item+Section Type'!$F$7</f>
        <v xml:space="preserve"> </v>
      </c>
      <c r="HC3" s="418" t="str">
        <f>'RC Output Item+Section Type'!$G$7</f>
        <v xml:space="preserve"> </v>
      </c>
      <c r="HD3" s="418" t="str">
        <f>'RC Output Item+Section Type'!$H$7</f>
        <v xml:space="preserve"> </v>
      </c>
      <c r="HE3" s="418" t="str">
        <f>'RC Output Item+Section Type'!$I$7</f>
        <v xml:space="preserve"> </v>
      </c>
      <c r="HF3" s="418" t="str">
        <f>'RC Output Item+Section Type'!$J$7</f>
        <v xml:space="preserve"> </v>
      </c>
      <c r="HG3" s="418" t="str">
        <f>'RC Output Item+Section Type'!$K$7</f>
        <v xml:space="preserve"> </v>
      </c>
      <c r="HH3" s="418" t="str">
        <f>'RC Output Item+Section Type'!$L$7</f>
        <v xml:space="preserve"> </v>
      </c>
      <c r="HI3" s="418">
        <f>'RC Output Item+Section Type'!$M$7</f>
        <v>0.79166666666666663</v>
      </c>
      <c r="HJ3" s="418">
        <f>'RC Output Item+Section Type'!$N$7</f>
        <v>0.875</v>
      </c>
      <c r="HK3" s="418">
        <f>'RC Output Item+Section Type'!$O$7</f>
        <v>0.875</v>
      </c>
      <c r="HL3" s="418">
        <f>'RC Output Item+Section Type'!$P$7</f>
        <v>0.96875</v>
      </c>
      <c r="HM3" s="418">
        <f>'RC Output Item+Section Type'!$Q$7</f>
        <v>0.89583333333333337</v>
      </c>
      <c r="HN3" s="418">
        <f>'RC Output Item+Section Type'!$R$7</f>
        <v>0.6875</v>
      </c>
      <c r="HO3" s="418">
        <f>'RC Output Item+Section Type'!$S$7</f>
        <v>0.4375</v>
      </c>
      <c r="HP3" s="418">
        <f>'RC Output Item+Section Type'!$T$7</f>
        <v>0.54374999999999996</v>
      </c>
      <c r="HQ3" s="418">
        <f>'RC Output Item+Section Type'!$U$7</f>
        <v>0.8125</v>
      </c>
      <c r="HR3" s="418">
        <f>'RC Output Item+Section Type'!$V$7</f>
        <v>0.87719298245614041</v>
      </c>
      <c r="HS3" s="418">
        <f>'RC Output Item+Section Type'!$W$7</f>
        <v>0.36842105263157893</v>
      </c>
      <c r="HT3" s="418">
        <f>'RC Output Item+Section Type'!$X$7</f>
        <v>0.15789473684210525</v>
      </c>
      <c r="HU3" s="418">
        <f>'RC Output Item+Section Type'!$Y$7</f>
        <v>0.73684210526315785</v>
      </c>
      <c r="HV3" s="418">
        <f>'RC Output Item+Section Type'!$Z$7</f>
        <v>0.57499999999999996</v>
      </c>
      <c r="HW3" s="418">
        <f>'RC Output Item+Section Type'!$AA$7</f>
        <v>0.5</v>
      </c>
      <c r="HX3" s="418">
        <f>'RC Output Item+Section Type'!$AB$7</f>
        <v>0.78333333333333333</v>
      </c>
      <c r="HY3" s="418">
        <f>'RC Output Item+Section Type'!$AC$7</f>
        <v>0.34583333333333338</v>
      </c>
      <c r="HZ3" s="418">
        <f>'RC Output Item+Section Type'!$AD$7</f>
        <v>0.3</v>
      </c>
      <c r="IA3" s="418">
        <f>'RC Output Item+Section Type'!$AE$7</f>
        <v>0.5</v>
      </c>
      <c r="IB3" s="418">
        <f>'RC Output Item+Section Type'!$AF$7</f>
        <v>1</v>
      </c>
      <c r="IC3" s="418">
        <f>'RC Output Item+Section Type'!$AG$7</f>
        <v>0.66666666666666663</v>
      </c>
      <c r="ID3" s="418">
        <f>'RC Output Item+Section Type'!$AH$7</f>
        <v>0.5</v>
      </c>
      <c r="IE3" s="418">
        <f>'RC Output Item+Section Type'!$AI$7</f>
        <v>0.5</v>
      </c>
      <c r="IF3" s="418">
        <f>'RC Output Item+Section Type'!$AJ$7</f>
        <v>0.7142857142857143</v>
      </c>
      <c r="IG3" s="418">
        <f>'RC Output Item+Section Type'!$AK$7</f>
        <v>0.4</v>
      </c>
      <c r="IH3" s="418">
        <f>'RC Output Item+Section Type'!$AL$7</f>
        <v>0.2</v>
      </c>
      <c r="II3" s="418">
        <f>'RC Output Item+Section Type'!$AM$7</f>
        <v>0.5</v>
      </c>
      <c r="IJ3" s="418">
        <f>'RC Output Item+Section Type'!$AN$7</f>
        <v>0.5</v>
      </c>
      <c r="IK3" s="418" t="str">
        <f>'RC Output Item+Section Type'!$AO$7</f>
        <v xml:space="preserve"> </v>
      </c>
      <c r="IL3" s="418" t="str">
        <f>'RC Output Item+Section Type'!$AP$7</f>
        <v xml:space="preserve"> </v>
      </c>
      <c r="IM3" s="418" t="str">
        <f>'RC Output Item+Section Type'!$AQ$7</f>
        <v xml:space="preserve"> </v>
      </c>
      <c r="IN3" s="418" t="str">
        <f>'RC Output Item+Section Type'!$AR$7</f>
        <v xml:space="preserve"> </v>
      </c>
      <c r="IO3" s="418" t="str">
        <f>'RC Output Item+Section Type'!$AS$7</f>
        <v xml:space="preserve"> </v>
      </c>
      <c r="IP3" s="418" t="str">
        <f>'RC Output Item+Section Type'!$AT$7</f>
        <v xml:space="preserve"> </v>
      </c>
      <c r="IQ3" s="418" t="str">
        <f>'RC Output Item+Section Type'!$AU$7</f>
        <v xml:space="preserve"> </v>
      </c>
      <c r="IR3" s="418" t="str">
        <f>'RC Output Item+Section Type'!$AV$7</f>
        <v xml:space="preserve"> </v>
      </c>
      <c r="IS3" s="418" t="str">
        <f>'RC Output Item+Section Type'!$AW$7</f>
        <v xml:space="preserve"> </v>
      </c>
      <c r="IT3" s="418" t="str">
        <f>'RC Output Item+Section Type'!$AX$7</f>
        <v xml:space="preserve"> </v>
      </c>
      <c r="IU3" s="418" t="str">
        <f>'RC Output Item+Section Type'!$AY$7</f>
        <v xml:space="preserve"> </v>
      </c>
      <c r="IV3" s="418" t="str">
        <f>'RC Output Item+Section Type'!$AZ$7</f>
        <v xml:space="preserve"> </v>
      </c>
      <c r="IW3" s="418" t="str">
        <f>'RC Output Item+Section Type'!$BA$7</f>
        <v xml:space="preserve"> </v>
      </c>
      <c r="IX3" s="418" t="str">
        <f>'RC Output Item+Section Type'!$BB$7</f>
        <v xml:space="preserve"> </v>
      </c>
      <c r="IY3" s="418" t="str">
        <f>'RC Output Item+Section Type'!$BC$7</f>
        <v xml:space="preserve"> </v>
      </c>
      <c r="IZ3" s="418" t="str">
        <f>'RC Output Item+Section Type'!$BD$7</f>
        <v xml:space="preserve"> </v>
      </c>
      <c r="JA3" s="418" t="str">
        <f>'RC Output Item+Section Type'!$BE$7</f>
        <v xml:space="preserve"> </v>
      </c>
      <c r="JB3" s="418" t="str">
        <f>'RC Output Item+Section Type'!$BF$7</f>
        <v xml:space="preserve"> </v>
      </c>
      <c r="JC3" s="418" t="str">
        <f>'RC Output Item+Section Type'!$BG$7</f>
        <v xml:space="preserve"> </v>
      </c>
      <c r="JD3" s="418" t="str">
        <f>'RC Output Item+Section Type'!$BH$7</f>
        <v xml:space="preserve"> </v>
      </c>
      <c r="JE3" s="418" t="str">
        <f>'RC Output Item+Section Type'!$BI$7</f>
        <v xml:space="preserve"> </v>
      </c>
      <c r="JF3" s="418" t="str">
        <f>'RC Output Item+Section Type'!$BJ$7</f>
        <v xml:space="preserve"> </v>
      </c>
      <c r="JG3" s="418" t="str">
        <f>'RC Output Item+Section Type'!$BK$7</f>
        <v xml:space="preserve"> </v>
      </c>
      <c r="JH3" s="418" t="str">
        <f>'RC Output Item+Section Type'!$BL$7</f>
        <v xml:space="preserve"> </v>
      </c>
      <c r="JI3" s="418" t="str">
        <f>'RC Output Item+Section Type'!$BM$7</f>
        <v xml:space="preserve"> </v>
      </c>
      <c r="JJ3" s="418" t="str">
        <f>'RC Output Item+Section Type'!$BN$7</f>
        <v xml:space="preserve"> </v>
      </c>
      <c r="JK3" s="418" t="str">
        <f>'RC Output Item+Section Type'!$BO$7</f>
        <v xml:space="preserve"> </v>
      </c>
      <c r="JL3" s="418" t="str">
        <f>'RC Output Item+Section Type'!$BP$7</f>
        <v xml:space="preserve"> </v>
      </c>
      <c r="JM3" s="418" t="str">
        <f>'RC Output Item+Section Type'!$BQ$7</f>
        <v xml:space="preserve"> </v>
      </c>
      <c r="JN3" s="418" t="str">
        <f>'RC Output Item+Section Type'!$BR$7</f>
        <v xml:space="preserve"> </v>
      </c>
      <c r="JO3" s="418" t="str">
        <f>'RC Output Item+Section Type'!$BS$7</f>
        <v xml:space="preserve"> </v>
      </c>
      <c r="JP3" s="418" t="str">
        <f>'RC Output Item+Section Type'!$BT$7</f>
        <v xml:space="preserve"> </v>
      </c>
      <c r="JQ3" s="418" t="str">
        <f>'RC Output Item+Section Type'!$BU$7</f>
        <v xml:space="preserve"> </v>
      </c>
      <c r="JR3" s="418" t="str">
        <f>'RC Output Item+Section Type'!$BV$7</f>
        <v xml:space="preserve"> </v>
      </c>
      <c r="JS3" s="418" t="str">
        <f>'RC Output Item+Section Type'!$BW$7</f>
        <v xml:space="preserve"> </v>
      </c>
      <c r="JT3" s="418" t="str">
        <f>'RC Output Item+Section Type'!$BX$7</f>
        <v xml:space="preserve"> </v>
      </c>
      <c r="JU3" s="418" t="str">
        <f>'RC Output Item+Section Type'!$BY$7</f>
        <v xml:space="preserve"> </v>
      </c>
      <c r="JV3" s="418" t="str">
        <f>'RC Output Item+Section Type'!$BZ$7</f>
        <v xml:space="preserve"> </v>
      </c>
      <c r="JW3" s="418" t="str">
        <f>'RC Output Item+Section Type'!$CA$7</f>
        <v xml:space="preserve"> </v>
      </c>
    </row>
    <row r="4" spans="1:283" ht="79.5" customHeight="1" x14ac:dyDescent="0.2">
      <c r="A4" s="22" t="str">
        <f>IF('Cover Sheet'!$AG$1="","",'Cover Sheet'!$AG$1)</f>
        <v/>
      </c>
      <c r="B4" s="22">
        <f>'Cover Sheet'!AG2</f>
        <v>0</v>
      </c>
      <c r="C4" s="22" t="str">
        <f>IF('Cover Sheet'!AG3="","",'Cover Sheet'!AG3)</f>
        <v/>
      </c>
      <c r="D4" s="22" t="str">
        <f>'Cover Sheet'!$AC$13</f>
        <v>HYDABH02</v>
      </c>
      <c r="E4" s="22" t="str">
        <f>Sheet1!$AA$2</f>
        <v>Hyderabad</v>
      </c>
      <c r="F4" s="10" t="str">
        <f>'Cover Sheet'!$AC$6</f>
        <v>4th</v>
      </c>
      <c r="G4" s="10">
        <f>COUNTA('Cover Sheet'!$B$5:$B$89)</f>
        <v>35</v>
      </c>
      <c r="H4" s="10">
        <f>COUNTIF('RC Mastery Check+Question type'!$B$5:$B$89,"&gt;""")</f>
        <v>35</v>
      </c>
      <c r="I4" s="10" t="str">
        <f>'Cover Sheet'!$AC$5</f>
        <v>Spandana</v>
      </c>
      <c r="J4" s="10" t="str">
        <f>'Cover Sheet'!$AC$7</f>
        <v>2nd YOI</v>
      </c>
      <c r="K4" s="10" t="str">
        <f>'Cover Sheet'!$AC$8</f>
        <v>Private School 500 - 1000</v>
      </c>
      <c r="L4" s="10">
        <f>IF('Cover Sheet'!$AC$15="","",IF(Background!C4='Cover Sheet'!$AC$15,1,0))</f>
        <v>0</v>
      </c>
      <c r="M4" s="10">
        <f>IF('Cover Sheet'!$AC$14="","",IF(Background!C4='Cover Sheet'!$AC$14,1,0))</f>
        <v>0</v>
      </c>
      <c r="N4" s="10">
        <f>IF('Cover Sheet'!$AC$17="","",IF(Background!C4='Cover Sheet'!$AC$17,1,0))</f>
        <v>0</v>
      </c>
      <c r="O4" s="10">
        <f>'Cover Sheet'!AG$4</f>
        <v>0</v>
      </c>
      <c r="P4" s="10" t="str">
        <f>'Cover Sheet'!$AC$20</f>
        <v>spandana.m@teachforindia.org</v>
      </c>
      <c r="Q4" s="10" t="str">
        <f>'Cover Sheet'!$AC$19</f>
        <v>karthik.rapaka@teachforindia.org</v>
      </c>
      <c r="R4" s="10">
        <f>'Cover Sheet'!$AC$9</f>
        <v>180</v>
      </c>
      <c r="S4" s="10">
        <f>'Cover Sheet'!$AC$10</f>
        <v>4</v>
      </c>
      <c r="T4" s="10">
        <f>'Cover Sheet'!$AC$11</f>
        <v>5</v>
      </c>
      <c r="U4" s="10" t="str">
        <f>IFERROR(AVERAGE('Cover Sheet'!$Z$5:$Z$89),"")</f>
        <v/>
      </c>
      <c r="V4" s="10" t="str">
        <f>IFERROR(AVERAGE('Cover Sheet'!$Y$5:$Y$89), "")</f>
        <v/>
      </c>
      <c r="W4" s="145">
        <f>IFERROR(AVERAGE('Cover Sheet'!T$5:T$89),"")</f>
        <v>8.8984629715882627E-2</v>
      </c>
      <c r="X4" s="145">
        <f>IFERROR(AVERAGE('Cover Sheet'!U$5:U$89),"")</f>
        <v>0.25198412698412698</v>
      </c>
      <c r="Y4" s="145">
        <f>IFERROR(AVERAGE('Cover Sheet'!V$5:V$89),"")</f>
        <v>0.50942028985507237</v>
      </c>
      <c r="Z4" s="414">
        <f>COUNTIF('Math Scores'!D$9:D$93,"&lt;35%")/H4</f>
        <v>5.7142857142857141E-2</v>
      </c>
      <c r="AA4" s="146">
        <f>COUNTIF('Math Scores'!D$9:D$93,"&lt;50%")/H4</f>
        <v>0.2857142857142857</v>
      </c>
      <c r="AB4" s="146">
        <f>(COUNTIF('Math Scores'!D$9:D$93,AND("&gt;50%","&lt;65%"))/H4)</f>
        <v>0</v>
      </c>
      <c r="AC4" s="146">
        <f>(COUNTIF('Math Scores'!D$9:D$93,AND("&gt;65%","&lt;80%"))/H4)</f>
        <v>0</v>
      </c>
      <c r="AD4" s="541">
        <f>COUNTIF('Math Scores'!D$9:D$93,"&gt;80%")/H4</f>
        <v>0</v>
      </c>
      <c r="AE4" s="21">
        <f>IFERROR(QUARTILE('Math Scores'!D$9:D$93,0),"")</f>
        <v>0.22500000000000001</v>
      </c>
      <c r="AF4" s="21">
        <f>IFERROR(QUARTILE('Math Scores'!D$9:D$93,1),"")</f>
        <v>0.40833333333333333</v>
      </c>
      <c r="AG4" s="21">
        <f>IFERROR(QUARTILE('Math Scores'!D$9:D$93,2),"")</f>
        <v>0.54166666666666663</v>
      </c>
      <c r="AH4" s="21">
        <f>IFERROR(QUARTILE('Math Scores'!D$9:D$93,3),"")</f>
        <v>0.58333333333333326</v>
      </c>
      <c r="AI4" s="21">
        <f>IFERROR(QUARTILE('Math Scores'!D$9:D$93,4),"")</f>
        <v>0.75</v>
      </c>
      <c r="AJ4" s="21">
        <f>IFERROR(STDEV('Math Scores'!D$9:D$93),"")</f>
        <v>0.14149509101636837</v>
      </c>
      <c r="AK4" s="25" t="str">
        <f>IFERROR(AVERAGE('Cover Sheet'!E$5:E$89),"")</f>
        <v/>
      </c>
      <c r="AL4" s="25" t="str">
        <f>IFERROR(AVERAGE('Cover Sheet'!F$5:F$89),"")</f>
        <v/>
      </c>
      <c r="AM4" s="25">
        <f>IFERROR(AVERAGE('Cover Sheet'!G$5:G$89),"")</f>
        <v>-0.5</v>
      </c>
      <c r="AN4" s="25">
        <f>IFERROR(AVERAGE('Cover Sheet'!H$5:H$89),"")</f>
        <v>-3.0000000000000016E-2</v>
      </c>
      <c r="AO4" s="25">
        <f>IFERROR(AVERAGE('Cover Sheet'!I$5:I$89),"")</f>
        <v>0.42499999999999999</v>
      </c>
      <c r="AP4" s="25">
        <f>IFERROR(AVERAGE('Cover Sheet'!J$5:J$89),"")</f>
        <v>0.42499999999999999</v>
      </c>
      <c r="AQ4" s="25">
        <f>IFERROR(AVERAGE('Cover Sheet'!K$5:K$89),"")</f>
        <v>0.63913043478260867</v>
      </c>
      <c r="AR4" s="25">
        <f>IFERROR(AVERAGE('Cover Sheet'!$L$5:$L$89),"")</f>
        <v>0.9916666666666667</v>
      </c>
      <c r="AS4" s="25">
        <f>IFERROR(AVERAGE('Cover Sheet'!$M$5:$M$89),"")</f>
        <v>0.60000000000000009</v>
      </c>
      <c r="AT4" s="25">
        <f>IFERROR(AVERAGE('Cover Sheet'!$N$5:$N$89),"")</f>
        <v>1.2391304347826086</v>
      </c>
      <c r="AU4" s="25">
        <f>IFERROR(STDEV('RC Mastery Check+Question type'!H$5:H$89),"")</f>
        <v>0.47361197239433966</v>
      </c>
      <c r="AV4" s="25">
        <f t="shared" si="0"/>
        <v>0.92500000000000004</v>
      </c>
      <c r="AW4" s="25" t="e">
        <f t="shared" si="1"/>
        <v>#VALUE!</v>
      </c>
      <c r="AX4" s="25" t="e">
        <f t="shared" si="2"/>
        <v>#VALUE!</v>
      </c>
      <c r="AY4" s="26">
        <f>COUNTIF('RC Mastery Check+Question type'!H$5:H$89,"&lt;=0")</f>
        <v>0</v>
      </c>
      <c r="AZ4" s="26">
        <f>COUNTIF('RC Mastery Check+Question type'!H$5:H$89,"&lt;1")-AY4</f>
        <v>3</v>
      </c>
      <c r="BA4" s="26">
        <f>COUNTIF('RC Mastery Check+Question type'!H$5:H$89,"&lt;2")-AZ4-AY4</f>
        <v>18</v>
      </c>
      <c r="BB4" s="26">
        <f>COUNTIF('RC Mastery Check+Question type'!$H$5:$H$98,"&lt;3")-BA4-AZ4-AY4</f>
        <v>2</v>
      </c>
      <c r="BC4" s="26">
        <f>COUNTIF('RC Mastery Check+Question type'!$H$5:$H$98,"&lt;4")-BB4-BA4-AZ4-AY4</f>
        <v>0</v>
      </c>
      <c r="BD4" s="26">
        <f>COUNTIF('RC Mastery Check+Question type'!$H$5:$H$98,"&lt;5")-BC4-BB4-BA4-AZ4-AY4</f>
        <v>0</v>
      </c>
      <c r="BE4" s="26">
        <f>COUNTIF('RC Mastery Check+Question type'!$H$5:$H$98,"&lt;6")-BD4-BC4-BB4-BA4-AZ4-AY4</f>
        <v>0</v>
      </c>
      <c r="BF4" s="26">
        <f>COUNTIF('RC Mastery Check+Question type'!$H$5:$H$98,"&lt;7")-BE4-BD4-BC4-BB4-BA4-AZ4-AY4</f>
        <v>0</v>
      </c>
      <c r="BG4" s="26">
        <f>COUNTIF('RC Mastery Check+Question type'!$H$5:$H$98,"&lt;8")-BF4-BE4-BD4-BC4-BB4-BA4-AZ4-AY4</f>
        <v>0</v>
      </c>
      <c r="BH4" s="26">
        <f>COUNTIF('RC Mastery Check+Question type'!$H$5:$H$98,"&gt;7")</f>
        <v>0</v>
      </c>
      <c r="BI4" s="416" t="str">
        <f>IFERROR(AVERAGE('Eng GLA 6th, 7th, 8th'!D$8:D$92), "")</f>
        <v/>
      </c>
      <c r="BJ4" s="416" t="str">
        <f>IFERROR(AVERAGE('Eng GLA 6th, 7th, 8th'!AQ$8:AQ$92), "")</f>
        <v/>
      </c>
      <c r="BK4" s="416" t="str">
        <f>IFERROR(AVERAGE('Eng GLA 6th, 7th, 8th'!CG$8:CG$92), "")</f>
        <v/>
      </c>
      <c r="BL4" s="25">
        <f>IFERROR(AVERAGE('Writing Scores'!D$4:D$88),"")</f>
        <v>3.0969565217391293</v>
      </c>
      <c r="BM4" s="25">
        <f>IFERROR(AVERAGE('Writing Scores'!E$4:E$88),"")</f>
        <v>3.0108695652173907</v>
      </c>
      <c r="BN4" s="25">
        <f>IFERROR(AVERAGE('Writing Scores'!F$4:F$88),"")</f>
        <v>2.9647826086956521</v>
      </c>
      <c r="BO4" s="25">
        <f>IFERROR(AVERAGE('Writing Scores'!G$4:G$88),"")</f>
        <v>3.1413043478260856</v>
      </c>
      <c r="BP4" s="25">
        <f>IFERROR(AVERAGE('Writing Scores'!H$4:H$88),"")</f>
        <v>3.0869565217391304</v>
      </c>
      <c r="BQ4" s="25">
        <f>IFERROR(AVERAGE('Writing Scores'!I$4:I$88),"")</f>
        <v>3.1043478260869568</v>
      </c>
      <c r="BR4" s="25" t="str">
        <f>IFERROR('Writing Scores'!L$13:M$15, "")</f>
        <v/>
      </c>
      <c r="BS4" s="417" t="str">
        <f>'RC Mastery Check+Question type'!AC$4</f>
        <v xml:space="preserve"> </v>
      </c>
      <c r="BT4" s="417" t="str">
        <f>'RC Mastery Check+Question type'!AD$4</f>
        <v xml:space="preserve"> </v>
      </c>
      <c r="BU4" s="417" t="str">
        <f>'RC Mastery Check+Question type'!AE$4</f>
        <v xml:space="preserve"> </v>
      </c>
      <c r="BV4" s="417" t="str">
        <f>'RC Mastery Check+Question type'!AF$4</f>
        <v xml:space="preserve"> </v>
      </c>
      <c r="BW4" s="417" t="str">
        <f>'RC Mastery Check+Question type'!AG$4</f>
        <v xml:space="preserve"> </v>
      </c>
      <c r="BX4" s="417" t="str">
        <f>'RC Mastery Check+Question type'!AH$4</f>
        <v xml:space="preserve"> </v>
      </c>
      <c r="BY4" s="417" t="str">
        <f>'RC Mastery Check+Question type'!AI$4</f>
        <v xml:space="preserve"> </v>
      </c>
      <c r="BZ4" s="417" t="str">
        <f>'RC Mastery Check+Question type'!AJ$4</f>
        <v xml:space="preserve"> </v>
      </c>
      <c r="CA4" s="417" t="str">
        <f>'RC Mastery Check+Question type'!AK$4</f>
        <v xml:space="preserve"> </v>
      </c>
      <c r="CB4" s="417" t="str">
        <f>'RC Mastery Check+Question type'!$AL$4</f>
        <v xml:space="preserve"> </v>
      </c>
      <c r="CC4" s="417">
        <f>'RC Mastery Check+Question type'!$AM$4</f>
        <v>1</v>
      </c>
      <c r="CD4" s="417">
        <f>'RC Mastery Check+Question type'!$AN$4</f>
        <v>0.875</v>
      </c>
      <c r="CE4" s="417">
        <f>'RC Mastery Check+Question type'!$AO$4</f>
        <v>0.6875</v>
      </c>
      <c r="CF4" s="417">
        <f>'RC Mastery Check+Question type'!$AP$4</f>
        <v>0.875</v>
      </c>
      <c r="CG4" s="417">
        <f>'RC Mastery Check+Question type'!$AQ$4</f>
        <v>0.96875</v>
      </c>
      <c r="CH4" s="417">
        <f>'RC Mastery Check+Question type'!$AR$4</f>
        <v>1</v>
      </c>
      <c r="CI4" s="417">
        <f>'RC Mastery Check+Question type'!$AS$4</f>
        <v>0.84375</v>
      </c>
      <c r="CJ4" s="417">
        <f>'RC Mastery Check+Question type'!$AT$4</f>
        <v>0.6875</v>
      </c>
      <c r="CK4" s="417">
        <f>'RC Mastery Check+Question type'!$AU$4</f>
        <v>0.4375</v>
      </c>
      <c r="CL4" s="417">
        <f>'RC Mastery Check+Question type'!$AV$4</f>
        <v>0.78125</v>
      </c>
      <c r="CM4" s="417">
        <f>'RC Mastery Check+Question type'!$AW$4</f>
        <v>0.5</v>
      </c>
      <c r="CN4" s="417">
        <f>'RC Mastery Check+Question type'!$AX$4</f>
        <v>0.84210526315789469</v>
      </c>
      <c r="CO4" s="417">
        <f>'RC Mastery Check+Question type'!$AY$4</f>
        <v>0.94736842105263153</v>
      </c>
      <c r="CP4" s="417">
        <f>'RC Mastery Check+Question type'!$AZ$4</f>
        <v>0.36842105263157893</v>
      </c>
      <c r="CQ4" s="417">
        <f>'RC Mastery Check+Question type'!$BA$4</f>
        <v>0.15789473684210525</v>
      </c>
      <c r="CR4" s="417">
        <f>'RC Mastery Check+Question type'!$BB$4</f>
        <v>0.73684210526315796</v>
      </c>
      <c r="CS4" s="417">
        <f>'RC Mastery Check+Question type'!$BC$4</f>
        <v>0.63486842105263153</v>
      </c>
      <c r="CT4" s="417">
        <f>'RC Mastery Check+Question type'!$BD$4</f>
        <v>1</v>
      </c>
      <c r="CU4" s="417">
        <f>'RC Mastery Check+Question type'!$BE$4</f>
        <v>0.15</v>
      </c>
      <c r="CV4" s="417">
        <f>'RC Mastery Check+Question type'!$BF$4</f>
        <v>0.65</v>
      </c>
      <c r="CW4" s="417">
        <f>'RC Mastery Check+Question type'!$BG$4</f>
        <v>0.2</v>
      </c>
      <c r="CX4" s="417">
        <f>'RC Mastery Check+Question type'!$BH$4</f>
        <v>0.35</v>
      </c>
      <c r="CY4" s="417">
        <f>'RC Mastery Check+Question type'!$BI$4</f>
        <v>1</v>
      </c>
      <c r="CZ4" s="417">
        <f>'RC Mastery Check+Question type'!$BJ$4</f>
        <v>0.3</v>
      </c>
      <c r="DA4" s="417">
        <f>'RC Mastery Check+Question type'!$BK$4</f>
        <v>0.34583333333333338</v>
      </c>
      <c r="DB4" s="417">
        <f>'RC Mastery Check+Question type'!$BL$4</f>
        <v>1</v>
      </c>
      <c r="DC4" s="417">
        <f>'RC Mastery Check+Question type'!$BM$4</f>
        <v>0.33333333333333331</v>
      </c>
      <c r="DD4" s="417">
        <f>'RC Mastery Check+Question type'!$BN$4</f>
        <v>1</v>
      </c>
      <c r="DE4" s="417">
        <f>'RC Mastery Check+Question type'!$BO$4</f>
        <v>1</v>
      </c>
      <c r="DF4" s="417">
        <f>'RC Mastery Check+Question type'!$BP$4</f>
        <v>1</v>
      </c>
      <c r="DG4" s="417">
        <f>'RC Mastery Check+Question type'!$BQ$4</f>
        <v>0</v>
      </c>
      <c r="DH4" s="417">
        <f>'RC Mastery Check+Question type'!$BR$4</f>
        <v>0.5</v>
      </c>
      <c r="DI4" s="417">
        <f>'RC Mastery Check+Question type'!$BS$4</f>
        <v>0.5</v>
      </c>
      <c r="DJ4" s="417">
        <f>'RC Mastery Check+Question type'!$BT$4</f>
        <v>1</v>
      </c>
      <c r="DK4" s="417">
        <f>'RC Mastery Check+Question type'!$BU$4</f>
        <v>0.75</v>
      </c>
      <c r="DL4" s="417">
        <f>'RC Mastery Check+Question type'!$BV$4</f>
        <v>0</v>
      </c>
      <c r="DM4" s="417">
        <f>'RC Mastery Check+Question type'!$BW$4</f>
        <v>0.66666666666666663</v>
      </c>
      <c r="DN4" s="417">
        <f>'RC Mastery Check+Question type'!$BX$4</f>
        <v>0</v>
      </c>
      <c r="DO4" s="417">
        <f>'RC Mastery Check+Question type'!$BY$4</f>
        <v>0.5</v>
      </c>
      <c r="DP4" s="417">
        <f>'RC Mastery Check+Question type'!$BZ$4</f>
        <v>0</v>
      </c>
      <c r="DQ4" s="417">
        <f>'RC Mastery Check+Question type'!$CA$4</f>
        <v>0.5</v>
      </c>
      <c r="DR4" s="417">
        <f>'RC Mastery Check+Question type'!$CB$4</f>
        <v>0.5</v>
      </c>
      <c r="DS4" s="417" t="str">
        <f>'RC Mastery Check+Question type'!$CC$4</f>
        <v xml:space="preserve"> </v>
      </c>
      <c r="DT4" s="417" t="str">
        <f>'RC Mastery Check+Question type'!$CD$4</f>
        <v xml:space="preserve"> </v>
      </c>
      <c r="DU4" s="417" t="str">
        <f>'RC Mastery Check+Question type'!$CE$4</f>
        <v xml:space="preserve"> </v>
      </c>
      <c r="DV4" s="417" t="str">
        <f>'RC Mastery Check+Question type'!$CF$4</f>
        <v xml:space="preserve"> </v>
      </c>
      <c r="DW4" s="417" t="str">
        <f>'RC Mastery Check+Question type'!$CG$4</f>
        <v xml:space="preserve"> </v>
      </c>
      <c r="DX4" s="417" t="str">
        <f>'RC Mastery Check+Question type'!$CH$4</f>
        <v xml:space="preserve"> </v>
      </c>
      <c r="DY4" s="417" t="str">
        <f>'RC Mastery Check+Question type'!$CI$4</f>
        <v xml:space="preserve"> </v>
      </c>
      <c r="DZ4" s="417" t="str">
        <f>'RC Mastery Check+Question type'!$CJ$4</f>
        <v xml:space="preserve"> </v>
      </c>
      <c r="EA4" s="417" t="str">
        <f>'RC Mastery Check+Question type'!$CK$4</f>
        <v xml:space="preserve"> </v>
      </c>
      <c r="EB4" s="417" t="str">
        <f>'RC Mastery Check+Question type'!$CL$4</f>
        <v xml:space="preserve"> </v>
      </c>
      <c r="EC4" s="417" t="str">
        <f>'RC Mastery Check+Question type'!$CM$4</f>
        <v xml:space="preserve"> </v>
      </c>
      <c r="ED4" s="417" t="str">
        <f>'RC Mastery Check+Question type'!$CN$4</f>
        <v xml:space="preserve"> </v>
      </c>
      <c r="EE4" s="417" t="str">
        <f>'RC Mastery Check+Question type'!$CO$4</f>
        <v xml:space="preserve"> </v>
      </c>
      <c r="EF4" s="417" t="str">
        <f>'RC Mastery Check+Question type'!$CP$4</f>
        <v xml:space="preserve"> </v>
      </c>
      <c r="EG4" s="417" t="str">
        <f>'RC Mastery Check+Question type'!$CQ$4</f>
        <v xml:space="preserve"> </v>
      </c>
      <c r="EH4" s="417" t="str">
        <f>'RC Mastery Check+Question type'!$CR$4</f>
        <v xml:space="preserve"> </v>
      </c>
      <c r="EI4" s="417" t="str">
        <f>'RC Mastery Check+Question type'!$CS$4</f>
        <v xml:space="preserve"> </v>
      </c>
      <c r="EJ4" s="417" t="str">
        <f>'RC Mastery Check+Question type'!$CT$4</f>
        <v xml:space="preserve"> </v>
      </c>
      <c r="EK4" s="417" t="str">
        <f>'RC Mastery Check+Question type'!$CU$4</f>
        <v xml:space="preserve"> </v>
      </c>
      <c r="EL4" s="417" t="str">
        <f>'RC Mastery Check+Question type'!$CV$4</f>
        <v xml:space="preserve"> </v>
      </c>
      <c r="EM4" s="417" t="str">
        <f>'RC Mastery Check+Question type'!$CW$4</f>
        <v xml:space="preserve"> </v>
      </c>
      <c r="EN4" s="417" t="str">
        <f>'RC Mastery Check+Question type'!$CX$4</f>
        <v xml:space="preserve"> </v>
      </c>
      <c r="EO4" s="417" t="str">
        <f>'RC Mastery Check+Question type'!$CY$4</f>
        <v xml:space="preserve"> </v>
      </c>
      <c r="EP4" s="417" t="str">
        <f>'RC Mastery Check+Question type'!$CZ$4</f>
        <v xml:space="preserve"> </v>
      </c>
      <c r="EQ4" s="417" t="str">
        <f>'RC Mastery Check+Question type'!$DA$4</f>
        <v xml:space="preserve"> </v>
      </c>
      <c r="ER4" s="417" t="str">
        <f>'RC Mastery Check+Question type'!$DB$4</f>
        <v xml:space="preserve"> </v>
      </c>
      <c r="ES4" s="417" t="str">
        <f>'RC Mastery Check+Question type'!$DC$4</f>
        <v xml:space="preserve"> </v>
      </c>
      <c r="ET4" s="417" t="str">
        <f>'RC Mastery Check+Question type'!$DD$4</f>
        <v xml:space="preserve"> </v>
      </c>
      <c r="EU4" s="417" t="str">
        <f>'RC Mastery Check+Question type'!$DE$4</f>
        <v xml:space="preserve"> </v>
      </c>
      <c r="EV4" s="417" t="str">
        <f>'RC Mastery Check+Question type'!$DF$4</f>
        <v xml:space="preserve"> </v>
      </c>
      <c r="EW4" s="417" t="str">
        <f>'RC Mastery Check+Question type'!$DG$4</f>
        <v xml:space="preserve"> </v>
      </c>
      <c r="EX4" s="417" t="str">
        <f>'RC Mastery Check+Question type'!$DH$4</f>
        <v xml:space="preserve"> </v>
      </c>
      <c r="EY4" s="417" t="str">
        <f>'RC Mastery Check+Question type'!$DI$4</f>
        <v xml:space="preserve"> </v>
      </c>
      <c r="EZ4" s="417" t="str">
        <f>'RC Mastery Check+Question type'!$DJ$4</f>
        <v xml:space="preserve"> </v>
      </c>
      <c r="FA4" s="417" t="str">
        <f>'RC Mastery Check+Question type'!$DK$4</f>
        <v xml:space="preserve"> </v>
      </c>
      <c r="FB4" s="417" t="str">
        <f>'RC Mastery Check+Question type'!$DL$4</f>
        <v xml:space="preserve"> </v>
      </c>
      <c r="FC4" s="417" t="str">
        <f>'RC Mastery Check+Question type'!$DM$4</f>
        <v xml:space="preserve"> </v>
      </c>
      <c r="FD4" s="417" t="str">
        <f>'RC Mastery Check+Question type'!$DN$4</f>
        <v xml:space="preserve"> </v>
      </c>
      <c r="FE4" s="417" t="str">
        <f>'RC Mastery Check+Question type'!$DO$4</f>
        <v xml:space="preserve"> </v>
      </c>
      <c r="FF4" s="417" t="str">
        <f>'RC Mastery Check+Question type'!$DP$4</f>
        <v xml:space="preserve"> </v>
      </c>
      <c r="FG4" s="417" t="str">
        <f>'RC Mastery Check+Question type'!$DQ$4</f>
        <v xml:space="preserve"> </v>
      </c>
      <c r="FH4" s="417" t="str">
        <f>'RC Mastery Check+Question type'!$DU$4</f>
        <v xml:space="preserve"> </v>
      </c>
      <c r="FI4" s="417" t="str">
        <f>'RC Mastery Check+Question type'!$DV$4</f>
        <v xml:space="preserve"> </v>
      </c>
      <c r="FJ4" s="417" t="str">
        <f>'RC Mastery Check+Question type'!$DW$4</f>
        <v xml:space="preserve"> </v>
      </c>
      <c r="FK4" s="417" t="str">
        <f>'RC Mastery Check+Question type'!$DX$4</f>
        <v xml:space="preserve"> </v>
      </c>
      <c r="FL4" s="417" t="str">
        <f>'RC Mastery Check+Question type'!$DY$4</f>
        <v xml:space="preserve"> </v>
      </c>
      <c r="FM4" s="417" t="str">
        <f>'RC Mastery Check+Question type'!$DZ$4</f>
        <v xml:space="preserve"> </v>
      </c>
      <c r="FN4" s="417" t="str">
        <f>'RC Mastery Check+Question type'!$EA$4</f>
        <v xml:space="preserve"> </v>
      </c>
      <c r="FO4" s="417" t="str">
        <f>'RC Mastery Check+Question type'!$EB$4</f>
        <v xml:space="preserve"> </v>
      </c>
      <c r="FP4" s="417" t="str">
        <f>'RC Mastery Check+Question type'!$EC$4</f>
        <v xml:space="preserve"> </v>
      </c>
      <c r="FQ4" s="417" t="str">
        <f>'RC Mastery Check+Question type'!$ED$4</f>
        <v xml:space="preserve"> </v>
      </c>
      <c r="FR4" s="417" t="str">
        <f>'RC Mastery Check+Question type'!$EE$4</f>
        <v xml:space="preserve"> </v>
      </c>
      <c r="FS4" s="417" t="str">
        <f>'RC Mastery Check+Question type'!$EF$4</f>
        <v xml:space="preserve"> </v>
      </c>
      <c r="FT4" s="417" t="str">
        <f>'RC Mastery Check+Question type'!$EG$4</f>
        <v xml:space="preserve"> </v>
      </c>
      <c r="FU4" s="417" t="str">
        <f>'RC Mastery Check+Question type'!$EH$4</f>
        <v xml:space="preserve"> </v>
      </c>
      <c r="FV4" s="417" t="str">
        <f>'RC Mastery Check+Question type'!$EI$4</f>
        <v xml:space="preserve"> </v>
      </c>
      <c r="FW4" s="417" t="str">
        <f>'RC Mastery Check+Question type'!$EK$4</f>
        <v xml:space="preserve"> </v>
      </c>
      <c r="FX4" s="417" t="str">
        <f>'RC Mastery Check+Question type'!$EL$4</f>
        <v xml:space="preserve"> </v>
      </c>
      <c r="FY4" s="417" t="str">
        <f>'RC Mastery Check+Question type'!$EM$4</f>
        <v xml:space="preserve"> </v>
      </c>
      <c r="FZ4" s="417" t="str">
        <f>'RC Mastery Check+Question type'!$EN$4</f>
        <v xml:space="preserve"> </v>
      </c>
      <c r="GA4" s="417" t="str">
        <f>'RC Mastery Check+Question type'!$EO$4</f>
        <v xml:space="preserve"> </v>
      </c>
      <c r="GB4" s="417" t="str">
        <f>'RC Mastery Check+Question type'!$EP$4</f>
        <v xml:space="preserve"> </v>
      </c>
      <c r="GC4" s="417" t="str">
        <f>'RC Mastery Check+Question type'!$EQ$4</f>
        <v xml:space="preserve"> </v>
      </c>
      <c r="GD4" s="417" t="str">
        <f>'RC Mastery Check+Question type'!$ER$4</f>
        <v xml:space="preserve"> </v>
      </c>
      <c r="GE4" s="417" t="str">
        <f>'RC Mastery Check+Question type'!$ES$4</f>
        <v xml:space="preserve"> </v>
      </c>
      <c r="GF4" s="417" t="str">
        <f>'RC Mastery Check+Question type'!$ET$4</f>
        <v xml:space="preserve"> </v>
      </c>
      <c r="GG4" s="417" t="str">
        <f>'RC Mastery Check+Question type'!$EU$4</f>
        <v xml:space="preserve"> </v>
      </c>
      <c r="GH4" s="417" t="str">
        <f>'RC Mastery Check+Question type'!$EV$4</f>
        <v xml:space="preserve"> </v>
      </c>
      <c r="GI4" s="417" t="str">
        <f>'RC Mastery Check+Question type'!$EW$4</f>
        <v xml:space="preserve"> </v>
      </c>
      <c r="GJ4" s="417" t="str">
        <f>'RC Mastery Check+Question type'!$EX$4</f>
        <v xml:space="preserve"> </v>
      </c>
      <c r="GK4" s="417" t="str">
        <f>'RC Mastery Check+Question type'!$EY$4</f>
        <v xml:space="preserve"> </v>
      </c>
      <c r="GL4" s="417" t="str">
        <f>'RC Mastery Check+Question type'!$FA$4</f>
        <v xml:space="preserve"> </v>
      </c>
      <c r="GM4" s="417" t="str">
        <f>'RC Mastery Check+Question type'!$FB$4</f>
        <v xml:space="preserve"> </v>
      </c>
      <c r="GN4" s="417" t="str">
        <f>'RC Mastery Check+Question type'!$FC$4</f>
        <v xml:space="preserve"> </v>
      </c>
      <c r="GO4" s="417" t="str">
        <f>'RC Mastery Check+Question type'!$FD$4</f>
        <v xml:space="preserve"> </v>
      </c>
      <c r="GP4" s="417" t="str">
        <f>'RC Mastery Check+Question type'!$FE$4</f>
        <v xml:space="preserve"> </v>
      </c>
      <c r="GQ4" s="417" t="str">
        <f>'RC Mastery Check+Question type'!$FF$4</f>
        <v xml:space="preserve"> </v>
      </c>
      <c r="GR4" s="417" t="str">
        <f>'RC Mastery Check+Question type'!$FG$4</f>
        <v xml:space="preserve"> </v>
      </c>
      <c r="GS4" s="417" t="str">
        <f>'RC Mastery Check+Question type'!$FH$4</f>
        <v xml:space="preserve"> </v>
      </c>
      <c r="GT4" s="417" t="str">
        <f>'RC Mastery Check+Question type'!$FI$4</f>
        <v xml:space="preserve"> </v>
      </c>
      <c r="GU4" s="417" t="str">
        <f>'RC Mastery Check+Question type'!$FJ$4</f>
        <v xml:space="preserve"> </v>
      </c>
      <c r="GV4" s="417" t="str">
        <f>'RC Mastery Check+Question type'!$FK$4</f>
        <v xml:space="preserve"> </v>
      </c>
      <c r="GW4" s="417" t="str">
        <f>'RC Mastery Check+Question type'!$FL$4</f>
        <v xml:space="preserve"> </v>
      </c>
      <c r="GX4" s="417" t="str">
        <f>'RC Mastery Check+Question type'!$FM$4</f>
        <v xml:space="preserve"> </v>
      </c>
      <c r="GY4" s="417" t="str">
        <f>'RC Mastery Check+Question type'!$FN$4</f>
        <v xml:space="preserve"> </v>
      </c>
      <c r="GZ4" s="417" t="str">
        <f>'RC Mastery Check+Question type'!$FO$4</f>
        <v xml:space="preserve"> </v>
      </c>
      <c r="HA4" s="418" t="str">
        <f>'RC Output Item+Section Type'!$E$7</f>
        <v xml:space="preserve"> </v>
      </c>
      <c r="HB4" s="418" t="str">
        <f>'RC Output Item+Section Type'!$F$7</f>
        <v xml:space="preserve"> </v>
      </c>
      <c r="HC4" s="418" t="str">
        <f>'RC Output Item+Section Type'!$G$7</f>
        <v xml:space="preserve"> </v>
      </c>
      <c r="HD4" s="418" t="str">
        <f>'RC Output Item+Section Type'!$H$7</f>
        <v xml:space="preserve"> </v>
      </c>
      <c r="HE4" s="418" t="str">
        <f>'RC Output Item+Section Type'!$I$7</f>
        <v xml:space="preserve"> </v>
      </c>
      <c r="HF4" s="418" t="str">
        <f>'RC Output Item+Section Type'!$J$7</f>
        <v xml:space="preserve"> </v>
      </c>
      <c r="HG4" s="418" t="str">
        <f>'RC Output Item+Section Type'!$K$7</f>
        <v xml:space="preserve"> </v>
      </c>
      <c r="HH4" s="418" t="str">
        <f>'RC Output Item+Section Type'!$L$7</f>
        <v xml:space="preserve"> </v>
      </c>
      <c r="HI4" s="418">
        <f>'RC Output Item+Section Type'!$M$7</f>
        <v>0.79166666666666663</v>
      </c>
      <c r="HJ4" s="418">
        <f>'RC Output Item+Section Type'!$N$7</f>
        <v>0.875</v>
      </c>
      <c r="HK4" s="418">
        <f>'RC Output Item+Section Type'!$O$7</f>
        <v>0.875</v>
      </c>
      <c r="HL4" s="418">
        <f>'RC Output Item+Section Type'!$P$7</f>
        <v>0.96875</v>
      </c>
      <c r="HM4" s="418">
        <f>'RC Output Item+Section Type'!$Q$7</f>
        <v>0.89583333333333337</v>
      </c>
      <c r="HN4" s="418">
        <f>'RC Output Item+Section Type'!$R$7</f>
        <v>0.6875</v>
      </c>
      <c r="HO4" s="418">
        <f>'RC Output Item+Section Type'!$S$7</f>
        <v>0.4375</v>
      </c>
      <c r="HP4" s="418">
        <f>'RC Output Item+Section Type'!$T$7</f>
        <v>0.54374999999999996</v>
      </c>
      <c r="HQ4" s="418">
        <f>'RC Output Item+Section Type'!$U$7</f>
        <v>0.8125</v>
      </c>
      <c r="HR4" s="418">
        <f>'RC Output Item+Section Type'!$V$7</f>
        <v>0.87719298245614041</v>
      </c>
      <c r="HS4" s="418">
        <f>'RC Output Item+Section Type'!$W$7</f>
        <v>0.36842105263157893</v>
      </c>
      <c r="HT4" s="418">
        <f>'RC Output Item+Section Type'!$X$7</f>
        <v>0.15789473684210525</v>
      </c>
      <c r="HU4" s="418">
        <f>'RC Output Item+Section Type'!$Y$7</f>
        <v>0.73684210526315785</v>
      </c>
      <c r="HV4" s="418">
        <f>'RC Output Item+Section Type'!$Z$7</f>
        <v>0.57499999999999996</v>
      </c>
      <c r="HW4" s="418">
        <f>'RC Output Item+Section Type'!$AA$7</f>
        <v>0.5</v>
      </c>
      <c r="HX4" s="418">
        <f>'RC Output Item+Section Type'!$AB$7</f>
        <v>0.78333333333333333</v>
      </c>
      <c r="HY4" s="418">
        <f>'RC Output Item+Section Type'!$AC$7</f>
        <v>0.34583333333333338</v>
      </c>
      <c r="HZ4" s="418">
        <f>'RC Output Item+Section Type'!$AD$7</f>
        <v>0.3</v>
      </c>
      <c r="IA4" s="418">
        <f>'RC Output Item+Section Type'!$AE$7</f>
        <v>0.5</v>
      </c>
      <c r="IB4" s="418">
        <f>'RC Output Item+Section Type'!$AF$7</f>
        <v>1</v>
      </c>
      <c r="IC4" s="418">
        <f>'RC Output Item+Section Type'!$AG$7</f>
        <v>0.66666666666666663</v>
      </c>
      <c r="ID4" s="418">
        <f>'RC Output Item+Section Type'!$AH$7</f>
        <v>0.5</v>
      </c>
      <c r="IE4" s="418">
        <f>'RC Output Item+Section Type'!$AI$7</f>
        <v>0.5</v>
      </c>
      <c r="IF4" s="418">
        <f>'RC Output Item+Section Type'!$AJ$7</f>
        <v>0.7142857142857143</v>
      </c>
      <c r="IG4" s="418">
        <f>'RC Output Item+Section Type'!$AK$7</f>
        <v>0.4</v>
      </c>
      <c r="IH4" s="418">
        <f>'RC Output Item+Section Type'!$AL$7</f>
        <v>0.2</v>
      </c>
      <c r="II4" s="418">
        <f>'RC Output Item+Section Type'!$AM$7</f>
        <v>0.5</v>
      </c>
      <c r="IJ4" s="418">
        <f>'RC Output Item+Section Type'!$AN$7</f>
        <v>0.5</v>
      </c>
      <c r="IK4" s="418" t="str">
        <f>'RC Output Item+Section Type'!$AO$7</f>
        <v xml:space="preserve"> </v>
      </c>
      <c r="IL4" s="418" t="str">
        <f>'RC Output Item+Section Type'!$AP$7</f>
        <v xml:space="preserve"> </v>
      </c>
      <c r="IM4" s="418" t="str">
        <f>'RC Output Item+Section Type'!$AQ$7</f>
        <v xml:space="preserve"> </v>
      </c>
      <c r="IN4" s="418" t="str">
        <f>'RC Output Item+Section Type'!$AR$7</f>
        <v xml:space="preserve"> </v>
      </c>
      <c r="IO4" s="418" t="str">
        <f>'RC Output Item+Section Type'!$AS$7</f>
        <v xml:space="preserve"> </v>
      </c>
      <c r="IP4" s="418" t="str">
        <f>'RC Output Item+Section Type'!$AT$7</f>
        <v xml:space="preserve"> </v>
      </c>
      <c r="IQ4" s="418" t="str">
        <f>'RC Output Item+Section Type'!$AU$7</f>
        <v xml:space="preserve"> </v>
      </c>
      <c r="IR4" s="418" t="str">
        <f>'RC Output Item+Section Type'!$AV$7</f>
        <v xml:space="preserve"> </v>
      </c>
      <c r="IS4" s="418" t="str">
        <f>'RC Output Item+Section Type'!$AW$7</f>
        <v xml:space="preserve"> </v>
      </c>
      <c r="IT4" s="418" t="str">
        <f>'RC Output Item+Section Type'!$AX$7</f>
        <v xml:space="preserve"> </v>
      </c>
      <c r="IU4" s="418" t="str">
        <f>'RC Output Item+Section Type'!$AY$7</f>
        <v xml:space="preserve"> </v>
      </c>
      <c r="IV4" s="418" t="str">
        <f>'RC Output Item+Section Type'!$AZ$7</f>
        <v xml:space="preserve"> </v>
      </c>
      <c r="IW4" s="418" t="str">
        <f>'RC Output Item+Section Type'!$BA$7</f>
        <v xml:space="preserve"> </v>
      </c>
      <c r="IX4" s="418" t="str">
        <f>'RC Output Item+Section Type'!$BB$7</f>
        <v xml:space="preserve"> </v>
      </c>
      <c r="IY4" s="418" t="str">
        <f>'RC Output Item+Section Type'!$BC$7</f>
        <v xml:space="preserve"> </v>
      </c>
      <c r="IZ4" s="418" t="str">
        <f>'RC Output Item+Section Type'!$BD$7</f>
        <v xml:space="preserve"> </v>
      </c>
      <c r="JA4" s="418" t="str">
        <f>'RC Output Item+Section Type'!$BE$7</f>
        <v xml:space="preserve"> </v>
      </c>
      <c r="JB4" s="418" t="str">
        <f>'RC Output Item+Section Type'!$BF$7</f>
        <v xml:space="preserve"> </v>
      </c>
      <c r="JC4" s="418" t="str">
        <f>'RC Output Item+Section Type'!$BG$7</f>
        <v xml:space="preserve"> </v>
      </c>
      <c r="JD4" s="418" t="str">
        <f>'RC Output Item+Section Type'!$BH$7</f>
        <v xml:space="preserve"> </v>
      </c>
      <c r="JE4" s="418" t="str">
        <f>'RC Output Item+Section Type'!$BI$7</f>
        <v xml:space="preserve"> </v>
      </c>
      <c r="JF4" s="418" t="str">
        <f>'RC Output Item+Section Type'!$BJ$7</f>
        <v xml:space="preserve"> </v>
      </c>
      <c r="JG4" s="418" t="str">
        <f>'RC Output Item+Section Type'!$BK$7</f>
        <v xml:space="preserve"> </v>
      </c>
      <c r="JH4" s="418" t="str">
        <f>'RC Output Item+Section Type'!$BL$7</f>
        <v xml:space="preserve"> </v>
      </c>
      <c r="JI4" s="418" t="str">
        <f>'RC Output Item+Section Type'!$BM$7</f>
        <v xml:space="preserve"> </v>
      </c>
      <c r="JJ4" s="418" t="str">
        <f>'RC Output Item+Section Type'!$BN$7</f>
        <v xml:space="preserve"> </v>
      </c>
      <c r="JK4" s="418" t="str">
        <f>'RC Output Item+Section Type'!$BO$7</f>
        <v xml:space="preserve"> </v>
      </c>
      <c r="JL4" s="418" t="str">
        <f>'RC Output Item+Section Type'!$BP$7</f>
        <v xml:space="preserve"> </v>
      </c>
      <c r="JM4" s="418" t="str">
        <f>'RC Output Item+Section Type'!$BQ$7</f>
        <v xml:space="preserve"> </v>
      </c>
      <c r="JN4" s="418" t="str">
        <f>'RC Output Item+Section Type'!$BR$7</f>
        <v xml:space="preserve"> </v>
      </c>
      <c r="JO4" s="418" t="str">
        <f>'RC Output Item+Section Type'!$BS$7</f>
        <v xml:space="preserve"> </v>
      </c>
      <c r="JP4" s="418" t="str">
        <f>'RC Output Item+Section Type'!$BT$7</f>
        <v xml:space="preserve"> </v>
      </c>
      <c r="JQ4" s="418" t="str">
        <f>'RC Output Item+Section Type'!$BU$7</f>
        <v xml:space="preserve"> </v>
      </c>
      <c r="JR4" s="418" t="str">
        <f>'RC Output Item+Section Type'!$BV$7</f>
        <v xml:space="preserve"> </v>
      </c>
      <c r="JS4" s="418" t="str">
        <f>'RC Output Item+Section Type'!$BW$7</f>
        <v xml:space="preserve"> </v>
      </c>
      <c r="JT4" s="418" t="str">
        <f>'RC Output Item+Section Type'!$BX$7</f>
        <v xml:space="preserve"> </v>
      </c>
      <c r="JU4" s="418" t="str">
        <f>'RC Output Item+Section Type'!$BY$7</f>
        <v xml:space="preserve"> </v>
      </c>
      <c r="JV4" s="418" t="str">
        <f>'RC Output Item+Section Type'!$BZ$7</f>
        <v xml:space="preserve"> </v>
      </c>
      <c r="JW4" s="418" t="str">
        <f>'RC Output Item+Section Type'!$CA$7</f>
        <v xml:space="preserve"> </v>
      </c>
    </row>
    <row r="5" spans="1:283" ht="79.5" customHeight="1" x14ac:dyDescent="0.2">
      <c r="A5" s="22" t="str">
        <f>IF('Cover Sheet'!$AI$1="","",'Cover Sheet'!$AI$1)</f>
        <v/>
      </c>
      <c r="B5" s="22">
        <f>'Cover Sheet'!AI2</f>
        <v>0</v>
      </c>
      <c r="C5" s="22" t="str">
        <f>IF('Cover Sheet'!AI3="","",'Cover Sheet'!AI3)</f>
        <v/>
      </c>
      <c r="D5" s="22" t="str">
        <f>'Cover Sheet'!$AC$13</f>
        <v>HYDABH02</v>
      </c>
      <c r="E5" s="22" t="str">
        <f>Sheet1!$AA$2</f>
        <v>Hyderabad</v>
      </c>
      <c r="F5" s="10" t="str">
        <f>'Cover Sheet'!$AC$6</f>
        <v>4th</v>
      </c>
      <c r="G5" s="10">
        <f>COUNTA('Cover Sheet'!$B$5:$B$89)</f>
        <v>35</v>
      </c>
      <c r="H5" s="10">
        <f>COUNTIF('RC Mastery Check+Question type'!$B$5:$B$89,"&gt;""")</f>
        <v>35</v>
      </c>
      <c r="I5" s="10" t="str">
        <f>'Cover Sheet'!$AC$5</f>
        <v>Spandana</v>
      </c>
      <c r="J5" s="10" t="str">
        <f>'Cover Sheet'!$AC$7</f>
        <v>2nd YOI</v>
      </c>
      <c r="K5" s="10" t="str">
        <f>'Cover Sheet'!$AC$8</f>
        <v>Private School 500 - 1000</v>
      </c>
      <c r="L5" s="10">
        <f>IF('Cover Sheet'!$AC$15="","",IF(Background!C5='Cover Sheet'!$AC$15,1,0))</f>
        <v>0</v>
      </c>
      <c r="M5" s="10">
        <f>IF('Cover Sheet'!$AC$14="","",IF(Background!C5='Cover Sheet'!$AC$14,1,0))</f>
        <v>0</v>
      </c>
      <c r="N5" s="10">
        <f>IF('Cover Sheet'!$AC$17="","",IF(Background!C5='Cover Sheet'!$AC$17,1,0))</f>
        <v>0</v>
      </c>
      <c r="O5" s="10">
        <f>'Cover Sheet'!AI$4</f>
        <v>0</v>
      </c>
      <c r="P5" s="10" t="str">
        <f>'Cover Sheet'!$AC$20</f>
        <v>spandana.m@teachforindia.org</v>
      </c>
      <c r="Q5" s="10" t="str">
        <f>'Cover Sheet'!$AC$19</f>
        <v>karthik.rapaka@teachforindia.org</v>
      </c>
      <c r="R5" s="10">
        <f>'Cover Sheet'!$AC$9</f>
        <v>180</v>
      </c>
      <c r="S5" s="10">
        <f>'Cover Sheet'!$AC$10</f>
        <v>4</v>
      </c>
      <c r="T5" s="10">
        <f>'Cover Sheet'!$AC$11</f>
        <v>5</v>
      </c>
      <c r="U5" s="10" t="str">
        <f>IFERROR(AVERAGE('Cover Sheet'!$Z$5:$Z$89),"")</f>
        <v/>
      </c>
      <c r="V5" s="10" t="str">
        <f>IFERROR(AVERAGE('Cover Sheet'!$Y$5:$Y$89), "")</f>
        <v/>
      </c>
      <c r="W5" s="145">
        <f>IFERROR(AVERAGE('Cover Sheet'!T$5:T$89),"")</f>
        <v>8.8984629715882627E-2</v>
      </c>
      <c r="X5" s="145">
        <f>IFERROR(AVERAGE('Cover Sheet'!U$5:U$89),"")</f>
        <v>0.25198412698412698</v>
      </c>
      <c r="Y5" s="145">
        <f>IFERROR(AVERAGE('Cover Sheet'!V$5:V$89),"")</f>
        <v>0.50942028985507237</v>
      </c>
      <c r="Z5" s="414">
        <f>COUNTIF('Math Scores'!D$9:D$93,"&lt;35%")/H5</f>
        <v>5.7142857142857141E-2</v>
      </c>
      <c r="AA5" s="146">
        <f>COUNTIF('Math Scores'!D$9:D$93,"&lt;50%")/H5</f>
        <v>0.2857142857142857</v>
      </c>
      <c r="AB5" s="146">
        <f>(COUNTIF('Math Scores'!D$9:D$93,AND("&gt;50%","&lt;65%"))/H5)</f>
        <v>0</v>
      </c>
      <c r="AC5" s="146">
        <f>(COUNTIF('Math Scores'!D$9:D$93,AND("&gt;65%","&lt;80%"))/H5)</f>
        <v>0</v>
      </c>
      <c r="AD5" s="541">
        <f>COUNTIF('Math Scores'!D$9:D$93,"&gt;80%")/H5</f>
        <v>0</v>
      </c>
      <c r="AE5" s="21">
        <f>IFERROR(QUARTILE('Math Scores'!D$9:D$93,0),"")</f>
        <v>0.22500000000000001</v>
      </c>
      <c r="AF5" s="21">
        <f>IFERROR(QUARTILE('Math Scores'!D$9:D$93,1),"")</f>
        <v>0.40833333333333333</v>
      </c>
      <c r="AG5" s="21">
        <f>IFERROR(QUARTILE('Math Scores'!D$9:D$93,2),"")</f>
        <v>0.54166666666666663</v>
      </c>
      <c r="AH5" s="21">
        <f>IFERROR(QUARTILE('Math Scores'!D$9:D$93,3),"")</f>
        <v>0.58333333333333326</v>
      </c>
      <c r="AI5" s="21">
        <f>IFERROR(QUARTILE('Math Scores'!D$9:D$93,4),"")</f>
        <v>0.75</v>
      </c>
      <c r="AJ5" s="21">
        <f>IFERROR(STDEV('Math Scores'!D$9:D$93),"")</f>
        <v>0.14149509101636837</v>
      </c>
      <c r="AK5" s="25" t="str">
        <f>IFERROR(AVERAGE('Cover Sheet'!E$5:E$89),"")</f>
        <v/>
      </c>
      <c r="AL5" s="25" t="str">
        <f>IFERROR(AVERAGE('Cover Sheet'!F$5:F$89),"")</f>
        <v/>
      </c>
      <c r="AM5" s="25">
        <f>IFERROR(AVERAGE('Cover Sheet'!G$5:G$89),"")</f>
        <v>-0.5</v>
      </c>
      <c r="AN5" s="25">
        <f>IFERROR(AVERAGE('Cover Sheet'!H$5:H$89),"")</f>
        <v>-3.0000000000000016E-2</v>
      </c>
      <c r="AO5" s="25">
        <f>IFERROR(AVERAGE('Cover Sheet'!I$5:I$89),"")</f>
        <v>0.42499999999999999</v>
      </c>
      <c r="AP5" s="25">
        <f>IFERROR(AVERAGE('Cover Sheet'!J$5:J$89),"")</f>
        <v>0.42499999999999999</v>
      </c>
      <c r="AQ5" s="25">
        <f>IFERROR(AVERAGE('Cover Sheet'!K$5:K$89),"")</f>
        <v>0.63913043478260867</v>
      </c>
      <c r="AR5" s="25">
        <f>IFERROR(AVERAGE('Cover Sheet'!$L$5:$L$89),"")</f>
        <v>0.9916666666666667</v>
      </c>
      <c r="AS5" s="25">
        <f>IFERROR(AVERAGE('Cover Sheet'!$M$5:$M$89),"")</f>
        <v>0.60000000000000009</v>
      </c>
      <c r="AT5" s="25">
        <f>IFERROR(AVERAGE('Cover Sheet'!$N$5:$N$89),"")</f>
        <v>1.2391304347826086</v>
      </c>
      <c r="AU5" s="25">
        <f>IFERROR(STDEV('RC Mastery Check+Question type'!H$5:H$89),"")</f>
        <v>0.47361197239433966</v>
      </c>
      <c r="AV5" s="25">
        <f t="shared" si="0"/>
        <v>0.92500000000000004</v>
      </c>
      <c r="AW5" s="25" t="e">
        <f t="shared" si="1"/>
        <v>#VALUE!</v>
      </c>
      <c r="AX5" s="25" t="e">
        <f t="shared" si="2"/>
        <v>#VALUE!</v>
      </c>
      <c r="AY5" s="26">
        <f>COUNTIF('RC Mastery Check+Question type'!H$5:H$89,"&lt;=0")</f>
        <v>0</v>
      </c>
      <c r="AZ5" s="26">
        <f>COUNTIF('RC Mastery Check+Question type'!H$5:H$89,"&lt;1")-AY5</f>
        <v>3</v>
      </c>
      <c r="BA5" s="26">
        <f>COUNTIF('RC Mastery Check+Question type'!H$5:H$89,"&lt;2")-AZ5-AY5</f>
        <v>18</v>
      </c>
      <c r="BB5" s="26">
        <f>COUNTIF('RC Mastery Check+Question type'!$H$5:$H$98,"&lt;3")-BA5-AZ5-AY5</f>
        <v>2</v>
      </c>
      <c r="BC5" s="26">
        <f>COUNTIF('RC Mastery Check+Question type'!$H$5:$H$98,"&lt;4")-BB5-BA5-AZ5-AY5</f>
        <v>0</v>
      </c>
      <c r="BD5" s="26">
        <f>COUNTIF('RC Mastery Check+Question type'!$H$5:$H$98,"&lt;5")-BC5-BB5-BA5-AZ5-AY5</f>
        <v>0</v>
      </c>
      <c r="BE5" s="26">
        <f>COUNTIF('RC Mastery Check+Question type'!$H$5:$H$98,"&lt;6")-BD5-BC5-BB5-BA5-AZ5-AY5</f>
        <v>0</v>
      </c>
      <c r="BF5" s="26">
        <f>COUNTIF('RC Mastery Check+Question type'!$H$5:$H$98,"&lt;7")-BE5-BD5-BC5-BB5-BA5-AZ5-AY5</f>
        <v>0</v>
      </c>
      <c r="BG5" s="26">
        <f>COUNTIF('RC Mastery Check+Question type'!$H$5:$H$98,"&lt;8")-BF5-BE5-BD5-BC5-BB5-BA5-AZ5-AY5</f>
        <v>0</v>
      </c>
      <c r="BH5" s="26">
        <f>COUNTIF('RC Mastery Check+Question type'!$H$5:$H$98,"&gt;7")</f>
        <v>0</v>
      </c>
      <c r="BI5" s="416" t="str">
        <f>IFERROR(AVERAGE('Eng GLA 6th, 7th, 8th'!D$8:D$92), "")</f>
        <v/>
      </c>
      <c r="BJ5" s="416" t="str">
        <f>IFERROR(AVERAGE('Eng GLA 6th, 7th, 8th'!AQ$8:AQ$92), "")</f>
        <v/>
      </c>
      <c r="BK5" s="416" t="str">
        <f>IFERROR(AVERAGE('Eng GLA 6th, 7th, 8th'!CG$8:CG$92), "")</f>
        <v/>
      </c>
      <c r="BL5" s="25">
        <f>IFERROR(AVERAGE('Writing Scores'!D$4:D$88),"")</f>
        <v>3.0969565217391293</v>
      </c>
      <c r="BM5" s="25">
        <f>IFERROR(AVERAGE('Writing Scores'!E$4:E$88),"")</f>
        <v>3.0108695652173907</v>
      </c>
      <c r="BN5" s="25">
        <f>IFERROR(AVERAGE('Writing Scores'!F$4:F$88),"")</f>
        <v>2.9647826086956521</v>
      </c>
      <c r="BO5" s="25">
        <f>IFERROR(AVERAGE('Writing Scores'!G$4:G$88),"")</f>
        <v>3.1413043478260856</v>
      </c>
      <c r="BP5" s="25">
        <f>IFERROR(AVERAGE('Writing Scores'!H$4:H$88),"")</f>
        <v>3.0869565217391304</v>
      </c>
      <c r="BQ5" s="25">
        <f>IFERROR(AVERAGE('Writing Scores'!I$4:I$88),"")</f>
        <v>3.1043478260869568</v>
      </c>
      <c r="BR5" s="25" t="str">
        <f>IFERROR('Writing Scores'!L$13:M$15, "")</f>
        <v/>
      </c>
      <c r="BS5" s="417" t="str">
        <f>'RC Mastery Check+Question type'!AC$4</f>
        <v xml:space="preserve"> </v>
      </c>
      <c r="BT5" s="417" t="str">
        <f>'RC Mastery Check+Question type'!AD$4</f>
        <v xml:space="preserve"> </v>
      </c>
      <c r="BU5" s="417" t="str">
        <f>'RC Mastery Check+Question type'!AE$4</f>
        <v xml:space="preserve"> </v>
      </c>
      <c r="BV5" s="417" t="str">
        <f>'RC Mastery Check+Question type'!AF$4</f>
        <v xml:space="preserve"> </v>
      </c>
      <c r="BW5" s="417" t="str">
        <f>'RC Mastery Check+Question type'!AG$4</f>
        <v xml:space="preserve"> </v>
      </c>
      <c r="BX5" s="417" t="str">
        <f>'RC Mastery Check+Question type'!AH$4</f>
        <v xml:space="preserve"> </v>
      </c>
      <c r="BY5" s="417" t="str">
        <f>'RC Mastery Check+Question type'!AI$4</f>
        <v xml:space="preserve"> </v>
      </c>
      <c r="BZ5" s="417" t="str">
        <f>'RC Mastery Check+Question type'!AJ$4</f>
        <v xml:space="preserve"> </v>
      </c>
      <c r="CA5" s="417" t="str">
        <f>'RC Mastery Check+Question type'!AK$4</f>
        <v xml:space="preserve"> </v>
      </c>
      <c r="CB5" s="417" t="str">
        <f>'RC Mastery Check+Question type'!$AL$4</f>
        <v xml:space="preserve"> </v>
      </c>
      <c r="CC5" s="417">
        <f>'RC Mastery Check+Question type'!$AM$4</f>
        <v>1</v>
      </c>
      <c r="CD5" s="417">
        <f>'RC Mastery Check+Question type'!$AN$4</f>
        <v>0.875</v>
      </c>
      <c r="CE5" s="417">
        <f>'RC Mastery Check+Question type'!$AO$4</f>
        <v>0.6875</v>
      </c>
      <c r="CF5" s="417">
        <f>'RC Mastery Check+Question type'!$AP$4</f>
        <v>0.875</v>
      </c>
      <c r="CG5" s="417">
        <f>'RC Mastery Check+Question type'!$AQ$4</f>
        <v>0.96875</v>
      </c>
      <c r="CH5" s="417">
        <f>'RC Mastery Check+Question type'!$AR$4</f>
        <v>1</v>
      </c>
      <c r="CI5" s="417">
        <f>'RC Mastery Check+Question type'!$AS$4</f>
        <v>0.84375</v>
      </c>
      <c r="CJ5" s="417">
        <f>'RC Mastery Check+Question type'!$AT$4</f>
        <v>0.6875</v>
      </c>
      <c r="CK5" s="417">
        <f>'RC Mastery Check+Question type'!$AU$4</f>
        <v>0.4375</v>
      </c>
      <c r="CL5" s="417">
        <f>'RC Mastery Check+Question type'!$AV$4</f>
        <v>0.78125</v>
      </c>
      <c r="CM5" s="417">
        <f>'RC Mastery Check+Question type'!$AW$4</f>
        <v>0.5</v>
      </c>
      <c r="CN5" s="417">
        <f>'RC Mastery Check+Question type'!$AX$4</f>
        <v>0.84210526315789469</v>
      </c>
      <c r="CO5" s="417">
        <f>'RC Mastery Check+Question type'!$AY$4</f>
        <v>0.94736842105263153</v>
      </c>
      <c r="CP5" s="417">
        <f>'RC Mastery Check+Question type'!$AZ$4</f>
        <v>0.36842105263157893</v>
      </c>
      <c r="CQ5" s="417">
        <f>'RC Mastery Check+Question type'!$BA$4</f>
        <v>0.15789473684210525</v>
      </c>
      <c r="CR5" s="417">
        <f>'RC Mastery Check+Question type'!$BB$4</f>
        <v>0.73684210526315796</v>
      </c>
      <c r="CS5" s="417">
        <f>'RC Mastery Check+Question type'!$BC$4</f>
        <v>0.63486842105263153</v>
      </c>
      <c r="CT5" s="417">
        <f>'RC Mastery Check+Question type'!$BD$4</f>
        <v>1</v>
      </c>
      <c r="CU5" s="417">
        <f>'RC Mastery Check+Question type'!$BE$4</f>
        <v>0.15</v>
      </c>
      <c r="CV5" s="417">
        <f>'RC Mastery Check+Question type'!$BF$4</f>
        <v>0.65</v>
      </c>
      <c r="CW5" s="417">
        <f>'RC Mastery Check+Question type'!$BG$4</f>
        <v>0.2</v>
      </c>
      <c r="CX5" s="417">
        <f>'RC Mastery Check+Question type'!$BH$4</f>
        <v>0.35</v>
      </c>
      <c r="CY5" s="417">
        <f>'RC Mastery Check+Question type'!$BI$4</f>
        <v>1</v>
      </c>
      <c r="CZ5" s="417">
        <f>'RC Mastery Check+Question type'!$BJ$4</f>
        <v>0.3</v>
      </c>
      <c r="DA5" s="417">
        <f>'RC Mastery Check+Question type'!$BK$4</f>
        <v>0.34583333333333338</v>
      </c>
      <c r="DB5" s="417">
        <f>'RC Mastery Check+Question type'!$BL$4</f>
        <v>1</v>
      </c>
      <c r="DC5" s="417">
        <f>'RC Mastery Check+Question type'!$BM$4</f>
        <v>0.33333333333333331</v>
      </c>
      <c r="DD5" s="417">
        <f>'RC Mastery Check+Question type'!$BN$4</f>
        <v>1</v>
      </c>
      <c r="DE5" s="417">
        <f>'RC Mastery Check+Question type'!$BO$4</f>
        <v>1</v>
      </c>
      <c r="DF5" s="417">
        <f>'RC Mastery Check+Question type'!$BP$4</f>
        <v>1</v>
      </c>
      <c r="DG5" s="417">
        <f>'RC Mastery Check+Question type'!$BQ$4</f>
        <v>0</v>
      </c>
      <c r="DH5" s="417">
        <f>'RC Mastery Check+Question type'!$BR$4</f>
        <v>0.5</v>
      </c>
      <c r="DI5" s="417">
        <f>'RC Mastery Check+Question type'!$BS$4</f>
        <v>0.5</v>
      </c>
      <c r="DJ5" s="417">
        <f>'RC Mastery Check+Question type'!$BT$4</f>
        <v>1</v>
      </c>
      <c r="DK5" s="417">
        <f>'RC Mastery Check+Question type'!$BU$4</f>
        <v>0.75</v>
      </c>
      <c r="DL5" s="417">
        <f>'RC Mastery Check+Question type'!$BV$4</f>
        <v>0</v>
      </c>
      <c r="DM5" s="417">
        <f>'RC Mastery Check+Question type'!$BW$4</f>
        <v>0.66666666666666663</v>
      </c>
      <c r="DN5" s="417">
        <f>'RC Mastery Check+Question type'!$BX$4</f>
        <v>0</v>
      </c>
      <c r="DO5" s="417">
        <f>'RC Mastery Check+Question type'!$BY$4</f>
        <v>0.5</v>
      </c>
      <c r="DP5" s="417">
        <f>'RC Mastery Check+Question type'!$BZ$4</f>
        <v>0</v>
      </c>
      <c r="DQ5" s="417">
        <f>'RC Mastery Check+Question type'!$CA$4</f>
        <v>0.5</v>
      </c>
      <c r="DR5" s="417">
        <f>'RC Mastery Check+Question type'!$CB$4</f>
        <v>0.5</v>
      </c>
      <c r="DS5" s="417" t="str">
        <f>'RC Mastery Check+Question type'!$CC$4</f>
        <v xml:space="preserve"> </v>
      </c>
      <c r="DT5" s="417" t="str">
        <f>'RC Mastery Check+Question type'!$CD$4</f>
        <v xml:space="preserve"> </v>
      </c>
      <c r="DU5" s="417" t="str">
        <f>'RC Mastery Check+Question type'!$CE$4</f>
        <v xml:space="preserve"> </v>
      </c>
      <c r="DV5" s="417" t="str">
        <f>'RC Mastery Check+Question type'!$CF$4</f>
        <v xml:space="preserve"> </v>
      </c>
      <c r="DW5" s="417" t="str">
        <f>'RC Mastery Check+Question type'!$CG$4</f>
        <v xml:space="preserve"> </v>
      </c>
      <c r="DX5" s="417" t="str">
        <f>'RC Mastery Check+Question type'!$CH$4</f>
        <v xml:space="preserve"> </v>
      </c>
      <c r="DY5" s="417" t="str">
        <f>'RC Mastery Check+Question type'!$CI$4</f>
        <v xml:space="preserve"> </v>
      </c>
      <c r="DZ5" s="417" t="str">
        <f>'RC Mastery Check+Question type'!$CJ$4</f>
        <v xml:space="preserve"> </v>
      </c>
      <c r="EA5" s="417" t="str">
        <f>'RC Mastery Check+Question type'!$CK$4</f>
        <v xml:space="preserve"> </v>
      </c>
      <c r="EB5" s="417" t="str">
        <f>'RC Mastery Check+Question type'!$CL$4</f>
        <v xml:space="preserve"> </v>
      </c>
      <c r="EC5" s="417" t="str">
        <f>'RC Mastery Check+Question type'!$CM$4</f>
        <v xml:space="preserve"> </v>
      </c>
      <c r="ED5" s="417" t="str">
        <f>'RC Mastery Check+Question type'!$CN$4</f>
        <v xml:space="preserve"> </v>
      </c>
      <c r="EE5" s="417" t="str">
        <f>'RC Mastery Check+Question type'!$CO$4</f>
        <v xml:space="preserve"> </v>
      </c>
      <c r="EF5" s="417" t="str">
        <f>'RC Mastery Check+Question type'!$CP$4</f>
        <v xml:space="preserve"> </v>
      </c>
      <c r="EG5" s="417" t="str">
        <f>'RC Mastery Check+Question type'!$CQ$4</f>
        <v xml:space="preserve"> </v>
      </c>
      <c r="EH5" s="417" t="str">
        <f>'RC Mastery Check+Question type'!$CR$4</f>
        <v xml:space="preserve"> </v>
      </c>
      <c r="EI5" s="417" t="str">
        <f>'RC Mastery Check+Question type'!$CS$4</f>
        <v xml:space="preserve"> </v>
      </c>
      <c r="EJ5" s="417" t="str">
        <f>'RC Mastery Check+Question type'!$CT$4</f>
        <v xml:space="preserve"> </v>
      </c>
      <c r="EK5" s="417" t="str">
        <f>'RC Mastery Check+Question type'!$CU$4</f>
        <v xml:space="preserve"> </v>
      </c>
      <c r="EL5" s="417" t="str">
        <f>'RC Mastery Check+Question type'!$CV$4</f>
        <v xml:space="preserve"> </v>
      </c>
      <c r="EM5" s="417" t="str">
        <f>'RC Mastery Check+Question type'!$CW$4</f>
        <v xml:space="preserve"> </v>
      </c>
      <c r="EN5" s="417" t="str">
        <f>'RC Mastery Check+Question type'!$CX$4</f>
        <v xml:space="preserve"> </v>
      </c>
      <c r="EO5" s="417" t="str">
        <f>'RC Mastery Check+Question type'!$CY$4</f>
        <v xml:space="preserve"> </v>
      </c>
      <c r="EP5" s="417" t="str">
        <f>'RC Mastery Check+Question type'!$CZ$4</f>
        <v xml:space="preserve"> </v>
      </c>
      <c r="EQ5" s="417" t="str">
        <f>'RC Mastery Check+Question type'!$DA$4</f>
        <v xml:space="preserve"> </v>
      </c>
      <c r="ER5" s="417" t="str">
        <f>'RC Mastery Check+Question type'!$DB$4</f>
        <v xml:space="preserve"> </v>
      </c>
      <c r="ES5" s="417" t="str">
        <f>'RC Mastery Check+Question type'!$DC$4</f>
        <v xml:space="preserve"> </v>
      </c>
      <c r="ET5" s="417" t="str">
        <f>'RC Mastery Check+Question type'!$DD$4</f>
        <v xml:space="preserve"> </v>
      </c>
      <c r="EU5" s="417" t="str">
        <f>'RC Mastery Check+Question type'!$DE$4</f>
        <v xml:space="preserve"> </v>
      </c>
      <c r="EV5" s="417" t="str">
        <f>'RC Mastery Check+Question type'!$DF$4</f>
        <v xml:space="preserve"> </v>
      </c>
      <c r="EW5" s="417" t="str">
        <f>'RC Mastery Check+Question type'!$DG$4</f>
        <v xml:space="preserve"> </v>
      </c>
      <c r="EX5" s="417" t="str">
        <f>'RC Mastery Check+Question type'!$DH$4</f>
        <v xml:space="preserve"> </v>
      </c>
      <c r="EY5" s="417" t="str">
        <f>'RC Mastery Check+Question type'!$DI$4</f>
        <v xml:space="preserve"> </v>
      </c>
      <c r="EZ5" s="417" t="str">
        <f>'RC Mastery Check+Question type'!$DJ$4</f>
        <v xml:space="preserve"> </v>
      </c>
      <c r="FA5" s="417" t="str">
        <f>'RC Mastery Check+Question type'!$DK$4</f>
        <v xml:space="preserve"> </v>
      </c>
      <c r="FB5" s="417" t="str">
        <f>'RC Mastery Check+Question type'!$DL$4</f>
        <v xml:space="preserve"> </v>
      </c>
      <c r="FC5" s="417" t="str">
        <f>'RC Mastery Check+Question type'!$DM$4</f>
        <v xml:space="preserve"> </v>
      </c>
      <c r="FD5" s="417" t="str">
        <f>'RC Mastery Check+Question type'!$DN$4</f>
        <v xml:space="preserve"> </v>
      </c>
      <c r="FE5" s="417" t="str">
        <f>'RC Mastery Check+Question type'!$DO$4</f>
        <v xml:space="preserve"> </v>
      </c>
      <c r="FF5" s="417" t="str">
        <f>'RC Mastery Check+Question type'!$DP$4</f>
        <v xml:space="preserve"> </v>
      </c>
      <c r="FG5" s="417" t="str">
        <f>'RC Mastery Check+Question type'!$DQ$4</f>
        <v xml:space="preserve"> </v>
      </c>
      <c r="FH5" s="417" t="str">
        <f>'RC Mastery Check+Question type'!$DU$4</f>
        <v xml:space="preserve"> </v>
      </c>
      <c r="FI5" s="417" t="str">
        <f>'RC Mastery Check+Question type'!$DV$4</f>
        <v xml:space="preserve"> </v>
      </c>
      <c r="FJ5" s="417" t="str">
        <f>'RC Mastery Check+Question type'!$DW$4</f>
        <v xml:space="preserve"> </v>
      </c>
      <c r="FK5" s="417" t="str">
        <f>'RC Mastery Check+Question type'!$DX$4</f>
        <v xml:space="preserve"> </v>
      </c>
      <c r="FL5" s="417" t="str">
        <f>'RC Mastery Check+Question type'!$DY$4</f>
        <v xml:space="preserve"> </v>
      </c>
      <c r="FM5" s="417" t="str">
        <f>'RC Mastery Check+Question type'!$DZ$4</f>
        <v xml:space="preserve"> </v>
      </c>
      <c r="FN5" s="417" t="str">
        <f>'RC Mastery Check+Question type'!$EA$4</f>
        <v xml:space="preserve"> </v>
      </c>
      <c r="FO5" s="417" t="str">
        <f>'RC Mastery Check+Question type'!$EB$4</f>
        <v xml:space="preserve"> </v>
      </c>
      <c r="FP5" s="417" t="str">
        <f>'RC Mastery Check+Question type'!$EC$4</f>
        <v xml:space="preserve"> </v>
      </c>
      <c r="FQ5" s="417" t="str">
        <f>'RC Mastery Check+Question type'!$ED$4</f>
        <v xml:space="preserve"> </v>
      </c>
      <c r="FR5" s="417" t="str">
        <f>'RC Mastery Check+Question type'!$EE$4</f>
        <v xml:space="preserve"> </v>
      </c>
      <c r="FS5" s="417" t="str">
        <f>'RC Mastery Check+Question type'!$EF$4</f>
        <v xml:space="preserve"> </v>
      </c>
      <c r="FT5" s="417" t="str">
        <f>'RC Mastery Check+Question type'!$EG$4</f>
        <v xml:space="preserve"> </v>
      </c>
      <c r="FU5" s="417" t="str">
        <f>'RC Mastery Check+Question type'!$EH$4</f>
        <v xml:space="preserve"> </v>
      </c>
      <c r="FV5" s="417" t="str">
        <f>'RC Mastery Check+Question type'!$EI$4</f>
        <v xml:space="preserve"> </v>
      </c>
      <c r="FW5" s="417" t="str">
        <f>'RC Mastery Check+Question type'!$EK$4</f>
        <v xml:space="preserve"> </v>
      </c>
      <c r="FX5" s="417" t="str">
        <f>'RC Mastery Check+Question type'!$EL$4</f>
        <v xml:space="preserve"> </v>
      </c>
      <c r="FY5" s="417" t="str">
        <f>'RC Mastery Check+Question type'!$EM$4</f>
        <v xml:space="preserve"> </v>
      </c>
      <c r="FZ5" s="417" t="str">
        <f>'RC Mastery Check+Question type'!$EN$4</f>
        <v xml:space="preserve"> </v>
      </c>
      <c r="GA5" s="417" t="str">
        <f>'RC Mastery Check+Question type'!$EO$4</f>
        <v xml:space="preserve"> </v>
      </c>
      <c r="GB5" s="417" t="str">
        <f>'RC Mastery Check+Question type'!$EP$4</f>
        <v xml:space="preserve"> </v>
      </c>
      <c r="GC5" s="417" t="str">
        <f>'RC Mastery Check+Question type'!$EQ$4</f>
        <v xml:space="preserve"> </v>
      </c>
      <c r="GD5" s="417" t="str">
        <f>'RC Mastery Check+Question type'!$ER$4</f>
        <v xml:space="preserve"> </v>
      </c>
      <c r="GE5" s="417" t="str">
        <f>'RC Mastery Check+Question type'!$ES$4</f>
        <v xml:space="preserve"> </v>
      </c>
      <c r="GF5" s="417" t="str">
        <f>'RC Mastery Check+Question type'!$ET$4</f>
        <v xml:space="preserve"> </v>
      </c>
      <c r="GG5" s="417" t="str">
        <f>'RC Mastery Check+Question type'!$EU$4</f>
        <v xml:space="preserve"> </v>
      </c>
      <c r="GH5" s="417" t="str">
        <f>'RC Mastery Check+Question type'!$EV$4</f>
        <v xml:space="preserve"> </v>
      </c>
      <c r="GI5" s="417" t="str">
        <f>'RC Mastery Check+Question type'!$EW$4</f>
        <v xml:space="preserve"> </v>
      </c>
      <c r="GJ5" s="417" t="str">
        <f>'RC Mastery Check+Question type'!$EX$4</f>
        <v xml:space="preserve"> </v>
      </c>
      <c r="GK5" s="417" t="str">
        <f>'RC Mastery Check+Question type'!$EY$4</f>
        <v xml:space="preserve"> </v>
      </c>
      <c r="GL5" s="417" t="str">
        <f>'RC Mastery Check+Question type'!$FA$4</f>
        <v xml:space="preserve"> </v>
      </c>
      <c r="GM5" s="417" t="str">
        <f>'RC Mastery Check+Question type'!$FB$4</f>
        <v xml:space="preserve"> </v>
      </c>
      <c r="GN5" s="417" t="str">
        <f>'RC Mastery Check+Question type'!$FC$4</f>
        <v xml:space="preserve"> </v>
      </c>
      <c r="GO5" s="417" t="str">
        <f>'RC Mastery Check+Question type'!$FD$4</f>
        <v xml:space="preserve"> </v>
      </c>
      <c r="GP5" s="417" t="str">
        <f>'RC Mastery Check+Question type'!$FE$4</f>
        <v xml:space="preserve"> </v>
      </c>
      <c r="GQ5" s="417" t="str">
        <f>'RC Mastery Check+Question type'!$FF$4</f>
        <v xml:space="preserve"> </v>
      </c>
      <c r="GR5" s="417" t="str">
        <f>'RC Mastery Check+Question type'!$FG$4</f>
        <v xml:space="preserve"> </v>
      </c>
      <c r="GS5" s="417" t="str">
        <f>'RC Mastery Check+Question type'!$FH$4</f>
        <v xml:space="preserve"> </v>
      </c>
      <c r="GT5" s="417" t="str">
        <f>'RC Mastery Check+Question type'!$FI$4</f>
        <v xml:space="preserve"> </v>
      </c>
      <c r="GU5" s="417" t="str">
        <f>'RC Mastery Check+Question type'!$FJ$4</f>
        <v xml:space="preserve"> </v>
      </c>
      <c r="GV5" s="417" t="str">
        <f>'RC Mastery Check+Question type'!$FK$4</f>
        <v xml:space="preserve"> </v>
      </c>
      <c r="GW5" s="417" t="str">
        <f>'RC Mastery Check+Question type'!$FL$4</f>
        <v xml:space="preserve"> </v>
      </c>
      <c r="GX5" s="417" t="str">
        <f>'RC Mastery Check+Question type'!$FM$4</f>
        <v xml:space="preserve"> </v>
      </c>
      <c r="GY5" s="417" t="str">
        <f>'RC Mastery Check+Question type'!$FN$4</f>
        <v xml:space="preserve"> </v>
      </c>
      <c r="GZ5" s="417" t="str">
        <f>'RC Mastery Check+Question type'!$FO$4</f>
        <v xml:space="preserve"> </v>
      </c>
      <c r="HA5" s="418" t="str">
        <f>'RC Output Item+Section Type'!$E$7</f>
        <v xml:space="preserve"> </v>
      </c>
      <c r="HB5" s="418" t="str">
        <f>'RC Output Item+Section Type'!$F$7</f>
        <v xml:space="preserve"> </v>
      </c>
      <c r="HC5" s="418" t="str">
        <f>'RC Output Item+Section Type'!$G$7</f>
        <v xml:space="preserve"> </v>
      </c>
      <c r="HD5" s="418" t="str">
        <f>'RC Output Item+Section Type'!$H$7</f>
        <v xml:space="preserve"> </v>
      </c>
      <c r="HE5" s="418" t="str">
        <f>'RC Output Item+Section Type'!$I$7</f>
        <v xml:space="preserve"> </v>
      </c>
      <c r="HF5" s="418" t="str">
        <f>'RC Output Item+Section Type'!$J$7</f>
        <v xml:space="preserve"> </v>
      </c>
      <c r="HG5" s="418" t="str">
        <f>'RC Output Item+Section Type'!$K$7</f>
        <v xml:space="preserve"> </v>
      </c>
      <c r="HH5" s="418" t="str">
        <f>'RC Output Item+Section Type'!$L$7</f>
        <v xml:space="preserve"> </v>
      </c>
      <c r="HI5" s="418">
        <f>'RC Output Item+Section Type'!$M$7</f>
        <v>0.79166666666666663</v>
      </c>
      <c r="HJ5" s="418">
        <f>'RC Output Item+Section Type'!$N$7</f>
        <v>0.875</v>
      </c>
      <c r="HK5" s="418">
        <f>'RC Output Item+Section Type'!$O$7</f>
        <v>0.875</v>
      </c>
      <c r="HL5" s="418">
        <f>'RC Output Item+Section Type'!$P$7</f>
        <v>0.96875</v>
      </c>
      <c r="HM5" s="418">
        <f>'RC Output Item+Section Type'!$Q$7</f>
        <v>0.89583333333333337</v>
      </c>
      <c r="HN5" s="418">
        <f>'RC Output Item+Section Type'!$R$7</f>
        <v>0.6875</v>
      </c>
      <c r="HO5" s="418">
        <f>'RC Output Item+Section Type'!$S$7</f>
        <v>0.4375</v>
      </c>
      <c r="HP5" s="418">
        <f>'RC Output Item+Section Type'!$T$7</f>
        <v>0.54374999999999996</v>
      </c>
      <c r="HQ5" s="418">
        <f>'RC Output Item+Section Type'!$U$7</f>
        <v>0.8125</v>
      </c>
      <c r="HR5" s="418">
        <f>'RC Output Item+Section Type'!$V$7</f>
        <v>0.87719298245614041</v>
      </c>
      <c r="HS5" s="418">
        <f>'RC Output Item+Section Type'!$W$7</f>
        <v>0.36842105263157893</v>
      </c>
      <c r="HT5" s="418">
        <f>'RC Output Item+Section Type'!$X$7</f>
        <v>0.15789473684210525</v>
      </c>
      <c r="HU5" s="418">
        <f>'RC Output Item+Section Type'!$Y$7</f>
        <v>0.73684210526315785</v>
      </c>
      <c r="HV5" s="418">
        <f>'RC Output Item+Section Type'!$Z$7</f>
        <v>0.57499999999999996</v>
      </c>
      <c r="HW5" s="418">
        <f>'RC Output Item+Section Type'!$AA$7</f>
        <v>0.5</v>
      </c>
      <c r="HX5" s="418">
        <f>'RC Output Item+Section Type'!$AB$7</f>
        <v>0.78333333333333333</v>
      </c>
      <c r="HY5" s="418">
        <f>'RC Output Item+Section Type'!$AC$7</f>
        <v>0.34583333333333338</v>
      </c>
      <c r="HZ5" s="418">
        <f>'RC Output Item+Section Type'!$AD$7</f>
        <v>0.3</v>
      </c>
      <c r="IA5" s="418">
        <f>'RC Output Item+Section Type'!$AE$7</f>
        <v>0.5</v>
      </c>
      <c r="IB5" s="418">
        <f>'RC Output Item+Section Type'!$AF$7</f>
        <v>1</v>
      </c>
      <c r="IC5" s="418">
        <f>'RC Output Item+Section Type'!$AG$7</f>
        <v>0.66666666666666663</v>
      </c>
      <c r="ID5" s="418">
        <f>'RC Output Item+Section Type'!$AH$7</f>
        <v>0.5</v>
      </c>
      <c r="IE5" s="418">
        <f>'RC Output Item+Section Type'!$AI$7</f>
        <v>0.5</v>
      </c>
      <c r="IF5" s="418">
        <f>'RC Output Item+Section Type'!$AJ$7</f>
        <v>0.7142857142857143</v>
      </c>
      <c r="IG5" s="418">
        <f>'RC Output Item+Section Type'!$AK$7</f>
        <v>0.4</v>
      </c>
      <c r="IH5" s="418">
        <f>'RC Output Item+Section Type'!$AL$7</f>
        <v>0.2</v>
      </c>
      <c r="II5" s="418">
        <f>'RC Output Item+Section Type'!$AM$7</f>
        <v>0.5</v>
      </c>
      <c r="IJ5" s="418">
        <f>'RC Output Item+Section Type'!$AN$7</f>
        <v>0.5</v>
      </c>
      <c r="IK5" s="418" t="str">
        <f>'RC Output Item+Section Type'!$AO$7</f>
        <v xml:space="preserve"> </v>
      </c>
      <c r="IL5" s="418" t="str">
        <f>'RC Output Item+Section Type'!$AP$7</f>
        <v xml:space="preserve"> </v>
      </c>
      <c r="IM5" s="418" t="str">
        <f>'RC Output Item+Section Type'!$AQ$7</f>
        <v xml:space="preserve"> </v>
      </c>
      <c r="IN5" s="418" t="str">
        <f>'RC Output Item+Section Type'!$AR$7</f>
        <v xml:space="preserve"> </v>
      </c>
      <c r="IO5" s="418" t="str">
        <f>'RC Output Item+Section Type'!$AS$7</f>
        <v xml:space="preserve"> </v>
      </c>
      <c r="IP5" s="418" t="str">
        <f>'RC Output Item+Section Type'!$AT$7</f>
        <v xml:space="preserve"> </v>
      </c>
      <c r="IQ5" s="418" t="str">
        <f>'RC Output Item+Section Type'!$AU$7</f>
        <v xml:space="preserve"> </v>
      </c>
      <c r="IR5" s="418" t="str">
        <f>'RC Output Item+Section Type'!$AV$7</f>
        <v xml:space="preserve"> </v>
      </c>
      <c r="IS5" s="418" t="str">
        <f>'RC Output Item+Section Type'!$AW$7</f>
        <v xml:space="preserve"> </v>
      </c>
      <c r="IT5" s="418" t="str">
        <f>'RC Output Item+Section Type'!$AX$7</f>
        <v xml:space="preserve"> </v>
      </c>
      <c r="IU5" s="418" t="str">
        <f>'RC Output Item+Section Type'!$AY$7</f>
        <v xml:space="preserve"> </v>
      </c>
      <c r="IV5" s="418" t="str">
        <f>'RC Output Item+Section Type'!$AZ$7</f>
        <v xml:space="preserve"> </v>
      </c>
      <c r="IW5" s="418" t="str">
        <f>'RC Output Item+Section Type'!$BA$7</f>
        <v xml:space="preserve"> </v>
      </c>
      <c r="IX5" s="418" t="str">
        <f>'RC Output Item+Section Type'!$BB$7</f>
        <v xml:space="preserve"> </v>
      </c>
      <c r="IY5" s="418" t="str">
        <f>'RC Output Item+Section Type'!$BC$7</f>
        <v xml:space="preserve"> </v>
      </c>
      <c r="IZ5" s="418" t="str">
        <f>'RC Output Item+Section Type'!$BD$7</f>
        <v xml:space="preserve"> </v>
      </c>
      <c r="JA5" s="418" t="str">
        <f>'RC Output Item+Section Type'!$BE$7</f>
        <v xml:space="preserve"> </v>
      </c>
      <c r="JB5" s="418" t="str">
        <f>'RC Output Item+Section Type'!$BF$7</f>
        <v xml:space="preserve"> </v>
      </c>
      <c r="JC5" s="418" t="str">
        <f>'RC Output Item+Section Type'!$BG$7</f>
        <v xml:space="preserve"> </v>
      </c>
      <c r="JD5" s="418" t="str">
        <f>'RC Output Item+Section Type'!$BH$7</f>
        <v xml:space="preserve"> </v>
      </c>
      <c r="JE5" s="418" t="str">
        <f>'RC Output Item+Section Type'!$BI$7</f>
        <v xml:space="preserve"> </v>
      </c>
      <c r="JF5" s="418" t="str">
        <f>'RC Output Item+Section Type'!$BJ$7</f>
        <v xml:space="preserve"> </v>
      </c>
      <c r="JG5" s="418" t="str">
        <f>'RC Output Item+Section Type'!$BK$7</f>
        <v xml:space="preserve"> </v>
      </c>
      <c r="JH5" s="418" t="str">
        <f>'RC Output Item+Section Type'!$BL$7</f>
        <v xml:space="preserve"> </v>
      </c>
      <c r="JI5" s="418" t="str">
        <f>'RC Output Item+Section Type'!$BM$7</f>
        <v xml:space="preserve"> </v>
      </c>
      <c r="JJ5" s="418" t="str">
        <f>'RC Output Item+Section Type'!$BN$7</f>
        <v xml:space="preserve"> </v>
      </c>
      <c r="JK5" s="418" t="str">
        <f>'RC Output Item+Section Type'!$BO$7</f>
        <v xml:space="preserve"> </v>
      </c>
      <c r="JL5" s="418" t="str">
        <f>'RC Output Item+Section Type'!$BP$7</f>
        <v xml:space="preserve"> </v>
      </c>
      <c r="JM5" s="418" t="str">
        <f>'RC Output Item+Section Type'!$BQ$7</f>
        <v xml:space="preserve"> </v>
      </c>
      <c r="JN5" s="418" t="str">
        <f>'RC Output Item+Section Type'!$BR$7</f>
        <v xml:space="preserve"> </v>
      </c>
      <c r="JO5" s="418" t="str">
        <f>'RC Output Item+Section Type'!$BS$7</f>
        <v xml:space="preserve"> </v>
      </c>
      <c r="JP5" s="418" t="str">
        <f>'RC Output Item+Section Type'!$BT$7</f>
        <v xml:space="preserve"> </v>
      </c>
      <c r="JQ5" s="418" t="str">
        <f>'RC Output Item+Section Type'!$BU$7</f>
        <v xml:space="preserve"> </v>
      </c>
      <c r="JR5" s="418" t="str">
        <f>'RC Output Item+Section Type'!$BV$7</f>
        <v xml:space="preserve"> </v>
      </c>
      <c r="JS5" s="418" t="str">
        <f>'RC Output Item+Section Type'!$BW$7</f>
        <v xml:space="preserve"> </v>
      </c>
      <c r="JT5" s="418" t="str">
        <f>'RC Output Item+Section Type'!$BX$7</f>
        <v xml:space="preserve"> </v>
      </c>
      <c r="JU5" s="418" t="str">
        <f>'RC Output Item+Section Type'!$BY$7</f>
        <v xml:space="preserve"> </v>
      </c>
      <c r="JV5" s="418" t="str">
        <f>'RC Output Item+Section Type'!$BZ$7</f>
        <v xml:space="preserve"> </v>
      </c>
      <c r="JW5" s="418" t="str">
        <f>'RC Output Item+Section Type'!$CA$7</f>
        <v xml:space="preserve"> </v>
      </c>
    </row>
    <row r="6" spans="1:283" ht="79.5" customHeight="1" x14ac:dyDescent="0.2">
      <c r="A6" s="22" t="str">
        <f>IF('Cover Sheet'!$AK$1="","",'Cover Sheet'!$AK$1)</f>
        <v/>
      </c>
      <c r="B6" s="22">
        <f>'Cover Sheet'!AK2</f>
        <v>0</v>
      </c>
      <c r="C6" s="22" t="str">
        <f>IF('Cover Sheet'!AK3="","",'Cover Sheet'!AK3)</f>
        <v/>
      </c>
      <c r="D6" s="22" t="str">
        <f>'Cover Sheet'!$AC$13</f>
        <v>HYDABH02</v>
      </c>
      <c r="E6" s="22" t="str">
        <f>Sheet1!$AA$2</f>
        <v>Hyderabad</v>
      </c>
      <c r="F6" s="10" t="str">
        <f>'Cover Sheet'!$AC$6</f>
        <v>4th</v>
      </c>
      <c r="G6" s="10">
        <f>COUNTA('Cover Sheet'!$B$5:$B$89)</f>
        <v>35</v>
      </c>
      <c r="H6" s="10">
        <f>COUNTIF('RC Mastery Check+Question type'!$B$5:$B$89,"&gt;""")</f>
        <v>35</v>
      </c>
      <c r="I6" s="10" t="str">
        <f>'Cover Sheet'!$AC$5</f>
        <v>Spandana</v>
      </c>
      <c r="J6" s="10" t="str">
        <f>'Cover Sheet'!$AC$7</f>
        <v>2nd YOI</v>
      </c>
      <c r="K6" s="10" t="str">
        <f>'Cover Sheet'!$AC$8</f>
        <v>Private School 500 - 1000</v>
      </c>
      <c r="L6" s="10">
        <f>IF('Cover Sheet'!$AC$15="","",IF(Background!C6='Cover Sheet'!$AC$15,1,0))</f>
        <v>0</v>
      </c>
      <c r="M6" s="10">
        <f>IF('Cover Sheet'!$AC$14="","",IF(Background!C6='Cover Sheet'!$AC$14,1,0))</f>
        <v>0</v>
      </c>
      <c r="N6" s="10">
        <f>IF('Cover Sheet'!$AC$17="","",IF(Background!C6='Cover Sheet'!$AC$17,1,0))</f>
        <v>0</v>
      </c>
      <c r="O6" s="10">
        <f>'Cover Sheet'!AK$4</f>
        <v>0</v>
      </c>
      <c r="P6" s="10" t="str">
        <f>'Cover Sheet'!$AC$20</f>
        <v>spandana.m@teachforindia.org</v>
      </c>
      <c r="Q6" s="10" t="str">
        <f>'Cover Sheet'!$AC$19</f>
        <v>karthik.rapaka@teachforindia.org</v>
      </c>
      <c r="R6" s="10">
        <f>'Cover Sheet'!$AC$9</f>
        <v>180</v>
      </c>
      <c r="S6" s="10">
        <f>'Cover Sheet'!$AC$10</f>
        <v>4</v>
      </c>
      <c r="T6" s="10">
        <f>'Cover Sheet'!$AC$11</f>
        <v>5</v>
      </c>
      <c r="U6" s="10" t="str">
        <f>IFERROR(AVERAGE('Cover Sheet'!$Z$5:$Z$89),"")</f>
        <v/>
      </c>
      <c r="V6" s="10" t="str">
        <f>IFERROR(AVERAGE('Cover Sheet'!$Y$5:$Y$89), "")</f>
        <v/>
      </c>
      <c r="W6" s="145">
        <f>IFERROR(AVERAGE('Cover Sheet'!T$5:T$89),"")</f>
        <v>8.8984629715882627E-2</v>
      </c>
      <c r="X6" s="145">
        <f>IFERROR(AVERAGE('Cover Sheet'!U$5:U$89),"")</f>
        <v>0.25198412698412698</v>
      </c>
      <c r="Y6" s="145">
        <f>IFERROR(AVERAGE('Cover Sheet'!V$5:V$89),"")</f>
        <v>0.50942028985507237</v>
      </c>
      <c r="Z6" s="414">
        <f>COUNTIF('Math Scores'!D$9:D$93,"&lt;35%")/H6</f>
        <v>5.7142857142857141E-2</v>
      </c>
      <c r="AA6" s="146">
        <f>COUNTIF('Math Scores'!D$9:D$93,"&lt;50%")/H6</f>
        <v>0.2857142857142857</v>
      </c>
      <c r="AB6" s="146">
        <f>(COUNTIF('Math Scores'!D$9:D$93,AND("&gt;50%","&lt;65%"))/H6)</f>
        <v>0</v>
      </c>
      <c r="AC6" s="146">
        <f>(COUNTIF('Math Scores'!D$9:D$93,AND("&gt;65%","&lt;80%"))/H6)</f>
        <v>0</v>
      </c>
      <c r="AD6" s="541">
        <f>COUNTIF('Math Scores'!D$9:D$93,"&gt;80%")/H6</f>
        <v>0</v>
      </c>
      <c r="AE6" s="21">
        <f>IFERROR(QUARTILE('Math Scores'!D$9:D$93,0),"")</f>
        <v>0.22500000000000001</v>
      </c>
      <c r="AF6" s="21">
        <f>IFERROR(QUARTILE('Math Scores'!D$9:D$93,1),"")</f>
        <v>0.40833333333333333</v>
      </c>
      <c r="AG6" s="21">
        <f>IFERROR(QUARTILE('Math Scores'!D$9:D$93,2),"")</f>
        <v>0.54166666666666663</v>
      </c>
      <c r="AH6" s="21">
        <f>IFERROR(QUARTILE('Math Scores'!D$9:D$93,3),"")</f>
        <v>0.58333333333333326</v>
      </c>
      <c r="AI6" s="21">
        <f>IFERROR(QUARTILE('Math Scores'!D$9:D$93,4),"")</f>
        <v>0.75</v>
      </c>
      <c r="AJ6" s="21">
        <f>IFERROR(STDEV('Math Scores'!D$9:D$93),"")</f>
        <v>0.14149509101636837</v>
      </c>
      <c r="AK6" s="25" t="str">
        <f>IFERROR(AVERAGE('Cover Sheet'!E$5:E$89),"")</f>
        <v/>
      </c>
      <c r="AL6" s="25" t="str">
        <f>IFERROR(AVERAGE('Cover Sheet'!F$5:F$89),"")</f>
        <v/>
      </c>
      <c r="AM6" s="25">
        <f>IFERROR(AVERAGE('Cover Sheet'!G$5:G$89),"")</f>
        <v>-0.5</v>
      </c>
      <c r="AN6" s="25">
        <f>IFERROR(AVERAGE('Cover Sheet'!H$5:H$89),"")</f>
        <v>-3.0000000000000016E-2</v>
      </c>
      <c r="AO6" s="25">
        <f>IFERROR(AVERAGE('Cover Sheet'!I$5:I$89),"")</f>
        <v>0.42499999999999999</v>
      </c>
      <c r="AP6" s="25">
        <f>IFERROR(AVERAGE('Cover Sheet'!J$5:J$89),"")</f>
        <v>0.42499999999999999</v>
      </c>
      <c r="AQ6" s="25">
        <f>IFERROR(AVERAGE('Cover Sheet'!K$5:K$89),"")</f>
        <v>0.63913043478260867</v>
      </c>
      <c r="AR6" s="25">
        <f>IFERROR(AVERAGE('Cover Sheet'!$L$5:$L$89),"")</f>
        <v>0.9916666666666667</v>
      </c>
      <c r="AS6" s="25">
        <f>IFERROR(AVERAGE('Cover Sheet'!$M$5:$M$89),"")</f>
        <v>0.60000000000000009</v>
      </c>
      <c r="AT6" s="25">
        <f>IFERROR(AVERAGE('Cover Sheet'!$N$5:$N$89),"")</f>
        <v>1.2391304347826086</v>
      </c>
      <c r="AU6" s="25">
        <f>IFERROR(STDEV('RC Mastery Check+Question type'!H$5:H$89),"")</f>
        <v>0.47361197239433966</v>
      </c>
      <c r="AV6" s="25">
        <f t="shared" si="0"/>
        <v>0.92500000000000004</v>
      </c>
      <c r="AW6" s="25" t="e">
        <f t="shared" si="1"/>
        <v>#VALUE!</v>
      </c>
      <c r="AX6" s="25" t="e">
        <f t="shared" si="2"/>
        <v>#VALUE!</v>
      </c>
      <c r="AY6" s="26">
        <f>COUNTIF('RC Mastery Check+Question type'!H$5:H$89,"&lt;=0")</f>
        <v>0</v>
      </c>
      <c r="AZ6" s="26">
        <f>COUNTIF('RC Mastery Check+Question type'!H$5:H$89,"&lt;1")-AY6</f>
        <v>3</v>
      </c>
      <c r="BA6" s="26">
        <f>COUNTIF('RC Mastery Check+Question type'!H$5:H$89,"&lt;2")-AZ6-AY6</f>
        <v>18</v>
      </c>
      <c r="BB6" s="26">
        <f>COUNTIF('RC Mastery Check+Question type'!$H$5:$H$98,"&lt;3")-BA6-AZ6-AY6</f>
        <v>2</v>
      </c>
      <c r="BC6" s="26">
        <f>COUNTIF('RC Mastery Check+Question type'!$H$5:$H$98,"&lt;4")-BB6-BA6-AZ6-AY6</f>
        <v>0</v>
      </c>
      <c r="BD6" s="26">
        <f>COUNTIF('RC Mastery Check+Question type'!$H$5:$H$98,"&lt;5")-BC6-BB6-BA6-AZ6-AY6</f>
        <v>0</v>
      </c>
      <c r="BE6" s="26">
        <f>COUNTIF('RC Mastery Check+Question type'!$H$5:$H$98,"&lt;6")-BD6-BC6-BB6-BA6-AZ6-AY6</f>
        <v>0</v>
      </c>
      <c r="BF6" s="26">
        <f>COUNTIF('RC Mastery Check+Question type'!$H$5:$H$98,"&lt;7")-BE6-BD6-BC6-BB6-BA6-AZ6-AY6</f>
        <v>0</v>
      </c>
      <c r="BG6" s="26">
        <f>COUNTIF('RC Mastery Check+Question type'!$H$5:$H$98,"&lt;8")-BF6-BE6-BD6-BC6-BB6-BA6-AZ6-AY6</f>
        <v>0</v>
      </c>
      <c r="BH6" s="26">
        <f>COUNTIF('RC Mastery Check+Question type'!$H$5:$H$98,"&gt;7")</f>
        <v>0</v>
      </c>
      <c r="BI6" s="416" t="str">
        <f>IFERROR(AVERAGE('Eng GLA 6th, 7th, 8th'!D$8:D$92), "")</f>
        <v/>
      </c>
      <c r="BJ6" s="416" t="str">
        <f>IFERROR(AVERAGE('Eng GLA 6th, 7th, 8th'!AQ$8:AQ$92), "")</f>
        <v/>
      </c>
      <c r="BK6" s="416" t="str">
        <f>IFERROR(AVERAGE('Eng GLA 6th, 7th, 8th'!CG$8:CG$92), "")</f>
        <v/>
      </c>
      <c r="BL6" s="25">
        <f>IFERROR(AVERAGE('Writing Scores'!D$4:D$88),"")</f>
        <v>3.0969565217391293</v>
      </c>
      <c r="BM6" s="25">
        <f>IFERROR(AVERAGE('Writing Scores'!E$4:E$88),"")</f>
        <v>3.0108695652173907</v>
      </c>
      <c r="BN6" s="25">
        <f>IFERROR(AVERAGE('Writing Scores'!F$4:F$88),"")</f>
        <v>2.9647826086956521</v>
      </c>
      <c r="BO6" s="25">
        <f>IFERROR(AVERAGE('Writing Scores'!G$4:G$88),"")</f>
        <v>3.1413043478260856</v>
      </c>
      <c r="BP6" s="25">
        <f>IFERROR(AVERAGE('Writing Scores'!H$4:H$88),"")</f>
        <v>3.0869565217391304</v>
      </c>
      <c r="BQ6" s="25">
        <f>IFERROR(AVERAGE('Writing Scores'!I$4:I$88),"")</f>
        <v>3.1043478260869568</v>
      </c>
      <c r="BR6" s="25" t="str">
        <f>IFERROR('Writing Scores'!L$13:M$15, "")</f>
        <v/>
      </c>
      <c r="BS6" s="417" t="str">
        <f>'RC Mastery Check+Question type'!AC$4</f>
        <v xml:space="preserve"> </v>
      </c>
      <c r="BT6" s="417" t="str">
        <f>'RC Mastery Check+Question type'!AD$4</f>
        <v xml:space="preserve"> </v>
      </c>
      <c r="BU6" s="417" t="str">
        <f>'RC Mastery Check+Question type'!AE$4</f>
        <v xml:space="preserve"> </v>
      </c>
      <c r="BV6" s="417" t="str">
        <f>'RC Mastery Check+Question type'!AF$4</f>
        <v xml:space="preserve"> </v>
      </c>
      <c r="BW6" s="417" t="str">
        <f>'RC Mastery Check+Question type'!AG$4</f>
        <v xml:space="preserve"> </v>
      </c>
      <c r="BX6" s="417" t="str">
        <f>'RC Mastery Check+Question type'!AH$4</f>
        <v xml:space="preserve"> </v>
      </c>
      <c r="BY6" s="417" t="str">
        <f>'RC Mastery Check+Question type'!AI$4</f>
        <v xml:space="preserve"> </v>
      </c>
      <c r="BZ6" s="417" t="str">
        <f>'RC Mastery Check+Question type'!AJ$4</f>
        <v xml:space="preserve"> </v>
      </c>
      <c r="CA6" s="417" t="str">
        <f>'RC Mastery Check+Question type'!AK$4</f>
        <v xml:space="preserve"> </v>
      </c>
      <c r="CB6" s="417" t="str">
        <f>'RC Mastery Check+Question type'!$AL$4</f>
        <v xml:space="preserve"> </v>
      </c>
      <c r="CC6" s="417">
        <f>'RC Mastery Check+Question type'!$AM$4</f>
        <v>1</v>
      </c>
      <c r="CD6" s="417">
        <f>'RC Mastery Check+Question type'!$AN$4</f>
        <v>0.875</v>
      </c>
      <c r="CE6" s="417">
        <f>'RC Mastery Check+Question type'!$AO$4</f>
        <v>0.6875</v>
      </c>
      <c r="CF6" s="417">
        <f>'RC Mastery Check+Question type'!$AP$4</f>
        <v>0.875</v>
      </c>
      <c r="CG6" s="417">
        <f>'RC Mastery Check+Question type'!$AQ$4</f>
        <v>0.96875</v>
      </c>
      <c r="CH6" s="417">
        <f>'RC Mastery Check+Question type'!$AR$4</f>
        <v>1</v>
      </c>
      <c r="CI6" s="417">
        <f>'RC Mastery Check+Question type'!$AS$4</f>
        <v>0.84375</v>
      </c>
      <c r="CJ6" s="417">
        <f>'RC Mastery Check+Question type'!$AT$4</f>
        <v>0.6875</v>
      </c>
      <c r="CK6" s="417">
        <f>'RC Mastery Check+Question type'!$AU$4</f>
        <v>0.4375</v>
      </c>
      <c r="CL6" s="417">
        <f>'RC Mastery Check+Question type'!$AV$4</f>
        <v>0.78125</v>
      </c>
      <c r="CM6" s="417">
        <f>'RC Mastery Check+Question type'!$AW$4</f>
        <v>0.5</v>
      </c>
      <c r="CN6" s="417">
        <f>'RC Mastery Check+Question type'!$AX$4</f>
        <v>0.84210526315789469</v>
      </c>
      <c r="CO6" s="417">
        <f>'RC Mastery Check+Question type'!$AY$4</f>
        <v>0.94736842105263153</v>
      </c>
      <c r="CP6" s="417">
        <f>'RC Mastery Check+Question type'!$AZ$4</f>
        <v>0.36842105263157893</v>
      </c>
      <c r="CQ6" s="417">
        <f>'RC Mastery Check+Question type'!$BA$4</f>
        <v>0.15789473684210525</v>
      </c>
      <c r="CR6" s="417">
        <f>'RC Mastery Check+Question type'!$BB$4</f>
        <v>0.73684210526315796</v>
      </c>
      <c r="CS6" s="417">
        <f>'RC Mastery Check+Question type'!$BC$4</f>
        <v>0.63486842105263153</v>
      </c>
      <c r="CT6" s="417">
        <f>'RC Mastery Check+Question type'!$BD$4</f>
        <v>1</v>
      </c>
      <c r="CU6" s="417">
        <f>'RC Mastery Check+Question type'!$BE$4</f>
        <v>0.15</v>
      </c>
      <c r="CV6" s="417">
        <f>'RC Mastery Check+Question type'!$BF$4</f>
        <v>0.65</v>
      </c>
      <c r="CW6" s="417">
        <f>'RC Mastery Check+Question type'!$BG$4</f>
        <v>0.2</v>
      </c>
      <c r="CX6" s="417">
        <f>'RC Mastery Check+Question type'!$BH$4</f>
        <v>0.35</v>
      </c>
      <c r="CY6" s="417">
        <f>'RC Mastery Check+Question type'!$BI$4</f>
        <v>1</v>
      </c>
      <c r="CZ6" s="417">
        <f>'RC Mastery Check+Question type'!$BJ$4</f>
        <v>0.3</v>
      </c>
      <c r="DA6" s="417">
        <f>'RC Mastery Check+Question type'!$BK$4</f>
        <v>0.34583333333333338</v>
      </c>
      <c r="DB6" s="417">
        <f>'RC Mastery Check+Question type'!$BL$4</f>
        <v>1</v>
      </c>
      <c r="DC6" s="417">
        <f>'RC Mastery Check+Question type'!$BM$4</f>
        <v>0.33333333333333331</v>
      </c>
      <c r="DD6" s="417">
        <f>'RC Mastery Check+Question type'!$BN$4</f>
        <v>1</v>
      </c>
      <c r="DE6" s="417">
        <f>'RC Mastery Check+Question type'!$BO$4</f>
        <v>1</v>
      </c>
      <c r="DF6" s="417">
        <f>'RC Mastery Check+Question type'!$BP$4</f>
        <v>1</v>
      </c>
      <c r="DG6" s="417">
        <f>'RC Mastery Check+Question type'!$BQ$4</f>
        <v>0</v>
      </c>
      <c r="DH6" s="417">
        <f>'RC Mastery Check+Question type'!$BR$4</f>
        <v>0.5</v>
      </c>
      <c r="DI6" s="417">
        <f>'RC Mastery Check+Question type'!$BS$4</f>
        <v>0.5</v>
      </c>
      <c r="DJ6" s="417">
        <f>'RC Mastery Check+Question type'!$BT$4</f>
        <v>1</v>
      </c>
      <c r="DK6" s="417">
        <f>'RC Mastery Check+Question type'!$BU$4</f>
        <v>0.75</v>
      </c>
      <c r="DL6" s="417">
        <f>'RC Mastery Check+Question type'!$BV$4</f>
        <v>0</v>
      </c>
      <c r="DM6" s="417">
        <f>'RC Mastery Check+Question type'!$BW$4</f>
        <v>0.66666666666666663</v>
      </c>
      <c r="DN6" s="417">
        <f>'RC Mastery Check+Question type'!$BX$4</f>
        <v>0</v>
      </c>
      <c r="DO6" s="417">
        <f>'RC Mastery Check+Question type'!$BY$4</f>
        <v>0.5</v>
      </c>
      <c r="DP6" s="417">
        <f>'RC Mastery Check+Question type'!$BZ$4</f>
        <v>0</v>
      </c>
      <c r="DQ6" s="417">
        <f>'RC Mastery Check+Question type'!$CA$4</f>
        <v>0.5</v>
      </c>
      <c r="DR6" s="417">
        <f>'RC Mastery Check+Question type'!$CB$4</f>
        <v>0.5</v>
      </c>
      <c r="DS6" s="417" t="str">
        <f>'RC Mastery Check+Question type'!$CC$4</f>
        <v xml:space="preserve"> </v>
      </c>
      <c r="DT6" s="417" t="str">
        <f>'RC Mastery Check+Question type'!$CD$4</f>
        <v xml:space="preserve"> </v>
      </c>
      <c r="DU6" s="417" t="str">
        <f>'RC Mastery Check+Question type'!$CE$4</f>
        <v xml:space="preserve"> </v>
      </c>
      <c r="DV6" s="417" t="str">
        <f>'RC Mastery Check+Question type'!$CF$4</f>
        <v xml:space="preserve"> </v>
      </c>
      <c r="DW6" s="417" t="str">
        <f>'RC Mastery Check+Question type'!$CG$4</f>
        <v xml:space="preserve"> </v>
      </c>
      <c r="DX6" s="417" t="str">
        <f>'RC Mastery Check+Question type'!$CH$4</f>
        <v xml:space="preserve"> </v>
      </c>
      <c r="DY6" s="417" t="str">
        <f>'RC Mastery Check+Question type'!$CI$4</f>
        <v xml:space="preserve"> </v>
      </c>
      <c r="DZ6" s="417" t="str">
        <f>'RC Mastery Check+Question type'!$CJ$4</f>
        <v xml:space="preserve"> </v>
      </c>
      <c r="EA6" s="417" t="str">
        <f>'RC Mastery Check+Question type'!$CK$4</f>
        <v xml:space="preserve"> </v>
      </c>
      <c r="EB6" s="417" t="str">
        <f>'RC Mastery Check+Question type'!$CL$4</f>
        <v xml:space="preserve"> </v>
      </c>
      <c r="EC6" s="417" t="str">
        <f>'RC Mastery Check+Question type'!$CM$4</f>
        <v xml:space="preserve"> </v>
      </c>
      <c r="ED6" s="417" t="str">
        <f>'RC Mastery Check+Question type'!$CN$4</f>
        <v xml:space="preserve"> </v>
      </c>
      <c r="EE6" s="417" t="str">
        <f>'RC Mastery Check+Question type'!$CO$4</f>
        <v xml:space="preserve"> </v>
      </c>
      <c r="EF6" s="417" t="str">
        <f>'RC Mastery Check+Question type'!$CP$4</f>
        <v xml:space="preserve"> </v>
      </c>
      <c r="EG6" s="417" t="str">
        <f>'RC Mastery Check+Question type'!$CQ$4</f>
        <v xml:space="preserve"> </v>
      </c>
      <c r="EH6" s="417" t="str">
        <f>'RC Mastery Check+Question type'!$CR$4</f>
        <v xml:space="preserve"> </v>
      </c>
      <c r="EI6" s="417" t="str">
        <f>'RC Mastery Check+Question type'!$CS$4</f>
        <v xml:space="preserve"> </v>
      </c>
      <c r="EJ6" s="417" t="str">
        <f>'RC Mastery Check+Question type'!$CT$4</f>
        <v xml:space="preserve"> </v>
      </c>
      <c r="EK6" s="417" t="str">
        <f>'RC Mastery Check+Question type'!$CU$4</f>
        <v xml:space="preserve"> </v>
      </c>
      <c r="EL6" s="417" t="str">
        <f>'RC Mastery Check+Question type'!$CV$4</f>
        <v xml:space="preserve"> </v>
      </c>
      <c r="EM6" s="417" t="str">
        <f>'RC Mastery Check+Question type'!$CW$4</f>
        <v xml:space="preserve"> </v>
      </c>
      <c r="EN6" s="417" t="str">
        <f>'RC Mastery Check+Question type'!$CX$4</f>
        <v xml:space="preserve"> </v>
      </c>
      <c r="EO6" s="417" t="str">
        <f>'RC Mastery Check+Question type'!$CY$4</f>
        <v xml:space="preserve"> </v>
      </c>
      <c r="EP6" s="417" t="str">
        <f>'RC Mastery Check+Question type'!$CZ$4</f>
        <v xml:space="preserve"> </v>
      </c>
      <c r="EQ6" s="417" t="str">
        <f>'RC Mastery Check+Question type'!$DA$4</f>
        <v xml:space="preserve"> </v>
      </c>
      <c r="ER6" s="417" t="str">
        <f>'RC Mastery Check+Question type'!$DB$4</f>
        <v xml:space="preserve"> </v>
      </c>
      <c r="ES6" s="417" t="str">
        <f>'RC Mastery Check+Question type'!$DC$4</f>
        <v xml:space="preserve"> </v>
      </c>
      <c r="ET6" s="417" t="str">
        <f>'RC Mastery Check+Question type'!$DD$4</f>
        <v xml:space="preserve"> </v>
      </c>
      <c r="EU6" s="417" t="str">
        <f>'RC Mastery Check+Question type'!$DE$4</f>
        <v xml:space="preserve"> </v>
      </c>
      <c r="EV6" s="417" t="str">
        <f>'RC Mastery Check+Question type'!$DF$4</f>
        <v xml:space="preserve"> </v>
      </c>
      <c r="EW6" s="417" t="str">
        <f>'RC Mastery Check+Question type'!$DG$4</f>
        <v xml:space="preserve"> </v>
      </c>
      <c r="EX6" s="417" t="str">
        <f>'RC Mastery Check+Question type'!$DH$4</f>
        <v xml:space="preserve"> </v>
      </c>
      <c r="EY6" s="417" t="str">
        <f>'RC Mastery Check+Question type'!$DI$4</f>
        <v xml:space="preserve"> </v>
      </c>
      <c r="EZ6" s="417" t="str">
        <f>'RC Mastery Check+Question type'!$DJ$4</f>
        <v xml:space="preserve"> </v>
      </c>
      <c r="FA6" s="417" t="str">
        <f>'RC Mastery Check+Question type'!$DK$4</f>
        <v xml:space="preserve"> </v>
      </c>
      <c r="FB6" s="417" t="str">
        <f>'RC Mastery Check+Question type'!$DL$4</f>
        <v xml:space="preserve"> </v>
      </c>
      <c r="FC6" s="417" t="str">
        <f>'RC Mastery Check+Question type'!$DM$4</f>
        <v xml:space="preserve"> </v>
      </c>
      <c r="FD6" s="417" t="str">
        <f>'RC Mastery Check+Question type'!$DN$4</f>
        <v xml:space="preserve"> </v>
      </c>
      <c r="FE6" s="417" t="str">
        <f>'RC Mastery Check+Question type'!$DO$4</f>
        <v xml:space="preserve"> </v>
      </c>
      <c r="FF6" s="417" t="str">
        <f>'RC Mastery Check+Question type'!$DP$4</f>
        <v xml:space="preserve"> </v>
      </c>
      <c r="FG6" s="417" t="str">
        <f>'RC Mastery Check+Question type'!$DQ$4</f>
        <v xml:space="preserve"> </v>
      </c>
      <c r="FH6" s="417" t="str">
        <f>'RC Mastery Check+Question type'!$DU$4</f>
        <v xml:space="preserve"> </v>
      </c>
      <c r="FI6" s="417" t="str">
        <f>'RC Mastery Check+Question type'!$DV$4</f>
        <v xml:space="preserve"> </v>
      </c>
      <c r="FJ6" s="417" t="str">
        <f>'RC Mastery Check+Question type'!$DW$4</f>
        <v xml:space="preserve"> </v>
      </c>
      <c r="FK6" s="417" t="str">
        <f>'RC Mastery Check+Question type'!$DX$4</f>
        <v xml:space="preserve"> </v>
      </c>
      <c r="FL6" s="417" t="str">
        <f>'RC Mastery Check+Question type'!$DY$4</f>
        <v xml:space="preserve"> </v>
      </c>
      <c r="FM6" s="417" t="str">
        <f>'RC Mastery Check+Question type'!$DZ$4</f>
        <v xml:space="preserve"> </v>
      </c>
      <c r="FN6" s="417" t="str">
        <f>'RC Mastery Check+Question type'!$EA$4</f>
        <v xml:space="preserve"> </v>
      </c>
      <c r="FO6" s="417" t="str">
        <f>'RC Mastery Check+Question type'!$EB$4</f>
        <v xml:space="preserve"> </v>
      </c>
      <c r="FP6" s="417" t="str">
        <f>'RC Mastery Check+Question type'!$EC$4</f>
        <v xml:space="preserve"> </v>
      </c>
      <c r="FQ6" s="417" t="str">
        <f>'RC Mastery Check+Question type'!$ED$4</f>
        <v xml:space="preserve"> </v>
      </c>
      <c r="FR6" s="417" t="str">
        <f>'RC Mastery Check+Question type'!$EE$4</f>
        <v xml:space="preserve"> </v>
      </c>
      <c r="FS6" s="417" t="str">
        <f>'RC Mastery Check+Question type'!$EF$4</f>
        <v xml:space="preserve"> </v>
      </c>
      <c r="FT6" s="417" t="str">
        <f>'RC Mastery Check+Question type'!$EG$4</f>
        <v xml:space="preserve"> </v>
      </c>
      <c r="FU6" s="417" t="str">
        <f>'RC Mastery Check+Question type'!$EH$4</f>
        <v xml:space="preserve"> </v>
      </c>
      <c r="FV6" s="417" t="str">
        <f>'RC Mastery Check+Question type'!$EI$4</f>
        <v xml:space="preserve"> </v>
      </c>
      <c r="FW6" s="417" t="str">
        <f>'RC Mastery Check+Question type'!$EK$4</f>
        <v xml:space="preserve"> </v>
      </c>
      <c r="FX6" s="417" t="str">
        <f>'RC Mastery Check+Question type'!$EL$4</f>
        <v xml:space="preserve"> </v>
      </c>
      <c r="FY6" s="417" t="str">
        <f>'RC Mastery Check+Question type'!$EM$4</f>
        <v xml:space="preserve"> </v>
      </c>
      <c r="FZ6" s="417" t="str">
        <f>'RC Mastery Check+Question type'!$EN$4</f>
        <v xml:space="preserve"> </v>
      </c>
      <c r="GA6" s="417" t="str">
        <f>'RC Mastery Check+Question type'!$EO$4</f>
        <v xml:space="preserve"> </v>
      </c>
      <c r="GB6" s="417" t="str">
        <f>'RC Mastery Check+Question type'!$EP$4</f>
        <v xml:space="preserve"> </v>
      </c>
      <c r="GC6" s="417" t="str">
        <f>'RC Mastery Check+Question type'!$EQ$4</f>
        <v xml:space="preserve"> </v>
      </c>
      <c r="GD6" s="417" t="str">
        <f>'RC Mastery Check+Question type'!$ER$4</f>
        <v xml:space="preserve"> </v>
      </c>
      <c r="GE6" s="417" t="str">
        <f>'RC Mastery Check+Question type'!$ES$4</f>
        <v xml:space="preserve"> </v>
      </c>
      <c r="GF6" s="417" t="str">
        <f>'RC Mastery Check+Question type'!$ET$4</f>
        <v xml:space="preserve"> </v>
      </c>
      <c r="GG6" s="417" t="str">
        <f>'RC Mastery Check+Question type'!$EU$4</f>
        <v xml:space="preserve"> </v>
      </c>
      <c r="GH6" s="417" t="str">
        <f>'RC Mastery Check+Question type'!$EV$4</f>
        <v xml:space="preserve"> </v>
      </c>
      <c r="GI6" s="417" t="str">
        <f>'RC Mastery Check+Question type'!$EW$4</f>
        <v xml:space="preserve"> </v>
      </c>
      <c r="GJ6" s="417" t="str">
        <f>'RC Mastery Check+Question type'!$EX$4</f>
        <v xml:space="preserve"> </v>
      </c>
      <c r="GK6" s="417" t="str">
        <f>'RC Mastery Check+Question type'!$EY$4</f>
        <v xml:space="preserve"> </v>
      </c>
      <c r="GL6" s="417" t="str">
        <f>'RC Mastery Check+Question type'!$FA$4</f>
        <v xml:space="preserve"> </v>
      </c>
      <c r="GM6" s="417" t="str">
        <f>'RC Mastery Check+Question type'!$FB$4</f>
        <v xml:space="preserve"> </v>
      </c>
      <c r="GN6" s="417" t="str">
        <f>'RC Mastery Check+Question type'!$FC$4</f>
        <v xml:space="preserve"> </v>
      </c>
      <c r="GO6" s="417" t="str">
        <f>'RC Mastery Check+Question type'!$FD$4</f>
        <v xml:space="preserve"> </v>
      </c>
      <c r="GP6" s="417" t="str">
        <f>'RC Mastery Check+Question type'!$FE$4</f>
        <v xml:space="preserve"> </v>
      </c>
      <c r="GQ6" s="417" t="str">
        <f>'RC Mastery Check+Question type'!$FF$4</f>
        <v xml:space="preserve"> </v>
      </c>
      <c r="GR6" s="417" t="str">
        <f>'RC Mastery Check+Question type'!$FG$4</f>
        <v xml:space="preserve"> </v>
      </c>
      <c r="GS6" s="417" t="str">
        <f>'RC Mastery Check+Question type'!$FH$4</f>
        <v xml:space="preserve"> </v>
      </c>
      <c r="GT6" s="417" t="str">
        <f>'RC Mastery Check+Question type'!$FI$4</f>
        <v xml:space="preserve"> </v>
      </c>
      <c r="GU6" s="417" t="str">
        <f>'RC Mastery Check+Question type'!$FJ$4</f>
        <v xml:space="preserve"> </v>
      </c>
      <c r="GV6" s="417" t="str">
        <f>'RC Mastery Check+Question type'!$FK$4</f>
        <v xml:space="preserve"> </v>
      </c>
      <c r="GW6" s="417" t="str">
        <f>'RC Mastery Check+Question type'!$FL$4</f>
        <v xml:space="preserve"> </v>
      </c>
      <c r="GX6" s="417" t="str">
        <f>'RC Mastery Check+Question type'!$FM$4</f>
        <v xml:space="preserve"> </v>
      </c>
      <c r="GY6" s="417" t="str">
        <f>'RC Mastery Check+Question type'!$FN$4</f>
        <v xml:space="preserve"> </v>
      </c>
      <c r="GZ6" s="417" t="str">
        <f>'RC Mastery Check+Question type'!$FO$4</f>
        <v xml:space="preserve"> </v>
      </c>
      <c r="HA6" s="418" t="str">
        <f>'RC Output Item+Section Type'!$E$7</f>
        <v xml:space="preserve"> </v>
      </c>
      <c r="HB6" s="418" t="str">
        <f>'RC Output Item+Section Type'!$F$7</f>
        <v xml:space="preserve"> </v>
      </c>
      <c r="HC6" s="418" t="str">
        <f>'RC Output Item+Section Type'!$G$7</f>
        <v xml:space="preserve"> </v>
      </c>
      <c r="HD6" s="418" t="str">
        <f>'RC Output Item+Section Type'!$H$7</f>
        <v xml:space="preserve"> </v>
      </c>
      <c r="HE6" s="418" t="str">
        <f>'RC Output Item+Section Type'!$I$7</f>
        <v xml:space="preserve"> </v>
      </c>
      <c r="HF6" s="418" t="str">
        <f>'RC Output Item+Section Type'!$J$7</f>
        <v xml:space="preserve"> </v>
      </c>
      <c r="HG6" s="418" t="str">
        <f>'RC Output Item+Section Type'!$K$7</f>
        <v xml:space="preserve"> </v>
      </c>
      <c r="HH6" s="418" t="str">
        <f>'RC Output Item+Section Type'!$L$7</f>
        <v xml:space="preserve"> </v>
      </c>
      <c r="HI6" s="418">
        <f>'RC Output Item+Section Type'!$M$7</f>
        <v>0.79166666666666663</v>
      </c>
      <c r="HJ6" s="418">
        <f>'RC Output Item+Section Type'!$N$7</f>
        <v>0.875</v>
      </c>
      <c r="HK6" s="418">
        <f>'RC Output Item+Section Type'!$O$7</f>
        <v>0.875</v>
      </c>
      <c r="HL6" s="418">
        <f>'RC Output Item+Section Type'!$P$7</f>
        <v>0.96875</v>
      </c>
      <c r="HM6" s="418">
        <f>'RC Output Item+Section Type'!$Q$7</f>
        <v>0.89583333333333337</v>
      </c>
      <c r="HN6" s="418">
        <f>'RC Output Item+Section Type'!$R$7</f>
        <v>0.6875</v>
      </c>
      <c r="HO6" s="418">
        <f>'RC Output Item+Section Type'!$S$7</f>
        <v>0.4375</v>
      </c>
      <c r="HP6" s="418">
        <f>'RC Output Item+Section Type'!$T$7</f>
        <v>0.54374999999999996</v>
      </c>
      <c r="HQ6" s="418">
        <f>'RC Output Item+Section Type'!$U$7</f>
        <v>0.8125</v>
      </c>
      <c r="HR6" s="418">
        <f>'RC Output Item+Section Type'!$V$7</f>
        <v>0.87719298245614041</v>
      </c>
      <c r="HS6" s="418">
        <f>'RC Output Item+Section Type'!$W$7</f>
        <v>0.36842105263157893</v>
      </c>
      <c r="HT6" s="418">
        <f>'RC Output Item+Section Type'!$X$7</f>
        <v>0.15789473684210525</v>
      </c>
      <c r="HU6" s="418">
        <f>'RC Output Item+Section Type'!$Y$7</f>
        <v>0.73684210526315785</v>
      </c>
      <c r="HV6" s="418">
        <f>'RC Output Item+Section Type'!$Z$7</f>
        <v>0.57499999999999996</v>
      </c>
      <c r="HW6" s="418">
        <f>'RC Output Item+Section Type'!$AA$7</f>
        <v>0.5</v>
      </c>
      <c r="HX6" s="418">
        <f>'RC Output Item+Section Type'!$AB$7</f>
        <v>0.78333333333333333</v>
      </c>
      <c r="HY6" s="418">
        <f>'RC Output Item+Section Type'!$AC$7</f>
        <v>0.34583333333333338</v>
      </c>
      <c r="HZ6" s="418">
        <f>'RC Output Item+Section Type'!$AD$7</f>
        <v>0.3</v>
      </c>
      <c r="IA6" s="418">
        <f>'RC Output Item+Section Type'!$AE$7</f>
        <v>0.5</v>
      </c>
      <c r="IB6" s="418">
        <f>'RC Output Item+Section Type'!$AF$7</f>
        <v>1</v>
      </c>
      <c r="IC6" s="418">
        <f>'RC Output Item+Section Type'!$AG$7</f>
        <v>0.66666666666666663</v>
      </c>
      <c r="ID6" s="418">
        <f>'RC Output Item+Section Type'!$AH$7</f>
        <v>0.5</v>
      </c>
      <c r="IE6" s="418">
        <f>'RC Output Item+Section Type'!$AI$7</f>
        <v>0.5</v>
      </c>
      <c r="IF6" s="418">
        <f>'RC Output Item+Section Type'!$AJ$7</f>
        <v>0.7142857142857143</v>
      </c>
      <c r="IG6" s="418">
        <f>'RC Output Item+Section Type'!$AK$7</f>
        <v>0.4</v>
      </c>
      <c r="IH6" s="418">
        <f>'RC Output Item+Section Type'!$AL$7</f>
        <v>0.2</v>
      </c>
      <c r="II6" s="418">
        <f>'RC Output Item+Section Type'!$AM$7</f>
        <v>0.5</v>
      </c>
      <c r="IJ6" s="418">
        <f>'RC Output Item+Section Type'!$AN$7</f>
        <v>0.5</v>
      </c>
      <c r="IK6" s="418" t="str">
        <f>'RC Output Item+Section Type'!$AO$7</f>
        <v xml:space="preserve"> </v>
      </c>
      <c r="IL6" s="418" t="str">
        <f>'RC Output Item+Section Type'!$AP$7</f>
        <v xml:space="preserve"> </v>
      </c>
      <c r="IM6" s="418" t="str">
        <f>'RC Output Item+Section Type'!$AQ$7</f>
        <v xml:space="preserve"> </v>
      </c>
      <c r="IN6" s="418" t="str">
        <f>'RC Output Item+Section Type'!$AR$7</f>
        <v xml:space="preserve"> </v>
      </c>
      <c r="IO6" s="418" t="str">
        <f>'RC Output Item+Section Type'!$AS$7</f>
        <v xml:space="preserve"> </v>
      </c>
      <c r="IP6" s="418" t="str">
        <f>'RC Output Item+Section Type'!$AT$7</f>
        <v xml:space="preserve"> </v>
      </c>
      <c r="IQ6" s="418" t="str">
        <f>'RC Output Item+Section Type'!$AU$7</f>
        <v xml:space="preserve"> </v>
      </c>
      <c r="IR6" s="418" t="str">
        <f>'RC Output Item+Section Type'!$AV$7</f>
        <v xml:space="preserve"> </v>
      </c>
      <c r="IS6" s="418" t="str">
        <f>'RC Output Item+Section Type'!$AW$7</f>
        <v xml:space="preserve"> </v>
      </c>
      <c r="IT6" s="418" t="str">
        <f>'RC Output Item+Section Type'!$AX$7</f>
        <v xml:space="preserve"> </v>
      </c>
      <c r="IU6" s="418" t="str">
        <f>'RC Output Item+Section Type'!$AY$7</f>
        <v xml:space="preserve"> </v>
      </c>
      <c r="IV6" s="418" t="str">
        <f>'RC Output Item+Section Type'!$AZ$7</f>
        <v xml:space="preserve"> </v>
      </c>
      <c r="IW6" s="418" t="str">
        <f>'RC Output Item+Section Type'!$BA$7</f>
        <v xml:space="preserve"> </v>
      </c>
      <c r="IX6" s="418" t="str">
        <f>'RC Output Item+Section Type'!$BB$7</f>
        <v xml:space="preserve"> </v>
      </c>
      <c r="IY6" s="418" t="str">
        <f>'RC Output Item+Section Type'!$BC$7</f>
        <v xml:space="preserve"> </v>
      </c>
      <c r="IZ6" s="418" t="str">
        <f>'RC Output Item+Section Type'!$BD$7</f>
        <v xml:space="preserve"> </v>
      </c>
      <c r="JA6" s="418" t="str">
        <f>'RC Output Item+Section Type'!$BE$7</f>
        <v xml:space="preserve"> </v>
      </c>
      <c r="JB6" s="418" t="str">
        <f>'RC Output Item+Section Type'!$BF$7</f>
        <v xml:space="preserve"> </v>
      </c>
      <c r="JC6" s="418" t="str">
        <f>'RC Output Item+Section Type'!$BG$7</f>
        <v xml:space="preserve"> </v>
      </c>
      <c r="JD6" s="418" t="str">
        <f>'RC Output Item+Section Type'!$BH$7</f>
        <v xml:space="preserve"> </v>
      </c>
      <c r="JE6" s="418" t="str">
        <f>'RC Output Item+Section Type'!$BI$7</f>
        <v xml:space="preserve"> </v>
      </c>
      <c r="JF6" s="418" t="str">
        <f>'RC Output Item+Section Type'!$BJ$7</f>
        <v xml:space="preserve"> </v>
      </c>
      <c r="JG6" s="418" t="str">
        <f>'RC Output Item+Section Type'!$BK$7</f>
        <v xml:space="preserve"> </v>
      </c>
      <c r="JH6" s="418" t="str">
        <f>'RC Output Item+Section Type'!$BL$7</f>
        <v xml:space="preserve"> </v>
      </c>
      <c r="JI6" s="418" t="str">
        <f>'RC Output Item+Section Type'!$BM$7</f>
        <v xml:space="preserve"> </v>
      </c>
      <c r="JJ6" s="418" t="str">
        <f>'RC Output Item+Section Type'!$BN$7</f>
        <v xml:space="preserve"> </v>
      </c>
      <c r="JK6" s="418" t="str">
        <f>'RC Output Item+Section Type'!$BO$7</f>
        <v xml:space="preserve"> </v>
      </c>
      <c r="JL6" s="418" t="str">
        <f>'RC Output Item+Section Type'!$BP$7</f>
        <v xml:space="preserve"> </v>
      </c>
      <c r="JM6" s="418" t="str">
        <f>'RC Output Item+Section Type'!$BQ$7</f>
        <v xml:space="preserve"> </v>
      </c>
      <c r="JN6" s="418" t="str">
        <f>'RC Output Item+Section Type'!$BR$7</f>
        <v xml:space="preserve"> </v>
      </c>
      <c r="JO6" s="418" t="str">
        <f>'RC Output Item+Section Type'!$BS$7</f>
        <v xml:space="preserve"> </v>
      </c>
      <c r="JP6" s="418" t="str">
        <f>'RC Output Item+Section Type'!$BT$7</f>
        <v xml:space="preserve"> </v>
      </c>
      <c r="JQ6" s="418" t="str">
        <f>'RC Output Item+Section Type'!$BU$7</f>
        <v xml:space="preserve"> </v>
      </c>
      <c r="JR6" s="418" t="str">
        <f>'RC Output Item+Section Type'!$BV$7</f>
        <v xml:space="preserve"> </v>
      </c>
      <c r="JS6" s="418" t="str">
        <f>'RC Output Item+Section Type'!$BW$7</f>
        <v xml:space="preserve"> </v>
      </c>
      <c r="JT6" s="418" t="str">
        <f>'RC Output Item+Section Type'!$BX$7</f>
        <v xml:space="preserve"> </v>
      </c>
      <c r="JU6" s="418" t="str">
        <f>'RC Output Item+Section Type'!$BY$7</f>
        <v xml:space="preserve"> </v>
      </c>
      <c r="JV6" s="418" t="str">
        <f>'RC Output Item+Section Type'!$BZ$7</f>
        <v xml:space="preserve"> </v>
      </c>
      <c r="JW6" s="418" t="str">
        <f>'RC Output Item+Section Type'!$CA$7</f>
        <v xml:space="preserve"> </v>
      </c>
    </row>
    <row r="7" spans="1:283" ht="79.5" customHeight="1" x14ac:dyDescent="0.2">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C7" s="4"/>
      <c r="BD7" s="4"/>
      <c r="BE7" s="4"/>
    </row>
    <row r="8" spans="1:283" ht="79.5" customHeight="1" x14ac:dyDescent="0.2">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C8" s="4"/>
      <c r="BD8" s="4"/>
      <c r="BE8" s="4"/>
    </row>
    <row r="9" spans="1:283" ht="79.5" customHeight="1" x14ac:dyDescent="0.2">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C9" s="4"/>
      <c r="BD9" s="4"/>
      <c r="BE9" s="4"/>
    </row>
    <row r="10" spans="1:283" ht="79.5" customHeight="1" x14ac:dyDescent="0.2">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C10" s="4"/>
      <c r="BD10" s="4"/>
      <c r="BE10" s="4"/>
    </row>
    <row r="11" spans="1:283" ht="79.5" customHeight="1" x14ac:dyDescent="0.2">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C11" s="4"/>
      <c r="BD11" s="4"/>
      <c r="BE11" s="4"/>
    </row>
    <row r="12" spans="1:283" ht="79.5" customHeight="1" x14ac:dyDescent="0.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C12" s="4"/>
      <c r="BD12" s="4"/>
      <c r="BE12" s="4"/>
    </row>
    <row r="13" spans="1:283" ht="79.5" customHeight="1" x14ac:dyDescent="0.2">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C13" s="4"/>
      <c r="BD13" s="4"/>
      <c r="BE13" s="4"/>
    </row>
    <row r="14" spans="1:283" ht="79.5" customHeight="1" x14ac:dyDescent="0.2">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C14" s="4"/>
      <c r="BD14" s="4"/>
      <c r="BE14" s="4"/>
    </row>
    <row r="15" spans="1:283" ht="79.5" customHeight="1" x14ac:dyDescent="0.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C15" s="4"/>
      <c r="BD15" s="4"/>
      <c r="BE15" s="4"/>
    </row>
    <row r="16" spans="1:283" ht="79.5" customHeight="1" x14ac:dyDescent="0.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C16" s="4"/>
      <c r="BD16" s="4"/>
      <c r="BE16" s="4"/>
    </row>
    <row r="17" spans="23:57" ht="79.5" customHeight="1" x14ac:dyDescent="0.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C17" s="4"/>
      <c r="BD17" s="4"/>
      <c r="BE17" s="4"/>
    </row>
    <row r="18" spans="23:57" ht="79.5" customHeight="1" x14ac:dyDescent="0.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C18" s="4"/>
      <c r="BD18" s="4"/>
      <c r="BE18" s="4"/>
    </row>
    <row r="19" spans="23:57" ht="79.5" customHeight="1" x14ac:dyDescent="0.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C19" s="4"/>
      <c r="BD19" s="4"/>
      <c r="BE19" s="4"/>
    </row>
    <row r="20" spans="23:57" ht="79.5" customHeight="1" x14ac:dyDescent="0.2">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C20" s="4"/>
      <c r="BD20" s="4"/>
      <c r="BE20" s="4"/>
    </row>
    <row r="21" spans="23:57" ht="79.5" customHeight="1" x14ac:dyDescent="0.2">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C21" s="4"/>
      <c r="BD21" s="4"/>
      <c r="BE21" s="4"/>
    </row>
    <row r="22" spans="23:57" ht="79.5" customHeight="1" x14ac:dyDescent="0.2">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C22" s="4"/>
      <c r="BD22" s="4"/>
      <c r="BE22" s="4"/>
    </row>
    <row r="23" spans="23:57" ht="79.5" customHeight="1" x14ac:dyDescent="0.2">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C23" s="4"/>
      <c r="BD23" s="4"/>
      <c r="BE23" s="4"/>
    </row>
    <row r="24" spans="23:57" ht="79.5" customHeight="1" x14ac:dyDescent="0.2">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C24" s="4"/>
      <c r="BD24" s="4"/>
      <c r="BE24" s="4"/>
    </row>
    <row r="25" spans="23:57" ht="79.5" customHeight="1" x14ac:dyDescent="0.2">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C25" s="4"/>
      <c r="BD25" s="4"/>
      <c r="BE25" s="4"/>
    </row>
    <row r="26" spans="23:57" ht="79.5" customHeight="1" x14ac:dyDescent="0.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C26" s="4"/>
      <c r="BD26" s="4"/>
      <c r="BE26" s="4"/>
    </row>
    <row r="27" spans="23:57" ht="79.5" customHeight="1" x14ac:dyDescent="0.2">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C27" s="4"/>
      <c r="BD27" s="4"/>
      <c r="BE27" s="4"/>
    </row>
    <row r="28" spans="23:57" ht="79.5" customHeight="1" x14ac:dyDescent="0.2">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C28" s="4"/>
      <c r="BD28" s="4"/>
      <c r="BE28" s="4"/>
    </row>
    <row r="29" spans="23:57" ht="79.5" customHeight="1" x14ac:dyDescent="0.2">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C29" s="4"/>
      <c r="BD29" s="4"/>
      <c r="BE29" s="4"/>
    </row>
    <row r="30" spans="23:57" ht="79.5" customHeight="1" x14ac:dyDescent="0.2">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C30" s="4"/>
      <c r="BD30" s="4"/>
      <c r="BE30" s="4"/>
    </row>
    <row r="31" spans="23:57" ht="79.5" customHeight="1" x14ac:dyDescent="0.2">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C31" s="4"/>
      <c r="BD31" s="4"/>
      <c r="BE31" s="4"/>
    </row>
    <row r="32" spans="23:57" ht="79.5" customHeight="1" x14ac:dyDescent="0.2">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C32" s="4"/>
      <c r="BD32" s="4"/>
      <c r="BE32" s="4"/>
    </row>
    <row r="33" spans="23:57" ht="79.5" customHeight="1" x14ac:dyDescent="0.2">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C33" s="4"/>
      <c r="BD33" s="4"/>
      <c r="BE33" s="4"/>
    </row>
    <row r="34" spans="23:57" ht="79.5" customHeight="1" x14ac:dyDescent="0.2">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C34" s="4"/>
      <c r="BD34" s="4"/>
      <c r="BE34" s="4"/>
    </row>
    <row r="35" spans="23:57" ht="79.5" customHeight="1" x14ac:dyDescent="0.2">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C35" s="4"/>
      <c r="BD35" s="4"/>
      <c r="BE35" s="4"/>
    </row>
    <row r="36" spans="23:57" ht="79.5" customHeight="1" x14ac:dyDescent="0.2">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C36" s="4"/>
      <c r="BD36" s="4"/>
      <c r="BE36" s="4"/>
    </row>
    <row r="37" spans="23:57" ht="79.5" customHeight="1" x14ac:dyDescent="0.2">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C37" s="4"/>
      <c r="BD37" s="4"/>
      <c r="BE37" s="4"/>
    </row>
    <row r="38" spans="23:57" ht="79.5" customHeight="1" x14ac:dyDescent="0.2">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C38" s="4"/>
      <c r="BD38" s="4"/>
      <c r="BE38" s="4"/>
    </row>
    <row r="39" spans="23:57" ht="79.5" customHeight="1" x14ac:dyDescent="0.2">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C39" s="4"/>
      <c r="BD39" s="4"/>
      <c r="BE39" s="4"/>
    </row>
    <row r="40" spans="23:57" ht="79.5" customHeight="1" x14ac:dyDescent="0.2">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C40" s="4"/>
      <c r="BD40" s="4"/>
      <c r="BE40" s="4"/>
    </row>
    <row r="41" spans="23:57" ht="79.5" customHeight="1" x14ac:dyDescent="0.2">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C41" s="4"/>
      <c r="BD41" s="4"/>
      <c r="BE41" s="4"/>
    </row>
    <row r="42" spans="23:57" ht="79.5" customHeight="1" x14ac:dyDescent="0.2">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C42" s="4"/>
      <c r="BD42" s="4"/>
      <c r="BE42" s="4"/>
    </row>
    <row r="43" spans="23:57" ht="79.5" customHeight="1" x14ac:dyDescent="0.2">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C43" s="4"/>
      <c r="BD43" s="4"/>
      <c r="BE43" s="4"/>
    </row>
    <row r="44" spans="23:57" ht="79.5" customHeight="1" x14ac:dyDescent="0.2">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C44" s="4"/>
      <c r="BD44" s="4"/>
      <c r="BE44" s="4"/>
    </row>
    <row r="45" spans="23:57" ht="79.5" customHeight="1" x14ac:dyDescent="0.2">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C45" s="4"/>
      <c r="BD45" s="4"/>
      <c r="BE45" s="4"/>
    </row>
    <row r="46" spans="23:57" ht="79.5" customHeight="1" x14ac:dyDescent="0.2">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C46" s="4"/>
      <c r="BD46" s="4"/>
      <c r="BE46" s="4"/>
    </row>
    <row r="47" spans="23:57" ht="79.5" customHeight="1" x14ac:dyDescent="0.2">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C47" s="4"/>
      <c r="BD47" s="4"/>
      <c r="BE47" s="4"/>
    </row>
    <row r="48" spans="23:57" ht="79.5" customHeight="1" x14ac:dyDescent="0.2">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C48" s="4"/>
      <c r="BD48" s="4"/>
      <c r="BE48" s="4"/>
    </row>
    <row r="49" spans="23:57" ht="79.5" customHeight="1" x14ac:dyDescent="0.2">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C49" s="4"/>
      <c r="BD49" s="4"/>
      <c r="BE49" s="4"/>
    </row>
    <row r="50" spans="23:57" ht="79.5" customHeight="1" x14ac:dyDescent="0.2">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C50" s="4"/>
      <c r="BD50" s="4"/>
      <c r="BE50" s="4"/>
    </row>
    <row r="51" spans="23:57" ht="79.5" customHeight="1" x14ac:dyDescent="0.2">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C51" s="4"/>
      <c r="BD51" s="4"/>
      <c r="BE51" s="4"/>
    </row>
    <row r="52" spans="23:57" ht="79.5" customHeight="1" x14ac:dyDescent="0.2">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C52" s="4"/>
      <c r="BD52" s="4"/>
      <c r="BE52" s="4"/>
    </row>
    <row r="53" spans="23:57" ht="79.5" customHeight="1" x14ac:dyDescent="0.2">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C53" s="4"/>
      <c r="BD53" s="4"/>
      <c r="BE53" s="4"/>
    </row>
    <row r="54" spans="23:57" ht="79.5" customHeight="1" x14ac:dyDescent="0.2">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C54" s="4"/>
      <c r="BD54" s="4"/>
      <c r="BE54" s="4"/>
    </row>
    <row r="55" spans="23:57" ht="79.5" customHeight="1" x14ac:dyDescent="0.2">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C55" s="4"/>
      <c r="BD55" s="4"/>
      <c r="BE55" s="4"/>
    </row>
    <row r="56" spans="23:57" ht="79.5" customHeight="1" x14ac:dyDescent="0.2">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C56" s="4"/>
      <c r="BD56" s="4"/>
      <c r="BE56" s="4"/>
    </row>
    <row r="57" spans="23:57" ht="79.5" customHeight="1" x14ac:dyDescent="0.2">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C57" s="4"/>
      <c r="BD57" s="4"/>
      <c r="BE57" s="4"/>
    </row>
    <row r="58" spans="23:57" ht="79.5" customHeight="1" x14ac:dyDescent="0.2">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C58" s="4"/>
      <c r="BD58" s="4"/>
      <c r="BE58" s="4"/>
    </row>
    <row r="59" spans="23:57" ht="79.5" customHeight="1" x14ac:dyDescent="0.2">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C59" s="4"/>
      <c r="BD59" s="4"/>
      <c r="BE59" s="4"/>
    </row>
    <row r="60" spans="23:57" ht="79.5" customHeight="1" x14ac:dyDescent="0.2">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C60" s="4"/>
      <c r="BD60" s="4"/>
      <c r="BE60" s="4"/>
    </row>
    <row r="61" spans="23:57" ht="79.5" customHeight="1" x14ac:dyDescent="0.2">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C61" s="4"/>
      <c r="BD61" s="4"/>
      <c r="BE61" s="4"/>
    </row>
    <row r="62" spans="23:57" ht="79.5" customHeight="1" x14ac:dyDescent="0.2">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C62" s="4"/>
      <c r="BD62" s="4"/>
      <c r="BE62" s="4"/>
    </row>
    <row r="63" spans="23:57" ht="79.5" customHeight="1" x14ac:dyDescent="0.2">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C63" s="4"/>
      <c r="BD63" s="4"/>
      <c r="BE63" s="4"/>
    </row>
    <row r="64" spans="23:57" ht="79.5" customHeight="1" x14ac:dyDescent="0.2">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C64" s="4"/>
      <c r="BD64" s="4"/>
      <c r="BE64" s="4"/>
    </row>
    <row r="65" spans="23:57" ht="79.5" customHeight="1" x14ac:dyDescent="0.2">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C65" s="4"/>
      <c r="BD65" s="4"/>
      <c r="BE65" s="4"/>
    </row>
    <row r="66" spans="23:57" ht="79.5" customHeight="1" x14ac:dyDescent="0.2">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C66" s="4"/>
      <c r="BD66" s="4"/>
      <c r="BE66" s="4"/>
    </row>
    <row r="67" spans="23:57" ht="79.5" customHeight="1" x14ac:dyDescent="0.2">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C67" s="4"/>
      <c r="BD67" s="4"/>
      <c r="BE67" s="4"/>
    </row>
    <row r="68" spans="23:57" ht="79.5" customHeight="1" x14ac:dyDescent="0.2">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C68" s="4"/>
      <c r="BD68" s="4"/>
      <c r="BE68" s="4"/>
    </row>
    <row r="69" spans="23:57" ht="79.5" customHeight="1" x14ac:dyDescent="0.2">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C69" s="4"/>
      <c r="BD69" s="4"/>
      <c r="BE69" s="4"/>
    </row>
    <row r="70" spans="23:57" ht="79.5" customHeight="1" x14ac:dyDescent="0.2">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C70" s="4"/>
      <c r="BD70" s="4"/>
      <c r="BE70" s="4"/>
    </row>
    <row r="71" spans="23:57" ht="79.5" customHeight="1" x14ac:dyDescent="0.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C71" s="4"/>
      <c r="BD71" s="4"/>
      <c r="BE71" s="4"/>
    </row>
    <row r="72" spans="23:57" ht="79.5" customHeight="1" x14ac:dyDescent="0.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C72" s="4"/>
      <c r="BD72" s="4"/>
      <c r="BE72" s="4"/>
    </row>
    <row r="73" spans="23:57" ht="79.5" customHeight="1" x14ac:dyDescent="0.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C73" s="4"/>
      <c r="BD73" s="4"/>
      <c r="BE73" s="4"/>
    </row>
    <row r="74" spans="23:57" ht="79.5" customHeight="1" x14ac:dyDescent="0.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C74" s="4"/>
      <c r="BD74" s="4"/>
      <c r="BE74" s="4"/>
    </row>
    <row r="75" spans="23:57" ht="79.5" customHeight="1" x14ac:dyDescent="0.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C75" s="4"/>
      <c r="BD75" s="4"/>
      <c r="BE75" s="4"/>
    </row>
    <row r="76" spans="23:57" ht="79.5" customHeight="1" x14ac:dyDescent="0.2">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C76" s="4"/>
      <c r="BD76" s="4"/>
      <c r="BE76" s="4"/>
    </row>
    <row r="77" spans="23:57" ht="79.5" customHeight="1" x14ac:dyDescent="0.2">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C77" s="4"/>
      <c r="BD77" s="4"/>
      <c r="BE77" s="4"/>
    </row>
    <row r="78" spans="23:57" ht="79.5" customHeight="1" x14ac:dyDescent="0.2">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C78" s="4"/>
      <c r="BD78" s="4"/>
      <c r="BE78" s="4"/>
    </row>
  </sheetData>
  <phoneticPr fontId="40" type="noConversion"/>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T203"/>
  <sheetViews>
    <sheetView topLeftCell="A188" workbookViewId="0">
      <selection activeCell="L202" sqref="L202"/>
    </sheetView>
  </sheetViews>
  <sheetFormatPr defaultColWidth="11.42578125" defaultRowHeight="12.75" x14ac:dyDescent="0.2"/>
  <sheetData>
    <row r="1" spans="1:18" ht="52.5" thickTop="1" thickBot="1" x14ac:dyDescent="0.25">
      <c r="A1" s="265" t="s">
        <v>363</v>
      </c>
      <c r="C1" t="str">
        <f t="array" ref="C1:I1">TRANSPOSE(A1:A7)</f>
        <v>B.7 – Identify beginning and end of stories</v>
      </c>
      <c r="D1" t="str">
        <v>B.9- Identify character, settings and main events in a story.</v>
      </c>
      <c r="E1" t="str">
        <v>B.10 – Describe characters, settings and events</v>
      </c>
      <c r="F1" t="str">
        <v xml:space="preserve">B.10 – Describe characters, settings and events </v>
      </c>
      <c r="G1" t="str">
        <v xml:space="preserve">B.11 – State simple connections to characters and events in the story and their own life. </v>
      </c>
      <c r="H1" t="str">
        <v>Vocabulary</v>
      </c>
      <c r="I1" t="str">
        <v>Vocabulary</v>
      </c>
    </row>
    <row r="2" spans="1:18" ht="64.5" thickBot="1" x14ac:dyDescent="0.25">
      <c r="A2" s="266" t="s">
        <v>269</v>
      </c>
      <c r="C2" t="s">
        <v>363</v>
      </c>
      <c r="D2" t="s">
        <v>269</v>
      </c>
      <c r="E2" t="s">
        <v>362</v>
      </c>
      <c r="F2" t="s">
        <v>364</v>
      </c>
      <c r="G2" t="s">
        <v>328</v>
      </c>
      <c r="H2" t="s">
        <v>270</v>
      </c>
      <c r="I2" t="s">
        <v>270</v>
      </c>
    </row>
    <row r="3" spans="1:18" ht="64.5" thickBot="1" x14ac:dyDescent="0.25">
      <c r="A3" s="266" t="s">
        <v>362</v>
      </c>
    </row>
    <row r="4" spans="1:18" ht="65.25" thickTop="1" thickBot="1" x14ac:dyDescent="0.25">
      <c r="A4" s="266" t="s">
        <v>364</v>
      </c>
      <c r="D4" s="269" t="s">
        <v>271</v>
      </c>
      <c r="E4" s="270" t="s">
        <v>272</v>
      </c>
      <c r="G4" t="str">
        <f t="array" ref="G4:R4">TRANSPOSE(D5:D16)</f>
        <v>1.7 Retell a story with the beginning, middle and end</v>
      </c>
      <c r="H4" t="str">
        <v>1.7 Retell a story with the beginning, middle and end</v>
      </c>
      <c r="I4" t="str">
        <v>1.9 Describe characters, settings, and major events in a story, using key details</v>
      </c>
      <c r="J4" t="str">
        <v>1.10 b) Use prior knowledge to understand events and actions</v>
      </c>
      <c r="K4" t="str">
        <v>1.11 Identifies and states some simple comments about preferences and similarities  with ones own prior experience</v>
      </c>
      <c r="L4" t="str">
        <v>Vocabulary-opposites</v>
      </c>
      <c r="M4" t="str">
        <v>Vocabulary-meaning</v>
      </c>
      <c r="N4" t="str">
        <v>Grammar-Determiners</v>
      </c>
      <c r="O4" t="str">
        <v>Grammar-Nouns &amp; Verbs</v>
      </c>
      <c r="P4" t="str">
        <v>Grammar-Articles</v>
      </c>
      <c r="Q4" t="str">
        <v>Grammar-Punctuation</v>
      </c>
      <c r="R4" t="str">
        <v>Grammar-Opposite</v>
      </c>
    </row>
    <row r="5" spans="1:18" ht="90" thickBot="1" x14ac:dyDescent="0.25">
      <c r="A5" s="266" t="s">
        <v>328</v>
      </c>
      <c r="D5" s="271" t="s">
        <v>186</v>
      </c>
      <c r="E5" s="272" t="s">
        <v>187</v>
      </c>
      <c r="G5" t="s">
        <v>351</v>
      </c>
      <c r="H5" t="s">
        <v>351</v>
      </c>
      <c r="I5" t="s">
        <v>188</v>
      </c>
      <c r="J5" t="s">
        <v>371</v>
      </c>
      <c r="K5" t="s">
        <v>273</v>
      </c>
      <c r="L5" t="s">
        <v>275</v>
      </c>
      <c r="M5" t="s">
        <v>277</v>
      </c>
      <c r="N5" t="s">
        <v>353</v>
      </c>
      <c r="O5" t="s">
        <v>352</v>
      </c>
      <c r="P5" t="s">
        <v>354</v>
      </c>
      <c r="Q5" t="s">
        <v>356</v>
      </c>
      <c r="R5" t="s">
        <v>349</v>
      </c>
    </row>
    <row r="6" spans="1:18" ht="83.25" thickBot="1" x14ac:dyDescent="0.25">
      <c r="A6" s="266" t="s">
        <v>270</v>
      </c>
      <c r="D6" s="271" t="s">
        <v>186</v>
      </c>
      <c r="E6" s="272" t="s">
        <v>187</v>
      </c>
    </row>
    <row r="7" spans="1:18" ht="90" thickBot="1" x14ac:dyDescent="0.25">
      <c r="A7" s="267" t="s">
        <v>270</v>
      </c>
      <c r="D7" s="271" t="s">
        <v>188</v>
      </c>
      <c r="E7" s="272" t="s">
        <v>187</v>
      </c>
    </row>
    <row r="8" spans="1:18" ht="77.25" thickBot="1" x14ac:dyDescent="0.25">
      <c r="D8" s="271" t="s">
        <v>371</v>
      </c>
      <c r="E8" s="272" t="s">
        <v>189</v>
      </c>
    </row>
    <row r="9" spans="1:18" ht="153.75" thickBot="1" x14ac:dyDescent="0.25">
      <c r="D9" s="271" t="s">
        <v>273</v>
      </c>
      <c r="E9" s="272" t="s">
        <v>274</v>
      </c>
    </row>
    <row r="10" spans="1:18" ht="26.25" thickBot="1" x14ac:dyDescent="0.25">
      <c r="D10" s="273" t="s">
        <v>275</v>
      </c>
      <c r="E10" s="272" t="s">
        <v>276</v>
      </c>
    </row>
    <row r="11" spans="1:18" ht="26.25" thickBot="1" x14ac:dyDescent="0.25">
      <c r="D11" s="273" t="s">
        <v>277</v>
      </c>
      <c r="E11" s="272" t="s">
        <v>278</v>
      </c>
    </row>
    <row r="12" spans="1:18" ht="26.25" thickBot="1" x14ac:dyDescent="0.25">
      <c r="D12" s="273" t="s">
        <v>353</v>
      </c>
      <c r="E12" s="272" t="s">
        <v>278</v>
      </c>
    </row>
    <row r="13" spans="1:18" ht="39" thickBot="1" x14ac:dyDescent="0.25">
      <c r="D13" s="273" t="s">
        <v>352</v>
      </c>
      <c r="E13" s="272" t="s">
        <v>278</v>
      </c>
    </row>
    <row r="14" spans="1:18" ht="26.25" thickBot="1" x14ac:dyDescent="0.25">
      <c r="D14" s="273" t="s">
        <v>354</v>
      </c>
      <c r="E14" s="272" t="s">
        <v>279</v>
      </c>
    </row>
    <row r="15" spans="1:18" ht="26.25" thickBot="1" x14ac:dyDescent="0.25">
      <c r="D15" s="273" t="s">
        <v>356</v>
      </c>
      <c r="E15" s="272" t="s">
        <v>279</v>
      </c>
    </row>
    <row r="16" spans="1:18" ht="26.25" thickBot="1" x14ac:dyDescent="0.25">
      <c r="D16" s="274" t="s">
        <v>349</v>
      </c>
      <c r="E16" s="275" t="s">
        <v>350</v>
      </c>
    </row>
    <row r="17" spans="2:23" ht="13.5" thickTop="1" x14ac:dyDescent="0.2"/>
    <row r="24" spans="2:23" ht="13.5" thickBot="1" x14ac:dyDescent="0.25"/>
    <row r="25" spans="2:23" ht="84" thickTop="1" thickBot="1" x14ac:dyDescent="0.25">
      <c r="B25" s="276" t="s">
        <v>186</v>
      </c>
      <c r="D25" t="str">
        <f t="array" ref="D25:O25">TRANSPOSE(B25:B36)</f>
        <v>1.7 Retell a story with the beginning, middle and end</v>
      </c>
      <c r="E25" t="str">
        <v>1.9 Describe characters, settings, and major events in a story, using key details.</v>
      </c>
      <c r="F25" t="str">
        <v>1.9 Describe characters, settings, and major events in a story, using key details.</v>
      </c>
      <c r="G25" t="str">
        <v xml:space="preserve">1.10. b) Use prior knowledge to understand events and actions. </v>
      </c>
      <c r="H25" t="str">
        <v>1.11  Identifies and states some simple comments about preferences and similarities with one’s own prior experience</v>
      </c>
      <c r="I25" t="str">
        <v>Vocabulary-meaning</v>
      </c>
      <c r="J25" t="str">
        <v>Vocabulary-opposite</v>
      </c>
      <c r="K25" t="str">
        <v>Grammar-naming words</v>
      </c>
      <c r="L25" t="str">
        <v>Grammar- action words</v>
      </c>
      <c r="M25" t="str">
        <v>Grammar- determiners</v>
      </c>
      <c r="N25" t="str">
        <v>Grammar-Articles</v>
      </c>
      <c r="O25" t="str">
        <v>Grammar- Punctuation</v>
      </c>
    </row>
    <row r="26" spans="2:23" ht="96" thickBot="1" x14ac:dyDescent="0.25">
      <c r="B26" s="277" t="s">
        <v>198</v>
      </c>
      <c r="D26" t="s">
        <v>351</v>
      </c>
      <c r="E26" t="s">
        <v>288</v>
      </c>
      <c r="F26" t="s">
        <v>288</v>
      </c>
      <c r="G26" t="s">
        <v>298</v>
      </c>
      <c r="H26" t="s">
        <v>299</v>
      </c>
      <c r="I26" t="s">
        <v>277</v>
      </c>
      <c r="J26" t="s">
        <v>300</v>
      </c>
      <c r="K26" t="s">
        <v>301</v>
      </c>
      <c r="L26" t="s">
        <v>302</v>
      </c>
      <c r="M26" t="s">
        <v>303</v>
      </c>
      <c r="N26" t="s">
        <v>354</v>
      </c>
      <c r="O26" t="s">
        <v>287</v>
      </c>
    </row>
    <row r="27" spans="2:23" ht="96" thickBot="1" x14ac:dyDescent="0.25">
      <c r="B27" s="277" t="s">
        <v>198</v>
      </c>
    </row>
    <row r="28" spans="2:23" ht="180" thickTop="1" thickBot="1" x14ac:dyDescent="0.25">
      <c r="B28" s="278" t="s">
        <v>298</v>
      </c>
      <c r="D28" s="276" t="s">
        <v>166</v>
      </c>
      <c r="F28" t="str">
        <f t="array" ref="F28:W28">TRANSPOSE(D28:D45)</f>
        <v>2.7 a) Describe the overall structure of a story, including describing how the beginning introduces the story and the ending concludes the action</v>
      </c>
      <c r="G28" t="str">
        <v>2.9 Describe characters in a story (e.g., a character’s thoughts, words, or actions) and major events in the plot-the problems and solutions</v>
      </c>
      <c r="H28" t="str">
        <v>2.9 Describe characters in a story (e.g., a character’s thoughts, words, or actions) and major events in the plot-the problems and solutions</v>
      </c>
      <c r="I28" t="str">
        <v>2.9 Describe characters in a story (e.g., a character’s thoughts, words, or actions) and major events in the plot-the problems and solutions</v>
      </c>
      <c r="J28" t="str">
        <v>2.10 b) Relate information in the text to prior knowledge and experience</v>
      </c>
      <c r="K28" t="str">
        <v>2.10 b) Relate information in the text to prior knowledge and experience</v>
      </c>
      <c r="L28" t="str">
        <v>2.10 a) Identify the main idea of a story and describe and anticipates events, resolution, and character changes</v>
      </c>
      <c r="M28" t="str">
        <v>2.12 Describes personal response  to a text and relates it to ones prior knowledge and experience</v>
      </c>
      <c r="N28" t="str">
        <v xml:space="preserve">2.11 Describes likes and dislikes in response to the authors viewpoint and perspective (where this is over) and supports it with a reason </v>
      </c>
      <c r="O28" t="str">
        <v>2.12 Describes personal response  to a text and relates it to ones prior knowledge and experience</v>
      </c>
      <c r="P28" t="str">
        <v>Vocabulary-meanings</v>
      </c>
      <c r="Q28" t="str">
        <v>Vocabulary- making a sentence</v>
      </c>
      <c r="R28" t="str">
        <v>Grammar-nouns and verbs</v>
      </c>
      <c r="S28" t="str">
        <v>Grammar-prepositions</v>
      </c>
      <c r="T28" t="str">
        <v>Grammar-pronouns</v>
      </c>
      <c r="U28" t="str">
        <v>Grammar-conjunctions</v>
      </c>
      <c r="V28" t="str">
        <v>Grammar-articles</v>
      </c>
      <c r="W28" t="str">
        <v>Grammar-punctuation</v>
      </c>
    </row>
    <row r="29" spans="2:23" ht="166.5" thickBot="1" x14ac:dyDescent="0.25">
      <c r="B29" s="279" t="s">
        <v>299</v>
      </c>
      <c r="D29" s="277" t="s">
        <v>319</v>
      </c>
      <c r="F29" t="s">
        <v>166</v>
      </c>
      <c r="G29" t="s">
        <v>319</v>
      </c>
      <c r="H29" t="s">
        <v>319</v>
      </c>
      <c r="I29" t="s">
        <v>319</v>
      </c>
      <c r="J29" t="s">
        <v>320</v>
      </c>
      <c r="K29" t="s">
        <v>320</v>
      </c>
      <c r="L29" t="s">
        <v>321</v>
      </c>
      <c r="M29" t="s">
        <v>244</v>
      </c>
      <c r="N29" t="s">
        <v>245</v>
      </c>
      <c r="O29" t="s">
        <v>244</v>
      </c>
      <c r="P29" t="s">
        <v>246</v>
      </c>
      <c r="Q29" t="s">
        <v>262</v>
      </c>
      <c r="R29" t="s">
        <v>263</v>
      </c>
      <c r="S29" t="s">
        <v>264</v>
      </c>
      <c r="T29" t="s">
        <v>265</v>
      </c>
      <c r="U29" t="s">
        <v>266</v>
      </c>
      <c r="V29" t="s">
        <v>267</v>
      </c>
      <c r="W29" t="s">
        <v>268</v>
      </c>
    </row>
    <row r="30" spans="2:23" ht="141" thickBot="1" x14ac:dyDescent="0.25">
      <c r="B30" s="277" t="s">
        <v>277</v>
      </c>
      <c r="D30" s="277" t="s">
        <v>319</v>
      </c>
    </row>
    <row r="31" spans="2:23" ht="141" thickBot="1" x14ac:dyDescent="0.25">
      <c r="B31" s="277" t="s">
        <v>300</v>
      </c>
      <c r="D31" s="277" t="s">
        <v>319</v>
      </c>
    </row>
    <row r="32" spans="2:23" ht="102.75" thickBot="1" x14ac:dyDescent="0.25">
      <c r="B32" s="277" t="s">
        <v>301</v>
      </c>
      <c r="D32" s="279" t="s">
        <v>320</v>
      </c>
    </row>
    <row r="33" spans="2:45" ht="180" thickTop="1" thickBot="1" x14ac:dyDescent="0.25">
      <c r="B33" s="277" t="s">
        <v>302</v>
      </c>
      <c r="D33" s="277" t="s">
        <v>320</v>
      </c>
      <c r="F33" s="276" t="s">
        <v>166</v>
      </c>
      <c r="H33" t="str">
        <f t="array" ref="H33:Y33">TRANSPOSE(F33:F50)</f>
        <v>2.7 a) Describe the overall structure of a story, including describing how the beginning introduces the story and the ending concludes the action</v>
      </c>
      <c r="I33" t="str">
        <v>2.9 Describe characters in a story (e.g., a character’s thoughts, words, or actions) and major events in the plot-the problems and solutions</v>
      </c>
      <c r="J33" t="str">
        <v>2.9 Describe characters in a story (e.g., a character’s thoughts, words, or actions) and major events in the plot-the problems and solutions</v>
      </c>
      <c r="K33" t="str">
        <v>2.9 Describe characters in a story (e.g., a character’s thoughts, words, or actions) and major events in the plot-the problems and solutions</v>
      </c>
      <c r="L33" t="str">
        <v>2.10 b) Relate information in the text to prior knowledge and experience</v>
      </c>
      <c r="M33" t="str">
        <v>2.10 b) Relate information in the text to prior knowledge and experience</v>
      </c>
      <c r="N33" t="str">
        <v>2.10 a) Identify the main idea of a story and describe and anticipates events, resolution, and character changes</v>
      </c>
      <c r="O33" t="str">
        <v>2.12 Describes personal response  to a text and relates it to ones prior knowledge and experience</v>
      </c>
      <c r="P33" t="str">
        <v xml:space="preserve">2.11 Describes likes and dislikes in response to the authors viewpoint and perspective (where this is over) and supports it with a reason </v>
      </c>
      <c r="Q33" t="str">
        <v>2.12 Describes personal response  to a text and relates it to ones prior knowledge and experience</v>
      </c>
      <c r="R33" t="str">
        <v>Vocabulary-meanings</v>
      </c>
      <c r="S33" t="str">
        <v>Vocabulary- making a sentence</v>
      </c>
      <c r="T33" t="str">
        <v>Grammar-homophones</v>
      </c>
      <c r="U33" t="str">
        <v>Grammar-adjectives and verbs</v>
      </c>
      <c r="V33" t="str">
        <v>Grammar-conjunctions</v>
      </c>
      <c r="W33" t="str">
        <v>Grammar-opposites</v>
      </c>
      <c r="X33" t="str">
        <v>Grammar-nouns</v>
      </c>
      <c r="Y33" t="str">
        <v>Grammar-pronoun</v>
      </c>
    </row>
    <row r="34" spans="2:45" ht="141" thickBot="1" x14ac:dyDescent="0.25">
      <c r="B34" s="277" t="s">
        <v>303</v>
      </c>
      <c r="D34" s="277" t="s">
        <v>321</v>
      </c>
      <c r="F34" s="277" t="s">
        <v>319</v>
      </c>
      <c r="H34" t="s">
        <v>166</v>
      </c>
      <c r="I34" t="s">
        <v>319</v>
      </c>
      <c r="J34" t="s">
        <v>319</v>
      </c>
      <c r="K34" t="s">
        <v>319</v>
      </c>
      <c r="L34" t="s">
        <v>320</v>
      </c>
      <c r="M34" t="s">
        <v>320</v>
      </c>
      <c r="N34" t="s">
        <v>321</v>
      </c>
      <c r="O34" t="s">
        <v>244</v>
      </c>
      <c r="P34" t="s">
        <v>245</v>
      </c>
      <c r="Q34" t="s">
        <v>244</v>
      </c>
      <c r="R34" t="s">
        <v>246</v>
      </c>
      <c r="S34" t="s">
        <v>262</v>
      </c>
      <c r="T34" t="s">
        <v>214</v>
      </c>
      <c r="U34" t="s">
        <v>215</v>
      </c>
      <c r="V34" t="s">
        <v>266</v>
      </c>
      <c r="W34" t="s">
        <v>216</v>
      </c>
      <c r="X34" t="s">
        <v>217</v>
      </c>
      <c r="Y34" t="s">
        <v>218</v>
      </c>
    </row>
    <row r="35" spans="2:45" ht="141" thickBot="1" x14ac:dyDescent="0.25">
      <c r="B35" s="277" t="s">
        <v>354</v>
      </c>
      <c r="D35" s="277" t="s">
        <v>244</v>
      </c>
      <c r="F35" s="277" t="s">
        <v>319</v>
      </c>
    </row>
    <row r="36" spans="2:45" ht="167.25" thickTop="1" thickBot="1" x14ac:dyDescent="0.25">
      <c r="B36" s="267" t="s">
        <v>287</v>
      </c>
      <c r="D36" s="277" t="s">
        <v>245</v>
      </c>
      <c r="F36" s="277" t="s">
        <v>319</v>
      </c>
      <c r="H36" s="276" t="s">
        <v>220</v>
      </c>
      <c r="J36" t="str">
        <f t="array" ref="J36:AS36">TRANSPOSE(H36:H71)</f>
        <v>3.7a) Describe how the chapters end and begin, how they relate to each other.</v>
      </c>
      <c r="K36" t="str">
        <v>3.9.a) Describe characters and events, specific details and factual evidence from the text</v>
      </c>
      <c r="L36" t="str">
        <v>3.9.a) Describe characters and events, specific details and factual evidence from the text</v>
      </c>
      <c r="M36" t="str">
        <v>3.9.a) Describe characters and events, specific details and factual evidence from the text</v>
      </c>
      <c r="N36" t="str">
        <v>3.10.b) Describe ideas, events, characters in the text with reference to prior knowledge and experience</v>
      </c>
      <c r="O36" t="str">
        <v>3.10.a) Describe development of the characters and events in the text expanding on the factual details</v>
      </c>
      <c r="P36" t="str">
        <v>3.10.b) Describe ideas, events, characters in the text with reference to prior knowledge and experience</v>
      </c>
      <c r="Q36" t="str">
        <v>3.12 Describe one’s own reaction to the text and personal response</v>
      </c>
      <c r="R36" t="str">
        <v>3.11. Identify the authors perspective and express personal perspective</v>
      </c>
      <c r="S36" t="str">
        <v>3.12 Describe one’s own reaction to the text and personal response</v>
      </c>
      <c r="T36" t="str">
        <v>Vocabulary-meanings</v>
      </c>
      <c r="U36" t="str">
        <v>Vocabulary- making sentence</v>
      </c>
      <c r="V36" t="str">
        <v>Grammar-adverb</v>
      </c>
      <c r="W36" t="str">
        <v>Grammar-uncountable nouns</v>
      </c>
      <c r="X36" t="str">
        <v>Grammar-tenses</v>
      </c>
      <c r="Y36" t="str">
        <v>Grammar-punctuation</v>
      </c>
      <c r="Z36" t="str">
        <v>Grammar-conjunction</v>
      </c>
      <c r="AA36" t="str">
        <v>3.9.a) Describe characters and events, specific details and factual evidence from the text</v>
      </c>
      <c r="AB36" t="str">
        <v>3.7a) Describe how the chapters end and begin, how they relate to each other.</v>
      </c>
      <c r="AC36" t="str">
        <v>3.9.b) Describe the main idea of the text using specific factual details</v>
      </c>
      <c r="AD36" t="str">
        <v>3.10.b) Describe ideas, events, characters in the text with reference to prior knowledge and experience</v>
      </c>
      <c r="AE36" t="str">
        <v>3.10.a) Describe development of the characters and events in the text expanding on the factual details</v>
      </c>
      <c r="AF36" t="str">
        <v>3.11. Identify the authors perspective and express personal perspective</v>
      </c>
      <c r="AG36" t="str">
        <v>3.12 Describe one’s own reaction to the text and personal response</v>
      </c>
      <c r="AH36" t="str">
        <v>Vocabulary-meanings</v>
      </c>
      <c r="AI36" t="str">
        <v>Vocabulary- making sentences</v>
      </c>
      <c r="AJ36" t="str">
        <v>Grammar-uncountable nouns</v>
      </c>
      <c r="AK36" t="str">
        <v>Grammar-adjectives and adverbs</v>
      </c>
      <c r="AL36" t="str">
        <v>Grammar-prepositions</v>
      </c>
      <c r="AM36" t="str">
        <v>Grammar-prepositions</v>
      </c>
      <c r="AN36" t="str">
        <v>Grammar-tenses</v>
      </c>
      <c r="AO36" t="str">
        <v>Grammar-singular and plural</v>
      </c>
      <c r="AP36" t="str">
        <v>Grammar-articles</v>
      </c>
      <c r="AQ36" t="str">
        <v>Grammar-punctuations</v>
      </c>
      <c r="AR36" t="str">
        <v>Grammar-plurals</v>
      </c>
      <c r="AS36" t="str">
        <v>Grammar-conjunctions</v>
      </c>
    </row>
    <row r="37" spans="2:45" ht="128.25" thickBot="1" x14ac:dyDescent="0.25">
      <c r="D37" s="277" t="s">
        <v>244</v>
      </c>
      <c r="F37" s="279" t="s">
        <v>320</v>
      </c>
      <c r="H37" s="277" t="s">
        <v>221</v>
      </c>
      <c r="J37" t="s">
        <v>220</v>
      </c>
      <c r="K37" t="s">
        <v>221</v>
      </c>
      <c r="L37" t="s">
        <v>221</v>
      </c>
      <c r="M37" t="s">
        <v>221</v>
      </c>
      <c r="N37" t="s">
        <v>222</v>
      </c>
      <c r="O37" t="s">
        <v>223</v>
      </c>
      <c r="P37" t="s">
        <v>222</v>
      </c>
      <c r="Q37" t="s">
        <v>289</v>
      </c>
      <c r="R37" t="s">
        <v>224</v>
      </c>
      <c r="S37" t="s">
        <v>289</v>
      </c>
      <c r="T37" t="s">
        <v>246</v>
      </c>
      <c r="U37" t="s">
        <v>225</v>
      </c>
      <c r="V37" t="s">
        <v>226</v>
      </c>
      <c r="W37" t="s">
        <v>227</v>
      </c>
      <c r="X37" t="s">
        <v>228</v>
      </c>
      <c r="Y37" t="s">
        <v>268</v>
      </c>
      <c r="Z37" t="s">
        <v>229</v>
      </c>
      <c r="AA37" t="s">
        <v>221</v>
      </c>
      <c r="AB37" t="s">
        <v>220</v>
      </c>
      <c r="AC37" t="s">
        <v>231</v>
      </c>
      <c r="AD37" t="s">
        <v>222</v>
      </c>
      <c r="AE37" t="s">
        <v>223</v>
      </c>
      <c r="AF37" t="s">
        <v>224</v>
      </c>
      <c r="AG37" t="s">
        <v>289</v>
      </c>
      <c r="AH37" t="s">
        <v>246</v>
      </c>
      <c r="AI37" t="s">
        <v>232</v>
      </c>
      <c r="AJ37" t="s">
        <v>227</v>
      </c>
      <c r="AK37" t="s">
        <v>233</v>
      </c>
      <c r="AL37" t="s">
        <v>264</v>
      </c>
      <c r="AM37" t="s">
        <v>264</v>
      </c>
      <c r="AN37" t="s">
        <v>228</v>
      </c>
      <c r="AO37" t="s">
        <v>234</v>
      </c>
      <c r="AP37" t="s">
        <v>267</v>
      </c>
      <c r="AQ37" t="s">
        <v>311</v>
      </c>
      <c r="AR37" t="s">
        <v>336</v>
      </c>
      <c r="AS37" t="s">
        <v>266</v>
      </c>
    </row>
    <row r="38" spans="2:45" ht="115.5" thickBot="1" x14ac:dyDescent="0.25">
      <c r="D38" s="277" t="s">
        <v>246</v>
      </c>
      <c r="F38" s="277" t="s">
        <v>320</v>
      </c>
      <c r="H38" s="277" t="s">
        <v>221</v>
      </c>
    </row>
    <row r="39" spans="2:45" ht="128.25" thickBot="1" x14ac:dyDescent="0.25">
      <c r="D39" s="266" t="s">
        <v>262</v>
      </c>
      <c r="F39" s="277" t="s">
        <v>321</v>
      </c>
      <c r="H39" s="277" t="s">
        <v>221</v>
      </c>
    </row>
    <row r="40" spans="2:45" ht="153.75" thickBot="1" x14ac:dyDescent="0.25">
      <c r="D40" s="266" t="s">
        <v>263</v>
      </c>
      <c r="F40" s="277" t="s">
        <v>244</v>
      </c>
      <c r="H40" s="279" t="s">
        <v>222</v>
      </c>
    </row>
    <row r="41" spans="2:45" ht="166.5" thickBot="1" x14ac:dyDescent="0.25">
      <c r="D41" s="266" t="s">
        <v>264</v>
      </c>
      <c r="F41" s="277" t="s">
        <v>245</v>
      </c>
      <c r="H41" s="277" t="s">
        <v>223</v>
      </c>
    </row>
    <row r="42" spans="2:45" ht="128.25" thickBot="1" x14ac:dyDescent="0.25">
      <c r="D42" s="266" t="s">
        <v>265</v>
      </c>
      <c r="F42" s="277" t="s">
        <v>244</v>
      </c>
      <c r="H42" s="277" t="s">
        <v>222</v>
      </c>
    </row>
    <row r="43" spans="2:45" ht="77.25" thickBot="1" x14ac:dyDescent="0.25">
      <c r="D43" s="266" t="s">
        <v>266</v>
      </c>
      <c r="F43" s="277" t="s">
        <v>246</v>
      </c>
      <c r="H43" s="277" t="s">
        <v>289</v>
      </c>
    </row>
    <row r="44" spans="2:45" ht="77.25" thickBot="1" x14ac:dyDescent="0.25">
      <c r="D44" s="266" t="s">
        <v>267</v>
      </c>
      <c r="F44" s="266" t="s">
        <v>262</v>
      </c>
      <c r="H44" s="277" t="s">
        <v>224</v>
      </c>
    </row>
    <row r="45" spans="2:45" ht="77.25" thickBot="1" x14ac:dyDescent="0.25">
      <c r="D45" s="267" t="s">
        <v>268</v>
      </c>
      <c r="F45" s="266" t="s">
        <v>214</v>
      </c>
      <c r="H45" s="277" t="s">
        <v>289</v>
      </c>
    </row>
    <row r="46" spans="2:45" ht="39" thickBot="1" x14ac:dyDescent="0.25">
      <c r="F46" s="266" t="s">
        <v>215</v>
      </c>
      <c r="H46" s="277" t="s">
        <v>246</v>
      </c>
    </row>
    <row r="47" spans="2:45" ht="39" thickBot="1" x14ac:dyDescent="0.25">
      <c r="F47" s="266" t="s">
        <v>266</v>
      </c>
      <c r="H47" s="266" t="s">
        <v>225</v>
      </c>
    </row>
    <row r="48" spans="2:45" ht="26.25" thickBot="1" x14ac:dyDescent="0.25">
      <c r="F48" s="266" t="s">
        <v>216</v>
      </c>
      <c r="H48" s="266" t="s">
        <v>226</v>
      </c>
    </row>
    <row r="49" spans="6:8" ht="39" thickBot="1" x14ac:dyDescent="0.25">
      <c r="F49" s="266" t="s">
        <v>217</v>
      </c>
      <c r="H49" s="266" t="s">
        <v>227</v>
      </c>
    </row>
    <row r="50" spans="6:8" ht="26.25" thickBot="1" x14ac:dyDescent="0.25">
      <c r="F50" s="267" t="s">
        <v>218</v>
      </c>
      <c r="H50" s="266" t="s">
        <v>228</v>
      </c>
    </row>
    <row r="51" spans="6:8" ht="26.25" thickBot="1" x14ac:dyDescent="0.25">
      <c r="H51" s="266" t="s">
        <v>268</v>
      </c>
    </row>
    <row r="52" spans="6:8" ht="26.25" thickBot="1" x14ac:dyDescent="0.25">
      <c r="H52" s="266" t="s">
        <v>229</v>
      </c>
    </row>
    <row r="53" spans="6:8" ht="115.5" thickBot="1" x14ac:dyDescent="0.25">
      <c r="H53" s="266" t="s">
        <v>221</v>
      </c>
    </row>
    <row r="54" spans="6:8" ht="90" thickBot="1" x14ac:dyDescent="0.25">
      <c r="H54" s="277" t="s">
        <v>220</v>
      </c>
    </row>
    <row r="55" spans="6:8" ht="90" thickBot="1" x14ac:dyDescent="0.25">
      <c r="H55" s="266" t="s">
        <v>231</v>
      </c>
    </row>
    <row r="56" spans="6:8" ht="153.75" thickBot="1" x14ac:dyDescent="0.25">
      <c r="H56" s="279" t="s">
        <v>222</v>
      </c>
    </row>
    <row r="57" spans="6:8" ht="128.25" thickBot="1" x14ac:dyDescent="0.25">
      <c r="H57" s="277" t="s">
        <v>223</v>
      </c>
    </row>
    <row r="58" spans="6:8" ht="77.25" thickBot="1" x14ac:dyDescent="0.25">
      <c r="H58" s="277" t="s">
        <v>224</v>
      </c>
    </row>
    <row r="59" spans="6:8" ht="77.25" thickBot="1" x14ac:dyDescent="0.25">
      <c r="H59" s="277" t="s">
        <v>289</v>
      </c>
    </row>
    <row r="60" spans="6:8" ht="26.25" thickBot="1" x14ac:dyDescent="0.25">
      <c r="H60" s="277" t="s">
        <v>246</v>
      </c>
    </row>
    <row r="61" spans="6:8" ht="39" thickBot="1" x14ac:dyDescent="0.25">
      <c r="H61" s="266" t="s">
        <v>232</v>
      </c>
    </row>
    <row r="62" spans="6:8" ht="39" thickBot="1" x14ac:dyDescent="0.25">
      <c r="H62" s="266" t="s">
        <v>227</v>
      </c>
    </row>
    <row r="63" spans="6:8" ht="39" thickBot="1" x14ac:dyDescent="0.25">
      <c r="H63" s="266" t="s">
        <v>233</v>
      </c>
    </row>
    <row r="64" spans="6:8" ht="26.25" thickBot="1" x14ac:dyDescent="0.25">
      <c r="H64" s="266" t="s">
        <v>264</v>
      </c>
    </row>
    <row r="65" spans="2:39" ht="51.75" thickBot="1" x14ac:dyDescent="0.25">
      <c r="H65" s="266" t="s">
        <v>264</v>
      </c>
      <c r="J65" s="289" t="s">
        <v>257</v>
      </c>
      <c r="L65" t="str">
        <f t="array" ref="L65:Q65">TRANSPOSE(J65:J70)</f>
        <v>E.7 – Retell a story with major events in sequence</v>
      </c>
      <c r="M65" t="str">
        <v>E.9- Identify characters, settings and main events in a story read aloud to them.</v>
      </c>
      <c r="N65" t="str">
        <v>E.9- Identify characters, settings and main events in a story read aloud to them.</v>
      </c>
      <c r="O65" t="str">
        <v>E.10 – Describe characters, setting and events</v>
      </c>
      <c r="P65" t="str">
        <v>E.11 – State simple connections to characters and events in the story and their own life.</v>
      </c>
      <c r="Q65" t="str">
        <v>Vocabulary</v>
      </c>
    </row>
    <row r="66" spans="2:39" ht="92.25" thickBot="1" x14ac:dyDescent="0.25">
      <c r="H66" s="266" t="s">
        <v>228</v>
      </c>
      <c r="J66" s="290" t="s">
        <v>179</v>
      </c>
      <c r="L66" t="s">
        <v>1487</v>
      </c>
      <c r="M66" t="s">
        <v>182</v>
      </c>
      <c r="N66" t="s">
        <v>182</v>
      </c>
      <c r="O66" t="s">
        <v>1326</v>
      </c>
      <c r="P66" t="s">
        <v>361</v>
      </c>
      <c r="Q66" t="s">
        <v>270</v>
      </c>
    </row>
    <row r="67" spans="2:39" ht="92.25" thickBot="1" x14ac:dyDescent="0.25">
      <c r="H67" s="266" t="s">
        <v>234</v>
      </c>
      <c r="J67" s="290" t="s">
        <v>179</v>
      </c>
    </row>
    <row r="68" spans="2:39" ht="64.5" thickBot="1" x14ac:dyDescent="0.25">
      <c r="H68" s="266" t="s">
        <v>267</v>
      </c>
      <c r="J68" s="289" t="s">
        <v>180</v>
      </c>
    </row>
    <row r="69" spans="2:39" ht="90" thickBot="1" x14ac:dyDescent="0.25">
      <c r="H69" s="266" t="s">
        <v>311</v>
      </c>
      <c r="J69" s="289" t="s">
        <v>181</v>
      </c>
    </row>
    <row r="70" spans="2:39" ht="26.25" thickBot="1" x14ac:dyDescent="0.25">
      <c r="H70" s="266" t="s">
        <v>336</v>
      </c>
      <c r="J70" s="290" t="s">
        <v>270</v>
      </c>
    </row>
    <row r="71" spans="2:39" ht="26.25" thickBot="1" x14ac:dyDescent="0.25">
      <c r="H71" s="267" t="s">
        <v>266</v>
      </c>
    </row>
    <row r="72" spans="2:39" ht="13.5" thickTop="1" x14ac:dyDescent="0.2"/>
    <row r="75" spans="2:39" ht="13.5" thickBot="1" x14ac:dyDescent="0.25"/>
    <row r="76" spans="2:39" ht="90.75" thickTop="1" thickBot="1" x14ac:dyDescent="0.25">
      <c r="B76" s="280" t="s">
        <v>220</v>
      </c>
      <c r="D76" t="str">
        <f t="array" ref="D76:AM76">TRANSPOSE(B76:B111)</f>
        <v>3.7a) Describe how the chapters end and begin, how they relate to each other.</v>
      </c>
      <c r="E76" t="str">
        <v>3.7a) Describe how the chapters end and begin, how they relate to each other.</v>
      </c>
      <c r="F76" t="str">
        <v>3.9.a) Describe characters and events, specific details and factual evidence from the text</v>
      </c>
      <c r="G76" t="str">
        <v>3.9.a) Describe characters and events, specific details and factual evidence from the text</v>
      </c>
      <c r="H76" t="str">
        <v>3.10.a) Describe development of the characters and events in the text expanding on the factual details</v>
      </c>
      <c r="I76" t="str">
        <v>3.10.b) Describe ideas, events, characters in the text with reference to prior knowledge and experience</v>
      </c>
      <c r="J76" t="str">
        <v>3.10.b) Describe ideas, events, characters in the text with reference to prior knowledge and experience</v>
      </c>
      <c r="K76" t="str">
        <v>3.11. Identify the authors perspective and express personal perspective</v>
      </c>
      <c r="L76" t="str">
        <v>3.12 Describe one’s own reaction to the text and personal response</v>
      </c>
      <c r="M76" t="str">
        <v>3.11. Identify the authors perspective and express personal perspective</v>
      </c>
      <c r="N76" t="str">
        <v>Vocabulary-opposite</v>
      </c>
      <c r="O76" t="str">
        <v>Vocabulary- making sentences</v>
      </c>
      <c r="P76" t="str">
        <v>Grammar-preposition</v>
      </c>
      <c r="Q76" t="str">
        <v>Grammar-uncountable nouns</v>
      </c>
      <c r="R76" t="str">
        <v>Grammar-tenses</v>
      </c>
      <c r="S76" t="str">
        <v>Grammar-articles</v>
      </c>
      <c r="T76" t="str">
        <v>Grammar-verbs</v>
      </c>
      <c r="U76" t="str">
        <v>3.7a) Describe how the chapters end and begin, how they relate to each other.</v>
      </c>
      <c r="V76" t="str">
        <v>3.9.a) Describe characters and events, specific details and factual evidence from the text</v>
      </c>
      <c r="W76" t="str">
        <v>3.9.a) Describe characters and events, specific details and factual evidence from the text</v>
      </c>
      <c r="X76" t="str">
        <v>3.10.a) Describe development of the characters and events in the text expanding on the factual details</v>
      </c>
      <c r="Y76" t="str">
        <v>3.10.b) Describe ideas, events, characters in the text with reference to prior knowledge and experience</v>
      </c>
      <c r="Z76" t="str">
        <v>3.11. Identify the authors perspective and express personal perspective</v>
      </c>
      <c r="AA76" t="str">
        <v>3.12 Describe one’s own reaction to the text and personal response</v>
      </c>
      <c r="AB76" t="str">
        <v>Vocabulary-meanings</v>
      </c>
      <c r="AC76" t="str">
        <v>Vocabulary- making sentences</v>
      </c>
      <c r="AD76" t="str">
        <v>Grammar-verbs</v>
      </c>
      <c r="AE76" t="str">
        <v>Grammar-uncountable nouns</v>
      </c>
      <c r="AF76" t="str">
        <v>Grammar-pronouns</v>
      </c>
      <c r="AG76" t="str">
        <v>Grammar-prepositions</v>
      </c>
      <c r="AH76" t="str">
        <v>Grammar-tenses</v>
      </c>
      <c r="AI76" t="str">
        <v>Grammar-singular and plural</v>
      </c>
      <c r="AJ76" t="str">
        <v>Grammar-conjunctions</v>
      </c>
      <c r="AK76" t="str">
        <v>Grammar-adverbs</v>
      </c>
      <c r="AL76" t="str">
        <v>Grammar-punctuation</v>
      </c>
      <c r="AM76" t="str">
        <v>Grammar-uncountable nouns</v>
      </c>
    </row>
    <row r="77" spans="2:39" ht="90" thickBot="1" x14ac:dyDescent="0.25">
      <c r="B77" s="281" t="s">
        <v>220</v>
      </c>
      <c r="D77" t="s">
        <v>220</v>
      </c>
      <c r="E77" t="s">
        <v>220</v>
      </c>
      <c r="F77" t="s">
        <v>221</v>
      </c>
      <c r="G77" t="s">
        <v>221</v>
      </c>
      <c r="H77" t="s">
        <v>223</v>
      </c>
      <c r="I77" t="s">
        <v>222</v>
      </c>
      <c r="J77" t="s">
        <v>222</v>
      </c>
      <c r="K77" t="s">
        <v>224</v>
      </c>
      <c r="L77" t="s">
        <v>289</v>
      </c>
      <c r="M77" t="s">
        <v>224</v>
      </c>
      <c r="N77" t="s">
        <v>300</v>
      </c>
      <c r="O77" t="s">
        <v>232</v>
      </c>
      <c r="P77" t="s">
        <v>195</v>
      </c>
      <c r="Q77" t="s">
        <v>227</v>
      </c>
      <c r="R77" t="s">
        <v>228</v>
      </c>
      <c r="S77" t="s">
        <v>267</v>
      </c>
      <c r="T77" t="s">
        <v>196</v>
      </c>
      <c r="U77" t="s">
        <v>220</v>
      </c>
      <c r="V77" t="s">
        <v>221</v>
      </c>
      <c r="W77" t="s">
        <v>221</v>
      </c>
      <c r="X77" t="s">
        <v>223</v>
      </c>
      <c r="Y77" t="s">
        <v>222</v>
      </c>
      <c r="Z77" t="s">
        <v>224</v>
      </c>
      <c r="AA77" t="s">
        <v>289</v>
      </c>
      <c r="AB77" t="s">
        <v>246</v>
      </c>
      <c r="AC77" t="s">
        <v>232</v>
      </c>
      <c r="AD77" t="s">
        <v>196</v>
      </c>
      <c r="AE77" t="s">
        <v>227</v>
      </c>
      <c r="AF77" t="s">
        <v>265</v>
      </c>
      <c r="AG77" t="s">
        <v>264</v>
      </c>
      <c r="AH77" t="s">
        <v>228</v>
      </c>
      <c r="AI77" t="s">
        <v>234</v>
      </c>
      <c r="AJ77" t="s">
        <v>266</v>
      </c>
      <c r="AK77" t="s">
        <v>197</v>
      </c>
      <c r="AL77" t="s">
        <v>268</v>
      </c>
      <c r="AM77" t="s">
        <v>227</v>
      </c>
    </row>
    <row r="78" spans="2:39" ht="115.5" thickBot="1" x14ac:dyDescent="0.25">
      <c r="B78" s="281" t="s">
        <v>221</v>
      </c>
    </row>
    <row r="79" spans="2:39" ht="116.25" thickTop="1" thickBot="1" x14ac:dyDescent="0.25">
      <c r="B79" s="281" t="s">
        <v>221</v>
      </c>
      <c r="D79" s="286" t="s">
        <v>145</v>
      </c>
      <c r="F79" t="str">
        <f t="array" ref="F79:L79">TRANSPOSE(D79:D85)</f>
        <v>B.7 Identify beginning and end of stories</v>
      </c>
      <c r="G79" t="str">
        <v>B.9  Identify character, settings and main events in a story</v>
      </c>
      <c r="H79" t="str">
        <v>B.10 Describe characters, settings and events</v>
      </c>
      <c r="I79" t="str">
        <v>B.10  Describe characters, settings and events</v>
      </c>
      <c r="J79" t="str">
        <v>B.11 State simple connections to characters and events in the story and their own life.</v>
      </c>
      <c r="K79" t="str">
        <v xml:space="preserve">Vocabulary </v>
      </c>
      <c r="L79" t="str">
        <v>Vocabulary</v>
      </c>
    </row>
    <row r="80" spans="2:39" ht="141" thickBot="1" x14ac:dyDescent="0.25">
      <c r="B80" s="282" t="s">
        <v>223</v>
      </c>
      <c r="D80" s="287" t="s">
        <v>148</v>
      </c>
      <c r="F80" t="s">
        <v>145</v>
      </c>
      <c r="G80" t="s">
        <v>148</v>
      </c>
      <c r="H80" t="s">
        <v>153</v>
      </c>
      <c r="I80" t="s">
        <v>250</v>
      </c>
      <c r="J80" t="s">
        <v>168</v>
      </c>
      <c r="K80" t="s">
        <v>251</v>
      </c>
      <c r="L80" t="s">
        <v>270</v>
      </c>
    </row>
    <row r="81" spans="2:4" ht="128.25" thickBot="1" x14ac:dyDescent="0.25">
      <c r="B81" s="281" t="s">
        <v>222</v>
      </c>
      <c r="D81" s="287" t="s">
        <v>153</v>
      </c>
    </row>
    <row r="82" spans="2:4" ht="128.25" thickBot="1" x14ac:dyDescent="0.25">
      <c r="B82" s="281" t="s">
        <v>222</v>
      </c>
      <c r="D82" s="287" t="s">
        <v>235</v>
      </c>
    </row>
    <row r="83" spans="2:4" ht="135.75" thickBot="1" x14ac:dyDescent="0.25">
      <c r="B83" s="281" t="s">
        <v>224</v>
      </c>
      <c r="D83" s="287" t="s">
        <v>168</v>
      </c>
    </row>
    <row r="84" spans="2:4" ht="77.25" thickBot="1" x14ac:dyDescent="0.25">
      <c r="B84" s="281" t="s">
        <v>289</v>
      </c>
      <c r="D84" s="287" t="s">
        <v>169</v>
      </c>
    </row>
    <row r="85" spans="2:4" ht="77.25" thickBot="1" x14ac:dyDescent="0.25">
      <c r="B85" s="281" t="s">
        <v>224</v>
      </c>
      <c r="D85" s="288" t="s">
        <v>270</v>
      </c>
    </row>
    <row r="86" spans="2:4" ht="26.25" thickBot="1" x14ac:dyDescent="0.25">
      <c r="B86" s="277" t="s">
        <v>300</v>
      </c>
    </row>
    <row r="87" spans="2:4" ht="39" thickBot="1" x14ac:dyDescent="0.25">
      <c r="B87" s="266" t="s">
        <v>232</v>
      </c>
    </row>
    <row r="88" spans="2:4" ht="26.25" thickBot="1" x14ac:dyDescent="0.25">
      <c r="B88" s="266" t="s">
        <v>195</v>
      </c>
    </row>
    <row r="89" spans="2:4" ht="39" thickBot="1" x14ac:dyDescent="0.25">
      <c r="B89" s="266" t="s">
        <v>227</v>
      </c>
    </row>
    <row r="90" spans="2:4" ht="26.25" thickBot="1" x14ac:dyDescent="0.25">
      <c r="B90" s="266" t="s">
        <v>228</v>
      </c>
    </row>
    <row r="91" spans="2:4" ht="26.25" thickBot="1" x14ac:dyDescent="0.25">
      <c r="B91" s="266" t="s">
        <v>267</v>
      </c>
    </row>
    <row r="92" spans="2:4" ht="26.25" thickBot="1" x14ac:dyDescent="0.25">
      <c r="B92" s="266" t="s">
        <v>196</v>
      </c>
    </row>
    <row r="93" spans="2:4" ht="90" thickBot="1" x14ac:dyDescent="0.25">
      <c r="B93" s="283" t="s">
        <v>220</v>
      </c>
    </row>
    <row r="94" spans="2:4" ht="115.5" thickBot="1" x14ac:dyDescent="0.25">
      <c r="B94" s="281" t="s">
        <v>221</v>
      </c>
    </row>
    <row r="95" spans="2:4" ht="115.5" thickBot="1" x14ac:dyDescent="0.25">
      <c r="B95" s="283" t="s">
        <v>221</v>
      </c>
    </row>
    <row r="96" spans="2:4" ht="141" thickBot="1" x14ac:dyDescent="0.25">
      <c r="B96" s="282" t="s">
        <v>223</v>
      </c>
    </row>
    <row r="97" spans="2:2" ht="128.25" thickBot="1" x14ac:dyDescent="0.25">
      <c r="B97" s="281" t="s">
        <v>222</v>
      </c>
    </row>
    <row r="98" spans="2:2" ht="77.25" thickBot="1" x14ac:dyDescent="0.25">
      <c r="B98" s="281" t="s">
        <v>224</v>
      </c>
    </row>
    <row r="99" spans="2:2" ht="77.25" thickBot="1" x14ac:dyDescent="0.25">
      <c r="B99" s="281" t="s">
        <v>289</v>
      </c>
    </row>
    <row r="100" spans="2:2" ht="26.25" thickBot="1" x14ac:dyDescent="0.25">
      <c r="B100" s="277" t="s">
        <v>246</v>
      </c>
    </row>
    <row r="101" spans="2:2" ht="39" thickBot="1" x14ac:dyDescent="0.25">
      <c r="B101" s="266" t="s">
        <v>232</v>
      </c>
    </row>
    <row r="102" spans="2:2" ht="26.25" thickBot="1" x14ac:dyDescent="0.25">
      <c r="B102" s="266" t="s">
        <v>196</v>
      </c>
    </row>
    <row r="103" spans="2:2" ht="39" thickBot="1" x14ac:dyDescent="0.25">
      <c r="B103" s="266" t="s">
        <v>227</v>
      </c>
    </row>
    <row r="104" spans="2:2" ht="26.25" thickBot="1" x14ac:dyDescent="0.25">
      <c r="B104" s="266" t="s">
        <v>265</v>
      </c>
    </row>
    <row r="105" spans="2:2" ht="26.25" thickBot="1" x14ac:dyDescent="0.25">
      <c r="B105" s="266" t="s">
        <v>264</v>
      </c>
    </row>
    <row r="106" spans="2:2" ht="26.25" thickBot="1" x14ac:dyDescent="0.25">
      <c r="B106" s="266" t="s">
        <v>228</v>
      </c>
    </row>
    <row r="107" spans="2:2" ht="39" thickBot="1" x14ac:dyDescent="0.25">
      <c r="B107" s="266" t="s">
        <v>234</v>
      </c>
    </row>
    <row r="108" spans="2:2" ht="26.25" thickBot="1" x14ac:dyDescent="0.25">
      <c r="B108" s="266" t="s">
        <v>266</v>
      </c>
    </row>
    <row r="109" spans="2:2" ht="26.25" thickBot="1" x14ac:dyDescent="0.25">
      <c r="B109" s="266" t="s">
        <v>197</v>
      </c>
    </row>
    <row r="110" spans="2:2" ht="26.25" thickBot="1" x14ac:dyDescent="0.25">
      <c r="B110" s="266" t="s">
        <v>268</v>
      </c>
    </row>
    <row r="111" spans="2:2" ht="39" thickBot="1" x14ac:dyDescent="0.25">
      <c r="B111" s="267" t="s">
        <v>227</v>
      </c>
    </row>
    <row r="112" spans="2:2" ht="13.5" thickTop="1" x14ac:dyDescent="0.2"/>
    <row r="122" spans="2:46" ht="13.5" thickBot="1" x14ac:dyDescent="0.25"/>
    <row r="123" spans="2:46" ht="103.5" thickTop="1" thickBot="1" x14ac:dyDescent="0.25">
      <c r="B123" s="280" t="s">
        <v>1636</v>
      </c>
      <c r="L123" t="str">
        <f t="array" ref="L123:AT123">TRANSPOSE(B123:B157)</f>
        <v>4.7.a) Relate earlier and later parts of a text to describe a sequence of ideas in the events</v>
      </c>
      <c r="M123" t="str">
        <v>4.7.a) Relate earlier and later parts of a text to describe a sequence of ideas in the events</v>
      </c>
      <c r="N123" t="str">
        <v>4.9.a) Describe in depth a character, setting, or event in a text, drawing on specific details in the text</v>
      </c>
      <c r="O123" t="str">
        <v>4.9.a) Describe in depth a character, setting, or event in a text, drawing on specific details in the text</v>
      </c>
      <c r="P123" t="str">
        <v>4.10.a) Describe the relationship between ideas, events and characters in the text using clues</v>
      </c>
      <c r="Q123" t="str">
        <v>4.10.b)Compare ideas, events and characters in the text with prior knowledge and experience</v>
      </c>
      <c r="R123" t="str">
        <v>Vocabulary-meaning</v>
      </c>
      <c r="S123" t="str">
        <v>4.11.compare the authors perspective and opinion with own</v>
      </c>
      <c r="T123" t="str">
        <v>4.12.describe the effect the text had on the reader</v>
      </c>
      <c r="U123" t="str">
        <v>Vocabulary- making sentences</v>
      </c>
      <c r="V123" t="str">
        <v>Grammar-adverbs</v>
      </c>
      <c r="W123" t="str">
        <v>Grammar-question tags</v>
      </c>
      <c r="X123" t="str">
        <v>Grammar-degree of comparison</v>
      </c>
      <c r="Y123" t="str">
        <v>Grammar-type of sentences</v>
      </c>
      <c r="Z123" t="str">
        <v>Grammar-tenses</v>
      </c>
      <c r="AA123" t="str">
        <v>4.7.a) Relate earlier and later parts of a text to describe a sequence of ideas in the events</v>
      </c>
      <c r="AB123" t="str">
        <v>4.7.a) Relate earlier and later parts of a text to describe a sequence of ideas in the events</v>
      </c>
      <c r="AC123" t="str">
        <v>4.9.a) Describe in depth a character, setting, or event in a text, drawing on specific details in the text</v>
      </c>
      <c r="AD123" t="str">
        <v>4.9.a) Describe in depth a character, setting, or event in a text, drawing on specific details in the text</v>
      </c>
      <c r="AE123" t="str">
        <v>4.10.b)Compare ideas, events and characters in the text with prior knowledge and experience</v>
      </c>
      <c r="AF123" t="str">
        <v>4.10.a) Describe the relationship between ideas, events and characters in the text using clues</v>
      </c>
      <c r="AG123" t="str">
        <v>4.10.a) Describe the relationship between ideas, events and characters in the text using clues</v>
      </c>
      <c r="AH123" t="str">
        <v>4.12.describe the effect the text had on the reader</v>
      </c>
      <c r="AI123" t="str">
        <v>4.12.describe the effect the text had on the reader</v>
      </c>
      <c r="AJ123" t="str">
        <v>4.11.compare the authors perspective and opinion with own</v>
      </c>
      <c r="AK123" t="str">
        <v>Grammar-adjective</v>
      </c>
      <c r="AL123" t="str">
        <v>Grammar-adverbs</v>
      </c>
      <c r="AM123" t="str">
        <v>Grammar-degree of comparison</v>
      </c>
      <c r="AN123" t="str">
        <v>Grammar-question tag</v>
      </c>
      <c r="AO123" t="str">
        <v>Grammar-type of sentences</v>
      </c>
      <c r="AP123" t="str">
        <v>Grammar-tenses</v>
      </c>
      <c r="AQ123" t="str">
        <v>Grammar-degree of comparison</v>
      </c>
      <c r="AR123" t="str">
        <v>Grammar-conjunctions</v>
      </c>
      <c r="AS123" t="str">
        <v>Grammar-punctuation</v>
      </c>
      <c r="AT123" t="str">
        <v>Grammar-verbs</v>
      </c>
    </row>
    <row r="124" spans="2:46" ht="102.75" thickBot="1" x14ac:dyDescent="0.25">
      <c r="B124" s="281" t="s">
        <v>1636</v>
      </c>
      <c r="L124" t="s">
        <v>1636</v>
      </c>
      <c r="M124" t="s">
        <v>1636</v>
      </c>
      <c r="N124" t="s">
        <v>1873</v>
      </c>
      <c r="O124" t="s">
        <v>1873</v>
      </c>
      <c r="P124" t="s">
        <v>1661</v>
      </c>
      <c r="Q124" t="s">
        <v>1783</v>
      </c>
      <c r="R124" t="s">
        <v>277</v>
      </c>
      <c r="S124" t="s">
        <v>1784</v>
      </c>
      <c r="T124" t="s">
        <v>1785</v>
      </c>
      <c r="U124" t="s">
        <v>232</v>
      </c>
      <c r="V124" t="s">
        <v>197</v>
      </c>
      <c r="W124" t="s">
        <v>1786</v>
      </c>
      <c r="X124" t="s">
        <v>1787</v>
      </c>
      <c r="Y124" t="s">
        <v>1788</v>
      </c>
      <c r="Z124" t="s">
        <v>228</v>
      </c>
      <c r="AA124" t="s">
        <v>1636</v>
      </c>
      <c r="AB124" t="s">
        <v>1636</v>
      </c>
      <c r="AC124" t="s">
        <v>1873</v>
      </c>
      <c r="AD124" t="s">
        <v>1873</v>
      </c>
      <c r="AE124" t="s">
        <v>1783</v>
      </c>
      <c r="AF124" t="s">
        <v>1661</v>
      </c>
      <c r="AG124" t="s">
        <v>1661</v>
      </c>
      <c r="AH124" t="s">
        <v>1785</v>
      </c>
      <c r="AI124" t="s">
        <v>1785</v>
      </c>
      <c r="AJ124" t="s">
        <v>1784</v>
      </c>
      <c r="AK124" t="s">
        <v>1789</v>
      </c>
      <c r="AL124" t="s">
        <v>197</v>
      </c>
      <c r="AM124" t="s">
        <v>1787</v>
      </c>
      <c r="AN124" t="s">
        <v>1790</v>
      </c>
      <c r="AO124" t="s">
        <v>1788</v>
      </c>
      <c r="AP124" t="s">
        <v>228</v>
      </c>
      <c r="AQ124" t="s">
        <v>1787</v>
      </c>
      <c r="AR124" t="s">
        <v>266</v>
      </c>
      <c r="AS124" t="s">
        <v>268</v>
      </c>
      <c r="AT124" t="s">
        <v>196</v>
      </c>
    </row>
    <row r="125" spans="2:46" ht="128.25" thickBot="1" x14ac:dyDescent="0.25">
      <c r="B125" s="281" t="s">
        <v>1873</v>
      </c>
    </row>
    <row r="126" spans="2:46" ht="129" thickTop="1" thickBot="1" x14ac:dyDescent="0.25">
      <c r="B126" s="281" t="s">
        <v>1873</v>
      </c>
      <c r="D126" s="280" t="s">
        <v>1636</v>
      </c>
      <c r="F126" t="str">
        <f t="array" ref="F126:AN126">TRANSPOSE(D126:D160)</f>
        <v>4.7.a) Relate earlier and later parts of a text to describe a sequence of ideas in the events</v>
      </c>
      <c r="G126" t="str">
        <v>4.7.a) Relate earlier and later parts of a text to describe a sequence of ideas in the events</v>
      </c>
      <c r="H126" t="str">
        <v>4.9.a) Describe in depth a character, setting, or event in a text, drawing on specific details in the text</v>
      </c>
      <c r="I126" t="str">
        <v>4.7.a) Relate earlier and later parts of a text to describe a sequence of ideas in the events</v>
      </c>
      <c r="J126" t="str">
        <v>4.9.a) Describe in depth a character, setting, or event in a text, drawing on specific details in the text</v>
      </c>
      <c r="K126" t="str">
        <v>4.10.b)Compare ideas, events and characters in the text with prior knowledge and experience</v>
      </c>
      <c r="L126" t="str">
        <v>Vocabulary-meaning</v>
      </c>
      <c r="M126" t="str">
        <v>4.12.describe the effect the text had on the reader</v>
      </c>
      <c r="N126" t="str">
        <v>4.11.compare the authors perspective and opinion with own</v>
      </c>
      <c r="O126" t="str">
        <v>Vocabulary- making sentences</v>
      </c>
      <c r="P126" t="str">
        <v>Grammar-adverbs</v>
      </c>
      <c r="Q126" t="str">
        <v>Grammar-question tag</v>
      </c>
      <c r="R126" t="str">
        <v>Grammar-degree of comparison</v>
      </c>
      <c r="S126" t="str">
        <v>Grammar-type of sentences</v>
      </c>
      <c r="T126" t="str">
        <v>Grammar-tenses</v>
      </c>
      <c r="U126" t="str">
        <v>4.7.b) Describe the use of titles, captions, headings, fonts, paragraphs and punctuations</v>
      </c>
      <c r="V126" t="str">
        <v>4.7.a) Relate earlier and later parts of a text to describe a sequence of ideas in the events</v>
      </c>
      <c r="W126" t="str">
        <v>4.9.a) Describe in depth a character, setting, or event in a text, drawing on specific details in the text</v>
      </c>
      <c r="X126" t="str">
        <v>4.9.a) Describe in depth a character, setting, or event in a text, drawing on specific details in the text</v>
      </c>
      <c r="Y126" t="str">
        <v>4.10.b)Compare ideas, events and characters in the text with prior knowledge and experience</v>
      </c>
      <c r="Z126" t="str">
        <v>4.10.a) Describe the relationship between ideas, events and characters in the text using clues</v>
      </c>
      <c r="AA126" t="str">
        <v>4.10.a) Describe the relationship between ideas, events and characters in the text using clues</v>
      </c>
      <c r="AB126" t="str">
        <v>4.11.compare the authors perspective and opinion with own</v>
      </c>
      <c r="AC126" t="str">
        <v>4.12.describe the effect the text had on the reader</v>
      </c>
      <c r="AD126" t="str">
        <v>4.11.compare the authors perspective and opinion with own</v>
      </c>
      <c r="AE126" t="str">
        <v>Grammar-adjective</v>
      </c>
      <c r="AF126" t="str">
        <v>Grammar-adverbs</v>
      </c>
      <c r="AG126" t="str">
        <v>Grammar-degree of comparison</v>
      </c>
      <c r="AH126" t="str">
        <v>Grammar-question tag</v>
      </c>
      <c r="AI126" t="str">
        <v>Grammar-type of sentences</v>
      </c>
      <c r="AJ126" t="str">
        <v>Grammar-tenses</v>
      </c>
      <c r="AK126" t="str">
        <v>Grammar-degree of comparison</v>
      </c>
      <c r="AL126" t="str">
        <v>Grammar-conjunctions</v>
      </c>
      <c r="AM126" t="str">
        <v>Grammar-punctuation</v>
      </c>
      <c r="AN126" t="str">
        <v>Grammar-adverbs</v>
      </c>
    </row>
    <row r="127" spans="2:46" ht="128.25" thickBot="1" x14ac:dyDescent="0.25">
      <c r="B127" s="282" t="s">
        <v>1661</v>
      </c>
      <c r="D127" s="281" t="s">
        <v>1636</v>
      </c>
      <c r="F127" t="s">
        <v>1636</v>
      </c>
      <c r="G127" t="s">
        <v>1636</v>
      </c>
      <c r="H127" t="s">
        <v>1873</v>
      </c>
      <c r="I127" t="s">
        <v>1636</v>
      </c>
      <c r="J127" t="s">
        <v>1873</v>
      </c>
      <c r="K127" t="s">
        <v>1783</v>
      </c>
      <c r="L127" t="s">
        <v>277</v>
      </c>
      <c r="M127" t="s">
        <v>1785</v>
      </c>
      <c r="N127" t="s">
        <v>1784</v>
      </c>
      <c r="O127" t="s">
        <v>232</v>
      </c>
      <c r="P127" t="s">
        <v>197</v>
      </c>
      <c r="Q127" t="s">
        <v>1790</v>
      </c>
      <c r="R127" t="s">
        <v>1787</v>
      </c>
      <c r="S127" t="s">
        <v>1788</v>
      </c>
      <c r="T127" t="s">
        <v>228</v>
      </c>
      <c r="U127" t="s">
        <v>1889</v>
      </c>
      <c r="V127" t="s">
        <v>1636</v>
      </c>
      <c r="W127" t="s">
        <v>1873</v>
      </c>
      <c r="X127" t="s">
        <v>1873</v>
      </c>
      <c r="Y127" t="s">
        <v>1783</v>
      </c>
      <c r="Z127" t="s">
        <v>1661</v>
      </c>
      <c r="AA127" t="s">
        <v>1661</v>
      </c>
      <c r="AB127" t="s">
        <v>1784</v>
      </c>
      <c r="AC127" t="s">
        <v>1785</v>
      </c>
      <c r="AD127" t="s">
        <v>1784</v>
      </c>
      <c r="AE127" t="s">
        <v>1789</v>
      </c>
      <c r="AF127" t="s">
        <v>197</v>
      </c>
      <c r="AG127" t="s">
        <v>1787</v>
      </c>
      <c r="AH127" t="s">
        <v>1790</v>
      </c>
      <c r="AI127" t="s">
        <v>1788</v>
      </c>
      <c r="AJ127" t="s">
        <v>228</v>
      </c>
      <c r="AK127" t="s">
        <v>1787</v>
      </c>
      <c r="AL127" t="s">
        <v>266</v>
      </c>
      <c r="AM127" t="s">
        <v>268</v>
      </c>
      <c r="AN127" t="s">
        <v>197</v>
      </c>
    </row>
    <row r="128" spans="2:46" ht="128.25" thickBot="1" x14ac:dyDescent="0.25">
      <c r="B128" s="281" t="s">
        <v>1783</v>
      </c>
      <c r="D128" s="281" t="s">
        <v>1873</v>
      </c>
    </row>
    <row r="129" spans="2:44" ht="116.25" thickTop="1" thickBot="1" x14ac:dyDescent="0.25">
      <c r="B129" s="277" t="s">
        <v>277</v>
      </c>
      <c r="D129" s="281" t="s">
        <v>1636</v>
      </c>
      <c r="F129" s="280" t="s">
        <v>1730</v>
      </c>
      <c r="H129" t="str">
        <f t="array" ref="H129:AP129">TRANSPOSE(F129:F163)</f>
        <v>5.7.a) Describe the use of structures and organization of text across various forms of text</v>
      </c>
      <c r="I129" t="str">
        <v>5.7.a) Describe the use of structures and organization of text across various forms of text</v>
      </c>
      <c r="J129" t="str">
        <v>5.9.a) Compare and contrast two or more characters, settings, or events in a story or drama, drawing on</v>
      </c>
      <c r="K129" t="str">
        <v>5.7.a) Describe the use of structures and organization of text across various forms of text</v>
      </c>
      <c r="L129" t="str">
        <v>5.8.b) Explain how specific aspects of a text’s illustrations or words used add meaning to the idea (e.g.,</v>
      </c>
      <c r="M129" t="str">
        <v>5.9.b) Use specific details in the text to explain the purpose, audience and theme of the text</v>
      </c>
      <c r="N129" t="str">
        <v>Vocabulary-meaning</v>
      </c>
      <c r="O129" t="str">
        <v>5.11.Describe the authors purpose and opinion compare one’s own perspective with justification</v>
      </c>
      <c r="P129" t="str">
        <v>5.12.Describe the effect the text had with reasons</v>
      </c>
      <c r="Q129" t="str">
        <v>Vocabulary- making sentences</v>
      </c>
      <c r="R129" t="str">
        <v>Grammar-adverbs</v>
      </c>
      <c r="S129" t="str">
        <v>Grammar- relative pronouns</v>
      </c>
      <c r="T129" t="str">
        <v>Grammar-conjunctions</v>
      </c>
      <c r="U129" t="str">
        <v>Grammar-type of sentences</v>
      </c>
      <c r="V129" t="str">
        <v xml:space="preserve">Grammar-reported speech </v>
      </c>
      <c r="W129" t="str">
        <v>5.7.a) Describe the use of structures and organization of text across various forms of text</v>
      </c>
      <c r="X129" t="str">
        <v>5.7.a) Describe the use of structures and organization of text across various forms of text</v>
      </c>
      <c r="Y129" t="str">
        <v>5.7.a) Describe the use of structures and organization of text across various forms of text</v>
      </c>
      <c r="Z129" t="str">
        <v>5.7.a) Describe the use of structures and organization of text across various forms of text</v>
      </c>
      <c r="AA129" t="str">
        <v>5.10.a) Compare the different ideas in the text to draw a theme or underlying message of the text</v>
      </c>
      <c r="AB129" t="str">
        <v>5.10.a) Compare the different ideas in the text to draw a theme or underlying message of the text</v>
      </c>
      <c r="AC129" t="str">
        <v>5.10.b) Compare ideas in the text with prior knowledge and other texts</v>
      </c>
      <c r="AD129" t="str">
        <v>5.11.Describe the authors purpose and opinion compare ones own perspective with justification</v>
      </c>
      <c r="AE129" t="str">
        <v>5.12.Describe the effect the text had with reasons</v>
      </c>
      <c r="AF129" t="str">
        <v>5.11.Describe the authors purpose and opinion compare ones own perspective with justification</v>
      </c>
      <c r="AG129" t="str">
        <v>Grammar- relative pronouns</v>
      </c>
      <c r="AH129" t="str">
        <v>Grammar- modal auxiliary</v>
      </c>
      <c r="AI129" t="str">
        <v xml:space="preserve">Grammar-conjunctions </v>
      </c>
      <c r="AJ129" t="str">
        <v>Grammar- relative pronouns</v>
      </c>
      <c r="AK129" t="str">
        <v>Grammar-type of sentences</v>
      </c>
      <c r="AL129" t="str">
        <v xml:space="preserve">Grammar-reported speech </v>
      </c>
      <c r="AM129" t="str">
        <v>Grammar- modal auxiliary verbs</v>
      </c>
      <c r="AN129" t="str">
        <v>Grammar- modal auxiliary verbs</v>
      </c>
      <c r="AO129" t="str">
        <v>Grammar- reported speech</v>
      </c>
      <c r="AP129" t="str">
        <v>Grammar- type of sentences</v>
      </c>
    </row>
    <row r="130" spans="2:44" ht="141" thickBot="1" x14ac:dyDescent="0.25">
      <c r="B130" s="281" t="s">
        <v>1784</v>
      </c>
      <c r="D130" s="282" t="s">
        <v>1873</v>
      </c>
      <c r="F130" s="281" t="s">
        <v>1730</v>
      </c>
      <c r="H130" t="s">
        <v>1730</v>
      </c>
      <c r="I130" t="s">
        <v>1730</v>
      </c>
      <c r="J130" t="s">
        <v>1731</v>
      </c>
      <c r="K130" t="s">
        <v>1730</v>
      </c>
      <c r="L130" t="s">
        <v>1850</v>
      </c>
      <c r="M130" t="s">
        <v>1915</v>
      </c>
      <c r="N130" t="s">
        <v>277</v>
      </c>
      <c r="O130" t="s">
        <v>1853</v>
      </c>
      <c r="P130" t="s">
        <v>1916</v>
      </c>
      <c r="Q130" t="s">
        <v>232</v>
      </c>
      <c r="R130" t="s">
        <v>197</v>
      </c>
      <c r="S130" t="s">
        <v>1870</v>
      </c>
      <c r="T130" t="s">
        <v>266</v>
      </c>
      <c r="U130" t="s">
        <v>1788</v>
      </c>
      <c r="V130" t="s">
        <v>1918</v>
      </c>
      <c r="W130" t="s">
        <v>1730</v>
      </c>
      <c r="X130" t="s">
        <v>1730</v>
      </c>
      <c r="Y130" t="s">
        <v>1730</v>
      </c>
      <c r="Z130" t="s">
        <v>1730</v>
      </c>
      <c r="AA130" t="s">
        <v>1919</v>
      </c>
      <c r="AB130" t="s">
        <v>1919</v>
      </c>
      <c r="AC130" t="s">
        <v>1920</v>
      </c>
      <c r="AD130" t="s">
        <v>1921</v>
      </c>
      <c r="AE130" t="s">
        <v>1916</v>
      </c>
      <c r="AF130" t="s">
        <v>1921</v>
      </c>
      <c r="AG130" t="s">
        <v>1870</v>
      </c>
      <c r="AH130" t="s">
        <v>1871</v>
      </c>
      <c r="AI130" t="s">
        <v>1924</v>
      </c>
      <c r="AJ130" t="s">
        <v>1870</v>
      </c>
      <c r="AK130" t="s">
        <v>1788</v>
      </c>
      <c r="AL130" t="s">
        <v>1918</v>
      </c>
      <c r="AM130" t="s">
        <v>1872</v>
      </c>
      <c r="AN130" t="s">
        <v>1872</v>
      </c>
      <c r="AO130" t="s">
        <v>1928</v>
      </c>
      <c r="AP130" t="s">
        <v>1869</v>
      </c>
    </row>
    <row r="131" spans="2:44" ht="128.25" thickBot="1" x14ac:dyDescent="0.25">
      <c r="B131" s="281" t="s">
        <v>1785</v>
      </c>
      <c r="D131" s="281" t="s">
        <v>1783</v>
      </c>
      <c r="F131" s="281" t="s">
        <v>1731</v>
      </c>
    </row>
    <row r="132" spans="2:44" ht="116.25" thickTop="1" thickBot="1" x14ac:dyDescent="0.25">
      <c r="B132" s="277" t="s">
        <v>232</v>
      </c>
      <c r="D132" s="277" t="s">
        <v>277</v>
      </c>
      <c r="F132" s="281" t="s">
        <v>1730</v>
      </c>
      <c r="H132" s="280" t="s">
        <v>1730</v>
      </c>
      <c r="J132" t="str">
        <f t="array" ref="J132:AR132">TRANSPOSE(H132:H166)</f>
        <v>5.7.a) Describe the use of structures and organization of text across various forms of text</v>
      </c>
      <c r="K132" t="str">
        <v>5.7.a) Describe the use of structures and organization of text across various forms of text</v>
      </c>
      <c r="L132" t="str">
        <v>5.7.a) Describe the use of structures and organization of text across various forms of text</v>
      </c>
      <c r="M132" t="str">
        <v>5.7.a) Describe the use of structures and organization of text across various forms of text</v>
      </c>
      <c r="N132" t="str">
        <v>5.10.b) Compare ideas in the text with prior knowledge and other texts</v>
      </c>
      <c r="O132" t="str">
        <v>5.10.a) Compare the different ideas in the text to draw a theme or underlying message of the text</v>
      </c>
      <c r="P132" t="str">
        <v>Vocabulary-meanings</v>
      </c>
      <c r="Q132" t="str">
        <v>5.12.Describe the effect the text had with reasons</v>
      </c>
      <c r="R132" t="str">
        <v>5.11.Describe the authors purpose and opinion compare ones own perspective with justification</v>
      </c>
      <c r="S132" t="str">
        <v>Vocabulary-making sentences</v>
      </c>
      <c r="T132" t="str">
        <v>Grammar-modal auxiliary verbs</v>
      </c>
      <c r="U132" t="str">
        <v>Grammar- relative pronouns</v>
      </c>
      <c r="V132" t="str">
        <v>Grammar-conjunctions</v>
      </c>
      <c r="W132" t="str">
        <v>Grammar-type of sentences</v>
      </c>
      <c r="X132" t="str">
        <v>Grammar-modal auxiliary verbs</v>
      </c>
      <c r="Y132" t="str">
        <v>5.7.a) Describe the use of structures and organization of text across various forms of text</v>
      </c>
      <c r="Z132" t="str">
        <v>5.7.a) Describe the use of structures and organization of text across various forms of text</v>
      </c>
      <c r="AA132" t="str">
        <v>5.7.a) Describe the use of structures and organization of text across various forms of text</v>
      </c>
      <c r="AB132" t="str">
        <v>5.7.a) Describe the use of structures and organization of text across various forms of text</v>
      </c>
      <c r="AC132" t="str">
        <v>5.10.b) Compare ideas in the text with prior knowledge and other texts</v>
      </c>
      <c r="AD132" t="str">
        <v>5.10.b) Compare ideas in the text with prior knowledge and other texts</v>
      </c>
      <c r="AE132" t="str">
        <v>5.10.a) Compare the different ideas in the text to draw a theme or underlying message of the text</v>
      </c>
      <c r="AF132" t="str">
        <v>5.12.Describe the effect the text had with reasons</v>
      </c>
      <c r="AG132" t="str">
        <v>5.11.Describe the authors purpose and opinion compare ones own perspective with justification</v>
      </c>
      <c r="AH132" t="str">
        <v>5.11.Describe the authors purpose and opinion compare ones own perspective with justification</v>
      </c>
      <c r="AI132" t="str">
        <v>Grammar- relative pronouns</v>
      </c>
      <c r="AJ132" t="str">
        <v>Grammar- modal auxiliary</v>
      </c>
      <c r="AK132" t="str">
        <v xml:space="preserve">Grammar-conjunctions </v>
      </c>
      <c r="AL132" t="str">
        <v>Grammar- relative pronouns</v>
      </c>
      <c r="AM132" t="str">
        <v>Grammar-type of sentences</v>
      </c>
      <c r="AN132" t="str">
        <v xml:space="preserve">Grammar-reported speech </v>
      </c>
      <c r="AO132" t="str">
        <v>Grammar- modal auxiliary verbs</v>
      </c>
      <c r="AP132" t="str">
        <v>Grammar- modal auxiliary verbs</v>
      </c>
      <c r="AQ132" t="str">
        <v>Grammar- reported speech</v>
      </c>
      <c r="AR132" t="str">
        <v>Grammar- type of sentences</v>
      </c>
    </row>
    <row r="133" spans="2:44" ht="115.5" thickBot="1" x14ac:dyDescent="0.25">
      <c r="B133" s="277" t="s">
        <v>197</v>
      </c>
      <c r="D133" s="281" t="s">
        <v>1785</v>
      </c>
      <c r="F133" s="281" t="s">
        <v>1850</v>
      </c>
      <c r="H133" s="281" t="s">
        <v>1730</v>
      </c>
      <c r="J133" t="s">
        <v>1730</v>
      </c>
      <c r="K133" t="s">
        <v>1730</v>
      </c>
      <c r="L133" t="s">
        <v>1730</v>
      </c>
      <c r="M133" t="s">
        <v>1730</v>
      </c>
      <c r="N133" t="s">
        <v>1920</v>
      </c>
      <c r="O133" t="s">
        <v>1919</v>
      </c>
      <c r="P133" t="s">
        <v>246</v>
      </c>
      <c r="Q133" t="s">
        <v>1916</v>
      </c>
      <c r="R133" t="s">
        <v>1921</v>
      </c>
      <c r="S133" t="s">
        <v>1930</v>
      </c>
      <c r="T133" t="s">
        <v>1780</v>
      </c>
      <c r="U133" t="s">
        <v>1870</v>
      </c>
      <c r="V133" t="s">
        <v>266</v>
      </c>
      <c r="W133" t="s">
        <v>1788</v>
      </c>
      <c r="X133" t="s">
        <v>1780</v>
      </c>
      <c r="Y133" t="s">
        <v>1730</v>
      </c>
      <c r="Z133" t="s">
        <v>1730</v>
      </c>
      <c r="AA133" t="s">
        <v>1730</v>
      </c>
      <c r="AB133" t="s">
        <v>1730</v>
      </c>
      <c r="AC133" t="s">
        <v>1920</v>
      </c>
      <c r="AD133" t="s">
        <v>1920</v>
      </c>
      <c r="AE133" t="s">
        <v>1919</v>
      </c>
      <c r="AF133" t="s">
        <v>1916</v>
      </c>
      <c r="AG133" t="s">
        <v>1921</v>
      </c>
      <c r="AH133" t="s">
        <v>1921</v>
      </c>
      <c r="AI133" t="s">
        <v>1870</v>
      </c>
      <c r="AJ133" t="s">
        <v>1871</v>
      </c>
      <c r="AK133" t="s">
        <v>1924</v>
      </c>
      <c r="AL133" t="s">
        <v>1870</v>
      </c>
      <c r="AM133" t="s">
        <v>1788</v>
      </c>
      <c r="AN133" t="s">
        <v>1918</v>
      </c>
      <c r="AO133" t="s">
        <v>1872</v>
      </c>
      <c r="AP133" t="s">
        <v>1872</v>
      </c>
      <c r="AQ133" t="s">
        <v>1928</v>
      </c>
      <c r="AR133" t="s">
        <v>1869</v>
      </c>
    </row>
    <row r="134" spans="2:44" ht="115.5" thickBot="1" x14ac:dyDescent="0.25">
      <c r="B134" s="266" t="s">
        <v>1786</v>
      </c>
      <c r="D134" s="281" t="s">
        <v>1784</v>
      </c>
      <c r="F134" s="281" t="s">
        <v>1915</v>
      </c>
      <c r="H134" s="281" t="s">
        <v>1730</v>
      </c>
    </row>
    <row r="135" spans="2:44" ht="115.5" thickBot="1" x14ac:dyDescent="0.25">
      <c r="B135" s="266" t="s">
        <v>1787</v>
      </c>
      <c r="D135" s="277" t="s">
        <v>232</v>
      </c>
      <c r="F135" s="277" t="s">
        <v>277</v>
      </c>
      <c r="H135" s="281" t="s">
        <v>1730</v>
      </c>
    </row>
    <row r="136" spans="2:44" ht="115.5" thickBot="1" x14ac:dyDescent="0.25">
      <c r="B136" s="266" t="s">
        <v>1788</v>
      </c>
      <c r="D136" s="277" t="s">
        <v>197</v>
      </c>
      <c r="F136" s="281" t="s">
        <v>1853</v>
      </c>
      <c r="H136" s="281" t="s">
        <v>1920</v>
      </c>
    </row>
    <row r="137" spans="2:44" ht="115.5" thickBot="1" x14ac:dyDescent="0.25">
      <c r="B137" s="266" t="s">
        <v>228</v>
      </c>
      <c r="D137" s="266" t="s">
        <v>1790</v>
      </c>
      <c r="F137" s="281" t="s">
        <v>1916</v>
      </c>
      <c r="H137" s="281" t="s">
        <v>1919</v>
      </c>
    </row>
    <row r="138" spans="2:44" ht="102.75" thickBot="1" x14ac:dyDescent="0.25">
      <c r="B138" s="283" t="s">
        <v>1636</v>
      </c>
      <c r="D138" s="266" t="s">
        <v>1787</v>
      </c>
      <c r="F138" s="277" t="s">
        <v>232</v>
      </c>
      <c r="H138" s="281" t="s">
        <v>246</v>
      </c>
    </row>
    <row r="139" spans="2:44" ht="102.75" thickBot="1" x14ac:dyDescent="0.25">
      <c r="B139" s="283" t="s">
        <v>1636</v>
      </c>
      <c r="D139" s="266" t="s">
        <v>1788</v>
      </c>
      <c r="F139" s="277" t="s">
        <v>197</v>
      </c>
      <c r="H139" s="281" t="s">
        <v>1916</v>
      </c>
    </row>
    <row r="140" spans="2:44" ht="128.25" thickBot="1" x14ac:dyDescent="0.25">
      <c r="B140" s="283" t="s">
        <v>1873</v>
      </c>
      <c r="D140" s="266" t="s">
        <v>228</v>
      </c>
      <c r="F140" s="266" t="s">
        <v>1917</v>
      </c>
      <c r="H140" s="281" t="s">
        <v>1921</v>
      </c>
    </row>
    <row r="141" spans="2:44" ht="128.25" thickBot="1" x14ac:dyDescent="0.25">
      <c r="B141" s="281" t="s">
        <v>1873</v>
      </c>
      <c r="D141" s="283" t="s">
        <v>1889</v>
      </c>
      <c r="F141" s="266" t="s">
        <v>266</v>
      </c>
      <c r="H141" s="281" t="s">
        <v>1930</v>
      </c>
    </row>
    <row r="142" spans="2:44" ht="115.5" thickBot="1" x14ac:dyDescent="0.25">
      <c r="B142" s="283" t="s">
        <v>1783</v>
      </c>
      <c r="D142" s="283" t="s">
        <v>1636</v>
      </c>
      <c r="F142" s="266" t="s">
        <v>1788</v>
      </c>
      <c r="H142" s="277" t="s">
        <v>1780</v>
      </c>
    </row>
    <row r="143" spans="2:44" ht="128.25" thickBot="1" x14ac:dyDescent="0.25">
      <c r="B143" s="282" t="s">
        <v>1661</v>
      </c>
      <c r="D143" s="283" t="s">
        <v>1873</v>
      </c>
      <c r="F143" s="266" t="s">
        <v>1918</v>
      </c>
      <c r="H143" s="266" t="s">
        <v>1917</v>
      </c>
    </row>
    <row r="144" spans="2:44" ht="128.25" thickBot="1" x14ac:dyDescent="0.25">
      <c r="B144" s="281" t="s">
        <v>1661</v>
      </c>
      <c r="D144" s="281" t="s">
        <v>1873</v>
      </c>
      <c r="F144" s="283" t="s">
        <v>1730</v>
      </c>
      <c r="H144" s="266" t="s">
        <v>266</v>
      </c>
    </row>
    <row r="145" spans="2:8" ht="115.5" thickBot="1" x14ac:dyDescent="0.25">
      <c r="B145" s="281" t="s">
        <v>1785</v>
      </c>
      <c r="D145" s="283" t="s">
        <v>1783</v>
      </c>
      <c r="F145" s="283" t="s">
        <v>1730</v>
      </c>
      <c r="H145" s="266" t="s">
        <v>1788</v>
      </c>
    </row>
    <row r="146" spans="2:8" ht="128.25" thickBot="1" x14ac:dyDescent="0.25">
      <c r="B146" s="281" t="s">
        <v>1785</v>
      </c>
      <c r="D146" s="282" t="s">
        <v>1661</v>
      </c>
      <c r="F146" s="283" t="s">
        <v>1730</v>
      </c>
      <c r="H146" s="266" t="s">
        <v>1780</v>
      </c>
    </row>
    <row r="147" spans="2:8" ht="115.5" thickBot="1" x14ac:dyDescent="0.25">
      <c r="B147" s="281" t="s">
        <v>1784</v>
      </c>
      <c r="D147" s="281" t="s">
        <v>1661</v>
      </c>
      <c r="F147" s="281" t="s">
        <v>1730</v>
      </c>
      <c r="H147" s="281" t="s">
        <v>1730</v>
      </c>
    </row>
    <row r="148" spans="2:8" ht="141" thickBot="1" x14ac:dyDescent="0.25">
      <c r="B148" s="266" t="s">
        <v>1789</v>
      </c>
      <c r="D148" s="281" t="s">
        <v>1784</v>
      </c>
      <c r="F148" s="291" t="s">
        <v>1919</v>
      </c>
      <c r="H148" s="281" t="s">
        <v>1730</v>
      </c>
    </row>
    <row r="149" spans="2:8" ht="141" thickBot="1" x14ac:dyDescent="0.25">
      <c r="B149" s="266" t="s">
        <v>197</v>
      </c>
      <c r="D149" s="281" t="s">
        <v>1785</v>
      </c>
      <c r="F149" s="282" t="s">
        <v>1919</v>
      </c>
      <c r="H149" s="281" t="s">
        <v>1730</v>
      </c>
    </row>
    <row r="150" spans="2:8" ht="115.5" thickBot="1" x14ac:dyDescent="0.25">
      <c r="B150" s="266" t="s">
        <v>1787</v>
      </c>
      <c r="D150" s="281" t="s">
        <v>1784</v>
      </c>
      <c r="F150" s="281" t="s">
        <v>1920</v>
      </c>
      <c r="H150" s="281" t="s">
        <v>1730</v>
      </c>
    </row>
    <row r="151" spans="2:8" ht="115.5" thickBot="1" x14ac:dyDescent="0.25">
      <c r="B151" s="266" t="s">
        <v>1790</v>
      </c>
      <c r="D151" s="266" t="s">
        <v>1789</v>
      </c>
      <c r="F151" s="281" t="s">
        <v>1921</v>
      </c>
      <c r="H151" s="281" t="s">
        <v>1920</v>
      </c>
    </row>
    <row r="152" spans="2:8" ht="90" thickBot="1" x14ac:dyDescent="0.25">
      <c r="B152" s="266" t="s">
        <v>1788</v>
      </c>
      <c r="D152" s="266" t="s">
        <v>197</v>
      </c>
      <c r="F152" s="281" t="s">
        <v>1916</v>
      </c>
      <c r="H152" s="281" t="s">
        <v>1920</v>
      </c>
    </row>
    <row r="153" spans="2:8" ht="115.5" thickBot="1" x14ac:dyDescent="0.25">
      <c r="B153" s="266" t="s">
        <v>228</v>
      </c>
      <c r="D153" s="266" t="s">
        <v>1787</v>
      </c>
      <c r="F153" s="281" t="s">
        <v>1921</v>
      </c>
      <c r="H153" s="281" t="s">
        <v>1919</v>
      </c>
    </row>
    <row r="154" spans="2:8" ht="51.75" thickBot="1" x14ac:dyDescent="0.25">
      <c r="B154" s="266" t="s">
        <v>1787</v>
      </c>
      <c r="D154" s="266" t="s">
        <v>1790</v>
      </c>
      <c r="F154" s="266" t="s">
        <v>1922</v>
      </c>
      <c r="H154" s="281" t="s">
        <v>1916</v>
      </c>
    </row>
    <row r="155" spans="2:8" ht="115.5" thickBot="1" x14ac:dyDescent="0.25">
      <c r="B155" s="266" t="s">
        <v>266</v>
      </c>
      <c r="D155" s="266" t="s">
        <v>1788</v>
      </c>
      <c r="F155" s="266" t="s">
        <v>1923</v>
      </c>
      <c r="H155" s="281" t="s">
        <v>1921</v>
      </c>
    </row>
    <row r="156" spans="2:8" ht="115.5" thickBot="1" x14ac:dyDescent="0.25">
      <c r="B156" s="266" t="s">
        <v>268</v>
      </c>
      <c r="D156" s="266" t="s">
        <v>228</v>
      </c>
      <c r="F156" s="266" t="s">
        <v>1924</v>
      </c>
      <c r="H156" s="281" t="s">
        <v>1921</v>
      </c>
    </row>
    <row r="157" spans="2:8" ht="45" thickBot="1" x14ac:dyDescent="0.25">
      <c r="B157" s="267" t="s">
        <v>196</v>
      </c>
      <c r="D157" s="266" t="s">
        <v>1787</v>
      </c>
      <c r="F157" s="266" t="s">
        <v>1925</v>
      </c>
      <c r="H157" s="266" t="s">
        <v>1922</v>
      </c>
    </row>
    <row r="158" spans="2:8" ht="45" thickBot="1" x14ac:dyDescent="0.25">
      <c r="D158" s="266" t="s">
        <v>266</v>
      </c>
      <c r="F158" s="266" t="s">
        <v>1788</v>
      </c>
      <c r="H158" s="266" t="s">
        <v>1923</v>
      </c>
    </row>
    <row r="159" spans="2:8" ht="39" thickBot="1" x14ac:dyDescent="0.25">
      <c r="D159" s="266" t="s">
        <v>268</v>
      </c>
      <c r="F159" s="266" t="s">
        <v>1918</v>
      </c>
      <c r="H159" s="266" t="s">
        <v>1924</v>
      </c>
    </row>
    <row r="160" spans="2:8" ht="57.75" thickBot="1" x14ac:dyDescent="0.25">
      <c r="D160" s="267" t="s">
        <v>197</v>
      </c>
      <c r="F160" s="266" t="s">
        <v>1926</v>
      </c>
      <c r="H160" s="266" t="s">
        <v>1925</v>
      </c>
    </row>
    <row r="161" spans="1:37" ht="51.75" thickBot="1" x14ac:dyDescent="0.25">
      <c r="F161" s="266" t="s">
        <v>1927</v>
      </c>
      <c r="H161" s="266" t="s">
        <v>1788</v>
      </c>
    </row>
    <row r="162" spans="1:37" ht="39" thickBot="1" x14ac:dyDescent="0.25">
      <c r="F162" s="266" t="s">
        <v>1928</v>
      </c>
      <c r="H162" s="266" t="s">
        <v>1918</v>
      </c>
    </row>
    <row r="163" spans="1:37" ht="57.75" thickBot="1" x14ac:dyDescent="0.25">
      <c r="F163" s="267" t="s">
        <v>1869</v>
      </c>
      <c r="H163" s="266" t="s">
        <v>1926</v>
      </c>
    </row>
    <row r="164" spans="1:37" ht="51.75" thickBot="1" x14ac:dyDescent="0.25">
      <c r="H164" s="266" t="s">
        <v>1927</v>
      </c>
    </row>
    <row r="165" spans="1:37" ht="39" thickBot="1" x14ac:dyDescent="0.25">
      <c r="H165" s="266" t="s">
        <v>1928</v>
      </c>
    </row>
    <row r="166" spans="1:37" ht="39" thickBot="1" x14ac:dyDescent="0.25">
      <c r="H166" s="267" t="s">
        <v>1869</v>
      </c>
    </row>
    <row r="167" spans="1:37" ht="13.5" thickTop="1" x14ac:dyDescent="0.2"/>
    <row r="168" spans="1:37" ht="13.5" thickBot="1" x14ac:dyDescent="0.25"/>
    <row r="169" spans="1:37" ht="23.25" thickBot="1" x14ac:dyDescent="0.25">
      <c r="I169" s="383" t="s">
        <v>88</v>
      </c>
      <c r="J169" s="384" t="s">
        <v>89</v>
      </c>
      <c r="K169" s="384" t="s">
        <v>90</v>
      </c>
      <c r="L169" s="384" t="s">
        <v>91</v>
      </c>
      <c r="M169" s="384" t="s">
        <v>92</v>
      </c>
      <c r="N169" s="384" t="s">
        <v>93</v>
      </c>
      <c r="O169" s="384" t="s">
        <v>94</v>
      </c>
      <c r="P169" s="384" t="s">
        <v>243</v>
      </c>
    </row>
    <row r="170" spans="1:37" ht="23.25" thickBot="1" x14ac:dyDescent="0.25">
      <c r="A170" s="375" t="s">
        <v>1393</v>
      </c>
      <c r="B170" s="376" t="s">
        <v>187</v>
      </c>
      <c r="C170" s="376" t="s">
        <v>2021</v>
      </c>
      <c r="D170" s="376"/>
      <c r="E170" s="377">
        <v>2</v>
      </c>
      <c r="F170" s="376"/>
      <c r="G170" s="376"/>
      <c r="I170" s="385" t="s">
        <v>2085</v>
      </c>
      <c r="J170" s="386" t="s">
        <v>1393</v>
      </c>
      <c r="K170" s="386" t="s">
        <v>187</v>
      </c>
      <c r="L170" s="386" t="s">
        <v>2021</v>
      </c>
      <c r="M170" s="380"/>
      <c r="N170" s="387">
        <v>2</v>
      </c>
      <c r="O170" s="380"/>
      <c r="P170" s="380"/>
    </row>
    <row r="171" spans="1:37" ht="24.75" thickBot="1" x14ac:dyDescent="0.25">
      <c r="A171" s="378" t="s">
        <v>1394</v>
      </c>
      <c r="B171" s="379" t="s">
        <v>187</v>
      </c>
      <c r="C171" s="379" t="s">
        <v>2022</v>
      </c>
      <c r="D171" s="379"/>
      <c r="E171" s="381">
        <v>2</v>
      </c>
      <c r="F171" s="379"/>
      <c r="G171" s="379"/>
      <c r="I171" s="388"/>
      <c r="J171" s="386" t="s">
        <v>1394</v>
      </c>
      <c r="K171" s="386" t="s">
        <v>187</v>
      </c>
      <c r="L171" s="386" t="s">
        <v>2022</v>
      </c>
      <c r="M171" s="380"/>
      <c r="N171" s="387">
        <v>2</v>
      </c>
      <c r="O171" s="380"/>
      <c r="P171" s="380"/>
    </row>
    <row r="172" spans="1:37" ht="15.75" thickBot="1" x14ac:dyDescent="0.25">
      <c r="A172" s="378" t="s">
        <v>1553</v>
      </c>
      <c r="B172" s="379" t="s">
        <v>239</v>
      </c>
      <c r="C172" s="379" t="s">
        <v>2023</v>
      </c>
      <c r="D172" s="379"/>
      <c r="E172" s="381">
        <v>2</v>
      </c>
      <c r="F172" s="379"/>
      <c r="G172" s="379"/>
      <c r="I172" s="388"/>
      <c r="J172" s="386" t="s">
        <v>1553</v>
      </c>
      <c r="K172" s="386" t="s">
        <v>239</v>
      </c>
      <c r="L172" s="386" t="s">
        <v>2023</v>
      </c>
      <c r="M172" s="380"/>
      <c r="N172" s="387">
        <v>2</v>
      </c>
      <c r="O172" s="380"/>
      <c r="P172" s="380"/>
    </row>
    <row r="173" spans="1:37" ht="24.75" thickBot="1" x14ac:dyDescent="0.25">
      <c r="A173" s="378" t="s">
        <v>1719</v>
      </c>
      <c r="B173" s="379" t="s">
        <v>270</v>
      </c>
      <c r="C173" s="379" t="s">
        <v>2024</v>
      </c>
      <c r="D173" s="379"/>
      <c r="E173" s="381">
        <v>2</v>
      </c>
      <c r="F173" s="379"/>
      <c r="G173" s="379"/>
      <c r="I173" s="388"/>
      <c r="J173" s="386" t="s">
        <v>1719</v>
      </c>
      <c r="K173" s="386" t="s">
        <v>270</v>
      </c>
      <c r="L173" s="386" t="s">
        <v>2024</v>
      </c>
      <c r="M173" s="380"/>
      <c r="N173" s="387">
        <v>2</v>
      </c>
      <c r="O173" s="380"/>
      <c r="P173" s="380"/>
    </row>
    <row r="174" spans="1:37" ht="15.75" thickBot="1" x14ac:dyDescent="0.25">
      <c r="A174" s="378" t="s">
        <v>1582</v>
      </c>
      <c r="B174" s="379" t="s">
        <v>240</v>
      </c>
      <c r="C174" s="379" t="s">
        <v>279</v>
      </c>
      <c r="D174" s="379"/>
      <c r="E174" s="381">
        <v>2</v>
      </c>
      <c r="F174" s="379" t="s">
        <v>241</v>
      </c>
      <c r="G174" s="379"/>
      <c r="I174" s="388"/>
      <c r="J174" s="386" t="s">
        <v>1582</v>
      </c>
      <c r="K174" s="386" t="s">
        <v>240</v>
      </c>
      <c r="L174" s="386" t="s">
        <v>279</v>
      </c>
      <c r="M174" s="380"/>
      <c r="N174" s="387">
        <v>2</v>
      </c>
      <c r="O174" s="380" t="s">
        <v>241</v>
      </c>
      <c r="P174" s="380"/>
    </row>
    <row r="175" spans="1:37" ht="24.75" thickBot="1" x14ac:dyDescent="0.25">
      <c r="A175" s="378" t="s">
        <v>1390</v>
      </c>
      <c r="B175" s="379" t="s">
        <v>187</v>
      </c>
      <c r="C175" s="379" t="s">
        <v>242</v>
      </c>
      <c r="D175" s="379"/>
      <c r="E175" s="381">
        <v>2</v>
      </c>
      <c r="F175" s="379"/>
      <c r="G175" s="379"/>
      <c r="I175" s="385" t="s">
        <v>2086</v>
      </c>
      <c r="J175" s="386" t="s">
        <v>1390</v>
      </c>
      <c r="K175" s="386" t="s">
        <v>187</v>
      </c>
      <c r="L175" s="386" t="s">
        <v>242</v>
      </c>
      <c r="M175" s="380"/>
      <c r="N175" s="387">
        <v>2</v>
      </c>
      <c r="O175" s="380"/>
      <c r="P175" s="380"/>
    </row>
    <row r="176" spans="1:37" ht="24.75" thickBot="1" x14ac:dyDescent="0.25">
      <c r="A176" s="378" t="s">
        <v>1391</v>
      </c>
      <c r="B176" s="379" t="s">
        <v>187</v>
      </c>
      <c r="C176" s="379" t="s">
        <v>157</v>
      </c>
      <c r="D176" s="379"/>
      <c r="E176" s="381">
        <v>2</v>
      </c>
      <c r="F176" s="379"/>
      <c r="G176" s="379"/>
      <c r="I176" s="388"/>
      <c r="J176" s="386" t="s">
        <v>1391</v>
      </c>
      <c r="K176" s="386" t="s">
        <v>187</v>
      </c>
      <c r="L176" s="386" t="s">
        <v>157</v>
      </c>
      <c r="M176" s="380"/>
      <c r="N176" s="387">
        <v>2</v>
      </c>
      <c r="O176" s="380"/>
      <c r="P176" s="380"/>
      <c r="Q176" s="379" t="s">
        <v>270</v>
      </c>
      <c r="R176" s="379" t="s">
        <v>270</v>
      </c>
      <c r="S176" s="379" t="s">
        <v>240</v>
      </c>
      <c r="T176" s="379" t="s">
        <v>187</v>
      </c>
      <c r="U176" s="379" t="s">
        <v>187</v>
      </c>
      <c r="V176" s="379" t="s">
        <v>239</v>
      </c>
      <c r="W176" s="379" t="s">
        <v>274</v>
      </c>
      <c r="X176" s="379" t="s">
        <v>270</v>
      </c>
      <c r="Y176" s="379" t="s">
        <v>240</v>
      </c>
      <c r="Z176" s="379" t="s">
        <v>187</v>
      </c>
      <c r="AA176" s="379" t="s">
        <v>274</v>
      </c>
      <c r="AB176" s="379" t="s">
        <v>240</v>
      </c>
      <c r="AC176" s="379" t="s">
        <v>187</v>
      </c>
      <c r="AD176" s="379" t="s">
        <v>239</v>
      </c>
      <c r="AE176" s="379" t="s">
        <v>270</v>
      </c>
      <c r="AF176" s="379" t="s">
        <v>187</v>
      </c>
      <c r="AG176" s="379" t="s">
        <v>187</v>
      </c>
      <c r="AH176" s="379" t="s">
        <v>274</v>
      </c>
      <c r="AI176" s="379" t="s">
        <v>187</v>
      </c>
      <c r="AJ176" s="379" t="s">
        <v>187</v>
      </c>
      <c r="AK176" s="379" t="s">
        <v>274</v>
      </c>
    </row>
    <row r="177" spans="1:37" ht="24.75" thickBot="1" x14ac:dyDescent="0.25">
      <c r="A177" s="378" t="s">
        <v>1392</v>
      </c>
      <c r="B177" s="379" t="s">
        <v>274</v>
      </c>
      <c r="C177" s="379" t="s">
        <v>2083</v>
      </c>
      <c r="D177" s="379"/>
      <c r="E177" s="381">
        <v>2</v>
      </c>
      <c r="F177" s="379"/>
      <c r="G177" s="379"/>
      <c r="I177" s="388"/>
      <c r="J177" s="386" t="s">
        <v>1392</v>
      </c>
      <c r="K177" s="386" t="s">
        <v>274</v>
      </c>
      <c r="L177" s="386" t="s">
        <v>2083</v>
      </c>
      <c r="M177" s="380"/>
      <c r="N177" s="387">
        <v>2</v>
      </c>
      <c r="O177" s="380"/>
      <c r="P177" s="380"/>
      <c r="Q177" s="334" t="s">
        <v>1691</v>
      </c>
      <c r="R177" s="334" t="s">
        <v>1691</v>
      </c>
      <c r="S177" s="334" t="s">
        <v>1757</v>
      </c>
      <c r="T177" s="334" t="s">
        <v>1820</v>
      </c>
      <c r="U177" s="334" t="s">
        <v>1820</v>
      </c>
      <c r="V177" s="334" t="s">
        <v>1422</v>
      </c>
      <c r="W177" s="334" t="s">
        <v>1684</v>
      </c>
      <c r="X177" s="334" t="s">
        <v>1691</v>
      </c>
      <c r="Y177" s="334" t="s">
        <v>1757</v>
      </c>
      <c r="Z177" s="334" t="s">
        <v>1820</v>
      </c>
      <c r="AA177" s="334" t="s">
        <v>1684</v>
      </c>
      <c r="AB177" s="334" t="s">
        <v>1757</v>
      </c>
      <c r="AC177" s="334" t="s">
        <v>1820</v>
      </c>
      <c r="AD177" s="334" t="s">
        <v>1422</v>
      </c>
      <c r="AE177" s="334" t="s">
        <v>1691</v>
      </c>
      <c r="AF177" s="334" t="s">
        <v>1820</v>
      </c>
      <c r="AG177" s="334" t="s">
        <v>1820</v>
      </c>
      <c r="AH177" s="334" t="s">
        <v>1684</v>
      </c>
      <c r="AI177" s="334" t="s">
        <v>1820</v>
      </c>
      <c r="AJ177" s="334" t="s">
        <v>1820</v>
      </c>
      <c r="AK177" s="334" t="s">
        <v>1684</v>
      </c>
    </row>
    <row r="178" spans="1:37" ht="24.75" thickBot="1" x14ac:dyDescent="0.25">
      <c r="A178" s="378" t="s">
        <v>1606</v>
      </c>
      <c r="B178" s="379" t="s">
        <v>270</v>
      </c>
      <c r="C178" s="379" t="s">
        <v>2079</v>
      </c>
      <c r="D178" s="379"/>
      <c r="E178" s="381">
        <v>1</v>
      </c>
      <c r="F178" s="379"/>
      <c r="G178" s="379"/>
      <c r="I178" s="388"/>
      <c r="J178" s="386" t="s">
        <v>1606</v>
      </c>
      <c r="K178" s="386" t="s">
        <v>270</v>
      </c>
      <c r="L178" s="386" t="s">
        <v>2079</v>
      </c>
      <c r="M178" s="380"/>
      <c r="N178" s="387">
        <v>1</v>
      </c>
      <c r="O178" s="380"/>
      <c r="P178" s="380"/>
    </row>
    <row r="179" spans="1:37" ht="24.75" thickBot="1" x14ac:dyDescent="0.25">
      <c r="A179" s="378" t="s">
        <v>1614</v>
      </c>
      <c r="B179" s="379" t="s">
        <v>270</v>
      </c>
      <c r="C179" s="379" t="s">
        <v>2081</v>
      </c>
      <c r="D179" s="379"/>
      <c r="E179" s="381">
        <v>1</v>
      </c>
      <c r="F179" s="379"/>
      <c r="G179" s="379"/>
      <c r="I179" s="388"/>
      <c r="J179" s="386" t="s">
        <v>1614</v>
      </c>
      <c r="K179" s="386" t="s">
        <v>270</v>
      </c>
      <c r="L179" s="386" t="s">
        <v>2081</v>
      </c>
      <c r="M179" s="380"/>
      <c r="N179" s="387">
        <v>1</v>
      </c>
      <c r="O179" s="380"/>
      <c r="P179" s="380"/>
    </row>
    <row r="180" spans="1:37" ht="15.75" thickBot="1" x14ac:dyDescent="0.25">
      <c r="A180" s="378" t="s">
        <v>1613</v>
      </c>
      <c r="B180" s="379" t="s">
        <v>240</v>
      </c>
      <c r="C180" s="379" t="s">
        <v>279</v>
      </c>
      <c r="D180" s="379"/>
      <c r="E180" s="381">
        <v>2</v>
      </c>
      <c r="F180" s="379" t="s">
        <v>241</v>
      </c>
      <c r="G180" s="379"/>
      <c r="I180" s="388"/>
      <c r="J180" s="386" t="s">
        <v>1613</v>
      </c>
      <c r="K180" s="386" t="s">
        <v>240</v>
      </c>
      <c r="L180" s="386" t="s">
        <v>279</v>
      </c>
      <c r="M180" s="380"/>
      <c r="N180" s="387">
        <v>2</v>
      </c>
      <c r="O180" s="380" t="s">
        <v>241</v>
      </c>
      <c r="P180" s="380"/>
    </row>
    <row r="181" spans="1:37" ht="23.25" thickBot="1" x14ac:dyDescent="0.25">
      <c r="A181" s="378" t="s">
        <v>1616</v>
      </c>
      <c r="B181" s="379" t="s">
        <v>187</v>
      </c>
      <c r="C181" s="379" t="s">
        <v>2021</v>
      </c>
      <c r="D181" s="379"/>
      <c r="E181" s="381">
        <v>2</v>
      </c>
      <c r="F181" s="379"/>
      <c r="G181" s="379"/>
      <c r="I181" s="385" t="s">
        <v>2087</v>
      </c>
      <c r="J181" s="386" t="s">
        <v>1616</v>
      </c>
      <c r="K181" s="386" t="s">
        <v>187</v>
      </c>
      <c r="L181" s="386" t="s">
        <v>2021</v>
      </c>
      <c r="M181" s="380"/>
      <c r="N181" s="387">
        <v>2</v>
      </c>
      <c r="O181" s="380"/>
      <c r="P181" s="380"/>
    </row>
    <row r="182" spans="1:37" ht="36.75" thickBot="1" x14ac:dyDescent="0.25">
      <c r="A182" s="378" t="s">
        <v>1615</v>
      </c>
      <c r="B182" s="379" t="s">
        <v>187</v>
      </c>
      <c r="C182" s="379" t="s">
        <v>158</v>
      </c>
      <c r="D182" s="379"/>
      <c r="E182" s="381">
        <v>2</v>
      </c>
      <c r="F182" s="379"/>
      <c r="G182" s="379"/>
      <c r="I182" s="388"/>
      <c r="J182" s="386" t="s">
        <v>1615</v>
      </c>
      <c r="K182" s="386" t="s">
        <v>187</v>
      </c>
      <c r="L182" s="386" t="s">
        <v>158</v>
      </c>
      <c r="M182" s="380"/>
      <c r="N182" s="387">
        <v>2</v>
      </c>
      <c r="O182" s="380"/>
      <c r="P182" s="380"/>
    </row>
    <row r="183" spans="1:37" ht="15.75" thickBot="1" x14ac:dyDescent="0.25">
      <c r="A183" s="378" t="s">
        <v>1611</v>
      </c>
      <c r="B183" s="379" t="s">
        <v>239</v>
      </c>
      <c r="C183" s="379" t="s">
        <v>2023</v>
      </c>
      <c r="D183" s="379"/>
      <c r="E183" s="381">
        <v>1</v>
      </c>
      <c r="F183" s="379"/>
      <c r="G183" s="379"/>
      <c r="I183" s="388"/>
      <c r="J183" s="386" t="s">
        <v>1611</v>
      </c>
      <c r="K183" s="386" t="s">
        <v>239</v>
      </c>
      <c r="L183" s="386" t="s">
        <v>2023</v>
      </c>
      <c r="M183" s="380"/>
      <c r="N183" s="387">
        <v>1</v>
      </c>
      <c r="O183" s="380"/>
      <c r="P183" s="380"/>
    </row>
    <row r="184" spans="1:37" ht="24.75" thickBot="1" x14ac:dyDescent="0.25">
      <c r="A184" s="378" t="s">
        <v>1610</v>
      </c>
      <c r="B184" s="379" t="s">
        <v>274</v>
      </c>
      <c r="C184" s="379" t="s">
        <v>2023</v>
      </c>
      <c r="D184" s="379"/>
      <c r="E184" s="381">
        <v>1</v>
      </c>
      <c r="F184" s="379"/>
      <c r="G184" s="379"/>
      <c r="I184" s="388"/>
      <c r="J184" s="386" t="s">
        <v>1610</v>
      </c>
      <c r="K184" s="386" t="s">
        <v>274</v>
      </c>
      <c r="L184" s="386" t="s">
        <v>2023</v>
      </c>
      <c r="M184" s="380"/>
      <c r="N184" s="387">
        <v>1</v>
      </c>
      <c r="O184" s="380"/>
      <c r="P184" s="380"/>
    </row>
    <row r="185" spans="1:37" ht="24.75" thickBot="1" x14ac:dyDescent="0.25">
      <c r="A185" s="378" t="s">
        <v>1612</v>
      </c>
      <c r="B185" s="379" t="s">
        <v>270</v>
      </c>
      <c r="C185" s="379" t="s">
        <v>2024</v>
      </c>
      <c r="D185" s="379"/>
      <c r="E185" s="381">
        <v>2</v>
      </c>
      <c r="F185" s="379"/>
      <c r="G185" s="379"/>
      <c r="I185" s="388"/>
      <c r="J185" s="386" t="s">
        <v>1612</v>
      </c>
      <c r="K185" s="386" t="s">
        <v>270</v>
      </c>
      <c r="L185" s="386" t="s">
        <v>2024</v>
      </c>
      <c r="M185" s="380"/>
      <c r="N185" s="387">
        <v>2</v>
      </c>
      <c r="O185" s="380"/>
      <c r="P185" s="380"/>
    </row>
    <row r="186" spans="1:37" ht="15.75" thickBot="1" x14ac:dyDescent="0.25">
      <c r="A186" s="378" t="s">
        <v>1821</v>
      </c>
      <c r="B186" s="379" t="s">
        <v>240</v>
      </c>
      <c r="C186" s="379" t="s">
        <v>2080</v>
      </c>
      <c r="D186" s="379"/>
      <c r="E186" s="381">
        <v>2</v>
      </c>
      <c r="F186" s="379" t="s">
        <v>241</v>
      </c>
      <c r="G186" s="379" t="s">
        <v>159</v>
      </c>
      <c r="I186" s="388"/>
      <c r="J186" s="386" t="s">
        <v>1821</v>
      </c>
      <c r="K186" s="386" t="s">
        <v>240</v>
      </c>
      <c r="L186" s="386" t="s">
        <v>2080</v>
      </c>
      <c r="M186" s="380"/>
      <c r="N186" s="387">
        <v>2</v>
      </c>
      <c r="O186" s="380" t="s">
        <v>241</v>
      </c>
      <c r="P186" s="380" t="s">
        <v>159</v>
      </c>
    </row>
    <row r="187" spans="1:37" ht="24.75" thickBot="1" x14ac:dyDescent="0.25">
      <c r="A187" s="378" t="s">
        <v>1572</v>
      </c>
      <c r="B187" s="379" t="s">
        <v>187</v>
      </c>
      <c r="C187" s="379" t="s">
        <v>2078</v>
      </c>
      <c r="D187" s="379"/>
      <c r="E187" s="381">
        <v>2</v>
      </c>
      <c r="F187" s="379"/>
      <c r="G187" s="379"/>
      <c r="I187" s="385" t="s">
        <v>2088</v>
      </c>
      <c r="J187" s="386" t="s">
        <v>1572</v>
      </c>
      <c r="K187" s="386" t="s">
        <v>187</v>
      </c>
      <c r="L187" s="386" t="s">
        <v>2078</v>
      </c>
      <c r="M187" s="380"/>
      <c r="N187" s="387">
        <v>2</v>
      </c>
      <c r="O187" s="380"/>
      <c r="P187" s="380"/>
    </row>
    <row r="188" spans="1:37" ht="24.75" thickBot="1" x14ac:dyDescent="0.25">
      <c r="A188" s="378" t="s">
        <v>1609</v>
      </c>
      <c r="B188" s="379" t="s">
        <v>274</v>
      </c>
      <c r="C188" s="379" t="s">
        <v>2023</v>
      </c>
      <c r="D188" s="379"/>
      <c r="E188" s="381">
        <v>2</v>
      </c>
      <c r="F188" s="379"/>
      <c r="G188" s="379"/>
      <c r="I188" s="388"/>
      <c r="J188" s="386" t="s">
        <v>1609</v>
      </c>
      <c r="K188" s="386" t="s">
        <v>274</v>
      </c>
      <c r="L188" s="386" t="s">
        <v>2023</v>
      </c>
      <c r="M188" s="380"/>
      <c r="N188" s="387">
        <v>2</v>
      </c>
      <c r="O188" s="380"/>
      <c r="P188" s="380"/>
    </row>
    <row r="189" spans="1:37" ht="15.75" thickBot="1" x14ac:dyDescent="0.25">
      <c r="A189" s="378" t="s">
        <v>1805</v>
      </c>
      <c r="B189" s="379" t="s">
        <v>240</v>
      </c>
      <c r="C189" s="379" t="s">
        <v>278</v>
      </c>
      <c r="D189" s="379"/>
      <c r="E189" s="381">
        <v>1</v>
      </c>
      <c r="F189" s="379" t="s">
        <v>160</v>
      </c>
      <c r="G189" s="379"/>
      <c r="I189" s="388"/>
      <c r="J189" s="386" t="s">
        <v>1805</v>
      </c>
      <c r="K189" s="386" t="s">
        <v>240</v>
      </c>
      <c r="L189" s="386" t="s">
        <v>278</v>
      </c>
      <c r="M189" s="380"/>
      <c r="N189" s="387">
        <v>1</v>
      </c>
      <c r="O189" s="380" t="s">
        <v>160</v>
      </c>
      <c r="P189" s="380"/>
    </row>
    <row r="190" spans="1:37" ht="23.25" thickBot="1" x14ac:dyDescent="0.25">
      <c r="A190" s="378" t="s">
        <v>1653</v>
      </c>
      <c r="B190" s="379" t="s">
        <v>187</v>
      </c>
      <c r="C190" s="379" t="s">
        <v>2021</v>
      </c>
      <c r="D190" s="379"/>
      <c r="E190" s="381">
        <v>2</v>
      </c>
      <c r="F190" s="379"/>
      <c r="G190" s="379"/>
      <c r="I190" s="385" t="s">
        <v>2089</v>
      </c>
      <c r="J190" s="386" t="s">
        <v>1653</v>
      </c>
      <c r="K190" s="386" t="s">
        <v>187</v>
      </c>
      <c r="L190" s="386" t="s">
        <v>2021</v>
      </c>
      <c r="M190" s="380"/>
      <c r="N190" s="387">
        <v>2</v>
      </c>
      <c r="O190" s="380"/>
      <c r="P190" s="380"/>
    </row>
    <row r="191" spans="1:37" ht="24.75" thickBot="1" x14ac:dyDescent="0.25">
      <c r="A191" s="378" t="s">
        <v>1801</v>
      </c>
      <c r="B191" s="379" t="s">
        <v>239</v>
      </c>
      <c r="C191" s="379" t="s">
        <v>2083</v>
      </c>
      <c r="D191" s="379"/>
      <c r="E191" s="381">
        <v>2</v>
      </c>
      <c r="F191" s="379"/>
      <c r="G191" s="379"/>
      <c r="I191" s="388"/>
      <c r="J191" s="386" t="s">
        <v>1801</v>
      </c>
      <c r="K191" s="386" t="s">
        <v>239</v>
      </c>
      <c r="L191" s="386" t="s">
        <v>2083</v>
      </c>
      <c r="M191" s="380"/>
      <c r="N191" s="387">
        <v>2</v>
      </c>
      <c r="O191" s="380"/>
      <c r="P191" s="380"/>
    </row>
    <row r="192" spans="1:37" ht="24.75" thickBot="1" x14ac:dyDescent="0.25">
      <c r="A192" s="378" t="s">
        <v>1800</v>
      </c>
      <c r="B192" s="379" t="s">
        <v>270</v>
      </c>
      <c r="C192" s="379" t="s">
        <v>2081</v>
      </c>
      <c r="D192" s="379"/>
      <c r="E192" s="381">
        <v>1</v>
      </c>
      <c r="F192" s="379" t="s">
        <v>160</v>
      </c>
      <c r="G192" s="379" t="s">
        <v>241</v>
      </c>
      <c r="I192" s="388"/>
      <c r="J192" s="386" t="s">
        <v>1800</v>
      </c>
      <c r="K192" s="386" t="s">
        <v>270</v>
      </c>
      <c r="L192" s="386" t="s">
        <v>2081</v>
      </c>
      <c r="M192" s="380"/>
      <c r="N192" s="387">
        <v>1</v>
      </c>
      <c r="O192" s="380" t="s">
        <v>160</v>
      </c>
      <c r="P192" s="380" t="s">
        <v>241</v>
      </c>
    </row>
    <row r="193" spans="1:16" ht="24.75" thickBot="1" x14ac:dyDescent="0.25">
      <c r="A193" s="378" t="s">
        <v>1618</v>
      </c>
      <c r="B193" s="379" t="s">
        <v>187</v>
      </c>
      <c r="C193" s="379" t="s">
        <v>2078</v>
      </c>
      <c r="D193" s="379"/>
      <c r="E193" s="381">
        <v>1</v>
      </c>
      <c r="F193" s="379"/>
      <c r="G193" s="379"/>
      <c r="I193" s="385" t="s">
        <v>2090</v>
      </c>
      <c r="J193" s="386" t="s">
        <v>1618</v>
      </c>
      <c r="K193" s="386" t="s">
        <v>187</v>
      </c>
      <c r="L193" s="386" t="s">
        <v>2078</v>
      </c>
      <c r="M193" s="380"/>
      <c r="N193" s="387">
        <v>1</v>
      </c>
      <c r="O193" s="380"/>
      <c r="P193" s="380"/>
    </row>
    <row r="194" spans="1:16" ht="24.75" thickBot="1" x14ac:dyDescent="0.25">
      <c r="A194" s="378" t="s">
        <v>1655</v>
      </c>
      <c r="B194" s="379" t="s">
        <v>187</v>
      </c>
      <c r="C194" s="379" t="s">
        <v>2078</v>
      </c>
      <c r="D194" s="379"/>
      <c r="E194" s="381">
        <v>2</v>
      </c>
      <c r="F194" s="379"/>
      <c r="G194" s="379"/>
      <c r="I194" s="388"/>
      <c r="J194" s="386" t="s">
        <v>1655</v>
      </c>
      <c r="K194" s="386" t="s">
        <v>187</v>
      </c>
      <c r="L194" s="386" t="s">
        <v>2078</v>
      </c>
      <c r="M194" s="380"/>
      <c r="N194" s="387">
        <v>2</v>
      </c>
      <c r="O194" s="380"/>
      <c r="P194" s="380"/>
    </row>
    <row r="195" spans="1:16" ht="24.75" thickBot="1" x14ac:dyDescent="0.25">
      <c r="A195" s="378" t="s">
        <v>1654</v>
      </c>
      <c r="B195" s="379" t="s">
        <v>274</v>
      </c>
      <c r="C195" s="379" t="s">
        <v>2083</v>
      </c>
      <c r="D195" s="379"/>
      <c r="E195" s="381">
        <v>2</v>
      </c>
      <c r="F195" s="379" t="s">
        <v>160</v>
      </c>
      <c r="G195" s="379"/>
      <c r="I195" s="388"/>
      <c r="J195" s="386" t="s">
        <v>1654</v>
      </c>
      <c r="K195" s="386" t="s">
        <v>274</v>
      </c>
      <c r="L195" s="386" t="s">
        <v>2083</v>
      </c>
      <c r="M195" s="380"/>
      <c r="N195" s="387">
        <v>2</v>
      </c>
      <c r="O195" s="380" t="s">
        <v>160</v>
      </c>
      <c r="P195" s="380"/>
    </row>
    <row r="196" spans="1:16" ht="24.75" thickBot="1" x14ac:dyDescent="0.25">
      <c r="A196" s="378" t="s">
        <v>1812</v>
      </c>
      <c r="B196" s="379" t="s">
        <v>187</v>
      </c>
      <c r="C196" s="379" t="s">
        <v>242</v>
      </c>
      <c r="D196" s="379"/>
      <c r="E196" s="381">
        <v>2</v>
      </c>
      <c r="F196" s="379"/>
      <c r="G196" s="379"/>
      <c r="I196" s="385" t="s">
        <v>2091</v>
      </c>
      <c r="J196" s="386" t="s">
        <v>1812</v>
      </c>
      <c r="K196" s="386" t="s">
        <v>187</v>
      </c>
      <c r="L196" s="386" t="s">
        <v>242</v>
      </c>
      <c r="M196" s="380"/>
      <c r="N196" s="387">
        <v>2</v>
      </c>
      <c r="O196" s="380"/>
      <c r="P196" s="380"/>
    </row>
    <row r="197" spans="1:16" ht="24.75" thickBot="1" x14ac:dyDescent="0.25">
      <c r="A197" s="378" t="s">
        <v>1813</v>
      </c>
      <c r="B197" s="379" t="s">
        <v>187</v>
      </c>
      <c r="C197" s="379" t="s">
        <v>2082</v>
      </c>
      <c r="D197" s="379"/>
      <c r="E197" s="381">
        <v>1</v>
      </c>
      <c r="F197" s="379"/>
      <c r="G197" s="379"/>
      <c r="I197" s="388"/>
      <c r="J197" s="386" t="s">
        <v>1813</v>
      </c>
      <c r="K197" s="386" t="s">
        <v>187</v>
      </c>
      <c r="L197" s="386" t="s">
        <v>2082</v>
      </c>
      <c r="M197" s="380"/>
      <c r="N197" s="387">
        <v>1</v>
      </c>
      <c r="O197" s="380"/>
      <c r="P197" s="380"/>
    </row>
    <row r="198" spans="1:16" ht="24.75" thickBot="1" x14ac:dyDescent="0.25">
      <c r="A198" s="378" t="s">
        <v>1617</v>
      </c>
      <c r="B198" s="379" t="s">
        <v>274</v>
      </c>
      <c r="C198" s="379" t="s">
        <v>2083</v>
      </c>
      <c r="D198" s="379"/>
      <c r="E198" s="381">
        <v>2</v>
      </c>
      <c r="F198" s="379" t="s">
        <v>160</v>
      </c>
      <c r="G198" s="379" t="s">
        <v>241</v>
      </c>
      <c r="I198" s="388"/>
      <c r="J198" s="386" t="s">
        <v>1617</v>
      </c>
      <c r="K198" s="386" t="s">
        <v>274</v>
      </c>
      <c r="L198" s="386" t="s">
        <v>2083</v>
      </c>
      <c r="M198" s="380"/>
      <c r="N198" s="387">
        <v>2</v>
      </c>
      <c r="O198" s="380" t="s">
        <v>160</v>
      </c>
      <c r="P198" s="380" t="s">
        <v>241</v>
      </c>
    </row>
    <row r="199" spans="1:16" ht="24.75" thickBot="1" x14ac:dyDescent="0.25">
      <c r="A199" s="378" t="s">
        <v>1814</v>
      </c>
      <c r="B199" s="379" t="s">
        <v>161</v>
      </c>
      <c r="C199" s="379" t="s">
        <v>162</v>
      </c>
      <c r="D199" s="379"/>
      <c r="E199" s="381">
        <v>5</v>
      </c>
      <c r="F199" s="379" t="s">
        <v>160</v>
      </c>
      <c r="G199" s="379"/>
      <c r="I199" s="385" t="s">
        <v>170</v>
      </c>
      <c r="J199" s="386" t="s">
        <v>1814</v>
      </c>
      <c r="K199" s="386" t="s">
        <v>161</v>
      </c>
      <c r="L199" s="386" t="s">
        <v>162</v>
      </c>
      <c r="M199" s="380"/>
      <c r="N199" s="387">
        <v>5</v>
      </c>
      <c r="O199" s="380" t="s">
        <v>160</v>
      </c>
      <c r="P199" s="380"/>
    </row>
    <row r="200" spans="1:16" ht="24.75" thickBot="1" x14ac:dyDescent="0.25">
      <c r="A200" s="378" t="s">
        <v>1488</v>
      </c>
      <c r="B200" s="379" t="s">
        <v>161</v>
      </c>
      <c r="C200" s="379" t="s">
        <v>163</v>
      </c>
      <c r="D200" s="379"/>
      <c r="E200" s="381">
        <v>5</v>
      </c>
      <c r="F200" s="379" t="s">
        <v>160</v>
      </c>
      <c r="G200" s="379"/>
      <c r="I200" s="388"/>
      <c r="J200" s="386" t="s">
        <v>1488</v>
      </c>
      <c r="K200" s="386" t="s">
        <v>161</v>
      </c>
      <c r="L200" s="386" t="s">
        <v>163</v>
      </c>
      <c r="M200" s="380"/>
      <c r="N200" s="387">
        <v>5</v>
      </c>
      <c r="O200" s="380" t="s">
        <v>160</v>
      </c>
      <c r="P200" s="380"/>
    </row>
    <row r="201" spans="1:16" ht="24.75" thickBot="1" x14ac:dyDescent="0.25">
      <c r="A201" s="378" t="s">
        <v>1489</v>
      </c>
      <c r="B201" s="379" t="s">
        <v>161</v>
      </c>
      <c r="C201" s="379" t="s">
        <v>164</v>
      </c>
      <c r="D201" s="379"/>
      <c r="E201" s="381">
        <v>5</v>
      </c>
      <c r="F201" s="379" t="s">
        <v>160</v>
      </c>
      <c r="G201" s="379" t="s">
        <v>159</v>
      </c>
      <c r="I201" s="385" t="s">
        <v>171</v>
      </c>
      <c r="J201" s="386" t="s">
        <v>1489</v>
      </c>
      <c r="K201" s="386" t="s">
        <v>161</v>
      </c>
      <c r="L201" s="386" t="s">
        <v>164</v>
      </c>
      <c r="M201" s="380"/>
      <c r="N201" s="387">
        <v>5</v>
      </c>
      <c r="O201" s="380" t="s">
        <v>160</v>
      </c>
      <c r="P201" s="380"/>
    </row>
    <row r="202" spans="1:16" ht="23.25" thickBot="1" x14ac:dyDescent="0.25">
      <c r="A202" s="378"/>
      <c r="B202" s="379"/>
      <c r="C202" s="379"/>
      <c r="D202" s="379"/>
      <c r="E202" s="379"/>
      <c r="F202" s="379"/>
      <c r="G202" s="379" t="s">
        <v>165</v>
      </c>
      <c r="I202" s="382"/>
      <c r="J202" s="386" t="s">
        <v>1490</v>
      </c>
      <c r="K202" s="386" t="s">
        <v>161</v>
      </c>
      <c r="L202" s="389" t="s">
        <v>172</v>
      </c>
      <c r="M202" s="380"/>
      <c r="N202" s="387">
        <v>5</v>
      </c>
      <c r="O202" s="380" t="s">
        <v>160</v>
      </c>
      <c r="P202" s="380" t="s">
        <v>173</v>
      </c>
    </row>
    <row r="203" spans="1:16" ht="15.75" thickBot="1" x14ac:dyDescent="0.25">
      <c r="I203" s="382"/>
      <c r="J203" s="380"/>
      <c r="K203" s="380"/>
      <c r="L203" s="380"/>
      <c r="M203" s="380"/>
      <c r="N203" s="380"/>
      <c r="O203" s="380"/>
      <c r="P203" s="380" t="s">
        <v>174</v>
      </c>
    </row>
  </sheetData>
  <phoneticPr fontId="40" type="noConversion"/>
  <pageMargins left="0.75" right="0.75" top="1" bottom="1" header="0.5" footer="0.5"/>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FF00"/>
  </sheetPr>
  <dimension ref="A1:KN97"/>
  <sheetViews>
    <sheetView zoomScaleNormal="87" zoomScalePageLayoutView="87" workbookViewId="0">
      <pane xSplit="6" ySplit="6" topLeftCell="CU7" activePane="bottomRight" state="frozen"/>
      <selection pane="topRight" activeCell="D1" sqref="D1"/>
      <selection pane="bottomLeft" activeCell="A7" sqref="A7"/>
      <selection pane="bottomRight" activeCell="CU11" sqref="CU11"/>
    </sheetView>
  </sheetViews>
  <sheetFormatPr defaultColWidth="17.140625" defaultRowHeight="12.75" customHeight="1" x14ac:dyDescent="0.2"/>
  <cols>
    <col min="1" max="1" width="5.7109375" customWidth="1"/>
    <col min="2" max="2" width="22.42578125" customWidth="1"/>
    <col min="3" max="3" width="12.28515625" hidden="1" customWidth="1"/>
    <col min="4" max="4" width="8.28515625" hidden="1" customWidth="1"/>
    <col min="5" max="5" width="8.28515625" customWidth="1"/>
    <col min="6" max="6" width="10.28515625" style="195" customWidth="1"/>
    <col min="7" max="7" width="6.42578125" style="195" customWidth="1"/>
    <col min="8" max="194" width="5.28515625" customWidth="1"/>
    <col min="195" max="263" width="5" customWidth="1"/>
    <col min="264" max="267" width="4.7109375" customWidth="1"/>
    <col min="268" max="268" width="4.42578125" customWidth="1"/>
    <col min="269" max="298" width="4.7109375" customWidth="1"/>
    <col min="299" max="299" width="5.42578125" customWidth="1"/>
  </cols>
  <sheetData>
    <row r="1" spans="1:300" ht="25.5" customHeight="1" x14ac:dyDescent="0.2">
      <c r="A1" s="740" t="s">
        <v>1536</v>
      </c>
      <c r="B1" s="741"/>
      <c r="C1" s="190"/>
      <c r="D1" s="154"/>
      <c r="E1" s="154"/>
      <c r="F1" s="748" t="s">
        <v>1465</v>
      </c>
      <c r="G1" s="749"/>
      <c r="H1" s="744" t="s">
        <v>1809</v>
      </c>
      <c r="I1" s="744"/>
      <c r="J1" s="744"/>
      <c r="K1" s="744"/>
      <c r="L1" s="744"/>
      <c r="M1" s="744"/>
      <c r="N1" s="737" t="s">
        <v>1863</v>
      </c>
      <c r="O1" s="738"/>
      <c r="P1" s="738"/>
      <c r="Q1" s="738"/>
      <c r="R1" s="738"/>
      <c r="S1" s="738"/>
      <c r="T1" s="739"/>
      <c r="U1" s="745" t="s">
        <v>1608</v>
      </c>
      <c r="V1" s="746"/>
      <c r="W1" s="746"/>
      <c r="X1" s="746"/>
      <c r="Y1" s="746"/>
      <c r="Z1" s="746"/>
      <c r="AA1" s="747"/>
      <c r="AB1" s="735" t="s">
        <v>1794</v>
      </c>
      <c r="AC1" s="735"/>
      <c r="AD1" s="735"/>
      <c r="AE1" s="735"/>
      <c r="AF1" s="735"/>
      <c r="AG1" s="735"/>
      <c r="AH1" s="735"/>
      <c r="AI1" s="735"/>
      <c r="AJ1" s="735"/>
      <c r="AK1" s="735"/>
      <c r="AL1" s="735"/>
      <c r="AM1" s="735"/>
      <c r="AN1" s="734" t="s">
        <v>1581</v>
      </c>
      <c r="AO1" s="734"/>
      <c r="AP1" s="734"/>
      <c r="AQ1" s="734"/>
      <c r="AR1" s="734"/>
      <c r="AS1" s="734"/>
      <c r="AT1" s="734"/>
      <c r="AU1" s="734"/>
      <c r="AV1" s="734"/>
      <c r="AW1" s="734"/>
      <c r="AX1" s="734"/>
      <c r="AY1" s="734"/>
      <c r="AZ1" s="735" t="s">
        <v>1808</v>
      </c>
      <c r="BA1" s="735"/>
      <c r="BB1" s="735"/>
      <c r="BC1" s="735"/>
      <c r="BD1" s="735"/>
      <c r="BE1" s="735"/>
      <c r="BF1" s="735"/>
      <c r="BG1" s="735"/>
      <c r="BH1" s="735"/>
      <c r="BI1" s="735"/>
      <c r="BJ1" s="735"/>
      <c r="BK1" s="735"/>
      <c r="BL1" s="735"/>
      <c r="BM1" s="735"/>
      <c r="BN1" s="735"/>
      <c r="BO1" s="735"/>
      <c r="BP1" s="735"/>
      <c r="BQ1" s="735"/>
      <c r="BR1" s="734" t="s">
        <v>1652</v>
      </c>
      <c r="BS1" s="734"/>
      <c r="BT1" s="734"/>
      <c r="BU1" s="734"/>
      <c r="BV1" s="734"/>
      <c r="BW1" s="734"/>
      <c r="BX1" s="734"/>
      <c r="BY1" s="734"/>
      <c r="BZ1" s="734"/>
      <c r="CA1" s="734"/>
      <c r="CB1" s="734"/>
      <c r="CC1" s="734"/>
      <c r="CD1" s="734"/>
      <c r="CE1" s="734"/>
      <c r="CF1" s="734"/>
      <c r="CG1" s="734"/>
      <c r="CH1" s="734"/>
      <c r="CI1" s="734"/>
      <c r="CJ1" s="737" t="s">
        <v>1710</v>
      </c>
      <c r="CK1" s="738"/>
      <c r="CL1" s="738"/>
      <c r="CM1" s="738"/>
      <c r="CN1" s="738"/>
      <c r="CO1" s="738"/>
      <c r="CP1" s="738"/>
      <c r="CQ1" s="738"/>
      <c r="CR1" s="738"/>
      <c r="CS1" s="738"/>
      <c r="CT1" s="738"/>
      <c r="CU1" s="738"/>
      <c r="CV1" s="738"/>
      <c r="CW1" s="738"/>
      <c r="CX1" s="738"/>
      <c r="CY1" s="738"/>
      <c r="CZ1" s="738"/>
      <c r="DA1" s="738"/>
      <c r="DB1" s="738"/>
      <c r="DC1" s="738"/>
      <c r="DD1" s="738"/>
      <c r="DE1" s="738"/>
      <c r="DF1" s="738"/>
      <c r="DG1" s="738"/>
      <c r="DH1" s="738"/>
      <c r="DI1" s="738"/>
      <c r="DJ1" s="738"/>
      <c r="DK1" s="738"/>
      <c r="DL1" s="738"/>
      <c r="DM1" s="738"/>
      <c r="DN1" s="738"/>
      <c r="DO1" s="738"/>
      <c r="DP1" s="738"/>
      <c r="DQ1" s="738"/>
      <c r="DR1" s="738"/>
      <c r="DS1" s="739"/>
      <c r="DT1" s="733" t="s">
        <v>1811</v>
      </c>
      <c r="DU1" s="733"/>
      <c r="DV1" s="733"/>
      <c r="DW1" s="733"/>
      <c r="DX1" s="733"/>
      <c r="DY1" s="733"/>
      <c r="DZ1" s="733"/>
      <c r="EA1" s="733"/>
      <c r="EB1" s="733"/>
      <c r="EC1" s="733"/>
      <c r="ED1" s="733"/>
      <c r="EE1" s="733"/>
      <c r="EF1" s="733"/>
      <c r="EG1" s="733"/>
      <c r="EH1" s="733"/>
      <c r="EI1" s="733"/>
      <c r="EJ1" s="733"/>
      <c r="EK1" s="733"/>
      <c r="EL1" s="733"/>
      <c r="EM1" s="733"/>
      <c r="EN1" s="733"/>
      <c r="EO1" s="733"/>
      <c r="EP1" s="733"/>
      <c r="EQ1" s="733"/>
      <c r="ER1" s="733"/>
      <c r="ES1" s="733"/>
      <c r="ET1" s="733"/>
      <c r="EU1" s="733"/>
      <c r="EV1" s="733"/>
      <c r="EW1" s="733"/>
      <c r="EX1" s="733"/>
      <c r="EY1" s="733"/>
      <c r="EZ1" s="733"/>
      <c r="FA1" s="733"/>
      <c r="FB1" s="733"/>
      <c r="FC1" s="733"/>
      <c r="FD1" s="735" t="s">
        <v>1815</v>
      </c>
      <c r="FE1" s="735"/>
      <c r="FF1" s="735"/>
      <c r="FG1" s="735"/>
      <c r="FH1" s="735"/>
      <c r="FI1" s="735"/>
      <c r="FJ1" s="735"/>
      <c r="FK1" s="735"/>
      <c r="FL1" s="735"/>
      <c r="FM1" s="735"/>
      <c r="FN1" s="735"/>
      <c r="FO1" s="735"/>
      <c r="FP1" s="735"/>
      <c r="FQ1" s="735"/>
      <c r="FR1" s="735"/>
      <c r="FS1" s="735"/>
      <c r="FT1" s="735"/>
      <c r="FU1" s="735"/>
      <c r="FV1" s="735"/>
      <c r="FW1" s="735"/>
      <c r="FX1" s="735"/>
      <c r="FY1" s="735"/>
      <c r="FZ1" s="735"/>
      <c r="GA1" s="735"/>
      <c r="GB1" s="735"/>
      <c r="GC1" s="735"/>
      <c r="GD1" s="735"/>
      <c r="GE1" s="735"/>
      <c r="GF1" s="735"/>
      <c r="GG1" s="735"/>
      <c r="GH1" s="735"/>
      <c r="GI1" s="735"/>
      <c r="GJ1" s="735"/>
      <c r="GK1" s="735"/>
      <c r="GL1" s="735"/>
      <c r="GM1" s="734" t="s">
        <v>1816</v>
      </c>
      <c r="GN1" s="734"/>
      <c r="GO1" s="734"/>
      <c r="GP1" s="734"/>
      <c r="GQ1" s="734"/>
      <c r="GR1" s="734"/>
      <c r="GS1" s="734"/>
      <c r="GT1" s="734"/>
      <c r="GU1" s="734"/>
      <c r="GV1" s="734"/>
      <c r="GW1" s="734"/>
      <c r="GX1" s="734"/>
      <c r="GY1" s="734"/>
      <c r="GZ1" s="734"/>
      <c r="HA1" s="734"/>
      <c r="HB1" s="734"/>
      <c r="HC1" s="734"/>
      <c r="HD1" s="734"/>
      <c r="HE1" s="734"/>
      <c r="HF1" s="734"/>
      <c r="HG1" s="734"/>
      <c r="HH1" s="734"/>
      <c r="HI1" s="734"/>
      <c r="HJ1" s="734"/>
      <c r="HK1" s="734"/>
      <c r="HL1" s="734"/>
      <c r="HM1" s="734"/>
      <c r="HN1" s="734"/>
      <c r="HO1" s="734"/>
      <c r="HP1" s="734"/>
      <c r="HQ1" s="734"/>
      <c r="HR1" s="734"/>
      <c r="HS1" s="734"/>
      <c r="HT1" s="734"/>
      <c r="HU1" s="734"/>
      <c r="HV1" s="736" t="s">
        <v>1817</v>
      </c>
      <c r="HW1" s="736"/>
      <c r="HX1" s="736"/>
      <c r="HY1" s="736"/>
      <c r="HZ1" s="736"/>
      <c r="IA1" s="736"/>
      <c r="IB1" s="736"/>
      <c r="IC1" s="736"/>
      <c r="ID1" s="736"/>
      <c r="IE1" s="736"/>
      <c r="IF1" s="736"/>
      <c r="IG1" s="736"/>
      <c r="IH1" s="736"/>
      <c r="II1" s="736"/>
      <c r="IJ1" s="736"/>
      <c r="IK1" s="736"/>
      <c r="IL1" s="736"/>
      <c r="IM1" s="736"/>
      <c r="IN1" s="736"/>
      <c r="IO1" s="736"/>
      <c r="IP1" s="736"/>
      <c r="IQ1" s="736"/>
      <c r="IR1" s="736"/>
      <c r="IS1" s="736"/>
      <c r="IT1" s="736"/>
      <c r="IU1" s="736"/>
      <c r="IV1" s="736"/>
      <c r="IW1" s="736"/>
      <c r="IX1" s="736"/>
      <c r="IY1" s="736"/>
      <c r="IZ1" s="736"/>
      <c r="JA1" s="736"/>
      <c r="JB1" s="736"/>
      <c r="JC1" s="736"/>
      <c r="JD1" s="736"/>
      <c r="JE1" s="733" t="s">
        <v>1424</v>
      </c>
      <c r="JF1" s="733"/>
      <c r="JG1" s="733"/>
      <c r="JH1" s="733"/>
      <c r="JI1" s="733"/>
      <c r="JJ1" s="733"/>
      <c r="JK1" s="733"/>
      <c r="JL1" s="733"/>
      <c r="JM1" s="733"/>
      <c r="JN1" s="733"/>
      <c r="JO1" s="733"/>
      <c r="JP1" s="733"/>
      <c r="JQ1" s="733"/>
      <c r="JR1" s="733"/>
      <c r="JS1" s="733"/>
      <c r="JT1" s="733"/>
      <c r="JU1" s="733"/>
      <c r="JV1" s="733"/>
      <c r="JW1" s="733"/>
      <c r="JX1" s="733"/>
      <c r="JY1" s="733"/>
      <c r="JZ1" s="733"/>
      <c r="KA1" s="733"/>
      <c r="KB1" s="733"/>
      <c r="KC1" s="733"/>
      <c r="KD1" s="733"/>
      <c r="KE1" s="733"/>
      <c r="KF1" s="733"/>
      <c r="KG1" s="733"/>
      <c r="KH1" s="733"/>
      <c r="KI1" s="733"/>
      <c r="KJ1" s="733"/>
      <c r="KK1" s="733"/>
      <c r="KL1" s="733"/>
      <c r="KM1" s="733"/>
    </row>
    <row r="2" spans="1:300" s="11" customFormat="1" ht="17.25" customHeight="1" x14ac:dyDescent="0.2">
      <c r="A2" s="740"/>
      <c r="B2" s="741"/>
      <c r="C2" s="191"/>
      <c r="D2" s="192"/>
      <c r="E2" s="192"/>
      <c r="F2" s="750" t="s">
        <v>1867</v>
      </c>
      <c r="G2" s="751"/>
      <c r="H2" s="347">
        <v>1</v>
      </c>
      <c r="I2" s="347">
        <v>1</v>
      </c>
      <c r="J2" s="347">
        <v>1</v>
      </c>
      <c r="K2" s="347">
        <v>1</v>
      </c>
      <c r="L2" s="347">
        <v>1</v>
      </c>
      <c r="M2" s="347">
        <v>1</v>
      </c>
      <c r="N2" s="235">
        <v>1</v>
      </c>
      <c r="O2" s="235">
        <v>1</v>
      </c>
      <c r="P2" s="235">
        <v>1</v>
      </c>
      <c r="Q2" s="235">
        <v>1</v>
      </c>
      <c r="R2" s="235">
        <v>1</v>
      </c>
      <c r="S2" s="235">
        <v>1</v>
      </c>
      <c r="T2" s="235">
        <v>1</v>
      </c>
      <c r="U2" s="347">
        <v>1</v>
      </c>
      <c r="V2" s="347">
        <v>1</v>
      </c>
      <c r="W2" s="347">
        <v>1</v>
      </c>
      <c r="X2" s="347">
        <v>1</v>
      </c>
      <c r="Y2" s="347">
        <v>1</v>
      </c>
      <c r="Z2" s="347">
        <v>1</v>
      </c>
      <c r="AA2" s="347">
        <v>1</v>
      </c>
      <c r="AB2" s="235">
        <v>1</v>
      </c>
      <c r="AC2" s="235">
        <v>1</v>
      </c>
      <c r="AD2" s="235">
        <v>1</v>
      </c>
      <c r="AE2" s="235">
        <v>1</v>
      </c>
      <c r="AF2" s="235">
        <v>1</v>
      </c>
      <c r="AG2" s="235">
        <v>1</v>
      </c>
      <c r="AH2" s="235">
        <v>1</v>
      </c>
      <c r="AI2" s="235">
        <v>1</v>
      </c>
      <c r="AJ2" s="235">
        <v>1</v>
      </c>
      <c r="AK2" s="235">
        <v>1</v>
      </c>
      <c r="AL2" s="235">
        <v>1</v>
      </c>
      <c r="AM2" s="235">
        <v>1</v>
      </c>
      <c r="AN2" s="347">
        <v>1</v>
      </c>
      <c r="AO2" s="347">
        <v>1</v>
      </c>
      <c r="AP2" s="347">
        <v>1</v>
      </c>
      <c r="AQ2" s="347">
        <v>1</v>
      </c>
      <c r="AR2" s="347">
        <v>1</v>
      </c>
      <c r="AS2" s="347">
        <v>1</v>
      </c>
      <c r="AT2" s="347">
        <v>1</v>
      </c>
      <c r="AU2" s="347">
        <v>1</v>
      </c>
      <c r="AV2" s="347">
        <v>1</v>
      </c>
      <c r="AW2" s="347">
        <v>1</v>
      </c>
      <c r="AX2" s="350">
        <v>1</v>
      </c>
      <c r="AY2" s="350">
        <v>1</v>
      </c>
      <c r="AZ2" s="237">
        <v>1</v>
      </c>
      <c r="BA2" s="237">
        <v>1</v>
      </c>
      <c r="BB2" s="237">
        <v>1</v>
      </c>
      <c r="BC2" s="237">
        <v>1</v>
      </c>
      <c r="BD2" s="237">
        <v>1</v>
      </c>
      <c r="BE2" s="237">
        <v>1</v>
      </c>
      <c r="BF2" s="237">
        <v>1</v>
      </c>
      <c r="BG2" s="237">
        <v>1</v>
      </c>
      <c r="BH2" s="237">
        <v>1</v>
      </c>
      <c r="BI2" s="237">
        <v>1</v>
      </c>
      <c r="BJ2" s="237">
        <v>1</v>
      </c>
      <c r="BK2" s="237">
        <v>1</v>
      </c>
      <c r="BL2" s="237">
        <v>1</v>
      </c>
      <c r="BM2" s="237">
        <v>1</v>
      </c>
      <c r="BN2" s="237">
        <v>1</v>
      </c>
      <c r="BO2" s="237">
        <v>1</v>
      </c>
      <c r="BP2" s="237">
        <v>1</v>
      </c>
      <c r="BQ2" s="237">
        <v>1</v>
      </c>
      <c r="BR2" s="350">
        <v>1</v>
      </c>
      <c r="BS2" s="350">
        <v>1</v>
      </c>
      <c r="BT2" s="350">
        <v>1</v>
      </c>
      <c r="BU2" s="350">
        <v>1</v>
      </c>
      <c r="BV2" s="350">
        <v>1</v>
      </c>
      <c r="BW2" s="350">
        <v>1</v>
      </c>
      <c r="BX2" s="350">
        <v>1</v>
      </c>
      <c r="BY2" s="350">
        <v>1</v>
      </c>
      <c r="BZ2" s="350">
        <v>1</v>
      </c>
      <c r="CA2" s="350">
        <v>1</v>
      </c>
      <c r="CB2" s="350">
        <v>1</v>
      </c>
      <c r="CC2" s="350">
        <v>1</v>
      </c>
      <c r="CD2" s="350">
        <v>1</v>
      </c>
      <c r="CE2" s="350">
        <v>1</v>
      </c>
      <c r="CF2" s="350">
        <v>1</v>
      </c>
      <c r="CG2" s="350">
        <v>1</v>
      </c>
      <c r="CH2" s="350">
        <v>1</v>
      </c>
      <c r="CI2" s="350">
        <v>1</v>
      </c>
      <c r="CJ2" s="136">
        <v>1</v>
      </c>
      <c r="CK2" s="136">
        <v>1</v>
      </c>
      <c r="CL2" s="136">
        <v>1</v>
      </c>
      <c r="CM2" s="136">
        <v>1</v>
      </c>
      <c r="CN2" s="136">
        <v>1</v>
      </c>
      <c r="CO2" s="136">
        <v>1</v>
      </c>
      <c r="CP2" s="136">
        <v>1</v>
      </c>
      <c r="CQ2" s="136">
        <v>1</v>
      </c>
      <c r="CR2" s="136">
        <v>1</v>
      </c>
      <c r="CS2" s="136">
        <v>1</v>
      </c>
      <c r="CT2" s="136">
        <v>1</v>
      </c>
      <c r="CU2" s="136">
        <v>1</v>
      </c>
      <c r="CV2" s="136">
        <v>1</v>
      </c>
      <c r="CW2" s="136">
        <v>1</v>
      </c>
      <c r="CX2" s="136">
        <v>1</v>
      </c>
      <c r="CY2" s="136">
        <v>1</v>
      </c>
      <c r="CZ2" s="136">
        <v>1</v>
      </c>
      <c r="DA2" s="136">
        <v>1</v>
      </c>
      <c r="DB2" s="136">
        <v>1</v>
      </c>
      <c r="DC2" s="136">
        <v>1</v>
      </c>
      <c r="DD2" s="136">
        <v>1</v>
      </c>
      <c r="DE2" s="136">
        <v>1</v>
      </c>
      <c r="DF2" s="136">
        <v>1</v>
      </c>
      <c r="DG2" s="136">
        <v>1</v>
      </c>
      <c r="DH2" s="136">
        <v>1</v>
      </c>
      <c r="DI2" s="136">
        <v>1</v>
      </c>
      <c r="DJ2" s="136">
        <v>1</v>
      </c>
      <c r="DK2" s="136">
        <v>1</v>
      </c>
      <c r="DL2" s="136">
        <v>1</v>
      </c>
      <c r="DM2" s="136">
        <v>1</v>
      </c>
      <c r="DN2" s="136">
        <v>1</v>
      </c>
      <c r="DO2" s="136">
        <v>1</v>
      </c>
      <c r="DP2" s="136">
        <v>1</v>
      </c>
      <c r="DQ2" s="136">
        <v>1</v>
      </c>
      <c r="DR2" s="136">
        <v>1</v>
      </c>
      <c r="DS2" s="136">
        <v>1</v>
      </c>
      <c r="DT2" s="352">
        <v>1</v>
      </c>
      <c r="DU2" s="352">
        <v>1</v>
      </c>
      <c r="DV2" s="352">
        <v>1</v>
      </c>
      <c r="DW2" s="352">
        <v>1</v>
      </c>
      <c r="DX2" s="352">
        <v>1</v>
      </c>
      <c r="DY2" s="352">
        <v>1</v>
      </c>
      <c r="DZ2" s="352">
        <v>1</v>
      </c>
      <c r="EA2" s="352">
        <v>1</v>
      </c>
      <c r="EB2" s="352">
        <v>1</v>
      </c>
      <c r="EC2" s="352">
        <v>1</v>
      </c>
      <c r="ED2" s="352">
        <v>1</v>
      </c>
      <c r="EE2" s="352">
        <v>1</v>
      </c>
      <c r="EF2" s="352">
        <v>1</v>
      </c>
      <c r="EG2" s="352">
        <v>1</v>
      </c>
      <c r="EH2" s="352">
        <v>1</v>
      </c>
      <c r="EI2" s="352">
        <v>1</v>
      </c>
      <c r="EJ2" s="352">
        <v>1</v>
      </c>
      <c r="EK2" s="352">
        <v>1</v>
      </c>
      <c r="EL2" s="352">
        <v>1</v>
      </c>
      <c r="EM2" s="352">
        <v>1</v>
      </c>
      <c r="EN2" s="352">
        <v>1</v>
      </c>
      <c r="EO2" s="352">
        <v>1</v>
      </c>
      <c r="EP2" s="352">
        <v>1</v>
      </c>
      <c r="EQ2" s="352">
        <v>1</v>
      </c>
      <c r="ER2" s="352">
        <v>1</v>
      </c>
      <c r="ES2" s="352">
        <v>1</v>
      </c>
      <c r="ET2" s="352">
        <v>1</v>
      </c>
      <c r="EU2" s="352">
        <v>1</v>
      </c>
      <c r="EV2" s="352">
        <v>1</v>
      </c>
      <c r="EW2" s="352">
        <v>1</v>
      </c>
      <c r="EX2" s="352">
        <v>1</v>
      </c>
      <c r="EY2" s="352">
        <v>1</v>
      </c>
      <c r="EZ2" s="352">
        <v>1</v>
      </c>
      <c r="FA2" s="352">
        <v>1</v>
      </c>
      <c r="FB2" s="352">
        <v>1</v>
      </c>
      <c r="FC2" s="352">
        <v>1</v>
      </c>
      <c r="FD2" s="136">
        <v>1</v>
      </c>
      <c r="FE2" s="136">
        <v>1</v>
      </c>
      <c r="FF2" s="136">
        <v>1</v>
      </c>
      <c r="FG2" s="136">
        <v>1</v>
      </c>
      <c r="FH2" s="136">
        <v>1</v>
      </c>
      <c r="FI2" s="136">
        <v>1</v>
      </c>
      <c r="FJ2" s="136">
        <v>1</v>
      </c>
      <c r="FK2" s="136">
        <v>1</v>
      </c>
      <c r="FL2" s="136">
        <v>1</v>
      </c>
      <c r="FM2" s="136">
        <v>1</v>
      </c>
      <c r="FN2" s="136">
        <v>1</v>
      </c>
      <c r="FO2" s="136">
        <v>1</v>
      </c>
      <c r="FP2" s="136">
        <v>1</v>
      </c>
      <c r="FQ2" s="136">
        <v>1</v>
      </c>
      <c r="FR2" s="136">
        <v>1</v>
      </c>
      <c r="FS2" s="136">
        <v>1</v>
      </c>
      <c r="FT2" s="136">
        <v>1</v>
      </c>
      <c r="FU2" s="136">
        <v>1</v>
      </c>
      <c r="FV2" s="136">
        <v>1</v>
      </c>
      <c r="FW2" s="136">
        <v>1</v>
      </c>
      <c r="FX2" s="136">
        <v>1</v>
      </c>
      <c r="FY2" s="136">
        <v>1</v>
      </c>
      <c r="FZ2" s="136">
        <v>1</v>
      </c>
      <c r="GA2" s="136">
        <v>1</v>
      </c>
      <c r="GB2" s="136">
        <v>1</v>
      </c>
      <c r="GC2" s="136">
        <v>1</v>
      </c>
      <c r="GD2" s="136">
        <v>1</v>
      </c>
      <c r="GE2" s="136">
        <v>1</v>
      </c>
      <c r="GF2" s="136">
        <v>1</v>
      </c>
      <c r="GG2" s="136">
        <v>1</v>
      </c>
      <c r="GH2" s="136">
        <v>1</v>
      </c>
      <c r="GI2" s="136">
        <v>1</v>
      </c>
      <c r="GJ2" s="136">
        <v>1</v>
      </c>
      <c r="GK2" s="136">
        <v>1</v>
      </c>
      <c r="GL2" s="136">
        <v>1</v>
      </c>
      <c r="GM2" s="137">
        <v>1</v>
      </c>
      <c r="GN2" s="137">
        <v>1</v>
      </c>
      <c r="GO2" s="137">
        <v>1</v>
      </c>
      <c r="GP2" s="137">
        <v>1</v>
      </c>
      <c r="GQ2" s="137">
        <v>1</v>
      </c>
      <c r="GR2" s="137">
        <v>1</v>
      </c>
      <c r="GS2" s="137">
        <v>1</v>
      </c>
      <c r="GT2" s="137">
        <v>1</v>
      </c>
      <c r="GU2" s="137">
        <v>1</v>
      </c>
      <c r="GV2" s="137">
        <v>1</v>
      </c>
      <c r="GW2" s="137">
        <v>1</v>
      </c>
      <c r="GX2" s="137">
        <v>1</v>
      </c>
      <c r="GY2" s="137">
        <v>1</v>
      </c>
      <c r="GZ2" s="137">
        <v>1</v>
      </c>
      <c r="HA2" s="137">
        <v>1</v>
      </c>
      <c r="HB2" s="137">
        <v>1</v>
      </c>
      <c r="HC2" s="137">
        <v>1</v>
      </c>
      <c r="HD2" s="137">
        <v>1</v>
      </c>
      <c r="HE2" s="137">
        <v>1</v>
      </c>
      <c r="HF2" s="137">
        <v>1</v>
      </c>
      <c r="HG2" s="137">
        <v>1</v>
      </c>
      <c r="HH2" s="137">
        <v>1</v>
      </c>
      <c r="HI2" s="137">
        <v>1</v>
      </c>
      <c r="HJ2" s="137">
        <v>1</v>
      </c>
      <c r="HK2" s="137">
        <v>1</v>
      </c>
      <c r="HL2" s="137">
        <v>1</v>
      </c>
      <c r="HM2" s="137">
        <v>1</v>
      </c>
      <c r="HN2" s="137">
        <v>1</v>
      </c>
      <c r="HO2" s="137">
        <v>1</v>
      </c>
      <c r="HP2" s="137">
        <v>1</v>
      </c>
      <c r="HQ2" s="137">
        <v>1</v>
      </c>
      <c r="HR2" s="137">
        <v>1</v>
      </c>
      <c r="HS2" s="137">
        <v>1</v>
      </c>
      <c r="HT2" s="137">
        <v>1</v>
      </c>
      <c r="HU2" s="137">
        <v>1</v>
      </c>
      <c r="HV2" s="362">
        <v>1</v>
      </c>
      <c r="HW2" s="362">
        <v>1</v>
      </c>
      <c r="HX2" s="362">
        <v>1</v>
      </c>
      <c r="HY2" s="362">
        <v>1</v>
      </c>
      <c r="HZ2" s="362">
        <v>1</v>
      </c>
      <c r="IA2" s="362">
        <v>1</v>
      </c>
      <c r="IB2" s="362">
        <v>1</v>
      </c>
      <c r="IC2" s="362">
        <v>1</v>
      </c>
      <c r="ID2" s="362">
        <v>1</v>
      </c>
      <c r="IE2" s="362">
        <v>1</v>
      </c>
      <c r="IF2" s="362">
        <v>1</v>
      </c>
      <c r="IG2" s="362">
        <v>1</v>
      </c>
      <c r="IH2" s="362">
        <v>1</v>
      </c>
      <c r="II2" s="362">
        <v>1</v>
      </c>
      <c r="IJ2" s="362">
        <v>1</v>
      </c>
      <c r="IK2" s="362">
        <v>1</v>
      </c>
      <c r="IL2" s="362">
        <v>1</v>
      </c>
      <c r="IM2" s="362">
        <v>1</v>
      </c>
      <c r="IN2" s="362">
        <v>1</v>
      </c>
      <c r="IO2" s="362">
        <v>1</v>
      </c>
      <c r="IP2" s="362">
        <v>1</v>
      </c>
      <c r="IQ2" s="362">
        <v>1</v>
      </c>
      <c r="IR2" s="362">
        <v>1</v>
      </c>
      <c r="IS2" s="362">
        <v>1</v>
      </c>
      <c r="IT2" s="362">
        <v>1</v>
      </c>
      <c r="IU2" s="362">
        <v>1</v>
      </c>
      <c r="IV2" s="362">
        <v>1</v>
      </c>
      <c r="IW2" s="362">
        <v>1</v>
      </c>
      <c r="IX2" s="362">
        <v>1</v>
      </c>
      <c r="IY2" s="362">
        <v>1</v>
      </c>
      <c r="IZ2" s="362">
        <v>1</v>
      </c>
      <c r="JA2" s="362">
        <v>1</v>
      </c>
      <c r="JB2" s="362">
        <v>1</v>
      </c>
      <c r="JC2" s="362">
        <v>1</v>
      </c>
      <c r="JD2" s="362">
        <v>1</v>
      </c>
      <c r="JE2" s="138">
        <v>1</v>
      </c>
      <c r="JF2" s="138">
        <v>1</v>
      </c>
      <c r="JG2" s="138">
        <v>1</v>
      </c>
      <c r="JH2" s="138">
        <v>1</v>
      </c>
      <c r="JI2" s="138">
        <v>1</v>
      </c>
      <c r="JJ2" s="138">
        <v>1</v>
      </c>
      <c r="JK2" s="138">
        <v>1</v>
      </c>
      <c r="JL2" s="138">
        <v>1</v>
      </c>
      <c r="JM2" s="138">
        <v>1</v>
      </c>
      <c r="JN2" s="138">
        <v>1</v>
      </c>
      <c r="JO2" s="138">
        <v>1</v>
      </c>
      <c r="JP2" s="138">
        <v>1</v>
      </c>
      <c r="JQ2" s="138">
        <v>1</v>
      </c>
      <c r="JR2" s="138">
        <v>1</v>
      </c>
      <c r="JS2" s="138">
        <v>1</v>
      </c>
      <c r="JT2" s="138">
        <v>1</v>
      </c>
      <c r="JU2" s="138">
        <v>1</v>
      </c>
      <c r="JV2" s="138">
        <v>1</v>
      </c>
      <c r="JW2" s="138">
        <v>1</v>
      </c>
      <c r="JX2" s="138">
        <v>1</v>
      </c>
      <c r="JY2" s="138">
        <v>1</v>
      </c>
      <c r="JZ2" s="138">
        <v>1</v>
      </c>
      <c r="KA2" s="138">
        <v>1</v>
      </c>
      <c r="KB2" s="138">
        <v>1</v>
      </c>
      <c r="KC2" s="138">
        <v>1</v>
      </c>
      <c r="KD2" s="138">
        <v>1</v>
      </c>
      <c r="KE2" s="138">
        <v>1</v>
      </c>
      <c r="KF2" s="138">
        <v>1</v>
      </c>
      <c r="KG2" s="138">
        <v>1</v>
      </c>
      <c r="KH2" s="138">
        <v>1</v>
      </c>
      <c r="KI2" s="138">
        <v>1</v>
      </c>
      <c r="KJ2" s="138">
        <v>1</v>
      </c>
      <c r="KK2" s="138">
        <v>1</v>
      </c>
      <c r="KL2" s="138">
        <v>1</v>
      </c>
      <c r="KM2" s="238">
        <v>1</v>
      </c>
    </row>
    <row r="3" spans="1:300" s="11" customFormat="1" ht="12.75" customHeight="1" thickBot="1" x14ac:dyDescent="0.25">
      <c r="A3" s="740"/>
      <c r="B3" s="741"/>
      <c r="C3" s="354"/>
      <c r="D3" s="355"/>
      <c r="E3" s="355"/>
      <c r="F3" s="752" t="s">
        <v>1679</v>
      </c>
      <c r="G3" s="753"/>
      <c r="H3" s="348" t="s">
        <v>1400</v>
      </c>
      <c r="I3" s="348" t="s">
        <v>1400</v>
      </c>
      <c r="J3" s="348" t="s">
        <v>1400</v>
      </c>
      <c r="K3" s="348" t="s">
        <v>1401</v>
      </c>
      <c r="L3" s="348" t="s">
        <v>1402</v>
      </c>
      <c r="M3" s="348" t="s">
        <v>1517</v>
      </c>
      <c r="N3" s="242" t="s">
        <v>1518</v>
      </c>
      <c r="O3" s="242" t="s">
        <v>1518</v>
      </c>
      <c r="P3" s="242" t="s">
        <v>1518</v>
      </c>
      <c r="Q3" s="242" t="s">
        <v>1519</v>
      </c>
      <c r="R3" s="242" t="s">
        <v>1519</v>
      </c>
      <c r="S3" s="242" t="s">
        <v>1521</v>
      </c>
      <c r="T3" s="242" t="s">
        <v>1521</v>
      </c>
      <c r="U3" s="348" t="s">
        <v>1522</v>
      </c>
      <c r="V3" s="348" t="s">
        <v>1522</v>
      </c>
      <c r="W3" s="348" t="s">
        <v>1522</v>
      </c>
      <c r="X3" s="348" t="s">
        <v>1523</v>
      </c>
      <c r="Y3" s="348" t="s">
        <v>1441</v>
      </c>
      <c r="Z3" s="348" t="s">
        <v>1442</v>
      </c>
      <c r="AA3" s="348" t="s">
        <v>1442</v>
      </c>
      <c r="AB3" s="242" t="s">
        <v>1443</v>
      </c>
      <c r="AC3" s="242" t="s">
        <v>1443</v>
      </c>
      <c r="AD3" s="242" t="s">
        <v>1443</v>
      </c>
      <c r="AE3" s="242" t="s">
        <v>1444</v>
      </c>
      <c r="AF3" s="242" t="s">
        <v>1445</v>
      </c>
      <c r="AG3" s="242" t="s">
        <v>1414</v>
      </c>
      <c r="AH3" s="242" t="s">
        <v>1414</v>
      </c>
      <c r="AI3" s="242" t="s">
        <v>1714</v>
      </c>
      <c r="AJ3" s="242" t="s">
        <v>1714</v>
      </c>
      <c r="AK3" s="242" t="s">
        <v>1714</v>
      </c>
      <c r="AL3" s="242" t="s">
        <v>1714</v>
      </c>
      <c r="AM3" s="242" t="s">
        <v>1714</v>
      </c>
      <c r="AN3" s="348" t="s">
        <v>1415</v>
      </c>
      <c r="AO3" s="348" t="s">
        <v>1415</v>
      </c>
      <c r="AP3" s="348" t="s">
        <v>1415</v>
      </c>
      <c r="AQ3" s="348" t="s">
        <v>1827</v>
      </c>
      <c r="AR3" s="348" t="s">
        <v>1828</v>
      </c>
      <c r="AS3" s="348" t="s">
        <v>1416</v>
      </c>
      <c r="AT3" s="348" t="s">
        <v>1416</v>
      </c>
      <c r="AU3" s="348" t="s">
        <v>1715</v>
      </c>
      <c r="AV3" s="348" t="s">
        <v>1715</v>
      </c>
      <c r="AW3" s="348" t="s">
        <v>1715</v>
      </c>
      <c r="AX3" s="348" t="s">
        <v>1715</v>
      </c>
      <c r="AY3" s="348" t="s">
        <v>1715</v>
      </c>
      <c r="AZ3" s="242" t="s">
        <v>1682</v>
      </c>
      <c r="BA3" s="242" t="s">
        <v>1682</v>
      </c>
      <c r="BB3" s="242" t="s">
        <v>1682</v>
      </c>
      <c r="BC3" s="242" t="s">
        <v>1682</v>
      </c>
      <c r="BD3" s="242" t="s">
        <v>1683</v>
      </c>
      <c r="BE3" s="242" t="s">
        <v>1683</v>
      </c>
      <c r="BF3" s="242" t="s">
        <v>1683</v>
      </c>
      <c r="BG3" s="242" t="s">
        <v>1685</v>
      </c>
      <c r="BH3" s="242" t="s">
        <v>1685</v>
      </c>
      <c r="BI3" s="242" t="s">
        <v>1685</v>
      </c>
      <c r="BJ3" s="242" t="s">
        <v>1434</v>
      </c>
      <c r="BK3" s="242" t="s">
        <v>1434</v>
      </c>
      <c r="BL3" s="242" t="s">
        <v>1435</v>
      </c>
      <c r="BM3" s="242" t="s">
        <v>1435</v>
      </c>
      <c r="BN3" s="242" t="s">
        <v>1435</v>
      </c>
      <c r="BO3" s="242" t="s">
        <v>1435</v>
      </c>
      <c r="BP3" s="242" t="s">
        <v>1435</v>
      </c>
      <c r="BQ3" s="242" t="s">
        <v>1435</v>
      </c>
      <c r="BR3" s="348" t="s">
        <v>1417</v>
      </c>
      <c r="BS3" s="348" t="s">
        <v>1417</v>
      </c>
      <c r="BT3" s="348" t="s">
        <v>1417</v>
      </c>
      <c r="BU3" s="348" t="s">
        <v>1417</v>
      </c>
      <c r="BV3" s="348" t="s">
        <v>1758</v>
      </c>
      <c r="BW3" s="348" t="s">
        <v>1758</v>
      </c>
      <c r="BX3" s="348" t="s">
        <v>1758</v>
      </c>
      <c r="BY3" s="348" t="s">
        <v>1759</v>
      </c>
      <c r="BZ3" s="348" t="s">
        <v>1759</v>
      </c>
      <c r="CA3" s="348" t="s">
        <v>1759</v>
      </c>
      <c r="CB3" s="348" t="s">
        <v>1760</v>
      </c>
      <c r="CC3" s="348" t="s">
        <v>1760</v>
      </c>
      <c r="CD3" s="348" t="s">
        <v>1716</v>
      </c>
      <c r="CE3" s="348" t="s">
        <v>1716</v>
      </c>
      <c r="CF3" s="348" t="s">
        <v>1716</v>
      </c>
      <c r="CG3" s="348" t="s">
        <v>1716</v>
      </c>
      <c r="CH3" s="348" t="s">
        <v>1716</v>
      </c>
      <c r="CI3" s="348" t="s">
        <v>1716</v>
      </c>
      <c r="CJ3" s="242" t="s">
        <v>1436</v>
      </c>
      <c r="CK3" s="242" t="s">
        <v>1436</v>
      </c>
      <c r="CL3" s="242" t="s">
        <v>1436</v>
      </c>
      <c r="CM3" s="242" t="s">
        <v>1436</v>
      </c>
      <c r="CN3" s="242" t="s">
        <v>194</v>
      </c>
      <c r="CO3" s="242" t="s">
        <v>194</v>
      </c>
      <c r="CP3" s="242" t="s">
        <v>194</v>
      </c>
      <c r="CQ3" s="242" t="s">
        <v>1822</v>
      </c>
      <c r="CR3" s="242" t="s">
        <v>1822</v>
      </c>
      <c r="CS3" s="242" t="s">
        <v>1822</v>
      </c>
      <c r="CT3" s="242" t="s">
        <v>1687</v>
      </c>
      <c r="CU3" s="242" t="s">
        <v>1687</v>
      </c>
      <c r="CV3" s="242" t="s">
        <v>1717</v>
      </c>
      <c r="CW3" s="242" t="s">
        <v>1717</v>
      </c>
      <c r="CX3" s="242" t="s">
        <v>1717</v>
      </c>
      <c r="CY3" s="242" t="s">
        <v>1717</v>
      </c>
      <c r="CZ3" s="242" t="s">
        <v>1717</v>
      </c>
      <c r="DA3" s="242" t="s">
        <v>1436</v>
      </c>
      <c r="DB3" s="242" t="s">
        <v>1436</v>
      </c>
      <c r="DC3" s="242" t="s">
        <v>1436</v>
      </c>
      <c r="DD3" s="242" t="s">
        <v>194</v>
      </c>
      <c r="DE3" s="242" t="s">
        <v>194</v>
      </c>
      <c r="DF3" s="242" t="s">
        <v>1822</v>
      </c>
      <c r="DG3" s="242" t="s">
        <v>1822</v>
      </c>
      <c r="DH3" s="242" t="s">
        <v>1687</v>
      </c>
      <c r="DI3" s="242" t="s">
        <v>1687</v>
      </c>
      <c r="DJ3" s="242" t="s">
        <v>1717</v>
      </c>
      <c r="DK3" s="242" t="s">
        <v>1717</v>
      </c>
      <c r="DL3" s="242" t="s">
        <v>1717</v>
      </c>
      <c r="DM3" s="242" t="s">
        <v>1717</v>
      </c>
      <c r="DN3" s="242" t="s">
        <v>1717</v>
      </c>
      <c r="DO3" s="242" t="s">
        <v>1717</v>
      </c>
      <c r="DP3" s="242" t="s">
        <v>1717</v>
      </c>
      <c r="DQ3" s="242" t="s">
        <v>1717</v>
      </c>
      <c r="DR3" s="242" t="s">
        <v>1717</v>
      </c>
      <c r="DS3" s="242" t="s">
        <v>1717</v>
      </c>
      <c r="DT3" s="353" t="s">
        <v>1761</v>
      </c>
      <c r="DU3" s="353" t="s">
        <v>1761</v>
      </c>
      <c r="DV3" s="353" t="s">
        <v>1761</v>
      </c>
      <c r="DW3" s="353" t="s">
        <v>1761</v>
      </c>
      <c r="DX3" s="353" t="s">
        <v>1762</v>
      </c>
      <c r="DY3" s="353" t="s">
        <v>1762</v>
      </c>
      <c r="DZ3" s="353" t="s">
        <v>1762</v>
      </c>
      <c r="EA3" s="353" t="s">
        <v>1763</v>
      </c>
      <c r="EB3" s="353" t="s">
        <v>1763</v>
      </c>
      <c r="EC3" s="353" t="s">
        <v>1763</v>
      </c>
      <c r="ED3" s="353" t="s">
        <v>1764</v>
      </c>
      <c r="EE3" s="353" t="s">
        <v>1764</v>
      </c>
      <c r="EF3" s="353" t="s">
        <v>1778</v>
      </c>
      <c r="EG3" s="353" t="s">
        <v>1778</v>
      </c>
      <c r="EH3" s="353" t="s">
        <v>1778</v>
      </c>
      <c r="EI3" s="353" t="s">
        <v>1778</v>
      </c>
      <c r="EJ3" s="353" t="s">
        <v>1778</v>
      </c>
      <c r="EK3" s="353" t="s">
        <v>1761</v>
      </c>
      <c r="EL3" s="353" t="s">
        <v>1761</v>
      </c>
      <c r="EM3" s="353" t="s">
        <v>1761</v>
      </c>
      <c r="EN3" s="353" t="s">
        <v>1762</v>
      </c>
      <c r="EO3" s="353" t="s">
        <v>1762</v>
      </c>
      <c r="EP3" s="353" t="s">
        <v>1763</v>
      </c>
      <c r="EQ3" s="353" t="s">
        <v>1763</v>
      </c>
      <c r="ER3" s="353" t="s">
        <v>1764</v>
      </c>
      <c r="ES3" s="353" t="s">
        <v>1764</v>
      </c>
      <c r="ET3" s="353" t="s">
        <v>1778</v>
      </c>
      <c r="EU3" s="353" t="s">
        <v>1778</v>
      </c>
      <c r="EV3" s="353" t="s">
        <v>1778</v>
      </c>
      <c r="EW3" s="353" t="s">
        <v>1778</v>
      </c>
      <c r="EX3" s="353" t="s">
        <v>1778</v>
      </c>
      <c r="EY3" s="353" t="s">
        <v>1778</v>
      </c>
      <c r="EZ3" s="353" t="s">
        <v>1778</v>
      </c>
      <c r="FA3" s="353" t="s">
        <v>1778</v>
      </c>
      <c r="FB3" s="353" t="s">
        <v>1778</v>
      </c>
      <c r="FC3" s="353" t="s">
        <v>1778</v>
      </c>
      <c r="FD3" s="361" t="s">
        <v>1823</v>
      </c>
      <c r="FE3" s="361" t="s">
        <v>1823</v>
      </c>
      <c r="FF3" s="361" t="s">
        <v>1823</v>
      </c>
      <c r="FG3" s="361" t="s">
        <v>1823</v>
      </c>
      <c r="FH3" s="361" t="s">
        <v>1824</v>
      </c>
      <c r="FI3" s="361" t="s">
        <v>1824</v>
      </c>
      <c r="FJ3" s="361" t="s">
        <v>1824</v>
      </c>
      <c r="FK3" s="361" t="s">
        <v>1825</v>
      </c>
      <c r="FL3" s="361" t="s">
        <v>1825</v>
      </c>
      <c r="FM3" s="361" t="s">
        <v>1825</v>
      </c>
      <c r="FN3" s="361" t="s">
        <v>1732</v>
      </c>
      <c r="FO3" s="361" t="s">
        <v>1732</v>
      </c>
      <c r="FP3" s="361" t="s">
        <v>1732</v>
      </c>
      <c r="FQ3" s="361" t="s">
        <v>1732</v>
      </c>
      <c r="FR3" s="361" t="s">
        <v>1732</v>
      </c>
      <c r="FS3" s="361" t="s">
        <v>1823</v>
      </c>
      <c r="FT3" s="361" t="s">
        <v>1823</v>
      </c>
      <c r="FU3" s="361" t="s">
        <v>1823</v>
      </c>
      <c r="FV3" s="361" t="s">
        <v>1823</v>
      </c>
      <c r="FW3" s="361" t="s">
        <v>1824</v>
      </c>
      <c r="FX3" s="361" t="s">
        <v>1824</v>
      </c>
      <c r="FY3" s="361" t="s">
        <v>1824</v>
      </c>
      <c r="FZ3" s="361" t="s">
        <v>1825</v>
      </c>
      <c r="GA3" s="361" t="s">
        <v>1825</v>
      </c>
      <c r="GB3" s="361" t="s">
        <v>1825</v>
      </c>
      <c r="GC3" s="361" t="s">
        <v>1732</v>
      </c>
      <c r="GD3" s="361" t="s">
        <v>1732</v>
      </c>
      <c r="GE3" s="361" t="s">
        <v>1732</v>
      </c>
      <c r="GF3" s="361" t="s">
        <v>1732</v>
      </c>
      <c r="GG3" s="361" t="s">
        <v>1732</v>
      </c>
      <c r="GH3" s="361" t="s">
        <v>1732</v>
      </c>
      <c r="GI3" s="361" t="s">
        <v>1732</v>
      </c>
      <c r="GJ3" s="361" t="s">
        <v>1732</v>
      </c>
      <c r="GK3" s="361" t="s">
        <v>1732</v>
      </c>
      <c r="GL3" s="361" t="s">
        <v>1732</v>
      </c>
      <c r="GM3" s="353" t="s">
        <v>1765</v>
      </c>
      <c r="GN3" s="353" t="s">
        <v>1765</v>
      </c>
      <c r="GO3" s="353" t="s">
        <v>1765</v>
      </c>
      <c r="GP3" s="353" t="s">
        <v>1765</v>
      </c>
      <c r="GQ3" s="353" t="s">
        <v>1766</v>
      </c>
      <c r="GR3" s="353" t="s">
        <v>1766</v>
      </c>
      <c r="GS3" s="353" t="s">
        <v>1596</v>
      </c>
      <c r="GT3" s="353" t="s">
        <v>1586</v>
      </c>
      <c r="GU3" s="353" t="s">
        <v>1586</v>
      </c>
      <c r="GV3" s="353" t="s">
        <v>1587</v>
      </c>
      <c r="GW3" s="353" t="s">
        <v>1733</v>
      </c>
      <c r="GX3" s="353" t="s">
        <v>1733</v>
      </c>
      <c r="GY3" s="353" t="s">
        <v>1733</v>
      </c>
      <c r="GZ3" s="353" t="s">
        <v>1733</v>
      </c>
      <c r="HA3" s="353" t="s">
        <v>1733</v>
      </c>
      <c r="HB3" s="353" t="s">
        <v>1765</v>
      </c>
      <c r="HC3" s="353" t="s">
        <v>1765</v>
      </c>
      <c r="HD3" s="353" t="s">
        <v>1765</v>
      </c>
      <c r="HE3" s="353" t="s">
        <v>1765</v>
      </c>
      <c r="HF3" s="353" t="s">
        <v>1766</v>
      </c>
      <c r="HG3" s="353" t="s">
        <v>1766</v>
      </c>
      <c r="HH3" s="353" t="s">
        <v>1766</v>
      </c>
      <c r="HI3" s="353" t="s">
        <v>1586</v>
      </c>
      <c r="HJ3" s="353" t="s">
        <v>1586</v>
      </c>
      <c r="HK3" s="353" t="s">
        <v>1586</v>
      </c>
      <c r="HL3" s="353" t="s">
        <v>1733</v>
      </c>
      <c r="HM3" s="353" t="s">
        <v>1733</v>
      </c>
      <c r="HN3" s="353" t="s">
        <v>1733</v>
      </c>
      <c r="HO3" s="353" t="s">
        <v>1733</v>
      </c>
      <c r="HP3" s="353" t="s">
        <v>1733</v>
      </c>
      <c r="HQ3" s="353" t="s">
        <v>1733</v>
      </c>
      <c r="HR3" s="353" t="s">
        <v>1733</v>
      </c>
      <c r="HS3" s="353" t="s">
        <v>1733</v>
      </c>
      <c r="HT3" s="353" t="s">
        <v>1733</v>
      </c>
      <c r="HU3" s="353" t="s">
        <v>1733</v>
      </c>
      <c r="HV3" s="361" t="s">
        <v>1686</v>
      </c>
      <c r="HW3" s="361" t="s">
        <v>1686</v>
      </c>
      <c r="HX3" s="361" t="s">
        <v>1686</v>
      </c>
      <c r="HY3" s="361" t="s">
        <v>1686</v>
      </c>
      <c r="HZ3" s="361" t="s">
        <v>1420</v>
      </c>
      <c r="IA3" s="361" t="s">
        <v>1420</v>
      </c>
      <c r="IB3" s="361" t="s">
        <v>1558</v>
      </c>
      <c r="IC3" s="361" t="s">
        <v>1421</v>
      </c>
      <c r="ID3" s="361" t="s">
        <v>1421</v>
      </c>
      <c r="IE3" s="361" t="s">
        <v>1558</v>
      </c>
      <c r="IF3" s="361" t="s">
        <v>1755</v>
      </c>
      <c r="IG3" s="361" t="s">
        <v>1755</v>
      </c>
      <c r="IH3" s="361" t="s">
        <v>1755</v>
      </c>
      <c r="II3" s="361" t="s">
        <v>1755</v>
      </c>
      <c r="IJ3" s="361" t="s">
        <v>1755</v>
      </c>
      <c r="IK3" s="361" t="s">
        <v>1686</v>
      </c>
      <c r="IL3" s="361" t="s">
        <v>1686</v>
      </c>
      <c r="IM3" s="361" t="s">
        <v>1686</v>
      </c>
      <c r="IN3" s="361" t="s">
        <v>1686</v>
      </c>
      <c r="IO3" s="361" t="s">
        <v>1420</v>
      </c>
      <c r="IP3" s="361" t="s">
        <v>1420</v>
      </c>
      <c r="IQ3" s="361" t="s">
        <v>1420</v>
      </c>
      <c r="IR3" s="361" t="s">
        <v>1421</v>
      </c>
      <c r="IS3" s="361" t="s">
        <v>1421</v>
      </c>
      <c r="IT3" s="361" t="s">
        <v>1421</v>
      </c>
      <c r="IU3" s="361" t="s">
        <v>1756</v>
      </c>
      <c r="IV3" s="361" t="s">
        <v>1756</v>
      </c>
      <c r="IW3" s="361" t="s">
        <v>1756</v>
      </c>
      <c r="IX3" s="361" t="s">
        <v>1756</v>
      </c>
      <c r="IY3" s="361" t="s">
        <v>1756</v>
      </c>
      <c r="IZ3" s="361" t="s">
        <v>1756</v>
      </c>
      <c r="JA3" s="361" t="s">
        <v>1756</v>
      </c>
      <c r="JB3" s="361" t="s">
        <v>1756</v>
      </c>
      <c r="JC3" s="361" t="s">
        <v>1756</v>
      </c>
      <c r="JD3" s="361" t="s">
        <v>1756</v>
      </c>
      <c r="JE3" s="363" t="s">
        <v>1588</v>
      </c>
      <c r="JF3" s="363" t="s">
        <v>1588</v>
      </c>
      <c r="JG3" s="363" t="s">
        <v>1588</v>
      </c>
      <c r="JH3" s="363" t="s">
        <v>1588</v>
      </c>
      <c r="JI3" s="363" t="s">
        <v>1420</v>
      </c>
      <c r="JJ3" s="363" t="s">
        <v>1589</v>
      </c>
      <c r="JK3" s="363" t="s">
        <v>1589</v>
      </c>
      <c r="JL3" s="363" t="s">
        <v>1590</v>
      </c>
      <c r="JM3" s="363" t="s">
        <v>1590</v>
      </c>
      <c r="JN3" s="363" t="s">
        <v>1590</v>
      </c>
      <c r="JO3" s="363" t="s">
        <v>357</v>
      </c>
      <c r="JP3" s="363" t="s">
        <v>357</v>
      </c>
      <c r="JQ3" s="363" t="s">
        <v>357</v>
      </c>
      <c r="JR3" s="363" t="s">
        <v>357</v>
      </c>
      <c r="JS3" s="363" t="s">
        <v>357</v>
      </c>
      <c r="JT3" s="363" t="s">
        <v>1588</v>
      </c>
      <c r="JU3" s="363" t="s">
        <v>1588</v>
      </c>
      <c r="JV3" s="363" t="s">
        <v>1588</v>
      </c>
      <c r="JW3" s="363" t="s">
        <v>1588</v>
      </c>
      <c r="JX3" s="363" t="s">
        <v>1589</v>
      </c>
      <c r="JY3" s="363" t="s">
        <v>1589</v>
      </c>
      <c r="JZ3" s="363" t="s">
        <v>1589</v>
      </c>
      <c r="KA3" s="363" t="s">
        <v>1590</v>
      </c>
      <c r="KB3" s="363" t="s">
        <v>1590</v>
      </c>
      <c r="KC3" s="363" t="s">
        <v>1590</v>
      </c>
      <c r="KD3" s="363" t="s">
        <v>357</v>
      </c>
      <c r="KE3" s="363" t="s">
        <v>357</v>
      </c>
      <c r="KF3" s="363" t="s">
        <v>357</v>
      </c>
      <c r="KG3" s="363" t="s">
        <v>357</v>
      </c>
      <c r="KH3" s="363" t="s">
        <v>357</v>
      </c>
      <c r="KI3" s="363" t="s">
        <v>357</v>
      </c>
      <c r="KJ3" s="363" t="s">
        <v>357</v>
      </c>
      <c r="KK3" s="363" t="s">
        <v>357</v>
      </c>
      <c r="KL3" s="363" t="s">
        <v>357</v>
      </c>
      <c r="KM3" s="364" t="s">
        <v>357</v>
      </c>
    </row>
    <row r="4" spans="1:300" s="60" customFormat="1" ht="44.25" customHeight="1" thickTop="1" thickBot="1" x14ac:dyDescent="0.25">
      <c r="A4" s="740"/>
      <c r="B4" s="741"/>
      <c r="C4" s="359"/>
      <c r="D4" s="359"/>
      <c r="E4" s="359"/>
      <c r="F4" s="360" t="s">
        <v>1680</v>
      </c>
      <c r="G4" s="360"/>
      <c r="H4" s="248" t="s">
        <v>1487</v>
      </c>
      <c r="I4" s="248" t="s">
        <v>182</v>
      </c>
      <c r="J4" s="552" t="s">
        <v>182</v>
      </c>
      <c r="K4" s="248" t="s">
        <v>1326</v>
      </c>
      <c r="L4" s="248" t="s">
        <v>361</v>
      </c>
      <c r="M4" s="248" t="s">
        <v>205</v>
      </c>
      <c r="N4" s="553" t="s">
        <v>2346</v>
      </c>
      <c r="O4" s="554" t="s">
        <v>2347</v>
      </c>
      <c r="P4" s="284" t="s">
        <v>364</v>
      </c>
      <c r="Q4" s="284" t="s">
        <v>136</v>
      </c>
      <c r="R4" s="284" t="s">
        <v>328</v>
      </c>
      <c r="S4" s="284" t="s">
        <v>219</v>
      </c>
      <c r="T4" s="284" t="s">
        <v>219</v>
      </c>
      <c r="U4" s="248" t="s">
        <v>208</v>
      </c>
      <c r="V4" s="248" t="s">
        <v>177</v>
      </c>
      <c r="W4" s="248" t="s">
        <v>178</v>
      </c>
      <c r="X4" s="248" t="s">
        <v>178</v>
      </c>
      <c r="Y4" s="248" t="s">
        <v>101</v>
      </c>
      <c r="Z4" s="248" t="s">
        <v>256</v>
      </c>
      <c r="AA4" s="248" t="s">
        <v>256</v>
      </c>
      <c r="AB4" s="555" t="s">
        <v>2348</v>
      </c>
      <c r="AC4" s="556" t="s">
        <v>188</v>
      </c>
      <c r="AD4" s="284" t="s">
        <v>188</v>
      </c>
      <c r="AE4" s="284" t="s">
        <v>371</v>
      </c>
      <c r="AF4" s="284" t="s">
        <v>273</v>
      </c>
      <c r="AG4" s="284" t="s">
        <v>209</v>
      </c>
      <c r="AH4" s="284" t="s">
        <v>209</v>
      </c>
      <c r="AI4" s="284" t="s">
        <v>210</v>
      </c>
      <c r="AJ4" s="284" t="s">
        <v>209</v>
      </c>
      <c r="AK4" s="284" t="s">
        <v>210</v>
      </c>
      <c r="AL4" s="284" t="s">
        <v>210</v>
      </c>
      <c r="AM4" s="284" t="s">
        <v>210</v>
      </c>
      <c r="AN4" s="284" t="s">
        <v>2349</v>
      </c>
      <c r="AO4" s="284" t="s">
        <v>304</v>
      </c>
      <c r="AP4" s="284" t="s">
        <v>312</v>
      </c>
      <c r="AQ4" s="284" t="s">
        <v>305</v>
      </c>
      <c r="AR4" s="284" t="s">
        <v>306</v>
      </c>
      <c r="AS4" s="284" t="s">
        <v>211</v>
      </c>
      <c r="AT4" s="284" t="s">
        <v>211</v>
      </c>
      <c r="AU4" s="284" t="s">
        <v>138</v>
      </c>
      <c r="AV4" s="284" t="s">
        <v>211</v>
      </c>
      <c r="AW4" s="284" t="s">
        <v>138</v>
      </c>
      <c r="AX4" s="284" t="s">
        <v>138</v>
      </c>
      <c r="AY4" s="284" t="s">
        <v>138</v>
      </c>
      <c r="AZ4" s="284" t="s">
        <v>166</v>
      </c>
      <c r="BA4" s="510" t="s">
        <v>166</v>
      </c>
      <c r="BB4" s="284" t="s">
        <v>319</v>
      </c>
      <c r="BC4" s="284" t="s">
        <v>319</v>
      </c>
      <c r="BD4" s="284" t="s">
        <v>320</v>
      </c>
      <c r="BE4" s="284" t="s">
        <v>320</v>
      </c>
      <c r="BF4" s="284" t="s">
        <v>321</v>
      </c>
      <c r="BG4" s="284" t="s">
        <v>244</v>
      </c>
      <c r="BH4" s="557" t="s">
        <v>245</v>
      </c>
      <c r="BI4" s="284" t="s">
        <v>244</v>
      </c>
      <c r="BJ4" s="284" t="s">
        <v>139</v>
      </c>
      <c r="BK4" s="284" t="s">
        <v>139</v>
      </c>
      <c r="BL4" s="284" t="s">
        <v>140</v>
      </c>
      <c r="BM4" s="284" t="s">
        <v>140</v>
      </c>
      <c r="BN4" s="284" t="s">
        <v>140</v>
      </c>
      <c r="BO4" s="284" t="s">
        <v>140</v>
      </c>
      <c r="BP4" s="284" t="s">
        <v>140</v>
      </c>
      <c r="BQ4" s="284" t="s">
        <v>140</v>
      </c>
      <c r="BR4" s="284" t="s">
        <v>83</v>
      </c>
      <c r="BS4" s="284" t="s">
        <v>141</v>
      </c>
      <c r="BT4" s="284" t="s">
        <v>142</v>
      </c>
      <c r="BU4" s="284" t="s">
        <v>142</v>
      </c>
      <c r="BV4" s="284" t="s">
        <v>144</v>
      </c>
      <c r="BW4" s="284" t="s">
        <v>143</v>
      </c>
      <c r="BX4" s="284" t="s">
        <v>144</v>
      </c>
      <c r="BY4" s="284" t="s">
        <v>134</v>
      </c>
      <c r="BZ4" s="284" t="s">
        <v>283</v>
      </c>
      <c r="CA4" s="284" t="s">
        <v>134</v>
      </c>
      <c r="CB4" s="284" t="s">
        <v>199</v>
      </c>
      <c r="CC4" s="284" t="s">
        <v>199</v>
      </c>
      <c r="CD4" s="284" t="s">
        <v>200</v>
      </c>
      <c r="CE4" s="284" t="s">
        <v>200</v>
      </c>
      <c r="CF4" s="284" t="s">
        <v>200</v>
      </c>
      <c r="CG4" s="284" t="s">
        <v>200</v>
      </c>
      <c r="CH4" s="284" t="s">
        <v>200</v>
      </c>
      <c r="CI4" s="284" t="s">
        <v>200</v>
      </c>
      <c r="CJ4" s="725" t="s">
        <v>2132</v>
      </c>
      <c r="CK4" s="725" t="s">
        <v>2133</v>
      </c>
      <c r="CL4" s="725" t="s">
        <v>2133</v>
      </c>
      <c r="CM4" s="725" t="s">
        <v>2133</v>
      </c>
      <c r="CN4" s="248" t="s">
        <v>222</v>
      </c>
      <c r="CO4" s="248" t="s">
        <v>223</v>
      </c>
      <c r="CP4" s="248" t="s">
        <v>223</v>
      </c>
      <c r="CQ4" s="248" t="s">
        <v>224</v>
      </c>
      <c r="CR4" s="248" t="s">
        <v>224</v>
      </c>
      <c r="CS4" s="248" t="s">
        <v>289</v>
      </c>
      <c r="CT4" s="248" t="s">
        <v>201</v>
      </c>
      <c r="CU4" s="248" t="s">
        <v>201</v>
      </c>
      <c r="CV4" s="248" t="s">
        <v>203</v>
      </c>
      <c r="CW4" s="248" t="s">
        <v>203</v>
      </c>
      <c r="CX4" s="248" t="s">
        <v>203</v>
      </c>
      <c r="CY4" s="248" t="s">
        <v>203</v>
      </c>
      <c r="CZ4" s="248" t="s">
        <v>203</v>
      </c>
      <c r="DA4" s="511" t="s">
        <v>2132</v>
      </c>
      <c r="DB4" s="511" t="s">
        <v>2133</v>
      </c>
      <c r="DC4" s="248" t="s">
        <v>231</v>
      </c>
      <c r="DD4" s="248" t="s">
        <v>222</v>
      </c>
      <c r="DE4" s="248" t="s">
        <v>223</v>
      </c>
      <c r="DF4" s="248" t="s">
        <v>224</v>
      </c>
      <c r="DG4" s="248" t="s">
        <v>289</v>
      </c>
      <c r="DH4" s="248" t="s">
        <v>201</v>
      </c>
      <c r="DI4" s="248" t="s">
        <v>201</v>
      </c>
      <c r="DJ4" s="248" t="s">
        <v>202</v>
      </c>
      <c r="DK4" s="248" t="s">
        <v>202</v>
      </c>
      <c r="DL4" s="248" t="s">
        <v>202</v>
      </c>
      <c r="DM4" s="248" t="s">
        <v>202</v>
      </c>
      <c r="DN4" s="248" t="s">
        <v>202</v>
      </c>
      <c r="DO4" s="248" t="s">
        <v>202</v>
      </c>
      <c r="DP4" s="248" t="s">
        <v>202</v>
      </c>
      <c r="DQ4" s="248" t="s">
        <v>202</v>
      </c>
      <c r="DR4" s="248" t="s">
        <v>202</v>
      </c>
      <c r="DS4" s="248" t="s">
        <v>202</v>
      </c>
      <c r="DT4" s="248" t="s">
        <v>212</v>
      </c>
      <c r="DU4" s="512" t="s">
        <v>2134</v>
      </c>
      <c r="DV4" s="248" t="s">
        <v>213</v>
      </c>
      <c r="DW4" s="248" t="s">
        <v>213</v>
      </c>
      <c r="DX4" s="248" t="s">
        <v>281</v>
      </c>
      <c r="DY4" s="248" t="s">
        <v>282</v>
      </c>
      <c r="DZ4" s="248" t="s">
        <v>281</v>
      </c>
      <c r="EA4" s="248" t="s">
        <v>281</v>
      </c>
      <c r="EB4" s="512" t="s">
        <v>2135</v>
      </c>
      <c r="EC4" s="512" t="s">
        <v>2135</v>
      </c>
      <c r="ED4" s="248" t="s">
        <v>1886</v>
      </c>
      <c r="EE4" s="248" t="s">
        <v>1886</v>
      </c>
      <c r="EF4" s="248" t="s">
        <v>1887</v>
      </c>
      <c r="EG4" s="248" t="s">
        <v>1887</v>
      </c>
      <c r="EH4" s="248" t="s">
        <v>1887</v>
      </c>
      <c r="EI4" s="248" t="s">
        <v>1887</v>
      </c>
      <c r="EJ4" s="248" t="s">
        <v>1887</v>
      </c>
      <c r="EK4" s="248" t="s">
        <v>212</v>
      </c>
      <c r="EL4" s="248" t="s">
        <v>212</v>
      </c>
      <c r="EM4" s="248" t="s">
        <v>213</v>
      </c>
      <c r="EN4" s="248" t="s">
        <v>281</v>
      </c>
      <c r="EO4" s="248" t="s">
        <v>282</v>
      </c>
      <c r="EP4" s="248" t="s">
        <v>193</v>
      </c>
      <c r="EQ4" s="512" t="s">
        <v>2135</v>
      </c>
      <c r="ER4" s="248" t="s">
        <v>1886</v>
      </c>
      <c r="ES4" s="248" t="s">
        <v>1886</v>
      </c>
      <c r="ET4" s="248" t="s">
        <v>1887</v>
      </c>
      <c r="EU4" s="248" t="s">
        <v>1887</v>
      </c>
      <c r="EV4" s="248" t="s">
        <v>1887</v>
      </c>
      <c r="EW4" s="248" t="s">
        <v>1887</v>
      </c>
      <c r="EX4" s="248" t="s">
        <v>1887</v>
      </c>
      <c r="EY4" s="248" t="s">
        <v>1887</v>
      </c>
      <c r="EZ4" s="248" t="s">
        <v>1887</v>
      </c>
      <c r="FA4" s="248" t="s">
        <v>1887</v>
      </c>
      <c r="FB4" s="248" t="s">
        <v>1887</v>
      </c>
      <c r="FC4" s="248" t="s">
        <v>1887</v>
      </c>
      <c r="FD4" s="337" t="s">
        <v>1636</v>
      </c>
      <c r="FE4" s="337" t="s">
        <v>1636</v>
      </c>
      <c r="FF4" s="551" t="s">
        <v>1636</v>
      </c>
      <c r="FG4" s="551" t="s">
        <v>1636</v>
      </c>
      <c r="FH4" s="551" t="s">
        <v>1873</v>
      </c>
      <c r="FI4" s="551" t="s">
        <v>1661</v>
      </c>
      <c r="FJ4" s="337" t="s">
        <v>1791</v>
      </c>
      <c r="FK4" s="725" t="s">
        <v>2137</v>
      </c>
      <c r="FL4" s="511" t="s">
        <v>2136</v>
      </c>
      <c r="FM4" s="551" t="s">
        <v>1791</v>
      </c>
      <c r="FN4" s="337" t="s">
        <v>1792</v>
      </c>
      <c r="FO4" s="337" t="s">
        <v>1792</v>
      </c>
      <c r="FP4" s="337" t="s">
        <v>1792</v>
      </c>
      <c r="FQ4" s="337" t="s">
        <v>1792</v>
      </c>
      <c r="FR4" s="337" t="s">
        <v>1792</v>
      </c>
      <c r="FS4" s="337" t="s">
        <v>1636</v>
      </c>
      <c r="FT4" s="337" t="s">
        <v>1636</v>
      </c>
      <c r="FU4" s="337" t="s">
        <v>1873</v>
      </c>
      <c r="FV4" s="337" t="s">
        <v>1873</v>
      </c>
      <c r="FW4" s="337" t="s">
        <v>1783</v>
      </c>
      <c r="FX4" s="337" t="s">
        <v>1661</v>
      </c>
      <c r="FY4" s="337" t="s">
        <v>1661</v>
      </c>
      <c r="FZ4" s="725" t="s">
        <v>2137</v>
      </c>
      <c r="GA4" s="725" t="s">
        <v>2136</v>
      </c>
      <c r="GB4" s="725" t="s">
        <v>2137</v>
      </c>
      <c r="GC4" s="337" t="s">
        <v>1792</v>
      </c>
      <c r="GD4" s="337" t="s">
        <v>1792</v>
      </c>
      <c r="GE4" s="337" t="s">
        <v>1792</v>
      </c>
      <c r="GF4" s="337" t="s">
        <v>1792</v>
      </c>
      <c r="GG4" s="337" t="s">
        <v>1792</v>
      </c>
      <c r="GH4" s="337" t="s">
        <v>1792</v>
      </c>
      <c r="GI4" s="337" t="s">
        <v>1792</v>
      </c>
      <c r="GJ4" s="337" t="s">
        <v>1792</v>
      </c>
      <c r="GK4" s="337" t="s">
        <v>1792</v>
      </c>
      <c r="GL4" s="337" t="s">
        <v>1792</v>
      </c>
      <c r="GM4" s="337" t="s">
        <v>1782</v>
      </c>
      <c r="GN4" s="551" t="s">
        <v>1782</v>
      </c>
      <c r="GO4" s="337" t="s">
        <v>1884</v>
      </c>
      <c r="GP4" s="337" t="s">
        <v>1782</v>
      </c>
      <c r="GQ4" s="551" t="s">
        <v>1899</v>
      </c>
      <c r="GR4" s="337" t="s">
        <v>1899</v>
      </c>
      <c r="GS4" s="337" t="s">
        <v>1595</v>
      </c>
      <c r="GT4" s="551" t="s">
        <v>1847</v>
      </c>
      <c r="GU4" s="551" t="s">
        <v>1728</v>
      </c>
      <c r="GV4" s="337" t="s">
        <v>1595</v>
      </c>
      <c r="GW4" s="337" t="s">
        <v>1729</v>
      </c>
      <c r="GX4" s="337" t="s">
        <v>1729</v>
      </c>
      <c r="GY4" s="337" t="s">
        <v>1729</v>
      </c>
      <c r="GZ4" s="337" t="s">
        <v>1729</v>
      </c>
      <c r="HA4" s="337" t="s">
        <v>1729</v>
      </c>
      <c r="HB4" s="551" t="s">
        <v>1782</v>
      </c>
      <c r="HC4" s="337" t="s">
        <v>1782</v>
      </c>
      <c r="HD4" s="337" t="s">
        <v>1884</v>
      </c>
      <c r="HE4" s="337" t="s">
        <v>1884</v>
      </c>
      <c r="HF4" s="337" t="s">
        <v>1899</v>
      </c>
      <c r="HG4" s="337" t="s">
        <v>1846</v>
      </c>
      <c r="HH4" s="513" t="s">
        <v>2138</v>
      </c>
      <c r="HI4" s="551" t="s">
        <v>1847</v>
      </c>
      <c r="HJ4" s="337" t="s">
        <v>1847</v>
      </c>
      <c r="HK4" s="337" t="s">
        <v>1728</v>
      </c>
      <c r="HL4" s="337" t="s">
        <v>1729</v>
      </c>
      <c r="HM4" s="337" t="s">
        <v>1729</v>
      </c>
      <c r="HN4" s="337" t="s">
        <v>1729</v>
      </c>
      <c r="HO4" s="337" t="s">
        <v>1729</v>
      </c>
      <c r="HP4" s="337" t="s">
        <v>1729</v>
      </c>
      <c r="HQ4" s="337" t="s">
        <v>1729</v>
      </c>
      <c r="HR4" s="337" t="s">
        <v>1729</v>
      </c>
      <c r="HS4" s="337" t="s">
        <v>1729</v>
      </c>
      <c r="HT4" s="337" t="s">
        <v>1729</v>
      </c>
      <c r="HU4" s="337" t="s">
        <v>1729</v>
      </c>
      <c r="HV4" s="337" t="s">
        <v>1730</v>
      </c>
      <c r="HW4" s="337" t="s">
        <v>1730</v>
      </c>
      <c r="HX4" s="513" t="s">
        <v>1730</v>
      </c>
      <c r="HY4" s="337" t="s">
        <v>1730</v>
      </c>
      <c r="HZ4" s="513" t="s">
        <v>1919</v>
      </c>
      <c r="IA4" s="513" t="s">
        <v>1850</v>
      </c>
      <c r="IB4" s="337" t="s">
        <v>261</v>
      </c>
      <c r="IC4" s="337" t="s">
        <v>1921</v>
      </c>
      <c r="ID4" s="337" t="s">
        <v>1916</v>
      </c>
      <c r="IE4" s="337" t="s">
        <v>261</v>
      </c>
      <c r="IF4" s="337" t="s">
        <v>1775</v>
      </c>
      <c r="IG4" s="337" t="s">
        <v>1775</v>
      </c>
      <c r="IH4" s="337" t="s">
        <v>1775</v>
      </c>
      <c r="II4" s="337" t="s">
        <v>1775</v>
      </c>
      <c r="IJ4" s="337" t="s">
        <v>1775</v>
      </c>
      <c r="IK4" s="337" t="s">
        <v>1730</v>
      </c>
      <c r="IL4" s="337" t="s">
        <v>1730</v>
      </c>
      <c r="IM4" s="337" t="s">
        <v>1730</v>
      </c>
      <c r="IN4" s="337" t="s">
        <v>1730</v>
      </c>
      <c r="IO4" s="337" t="s">
        <v>1919</v>
      </c>
      <c r="IP4" s="337" t="s">
        <v>1919</v>
      </c>
      <c r="IQ4" s="513" t="s">
        <v>1919</v>
      </c>
      <c r="IR4" s="337" t="s">
        <v>1921</v>
      </c>
      <c r="IS4" s="337" t="s">
        <v>1916</v>
      </c>
      <c r="IT4" s="337" t="s">
        <v>1921</v>
      </c>
      <c r="IU4" s="337" t="s">
        <v>1775</v>
      </c>
      <c r="IV4" s="337" t="s">
        <v>1775</v>
      </c>
      <c r="IW4" s="337" t="s">
        <v>1775</v>
      </c>
      <c r="IX4" s="337" t="s">
        <v>1775</v>
      </c>
      <c r="IY4" s="337" t="s">
        <v>1775</v>
      </c>
      <c r="IZ4" s="337" t="s">
        <v>1775</v>
      </c>
      <c r="JA4" s="337" t="s">
        <v>1775</v>
      </c>
      <c r="JB4" s="337" t="s">
        <v>1775</v>
      </c>
      <c r="JC4" s="337" t="s">
        <v>1775</v>
      </c>
      <c r="JD4" s="337" t="s">
        <v>1775</v>
      </c>
      <c r="JE4" s="337" t="s">
        <v>1781</v>
      </c>
      <c r="JF4" s="337" t="s">
        <v>1781</v>
      </c>
      <c r="JG4" s="337" t="s">
        <v>1781</v>
      </c>
      <c r="JH4" s="337" t="s">
        <v>1781</v>
      </c>
      <c r="JI4" s="551" t="s">
        <v>1881</v>
      </c>
      <c r="JJ4" s="551" t="s">
        <v>1882</v>
      </c>
      <c r="JK4" s="337" t="s">
        <v>1883</v>
      </c>
      <c r="JL4" s="551" t="s">
        <v>1942</v>
      </c>
      <c r="JM4" s="551" t="s">
        <v>1885</v>
      </c>
      <c r="JN4" s="337" t="s">
        <v>1943</v>
      </c>
      <c r="JO4" s="337" t="s">
        <v>1945</v>
      </c>
      <c r="JP4" s="337" t="s">
        <v>1945</v>
      </c>
      <c r="JQ4" s="337" t="s">
        <v>1945</v>
      </c>
      <c r="JR4" s="337" t="s">
        <v>1945</v>
      </c>
      <c r="JS4" s="337" t="s">
        <v>1945</v>
      </c>
      <c r="JT4" s="337" t="s">
        <v>1781</v>
      </c>
      <c r="JU4" s="337" t="s">
        <v>1781</v>
      </c>
      <c r="JV4" s="551" t="s">
        <v>1781</v>
      </c>
      <c r="JW4" s="337" t="s">
        <v>1781</v>
      </c>
      <c r="JX4" s="337" t="s">
        <v>1881</v>
      </c>
      <c r="JY4" s="551" t="s">
        <v>1882</v>
      </c>
      <c r="JZ4" s="337" t="s">
        <v>1882</v>
      </c>
      <c r="KA4" s="551" t="s">
        <v>1946</v>
      </c>
      <c r="KB4" s="551" t="s">
        <v>1885</v>
      </c>
      <c r="KC4" s="337" t="s">
        <v>1946</v>
      </c>
      <c r="KD4" s="337" t="s">
        <v>1944</v>
      </c>
      <c r="KE4" s="337" t="s">
        <v>1944</v>
      </c>
      <c r="KF4" s="337" t="s">
        <v>1944</v>
      </c>
      <c r="KG4" s="337" t="s">
        <v>1944</v>
      </c>
      <c r="KH4" s="337" t="s">
        <v>1944</v>
      </c>
      <c r="KI4" s="337" t="s">
        <v>1944</v>
      </c>
      <c r="KJ4" s="337" t="s">
        <v>1944</v>
      </c>
      <c r="KK4" s="337" t="s">
        <v>1944</v>
      </c>
      <c r="KL4" s="337" t="s">
        <v>1944</v>
      </c>
      <c r="KM4" s="337" t="s">
        <v>1944</v>
      </c>
    </row>
    <row r="5" spans="1:300" ht="15" customHeight="1" thickBot="1" x14ac:dyDescent="0.25">
      <c r="A5" s="742"/>
      <c r="B5" s="743"/>
      <c r="C5" s="356"/>
      <c r="D5" s="357"/>
      <c r="E5" s="357"/>
      <c r="F5" s="754" t="s">
        <v>1624</v>
      </c>
      <c r="G5" s="755"/>
      <c r="H5" s="349" t="s">
        <v>1393</v>
      </c>
      <c r="I5" s="349" t="s">
        <v>1394</v>
      </c>
      <c r="J5" s="349" t="s">
        <v>1553</v>
      </c>
      <c r="K5" s="349" t="s">
        <v>1719</v>
      </c>
      <c r="L5" s="349" t="s">
        <v>1582</v>
      </c>
      <c r="M5" s="349" t="s">
        <v>1390</v>
      </c>
      <c r="N5" s="358" t="s">
        <v>1393</v>
      </c>
      <c r="O5" s="358" t="s">
        <v>1394</v>
      </c>
      <c r="P5" s="358" t="s">
        <v>1553</v>
      </c>
      <c r="Q5" s="358" t="s">
        <v>1719</v>
      </c>
      <c r="R5" s="358" t="s">
        <v>1582</v>
      </c>
      <c r="S5" s="358" t="s">
        <v>1390</v>
      </c>
      <c r="T5" s="358" t="s">
        <v>1391</v>
      </c>
      <c r="U5" s="349" t="s">
        <v>1393</v>
      </c>
      <c r="V5" s="349" t="s">
        <v>1394</v>
      </c>
      <c r="W5" s="349" t="s">
        <v>1553</v>
      </c>
      <c r="X5" s="349" t="s">
        <v>1719</v>
      </c>
      <c r="Y5" s="349" t="s">
        <v>1582</v>
      </c>
      <c r="Z5" s="349" t="s">
        <v>1390</v>
      </c>
      <c r="AA5" s="349" t="s">
        <v>1391</v>
      </c>
      <c r="AB5" s="243" t="s">
        <v>1393</v>
      </c>
      <c r="AC5" s="243" t="s">
        <v>1394</v>
      </c>
      <c r="AD5" s="243" t="s">
        <v>1553</v>
      </c>
      <c r="AE5" s="243" t="s">
        <v>1719</v>
      </c>
      <c r="AF5" s="243" t="s">
        <v>1582</v>
      </c>
      <c r="AG5" s="243" t="s">
        <v>1390</v>
      </c>
      <c r="AH5" s="243" t="s">
        <v>1391</v>
      </c>
      <c r="AI5" s="243" t="s">
        <v>1392</v>
      </c>
      <c r="AJ5" s="243" t="s">
        <v>1606</v>
      </c>
      <c r="AK5" s="243" t="s">
        <v>1614</v>
      </c>
      <c r="AL5" s="243" t="s">
        <v>1613</v>
      </c>
      <c r="AM5" s="243" t="s">
        <v>1616</v>
      </c>
      <c r="AN5" s="349" t="s">
        <v>1393</v>
      </c>
      <c r="AO5" s="349" t="s">
        <v>1394</v>
      </c>
      <c r="AP5" s="349" t="s">
        <v>1553</v>
      </c>
      <c r="AQ5" s="349" t="s">
        <v>1719</v>
      </c>
      <c r="AR5" s="349" t="s">
        <v>1582</v>
      </c>
      <c r="AS5" s="351" t="s">
        <v>1390</v>
      </c>
      <c r="AT5" s="351" t="s">
        <v>1391</v>
      </c>
      <c r="AU5" s="351" t="s">
        <v>1392</v>
      </c>
      <c r="AV5" s="351" t="s">
        <v>1606</v>
      </c>
      <c r="AW5" s="351" t="s">
        <v>1614</v>
      </c>
      <c r="AX5" s="351" t="s">
        <v>1613</v>
      </c>
      <c r="AY5" s="351" t="s">
        <v>1616</v>
      </c>
      <c r="AZ5" s="245" t="s">
        <v>1393</v>
      </c>
      <c r="BA5" s="245" t="s">
        <v>1394</v>
      </c>
      <c r="BB5" s="245" t="s">
        <v>1553</v>
      </c>
      <c r="BC5" s="245" t="s">
        <v>1719</v>
      </c>
      <c r="BD5" s="245" t="s">
        <v>1582</v>
      </c>
      <c r="BE5" s="245" t="s">
        <v>1390</v>
      </c>
      <c r="BF5" s="245" t="s">
        <v>1391</v>
      </c>
      <c r="BG5" s="245" t="s">
        <v>1392</v>
      </c>
      <c r="BH5" s="245" t="s">
        <v>1606</v>
      </c>
      <c r="BI5" s="245" t="s">
        <v>1614</v>
      </c>
      <c r="BJ5" s="245" t="s">
        <v>1613</v>
      </c>
      <c r="BK5" s="245" t="s">
        <v>1616</v>
      </c>
      <c r="BL5" s="245" t="s">
        <v>1615</v>
      </c>
      <c r="BM5" s="245" t="s">
        <v>1611</v>
      </c>
      <c r="BN5" s="245" t="s">
        <v>1610</v>
      </c>
      <c r="BO5" s="245" t="s">
        <v>1612</v>
      </c>
      <c r="BP5" s="245" t="s">
        <v>1821</v>
      </c>
      <c r="BQ5" s="245" t="s">
        <v>1572</v>
      </c>
      <c r="BR5" s="351" t="s">
        <v>1393</v>
      </c>
      <c r="BS5" s="351" t="s">
        <v>1394</v>
      </c>
      <c r="BT5" s="351" t="s">
        <v>1553</v>
      </c>
      <c r="BU5" s="351" t="s">
        <v>1719</v>
      </c>
      <c r="BV5" s="351" t="s">
        <v>1582</v>
      </c>
      <c r="BW5" s="351" t="s">
        <v>1390</v>
      </c>
      <c r="BX5" s="351" t="s">
        <v>1391</v>
      </c>
      <c r="BY5" s="351" t="s">
        <v>1392</v>
      </c>
      <c r="BZ5" s="351" t="s">
        <v>1606</v>
      </c>
      <c r="CA5" s="351" t="s">
        <v>1614</v>
      </c>
      <c r="CB5" s="351" t="s">
        <v>1613</v>
      </c>
      <c r="CC5" s="351" t="s">
        <v>1616</v>
      </c>
      <c r="CD5" s="351" t="s">
        <v>1615</v>
      </c>
      <c r="CE5" s="351" t="s">
        <v>1611</v>
      </c>
      <c r="CF5" s="351" t="s">
        <v>1610</v>
      </c>
      <c r="CG5" s="351" t="s">
        <v>1612</v>
      </c>
      <c r="CH5" s="351" t="s">
        <v>1821</v>
      </c>
      <c r="CI5" s="351" t="s">
        <v>1572</v>
      </c>
      <c r="CJ5" s="245" t="s">
        <v>1393</v>
      </c>
      <c r="CK5" s="245" t="s">
        <v>1394</v>
      </c>
      <c r="CL5" s="245" t="s">
        <v>1553</v>
      </c>
      <c r="CM5" s="245" t="s">
        <v>1719</v>
      </c>
      <c r="CN5" s="245" t="s">
        <v>1582</v>
      </c>
      <c r="CO5" s="245" t="s">
        <v>1390</v>
      </c>
      <c r="CP5" s="245" t="s">
        <v>1391</v>
      </c>
      <c r="CQ5" s="245" t="s">
        <v>1392</v>
      </c>
      <c r="CR5" s="245" t="s">
        <v>1606</v>
      </c>
      <c r="CS5" s="245" t="s">
        <v>1614</v>
      </c>
      <c r="CT5" s="245" t="s">
        <v>1613</v>
      </c>
      <c r="CU5" s="245" t="s">
        <v>1616</v>
      </c>
      <c r="CV5" s="245" t="s">
        <v>1892</v>
      </c>
      <c r="CW5" s="245" t="s">
        <v>1611</v>
      </c>
      <c r="CX5" s="245" t="s">
        <v>1610</v>
      </c>
      <c r="CY5" s="245" t="s">
        <v>1612</v>
      </c>
      <c r="CZ5" s="245" t="s">
        <v>1821</v>
      </c>
      <c r="DA5" s="245" t="s">
        <v>1572</v>
      </c>
      <c r="DB5" s="245" t="s">
        <v>1609</v>
      </c>
      <c r="DC5" s="245" t="s">
        <v>1805</v>
      </c>
      <c r="DD5" s="245" t="s">
        <v>1653</v>
      </c>
      <c r="DE5" s="245" t="s">
        <v>1801</v>
      </c>
      <c r="DF5" s="245" t="s">
        <v>1800</v>
      </c>
      <c r="DG5" s="245" t="s">
        <v>1618</v>
      </c>
      <c r="DH5" s="245" t="s">
        <v>1655</v>
      </c>
      <c r="DI5" s="245" t="s">
        <v>1654</v>
      </c>
      <c r="DJ5" s="245" t="s">
        <v>1812</v>
      </c>
      <c r="DK5" s="245" t="s">
        <v>1813</v>
      </c>
      <c r="DL5" s="245" t="s">
        <v>1617</v>
      </c>
      <c r="DM5" s="245" t="s">
        <v>1814</v>
      </c>
      <c r="DN5" s="245" t="s">
        <v>1488</v>
      </c>
      <c r="DO5" s="245" t="s">
        <v>1489</v>
      </c>
      <c r="DP5" s="245" t="s">
        <v>1490</v>
      </c>
      <c r="DQ5" s="245" t="s">
        <v>1491</v>
      </c>
      <c r="DR5" s="245" t="s">
        <v>1492</v>
      </c>
      <c r="DS5" s="245" t="s">
        <v>1493</v>
      </c>
      <c r="DT5" s="351" t="s">
        <v>1393</v>
      </c>
      <c r="DU5" s="351" t="s">
        <v>1394</v>
      </c>
      <c r="DV5" s="351" t="s">
        <v>1553</v>
      </c>
      <c r="DW5" s="351" t="s">
        <v>1719</v>
      </c>
      <c r="DX5" s="351" t="s">
        <v>1582</v>
      </c>
      <c r="DY5" s="351" t="s">
        <v>1390</v>
      </c>
      <c r="DZ5" s="351" t="s">
        <v>1391</v>
      </c>
      <c r="EA5" s="351" t="s">
        <v>1392</v>
      </c>
      <c r="EB5" s="351" t="s">
        <v>1606</v>
      </c>
      <c r="EC5" s="351" t="s">
        <v>1614</v>
      </c>
      <c r="ED5" s="351" t="s">
        <v>1613</v>
      </c>
      <c r="EE5" s="351" t="s">
        <v>1616</v>
      </c>
      <c r="EF5" s="351" t="s">
        <v>1615</v>
      </c>
      <c r="EG5" s="351" t="s">
        <v>1611</v>
      </c>
      <c r="EH5" s="351" t="s">
        <v>1610</v>
      </c>
      <c r="EI5" s="351" t="s">
        <v>1612</v>
      </c>
      <c r="EJ5" s="351" t="s">
        <v>1893</v>
      </c>
      <c r="EK5" s="351" t="s">
        <v>1572</v>
      </c>
      <c r="EL5" s="351" t="s">
        <v>1609</v>
      </c>
      <c r="EM5" s="351" t="s">
        <v>1894</v>
      </c>
      <c r="EN5" s="351" t="s">
        <v>1653</v>
      </c>
      <c r="EO5" s="351" t="s">
        <v>1801</v>
      </c>
      <c r="EP5" s="351" t="s">
        <v>1800</v>
      </c>
      <c r="EQ5" s="351" t="s">
        <v>1618</v>
      </c>
      <c r="ER5" s="351" t="s">
        <v>1655</v>
      </c>
      <c r="ES5" s="351" t="s">
        <v>1654</v>
      </c>
      <c r="ET5" s="351" t="s">
        <v>1812</v>
      </c>
      <c r="EU5" s="351" t="s">
        <v>1813</v>
      </c>
      <c r="EV5" s="351" t="s">
        <v>1617</v>
      </c>
      <c r="EW5" s="351" t="s">
        <v>1814</v>
      </c>
      <c r="EX5" s="351" t="s">
        <v>1488</v>
      </c>
      <c r="EY5" s="351" t="s">
        <v>1489</v>
      </c>
      <c r="EZ5" s="351" t="s">
        <v>1895</v>
      </c>
      <c r="FA5" s="351" t="s">
        <v>1491</v>
      </c>
      <c r="FB5" s="351" t="s">
        <v>1492</v>
      </c>
      <c r="FC5" s="351" t="s">
        <v>1493</v>
      </c>
      <c r="FD5" s="245" t="s">
        <v>1393</v>
      </c>
      <c r="FE5" s="245" t="s">
        <v>1394</v>
      </c>
      <c r="FF5" s="245" t="s">
        <v>1553</v>
      </c>
      <c r="FG5" s="245" t="s">
        <v>1719</v>
      </c>
      <c r="FH5" s="245" t="s">
        <v>1582</v>
      </c>
      <c r="FI5" s="245" t="s">
        <v>1390</v>
      </c>
      <c r="FJ5" s="245" t="s">
        <v>1391</v>
      </c>
      <c r="FK5" s="245" t="s">
        <v>1392</v>
      </c>
      <c r="FL5" s="245" t="s">
        <v>1606</v>
      </c>
      <c r="FM5" s="245" t="s">
        <v>1614</v>
      </c>
      <c r="FN5" s="245" t="s">
        <v>1613</v>
      </c>
      <c r="FO5" s="245" t="s">
        <v>1616</v>
      </c>
      <c r="FP5" s="245" t="s">
        <v>1892</v>
      </c>
      <c r="FQ5" s="245" t="s">
        <v>1611</v>
      </c>
      <c r="FR5" s="245" t="s">
        <v>1610</v>
      </c>
      <c r="FS5" s="245" t="s">
        <v>1612</v>
      </c>
      <c r="FT5" s="245" t="s">
        <v>1821</v>
      </c>
      <c r="FU5" s="245" t="s">
        <v>1572</v>
      </c>
      <c r="FV5" s="245" t="s">
        <v>1609</v>
      </c>
      <c r="FW5" s="245" t="s">
        <v>1805</v>
      </c>
      <c r="FX5" s="245" t="s">
        <v>1653</v>
      </c>
      <c r="FY5" s="245" t="s">
        <v>1801</v>
      </c>
      <c r="FZ5" s="245" t="s">
        <v>1800</v>
      </c>
      <c r="GA5" s="245" t="s">
        <v>1618</v>
      </c>
      <c r="GB5" s="245" t="s">
        <v>1655</v>
      </c>
      <c r="GC5" s="245" t="s">
        <v>1654</v>
      </c>
      <c r="GD5" s="245" t="s">
        <v>1812</v>
      </c>
      <c r="GE5" s="245" t="s">
        <v>1813</v>
      </c>
      <c r="GF5" s="245" t="s">
        <v>1617</v>
      </c>
      <c r="GG5" s="245" t="s">
        <v>1814</v>
      </c>
      <c r="GH5" s="245" t="s">
        <v>1488</v>
      </c>
      <c r="GI5" s="245" t="s">
        <v>1489</v>
      </c>
      <c r="GJ5" s="245" t="s">
        <v>1490</v>
      </c>
      <c r="GK5" s="245" t="s">
        <v>1491</v>
      </c>
      <c r="GL5" s="245" t="s">
        <v>1492</v>
      </c>
      <c r="GM5" s="244" t="s">
        <v>1393</v>
      </c>
      <c r="GN5" s="244" t="s">
        <v>1394</v>
      </c>
      <c r="GO5" s="244" t="s">
        <v>1553</v>
      </c>
      <c r="GP5" s="244" t="s">
        <v>1719</v>
      </c>
      <c r="GQ5" s="244" t="s">
        <v>1582</v>
      </c>
      <c r="GR5" s="244" t="s">
        <v>1390</v>
      </c>
      <c r="GS5" s="244" t="s">
        <v>1391</v>
      </c>
      <c r="GT5" s="244" t="s">
        <v>1392</v>
      </c>
      <c r="GU5" s="244" t="s">
        <v>1606</v>
      </c>
      <c r="GV5" s="244" t="s">
        <v>1614</v>
      </c>
      <c r="GW5" s="244" t="s">
        <v>1613</v>
      </c>
      <c r="GX5" s="244" t="s">
        <v>1616</v>
      </c>
      <c r="GY5" s="244" t="s">
        <v>1615</v>
      </c>
      <c r="GZ5" s="244" t="s">
        <v>1611</v>
      </c>
      <c r="HA5" s="244" t="s">
        <v>1610</v>
      </c>
      <c r="HB5" s="244" t="s">
        <v>1612</v>
      </c>
      <c r="HC5" s="244" t="s">
        <v>1821</v>
      </c>
      <c r="HD5" s="244" t="s">
        <v>1572</v>
      </c>
      <c r="HE5" s="244" t="s">
        <v>1609</v>
      </c>
      <c r="HF5" s="244" t="s">
        <v>1805</v>
      </c>
      <c r="HG5" s="244" t="s">
        <v>1653</v>
      </c>
      <c r="HH5" s="244" t="s">
        <v>1801</v>
      </c>
      <c r="HI5" s="244" t="s">
        <v>1800</v>
      </c>
      <c r="HJ5" s="244" t="s">
        <v>1618</v>
      </c>
      <c r="HK5" s="244" t="s">
        <v>1655</v>
      </c>
      <c r="HL5" s="244" t="s">
        <v>1654</v>
      </c>
      <c r="HM5" s="244" t="s">
        <v>1812</v>
      </c>
      <c r="HN5" s="244" t="s">
        <v>1813</v>
      </c>
      <c r="HO5" s="244" t="s">
        <v>1617</v>
      </c>
      <c r="HP5" s="244" t="s">
        <v>1814</v>
      </c>
      <c r="HQ5" s="244" t="s">
        <v>1488</v>
      </c>
      <c r="HR5" s="244" t="s">
        <v>1489</v>
      </c>
      <c r="HS5" s="244" t="s">
        <v>1490</v>
      </c>
      <c r="HT5" s="244" t="s">
        <v>1491</v>
      </c>
      <c r="HU5" s="244" t="s">
        <v>1492</v>
      </c>
      <c r="HV5" s="245" t="s">
        <v>1393</v>
      </c>
      <c r="HW5" s="245" t="s">
        <v>1394</v>
      </c>
      <c r="HX5" s="245" t="s">
        <v>1553</v>
      </c>
      <c r="HY5" s="245" t="s">
        <v>1719</v>
      </c>
      <c r="HZ5" s="245" t="s">
        <v>1582</v>
      </c>
      <c r="IA5" s="245" t="s">
        <v>1390</v>
      </c>
      <c r="IB5" s="245" t="s">
        <v>1391</v>
      </c>
      <c r="IC5" s="245" t="s">
        <v>1392</v>
      </c>
      <c r="ID5" s="245" t="s">
        <v>1606</v>
      </c>
      <c r="IE5" s="245" t="s">
        <v>1614</v>
      </c>
      <c r="IF5" s="245" t="s">
        <v>1613</v>
      </c>
      <c r="IG5" s="245" t="s">
        <v>1616</v>
      </c>
      <c r="IH5" s="245" t="s">
        <v>1615</v>
      </c>
      <c r="II5" s="245" t="s">
        <v>1611</v>
      </c>
      <c r="IJ5" s="245" t="s">
        <v>1610</v>
      </c>
      <c r="IK5" s="245" t="s">
        <v>1612</v>
      </c>
      <c r="IL5" s="245" t="s">
        <v>1821</v>
      </c>
      <c r="IM5" s="245" t="s">
        <v>1572</v>
      </c>
      <c r="IN5" s="245" t="s">
        <v>1609</v>
      </c>
      <c r="IO5" s="245" t="s">
        <v>1805</v>
      </c>
      <c r="IP5" s="245" t="s">
        <v>1653</v>
      </c>
      <c r="IQ5" s="245" t="s">
        <v>1801</v>
      </c>
      <c r="IR5" s="245" t="s">
        <v>1800</v>
      </c>
      <c r="IS5" s="245" t="s">
        <v>1618</v>
      </c>
      <c r="IT5" s="245" t="s">
        <v>1655</v>
      </c>
      <c r="IU5" s="245" t="s">
        <v>1654</v>
      </c>
      <c r="IV5" s="245" t="s">
        <v>1812</v>
      </c>
      <c r="IW5" s="245" t="s">
        <v>1813</v>
      </c>
      <c r="IX5" s="245" t="s">
        <v>1617</v>
      </c>
      <c r="IY5" s="245" t="s">
        <v>1814</v>
      </c>
      <c r="IZ5" s="245" t="s">
        <v>1488</v>
      </c>
      <c r="JA5" s="245" t="s">
        <v>1489</v>
      </c>
      <c r="JB5" s="245" t="s">
        <v>1490</v>
      </c>
      <c r="JC5" s="245" t="s">
        <v>1491</v>
      </c>
      <c r="JD5" s="245" t="s">
        <v>1492</v>
      </c>
      <c r="JE5" s="246" t="s">
        <v>1896</v>
      </c>
      <c r="JF5" s="246" t="s">
        <v>1394</v>
      </c>
      <c r="JG5" s="246" t="s">
        <v>1553</v>
      </c>
      <c r="JH5" s="246" t="s">
        <v>1719</v>
      </c>
      <c r="JI5" s="246" t="s">
        <v>1582</v>
      </c>
      <c r="JJ5" s="246" t="s">
        <v>1390</v>
      </c>
      <c r="JK5" s="246" t="s">
        <v>1391</v>
      </c>
      <c r="JL5" s="246" t="s">
        <v>1897</v>
      </c>
      <c r="JM5" s="246" t="s">
        <v>1606</v>
      </c>
      <c r="JN5" s="246" t="s">
        <v>1614</v>
      </c>
      <c r="JO5" s="246" t="s">
        <v>1613</v>
      </c>
      <c r="JP5" s="246" t="s">
        <v>1616</v>
      </c>
      <c r="JQ5" s="246" t="s">
        <v>1615</v>
      </c>
      <c r="JR5" s="246" t="s">
        <v>1611</v>
      </c>
      <c r="JS5" s="246" t="s">
        <v>1610</v>
      </c>
      <c r="JT5" s="246" t="s">
        <v>1612</v>
      </c>
      <c r="JU5" s="246" t="s">
        <v>1821</v>
      </c>
      <c r="JV5" s="246" t="s">
        <v>1572</v>
      </c>
      <c r="JW5" s="246" t="s">
        <v>1609</v>
      </c>
      <c r="JX5" s="246" t="s">
        <v>1805</v>
      </c>
      <c r="JY5" s="246" t="s">
        <v>1653</v>
      </c>
      <c r="JZ5" s="246" t="s">
        <v>1801</v>
      </c>
      <c r="KA5" s="246" t="s">
        <v>1800</v>
      </c>
      <c r="KB5" s="246" t="s">
        <v>1618</v>
      </c>
      <c r="KC5" s="246" t="s">
        <v>1655</v>
      </c>
      <c r="KD5" s="246" t="s">
        <v>1654</v>
      </c>
      <c r="KE5" s="246" t="s">
        <v>1812</v>
      </c>
      <c r="KF5" s="246" t="s">
        <v>1813</v>
      </c>
      <c r="KG5" s="246" t="s">
        <v>1617</v>
      </c>
      <c r="KH5" s="246" t="s">
        <v>1814</v>
      </c>
      <c r="KI5" s="246" t="s">
        <v>1488</v>
      </c>
      <c r="KJ5" s="246" t="s">
        <v>1489</v>
      </c>
      <c r="KK5" s="246" t="s">
        <v>1490</v>
      </c>
      <c r="KL5" s="246" t="s">
        <v>1491</v>
      </c>
      <c r="KM5" s="246" t="s">
        <v>1492</v>
      </c>
    </row>
    <row r="6" spans="1:300" s="11" customFormat="1" ht="33.75" customHeight="1" x14ac:dyDescent="0.2">
      <c r="A6" s="6" t="s">
        <v>1810</v>
      </c>
      <c r="B6" s="6" t="s">
        <v>1799</v>
      </c>
      <c r="C6" s="222" t="s">
        <v>1377</v>
      </c>
      <c r="D6" s="6" t="s">
        <v>1767</v>
      </c>
      <c r="E6" s="6" t="s">
        <v>2718</v>
      </c>
      <c r="F6" s="193" t="s">
        <v>2139</v>
      </c>
      <c r="G6" s="193" t="s">
        <v>2719</v>
      </c>
      <c r="H6" s="7" t="str">
        <f t="shared" ref="H6:BS6" si="0">IF((COUNT(H7:H91)=0)," ",(AVERAGE(H7:H91)/H2))</f>
        <v xml:space="preserve"> </v>
      </c>
      <c r="I6" s="7" t="str">
        <f t="shared" si="0"/>
        <v xml:space="preserve"> </v>
      </c>
      <c r="J6" s="7" t="str">
        <f t="shared" si="0"/>
        <v xml:space="preserve"> </v>
      </c>
      <c r="K6" s="7" t="str">
        <f t="shared" si="0"/>
        <v xml:space="preserve"> </v>
      </c>
      <c r="L6" s="7" t="str">
        <f t="shared" si="0"/>
        <v xml:space="preserve"> </v>
      </c>
      <c r="M6" s="7" t="str">
        <f t="shared" si="0"/>
        <v xml:space="preserve"> </v>
      </c>
      <c r="N6" s="268" t="str">
        <f t="shared" si="0"/>
        <v xml:space="preserve"> </v>
      </c>
      <c r="O6" s="268" t="str">
        <f t="shared" si="0"/>
        <v xml:space="preserve"> </v>
      </c>
      <c r="P6" s="268" t="str">
        <f t="shared" si="0"/>
        <v xml:space="preserve"> </v>
      </c>
      <c r="Q6" s="268" t="str">
        <f t="shared" si="0"/>
        <v xml:space="preserve"> </v>
      </c>
      <c r="R6" s="268" t="str">
        <f t="shared" si="0"/>
        <v xml:space="preserve"> </v>
      </c>
      <c r="S6" s="268" t="str">
        <f t="shared" si="0"/>
        <v xml:space="preserve"> </v>
      </c>
      <c r="T6" s="268" t="str">
        <f t="shared" si="0"/>
        <v xml:space="preserve"> </v>
      </c>
      <c r="U6" s="7">
        <f t="shared" si="0"/>
        <v>1</v>
      </c>
      <c r="V6" s="7">
        <f t="shared" si="0"/>
        <v>0.875</v>
      </c>
      <c r="W6" s="7">
        <f t="shared" si="0"/>
        <v>0.5</v>
      </c>
      <c r="X6" s="7">
        <f t="shared" si="0"/>
        <v>0.875</v>
      </c>
      <c r="Y6" s="7">
        <f t="shared" si="0"/>
        <v>0.875</v>
      </c>
      <c r="Z6" s="7">
        <f t="shared" si="0"/>
        <v>0.9375</v>
      </c>
      <c r="AA6" s="7">
        <f t="shared" si="0"/>
        <v>1</v>
      </c>
      <c r="AB6" s="7">
        <f t="shared" si="0"/>
        <v>1</v>
      </c>
      <c r="AC6" s="7">
        <f t="shared" si="0"/>
        <v>0.8125</v>
      </c>
      <c r="AD6" s="7">
        <f t="shared" si="0"/>
        <v>0.875</v>
      </c>
      <c r="AE6" s="7">
        <f t="shared" si="0"/>
        <v>0.6875</v>
      </c>
      <c r="AF6" s="7">
        <f t="shared" si="0"/>
        <v>0.4375</v>
      </c>
      <c r="AG6" s="7">
        <f t="shared" si="0"/>
        <v>0.625</v>
      </c>
      <c r="AH6" s="7">
        <f t="shared" si="0"/>
        <v>1</v>
      </c>
      <c r="AI6" s="7">
        <f t="shared" si="0"/>
        <v>0.28125</v>
      </c>
      <c r="AJ6" s="7">
        <f t="shared" si="0"/>
        <v>0.71875</v>
      </c>
      <c r="AK6" s="7">
        <f t="shared" si="0"/>
        <v>0.4375</v>
      </c>
      <c r="AL6" s="7">
        <f t="shared" si="0"/>
        <v>0.53125</v>
      </c>
      <c r="AM6" s="7">
        <f t="shared" si="0"/>
        <v>0.75</v>
      </c>
      <c r="AN6" s="7">
        <f t="shared" si="0"/>
        <v>0.94736842105263153</v>
      </c>
      <c r="AO6" s="7">
        <f t="shared" si="0"/>
        <v>0.94736842105263153</v>
      </c>
      <c r="AP6" s="7">
        <f t="shared" si="0"/>
        <v>0.73684210526315785</v>
      </c>
      <c r="AQ6" s="7">
        <f t="shared" si="0"/>
        <v>0.36842105263157893</v>
      </c>
      <c r="AR6" s="7">
        <f t="shared" si="0"/>
        <v>0.15789473684210525</v>
      </c>
      <c r="AS6" s="7">
        <f t="shared" si="0"/>
        <v>0.47368421052631576</v>
      </c>
      <c r="AT6" s="7">
        <f t="shared" si="0"/>
        <v>1</v>
      </c>
      <c r="AU6" s="7">
        <f t="shared" si="0"/>
        <v>0.78947368421052633</v>
      </c>
      <c r="AV6" s="7">
        <f t="shared" si="0"/>
        <v>0.73684210526315785</v>
      </c>
      <c r="AW6" s="7">
        <f t="shared" si="0"/>
        <v>0.43421052631578949</v>
      </c>
      <c r="AX6" s="7">
        <f t="shared" si="0"/>
        <v>0.52631578947368418</v>
      </c>
      <c r="AY6" s="7">
        <f t="shared" si="0"/>
        <v>0.78947368421052633</v>
      </c>
      <c r="AZ6" s="7">
        <f t="shared" si="0"/>
        <v>1</v>
      </c>
      <c r="BA6" s="7">
        <f t="shared" si="0"/>
        <v>1</v>
      </c>
      <c r="BB6" s="7">
        <f t="shared" si="0"/>
        <v>0</v>
      </c>
      <c r="BC6" s="7">
        <f t="shared" si="0"/>
        <v>0.3</v>
      </c>
      <c r="BD6" s="7">
        <f t="shared" si="0"/>
        <v>0.6</v>
      </c>
      <c r="BE6" s="7">
        <f t="shared" si="0"/>
        <v>0.7</v>
      </c>
      <c r="BF6" s="7">
        <f t="shared" si="0"/>
        <v>0.2</v>
      </c>
      <c r="BG6" s="7">
        <f t="shared" si="0"/>
        <v>1</v>
      </c>
      <c r="BH6" s="7">
        <f t="shared" si="0"/>
        <v>0.35</v>
      </c>
      <c r="BI6" s="7">
        <f t="shared" si="0"/>
        <v>1</v>
      </c>
      <c r="BJ6" s="7">
        <f t="shared" si="0"/>
        <v>0.3</v>
      </c>
      <c r="BK6" s="7">
        <f t="shared" si="0"/>
        <v>0.3</v>
      </c>
      <c r="BL6" s="7">
        <f t="shared" si="0"/>
        <v>0.45</v>
      </c>
      <c r="BM6" s="7">
        <f t="shared" si="0"/>
        <v>0.45</v>
      </c>
      <c r="BN6" s="7">
        <f t="shared" si="0"/>
        <v>0.3</v>
      </c>
      <c r="BO6" s="7">
        <f t="shared" si="0"/>
        <v>0.77500000000000002</v>
      </c>
      <c r="BP6" s="7">
        <f t="shared" si="0"/>
        <v>0</v>
      </c>
      <c r="BQ6" s="7">
        <f t="shared" si="0"/>
        <v>0.1</v>
      </c>
      <c r="BR6" s="7">
        <f t="shared" si="0"/>
        <v>1</v>
      </c>
      <c r="BS6" s="7">
        <f t="shared" si="0"/>
        <v>1</v>
      </c>
      <c r="BT6" s="7">
        <f t="shared" ref="BT6:EG6" si="1">IF((COUNT(BT7:BT91)=0)," ",(AVERAGE(BT7:BT91)/BT2))</f>
        <v>0</v>
      </c>
      <c r="BU6" s="7">
        <f t="shared" si="1"/>
        <v>0</v>
      </c>
      <c r="BV6" s="7">
        <f t="shared" si="1"/>
        <v>1</v>
      </c>
      <c r="BW6" s="7">
        <f t="shared" si="1"/>
        <v>1</v>
      </c>
      <c r="BX6" s="7">
        <f t="shared" si="1"/>
        <v>1</v>
      </c>
      <c r="BY6" s="7">
        <f t="shared" si="1"/>
        <v>1</v>
      </c>
      <c r="BZ6" s="7">
        <f t="shared" si="1"/>
        <v>0</v>
      </c>
      <c r="CA6" s="7">
        <f t="shared" si="1"/>
        <v>1</v>
      </c>
      <c r="CB6" s="7">
        <f t="shared" si="1"/>
        <v>1</v>
      </c>
      <c r="CC6" s="7">
        <f t="shared" si="1"/>
        <v>0</v>
      </c>
      <c r="CD6" s="7">
        <f t="shared" si="1"/>
        <v>0.5</v>
      </c>
      <c r="CE6" s="7">
        <f t="shared" si="1"/>
        <v>0</v>
      </c>
      <c r="CF6" s="7">
        <f t="shared" si="1"/>
        <v>1</v>
      </c>
      <c r="CG6" s="7">
        <f t="shared" si="1"/>
        <v>1</v>
      </c>
      <c r="CH6" s="7">
        <f t="shared" si="1"/>
        <v>0.5</v>
      </c>
      <c r="CI6" s="7">
        <f t="shared" si="1"/>
        <v>0</v>
      </c>
      <c r="CJ6" s="7">
        <f t="shared" si="1"/>
        <v>1</v>
      </c>
      <c r="CK6" s="7">
        <f t="shared" si="1"/>
        <v>1</v>
      </c>
      <c r="CL6" s="7">
        <f t="shared" si="1"/>
        <v>0</v>
      </c>
      <c r="CM6" s="7">
        <f t="shared" si="1"/>
        <v>1</v>
      </c>
      <c r="CN6" s="7">
        <f t="shared" si="1"/>
        <v>0</v>
      </c>
      <c r="CO6" s="7">
        <f t="shared" si="1"/>
        <v>1</v>
      </c>
      <c r="CP6" s="7">
        <f t="shared" si="1"/>
        <v>1</v>
      </c>
      <c r="CQ6" s="7">
        <f t="shared" si="1"/>
        <v>0</v>
      </c>
      <c r="CR6" s="7">
        <f t="shared" si="1"/>
        <v>0</v>
      </c>
      <c r="CS6" s="7">
        <f t="shared" si="1"/>
        <v>0</v>
      </c>
      <c r="CT6" s="7">
        <f t="shared" si="1"/>
        <v>1</v>
      </c>
      <c r="CU6" s="7">
        <f t="shared" si="1"/>
        <v>0</v>
      </c>
      <c r="CV6" s="7">
        <f t="shared" si="1"/>
        <v>1</v>
      </c>
      <c r="CW6" s="7">
        <f t="shared" si="1"/>
        <v>0</v>
      </c>
      <c r="CX6" s="7">
        <f t="shared" si="1"/>
        <v>0</v>
      </c>
      <c r="CY6" s="7">
        <f t="shared" si="1"/>
        <v>1</v>
      </c>
      <c r="CZ6" s="7">
        <f t="shared" si="1"/>
        <v>1</v>
      </c>
      <c r="DA6" s="7">
        <f t="shared" si="1"/>
        <v>1</v>
      </c>
      <c r="DB6" s="7">
        <f t="shared" si="1"/>
        <v>1</v>
      </c>
      <c r="DC6" s="7">
        <f t="shared" si="1"/>
        <v>0</v>
      </c>
      <c r="DD6" s="7">
        <f t="shared" si="1"/>
        <v>0</v>
      </c>
      <c r="DE6" s="7">
        <f t="shared" si="1"/>
        <v>0</v>
      </c>
      <c r="DF6" s="7">
        <f t="shared" si="1"/>
        <v>0</v>
      </c>
      <c r="DG6" s="7">
        <f t="shared" si="1"/>
        <v>1</v>
      </c>
      <c r="DH6" s="7">
        <f t="shared" si="1"/>
        <v>1</v>
      </c>
      <c r="DI6" s="7">
        <f t="shared" si="1"/>
        <v>0</v>
      </c>
      <c r="DJ6" s="7">
        <f t="shared" si="1"/>
        <v>0</v>
      </c>
      <c r="DK6" s="7">
        <f t="shared" si="1"/>
        <v>0</v>
      </c>
      <c r="DL6" s="7">
        <f t="shared" si="1"/>
        <v>1</v>
      </c>
      <c r="DM6" s="7">
        <f t="shared" si="1"/>
        <v>0.5</v>
      </c>
      <c r="DN6" s="7">
        <f t="shared" si="1"/>
        <v>0</v>
      </c>
      <c r="DO6" s="7">
        <f t="shared" si="1"/>
        <v>0</v>
      </c>
      <c r="DP6" s="7">
        <f t="shared" si="1"/>
        <v>1</v>
      </c>
      <c r="DQ6" s="7">
        <f t="shared" si="1"/>
        <v>0</v>
      </c>
      <c r="DR6" s="7">
        <f t="shared" si="1"/>
        <v>1</v>
      </c>
      <c r="DS6" s="7">
        <f t="shared" si="1"/>
        <v>1</v>
      </c>
      <c r="DT6" s="7" t="str">
        <f t="shared" si="1"/>
        <v xml:space="preserve"> </v>
      </c>
      <c r="DU6" s="7" t="str">
        <f t="shared" si="1"/>
        <v xml:space="preserve"> </v>
      </c>
      <c r="DV6" s="7" t="str">
        <f t="shared" si="1"/>
        <v xml:space="preserve"> </v>
      </c>
      <c r="DW6" s="7" t="str">
        <f t="shared" si="1"/>
        <v xml:space="preserve"> </v>
      </c>
      <c r="DX6" s="7" t="str">
        <f t="shared" si="1"/>
        <v xml:space="preserve"> </v>
      </c>
      <c r="DY6" s="7" t="str">
        <f t="shared" si="1"/>
        <v xml:space="preserve"> </v>
      </c>
      <c r="DZ6" s="7" t="str">
        <f t="shared" si="1"/>
        <v xml:space="preserve"> </v>
      </c>
      <c r="EA6" s="7" t="str">
        <f t="shared" si="1"/>
        <v xml:space="preserve"> </v>
      </c>
      <c r="EB6" s="7" t="str">
        <f t="shared" si="1"/>
        <v xml:space="preserve"> </v>
      </c>
      <c r="EC6" s="7" t="str">
        <f t="shared" si="1"/>
        <v xml:space="preserve"> </v>
      </c>
      <c r="ED6" s="7" t="str">
        <f t="shared" si="1"/>
        <v xml:space="preserve"> </v>
      </c>
      <c r="EE6" s="7" t="str">
        <f t="shared" si="1"/>
        <v xml:space="preserve"> </v>
      </c>
      <c r="EF6" s="7" t="str">
        <f t="shared" si="1"/>
        <v xml:space="preserve"> </v>
      </c>
      <c r="EG6" s="7" t="str">
        <f t="shared" si="1"/>
        <v xml:space="preserve"> </v>
      </c>
      <c r="EH6" s="7" t="str">
        <f t="shared" ref="EH6:HF6" si="2">IF((COUNT(EH7:EH91)=0)," ",(AVERAGE(EH7:EH91)/EH2))</f>
        <v xml:space="preserve"> </v>
      </c>
      <c r="EI6" s="7" t="str">
        <f t="shared" si="2"/>
        <v xml:space="preserve"> </v>
      </c>
      <c r="EJ6" s="7" t="str">
        <f t="shared" si="2"/>
        <v xml:space="preserve"> </v>
      </c>
      <c r="EK6" s="7" t="str">
        <f t="shared" si="2"/>
        <v xml:space="preserve"> </v>
      </c>
      <c r="EL6" s="7" t="str">
        <f t="shared" si="2"/>
        <v xml:space="preserve"> </v>
      </c>
      <c r="EM6" s="7" t="str">
        <f t="shared" si="2"/>
        <v xml:space="preserve"> </v>
      </c>
      <c r="EN6" s="7" t="str">
        <f t="shared" si="2"/>
        <v xml:space="preserve"> </v>
      </c>
      <c r="EO6" s="7" t="str">
        <f t="shared" si="2"/>
        <v xml:space="preserve"> </v>
      </c>
      <c r="EP6" s="7" t="str">
        <f t="shared" si="2"/>
        <v xml:space="preserve"> </v>
      </c>
      <c r="EQ6" s="7" t="str">
        <f t="shared" si="2"/>
        <v xml:space="preserve"> </v>
      </c>
      <c r="ER6" s="7" t="str">
        <f t="shared" si="2"/>
        <v xml:space="preserve"> </v>
      </c>
      <c r="ES6" s="7" t="str">
        <f t="shared" si="2"/>
        <v xml:space="preserve"> </v>
      </c>
      <c r="ET6" s="7" t="str">
        <f t="shared" si="2"/>
        <v xml:space="preserve"> </v>
      </c>
      <c r="EU6" s="7" t="str">
        <f t="shared" si="2"/>
        <v xml:space="preserve"> </v>
      </c>
      <c r="EV6" s="7" t="str">
        <f t="shared" si="2"/>
        <v xml:space="preserve"> </v>
      </c>
      <c r="EW6" s="7" t="str">
        <f t="shared" si="2"/>
        <v xml:space="preserve"> </v>
      </c>
      <c r="EX6" s="7" t="str">
        <f t="shared" si="2"/>
        <v xml:space="preserve"> </v>
      </c>
      <c r="EY6" s="7" t="str">
        <f t="shared" si="2"/>
        <v xml:space="preserve"> </v>
      </c>
      <c r="EZ6" s="7" t="str">
        <f t="shared" si="2"/>
        <v xml:space="preserve"> </v>
      </c>
      <c r="FA6" s="7" t="str">
        <f t="shared" si="2"/>
        <v xml:space="preserve"> </v>
      </c>
      <c r="FB6" s="7" t="str">
        <f t="shared" si="2"/>
        <v xml:space="preserve"> </v>
      </c>
      <c r="FC6" s="7" t="str">
        <f t="shared" si="2"/>
        <v xml:space="preserve"> </v>
      </c>
      <c r="FD6" s="7" t="str">
        <f t="shared" si="2"/>
        <v xml:space="preserve"> </v>
      </c>
      <c r="FE6" s="7" t="str">
        <f t="shared" si="2"/>
        <v xml:space="preserve"> </v>
      </c>
      <c r="FF6" s="7" t="str">
        <f t="shared" si="2"/>
        <v xml:space="preserve"> </v>
      </c>
      <c r="FG6" s="7" t="str">
        <f t="shared" si="2"/>
        <v xml:space="preserve"> </v>
      </c>
      <c r="FH6" s="7" t="str">
        <f t="shared" si="2"/>
        <v xml:space="preserve"> </v>
      </c>
      <c r="FI6" s="7" t="str">
        <f t="shared" si="2"/>
        <v xml:space="preserve"> </v>
      </c>
      <c r="FJ6" s="7" t="str">
        <f t="shared" si="2"/>
        <v xml:space="preserve"> </v>
      </c>
      <c r="FK6" s="7" t="str">
        <f t="shared" si="2"/>
        <v xml:space="preserve"> </v>
      </c>
      <c r="FL6" s="7" t="str">
        <f t="shared" si="2"/>
        <v xml:space="preserve"> </v>
      </c>
      <c r="FM6" s="7" t="str">
        <f t="shared" si="2"/>
        <v xml:space="preserve"> </v>
      </c>
      <c r="FN6" s="7" t="str">
        <f t="shared" si="2"/>
        <v xml:space="preserve"> </v>
      </c>
      <c r="FO6" s="7" t="str">
        <f t="shared" si="2"/>
        <v xml:space="preserve"> </v>
      </c>
      <c r="FP6" s="7" t="str">
        <f t="shared" si="2"/>
        <v xml:space="preserve"> </v>
      </c>
      <c r="FQ6" s="7" t="str">
        <f t="shared" si="2"/>
        <v xml:space="preserve"> </v>
      </c>
      <c r="FR6" s="7" t="str">
        <f t="shared" si="2"/>
        <v xml:space="preserve"> </v>
      </c>
      <c r="FS6" s="7" t="str">
        <f t="shared" si="2"/>
        <v xml:space="preserve"> </v>
      </c>
      <c r="FT6" s="7" t="str">
        <f t="shared" si="2"/>
        <v xml:space="preserve"> </v>
      </c>
      <c r="FU6" s="7" t="str">
        <f t="shared" si="2"/>
        <v xml:space="preserve"> </v>
      </c>
      <c r="FV6" s="7" t="str">
        <f t="shared" si="2"/>
        <v xml:space="preserve"> </v>
      </c>
      <c r="FW6" s="7" t="str">
        <f t="shared" si="2"/>
        <v xml:space="preserve"> </v>
      </c>
      <c r="FX6" s="7" t="str">
        <f t="shared" si="2"/>
        <v xml:space="preserve"> </v>
      </c>
      <c r="FY6" s="7" t="str">
        <f t="shared" si="2"/>
        <v xml:space="preserve"> </v>
      </c>
      <c r="FZ6" s="7" t="str">
        <f t="shared" si="2"/>
        <v xml:space="preserve"> </v>
      </c>
      <c r="GA6" s="7" t="str">
        <f t="shared" si="2"/>
        <v xml:space="preserve"> </v>
      </c>
      <c r="GB6" s="7" t="str">
        <f t="shared" si="2"/>
        <v xml:space="preserve"> </v>
      </c>
      <c r="GC6" s="7" t="str">
        <f t="shared" si="2"/>
        <v xml:space="preserve"> </v>
      </c>
      <c r="GD6" s="7" t="str">
        <f t="shared" si="2"/>
        <v xml:space="preserve"> </v>
      </c>
      <c r="GE6" s="7" t="str">
        <f t="shared" si="2"/>
        <v xml:space="preserve"> </v>
      </c>
      <c r="GF6" s="7" t="str">
        <f t="shared" si="2"/>
        <v xml:space="preserve"> </v>
      </c>
      <c r="GG6" s="7" t="str">
        <f t="shared" si="2"/>
        <v xml:space="preserve"> </v>
      </c>
      <c r="GH6" s="7" t="str">
        <f t="shared" si="2"/>
        <v xml:space="preserve"> </v>
      </c>
      <c r="GI6" s="7" t="str">
        <f t="shared" si="2"/>
        <v xml:space="preserve"> </v>
      </c>
      <c r="GJ6" s="7" t="str">
        <f t="shared" si="2"/>
        <v xml:space="preserve"> </v>
      </c>
      <c r="GK6" s="7" t="str">
        <f t="shared" si="2"/>
        <v xml:space="preserve"> </v>
      </c>
      <c r="GL6" s="7" t="str">
        <f t="shared" si="2"/>
        <v xml:space="preserve"> </v>
      </c>
      <c r="GM6" s="7" t="str">
        <f t="shared" si="2"/>
        <v xml:space="preserve"> </v>
      </c>
      <c r="GN6" s="7" t="str">
        <f t="shared" si="2"/>
        <v xml:space="preserve"> </v>
      </c>
      <c r="GO6" s="7" t="str">
        <f t="shared" si="2"/>
        <v xml:space="preserve"> </v>
      </c>
      <c r="GP6" s="7" t="str">
        <f t="shared" si="2"/>
        <v xml:space="preserve"> </v>
      </c>
      <c r="GQ6" s="7" t="str">
        <f t="shared" si="2"/>
        <v xml:space="preserve"> </v>
      </c>
      <c r="GR6" s="7" t="str">
        <f t="shared" si="2"/>
        <v xml:space="preserve"> </v>
      </c>
      <c r="GS6" s="7" t="str">
        <f t="shared" si="2"/>
        <v xml:space="preserve"> </v>
      </c>
      <c r="GT6" s="7" t="str">
        <f t="shared" si="2"/>
        <v xml:space="preserve"> </v>
      </c>
      <c r="GU6" s="7" t="str">
        <f t="shared" si="2"/>
        <v xml:space="preserve"> </v>
      </c>
      <c r="GV6" s="7" t="str">
        <f t="shared" si="2"/>
        <v xml:space="preserve"> </v>
      </c>
      <c r="GW6" s="7" t="str">
        <f t="shared" si="2"/>
        <v xml:space="preserve"> </v>
      </c>
      <c r="GX6" s="7" t="str">
        <f t="shared" si="2"/>
        <v xml:space="preserve"> </v>
      </c>
      <c r="GY6" s="7" t="str">
        <f t="shared" si="2"/>
        <v xml:space="preserve"> </v>
      </c>
      <c r="GZ6" s="7" t="str">
        <f t="shared" si="2"/>
        <v xml:space="preserve"> </v>
      </c>
      <c r="HA6" s="7" t="str">
        <f t="shared" si="2"/>
        <v xml:space="preserve"> </v>
      </c>
      <c r="HB6" s="7" t="str">
        <f t="shared" si="2"/>
        <v xml:space="preserve"> </v>
      </c>
      <c r="HC6" s="7" t="str">
        <f t="shared" si="2"/>
        <v xml:space="preserve"> </v>
      </c>
      <c r="HD6" s="7" t="str">
        <f t="shared" si="2"/>
        <v xml:space="preserve"> </v>
      </c>
      <c r="HE6" s="7" t="str">
        <f t="shared" si="2"/>
        <v xml:space="preserve"> </v>
      </c>
      <c r="HF6" s="7" t="str">
        <f t="shared" si="2"/>
        <v xml:space="preserve"> </v>
      </c>
      <c r="HG6" s="7" t="str">
        <f t="shared" ref="HG6:KE6" si="3">IF((COUNT(HG7:HG91)=0)," ",(AVERAGE(HG7:HG91)/HG2))</f>
        <v xml:space="preserve"> </v>
      </c>
      <c r="HH6" s="7" t="str">
        <f t="shared" si="3"/>
        <v xml:space="preserve"> </v>
      </c>
      <c r="HI6" s="7" t="str">
        <f t="shared" si="3"/>
        <v xml:space="preserve"> </v>
      </c>
      <c r="HJ6" s="7" t="str">
        <f t="shared" si="3"/>
        <v xml:space="preserve"> </v>
      </c>
      <c r="HK6" s="7" t="str">
        <f t="shared" si="3"/>
        <v xml:space="preserve"> </v>
      </c>
      <c r="HL6" s="7" t="str">
        <f t="shared" si="3"/>
        <v xml:space="preserve"> </v>
      </c>
      <c r="HM6" s="7" t="str">
        <f t="shared" si="3"/>
        <v xml:space="preserve"> </v>
      </c>
      <c r="HN6" s="7" t="str">
        <f t="shared" si="3"/>
        <v xml:space="preserve"> </v>
      </c>
      <c r="HO6" s="7" t="str">
        <f t="shared" si="3"/>
        <v xml:space="preserve"> </v>
      </c>
      <c r="HP6" s="7" t="str">
        <f t="shared" si="3"/>
        <v xml:space="preserve"> </v>
      </c>
      <c r="HQ6" s="7" t="str">
        <f t="shared" si="3"/>
        <v xml:space="preserve"> </v>
      </c>
      <c r="HR6" s="7" t="str">
        <f t="shared" si="3"/>
        <v xml:space="preserve"> </v>
      </c>
      <c r="HS6" s="7" t="str">
        <f t="shared" si="3"/>
        <v xml:space="preserve"> </v>
      </c>
      <c r="HT6" s="7" t="str">
        <f t="shared" si="3"/>
        <v xml:space="preserve"> </v>
      </c>
      <c r="HU6" s="7" t="str">
        <f t="shared" si="3"/>
        <v xml:space="preserve"> </v>
      </c>
      <c r="HV6" s="7" t="str">
        <f t="shared" si="3"/>
        <v xml:space="preserve"> </v>
      </c>
      <c r="HW6" s="7" t="str">
        <f t="shared" si="3"/>
        <v xml:space="preserve"> </v>
      </c>
      <c r="HX6" s="7" t="str">
        <f t="shared" si="3"/>
        <v xml:space="preserve"> </v>
      </c>
      <c r="HY6" s="7" t="str">
        <f t="shared" si="3"/>
        <v xml:space="preserve"> </v>
      </c>
      <c r="HZ6" s="7" t="str">
        <f t="shared" si="3"/>
        <v xml:space="preserve"> </v>
      </c>
      <c r="IA6" s="7" t="str">
        <f t="shared" si="3"/>
        <v xml:space="preserve"> </v>
      </c>
      <c r="IB6" s="7" t="str">
        <f t="shared" si="3"/>
        <v xml:space="preserve"> </v>
      </c>
      <c r="IC6" s="7" t="str">
        <f t="shared" si="3"/>
        <v xml:space="preserve"> </v>
      </c>
      <c r="ID6" s="7" t="str">
        <f t="shared" si="3"/>
        <v xml:space="preserve"> </v>
      </c>
      <c r="IE6" s="7" t="str">
        <f t="shared" si="3"/>
        <v xml:space="preserve"> </v>
      </c>
      <c r="IF6" s="7" t="str">
        <f t="shared" si="3"/>
        <v xml:space="preserve"> </v>
      </c>
      <c r="IG6" s="7" t="str">
        <f t="shared" si="3"/>
        <v xml:space="preserve"> </v>
      </c>
      <c r="IH6" s="7" t="str">
        <f t="shared" si="3"/>
        <v xml:space="preserve"> </v>
      </c>
      <c r="II6" s="7" t="str">
        <f t="shared" si="3"/>
        <v xml:space="preserve"> </v>
      </c>
      <c r="IJ6" s="7" t="str">
        <f t="shared" si="3"/>
        <v xml:space="preserve"> </v>
      </c>
      <c r="IK6" s="7" t="str">
        <f t="shared" si="3"/>
        <v xml:space="preserve"> </v>
      </c>
      <c r="IL6" s="7" t="str">
        <f t="shared" si="3"/>
        <v xml:space="preserve"> </v>
      </c>
      <c r="IM6" s="7" t="str">
        <f t="shared" si="3"/>
        <v xml:space="preserve"> </v>
      </c>
      <c r="IN6" s="7" t="str">
        <f t="shared" si="3"/>
        <v xml:space="preserve"> </v>
      </c>
      <c r="IO6" s="7" t="str">
        <f t="shared" si="3"/>
        <v xml:space="preserve"> </v>
      </c>
      <c r="IP6" s="7" t="str">
        <f t="shared" si="3"/>
        <v xml:space="preserve"> </v>
      </c>
      <c r="IQ6" s="7" t="str">
        <f t="shared" si="3"/>
        <v xml:space="preserve"> </v>
      </c>
      <c r="IR6" s="7" t="str">
        <f t="shared" si="3"/>
        <v xml:space="preserve"> </v>
      </c>
      <c r="IS6" s="7" t="str">
        <f t="shared" si="3"/>
        <v xml:space="preserve"> </v>
      </c>
      <c r="IT6" s="7" t="str">
        <f t="shared" si="3"/>
        <v xml:space="preserve"> </v>
      </c>
      <c r="IU6" s="7" t="str">
        <f t="shared" si="3"/>
        <v xml:space="preserve"> </v>
      </c>
      <c r="IV6" s="7" t="str">
        <f t="shared" si="3"/>
        <v xml:space="preserve"> </v>
      </c>
      <c r="IW6" s="7" t="str">
        <f t="shared" si="3"/>
        <v xml:space="preserve"> </v>
      </c>
      <c r="IX6" s="7" t="str">
        <f t="shared" si="3"/>
        <v xml:space="preserve"> </v>
      </c>
      <c r="IY6" s="7" t="str">
        <f t="shared" si="3"/>
        <v xml:space="preserve"> </v>
      </c>
      <c r="IZ6" s="7" t="str">
        <f t="shared" si="3"/>
        <v xml:space="preserve"> </v>
      </c>
      <c r="JA6" s="7" t="str">
        <f t="shared" si="3"/>
        <v xml:space="preserve"> </v>
      </c>
      <c r="JB6" s="7" t="str">
        <f t="shared" si="3"/>
        <v xml:space="preserve"> </v>
      </c>
      <c r="JC6" s="7" t="str">
        <f t="shared" si="3"/>
        <v xml:space="preserve"> </v>
      </c>
      <c r="JD6" s="7" t="str">
        <f t="shared" si="3"/>
        <v xml:space="preserve"> </v>
      </c>
      <c r="JE6" s="7" t="str">
        <f t="shared" si="3"/>
        <v xml:space="preserve"> </v>
      </c>
      <c r="JF6" s="7" t="str">
        <f t="shared" si="3"/>
        <v xml:space="preserve"> </v>
      </c>
      <c r="JG6" s="7" t="str">
        <f t="shared" si="3"/>
        <v xml:space="preserve"> </v>
      </c>
      <c r="JH6" s="7" t="str">
        <f t="shared" si="3"/>
        <v xml:space="preserve"> </v>
      </c>
      <c r="JI6" s="7" t="str">
        <f t="shared" si="3"/>
        <v xml:space="preserve"> </v>
      </c>
      <c r="JJ6" s="7" t="str">
        <f t="shared" si="3"/>
        <v xml:space="preserve"> </v>
      </c>
      <c r="JK6" s="7" t="str">
        <f t="shared" si="3"/>
        <v xml:space="preserve"> </v>
      </c>
      <c r="JL6" s="7" t="str">
        <f t="shared" si="3"/>
        <v xml:space="preserve"> </v>
      </c>
      <c r="JM6" s="7" t="str">
        <f t="shared" si="3"/>
        <v xml:space="preserve"> </v>
      </c>
      <c r="JN6" s="7" t="str">
        <f t="shared" si="3"/>
        <v xml:space="preserve"> </v>
      </c>
      <c r="JO6" s="7" t="str">
        <f t="shared" si="3"/>
        <v xml:space="preserve"> </v>
      </c>
      <c r="JP6" s="7" t="str">
        <f t="shared" si="3"/>
        <v xml:space="preserve"> </v>
      </c>
      <c r="JQ6" s="7" t="str">
        <f t="shared" si="3"/>
        <v xml:space="preserve"> </v>
      </c>
      <c r="JR6" s="7" t="str">
        <f t="shared" si="3"/>
        <v xml:space="preserve"> </v>
      </c>
      <c r="JS6" s="7" t="str">
        <f t="shared" si="3"/>
        <v xml:space="preserve"> </v>
      </c>
      <c r="JT6" s="7" t="str">
        <f t="shared" si="3"/>
        <v xml:space="preserve"> </v>
      </c>
      <c r="JU6" s="7" t="str">
        <f t="shared" si="3"/>
        <v xml:space="preserve"> </v>
      </c>
      <c r="JV6" s="7" t="str">
        <f t="shared" si="3"/>
        <v xml:space="preserve"> </v>
      </c>
      <c r="JW6" s="7" t="str">
        <f t="shared" si="3"/>
        <v xml:space="preserve"> </v>
      </c>
      <c r="JX6" s="7" t="str">
        <f t="shared" si="3"/>
        <v xml:space="preserve"> </v>
      </c>
      <c r="JY6" s="7" t="str">
        <f t="shared" si="3"/>
        <v xml:space="preserve"> </v>
      </c>
      <c r="JZ6" s="7" t="str">
        <f t="shared" si="3"/>
        <v xml:space="preserve"> </v>
      </c>
      <c r="KA6" s="7" t="str">
        <f t="shared" si="3"/>
        <v xml:space="preserve"> </v>
      </c>
      <c r="KB6" s="7" t="str">
        <f t="shared" si="3"/>
        <v xml:space="preserve"> </v>
      </c>
      <c r="KC6" s="7" t="str">
        <f t="shared" si="3"/>
        <v xml:space="preserve"> </v>
      </c>
      <c r="KD6" s="7" t="str">
        <f t="shared" si="3"/>
        <v xml:space="preserve"> </v>
      </c>
      <c r="KE6" s="7" t="str">
        <f t="shared" si="3"/>
        <v xml:space="preserve"> </v>
      </c>
      <c r="KF6" s="7" t="str">
        <f t="shared" ref="KF6:KM6" si="4">IF((COUNT(KF7:KF91)=0)," ",(AVERAGE(KF7:KF91)/KF2))</f>
        <v xml:space="preserve"> </v>
      </c>
      <c r="KG6" s="7" t="str">
        <f t="shared" si="4"/>
        <v xml:space="preserve"> </v>
      </c>
      <c r="KH6" s="7" t="str">
        <f t="shared" si="4"/>
        <v xml:space="preserve"> </v>
      </c>
      <c r="KI6" s="7" t="str">
        <f t="shared" si="4"/>
        <v xml:space="preserve"> </v>
      </c>
      <c r="KJ6" s="7" t="str">
        <f t="shared" si="4"/>
        <v xml:space="preserve"> </v>
      </c>
      <c r="KK6" s="7" t="str">
        <f t="shared" si="4"/>
        <v xml:space="preserve"> </v>
      </c>
      <c r="KL6" s="7" t="str">
        <f t="shared" si="4"/>
        <v xml:space="preserve"> </v>
      </c>
      <c r="KM6" s="7" t="str">
        <f t="shared" si="4"/>
        <v xml:space="preserve"> </v>
      </c>
      <c r="KN6" s="258"/>
    </row>
    <row r="7" spans="1:300" ht="12.75" customHeight="1" x14ac:dyDescent="0.2">
      <c r="A7" s="8">
        <v>1</v>
      </c>
      <c r="B7" s="8" t="str">
        <f>IF('Cover Sheet'!B5="","",IF(OR('Cover Sheet'!D5="Dropped out of school", 'Cover Sheet'!D5="Moved to another school", 'Cover Sheet'!D5="Unknown status"),"",'Cover Sheet'!B5))</f>
        <v>V. Nirmala</v>
      </c>
      <c r="C7" s="49"/>
      <c r="D7" s="63"/>
      <c r="E7" s="63">
        <f>'RC Mastery Check+Question type'!H5</f>
        <v>1.5</v>
      </c>
      <c r="F7" s="63" t="str">
        <f>IF(OR('Cover Sheet'!J5="", B7=""),"",'Cover Sheet'!J5)</f>
        <v/>
      </c>
      <c r="G7" s="194" t="str">
        <f>'Cover Sheet'!L5</f>
        <v/>
      </c>
      <c r="H7" s="81"/>
      <c r="I7" s="81"/>
      <c r="J7" s="81"/>
      <c r="K7" s="81"/>
      <c r="L7" s="81"/>
      <c r="M7" s="81"/>
      <c r="N7" s="52"/>
      <c r="O7" s="52"/>
      <c r="P7" s="52"/>
      <c r="Q7" s="52"/>
      <c r="R7" s="52"/>
      <c r="S7" s="52"/>
      <c r="T7" s="52"/>
      <c r="U7" s="81"/>
      <c r="V7" s="81"/>
      <c r="W7" s="81"/>
      <c r="X7" s="81"/>
      <c r="Y7" s="81"/>
      <c r="Z7" s="81"/>
      <c r="AA7" s="81"/>
      <c r="AB7" s="52"/>
      <c r="AC7" s="52"/>
      <c r="AD7" s="52"/>
      <c r="AE7" s="52"/>
      <c r="AF7" s="52"/>
      <c r="AG7" s="52"/>
      <c r="AH7" s="52"/>
      <c r="AI7" s="52"/>
      <c r="AJ7" s="52"/>
      <c r="AK7" s="52"/>
      <c r="AL7" s="52"/>
      <c r="AM7" s="52"/>
      <c r="AN7" s="81">
        <v>1</v>
      </c>
      <c r="AO7" s="81">
        <v>1</v>
      </c>
      <c r="AP7" s="81">
        <v>1</v>
      </c>
      <c r="AQ7" s="81">
        <v>1</v>
      </c>
      <c r="AR7" s="81">
        <v>0</v>
      </c>
      <c r="AS7" s="81">
        <v>0</v>
      </c>
      <c r="AT7" s="81">
        <v>1</v>
      </c>
      <c r="AU7" s="81">
        <v>1</v>
      </c>
      <c r="AV7" s="81">
        <v>0.5</v>
      </c>
      <c r="AW7" s="81">
        <v>0.5</v>
      </c>
      <c r="AX7" s="81">
        <v>0.5</v>
      </c>
      <c r="AY7" s="81">
        <v>1</v>
      </c>
      <c r="AZ7" s="52">
        <v>1</v>
      </c>
      <c r="BA7" s="52">
        <v>1</v>
      </c>
      <c r="BB7" s="52">
        <v>0</v>
      </c>
      <c r="BC7" s="52">
        <v>0</v>
      </c>
      <c r="BD7" s="52">
        <v>1</v>
      </c>
      <c r="BE7" s="52">
        <v>1</v>
      </c>
      <c r="BF7" s="52">
        <v>0</v>
      </c>
      <c r="BG7" s="52">
        <v>1</v>
      </c>
      <c r="BH7" s="52">
        <v>0</v>
      </c>
      <c r="BI7" s="52">
        <v>1</v>
      </c>
      <c r="BJ7" s="52">
        <v>0</v>
      </c>
      <c r="BK7" s="52">
        <v>0</v>
      </c>
      <c r="BL7" s="52">
        <v>0.5</v>
      </c>
      <c r="BM7" s="52">
        <v>0</v>
      </c>
      <c r="BN7" s="52">
        <v>0</v>
      </c>
      <c r="BO7" s="52">
        <v>0.75</v>
      </c>
      <c r="BP7" s="52">
        <v>0</v>
      </c>
      <c r="BQ7" s="52">
        <v>0</v>
      </c>
      <c r="BR7" s="81"/>
      <c r="BS7" s="81"/>
      <c r="BT7" s="81"/>
      <c r="BU7" s="81"/>
      <c r="BV7" s="81"/>
      <c r="BW7" s="81"/>
      <c r="BX7" s="81"/>
      <c r="BY7" s="81"/>
      <c r="BZ7" s="81"/>
      <c r="CA7" s="81"/>
      <c r="CB7" s="81"/>
      <c r="CC7" s="81"/>
      <c r="CD7" s="81"/>
      <c r="CE7" s="81"/>
      <c r="CF7" s="81"/>
      <c r="CG7" s="81"/>
      <c r="CH7" s="81"/>
      <c r="CI7" s="81"/>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722"/>
    </row>
    <row r="8" spans="1:300" ht="12.75" customHeight="1" x14ac:dyDescent="0.2">
      <c r="A8" s="8">
        <v>2</v>
      </c>
      <c r="B8" s="8" t="str">
        <f>IF('Cover Sheet'!B6="","",IF(OR('Cover Sheet'!D6="Dropped out of school", 'Cover Sheet'!D6="Moved to another school", 'Cover Sheet'!D6="Unknown status"),"",'Cover Sheet'!B6))</f>
        <v>V.Sagar</v>
      </c>
      <c r="C8" s="49"/>
      <c r="D8" s="63"/>
      <c r="E8" s="63">
        <f>'RC Mastery Check+Question type'!H6</f>
        <v>1.5</v>
      </c>
      <c r="F8" s="63">
        <f>IF(OR('Cover Sheet'!J6="", B8=""),"",'Cover Sheet'!J6)</f>
        <v>0.5</v>
      </c>
      <c r="G8" s="194">
        <f>'Cover Sheet'!L6</f>
        <v>1</v>
      </c>
      <c r="H8" s="81"/>
      <c r="I8" s="81"/>
      <c r="J8" s="81"/>
      <c r="K8" s="81"/>
      <c r="L8" s="81"/>
      <c r="M8" s="81"/>
      <c r="N8" s="52"/>
      <c r="O8" s="52"/>
      <c r="P8" s="52"/>
      <c r="Q8" s="52"/>
      <c r="R8" s="52"/>
      <c r="S8" s="52"/>
      <c r="T8" s="52"/>
      <c r="U8" s="81"/>
      <c r="V8" s="81"/>
      <c r="W8" s="81"/>
      <c r="X8" s="81"/>
      <c r="Y8" s="81"/>
      <c r="Z8" s="81"/>
      <c r="AA8" s="81"/>
      <c r="AB8" s="52">
        <v>1</v>
      </c>
      <c r="AC8" s="52">
        <v>1</v>
      </c>
      <c r="AD8" s="52">
        <v>1</v>
      </c>
      <c r="AE8" s="52">
        <v>1</v>
      </c>
      <c r="AF8" s="52">
        <v>1</v>
      </c>
      <c r="AG8" s="52">
        <v>1</v>
      </c>
      <c r="AH8" s="52">
        <v>1</v>
      </c>
      <c r="AI8" s="52">
        <v>0.5</v>
      </c>
      <c r="AJ8" s="52">
        <v>0.5</v>
      </c>
      <c r="AK8" s="52">
        <v>0.75</v>
      </c>
      <c r="AL8" s="52">
        <v>0.75</v>
      </c>
      <c r="AM8" s="52">
        <v>1</v>
      </c>
      <c r="AN8" s="81">
        <v>1</v>
      </c>
      <c r="AO8" s="81">
        <v>1</v>
      </c>
      <c r="AP8" s="81">
        <v>1</v>
      </c>
      <c r="AQ8" s="81">
        <v>0</v>
      </c>
      <c r="AR8" s="81">
        <v>1</v>
      </c>
      <c r="AS8" s="81">
        <v>0</v>
      </c>
      <c r="AT8" s="81">
        <v>1</v>
      </c>
      <c r="AU8" s="81">
        <v>1</v>
      </c>
      <c r="AV8" s="81">
        <v>1</v>
      </c>
      <c r="AW8" s="81">
        <v>0</v>
      </c>
      <c r="AX8" s="81">
        <v>0.75</v>
      </c>
      <c r="AY8" s="81">
        <v>1</v>
      </c>
      <c r="AZ8" s="52">
        <v>1</v>
      </c>
      <c r="BA8" s="52">
        <v>1</v>
      </c>
      <c r="BB8" s="52">
        <v>0</v>
      </c>
      <c r="BC8" s="52">
        <v>0</v>
      </c>
      <c r="BD8" s="52">
        <v>1</v>
      </c>
      <c r="BE8" s="52">
        <v>0</v>
      </c>
      <c r="BF8" s="52">
        <v>0</v>
      </c>
      <c r="BG8" s="52">
        <v>1</v>
      </c>
      <c r="BH8" s="52">
        <v>0</v>
      </c>
      <c r="BI8" s="52">
        <v>1</v>
      </c>
      <c r="BJ8" s="52">
        <v>0</v>
      </c>
      <c r="BK8" s="52">
        <v>0</v>
      </c>
      <c r="BL8" s="52">
        <v>1</v>
      </c>
      <c r="BM8" s="52">
        <v>0</v>
      </c>
      <c r="BN8" s="52">
        <v>0</v>
      </c>
      <c r="BO8" s="52">
        <v>0.75</v>
      </c>
      <c r="BP8" s="52">
        <v>0</v>
      </c>
      <c r="BQ8" s="52">
        <v>0</v>
      </c>
      <c r="BR8" s="81"/>
      <c r="BS8" s="81"/>
      <c r="BT8" s="81"/>
      <c r="BU8" s="81"/>
      <c r="BV8" s="81"/>
      <c r="BW8" s="81"/>
      <c r="BX8" s="81"/>
      <c r="BY8" s="81"/>
      <c r="BZ8" s="81"/>
      <c r="CA8" s="81"/>
      <c r="CB8" s="81"/>
      <c r="CC8" s="81"/>
      <c r="CD8" s="81"/>
      <c r="CE8" s="81"/>
      <c r="CF8" s="81"/>
      <c r="CG8" s="81"/>
      <c r="CH8" s="81"/>
      <c r="CI8" s="81"/>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52"/>
      <c r="HW8" s="52"/>
      <c r="HX8" s="52"/>
      <c r="HY8" s="52"/>
      <c r="HZ8" s="52"/>
      <c r="IA8" s="52"/>
      <c r="IB8" s="52"/>
      <c r="IC8" s="52"/>
      <c r="ID8" s="52"/>
      <c r="IE8" s="52"/>
      <c r="IF8" s="52"/>
      <c r="IG8" s="52"/>
      <c r="IH8" s="52"/>
      <c r="II8" s="52"/>
      <c r="IJ8" s="52"/>
      <c r="IK8" s="52"/>
      <c r="IL8" s="52"/>
      <c r="IM8" s="52"/>
      <c r="IN8" s="52"/>
      <c r="IO8" s="52"/>
      <c r="IP8" s="52"/>
      <c r="IQ8" s="52"/>
      <c r="IR8" s="52"/>
      <c r="IS8" s="52"/>
      <c r="IT8" s="52"/>
      <c r="IU8" s="52"/>
      <c r="IV8" s="52"/>
      <c r="IW8" s="52"/>
      <c r="IX8" s="52"/>
      <c r="IY8" s="52"/>
      <c r="IZ8" s="52"/>
      <c r="JA8" s="52"/>
      <c r="JB8" s="52"/>
      <c r="JC8" s="52"/>
      <c r="JD8" s="52"/>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722"/>
    </row>
    <row r="9" spans="1:300" ht="12.75" customHeight="1" x14ac:dyDescent="0.2">
      <c r="A9" s="8">
        <v>3</v>
      </c>
      <c r="B9" s="8" t="str">
        <f>IF('Cover Sheet'!B7="","",IF(OR('Cover Sheet'!D7="Dropped out of school", 'Cover Sheet'!D7="Moved to another school", 'Cover Sheet'!D7="Unknown status"),"",'Cover Sheet'!B7))</f>
        <v>Sana Begum</v>
      </c>
      <c r="C9" s="49"/>
      <c r="D9" s="63"/>
      <c r="E9" s="63">
        <f>'RC Mastery Check+Question type'!H7</f>
        <v>1</v>
      </c>
      <c r="F9" s="63" t="str">
        <f>IF(OR('Cover Sheet'!J7="", B9=""),"",'Cover Sheet'!J7)</f>
        <v/>
      </c>
      <c r="G9" s="194" t="str">
        <f>'Cover Sheet'!L7</f>
        <v/>
      </c>
      <c r="H9" s="81"/>
      <c r="I9" s="81"/>
      <c r="J9" s="81"/>
      <c r="K9" s="81"/>
      <c r="L9" s="81"/>
      <c r="M9" s="81"/>
      <c r="N9" s="52"/>
      <c r="O9" s="52"/>
      <c r="P9" s="52"/>
      <c r="Q9" s="52"/>
      <c r="R9" s="52"/>
      <c r="S9" s="52"/>
      <c r="T9" s="52"/>
      <c r="U9" s="81">
        <v>1</v>
      </c>
      <c r="V9" s="81">
        <v>0</v>
      </c>
      <c r="W9" s="81">
        <v>1</v>
      </c>
      <c r="X9" s="81">
        <v>1</v>
      </c>
      <c r="Y9" s="81">
        <v>1</v>
      </c>
      <c r="Z9" s="81">
        <v>1</v>
      </c>
      <c r="AA9" s="81">
        <v>1</v>
      </c>
      <c r="AB9" s="52">
        <v>1</v>
      </c>
      <c r="AC9" s="52">
        <v>1</v>
      </c>
      <c r="AD9" s="52">
        <v>0</v>
      </c>
      <c r="AE9" s="52">
        <v>1</v>
      </c>
      <c r="AF9" s="52">
        <v>1</v>
      </c>
      <c r="AG9" s="52">
        <v>1</v>
      </c>
      <c r="AH9" s="52">
        <v>1</v>
      </c>
      <c r="AI9" s="52">
        <v>1</v>
      </c>
      <c r="AJ9" s="52">
        <v>0</v>
      </c>
      <c r="AK9" s="52">
        <v>0.25</v>
      </c>
      <c r="AL9" s="52">
        <v>0.5</v>
      </c>
      <c r="AM9" s="52">
        <v>0</v>
      </c>
      <c r="AN9" s="81">
        <v>1</v>
      </c>
      <c r="AO9" s="81">
        <v>0</v>
      </c>
      <c r="AP9" s="81">
        <v>1</v>
      </c>
      <c r="AQ9" s="81">
        <v>0</v>
      </c>
      <c r="AR9" s="81">
        <v>0</v>
      </c>
      <c r="AS9" s="81">
        <v>1</v>
      </c>
      <c r="AT9" s="81">
        <v>1</v>
      </c>
      <c r="AU9" s="81">
        <v>1</v>
      </c>
      <c r="AV9" s="81">
        <v>0.5</v>
      </c>
      <c r="AW9" s="81">
        <v>1</v>
      </c>
      <c r="AX9" s="81">
        <v>0</v>
      </c>
      <c r="AY9" s="81">
        <v>0</v>
      </c>
      <c r="AZ9" s="52"/>
      <c r="BA9" s="52"/>
      <c r="BB9" s="52"/>
      <c r="BC9" s="52"/>
      <c r="BD9" s="52"/>
      <c r="BE9" s="52"/>
      <c r="BF9" s="52"/>
      <c r="BG9" s="52"/>
      <c r="BH9" s="52"/>
      <c r="BI9" s="52"/>
      <c r="BJ9" s="52"/>
      <c r="BK9" s="52"/>
      <c r="BL9" s="52"/>
      <c r="BM9" s="52"/>
      <c r="BN9" s="52"/>
      <c r="BO9" s="52"/>
      <c r="BP9" s="52"/>
      <c r="BQ9" s="52"/>
      <c r="BR9" s="81"/>
      <c r="BS9" s="81"/>
      <c r="BT9" s="81"/>
      <c r="BU9" s="81"/>
      <c r="BV9" s="81"/>
      <c r="BW9" s="81"/>
      <c r="BX9" s="81"/>
      <c r="BY9" s="81"/>
      <c r="BZ9" s="81"/>
      <c r="CA9" s="81"/>
      <c r="CB9" s="81"/>
      <c r="CC9" s="81"/>
      <c r="CD9" s="81"/>
      <c r="CE9" s="81"/>
      <c r="CF9" s="81"/>
      <c r="CG9" s="81"/>
      <c r="CH9" s="81"/>
      <c r="CI9" s="81"/>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81"/>
      <c r="DU9" s="81"/>
      <c r="DV9" s="81"/>
      <c r="DW9" s="81"/>
      <c r="DX9" s="81"/>
      <c r="DY9" s="81"/>
      <c r="DZ9" s="81"/>
      <c r="EA9" s="81"/>
      <c r="EB9" s="81"/>
      <c r="EC9" s="81"/>
      <c r="ED9" s="81"/>
      <c r="EE9" s="81"/>
      <c r="EF9" s="81"/>
      <c r="EG9" s="81"/>
      <c r="EH9" s="81"/>
      <c r="EI9" s="81"/>
      <c r="EJ9" s="81"/>
      <c r="EK9" s="81"/>
      <c r="EL9" s="81"/>
      <c r="EM9" s="81"/>
      <c r="EN9" s="81"/>
      <c r="EO9" s="81"/>
      <c r="EP9" s="81"/>
      <c r="EQ9" s="81"/>
      <c r="ER9" s="81"/>
      <c r="ES9" s="81"/>
      <c r="ET9" s="81"/>
      <c r="EU9" s="81"/>
      <c r="EV9" s="81"/>
      <c r="EW9" s="81"/>
      <c r="EX9" s="81"/>
      <c r="EY9" s="81"/>
      <c r="EZ9" s="81"/>
      <c r="FA9" s="81"/>
      <c r="FB9" s="81"/>
      <c r="FC9" s="81"/>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81"/>
      <c r="GN9" s="81"/>
      <c r="GO9" s="81"/>
      <c r="GP9" s="81"/>
      <c r="GQ9" s="81"/>
      <c r="GR9" s="81"/>
      <c r="GS9" s="81"/>
      <c r="GT9" s="81"/>
      <c r="GU9" s="81"/>
      <c r="GV9" s="81"/>
      <c r="GW9" s="81"/>
      <c r="GX9" s="81"/>
      <c r="GY9" s="81"/>
      <c r="GZ9" s="81"/>
      <c r="HA9" s="81"/>
      <c r="HB9" s="81"/>
      <c r="HC9" s="81"/>
      <c r="HD9" s="81"/>
      <c r="HE9" s="81"/>
      <c r="HF9" s="81"/>
      <c r="HG9" s="81"/>
      <c r="HH9" s="81"/>
      <c r="HI9" s="81"/>
      <c r="HJ9" s="81"/>
      <c r="HK9" s="81"/>
      <c r="HL9" s="81"/>
      <c r="HM9" s="81"/>
      <c r="HN9" s="81"/>
      <c r="HO9" s="81"/>
      <c r="HP9" s="81"/>
      <c r="HQ9" s="81"/>
      <c r="HR9" s="81"/>
      <c r="HS9" s="81"/>
      <c r="HT9" s="81"/>
      <c r="HU9" s="81"/>
      <c r="HV9" s="52"/>
      <c r="HW9" s="52"/>
      <c r="HX9" s="52"/>
      <c r="HY9" s="52"/>
      <c r="HZ9" s="52"/>
      <c r="IA9" s="52"/>
      <c r="IB9" s="52"/>
      <c r="IC9" s="52"/>
      <c r="ID9" s="52"/>
      <c r="IE9" s="52"/>
      <c r="IF9" s="52"/>
      <c r="IG9" s="52"/>
      <c r="IH9" s="52"/>
      <c r="II9" s="52"/>
      <c r="IJ9" s="52"/>
      <c r="IK9" s="52"/>
      <c r="IL9" s="52"/>
      <c r="IM9" s="52"/>
      <c r="IN9" s="52"/>
      <c r="IO9" s="52"/>
      <c r="IP9" s="52"/>
      <c r="IQ9" s="52"/>
      <c r="IR9" s="52"/>
      <c r="IS9" s="52"/>
      <c r="IT9" s="52"/>
      <c r="IU9" s="52"/>
      <c r="IV9" s="52"/>
      <c r="IW9" s="52"/>
      <c r="IX9" s="52"/>
      <c r="IY9" s="52"/>
      <c r="IZ9" s="52"/>
      <c r="JA9" s="52"/>
      <c r="JB9" s="52"/>
      <c r="JC9" s="52"/>
      <c r="JD9" s="52"/>
      <c r="JE9" s="81"/>
      <c r="JF9" s="81"/>
      <c r="JG9" s="81"/>
      <c r="JH9" s="81"/>
      <c r="JI9" s="81"/>
      <c r="JJ9" s="81"/>
      <c r="JK9" s="81"/>
      <c r="JL9" s="81"/>
      <c r="JM9" s="81"/>
      <c r="JN9" s="81"/>
      <c r="JO9" s="81"/>
      <c r="JP9" s="81"/>
      <c r="JQ9" s="81"/>
      <c r="JR9" s="81"/>
      <c r="JS9" s="81"/>
      <c r="JT9" s="81"/>
      <c r="JU9" s="81"/>
      <c r="JV9" s="81"/>
      <c r="JW9" s="81"/>
      <c r="JX9" s="81"/>
      <c r="JY9" s="81"/>
      <c r="JZ9" s="81"/>
      <c r="KA9" s="81"/>
      <c r="KB9" s="81"/>
      <c r="KC9" s="81"/>
      <c r="KD9" s="81"/>
      <c r="KE9" s="81"/>
      <c r="KF9" s="81"/>
      <c r="KG9" s="81"/>
      <c r="KH9" s="81"/>
      <c r="KI9" s="81"/>
      <c r="KJ9" s="81"/>
      <c r="KK9" s="81"/>
      <c r="KL9" s="81"/>
      <c r="KM9" s="81"/>
      <c r="KN9" s="722"/>
    </row>
    <row r="10" spans="1:300" ht="12.75" customHeight="1" x14ac:dyDescent="0.2">
      <c r="A10" s="8">
        <v>4</v>
      </c>
      <c r="B10" s="8" t="str">
        <f>IF('Cover Sheet'!B8="","",IF(OR('Cover Sheet'!D8="Dropped out of school", 'Cover Sheet'!D8="Moved to another school", 'Cover Sheet'!D8="Unknown status"),"",'Cover Sheet'!B8))</f>
        <v>Yogesh Raj</v>
      </c>
      <c r="C10" s="49"/>
      <c r="D10" s="63"/>
      <c r="E10" s="63">
        <f>'RC Mastery Check+Question type'!H8</f>
        <v>0.5</v>
      </c>
      <c r="F10" s="63">
        <f>IF(OR('Cover Sheet'!J8="", B10=""),"",'Cover Sheet'!J8)</f>
        <v>0.2</v>
      </c>
      <c r="G10" s="194">
        <f>'Cover Sheet'!L8</f>
        <v>0.3</v>
      </c>
      <c r="H10" s="81"/>
      <c r="I10" s="81"/>
      <c r="J10" s="81"/>
      <c r="K10" s="81"/>
      <c r="L10" s="81"/>
      <c r="M10" s="81"/>
      <c r="N10" s="52"/>
      <c r="O10" s="52"/>
      <c r="P10" s="52"/>
      <c r="Q10" s="52"/>
      <c r="R10" s="52"/>
      <c r="S10" s="52"/>
      <c r="T10" s="52"/>
      <c r="U10" s="81">
        <v>1</v>
      </c>
      <c r="V10" s="81">
        <v>1</v>
      </c>
      <c r="W10" s="81">
        <v>0</v>
      </c>
      <c r="X10" s="81">
        <v>1</v>
      </c>
      <c r="Y10" s="81">
        <v>1</v>
      </c>
      <c r="Z10" s="81">
        <v>1</v>
      </c>
      <c r="AA10" s="81">
        <v>1</v>
      </c>
      <c r="AB10" s="52">
        <v>1</v>
      </c>
      <c r="AC10" s="52">
        <v>0</v>
      </c>
      <c r="AD10" s="52">
        <v>0</v>
      </c>
      <c r="AE10" s="52">
        <v>0</v>
      </c>
      <c r="AF10" s="52">
        <v>0</v>
      </c>
      <c r="AG10" s="52">
        <v>1</v>
      </c>
      <c r="AH10" s="52">
        <v>1</v>
      </c>
      <c r="AI10" s="52">
        <v>0</v>
      </c>
      <c r="AJ10" s="52">
        <v>1</v>
      </c>
      <c r="AK10" s="52">
        <v>0.25</v>
      </c>
      <c r="AL10" s="52">
        <v>0.25</v>
      </c>
      <c r="AM10" s="52">
        <v>1</v>
      </c>
      <c r="AN10" s="81"/>
      <c r="AO10" s="81"/>
      <c r="AP10" s="81"/>
      <c r="AQ10" s="81"/>
      <c r="AR10" s="81"/>
      <c r="AS10" s="81"/>
      <c r="AT10" s="81"/>
      <c r="AU10" s="81"/>
      <c r="AV10" s="81"/>
      <c r="AW10" s="81"/>
      <c r="AX10" s="81"/>
      <c r="AY10" s="81"/>
      <c r="AZ10" s="52"/>
      <c r="BA10" s="52"/>
      <c r="BB10" s="52"/>
      <c r="BC10" s="52"/>
      <c r="BD10" s="52"/>
      <c r="BE10" s="52"/>
      <c r="BF10" s="52"/>
      <c r="BG10" s="52"/>
      <c r="BH10" s="52"/>
      <c r="BI10" s="52"/>
      <c r="BJ10" s="52"/>
      <c r="BK10" s="52"/>
      <c r="BL10" s="52"/>
      <c r="BM10" s="52"/>
      <c r="BN10" s="52"/>
      <c r="BO10" s="52"/>
      <c r="BP10" s="52"/>
      <c r="BQ10" s="52"/>
      <c r="BR10" s="81"/>
      <c r="BS10" s="81"/>
      <c r="BT10" s="81"/>
      <c r="BU10" s="81"/>
      <c r="BV10" s="81"/>
      <c r="BW10" s="81"/>
      <c r="BX10" s="81"/>
      <c r="BY10" s="81"/>
      <c r="BZ10" s="81"/>
      <c r="CA10" s="81"/>
      <c r="CB10" s="81"/>
      <c r="CC10" s="81"/>
      <c r="CD10" s="81"/>
      <c r="CE10" s="81"/>
      <c r="CF10" s="81"/>
      <c r="CG10" s="81"/>
      <c r="CH10" s="81"/>
      <c r="CI10" s="81"/>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52"/>
      <c r="HW10" s="52"/>
      <c r="HX10" s="52"/>
      <c r="HY10" s="52"/>
      <c r="HZ10" s="52"/>
      <c r="IA10" s="52"/>
      <c r="IB10" s="52"/>
      <c r="IC10" s="52"/>
      <c r="ID10" s="52"/>
      <c r="IE10" s="52"/>
      <c r="IF10" s="52"/>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722"/>
    </row>
    <row r="11" spans="1:300" ht="12.75" customHeight="1" x14ac:dyDescent="0.2">
      <c r="A11" s="8">
        <v>5</v>
      </c>
      <c r="B11" s="8" t="str">
        <f>IF('Cover Sheet'!B9="","",IF(OR('Cover Sheet'!D9="Dropped out of school", 'Cover Sheet'!D9="Moved to another school", 'Cover Sheet'!D9="Unknown status"),"",'Cover Sheet'!B9))</f>
        <v>U.Divya</v>
      </c>
      <c r="C11" s="49"/>
      <c r="D11" s="63"/>
      <c r="E11" s="63">
        <f>'RC Mastery Check+Question type'!H9</f>
        <v>2.5</v>
      </c>
      <c r="F11" s="63">
        <f>IF(OR('Cover Sheet'!J9="", B11=""),"",'Cover Sheet'!J9)</f>
        <v>0.2</v>
      </c>
      <c r="G11" s="194">
        <f>'Cover Sheet'!L9</f>
        <v>2.2999999999999998</v>
      </c>
      <c r="H11" s="81"/>
      <c r="I11" s="81"/>
      <c r="J11" s="81"/>
      <c r="K11" s="81"/>
      <c r="L11" s="81"/>
      <c r="M11" s="81"/>
      <c r="N11" s="52"/>
      <c r="O11" s="52"/>
      <c r="P11" s="52"/>
      <c r="Q11" s="52"/>
      <c r="R11" s="52"/>
      <c r="S11" s="52"/>
      <c r="T11" s="52"/>
      <c r="U11" s="81"/>
      <c r="V11" s="81"/>
      <c r="W11" s="81"/>
      <c r="X11" s="81"/>
      <c r="Y11" s="81"/>
      <c r="Z11" s="81"/>
      <c r="AA11" s="81"/>
      <c r="AB11" s="52"/>
      <c r="AC11" s="52"/>
      <c r="AD11" s="52"/>
      <c r="AE11" s="52"/>
      <c r="AF11" s="52"/>
      <c r="AG11" s="52"/>
      <c r="AH11" s="52"/>
      <c r="AI11" s="52"/>
      <c r="AJ11" s="52"/>
      <c r="AK11" s="52"/>
      <c r="AL11" s="52"/>
      <c r="AM11" s="52"/>
      <c r="AN11" s="81">
        <v>1</v>
      </c>
      <c r="AO11" s="81">
        <v>1</v>
      </c>
      <c r="AP11" s="81">
        <v>1</v>
      </c>
      <c r="AQ11" s="81">
        <v>0</v>
      </c>
      <c r="AR11" s="81">
        <v>0</v>
      </c>
      <c r="AS11" s="81">
        <v>0</v>
      </c>
      <c r="AT11" s="81">
        <v>1</v>
      </c>
      <c r="AU11" s="81">
        <v>1</v>
      </c>
      <c r="AV11" s="81">
        <v>0.5</v>
      </c>
      <c r="AW11" s="81">
        <v>0.75</v>
      </c>
      <c r="AX11" s="81">
        <v>0.75</v>
      </c>
      <c r="AY11" s="81">
        <v>1</v>
      </c>
      <c r="AZ11" s="52">
        <v>1</v>
      </c>
      <c r="BA11" s="52">
        <v>1</v>
      </c>
      <c r="BB11" s="52">
        <v>0</v>
      </c>
      <c r="BC11" s="52">
        <v>1</v>
      </c>
      <c r="BD11" s="52">
        <v>1</v>
      </c>
      <c r="BE11" s="52">
        <v>1</v>
      </c>
      <c r="BF11" s="52">
        <v>1</v>
      </c>
      <c r="BG11" s="52">
        <v>1</v>
      </c>
      <c r="BH11" s="52">
        <v>1</v>
      </c>
      <c r="BI11" s="52">
        <v>1</v>
      </c>
      <c r="BJ11" s="52">
        <v>1</v>
      </c>
      <c r="BK11" s="52">
        <v>1</v>
      </c>
      <c r="BL11" s="52">
        <v>0.5</v>
      </c>
      <c r="BM11" s="52">
        <v>1</v>
      </c>
      <c r="BN11" s="52">
        <v>1</v>
      </c>
      <c r="BO11" s="52">
        <v>1</v>
      </c>
      <c r="BP11" s="52">
        <v>0</v>
      </c>
      <c r="BQ11" s="52">
        <v>0</v>
      </c>
      <c r="BR11" s="81">
        <v>1</v>
      </c>
      <c r="BS11" s="81">
        <v>1</v>
      </c>
      <c r="BT11" s="81">
        <v>0</v>
      </c>
      <c r="BU11" s="81">
        <v>0</v>
      </c>
      <c r="BV11" s="81">
        <v>1</v>
      </c>
      <c r="BW11" s="81">
        <v>1</v>
      </c>
      <c r="BX11" s="81">
        <v>1</v>
      </c>
      <c r="BY11" s="81">
        <v>1</v>
      </c>
      <c r="BZ11" s="81">
        <v>0</v>
      </c>
      <c r="CA11" s="81">
        <v>1</v>
      </c>
      <c r="CB11" s="81">
        <v>1</v>
      </c>
      <c r="CC11" s="81">
        <v>0</v>
      </c>
      <c r="CD11" s="81">
        <v>0.5</v>
      </c>
      <c r="CE11" s="81">
        <v>0</v>
      </c>
      <c r="CF11" s="81">
        <v>1</v>
      </c>
      <c r="CG11" s="81">
        <v>1</v>
      </c>
      <c r="CH11" s="81">
        <v>0.5</v>
      </c>
      <c r="CI11" s="81">
        <v>0</v>
      </c>
      <c r="CJ11" s="52">
        <v>1</v>
      </c>
      <c r="CK11" s="52">
        <v>1</v>
      </c>
      <c r="CL11" s="52">
        <v>0</v>
      </c>
      <c r="CM11" s="52">
        <v>1</v>
      </c>
      <c r="CN11" s="52">
        <v>0</v>
      </c>
      <c r="CO11" s="52">
        <v>1</v>
      </c>
      <c r="CP11" s="52">
        <v>1</v>
      </c>
      <c r="CQ11" s="52">
        <v>0</v>
      </c>
      <c r="CR11" s="52">
        <v>0</v>
      </c>
      <c r="CS11" s="52">
        <v>0</v>
      </c>
      <c r="CT11" s="52">
        <v>1</v>
      </c>
      <c r="CU11" s="52">
        <v>0</v>
      </c>
      <c r="CV11" s="52">
        <v>1</v>
      </c>
      <c r="CW11" s="52">
        <v>0</v>
      </c>
      <c r="CX11" s="52">
        <v>0</v>
      </c>
      <c r="CY11" s="52">
        <v>1</v>
      </c>
      <c r="CZ11" s="52">
        <v>1</v>
      </c>
      <c r="DA11" s="52">
        <v>1</v>
      </c>
      <c r="DB11" s="52">
        <v>1</v>
      </c>
      <c r="DC11" s="52">
        <v>0</v>
      </c>
      <c r="DD11" s="52">
        <v>0</v>
      </c>
      <c r="DE11" s="52">
        <v>0</v>
      </c>
      <c r="DF11" s="52">
        <v>0</v>
      </c>
      <c r="DG11" s="52">
        <v>1</v>
      </c>
      <c r="DH11" s="52">
        <v>1</v>
      </c>
      <c r="DI11" s="52">
        <v>0</v>
      </c>
      <c r="DJ11" s="52">
        <v>0</v>
      </c>
      <c r="DK11" s="52">
        <v>0</v>
      </c>
      <c r="DL11" s="52">
        <v>1</v>
      </c>
      <c r="DM11" s="52">
        <v>0.5</v>
      </c>
      <c r="DN11" s="52">
        <v>0</v>
      </c>
      <c r="DO11" s="52">
        <v>0</v>
      </c>
      <c r="DP11" s="52">
        <v>1</v>
      </c>
      <c r="DQ11" s="52">
        <v>0</v>
      </c>
      <c r="DR11" s="52">
        <v>1</v>
      </c>
      <c r="DS11" s="52">
        <v>1</v>
      </c>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2"/>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52"/>
      <c r="HW11" s="52"/>
      <c r="HX11" s="52"/>
      <c r="HY11" s="52"/>
      <c r="HZ11" s="52"/>
      <c r="IA11" s="52"/>
      <c r="IB11" s="52"/>
      <c r="IC11" s="52"/>
      <c r="ID11" s="52"/>
      <c r="IE11" s="52"/>
      <c r="IF11" s="52"/>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722"/>
    </row>
    <row r="12" spans="1:300" ht="12.75" customHeight="1" x14ac:dyDescent="0.2">
      <c r="A12" s="8">
        <v>6</v>
      </c>
      <c r="B12" s="8" t="str">
        <f>IF('Cover Sheet'!B10="","",IF(OR('Cover Sheet'!D10="Dropped out of school", 'Cover Sheet'!D10="Moved to another school", 'Cover Sheet'!D10="Unknown status"),"",'Cover Sheet'!B10))</f>
        <v>G. Srikanth</v>
      </c>
      <c r="C12" s="49"/>
      <c r="D12" s="63"/>
      <c r="E12" s="63">
        <f>'RC Mastery Check+Question type'!H10</f>
        <v>2</v>
      </c>
      <c r="F12" s="63">
        <f>IF(OR('Cover Sheet'!J10="", B12=""),"",'Cover Sheet'!J10)</f>
        <v>0.5</v>
      </c>
      <c r="G12" s="194">
        <f>'Cover Sheet'!L10</f>
        <v>1.5</v>
      </c>
      <c r="H12" s="81"/>
      <c r="I12" s="81"/>
      <c r="J12" s="81"/>
      <c r="K12" s="81"/>
      <c r="L12" s="81"/>
      <c r="M12" s="81"/>
      <c r="N12" s="52"/>
      <c r="O12" s="52"/>
      <c r="P12" s="52"/>
      <c r="Q12" s="52"/>
      <c r="R12" s="52"/>
      <c r="S12" s="52"/>
      <c r="T12" s="52"/>
      <c r="U12" s="81"/>
      <c r="V12" s="81"/>
      <c r="W12" s="81"/>
      <c r="X12" s="81"/>
      <c r="Y12" s="81"/>
      <c r="Z12" s="81"/>
      <c r="AA12" s="81"/>
      <c r="AB12" s="52"/>
      <c r="AC12" s="52"/>
      <c r="AD12" s="52"/>
      <c r="AE12" s="52"/>
      <c r="AF12" s="52"/>
      <c r="AG12" s="52"/>
      <c r="AH12" s="52"/>
      <c r="AI12" s="52"/>
      <c r="AJ12" s="52"/>
      <c r="AK12" s="52"/>
      <c r="AL12" s="52"/>
      <c r="AM12" s="52"/>
      <c r="AN12" s="81">
        <v>1</v>
      </c>
      <c r="AO12" s="81">
        <v>1</v>
      </c>
      <c r="AP12" s="81">
        <v>0</v>
      </c>
      <c r="AQ12" s="81">
        <v>1</v>
      </c>
      <c r="AR12" s="81">
        <v>0</v>
      </c>
      <c r="AS12" s="81">
        <v>1</v>
      </c>
      <c r="AT12" s="81">
        <v>1</v>
      </c>
      <c r="AU12" s="81">
        <v>1</v>
      </c>
      <c r="AV12" s="81">
        <v>0.5</v>
      </c>
      <c r="AW12" s="81">
        <v>0</v>
      </c>
      <c r="AX12" s="81">
        <v>0.75</v>
      </c>
      <c r="AY12" s="81">
        <v>1</v>
      </c>
      <c r="AZ12" s="52">
        <v>1</v>
      </c>
      <c r="BA12" s="52">
        <v>1</v>
      </c>
      <c r="BB12" s="52">
        <v>0</v>
      </c>
      <c r="BC12" s="52">
        <v>0</v>
      </c>
      <c r="BD12" s="52">
        <v>1</v>
      </c>
      <c r="BE12" s="52">
        <v>1</v>
      </c>
      <c r="BF12" s="52">
        <v>0</v>
      </c>
      <c r="BG12" s="52">
        <v>1</v>
      </c>
      <c r="BH12" s="52">
        <v>1</v>
      </c>
      <c r="BI12" s="52">
        <v>1</v>
      </c>
      <c r="BJ12" s="52">
        <v>0</v>
      </c>
      <c r="BK12" s="52">
        <v>1</v>
      </c>
      <c r="BL12" s="52">
        <v>1</v>
      </c>
      <c r="BM12" s="52">
        <v>1</v>
      </c>
      <c r="BN12" s="52">
        <v>0</v>
      </c>
      <c r="BO12" s="52">
        <v>0.75</v>
      </c>
      <c r="BP12" s="52">
        <v>0</v>
      </c>
      <c r="BQ12" s="52">
        <v>0</v>
      </c>
      <c r="BR12" s="81"/>
      <c r="BS12" s="81"/>
      <c r="BT12" s="81"/>
      <c r="BU12" s="81"/>
      <c r="BV12" s="81"/>
      <c r="BW12" s="81"/>
      <c r="BX12" s="81"/>
      <c r="BY12" s="81"/>
      <c r="BZ12" s="81"/>
      <c r="CA12" s="81"/>
      <c r="CB12" s="81"/>
      <c r="CC12" s="81"/>
      <c r="CD12" s="81"/>
      <c r="CE12" s="81"/>
      <c r="CF12" s="81"/>
      <c r="CG12" s="81"/>
      <c r="CH12" s="81"/>
      <c r="CI12" s="81"/>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2"/>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52"/>
      <c r="HW12" s="52"/>
      <c r="HX12" s="52"/>
      <c r="HY12" s="52"/>
      <c r="HZ12" s="52"/>
      <c r="IA12" s="52"/>
      <c r="IB12" s="52"/>
      <c r="IC12" s="52"/>
      <c r="ID12" s="52"/>
      <c r="IE12" s="52"/>
      <c r="IF12" s="52"/>
      <c r="IG12" s="52"/>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722"/>
    </row>
    <row r="13" spans="1:300" ht="12.75" customHeight="1" x14ac:dyDescent="0.2">
      <c r="A13" s="8">
        <v>7</v>
      </c>
      <c r="B13" s="8" t="str">
        <f>IF('Cover Sheet'!B11="","",IF(OR('Cover Sheet'!D11="Dropped out of school", 'Cover Sheet'!D11="Moved to another school", 'Cover Sheet'!D11="Unknown status"),"",'Cover Sheet'!B11))</f>
        <v>A. Maheshwari</v>
      </c>
      <c r="C13" s="49"/>
      <c r="D13" s="63"/>
      <c r="E13" s="63">
        <f>'RC Mastery Check+Question type'!H11</f>
        <v>1.5</v>
      </c>
      <c r="F13" s="63">
        <f>IF(OR('Cover Sheet'!J11="", B13=""),"",'Cover Sheet'!J11)</f>
        <v>0.5</v>
      </c>
      <c r="G13" s="194">
        <f>'Cover Sheet'!L11</f>
        <v>1</v>
      </c>
      <c r="H13" s="81"/>
      <c r="I13" s="81"/>
      <c r="J13" s="81"/>
      <c r="K13" s="81"/>
      <c r="L13" s="81"/>
      <c r="M13" s="81"/>
      <c r="N13" s="52"/>
      <c r="O13" s="52"/>
      <c r="P13" s="52"/>
      <c r="Q13" s="52"/>
      <c r="R13" s="52"/>
      <c r="S13" s="52"/>
      <c r="T13" s="52"/>
      <c r="U13" s="81"/>
      <c r="V13" s="81"/>
      <c r="W13" s="81"/>
      <c r="X13" s="81"/>
      <c r="Y13" s="81"/>
      <c r="Z13" s="81"/>
      <c r="AA13" s="81"/>
      <c r="AB13" s="52">
        <v>1</v>
      </c>
      <c r="AC13" s="52">
        <v>0</v>
      </c>
      <c r="AD13" s="52">
        <v>1</v>
      </c>
      <c r="AE13" s="52">
        <v>1</v>
      </c>
      <c r="AF13" s="52">
        <v>0</v>
      </c>
      <c r="AG13" s="52">
        <v>1</v>
      </c>
      <c r="AH13" s="52">
        <v>1</v>
      </c>
      <c r="AI13" s="52">
        <v>0</v>
      </c>
      <c r="AJ13" s="52">
        <v>1</v>
      </c>
      <c r="AK13" s="52">
        <v>0.5</v>
      </c>
      <c r="AL13" s="52">
        <v>0.25</v>
      </c>
      <c r="AM13" s="52">
        <v>1</v>
      </c>
      <c r="AN13" s="81">
        <v>1</v>
      </c>
      <c r="AO13" s="81">
        <v>1</v>
      </c>
      <c r="AP13" s="81">
        <v>1</v>
      </c>
      <c r="AQ13" s="81">
        <v>1</v>
      </c>
      <c r="AR13" s="81">
        <v>0</v>
      </c>
      <c r="AS13" s="81">
        <v>0</v>
      </c>
      <c r="AT13" s="81">
        <v>1</v>
      </c>
      <c r="AU13" s="81">
        <v>0.5</v>
      </c>
      <c r="AV13" s="81">
        <v>1</v>
      </c>
      <c r="AW13" s="81">
        <v>0.5</v>
      </c>
      <c r="AX13" s="81">
        <v>0</v>
      </c>
      <c r="AY13" s="81">
        <v>1</v>
      </c>
      <c r="AZ13" s="52">
        <v>1</v>
      </c>
      <c r="BA13" s="52">
        <v>1</v>
      </c>
      <c r="BB13" s="52">
        <v>0</v>
      </c>
      <c r="BC13" s="52">
        <v>1</v>
      </c>
      <c r="BD13" s="52">
        <v>1</v>
      </c>
      <c r="BE13" s="52">
        <v>1</v>
      </c>
      <c r="BF13" s="52">
        <v>0</v>
      </c>
      <c r="BG13" s="52">
        <v>1</v>
      </c>
      <c r="BH13" s="52">
        <v>0.5</v>
      </c>
      <c r="BI13" s="52">
        <v>1</v>
      </c>
      <c r="BJ13" s="52">
        <v>0</v>
      </c>
      <c r="BK13" s="52">
        <v>0</v>
      </c>
      <c r="BL13" s="52">
        <v>0</v>
      </c>
      <c r="BM13" s="52">
        <v>0</v>
      </c>
      <c r="BN13" s="52">
        <v>0.5</v>
      </c>
      <c r="BO13" s="52">
        <v>1</v>
      </c>
      <c r="BP13" s="52">
        <v>0</v>
      </c>
      <c r="BQ13" s="52">
        <v>0</v>
      </c>
      <c r="BR13" s="81"/>
      <c r="BS13" s="81"/>
      <c r="BT13" s="81"/>
      <c r="BU13" s="81"/>
      <c r="BV13" s="81"/>
      <c r="BW13" s="81"/>
      <c r="BX13" s="81"/>
      <c r="BY13" s="81"/>
      <c r="BZ13" s="81"/>
      <c r="CA13" s="81"/>
      <c r="CB13" s="81"/>
      <c r="CC13" s="81"/>
      <c r="CD13" s="81"/>
      <c r="CE13" s="81"/>
      <c r="CF13" s="81"/>
      <c r="CG13" s="81"/>
      <c r="CH13" s="81"/>
      <c r="CI13" s="81"/>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722"/>
    </row>
    <row r="14" spans="1:300" ht="12.75" customHeight="1" x14ac:dyDescent="0.2">
      <c r="A14" s="8">
        <v>8</v>
      </c>
      <c r="B14" s="8" t="str">
        <f>IF('Cover Sheet'!B12="","",IF(OR('Cover Sheet'!D12="Dropped out of school", 'Cover Sheet'!D12="Moved to another school", 'Cover Sheet'!D12="Unknown status"),"",'Cover Sheet'!B12))</f>
        <v>B. Vaishnavi</v>
      </c>
      <c r="C14" s="49"/>
      <c r="D14" s="63"/>
      <c r="E14" s="63">
        <f>'RC Mastery Check+Question type'!H12</f>
        <v>1.5</v>
      </c>
      <c r="F14" s="63">
        <f>IF(OR('Cover Sheet'!J12="", B14=""),"",'Cover Sheet'!J12)</f>
        <v>0.5</v>
      </c>
      <c r="G14" s="194">
        <f>'Cover Sheet'!L12</f>
        <v>1</v>
      </c>
      <c r="H14" s="81"/>
      <c r="I14" s="81"/>
      <c r="J14" s="81"/>
      <c r="K14" s="81"/>
      <c r="L14" s="81"/>
      <c r="M14" s="81"/>
      <c r="N14" s="52"/>
      <c r="O14" s="52"/>
      <c r="P14" s="52"/>
      <c r="Q14" s="52"/>
      <c r="R14" s="52"/>
      <c r="S14" s="52"/>
      <c r="T14" s="52"/>
      <c r="U14" s="81"/>
      <c r="V14" s="81"/>
      <c r="W14" s="81"/>
      <c r="X14" s="81"/>
      <c r="Y14" s="81"/>
      <c r="Z14" s="81"/>
      <c r="AA14" s="81"/>
      <c r="AB14" s="52"/>
      <c r="AC14" s="52"/>
      <c r="AD14" s="52"/>
      <c r="AE14" s="52"/>
      <c r="AF14" s="52"/>
      <c r="AG14" s="52"/>
      <c r="AH14" s="52"/>
      <c r="AI14" s="52"/>
      <c r="AJ14" s="52"/>
      <c r="AK14" s="52"/>
      <c r="AL14" s="52"/>
      <c r="AM14" s="52"/>
      <c r="AN14" s="81">
        <v>1</v>
      </c>
      <c r="AO14" s="81">
        <v>1</v>
      </c>
      <c r="AP14" s="81">
        <v>1</v>
      </c>
      <c r="AQ14" s="81">
        <v>0</v>
      </c>
      <c r="AR14" s="81">
        <v>0</v>
      </c>
      <c r="AS14" s="81">
        <v>1</v>
      </c>
      <c r="AT14" s="81">
        <v>1</v>
      </c>
      <c r="AU14" s="81">
        <v>1</v>
      </c>
      <c r="AV14" s="81">
        <v>1</v>
      </c>
      <c r="AW14" s="81">
        <v>0.5</v>
      </c>
      <c r="AX14" s="81">
        <v>0.75</v>
      </c>
      <c r="AY14" s="81">
        <v>0</v>
      </c>
      <c r="AZ14" s="52">
        <v>1</v>
      </c>
      <c r="BA14" s="52">
        <v>1</v>
      </c>
      <c r="BB14" s="52">
        <v>0</v>
      </c>
      <c r="BC14" s="52">
        <v>0</v>
      </c>
      <c r="BD14" s="52">
        <v>0</v>
      </c>
      <c r="BE14" s="52">
        <v>1</v>
      </c>
      <c r="BF14" s="52">
        <v>0</v>
      </c>
      <c r="BG14" s="52">
        <v>1</v>
      </c>
      <c r="BH14" s="52">
        <v>0</v>
      </c>
      <c r="BI14" s="52">
        <v>1</v>
      </c>
      <c r="BJ14" s="52">
        <v>0</v>
      </c>
      <c r="BK14" s="52">
        <v>0</v>
      </c>
      <c r="BL14" s="52">
        <v>0</v>
      </c>
      <c r="BM14" s="52">
        <v>0.5</v>
      </c>
      <c r="BN14" s="52">
        <v>0</v>
      </c>
      <c r="BO14" s="52">
        <v>0.5</v>
      </c>
      <c r="BP14" s="52">
        <v>0</v>
      </c>
      <c r="BQ14" s="52">
        <v>0</v>
      </c>
      <c r="BR14" s="81"/>
      <c r="BS14" s="81"/>
      <c r="BT14" s="81"/>
      <c r="BU14" s="81"/>
      <c r="BV14" s="81"/>
      <c r="BW14" s="81"/>
      <c r="BX14" s="81"/>
      <c r="BY14" s="81"/>
      <c r="BZ14" s="81"/>
      <c r="CA14" s="81"/>
      <c r="CB14" s="81"/>
      <c r="CC14" s="81"/>
      <c r="CD14" s="81"/>
      <c r="CE14" s="81"/>
      <c r="CF14" s="81"/>
      <c r="CG14" s="81"/>
      <c r="CH14" s="81"/>
      <c r="CI14" s="81"/>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722"/>
    </row>
    <row r="15" spans="1:300" ht="12.75" customHeight="1" x14ac:dyDescent="0.2">
      <c r="A15" s="8">
        <v>9</v>
      </c>
      <c r="B15" s="8" t="str">
        <f>IF('Cover Sheet'!B13="","",IF(OR('Cover Sheet'!D13="Dropped out of school", 'Cover Sheet'!D13="Moved to another school", 'Cover Sheet'!D13="Unknown status"),"",'Cover Sheet'!B13))</f>
        <v>Firdouse Farheen</v>
      </c>
      <c r="C15" s="49"/>
      <c r="D15" s="63"/>
      <c r="E15" s="63">
        <f>'RC Mastery Check+Question type'!H13</f>
        <v>1</v>
      </c>
      <c r="F15" s="63" t="str">
        <f>IF(OR('Cover Sheet'!J13="", B15=""),"",'Cover Sheet'!J13)</f>
        <v/>
      </c>
      <c r="G15" s="194" t="str">
        <f>'Cover Sheet'!L13</f>
        <v/>
      </c>
      <c r="H15" s="81"/>
      <c r="I15" s="81"/>
      <c r="J15" s="81"/>
      <c r="K15" s="81"/>
      <c r="L15" s="81"/>
      <c r="M15" s="81"/>
      <c r="N15" s="52"/>
      <c r="O15" s="52"/>
      <c r="P15" s="52"/>
      <c r="Q15" s="52"/>
      <c r="R15" s="52"/>
      <c r="S15" s="52"/>
      <c r="T15" s="52"/>
      <c r="U15" s="81"/>
      <c r="V15" s="81"/>
      <c r="W15" s="81"/>
      <c r="X15" s="81"/>
      <c r="Y15" s="81"/>
      <c r="Z15" s="81"/>
      <c r="AA15" s="81"/>
      <c r="AB15" s="52">
        <v>1</v>
      </c>
      <c r="AC15" s="52">
        <v>1</v>
      </c>
      <c r="AD15" s="52">
        <v>1</v>
      </c>
      <c r="AE15" s="52">
        <v>1</v>
      </c>
      <c r="AF15" s="52">
        <v>0</v>
      </c>
      <c r="AG15" s="52">
        <v>1</v>
      </c>
      <c r="AH15" s="52">
        <v>1</v>
      </c>
      <c r="AI15" s="52">
        <v>0.5</v>
      </c>
      <c r="AJ15" s="52">
        <v>1</v>
      </c>
      <c r="AK15" s="52">
        <v>1</v>
      </c>
      <c r="AL15" s="52">
        <v>1</v>
      </c>
      <c r="AM15" s="52">
        <v>1</v>
      </c>
      <c r="AN15" s="81">
        <v>1</v>
      </c>
      <c r="AO15" s="81">
        <v>1</v>
      </c>
      <c r="AP15" s="81">
        <v>1</v>
      </c>
      <c r="AQ15" s="81">
        <v>0</v>
      </c>
      <c r="AR15" s="81">
        <v>0</v>
      </c>
      <c r="AS15" s="81">
        <v>1</v>
      </c>
      <c r="AT15" s="81">
        <v>1</v>
      </c>
      <c r="AU15" s="81">
        <v>0.5</v>
      </c>
      <c r="AV15" s="81">
        <v>0</v>
      </c>
      <c r="AW15" s="81">
        <v>0.5</v>
      </c>
      <c r="AX15" s="81">
        <v>0.75</v>
      </c>
      <c r="AY15" s="81">
        <v>1</v>
      </c>
      <c r="AZ15" s="52"/>
      <c r="BA15" s="52"/>
      <c r="BB15" s="52"/>
      <c r="BC15" s="52"/>
      <c r="BD15" s="52"/>
      <c r="BE15" s="52"/>
      <c r="BF15" s="52"/>
      <c r="BG15" s="52"/>
      <c r="BH15" s="52"/>
      <c r="BI15" s="52"/>
      <c r="BJ15" s="52"/>
      <c r="BK15" s="52"/>
      <c r="BL15" s="52"/>
      <c r="BM15" s="52"/>
      <c r="BN15" s="52"/>
      <c r="BO15" s="52"/>
      <c r="BP15" s="52"/>
      <c r="BQ15" s="52"/>
      <c r="BR15" s="81"/>
      <c r="BS15" s="81"/>
      <c r="BT15" s="81"/>
      <c r="BU15" s="81"/>
      <c r="BV15" s="81"/>
      <c r="BW15" s="81"/>
      <c r="BX15" s="81"/>
      <c r="BY15" s="81"/>
      <c r="BZ15" s="81"/>
      <c r="CA15" s="81"/>
      <c r="CB15" s="81"/>
      <c r="CC15" s="81"/>
      <c r="CD15" s="81"/>
      <c r="CE15" s="81"/>
      <c r="CF15" s="81"/>
      <c r="CG15" s="81"/>
      <c r="CH15" s="81"/>
      <c r="CI15" s="81"/>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722"/>
    </row>
    <row r="16" spans="1:300" ht="12.75" customHeight="1" x14ac:dyDescent="0.2">
      <c r="A16" s="8">
        <v>10</v>
      </c>
      <c r="B16" s="8" t="str">
        <f>IF('Cover Sheet'!B14="","",IF(OR('Cover Sheet'!D14="Dropped out of school", 'Cover Sheet'!D14="Moved to another school", 'Cover Sheet'!D14="Unknown status"),"",'Cover Sheet'!B14))</f>
        <v>Md. Shoeb</v>
      </c>
      <c r="C16" s="49"/>
      <c r="D16" s="63"/>
      <c r="E16" s="63">
        <f>'RC Mastery Check+Question type'!H14</f>
        <v>1</v>
      </c>
      <c r="F16" s="63" t="str">
        <f>IF(OR('Cover Sheet'!J14="", B16=""),"",'Cover Sheet'!J14)</f>
        <v/>
      </c>
      <c r="G16" s="194" t="str">
        <f>'Cover Sheet'!L14</f>
        <v/>
      </c>
      <c r="H16" s="81"/>
      <c r="I16" s="81"/>
      <c r="J16" s="81"/>
      <c r="K16" s="81"/>
      <c r="L16" s="81"/>
      <c r="M16" s="81"/>
      <c r="N16" s="52"/>
      <c r="O16" s="52"/>
      <c r="P16" s="52"/>
      <c r="Q16" s="52"/>
      <c r="R16" s="52"/>
      <c r="S16" s="52"/>
      <c r="T16" s="52"/>
      <c r="U16" s="81"/>
      <c r="V16" s="81"/>
      <c r="W16" s="81"/>
      <c r="X16" s="81"/>
      <c r="Y16" s="81"/>
      <c r="Z16" s="81"/>
      <c r="AA16" s="81"/>
      <c r="AB16" s="52">
        <v>1</v>
      </c>
      <c r="AC16" s="52">
        <v>0</v>
      </c>
      <c r="AD16" s="52">
        <v>1</v>
      </c>
      <c r="AE16" s="52">
        <v>1</v>
      </c>
      <c r="AF16" s="52">
        <v>1</v>
      </c>
      <c r="AG16" s="52">
        <v>1</v>
      </c>
      <c r="AH16" s="52">
        <v>1</v>
      </c>
      <c r="AI16" s="52">
        <v>0</v>
      </c>
      <c r="AJ16" s="52">
        <v>1</v>
      </c>
      <c r="AK16" s="52">
        <v>0.5</v>
      </c>
      <c r="AL16" s="52">
        <v>0.75</v>
      </c>
      <c r="AM16" s="52">
        <v>1</v>
      </c>
      <c r="AN16" s="81">
        <v>1</v>
      </c>
      <c r="AO16" s="81">
        <v>1</v>
      </c>
      <c r="AP16" s="81">
        <v>0</v>
      </c>
      <c r="AQ16" s="81">
        <v>1</v>
      </c>
      <c r="AR16" s="81">
        <v>0</v>
      </c>
      <c r="AS16" s="81">
        <v>0</v>
      </c>
      <c r="AT16" s="81">
        <v>1</v>
      </c>
      <c r="AU16" s="81">
        <v>1</v>
      </c>
      <c r="AV16" s="81">
        <v>0</v>
      </c>
      <c r="AW16" s="81">
        <v>0.5</v>
      </c>
      <c r="AX16" s="81">
        <v>0.25</v>
      </c>
      <c r="AY16" s="81">
        <v>1</v>
      </c>
      <c r="AZ16" s="52"/>
      <c r="BA16" s="52"/>
      <c r="BB16" s="52"/>
      <c r="BC16" s="52"/>
      <c r="BD16" s="52"/>
      <c r="BE16" s="52"/>
      <c r="BF16" s="52"/>
      <c r="BG16" s="52"/>
      <c r="BH16" s="52"/>
      <c r="BI16" s="52"/>
      <c r="BJ16" s="52"/>
      <c r="BK16" s="52"/>
      <c r="BL16" s="52"/>
      <c r="BM16" s="52"/>
      <c r="BN16" s="52"/>
      <c r="BO16" s="52"/>
      <c r="BP16" s="52"/>
      <c r="BQ16" s="52"/>
      <c r="BR16" s="81"/>
      <c r="BS16" s="81"/>
      <c r="BT16" s="81"/>
      <c r="BU16" s="81"/>
      <c r="BV16" s="81"/>
      <c r="BW16" s="81"/>
      <c r="BX16" s="81"/>
      <c r="BY16" s="81"/>
      <c r="BZ16" s="81"/>
      <c r="CA16" s="81"/>
      <c r="CB16" s="81"/>
      <c r="CC16" s="81"/>
      <c r="CD16" s="81"/>
      <c r="CE16" s="81"/>
      <c r="CF16" s="81"/>
      <c r="CG16" s="81"/>
      <c r="CH16" s="81"/>
      <c r="CI16" s="81"/>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c r="IX16" s="52"/>
      <c r="IY16" s="52"/>
      <c r="IZ16" s="52"/>
      <c r="JA16" s="52"/>
      <c r="JB16" s="52"/>
      <c r="JC16" s="52"/>
      <c r="JD16" s="52"/>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722"/>
    </row>
    <row r="17" spans="1:300" ht="12.75" customHeight="1" x14ac:dyDescent="0.2">
      <c r="A17" s="8">
        <v>11</v>
      </c>
      <c r="B17" s="8" t="str">
        <f>IF('Cover Sheet'!B15="","",IF(OR('Cover Sheet'!D15="Dropped out of school", 'Cover Sheet'!D15="Moved to another school", 'Cover Sheet'!D15="Unknown status"),"",'Cover Sheet'!B15))</f>
        <v>M. Rajeshwari</v>
      </c>
      <c r="C17" s="49"/>
      <c r="D17" s="63"/>
      <c r="E17" s="63">
        <f>'RC Mastery Check+Question type'!H15</f>
        <v>1</v>
      </c>
      <c r="F17" s="63" t="str">
        <f>IF(OR('Cover Sheet'!J15="", B17=""),"",'Cover Sheet'!J15)</f>
        <v/>
      </c>
      <c r="G17" s="194" t="str">
        <f>'Cover Sheet'!L15</f>
        <v/>
      </c>
      <c r="H17" s="81"/>
      <c r="I17" s="81"/>
      <c r="J17" s="81"/>
      <c r="K17" s="81"/>
      <c r="L17" s="81"/>
      <c r="M17" s="81"/>
      <c r="N17" s="52"/>
      <c r="O17" s="52"/>
      <c r="P17" s="52"/>
      <c r="Q17" s="52"/>
      <c r="R17" s="52"/>
      <c r="S17" s="52"/>
      <c r="T17" s="52"/>
      <c r="U17" s="81">
        <v>1</v>
      </c>
      <c r="V17" s="81">
        <v>1</v>
      </c>
      <c r="W17" s="81">
        <v>1</v>
      </c>
      <c r="X17" s="81">
        <v>1</v>
      </c>
      <c r="Y17" s="81">
        <v>0.5</v>
      </c>
      <c r="Z17" s="81">
        <v>1</v>
      </c>
      <c r="AA17" s="81">
        <v>1</v>
      </c>
      <c r="AB17" s="52">
        <v>1</v>
      </c>
      <c r="AC17" s="52">
        <v>1</v>
      </c>
      <c r="AD17" s="52">
        <v>1</v>
      </c>
      <c r="AE17" s="52">
        <v>0</v>
      </c>
      <c r="AF17" s="52">
        <v>0</v>
      </c>
      <c r="AG17" s="52">
        <v>1</v>
      </c>
      <c r="AH17" s="52">
        <v>1</v>
      </c>
      <c r="AI17" s="52">
        <v>0</v>
      </c>
      <c r="AJ17" s="52">
        <v>1</v>
      </c>
      <c r="AK17" s="52">
        <v>0.5</v>
      </c>
      <c r="AL17" s="52">
        <v>0.75</v>
      </c>
      <c r="AM17" s="52">
        <v>0</v>
      </c>
      <c r="AN17" s="81">
        <v>0</v>
      </c>
      <c r="AO17" s="81">
        <v>1</v>
      </c>
      <c r="AP17" s="81">
        <v>1</v>
      </c>
      <c r="AQ17" s="81">
        <v>0</v>
      </c>
      <c r="AR17" s="81">
        <v>0</v>
      </c>
      <c r="AS17" s="81">
        <v>1</v>
      </c>
      <c r="AT17" s="81">
        <v>1</v>
      </c>
      <c r="AU17" s="81">
        <v>1</v>
      </c>
      <c r="AV17" s="81">
        <v>1</v>
      </c>
      <c r="AW17" s="81">
        <v>0.5</v>
      </c>
      <c r="AX17" s="81">
        <v>0.25</v>
      </c>
      <c r="AY17" s="81">
        <v>1</v>
      </c>
      <c r="AZ17" s="52"/>
      <c r="BA17" s="52"/>
      <c r="BB17" s="52"/>
      <c r="BC17" s="52"/>
      <c r="BD17" s="52"/>
      <c r="BE17" s="52"/>
      <c r="BF17" s="52"/>
      <c r="BG17" s="52"/>
      <c r="BH17" s="52"/>
      <c r="BI17" s="52"/>
      <c r="BJ17" s="52"/>
      <c r="BK17" s="52"/>
      <c r="BL17" s="52"/>
      <c r="BM17" s="52"/>
      <c r="BN17" s="52"/>
      <c r="BO17" s="52"/>
      <c r="BP17" s="52"/>
      <c r="BQ17" s="52"/>
      <c r="BR17" s="81"/>
      <c r="BS17" s="81"/>
      <c r="BT17" s="81"/>
      <c r="BU17" s="81"/>
      <c r="BV17" s="81"/>
      <c r="BW17" s="81"/>
      <c r="BX17" s="81"/>
      <c r="BY17" s="81"/>
      <c r="BZ17" s="81"/>
      <c r="CA17" s="81"/>
      <c r="CB17" s="81"/>
      <c r="CC17" s="81"/>
      <c r="CD17" s="81"/>
      <c r="CE17" s="81"/>
      <c r="CF17" s="81"/>
      <c r="CG17" s="81"/>
      <c r="CH17" s="81"/>
      <c r="CI17" s="81"/>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722"/>
    </row>
    <row r="18" spans="1:300" ht="12.75" customHeight="1" x14ac:dyDescent="0.2">
      <c r="A18" s="8">
        <v>12</v>
      </c>
      <c r="B18" s="8" t="str">
        <f>IF('Cover Sheet'!B16="","",IF(OR('Cover Sheet'!D16="Dropped out of school", 'Cover Sheet'!D16="Moved to another school", 'Cover Sheet'!D16="Unknown status"),"",'Cover Sheet'!B16))</f>
        <v>B. Ramu</v>
      </c>
      <c r="C18" s="49"/>
      <c r="D18" s="63"/>
      <c r="E18" s="63">
        <f>'RC Mastery Check+Question type'!H16</f>
        <v>1</v>
      </c>
      <c r="F18" s="63">
        <f>IF(OR('Cover Sheet'!J16="", B18=""),"",'Cover Sheet'!J16)</f>
        <v>0.5</v>
      </c>
      <c r="G18" s="194">
        <f>'Cover Sheet'!L16</f>
        <v>0.5</v>
      </c>
      <c r="H18" s="81"/>
      <c r="I18" s="81"/>
      <c r="J18" s="81"/>
      <c r="K18" s="81"/>
      <c r="L18" s="81"/>
      <c r="M18" s="81"/>
      <c r="N18" s="52"/>
      <c r="O18" s="52"/>
      <c r="P18" s="52"/>
      <c r="Q18" s="52"/>
      <c r="R18" s="52"/>
      <c r="S18" s="52"/>
      <c r="T18" s="52"/>
      <c r="U18" s="81">
        <v>1</v>
      </c>
      <c r="V18" s="81">
        <v>1</v>
      </c>
      <c r="W18" s="81">
        <v>0</v>
      </c>
      <c r="X18" s="81">
        <v>1</v>
      </c>
      <c r="Y18" s="81">
        <v>0.5</v>
      </c>
      <c r="Z18" s="81">
        <v>1</v>
      </c>
      <c r="AA18" s="81">
        <v>1</v>
      </c>
      <c r="AB18" s="52">
        <v>1</v>
      </c>
      <c r="AC18" s="52">
        <v>1</v>
      </c>
      <c r="AD18" s="52">
        <v>1</v>
      </c>
      <c r="AE18" s="52">
        <v>1</v>
      </c>
      <c r="AF18" s="52">
        <v>1</v>
      </c>
      <c r="AG18" s="52">
        <v>0</v>
      </c>
      <c r="AH18" s="52">
        <v>1</v>
      </c>
      <c r="AI18" s="52">
        <v>0</v>
      </c>
      <c r="AJ18" s="52">
        <v>0</v>
      </c>
      <c r="AK18" s="52">
        <v>0.5</v>
      </c>
      <c r="AL18" s="52">
        <v>0.25</v>
      </c>
      <c r="AM18" s="52">
        <v>1</v>
      </c>
      <c r="AN18" s="81">
        <v>1</v>
      </c>
      <c r="AO18" s="81">
        <v>1</v>
      </c>
      <c r="AP18" s="81">
        <v>0</v>
      </c>
      <c r="AQ18" s="81">
        <v>0</v>
      </c>
      <c r="AR18" s="81">
        <v>0</v>
      </c>
      <c r="AS18" s="81">
        <v>1</v>
      </c>
      <c r="AT18" s="81">
        <v>1</v>
      </c>
      <c r="AU18" s="81">
        <v>0</v>
      </c>
      <c r="AV18" s="81">
        <v>0</v>
      </c>
      <c r="AW18" s="81">
        <v>0.25</v>
      </c>
      <c r="AX18" s="81">
        <v>0.25</v>
      </c>
      <c r="AY18" s="81">
        <v>1</v>
      </c>
      <c r="AZ18" s="52"/>
      <c r="BA18" s="52"/>
      <c r="BB18" s="52"/>
      <c r="BC18" s="52"/>
      <c r="BD18" s="52"/>
      <c r="BE18" s="52"/>
      <c r="BF18" s="52"/>
      <c r="BG18" s="52"/>
      <c r="BH18" s="52"/>
      <c r="BI18" s="52"/>
      <c r="BJ18" s="52"/>
      <c r="BK18" s="52"/>
      <c r="BL18" s="52"/>
      <c r="BM18" s="52"/>
      <c r="BN18" s="52"/>
      <c r="BO18" s="52"/>
      <c r="BP18" s="52"/>
      <c r="BQ18" s="52"/>
      <c r="BR18" s="81"/>
      <c r="BS18" s="81"/>
      <c r="BT18" s="81"/>
      <c r="BU18" s="81"/>
      <c r="BV18" s="81"/>
      <c r="BW18" s="81"/>
      <c r="BX18" s="81"/>
      <c r="BY18" s="81"/>
      <c r="BZ18" s="81"/>
      <c r="CA18" s="81"/>
      <c r="CB18" s="81"/>
      <c r="CC18" s="81"/>
      <c r="CD18" s="81"/>
      <c r="CE18" s="81"/>
      <c r="CF18" s="81"/>
      <c r="CG18" s="81"/>
      <c r="CH18" s="81"/>
      <c r="CI18" s="81"/>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722"/>
    </row>
    <row r="19" spans="1:300" ht="12.75" customHeight="1" x14ac:dyDescent="0.2">
      <c r="A19" s="8">
        <v>13</v>
      </c>
      <c r="B19" s="8" t="str">
        <f>IF('Cover Sheet'!B17="","",IF(OR('Cover Sheet'!D17="Dropped out of school", 'Cover Sheet'!D17="Moved to another school", 'Cover Sheet'!D17="Unknown status"),"",'Cover Sheet'!B17))</f>
        <v>Yasmeen Fathima</v>
      </c>
      <c r="C19" s="49"/>
      <c r="D19" s="63"/>
      <c r="E19" s="63">
        <f>'RC Mastery Check+Question type'!H17</f>
        <v>1.5</v>
      </c>
      <c r="F19" s="63" t="str">
        <f>IF(OR('Cover Sheet'!J17="", B19=""),"",'Cover Sheet'!J17)</f>
        <v/>
      </c>
      <c r="G19" s="194" t="str">
        <f>'Cover Sheet'!L17</f>
        <v/>
      </c>
      <c r="H19" s="81"/>
      <c r="I19" s="81"/>
      <c r="J19" s="81"/>
      <c r="K19" s="81"/>
      <c r="L19" s="81"/>
      <c r="M19" s="81"/>
      <c r="N19" s="52"/>
      <c r="O19" s="52"/>
      <c r="P19" s="52"/>
      <c r="Q19" s="52"/>
      <c r="R19" s="52"/>
      <c r="S19" s="52"/>
      <c r="T19" s="52"/>
      <c r="U19" s="81"/>
      <c r="V19" s="81"/>
      <c r="W19" s="81"/>
      <c r="X19" s="81"/>
      <c r="Y19" s="81"/>
      <c r="Z19" s="81"/>
      <c r="AA19" s="81"/>
      <c r="AB19" s="52">
        <v>1</v>
      </c>
      <c r="AC19" s="52">
        <v>1</v>
      </c>
      <c r="AD19" s="52">
        <v>1</v>
      </c>
      <c r="AE19" s="52">
        <v>0</v>
      </c>
      <c r="AF19" s="52">
        <v>1</v>
      </c>
      <c r="AG19" s="52">
        <v>1</v>
      </c>
      <c r="AH19" s="52">
        <v>1</v>
      </c>
      <c r="AI19" s="52">
        <v>0.5</v>
      </c>
      <c r="AJ19" s="52">
        <v>1</v>
      </c>
      <c r="AK19" s="52">
        <v>0.5</v>
      </c>
      <c r="AL19" s="52">
        <v>0.75</v>
      </c>
      <c r="AM19" s="52">
        <v>1</v>
      </c>
      <c r="AN19" s="81">
        <v>1</v>
      </c>
      <c r="AO19" s="81">
        <v>1</v>
      </c>
      <c r="AP19" s="81">
        <v>0</v>
      </c>
      <c r="AQ19" s="81">
        <v>0</v>
      </c>
      <c r="AR19" s="81">
        <v>1</v>
      </c>
      <c r="AS19" s="81">
        <v>1</v>
      </c>
      <c r="AT19" s="81">
        <v>1</v>
      </c>
      <c r="AU19" s="81">
        <v>1</v>
      </c>
      <c r="AV19" s="81">
        <v>1</v>
      </c>
      <c r="AW19" s="81">
        <v>0.5</v>
      </c>
      <c r="AX19" s="81">
        <v>0.75</v>
      </c>
      <c r="AY19" s="81">
        <v>1</v>
      </c>
      <c r="AZ19" s="52">
        <v>1</v>
      </c>
      <c r="BA19" s="52">
        <v>1</v>
      </c>
      <c r="BB19" s="52">
        <v>0</v>
      </c>
      <c r="BC19" s="52">
        <v>0</v>
      </c>
      <c r="BD19" s="52">
        <v>0</v>
      </c>
      <c r="BE19" s="52">
        <v>1</v>
      </c>
      <c r="BF19" s="52">
        <v>0</v>
      </c>
      <c r="BG19" s="52">
        <v>1</v>
      </c>
      <c r="BH19" s="52">
        <v>0</v>
      </c>
      <c r="BI19" s="52">
        <v>1</v>
      </c>
      <c r="BJ19" s="52">
        <v>0</v>
      </c>
      <c r="BK19" s="52">
        <v>1</v>
      </c>
      <c r="BL19" s="52">
        <v>0.5</v>
      </c>
      <c r="BM19" s="52">
        <v>0</v>
      </c>
      <c r="BN19" s="52">
        <v>0</v>
      </c>
      <c r="BO19" s="52">
        <v>0.75</v>
      </c>
      <c r="BP19" s="52">
        <v>0</v>
      </c>
      <c r="BQ19" s="52">
        <v>0</v>
      </c>
      <c r="BR19" s="81"/>
      <c r="BS19" s="81"/>
      <c r="BT19" s="81"/>
      <c r="BU19" s="81"/>
      <c r="BV19" s="81"/>
      <c r="BW19" s="81"/>
      <c r="BX19" s="81"/>
      <c r="BY19" s="81"/>
      <c r="BZ19" s="81"/>
      <c r="CA19" s="81"/>
      <c r="CB19" s="81"/>
      <c r="CC19" s="81"/>
      <c r="CD19" s="81"/>
      <c r="CE19" s="81"/>
      <c r="CF19" s="81"/>
      <c r="CG19" s="81"/>
      <c r="CH19" s="81"/>
      <c r="CI19" s="81"/>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722"/>
    </row>
    <row r="20" spans="1:300" ht="12.75" customHeight="1" x14ac:dyDescent="0.2">
      <c r="A20" s="8">
        <v>14</v>
      </c>
      <c r="B20" s="8" t="str">
        <f>IF('Cover Sheet'!B18="","",IF(OR('Cover Sheet'!D18="Dropped out of school", 'Cover Sheet'!D18="Moved to another school", 'Cover Sheet'!D18="Unknown status"),"",'Cover Sheet'!B18))</f>
        <v>Asra</v>
      </c>
      <c r="C20" s="49"/>
      <c r="D20" s="63"/>
      <c r="E20" s="63">
        <f>'RC Mastery Check+Question type'!H18</f>
        <v>1</v>
      </c>
      <c r="F20" s="63" t="str">
        <f>IF(OR('Cover Sheet'!J18="", B20=""),"",'Cover Sheet'!J18)</f>
        <v/>
      </c>
      <c r="G20" s="194" t="str">
        <f>'Cover Sheet'!L18</f>
        <v/>
      </c>
      <c r="H20" s="81"/>
      <c r="I20" s="81"/>
      <c r="J20" s="81"/>
      <c r="K20" s="81"/>
      <c r="L20" s="81"/>
      <c r="M20" s="81"/>
      <c r="N20" s="52"/>
      <c r="O20" s="52"/>
      <c r="P20" s="52"/>
      <c r="Q20" s="52"/>
      <c r="R20" s="52"/>
      <c r="S20" s="52"/>
      <c r="T20" s="52"/>
      <c r="U20" s="81"/>
      <c r="V20" s="81"/>
      <c r="W20" s="81"/>
      <c r="X20" s="81"/>
      <c r="Y20" s="81"/>
      <c r="Z20" s="81"/>
      <c r="AA20" s="81"/>
      <c r="AB20" s="52">
        <v>1</v>
      </c>
      <c r="AC20" s="52">
        <v>1</v>
      </c>
      <c r="AD20" s="52">
        <v>1</v>
      </c>
      <c r="AE20" s="52">
        <v>0</v>
      </c>
      <c r="AF20" s="52">
        <v>0</v>
      </c>
      <c r="AG20" s="52">
        <v>1</v>
      </c>
      <c r="AH20" s="52">
        <v>1</v>
      </c>
      <c r="AI20" s="52">
        <v>0.5</v>
      </c>
      <c r="AJ20" s="52">
        <v>1</v>
      </c>
      <c r="AK20" s="52">
        <v>0.5</v>
      </c>
      <c r="AL20" s="52">
        <v>0.5</v>
      </c>
      <c r="AM20" s="52">
        <v>1</v>
      </c>
      <c r="AN20" s="81">
        <v>1</v>
      </c>
      <c r="AO20" s="81">
        <v>1</v>
      </c>
      <c r="AP20" s="81">
        <v>1</v>
      </c>
      <c r="AQ20" s="81">
        <v>0</v>
      </c>
      <c r="AR20" s="81">
        <v>0</v>
      </c>
      <c r="AS20" s="81">
        <v>0</v>
      </c>
      <c r="AT20" s="81">
        <v>1</v>
      </c>
      <c r="AU20" s="81">
        <v>1</v>
      </c>
      <c r="AV20" s="81">
        <v>1</v>
      </c>
      <c r="AW20" s="81">
        <v>0</v>
      </c>
      <c r="AX20" s="81">
        <v>1</v>
      </c>
      <c r="AY20" s="81">
        <v>1</v>
      </c>
      <c r="AZ20" s="52"/>
      <c r="BA20" s="52"/>
      <c r="BB20" s="52"/>
      <c r="BC20" s="52"/>
      <c r="BD20" s="52"/>
      <c r="BE20" s="52"/>
      <c r="BF20" s="52"/>
      <c r="BG20" s="52"/>
      <c r="BH20" s="52"/>
      <c r="BI20" s="52"/>
      <c r="BJ20" s="52"/>
      <c r="BK20" s="52"/>
      <c r="BL20" s="52"/>
      <c r="BM20" s="52"/>
      <c r="BN20" s="52"/>
      <c r="BO20" s="52"/>
      <c r="BP20" s="52"/>
      <c r="BQ20" s="52"/>
      <c r="BR20" s="81"/>
      <c r="BS20" s="81"/>
      <c r="BT20" s="81"/>
      <c r="BU20" s="81"/>
      <c r="BV20" s="81"/>
      <c r="BW20" s="81"/>
      <c r="BX20" s="81"/>
      <c r="BY20" s="81"/>
      <c r="BZ20" s="81"/>
      <c r="CA20" s="81"/>
      <c r="CB20" s="81"/>
      <c r="CC20" s="81"/>
      <c r="CD20" s="81"/>
      <c r="CE20" s="81"/>
      <c r="CF20" s="81"/>
      <c r="CG20" s="81"/>
      <c r="CH20" s="81"/>
      <c r="CI20" s="81"/>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722"/>
    </row>
    <row r="21" spans="1:300" ht="12.75" customHeight="1" x14ac:dyDescent="0.2">
      <c r="A21" s="8">
        <v>15</v>
      </c>
      <c r="B21" s="8" t="str">
        <f>IF('Cover Sheet'!B19="","",IF(OR('Cover Sheet'!D19="Dropped out of school", 'Cover Sheet'!D19="Moved to another school", 'Cover Sheet'!D19="Unknown status"),"",'Cover Sheet'!B19))</f>
        <v>Siddiqua fatima</v>
      </c>
      <c r="C21" s="49"/>
      <c r="D21" s="63"/>
      <c r="E21" s="63">
        <f>'RC Mastery Check+Question type'!H19</f>
        <v>1</v>
      </c>
      <c r="F21" s="63" t="str">
        <f>IF(OR('Cover Sheet'!J19="", B21=""),"",'Cover Sheet'!J19)</f>
        <v/>
      </c>
      <c r="G21" s="194" t="str">
        <f>'Cover Sheet'!L19</f>
        <v/>
      </c>
      <c r="H21" s="81"/>
      <c r="I21" s="81"/>
      <c r="J21" s="81"/>
      <c r="K21" s="81"/>
      <c r="L21" s="81"/>
      <c r="M21" s="81"/>
      <c r="N21" s="52"/>
      <c r="O21" s="52"/>
      <c r="P21" s="52"/>
      <c r="Q21" s="52"/>
      <c r="R21" s="52"/>
      <c r="S21" s="52"/>
      <c r="T21" s="52"/>
      <c r="U21" s="81"/>
      <c r="V21" s="81"/>
      <c r="W21" s="81"/>
      <c r="X21" s="81"/>
      <c r="Y21" s="81"/>
      <c r="Z21" s="81"/>
      <c r="AA21" s="81"/>
      <c r="AB21" s="52">
        <v>1</v>
      </c>
      <c r="AC21" s="52">
        <v>1</v>
      </c>
      <c r="AD21" s="52">
        <v>1</v>
      </c>
      <c r="AE21" s="52">
        <v>1</v>
      </c>
      <c r="AF21" s="52">
        <v>1</v>
      </c>
      <c r="AG21" s="52">
        <v>0</v>
      </c>
      <c r="AH21" s="52">
        <v>1</v>
      </c>
      <c r="AI21" s="52">
        <v>0</v>
      </c>
      <c r="AJ21" s="52">
        <v>1</v>
      </c>
      <c r="AK21" s="52">
        <v>0.5</v>
      </c>
      <c r="AL21" s="52">
        <v>1</v>
      </c>
      <c r="AM21" s="52">
        <v>1</v>
      </c>
      <c r="AN21" s="81">
        <v>1</v>
      </c>
      <c r="AO21" s="81">
        <v>1</v>
      </c>
      <c r="AP21" s="81">
        <v>1</v>
      </c>
      <c r="AQ21" s="81">
        <v>0</v>
      </c>
      <c r="AR21" s="81">
        <v>0</v>
      </c>
      <c r="AS21" s="81">
        <v>0</v>
      </c>
      <c r="AT21" s="81">
        <v>1</v>
      </c>
      <c r="AU21" s="81">
        <v>0</v>
      </c>
      <c r="AV21" s="81">
        <v>1</v>
      </c>
      <c r="AW21" s="81">
        <v>0.5</v>
      </c>
      <c r="AX21" s="81">
        <v>0.5</v>
      </c>
      <c r="AY21" s="81">
        <v>1</v>
      </c>
      <c r="AZ21" s="52"/>
      <c r="BA21" s="52"/>
      <c r="BB21" s="52"/>
      <c r="BC21" s="52"/>
      <c r="BD21" s="52"/>
      <c r="BE21" s="52"/>
      <c r="BF21" s="52"/>
      <c r="BG21" s="52"/>
      <c r="BH21" s="52"/>
      <c r="BI21" s="52"/>
      <c r="BJ21" s="52"/>
      <c r="BK21" s="52"/>
      <c r="BL21" s="52"/>
      <c r="BM21" s="52"/>
      <c r="BN21" s="52"/>
      <c r="BO21" s="52"/>
      <c r="BP21" s="52"/>
      <c r="BQ21" s="52"/>
      <c r="BR21" s="81"/>
      <c r="BS21" s="81"/>
      <c r="BT21" s="81"/>
      <c r="BU21" s="81"/>
      <c r="BV21" s="81"/>
      <c r="BW21" s="81"/>
      <c r="BX21" s="81"/>
      <c r="BY21" s="81"/>
      <c r="BZ21" s="81"/>
      <c r="CA21" s="81"/>
      <c r="CB21" s="81"/>
      <c r="CC21" s="81"/>
      <c r="CD21" s="81"/>
      <c r="CE21" s="81"/>
      <c r="CF21" s="81"/>
      <c r="CG21" s="81"/>
      <c r="CH21" s="81"/>
      <c r="CI21" s="81"/>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722"/>
    </row>
    <row r="22" spans="1:300" ht="12.75" customHeight="1" x14ac:dyDescent="0.2">
      <c r="A22" s="8">
        <v>16</v>
      </c>
      <c r="B22" s="8" t="str">
        <f>IF('Cover Sheet'!B20="","",IF(OR('Cover Sheet'!D20="Dropped out of school", 'Cover Sheet'!D20="Moved to another school", 'Cover Sheet'!D20="Unknown status"),"",'Cover Sheet'!B20))</f>
        <v>K.Akshitha</v>
      </c>
      <c r="C22" s="49"/>
      <c r="D22" s="63"/>
      <c r="E22" s="63">
        <f>'RC Mastery Check+Question type'!H20</f>
        <v>1.5</v>
      </c>
      <c r="F22" s="63">
        <f>IF(OR('Cover Sheet'!J20="", B22=""),"",'Cover Sheet'!J20)</f>
        <v>0.5</v>
      </c>
      <c r="G22" s="194">
        <f>'Cover Sheet'!L20</f>
        <v>1</v>
      </c>
      <c r="H22" s="81"/>
      <c r="I22" s="81"/>
      <c r="J22" s="81"/>
      <c r="K22" s="81"/>
      <c r="L22" s="81"/>
      <c r="M22" s="81"/>
      <c r="N22" s="52"/>
      <c r="O22" s="52"/>
      <c r="P22" s="52"/>
      <c r="Q22" s="52"/>
      <c r="R22" s="52"/>
      <c r="S22" s="52"/>
      <c r="T22" s="52"/>
      <c r="U22" s="81"/>
      <c r="V22" s="81"/>
      <c r="W22" s="81"/>
      <c r="X22" s="81"/>
      <c r="Y22" s="81"/>
      <c r="Z22" s="81"/>
      <c r="AA22" s="81"/>
      <c r="AB22" s="52"/>
      <c r="AC22" s="52"/>
      <c r="AD22" s="52"/>
      <c r="AE22" s="52"/>
      <c r="AF22" s="52"/>
      <c r="AG22" s="52"/>
      <c r="AH22" s="52"/>
      <c r="AI22" s="52"/>
      <c r="AJ22" s="52"/>
      <c r="AK22" s="52"/>
      <c r="AL22" s="52"/>
      <c r="AM22" s="52"/>
      <c r="AN22" s="81">
        <v>1</v>
      </c>
      <c r="AO22" s="81">
        <v>1</v>
      </c>
      <c r="AP22" s="81">
        <v>1</v>
      </c>
      <c r="AQ22" s="81">
        <v>0</v>
      </c>
      <c r="AR22" s="81">
        <v>0</v>
      </c>
      <c r="AS22" s="81">
        <v>1</v>
      </c>
      <c r="AT22" s="81">
        <v>1</v>
      </c>
      <c r="AU22" s="81">
        <v>1</v>
      </c>
      <c r="AV22" s="81">
        <v>1</v>
      </c>
      <c r="AW22" s="81">
        <v>0.25</v>
      </c>
      <c r="AX22" s="81">
        <v>0.75</v>
      </c>
      <c r="AY22" s="81">
        <v>1</v>
      </c>
      <c r="AZ22" s="52"/>
      <c r="BA22" s="52"/>
      <c r="BB22" s="52"/>
      <c r="BC22" s="52"/>
      <c r="BD22" s="52"/>
      <c r="BE22" s="52"/>
      <c r="BF22" s="52"/>
      <c r="BG22" s="52"/>
      <c r="BH22" s="52"/>
      <c r="BI22" s="52"/>
      <c r="BJ22" s="52"/>
      <c r="BK22" s="52"/>
      <c r="BL22" s="52"/>
      <c r="BM22" s="52"/>
      <c r="BN22" s="52"/>
      <c r="BO22" s="52"/>
      <c r="BP22" s="52"/>
      <c r="BQ22" s="52"/>
      <c r="BR22" s="81"/>
      <c r="BS22" s="81"/>
      <c r="BT22" s="81"/>
      <c r="BU22" s="81"/>
      <c r="BV22" s="81"/>
      <c r="BW22" s="81"/>
      <c r="BX22" s="81"/>
      <c r="BY22" s="81"/>
      <c r="BZ22" s="81"/>
      <c r="CA22" s="81"/>
      <c r="CB22" s="81"/>
      <c r="CC22" s="81"/>
      <c r="CD22" s="81"/>
      <c r="CE22" s="81"/>
      <c r="CF22" s="81"/>
      <c r="CG22" s="81"/>
      <c r="CH22" s="81"/>
      <c r="CI22" s="81"/>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722"/>
    </row>
    <row r="23" spans="1:300" ht="12.75" customHeight="1" x14ac:dyDescent="0.2">
      <c r="A23" s="8">
        <v>17</v>
      </c>
      <c r="B23" s="8" t="str">
        <f>IF('Cover Sheet'!B21="","",IF(OR('Cover Sheet'!D21="Dropped out of school", 'Cover Sheet'!D21="Moved to another school", 'Cover Sheet'!D21="Unknown status"),"",'Cover Sheet'!B21))</f>
        <v>S. Payal</v>
      </c>
      <c r="C23" s="49"/>
      <c r="D23" s="63"/>
      <c r="E23" s="63">
        <f>'RC Mastery Check+Question type'!H21</f>
        <v>0.5</v>
      </c>
      <c r="F23" s="63" t="str">
        <f>IF(OR('Cover Sheet'!J21="", B23=""),"",'Cover Sheet'!J21)</f>
        <v/>
      </c>
      <c r="G23" s="194" t="str">
        <f>'Cover Sheet'!L21</f>
        <v/>
      </c>
      <c r="H23" s="81"/>
      <c r="I23" s="81"/>
      <c r="J23" s="81"/>
      <c r="K23" s="81"/>
      <c r="L23" s="81"/>
      <c r="M23" s="81"/>
      <c r="N23" s="52"/>
      <c r="O23" s="52"/>
      <c r="P23" s="52"/>
      <c r="Q23" s="52"/>
      <c r="R23" s="52"/>
      <c r="S23" s="52"/>
      <c r="T23" s="52"/>
      <c r="U23" s="81">
        <v>1</v>
      </c>
      <c r="V23" s="81">
        <v>1</v>
      </c>
      <c r="W23" s="81">
        <v>0</v>
      </c>
      <c r="X23" s="81">
        <v>1</v>
      </c>
      <c r="Y23" s="81">
        <v>1</v>
      </c>
      <c r="Z23" s="81">
        <v>1</v>
      </c>
      <c r="AA23" s="81">
        <v>1</v>
      </c>
      <c r="AB23" s="52">
        <v>1</v>
      </c>
      <c r="AC23" s="52">
        <v>1</v>
      </c>
      <c r="AD23" s="52">
        <v>1</v>
      </c>
      <c r="AE23" s="52">
        <v>1</v>
      </c>
      <c r="AF23" s="52">
        <v>0</v>
      </c>
      <c r="AG23" s="52">
        <v>0</v>
      </c>
      <c r="AH23" s="52">
        <v>1</v>
      </c>
      <c r="AI23" s="52">
        <v>0</v>
      </c>
      <c r="AJ23" s="52">
        <v>0</v>
      </c>
      <c r="AK23" s="52">
        <v>0</v>
      </c>
      <c r="AL23" s="52">
        <v>0</v>
      </c>
      <c r="AM23" s="52">
        <v>0</v>
      </c>
      <c r="AN23" s="81"/>
      <c r="AO23" s="81"/>
      <c r="AP23" s="81"/>
      <c r="AQ23" s="81"/>
      <c r="AR23" s="81"/>
      <c r="AS23" s="81"/>
      <c r="AT23" s="81"/>
      <c r="AU23" s="81"/>
      <c r="AV23" s="81"/>
      <c r="AW23" s="81"/>
      <c r="AX23" s="81"/>
      <c r="AY23" s="81"/>
      <c r="AZ23" s="52"/>
      <c r="BA23" s="52"/>
      <c r="BB23" s="52"/>
      <c r="BC23" s="52"/>
      <c r="BD23" s="52"/>
      <c r="BE23" s="52"/>
      <c r="BF23" s="52"/>
      <c r="BG23" s="52"/>
      <c r="BH23" s="52"/>
      <c r="BI23" s="52"/>
      <c r="BJ23" s="52"/>
      <c r="BK23" s="52"/>
      <c r="BL23" s="52"/>
      <c r="BM23" s="52"/>
      <c r="BN23" s="52"/>
      <c r="BO23" s="52"/>
      <c r="BP23" s="52"/>
      <c r="BQ23" s="52"/>
      <c r="BR23" s="81"/>
      <c r="BS23" s="81"/>
      <c r="BT23" s="81"/>
      <c r="BU23" s="81"/>
      <c r="BV23" s="81"/>
      <c r="BW23" s="81"/>
      <c r="BX23" s="81"/>
      <c r="BY23" s="81"/>
      <c r="BZ23" s="81"/>
      <c r="CA23" s="81"/>
      <c r="CB23" s="81"/>
      <c r="CC23" s="81"/>
      <c r="CD23" s="81"/>
      <c r="CE23" s="81"/>
      <c r="CF23" s="81"/>
      <c r="CG23" s="81"/>
      <c r="CH23" s="81"/>
      <c r="CI23" s="81"/>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722"/>
    </row>
    <row r="24" spans="1:300" ht="12.75" customHeight="1" x14ac:dyDescent="0.2">
      <c r="A24" s="8">
        <v>18</v>
      </c>
      <c r="B24" s="8" t="str">
        <f>IF('Cover Sheet'!B22="","",IF(OR('Cover Sheet'!D22="Dropped out of school", 'Cover Sheet'!D22="Moved to another school", 'Cover Sheet'!D22="Unknown status"),"",'Cover Sheet'!B22))</f>
        <v>S. Prerna</v>
      </c>
      <c r="C24" s="49"/>
      <c r="D24" s="63"/>
      <c r="E24" s="63">
        <f>'RC Mastery Check+Question type'!H22</f>
        <v>0.5</v>
      </c>
      <c r="F24" s="63" t="str">
        <f>IF(OR('Cover Sheet'!J22="", B24=""),"",'Cover Sheet'!J22)</f>
        <v/>
      </c>
      <c r="G24" s="194" t="str">
        <f>'Cover Sheet'!L22</f>
        <v/>
      </c>
      <c r="H24" s="81"/>
      <c r="I24" s="81"/>
      <c r="J24" s="81"/>
      <c r="K24" s="81"/>
      <c r="L24" s="81"/>
      <c r="M24" s="81"/>
      <c r="N24" s="52"/>
      <c r="O24" s="52"/>
      <c r="P24" s="52"/>
      <c r="Q24" s="52"/>
      <c r="R24" s="52"/>
      <c r="S24" s="52"/>
      <c r="T24" s="52"/>
      <c r="U24" s="81">
        <v>1</v>
      </c>
      <c r="V24" s="81">
        <v>1</v>
      </c>
      <c r="W24" s="81">
        <v>1</v>
      </c>
      <c r="X24" s="81">
        <v>1</v>
      </c>
      <c r="Y24" s="81">
        <v>1</v>
      </c>
      <c r="Z24" s="81">
        <v>0.5</v>
      </c>
      <c r="AA24" s="81">
        <v>1</v>
      </c>
      <c r="AB24" s="52">
        <v>1</v>
      </c>
      <c r="AC24" s="52">
        <v>1</v>
      </c>
      <c r="AD24" s="52">
        <v>1</v>
      </c>
      <c r="AE24" s="52">
        <v>1</v>
      </c>
      <c r="AF24" s="52">
        <v>0</v>
      </c>
      <c r="AG24" s="52">
        <v>0</v>
      </c>
      <c r="AH24" s="52">
        <v>1</v>
      </c>
      <c r="AI24" s="52">
        <v>0</v>
      </c>
      <c r="AJ24" s="52">
        <v>0</v>
      </c>
      <c r="AK24" s="52">
        <v>0.25</v>
      </c>
      <c r="AL24" s="52">
        <v>0</v>
      </c>
      <c r="AM24" s="52">
        <v>0</v>
      </c>
      <c r="AN24" s="81"/>
      <c r="AO24" s="81"/>
      <c r="AP24" s="81"/>
      <c r="AQ24" s="81"/>
      <c r="AR24" s="81"/>
      <c r="AS24" s="81"/>
      <c r="AT24" s="81"/>
      <c r="AU24" s="81"/>
      <c r="AV24" s="81"/>
      <c r="AW24" s="81"/>
      <c r="AX24" s="81"/>
      <c r="AY24" s="81"/>
      <c r="AZ24" s="52"/>
      <c r="BA24" s="52"/>
      <c r="BB24" s="52"/>
      <c r="BC24" s="52"/>
      <c r="BD24" s="52"/>
      <c r="BE24" s="52"/>
      <c r="BF24" s="52"/>
      <c r="BG24" s="52"/>
      <c r="BH24" s="52"/>
      <c r="BI24" s="52"/>
      <c r="BJ24" s="52"/>
      <c r="BK24" s="52"/>
      <c r="BL24" s="52"/>
      <c r="BM24" s="52"/>
      <c r="BN24" s="52"/>
      <c r="BO24" s="52"/>
      <c r="BP24" s="52"/>
      <c r="BQ24" s="52"/>
      <c r="BR24" s="81"/>
      <c r="BS24" s="81"/>
      <c r="BT24" s="81"/>
      <c r="BU24" s="81"/>
      <c r="BV24" s="81"/>
      <c r="BW24" s="81"/>
      <c r="BX24" s="81"/>
      <c r="BY24" s="81"/>
      <c r="BZ24" s="81"/>
      <c r="CA24" s="81"/>
      <c r="CB24" s="81"/>
      <c r="CC24" s="81"/>
      <c r="CD24" s="81"/>
      <c r="CE24" s="81"/>
      <c r="CF24" s="81"/>
      <c r="CG24" s="81"/>
      <c r="CH24" s="81"/>
      <c r="CI24" s="81"/>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722"/>
    </row>
    <row r="25" spans="1:300" ht="12.75" customHeight="1" x14ac:dyDescent="0.2">
      <c r="A25" s="8">
        <v>19</v>
      </c>
      <c r="B25" s="8" t="str">
        <f>IF('Cover Sheet'!B23="","",IF(OR('Cover Sheet'!D23="Dropped out of school", 'Cover Sheet'!D23="Moved to another school", 'Cover Sheet'!D23="Unknown status"),"",'Cover Sheet'!B23))</f>
        <v>E. Jyothi</v>
      </c>
      <c r="C25" s="49"/>
      <c r="D25" s="63"/>
      <c r="E25" s="63">
        <f>'RC Mastery Check+Question type'!H23</f>
        <v>1.5</v>
      </c>
      <c r="F25" s="63" t="str">
        <f>IF(OR('Cover Sheet'!J23="", B25=""),"",'Cover Sheet'!J23)</f>
        <v/>
      </c>
      <c r="G25" s="194" t="str">
        <f>'Cover Sheet'!L23</f>
        <v/>
      </c>
      <c r="H25" s="81"/>
      <c r="I25" s="81"/>
      <c r="J25" s="81"/>
      <c r="K25" s="81"/>
      <c r="L25" s="81"/>
      <c r="M25" s="81"/>
      <c r="N25" s="52"/>
      <c r="O25" s="52"/>
      <c r="P25" s="52"/>
      <c r="Q25" s="52"/>
      <c r="R25" s="52"/>
      <c r="S25" s="52"/>
      <c r="T25" s="52"/>
      <c r="U25" s="81"/>
      <c r="V25" s="81"/>
      <c r="W25" s="81"/>
      <c r="X25" s="81"/>
      <c r="Y25" s="81"/>
      <c r="Z25" s="81"/>
      <c r="AA25" s="81"/>
      <c r="AB25" s="52">
        <v>1</v>
      </c>
      <c r="AC25" s="52">
        <v>1</v>
      </c>
      <c r="AD25" s="52">
        <v>1</v>
      </c>
      <c r="AE25" s="52">
        <v>1</v>
      </c>
      <c r="AF25" s="52">
        <v>0</v>
      </c>
      <c r="AG25" s="52">
        <v>0</v>
      </c>
      <c r="AH25" s="52">
        <v>1</v>
      </c>
      <c r="AI25" s="52">
        <v>0</v>
      </c>
      <c r="AJ25" s="52">
        <v>1</v>
      </c>
      <c r="AK25" s="52">
        <v>0.5</v>
      </c>
      <c r="AL25" s="52">
        <v>1</v>
      </c>
      <c r="AM25" s="52">
        <v>1</v>
      </c>
      <c r="AN25" s="81">
        <v>1</v>
      </c>
      <c r="AO25" s="81">
        <v>1</v>
      </c>
      <c r="AP25" s="81">
        <v>1</v>
      </c>
      <c r="AQ25" s="81">
        <v>1</v>
      </c>
      <c r="AR25" s="81">
        <v>0</v>
      </c>
      <c r="AS25" s="81">
        <v>1</v>
      </c>
      <c r="AT25" s="81">
        <v>1</v>
      </c>
      <c r="AU25" s="81">
        <v>1</v>
      </c>
      <c r="AV25" s="81">
        <v>1</v>
      </c>
      <c r="AW25" s="81">
        <v>0.75</v>
      </c>
      <c r="AX25" s="81">
        <v>0.25</v>
      </c>
      <c r="AY25" s="81">
        <v>0</v>
      </c>
      <c r="AZ25" s="52">
        <v>1</v>
      </c>
      <c r="BA25" s="52">
        <v>1</v>
      </c>
      <c r="BB25" s="52">
        <v>0</v>
      </c>
      <c r="BC25" s="52">
        <v>0</v>
      </c>
      <c r="BD25" s="52">
        <v>0</v>
      </c>
      <c r="BE25" s="52">
        <v>1</v>
      </c>
      <c r="BF25" s="52">
        <v>0</v>
      </c>
      <c r="BG25" s="52">
        <v>1</v>
      </c>
      <c r="BH25" s="52">
        <v>0</v>
      </c>
      <c r="BI25" s="52">
        <v>1</v>
      </c>
      <c r="BJ25" s="52">
        <v>1</v>
      </c>
      <c r="BK25" s="52">
        <v>0</v>
      </c>
      <c r="BL25" s="52">
        <v>0</v>
      </c>
      <c r="BM25" s="52">
        <v>0</v>
      </c>
      <c r="BN25" s="52">
        <v>0.5</v>
      </c>
      <c r="BO25" s="52">
        <v>0.5</v>
      </c>
      <c r="BP25" s="52">
        <v>0</v>
      </c>
      <c r="BQ25" s="52">
        <v>1</v>
      </c>
      <c r="BR25" s="81"/>
      <c r="BS25" s="81"/>
      <c r="BT25" s="81"/>
      <c r="BU25" s="81"/>
      <c r="BV25" s="81"/>
      <c r="BW25" s="81"/>
      <c r="BX25" s="81"/>
      <c r="BY25" s="81"/>
      <c r="BZ25" s="81"/>
      <c r="CA25" s="81"/>
      <c r="CB25" s="81"/>
      <c r="CC25" s="81"/>
      <c r="CD25" s="81"/>
      <c r="CE25" s="81"/>
      <c r="CF25" s="81"/>
      <c r="CG25" s="81"/>
      <c r="CH25" s="81"/>
      <c r="CI25" s="81"/>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722"/>
    </row>
    <row r="26" spans="1:300" ht="12.75" customHeight="1" x14ac:dyDescent="0.2">
      <c r="A26" s="8">
        <v>20</v>
      </c>
      <c r="B26" s="8" t="str">
        <f>IF('Cover Sheet'!B24="","",IF(OR('Cover Sheet'!D24="Dropped out of school", 'Cover Sheet'!D24="Moved to another school", 'Cover Sheet'!D24="Unknown status"),"",'Cover Sheet'!B24))</f>
        <v>K. Akhil</v>
      </c>
      <c r="C26" s="49"/>
      <c r="D26" s="63"/>
      <c r="E26" s="63">
        <f>'RC Mastery Check+Question type'!H24</f>
        <v>1.5</v>
      </c>
      <c r="F26" s="63">
        <f>IF(OR('Cover Sheet'!J24="", B26=""),"",'Cover Sheet'!J24)</f>
        <v>0.2</v>
      </c>
      <c r="G26" s="194">
        <f>'Cover Sheet'!L24</f>
        <v>1.3</v>
      </c>
      <c r="H26" s="81"/>
      <c r="I26" s="81"/>
      <c r="J26" s="81"/>
      <c r="K26" s="81"/>
      <c r="L26" s="81"/>
      <c r="M26" s="81"/>
      <c r="N26" s="52"/>
      <c r="O26" s="52"/>
      <c r="P26" s="52"/>
      <c r="Q26" s="52"/>
      <c r="R26" s="52"/>
      <c r="S26" s="52"/>
      <c r="T26" s="52"/>
      <c r="U26" s="81"/>
      <c r="V26" s="81"/>
      <c r="W26" s="81"/>
      <c r="X26" s="81"/>
      <c r="Y26" s="81"/>
      <c r="Z26" s="81"/>
      <c r="AA26" s="81"/>
      <c r="AB26" s="52"/>
      <c r="AC26" s="52"/>
      <c r="AD26" s="52"/>
      <c r="AE26" s="52"/>
      <c r="AF26" s="52"/>
      <c r="AG26" s="52"/>
      <c r="AH26" s="52"/>
      <c r="AI26" s="52"/>
      <c r="AJ26" s="52"/>
      <c r="AK26" s="52"/>
      <c r="AL26" s="52"/>
      <c r="AM26" s="52"/>
      <c r="AN26" s="81">
        <v>1</v>
      </c>
      <c r="AO26" s="81">
        <v>1</v>
      </c>
      <c r="AP26" s="81">
        <v>1</v>
      </c>
      <c r="AQ26" s="81">
        <v>1</v>
      </c>
      <c r="AR26" s="81">
        <v>0</v>
      </c>
      <c r="AS26" s="81">
        <v>0</v>
      </c>
      <c r="AT26" s="81">
        <v>1</v>
      </c>
      <c r="AU26" s="81">
        <v>1</v>
      </c>
      <c r="AV26" s="81">
        <v>1</v>
      </c>
      <c r="AW26" s="81">
        <v>0.5</v>
      </c>
      <c r="AX26" s="81">
        <v>0.5</v>
      </c>
      <c r="AY26" s="81">
        <v>1</v>
      </c>
      <c r="AZ26" s="52">
        <v>1</v>
      </c>
      <c r="BA26" s="52">
        <v>1</v>
      </c>
      <c r="BB26" s="52">
        <v>0</v>
      </c>
      <c r="BC26" s="52">
        <v>0</v>
      </c>
      <c r="BD26" s="52">
        <v>1</v>
      </c>
      <c r="BE26" s="52">
        <v>0</v>
      </c>
      <c r="BF26" s="52">
        <v>1</v>
      </c>
      <c r="BG26" s="52">
        <v>1</v>
      </c>
      <c r="BH26" s="52">
        <v>0</v>
      </c>
      <c r="BI26" s="52">
        <v>1</v>
      </c>
      <c r="BJ26" s="52">
        <v>1</v>
      </c>
      <c r="BK26" s="52">
        <v>0</v>
      </c>
      <c r="BL26" s="52">
        <v>1</v>
      </c>
      <c r="BM26" s="52">
        <v>1</v>
      </c>
      <c r="BN26" s="52">
        <v>0</v>
      </c>
      <c r="BO26" s="52">
        <v>0.75</v>
      </c>
      <c r="BP26" s="52">
        <v>0</v>
      </c>
      <c r="BQ26" s="52">
        <v>0</v>
      </c>
      <c r="BR26" s="81"/>
      <c r="BS26" s="81"/>
      <c r="BT26" s="81"/>
      <c r="BU26" s="81"/>
      <c r="BV26" s="81"/>
      <c r="BW26" s="81"/>
      <c r="BX26" s="81"/>
      <c r="BY26" s="81"/>
      <c r="BZ26" s="81"/>
      <c r="CA26" s="81"/>
      <c r="CB26" s="81"/>
      <c r="CC26" s="81"/>
      <c r="CD26" s="81"/>
      <c r="CE26" s="81"/>
      <c r="CF26" s="81"/>
      <c r="CG26" s="81"/>
      <c r="CH26" s="81"/>
      <c r="CI26" s="81"/>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81"/>
      <c r="DU26" s="81"/>
      <c r="DV26" s="81"/>
      <c r="DW26" s="81"/>
      <c r="DX26" s="81"/>
      <c r="DY26" s="81"/>
      <c r="DZ26" s="81"/>
      <c r="EA26" s="81"/>
      <c r="EB26" s="81"/>
      <c r="EC26" s="81"/>
      <c r="ED26" s="81"/>
      <c r="EE26" s="81"/>
      <c r="EF26" s="81"/>
      <c r="EG26" s="81"/>
      <c r="EH26" s="81"/>
      <c r="EI26" s="81"/>
      <c r="EJ26" s="81"/>
      <c r="EK26" s="81"/>
      <c r="EL26" s="81"/>
      <c r="EM26" s="81"/>
      <c r="EN26" s="81"/>
      <c r="EO26" s="81"/>
      <c r="EP26" s="81"/>
      <c r="EQ26" s="81"/>
      <c r="ER26" s="81"/>
      <c r="ES26" s="81"/>
      <c r="ET26" s="81"/>
      <c r="EU26" s="81"/>
      <c r="EV26" s="81"/>
      <c r="EW26" s="81"/>
      <c r="EX26" s="81"/>
      <c r="EY26" s="81"/>
      <c r="EZ26" s="81"/>
      <c r="FA26" s="81"/>
      <c r="FB26" s="81"/>
      <c r="FC26" s="81"/>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81"/>
      <c r="GN26" s="81"/>
      <c r="GO26" s="81"/>
      <c r="GP26" s="81"/>
      <c r="GQ26" s="81"/>
      <c r="GR26" s="81"/>
      <c r="GS26" s="81"/>
      <c r="GT26" s="81"/>
      <c r="GU26" s="81"/>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1"/>
      <c r="HT26" s="81"/>
      <c r="HU26" s="81"/>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81"/>
      <c r="JF26" s="81"/>
      <c r="JG26" s="81"/>
      <c r="JH26" s="81"/>
      <c r="JI26" s="81"/>
      <c r="JJ26" s="81"/>
      <c r="JK26" s="81"/>
      <c r="JL26" s="81"/>
      <c r="JM26" s="81"/>
      <c r="JN26" s="81"/>
      <c r="JO26" s="81"/>
      <c r="JP26" s="81"/>
      <c r="JQ26" s="81"/>
      <c r="JR26" s="81"/>
      <c r="JS26" s="81"/>
      <c r="JT26" s="81"/>
      <c r="JU26" s="81"/>
      <c r="JV26" s="81"/>
      <c r="JW26" s="81"/>
      <c r="JX26" s="81"/>
      <c r="JY26" s="81"/>
      <c r="JZ26" s="81"/>
      <c r="KA26" s="81"/>
      <c r="KB26" s="81"/>
      <c r="KC26" s="81"/>
      <c r="KD26" s="81"/>
      <c r="KE26" s="81"/>
      <c r="KF26" s="81"/>
      <c r="KG26" s="81"/>
      <c r="KH26" s="81"/>
      <c r="KI26" s="81"/>
      <c r="KJ26" s="81"/>
      <c r="KK26" s="81"/>
      <c r="KL26" s="81"/>
      <c r="KM26" s="81"/>
      <c r="KN26" s="722"/>
    </row>
    <row r="27" spans="1:300" ht="12.75" customHeight="1" x14ac:dyDescent="0.2">
      <c r="A27" s="8">
        <v>21</v>
      </c>
      <c r="B27" s="8" t="str">
        <f>IF('Cover Sheet'!B25="","",IF(OR('Cover Sheet'!D25="Dropped out of school", 'Cover Sheet'!D25="Moved to another school", 'Cover Sheet'!D25="Unknown status"),"",'Cover Sheet'!B25))</f>
        <v>K. Gowtham</v>
      </c>
      <c r="C27" s="49"/>
      <c r="D27" s="63"/>
      <c r="E27" s="63">
        <f>'RC Mastery Check+Question type'!H25</f>
        <v>1.5</v>
      </c>
      <c r="F27" s="63">
        <f>IF(OR('Cover Sheet'!J25="", B27=""),"",'Cover Sheet'!J25)</f>
        <v>0.5</v>
      </c>
      <c r="G27" s="194">
        <f>'Cover Sheet'!L25</f>
        <v>1</v>
      </c>
      <c r="H27" s="81"/>
      <c r="I27" s="81"/>
      <c r="J27" s="81"/>
      <c r="K27" s="81"/>
      <c r="L27" s="81"/>
      <c r="M27" s="81"/>
      <c r="N27" s="52"/>
      <c r="O27" s="52"/>
      <c r="P27" s="52"/>
      <c r="Q27" s="52"/>
      <c r="R27" s="52"/>
      <c r="S27" s="52"/>
      <c r="T27" s="52"/>
      <c r="U27" s="81"/>
      <c r="V27" s="81"/>
      <c r="W27" s="81"/>
      <c r="X27" s="81"/>
      <c r="Y27" s="81"/>
      <c r="Z27" s="81"/>
      <c r="AA27" s="81"/>
      <c r="AB27" s="52"/>
      <c r="AC27" s="52"/>
      <c r="AD27" s="52"/>
      <c r="AE27" s="52"/>
      <c r="AF27" s="52"/>
      <c r="AG27" s="52"/>
      <c r="AH27" s="52"/>
      <c r="AI27" s="52"/>
      <c r="AJ27" s="52"/>
      <c r="AK27" s="52"/>
      <c r="AL27" s="52"/>
      <c r="AM27" s="52"/>
      <c r="AN27" s="81">
        <v>1</v>
      </c>
      <c r="AO27" s="81">
        <v>1</v>
      </c>
      <c r="AP27" s="81">
        <v>1</v>
      </c>
      <c r="AQ27" s="81">
        <v>0</v>
      </c>
      <c r="AR27" s="81">
        <v>1</v>
      </c>
      <c r="AS27" s="81">
        <v>0</v>
      </c>
      <c r="AT27" s="81">
        <v>1</v>
      </c>
      <c r="AU27" s="81">
        <v>1</v>
      </c>
      <c r="AV27" s="81">
        <v>1</v>
      </c>
      <c r="AW27" s="81">
        <v>0</v>
      </c>
      <c r="AX27" s="81">
        <v>0.75</v>
      </c>
      <c r="AY27" s="81">
        <v>1</v>
      </c>
      <c r="AZ27" s="52">
        <v>1</v>
      </c>
      <c r="BA27" s="52">
        <v>1</v>
      </c>
      <c r="BB27" s="52">
        <v>0</v>
      </c>
      <c r="BC27" s="52">
        <v>1</v>
      </c>
      <c r="BD27" s="52">
        <v>0</v>
      </c>
      <c r="BE27" s="52">
        <v>0</v>
      </c>
      <c r="BF27" s="52">
        <v>0</v>
      </c>
      <c r="BG27" s="52">
        <v>1</v>
      </c>
      <c r="BH27" s="52">
        <v>1</v>
      </c>
      <c r="BI27" s="52">
        <v>1</v>
      </c>
      <c r="BJ27" s="52">
        <v>0</v>
      </c>
      <c r="BK27" s="52">
        <v>0</v>
      </c>
      <c r="BL27" s="52">
        <v>0</v>
      </c>
      <c r="BM27" s="52">
        <v>1</v>
      </c>
      <c r="BN27" s="52">
        <v>1</v>
      </c>
      <c r="BO27" s="52">
        <v>1</v>
      </c>
      <c r="BP27" s="52">
        <v>0</v>
      </c>
      <c r="BQ27" s="52">
        <v>0</v>
      </c>
      <c r="BR27" s="81"/>
      <c r="BS27" s="81"/>
      <c r="BT27" s="81"/>
      <c r="BU27" s="81"/>
      <c r="BV27" s="81"/>
      <c r="BW27" s="81"/>
      <c r="BX27" s="81"/>
      <c r="BY27" s="81"/>
      <c r="BZ27" s="81"/>
      <c r="CA27" s="81"/>
      <c r="CB27" s="81"/>
      <c r="CC27" s="81"/>
      <c r="CD27" s="81"/>
      <c r="CE27" s="81"/>
      <c r="CF27" s="81"/>
      <c r="CG27" s="81"/>
      <c r="CH27" s="81"/>
      <c r="CI27" s="81"/>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81"/>
      <c r="GN27" s="81"/>
      <c r="GO27" s="81"/>
      <c r="GP27" s="81"/>
      <c r="GQ27" s="81"/>
      <c r="GR27" s="81"/>
      <c r="GS27" s="81"/>
      <c r="GT27" s="81"/>
      <c r="GU27" s="81"/>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1"/>
      <c r="HT27" s="81"/>
      <c r="HU27" s="81"/>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81"/>
      <c r="JF27" s="81"/>
      <c r="JG27" s="81"/>
      <c r="JH27" s="81"/>
      <c r="JI27" s="81"/>
      <c r="JJ27" s="81"/>
      <c r="JK27" s="81"/>
      <c r="JL27" s="81"/>
      <c r="JM27" s="81"/>
      <c r="JN27" s="81"/>
      <c r="JO27" s="81"/>
      <c r="JP27" s="81"/>
      <c r="JQ27" s="81"/>
      <c r="JR27" s="81"/>
      <c r="JS27" s="81"/>
      <c r="JT27" s="81"/>
      <c r="JU27" s="81"/>
      <c r="JV27" s="81"/>
      <c r="JW27" s="81"/>
      <c r="JX27" s="81"/>
      <c r="JY27" s="81"/>
      <c r="JZ27" s="81"/>
      <c r="KA27" s="81"/>
      <c r="KB27" s="81"/>
      <c r="KC27" s="81"/>
      <c r="KD27" s="81"/>
      <c r="KE27" s="81"/>
      <c r="KF27" s="81"/>
      <c r="KG27" s="81"/>
      <c r="KH27" s="81"/>
      <c r="KI27" s="81"/>
      <c r="KJ27" s="81"/>
      <c r="KK27" s="81"/>
      <c r="KL27" s="81"/>
      <c r="KM27" s="81"/>
      <c r="KN27" s="722"/>
    </row>
    <row r="28" spans="1:300" ht="12.75" customHeight="1" x14ac:dyDescent="0.2">
      <c r="A28" s="8">
        <v>22</v>
      </c>
      <c r="B28" s="8" t="str">
        <f>IF('Cover Sheet'!B26="","",IF(OR('Cover Sheet'!D26="Dropped out of school", 'Cover Sheet'!D26="Moved to another school", 'Cover Sheet'!D26="Unknown status"),"",'Cover Sheet'!B26))</f>
        <v xml:space="preserve">Juveriya </v>
      </c>
      <c r="C28" s="49"/>
      <c r="D28" s="63"/>
      <c r="E28" s="63">
        <f>'RC Mastery Check+Question type'!H26</f>
        <v>1</v>
      </c>
      <c r="F28" s="63">
        <f>IF(OR('Cover Sheet'!J26="", B28=""),"",'Cover Sheet'!J26)</f>
        <v>0.5</v>
      </c>
      <c r="G28" s="194">
        <f>'Cover Sheet'!L26</f>
        <v>0.5</v>
      </c>
      <c r="H28" s="81"/>
      <c r="I28" s="81"/>
      <c r="J28" s="81"/>
      <c r="K28" s="81"/>
      <c r="L28" s="81"/>
      <c r="M28" s="81"/>
      <c r="N28" s="52"/>
      <c r="O28" s="52"/>
      <c r="P28" s="52"/>
      <c r="Q28" s="52"/>
      <c r="R28" s="52"/>
      <c r="S28" s="52"/>
      <c r="T28" s="52"/>
      <c r="U28" s="81">
        <v>1</v>
      </c>
      <c r="V28" s="81">
        <v>1</v>
      </c>
      <c r="W28" s="81">
        <v>0</v>
      </c>
      <c r="X28" s="81">
        <v>1</v>
      </c>
      <c r="Y28" s="81">
        <v>1</v>
      </c>
      <c r="Z28" s="81">
        <v>1</v>
      </c>
      <c r="AA28" s="81">
        <v>1</v>
      </c>
      <c r="AB28" s="52">
        <v>1</v>
      </c>
      <c r="AC28" s="52">
        <v>1</v>
      </c>
      <c r="AD28" s="52">
        <v>1</v>
      </c>
      <c r="AE28" s="52">
        <v>0</v>
      </c>
      <c r="AF28" s="52">
        <v>1</v>
      </c>
      <c r="AG28" s="52">
        <v>1</v>
      </c>
      <c r="AH28" s="52">
        <v>1</v>
      </c>
      <c r="AI28" s="52">
        <v>1</v>
      </c>
      <c r="AJ28" s="52">
        <v>1</v>
      </c>
      <c r="AK28" s="52">
        <v>0.25</v>
      </c>
      <c r="AL28" s="52">
        <v>0.75</v>
      </c>
      <c r="AM28" s="52">
        <v>1</v>
      </c>
      <c r="AN28" s="81"/>
      <c r="AO28" s="81"/>
      <c r="AP28" s="81"/>
      <c r="AQ28" s="81"/>
      <c r="AR28" s="81"/>
      <c r="AS28" s="81"/>
      <c r="AT28" s="81"/>
      <c r="AU28" s="81"/>
      <c r="AV28" s="81"/>
      <c r="AW28" s="81"/>
      <c r="AX28" s="81"/>
      <c r="AY28" s="81"/>
      <c r="AZ28" s="52"/>
      <c r="BA28" s="52"/>
      <c r="BB28" s="52"/>
      <c r="BC28" s="52"/>
      <c r="BD28" s="52"/>
      <c r="BE28" s="52"/>
      <c r="BF28" s="52"/>
      <c r="BG28" s="52"/>
      <c r="BH28" s="52"/>
      <c r="BI28" s="52"/>
      <c r="BJ28" s="52"/>
      <c r="BK28" s="52"/>
      <c r="BL28" s="52"/>
      <c r="BM28" s="52"/>
      <c r="BN28" s="52"/>
      <c r="BO28" s="52"/>
      <c r="BP28" s="52"/>
      <c r="BQ28" s="52"/>
      <c r="BR28" s="81"/>
      <c r="BS28" s="81"/>
      <c r="BT28" s="81"/>
      <c r="BU28" s="81"/>
      <c r="BV28" s="81"/>
      <c r="BW28" s="81"/>
      <c r="BX28" s="81"/>
      <c r="BY28" s="81"/>
      <c r="BZ28" s="81"/>
      <c r="CA28" s="81"/>
      <c r="CB28" s="81"/>
      <c r="CC28" s="81"/>
      <c r="CD28" s="81"/>
      <c r="CE28" s="81"/>
      <c r="CF28" s="81"/>
      <c r="CG28" s="81"/>
      <c r="CH28" s="81"/>
      <c r="CI28" s="81"/>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81"/>
      <c r="GN28" s="81"/>
      <c r="GO28" s="81"/>
      <c r="GP28" s="81"/>
      <c r="GQ28" s="81"/>
      <c r="GR28" s="81"/>
      <c r="GS28" s="81"/>
      <c r="GT28" s="81"/>
      <c r="GU28" s="81"/>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1"/>
      <c r="HT28" s="81"/>
      <c r="HU28" s="81"/>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81"/>
      <c r="JF28" s="81"/>
      <c r="JG28" s="81"/>
      <c r="JH28" s="81"/>
      <c r="JI28" s="81"/>
      <c r="JJ28" s="81"/>
      <c r="JK28" s="81"/>
      <c r="JL28" s="81"/>
      <c r="JM28" s="81"/>
      <c r="JN28" s="81"/>
      <c r="JO28" s="81"/>
      <c r="JP28" s="81"/>
      <c r="JQ28" s="81"/>
      <c r="JR28" s="81"/>
      <c r="JS28" s="81"/>
      <c r="JT28" s="81"/>
      <c r="JU28" s="81"/>
      <c r="JV28" s="81"/>
      <c r="JW28" s="81"/>
      <c r="JX28" s="81"/>
      <c r="JY28" s="81"/>
      <c r="JZ28" s="81"/>
      <c r="KA28" s="81"/>
      <c r="KB28" s="81"/>
      <c r="KC28" s="81"/>
      <c r="KD28" s="81"/>
      <c r="KE28" s="81"/>
      <c r="KF28" s="81"/>
      <c r="KG28" s="81"/>
      <c r="KH28" s="81"/>
      <c r="KI28" s="81"/>
      <c r="KJ28" s="81"/>
      <c r="KK28" s="81"/>
      <c r="KL28" s="81"/>
      <c r="KM28" s="81"/>
      <c r="KN28" s="722"/>
    </row>
    <row r="29" spans="1:300" ht="12.75" customHeight="1" x14ac:dyDescent="0.2">
      <c r="A29" s="8">
        <v>23</v>
      </c>
      <c r="B29" s="8" t="str">
        <f>IF('Cover Sheet'!B27="","",IF(OR('Cover Sheet'!D27="Dropped out of school", 'Cover Sheet'!D27="Moved to another school", 'Cover Sheet'!D27="Unknown status"),"",'Cover Sheet'!B27))</f>
        <v>Faisal</v>
      </c>
      <c r="C29" s="49"/>
      <c r="D29" s="63"/>
      <c r="E29" s="63">
        <f>'RC Mastery Check+Question type'!H27</f>
        <v>1</v>
      </c>
      <c r="F29" s="63">
        <f>IF(OR('Cover Sheet'!J27="", B29=""),"",'Cover Sheet'!J27)</f>
        <v>0.5</v>
      </c>
      <c r="G29" s="194">
        <f>'Cover Sheet'!L27</f>
        <v>0.5</v>
      </c>
      <c r="H29" s="81"/>
      <c r="I29" s="81"/>
      <c r="J29" s="81"/>
      <c r="K29" s="81"/>
      <c r="L29" s="81"/>
      <c r="M29" s="81"/>
      <c r="N29" s="52"/>
      <c r="O29" s="52"/>
      <c r="P29" s="52"/>
      <c r="Q29" s="52"/>
      <c r="R29" s="52"/>
      <c r="S29" s="52"/>
      <c r="T29" s="52"/>
      <c r="U29" s="81">
        <v>1</v>
      </c>
      <c r="V29" s="81">
        <v>1</v>
      </c>
      <c r="W29" s="81">
        <v>1</v>
      </c>
      <c r="X29" s="81">
        <v>0</v>
      </c>
      <c r="Y29" s="81">
        <v>1</v>
      </c>
      <c r="Z29" s="81">
        <v>1</v>
      </c>
      <c r="AA29" s="81">
        <v>1</v>
      </c>
      <c r="AB29" s="52">
        <v>1</v>
      </c>
      <c r="AC29" s="52">
        <v>1</v>
      </c>
      <c r="AD29" s="52">
        <v>1</v>
      </c>
      <c r="AE29" s="52">
        <v>1</v>
      </c>
      <c r="AF29" s="52">
        <v>0</v>
      </c>
      <c r="AG29" s="52">
        <v>0</v>
      </c>
      <c r="AH29" s="52">
        <v>1</v>
      </c>
      <c r="AI29" s="52">
        <v>0.5</v>
      </c>
      <c r="AJ29" s="52">
        <v>1</v>
      </c>
      <c r="AK29" s="52">
        <v>0.25</v>
      </c>
      <c r="AL29" s="52">
        <v>0</v>
      </c>
      <c r="AM29" s="52">
        <v>1</v>
      </c>
      <c r="AN29" s="81">
        <v>1</v>
      </c>
      <c r="AO29" s="81">
        <v>1</v>
      </c>
      <c r="AP29" s="81">
        <v>0</v>
      </c>
      <c r="AQ29" s="81">
        <v>1</v>
      </c>
      <c r="AR29" s="81">
        <v>0</v>
      </c>
      <c r="AS29" s="81">
        <v>0</v>
      </c>
      <c r="AT29" s="81">
        <v>1</v>
      </c>
      <c r="AU29" s="81">
        <v>0</v>
      </c>
      <c r="AV29" s="81">
        <v>1</v>
      </c>
      <c r="AW29" s="81">
        <v>0.75</v>
      </c>
      <c r="AX29" s="81">
        <v>0.5</v>
      </c>
      <c r="AY29" s="81">
        <v>0</v>
      </c>
      <c r="AZ29" s="52"/>
      <c r="BA29" s="52"/>
      <c r="BB29" s="52"/>
      <c r="BC29" s="52"/>
      <c r="BD29" s="52"/>
      <c r="BE29" s="52"/>
      <c r="BF29" s="52"/>
      <c r="BG29" s="52"/>
      <c r="BH29" s="52"/>
      <c r="BI29" s="52"/>
      <c r="BJ29" s="52"/>
      <c r="BK29" s="52"/>
      <c r="BL29" s="52"/>
      <c r="BM29" s="52"/>
      <c r="BN29" s="52"/>
      <c r="BO29" s="52"/>
      <c r="BP29" s="52"/>
      <c r="BQ29" s="52"/>
      <c r="BR29" s="81"/>
      <c r="BS29" s="81"/>
      <c r="BT29" s="81"/>
      <c r="BU29" s="81"/>
      <c r="BV29" s="81"/>
      <c r="BW29" s="81"/>
      <c r="BX29" s="81"/>
      <c r="BY29" s="81"/>
      <c r="BZ29" s="81"/>
      <c r="CA29" s="81"/>
      <c r="CB29" s="81"/>
      <c r="CC29" s="81"/>
      <c r="CD29" s="81"/>
      <c r="CE29" s="81"/>
      <c r="CF29" s="81"/>
      <c r="CG29" s="81"/>
      <c r="CH29" s="81"/>
      <c r="CI29" s="81"/>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81"/>
      <c r="GN29" s="81"/>
      <c r="GO29" s="81"/>
      <c r="GP29" s="81"/>
      <c r="GQ29" s="81"/>
      <c r="GR29" s="81"/>
      <c r="GS29" s="81"/>
      <c r="GT29" s="81"/>
      <c r="GU29" s="81"/>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1"/>
      <c r="HT29" s="81"/>
      <c r="HU29" s="81"/>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81"/>
      <c r="JF29" s="81"/>
      <c r="JG29" s="81"/>
      <c r="JH29" s="81"/>
      <c r="JI29" s="81"/>
      <c r="JJ29" s="81"/>
      <c r="JK29" s="81"/>
      <c r="JL29" s="81"/>
      <c r="JM29" s="81"/>
      <c r="JN29" s="81"/>
      <c r="JO29" s="81"/>
      <c r="JP29" s="81"/>
      <c r="JQ29" s="81"/>
      <c r="JR29" s="81"/>
      <c r="JS29" s="81"/>
      <c r="JT29" s="81"/>
      <c r="JU29" s="81"/>
      <c r="JV29" s="81"/>
      <c r="JW29" s="81"/>
      <c r="JX29" s="81"/>
      <c r="JY29" s="81"/>
      <c r="JZ29" s="81"/>
      <c r="KA29" s="81"/>
      <c r="KB29" s="81"/>
      <c r="KC29" s="81"/>
      <c r="KD29" s="81"/>
      <c r="KE29" s="81"/>
      <c r="KF29" s="81"/>
      <c r="KG29" s="81"/>
      <c r="KH29" s="81"/>
      <c r="KI29" s="81"/>
      <c r="KJ29" s="81"/>
      <c r="KK29" s="81"/>
      <c r="KL29" s="81"/>
      <c r="KM29" s="81"/>
      <c r="KN29" s="722"/>
    </row>
    <row r="30" spans="1:300" ht="12.75" customHeight="1" x14ac:dyDescent="0.2">
      <c r="A30" s="8">
        <v>24</v>
      </c>
      <c r="B30" s="8" t="str">
        <f>IF('Cover Sheet'!B28="","",IF(OR('Cover Sheet'!D28="Dropped out of school", 'Cover Sheet'!D28="Moved to another school", 'Cover Sheet'!D28="Unknown status"),"",'Cover Sheet'!B28))</f>
        <v>Subhan</v>
      </c>
      <c r="C30" s="49"/>
      <c r="D30" s="63"/>
      <c r="E30" s="63" t="str">
        <f>'RC Mastery Check+Question type'!H28</f>
        <v/>
      </c>
      <c r="F30" s="63" t="str">
        <f>IF(OR('Cover Sheet'!J28="", B30=""),"",'Cover Sheet'!J28)</f>
        <v/>
      </c>
      <c r="G30" s="194" t="str">
        <f>'Cover Sheet'!L28</f>
        <v/>
      </c>
      <c r="H30" s="81"/>
      <c r="I30" s="81"/>
      <c r="J30" s="81"/>
      <c r="K30" s="81"/>
      <c r="L30" s="81"/>
      <c r="M30" s="81"/>
      <c r="N30" s="52"/>
      <c r="O30" s="52"/>
      <c r="P30" s="52"/>
      <c r="Q30" s="52"/>
      <c r="R30" s="52"/>
      <c r="S30" s="52"/>
      <c r="T30" s="52"/>
      <c r="U30" s="81"/>
      <c r="V30" s="81"/>
      <c r="W30" s="81"/>
      <c r="X30" s="81"/>
      <c r="Y30" s="81"/>
      <c r="Z30" s="81"/>
      <c r="AA30" s="81"/>
      <c r="AB30" s="52"/>
      <c r="AC30" s="52"/>
      <c r="AD30" s="52"/>
      <c r="AE30" s="52"/>
      <c r="AF30" s="52"/>
      <c r="AG30" s="52"/>
      <c r="AH30" s="52"/>
      <c r="AI30" s="52"/>
      <c r="AJ30" s="52"/>
      <c r="AK30" s="52"/>
      <c r="AL30" s="52"/>
      <c r="AM30" s="52"/>
      <c r="AN30" s="81"/>
      <c r="AO30" s="81"/>
      <c r="AP30" s="81"/>
      <c r="AQ30" s="81"/>
      <c r="AR30" s="81"/>
      <c r="AS30" s="81"/>
      <c r="AT30" s="81"/>
      <c r="AU30" s="81"/>
      <c r="AV30" s="81"/>
      <c r="AW30" s="81"/>
      <c r="AX30" s="81"/>
      <c r="AY30" s="81"/>
      <c r="AZ30" s="52"/>
      <c r="BA30" s="52"/>
      <c r="BB30" s="52"/>
      <c r="BC30" s="52"/>
      <c r="BD30" s="52"/>
      <c r="BE30" s="52"/>
      <c r="BF30" s="52"/>
      <c r="BG30" s="52"/>
      <c r="BH30" s="52"/>
      <c r="BI30" s="52"/>
      <c r="BJ30" s="52"/>
      <c r="BK30" s="52"/>
      <c r="BL30" s="52"/>
      <c r="BM30" s="52"/>
      <c r="BN30" s="52"/>
      <c r="BO30" s="52"/>
      <c r="BP30" s="52"/>
      <c r="BQ30" s="52"/>
      <c r="BR30" s="81"/>
      <c r="BS30" s="81"/>
      <c r="BT30" s="81"/>
      <c r="BU30" s="81"/>
      <c r="BV30" s="81"/>
      <c r="BW30" s="81"/>
      <c r="BX30" s="81"/>
      <c r="BY30" s="81"/>
      <c r="BZ30" s="81"/>
      <c r="CA30" s="81"/>
      <c r="CB30" s="81"/>
      <c r="CC30" s="81"/>
      <c r="CD30" s="81"/>
      <c r="CE30" s="81"/>
      <c r="CF30" s="81"/>
      <c r="CG30" s="81"/>
      <c r="CH30" s="81"/>
      <c r="CI30" s="81"/>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81"/>
      <c r="JF30" s="81"/>
      <c r="JG30" s="81"/>
      <c r="JH30" s="81"/>
      <c r="JI30" s="81"/>
      <c r="JJ30" s="81"/>
      <c r="JK30" s="81"/>
      <c r="JL30" s="81"/>
      <c r="JM30" s="81"/>
      <c r="JN30" s="81"/>
      <c r="JO30" s="81"/>
      <c r="JP30" s="81"/>
      <c r="JQ30" s="81"/>
      <c r="JR30" s="81"/>
      <c r="JS30" s="81"/>
      <c r="JT30" s="81"/>
      <c r="JU30" s="81"/>
      <c r="JV30" s="81"/>
      <c r="JW30" s="81"/>
      <c r="JX30" s="81"/>
      <c r="JY30" s="81"/>
      <c r="JZ30" s="81"/>
      <c r="KA30" s="81"/>
      <c r="KB30" s="81"/>
      <c r="KC30" s="81"/>
      <c r="KD30" s="81"/>
      <c r="KE30" s="81"/>
      <c r="KF30" s="81"/>
      <c r="KG30" s="81"/>
      <c r="KH30" s="81"/>
      <c r="KI30" s="81"/>
      <c r="KJ30" s="81"/>
      <c r="KK30" s="81"/>
      <c r="KL30" s="81"/>
      <c r="KM30" s="81"/>
      <c r="KN30" s="722"/>
    </row>
    <row r="31" spans="1:300" ht="12.75" customHeight="1" x14ac:dyDescent="0.2">
      <c r="A31" s="8">
        <v>25</v>
      </c>
      <c r="B31" s="8" t="str">
        <f>IF('Cover Sheet'!B29="","",IF(OR('Cover Sheet'!D29="Dropped out of school", 'Cover Sheet'!D29="Moved to another school", 'Cover Sheet'!D29="Unknown status"),"",'Cover Sheet'!B29))</f>
        <v>Maya</v>
      </c>
      <c r="C31" s="49"/>
      <c r="D31" s="63"/>
      <c r="E31" s="63" t="str">
        <f>'RC Mastery Check+Question type'!H29</f>
        <v/>
      </c>
      <c r="F31" s="63" t="str">
        <f>IF(OR('Cover Sheet'!J29="", B31=""),"",'Cover Sheet'!J29)</f>
        <v/>
      </c>
      <c r="G31" s="194" t="str">
        <f>'Cover Sheet'!L29</f>
        <v/>
      </c>
      <c r="H31" s="81"/>
      <c r="I31" s="81"/>
      <c r="J31" s="81"/>
      <c r="K31" s="81"/>
      <c r="L31" s="81"/>
      <c r="M31" s="81"/>
      <c r="N31" s="52"/>
      <c r="O31" s="52"/>
      <c r="P31" s="52"/>
      <c r="Q31" s="52"/>
      <c r="R31" s="52"/>
      <c r="S31" s="52"/>
      <c r="T31" s="52"/>
      <c r="U31" s="81"/>
      <c r="V31" s="81"/>
      <c r="W31" s="81"/>
      <c r="X31" s="81"/>
      <c r="Y31" s="81"/>
      <c r="Z31" s="81"/>
      <c r="AA31" s="81"/>
      <c r="AB31" s="52"/>
      <c r="AC31" s="52"/>
      <c r="AD31" s="52"/>
      <c r="AE31" s="52"/>
      <c r="AF31" s="52"/>
      <c r="AG31" s="52"/>
      <c r="AH31" s="52"/>
      <c r="AI31" s="52"/>
      <c r="AJ31" s="52"/>
      <c r="AK31" s="52"/>
      <c r="AL31" s="52"/>
      <c r="AM31" s="52"/>
      <c r="AN31" s="81"/>
      <c r="AO31" s="81"/>
      <c r="AP31" s="81"/>
      <c r="AQ31" s="81"/>
      <c r="AR31" s="81"/>
      <c r="AS31" s="81"/>
      <c r="AT31" s="81"/>
      <c r="AU31" s="81"/>
      <c r="AV31" s="81"/>
      <c r="AW31" s="81"/>
      <c r="AX31" s="81"/>
      <c r="AY31" s="81"/>
      <c r="AZ31" s="52"/>
      <c r="BA31" s="52"/>
      <c r="BB31" s="52"/>
      <c r="BC31" s="52"/>
      <c r="BD31" s="52"/>
      <c r="BE31" s="52"/>
      <c r="BF31" s="52"/>
      <c r="BG31" s="52"/>
      <c r="BH31" s="52"/>
      <c r="BI31" s="52"/>
      <c r="BJ31" s="52"/>
      <c r="BK31" s="52"/>
      <c r="BL31" s="52"/>
      <c r="BM31" s="52"/>
      <c r="BN31" s="52"/>
      <c r="BO31" s="52"/>
      <c r="BP31" s="52"/>
      <c r="BQ31" s="52"/>
      <c r="BR31" s="81"/>
      <c r="BS31" s="81"/>
      <c r="BT31" s="81"/>
      <c r="BU31" s="81"/>
      <c r="BV31" s="81"/>
      <c r="BW31" s="81"/>
      <c r="BX31" s="81"/>
      <c r="BY31" s="81"/>
      <c r="BZ31" s="81"/>
      <c r="CA31" s="81"/>
      <c r="CB31" s="81"/>
      <c r="CC31" s="81"/>
      <c r="CD31" s="81"/>
      <c r="CE31" s="81"/>
      <c r="CF31" s="81"/>
      <c r="CG31" s="81"/>
      <c r="CH31" s="81"/>
      <c r="CI31" s="81"/>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81"/>
      <c r="GN31" s="81"/>
      <c r="GO31" s="81"/>
      <c r="GP31" s="81"/>
      <c r="GQ31" s="81"/>
      <c r="GR31" s="81"/>
      <c r="GS31" s="81"/>
      <c r="GT31" s="81"/>
      <c r="GU31" s="81"/>
      <c r="GV31" s="81"/>
      <c r="GW31" s="81"/>
      <c r="GX31" s="81"/>
      <c r="GY31" s="81"/>
      <c r="GZ31" s="81"/>
      <c r="HA31" s="81"/>
      <c r="HB31" s="81"/>
      <c r="HC31" s="81"/>
      <c r="HD31" s="81"/>
      <c r="HE31" s="81"/>
      <c r="HF31" s="81"/>
      <c r="HG31" s="81"/>
      <c r="HH31" s="81"/>
      <c r="HI31" s="81"/>
      <c r="HJ31" s="81"/>
      <c r="HK31" s="81"/>
      <c r="HL31" s="81"/>
      <c r="HM31" s="81"/>
      <c r="HN31" s="81"/>
      <c r="HO31" s="81"/>
      <c r="HP31" s="81"/>
      <c r="HQ31" s="81"/>
      <c r="HR31" s="81"/>
      <c r="HS31" s="81"/>
      <c r="HT31" s="81"/>
      <c r="HU31" s="81"/>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81"/>
      <c r="JF31" s="81"/>
      <c r="JG31" s="81"/>
      <c r="JH31" s="81"/>
      <c r="JI31" s="81"/>
      <c r="JJ31" s="81"/>
      <c r="JK31" s="81"/>
      <c r="JL31" s="81"/>
      <c r="JM31" s="81"/>
      <c r="JN31" s="81"/>
      <c r="JO31" s="81"/>
      <c r="JP31" s="81"/>
      <c r="JQ31" s="81"/>
      <c r="JR31" s="81"/>
      <c r="JS31" s="81"/>
      <c r="JT31" s="81"/>
      <c r="JU31" s="81"/>
      <c r="JV31" s="81"/>
      <c r="JW31" s="81"/>
      <c r="JX31" s="81"/>
      <c r="JY31" s="81"/>
      <c r="JZ31" s="81"/>
      <c r="KA31" s="81"/>
      <c r="KB31" s="81"/>
      <c r="KC31" s="81"/>
      <c r="KD31" s="81"/>
      <c r="KE31" s="81"/>
      <c r="KF31" s="81"/>
      <c r="KG31" s="81"/>
      <c r="KH31" s="81"/>
      <c r="KI31" s="81"/>
      <c r="KJ31" s="81"/>
      <c r="KK31" s="81"/>
      <c r="KL31" s="81"/>
      <c r="KM31" s="81"/>
      <c r="KN31" s="722"/>
    </row>
    <row r="32" spans="1:300" ht="12.75" customHeight="1" x14ac:dyDescent="0.2">
      <c r="A32" s="8">
        <v>26</v>
      </c>
      <c r="B32" s="8" t="str">
        <f>IF('Cover Sheet'!B30="","",IF(OR('Cover Sheet'!D30="Dropped out of school", 'Cover Sheet'!D30="Moved to another school", 'Cover Sheet'!D30="Unknown status"),"",'Cover Sheet'!B30))</f>
        <v>Krish</v>
      </c>
      <c r="C32" s="49"/>
      <c r="D32" s="63"/>
      <c r="E32" s="63" t="str">
        <f>'RC Mastery Check+Question type'!H30</f>
        <v/>
      </c>
      <c r="F32" s="63" t="str">
        <f>IF(OR('Cover Sheet'!J30="", B32=""),"",'Cover Sheet'!J30)</f>
        <v/>
      </c>
      <c r="G32" s="194" t="str">
        <f>'Cover Sheet'!L30</f>
        <v/>
      </c>
      <c r="H32" s="81"/>
      <c r="I32" s="81"/>
      <c r="J32" s="81"/>
      <c r="K32" s="81"/>
      <c r="L32" s="81"/>
      <c r="M32" s="81"/>
      <c r="N32" s="52"/>
      <c r="O32" s="52"/>
      <c r="P32" s="52"/>
      <c r="Q32" s="52"/>
      <c r="R32" s="52"/>
      <c r="S32" s="52"/>
      <c r="T32" s="52"/>
      <c r="U32" s="81"/>
      <c r="V32" s="81"/>
      <c r="W32" s="81"/>
      <c r="X32" s="81"/>
      <c r="Y32" s="81"/>
      <c r="Z32" s="81"/>
      <c r="AA32" s="81"/>
      <c r="AB32" s="52"/>
      <c r="AC32" s="52"/>
      <c r="AD32" s="52"/>
      <c r="AE32" s="52"/>
      <c r="AF32" s="52"/>
      <c r="AG32" s="52"/>
      <c r="AH32" s="52"/>
      <c r="AI32" s="52"/>
      <c r="AJ32" s="52"/>
      <c r="AK32" s="52"/>
      <c r="AL32" s="52"/>
      <c r="AM32" s="52"/>
      <c r="AN32" s="81"/>
      <c r="AO32" s="81"/>
      <c r="AP32" s="81"/>
      <c r="AQ32" s="81"/>
      <c r="AR32" s="81"/>
      <c r="AS32" s="81"/>
      <c r="AT32" s="81"/>
      <c r="AU32" s="81"/>
      <c r="AV32" s="81"/>
      <c r="AW32" s="81"/>
      <c r="AX32" s="81"/>
      <c r="AY32" s="81"/>
      <c r="AZ32" s="52"/>
      <c r="BA32" s="52"/>
      <c r="BB32" s="52"/>
      <c r="BC32" s="52"/>
      <c r="BD32" s="52"/>
      <c r="BE32" s="52"/>
      <c r="BF32" s="52"/>
      <c r="BG32" s="52"/>
      <c r="BH32" s="52"/>
      <c r="BI32" s="52"/>
      <c r="BJ32" s="52"/>
      <c r="BK32" s="52"/>
      <c r="BL32" s="52"/>
      <c r="BM32" s="52"/>
      <c r="BN32" s="52"/>
      <c r="BO32" s="52"/>
      <c r="BP32" s="52"/>
      <c r="BQ32" s="52"/>
      <c r="BR32" s="81"/>
      <c r="BS32" s="81"/>
      <c r="BT32" s="81"/>
      <c r="BU32" s="81"/>
      <c r="BV32" s="81"/>
      <c r="BW32" s="81"/>
      <c r="BX32" s="81"/>
      <c r="BY32" s="81"/>
      <c r="BZ32" s="81"/>
      <c r="CA32" s="81"/>
      <c r="CB32" s="81"/>
      <c r="CC32" s="81"/>
      <c r="CD32" s="81"/>
      <c r="CE32" s="81"/>
      <c r="CF32" s="81"/>
      <c r="CG32" s="81"/>
      <c r="CH32" s="81"/>
      <c r="CI32" s="81"/>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81"/>
      <c r="GN32" s="81"/>
      <c r="GO32" s="81"/>
      <c r="GP32" s="81"/>
      <c r="GQ32" s="81"/>
      <c r="GR32" s="81"/>
      <c r="GS32" s="81"/>
      <c r="GT32" s="81"/>
      <c r="GU32" s="81"/>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1"/>
      <c r="HT32" s="81"/>
      <c r="HU32" s="81"/>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81"/>
      <c r="JF32" s="81"/>
      <c r="JG32" s="81"/>
      <c r="JH32" s="81"/>
      <c r="JI32" s="81"/>
      <c r="JJ32" s="81"/>
      <c r="JK32" s="81"/>
      <c r="JL32" s="81"/>
      <c r="JM32" s="81"/>
      <c r="JN32" s="81"/>
      <c r="JO32" s="81"/>
      <c r="JP32" s="81"/>
      <c r="JQ32" s="81"/>
      <c r="JR32" s="81"/>
      <c r="JS32" s="81"/>
      <c r="JT32" s="81"/>
      <c r="JU32" s="81"/>
      <c r="JV32" s="81"/>
      <c r="JW32" s="81"/>
      <c r="JX32" s="81"/>
      <c r="JY32" s="81"/>
      <c r="JZ32" s="81"/>
      <c r="KA32" s="81"/>
      <c r="KB32" s="81"/>
      <c r="KC32" s="81"/>
      <c r="KD32" s="81"/>
      <c r="KE32" s="81"/>
      <c r="KF32" s="81"/>
      <c r="KG32" s="81"/>
      <c r="KH32" s="81"/>
      <c r="KI32" s="81"/>
      <c r="KJ32" s="81"/>
      <c r="KK32" s="81"/>
      <c r="KL32" s="81"/>
      <c r="KM32" s="81"/>
      <c r="KN32" s="722"/>
    </row>
    <row r="33" spans="1:300" ht="12.75" customHeight="1" x14ac:dyDescent="0.2">
      <c r="A33" s="8">
        <v>27</v>
      </c>
      <c r="B33" s="8" t="str">
        <f>IF('Cover Sheet'!B31="","",IF(OR('Cover Sheet'!D31="Dropped out of school", 'Cover Sheet'!D31="Moved to another school", 'Cover Sheet'!D31="Unknown status"),"",'Cover Sheet'!B31))</f>
        <v>Nishita</v>
      </c>
      <c r="C33" s="49"/>
      <c r="D33" s="63" t="str">
        <f>IFERROR(VLOOKUP(C33,Goals!$J$2:$K$28,2,FALSE),"")</f>
        <v/>
      </c>
      <c r="E33" s="63" t="str">
        <f>'RC Mastery Check+Question type'!H31</f>
        <v/>
      </c>
      <c r="F33" s="63" t="str">
        <f>IF(OR('Cover Sheet'!J31="", B33=""),"",'Cover Sheet'!J31)</f>
        <v/>
      </c>
      <c r="G33" s="194" t="str">
        <f>'Cover Sheet'!L31</f>
        <v/>
      </c>
      <c r="H33" s="81"/>
      <c r="I33" s="81"/>
      <c r="J33" s="81"/>
      <c r="K33" s="81"/>
      <c r="L33" s="81"/>
      <c r="M33" s="81"/>
      <c r="N33" s="52"/>
      <c r="O33" s="52"/>
      <c r="P33" s="52"/>
      <c r="Q33" s="52"/>
      <c r="R33" s="52"/>
      <c r="S33" s="52"/>
      <c r="T33" s="52"/>
      <c r="U33" s="81"/>
      <c r="V33" s="81"/>
      <c r="W33" s="81"/>
      <c r="X33" s="81"/>
      <c r="Y33" s="81"/>
      <c r="Z33" s="81"/>
      <c r="AA33" s="81"/>
      <c r="AB33" s="52"/>
      <c r="AC33" s="52"/>
      <c r="AD33" s="52"/>
      <c r="AE33" s="52"/>
      <c r="AF33" s="52"/>
      <c r="AG33" s="52"/>
      <c r="AH33" s="52"/>
      <c r="AI33" s="52"/>
      <c r="AJ33" s="52"/>
      <c r="AK33" s="52"/>
      <c r="AL33" s="52"/>
      <c r="AM33" s="52"/>
      <c r="AN33" s="81"/>
      <c r="AO33" s="81"/>
      <c r="AP33" s="81"/>
      <c r="AQ33" s="81"/>
      <c r="AR33" s="81"/>
      <c r="AS33" s="81"/>
      <c r="AT33" s="81"/>
      <c r="AU33" s="81"/>
      <c r="AV33" s="81"/>
      <c r="AW33" s="81"/>
      <c r="AX33" s="81"/>
      <c r="AY33" s="81"/>
      <c r="AZ33" s="52"/>
      <c r="BA33" s="52"/>
      <c r="BB33" s="52"/>
      <c r="BC33" s="52"/>
      <c r="BD33" s="52"/>
      <c r="BE33" s="52"/>
      <c r="BF33" s="52"/>
      <c r="BG33" s="52"/>
      <c r="BH33" s="52"/>
      <c r="BI33" s="52"/>
      <c r="BJ33" s="52"/>
      <c r="BK33" s="52"/>
      <c r="BL33" s="52"/>
      <c r="BM33" s="52"/>
      <c r="BN33" s="52"/>
      <c r="BO33" s="52"/>
      <c r="BP33" s="52"/>
      <c r="BQ33" s="52"/>
      <c r="BR33" s="81"/>
      <c r="BS33" s="81"/>
      <c r="BT33" s="81"/>
      <c r="BU33" s="81"/>
      <c r="BV33" s="81"/>
      <c r="BW33" s="81"/>
      <c r="BX33" s="81"/>
      <c r="BY33" s="81"/>
      <c r="BZ33" s="81"/>
      <c r="CA33" s="81"/>
      <c r="CB33" s="81"/>
      <c r="CC33" s="81"/>
      <c r="CD33" s="81"/>
      <c r="CE33" s="81"/>
      <c r="CF33" s="81"/>
      <c r="CG33" s="81"/>
      <c r="CH33" s="81"/>
      <c r="CI33" s="81"/>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81"/>
      <c r="DU33" s="81"/>
      <c r="DV33" s="81"/>
      <c r="DW33" s="81"/>
      <c r="DX33" s="81"/>
      <c r="DY33" s="81"/>
      <c r="DZ33" s="81"/>
      <c r="EA33" s="81"/>
      <c r="EB33" s="81"/>
      <c r="EC33" s="81"/>
      <c r="ED33" s="81"/>
      <c r="EE33" s="81"/>
      <c r="EF33" s="81"/>
      <c r="EG33" s="81"/>
      <c r="EH33" s="81"/>
      <c r="EI33" s="81"/>
      <c r="EJ33" s="81"/>
      <c r="EK33" s="81"/>
      <c r="EL33" s="81"/>
      <c r="EM33" s="81"/>
      <c r="EN33" s="81"/>
      <c r="EO33" s="81"/>
      <c r="EP33" s="81"/>
      <c r="EQ33" s="81"/>
      <c r="ER33" s="81"/>
      <c r="ES33" s="81"/>
      <c r="ET33" s="81"/>
      <c r="EU33" s="81"/>
      <c r="EV33" s="81"/>
      <c r="EW33" s="81"/>
      <c r="EX33" s="81"/>
      <c r="EY33" s="81"/>
      <c r="EZ33" s="81"/>
      <c r="FA33" s="81"/>
      <c r="FB33" s="81"/>
      <c r="FC33" s="81"/>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U33" s="81"/>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81"/>
      <c r="JF33" s="81"/>
      <c r="JG33" s="81"/>
      <c r="JH33" s="81"/>
      <c r="JI33" s="81"/>
      <c r="JJ33" s="81"/>
      <c r="JK33" s="81"/>
      <c r="JL33" s="81"/>
      <c r="JM33" s="81"/>
      <c r="JN33" s="81"/>
      <c r="JO33" s="81"/>
      <c r="JP33" s="81"/>
      <c r="JQ33" s="81"/>
      <c r="JR33" s="81"/>
      <c r="JS33" s="81"/>
      <c r="JT33" s="81"/>
      <c r="JU33" s="81"/>
      <c r="JV33" s="81"/>
      <c r="JW33" s="81"/>
      <c r="JX33" s="81"/>
      <c r="JY33" s="81"/>
      <c r="JZ33" s="81"/>
      <c r="KA33" s="81"/>
      <c r="KB33" s="81"/>
      <c r="KC33" s="81"/>
      <c r="KD33" s="81"/>
      <c r="KE33" s="81"/>
      <c r="KF33" s="81"/>
      <c r="KG33" s="81"/>
      <c r="KH33" s="81"/>
      <c r="KI33" s="81"/>
      <c r="KJ33" s="81"/>
      <c r="KK33" s="81"/>
      <c r="KL33" s="81"/>
      <c r="KM33" s="81"/>
      <c r="KN33" s="722"/>
    </row>
    <row r="34" spans="1:300" ht="12.75" customHeight="1" x14ac:dyDescent="0.2">
      <c r="A34" s="8">
        <v>28</v>
      </c>
      <c r="B34" s="8" t="str">
        <f>IF('Cover Sheet'!B32="","",IF(OR('Cover Sheet'!D32="Dropped out of school", 'Cover Sheet'!D32="Moved to another school", 'Cover Sheet'!D32="Unknown status"),"",'Cover Sheet'!B32))</f>
        <v>B Akhil</v>
      </c>
      <c r="C34" s="49"/>
      <c r="D34" s="63" t="str">
        <f>IFERROR(VLOOKUP(C34,Goals!$J$2:$K$28,2,FALSE),"")</f>
        <v/>
      </c>
      <c r="E34" s="63" t="str">
        <f>'RC Mastery Check+Question type'!H32</f>
        <v/>
      </c>
      <c r="F34" s="63" t="str">
        <f>IF(OR('Cover Sheet'!J32="", B34=""),"",'Cover Sheet'!J32)</f>
        <v/>
      </c>
      <c r="G34" s="194"/>
      <c r="H34" s="81"/>
      <c r="I34" s="81"/>
      <c r="J34" s="81"/>
      <c r="K34" s="81"/>
      <c r="L34" s="81"/>
      <c r="M34" s="81"/>
      <c r="N34" s="52"/>
      <c r="O34" s="52"/>
      <c r="P34" s="52"/>
      <c r="Q34" s="52"/>
      <c r="R34" s="52"/>
      <c r="S34" s="52"/>
      <c r="T34" s="52"/>
      <c r="U34" s="81"/>
      <c r="V34" s="81"/>
      <c r="W34" s="81"/>
      <c r="X34" s="81"/>
      <c r="Y34" s="81"/>
      <c r="Z34" s="81"/>
      <c r="AA34" s="81"/>
      <c r="AB34" s="52"/>
      <c r="AC34" s="52"/>
      <c r="AD34" s="52"/>
      <c r="AE34" s="52"/>
      <c r="AF34" s="52"/>
      <c r="AG34" s="52"/>
      <c r="AH34" s="52"/>
      <c r="AI34" s="52"/>
      <c r="AJ34" s="52"/>
      <c r="AK34" s="52"/>
      <c r="AL34" s="52"/>
      <c r="AM34" s="52"/>
      <c r="AN34" s="81"/>
      <c r="AO34" s="81"/>
      <c r="AP34" s="81"/>
      <c r="AQ34" s="81"/>
      <c r="AR34" s="81"/>
      <c r="AS34" s="81"/>
      <c r="AT34" s="81"/>
      <c r="AU34" s="81"/>
      <c r="AV34" s="81"/>
      <c r="AW34" s="81"/>
      <c r="AX34" s="81"/>
      <c r="AY34" s="81"/>
      <c r="AZ34" s="52"/>
      <c r="BA34" s="52"/>
      <c r="BB34" s="52"/>
      <c r="BC34" s="52"/>
      <c r="BD34" s="52"/>
      <c r="BE34" s="52"/>
      <c r="BF34" s="52"/>
      <c r="BG34" s="52"/>
      <c r="BH34" s="52"/>
      <c r="BI34" s="52"/>
      <c r="BJ34" s="52"/>
      <c r="BK34" s="52"/>
      <c r="BL34" s="52"/>
      <c r="BM34" s="52"/>
      <c r="BN34" s="52"/>
      <c r="BO34" s="52"/>
      <c r="BP34" s="52"/>
      <c r="BQ34" s="52"/>
      <c r="BR34" s="81"/>
      <c r="BS34" s="81"/>
      <c r="BT34" s="81"/>
      <c r="BU34" s="81"/>
      <c r="BV34" s="81"/>
      <c r="BW34" s="81"/>
      <c r="BX34" s="81"/>
      <c r="BY34" s="81"/>
      <c r="BZ34" s="81"/>
      <c r="CA34" s="81"/>
      <c r="CB34" s="81"/>
      <c r="CC34" s="81"/>
      <c r="CD34" s="81"/>
      <c r="CE34" s="81"/>
      <c r="CF34" s="81"/>
      <c r="CG34" s="81"/>
      <c r="CH34" s="81"/>
      <c r="CI34" s="81"/>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722"/>
    </row>
    <row r="35" spans="1:300" ht="12.75" customHeight="1" x14ac:dyDescent="0.2">
      <c r="A35" s="8">
        <v>29</v>
      </c>
      <c r="B35" s="8" t="str">
        <f>IF('Cover Sheet'!B33="","",IF(OR('Cover Sheet'!D33="Dropped out of school", 'Cover Sheet'!D33="Moved to another school", 'Cover Sheet'!D33="Unknown status"),"",'Cover Sheet'!B33))</f>
        <v>Muskan Begum</v>
      </c>
      <c r="C35" s="49"/>
      <c r="D35" s="63" t="str">
        <f>IFERROR(VLOOKUP(C35,Goals!$J$2:$K$28,2,FALSE),"")</f>
        <v/>
      </c>
      <c r="E35" s="63" t="str">
        <f>'RC Mastery Check+Question type'!H33</f>
        <v/>
      </c>
      <c r="F35" s="63" t="str">
        <f>IF(OR('Cover Sheet'!J33="", B35=""),"",'Cover Sheet'!J33)</f>
        <v/>
      </c>
      <c r="G35" s="194" t="str">
        <f>'Cover Sheet'!L33</f>
        <v/>
      </c>
      <c r="H35" s="81"/>
      <c r="I35" s="81"/>
      <c r="J35" s="81"/>
      <c r="K35" s="81"/>
      <c r="L35" s="81"/>
      <c r="M35" s="81"/>
      <c r="N35" s="52"/>
      <c r="O35" s="52"/>
      <c r="P35" s="52"/>
      <c r="Q35" s="52"/>
      <c r="R35" s="52"/>
      <c r="S35" s="52"/>
      <c r="T35" s="52"/>
      <c r="U35" s="81"/>
      <c r="V35" s="81"/>
      <c r="W35" s="81"/>
      <c r="X35" s="81"/>
      <c r="Y35" s="81"/>
      <c r="Z35" s="81"/>
      <c r="AA35" s="81"/>
      <c r="AB35" s="52"/>
      <c r="AC35" s="52"/>
      <c r="AD35" s="52"/>
      <c r="AE35" s="52"/>
      <c r="AF35" s="52"/>
      <c r="AG35" s="52"/>
      <c r="AH35" s="52"/>
      <c r="AI35" s="52"/>
      <c r="AJ35" s="52"/>
      <c r="AK35" s="52"/>
      <c r="AL35" s="52"/>
      <c r="AM35" s="52"/>
      <c r="AN35" s="81"/>
      <c r="AO35" s="81"/>
      <c r="AP35" s="81"/>
      <c r="AQ35" s="81"/>
      <c r="AR35" s="81"/>
      <c r="AS35" s="81"/>
      <c r="AT35" s="81"/>
      <c r="AU35" s="81"/>
      <c r="AV35" s="81"/>
      <c r="AW35" s="81"/>
      <c r="AX35" s="81"/>
      <c r="AY35" s="81"/>
      <c r="AZ35" s="52"/>
      <c r="BA35" s="52"/>
      <c r="BB35" s="52"/>
      <c r="BC35" s="52"/>
      <c r="BD35" s="52"/>
      <c r="BE35" s="52"/>
      <c r="BF35" s="52"/>
      <c r="BG35" s="52"/>
      <c r="BH35" s="52"/>
      <c r="BI35" s="52"/>
      <c r="BJ35" s="52"/>
      <c r="BK35" s="52"/>
      <c r="BL35" s="52"/>
      <c r="BM35" s="52"/>
      <c r="BN35" s="52"/>
      <c r="BO35" s="52"/>
      <c r="BP35" s="52"/>
      <c r="BQ35" s="52"/>
      <c r="BR35" s="81"/>
      <c r="BS35" s="81"/>
      <c r="BT35" s="81"/>
      <c r="BU35" s="81"/>
      <c r="BV35" s="81"/>
      <c r="BW35" s="81"/>
      <c r="BX35" s="81"/>
      <c r="BY35" s="81"/>
      <c r="BZ35" s="81"/>
      <c r="CA35" s="81"/>
      <c r="CB35" s="81"/>
      <c r="CC35" s="81"/>
      <c r="CD35" s="81"/>
      <c r="CE35" s="81"/>
      <c r="CF35" s="81"/>
      <c r="CG35" s="81"/>
      <c r="CH35" s="81"/>
      <c r="CI35" s="81"/>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81"/>
      <c r="JF35" s="81"/>
      <c r="JG35" s="81"/>
      <c r="JH35" s="81"/>
      <c r="JI35" s="81"/>
      <c r="JJ35" s="81"/>
      <c r="JK35" s="81"/>
      <c r="JL35" s="81"/>
      <c r="JM35" s="81"/>
      <c r="JN35" s="81"/>
      <c r="JO35" s="81"/>
      <c r="JP35" s="81"/>
      <c r="JQ35" s="81"/>
      <c r="JR35" s="81"/>
      <c r="JS35" s="81"/>
      <c r="JT35" s="81"/>
      <c r="JU35" s="81"/>
      <c r="JV35" s="81"/>
      <c r="JW35" s="81"/>
      <c r="JX35" s="81"/>
      <c r="JY35" s="81"/>
      <c r="JZ35" s="81"/>
      <c r="KA35" s="81"/>
      <c r="KB35" s="81"/>
      <c r="KC35" s="81"/>
      <c r="KD35" s="81"/>
      <c r="KE35" s="81"/>
      <c r="KF35" s="81"/>
      <c r="KG35" s="81"/>
      <c r="KH35" s="81"/>
      <c r="KI35" s="81"/>
      <c r="KJ35" s="81"/>
      <c r="KK35" s="81"/>
      <c r="KL35" s="81"/>
      <c r="KM35" s="81"/>
      <c r="KN35" s="722"/>
    </row>
    <row r="36" spans="1:300" ht="12.75" customHeight="1" x14ac:dyDescent="0.2">
      <c r="A36" s="8">
        <v>30</v>
      </c>
      <c r="B36" s="8" t="str">
        <f>IF('Cover Sheet'!B34="","",IF(OR('Cover Sheet'!D34="Dropped out of school", 'Cover Sheet'!D34="Moved to another school", 'Cover Sheet'!D34="Unknown status"),"",'Cover Sheet'!B34))</f>
        <v>Insha Khan</v>
      </c>
      <c r="C36" s="49"/>
      <c r="D36" s="63" t="str">
        <f>IFERROR(VLOOKUP(C36,Goals!$J$2:$K$28,2,FALSE),"")</f>
        <v/>
      </c>
      <c r="E36" s="63" t="str">
        <f>'RC Mastery Check+Question type'!H34</f>
        <v/>
      </c>
      <c r="F36" s="63" t="str">
        <f>IF(OR('Cover Sheet'!J34="", B36=""),"",'Cover Sheet'!J34)</f>
        <v/>
      </c>
      <c r="G36" s="194" t="str">
        <f>'Cover Sheet'!L34</f>
        <v/>
      </c>
      <c r="H36" s="81"/>
      <c r="I36" s="81"/>
      <c r="J36" s="81"/>
      <c r="K36" s="81"/>
      <c r="L36" s="81"/>
      <c r="M36" s="81"/>
      <c r="N36" s="52"/>
      <c r="O36" s="52"/>
      <c r="P36" s="52"/>
      <c r="Q36" s="52"/>
      <c r="R36" s="52"/>
      <c r="S36" s="52"/>
      <c r="T36" s="52"/>
      <c r="U36" s="81"/>
      <c r="V36" s="81"/>
      <c r="W36" s="81"/>
      <c r="X36" s="81"/>
      <c r="Y36" s="81"/>
      <c r="Z36" s="81"/>
      <c r="AA36" s="81"/>
      <c r="AB36" s="52"/>
      <c r="AC36" s="52"/>
      <c r="AD36" s="52"/>
      <c r="AE36" s="52"/>
      <c r="AF36" s="52"/>
      <c r="AG36" s="52"/>
      <c r="AH36" s="52"/>
      <c r="AI36" s="52"/>
      <c r="AJ36" s="52"/>
      <c r="AK36" s="52"/>
      <c r="AL36" s="52"/>
      <c r="AM36" s="52"/>
      <c r="AN36" s="81"/>
      <c r="AO36" s="81"/>
      <c r="AP36" s="81"/>
      <c r="AQ36" s="81"/>
      <c r="AR36" s="81"/>
      <c r="AS36" s="81"/>
      <c r="AT36" s="81"/>
      <c r="AU36" s="81"/>
      <c r="AV36" s="81"/>
      <c r="AW36" s="81"/>
      <c r="AX36" s="81"/>
      <c r="AY36" s="81"/>
      <c r="AZ36" s="52"/>
      <c r="BA36" s="52"/>
      <c r="BB36" s="52"/>
      <c r="BC36" s="52"/>
      <c r="BD36" s="52"/>
      <c r="BE36" s="52"/>
      <c r="BF36" s="52"/>
      <c r="BG36" s="52"/>
      <c r="BH36" s="52"/>
      <c r="BI36" s="52"/>
      <c r="BJ36" s="52"/>
      <c r="BK36" s="52"/>
      <c r="BL36" s="52"/>
      <c r="BM36" s="52"/>
      <c r="BN36" s="52"/>
      <c r="BO36" s="52"/>
      <c r="BP36" s="52"/>
      <c r="BQ36" s="52"/>
      <c r="BR36" s="81"/>
      <c r="BS36" s="81"/>
      <c r="BT36" s="81"/>
      <c r="BU36" s="81"/>
      <c r="BV36" s="81"/>
      <c r="BW36" s="81"/>
      <c r="BX36" s="81"/>
      <c r="BY36" s="81"/>
      <c r="BZ36" s="81"/>
      <c r="CA36" s="81"/>
      <c r="CB36" s="81"/>
      <c r="CC36" s="81"/>
      <c r="CD36" s="81"/>
      <c r="CE36" s="81"/>
      <c r="CF36" s="81"/>
      <c r="CG36" s="81"/>
      <c r="CH36" s="81"/>
      <c r="CI36" s="81"/>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81"/>
      <c r="JF36" s="81"/>
      <c r="JG36" s="81"/>
      <c r="JH36" s="81"/>
      <c r="JI36" s="81"/>
      <c r="JJ36" s="81"/>
      <c r="JK36" s="81"/>
      <c r="JL36" s="81"/>
      <c r="JM36" s="81"/>
      <c r="JN36" s="81"/>
      <c r="JO36" s="81"/>
      <c r="JP36" s="81"/>
      <c r="JQ36" s="81"/>
      <c r="JR36" s="81"/>
      <c r="JS36" s="81"/>
      <c r="JT36" s="81"/>
      <c r="JU36" s="81"/>
      <c r="JV36" s="81"/>
      <c r="JW36" s="81"/>
      <c r="JX36" s="81"/>
      <c r="JY36" s="81"/>
      <c r="JZ36" s="81"/>
      <c r="KA36" s="81"/>
      <c r="KB36" s="81"/>
      <c r="KC36" s="81"/>
      <c r="KD36" s="81"/>
      <c r="KE36" s="81"/>
      <c r="KF36" s="81"/>
      <c r="KG36" s="81"/>
      <c r="KH36" s="81"/>
      <c r="KI36" s="81"/>
      <c r="KJ36" s="81"/>
      <c r="KK36" s="81"/>
      <c r="KL36" s="81"/>
      <c r="KM36" s="81"/>
      <c r="KN36" s="722"/>
    </row>
    <row r="37" spans="1:300" ht="12.75" customHeight="1" x14ac:dyDescent="0.2">
      <c r="A37" s="8">
        <v>31</v>
      </c>
      <c r="B37" s="8" t="str">
        <f>IF('Cover Sheet'!B35="","",IF(OR('Cover Sheet'!D35="Dropped out of school", 'Cover Sheet'!D35="Moved to another school", 'Cover Sheet'!D35="Unknown status"),"",'Cover Sheet'!B35))</f>
        <v>Bhoomi</v>
      </c>
      <c r="C37" s="49"/>
      <c r="D37" s="63" t="str">
        <f>IFERROR(VLOOKUP(C37,Goals!$J$2:$K$28,2,FALSE),"")</f>
        <v/>
      </c>
      <c r="E37" s="63" t="str">
        <f>'RC Mastery Check+Question type'!H35</f>
        <v/>
      </c>
      <c r="F37" s="63" t="str">
        <f>IF(OR('Cover Sheet'!J35="", B37=""),"",'Cover Sheet'!J35)</f>
        <v/>
      </c>
      <c r="G37" s="194" t="str">
        <f>'Cover Sheet'!L35</f>
        <v/>
      </c>
      <c r="H37" s="81"/>
      <c r="I37" s="81"/>
      <c r="J37" s="81"/>
      <c r="K37" s="81"/>
      <c r="L37" s="81"/>
      <c r="M37" s="81"/>
      <c r="N37" s="52"/>
      <c r="O37" s="52"/>
      <c r="P37" s="52"/>
      <c r="Q37" s="52"/>
      <c r="R37" s="52"/>
      <c r="S37" s="52"/>
      <c r="T37" s="52"/>
      <c r="U37" s="81"/>
      <c r="V37" s="81"/>
      <c r="W37" s="81"/>
      <c r="X37" s="81"/>
      <c r="Y37" s="81"/>
      <c r="Z37" s="81"/>
      <c r="AA37" s="81"/>
      <c r="AB37" s="52"/>
      <c r="AC37" s="52"/>
      <c r="AD37" s="52"/>
      <c r="AE37" s="52"/>
      <c r="AF37" s="52"/>
      <c r="AG37" s="52"/>
      <c r="AH37" s="52"/>
      <c r="AI37" s="52"/>
      <c r="AJ37" s="52"/>
      <c r="AK37" s="52"/>
      <c r="AL37" s="52"/>
      <c r="AM37" s="52"/>
      <c r="AN37" s="81"/>
      <c r="AO37" s="81"/>
      <c r="AP37" s="81"/>
      <c r="AQ37" s="81"/>
      <c r="AR37" s="81"/>
      <c r="AS37" s="81"/>
      <c r="AT37" s="81"/>
      <c r="AU37" s="81"/>
      <c r="AV37" s="81"/>
      <c r="AW37" s="81"/>
      <c r="AX37" s="81"/>
      <c r="AY37" s="81"/>
      <c r="AZ37" s="52"/>
      <c r="BA37" s="52"/>
      <c r="BB37" s="52"/>
      <c r="BC37" s="52"/>
      <c r="BD37" s="52"/>
      <c r="BE37" s="52"/>
      <c r="BF37" s="52"/>
      <c r="BG37" s="52"/>
      <c r="BH37" s="52"/>
      <c r="BI37" s="52"/>
      <c r="BJ37" s="52"/>
      <c r="BK37" s="52"/>
      <c r="BL37" s="52"/>
      <c r="BM37" s="52"/>
      <c r="BN37" s="52"/>
      <c r="BO37" s="52"/>
      <c r="BP37" s="52"/>
      <c r="BQ37" s="52"/>
      <c r="BR37" s="81"/>
      <c r="BS37" s="81"/>
      <c r="BT37" s="81"/>
      <c r="BU37" s="81"/>
      <c r="BV37" s="81"/>
      <c r="BW37" s="81"/>
      <c r="BX37" s="81"/>
      <c r="BY37" s="81"/>
      <c r="BZ37" s="81"/>
      <c r="CA37" s="81"/>
      <c r="CB37" s="81"/>
      <c r="CC37" s="81"/>
      <c r="CD37" s="81"/>
      <c r="CE37" s="81"/>
      <c r="CF37" s="81"/>
      <c r="CG37" s="81"/>
      <c r="CH37" s="81"/>
      <c r="CI37" s="81"/>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81"/>
      <c r="JF37" s="81"/>
      <c r="JG37" s="81"/>
      <c r="JH37" s="81"/>
      <c r="JI37" s="81"/>
      <c r="JJ37" s="81"/>
      <c r="JK37" s="81"/>
      <c r="JL37" s="81"/>
      <c r="JM37" s="81"/>
      <c r="JN37" s="81"/>
      <c r="JO37" s="81"/>
      <c r="JP37" s="81"/>
      <c r="JQ37" s="81"/>
      <c r="JR37" s="81"/>
      <c r="JS37" s="81"/>
      <c r="JT37" s="81"/>
      <c r="JU37" s="81"/>
      <c r="JV37" s="81"/>
      <c r="JW37" s="81"/>
      <c r="JX37" s="81"/>
      <c r="JY37" s="81"/>
      <c r="JZ37" s="81"/>
      <c r="KA37" s="81"/>
      <c r="KB37" s="81"/>
      <c r="KC37" s="81"/>
      <c r="KD37" s="81"/>
      <c r="KE37" s="81"/>
      <c r="KF37" s="81"/>
      <c r="KG37" s="81"/>
      <c r="KH37" s="81"/>
      <c r="KI37" s="81"/>
      <c r="KJ37" s="81"/>
      <c r="KK37" s="81"/>
      <c r="KL37" s="81"/>
      <c r="KM37" s="81"/>
      <c r="KN37" s="722"/>
    </row>
    <row r="38" spans="1:300" ht="12.75" customHeight="1" x14ac:dyDescent="0.2">
      <c r="A38" s="8">
        <v>32</v>
      </c>
      <c r="B38" s="8" t="str">
        <f>IF('Cover Sheet'!B36="","",IF(OR('Cover Sheet'!D36="Dropped out of school", 'Cover Sheet'!D36="Moved to another school", 'Cover Sheet'!D36="Unknown status"),"",'Cover Sheet'!B36))</f>
        <v>Abhishek</v>
      </c>
      <c r="C38" s="49"/>
      <c r="D38" s="63" t="str">
        <f>IFERROR(VLOOKUP(C38,Goals!$J$2:$K$28,2,FALSE),"")</f>
        <v/>
      </c>
      <c r="E38" s="63" t="str">
        <f>'RC Mastery Check+Question type'!H36</f>
        <v/>
      </c>
      <c r="F38" s="63" t="str">
        <f>IF(OR('Cover Sheet'!J36="", B38=""),"",'Cover Sheet'!J36)</f>
        <v/>
      </c>
      <c r="G38" s="194" t="str">
        <f>'Cover Sheet'!L36</f>
        <v/>
      </c>
      <c r="H38" s="81"/>
      <c r="I38" s="81"/>
      <c r="J38" s="81"/>
      <c r="K38" s="81"/>
      <c r="L38" s="81"/>
      <c r="M38" s="81"/>
      <c r="N38" s="52"/>
      <c r="O38" s="52"/>
      <c r="P38" s="52"/>
      <c r="Q38" s="52"/>
      <c r="R38" s="52"/>
      <c r="S38" s="52"/>
      <c r="T38" s="52"/>
      <c r="U38" s="81"/>
      <c r="V38" s="81"/>
      <c r="W38" s="81"/>
      <c r="X38" s="81"/>
      <c r="Y38" s="81"/>
      <c r="Z38" s="81"/>
      <c r="AA38" s="81"/>
      <c r="AB38" s="52"/>
      <c r="AC38" s="52"/>
      <c r="AD38" s="52"/>
      <c r="AE38" s="52"/>
      <c r="AF38" s="52"/>
      <c r="AG38" s="52"/>
      <c r="AH38" s="52"/>
      <c r="AI38" s="52"/>
      <c r="AJ38" s="52"/>
      <c r="AK38" s="52"/>
      <c r="AL38" s="52"/>
      <c r="AM38" s="52"/>
      <c r="AN38" s="81"/>
      <c r="AO38" s="81"/>
      <c r="AP38" s="81"/>
      <c r="AQ38" s="81"/>
      <c r="AR38" s="81"/>
      <c r="AS38" s="81"/>
      <c r="AT38" s="81"/>
      <c r="AU38" s="81"/>
      <c r="AV38" s="81"/>
      <c r="AW38" s="81"/>
      <c r="AX38" s="81"/>
      <c r="AY38" s="81"/>
      <c r="AZ38" s="52"/>
      <c r="BA38" s="52"/>
      <c r="BB38" s="52"/>
      <c r="BC38" s="52"/>
      <c r="BD38" s="52"/>
      <c r="BE38" s="52"/>
      <c r="BF38" s="52"/>
      <c r="BG38" s="52"/>
      <c r="BH38" s="52"/>
      <c r="BI38" s="52"/>
      <c r="BJ38" s="52"/>
      <c r="BK38" s="52"/>
      <c r="BL38" s="52"/>
      <c r="BM38" s="52"/>
      <c r="BN38" s="52"/>
      <c r="BO38" s="52"/>
      <c r="BP38" s="52"/>
      <c r="BQ38" s="52"/>
      <c r="BR38" s="81"/>
      <c r="BS38" s="81"/>
      <c r="BT38" s="81"/>
      <c r="BU38" s="81"/>
      <c r="BV38" s="81"/>
      <c r="BW38" s="81"/>
      <c r="BX38" s="81"/>
      <c r="BY38" s="81"/>
      <c r="BZ38" s="81"/>
      <c r="CA38" s="81"/>
      <c r="CB38" s="81"/>
      <c r="CC38" s="81"/>
      <c r="CD38" s="81"/>
      <c r="CE38" s="81"/>
      <c r="CF38" s="81"/>
      <c r="CG38" s="81"/>
      <c r="CH38" s="81"/>
      <c r="CI38" s="81"/>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81"/>
      <c r="JF38" s="81"/>
      <c r="JG38" s="81"/>
      <c r="JH38" s="81"/>
      <c r="JI38" s="81"/>
      <c r="JJ38" s="81"/>
      <c r="JK38" s="81"/>
      <c r="JL38" s="81"/>
      <c r="JM38" s="81"/>
      <c r="JN38" s="81"/>
      <c r="JO38" s="81"/>
      <c r="JP38" s="81"/>
      <c r="JQ38" s="81"/>
      <c r="JR38" s="81"/>
      <c r="JS38" s="81"/>
      <c r="JT38" s="81"/>
      <c r="JU38" s="81"/>
      <c r="JV38" s="81"/>
      <c r="JW38" s="81"/>
      <c r="JX38" s="81"/>
      <c r="JY38" s="81"/>
      <c r="JZ38" s="81"/>
      <c r="KA38" s="81"/>
      <c r="KB38" s="81"/>
      <c r="KC38" s="81"/>
      <c r="KD38" s="81"/>
      <c r="KE38" s="81"/>
      <c r="KF38" s="81"/>
      <c r="KG38" s="81"/>
      <c r="KH38" s="81"/>
      <c r="KI38" s="81"/>
      <c r="KJ38" s="81"/>
      <c r="KK38" s="81"/>
      <c r="KL38" s="81"/>
      <c r="KM38" s="81"/>
      <c r="KN38" s="722"/>
    </row>
    <row r="39" spans="1:300" ht="12.75" customHeight="1" x14ac:dyDescent="0.2">
      <c r="A39" s="8">
        <v>33</v>
      </c>
      <c r="B39" s="8" t="str">
        <f>IF('Cover Sheet'!B37="","",IF(OR('Cover Sheet'!D37="Dropped out of school", 'Cover Sheet'!D37="Moved to another school", 'Cover Sheet'!D37="Unknown status"),"",'Cover Sheet'!B37))</f>
        <v>Shruthi</v>
      </c>
      <c r="C39" s="49"/>
      <c r="D39" s="63" t="str">
        <f>IFERROR(VLOOKUP(C39,Goals!$J$2:$K$28,2,FALSE),"")</f>
        <v/>
      </c>
      <c r="E39" s="63" t="str">
        <f>'RC Mastery Check+Question type'!H37</f>
        <v/>
      </c>
      <c r="F39" s="63" t="str">
        <f>IF(OR('Cover Sheet'!J37="", B39=""),"",'Cover Sheet'!J37)</f>
        <v/>
      </c>
      <c r="G39" s="194" t="str">
        <f>'Cover Sheet'!L37</f>
        <v/>
      </c>
      <c r="H39" s="81"/>
      <c r="I39" s="81"/>
      <c r="J39" s="81"/>
      <c r="K39" s="81"/>
      <c r="L39" s="81"/>
      <c r="M39" s="81"/>
      <c r="N39" s="52"/>
      <c r="O39" s="52"/>
      <c r="P39" s="52"/>
      <c r="Q39" s="52"/>
      <c r="R39" s="52"/>
      <c r="S39" s="52"/>
      <c r="T39" s="52"/>
      <c r="U39" s="81"/>
      <c r="V39" s="81"/>
      <c r="W39" s="81"/>
      <c r="X39" s="81"/>
      <c r="Y39" s="81"/>
      <c r="Z39" s="81"/>
      <c r="AA39" s="81"/>
      <c r="AB39" s="52"/>
      <c r="AC39" s="52"/>
      <c r="AD39" s="52"/>
      <c r="AE39" s="52"/>
      <c r="AF39" s="52"/>
      <c r="AG39" s="52"/>
      <c r="AH39" s="52"/>
      <c r="AI39" s="52"/>
      <c r="AJ39" s="52"/>
      <c r="AK39" s="52"/>
      <c r="AL39" s="52"/>
      <c r="AM39" s="52"/>
      <c r="AN39" s="81"/>
      <c r="AO39" s="81"/>
      <c r="AP39" s="81"/>
      <c r="AQ39" s="81"/>
      <c r="AR39" s="81"/>
      <c r="AS39" s="81"/>
      <c r="AT39" s="81"/>
      <c r="AU39" s="81"/>
      <c r="AV39" s="81"/>
      <c r="AW39" s="81"/>
      <c r="AX39" s="81"/>
      <c r="AY39" s="81"/>
      <c r="AZ39" s="52"/>
      <c r="BA39" s="52"/>
      <c r="BB39" s="52"/>
      <c r="BC39" s="52"/>
      <c r="BD39" s="52"/>
      <c r="BE39" s="52"/>
      <c r="BF39" s="52"/>
      <c r="BG39" s="52"/>
      <c r="BH39" s="52"/>
      <c r="BI39" s="52"/>
      <c r="BJ39" s="52"/>
      <c r="BK39" s="52"/>
      <c r="BL39" s="52"/>
      <c r="BM39" s="52"/>
      <c r="BN39" s="52"/>
      <c r="BO39" s="52"/>
      <c r="BP39" s="52"/>
      <c r="BQ39" s="52"/>
      <c r="BR39" s="81"/>
      <c r="BS39" s="81"/>
      <c r="BT39" s="81"/>
      <c r="BU39" s="81"/>
      <c r="BV39" s="81"/>
      <c r="BW39" s="81"/>
      <c r="BX39" s="81"/>
      <c r="BY39" s="81"/>
      <c r="BZ39" s="81"/>
      <c r="CA39" s="81"/>
      <c r="CB39" s="81"/>
      <c r="CC39" s="81"/>
      <c r="CD39" s="81"/>
      <c r="CE39" s="81"/>
      <c r="CF39" s="81"/>
      <c r="CG39" s="81"/>
      <c r="CH39" s="81"/>
      <c r="CI39" s="81"/>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81"/>
      <c r="JF39" s="81"/>
      <c r="JG39" s="81"/>
      <c r="JH39" s="81"/>
      <c r="JI39" s="81"/>
      <c r="JJ39" s="81"/>
      <c r="JK39" s="81"/>
      <c r="JL39" s="81"/>
      <c r="JM39" s="81"/>
      <c r="JN39" s="81"/>
      <c r="JO39" s="81"/>
      <c r="JP39" s="81"/>
      <c r="JQ39" s="81"/>
      <c r="JR39" s="81"/>
      <c r="JS39" s="81"/>
      <c r="JT39" s="81"/>
      <c r="JU39" s="81"/>
      <c r="JV39" s="81"/>
      <c r="JW39" s="81"/>
      <c r="JX39" s="81"/>
      <c r="JY39" s="81"/>
      <c r="JZ39" s="81"/>
      <c r="KA39" s="81"/>
      <c r="KB39" s="81"/>
      <c r="KC39" s="81"/>
      <c r="KD39" s="81"/>
      <c r="KE39" s="81"/>
      <c r="KF39" s="81"/>
      <c r="KG39" s="81"/>
      <c r="KH39" s="81"/>
      <c r="KI39" s="81"/>
      <c r="KJ39" s="81"/>
      <c r="KK39" s="81"/>
      <c r="KL39" s="81"/>
      <c r="KM39" s="81"/>
      <c r="KN39" s="722"/>
    </row>
    <row r="40" spans="1:300" ht="12.75" customHeight="1" x14ac:dyDescent="0.2">
      <c r="A40" s="8">
        <v>34</v>
      </c>
      <c r="B40" s="8" t="str">
        <f>IF('Cover Sheet'!B38="","",IF(OR('Cover Sheet'!D38="Dropped out of school", 'Cover Sheet'!D38="Moved to another school", 'Cover Sheet'!D38="Unknown status"),"",'Cover Sheet'!B38))</f>
        <v>Syed Osman</v>
      </c>
      <c r="C40" s="49"/>
      <c r="D40" s="63" t="str">
        <f>IFERROR(VLOOKUP(C40,Goals!$J$2:$K$28,2,FALSE),"")</f>
        <v/>
      </c>
      <c r="E40" s="63" t="str">
        <f>'RC Mastery Check+Question type'!H38</f>
        <v/>
      </c>
      <c r="F40" s="63" t="str">
        <f>IF(OR('Cover Sheet'!J38="", B40=""),"",'Cover Sheet'!J38)</f>
        <v/>
      </c>
      <c r="G40" s="194" t="str">
        <f>'Cover Sheet'!L38</f>
        <v/>
      </c>
      <c r="H40" s="81"/>
      <c r="I40" s="81"/>
      <c r="J40" s="81"/>
      <c r="K40" s="81"/>
      <c r="L40" s="81"/>
      <c r="M40" s="81"/>
      <c r="N40" s="52"/>
      <c r="O40" s="52"/>
      <c r="P40" s="52"/>
      <c r="Q40" s="52"/>
      <c r="R40" s="52"/>
      <c r="S40" s="52"/>
      <c r="T40" s="52"/>
      <c r="U40" s="81"/>
      <c r="V40" s="81"/>
      <c r="W40" s="81"/>
      <c r="X40" s="81"/>
      <c r="Y40" s="81"/>
      <c r="Z40" s="81"/>
      <c r="AA40" s="81"/>
      <c r="AB40" s="52"/>
      <c r="AC40" s="52"/>
      <c r="AD40" s="52"/>
      <c r="AE40" s="52"/>
      <c r="AF40" s="52"/>
      <c r="AG40" s="52"/>
      <c r="AH40" s="52"/>
      <c r="AI40" s="52"/>
      <c r="AJ40" s="52"/>
      <c r="AK40" s="52"/>
      <c r="AL40" s="52"/>
      <c r="AM40" s="52"/>
      <c r="AN40" s="81"/>
      <c r="AO40" s="81"/>
      <c r="AP40" s="81"/>
      <c r="AQ40" s="81"/>
      <c r="AR40" s="81"/>
      <c r="AS40" s="81"/>
      <c r="AT40" s="81"/>
      <c r="AU40" s="81"/>
      <c r="AV40" s="81"/>
      <c r="AW40" s="81"/>
      <c r="AX40" s="81"/>
      <c r="AY40" s="81"/>
      <c r="AZ40" s="52"/>
      <c r="BA40" s="52"/>
      <c r="BB40" s="52"/>
      <c r="BC40" s="52"/>
      <c r="BD40" s="52"/>
      <c r="BE40" s="52"/>
      <c r="BF40" s="52"/>
      <c r="BG40" s="52"/>
      <c r="BH40" s="52"/>
      <c r="BI40" s="52"/>
      <c r="BJ40" s="52"/>
      <c r="BK40" s="52"/>
      <c r="BL40" s="52"/>
      <c r="BM40" s="52"/>
      <c r="BN40" s="52"/>
      <c r="BO40" s="52"/>
      <c r="BP40" s="52"/>
      <c r="BQ40" s="52"/>
      <c r="BR40" s="81"/>
      <c r="BS40" s="81"/>
      <c r="BT40" s="81"/>
      <c r="BU40" s="81"/>
      <c r="BV40" s="81"/>
      <c r="BW40" s="81"/>
      <c r="BX40" s="81"/>
      <c r="BY40" s="81"/>
      <c r="BZ40" s="81"/>
      <c r="CA40" s="81"/>
      <c r="CB40" s="81"/>
      <c r="CC40" s="81"/>
      <c r="CD40" s="81"/>
      <c r="CE40" s="81"/>
      <c r="CF40" s="81"/>
      <c r="CG40" s="81"/>
      <c r="CH40" s="81"/>
      <c r="CI40" s="81"/>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81"/>
      <c r="GN40" s="81"/>
      <c r="GO40" s="81"/>
      <c r="GP40" s="81"/>
      <c r="GQ40" s="81"/>
      <c r="GR40" s="81"/>
      <c r="GS40" s="81"/>
      <c r="GT40" s="81"/>
      <c r="GU40" s="81"/>
      <c r="GV40" s="81"/>
      <c r="GW40" s="81"/>
      <c r="GX40" s="81"/>
      <c r="GY40" s="81"/>
      <c r="GZ40" s="81"/>
      <c r="HA40" s="81"/>
      <c r="HB40" s="81"/>
      <c r="HC40" s="81"/>
      <c r="HD40" s="81"/>
      <c r="HE40" s="81"/>
      <c r="HF40" s="81"/>
      <c r="HG40" s="81"/>
      <c r="HH40" s="81"/>
      <c r="HI40" s="81"/>
      <c r="HJ40" s="81"/>
      <c r="HK40" s="81"/>
      <c r="HL40" s="81"/>
      <c r="HM40" s="81"/>
      <c r="HN40" s="81"/>
      <c r="HO40" s="81"/>
      <c r="HP40" s="81"/>
      <c r="HQ40" s="81"/>
      <c r="HR40" s="81"/>
      <c r="HS40" s="81"/>
      <c r="HT40" s="81"/>
      <c r="HU40" s="81"/>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81"/>
      <c r="JF40" s="81"/>
      <c r="JG40" s="81"/>
      <c r="JH40" s="81"/>
      <c r="JI40" s="81"/>
      <c r="JJ40" s="81"/>
      <c r="JK40" s="81"/>
      <c r="JL40" s="81"/>
      <c r="JM40" s="81"/>
      <c r="JN40" s="81"/>
      <c r="JO40" s="81"/>
      <c r="JP40" s="81"/>
      <c r="JQ40" s="81"/>
      <c r="JR40" s="81"/>
      <c r="JS40" s="81"/>
      <c r="JT40" s="81"/>
      <c r="JU40" s="81"/>
      <c r="JV40" s="81"/>
      <c r="JW40" s="81"/>
      <c r="JX40" s="81"/>
      <c r="JY40" s="81"/>
      <c r="JZ40" s="81"/>
      <c r="KA40" s="81"/>
      <c r="KB40" s="81"/>
      <c r="KC40" s="81"/>
      <c r="KD40" s="81"/>
      <c r="KE40" s="81"/>
      <c r="KF40" s="81"/>
      <c r="KG40" s="81"/>
      <c r="KH40" s="81"/>
      <c r="KI40" s="81"/>
      <c r="KJ40" s="81"/>
      <c r="KK40" s="81"/>
      <c r="KL40" s="81"/>
      <c r="KM40" s="81"/>
      <c r="KN40" s="722"/>
    </row>
    <row r="41" spans="1:300" ht="12.75" customHeight="1" x14ac:dyDescent="0.2">
      <c r="A41" s="8">
        <v>35</v>
      </c>
      <c r="B41" s="8" t="str">
        <f>IF('Cover Sheet'!B39="","",IF(OR('Cover Sheet'!D39="Dropped out of school", 'Cover Sheet'!D39="Moved to another school", 'Cover Sheet'!D39="Unknown status"),"",'Cover Sheet'!B39))</f>
        <v>Amreen Muskan</v>
      </c>
      <c r="C41" s="49"/>
      <c r="D41" s="63" t="str">
        <f>IFERROR(VLOOKUP(C41,Goals!$J$2:$K$28,2,FALSE),"")</f>
        <v/>
      </c>
      <c r="E41" s="63" t="str">
        <f>'RC Mastery Check+Question type'!H39</f>
        <v/>
      </c>
      <c r="F41" s="63" t="str">
        <f>IF(OR('Cover Sheet'!J39="", B41=""),"",'Cover Sheet'!J39)</f>
        <v/>
      </c>
      <c r="G41" s="194" t="str">
        <f>'Cover Sheet'!L39</f>
        <v/>
      </c>
      <c r="H41" s="81"/>
      <c r="I41" s="81"/>
      <c r="J41" s="81"/>
      <c r="K41" s="81"/>
      <c r="L41" s="81"/>
      <c r="M41" s="81"/>
      <c r="N41" s="52"/>
      <c r="O41" s="52"/>
      <c r="P41" s="52"/>
      <c r="Q41" s="52"/>
      <c r="R41" s="52"/>
      <c r="S41" s="52"/>
      <c r="T41" s="52"/>
      <c r="U41" s="81"/>
      <c r="V41" s="81"/>
      <c r="W41" s="81"/>
      <c r="X41" s="81"/>
      <c r="Y41" s="81"/>
      <c r="Z41" s="81"/>
      <c r="AA41" s="81"/>
      <c r="AB41" s="52"/>
      <c r="AC41" s="52"/>
      <c r="AD41" s="52"/>
      <c r="AE41" s="52"/>
      <c r="AF41" s="52"/>
      <c r="AG41" s="52"/>
      <c r="AH41" s="52"/>
      <c r="AI41" s="52"/>
      <c r="AJ41" s="52"/>
      <c r="AK41" s="52"/>
      <c r="AL41" s="52"/>
      <c r="AM41" s="52"/>
      <c r="AN41" s="81"/>
      <c r="AO41" s="81"/>
      <c r="AP41" s="81"/>
      <c r="AQ41" s="81"/>
      <c r="AR41" s="81"/>
      <c r="AS41" s="81"/>
      <c r="AT41" s="81"/>
      <c r="AU41" s="81"/>
      <c r="AV41" s="81"/>
      <c r="AW41" s="81"/>
      <c r="AX41" s="81"/>
      <c r="AY41" s="81"/>
      <c r="AZ41" s="52"/>
      <c r="BA41" s="52"/>
      <c r="BB41" s="52"/>
      <c r="BC41" s="52"/>
      <c r="BD41" s="52"/>
      <c r="BE41" s="52"/>
      <c r="BF41" s="52"/>
      <c r="BG41" s="52"/>
      <c r="BH41" s="52"/>
      <c r="BI41" s="52"/>
      <c r="BJ41" s="52"/>
      <c r="BK41" s="52"/>
      <c r="BL41" s="52"/>
      <c r="BM41" s="52"/>
      <c r="BN41" s="52"/>
      <c r="BO41" s="52"/>
      <c r="BP41" s="52"/>
      <c r="BQ41" s="52"/>
      <c r="BR41" s="81"/>
      <c r="BS41" s="81"/>
      <c r="BT41" s="81"/>
      <c r="BU41" s="81"/>
      <c r="BV41" s="81"/>
      <c r="BW41" s="81"/>
      <c r="BX41" s="81"/>
      <c r="BY41" s="81"/>
      <c r="BZ41" s="81"/>
      <c r="CA41" s="81"/>
      <c r="CB41" s="81"/>
      <c r="CC41" s="81"/>
      <c r="CD41" s="81"/>
      <c r="CE41" s="81"/>
      <c r="CF41" s="81"/>
      <c r="CG41" s="81"/>
      <c r="CH41" s="81"/>
      <c r="CI41" s="81"/>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81"/>
      <c r="JF41" s="81"/>
      <c r="JG41" s="81"/>
      <c r="JH41" s="81"/>
      <c r="JI41" s="81"/>
      <c r="JJ41" s="81"/>
      <c r="JK41" s="81"/>
      <c r="JL41" s="81"/>
      <c r="JM41" s="81"/>
      <c r="JN41" s="81"/>
      <c r="JO41" s="81"/>
      <c r="JP41" s="81"/>
      <c r="JQ41" s="81"/>
      <c r="JR41" s="81"/>
      <c r="JS41" s="81"/>
      <c r="JT41" s="81"/>
      <c r="JU41" s="81"/>
      <c r="JV41" s="81"/>
      <c r="JW41" s="81"/>
      <c r="JX41" s="81"/>
      <c r="JY41" s="81"/>
      <c r="JZ41" s="81"/>
      <c r="KA41" s="81"/>
      <c r="KB41" s="81"/>
      <c r="KC41" s="81"/>
      <c r="KD41" s="81"/>
      <c r="KE41" s="81"/>
      <c r="KF41" s="81"/>
      <c r="KG41" s="81"/>
      <c r="KH41" s="81"/>
      <c r="KI41" s="81"/>
      <c r="KJ41" s="81"/>
      <c r="KK41" s="81"/>
      <c r="KL41" s="81"/>
      <c r="KM41" s="81"/>
      <c r="KN41" s="722"/>
    </row>
    <row r="42" spans="1:300" ht="12.75" customHeight="1" x14ac:dyDescent="0.2">
      <c r="A42" s="8">
        <v>36</v>
      </c>
      <c r="B42" s="8" t="str">
        <f>IF('Cover Sheet'!B40="","",IF(OR('Cover Sheet'!D40="Dropped out of school", 'Cover Sheet'!D40="Moved to another school", 'Cover Sheet'!D40="Unknown status"),"",'Cover Sheet'!B40))</f>
        <v/>
      </c>
      <c r="C42" s="49"/>
      <c r="D42" s="63" t="str">
        <f>IFERROR(VLOOKUP(C42,Goals!$J$2:$K$28,2,FALSE),"")</f>
        <v/>
      </c>
      <c r="E42" s="63" t="str">
        <f>'RC Mastery Check+Question type'!H40</f>
        <v/>
      </c>
      <c r="F42" s="63" t="str">
        <f>IF(OR('Cover Sheet'!J40="", B42=""),"",'Cover Sheet'!J40)</f>
        <v/>
      </c>
      <c r="G42" s="194" t="str">
        <f>'Cover Sheet'!L40</f>
        <v/>
      </c>
      <c r="H42" s="81"/>
      <c r="I42" s="81"/>
      <c r="J42" s="81"/>
      <c r="K42" s="81"/>
      <c r="L42" s="81"/>
      <c r="M42" s="81"/>
      <c r="N42" s="52"/>
      <c r="O42" s="52"/>
      <c r="P42" s="52"/>
      <c r="Q42" s="52"/>
      <c r="R42" s="52"/>
      <c r="S42" s="52"/>
      <c r="T42" s="52"/>
      <c r="U42" s="81"/>
      <c r="V42" s="81"/>
      <c r="W42" s="81"/>
      <c r="X42" s="81"/>
      <c r="Y42" s="81"/>
      <c r="Z42" s="81"/>
      <c r="AA42" s="81"/>
      <c r="AB42" s="52"/>
      <c r="AC42" s="52"/>
      <c r="AD42" s="52"/>
      <c r="AE42" s="52"/>
      <c r="AF42" s="52"/>
      <c r="AG42" s="52"/>
      <c r="AH42" s="52"/>
      <c r="AI42" s="52"/>
      <c r="AJ42" s="52"/>
      <c r="AK42" s="52"/>
      <c r="AL42" s="52"/>
      <c r="AM42" s="52"/>
      <c r="AN42" s="81"/>
      <c r="AO42" s="81"/>
      <c r="AP42" s="81"/>
      <c r="AQ42" s="81"/>
      <c r="AR42" s="81"/>
      <c r="AS42" s="81"/>
      <c r="AT42" s="81"/>
      <c r="AU42" s="81"/>
      <c r="AV42" s="81"/>
      <c r="AW42" s="81"/>
      <c r="AX42" s="81"/>
      <c r="AY42" s="81"/>
      <c r="AZ42" s="52"/>
      <c r="BA42" s="52"/>
      <c r="BB42" s="52"/>
      <c r="BC42" s="52"/>
      <c r="BD42" s="52"/>
      <c r="BE42" s="52"/>
      <c r="BF42" s="52"/>
      <c r="BG42" s="52"/>
      <c r="BH42" s="52"/>
      <c r="BI42" s="52"/>
      <c r="BJ42" s="52"/>
      <c r="BK42" s="52"/>
      <c r="BL42" s="52"/>
      <c r="BM42" s="52"/>
      <c r="BN42" s="52"/>
      <c r="BO42" s="52"/>
      <c r="BP42" s="52"/>
      <c r="BQ42" s="52"/>
      <c r="BR42" s="81"/>
      <c r="BS42" s="81"/>
      <c r="BT42" s="81"/>
      <c r="BU42" s="81"/>
      <c r="BV42" s="81"/>
      <c r="BW42" s="81"/>
      <c r="BX42" s="81"/>
      <c r="BY42" s="81"/>
      <c r="BZ42" s="81"/>
      <c r="CA42" s="81"/>
      <c r="CB42" s="81"/>
      <c r="CC42" s="81"/>
      <c r="CD42" s="81"/>
      <c r="CE42" s="81"/>
      <c r="CF42" s="81"/>
      <c r="CG42" s="81"/>
      <c r="CH42" s="81"/>
      <c r="CI42" s="81"/>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2"/>
      <c r="DP42" s="52"/>
      <c r="DQ42" s="52"/>
      <c r="DR42" s="52"/>
      <c r="DS42" s="52"/>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81"/>
      <c r="GN42" s="81"/>
      <c r="GO42" s="81"/>
      <c r="GP42" s="81"/>
      <c r="GQ42" s="81"/>
      <c r="GR42" s="81"/>
      <c r="GS42" s="81"/>
      <c r="GT42" s="81"/>
      <c r="GU42" s="81"/>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52"/>
      <c r="HW42" s="52"/>
      <c r="HX42" s="52"/>
      <c r="HY42" s="52"/>
      <c r="HZ42" s="52"/>
      <c r="IA42" s="52"/>
      <c r="IB42" s="52"/>
      <c r="IC42" s="52"/>
      <c r="ID42" s="52"/>
      <c r="IE42" s="52"/>
      <c r="IF42" s="52"/>
      <c r="IG42" s="52"/>
      <c r="IH42" s="52"/>
      <c r="II42" s="52"/>
      <c r="IJ42" s="52"/>
      <c r="IK42" s="52"/>
      <c r="IL42" s="52"/>
      <c r="IM42" s="52"/>
      <c r="IN42" s="52"/>
      <c r="IO42" s="52"/>
      <c r="IP42" s="52"/>
      <c r="IQ42" s="52"/>
      <c r="IR42" s="52"/>
      <c r="IS42" s="52"/>
      <c r="IT42" s="52"/>
      <c r="IU42" s="52"/>
      <c r="IV42" s="52"/>
      <c r="IW42" s="52"/>
      <c r="IX42" s="52"/>
      <c r="IY42" s="52"/>
      <c r="IZ42" s="52"/>
      <c r="JA42" s="52"/>
      <c r="JB42" s="52"/>
      <c r="JC42" s="52"/>
      <c r="JD42" s="52"/>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722"/>
    </row>
    <row r="43" spans="1:300" ht="12.75" customHeight="1" x14ac:dyDescent="0.2">
      <c r="A43" s="8">
        <v>37</v>
      </c>
      <c r="B43" s="8" t="str">
        <f>IF('Cover Sheet'!B41="","",IF(OR('Cover Sheet'!D41="Dropped out of school", 'Cover Sheet'!D41="Moved to another school", 'Cover Sheet'!D41="Unknown status"),"",'Cover Sheet'!B41))</f>
        <v/>
      </c>
      <c r="C43" s="49"/>
      <c r="D43" s="63" t="str">
        <f>IFERROR(VLOOKUP(C43,Goals!$J$2:$K$28,2,FALSE),"")</f>
        <v/>
      </c>
      <c r="E43" s="63" t="str">
        <f>'RC Mastery Check+Question type'!H41</f>
        <v/>
      </c>
      <c r="F43" s="63" t="str">
        <f>IF(OR('Cover Sheet'!J41="", B43=""),"",'Cover Sheet'!J41)</f>
        <v/>
      </c>
      <c r="G43" s="194" t="str">
        <f>'Cover Sheet'!L41</f>
        <v/>
      </c>
      <c r="H43" s="81"/>
      <c r="I43" s="81"/>
      <c r="J43" s="81"/>
      <c r="K43" s="81"/>
      <c r="L43" s="81"/>
      <c r="M43" s="81"/>
      <c r="N43" s="52"/>
      <c r="O43" s="52"/>
      <c r="P43" s="52"/>
      <c r="Q43" s="52"/>
      <c r="R43" s="52"/>
      <c r="S43" s="52"/>
      <c r="T43" s="52"/>
      <c r="U43" s="81"/>
      <c r="V43" s="81"/>
      <c r="W43" s="81"/>
      <c r="X43" s="81"/>
      <c r="Y43" s="81"/>
      <c r="Z43" s="81"/>
      <c r="AA43" s="81"/>
      <c r="AB43" s="52"/>
      <c r="AC43" s="52"/>
      <c r="AD43" s="52"/>
      <c r="AE43" s="52"/>
      <c r="AF43" s="52"/>
      <c r="AG43" s="52"/>
      <c r="AH43" s="52"/>
      <c r="AI43" s="52"/>
      <c r="AJ43" s="52"/>
      <c r="AK43" s="52"/>
      <c r="AL43" s="52"/>
      <c r="AM43" s="52"/>
      <c r="AN43" s="81"/>
      <c r="AO43" s="81"/>
      <c r="AP43" s="81"/>
      <c r="AQ43" s="81"/>
      <c r="AR43" s="81"/>
      <c r="AS43" s="81"/>
      <c r="AT43" s="81"/>
      <c r="AU43" s="81"/>
      <c r="AV43" s="81"/>
      <c r="AW43" s="81"/>
      <c r="AX43" s="81"/>
      <c r="AY43" s="81"/>
      <c r="AZ43" s="52"/>
      <c r="BA43" s="52"/>
      <c r="BB43" s="52"/>
      <c r="BC43" s="52"/>
      <c r="BD43" s="52"/>
      <c r="BE43" s="52"/>
      <c r="BF43" s="52"/>
      <c r="BG43" s="52"/>
      <c r="BH43" s="52"/>
      <c r="BI43" s="52"/>
      <c r="BJ43" s="52"/>
      <c r="BK43" s="52"/>
      <c r="BL43" s="52"/>
      <c r="BM43" s="52"/>
      <c r="BN43" s="52"/>
      <c r="BO43" s="52"/>
      <c r="BP43" s="52"/>
      <c r="BQ43" s="52"/>
      <c r="BR43" s="81"/>
      <c r="BS43" s="81"/>
      <c r="BT43" s="81"/>
      <c r="BU43" s="81"/>
      <c r="BV43" s="81"/>
      <c r="BW43" s="81"/>
      <c r="BX43" s="81"/>
      <c r="BY43" s="81"/>
      <c r="BZ43" s="81"/>
      <c r="CA43" s="81"/>
      <c r="CB43" s="81"/>
      <c r="CC43" s="81"/>
      <c r="CD43" s="81"/>
      <c r="CE43" s="81"/>
      <c r="CF43" s="81"/>
      <c r="CG43" s="81"/>
      <c r="CH43" s="81"/>
      <c r="CI43" s="81"/>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722"/>
    </row>
    <row r="44" spans="1:300" ht="12.75" customHeight="1" x14ac:dyDescent="0.2">
      <c r="A44" s="8">
        <v>38</v>
      </c>
      <c r="B44" s="8" t="str">
        <f>IF('Cover Sheet'!B42="","",IF(OR('Cover Sheet'!D42="Dropped out of school", 'Cover Sheet'!D42="Moved to another school", 'Cover Sheet'!D42="Unknown status"),"",'Cover Sheet'!B42))</f>
        <v/>
      </c>
      <c r="C44" s="49"/>
      <c r="D44" s="63" t="str">
        <f>IFERROR(VLOOKUP(C44,Goals!$J$2:$K$28,2,FALSE),"")</f>
        <v/>
      </c>
      <c r="E44" s="63" t="str">
        <f>'RC Mastery Check+Question type'!H42</f>
        <v/>
      </c>
      <c r="F44" s="63" t="str">
        <f>IF(OR('Cover Sheet'!J42="", B44=""),"",'Cover Sheet'!J42)</f>
        <v/>
      </c>
      <c r="G44" s="194" t="str">
        <f>'Cover Sheet'!L42</f>
        <v/>
      </c>
      <c r="H44" s="81"/>
      <c r="I44" s="81"/>
      <c r="J44" s="81"/>
      <c r="K44" s="81"/>
      <c r="L44" s="81"/>
      <c r="M44" s="81"/>
      <c r="N44" s="52"/>
      <c r="O44" s="52"/>
      <c r="P44" s="52"/>
      <c r="Q44" s="52"/>
      <c r="R44" s="52"/>
      <c r="S44" s="52"/>
      <c r="T44" s="52"/>
      <c r="U44" s="81"/>
      <c r="V44" s="81"/>
      <c r="W44" s="81"/>
      <c r="X44" s="81"/>
      <c r="Y44" s="81"/>
      <c r="Z44" s="81"/>
      <c r="AA44" s="81"/>
      <c r="AB44" s="52"/>
      <c r="AC44" s="52"/>
      <c r="AD44" s="52"/>
      <c r="AE44" s="52"/>
      <c r="AF44" s="52"/>
      <c r="AG44" s="52"/>
      <c r="AH44" s="52"/>
      <c r="AI44" s="52"/>
      <c r="AJ44" s="52"/>
      <c r="AK44" s="52"/>
      <c r="AL44" s="52"/>
      <c r="AM44" s="52"/>
      <c r="AN44" s="81"/>
      <c r="AO44" s="81"/>
      <c r="AP44" s="81"/>
      <c r="AQ44" s="81"/>
      <c r="AR44" s="81"/>
      <c r="AS44" s="81"/>
      <c r="AT44" s="81"/>
      <c r="AU44" s="81"/>
      <c r="AV44" s="81"/>
      <c r="AW44" s="81"/>
      <c r="AX44" s="81"/>
      <c r="AY44" s="81"/>
      <c r="AZ44" s="52"/>
      <c r="BA44" s="52"/>
      <c r="BB44" s="52"/>
      <c r="BC44" s="52"/>
      <c r="BD44" s="52"/>
      <c r="BE44" s="52"/>
      <c r="BF44" s="52"/>
      <c r="BG44" s="52"/>
      <c r="BH44" s="52"/>
      <c r="BI44" s="52"/>
      <c r="BJ44" s="52"/>
      <c r="BK44" s="52"/>
      <c r="BL44" s="52"/>
      <c r="BM44" s="52"/>
      <c r="BN44" s="52"/>
      <c r="BO44" s="52"/>
      <c r="BP44" s="52"/>
      <c r="BQ44" s="52"/>
      <c r="BR44" s="81"/>
      <c r="BS44" s="81"/>
      <c r="BT44" s="81"/>
      <c r="BU44" s="81"/>
      <c r="BV44" s="81"/>
      <c r="BW44" s="81"/>
      <c r="BX44" s="81"/>
      <c r="BY44" s="81"/>
      <c r="BZ44" s="81"/>
      <c r="CA44" s="81"/>
      <c r="CB44" s="81"/>
      <c r="CC44" s="81"/>
      <c r="CD44" s="81"/>
      <c r="CE44" s="81"/>
      <c r="CF44" s="81"/>
      <c r="CG44" s="81"/>
      <c r="CH44" s="81"/>
      <c r="CI44" s="81"/>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2"/>
      <c r="DP44" s="52"/>
      <c r="DQ44" s="52"/>
      <c r="DR44" s="52"/>
      <c r="DS44" s="52"/>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52"/>
      <c r="HW44" s="52"/>
      <c r="HX44" s="52"/>
      <c r="HY44" s="52"/>
      <c r="HZ44" s="52"/>
      <c r="IA44" s="52"/>
      <c r="IB44" s="52"/>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81"/>
      <c r="JF44" s="81"/>
      <c r="JG44" s="81"/>
      <c r="JH44" s="81"/>
      <c r="JI44" s="81"/>
      <c r="JJ44" s="81"/>
      <c r="JK44" s="81"/>
      <c r="JL44" s="81"/>
      <c r="JM44" s="81"/>
      <c r="JN44" s="81"/>
      <c r="JO44" s="81"/>
      <c r="JP44" s="81"/>
      <c r="JQ44" s="81"/>
      <c r="JR44" s="81"/>
      <c r="JS44" s="81"/>
      <c r="JT44" s="81"/>
      <c r="JU44" s="81"/>
      <c r="JV44" s="81"/>
      <c r="JW44" s="81"/>
      <c r="JX44" s="81"/>
      <c r="JY44" s="81"/>
      <c r="JZ44" s="81"/>
      <c r="KA44" s="81"/>
      <c r="KB44" s="81"/>
      <c r="KC44" s="81"/>
      <c r="KD44" s="81"/>
      <c r="KE44" s="81"/>
      <c r="KF44" s="81"/>
      <c r="KG44" s="81"/>
      <c r="KH44" s="81"/>
      <c r="KI44" s="81"/>
      <c r="KJ44" s="81"/>
      <c r="KK44" s="81"/>
      <c r="KL44" s="81"/>
      <c r="KM44" s="81"/>
      <c r="KN44" s="722"/>
    </row>
    <row r="45" spans="1:300" ht="12.75" customHeight="1" x14ac:dyDescent="0.2">
      <c r="A45" s="8">
        <v>39</v>
      </c>
      <c r="B45" s="8" t="str">
        <f>IF('Cover Sheet'!B43="","",IF(OR('Cover Sheet'!D43="Dropped out of school", 'Cover Sheet'!D43="Moved to another school", 'Cover Sheet'!D43="Unknown status"),"",'Cover Sheet'!B43))</f>
        <v/>
      </c>
      <c r="C45" s="49"/>
      <c r="D45" s="63" t="str">
        <f>IFERROR(VLOOKUP(C45,Goals!$J$2:$K$28,2,FALSE),"")</f>
        <v/>
      </c>
      <c r="E45" s="63" t="str">
        <f>'RC Mastery Check+Question type'!H43</f>
        <v/>
      </c>
      <c r="F45" s="63" t="str">
        <f>IF(OR('Cover Sheet'!J43="", B45=""),"",'Cover Sheet'!J43)</f>
        <v/>
      </c>
      <c r="G45" s="194" t="str">
        <f>'Cover Sheet'!L43</f>
        <v/>
      </c>
      <c r="H45" s="81"/>
      <c r="I45" s="81"/>
      <c r="J45" s="81"/>
      <c r="K45" s="81"/>
      <c r="L45" s="81"/>
      <c r="M45" s="81"/>
      <c r="N45" s="52"/>
      <c r="O45" s="52"/>
      <c r="P45" s="52"/>
      <c r="Q45" s="52"/>
      <c r="R45" s="52"/>
      <c r="S45" s="52"/>
      <c r="T45" s="52"/>
      <c r="U45" s="81"/>
      <c r="V45" s="81"/>
      <c r="W45" s="81"/>
      <c r="X45" s="81"/>
      <c r="Y45" s="81"/>
      <c r="Z45" s="81"/>
      <c r="AA45" s="81"/>
      <c r="AB45" s="52"/>
      <c r="AC45" s="52"/>
      <c r="AD45" s="52"/>
      <c r="AE45" s="52"/>
      <c r="AF45" s="52"/>
      <c r="AG45" s="52"/>
      <c r="AH45" s="52"/>
      <c r="AI45" s="52"/>
      <c r="AJ45" s="52"/>
      <c r="AK45" s="52"/>
      <c r="AL45" s="52"/>
      <c r="AM45" s="52"/>
      <c r="AN45" s="81"/>
      <c r="AO45" s="81"/>
      <c r="AP45" s="81"/>
      <c r="AQ45" s="81"/>
      <c r="AR45" s="81"/>
      <c r="AS45" s="81"/>
      <c r="AT45" s="81"/>
      <c r="AU45" s="81"/>
      <c r="AV45" s="81"/>
      <c r="AW45" s="81"/>
      <c r="AX45" s="81"/>
      <c r="AY45" s="81"/>
      <c r="AZ45" s="52"/>
      <c r="BA45" s="52"/>
      <c r="BB45" s="52"/>
      <c r="BC45" s="52"/>
      <c r="BD45" s="52"/>
      <c r="BE45" s="52"/>
      <c r="BF45" s="52"/>
      <c r="BG45" s="52"/>
      <c r="BH45" s="52"/>
      <c r="BI45" s="52"/>
      <c r="BJ45" s="52"/>
      <c r="BK45" s="52"/>
      <c r="BL45" s="52"/>
      <c r="BM45" s="52"/>
      <c r="BN45" s="52"/>
      <c r="BO45" s="52"/>
      <c r="BP45" s="52"/>
      <c r="BQ45" s="52"/>
      <c r="BR45" s="81"/>
      <c r="BS45" s="81"/>
      <c r="BT45" s="81"/>
      <c r="BU45" s="81"/>
      <c r="BV45" s="81"/>
      <c r="BW45" s="81"/>
      <c r="BX45" s="81"/>
      <c r="BY45" s="81"/>
      <c r="BZ45" s="81"/>
      <c r="CA45" s="81"/>
      <c r="CB45" s="81"/>
      <c r="CC45" s="81"/>
      <c r="CD45" s="81"/>
      <c r="CE45" s="81"/>
      <c r="CF45" s="81"/>
      <c r="CG45" s="81"/>
      <c r="CH45" s="81"/>
      <c r="CI45" s="81"/>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2"/>
      <c r="DP45" s="52"/>
      <c r="DQ45" s="52"/>
      <c r="DR45" s="52"/>
      <c r="DS45" s="52"/>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81"/>
      <c r="GN45" s="81"/>
      <c r="GO45" s="81"/>
      <c r="GP45" s="81"/>
      <c r="GQ45" s="81"/>
      <c r="GR45" s="81"/>
      <c r="GS45" s="81"/>
      <c r="GT45" s="81"/>
      <c r="GU45" s="81"/>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1"/>
      <c r="HT45" s="81"/>
      <c r="HU45" s="81"/>
      <c r="HV45" s="52"/>
      <c r="HW45" s="52"/>
      <c r="HX45" s="52"/>
      <c r="HY45" s="52"/>
      <c r="HZ45" s="52"/>
      <c r="IA45" s="52"/>
      <c r="IB45" s="52"/>
      <c r="IC45" s="52"/>
      <c r="ID45" s="52"/>
      <c r="IE45" s="52"/>
      <c r="IF45" s="52"/>
      <c r="IG45" s="52"/>
      <c r="IH45" s="52"/>
      <c r="II45" s="52"/>
      <c r="IJ45" s="52"/>
      <c r="IK45" s="52"/>
      <c r="IL45" s="52"/>
      <c r="IM45" s="52"/>
      <c r="IN45" s="52"/>
      <c r="IO45" s="52"/>
      <c r="IP45" s="52"/>
      <c r="IQ45" s="52"/>
      <c r="IR45" s="52"/>
      <c r="IS45" s="52"/>
      <c r="IT45" s="52"/>
      <c r="IU45" s="52"/>
      <c r="IV45" s="52"/>
      <c r="IW45" s="52"/>
      <c r="IX45" s="52"/>
      <c r="IY45" s="52"/>
      <c r="IZ45" s="52"/>
      <c r="JA45" s="52"/>
      <c r="JB45" s="52"/>
      <c r="JC45" s="52"/>
      <c r="JD45" s="52"/>
      <c r="JE45" s="81"/>
      <c r="JF45" s="81"/>
      <c r="JG45" s="81"/>
      <c r="JH45" s="81"/>
      <c r="JI45" s="81"/>
      <c r="JJ45" s="81"/>
      <c r="JK45" s="81"/>
      <c r="JL45" s="81"/>
      <c r="JM45" s="81"/>
      <c r="JN45" s="81"/>
      <c r="JO45" s="81"/>
      <c r="JP45" s="81"/>
      <c r="JQ45" s="81"/>
      <c r="JR45" s="81"/>
      <c r="JS45" s="81"/>
      <c r="JT45" s="81"/>
      <c r="JU45" s="81"/>
      <c r="JV45" s="81"/>
      <c r="JW45" s="81"/>
      <c r="JX45" s="81"/>
      <c r="JY45" s="81"/>
      <c r="JZ45" s="81"/>
      <c r="KA45" s="81"/>
      <c r="KB45" s="81"/>
      <c r="KC45" s="81"/>
      <c r="KD45" s="81"/>
      <c r="KE45" s="81"/>
      <c r="KF45" s="81"/>
      <c r="KG45" s="81"/>
      <c r="KH45" s="81"/>
      <c r="KI45" s="81"/>
      <c r="KJ45" s="81"/>
      <c r="KK45" s="81"/>
      <c r="KL45" s="81"/>
      <c r="KM45" s="81"/>
      <c r="KN45" s="722"/>
    </row>
    <row r="46" spans="1:300" ht="12.75" customHeight="1" x14ac:dyDescent="0.2">
      <c r="A46" s="8">
        <v>40</v>
      </c>
      <c r="B46" s="8" t="str">
        <f>IF('Cover Sheet'!B44="","",IF(OR('Cover Sheet'!D44="Dropped out of school", 'Cover Sheet'!D44="Moved to another school", 'Cover Sheet'!D44="Unknown status"),"",'Cover Sheet'!B44))</f>
        <v/>
      </c>
      <c r="C46" s="49"/>
      <c r="D46" s="63" t="str">
        <f>IFERROR(VLOOKUP(C46,Goals!$J$2:$K$28,2,FALSE),"")</f>
        <v/>
      </c>
      <c r="E46" s="63" t="str">
        <f>'RC Mastery Check+Question type'!H44</f>
        <v/>
      </c>
      <c r="F46" s="63" t="str">
        <f>IF(OR('Cover Sheet'!J44="", B46=""),"",'Cover Sheet'!J44)</f>
        <v/>
      </c>
      <c r="G46" s="194" t="str">
        <f>'Cover Sheet'!L44</f>
        <v/>
      </c>
      <c r="H46" s="81"/>
      <c r="I46" s="81"/>
      <c r="J46" s="81"/>
      <c r="K46" s="81"/>
      <c r="L46" s="81"/>
      <c r="M46" s="81"/>
      <c r="N46" s="52"/>
      <c r="O46" s="52"/>
      <c r="P46" s="52"/>
      <c r="Q46" s="52"/>
      <c r="R46" s="52"/>
      <c r="S46" s="52"/>
      <c r="T46" s="52"/>
      <c r="U46" s="81"/>
      <c r="V46" s="81"/>
      <c r="W46" s="81"/>
      <c r="X46" s="81"/>
      <c r="Y46" s="81"/>
      <c r="Z46" s="81"/>
      <c r="AA46" s="81"/>
      <c r="AB46" s="52"/>
      <c r="AC46" s="52"/>
      <c r="AD46" s="52"/>
      <c r="AE46" s="52"/>
      <c r="AF46" s="52"/>
      <c r="AG46" s="52"/>
      <c r="AH46" s="52"/>
      <c r="AI46" s="52"/>
      <c r="AJ46" s="52"/>
      <c r="AK46" s="52"/>
      <c r="AL46" s="52"/>
      <c r="AM46" s="52"/>
      <c r="AN46" s="81"/>
      <c r="AO46" s="81"/>
      <c r="AP46" s="81"/>
      <c r="AQ46" s="81"/>
      <c r="AR46" s="81"/>
      <c r="AS46" s="81"/>
      <c r="AT46" s="81"/>
      <c r="AU46" s="81"/>
      <c r="AV46" s="81"/>
      <c r="AW46" s="81"/>
      <c r="AX46" s="81"/>
      <c r="AY46" s="81"/>
      <c r="AZ46" s="52"/>
      <c r="BA46" s="52"/>
      <c r="BB46" s="52"/>
      <c r="BC46" s="52"/>
      <c r="BD46" s="52"/>
      <c r="BE46" s="52"/>
      <c r="BF46" s="52"/>
      <c r="BG46" s="52"/>
      <c r="BH46" s="52"/>
      <c r="BI46" s="52"/>
      <c r="BJ46" s="52"/>
      <c r="BK46" s="52"/>
      <c r="BL46" s="52"/>
      <c r="BM46" s="52"/>
      <c r="BN46" s="52"/>
      <c r="BO46" s="52"/>
      <c r="BP46" s="52"/>
      <c r="BQ46" s="52"/>
      <c r="BR46" s="81"/>
      <c r="BS46" s="81"/>
      <c r="BT46" s="81"/>
      <c r="BU46" s="81"/>
      <c r="BV46" s="81"/>
      <c r="BW46" s="81"/>
      <c r="BX46" s="81"/>
      <c r="BY46" s="81"/>
      <c r="BZ46" s="81"/>
      <c r="CA46" s="81"/>
      <c r="CB46" s="81"/>
      <c r="CC46" s="81"/>
      <c r="CD46" s="81"/>
      <c r="CE46" s="81"/>
      <c r="CF46" s="81"/>
      <c r="CG46" s="81"/>
      <c r="CH46" s="81"/>
      <c r="CI46" s="81"/>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2"/>
      <c r="DP46" s="52"/>
      <c r="DQ46" s="52"/>
      <c r="DR46" s="52"/>
      <c r="DS46" s="52"/>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52"/>
      <c r="FE46" s="52"/>
      <c r="FF46" s="52"/>
      <c r="FG46" s="52"/>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52"/>
      <c r="HW46" s="52"/>
      <c r="HX46" s="52"/>
      <c r="HY46" s="52"/>
      <c r="HZ46" s="52"/>
      <c r="IA46" s="52"/>
      <c r="IB46" s="52"/>
      <c r="IC46" s="52"/>
      <c r="ID46" s="52"/>
      <c r="IE46" s="52"/>
      <c r="IF46" s="52"/>
      <c r="IG46" s="52"/>
      <c r="IH46" s="52"/>
      <c r="II46" s="52"/>
      <c r="IJ46" s="52"/>
      <c r="IK46" s="52"/>
      <c r="IL46" s="52"/>
      <c r="IM46" s="52"/>
      <c r="IN46" s="52"/>
      <c r="IO46" s="52"/>
      <c r="IP46" s="52"/>
      <c r="IQ46" s="52"/>
      <c r="IR46" s="52"/>
      <c r="IS46" s="52"/>
      <c r="IT46" s="52"/>
      <c r="IU46" s="52"/>
      <c r="IV46" s="52"/>
      <c r="IW46" s="52"/>
      <c r="IX46" s="52"/>
      <c r="IY46" s="52"/>
      <c r="IZ46" s="52"/>
      <c r="JA46" s="52"/>
      <c r="JB46" s="52"/>
      <c r="JC46" s="52"/>
      <c r="JD46" s="52"/>
      <c r="JE46" s="81"/>
      <c r="JF46" s="81"/>
      <c r="JG46" s="81"/>
      <c r="JH46" s="81"/>
      <c r="JI46" s="81"/>
      <c r="JJ46" s="81"/>
      <c r="JK46" s="81"/>
      <c r="JL46" s="81"/>
      <c r="JM46" s="81"/>
      <c r="JN46" s="81"/>
      <c r="JO46" s="81"/>
      <c r="JP46" s="81"/>
      <c r="JQ46" s="81"/>
      <c r="JR46" s="81"/>
      <c r="JS46" s="81"/>
      <c r="JT46" s="81"/>
      <c r="JU46" s="81"/>
      <c r="JV46" s="81"/>
      <c r="JW46" s="81"/>
      <c r="JX46" s="81"/>
      <c r="JY46" s="81"/>
      <c r="JZ46" s="81"/>
      <c r="KA46" s="81"/>
      <c r="KB46" s="81"/>
      <c r="KC46" s="81"/>
      <c r="KD46" s="81"/>
      <c r="KE46" s="81"/>
      <c r="KF46" s="81"/>
      <c r="KG46" s="81"/>
      <c r="KH46" s="81"/>
      <c r="KI46" s="81"/>
      <c r="KJ46" s="81"/>
      <c r="KK46" s="81"/>
      <c r="KL46" s="81"/>
      <c r="KM46" s="81"/>
      <c r="KN46" s="722"/>
    </row>
    <row r="47" spans="1:300" ht="12.75" customHeight="1" x14ac:dyDescent="0.2">
      <c r="A47" s="8">
        <v>41</v>
      </c>
      <c r="B47" s="8" t="str">
        <f>IF('Cover Sheet'!B45="","",IF(OR('Cover Sheet'!D45="Dropped out of school", 'Cover Sheet'!D45="Moved to another school", 'Cover Sheet'!D45="Unknown status"),"",'Cover Sheet'!B45))</f>
        <v/>
      </c>
      <c r="C47" s="49"/>
      <c r="D47" s="63" t="str">
        <f>IFERROR(VLOOKUP(C47,Goals!$J$2:$K$28,2,FALSE),"")</f>
        <v/>
      </c>
      <c r="E47" s="63" t="str">
        <f>'RC Mastery Check+Question type'!H45</f>
        <v/>
      </c>
      <c r="F47" s="63" t="str">
        <f>IF(OR('Cover Sheet'!J45="", B47=""),"",'Cover Sheet'!J45)</f>
        <v/>
      </c>
      <c r="G47" s="194" t="str">
        <f>'Cover Sheet'!L45</f>
        <v/>
      </c>
      <c r="H47" s="81"/>
      <c r="I47" s="81"/>
      <c r="J47" s="81"/>
      <c r="K47" s="81"/>
      <c r="L47" s="81"/>
      <c r="M47" s="81"/>
      <c r="N47" s="52"/>
      <c r="O47" s="52"/>
      <c r="P47" s="52"/>
      <c r="Q47" s="52"/>
      <c r="R47" s="52"/>
      <c r="S47" s="52"/>
      <c r="T47" s="52"/>
      <c r="U47" s="81"/>
      <c r="V47" s="81"/>
      <c r="W47" s="81"/>
      <c r="X47" s="81"/>
      <c r="Y47" s="81"/>
      <c r="Z47" s="81"/>
      <c r="AA47" s="81"/>
      <c r="AB47" s="52"/>
      <c r="AC47" s="52"/>
      <c r="AD47" s="52"/>
      <c r="AE47" s="52"/>
      <c r="AF47" s="52"/>
      <c r="AG47" s="52"/>
      <c r="AH47" s="52"/>
      <c r="AI47" s="52"/>
      <c r="AJ47" s="52"/>
      <c r="AK47" s="52"/>
      <c r="AL47" s="52"/>
      <c r="AM47" s="52"/>
      <c r="AN47" s="81"/>
      <c r="AO47" s="81"/>
      <c r="AP47" s="81"/>
      <c r="AQ47" s="81"/>
      <c r="AR47" s="81"/>
      <c r="AS47" s="81"/>
      <c r="AT47" s="81"/>
      <c r="AU47" s="81"/>
      <c r="AV47" s="81"/>
      <c r="AW47" s="81"/>
      <c r="AX47" s="81"/>
      <c r="AY47" s="81"/>
      <c r="AZ47" s="52"/>
      <c r="BA47" s="52"/>
      <c r="BB47" s="52"/>
      <c r="BC47" s="52"/>
      <c r="BD47" s="52"/>
      <c r="BE47" s="52"/>
      <c r="BF47" s="52"/>
      <c r="BG47" s="52"/>
      <c r="BH47" s="52"/>
      <c r="BI47" s="52"/>
      <c r="BJ47" s="52"/>
      <c r="BK47" s="52"/>
      <c r="BL47" s="52"/>
      <c r="BM47" s="52"/>
      <c r="BN47" s="52"/>
      <c r="BO47" s="52"/>
      <c r="BP47" s="52"/>
      <c r="BQ47" s="52"/>
      <c r="BR47" s="81"/>
      <c r="BS47" s="81"/>
      <c r="BT47" s="81"/>
      <c r="BU47" s="81"/>
      <c r="BV47" s="81"/>
      <c r="BW47" s="81"/>
      <c r="BX47" s="81"/>
      <c r="BY47" s="81"/>
      <c r="BZ47" s="81"/>
      <c r="CA47" s="81"/>
      <c r="CB47" s="81"/>
      <c r="CC47" s="81"/>
      <c r="CD47" s="81"/>
      <c r="CE47" s="81"/>
      <c r="CF47" s="81"/>
      <c r="CG47" s="81"/>
      <c r="CH47" s="81"/>
      <c r="CI47" s="81"/>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2"/>
      <c r="DP47" s="52"/>
      <c r="DQ47" s="52"/>
      <c r="DR47" s="52"/>
      <c r="DS47" s="52"/>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52"/>
      <c r="FE47" s="52"/>
      <c r="FF47" s="52"/>
      <c r="FG47" s="52"/>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81"/>
      <c r="GN47" s="81"/>
      <c r="GO47" s="81"/>
      <c r="GP47" s="81"/>
      <c r="GQ47" s="81"/>
      <c r="GR47" s="81"/>
      <c r="GS47" s="81"/>
      <c r="GT47" s="81"/>
      <c r="GU47" s="81"/>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52"/>
      <c r="HW47" s="52"/>
      <c r="HX47" s="52"/>
      <c r="HY47" s="52"/>
      <c r="HZ47" s="52"/>
      <c r="IA47" s="52"/>
      <c r="IB47" s="52"/>
      <c r="IC47" s="52"/>
      <c r="ID47" s="52"/>
      <c r="IE47" s="52"/>
      <c r="IF47" s="52"/>
      <c r="IG47" s="52"/>
      <c r="IH47" s="52"/>
      <c r="II47" s="52"/>
      <c r="IJ47" s="52"/>
      <c r="IK47" s="52"/>
      <c r="IL47" s="52"/>
      <c r="IM47" s="52"/>
      <c r="IN47" s="52"/>
      <c r="IO47" s="52"/>
      <c r="IP47" s="52"/>
      <c r="IQ47" s="52"/>
      <c r="IR47" s="52"/>
      <c r="IS47" s="52"/>
      <c r="IT47" s="52"/>
      <c r="IU47" s="52"/>
      <c r="IV47" s="52"/>
      <c r="IW47" s="52"/>
      <c r="IX47" s="52"/>
      <c r="IY47" s="52"/>
      <c r="IZ47" s="52"/>
      <c r="JA47" s="52"/>
      <c r="JB47" s="52"/>
      <c r="JC47" s="52"/>
      <c r="JD47" s="52"/>
      <c r="JE47" s="81"/>
      <c r="JF47" s="81"/>
      <c r="JG47" s="81"/>
      <c r="JH47" s="81"/>
      <c r="JI47" s="81"/>
      <c r="JJ47" s="81"/>
      <c r="JK47" s="81"/>
      <c r="JL47" s="81"/>
      <c r="JM47" s="81"/>
      <c r="JN47" s="81"/>
      <c r="JO47" s="81"/>
      <c r="JP47" s="81"/>
      <c r="JQ47" s="81"/>
      <c r="JR47" s="81"/>
      <c r="JS47" s="81"/>
      <c r="JT47" s="81"/>
      <c r="JU47" s="81"/>
      <c r="JV47" s="81"/>
      <c r="JW47" s="81"/>
      <c r="JX47" s="81"/>
      <c r="JY47" s="81"/>
      <c r="JZ47" s="81"/>
      <c r="KA47" s="81"/>
      <c r="KB47" s="81"/>
      <c r="KC47" s="81"/>
      <c r="KD47" s="81"/>
      <c r="KE47" s="81"/>
      <c r="KF47" s="81"/>
      <c r="KG47" s="81"/>
      <c r="KH47" s="81"/>
      <c r="KI47" s="81"/>
      <c r="KJ47" s="81"/>
      <c r="KK47" s="81"/>
      <c r="KL47" s="81"/>
      <c r="KM47" s="81"/>
      <c r="KN47" s="722"/>
    </row>
    <row r="48" spans="1:300" ht="12.75" customHeight="1" x14ac:dyDescent="0.2">
      <c r="A48" s="8">
        <v>42</v>
      </c>
      <c r="B48" s="8" t="str">
        <f>IF('Cover Sheet'!B46="","",IF(OR('Cover Sheet'!D46="Dropped out of school", 'Cover Sheet'!D46="Moved to another school", 'Cover Sheet'!D46="Unknown status"),"",'Cover Sheet'!B46))</f>
        <v/>
      </c>
      <c r="C48" s="49"/>
      <c r="D48" s="63" t="str">
        <f>IFERROR(VLOOKUP(C48,Goals!$J$2:$K$28,2,FALSE),"")</f>
        <v/>
      </c>
      <c r="E48" s="63" t="str">
        <f>'RC Mastery Check+Question type'!H46</f>
        <v/>
      </c>
      <c r="F48" s="63" t="str">
        <f>IF(OR('Cover Sheet'!J46="", B48=""),"",'Cover Sheet'!J46)</f>
        <v/>
      </c>
      <c r="G48" s="194" t="str">
        <f>'Cover Sheet'!L46</f>
        <v/>
      </c>
      <c r="H48" s="81"/>
      <c r="I48" s="81"/>
      <c r="J48" s="81"/>
      <c r="K48" s="81"/>
      <c r="L48" s="81"/>
      <c r="M48" s="81"/>
      <c r="N48" s="52"/>
      <c r="O48" s="52"/>
      <c r="P48" s="52"/>
      <c r="Q48" s="52"/>
      <c r="R48" s="52"/>
      <c r="S48" s="52"/>
      <c r="T48" s="52"/>
      <c r="U48" s="81"/>
      <c r="V48" s="81"/>
      <c r="W48" s="81"/>
      <c r="X48" s="81"/>
      <c r="Y48" s="81"/>
      <c r="Z48" s="81"/>
      <c r="AA48" s="81"/>
      <c r="AB48" s="52"/>
      <c r="AC48" s="52"/>
      <c r="AD48" s="52"/>
      <c r="AE48" s="52"/>
      <c r="AF48" s="52"/>
      <c r="AG48" s="52"/>
      <c r="AH48" s="52"/>
      <c r="AI48" s="52"/>
      <c r="AJ48" s="52"/>
      <c r="AK48" s="52"/>
      <c r="AL48" s="52"/>
      <c r="AM48" s="52"/>
      <c r="AN48" s="81"/>
      <c r="AO48" s="81"/>
      <c r="AP48" s="81"/>
      <c r="AQ48" s="81"/>
      <c r="AR48" s="81"/>
      <c r="AS48" s="81"/>
      <c r="AT48" s="81"/>
      <c r="AU48" s="81"/>
      <c r="AV48" s="81"/>
      <c r="AW48" s="81"/>
      <c r="AX48" s="81"/>
      <c r="AY48" s="81"/>
      <c r="AZ48" s="52"/>
      <c r="BA48" s="52"/>
      <c r="BB48" s="52"/>
      <c r="BC48" s="52"/>
      <c r="BD48" s="52"/>
      <c r="BE48" s="52"/>
      <c r="BF48" s="52"/>
      <c r="BG48" s="52"/>
      <c r="BH48" s="52"/>
      <c r="BI48" s="52"/>
      <c r="BJ48" s="52"/>
      <c r="BK48" s="52"/>
      <c r="BL48" s="52"/>
      <c r="BM48" s="52"/>
      <c r="BN48" s="52"/>
      <c r="BO48" s="52"/>
      <c r="BP48" s="52"/>
      <c r="BQ48" s="52"/>
      <c r="BR48" s="81"/>
      <c r="BS48" s="81"/>
      <c r="BT48" s="81"/>
      <c r="BU48" s="81"/>
      <c r="BV48" s="81"/>
      <c r="BW48" s="81"/>
      <c r="BX48" s="81"/>
      <c r="BY48" s="81"/>
      <c r="BZ48" s="81"/>
      <c r="CA48" s="81"/>
      <c r="CB48" s="81"/>
      <c r="CC48" s="81"/>
      <c r="CD48" s="81"/>
      <c r="CE48" s="81"/>
      <c r="CF48" s="81"/>
      <c r="CG48" s="81"/>
      <c r="CH48" s="81"/>
      <c r="CI48" s="81"/>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2"/>
      <c r="DP48" s="52"/>
      <c r="DQ48" s="52"/>
      <c r="DR48" s="52"/>
      <c r="DS48" s="52"/>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52"/>
      <c r="FE48" s="52"/>
      <c r="FF48" s="52"/>
      <c r="FG48" s="52"/>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81"/>
      <c r="GN48" s="81"/>
      <c r="GO48" s="81"/>
      <c r="GP48" s="81"/>
      <c r="GQ48" s="81"/>
      <c r="GR48" s="81"/>
      <c r="GS48" s="81"/>
      <c r="GT48" s="81"/>
      <c r="GU48" s="81"/>
      <c r="GV48" s="81"/>
      <c r="GW48" s="81"/>
      <c r="GX48" s="81"/>
      <c r="GY48" s="81"/>
      <c r="GZ48" s="81"/>
      <c r="HA48" s="81"/>
      <c r="HB48" s="81"/>
      <c r="HC48" s="81"/>
      <c r="HD48" s="81"/>
      <c r="HE48" s="81"/>
      <c r="HF48" s="81"/>
      <c r="HG48" s="81"/>
      <c r="HH48" s="81"/>
      <c r="HI48" s="81"/>
      <c r="HJ48" s="81"/>
      <c r="HK48" s="81"/>
      <c r="HL48" s="81"/>
      <c r="HM48" s="81"/>
      <c r="HN48" s="81"/>
      <c r="HO48" s="81"/>
      <c r="HP48" s="81"/>
      <c r="HQ48" s="81"/>
      <c r="HR48" s="81"/>
      <c r="HS48" s="81"/>
      <c r="HT48" s="81"/>
      <c r="HU48" s="81"/>
      <c r="HV48" s="52"/>
      <c r="HW48" s="52"/>
      <c r="HX48" s="52"/>
      <c r="HY48" s="52"/>
      <c r="HZ48" s="52"/>
      <c r="IA48" s="52"/>
      <c r="IB48" s="52"/>
      <c r="IC48" s="52"/>
      <c r="ID48" s="52"/>
      <c r="IE48" s="52"/>
      <c r="IF48" s="52"/>
      <c r="IG48" s="52"/>
      <c r="IH48" s="52"/>
      <c r="II48" s="52"/>
      <c r="IJ48" s="52"/>
      <c r="IK48" s="52"/>
      <c r="IL48" s="52"/>
      <c r="IM48" s="52"/>
      <c r="IN48" s="52"/>
      <c r="IO48" s="52"/>
      <c r="IP48" s="52"/>
      <c r="IQ48" s="52"/>
      <c r="IR48" s="52"/>
      <c r="IS48" s="52"/>
      <c r="IT48" s="52"/>
      <c r="IU48" s="52"/>
      <c r="IV48" s="52"/>
      <c r="IW48" s="52"/>
      <c r="IX48" s="52"/>
      <c r="IY48" s="52"/>
      <c r="IZ48" s="52"/>
      <c r="JA48" s="52"/>
      <c r="JB48" s="52"/>
      <c r="JC48" s="52"/>
      <c r="JD48" s="52"/>
      <c r="JE48" s="81"/>
      <c r="JF48" s="81"/>
      <c r="JG48" s="81"/>
      <c r="JH48" s="81"/>
      <c r="JI48" s="81"/>
      <c r="JJ48" s="81"/>
      <c r="JK48" s="81"/>
      <c r="JL48" s="81"/>
      <c r="JM48" s="81"/>
      <c r="JN48" s="81"/>
      <c r="JO48" s="81"/>
      <c r="JP48" s="81"/>
      <c r="JQ48" s="81"/>
      <c r="JR48" s="81"/>
      <c r="JS48" s="81"/>
      <c r="JT48" s="81"/>
      <c r="JU48" s="81"/>
      <c r="JV48" s="81"/>
      <c r="JW48" s="81"/>
      <c r="JX48" s="81"/>
      <c r="JY48" s="81"/>
      <c r="JZ48" s="81"/>
      <c r="KA48" s="81"/>
      <c r="KB48" s="81"/>
      <c r="KC48" s="81"/>
      <c r="KD48" s="81"/>
      <c r="KE48" s="81"/>
      <c r="KF48" s="81"/>
      <c r="KG48" s="81"/>
      <c r="KH48" s="81"/>
      <c r="KI48" s="81"/>
      <c r="KJ48" s="81"/>
      <c r="KK48" s="81"/>
      <c r="KL48" s="81"/>
      <c r="KM48" s="81"/>
      <c r="KN48" s="722"/>
    </row>
    <row r="49" spans="1:300" ht="12.75" customHeight="1" x14ac:dyDescent="0.2">
      <c r="A49" s="8">
        <v>43</v>
      </c>
      <c r="B49" s="8" t="str">
        <f>IF('Cover Sheet'!B47="","",IF(OR('Cover Sheet'!D47="Dropped out of school", 'Cover Sheet'!D47="Moved to another school", 'Cover Sheet'!D47="Unknown status"),"",'Cover Sheet'!B47))</f>
        <v/>
      </c>
      <c r="C49" s="49"/>
      <c r="D49" s="63" t="str">
        <f>IFERROR(VLOOKUP(C49,Goals!$J$2:$K$28,2,FALSE),"")</f>
        <v/>
      </c>
      <c r="E49" s="63" t="str">
        <f>'RC Mastery Check+Question type'!H47</f>
        <v/>
      </c>
      <c r="F49" s="63" t="str">
        <f>IF(OR('Cover Sheet'!J47="", B49=""),"",'Cover Sheet'!J47)</f>
        <v/>
      </c>
      <c r="G49" s="194" t="str">
        <f>'Cover Sheet'!L47</f>
        <v/>
      </c>
      <c r="H49" s="81"/>
      <c r="I49" s="81"/>
      <c r="J49" s="81"/>
      <c r="K49" s="81"/>
      <c r="L49" s="81"/>
      <c r="M49" s="81"/>
      <c r="N49" s="52"/>
      <c r="O49" s="52"/>
      <c r="P49" s="52"/>
      <c r="Q49" s="52"/>
      <c r="R49" s="52"/>
      <c r="S49" s="52"/>
      <c r="T49" s="52"/>
      <c r="U49" s="81"/>
      <c r="V49" s="81"/>
      <c r="W49" s="81"/>
      <c r="X49" s="81"/>
      <c r="Y49" s="81"/>
      <c r="Z49" s="81"/>
      <c r="AA49" s="81"/>
      <c r="AB49" s="52"/>
      <c r="AC49" s="52"/>
      <c r="AD49" s="52"/>
      <c r="AE49" s="52"/>
      <c r="AF49" s="52"/>
      <c r="AG49" s="52"/>
      <c r="AH49" s="52"/>
      <c r="AI49" s="52"/>
      <c r="AJ49" s="52"/>
      <c r="AK49" s="52"/>
      <c r="AL49" s="52"/>
      <c r="AM49" s="52"/>
      <c r="AN49" s="81"/>
      <c r="AO49" s="81"/>
      <c r="AP49" s="81"/>
      <c r="AQ49" s="81"/>
      <c r="AR49" s="81"/>
      <c r="AS49" s="81"/>
      <c r="AT49" s="81"/>
      <c r="AU49" s="81"/>
      <c r="AV49" s="81"/>
      <c r="AW49" s="81"/>
      <c r="AX49" s="81"/>
      <c r="AY49" s="81"/>
      <c r="AZ49" s="52"/>
      <c r="BA49" s="52"/>
      <c r="BB49" s="52"/>
      <c r="BC49" s="52"/>
      <c r="BD49" s="52"/>
      <c r="BE49" s="52"/>
      <c r="BF49" s="52"/>
      <c r="BG49" s="52"/>
      <c r="BH49" s="52"/>
      <c r="BI49" s="52"/>
      <c r="BJ49" s="52"/>
      <c r="BK49" s="52"/>
      <c r="BL49" s="52"/>
      <c r="BM49" s="52"/>
      <c r="BN49" s="52"/>
      <c r="BO49" s="52"/>
      <c r="BP49" s="52"/>
      <c r="BQ49" s="52"/>
      <c r="BR49" s="81"/>
      <c r="BS49" s="81"/>
      <c r="BT49" s="81"/>
      <c r="BU49" s="81"/>
      <c r="BV49" s="81"/>
      <c r="BW49" s="81"/>
      <c r="BX49" s="81"/>
      <c r="BY49" s="81"/>
      <c r="BZ49" s="81"/>
      <c r="CA49" s="81"/>
      <c r="CB49" s="81"/>
      <c r="CC49" s="81"/>
      <c r="CD49" s="81"/>
      <c r="CE49" s="81"/>
      <c r="CF49" s="81"/>
      <c r="CG49" s="81"/>
      <c r="CH49" s="81"/>
      <c r="CI49" s="81"/>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52"/>
      <c r="FE49" s="52"/>
      <c r="FF49" s="52"/>
      <c r="FG49" s="52"/>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81"/>
      <c r="GN49" s="81"/>
      <c r="GO49" s="81"/>
      <c r="GP49" s="81"/>
      <c r="GQ49" s="81"/>
      <c r="GR49" s="81"/>
      <c r="GS49" s="81"/>
      <c r="GT49" s="81"/>
      <c r="GU49" s="81"/>
      <c r="GV49" s="81"/>
      <c r="GW49" s="81"/>
      <c r="GX49" s="81"/>
      <c r="GY49" s="81"/>
      <c r="GZ49" s="81"/>
      <c r="HA49" s="81"/>
      <c r="HB49" s="81"/>
      <c r="HC49" s="81"/>
      <c r="HD49" s="81"/>
      <c r="HE49" s="81"/>
      <c r="HF49" s="81"/>
      <c r="HG49" s="81"/>
      <c r="HH49" s="81"/>
      <c r="HI49" s="81"/>
      <c r="HJ49" s="81"/>
      <c r="HK49" s="81"/>
      <c r="HL49" s="81"/>
      <c r="HM49" s="81"/>
      <c r="HN49" s="81"/>
      <c r="HO49" s="81"/>
      <c r="HP49" s="81"/>
      <c r="HQ49" s="81"/>
      <c r="HR49" s="81"/>
      <c r="HS49" s="81"/>
      <c r="HT49" s="81"/>
      <c r="HU49" s="81"/>
      <c r="HV49" s="52"/>
      <c r="HW49" s="52"/>
      <c r="HX49" s="52"/>
      <c r="HY49" s="52"/>
      <c r="HZ49" s="52"/>
      <c r="IA49" s="52"/>
      <c r="IB49" s="52"/>
      <c r="IC49" s="52"/>
      <c r="ID49" s="52"/>
      <c r="IE49" s="52"/>
      <c r="IF49" s="52"/>
      <c r="IG49" s="52"/>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81"/>
      <c r="JF49" s="81"/>
      <c r="JG49" s="81"/>
      <c r="JH49" s="81"/>
      <c r="JI49" s="81"/>
      <c r="JJ49" s="81"/>
      <c r="JK49" s="81"/>
      <c r="JL49" s="81"/>
      <c r="JM49" s="81"/>
      <c r="JN49" s="81"/>
      <c r="JO49" s="81"/>
      <c r="JP49" s="81"/>
      <c r="JQ49" s="81"/>
      <c r="JR49" s="81"/>
      <c r="JS49" s="81"/>
      <c r="JT49" s="81"/>
      <c r="JU49" s="81"/>
      <c r="JV49" s="81"/>
      <c r="JW49" s="81"/>
      <c r="JX49" s="81"/>
      <c r="JY49" s="81"/>
      <c r="JZ49" s="81"/>
      <c r="KA49" s="81"/>
      <c r="KB49" s="81"/>
      <c r="KC49" s="81"/>
      <c r="KD49" s="81"/>
      <c r="KE49" s="81"/>
      <c r="KF49" s="81"/>
      <c r="KG49" s="81"/>
      <c r="KH49" s="81"/>
      <c r="KI49" s="81"/>
      <c r="KJ49" s="81"/>
      <c r="KK49" s="81"/>
      <c r="KL49" s="81"/>
      <c r="KM49" s="81"/>
      <c r="KN49" s="722"/>
    </row>
    <row r="50" spans="1:300" ht="12.75" customHeight="1" x14ac:dyDescent="0.2">
      <c r="A50" s="8">
        <v>44</v>
      </c>
      <c r="B50" s="8" t="str">
        <f>IF('Cover Sheet'!B48="","",IF(OR('Cover Sheet'!D48="Dropped out of school", 'Cover Sheet'!D48="Moved to another school", 'Cover Sheet'!D48="Unknown status"),"",'Cover Sheet'!B48))</f>
        <v/>
      </c>
      <c r="C50" s="49"/>
      <c r="D50" s="63" t="str">
        <f>IFERROR(VLOOKUP(C50,Goals!$J$2:$K$28,2,FALSE),"")</f>
        <v/>
      </c>
      <c r="E50" s="63" t="str">
        <f>'RC Mastery Check+Question type'!H48</f>
        <v/>
      </c>
      <c r="F50" s="63" t="str">
        <f>IF(OR('Cover Sheet'!J48="", B50=""),"",'Cover Sheet'!J48)</f>
        <v/>
      </c>
      <c r="G50" s="194" t="str">
        <f>'Cover Sheet'!L48</f>
        <v/>
      </c>
      <c r="H50" s="81"/>
      <c r="I50" s="81"/>
      <c r="J50" s="81"/>
      <c r="K50" s="81"/>
      <c r="L50" s="81"/>
      <c r="M50" s="81"/>
      <c r="N50" s="52"/>
      <c r="O50" s="52"/>
      <c r="P50" s="52"/>
      <c r="Q50" s="52"/>
      <c r="R50" s="52"/>
      <c r="S50" s="52"/>
      <c r="T50" s="52"/>
      <c r="U50" s="81"/>
      <c r="V50" s="81"/>
      <c r="W50" s="81"/>
      <c r="X50" s="81"/>
      <c r="Y50" s="81"/>
      <c r="Z50" s="81"/>
      <c r="AA50" s="81"/>
      <c r="AB50" s="52"/>
      <c r="AC50" s="52"/>
      <c r="AD50" s="52"/>
      <c r="AE50" s="52"/>
      <c r="AF50" s="52"/>
      <c r="AG50" s="52"/>
      <c r="AH50" s="52"/>
      <c r="AI50" s="52"/>
      <c r="AJ50" s="52"/>
      <c r="AK50" s="52"/>
      <c r="AL50" s="52"/>
      <c r="AM50" s="52"/>
      <c r="AN50" s="81"/>
      <c r="AO50" s="81"/>
      <c r="AP50" s="81"/>
      <c r="AQ50" s="81"/>
      <c r="AR50" s="81"/>
      <c r="AS50" s="81"/>
      <c r="AT50" s="81"/>
      <c r="AU50" s="81"/>
      <c r="AV50" s="81"/>
      <c r="AW50" s="81"/>
      <c r="AX50" s="81"/>
      <c r="AY50" s="81"/>
      <c r="AZ50" s="52"/>
      <c r="BA50" s="52"/>
      <c r="BB50" s="52"/>
      <c r="BC50" s="52"/>
      <c r="BD50" s="52"/>
      <c r="BE50" s="52"/>
      <c r="BF50" s="52"/>
      <c r="BG50" s="52"/>
      <c r="BH50" s="52"/>
      <c r="BI50" s="52"/>
      <c r="BJ50" s="52"/>
      <c r="BK50" s="52"/>
      <c r="BL50" s="52"/>
      <c r="BM50" s="52"/>
      <c r="BN50" s="52"/>
      <c r="BO50" s="52"/>
      <c r="BP50" s="52"/>
      <c r="BQ50" s="52"/>
      <c r="BR50" s="81"/>
      <c r="BS50" s="81"/>
      <c r="BT50" s="81"/>
      <c r="BU50" s="81"/>
      <c r="BV50" s="81"/>
      <c r="BW50" s="81"/>
      <c r="BX50" s="81"/>
      <c r="BY50" s="81"/>
      <c r="BZ50" s="81"/>
      <c r="CA50" s="81"/>
      <c r="CB50" s="81"/>
      <c r="CC50" s="81"/>
      <c r="CD50" s="81"/>
      <c r="CE50" s="81"/>
      <c r="CF50" s="81"/>
      <c r="CG50" s="81"/>
      <c r="CH50" s="81"/>
      <c r="CI50" s="81"/>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52"/>
      <c r="FE50" s="52"/>
      <c r="FF50" s="52"/>
      <c r="FG50" s="52"/>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81"/>
      <c r="GN50" s="81"/>
      <c r="GO50" s="81"/>
      <c r="GP50" s="81"/>
      <c r="GQ50" s="81"/>
      <c r="GR50" s="81"/>
      <c r="GS50" s="81"/>
      <c r="GT50" s="81"/>
      <c r="GU50" s="81"/>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1"/>
      <c r="HT50" s="81"/>
      <c r="HU50" s="81"/>
      <c r="HV50" s="52"/>
      <c r="HW50" s="52"/>
      <c r="HX50" s="52"/>
      <c r="HY50" s="52"/>
      <c r="HZ50" s="52"/>
      <c r="IA50" s="52"/>
      <c r="IB50" s="52"/>
      <c r="IC50" s="52"/>
      <c r="ID50" s="52"/>
      <c r="IE50" s="52"/>
      <c r="IF50" s="52"/>
      <c r="IG50" s="52"/>
      <c r="IH50" s="52"/>
      <c r="II50" s="52"/>
      <c r="IJ50" s="52"/>
      <c r="IK50" s="52"/>
      <c r="IL50" s="52"/>
      <c r="IM50" s="52"/>
      <c r="IN50" s="52"/>
      <c r="IO50" s="52"/>
      <c r="IP50" s="52"/>
      <c r="IQ50" s="52"/>
      <c r="IR50" s="52"/>
      <c r="IS50" s="52"/>
      <c r="IT50" s="52"/>
      <c r="IU50" s="52"/>
      <c r="IV50" s="52"/>
      <c r="IW50" s="52"/>
      <c r="IX50" s="52"/>
      <c r="IY50" s="52"/>
      <c r="IZ50" s="52"/>
      <c r="JA50" s="52"/>
      <c r="JB50" s="52"/>
      <c r="JC50" s="52"/>
      <c r="JD50" s="52"/>
      <c r="JE50" s="81"/>
      <c r="JF50" s="81"/>
      <c r="JG50" s="81"/>
      <c r="JH50" s="81"/>
      <c r="JI50" s="81"/>
      <c r="JJ50" s="81"/>
      <c r="JK50" s="81"/>
      <c r="JL50" s="81"/>
      <c r="JM50" s="81"/>
      <c r="JN50" s="81"/>
      <c r="JO50" s="81"/>
      <c r="JP50" s="81"/>
      <c r="JQ50" s="81"/>
      <c r="JR50" s="81"/>
      <c r="JS50" s="81"/>
      <c r="JT50" s="81"/>
      <c r="JU50" s="81"/>
      <c r="JV50" s="81"/>
      <c r="JW50" s="81"/>
      <c r="JX50" s="81"/>
      <c r="JY50" s="81"/>
      <c r="JZ50" s="81"/>
      <c r="KA50" s="81"/>
      <c r="KB50" s="81"/>
      <c r="KC50" s="81"/>
      <c r="KD50" s="81"/>
      <c r="KE50" s="81"/>
      <c r="KF50" s="81"/>
      <c r="KG50" s="81"/>
      <c r="KH50" s="81"/>
      <c r="KI50" s="81"/>
      <c r="KJ50" s="81"/>
      <c r="KK50" s="81"/>
      <c r="KL50" s="81"/>
      <c r="KM50" s="81"/>
      <c r="KN50" s="722"/>
    </row>
    <row r="51" spans="1:300" ht="12.75" customHeight="1" x14ac:dyDescent="0.2">
      <c r="A51" s="8">
        <v>45</v>
      </c>
      <c r="B51" s="8" t="str">
        <f>IF('Cover Sheet'!B49="","",IF(OR('Cover Sheet'!D49="Dropped out of school", 'Cover Sheet'!D49="Moved to another school", 'Cover Sheet'!D49="Unknown status"),"",'Cover Sheet'!B49))</f>
        <v/>
      </c>
      <c r="C51" s="49"/>
      <c r="D51" s="63" t="str">
        <f>IFERROR(VLOOKUP(C51,Goals!$J$2:$K$28,2,FALSE),"")</f>
        <v/>
      </c>
      <c r="E51" s="63" t="str">
        <f>'RC Mastery Check+Question type'!H49</f>
        <v/>
      </c>
      <c r="F51" s="63" t="str">
        <f>IF(OR('Cover Sheet'!J49="", B51=""),"",'Cover Sheet'!J49)</f>
        <v/>
      </c>
      <c r="G51" s="194" t="str">
        <f>'Cover Sheet'!L49</f>
        <v/>
      </c>
      <c r="H51" s="81"/>
      <c r="I51" s="81"/>
      <c r="J51" s="81"/>
      <c r="K51" s="81"/>
      <c r="L51" s="81"/>
      <c r="M51" s="81"/>
      <c r="N51" s="52"/>
      <c r="O51" s="52"/>
      <c r="P51" s="52"/>
      <c r="Q51" s="52"/>
      <c r="R51" s="52"/>
      <c r="S51" s="52"/>
      <c r="T51" s="52"/>
      <c r="U51" s="81"/>
      <c r="V51" s="81"/>
      <c r="W51" s="81"/>
      <c r="X51" s="81"/>
      <c r="Y51" s="81"/>
      <c r="Z51" s="81"/>
      <c r="AA51" s="81"/>
      <c r="AB51" s="52"/>
      <c r="AC51" s="52"/>
      <c r="AD51" s="52"/>
      <c r="AE51" s="52"/>
      <c r="AF51" s="52"/>
      <c r="AG51" s="52"/>
      <c r="AH51" s="52"/>
      <c r="AI51" s="52"/>
      <c r="AJ51" s="52"/>
      <c r="AK51" s="52"/>
      <c r="AL51" s="52"/>
      <c r="AM51" s="52"/>
      <c r="AN51" s="81"/>
      <c r="AO51" s="81"/>
      <c r="AP51" s="81"/>
      <c r="AQ51" s="81"/>
      <c r="AR51" s="81"/>
      <c r="AS51" s="81"/>
      <c r="AT51" s="81"/>
      <c r="AU51" s="81"/>
      <c r="AV51" s="81"/>
      <c r="AW51" s="81"/>
      <c r="AX51" s="81"/>
      <c r="AY51" s="81"/>
      <c r="AZ51" s="52"/>
      <c r="BA51" s="52"/>
      <c r="BB51" s="52"/>
      <c r="BC51" s="52"/>
      <c r="BD51" s="52"/>
      <c r="BE51" s="52"/>
      <c r="BF51" s="52"/>
      <c r="BG51" s="52"/>
      <c r="BH51" s="52"/>
      <c r="BI51" s="52"/>
      <c r="BJ51" s="52"/>
      <c r="BK51" s="52"/>
      <c r="BL51" s="52"/>
      <c r="BM51" s="52"/>
      <c r="BN51" s="52"/>
      <c r="BO51" s="52"/>
      <c r="BP51" s="52"/>
      <c r="BQ51" s="52"/>
      <c r="BR51" s="81"/>
      <c r="BS51" s="81"/>
      <c r="BT51" s="81"/>
      <c r="BU51" s="81"/>
      <c r="BV51" s="81"/>
      <c r="BW51" s="81"/>
      <c r="BX51" s="81"/>
      <c r="BY51" s="81"/>
      <c r="BZ51" s="81"/>
      <c r="CA51" s="81"/>
      <c r="CB51" s="81"/>
      <c r="CC51" s="81"/>
      <c r="CD51" s="81"/>
      <c r="CE51" s="81"/>
      <c r="CF51" s="81"/>
      <c r="CG51" s="81"/>
      <c r="CH51" s="81"/>
      <c r="CI51" s="81"/>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52"/>
      <c r="FE51" s="52"/>
      <c r="FF51" s="52"/>
      <c r="FG51" s="52"/>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81"/>
      <c r="GN51" s="81"/>
      <c r="GO51" s="81"/>
      <c r="GP51" s="81"/>
      <c r="GQ51" s="81"/>
      <c r="GR51" s="81"/>
      <c r="GS51" s="81"/>
      <c r="GT51" s="81"/>
      <c r="GU51" s="81"/>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1"/>
      <c r="HT51" s="81"/>
      <c r="HU51" s="81"/>
      <c r="HV51" s="52"/>
      <c r="HW51" s="52"/>
      <c r="HX51" s="52"/>
      <c r="HY51" s="52"/>
      <c r="HZ51" s="52"/>
      <c r="IA51" s="52"/>
      <c r="IB51" s="52"/>
      <c r="IC51" s="52"/>
      <c r="ID51" s="52"/>
      <c r="IE51" s="52"/>
      <c r="IF51" s="52"/>
      <c r="IG51" s="52"/>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81"/>
      <c r="JF51" s="81"/>
      <c r="JG51" s="81"/>
      <c r="JH51" s="81"/>
      <c r="JI51" s="81"/>
      <c r="JJ51" s="81"/>
      <c r="JK51" s="81"/>
      <c r="JL51" s="81"/>
      <c r="JM51" s="81"/>
      <c r="JN51" s="81"/>
      <c r="JO51" s="81"/>
      <c r="JP51" s="81"/>
      <c r="JQ51" s="81"/>
      <c r="JR51" s="81"/>
      <c r="JS51" s="81"/>
      <c r="JT51" s="81"/>
      <c r="JU51" s="81"/>
      <c r="JV51" s="81"/>
      <c r="JW51" s="81"/>
      <c r="JX51" s="81"/>
      <c r="JY51" s="81"/>
      <c r="JZ51" s="81"/>
      <c r="KA51" s="81"/>
      <c r="KB51" s="81"/>
      <c r="KC51" s="81"/>
      <c r="KD51" s="81"/>
      <c r="KE51" s="81"/>
      <c r="KF51" s="81"/>
      <c r="KG51" s="81"/>
      <c r="KH51" s="81"/>
      <c r="KI51" s="81"/>
      <c r="KJ51" s="81"/>
      <c r="KK51" s="81"/>
      <c r="KL51" s="81"/>
      <c r="KM51" s="81"/>
      <c r="KN51" s="722"/>
    </row>
    <row r="52" spans="1:300" ht="12.75" customHeight="1" x14ac:dyDescent="0.2">
      <c r="A52" s="8">
        <v>46</v>
      </c>
      <c r="B52" s="8" t="str">
        <f>IF('Cover Sheet'!B50="","",IF(OR('Cover Sheet'!D50="Dropped out of school", 'Cover Sheet'!D50="Moved to another school", 'Cover Sheet'!D50="Unknown status"),"",'Cover Sheet'!B50))</f>
        <v/>
      </c>
      <c r="C52" s="49"/>
      <c r="D52" s="63" t="str">
        <f>IFERROR(VLOOKUP(C52,Goals!$J$2:$K$28,2,FALSE),"")</f>
        <v/>
      </c>
      <c r="E52" s="63" t="str">
        <f>'RC Mastery Check+Question type'!H50</f>
        <v/>
      </c>
      <c r="F52" s="63" t="str">
        <f>IF(OR('Cover Sheet'!J50="", B52=""),"",'Cover Sheet'!J50)</f>
        <v/>
      </c>
      <c r="G52" s="194" t="str">
        <f>'Cover Sheet'!L50</f>
        <v/>
      </c>
      <c r="H52" s="81"/>
      <c r="I52" s="81"/>
      <c r="J52" s="81"/>
      <c r="K52" s="81"/>
      <c r="L52" s="81"/>
      <c r="M52" s="81"/>
      <c r="N52" s="52"/>
      <c r="O52" s="52"/>
      <c r="P52" s="52"/>
      <c r="Q52" s="52"/>
      <c r="R52" s="52"/>
      <c r="S52" s="52"/>
      <c r="T52" s="52"/>
      <c r="U52" s="81"/>
      <c r="V52" s="81"/>
      <c r="W52" s="81"/>
      <c r="X52" s="81"/>
      <c r="Y52" s="81"/>
      <c r="Z52" s="81"/>
      <c r="AA52" s="81"/>
      <c r="AB52" s="52"/>
      <c r="AC52" s="52"/>
      <c r="AD52" s="52"/>
      <c r="AE52" s="52"/>
      <c r="AF52" s="52"/>
      <c r="AG52" s="52"/>
      <c r="AH52" s="52"/>
      <c r="AI52" s="52"/>
      <c r="AJ52" s="52"/>
      <c r="AK52" s="52"/>
      <c r="AL52" s="52"/>
      <c r="AM52" s="52"/>
      <c r="AN52" s="81"/>
      <c r="AO52" s="81"/>
      <c r="AP52" s="81"/>
      <c r="AQ52" s="81"/>
      <c r="AR52" s="81"/>
      <c r="AS52" s="81"/>
      <c r="AT52" s="81"/>
      <c r="AU52" s="81"/>
      <c r="AV52" s="81"/>
      <c r="AW52" s="81"/>
      <c r="AX52" s="81"/>
      <c r="AY52" s="81"/>
      <c r="AZ52" s="52"/>
      <c r="BA52" s="52"/>
      <c r="BB52" s="52"/>
      <c r="BC52" s="52"/>
      <c r="BD52" s="52"/>
      <c r="BE52" s="52"/>
      <c r="BF52" s="52"/>
      <c r="BG52" s="52"/>
      <c r="BH52" s="52"/>
      <c r="BI52" s="52"/>
      <c r="BJ52" s="52"/>
      <c r="BK52" s="52"/>
      <c r="BL52" s="52"/>
      <c r="BM52" s="52"/>
      <c r="BN52" s="52"/>
      <c r="BO52" s="52"/>
      <c r="BP52" s="52"/>
      <c r="BQ52" s="52"/>
      <c r="BR52" s="81"/>
      <c r="BS52" s="81"/>
      <c r="BT52" s="81"/>
      <c r="BU52" s="81"/>
      <c r="BV52" s="81"/>
      <c r="BW52" s="81"/>
      <c r="BX52" s="81"/>
      <c r="BY52" s="81"/>
      <c r="BZ52" s="81"/>
      <c r="CA52" s="81"/>
      <c r="CB52" s="81"/>
      <c r="CC52" s="81"/>
      <c r="CD52" s="81"/>
      <c r="CE52" s="81"/>
      <c r="CF52" s="81"/>
      <c r="CG52" s="81"/>
      <c r="CH52" s="81"/>
      <c r="CI52" s="81"/>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52"/>
      <c r="FE52" s="52"/>
      <c r="FF52" s="52"/>
      <c r="FG52" s="52"/>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81"/>
      <c r="GN52" s="81"/>
      <c r="GO52" s="81"/>
      <c r="GP52" s="81"/>
      <c r="GQ52" s="81"/>
      <c r="GR52" s="81"/>
      <c r="GS52" s="81"/>
      <c r="GT52" s="81"/>
      <c r="GU52" s="81"/>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1"/>
      <c r="HT52" s="81"/>
      <c r="HU52" s="81"/>
      <c r="HV52" s="52"/>
      <c r="HW52" s="52"/>
      <c r="HX52" s="52"/>
      <c r="HY52" s="52"/>
      <c r="HZ52" s="52"/>
      <c r="IA52" s="52"/>
      <c r="IB52" s="52"/>
      <c r="IC52" s="52"/>
      <c r="ID52" s="52"/>
      <c r="IE52" s="52"/>
      <c r="IF52" s="52"/>
      <c r="IG52" s="52"/>
      <c r="IH52" s="52"/>
      <c r="II52" s="52"/>
      <c r="IJ52" s="52"/>
      <c r="IK52" s="52"/>
      <c r="IL52" s="52"/>
      <c r="IM52" s="52"/>
      <c r="IN52" s="52"/>
      <c r="IO52" s="52"/>
      <c r="IP52" s="52"/>
      <c r="IQ52" s="52"/>
      <c r="IR52" s="52"/>
      <c r="IS52" s="52"/>
      <c r="IT52" s="52"/>
      <c r="IU52" s="52"/>
      <c r="IV52" s="52"/>
      <c r="IW52" s="52"/>
      <c r="IX52" s="52"/>
      <c r="IY52" s="52"/>
      <c r="IZ52" s="52"/>
      <c r="JA52" s="52"/>
      <c r="JB52" s="52"/>
      <c r="JC52" s="52"/>
      <c r="JD52" s="52"/>
      <c r="JE52" s="81"/>
      <c r="JF52" s="81"/>
      <c r="JG52" s="81"/>
      <c r="JH52" s="81"/>
      <c r="JI52" s="81"/>
      <c r="JJ52" s="81"/>
      <c r="JK52" s="81"/>
      <c r="JL52" s="81"/>
      <c r="JM52" s="81"/>
      <c r="JN52" s="81"/>
      <c r="JO52" s="81"/>
      <c r="JP52" s="81"/>
      <c r="JQ52" s="81"/>
      <c r="JR52" s="81"/>
      <c r="JS52" s="81"/>
      <c r="JT52" s="81"/>
      <c r="JU52" s="81"/>
      <c r="JV52" s="81"/>
      <c r="JW52" s="81"/>
      <c r="JX52" s="81"/>
      <c r="JY52" s="81"/>
      <c r="JZ52" s="81"/>
      <c r="KA52" s="81"/>
      <c r="KB52" s="81"/>
      <c r="KC52" s="81"/>
      <c r="KD52" s="81"/>
      <c r="KE52" s="81"/>
      <c r="KF52" s="81"/>
      <c r="KG52" s="81"/>
      <c r="KH52" s="81"/>
      <c r="KI52" s="81"/>
      <c r="KJ52" s="81"/>
      <c r="KK52" s="81"/>
      <c r="KL52" s="81"/>
      <c r="KM52" s="81"/>
      <c r="KN52" s="722"/>
    </row>
    <row r="53" spans="1:300" ht="12.75" customHeight="1" x14ac:dyDescent="0.2">
      <c r="A53" s="8">
        <v>47</v>
      </c>
      <c r="B53" s="8" t="str">
        <f>IF('Cover Sheet'!B51="","",IF(OR('Cover Sheet'!D51="Dropped out of school", 'Cover Sheet'!D51="Moved to another school", 'Cover Sheet'!D51="Unknown status"),"",'Cover Sheet'!B51))</f>
        <v/>
      </c>
      <c r="C53" s="49"/>
      <c r="D53" s="63" t="str">
        <f>IFERROR(VLOOKUP(C53,Goals!$J$2:$K$28,2,FALSE),"")</f>
        <v/>
      </c>
      <c r="E53" s="63" t="str">
        <f>'RC Mastery Check+Question type'!H51</f>
        <v/>
      </c>
      <c r="F53" s="63" t="str">
        <f>IF(OR('Cover Sheet'!J51="", B53=""),"",'Cover Sheet'!J51)</f>
        <v/>
      </c>
      <c r="G53" s="194" t="str">
        <f>'Cover Sheet'!L51</f>
        <v/>
      </c>
      <c r="H53" s="81"/>
      <c r="I53" s="81"/>
      <c r="J53" s="81"/>
      <c r="K53" s="81"/>
      <c r="L53" s="81"/>
      <c r="M53" s="81"/>
      <c r="N53" s="52"/>
      <c r="O53" s="52"/>
      <c r="P53" s="52"/>
      <c r="Q53" s="52"/>
      <c r="R53" s="52"/>
      <c r="S53" s="52"/>
      <c r="T53" s="52"/>
      <c r="U53" s="81"/>
      <c r="V53" s="81"/>
      <c r="W53" s="81"/>
      <c r="X53" s="81"/>
      <c r="Y53" s="81"/>
      <c r="Z53" s="81"/>
      <c r="AA53" s="81"/>
      <c r="AB53" s="52"/>
      <c r="AC53" s="52"/>
      <c r="AD53" s="52"/>
      <c r="AE53" s="52"/>
      <c r="AF53" s="52"/>
      <c r="AG53" s="52"/>
      <c r="AH53" s="52"/>
      <c r="AI53" s="52"/>
      <c r="AJ53" s="52"/>
      <c r="AK53" s="52"/>
      <c r="AL53" s="52"/>
      <c r="AM53" s="52"/>
      <c r="AN53" s="81"/>
      <c r="AO53" s="81"/>
      <c r="AP53" s="81"/>
      <c r="AQ53" s="81"/>
      <c r="AR53" s="81"/>
      <c r="AS53" s="81"/>
      <c r="AT53" s="81"/>
      <c r="AU53" s="81"/>
      <c r="AV53" s="81"/>
      <c r="AW53" s="81"/>
      <c r="AX53" s="81"/>
      <c r="AY53" s="81"/>
      <c r="AZ53" s="52"/>
      <c r="BA53" s="52"/>
      <c r="BB53" s="52"/>
      <c r="BC53" s="52"/>
      <c r="BD53" s="52"/>
      <c r="BE53" s="52"/>
      <c r="BF53" s="52"/>
      <c r="BG53" s="52"/>
      <c r="BH53" s="52"/>
      <c r="BI53" s="52"/>
      <c r="BJ53" s="52"/>
      <c r="BK53" s="52"/>
      <c r="BL53" s="52"/>
      <c r="BM53" s="52"/>
      <c r="BN53" s="52"/>
      <c r="BO53" s="52"/>
      <c r="BP53" s="52"/>
      <c r="BQ53" s="52"/>
      <c r="BR53" s="81"/>
      <c r="BS53" s="81"/>
      <c r="BT53" s="81"/>
      <c r="BU53" s="81"/>
      <c r="BV53" s="81"/>
      <c r="BW53" s="81"/>
      <c r="BX53" s="81"/>
      <c r="BY53" s="81"/>
      <c r="BZ53" s="81"/>
      <c r="CA53" s="81"/>
      <c r="CB53" s="81"/>
      <c r="CC53" s="81"/>
      <c r="CD53" s="81"/>
      <c r="CE53" s="81"/>
      <c r="CF53" s="81"/>
      <c r="CG53" s="81"/>
      <c r="CH53" s="81"/>
      <c r="CI53" s="81"/>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52"/>
      <c r="FE53" s="52"/>
      <c r="FF53" s="52"/>
      <c r="FG53" s="52"/>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81"/>
      <c r="GN53" s="81"/>
      <c r="GO53" s="81"/>
      <c r="GP53" s="81"/>
      <c r="GQ53" s="81"/>
      <c r="GR53" s="81"/>
      <c r="GS53" s="81"/>
      <c r="GT53" s="81"/>
      <c r="GU53" s="81"/>
      <c r="GV53" s="81"/>
      <c r="GW53" s="81"/>
      <c r="GX53" s="81"/>
      <c r="GY53" s="81"/>
      <c r="GZ53" s="81"/>
      <c r="HA53" s="81"/>
      <c r="HB53" s="81"/>
      <c r="HC53" s="81"/>
      <c r="HD53" s="81"/>
      <c r="HE53" s="81"/>
      <c r="HF53" s="81"/>
      <c r="HG53" s="81"/>
      <c r="HH53" s="81"/>
      <c r="HI53" s="81"/>
      <c r="HJ53" s="81"/>
      <c r="HK53" s="81"/>
      <c r="HL53" s="81"/>
      <c r="HM53" s="81"/>
      <c r="HN53" s="81"/>
      <c r="HO53" s="81"/>
      <c r="HP53" s="81"/>
      <c r="HQ53" s="81"/>
      <c r="HR53" s="81"/>
      <c r="HS53" s="81"/>
      <c r="HT53" s="81"/>
      <c r="HU53" s="81"/>
      <c r="HV53" s="52"/>
      <c r="HW53" s="52"/>
      <c r="HX53" s="52"/>
      <c r="HY53" s="52"/>
      <c r="HZ53" s="52"/>
      <c r="IA53" s="52"/>
      <c r="IB53" s="52"/>
      <c r="IC53" s="52"/>
      <c r="ID53" s="52"/>
      <c r="IE53" s="52"/>
      <c r="IF53" s="52"/>
      <c r="IG53" s="52"/>
      <c r="IH53" s="52"/>
      <c r="II53" s="52"/>
      <c r="IJ53" s="52"/>
      <c r="IK53" s="52"/>
      <c r="IL53" s="52"/>
      <c r="IM53" s="52"/>
      <c r="IN53" s="52"/>
      <c r="IO53" s="52"/>
      <c r="IP53" s="52"/>
      <c r="IQ53" s="52"/>
      <c r="IR53" s="52"/>
      <c r="IS53" s="52"/>
      <c r="IT53" s="52"/>
      <c r="IU53" s="52"/>
      <c r="IV53" s="52"/>
      <c r="IW53" s="52"/>
      <c r="IX53" s="52"/>
      <c r="IY53" s="52"/>
      <c r="IZ53" s="52"/>
      <c r="JA53" s="52"/>
      <c r="JB53" s="52"/>
      <c r="JC53" s="52"/>
      <c r="JD53" s="52"/>
      <c r="JE53" s="81"/>
      <c r="JF53" s="81"/>
      <c r="JG53" s="81"/>
      <c r="JH53" s="81"/>
      <c r="JI53" s="81"/>
      <c r="JJ53" s="81"/>
      <c r="JK53" s="81"/>
      <c r="JL53" s="81"/>
      <c r="JM53" s="81"/>
      <c r="JN53" s="81"/>
      <c r="JO53" s="81"/>
      <c r="JP53" s="81"/>
      <c r="JQ53" s="81"/>
      <c r="JR53" s="81"/>
      <c r="JS53" s="81"/>
      <c r="JT53" s="81"/>
      <c r="JU53" s="81"/>
      <c r="JV53" s="81"/>
      <c r="JW53" s="81"/>
      <c r="JX53" s="81"/>
      <c r="JY53" s="81"/>
      <c r="JZ53" s="81"/>
      <c r="KA53" s="81"/>
      <c r="KB53" s="81"/>
      <c r="KC53" s="81"/>
      <c r="KD53" s="81"/>
      <c r="KE53" s="81"/>
      <c r="KF53" s="81"/>
      <c r="KG53" s="81"/>
      <c r="KH53" s="81"/>
      <c r="KI53" s="81"/>
      <c r="KJ53" s="81"/>
      <c r="KK53" s="81"/>
      <c r="KL53" s="81"/>
      <c r="KM53" s="81"/>
      <c r="KN53" s="722"/>
    </row>
    <row r="54" spans="1:300" ht="12.75" customHeight="1" x14ac:dyDescent="0.2">
      <c r="A54" s="8">
        <v>48</v>
      </c>
      <c r="B54" s="8" t="str">
        <f>IF('Cover Sheet'!B52="","",IF(OR('Cover Sheet'!D52="Dropped out of school", 'Cover Sheet'!D52="Moved to another school", 'Cover Sheet'!D52="Unknown status"),"",'Cover Sheet'!B52))</f>
        <v/>
      </c>
      <c r="C54" s="49"/>
      <c r="D54" s="63" t="str">
        <f>IFERROR(VLOOKUP(C54,Goals!$J$2:$K$28,2,FALSE),"")</f>
        <v/>
      </c>
      <c r="E54" s="63" t="str">
        <f>'RC Mastery Check+Question type'!H52</f>
        <v/>
      </c>
      <c r="F54" s="63" t="str">
        <f>IF(OR('Cover Sheet'!J52="", B54=""),"",'Cover Sheet'!J52)</f>
        <v/>
      </c>
      <c r="G54" s="194" t="str">
        <f>'Cover Sheet'!L52</f>
        <v/>
      </c>
      <c r="H54" s="81"/>
      <c r="I54" s="81"/>
      <c r="J54" s="81"/>
      <c r="K54" s="81"/>
      <c r="L54" s="81"/>
      <c r="M54" s="81"/>
      <c r="N54" s="52"/>
      <c r="O54" s="52"/>
      <c r="P54" s="52"/>
      <c r="Q54" s="52"/>
      <c r="R54" s="52"/>
      <c r="S54" s="52"/>
      <c r="T54" s="52"/>
      <c r="U54" s="81"/>
      <c r="V54" s="81"/>
      <c r="W54" s="81"/>
      <c r="X54" s="81"/>
      <c r="Y54" s="81"/>
      <c r="Z54" s="81"/>
      <c r="AA54" s="81"/>
      <c r="AB54" s="52"/>
      <c r="AC54" s="52"/>
      <c r="AD54" s="52"/>
      <c r="AE54" s="52"/>
      <c r="AF54" s="52"/>
      <c r="AG54" s="52"/>
      <c r="AH54" s="52"/>
      <c r="AI54" s="52"/>
      <c r="AJ54" s="52"/>
      <c r="AK54" s="52"/>
      <c r="AL54" s="52"/>
      <c r="AM54" s="52"/>
      <c r="AN54" s="81"/>
      <c r="AO54" s="81"/>
      <c r="AP54" s="81"/>
      <c r="AQ54" s="81"/>
      <c r="AR54" s="81"/>
      <c r="AS54" s="81"/>
      <c r="AT54" s="81"/>
      <c r="AU54" s="81"/>
      <c r="AV54" s="81"/>
      <c r="AW54" s="81"/>
      <c r="AX54" s="81"/>
      <c r="AY54" s="81"/>
      <c r="AZ54" s="52"/>
      <c r="BA54" s="52"/>
      <c r="BB54" s="52"/>
      <c r="BC54" s="52"/>
      <c r="BD54" s="52"/>
      <c r="BE54" s="52"/>
      <c r="BF54" s="52"/>
      <c r="BG54" s="52"/>
      <c r="BH54" s="52"/>
      <c r="BI54" s="52"/>
      <c r="BJ54" s="52"/>
      <c r="BK54" s="52"/>
      <c r="BL54" s="52"/>
      <c r="BM54" s="52"/>
      <c r="BN54" s="52"/>
      <c r="BO54" s="52"/>
      <c r="BP54" s="52"/>
      <c r="BQ54" s="52"/>
      <c r="BR54" s="81"/>
      <c r="BS54" s="81"/>
      <c r="BT54" s="81"/>
      <c r="BU54" s="81"/>
      <c r="BV54" s="81"/>
      <c r="BW54" s="81"/>
      <c r="BX54" s="81"/>
      <c r="BY54" s="81"/>
      <c r="BZ54" s="81"/>
      <c r="CA54" s="81"/>
      <c r="CB54" s="81"/>
      <c r="CC54" s="81"/>
      <c r="CD54" s="81"/>
      <c r="CE54" s="81"/>
      <c r="CF54" s="81"/>
      <c r="CG54" s="81"/>
      <c r="CH54" s="81"/>
      <c r="CI54" s="81"/>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81"/>
      <c r="GN54" s="81"/>
      <c r="GO54" s="81"/>
      <c r="GP54" s="81"/>
      <c r="GQ54" s="81"/>
      <c r="GR54" s="81"/>
      <c r="GS54" s="81"/>
      <c r="GT54" s="81"/>
      <c r="GU54" s="81"/>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1"/>
      <c r="HT54" s="81"/>
      <c r="HU54" s="81"/>
      <c r="HV54" s="52"/>
      <c r="HW54" s="52"/>
      <c r="HX54" s="52"/>
      <c r="HY54" s="52"/>
      <c r="HZ54" s="52"/>
      <c r="IA54" s="52"/>
      <c r="IB54" s="52"/>
      <c r="IC54" s="52"/>
      <c r="ID54" s="52"/>
      <c r="IE54" s="52"/>
      <c r="IF54" s="52"/>
      <c r="IG54" s="52"/>
      <c r="IH54" s="52"/>
      <c r="II54" s="52"/>
      <c r="IJ54" s="52"/>
      <c r="IK54" s="52"/>
      <c r="IL54" s="52"/>
      <c r="IM54" s="52"/>
      <c r="IN54" s="52"/>
      <c r="IO54" s="52"/>
      <c r="IP54" s="52"/>
      <c r="IQ54" s="52"/>
      <c r="IR54" s="52"/>
      <c r="IS54" s="52"/>
      <c r="IT54" s="52"/>
      <c r="IU54" s="52"/>
      <c r="IV54" s="52"/>
      <c r="IW54" s="52"/>
      <c r="IX54" s="52"/>
      <c r="IY54" s="52"/>
      <c r="IZ54" s="52"/>
      <c r="JA54" s="52"/>
      <c r="JB54" s="52"/>
      <c r="JC54" s="52"/>
      <c r="JD54" s="52"/>
      <c r="JE54" s="81"/>
      <c r="JF54" s="81"/>
      <c r="JG54" s="81"/>
      <c r="JH54" s="81"/>
      <c r="JI54" s="81"/>
      <c r="JJ54" s="81"/>
      <c r="JK54" s="81"/>
      <c r="JL54" s="81"/>
      <c r="JM54" s="81"/>
      <c r="JN54" s="81"/>
      <c r="JO54" s="81"/>
      <c r="JP54" s="81"/>
      <c r="JQ54" s="81"/>
      <c r="JR54" s="81"/>
      <c r="JS54" s="81"/>
      <c r="JT54" s="81"/>
      <c r="JU54" s="81"/>
      <c r="JV54" s="81"/>
      <c r="JW54" s="81"/>
      <c r="JX54" s="81"/>
      <c r="JY54" s="81"/>
      <c r="JZ54" s="81"/>
      <c r="KA54" s="81"/>
      <c r="KB54" s="81"/>
      <c r="KC54" s="81"/>
      <c r="KD54" s="81"/>
      <c r="KE54" s="81"/>
      <c r="KF54" s="81"/>
      <c r="KG54" s="81"/>
      <c r="KH54" s="81"/>
      <c r="KI54" s="81"/>
      <c r="KJ54" s="81"/>
      <c r="KK54" s="81"/>
      <c r="KL54" s="81"/>
      <c r="KM54" s="81"/>
      <c r="KN54" s="722"/>
    </row>
    <row r="55" spans="1:300" ht="12.75" customHeight="1" x14ac:dyDescent="0.2">
      <c r="A55" s="8">
        <v>49</v>
      </c>
      <c r="B55" s="8" t="str">
        <f>IF('Cover Sheet'!B53="","",IF(OR('Cover Sheet'!D53="Dropped out of school", 'Cover Sheet'!D53="Moved to another school", 'Cover Sheet'!D53="Unknown status"),"",'Cover Sheet'!B53))</f>
        <v/>
      </c>
      <c r="C55" s="49"/>
      <c r="D55" s="63" t="str">
        <f>IFERROR(VLOOKUP(C55,Goals!$J$2:$K$28,2,FALSE),"")</f>
        <v/>
      </c>
      <c r="E55" s="63" t="str">
        <f>'RC Mastery Check+Question type'!H53</f>
        <v/>
      </c>
      <c r="F55" s="63" t="str">
        <f>IF(OR('Cover Sheet'!J53="", B55=""),"",'Cover Sheet'!J53)</f>
        <v/>
      </c>
      <c r="G55" s="194" t="str">
        <f>'Cover Sheet'!L53</f>
        <v/>
      </c>
      <c r="H55" s="81"/>
      <c r="I55" s="81"/>
      <c r="J55" s="81"/>
      <c r="K55" s="81"/>
      <c r="L55" s="81"/>
      <c r="M55" s="81"/>
      <c r="N55" s="52"/>
      <c r="O55" s="52"/>
      <c r="P55" s="52"/>
      <c r="Q55" s="52"/>
      <c r="R55" s="52"/>
      <c r="S55" s="52"/>
      <c r="T55" s="52"/>
      <c r="U55" s="81"/>
      <c r="V55" s="81"/>
      <c r="W55" s="81"/>
      <c r="X55" s="81"/>
      <c r="Y55" s="81"/>
      <c r="Z55" s="81"/>
      <c r="AA55" s="81"/>
      <c r="AB55" s="52"/>
      <c r="AC55" s="52"/>
      <c r="AD55" s="52"/>
      <c r="AE55" s="52"/>
      <c r="AF55" s="52"/>
      <c r="AG55" s="52"/>
      <c r="AH55" s="52"/>
      <c r="AI55" s="52"/>
      <c r="AJ55" s="52"/>
      <c r="AK55" s="52"/>
      <c r="AL55" s="52"/>
      <c r="AM55" s="52"/>
      <c r="AN55" s="81"/>
      <c r="AO55" s="81"/>
      <c r="AP55" s="81"/>
      <c r="AQ55" s="81"/>
      <c r="AR55" s="81"/>
      <c r="AS55" s="81"/>
      <c r="AT55" s="81"/>
      <c r="AU55" s="81"/>
      <c r="AV55" s="81"/>
      <c r="AW55" s="81"/>
      <c r="AX55" s="81"/>
      <c r="AY55" s="81"/>
      <c r="AZ55" s="52"/>
      <c r="BA55" s="52"/>
      <c r="BB55" s="52"/>
      <c r="BC55" s="52"/>
      <c r="BD55" s="52"/>
      <c r="BE55" s="52"/>
      <c r="BF55" s="52"/>
      <c r="BG55" s="52"/>
      <c r="BH55" s="52"/>
      <c r="BI55" s="52"/>
      <c r="BJ55" s="52"/>
      <c r="BK55" s="52"/>
      <c r="BL55" s="52"/>
      <c r="BM55" s="52"/>
      <c r="BN55" s="52"/>
      <c r="BO55" s="52"/>
      <c r="BP55" s="52"/>
      <c r="BQ55" s="52"/>
      <c r="BR55" s="81"/>
      <c r="BS55" s="81"/>
      <c r="BT55" s="81"/>
      <c r="BU55" s="81"/>
      <c r="BV55" s="81"/>
      <c r="BW55" s="81"/>
      <c r="BX55" s="81"/>
      <c r="BY55" s="81"/>
      <c r="BZ55" s="81"/>
      <c r="CA55" s="81"/>
      <c r="CB55" s="81"/>
      <c r="CC55" s="81"/>
      <c r="CD55" s="81"/>
      <c r="CE55" s="81"/>
      <c r="CF55" s="81"/>
      <c r="CG55" s="81"/>
      <c r="CH55" s="81"/>
      <c r="CI55" s="81"/>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81"/>
      <c r="GN55" s="81"/>
      <c r="GO55" s="81"/>
      <c r="GP55" s="81"/>
      <c r="GQ55" s="81"/>
      <c r="GR55" s="81"/>
      <c r="GS55" s="81"/>
      <c r="GT55" s="81"/>
      <c r="GU55" s="81"/>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1"/>
      <c r="HT55" s="81"/>
      <c r="HU55" s="81"/>
      <c r="HV55" s="52"/>
      <c r="HW55" s="52"/>
      <c r="HX55" s="52"/>
      <c r="HY55" s="52"/>
      <c r="HZ55" s="52"/>
      <c r="IA55" s="52"/>
      <c r="IB55" s="52"/>
      <c r="IC55" s="52"/>
      <c r="ID55" s="52"/>
      <c r="IE55" s="52"/>
      <c r="IF55" s="52"/>
      <c r="IG55" s="52"/>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81"/>
      <c r="JF55" s="81"/>
      <c r="JG55" s="81"/>
      <c r="JH55" s="81"/>
      <c r="JI55" s="81"/>
      <c r="JJ55" s="81"/>
      <c r="JK55" s="81"/>
      <c r="JL55" s="81"/>
      <c r="JM55" s="81"/>
      <c r="JN55" s="81"/>
      <c r="JO55" s="81"/>
      <c r="JP55" s="81"/>
      <c r="JQ55" s="81"/>
      <c r="JR55" s="81"/>
      <c r="JS55" s="81"/>
      <c r="JT55" s="81"/>
      <c r="JU55" s="81"/>
      <c r="JV55" s="81"/>
      <c r="JW55" s="81"/>
      <c r="JX55" s="81"/>
      <c r="JY55" s="81"/>
      <c r="JZ55" s="81"/>
      <c r="KA55" s="81"/>
      <c r="KB55" s="81"/>
      <c r="KC55" s="81"/>
      <c r="KD55" s="81"/>
      <c r="KE55" s="81"/>
      <c r="KF55" s="81"/>
      <c r="KG55" s="81"/>
      <c r="KH55" s="81"/>
      <c r="KI55" s="81"/>
      <c r="KJ55" s="81"/>
      <c r="KK55" s="81"/>
      <c r="KL55" s="81"/>
      <c r="KM55" s="81"/>
      <c r="KN55" s="722"/>
    </row>
    <row r="56" spans="1:300" ht="12.75" customHeight="1" x14ac:dyDescent="0.2">
      <c r="A56" s="8">
        <v>50</v>
      </c>
      <c r="B56" s="8" t="str">
        <f>IF('Cover Sheet'!B54="","",IF(OR('Cover Sheet'!D54="Dropped out of school", 'Cover Sheet'!D54="Moved to another school", 'Cover Sheet'!D54="Unknown status"),"",'Cover Sheet'!B54))</f>
        <v/>
      </c>
      <c r="C56" s="49"/>
      <c r="D56" s="63" t="str">
        <f>IFERROR(VLOOKUP(C56,Goals!$J$2:$K$28,2,FALSE),"")</f>
        <v/>
      </c>
      <c r="E56" s="63" t="str">
        <f>'RC Mastery Check+Question type'!H54</f>
        <v/>
      </c>
      <c r="F56" s="63" t="str">
        <f>IF(OR('Cover Sheet'!J54="", B56=""),"",'Cover Sheet'!J54)</f>
        <v/>
      </c>
      <c r="G56" s="194" t="str">
        <f>'Cover Sheet'!L54</f>
        <v/>
      </c>
      <c r="H56" s="81"/>
      <c r="I56" s="81"/>
      <c r="J56" s="81"/>
      <c r="K56" s="81"/>
      <c r="L56" s="81"/>
      <c r="M56" s="81"/>
      <c r="N56" s="52"/>
      <c r="O56" s="52"/>
      <c r="P56" s="52"/>
      <c r="Q56" s="52"/>
      <c r="R56" s="52"/>
      <c r="S56" s="52"/>
      <c r="T56" s="52"/>
      <c r="U56" s="81"/>
      <c r="V56" s="81"/>
      <c r="W56" s="81"/>
      <c r="X56" s="81"/>
      <c r="Y56" s="81"/>
      <c r="Z56" s="81"/>
      <c r="AA56" s="81"/>
      <c r="AB56" s="52"/>
      <c r="AC56" s="52"/>
      <c r="AD56" s="52"/>
      <c r="AE56" s="52"/>
      <c r="AF56" s="52"/>
      <c r="AG56" s="52"/>
      <c r="AH56" s="52"/>
      <c r="AI56" s="52"/>
      <c r="AJ56" s="52"/>
      <c r="AK56" s="52"/>
      <c r="AL56" s="52"/>
      <c r="AM56" s="52"/>
      <c r="AN56" s="81"/>
      <c r="AO56" s="81"/>
      <c r="AP56" s="81"/>
      <c r="AQ56" s="81"/>
      <c r="AR56" s="81"/>
      <c r="AS56" s="81"/>
      <c r="AT56" s="81"/>
      <c r="AU56" s="81"/>
      <c r="AV56" s="81"/>
      <c r="AW56" s="81"/>
      <c r="AX56" s="81"/>
      <c r="AY56" s="81"/>
      <c r="AZ56" s="52"/>
      <c r="BA56" s="52"/>
      <c r="BB56" s="52"/>
      <c r="BC56" s="52"/>
      <c r="BD56" s="52"/>
      <c r="BE56" s="52"/>
      <c r="BF56" s="52"/>
      <c r="BG56" s="52"/>
      <c r="BH56" s="52"/>
      <c r="BI56" s="52"/>
      <c r="BJ56" s="52"/>
      <c r="BK56" s="52"/>
      <c r="BL56" s="52"/>
      <c r="BM56" s="52"/>
      <c r="BN56" s="52"/>
      <c r="BO56" s="52"/>
      <c r="BP56" s="52"/>
      <c r="BQ56" s="52"/>
      <c r="BR56" s="81"/>
      <c r="BS56" s="81"/>
      <c r="BT56" s="81"/>
      <c r="BU56" s="81"/>
      <c r="BV56" s="81"/>
      <c r="BW56" s="81"/>
      <c r="BX56" s="81"/>
      <c r="BY56" s="81"/>
      <c r="BZ56" s="81"/>
      <c r="CA56" s="81"/>
      <c r="CB56" s="81"/>
      <c r="CC56" s="81"/>
      <c r="CD56" s="81"/>
      <c r="CE56" s="81"/>
      <c r="CF56" s="81"/>
      <c r="CG56" s="81"/>
      <c r="CH56" s="81"/>
      <c r="CI56" s="81"/>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52"/>
      <c r="FE56" s="52"/>
      <c r="FF56" s="52"/>
      <c r="FG56" s="52"/>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52"/>
      <c r="HW56" s="52"/>
      <c r="HX56" s="52"/>
      <c r="HY56" s="52"/>
      <c r="HZ56" s="52"/>
      <c r="IA56" s="52"/>
      <c r="IB56" s="52"/>
      <c r="IC56" s="52"/>
      <c r="ID56" s="52"/>
      <c r="IE56" s="52"/>
      <c r="IF56" s="52"/>
      <c r="IG56" s="52"/>
      <c r="IH56" s="52"/>
      <c r="II56" s="52"/>
      <c r="IJ56" s="52"/>
      <c r="IK56" s="52"/>
      <c r="IL56" s="52"/>
      <c r="IM56" s="52"/>
      <c r="IN56" s="52"/>
      <c r="IO56" s="52"/>
      <c r="IP56" s="52"/>
      <c r="IQ56" s="52"/>
      <c r="IR56" s="52"/>
      <c r="IS56" s="52"/>
      <c r="IT56" s="52"/>
      <c r="IU56" s="52"/>
      <c r="IV56" s="52"/>
      <c r="IW56" s="52"/>
      <c r="IX56" s="52"/>
      <c r="IY56" s="52"/>
      <c r="IZ56" s="52"/>
      <c r="JA56" s="52"/>
      <c r="JB56" s="52"/>
      <c r="JC56" s="52"/>
      <c r="JD56" s="52"/>
      <c r="JE56" s="81"/>
      <c r="JF56" s="81"/>
      <c r="JG56" s="81"/>
      <c r="JH56" s="81"/>
      <c r="JI56" s="81"/>
      <c r="JJ56" s="81"/>
      <c r="JK56" s="81"/>
      <c r="JL56" s="81"/>
      <c r="JM56" s="81"/>
      <c r="JN56" s="81"/>
      <c r="JO56" s="81"/>
      <c r="JP56" s="81"/>
      <c r="JQ56" s="81"/>
      <c r="JR56" s="81"/>
      <c r="JS56" s="81"/>
      <c r="JT56" s="81"/>
      <c r="JU56" s="81"/>
      <c r="JV56" s="81"/>
      <c r="JW56" s="81"/>
      <c r="JX56" s="81"/>
      <c r="JY56" s="81"/>
      <c r="JZ56" s="81"/>
      <c r="KA56" s="81"/>
      <c r="KB56" s="81"/>
      <c r="KC56" s="81"/>
      <c r="KD56" s="81"/>
      <c r="KE56" s="81"/>
      <c r="KF56" s="81"/>
      <c r="KG56" s="81"/>
      <c r="KH56" s="81"/>
      <c r="KI56" s="81"/>
      <c r="KJ56" s="81"/>
      <c r="KK56" s="81"/>
      <c r="KL56" s="81"/>
      <c r="KM56" s="81"/>
      <c r="KN56" s="722"/>
    </row>
    <row r="57" spans="1:300" ht="12.75" customHeight="1" x14ac:dyDescent="0.2">
      <c r="A57" s="8">
        <v>51</v>
      </c>
      <c r="B57" s="8" t="str">
        <f>IF('Cover Sheet'!B55="","",IF(OR('Cover Sheet'!D55="Dropped out of school", 'Cover Sheet'!D55="Moved to another school", 'Cover Sheet'!D55="Unknown status"),"",'Cover Sheet'!B55))</f>
        <v/>
      </c>
      <c r="C57" s="49"/>
      <c r="D57" s="63" t="str">
        <f>IFERROR(VLOOKUP(C57,Goals!$J$2:$K$28,2,FALSE),"")</f>
        <v/>
      </c>
      <c r="E57" s="63" t="str">
        <f>'RC Mastery Check+Question type'!H55</f>
        <v/>
      </c>
      <c r="F57" s="63" t="str">
        <f>IF(OR('Cover Sheet'!J55="", B57=""),"",'Cover Sheet'!J55)</f>
        <v/>
      </c>
      <c r="G57" s="194" t="str">
        <f>'Cover Sheet'!L55</f>
        <v/>
      </c>
      <c r="H57" s="81"/>
      <c r="I57" s="81"/>
      <c r="J57" s="81"/>
      <c r="K57" s="81"/>
      <c r="L57" s="81"/>
      <c r="M57" s="81"/>
      <c r="N57" s="52"/>
      <c r="O57" s="52"/>
      <c r="P57" s="52"/>
      <c r="Q57" s="52"/>
      <c r="R57" s="52"/>
      <c r="S57" s="52"/>
      <c r="T57" s="52"/>
      <c r="U57" s="81"/>
      <c r="V57" s="81"/>
      <c r="W57" s="81"/>
      <c r="X57" s="81"/>
      <c r="Y57" s="81"/>
      <c r="Z57" s="81"/>
      <c r="AA57" s="81"/>
      <c r="AB57" s="52"/>
      <c r="AC57" s="52"/>
      <c r="AD57" s="52"/>
      <c r="AE57" s="52"/>
      <c r="AF57" s="52"/>
      <c r="AG57" s="52"/>
      <c r="AH57" s="52"/>
      <c r="AI57" s="52"/>
      <c r="AJ57" s="52"/>
      <c r="AK57" s="52"/>
      <c r="AL57" s="52"/>
      <c r="AM57" s="52"/>
      <c r="AN57" s="81"/>
      <c r="AO57" s="81"/>
      <c r="AP57" s="81"/>
      <c r="AQ57" s="81"/>
      <c r="AR57" s="81"/>
      <c r="AS57" s="81"/>
      <c r="AT57" s="81"/>
      <c r="AU57" s="81"/>
      <c r="AV57" s="81"/>
      <c r="AW57" s="81"/>
      <c r="AX57" s="81"/>
      <c r="AY57" s="81"/>
      <c r="AZ57" s="52"/>
      <c r="BA57" s="52"/>
      <c r="BB57" s="52"/>
      <c r="BC57" s="52"/>
      <c r="BD57" s="52"/>
      <c r="BE57" s="52"/>
      <c r="BF57" s="52"/>
      <c r="BG57" s="52"/>
      <c r="BH57" s="52"/>
      <c r="BI57" s="52"/>
      <c r="BJ57" s="52"/>
      <c r="BK57" s="52"/>
      <c r="BL57" s="52"/>
      <c r="BM57" s="52"/>
      <c r="BN57" s="52"/>
      <c r="BO57" s="52"/>
      <c r="BP57" s="52"/>
      <c r="BQ57" s="52"/>
      <c r="BR57" s="81"/>
      <c r="BS57" s="81"/>
      <c r="BT57" s="81"/>
      <c r="BU57" s="81"/>
      <c r="BV57" s="81"/>
      <c r="BW57" s="81"/>
      <c r="BX57" s="81"/>
      <c r="BY57" s="81"/>
      <c r="BZ57" s="81"/>
      <c r="CA57" s="81"/>
      <c r="CB57" s="81"/>
      <c r="CC57" s="81"/>
      <c r="CD57" s="81"/>
      <c r="CE57" s="81"/>
      <c r="CF57" s="81"/>
      <c r="CG57" s="81"/>
      <c r="CH57" s="81"/>
      <c r="CI57" s="81"/>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81"/>
      <c r="GN57" s="81"/>
      <c r="GO57" s="81"/>
      <c r="GP57" s="81"/>
      <c r="GQ57" s="81"/>
      <c r="GR57" s="81"/>
      <c r="GS57" s="81"/>
      <c r="GT57" s="81"/>
      <c r="GU57" s="81"/>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52"/>
      <c r="HW57" s="52"/>
      <c r="HX57" s="52"/>
      <c r="HY57" s="52"/>
      <c r="HZ57" s="52"/>
      <c r="IA57" s="52"/>
      <c r="IB57" s="52"/>
      <c r="IC57" s="52"/>
      <c r="ID57" s="52"/>
      <c r="IE57" s="52"/>
      <c r="IF57" s="52"/>
      <c r="IG57" s="52"/>
      <c r="IH57" s="52"/>
      <c r="II57" s="52"/>
      <c r="IJ57" s="52"/>
      <c r="IK57" s="52"/>
      <c r="IL57" s="52"/>
      <c r="IM57" s="52"/>
      <c r="IN57" s="52"/>
      <c r="IO57" s="52"/>
      <c r="IP57" s="52"/>
      <c r="IQ57" s="52"/>
      <c r="IR57" s="52"/>
      <c r="IS57" s="52"/>
      <c r="IT57" s="52"/>
      <c r="IU57" s="52"/>
      <c r="IV57" s="52"/>
      <c r="IW57" s="52"/>
      <c r="IX57" s="52"/>
      <c r="IY57" s="52"/>
      <c r="IZ57" s="52"/>
      <c r="JA57" s="52"/>
      <c r="JB57" s="52"/>
      <c r="JC57" s="52"/>
      <c r="JD57" s="52"/>
      <c r="JE57" s="81"/>
      <c r="JF57" s="81"/>
      <c r="JG57" s="81"/>
      <c r="JH57" s="81"/>
      <c r="JI57" s="81"/>
      <c r="JJ57" s="81"/>
      <c r="JK57" s="81"/>
      <c r="JL57" s="81"/>
      <c r="JM57" s="81"/>
      <c r="JN57" s="81"/>
      <c r="JO57" s="81"/>
      <c r="JP57" s="81"/>
      <c r="JQ57" s="81"/>
      <c r="JR57" s="81"/>
      <c r="JS57" s="81"/>
      <c r="JT57" s="81"/>
      <c r="JU57" s="81"/>
      <c r="JV57" s="81"/>
      <c r="JW57" s="81"/>
      <c r="JX57" s="81"/>
      <c r="JY57" s="81"/>
      <c r="JZ57" s="81"/>
      <c r="KA57" s="81"/>
      <c r="KB57" s="81"/>
      <c r="KC57" s="81"/>
      <c r="KD57" s="81"/>
      <c r="KE57" s="81"/>
      <c r="KF57" s="81"/>
      <c r="KG57" s="81"/>
      <c r="KH57" s="81"/>
      <c r="KI57" s="81"/>
      <c r="KJ57" s="81"/>
      <c r="KK57" s="81"/>
      <c r="KL57" s="81"/>
      <c r="KM57" s="81"/>
      <c r="KN57" s="722"/>
    </row>
    <row r="58" spans="1:300" ht="12.75" customHeight="1" x14ac:dyDescent="0.2">
      <c r="A58" s="8">
        <v>52</v>
      </c>
      <c r="B58" s="8" t="str">
        <f>IF('Cover Sheet'!B56="","",IF(OR('Cover Sheet'!D56="Dropped out of school", 'Cover Sheet'!D56="Moved to another school", 'Cover Sheet'!D56="Unknown status"),"",'Cover Sheet'!B56))</f>
        <v/>
      </c>
      <c r="C58" s="49"/>
      <c r="D58" s="63" t="str">
        <f>IFERROR(VLOOKUP(C58,Goals!$J$2:$K$28,2,FALSE),"")</f>
        <v/>
      </c>
      <c r="E58" s="63" t="str">
        <f>'RC Mastery Check+Question type'!H56</f>
        <v/>
      </c>
      <c r="F58" s="63" t="str">
        <f>IF(OR('Cover Sheet'!J56="", B58=""),"",'Cover Sheet'!J56)</f>
        <v/>
      </c>
      <c r="G58" s="194" t="str">
        <f>'Cover Sheet'!L56</f>
        <v/>
      </c>
      <c r="H58" s="81"/>
      <c r="I58" s="81"/>
      <c r="J58" s="81"/>
      <c r="K58" s="81"/>
      <c r="L58" s="81"/>
      <c r="M58" s="81"/>
      <c r="N58" s="52"/>
      <c r="O58" s="52"/>
      <c r="P58" s="52"/>
      <c r="Q58" s="52"/>
      <c r="R58" s="52"/>
      <c r="S58" s="52"/>
      <c r="T58" s="52"/>
      <c r="U58" s="81"/>
      <c r="V58" s="81"/>
      <c r="W58" s="81"/>
      <c r="X58" s="81"/>
      <c r="Y58" s="81"/>
      <c r="Z58" s="81"/>
      <c r="AA58" s="81"/>
      <c r="AB58" s="52"/>
      <c r="AC58" s="52"/>
      <c r="AD58" s="52"/>
      <c r="AE58" s="52"/>
      <c r="AF58" s="52"/>
      <c r="AG58" s="52"/>
      <c r="AH58" s="52"/>
      <c r="AI58" s="52"/>
      <c r="AJ58" s="52"/>
      <c r="AK58" s="52"/>
      <c r="AL58" s="52"/>
      <c r="AM58" s="52"/>
      <c r="AN58" s="81"/>
      <c r="AO58" s="81"/>
      <c r="AP58" s="81"/>
      <c r="AQ58" s="81"/>
      <c r="AR58" s="81"/>
      <c r="AS58" s="81"/>
      <c r="AT58" s="81"/>
      <c r="AU58" s="81"/>
      <c r="AV58" s="81"/>
      <c r="AW58" s="81"/>
      <c r="AX58" s="81"/>
      <c r="AY58" s="81"/>
      <c r="AZ58" s="52"/>
      <c r="BA58" s="52"/>
      <c r="BB58" s="52"/>
      <c r="BC58" s="52"/>
      <c r="BD58" s="52"/>
      <c r="BE58" s="52"/>
      <c r="BF58" s="52"/>
      <c r="BG58" s="52"/>
      <c r="BH58" s="52"/>
      <c r="BI58" s="52"/>
      <c r="BJ58" s="52"/>
      <c r="BK58" s="52"/>
      <c r="BL58" s="52"/>
      <c r="BM58" s="52"/>
      <c r="BN58" s="52"/>
      <c r="BO58" s="52"/>
      <c r="BP58" s="52"/>
      <c r="BQ58" s="52"/>
      <c r="BR58" s="81"/>
      <c r="BS58" s="81"/>
      <c r="BT58" s="81"/>
      <c r="BU58" s="81"/>
      <c r="BV58" s="81"/>
      <c r="BW58" s="81"/>
      <c r="BX58" s="81"/>
      <c r="BY58" s="81"/>
      <c r="BZ58" s="81"/>
      <c r="CA58" s="81"/>
      <c r="CB58" s="81"/>
      <c r="CC58" s="81"/>
      <c r="CD58" s="81"/>
      <c r="CE58" s="81"/>
      <c r="CF58" s="81"/>
      <c r="CG58" s="81"/>
      <c r="CH58" s="81"/>
      <c r="CI58" s="81"/>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52"/>
      <c r="HW58" s="52"/>
      <c r="HX58" s="52"/>
      <c r="HY58" s="52"/>
      <c r="HZ58" s="52"/>
      <c r="IA58" s="52"/>
      <c r="IB58" s="52"/>
      <c r="IC58" s="52"/>
      <c r="ID58" s="52"/>
      <c r="IE58" s="52"/>
      <c r="IF58" s="52"/>
      <c r="IG58" s="52"/>
      <c r="IH58" s="52"/>
      <c r="II58" s="52"/>
      <c r="IJ58" s="52"/>
      <c r="IK58" s="52"/>
      <c r="IL58" s="52"/>
      <c r="IM58" s="52"/>
      <c r="IN58" s="52"/>
      <c r="IO58" s="52"/>
      <c r="IP58" s="52"/>
      <c r="IQ58" s="52"/>
      <c r="IR58" s="52"/>
      <c r="IS58" s="52"/>
      <c r="IT58" s="52"/>
      <c r="IU58" s="52"/>
      <c r="IV58" s="52"/>
      <c r="IW58" s="52"/>
      <c r="IX58" s="52"/>
      <c r="IY58" s="52"/>
      <c r="IZ58" s="52"/>
      <c r="JA58" s="52"/>
      <c r="JB58" s="52"/>
      <c r="JC58" s="52"/>
      <c r="JD58" s="52"/>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722"/>
    </row>
    <row r="59" spans="1:300" ht="12.75" customHeight="1" x14ac:dyDescent="0.2">
      <c r="A59" s="8">
        <v>53</v>
      </c>
      <c r="B59" s="8" t="str">
        <f>IF('Cover Sheet'!B57="","",IF(OR('Cover Sheet'!D57="Dropped out of school", 'Cover Sheet'!D57="Moved to another school", 'Cover Sheet'!D57="Unknown status"),"",'Cover Sheet'!B57))</f>
        <v/>
      </c>
      <c r="C59" s="49"/>
      <c r="D59" s="63" t="str">
        <f>IFERROR(VLOOKUP(C59,Goals!$J$2:$K$28,2,FALSE),"")</f>
        <v/>
      </c>
      <c r="E59" s="63" t="str">
        <f>'RC Mastery Check+Question type'!H57</f>
        <v/>
      </c>
      <c r="F59" s="63" t="str">
        <f>IF(OR('Cover Sheet'!J57="", B59=""),"",'Cover Sheet'!J57)</f>
        <v/>
      </c>
      <c r="G59" s="194" t="str">
        <f>'Cover Sheet'!L57</f>
        <v/>
      </c>
      <c r="H59" s="81"/>
      <c r="I59" s="81"/>
      <c r="J59" s="81"/>
      <c r="K59" s="81"/>
      <c r="L59" s="81"/>
      <c r="M59" s="81"/>
      <c r="N59" s="52"/>
      <c r="O59" s="52"/>
      <c r="P59" s="52"/>
      <c r="Q59" s="52"/>
      <c r="R59" s="52"/>
      <c r="S59" s="52"/>
      <c r="T59" s="52"/>
      <c r="U59" s="81"/>
      <c r="V59" s="81"/>
      <c r="W59" s="81"/>
      <c r="X59" s="81"/>
      <c r="Y59" s="81"/>
      <c r="Z59" s="81"/>
      <c r="AA59" s="81"/>
      <c r="AB59" s="52"/>
      <c r="AC59" s="52"/>
      <c r="AD59" s="52"/>
      <c r="AE59" s="52"/>
      <c r="AF59" s="52"/>
      <c r="AG59" s="52"/>
      <c r="AH59" s="52"/>
      <c r="AI59" s="52"/>
      <c r="AJ59" s="52"/>
      <c r="AK59" s="52"/>
      <c r="AL59" s="52"/>
      <c r="AM59" s="52"/>
      <c r="AN59" s="81"/>
      <c r="AO59" s="81"/>
      <c r="AP59" s="81"/>
      <c r="AQ59" s="81"/>
      <c r="AR59" s="81"/>
      <c r="AS59" s="81"/>
      <c r="AT59" s="81"/>
      <c r="AU59" s="81"/>
      <c r="AV59" s="81"/>
      <c r="AW59" s="81"/>
      <c r="AX59" s="81"/>
      <c r="AY59" s="81"/>
      <c r="AZ59" s="52"/>
      <c r="BA59" s="52"/>
      <c r="BB59" s="52"/>
      <c r="BC59" s="52"/>
      <c r="BD59" s="52"/>
      <c r="BE59" s="52"/>
      <c r="BF59" s="52"/>
      <c r="BG59" s="52"/>
      <c r="BH59" s="52"/>
      <c r="BI59" s="52"/>
      <c r="BJ59" s="52"/>
      <c r="BK59" s="52"/>
      <c r="BL59" s="52"/>
      <c r="BM59" s="52"/>
      <c r="BN59" s="52"/>
      <c r="BO59" s="52"/>
      <c r="BP59" s="52"/>
      <c r="BQ59" s="52"/>
      <c r="BR59" s="81"/>
      <c r="BS59" s="81"/>
      <c r="BT59" s="81"/>
      <c r="BU59" s="81"/>
      <c r="BV59" s="81"/>
      <c r="BW59" s="81"/>
      <c r="BX59" s="81"/>
      <c r="BY59" s="81"/>
      <c r="BZ59" s="81"/>
      <c r="CA59" s="81"/>
      <c r="CB59" s="81"/>
      <c r="CC59" s="81"/>
      <c r="CD59" s="81"/>
      <c r="CE59" s="81"/>
      <c r="CF59" s="81"/>
      <c r="CG59" s="81"/>
      <c r="CH59" s="81"/>
      <c r="CI59" s="81"/>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81"/>
      <c r="GN59" s="81"/>
      <c r="GO59" s="81"/>
      <c r="GP59" s="81"/>
      <c r="GQ59" s="81"/>
      <c r="GR59" s="81"/>
      <c r="GS59" s="81"/>
      <c r="GT59" s="81"/>
      <c r="GU59" s="81"/>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1"/>
      <c r="HT59" s="81"/>
      <c r="HU59" s="81"/>
      <c r="HV59" s="52"/>
      <c r="HW59" s="52"/>
      <c r="HX59" s="52"/>
      <c r="HY59" s="52"/>
      <c r="HZ59" s="52"/>
      <c r="IA59" s="52"/>
      <c r="IB59" s="52"/>
      <c r="IC59" s="52"/>
      <c r="ID59" s="52"/>
      <c r="IE59" s="52"/>
      <c r="IF59" s="52"/>
      <c r="IG59" s="52"/>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81"/>
      <c r="JF59" s="81"/>
      <c r="JG59" s="81"/>
      <c r="JH59" s="81"/>
      <c r="JI59" s="81"/>
      <c r="JJ59" s="81"/>
      <c r="JK59" s="81"/>
      <c r="JL59" s="81"/>
      <c r="JM59" s="81"/>
      <c r="JN59" s="81"/>
      <c r="JO59" s="81"/>
      <c r="JP59" s="81"/>
      <c r="JQ59" s="81"/>
      <c r="JR59" s="81"/>
      <c r="JS59" s="81"/>
      <c r="JT59" s="81"/>
      <c r="JU59" s="81"/>
      <c r="JV59" s="81"/>
      <c r="JW59" s="81"/>
      <c r="JX59" s="81"/>
      <c r="JY59" s="81"/>
      <c r="JZ59" s="81"/>
      <c r="KA59" s="81"/>
      <c r="KB59" s="81"/>
      <c r="KC59" s="81"/>
      <c r="KD59" s="81"/>
      <c r="KE59" s="81"/>
      <c r="KF59" s="81"/>
      <c r="KG59" s="81"/>
      <c r="KH59" s="81"/>
      <c r="KI59" s="81"/>
      <c r="KJ59" s="81"/>
      <c r="KK59" s="81"/>
      <c r="KL59" s="81"/>
      <c r="KM59" s="81"/>
      <c r="KN59" s="722"/>
    </row>
    <row r="60" spans="1:300" ht="12.75" customHeight="1" x14ac:dyDescent="0.2">
      <c r="A60" s="8">
        <v>54</v>
      </c>
      <c r="B60" s="8" t="str">
        <f>IF('Cover Sheet'!B58="","",IF(OR('Cover Sheet'!D58="Dropped out of school", 'Cover Sheet'!D58="Moved to another school", 'Cover Sheet'!D58="Unknown status"),"",'Cover Sheet'!B58))</f>
        <v/>
      </c>
      <c r="C60" s="49"/>
      <c r="D60" s="63" t="str">
        <f>IFERROR(VLOOKUP(C60,Goals!$J$2:$K$28,2,FALSE),"")</f>
        <v/>
      </c>
      <c r="E60" s="63" t="str">
        <f>'RC Mastery Check+Question type'!H58</f>
        <v/>
      </c>
      <c r="F60" s="63" t="str">
        <f>IF(OR('Cover Sheet'!J58="", B60=""),"",'Cover Sheet'!J58)</f>
        <v/>
      </c>
      <c r="G60" s="194" t="str">
        <f>'Cover Sheet'!L58</f>
        <v/>
      </c>
      <c r="H60" s="81"/>
      <c r="I60" s="81"/>
      <c r="J60" s="81"/>
      <c r="K60" s="81"/>
      <c r="L60" s="81"/>
      <c r="M60" s="81"/>
      <c r="N60" s="52"/>
      <c r="O60" s="52"/>
      <c r="P60" s="52"/>
      <c r="Q60" s="52"/>
      <c r="R60" s="52"/>
      <c r="S60" s="52"/>
      <c r="T60" s="52"/>
      <c r="U60" s="81"/>
      <c r="V60" s="81"/>
      <c r="W60" s="81"/>
      <c r="X60" s="81"/>
      <c r="Y60" s="81"/>
      <c r="Z60" s="81"/>
      <c r="AA60" s="81"/>
      <c r="AB60" s="52"/>
      <c r="AC60" s="52"/>
      <c r="AD60" s="52"/>
      <c r="AE60" s="52"/>
      <c r="AF60" s="52"/>
      <c r="AG60" s="52"/>
      <c r="AH60" s="52"/>
      <c r="AI60" s="52"/>
      <c r="AJ60" s="52"/>
      <c r="AK60" s="52"/>
      <c r="AL60" s="52"/>
      <c r="AM60" s="52"/>
      <c r="AN60" s="81"/>
      <c r="AO60" s="81"/>
      <c r="AP60" s="81"/>
      <c r="AQ60" s="81"/>
      <c r="AR60" s="81"/>
      <c r="AS60" s="81"/>
      <c r="AT60" s="81"/>
      <c r="AU60" s="81"/>
      <c r="AV60" s="81"/>
      <c r="AW60" s="81"/>
      <c r="AX60" s="81"/>
      <c r="AY60" s="81"/>
      <c r="AZ60" s="52"/>
      <c r="BA60" s="52"/>
      <c r="BB60" s="52"/>
      <c r="BC60" s="52"/>
      <c r="BD60" s="52"/>
      <c r="BE60" s="52"/>
      <c r="BF60" s="52"/>
      <c r="BG60" s="52"/>
      <c r="BH60" s="52"/>
      <c r="BI60" s="52"/>
      <c r="BJ60" s="52"/>
      <c r="BK60" s="52"/>
      <c r="BL60" s="52"/>
      <c r="BM60" s="52"/>
      <c r="BN60" s="52"/>
      <c r="BO60" s="52"/>
      <c r="BP60" s="52"/>
      <c r="BQ60" s="52"/>
      <c r="BR60" s="81"/>
      <c r="BS60" s="81"/>
      <c r="BT60" s="81"/>
      <c r="BU60" s="81"/>
      <c r="BV60" s="81"/>
      <c r="BW60" s="81"/>
      <c r="BX60" s="81"/>
      <c r="BY60" s="81"/>
      <c r="BZ60" s="81"/>
      <c r="CA60" s="81"/>
      <c r="CB60" s="81"/>
      <c r="CC60" s="81"/>
      <c r="CD60" s="81"/>
      <c r="CE60" s="81"/>
      <c r="CF60" s="81"/>
      <c r="CG60" s="81"/>
      <c r="CH60" s="81"/>
      <c r="CI60" s="81"/>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81"/>
      <c r="GN60" s="81"/>
      <c r="GO60" s="81"/>
      <c r="GP60" s="81"/>
      <c r="GQ60" s="81"/>
      <c r="GR60" s="81"/>
      <c r="GS60" s="81"/>
      <c r="GT60" s="81"/>
      <c r="GU60" s="81"/>
      <c r="GV60" s="81"/>
      <c r="GW60" s="81"/>
      <c r="GX60" s="81"/>
      <c r="GY60" s="81"/>
      <c r="GZ60" s="81"/>
      <c r="HA60" s="81"/>
      <c r="HB60" s="81"/>
      <c r="HC60" s="81"/>
      <c r="HD60" s="81"/>
      <c r="HE60" s="81"/>
      <c r="HF60" s="81"/>
      <c r="HG60" s="81"/>
      <c r="HH60" s="81"/>
      <c r="HI60" s="81"/>
      <c r="HJ60" s="81"/>
      <c r="HK60" s="81"/>
      <c r="HL60" s="81"/>
      <c r="HM60" s="81"/>
      <c r="HN60" s="81"/>
      <c r="HO60" s="81"/>
      <c r="HP60" s="81"/>
      <c r="HQ60" s="81"/>
      <c r="HR60" s="81"/>
      <c r="HS60" s="81"/>
      <c r="HT60" s="81"/>
      <c r="HU60" s="81"/>
      <c r="HV60" s="52"/>
      <c r="HW60" s="52"/>
      <c r="HX60" s="52"/>
      <c r="HY60" s="52"/>
      <c r="HZ60" s="52"/>
      <c r="IA60" s="52"/>
      <c r="IB60" s="52"/>
      <c r="IC60" s="52"/>
      <c r="ID60" s="52"/>
      <c r="IE60" s="52"/>
      <c r="IF60" s="52"/>
      <c r="IG60" s="52"/>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81"/>
      <c r="JF60" s="81"/>
      <c r="JG60" s="81"/>
      <c r="JH60" s="81"/>
      <c r="JI60" s="81"/>
      <c r="JJ60" s="81"/>
      <c r="JK60" s="81"/>
      <c r="JL60" s="81"/>
      <c r="JM60" s="81"/>
      <c r="JN60" s="81"/>
      <c r="JO60" s="81"/>
      <c r="JP60" s="81"/>
      <c r="JQ60" s="81"/>
      <c r="JR60" s="81"/>
      <c r="JS60" s="81"/>
      <c r="JT60" s="81"/>
      <c r="JU60" s="81"/>
      <c r="JV60" s="81"/>
      <c r="JW60" s="81"/>
      <c r="JX60" s="81"/>
      <c r="JY60" s="81"/>
      <c r="JZ60" s="81"/>
      <c r="KA60" s="81"/>
      <c r="KB60" s="81"/>
      <c r="KC60" s="81"/>
      <c r="KD60" s="81"/>
      <c r="KE60" s="81"/>
      <c r="KF60" s="81"/>
      <c r="KG60" s="81"/>
      <c r="KH60" s="81"/>
      <c r="KI60" s="81"/>
      <c r="KJ60" s="81"/>
      <c r="KK60" s="81"/>
      <c r="KL60" s="81"/>
      <c r="KM60" s="81"/>
      <c r="KN60" s="722"/>
    </row>
    <row r="61" spans="1:300" ht="12.75" customHeight="1" x14ac:dyDescent="0.2">
      <c r="A61" s="8">
        <v>55</v>
      </c>
      <c r="B61" s="8" t="str">
        <f>IF('Cover Sheet'!B59="","",IF(OR('Cover Sheet'!D59="Dropped out of school", 'Cover Sheet'!D59="Moved to another school", 'Cover Sheet'!D59="Unknown status"),"",'Cover Sheet'!B59))</f>
        <v/>
      </c>
      <c r="C61" s="49"/>
      <c r="D61" s="63" t="str">
        <f>IFERROR(VLOOKUP(C61,Goals!$J$2:$K$28,2,FALSE),"")</f>
        <v/>
      </c>
      <c r="E61" s="63" t="str">
        <f>'RC Mastery Check+Question type'!H59</f>
        <v/>
      </c>
      <c r="F61" s="63" t="str">
        <f>IF(OR('Cover Sheet'!J59="", B61=""),"",'Cover Sheet'!J59)</f>
        <v/>
      </c>
      <c r="G61" s="194" t="str">
        <f>'Cover Sheet'!L59</f>
        <v/>
      </c>
      <c r="H61" s="81"/>
      <c r="I61" s="81"/>
      <c r="J61" s="81"/>
      <c r="K61" s="81"/>
      <c r="L61" s="81"/>
      <c r="M61" s="81"/>
      <c r="N61" s="52"/>
      <c r="O61" s="52"/>
      <c r="P61" s="52"/>
      <c r="Q61" s="52"/>
      <c r="R61" s="52"/>
      <c r="S61" s="52"/>
      <c r="T61" s="52"/>
      <c r="U61" s="81"/>
      <c r="V61" s="81"/>
      <c r="W61" s="81"/>
      <c r="X61" s="81"/>
      <c r="Y61" s="81"/>
      <c r="Z61" s="81"/>
      <c r="AA61" s="81"/>
      <c r="AB61" s="52"/>
      <c r="AC61" s="52"/>
      <c r="AD61" s="52"/>
      <c r="AE61" s="52"/>
      <c r="AF61" s="52"/>
      <c r="AG61" s="52"/>
      <c r="AH61" s="52"/>
      <c r="AI61" s="52"/>
      <c r="AJ61" s="52"/>
      <c r="AK61" s="52"/>
      <c r="AL61" s="52"/>
      <c r="AM61" s="52"/>
      <c r="AN61" s="81"/>
      <c r="AO61" s="81"/>
      <c r="AP61" s="81"/>
      <c r="AQ61" s="81"/>
      <c r="AR61" s="81"/>
      <c r="AS61" s="81"/>
      <c r="AT61" s="81"/>
      <c r="AU61" s="81"/>
      <c r="AV61" s="81"/>
      <c r="AW61" s="81"/>
      <c r="AX61" s="81"/>
      <c r="AY61" s="81"/>
      <c r="AZ61" s="52"/>
      <c r="BA61" s="52"/>
      <c r="BB61" s="52"/>
      <c r="BC61" s="52"/>
      <c r="BD61" s="52"/>
      <c r="BE61" s="52"/>
      <c r="BF61" s="52"/>
      <c r="BG61" s="52"/>
      <c r="BH61" s="52"/>
      <c r="BI61" s="52"/>
      <c r="BJ61" s="52"/>
      <c r="BK61" s="52"/>
      <c r="BL61" s="52"/>
      <c r="BM61" s="52"/>
      <c r="BN61" s="52"/>
      <c r="BO61" s="52"/>
      <c r="BP61" s="52"/>
      <c r="BQ61" s="52"/>
      <c r="BR61" s="81"/>
      <c r="BS61" s="81"/>
      <c r="BT61" s="81"/>
      <c r="BU61" s="81"/>
      <c r="BV61" s="81"/>
      <c r="BW61" s="81"/>
      <c r="BX61" s="81"/>
      <c r="BY61" s="81"/>
      <c r="BZ61" s="81"/>
      <c r="CA61" s="81"/>
      <c r="CB61" s="81"/>
      <c r="CC61" s="81"/>
      <c r="CD61" s="81"/>
      <c r="CE61" s="81"/>
      <c r="CF61" s="81"/>
      <c r="CG61" s="81"/>
      <c r="CH61" s="81"/>
      <c r="CI61" s="81"/>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81"/>
      <c r="GN61" s="81"/>
      <c r="GO61" s="81"/>
      <c r="GP61" s="81"/>
      <c r="GQ61" s="81"/>
      <c r="GR61" s="81"/>
      <c r="GS61" s="81"/>
      <c r="GT61" s="81"/>
      <c r="GU61" s="81"/>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1"/>
      <c r="HT61" s="81"/>
      <c r="HU61" s="81"/>
      <c r="HV61" s="52"/>
      <c r="HW61" s="52"/>
      <c r="HX61" s="52"/>
      <c r="HY61" s="52"/>
      <c r="HZ61" s="52"/>
      <c r="IA61" s="52"/>
      <c r="IB61" s="52"/>
      <c r="IC61" s="52"/>
      <c r="ID61" s="52"/>
      <c r="IE61" s="52"/>
      <c r="IF61" s="52"/>
      <c r="IG61" s="52"/>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81"/>
      <c r="JF61" s="81"/>
      <c r="JG61" s="81"/>
      <c r="JH61" s="81"/>
      <c r="JI61" s="81"/>
      <c r="JJ61" s="81"/>
      <c r="JK61" s="81"/>
      <c r="JL61" s="81"/>
      <c r="JM61" s="81"/>
      <c r="JN61" s="81"/>
      <c r="JO61" s="81"/>
      <c r="JP61" s="81"/>
      <c r="JQ61" s="81"/>
      <c r="JR61" s="81"/>
      <c r="JS61" s="81"/>
      <c r="JT61" s="81"/>
      <c r="JU61" s="81"/>
      <c r="JV61" s="81"/>
      <c r="JW61" s="81"/>
      <c r="JX61" s="81"/>
      <c r="JY61" s="81"/>
      <c r="JZ61" s="81"/>
      <c r="KA61" s="81"/>
      <c r="KB61" s="81"/>
      <c r="KC61" s="81"/>
      <c r="KD61" s="81"/>
      <c r="KE61" s="81"/>
      <c r="KF61" s="81"/>
      <c r="KG61" s="81"/>
      <c r="KH61" s="81"/>
      <c r="KI61" s="81"/>
      <c r="KJ61" s="81"/>
      <c r="KK61" s="81"/>
      <c r="KL61" s="81"/>
      <c r="KM61" s="81"/>
      <c r="KN61" s="722"/>
    </row>
    <row r="62" spans="1:300" ht="12.75" customHeight="1" x14ac:dyDescent="0.2">
      <c r="A62" s="8">
        <v>56</v>
      </c>
      <c r="B62" s="8" t="str">
        <f>IF('Cover Sheet'!B60="","",IF(OR('Cover Sheet'!D60="Dropped out of school", 'Cover Sheet'!D60="Moved to another school", 'Cover Sheet'!D60="Unknown status"),"",'Cover Sheet'!B60))</f>
        <v/>
      </c>
      <c r="C62" s="49"/>
      <c r="D62" s="63" t="str">
        <f>IFERROR(VLOOKUP(C62,Goals!$J$2:$K$28,2,FALSE),"")</f>
        <v/>
      </c>
      <c r="E62" s="63" t="str">
        <f>'RC Mastery Check+Question type'!H60</f>
        <v/>
      </c>
      <c r="F62" s="63" t="str">
        <f>IF(OR('Cover Sheet'!J60="", B62=""),"",'Cover Sheet'!J60)</f>
        <v/>
      </c>
      <c r="G62" s="194" t="str">
        <f>'Cover Sheet'!L60</f>
        <v/>
      </c>
      <c r="H62" s="81"/>
      <c r="I62" s="81"/>
      <c r="J62" s="81"/>
      <c r="K62" s="81"/>
      <c r="L62" s="81"/>
      <c r="M62" s="81"/>
      <c r="N62" s="52"/>
      <c r="O62" s="52"/>
      <c r="P62" s="52"/>
      <c r="Q62" s="52"/>
      <c r="R62" s="52"/>
      <c r="S62" s="52"/>
      <c r="T62" s="52"/>
      <c r="U62" s="81"/>
      <c r="V62" s="81"/>
      <c r="W62" s="81"/>
      <c r="X62" s="81"/>
      <c r="Y62" s="81"/>
      <c r="Z62" s="81"/>
      <c r="AA62" s="81"/>
      <c r="AB62" s="52"/>
      <c r="AC62" s="52"/>
      <c r="AD62" s="52"/>
      <c r="AE62" s="52"/>
      <c r="AF62" s="52"/>
      <c r="AG62" s="52"/>
      <c r="AH62" s="52"/>
      <c r="AI62" s="52"/>
      <c r="AJ62" s="52"/>
      <c r="AK62" s="52"/>
      <c r="AL62" s="52"/>
      <c r="AM62" s="52"/>
      <c r="AN62" s="81"/>
      <c r="AO62" s="81"/>
      <c r="AP62" s="81"/>
      <c r="AQ62" s="81"/>
      <c r="AR62" s="81"/>
      <c r="AS62" s="81"/>
      <c r="AT62" s="81"/>
      <c r="AU62" s="81"/>
      <c r="AV62" s="81"/>
      <c r="AW62" s="81"/>
      <c r="AX62" s="81"/>
      <c r="AY62" s="81"/>
      <c r="AZ62" s="52"/>
      <c r="BA62" s="52"/>
      <c r="BB62" s="52"/>
      <c r="BC62" s="52"/>
      <c r="BD62" s="52"/>
      <c r="BE62" s="52"/>
      <c r="BF62" s="52"/>
      <c r="BG62" s="52"/>
      <c r="BH62" s="52"/>
      <c r="BI62" s="52"/>
      <c r="BJ62" s="52"/>
      <c r="BK62" s="52"/>
      <c r="BL62" s="52"/>
      <c r="BM62" s="52"/>
      <c r="BN62" s="52"/>
      <c r="BO62" s="52"/>
      <c r="BP62" s="52"/>
      <c r="BQ62" s="52"/>
      <c r="BR62" s="81"/>
      <c r="BS62" s="81"/>
      <c r="BT62" s="81"/>
      <c r="BU62" s="81"/>
      <c r="BV62" s="81"/>
      <c r="BW62" s="81"/>
      <c r="BX62" s="81"/>
      <c r="BY62" s="81"/>
      <c r="BZ62" s="81"/>
      <c r="CA62" s="81"/>
      <c r="CB62" s="81"/>
      <c r="CC62" s="81"/>
      <c r="CD62" s="81"/>
      <c r="CE62" s="81"/>
      <c r="CF62" s="81"/>
      <c r="CG62" s="81"/>
      <c r="CH62" s="81"/>
      <c r="CI62" s="81"/>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81"/>
      <c r="GN62" s="81"/>
      <c r="GO62" s="81"/>
      <c r="GP62" s="81"/>
      <c r="GQ62" s="81"/>
      <c r="GR62" s="81"/>
      <c r="GS62" s="81"/>
      <c r="GT62" s="81"/>
      <c r="GU62" s="81"/>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1"/>
      <c r="HT62" s="81"/>
      <c r="HU62" s="81"/>
      <c r="HV62" s="52"/>
      <c r="HW62" s="52"/>
      <c r="HX62" s="52"/>
      <c r="HY62" s="52"/>
      <c r="HZ62" s="52"/>
      <c r="IA62" s="52"/>
      <c r="IB62" s="52"/>
      <c r="IC62" s="52"/>
      <c r="ID62" s="52"/>
      <c r="IE62" s="52"/>
      <c r="IF62" s="52"/>
      <c r="IG62" s="52"/>
      <c r="IH62" s="52"/>
      <c r="II62" s="52"/>
      <c r="IJ62" s="52"/>
      <c r="IK62" s="52"/>
      <c r="IL62" s="52"/>
      <c r="IM62" s="52"/>
      <c r="IN62" s="52"/>
      <c r="IO62" s="52"/>
      <c r="IP62" s="52"/>
      <c r="IQ62" s="52"/>
      <c r="IR62" s="52"/>
      <c r="IS62" s="52"/>
      <c r="IT62" s="52"/>
      <c r="IU62" s="52"/>
      <c r="IV62" s="52"/>
      <c r="IW62" s="52"/>
      <c r="IX62" s="52"/>
      <c r="IY62" s="52"/>
      <c r="IZ62" s="52"/>
      <c r="JA62" s="52"/>
      <c r="JB62" s="52"/>
      <c r="JC62" s="52"/>
      <c r="JD62" s="52"/>
      <c r="JE62" s="81"/>
      <c r="JF62" s="81"/>
      <c r="JG62" s="81"/>
      <c r="JH62" s="81"/>
      <c r="JI62" s="81"/>
      <c r="JJ62" s="81"/>
      <c r="JK62" s="81"/>
      <c r="JL62" s="81"/>
      <c r="JM62" s="81"/>
      <c r="JN62" s="81"/>
      <c r="JO62" s="81"/>
      <c r="JP62" s="81"/>
      <c r="JQ62" s="81"/>
      <c r="JR62" s="81"/>
      <c r="JS62" s="81"/>
      <c r="JT62" s="81"/>
      <c r="JU62" s="81"/>
      <c r="JV62" s="81"/>
      <c r="JW62" s="81"/>
      <c r="JX62" s="81"/>
      <c r="JY62" s="81"/>
      <c r="JZ62" s="81"/>
      <c r="KA62" s="81"/>
      <c r="KB62" s="81"/>
      <c r="KC62" s="81"/>
      <c r="KD62" s="81"/>
      <c r="KE62" s="81"/>
      <c r="KF62" s="81"/>
      <c r="KG62" s="81"/>
      <c r="KH62" s="81"/>
      <c r="KI62" s="81"/>
      <c r="KJ62" s="81"/>
      <c r="KK62" s="81"/>
      <c r="KL62" s="81"/>
      <c r="KM62" s="81"/>
      <c r="KN62" s="722"/>
    </row>
    <row r="63" spans="1:300" ht="12.75" customHeight="1" x14ac:dyDescent="0.2">
      <c r="A63" s="8">
        <v>57</v>
      </c>
      <c r="B63" s="8" t="str">
        <f>IF('Cover Sheet'!B61="","",IF(OR('Cover Sheet'!D61="Dropped out of school", 'Cover Sheet'!D61="Moved to another school", 'Cover Sheet'!D61="Unknown status"),"",'Cover Sheet'!B61))</f>
        <v/>
      </c>
      <c r="C63" s="49"/>
      <c r="D63" s="63" t="str">
        <f>IFERROR(VLOOKUP(C63,Goals!$J$2:$K$28,2,FALSE),"")</f>
        <v/>
      </c>
      <c r="E63" s="63" t="str">
        <f>'RC Mastery Check+Question type'!H61</f>
        <v/>
      </c>
      <c r="F63" s="63" t="str">
        <f>IF(OR('Cover Sheet'!J61="", B63=""),"",'Cover Sheet'!J61)</f>
        <v/>
      </c>
      <c r="G63" s="194" t="str">
        <f>'Cover Sheet'!L61</f>
        <v/>
      </c>
      <c r="H63" s="81"/>
      <c r="I63" s="81"/>
      <c r="J63" s="81"/>
      <c r="K63" s="81"/>
      <c r="L63" s="81"/>
      <c r="M63" s="81"/>
      <c r="N63" s="52"/>
      <c r="O63" s="52"/>
      <c r="P63" s="52"/>
      <c r="Q63" s="52"/>
      <c r="R63" s="52"/>
      <c r="S63" s="52"/>
      <c r="T63" s="52"/>
      <c r="U63" s="81"/>
      <c r="V63" s="81"/>
      <c r="W63" s="81"/>
      <c r="X63" s="81"/>
      <c r="Y63" s="81"/>
      <c r="Z63" s="81"/>
      <c r="AA63" s="81"/>
      <c r="AB63" s="52"/>
      <c r="AC63" s="52"/>
      <c r="AD63" s="52"/>
      <c r="AE63" s="52"/>
      <c r="AF63" s="52"/>
      <c r="AG63" s="52"/>
      <c r="AH63" s="52"/>
      <c r="AI63" s="52"/>
      <c r="AJ63" s="52"/>
      <c r="AK63" s="52"/>
      <c r="AL63" s="52"/>
      <c r="AM63" s="52"/>
      <c r="AN63" s="81"/>
      <c r="AO63" s="81"/>
      <c r="AP63" s="81"/>
      <c r="AQ63" s="81"/>
      <c r="AR63" s="81"/>
      <c r="AS63" s="81"/>
      <c r="AT63" s="81"/>
      <c r="AU63" s="81"/>
      <c r="AV63" s="81"/>
      <c r="AW63" s="81"/>
      <c r="AX63" s="81"/>
      <c r="AY63" s="81"/>
      <c r="AZ63" s="52"/>
      <c r="BA63" s="52"/>
      <c r="BB63" s="52"/>
      <c r="BC63" s="52"/>
      <c r="BD63" s="52"/>
      <c r="BE63" s="52"/>
      <c r="BF63" s="52"/>
      <c r="BG63" s="52"/>
      <c r="BH63" s="52"/>
      <c r="BI63" s="52"/>
      <c r="BJ63" s="52"/>
      <c r="BK63" s="52"/>
      <c r="BL63" s="52"/>
      <c r="BM63" s="52"/>
      <c r="BN63" s="52"/>
      <c r="BO63" s="52"/>
      <c r="BP63" s="52"/>
      <c r="BQ63" s="52"/>
      <c r="BR63" s="81"/>
      <c r="BS63" s="81"/>
      <c r="BT63" s="81"/>
      <c r="BU63" s="81"/>
      <c r="BV63" s="81"/>
      <c r="BW63" s="81"/>
      <c r="BX63" s="81"/>
      <c r="BY63" s="81"/>
      <c r="BZ63" s="81"/>
      <c r="CA63" s="81"/>
      <c r="CB63" s="81"/>
      <c r="CC63" s="81"/>
      <c r="CD63" s="81"/>
      <c r="CE63" s="81"/>
      <c r="CF63" s="81"/>
      <c r="CG63" s="81"/>
      <c r="CH63" s="81"/>
      <c r="CI63" s="81"/>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2"/>
      <c r="DP63" s="52"/>
      <c r="DQ63" s="52"/>
      <c r="DR63" s="52"/>
      <c r="DS63" s="52"/>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81"/>
      <c r="GN63" s="81"/>
      <c r="GO63" s="81"/>
      <c r="GP63" s="81"/>
      <c r="GQ63" s="81"/>
      <c r="GR63" s="81"/>
      <c r="GS63" s="81"/>
      <c r="GT63" s="81"/>
      <c r="GU63" s="81"/>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1"/>
      <c r="HT63" s="81"/>
      <c r="HU63" s="81"/>
      <c r="HV63" s="52"/>
      <c r="HW63" s="52"/>
      <c r="HX63" s="52"/>
      <c r="HY63" s="52"/>
      <c r="HZ63" s="52"/>
      <c r="IA63" s="52"/>
      <c r="IB63" s="52"/>
      <c r="IC63" s="52"/>
      <c r="ID63" s="52"/>
      <c r="IE63" s="52"/>
      <c r="IF63" s="52"/>
      <c r="IG63" s="52"/>
      <c r="IH63" s="52"/>
      <c r="II63" s="52"/>
      <c r="IJ63" s="52"/>
      <c r="IK63" s="52"/>
      <c r="IL63" s="52"/>
      <c r="IM63" s="52"/>
      <c r="IN63" s="52"/>
      <c r="IO63" s="52"/>
      <c r="IP63" s="52"/>
      <c r="IQ63" s="52"/>
      <c r="IR63" s="52"/>
      <c r="IS63" s="52"/>
      <c r="IT63" s="52"/>
      <c r="IU63" s="52"/>
      <c r="IV63" s="52"/>
      <c r="IW63" s="52"/>
      <c r="IX63" s="52"/>
      <c r="IY63" s="52"/>
      <c r="IZ63" s="52"/>
      <c r="JA63" s="52"/>
      <c r="JB63" s="52"/>
      <c r="JC63" s="52"/>
      <c r="JD63" s="52"/>
      <c r="JE63" s="81"/>
      <c r="JF63" s="81"/>
      <c r="JG63" s="81"/>
      <c r="JH63" s="81"/>
      <c r="JI63" s="81"/>
      <c r="JJ63" s="81"/>
      <c r="JK63" s="81"/>
      <c r="JL63" s="81"/>
      <c r="JM63" s="81"/>
      <c r="JN63" s="81"/>
      <c r="JO63" s="81"/>
      <c r="JP63" s="81"/>
      <c r="JQ63" s="81"/>
      <c r="JR63" s="81"/>
      <c r="JS63" s="81"/>
      <c r="JT63" s="81"/>
      <c r="JU63" s="81"/>
      <c r="JV63" s="81"/>
      <c r="JW63" s="81"/>
      <c r="JX63" s="81"/>
      <c r="JY63" s="81"/>
      <c r="JZ63" s="81"/>
      <c r="KA63" s="81"/>
      <c r="KB63" s="81"/>
      <c r="KC63" s="81"/>
      <c r="KD63" s="81"/>
      <c r="KE63" s="81"/>
      <c r="KF63" s="81"/>
      <c r="KG63" s="81"/>
      <c r="KH63" s="81"/>
      <c r="KI63" s="81"/>
      <c r="KJ63" s="81"/>
      <c r="KK63" s="81"/>
      <c r="KL63" s="81"/>
      <c r="KM63" s="81"/>
      <c r="KN63" s="722"/>
    </row>
    <row r="64" spans="1:300" ht="12.75" customHeight="1" x14ac:dyDescent="0.2">
      <c r="A64" s="8">
        <v>58</v>
      </c>
      <c r="B64" s="8" t="str">
        <f>IF('Cover Sheet'!B62="","",IF(OR('Cover Sheet'!D62="Dropped out of school", 'Cover Sheet'!D62="Moved to another school", 'Cover Sheet'!D62="Unknown status"),"",'Cover Sheet'!B62))</f>
        <v/>
      </c>
      <c r="C64" s="49"/>
      <c r="D64" s="63" t="str">
        <f>IFERROR(VLOOKUP(C64,Goals!$J$2:$K$28,2,FALSE),"")</f>
        <v/>
      </c>
      <c r="E64" s="63" t="str">
        <f>'RC Mastery Check+Question type'!H62</f>
        <v/>
      </c>
      <c r="F64" s="63" t="str">
        <f>IF(OR('Cover Sheet'!J62="", B64=""),"",'Cover Sheet'!J62)</f>
        <v/>
      </c>
      <c r="G64" s="194" t="str">
        <f>'Cover Sheet'!L62</f>
        <v/>
      </c>
      <c r="H64" s="81"/>
      <c r="I64" s="81"/>
      <c r="J64" s="81"/>
      <c r="K64" s="81"/>
      <c r="L64" s="81"/>
      <c r="M64" s="81"/>
      <c r="N64" s="52"/>
      <c r="O64" s="52"/>
      <c r="P64" s="52"/>
      <c r="Q64" s="52"/>
      <c r="R64" s="52"/>
      <c r="S64" s="52"/>
      <c r="T64" s="52"/>
      <c r="U64" s="81"/>
      <c r="V64" s="81"/>
      <c r="W64" s="81"/>
      <c r="X64" s="81"/>
      <c r="Y64" s="81"/>
      <c r="Z64" s="81"/>
      <c r="AA64" s="81"/>
      <c r="AB64" s="52"/>
      <c r="AC64" s="52"/>
      <c r="AD64" s="52"/>
      <c r="AE64" s="52"/>
      <c r="AF64" s="52"/>
      <c r="AG64" s="52"/>
      <c r="AH64" s="52"/>
      <c r="AI64" s="52"/>
      <c r="AJ64" s="52"/>
      <c r="AK64" s="52"/>
      <c r="AL64" s="52"/>
      <c r="AM64" s="52"/>
      <c r="AN64" s="81"/>
      <c r="AO64" s="81"/>
      <c r="AP64" s="81"/>
      <c r="AQ64" s="81"/>
      <c r="AR64" s="81"/>
      <c r="AS64" s="81"/>
      <c r="AT64" s="81"/>
      <c r="AU64" s="81"/>
      <c r="AV64" s="81"/>
      <c r="AW64" s="81"/>
      <c r="AX64" s="81"/>
      <c r="AY64" s="81"/>
      <c r="AZ64" s="52"/>
      <c r="BA64" s="52"/>
      <c r="BB64" s="52"/>
      <c r="BC64" s="52"/>
      <c r="BD64" s="52"/>
      <c r="BE64" s="52"/>
      <c r="BF64" s="52"/>
      <c r="BG64" s="52"/>
      <c r="BH64" s="52"/>
      <c r="BI64" s="52"/>
      <c r="BJ64" s="52"/>
      <c r="BK64" s="52"/>
      <c r="BL64" s="52"/>
      <c r="BM64" s="52"/>
      <c r="BN64" s="52"/>
      <c r="BO64" s="52"/>
      <c r="BP64" s="52"/>
      <c r="BQ64" s="52"/>
      <c r="BR64" s="81"/>
      <c r="BS64" s="81"/>
      <c r="BT64" s="81"/>
      <c r="BU64" s="81"/>
      <c r="BV64" s="81"/>
      <c r="BW64" s="81"/>
      <c r="BX64" s="81"/>
      <c r="BY64" s="81"/>
      <c r="BZ64" s="81"/>
      <c r="CA64" s="81"/>
      <c r="CB64" s="81"/>
      <c r="CC64" s="81"/>
      <c r="CD64" s="81"/>
      <c r="CE64" s="81"/>
      <c r="CF64" s="81"/>
      <c r="CG64" s="81"/>
      <c r="CH64" s="81"/>
      <c r="CI64" s="81"/>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2"/>
      <c r="DP64" s="52"/>
      <c r="DQ64" s="52"/>
      <c r="DR64" s="52"/>
      <c r="DS64" s="52"/>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81"/>
      <c r="GN64" s="81"/>
      <c r="GO64" s="81"/>
      <c r="GP64" s="81"/>
      <c r="GQ64" s="81"/>
      <c r="GR64" s="81"/>
      <c r="GS64" s="81"/>
      <c r="GT64" s="81"/>
      <c r="GU64" s="81"/>
      <c r="GV64" s="81"/>
      <c r="GW64" s="81"/>
      <c r="GX64" s="81"/>
      <c r="GY64" s="81"/>
      <c r="GZ64" s="81"/>
      <c r="HA64" s="81"/>
      <c r="HB64" s="81"/>
      <c r="HC64" s="81"/>
      <c r="HD64" s="81"/>
      <c r="HE64" s="81"/>
      <c r="HF64" s="81"/>
      <c r="HG64" s="81"/>
      <c r="HH64" s="81"/>
      <c r="HI64" s="81"/>
      <c r="HJ64" s="81"/>
      <c r="HK64" s="81"/>
      <c r="HL64" s="81"/>
      <c r="HM64" s="81"/>
      <c r="HN64" s="81"/>
      <c r="HO64" s="81"/>
      <c r="HP64" s="81"/>
      <c r="HQ64" s="81"/>
      <c r="HR64" s="81"/>
      <c r="HS64" s="81"/>
      <c r="HT64" s="81"/>
      <c r="HU64" s="81"/>
      <c r="HV64" s="52"/>
      <c r="HW64" s="52"/>
      <c r="HX64" s="52"/>
      <c r="HY64" s="52"/>
      <c r="HZ64" s="52"/>
      <c r="IA64" s="52"/>
      <c r="IB64" s="52"/>
      <c r="IC64" s="52"/>
      <c r="ID64" s="52"/>
      <c r="IE64" s="52"/>
      <c r="IF64" s="52"/>
      <c r="IG64" s="52"/>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81"/>
      <c r="JF64" s="81"/>
      <c r="JG64" s="81"/>
      <c r="JH64" s="81"/>
      <c r="JI64" s="81"/>
      <c r="JJ64" s="81"/>
      <c r="JK64" s="81"/>
      <c r="JL64" s="81"/>
      <c r="JM64" s="81"/>
      <c r="JN64" s="81"/>
      <c r="JO64" s="81"/>
      <c r="JP64" s="81"/>
      <c r="JQ64" s="81"/>
      <c r="JR64" s="81"/>
      <c r="JS64" s="81"/>
      <c r="JT64" s="81"/>
      <c r="JU64" s="81"/>
      <c r="JV64" s="81"/>
      <c r="JW64" s="81"/>
      <c r="JX64" s="81"/>
      <c r="JY64" s="81"/>
      <c r="JZ64" s="81"/>
      <c r="KA64" s="81"/>
      <c r="KB64" s="81"/>
      <c r="KC64" s="81"/>
      <c r="KD64" s="81"/>
      <c r="KE64" s="81"/>
      <c r="KF64" s="81"/>
      <c r="KG64" s="81"/>
      <c r="KH64" s="81"/>
      <c r="KI64" s="81"/>
      <c r="KJ64" s="81"/>
      <c r="KK64" s="81"/>
      <c r="KL64" s="81"/>
      <c r="KM64" s="81"/>
      <c r="KN64" s="722"/>
    </row>
    <row r="65" spans="1:300" ht="12.75" customHeight="1" x14ac:dyDescent="0.2">
      <c r="A65" s="8">
        <v>59</v>
      </c>
      <c r="B65" s="8" t="str">
        <f>IF('Cover Sheet'!B63="","",IF(OR('Cover Sheet'!D63="Dropped out of school", 'Cover Sheet'!D63="Moved to another school", 'Cover Sheet'!D63="Unknown status"),"",'Cover Sheet'!B63))</f>
        <v/>
      </c>
      <c r="C65" s="49"/>
      <c r="D65" s="63" t="str">
        <f>IFERROR(VLOOKUP(C65,Goals!$J$2:$K$28,2,FALSE),"")</f>
        <v/>
      </c>
      <c r="E65" s="63" t="str">
        <f>'RC Mastery Check+Question type'!H63</f>
        <v/>
      </c>
      <c r="F65" s="63" t="str">
        <f>IF(OR('Cover Sheet'!J63="", B65=""),"",'Cover Sheet'!J63)</f>
        <v/>
      </c>
      <c r="G65" s="194" t="str">
        <f>'Cover Sheet'!L63</f>
        <v/>
      </c>
      <c r="H65" s="81"/>
      <c r="I65" s="81"/>
      <c r="J65" s="81"/>
      <c r="K65" s="81"/>
      <c r="L65" s="81"/>
      <c r="M65" s="81"/>
      <c r="N65" s="52"/>
      <c r="O65" s="52"/>
      <c r="P65" s="52"/>
      <c r="Q65" s="52"/>
      <c r="R65" s="52"/>
      <c r="S65" s="52"/>
      <c r="T65" s="52"/>
      <c r="U65" s="81"/>
      <c r="V65" s="81"/>
      <c r="W65" s="81"/>
      <c r="X65" s="81"/>
      <c r="Y65" s="81"/>
      <c r="Z65" s="81"/>
      <c r="AA65" s="81"/>
      <c r="AB65" s="52"/>
      <c r="AC65" s="52"/>
      <c r="AD65" s="52"/>
      <c r="AE65" s="52"/>
      <c r="AF65" s="52"/>
      <c r="AG65" s="52"/>
      <c r="AH65" s="52"/>
      <c r="AI65" s="52"/>
      <c r="AJ65" s="52"/>
      <c r="AK65" s="52"/>
      <c r="AL65" s="52"/>
      <c r="AM65" s="52"/>
      <c r="AN65" s="81"/>
      <c r="AO65" s="81"/>
      <c r="AP65" s="81"/>
      <c r="AQ65" s="81"/>
      <c r="AR65" s="81"/>
      <c r="AS65" s="81"/>
      <c r="AT65" s="81"/>
      <c r="AU65" s="81"/>
      <c r="AV65" s="81"/>
      <c r="AW65" s="81"/>
      <c r="AX65" s="81"/>
      <c r="AY65" s="81"/>
      <c r="AZ65" s="52"/>
      <c r="BA65" s="52"/>
      <c r="BB65" s="52"/>
      <c r="BC65" s="52"/>
      <c r="BD65" s="52"/>
      <c r="BE65" s="52"/>
      <c r="BF65" s="52"/>
      <c r="BG65" s="52"/>
      <c r="BH65" s="52"/>
      <c r="BI65" s="52"/>
      <c r="BJ65" s="52"/>
      <c r="BK65" s="52"/>
      <c r="BL65" s="52"/>
      <c r="BM65" s="52"/>
      <c r="BN65" s="52"/>
      <c r="BO65" s="52"/>
      <c r="BP65" s="52"/>
      <c r="BQ65" s="52"/>
      <c r="BR65" s="81"/>
      <c r="BS65" s="81"/>
      <c r="BT65" s="81"/>
      <c r="BU65" s="81"/>
      <c r="BV65" s="81"/>
      <c r="BW65" s="81"/>
      <c r="BX65" s="81"/>
      <c r="BY65" s="81"/>
      <c r="BZ65" s="81"/>
      <c r="CA65" s="81"/>
      <c r="CB65" s="81"/>
      <c r="CC65" s="81"/>
      <c r="CD65" s="81"/>
      <c r="CE65" s="81"/>
      <c r="CF65" s="81"/>
      <c r="CG65" s="81"/>
      <c r="CH65" s="81"/>
      <c r="CI65" s="81"/>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2"/>
      <c r="DP65" s="52"/>
      <c r="DQ65" s="52"/>
      <c r="DR65" s="52"/>
      <c r="DS65" s="52"/>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81"/>
      <c r="GN65" s="81"/>
      <c r="GO65" s="81"/>
      <c r="GP65" s="81"/>
      <c r="GQ65" s="81"/>
      <c r="GR65" s="81"/>
      <c r="GS65" s="81"/>
      <c r="GT65" s="81"/>
      <c r="GU65" s="81"/>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1"/>
      <c r="HT65" s="81"/>
      <c r="HU65" s="81"/>
      <c r="HV65" s="52"/>
      <c r="HW65" s="52"/>
      <c r="HX65" s="52"/>
      <c r="HY65" s="52"/>
      <c r="HZ65" s="52"/>
      <c r="IA65" s="52"/>
      <c r="IB65" s="52"/>
      <c r="IC65" s="52"/>
      <c r="ID65" s="52"/>
      <c r="IE65" s="52"/>
      <c r="IF65" s="52"/>
      <c r="IG65" s="52"/>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81"/>
      <c r="JF65" s="81"/>
      <c r="JG65" s="81"/>
      <c r="JH65" s="81"/>
      <c r="JI65" s="81"/>
      <c r="JJ65" s="81"/>
      <c r="JK65" s="81"/>
      <c r="JL65" s="81"/>
      <c r="JM65" s="81"/>
      <c r="JN65" s="81"/>
      <c r="JO65" s="81"/>
      <c r="JP65" s="81"/>
      <c r="JQ65" s="81"/>
      <c r="JR65" s="81"/>
      <c r="JS65" s="81"/>
      <c r="JT65" s="81"/>
      <c r="JU65" s="81"/>
      <c r="JV65" s="81"/>
      <c r="JW65" s="81"/>
      <c r="JX65" s="81"/>
      <c r="JY65" s="81"/>
      <c r="JZ65" s="81"/>
      <c r="KA65" s="81"/>
      <c r="KB65" s="81"/>
      <c r="KC65" s="81"/>
      <c r="KD65" s="81"/>
      <c r="KE65" s="81"/>
      <c r="KF65" s="81"/>
      <c r="KG65" s="81"/>
      <c r="KH65" s="81"/>
      <c r="KI65" s="81"/>
      <c r="KJ65" s="81"/>
      <c r="KK65" s="81"/>
      <c r="KL65" s="81"/>
      <c r="KM65" s="81"/>
      <c r="KN65" s="722"/>
    </row>
    <row r="66" spans="1:300" ht="12.75" customHeight="1" x14ac:dyDescent="0.2">
      <c r="A66" s="8">
        <v>60</v>
      </c>
      <c r="B66" s="8" t="str">
        <f>IF('Cover Sheet'!B64="","",IF(OR('Cover Sheet'!D64="Dropped out of school", 'Cover Sheet'!D64="Moved to another school", 'Cover Sheet'!D64="Unknown status"),"",'Cover Sheet'!B64))</f>
        <v/>
      </c>
      <c r="C66" s="49"/>
      <c r="D66" s="63" t="str">
        <f>IFERROR(VLOOKUP(C66,Goals!$J$2:$K$28,2,FALSE),"")</f>
        <v/>
      </c>
      <c r="E66" s="63" t="str">
        <f>'RC Mastery Check+Question type'!H64</f>
        <v/>
      </c>
      <c r="F66" s="63" t="str">
        <f>IF(OR('Cover Sheet'!J64="", B66=""),"",'Cover Sheet'!J64)</f>
        <v/>
      </c>
      <c r="G66" s="194" t="str">
        <f>'Cover Sheet'!L64</f>
        <v/>
      </c>
      <c r="H66" s="81"/>
      <c r="I66" s="81"/>
      <c r="J66" s="81"/>
      <c r="K66" s="81"/>
      <c r="L66" s="81"/>
      <c r="M66" s="81"/>
      <c r="N66" s="52"/>
      <c r="O66" s="52"/>
      <c r="P66" s="52"/>
      <c r="Q66" s="52"/>
      <c r="R66" s="52"/>
      <c r="S66" s="52"/>
      <c r="T66" s="52"/>
      <c r="U66" s="81"/>
      <c r="V66" s="81"/>
      <c r="W66" s="81"/>
      <c r="X66" s="81"/>
      <c r="Y66" s="81"/>
      <c r="Z66" s="81"/>
      <c r="AA66" s="81"/>
      <c r="AB66" s="52"/>
      <c r="AC66" s="52"/>
      <c r="AD66" s="52"/>
      <c r="AE66" s="52"/>
      <c r="AF66" s="52"/>
      <c r="AG66" s="52"/>
      <c r="AH66" s="52"/>
      <c r="AI66" s="52"/>
      <c r="AJ66" s="52"/>
      <c r="AK66" s="52"/>
      <c r="AL66" s="52"/>
      <c r="AM66" s="52"/>
      <c r="AN66" s="81"/>
      <c r="AO66" s="81"/>
      <c r="AP66" s="81"/>
      <c r="AQ66" s="81"/>
      <c r="AR66" s="81"/>
      <c r="AS66" s="81"/>
      <c r="AT66" s="81"/>
      <c r="AU66" s="81"/>
      <c r="AV66" s="81"/>
      <c r="AW66" s="81"/>
      <c r="AX66" s="81"/>
      <c r="AY66" s="81"/>
      <c r="AZ66" s="52"/>
      <c r="BA66" s="52"/>
      <c r="BB66" s="52"/>
      <c r="BC66" s="52"/>
      <c r="BD66" s="52"/>
      <c r="BE66" s="52"/>
      <c r="BF66" s="52"/>
      <c r="BG66" s="52"/>
      <c r="BH66" s="52"/>
      <c r="BI66" s="52"/>
      <c r="BJ66" s="52"/>
      <c r="BK66" s="52"/>
      <c r="BL66" s="52"/>
      <c r="BM66" s="52"/>
      <c r="BN66" s="52"/>
      <c r="BO66" s="52"/>
      <c r="BP66" s="52"/>
      <c r="BQ66" s="52"/>
      <c r="BR66" s="81"/>
      <c r="BS66" s="81"/>
      <c r="BT66" s="81"/>
      <c r="BU66" s="81"/>
      <c r="BV66" s="81"/>
      <c r="BW66" s="81"/>
      <c r="BX66" s="81"/>
      <c r="BY66" s="81"/>
      <c r="BZ66" s="81"/>
      <c r="CA66" s="81"/>
      <c r="CB66" s="81"/>
      <c r="CC66" s="81"/>
      <c r="CD66" s="81"/>
      <c r="CE66" s="81"/>
      <c r="CF66" s="81"/>
      <c r="CG66" s="81"/>
      <c r="CH66" s="81"/>
      <c r="CI66" s="81"/>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2"/>
      <c r="DP66" s="52"/>
      <c r="DQ66" s="52"/>
      <c r="DR66" s="52"/>
      <c r="DS66" s="52"/>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81"/>
      <c r="GN66" s="81"/>
      <c r="GO66" s="81"/>
      <c r="GP66" s="81"/>
      <c r="GQ66" s="81"/>
      <c r="GR66" s="81"/>
      <c r="GS66" s="81"/>
      <c r="GT66" s="81"/>
      <c r="GU66" s="81"/>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81"/>
      <c r="JF66" s="81"/>
      <c r="JG66" s="81"/>
      <c r="JH66" s="81"/>
      <c r="JI66" s="81"/>
      <c r="JJ66" s="81"/>
      <c r="JK66" s="81"/>
      <c r="JL66" s="81"/>
      <c r="JM66" s="81"/>
      <c r="JN66" s="81"/>
      <c r="JO66" s="81"/>
      <c r="JP66" s="81"/>
      <c r="JQ66" s="81"/>
      <c r="JR66" s="81"/>
      <c r="JS66" s="81"/>
      <c r="JT66" s="81"/>
      <c r="JU66" s="81"/>
      <c r="JV66" s="81"/>
      <c r="JW66" s="81"/>
      <c r="JX66" s="81"/>
      <c r="JY66" s="81"/>
      <c r="JZ66" s="81"/>
      <c r="KA66" s="81"/>
      <c r="KB66" s="81"/>
      <c r="KC66" s="81"/>
      <c r="KD66" s="81"/>
      <c r="KE66" s="81"/>
      <c r="KF66" s="81"/>
      <c r="KG66" s="81"/>
      <c r="KH66" s="81"/>
      <c r="KI66" s="81"/>
      <c r="KJ66" s="81"/>
      <c r="KK66" s="81"/>
      <c r="KL66" s="81"/>
      <c r="KM66" s="81"/>
      <c r="KN66" s="722"/>
    </row>
    <row r="67" spans="1:300" ht="12.75" customHeight="1" x14ac:dyDescent="0.2">
      <c r="A67" s="8">
        <v>61</v>
      </c>
      <c r="B67" s="8" t="str">
        <f>IF('Cover Sheet'!B65="","",IF(OR('Cover Sheet'!D65="Dropped out of school", 'Cover Sheet'!D65="Moved to another school", 'Cover Sheet'!D65="Unknown status"),"",'Cover Sheet'!B65))</f>
        <v/>
      </c>
      <c r="C67" s="49"/>
      <c r="D67" s="63" t="str">
        <f>IFERROR(VLOOKUP(C67,Goals!$J$2:$K$28,2,FALSE),"")</f>
        <v/>
      </c>
      <c r="E67" s="63" t="str">
        <f>'RC Mastery Check+Question type'!H65</f>
        <v/>
      </c>
      <c r="F67" s="63" t="str">
        <f>IF(OR('Cover Sheet'!J65="", B67=""),"",'Cover Sheet'!J65)</f>
        <v/>
      </c>
      <c r="G67" s="194" t="str">
        <f>'Cover Sheet'!L65</f>
        <v/>
      </c>
      <c r="H67" s="81"/>
      <c r="I67" s="81"/>
      <c r="J67" s="81"/>
      <c r="K67" s="81"/>
      <c r="L67" s="81"/>
      <c r="M67" s="81"/>
      <c r="N67" s="52"/>
      <c r="O67" s="52"/>
      <c r="P67" s="52"/>
      <c r="Q67" s="52"/>
      <c r="R67" s="52"/>
      <c r="S67" s="52"/>
      <c r="T67" s="52"/>
      <c r="U67" s="81"/>
      <c r="V67" s="81"/>
      <c r="W67" s="81"/>
      <c r="X67" s="81"/>
      <c r="Y67" s="81"/>
      <c r="Z67" s="81"/>
      <c r="AA67" s="81"/>
      <c r="AB67" s="52"/>
      <c r="AC67" s="52"/>
      <c r="AD67" s="52"/>
      <c r="AE67" s="52"/>
      <c r="AF67" s="52"/>
      <c r="AG67" s="52"/>
      <c r="AH67" s="52"/>
      <c r="AI67" s="52"/>
      <c r="AJ67" s="52"/>
      <c r="AK67" s="52"/>
      <c r="AL67" s="52"/>
      <c r="AM67" s="52"/>
      <c r="AN67" s="81"/>
      <c r="AO67" s="81"/>
      <c r="AP67" s="81"/>
      <c r="AQ67" s="81"/>
      <c r="AR67" s="81"/>
      <c r="AS67" s="81"/>
      <c r="AT67" s="81"/>
      <c r="AU67" s="81"/>
      <c r="AV67" s="81"/>
      <c r="AW67" s="81"/>
      <c r="AX67" s="81"/>
      <c r="AY67" s="81"/>
      <c r="AZ67" s="52"/>
      <c r="BA67" s="52"/>
      <c r="BB67" s="52"/>
      <c r="BC67" s="52"/>
      <c r="BD67" s="52"/>
      <c r="BE67" s="52"/>
      <c r="BF67" s="52"/>
      <c r="BG67" s="52"/>
      <c r="BH67" s="52"/>
      <c r="BI67" s="52"/>
      <c r="BJ67" s="52"/>
      <c r="BK67" s="52"/>
      <c r="BL67" s="52"/>
      <c r="BM67" s="52"/>
      <c r="BN67" s="52"/>
      <c r="BO67" s="52"/>
      <c r="BP67" s="52"/>
      <c r="BQ67" s="52"/>
      <c r="BR67" s="81"/>
      <c r="BS67" s="81"/>
      <c r="BT67" s="81"/>
      <c r="BU67" s="81"/>
      <c r="BV67" s="81"/>
      <c r="BW67" s="81"/>
      <c r="BX67" s="81"/>
      <c r="BY67" s="81"/>
      <c r="BZ67" s="81"/>
      <c r="CA67" s="81"/>
      <c r="CB67" s="81"/>
      <c r="CC67" s="81"/>
      <c r="CD67" s="81"/>
      <c r="CE67" s="81"/>
      <c r="CF67" s="81"/>
      <c r="CG67" s="81"/>
      <c r="CH67" s="81"/>
      <c r="CI67" s="81"/>
      <c r="CJ67" s="52"/>
      <c r="CK67" s="52"/>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2"/>
      <c r="DP67" s="52"/>
      <c r="DQ67" s="52"/>
      <c r="DR67" s="52"/>
      <c r="DS67" s="52"/>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81"/>
      <c r="GN67" s="81"/>
      <c r="GO67" s="81"/>
      <c r="GP67" s="81"/>
      <c r="GQ67" s="81"/>
      <c r="GR67" s="81"/>
      <c r="GS67" s="81"/>
      <c r="GT67" s="81"/>
      <c r="GU67" s="81"/>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52"/>
      <c r="HW67" s="52"/>
      <c r="HX67" s="52"/>
      <c r="HY67" s="52"/>
      <c r="HZ67" s="52"/>
      <c r="IA67" s="52"/>
      <c r="IB67" s="52"/>
      <c r="IC67" s="52"/>
      <c r="ID67" s="52"/>
      <c r="IE67" s="52"/>
      <c r="IF67" s="52"/>
      <c r="IG67" s="52"/>
      <c r="IH67" s="52"/>
      <c r="II67" s="52"/>
      <c r="IJ67" s="52"/>
      <c r="IK67" s="52"/>
      <c r="IL67" s="52"/>
      <c r="IM67" s="52"/>
      <c r="IN67" s="52"/>
      <c r="IO67" s="52"/>
      <c r="IP67" s="52"/>
      <c r="IQ67" s="52"/>
      <c r="IR67" s="52"/>
      <c r="IS67" s="52"/>
      <c r="IT67" s="52"/>
      <c r="IU67" s="52"/>
      <c r="IV67" s="52"/>
      <c r="IW67" s="52"/>
      <c r="IX67" s="52"/>
      <c r="IY67" s="52"/>
      <c r="IZ67" s="52"/>
      <c r="JA67" s="52"/>
      <c r="JB67" s="52"/>
      <c r="JC67" s="52"/>
      <c r="JD67" s="52"/>
      <c r="JE67" s="81"/>
      <c r="JF67" s="81"/>
      <c r="JG67" s="81"/>
      <c r="JH67" s="81"/>
      <c r="JI67" s="81"/>
      <c r="JJ67" s="81"/>
      <c r="JK67" s="81"/>
      <c r="JL67" s="81"/>
      <c r="JM67" s="81"/>
      <c r="JN67" s="81"/>
      <c r="JO67" s="81"/>
      <c r="JP67" s="81"/>
      <c r="JQ67" s="81"/>
      <c r="JR67" s="81"/>
      <c r="JS67" s="81"/>
      <c r="JT67" s="81"/>
      <c r="JU67" s="81"/>
      <c r="JV67" s="81"/>
      <c r="JW67" s="81"/>
      <c r="JX67" s="81"/>
      <c r="JY67" s="81"/>
      <c r="JZ67" s="81"/>
      <c r="KA67" s="81"/>
      <c r="KB67" s="81"/>
      <c r="KC67" s="81"/>
      <c r="KD67" s="81"/>
      <c r="KE67" s="81"/>
      <c r="KF67" s="81"/>
      <c r="KG67" s="81"/>
      <c r="KH67" s="81"/>
      <c r="KI67" s="81"/>
      <c r="KJ67" s="81"/>
      <c r="KK67" s="81"/>
      <c r="KL67" s="81"/>
      <c r="KM67" s="81"/>
      <c r="KN67" s="722"/>
    </row>
    <row r="68" spans="1:300" ht="12.75" customHeight="1" x14ac:dyDescent="0.2">
      <c r="A68" s="8">
        <v>62</v>
      </c>
      <c r="B68" s="8" t="str">
        <f>IF('Cover Sheet'!B66="","",IF(OR('Cover Sheet'!D66="Dropped out of school", 'Cover Sheet'!D66="Moved to another school", 'Cover Sheet'!D66="Unknown status"),"",'Cover Sheet'!B66))</f>
        <v/>
      </c>
      <c r="C68" s="49"/>
      <c r="D68" s="63" t="str">
        <f>IFERROR(VLOOKUP(C68,Goals!$J$2:$K$28,2,FALSE),"")</f>
        <v/>
      </c>
      <c r="E68" s="63" t="str">
        <f>'RC Mastery Check+Question type'!H66</f>
        <v/>
      </c>
      <c r="F68" s="63" t="str">
        <f>IF(OR('Cover Sheet'!J66="", B68=""),"",'Cover Sheet'!J66)</f>
        <v/>
      </c>
      <c r="G68" s="194" t="str">
        <f>'Cover Sheet'!L66</f>
        <v/>
      </c>
      <c r="H68" s="81"/>
      <c r="I68" s="81"/>
      <c r="J68" s="81"/>
      <c r="K68" s="81"/>
      <c r="L68" s="81"/>
      <c r="M68" s="81"/>
      <c r="N68" s="52"/>
      <c r="O68" s="52"/>
      <c r="P68" s="52"/>
      <c r="Q68" s="52"/>
      <c r="R68" s="52"/>
      <c r="S68" s="52"/>
      <c r="T68" s="52"/>
      <c r="U68" s="81"/>
      <c r="V68" s="81"/>
      <c r="W68" s="81"/>
      <c r="X68" s="81"/>
      <c r="Y68" s="81"/>
      <c r="Z68" s="81"/>
      <c r="AA68" s="81"/>
      <c r="AB68" s="52"/>
      <c r="AC68" s="52"/>
      <c r="AD68" s="52"/>
      <c r="AE68" s="52"/>
      <c r="AF68" s="52"/>
      <c r="AG68" s="52"/>
      <c r="AH68" s="52"/>
      <c r="AI68" s="52"/>
      <c r="AJ68" s="52"/>
      <c r="AK68" s="52"/>
      <c r="AL68" s="52"/>
      <c r="AM68" s="52"/>
      <c r="AN68" s="81"/>
      <c r="AO68" s="81"/>
      <c r="AP68" s="81"/>
      <c r="AQ68" s="81"/>
      <c r="AR68" s="81"/>
      <c r="AS68" s="81"/>
      <c r="AT68" s="81"/>
      <c r="AU68" s="81"/>
      <c r="AV68" s="81"/>
      <c r="AW68" s="81"/>
      <c r="AX68" s="81"/>
      <c r="AY68" s="81"/>
      <c r="AZ68" s="52"/>
      <c r="BA68" s="52"/>
      <c r="BB68" s="52"/>
      <c r="BC68" s="52"/>
      <c r="BD68" s="52"/>
      <c r="BE68" s="52"/>
      <c r="BF68" s="52"/>
      <c r="BG68" s="52"/>
      <c r="BH68" s="52"/>
      <c r="BI68" s="52"/>
      <c r="BJ68" s="52"/>
      <c r="BK68" s="52"/>
      <c r="BL68" s="52"/>
      <c r="BM68" s="52"/>
      <c r="BN68" s="52"/>
      <c r="BO68" s="52"/>
      <c r="BP68" s="52"/>
      <c r="BQ68" s="52"/>
      <c r="BR68" s="81"/>
      <c r="BS68" s="81"/>
      <c r="BT68" s="81"/>
      <c r="BU68" s="81"/>
      <c r="BV68" s="81"/>
      <c r="BW68" s="81"/>
      <c r="BX68" s="81"/>
      <c r="BY68" s="81"/>
      <c r="BZ68" s="81"/>
      <c r="CA68" s="81"/>
      <c r="CB68" s="81"/>
      <c r="CC68" s="81"/>
      <c r="CD68" s="81"/>
      <c r="CE68" s="81"/>
      <c r="CF68" s="81"/>
      <c r="CG68" s="81"/>
      <c r="CH68" s="81"/>
      <c r="CI68" s="81"/>
      <c r="CJ68" s="52"/>
      <c r="CK68" s="52"/>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2"/>
      <c r="DP68" s="52"/>
      <c r="DQ68" s="52"/>
      <c r="DR68" s="52"/>
      <c r="DS68" s="52"/>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81"/>
      <c r="GN68" s="81"/>
      <c r="GO68" s="81"/>
      <c r="GP68" s="81"/>
      <c r="GQ68" s="81"/>
      <c r="GR68" s="81"/>
      <c r="GS68" s="81"/>
      <c r="GT68" s="81"/>
      <c r="GU68" s="81"/>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1"/>
      <c r="HT68" s="81"/>
      <c r="HU68" s="81"/>
      <c r="HV68" s="52"/>
      <c r="HW68" s="52"/>
      <c r="HX68" s="52"/>
      <c r="HY68" s="52"/>
      <c r="HZ68" s="52"/>
      <c r="IA68" s="52"/>
      <c r="IB68" s="52"/>
      <c r="IC68" s="52"/>
      <c r="ID68" s="52"/>
      <c r="IE68" s="52"/>
      <c r="IF68" s="52"/>
      <c r="IG68" s="52"/>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81"/>
      <c r="JF68" s="81"/>
      <c r="JG68" s="81"/>
      <c r="JH68" s="81"/>
      <c r="JI68" s="81"/>
      <c r="JJ68" s="81"/>
      <c r="JK68" s="81"/>
      <c r="JL68" s="81"/>
      <c r="JM68" s="81"/>
      <c r="JN68" s="81"/>
      <c r="JO68" s="81"/>
      <c r="JP68" s="81"/>
      <c r="JQ68" s="81"/>
      <c r="JR68" s="81"/>
      <c r="JS68" s="81"/>
      <c r="JT68" s="81"/>
      <c r="JU68" s="81"/>
      <c r="JV68" s="81"/>
      <c r="JW68" s="81"/>
      <c r="JX68" s="81"/>
      <c r="JY68" s="81"/>
      <c r="JZ68" s="81"/>
      <c r="KA68" s="81"/>
      <c r="KB68" s="81"/>
      <c r="KC68" s="81"/>
      <c r="KD68" s="81"/>
      <c r="KE68" s="81"/>
      <c r="KF68" s="81"/>
      <c r="KG68" s="81"/>
      <c r="KH68" s="81"/>
      <c r="KI68" s="81"/>
      <c r="KJ68" s="81"/>
      <c r="KK68" s="81"/>
      <c r="KL68" s="81"/>
      <c r="KM68" s="81"/>
      <c r="KN68" s="722"/>
    </row>
    <row r="69" spans="1:300" ht="12.75" customHeight="1" x14ac:dyDescent="0.2">
      <c r="A69" s="8">
        <v>63</v>
      </c>
      <c r="B69" s="8" t="str">
        <f>IF('Cover Sheet'!B67="","",IF(OR('Cover Sheet'!D67="Dropped out of school", 'Cover Sheet'!D67="Moved to another school", 'Cover Sheet'!D67="Unknown status"),"",'Cover Sheet'!B67))</f>
        <v/>
      </c>
      <c r="C69" s="49"/>
      <c r="D69" s="63" t="str">
        <f>IFERROR(VLOOKUP(C69,Goals!$J$2:$K$28,2,FALSE),"")</f>
        <v/>
      </c>
      <c r="E69" s="63" t="str">
        <f>'RC Mastery Check+Question type'!H67</f>
        <v/>
      </c>
      <c r="F69" s="63" t="str">
        <f>IF(OR('Cover Sheet'!J67="", B69=""),"",'Cover Sheet'!J67)</f>
        <v/>
      </c>
      <c r="G69" s="194" t="str">
        <f>'Cover Sheet'!L67</f>
        <v/>
      </c>
      <c r="H69" s="81"/>
      <c r="I69" s="81"/>
      <c r="J69" s="81"/>
      <c r="K69" s="81"/>
      <c r="L69" s="81"/>
      <c r="M69" s="81"/>
      <c r="N69" s="52"/>
      <c r="O69" s="52"/>
      <c r="P69" s="52"/>
      <c r="Q69" s="52"/>
      <c r="R69" s="52"/>
      <c r="S69" s="52"/>
      <c r="T69" s="52"/>
      <c r="U69" s="81"/>
      <c r="V69" s="81"/>
      <c r="W69" s="81"/>
      <c r="X69" s="81"/>
      <c r="Y69" s="81"/>
      <c r="Z69" s="81"/>
      <c r="AA69" s="81"/>
      <c r="AB69" s="52"/>
      <c r="AC69" s="52"/>
      <c r="AD69" s="52"/>
      <c r="AE69" s="52"/>
      <c r="AF69" s="52"/>
      <c r="AG69" s="52"/>
      <c r="AH69" s="52"/>
      <c r="AI69" s="52"/>
      <c r="AJ69" s="52"/>
      <c r="AK69" s="52"/>
      <c r="AL69" s="52"/>
      <c r="AM69" s="52"/>
      <c r="AN69" s="81"/>
      <c r="AO69" s="81"/>
      <c r="AP69" s="81"/>
      <c r="AQ69" s="81"/>
      <c r="AR69" s="81"/>
      <c r="AS69" s="81"/>
      <c r="AT69" s="81"/>
      <c r="AU69" s="81"/>
      <c r="AV69" s="81"/>
      <c r="AW69" s="81"/>
      <c r="AX69" s="81"/>
      <c r="AY69" s="81"/>
      <c r="AZ69" s="52"/>
      <c r="BA69" s="52"/>
      <c r="BB69" s="52"/>
      <c r="BC69" s="52"/>
      <c r="BD69" s="52"/>
      <c r="BE69" s="52"/>
      <c r="BF69" s="52"/>
      <c r="BG69" s="52"/>
      <c r="BH69" s="52"/>
      <c r="BI69" s="52"/>
      <c r="BJ69" s="52"/>
      <c r="BK69" s="52"/>
      <c r="BL69" s="52"/>
      <c r="BM69" s="52"/>
      <c r="BN69" s="52"/>
      <c r="BO69" s="52"/>
      <c r="BP69" s="52"/>
      <c r="BQ69" s="52"/>
      <c r="BR69" s="81"/>
      <c r="BS69" s="81"/>
      <c r="BT69" s="81"/>
      <c r="BU69" s="81"/>
      <c r="BV69" s="81"/>
      <c r="BW69" s="81"/>
      <c r="BX69" s="81"/>
      <c r="BY69" s="81"/>
      <c r="BZ69" s="81"/>
      <c r="CA69" s="81"/>
      <c r="CB69" s="81"/>
      <c r="CC69" s="81"/>
      <c r="CD69" s="81"/>
      <c r="CE69" s="81"/>
      <c r="CF69" s="81"/>
      <c r="CG69" s="81"/>
      <c r="CH69" s="81"/>
      <c r="CI69" s="81"/>
      <c r="CJ69" s="52"/>
      <c r="CK69" s="52"/>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2"/>
      <c r="DP69" s="52"/>
      <c r="DQ69" s="52"/>
      <c r="DR69" s="52"/>
      <c r="DS69" s="52"/>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81"/>
      <c r="GN69" s="81"/>
      <c r="GO69" s="81"/>
      <c r="GP69" s="81"/>
      <c r="GQ69" s="81"/>
      <c r="GR69" s="81"/>
      <c r="GS69" s="81"/>
      <c r="GT69" s="81"/>
      <c r="GU69" s="81"/>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1"/>
      <c r="HT69" s="81"/>
      <c r="HU69" s="81"/>
      <c r="HV69" s="52"/>
      <c r="HW69" s="52"/>
      <c r="HX69" s="52"/>
      <c r="HY69" s="52"/>
      <c r="HZ69" s="52"/>
      <c r="IA69" s="52"/>
      <c r="IB69" s="52"/>
      <c r="IC69" s="52"/>
      <c r="ID69" s="52"/>
      <c r="IE69" s="52"/>
      <c r="IF69" s="52"/>
      <c r="IG69" s="52"/>
      <c r="IH69" s="52"/>
      <c r="II69" s="52"/>
      <c r="IJ69" s="52"/>
      <c r="IK69" s="52"/>
      <c r="IL69" s="52"/>
      <c r="IM69" s="52"/>
      <c r="IN69" s="52"/>
      <c r="IO69" s="52"/>
      <c r="IP69" s="52"/>
      <c r="IQ69" s="52"/>
      <c r="IR69" s="52"/>
      <c r="IS69" s="52"/>
      <c r="IT69" s="52"/>
      <c r="IU69" s="52"/>
      <c r="IV69" s="52"/>
      <c r="IW69" s="52"/>
      <c r="IX69" s="52"/>
      <c r="IY69" s="52"/>
      <c r="IZ69" s="52"/>
      <c r="JA69" s="52"/>
      <c r="JB69" s="52"/>
      <c r="JC69" s="52"/>
      <c r="JD69" s="52"/>
      <c r="JE69" s="81"/>
      <c r="JF69" s="81"/>
      <c r="JG69" s="81"/>
      <c r="JH69" s="81"/>
      <c r="JI69" s="81"/>
      <c r="JJ69" s="81"/>
      <c r="JK69" s="81"/>
      <c r="JL69" s="81"/>
      <c r="JM69" s="81"/>
      <c r="JN69" s="81"/>
      <c r="JO69" s="81"/>
      <c r="JP69" s="81"/>
      <c r="JQ69" s="81"/>
      <c r="JR69" s="81"/>
      <c r="JS69" s="81"/>
      <c r="JT69" s="81"/>
      <c r="JU69" s="81"/>
      <c r="JV69" s="81"/>
      <c r="JW69" s="81"/>
      <c r="JX69" s="81"/>
      <c r="JY69" s="81"/>
      <c r="JZ69" s="81"/>
      <c r="KA69" s="81"/>
      <c r="KB69" s="81"/>
      <c r="KC69" s="81"/>
      <c r="KD69" s="81"/>
      <c r="KE69" s="81"/>
      <c r="KF69" s="81"/>
      <c r="KG69" s="81"/>
      <c r="KH69" s="81"/>
      <c r="KI69" s="81"/>
      <c r="KJ69" s="81"/>
      <c r="KK69" s="81"/>
      <c r="KL69" s="81"/>
      <c r="KM69" s="81"/>
      <c r="KN69" s="722"/>
    </row>
    <row r="70" spans="1:300" ht="12.75" customHeight="1" x14ac:dyDescent="0.2">
      <c r="A70" s="8">
        <v>64</v>
      </c>
      <c r="B70" s="8" t="str">
        <f>IF('Cover Sheet'!B68="","",IF(OR('Cover Sheet'!D68="Dropped out of school", 'Cover Sheet'!D68="Moved to another school", 'Cover Sheet'!D68="Unknown status"),"",'Cover Sheet'!B68))</f>
        <v/>
      </c>
      <c r="C70" s="49"/>
      <c r="D70" s="63" t="str">
        <f>IFERROR(VLOOKUP(C70,Goals!$J$2:$K$28,2,FALSE),"")</f>
        <v/>
      </c>
      <c r="E70" s="63" t="str">
        <f>'RC Mastery Check+Question type'!H68</f>
        <v/>
      </c>
      <c r="F70" s="63" t="str">
        <f>IF(OR('Cover Sheet'!J68="", B70=""),"",'Cover Sheet'!J68)</f>
        <v/>
      </c>
      <c r="G70" s="194" t="str">
        <f>'Cover Sheet'!L68</f>
        <v/>
      </c>
      <c r="H70" s="81"/>
      <c r="I70" s="81"/>
      <c r="J70" s="81"/>
      <c r="K70" s="81"/>
      <c r="L70" s="81"/>
      <c r="M70" s="81"/>
      <c r="N70" s="52"/>
      <c r="O70" s="52"/>
      <c r="P70" s="52"/>
      <c r="Q70" s="52"/>
      <c r="R70" s="52"/>
      <c r="S70" s="52"/>
      <c r="T70" s="52"/>
      <c r="U70" s="81"/>
      <c r="V70" s="81"/>
      <c r="W70" s="81"/>
      <c r="X70" s="81"/>
      <c r="Y70" s="81"/>
      <c r="Z70" s="81"/>
      <c r="AA70" s="81"/>
      <c r="AB70" s="52"/>
      <c r="AC70" s="52"/>
      <c r="AD70" s="52"/>
      <c r="AE70" s="52"/>
      <c r="AF70" s="52"/>
      <c r="AG70" s="52"/>
      <c r="AH70" s="52"/>
      <c r="AI70" s="52"/>
      <c r="AJ70" s="52"/>
      <c r="AK70" s="52"/>
      <c r="AL70" s="52"/>
      <c r="AM70" s="52"/>
      <c r="AN70" s="81"/>
      <c r="AO70" s="81"/>
      <c r="AP70" s="81"/>
      <c r="AQ70" s="81"/>
      <c r="AR70" s="81"/>
      <c r="AS70" s="81"/>
      <c r="AT70" s="81"/>
      <c r="AU70" s="81"/>
      <c r="AV70" s="81"/>
      <c r="AW70" s="81"/>
      <c r="AX70" s="81"/>
      <c r="AY70" s="81"/>
      <c r="AZ70" s="52"/>
      <c r="BA70" s="52"/>
      <c r="BB70" s="52"/>
      <c r="BC70" s="52"/>
      <c r="BD70" s="52"/>
      <c r="BE70" s="52"/>
      <c r="BF70" s="52"/>
      <c r="BG70" s="52"/>
      <c r="BH70" s="52"/>
      <c r="BI70" s="52"/>
      <c r="BJ70" s="52"/>
      <c r="BK70" s="52"/>
      <c r="BL70" s="52"/>
      <c r="BM70" s="52"/>
      <c r="BN70" s="52"/>
      <c r="BO70" s="52"/>
      <c r="BP70" s="52"/>
      <c r="BQ70" s="52"/>
      <c r="BR70" s="81"/>
      <c r="BS70" s="81"/>
      <c r="BT70" s="81"/>
      <c r="BU70" s="81"/>
      <c r="BV70" s="81"/>
      <c r="BW70" s="81"/>
      <c r="BX70" s="81"/>
      <c r="BY70" s="81"/>
      <c r="BZ70" s="81"/>
      <c r="CA70" s="81"/>
      <c r="CB70" s="81"/>
      <c r="CC70" s="81"/>
      <c r="CD70" s="81"/>
      <c r="CE70" s="81"/>
      <c r="CF70" s="81"/>
      <c r="CG70" s="81"/>
      <c r="CH70" s="81"/>
      <c r="CI70" s="81"/>
      <c r="CJ70" s="52"/>
      <c r="CK70" s="52"/>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2"/>
      <c r="DP70" s="52"/>
      <c r="DQ70" s="52"/>
      <c r="DR70" s="52"/>
      <c r="DS70" s="52"/>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81"/>
      <c r="GN70" s="81"/>
      <c r="GO70" s="81"/>
      <c r="GP70" s="81"/>
      <c r="GQ70" s="81"/>
      <c r="GR70" s="81"/>
      <c r="GS70" s="81"/>
      <c r="GT70" s="81"/>
      <c r="GU70" s="81"/>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1"/>
      <c r="HT70" s="81"/>
      <c r="HU70" s="81"/>
      <c r="HV70" s="52"/>
      <c r="HW70" s="52"/>
      <c r="HX70" s="52"/>
      <c r="HY70" s="52"/>
      <c r="HZ70" s="52"/>
      <c r="IA70" s="52"/>
      <c r="IB70" s="52"/>
      <c r="IC70" s="52"/>
      <c r="ID70" s="52"/>
      <c r="IE70" s="52"/>
      <c r="IF70" s="52"/>
      <c r="IG70" s="52"/>
      <c r="IH70" s="52"/>
      <c r="II70" s="52"/>
      <c r="IJ70" s="52"/>
      <c r="IK70" s="52"/>
      <c r="IL70" s="52"/>
      <c r="IM70" s="52"/>
      <c r="IN70" s="52"/>
      <c r="IO70" s="52"/>
      <c r="IP70" s="52"/>
      <c r="IQ70" s="52"/>
      <c r="IR70" s="52"/>
      <c r="IS70" s="52"/>
      <c r="IT70" s="52"/>
      <c r="IU70" s="52"/>
      <c r="IV70" s="52"/>
      <c r="IW70" s="52"/>
      <c r="IX70" s="52"/>
      <c r="IY70" s="52"/>
      <c r="IZ70" s="52"/>
      <c r="JA70" s="52"/>
      <c r="JB70" s="52"/>
      <c r="JC70" s="52"/>
      <c r="JD70" s="52"/>
      <c r="JE70" s="81"/>
      <c r="JF70" s="81"/>
      <c r="JG70" s="81"/>
      <c r="JH70" s="81"/>
      <c r="JI70" s="81"/>
      <c r="JJ70" s="81"/>
      <c r="JK70" s="81"/>
      <c r="JL70" s="81"/>
      <c r="JM70" s="81"/>
      <c r="JN70" s="81"/>
      <c r="JO70" s="81"/>
      <c r="JP70" s="81"/>
      <c r="JQ70" s="81"/>
      <c r="JR70" s="81"/>
      <c r="JS70" s="81"/>
      <c r="JT70" s="81"/>
      <c r="JU70" s="81"/>
      <c r="JV70" s="81"/>
      <c r="JW70" s="81"/>
      <c r="JX70" s="81"/>
      <c r="JY70" s="81"/>
      <c r="JZ70" s="81"/>
      <c r="KA70" s="81"/>
      <c r="KB70" s="81"/>
      <c r="KC70" s="81"/>
      <c r="KD70" s="81"/>
      <c r="KE70" s="81"/>
      <c r="KF70" s="81"/>
      <c r="KG70" s="81"/>
      <c r="KH70" s="81"/>
      <c r="KI70" s="81"/>
      <c r="KJ70" s="81"/>
      <c r="KK70" s="81"/>
      <c r="KL70" s="81"/>
      <c r="KM70" s="81"/>
      <c r="KN70" s="722"/>
    </row>
    <row r="71" spans="1:300" ht="12.75" customHeight="1" x14ac:dyDescent="0.2">
      <c r="A71" s="8">
        <v>65</v>
      </c>
      <c r="B71" s="8" t="str">
        <f>IF('Cover Sheet'!B69="","",IF(OR('Cover Sheet'!D69="Dropped out of school", 'Cover Sheet'!D69="Moved to another school", 'Cover Sheet'!D69="Unknown status"),"",'Cover Sheet'!B69))</f>
        <v/>
      </c>
      <c r="C71" s="49"/>
      <c r="D71" s="63" t="str">
        <f>IFERROR(VLOOKUP(C71,Goals!$J$2:$K$28,2,FALSE),"")</f>
        <v/>
      </c>
      <c r="E71" s="63" t="str">
        <f>'RC Mastery Check+Question type'!H69</f>
        <v/>
      </c>
      <c r="F71" s="63" t="str">
        <f>IF(OR('Cover Sheet'!J69="", B71=""),"",'Cover Sheet'!J69)</f>
        <v/>
      </c>
      <c r="G71" s="194" t="str">
        <f>'Cover Sheet'!L69</f>
        <v/>
      </c>
      <c r="H71" s="81"/>
      <c r="I71" s="81"/>
      <c r="J71" s="81"/>
      <c r="K71" s="81"/>
      <c r="L71" s="81"/>
      <c r="M71" s="81"/>
      <c r="N71" s="52"/>
      <c r="O71" s="52"/>
      <c r="P71" s="52"/>
      <c r="Q71" s="52"/>
      <c r="R71" s="52"/>
      <c r="S71" s="52"/>
      <c r="T71" s="52"/>
      <c r="U71" s="81"/>
      <c r="V71" s="81"/>
      <c r="W71" s="81"/>
      <c r="X71" s="81"/>
      <c r="Y71" s="81"/>
      <c r="Z71" s="81"/>
      <c r="AA71" s="81"/>
      <c r="AB71" s="52"/>
      <c r="AC71" s="52"/>
      <c r="AD71" s="52"/>
      <c r="AE71" s="52"/>
      <c r="AF71" s="52"/>
      <c r="AG71" s="52"/>
      <c r="AH71" s="52"/>
      <c r="AI71" s="52"/>
      <c r="AJ71" s="52"/>
      <c r="AK71" s="52"/>
      <c r="AL71" s="52"/>
      <c r="AM71" s="52"/>
      <c r="AN71" s="81"/>
      <c r="AO71" s="81"/>
      <c r="AP71" s="81"/>
      <c r="AQ71" s="81"/>
      <c r="AR71" s="81"/>
      <c r="AS71" s="81"/>
      <c r="AT71" s="81"/>
      <c r="AU71" s="81"/>
      <c r="AV71" s="81"/>
      <c r="AW71" s="81"/>
      <c r="AX71" s="81"/>
      <c r="AY71" s="81"/>
      <c r="AZ71" s="52"/>
      <c r="BA71" s="52"/>
      <c r="BB71" s="52"/>
      <c r="BC71" s="52"/>
      <c r="BD71" s="52"/>
      <c r="BE71" s="52"/>
      <c r="BF71" s="52"/>
      <c r="BG71" s="52"/>
      <c r="BH71" s="52"/>
      <c r="BI71" s="52"/>
      <c r="BJ71" s="52"/>
      <c r="BK71" s="52"/>
      <c r="BL71" s="52"/>
      <c r="BM71" s="52"/>
      <c r="BN71" s="52"/>
      <c r="BO71" s="52"/>
      <c r="BP71" s="52"/>
      <c r="BQ71" s="52"/>
      <c r="BR71" s="81"/>
      <c r="BS71" s="81"/>
      <c r="BT71" s="81"/>
      <c r="BU71" s="81"/>
      <c r="BV71" s="81"/>
      <c r="BW71" s="81"/>
      <c r="BX71" s="81"/>
      <c r="BY71" s="81"/>
      <c r="BZ71" s="81"/>
      <c r="CA71" s="81"/>
      <c r="CB71" s="81"/>
      <c r="CC71" s="81"/>
      <c r="CD71" s="81"/>
      <c r="CE71" s="81"/>
      <c r="CF71" s="81"/>
      <c r="CG71" s="81"/>
      <c r="CH71" s="81"/>
      <c r="CI71" s="81"/>
      <c r="CJ71" s="52"/>
      <c r="CK71" s="52"/>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2"/>
      <c r="DP71" s="52"/>
      <c r="DQ71" s="52"/>
      <c r="DR71" s="52"/>
      <c r="DS71" s="52"/>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81"/>
      <c r="GN71" s="81"/>
      <c r="GO71" s="81"/>
      <c r="GP71" s="81"/>
      <c r="GQ71" s="81"/>
      <c r="GR71" s="81"/>
      <c r="GS71" s="81"/>
      <c r="GT71" s="81"/>
      <c r="GU71" s="81"/>
      <c r="GV71" s="81"/>
      <c r="GW71" s="81"/>
      <c r="GX71" s="81"/>
      <c r="GY71" s="81"/>
      <c r="GZ71" s="81"/>
      <c r="HA71" s="81"/>
      <c r="HB71" s="81"/>
      <c r="HC71" s="81"/>
      <c r="HD71" s="81"/>
      <c r="HE71" s="81"/>
      <c r="HF71" s="81"/>
      <c r="HG71" s="81"/>
      <c r="HH71" s="81"/>
      <c r="HI71" s="81"/>
      <c r="HJ71" s="81"/>
      <c r="HK71" s="81"/>
      <c r="HL71" s="81"/>
      <c r="HM71" s="81"/>
      <c r="HN71" s="81"/>
      <c r="HO71" s="81"/>
      <c r="HP71" s="81"/>
      <c r="HQ71" s="81"/>
      <c r="HR71" s="81"/>
      <c r="HS71" s="81"/>
      <c r="HT71" s="81"/>
      <c r="HU71" s="81"/>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81"/>
      <c r="JF71" s="81"/>
      <c r="JG71" s="81"/>
      <c r="JH71" s="81"/>
      <c r="JI71" s="81"/>
      <c r="JJ71" s="81"/>
      <c r="JK71" s="81"/>
      <c r="JL71" s="81"/>
      <c r="JM71" s="81"/>
      <c r="JN71" s="81"/>
      <c r="JO71" s="81"/>
      <c r="JP71" s="81"/>
      <c r="JQ71" s="81"/>
      <c r="JR71" s="81"/>
      <c r="JS71" s="81"/>
      <c r="JT71" s="81"/>
      <c r="JU71" s="81"/>
      <c r="JV71" s="81"/>
      <c r="JW71" s="81"/>
      <c r="JX71" s="81"/>
      <c r="JY71" s="81"/>
      <c r="JZ71" s="81"/>
      <c r="KA71" s="81"/>
      <c r="KB71" s="81"/>
      <c r="KC71" s="81"/>
      <c r="KD71" s="81"/>
      <c r="KE71" s="81"/>
      <c r="KF71" s="81"/>
      <c r="KG71" s="81"/>
      <c r="KH71" s="81"/>
      <c r="KI71" s="81"/>
      <c r="KJ71" s="81"/>
      <c r="KK71" s="81"/>
      <c r="KL71" s="81"/>
      <c r="KM71" s="81"/>
      <c r="KN71" s="722"/>
    </row>
    <row r="72" spans="1:300" ht="12.75" customHeight="1" x14ac:dyDescent="0.2">
      <c r="A72" s="8">
        <v>66</v>
      </c>
      <c r="B72" s="8" t="str">
        <f>IF('Cover Sheet'!B70="","",IF(OR('Cover Sheet'!D70="Dropped out of school", 'Cover Sheet'!D70="Moved to another school", 'Cover Sheet'!D70="Unknown status"),"",'Cover Sheet'!B70))</f>
        <v/>
      </c>
      <c r="C72" s="49"/>
      <c r="D72" s="63" t="str">
        <f>IFERROR(VLOOKUP(C72,Goals!$J$2:$K$28,2,FALSE),"")</f>
        <v/>
      </c>
      <c r="E72" s="63" t="str">
        <f>'RC Mastery Check+Question type'!H70</f>
        <v/>
      </c>
      <c r="F72" s="63" t="str">
        <f>IF(OR('Cover Sheet'!J70="", B72=""),"",'Cover Sheet'!J70)</f>
        <v/>
      </c>
      <c r="G72" s="194" t="str">
        <f>'Cover Sheet'!L70</f>
        <v/>
      </c>
      <c r="H72" s="81"/>
      <c r="I72" s="81"/>
      <c r="J72" s="81"/>
      <c r="K72" s="81"/>
      <c r="L72" s="81"/>
      <c r="M72" s="81"/>
      <c r="N72" s="52"/>
      <c r="O72" s="52"/>
      <c r="P72" s="52"/>
      <c r="Q72" s="52"/>
      <c r="R72" s="52"/>
      <c r="S72" s="52"/>
      <c r="T72" s="52"/>
      <c r="U72" s="81"/>
      <c r="V72" s="81"/>
      <c r="W72" s="81"/>
      <c r="X72" s="81"/>
      <c r="Y72" s="81"/>
      <c r="Z72" s="81"/>
      <c r="AA72" s="81"/>
      <c r="AB72" s="52"/>
      <c r="AC72" s="52"/>
      <c r="AD72" s="52"/>
      <c r="AE72" s="52"/>
      <c r="AF72" s="52"/>
      <c r="AG72" s="52"/>
      <c r="AH72" s="52"/>
      <c r="AI72" s="52"/>
      <c r="AJ72" s="52"/>
      <c r="AK72" s="52"/>
      <c r="AL72" s="52"/>
      <c r="AM72" s="52"/>
      <c r="AN72" s="81"/>
      <c r="AO72" s="81"/>
      <c r="AP72" s="81"/>
      <c r="AQ72" s="81"/>
      <c r="AR72" s="81"/>
      <c r="AS72" s="81"/>
      <c r="AT72" s="81"/>
      <c r="AU72" s="81"/>
      <c r="AV72" s="81"/>
      <c r="AW72" s="81"/>
      <c r="AX72" s="81"/>
      <c r="AY72" s="81"/>
      <c r="AZ72" s="52"/>
      <c r="BA72" s="52"/>
      <c r="BB72" s="52"/>
      <c r="BC72" s="52"/>
      <c r="BD72" s="52"/>
      <c r="BE72" s="52"/>
      <c r="BF72" s="52"/>
      <c r="BG72" s="52"/>
      <c r="BH72" s="52"/>
      <c r="BI72" s="52"/>
      <c r="BJ72" s="52"/>
      <c r="BK72" s="52"/>
      <c r="BL72" s="52"/>
      <c r="BM72" s="52"/>
      <c r="BN72" s="52"/>
      <c r="BO72" s="52"/>
      <c r="BP72" s="52"/>
      <c r="BQ72" s="52"/>
      <c r="BR72" s="81"/>
      <c r="BS72" s="81"/>
      <c r="BT72" s="81"/>
      <c r="BU72" s="81"/>
      <c r="BV72" s="81"/>
      <c r="BW72" s="81"/>
      <c r="BX72" s="81"/>
      <c r="BY72" s="81"/>
      <c r="BZ72" s="81"/>
      <c r="CA72" s="81"/>
      <c r="CB72" s="81"/>
      <c r="CC72" s="81"/>
      <c r="CD72" s="81"/>
      <c r="CE72" s="81"/>
      <c r="CF72" s="81"/>
      <c r="CG72" s="81"/>
      <c r="CH72" s="81"/>
      <c r="CI72" s="81"/>
      <c r="CJ72" s="52"/>
      <c r="CK72" s="52"/>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2"/>
      <c r="DP72" s="52"/>
      <c r="DQ72" s="52"/>
      <c r="DR72" s="52"/>
      <c r="DS72" s="52"/>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81"/>
      <c r="GN72" s="81"/>
      <c r="GO72" s="81"/>
      <c r="GP72" s="81"/>
      <c r="GQ72" s="81"/>
      <c r="GR72" s="81"/>
      <c r="GS72" s="81"/>
      <c r="GT72" s="81"/>
      <c r="GU72" s="81"/>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1"/>
      <c r="HT72" s="81"/>
      <c r="HU72" s="81"/>
      <c r="HV72" s="52"/>
      <c r="HW72" s="52"/>
      <c r="HX72" s="52"/>
      <c r="HY72" s="52"/>
      <c r="HZ72" s="52"/>
      <c r="IA72" s="52"/>
      <c r="IB72" s="52"/>
      <c r="IC72" s="52"/>
      <c r="ID72" s="52"/>
      <c r="IE72" s="52"/>
      <c r="IF72" s="52"/>
      <c r="IG72" s="52"/>
      <c r="IH72" s="52"/>
      <c r="II72" s="52"/>
      <c r="IJ72" s="52"/>
      <c r="IK72" s="52"/>
      <c r="IL72" s="52"/>
      <c r="IM72" s="52"/>
      <c r="IN72" s="52"/>
      <c r="IO72" s="52"/>
      <c r="IP72" s="52"/>
      <c r="IQ72" s="52"/>
      <c r="IR72" s="52"/>
      <c r="IS72" s="52"/>
      <c r="IT72" s="52"/>
      <c r="IU72" s="52"/>
      <c r="IV72" s="52"/>
      <c r="IW72" s="52"/>
      <c r="IX72" s="52"/>
      <c r="IY72" s="52"/>
      <c r="IZ72" s="52"/>
      <c r="JA72" s="52"/>
      <c r="JB72" s="52"/>
      <c r="JC72" s="52"/>
      <c r="JD72" s="52"/>
      <c r="JE72" s="81"/>
      <c r="JF72" s="81"/>
      <c r="JG72" s="81"/>
      <c r="JH72" s="81"/>
      <c r="JI72" s="81"/>
      <c r="JJ72" s="81"/>
      <c r="JK72" s="81"/>
      <c r="JL72" s="81"/>
      <c r="JM72" s="81"/>
      <c r="JN72" s="81"/>
      <c r="JO72" s="81"/>
      <c r="JP72" s="81"/>
      <c r="JQ72" s="81"/>
      <c r="JR72" s="81"/>
      <c r="JS72" s="81"/>
      <c r="JT72" s="81"/>
      <c r="JU72" s="81"/>
      <c r="JV72" s="81"/>
      <c r="JW72" s="81"/>
      <c r="JX72" s="81"/>
      <c r="JY72" s="81"/>
      <c r="JZ72" s="81"/>
      <c r="KA72" s="81"/>
      <c r="KB72" s="81"/>
      <c r="KC72" s="81"/>
      <c r="KD72" s="81"/>
      <c r="KE72" s="81"/>
      <c r="KF72" s="81"/>
      <c r="KG72" s="81"/>
      <c r="KH72" s="81"/>
      <c r="KI72" s="81"/>
      <c r="KJ72" s="81"/>
      <c r="KK72" s="81"/>
      <c r="KL72" s="81"/>
      <c r="KM72" s="81"/>
      <c r="KN72" s="722"/>
    </row>
    <row r="73" spans="1:300" ht="12.75" customHeight="1" x14ac:dyDescent="0.2">
      <c r="A73" s="8">
        <v>67</v>
      </c>
      <c r="B73" s="8" t="str">
        <f>IF('Cover Sheet'!B71="","",IF(OR('Cover Sheet'!D71="Dropped out of school", 'Cover Sheet'!D71="Moved to another school", 'Cover Sheet'!D71="Unknown status"),"",'Cover Sheet'!B71))</f>
        <v/>
      </c>
      <c r="C73" s="49"/>
      <c r="D73" s="63" t="str">
        <f>IFERROR(VLOOKUP(C73,Goals!$J$2:$K$28,2,FALSE),"")</f>
        <v/>
      </c>
      <c r="E73" s="63" t="str">
        <f>'RC Mastery Check+Question type'!H71</f>
        <v/>
      </c>
      <c r="F73" s="63" t="str">
        <f>IF(OR('Cover Sheet'!J71="", B73=""),"",'Cover Sheet'!J71)</f>
        <v/>
      </c>
      <c r="G73" s="194" t="str">
        <f>'Cover Sheet'!L71</f>
        <v/>
      </c>
      <c r="H73" s="81"/>
      <c r="I73" s="81"/>
      <c r="J73" s="81"/>
      <c r="K73" s="81"/>
      <c r="L73" s="81"/>
      <c r="M73" s="81"/>
      <c r="N73" s="52"/>
      <c r="O73" s="52"/>
      <c r="P73" s="52"/>
      <c r="Q73" s="52"/>
      <c r="R73" s="52"/>
      <c r="S73" s="52"/>
      <c r="T73" s="52"/>
      <c r="U73" s="81"/>
      <c r="V73" s="81"/>
      <c r="W73" s="81"/>
      <c r="X73" s="81"/>
      <c r="Y73" s="81"/>
      <c r="Z73" s="81"/>
      <c r="AA73" s="81"/>
      <c r="AB73" s="52"/>
      <c r="AC73" s="52"/>
      <c r="AD73" s="52"/>
      <c r="AE73" s="52"/>
      <c r="AF73" s="52"/>
      <c r="AG73" s="52"/>
      <c r="AH73" s="52"/>
      <c r="AI73" s="52"/>
      <c r="AJ73" s="52"/>
      <c r="AK73" s="52"/>
      <c r="AL73" s="52"/>
      <c r="AM73" s="52"/>
      <c r="AN73" s="81"/>
      <c r="AO73" s="81"/>
      <c r="AP73" s="81"/>
      <c r="AQ73" s="81"/>
      <c r="AR73" s="81"/>
      <c r="AS73" s="81"/>
      <c r="AT73" s="81"/>
      <c r="AU73" s="81"/>
      <c r="AV73" s="81"/>
      <c r="AW73" s="81"/>
      <c r="AX73" s="81"/>
      <c r="AY73" s="81"/>
      <c r="AZ73" s="52"/>
      <c r="BA73" s="52"/>
      <c r="BB73" s="52"/>
      <c r="BC73" s="52"/>
      <c r="BD73" s="52"/>
      <c r="BE73" s="52"/>
      <c r="BF73" s="52"/>
      <c r="BG73" s="52"/>
      <c r="BH73" s="52"/>
      <c r="BI73" s="52"/>
      <c r="BJ73" s="52"/>
      <c r="BK73" s="52"/>
      <c r="BL73" s="52"/>
      <c r="BM73" s="52"/>
      <c r="BN73" s="52"/>
      <c r="BO73" s="52"/>
      <c r="BP73" s="52"/>
      <c r="BQ73" s="52"/>
      <c r="BR73" s="81"/>
      <c r="BS73" s="81"/>
      <c r="BT73" s="81"/>
      <c r="BU73" s="81"/>
      <c r="BV73" s="81"/>
      <c r="BW73" s="81"/>
      <c r="BX73" s="81"/>
      <c r="BY73" s="81"/>
      <c r="BZ73" s="81"/>
      <c r="CA73" s="81"/>
      <c r="CB73" s="81"/>
      <c r="CC73" s="81"/>
      <c r="CD73" s="81"/>
      <c r="CE73" s="81"/>
      <c r="CF73" s="81"/>
      <c r="CG73" s="81"/>
      <c r="CH73" s="81"/>
      <c r="CI73" s="81"/>
      <c r="CJ73" s="52"/>
      <c r="CK73" s="52"/>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2"/>
      <c r="DP73" s="52"/>
      <c r="DQ73" s="52"/>
      <c r="DR73" s="52"/>
      <c r="DS73" s="52"/>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81"/>
      <c r="GN73" s="81"/>
      <c r="GO73" s="81"/>
      <c r="GP73" s="81"/>
      <c r="GQ73" s="81"/>
      <c r="GR73" s="81"/>
      <c r="GS73" s="81"/>
      <c r="GT73" s="81"/>
      <c r="GU73" s="81"/>
      <c r="GV73" s="81"/>
      <c r="GW73" s="81"/>
      <c r="GX73" s="81"/>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52"/>
      <c r="HW73" s="52"/>
      <c r="HX73" s="52"/>
      <c r="HY73" s="52"/>
      <c r="HZ73" s="52"/>
      <c r="IA73" s="52"/>
      <c r="IB73" s="52"/>
      <c r="IC73" s="52"/>
      <c r="ID73" s="52"/>
      <c r="IE73" s="52"/>
      <c r="IF73" s="52"/>
      <c r="IG73" s="52"/>
      <c r="IH73" s="52"/>
      <c r="II73" s="52"/>
      <c r="IJ73" s="52"/>
      <c r="IK73" s="52"/>
      <c r="IL73" s="52"/>
      <c r="IM73" s="52"/>
      <c r="IN73" s="52"/>
      <c r="IO73" s="52"/>
      <c r="IP73" s="52"/>
      <c r="IQ73" s="52"/>
      <c r="IR73" s="52"/>
      <c r="IS73" s="52"/>
      <c r="IT73" s="52"/>
      <c r="IU73" s="52"/>
      <c r="IV73" s="52"/>
      <c r="IW73" s="52"/>
      <c r="IX73" s="52"/>
      <c r="IY73" s="52"/>
      <c r="IZ73" s="52"/>
      <c r="JA73" s="52"/>
      <c r="JB73" s="52"/>
      <c r="JC73" s="52"/>
      <c r="JD73" s="52"/>
      <c r="JE73" s="81"/>
      <c r="JF73" s="81"/>
      <c r="JG73" s="81"/>
      <c r="JH73" s="81"/>
      <c r="JI73" s="81"/>
      <c r="JJ73" s="81"/>
      <c r="JK73" s="81"/>
      <c r="JL73" s="81"/>
      <c r="JM73" s="81"/>
      <c r="JN73" s="81"/>
      <c r="JO73" s="81"/>
      <c r="JP73" s="81"/>
      <c r="JQ73" s="81"/>
      <c r="JR73" s="81"/>
      <c r="JS73" s="81"/>
      <c r="JT73" s="81"/>
      <c r="JU73" s="81"/>
      <c r="JV73" s="81"/>
      <c r="JW73" s="81"/>
      <c r="JX73" s="81"/>
      <c r="JY73" s="81"/>
      <c r="JZ73" s="81"/>
      <c r="KA73" s="81"/>
      <c r="KB73" s="81"/>
      <c r="KC73" s="81"/>
      <c r="KD73" s="81"/>
      <c r="KE73" s="81"/>
      <c r="KF73" s="81"/>
      <c r="KG73" s="81"/>
      <c r="KH73" s="81"/>
      <c r="KI73" s="81"/>
      <c r="KJ73" s="81"/>
      <c r="KK73" s="81"/>
      <c r="KL73" s="81"/>
      <c r="KM73" s="81"/>
      <c r="KN73" s="722"/>
    </row>
    <row r="74" spans="1:300" ht="12.75" customHeight="1" x14ac:dyDescent="0.2">
      <c r="A74" s="8">
        <v>68</v>
      </c>
      <c r="B74" s="8" t="str">
        <f>IF('Cover Sheet'!B72="","",IF(OR('Cover Sheet'!D72="Dropped out of school", 'Cover Sheet'!D72="Moved to another school", 'Cover Sheet'!D72="Unknown status"),"",'Cover Sheet'!B72))</f>
        <v/>
      </c>
      <c r="C74" s="49"/>
      <c r="D74" s="63" t="str">
        <f>IFERROR(VLOOKUP(C74,Goals!$J$2:$K$28,2,FALSE),"")</f>
        <v/>
      </c>
      <c r="E74" s="63" t="str">
        <f>'RC Mastery Check+Question type'!H72</f>
        <v/>
      </c>
      <c r="F74" s="63" t="str">
        <f>IF(OR('Cover Sheet'!J72="", B74=""),"",'Cover Sheet'!J72)</f>
        <v/>
      </c>
      <c r="G74" s="194" t="str">
        <f>'Cover Sheet'!L72</f>
        <v/>
      </c>
      <c r="H74" s="81"/>
      <c r="I74" s="81"/>
      <c r="J74" s="81"/>
      <c r="K74" s="81"/>
      <c r="L74" s="81"/>
      <c r="M74" s="81"/>
      <c r="N74" s="52"/>
      <c r="O74" s="52"/>
      <c r="P74" s="52"/>
      <c r="Q74" s="52"/>
      <c r="R74" s="52"/>
      <c r="S74" s="52"/>
      <c r="T74" s="52"/>
      <c r="U74" s="81"/>
      <c r="V74" s="81"/>
      <c r="W74" s="81"/>
      <c r="X74" s="81"/>
      <c r="Y74" s="81"/>
      <c r="Z74" s="81"/>
      <c r="AA74" s="81"/>
      <c r="AB74" s="52"/>
      <c r="AC74" s="52"/>
      <c r="AD74" s="52"/>
      <c r="AE74" s="52"/>
      <c r="AF74" s="52"/>
      <c r="AG74" s="52"/>
      <c r="AH74" s="52"/>
      <c r="AI74" s="52"/>
      <c r="AJ74" s="52"/>
      <c r="AK74" s="52"/>
      <c r="AL74" s="52"/>
      <c r="AM74" s="52"/>
      <c r="AN74" s="81"/>
      <c r="AO74" s="81"/>
      <c r="AP74" s="81"/>
      <c r="AQ74" s="81"/>
      <c r="AR74" s="81"/>
      <c r="AS74" s="81"/>
      <c r="AT74" s="81"/>
      <c r="AU74" s="81"/>
      <c r="AV74" s="81"/>
      <c r="AW74" s="81"/>
      <c r="AX74" s="81"/>
      <c r="AY74" s="81"/>
      <c r="AZ74" s="52"/>
      <c r="BA74" s="52"/>
      <c r="BB74" s="52"/>
      <c r="BC74" s="52"/>
      <c r="BD74" s="52"/>
      <c r="BE74" s="52"/>
      <c r="BF74" s="52"/>
      <c r="BG74" s="52"/>
      <c r="BH74" s="52"/>
      <c r="BI74" s="52"/>
      <c r="BJ74" s="52"/>
      <c r="BK74" s="52"/>
      <c r="BL74" s="52"/>
      <c r="BM74" s="52"/>
      <c r="BN74" s="52"/>
      <c r="BO74" s="52"/>
      <c r="BP74" s="52"/>
      <c r="BQ74" s="52"/>
      <c r="BR74" s="81"/>
      <c r="BS74" s="81"/>
      <c r="BT74" s="81"/>
      <c r="BU74" s="81"/>
      <c r="BV74" s="81"/>
      <c r="BW74" s="81"/>
      <c r="BX74" s="81"/>
      <c r="BY74" s="81"/>
      <c r="BZ74" s="81"/>
      <c r="CA74" s="81"/>
      <c r="CB74" s="81"/>
      <c r="CC74" s="81"/>
      <c r="CD74" s="81"/>
      <c r="CE74" s="81"/>
      <c r="CF74" s="81"/>
      <c r="CG74" s="81"/>
      <c r="CH74" s="81"/>
      <c r="CI74" s="81"/>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81"/>
      <c r="GN74" s="81"/>
      <c r="GO74" s="81"/>
      <c r="GP74" s="81"/>
      <c r="GQ74" s="81"/>
      <c r="GR74" s="81"/>
      <c r="GS74" s="81"/>
      <c r="GT74" s="81"/>
      <c r="GU74" s="81"/>
      <c r="GV74" s="81"/>
      <c r="GW74" s="81"/>
      <c r="GX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52"/>
      <c r="HW74" s="52"/>
      <c r="HX74" s="52"/>
      <c r="HY74" s="52"/>
      <c r="HZ74" s="52"/>
      <c r="IA74" s="52"/>
      <c r="IB74" s="52"/>
      <c r="IC74" s="52"/>
      <c r="ID74" s="52"/>
      <c r="IE74" s="52"/>
      <c r="IF74" s="52"/>
      <c r="IG74" s="52"/>
      <c r="IH74" s="52"/>
      <c r="II74" s="52"/>
      <c r="IJ74" s="52"/>
      <c r="IK74" s="52"/>
      <c r="IL74" s="52"/>
      <c r="IM74" s="52"/>
      <c r="IN74" s="52"/>
      <c r="IO74" s="52"/>
      <c r="IP74" s="52"/>
      <c r="IQ74" s="52"/>
      <c r="IR74" s="52"/>
      <c r="IS74" s="52"/>
      <c r="IT74" s="52"/>
      <c r="IU74" s="52"/>
      <c r="IV74" s="52"/>
      <c r="IW74" s="52"/>
      <c r="IX74" s="52"/>
      <c r="IY74" s="52"/>
      <c r="IZ74" s="52"/>
      <c r="JA74" s="52"/>
      <c r="JB74" s="52"/>
      <c r="JC74" s="52"/>
      <c r="JD74" s="52"/>
      <c r="JE74" s="81"/>
      <c r="JF74" s="81"/>
      <c r="JG74" s="81"/>
      <c r="JH74" s="81"/>
      <c r="JI74" s="81"/>
      <c r="JJ74" s="81"/>
      <c r="JK74" s="81"/>
      <c r="JL74" s="81"/>
      <c r="JM74" s="81"/>
      <c r="JN74" s="81"/>
      <c r="JO74" s="81"/>
      <c r="JP74" s="81"/>
      <c r="JQ74" s="81"/>
      <c r="JR74" s="81"/>
      <c r="JS74" s="81"/>
      <c r="JT74" s="81"/>
      <c r="JU74" s="81"/>
      <c r="JV74" s="81"/>
      <c r="JW74" s="81"/>
      <c r="JX74" s="81"/>
      <c r="JY74" s="81"/>
      <c r="JZ74" s="81"/>
      <c r="KA74" s="81"/>
      <c r="KB74" s="81"/>
      <c r="KC74" s="81"/>
      <c r="KD74" s="81"/>
      <c r="KE74" s="81"/>
      <c r="KF74" s="81"/>
      <c r="KG74" s="81"/>
      <c r="KH74" s="81"/>
      <c r="KI74" s="81"/>
      <c r="KJ74" s="81"/>
      <c r="KK74" s="81"/>
      <c r="KL74" s="81"/>
      <c r="KM74" s="81"/>
      <c r="KN74" s="722"/>
    </row>
    <row r="75" spans="1:300" ht="12.75" customHeight="1" x14ac:dyDescent="0.2">
      <c r="A75" s="8">
        <v>69</v>
      </c>
      <c r="B75" s="8" t="str">
        <f>IF('Cover Sheet'!B73="","",IF(OR('Cover Sheet'!D73="Dropped out of school", 'Cover Sheet'!D73="Moved to another school", 'Cover Sheet'!D73="Unknown status"),"",'Cover Sheet'!B73))</f>
        <v/>
      </c>
      <c r="C75" s="49"/>
      <c r="D75" s="63" t="str">
        <f>IFERROR(VLOOKUP(C75,Goals!$J$2:$K$28,2,FALSE),"")</f>
        <v/>
      </c>
      <c r="E75" s="63" t="str">
        <f>'RC Mastery Check+Question type'!H73</f>
        <v/>
      </c>
      <c r="F75" s="63" t="str">
        <f>IF(OR('Cover Sheet'!J73="", B75=""),"",'Cover Sheet'!J73)</f>
        <v/>
      </c>
      <c r="G75" s="194" t="str">
        <f>'Cover Sheet'!L73</f>
        <v/>
      </c>
      <c r="H75" s="81"/>
      <c r="I75" s="81"/>
      <c r="J75" s="81"/>
      <c r="K75" s="81"/>
      <c r="L75" s="81"/>
      <c r="M75" s="81"/>
      <c r="N75" s="52"/>
      <c r="O75" s="52"/>
      <c r="P75" s="52"/>
      <c r="Q75" s="52"/>
      <c r="R75" s="52"/>
      <c r="S75" s="52"/>
      <c r="T75" s="52"/>
      <c r="U75" s="81"/>
      <c r="V75" s="81"/>
      <c r="W75" s="81"/>
      <c r="X75" s="81"/>
      <c r="Y75" s="81"/>
      <c r="Z75" s="81"/>
      <c r="AA75" s="81"/>
      <c r="AB75" s="52"/>
      <c r="AC75" s="52"/>
      <c r="AD75" s="52"/>
      <c r="AE75" s="52"/>
      <c r="AF75" s="52"/>
      <c r="AG75" s="52"/>
      <c r="AH75" s="52"/>
      <c r="AI75" s="52"/>
      <c r="AJ75" s="52"/>
      <c r="AK75" s="52"/>
      <c r="AL75" s="52"/>
      <c r="AM75" s="52"/>
      <c r="AN75" s="81"/>
      <c r="AO75" s="81"/>
      <c r="AP75" s="81"/>
      <c r="AQ75" s="81"/>
      <c r="AR75" s="81"/>
      <c r="AS75" s="81"/>
      <c r="AT75" s="81"/>
      <c r="AU75" s="81"/>
      <c r="AV75" s="81"/>
      <c r="AW75" s="81"/>
      <c r="AX75" s="81"/>
      <c r="AY75" s="81"/>
      <c r="AZ75" s="52"/>
      <c r="BA75" s="52"/>
      <c r="BB75" s="52"/>
      <c r="BC75" s="52"/>
      <c r="BD75" s="52"/>
      <c r="BE75" s="52"/>
      <c r="BF75" s="52"/>
      <c r="BG75" s="52"/>
      <c r="BH75" s="52"/>
      <c r="BI75" s="52"/>
      <c r="BJ75" s="52"/>
      <c r="BK75" s="52"/>
      <c r="BL75" s="52"/>
      <c r="BM75" s="52"/>
      <c r="BN75" s="52"/>
      <c r="BO75" s="52"/>
      <c r="BP75" s="52"/>
      <c r="BQ75" s="52"/>
      <c r="BR75" s="81"/>
      <c r="BS75" s="81"/>
      <c r="BT75" s="81"/>
      <c r="BU75" s="81"/>
      <c r="BV75" s="81"/>
      <c r="BW75" s="81"/>
      <c r="BX75" s="81"/>
      <c r="BY75" s="81"/>
      <c r="BZ75" s="81"/>
      <c r="CA75" s="81"/>
      <c r="CB75" s="81"/>
      <c r="CC75" s="81"/>
      <c r="CD75" s="81"/>
      <c r="CE75" s="81"/>
      <c r="CF75" s="81"/>
      <c r="CG75" s="81"/>
      <c r="CH75" s="81"/>
      <c r="CI75" s="81"/>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81"/>
      <c r="GN75" s="81"/>
      <c r="GO75" s="81"/>
      <c r="GP75" s="81"/>
      <c r="GQ75" s="81"/>
      <c r="GR75" s="81"/>
      <c r="GS75" s="81"/>
      <c r="GT75" s="81"/>
      <c r="GU75" s="81"/>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52"/>
      <c r="HW75" s="52"/>
      <c r="HX75" s="52"/>
      <c r="HY75" s="52"/>
      <c r="HZ75" s="52"/>
      <c r="IA75" s="52"/>
      <c r="IB75" s="52"/>
      <c r="IC75" s="52"/>
      <c r="ID75" s="52"/>
      <c r="IE75" s="52"/>
      <c r="IF75" s="52"/>
      <c r="IG75" s="52"/>
      <c r="IH75" s="52"/>
      <c r="II75" s="52"/>
      <c r="IJ75" s="52"/>
      <c r="IK75" s="52"/>
      <c r="IL75" s="52"/>
      <c r="IM75" s="52"/>
      <c r="IN75" s="52"/>
      <c r="IO75" s="52"/>
      <c r="IP75" s="52"/>
      <c r="IQ75" s="52"/>
      <c r="IR75" s="52"/>
      <c r="IS75" s="52"/>
      <c r="IT75" s="52"/>
      <c r="IU75" s="52"/>
      <c r="IV75" s="52"/>
      <c r="IW75" s="52"/>
      <c r="IX75" s="52"/>
      <c r="IY75" s="52"/>
      <c r="IZ75" s="52"/>
      <c r="JA75" s="52"/>
      <c r="JB75" s="52"/>
      <c r="JC75" s="52"/>
      <c r="JD75" s="52"/>
      <c r="JE75" s="81"/>
      <c r="JF75" s="81"/>
      <c r="JG75" s="81"/>
      <c r="JH75" s="81"/>
      <c r="JI75" s="81"/>
      <c r="JJ75" s="81"/>
      <c r="JK75" s="81"/>
      <c r="JL75" s="81"/>
      <c r="JM75" s="81"/>
      <c r="JN75" s="81"/>
      <c r="JO75" s="81"/>
      <c r="JP75" s="81"/>
      <c r="JQ75" s="81"/>
      <c r="JR75" s="81"/>
      <c r="JS75" s="81"/>
      <c r="JT75" s="81"/>
      <c r="JU75" s="81"/>
      <c r="JV75" s="81"/>
      <c r="JW75" s="81"/>
      <c r="JX75" s="81"/>
      <c r="JY75" s="81"/>
      <c r="JZ75" s="81"/>
      <c r="KA75" s="81"/>
      <c r="KB75" s="81"/>
      <c r="KC75" s="81"/>
      <c r="KD75" s="81"/>
      <c r="KE75" s="81"/>
      <c r="KF75" s="81"/>
      <c r="KG75" s="81"/>
      <c r="KH75" s="81"/>
      <c r="KI75" s="81"/>
      <c r="KJ75" s="81"/>
      <c r="KK75" s="81"/>
      <c r="KL75" s="81"/>
      <c r="KM75" s="81"/>
      <c r="KN75" s="722"/>
    </row>
    <row r="76" spans="1:300" ht="12.75" customHeight="1" x14ac:dyDescent="0.2">
      <c r="A76" s="8">
        <v>70</v>
      </c>
      <c r="B76" s="8" t="str">
        <f>IF('Cover Sheet'!B74="","",IF(OR('Cover Sheet'!D74="Dropped out of school", 'Cover Sheet'!D74="Moved to another school", 'Cover Sheet'!D74="Unknown status"),"",'Cover Sheet'!B74))</f>
        <v/>
      </c>
      <c r="C76" s="49"/>
      <c r="D76" s="63" t="str">
        <f>IFERROR(VLOOKUP(C76,Goals!$J$2:$K$28,2,FALSE),"")</f>
        <v/>
      </c>
      <c r="E76" s="63" t="str">
        <f>'RC Mastery Check+Question type'!H74</f>
        <v/>
      </c>
      <c r="F76" s="63" t="str">
        <f>IF(OR('Cover Sheet'!J74="", B76=""),"",'Cover Sheet'!J74)</f>
        <v/>
      </c>
      <c r="G76" s="194" t="str">
        <f>'Cover Sheet'!L74</f>
        <v/>
      </c>
      <c r="H76" s="81"/>
      <c r="I76" s="81"/>
      <c r="J76" s="81"/>
      <c r="K76" s="81"/>
      <c r="L76" s="81"/>
      <c r="M76" s="81"/>
      <c r="N76" s="52"/>
      <c r="O76" s="52"/>
      <c r="P76" s="52"/>
      <c r="Q76" s="52"/>
      <c r="R76" s="52"/>
      <c r="S76" s="52"/>
      <c r="T76" s="52"/>
      <c r="U76" s="81"/>
      <c r="V76" s="81"/>
      <c r="W76" s="81"/>
      <c r="X76" s="81"/>
      <c r="Y76" s="81"/>
      <c r="Z76" s="81"/>
      <c r="AA76" s="81"/>
      <c r="AB76" s="52"/>
      <c r="AC76" s="52"/>
      <c r="AD76" s="52"/>
      <c r="AE76" s="52"/>
      <c r="AF76" s="52"/>
      <c r="AG76" s="52"/>
      <c r="AH76" s="52"/>
      <c r="AI76" s="52"/>
      <c r="AJ76" s="52"/>
      <c r="AK76" s="52"/>
      <c r="AL76" s="52"/>
      <c r="AM76" s="52"/>
      <c r="AN76" s="81"/>
      <c r="AO76" s="81"/>
      <c r="AP76" s="81"/>
      <c r="AQ76" s="81"/>
      <c r="AR76" s="81"/>
      <c r="AS76" s="81"/>
      <c r="AT76" s="81"/>
      <c r="AU76" s="81"/>
      <c r="AV76" s="81"/>
      <c r="AW76" s="81"/>
      <c r="AX76" s="81"/>
      <c r="AY76" s="81"/>
      <c r="AZ76" s="52"/>
      <c r="BA76" s="52"/>
      <c r="BB76" s="52"/>
      <c r="BC76" s="52"/>
      <c r="BD76" s="52"/>
      <c r="BE76" s="52"/>
      <c r="BF76" s="52"/>
      <c r="BG76" s="52"/>
      <c r="BH76" s="52"/>
      <c r="BI76" s="52"/>
      <c r="BJ76" s="52"/>
      <c r="BK76" s="52"/>
      <c r="BL76" s="52"/>
      <c r="BM76" s="52"/>
      <c r="BN76" s="52"/>
      <c r="BO76" s="52"/>
      <c r="BP76" s="52"/>
      <c r="BQ76" s="52"/>
      <c r="BR76" s="81"/>
      <c r="BS76" s="81"/>
      <c r="BT76" s="81"/>
      <c r="BU76" s="81"/>
      <c r="BV76" s="81"/>
      <c r="BW76" s="81"/>
      <c r="BX76" s="81"/>
      <c r="BY76" s="81"/>
      <c r="BZ76" s="81"/>
      <c r="CA76" s="81"/>
      <c r="CB76" s="81"/>
      <c r="CC76" s="81"/>
      <c r="CD76" s="81"/>
      <c r="CE76" s="81"/>
      <c r="CF76" s="81"/>
      <c r="CG76" s="81"/>
      <c r="CH76" s="81"/>
      <c r="CI76" s="81"/>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2"/>
      <c r="DP76" s="52"/>
      <c r="DQ76" s="52"/>
      <c r="DR76" s="52"/>
      <c r="DS76" s="52"/>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81"/>
      <c r="GN76" s="81"/>
      <c r="GO76" s="81"/>
      <c r="GP76" s="81"/>
      <c r="GQ76" s="81"/>
      <c r="GR76" s="81"/>
      <c r="GS76" s="81"/>
      <c r="GT76" s="81"/>
      <c r="GU76" s="81"/>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52"/>
      <c r="HW76" s="52"/>
      <c r="HX76" s="52"/>
      <c r="HY76" s="52"/>
      <c r="HZ76" s="52"/>
      <c r="IA76" s="52"/>
      <c r="IB76" s="52"/>
      <c r="IC76" s="52"/>
      <c r="ID76" s="52"/>
      <c r="IE76" s="52"/>
      <c r="IF76" s="52"/>
      <c r="IG76" s="52"/>
      <c r="IH76" s="52"/>
      <c r="II76" s="52"/>
      <c r="IJ76" s="52"/>
      <c r="IK76" s="52"/>
      <c r="IL76" s="52"/>
      <c r="IM76" s="52"/>
      <c r="IN76" s="52"/>
      <c r="IO76" s="52"/>
      <c r="IP76" s="52"/>
      <c r="IQ76" s="52"/>
      <c r="IR76" s="52"/>
      <c r="IS76" s="52"/>
      <c r="IT76" s="52"/>
      <c r="IU76" s="52"/>
      <c r="IV76" s="52"/>
      <c r="IW76" s="52"/>
      <c r="IX76" s="52"/>
      <c r="IY76" s="52"/>
      <c r="IZ76" s="52"/>
      <c r="JA76" s="52"/>
      <c r="JB76" s="52"/>
      <c r="JC76" s="52"/>
      <c r="JD76" s="52"/>
      <c r="JE76" s="81"/>
      <c r="JF76" s="81"/>
      <c r="JG76" s="81"/>
      <c r="JH76" s="81"/>
      <c r="JI76" s="81"/>
      <c r="JJ76" s="81"/>
      <c r="JK76" s="81"/>
      <c r="JL76" s="81"/>
      <c r="JM76" s="81"/>
      <c r="JN76" s="81"/>
      <c r="JO76" s="81"/>
      <c r="JP76" s="81"/>
      <c r="JQ76" s="81"/>
      <c r="JR76" s="81"/>
      <c r="JS76" s="81"/>
      <c r="JT76" s="81"/>
      <c r="JU76" s="81"/>
      <c r="JV76" s="81"/>
      <c r="JW76" s="81"/>
      <c r="JX76" s="81"/>
      <c r="JY76" s="81"/>
      <c r="JZ76" s="81"/>
      <c r="KA76" s="81"/>
      <c r="KB76" s="81"/>
      <c r="KC76" s="81"/>
      <c r="KD76" s="81"/>
      <c r="KE76" s="81"/>
      <c r="KF76" s="81"/>
      <c r="KG76" s="81"/>
      <c r="KH76" s="81"/>
      <c r="KI76" s="81"/>
      <c r="KJ76" s="81"/>
      <c r="KK76" s="81"/>
      <c r="KL76" s="81"/>
      <c r="KM76" s="81"/>
      <c r="KN76" s="722"/>
    </row>
    <row r="77" spans="1:300" ht="12.75" customHeight="1" x14ac:dyDescent="0.2">
      <c r="A77" s="8">
        <v>71</v>
      </c>
      <c r="B77" s="8" t="str">
        <f>IF('Cover Sheet'!B75="","",IF(OR('Cover Sheet'!D75="Dropped out of school", 'Cover Sheet'!D75="Moved to another school", 'Cover Sheet'!D75="Unknown status"),"",'Cover Sheet'!B75))</f>
        <v/>
      </c>
      <c r="C77" s="49"/>
      <c r="D77" s="63" t="str">
        <f>IFERROR(VLOOKUP(C77,Goals!$J$2:$K$28,2,FALSE),"")</f>
        <v/>
      </c>
      <c r="E77" s="63" t="str">
        <f>'RC Mastery Check+Question type'!H75</f>
        <v/>
      </c>
      <c r="F77" s="63" t="str">
        <f>IF(OR('Cover Sheet'!J75="", B77=""),"",'Cover Sheet'!J75)</f>
        <v/>
      </c>
      <c r="G77" s="194" t="str">
        <f>'Cover Sheet'!L75</f>
        <v/>
      </c>
      <c r="H77" s="81"/>
      <c r="I77" s="81"/>
      <c r="J77" s="81"/>
      <c r="K77" s="81"/>
      <c r="L77" s="81"/>
      <c r="M77" s="81"/>
      <c r="N77" s="52"/>
      <c r="O77" s="52"/>
      <c r="P77" s="52"/>
      <c r="Q77" s="52"/>
      <c r="R77" s="52"/>
      <c r="S77" s="52"/>
      <c r="T77" s="52"/>
      <c r="U77" s="81"/>
      <c r="V77" s="81"/>
      <c r="W77" s="81"/>
      <c r="X77" s="81"/>
      <c r="Y77" s="81"/>
      <c r="Z77" s="81"/>
      <c r="AA77" s="81"/>
      <c r="AB77" s="52"/>
      <c r="AC77" s="52"/>
      <c r="AD77" s="52"/>
      <c r="AE77" s="52"/>
      <c r="AF77" s="52"/>
      <c r="AG77" s="52"/>
      <c r="AH77" s="52"/>
      <c r="AI77" s="52"/>
      <c r="AJ77" s="52"/>
      <c r="AK77" s="52"/>
      <c r="AL77" s="52"/>
      <c r="AM77" s="52"/>
      <c r="AN77" s="81"/>
      <c r="AO77" s="81"/>
      <c r="AP77" s="81"/>
      <c r="AQ77" s="81"/>
      <c r="AR77" s="81"/>
      <c r="AS77" s="81"/>
      <c r="AT77" s="81"/>
      <c r="AU77" s="81"/>
      <c r="AV77" s="81"/>
      <c r="AW77" s="81"/>
      <c r="AX77" s="81"/>
      <c r="AY77" s="81"/>
      <c r="AZ77" s="52"/>
      <c r="BA77" s="52"/>
      <c r="BB77" s="52"/>
      <c r="BC77" s="52"/>
      <c r="BD77" s="52"/>
      <c r="BE77" s="52"/>
      <c r="BF77" s="52"/>
      <c r="BG77" s="52"/>
      <c r="BH77" s="52"/>
      <c r="BI77" s="52"/>
      <c r="BJ77" s="52"/>
      <c r="BK77" s="52"/>
      <c r="BL77" s="52"/>
      <c r="BM77" s="52"/>
      <c r="BN77" s="52"/>
      <c r="BO77" s="52"/>
      <c r="BP77" s="52"/>
      <c r="BQ77" s="52"/>
      <c r="BR77" s="81"/>
      <c r="BS77" s="81"/>
      <c r="BT77" s="81"/>
      <c r="BU77" s="81"/>
      <c r="BV77" s="81"/>
      <c r="BW77" s="81"/>
      <c r="BX77" s="81"/>
      <c r="BY77" s="81"/>
      <c r="BZ77" s="81"/>
      <c r="CA77" s="81"/>
      <c r="CB77" s="81"/>
      <c r="CC77" s="81"/>
      <c r="CD77" s="81"/>
      <c r="CE77" s="81"/>
      <c r="CF77" s="81"/>
      <c r="CG77" s="81"/>
      <c r="CH77" s="81"/>
      <c r="CI77" s="81"/>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2"/>
      <c r="DP77" s="52"/>
      <c r="DQ77" s="52"/>
      <c r="DR77" s="52"/>
      <c r="DS77" s="52"/>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81"/>
      <c r="GN77" s="81"/>
      <c r="GO77" s="81"/>
      <c r="GP77" s="81"/>
      <c r="GQ77" s="81"/>
      <c r="GR77" s="81"/>
      <c r="GS77" s="81"/>
      <c r="GT77" s="81"/>
      <c r="GU77" s="81"/>
      <c r="GV77" s="81"/>
      <c r="GW77" s="81"/>
      <c r="GX77" s="81"/>
      <c r="GY77" s="81"/>
      <c r="GZ77" s="81"/>
      <c r="HA77" s="81"/>
      <c r="HB77" s="81"/>
      <c r="HC77" s="81"/>
      <c r="HD77" s="81"/>
      <c r="HE77" s="81"/>
      <c r="HF77" s="81"/>
      <c r="HG77" s="81"/>
      <c r="HH77" s="81"/>
      <c r="HI77" s="81"/>
      <c r="HJ77" s="81"/>
      <c r="HK77" s="81"/>
      <c r="HL77" s="81"/>
      <c r="HM77" s="81"/>
      <c r="HN77" s="81"/>
      <c r="HO77" s="81"/>
      <c r="HP77" s="81"/>
      <c r="HQ77" s="81"/>
      <c r="HR77" s="81"/>
      <c r="HS77" s="81"/>
      <c r="HT77" s="81"/>
      <c r="HU77" s="81"/>
      <c r="HV77" s="52"/>
      <c r="HW77" s="52"/>
      <c r="HX77" s="52"/>
      <c r="HY77" s="52"/>
      <c r="HZ77" s="52"/>
      <c r="IA77" s="52"/>
      <c r="IB77" s="52"/>
      <c r="IC77" s="52"/>
      <c r="ID77" s="52"/>
      <c r="IE77" s="52"/>
      <c r="IF77" s="52"/>
      <c r="IG77" s="52"/>
      <c r="IH77" s="52"/>
      <c r="II77" s="52"/>
      <c r="IJ77" s="52"/>
      <c r="IK77" s="52"/>
      <c r="IL77" s="52"/>
      <c r="IM77" s="52"/>
      <c r="IN77" s="52"/>
      <c r="IO77" s="52"/>
      <c r="IP77" s="52"/>
      <c r="IQ77" s="52"/>
      <c r="IR77" s="52"/>
      <c r="IS77" s="52"/>
      <c r="IT77" s="52"/>
      <c r="IU77" s="52"/>
      <c r="IV77" s="52"/>
      <c r="IW77" s="52"/>
      <c r="IX77" s="52"/>
      <c r="IY77" s="52"/>
      <c r="IZ77" s="52"/>
      <c r="JA77" s="52"/>
      <c r="JB77" s="52"/>
      <c r="JC77" s="52"/>
      <c r="JD77" s="52"/>
      <c r="JE77" s="81"/>
      <c r="JF77" s="81"/>
      <c r="JG77" s="81"/>
      <c r="JH77" s="81"/>
      <c r="JI77" s="81"/>
      <c r="JJ77" s="81"/>
      <c r="JK77" s="81"/>
      <c r="JL77" s="81"/>
      <c r="JM77" s="81"/>
      <c r="JN77" s="81"/>
      <c r="JO77" s="81"/>
      <c r="JP77" s="81"/>
      <c r="JQ77" s="81"/>
      <c r="JR77" s="81"/>
      <c r="JS77" s="81"/>
      <c r="JT77" s="81"/>
      <c r="JU77" s="81"/>
      <c r="JV77" s="81"/>
      <c r="JW77" s="81"/>
      <c r="JX77" s="81"/>
      <c r="JY77" s="81"/>
      <c r="JZ77" s="81"/>
      <c r="KA77" s="81"/>
      <c r="KB77" s="81"/>
      <c r="KC77" s="81"/>
      <c r="KD77" s="81"/>
      <c r="KE77" s="81"/>
      <c r="KF77" s="81"/>
      <c r="KG77" s="81"/>
      <c r="KH77" s="81"/>
      <c r="KI77" s="81"/>
      <c r="KJ77" s="81"/>
      <c r="KK77" s="81"/>
      <c r="KL77" s="81"/>
      <c r="KM77" s="81"/>
      <c r="KN77" s="722"/>
    </row>
    <row r="78" spans="1:300" ht="12.75" customHeight="1" x14ac:dyDescent="0.2">
      <c r="A78" s="8">
        <v>72</v>
      </c>
      <c r="B78" s="8" t="str">
        <f>IF('Cover Sheet'!B76="","",IF(OR('Cover Sheet'!D76="Dropped out of school", 'Cover Sheet'!D76="Moved to another school", 'Cover Sheet'!D76="Unknown status"),"",'Cover Sheet'!B76))</f>
        <v/>
      </c>
      <c r="C78" s="49"/>
      <c r="D78" s="63" t="str">
        <f>IFERROR(VLOOKUP(C78,Goals!$J$2:$K$28,2,FALSE),"")</f>
        <v/>
      </c>
      <c r="E78" s="63" t="str">
        <f>'RC Mastery Check+Question type'!H76</f>
        <v/>
      </c>
      <c r="F78" s="63" t="str">
        <f>IF(OR('Cover Sheet'!J76="", B78=""),"",'Cover Sheet'!J76)</f>
        <v/>
      </c>
      <c r="G78" s="194" t="str">
        <f>'Cover Sheet'!L76</f>
        <v/>
      </c>
      <c r="H78" s="81"/>
      <c r="I78" s="81"/>
      <c r="J78" s="81"/>
      <c r="K78" s="81"/>
      <c r="L78" s="81"/>
      <c r="M78" s="81"/>
      <c r="N78" s="52"/>
      <c r="O78" s="52"/>
      <c r="P78" s="52"/>
      <c r="Q78" s="52"/>
      <c r="R78" s="52"/>
      <c r="S78" s="52"/>
      <c r="T78" s="52"/>
      <c r="U78" s="81"/>
      <c r="V78" s="81"/>
      <c r="W78" s="81"/>
      <c r="X78" s="81"/>
      <c r="Y78" s="81"/>
      <c r="Z78" s="81"/>
      <c r="AA78" s="81"/>
      <c r="AB78" s="52"/>
      <c r="AC78" s="52"/>
      <c r="AD78" s="52"/>
      <c r="AE78" s="52"/>
      <c r="AF78" s="52"/>
      <c r="AG78" s="52"/>
      <c r="AH78" s="52"/>
      <c r="AI78" s="52"/>
      <c r="AJ78" s="52"/>
      <c r="AK78" s="52"/>
      <c r="AL78" s="52"/>
      <c r="AM78" s="52"/>
      <c r="AN78" s="81"/>
      <c r="AO78" s="81"/>
      <c r="AP78" s="81"/>
      <c r="AQ78" s="81"/>
      <c r="AR78" s="81"/>
      <c r="AS78" s="81"/>
      <c r="AT78" s="81"/>
      <c r="AU78" s="81"/>
      <c r="AV78" s="81"/>
      <c r="AW78" s="81"/>
      <c r="AX78" s="81"/>
      <c r="AY78" s="81"/>
      <c r="AZ78" s="52"/>
      <c r="BA78" s="52"/>
      <c r="BB78" s="52"/>
      <c r="BC78" s="52"/>
      <c r="BD78" s="52"/>
      <c r="BE78" s="52"/>
      <c r="BF78" s="52"/>
      <c r="BG78" s="52"/>
      <c r="BH78" s="52"/>
      <c r="BI78" s="52"/>
      <c r="BJ78" s="52"/>
      <c r="BK78" s="52"/>
      <c r="BL78" s="52"/>
      <c r="BM78" s="52"/>
      <c r="BN78" s="52"/>
      <c r="BO78" s="52"/>
      <c r="BP78" s="52"/>
      <c r="BQ78" s="52"/>
      <c r="BR78" s="81"/>
      <c r="BS78" s="81"/>
      <c r="BT78" s="81"/>
      <c r="BU78" s="81"/>
      <c r="BV78" s="81"/>
      <c r="BW78" s="81"/>
      <c r="BX78" s="81"/>
      <c r="BY78" s="81"/>
      <c r="BZ78" s="81"/>
      <c r="CA78" s="81"/>
      <c r="CB78" s="81"/>
      <c r="CC78" s="81"/>
      <c r="CD78" s="81"/>
      <c r="CE78" s="81"/>
      <c r="CF78" s="81"/>
      <c r="CG78" s="81"/>
      <c r="CH78" s="81"/>
      <c r="CI78" s="81"/>
      <c r="CJ78" s="52"/>
      <c r="CK78" s="52"/>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2"/>
      <c r="DP78" s="52"/>
      <c r="DQ78" s="52"/>
      <c r="DR78" s="52"/>
      <c r="DS78" s="52"/>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81"/>
      <c r="GN78" s="81"/>
      <c r="GO78" s="81"/>
      <c r="GP78" s="81"/>
      <c r="GQ78" s="81"/>
      <c r="GR78" s="81"/>
      <c r="GS78" s="81"/>
      <c r="GT78" s="81"/>
      <c r="GU78" s="81"/>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52"/>
      <c r="HW78" s="52"/>
      <c r="HX78" s="52"/>
      <c r="HY78" s="52"/>
      <c r="HZ78" s="52"/>
      <c r="IA78" s="52"/>
      <c r="IB78" s="52"/>
      <c r="IC78" s="52"/>
      <c r="ID78" s="52"/>
      <c r="IE78" s="52"/>
      <c r="IF78" s="52"/>
      <c r="IG78" s="52"/>
      <c r="IH78" s="52"/>
      <c r="II78" s="52"/>
      <c r="IJ78" s="52"/>
      <c r="IK78" s="52"/>
      <c r="IL78" s="52"/>
      <c r="IM78" s="52"/>
      <c r="IN78" s="52"/>
      <c r="IO78" s="52"/>
      <c r="IP78" s="52"/>
      <c r="IQ78" s="52"/>
      <c r="IR78" s="52"/>
      <c r="IS78" s="52"/>
      <c r="IT78" s="52"/>
      <c r="IU78" s="52"/>
      <c r="IV78" s="52"/>
      <c r="IW78" s="52"/>
      <c r="IX78" s="52"/>
      <c r="IY78" s="52"/>
      <c r="IZ78" s="52"/>
      <c r="JA78" s="52"/>
      <c r="JB78" s="52"/>
      <c r="JC78" s="52"/>
      <c r="JD78" s="52"/>
      <c r="JE78" s="81"/>
      <c r="JF78" s="81"/>
      <c r="JG78" s="81"/>
      <c r="JH78" s="81"/>
      <c r="JI78" s="81"/>
      <c r="JJ78" s="81"/>
      <c r="JK78" s="81"/>
      <c r="JL78" s="81"/>
      <c r="JM78" s="81"/>
      <c r="JN78" s="81"/>
      <c r="JO78" s="81"/>
      <c r="JP78" s="81"/>
      <c r="JQ78" s="81"/>
      <c r="JR78" s="81"/>
      <c r="JS78" s="81"/>
      <c r="JT78" s="81"/>
      <c r="JU78" s="81"/>
      <c r="JV78" s="81"/>
      <c r="JW78" s="81"/>
      <c r="JX78" s="81"/>
      <c r="JY78" s="81"/>
      <c r="JZ78" s="81"/>
      <c r="KA78" s="81"/>
      <c r="KB78" s="81"/>
      <c r="KC78" s="81"/>
      <c r="KD78" s="81"/>
      <c r="KE78" s="81"/>
      <c r="KF78" s="81"/>
      <c r="KG78" s="81"/>
      <c r="KH78" s="81"/>
      <c r="KI78" s="81"/>
      <c r="KJ78" s="81"/>
      <c r="KK78" s="81"/>
      <c r="KL78" s="81"/>
      <c r="KM78" s="81"/>
      <c r="KN78" s="722"/>
    </row>
    <row r="79" spans="1:300" ht="12.75" customHeight="1" x14ac:dyDescent="0.2">
      <c r="A79" s="8">
        <v>73</v>
      </c>
      <c r="B79" s="8" t="str">
        <f>IF('Cover Sheet'!B77="","",IF(OR('Cover Sheet'!D77="Dropped out of school", 'Cover Sheet'!D77="Moved to another school", 'Cover Sheet'!D77="Unknown status"),"",'Cover Sheet'!B77))</f>
        <v/>
      </c>
      <c r="C79" s="49"/>
      <c r="D79" s="63" t="str">
        <f>IFERROR(VLOOKUP(C79,Goals!$J$2:$K$28,2,FALSE),"")</f>
        <v/>
      </c>
      <c r="E79" s="63" t="str">
        <f>'RC Mastery Check+Question type'!H77</f>
        <v/>
      </c>
      <c r="F79" s="63" t="str">
        <f>IF(OR('Cover Sheet'!J77="", B79=""),"",'Cover Sheet'!J77)</f>
        <v/>
      </c>
      <c r="G79" s="194" t="str">
        <f>'Cover Sheet'!L77</f>
        <v/>
      </c>
      <c r="H79" s="81"/>
      <c r="I79" s="81"/>
      <c r="J79" s="81"/>
      <c r="K79" s="81"/>
      <c r="L79" s="81"/>
      <c r="M79" s="81"/>
      <c r="N79" s="52"/>
      <c r="O79" s="52"/>
      <c r="P79" s="52"/>
      <c r="Q79" s="52"/>
      <c r="R79" s="52"/>
      <c r="S79" s="52"/>
      <c r="T79" s="52"/>
      <c r="U79" s="81"/>
      <c r="V79" s="81"/>
      <c r="W79" s="81"/>
      <c r="X79" s="81"/>
      <c r="Y79" s="81"/>
      <c r="Z79" s="81"/>
      <c r="AA79" s="81"/>
      <c r="AB79" s="52"/>
      <c r="AC79" s="52"/>
      <c r="AD79" s="52"/>
      <c r="AE79" s="52"/>
      <c r="AF79" s="52"/>
      <c r="AG79" s="52"/>
      <c r="AH79" s="52"/>
      <c r="AI79" s="52"/>
      <c r="AJ79" s="52"/>
      <c r="AK79" s="52"/>
      <c r="AL79" s="52"/>
      <c r="AM79" s="52"/>
      <c r="AN79" s="81"/>
      <c r="AO79" s="81"/>
      <c r="AP79" s="81"/>
      <c r="AQ79" s="81"/>
      <c r="AR79" s="81"/>
      <c r="AS79" s="81"/>
      <c r="AT79" s="81"/>
      <c r="AU79" s="81"/>
      <c r="AV79" s="81"/>
      <c r="AW79" s="81"/>
      <c r="AX79" s="81"/>
      <c r="AY79" s="81"/>
      <c r="AZ79" s="52"/>
      <c r="BA79" s="52"/>
      <c r="BB79" s="52"/>
      <c r="BC79" s="52"/>
      <c r="BD79" s="52"/>
      <c r="BE79" s="52"/>
      <c r="BF79" s="52"/>
      <c r="BG79" s="52"/>
      <c r="BH79" s="52"/>
      <c r="BI79" s="52"/>
      <c r="BJ79" s="52"/>
      <c r="BK79" s="52"/>
      <c r="BL79" s="52"/>
      <c r="BM79" s="52"/>
      <c r="BN79" s="52"/>
      <c r="BO79" s="52"/>
      <c r="BP79" s="52"/>
      <c r="BQ79" s="52"/>
      <c r="BR79" s="81"/>
      <c r="BS79" s="81"/>
      <c r="BT79" s="81"/>
      <c r="BU79" s="81"/>
      <c r="BV79" s="81"/>
      <c r="BW79" s="81"/>
      <c r="BX79" s="81"/>
      <c r="BY79" s="81"/>
      <c r="BZ79" s="81"/>
      <c r="CA79" s="81"/>
      <c r="CB79" s="81"/>
      <c r="CC79" s="81"/>
      <c r="CD79" s="81"/>
      <c r="CE79" s="81"/>
      <c r="CF79" s="81"/>
      <c r="CG79" s="81"/>
      <c r="CH79" s="81"/>
      <c r="CI79" s="81"/>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2"/>
      <c r="DP79" s="52"/>
      <c r="DQ79" s="52"/>
      <c r="DR79" s="52"/>
      <c r="DS79" s="52"/>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81"/>
      <c r="GN79" s="81"/>
      <c r="GO79" s="81"/>
      <c r="GP79" s="81"/>
      <c r="GQ79" s="81"/>
      <c r="GR79" s="81"/>
      <c r="GS79" s="81"/>
      <c r="GT79" s="81"/>
      <c r="GU79" s="81"/>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52"/>
      <c r="HW79" s="52"/>
      <c r="HX79" s="52"/>
      <c r="HY79" s="52"/>
      <c r="HZ79" s="52"/>
      <c r="IA79" s="52"/>
      <c r="IB79" s="52"/>
      <c r="IC79" s="52"/>
      <c r="ID79" s="52"/>
      <c r="IE79" s="52"/>
      <c r="IF79" s="52"/>
      <c r="IG79" s="52"/>
      <c r="IH79" s="52"/>
      <c r="II79" s="52"/>
      <c r="IJ79" s="52"/>
      <c r="IK79" s="52"/>
      <c r="IL79" s="52"/>
      <c r="IM79" s="52"/>
      <c r="IN79" s="52"/>
      <c r="IO79" s="52"/>
      <c r="IP79" s="52"/>
      <c r="IQ79" s="52"/>
      <c r="IR79" s="52"/>
      <c r="IS79" s="52"/>
      <c r="IT79" s="52"/>
      <c r="IU79" s="52"/>
      <c r="IV79" s="52"/>
      <c r="IW79" s="52"/>
      <c r="IX79" s="52"/>
      <c r="IY79" s="52"/>
      <c r="IZ79" s="52"/>
      <c r="JA79" s="52"/>
      <c r="JB79" s="52"/>
      <c r="JC79" s="52"/>
      <c r="JD79" s="52"/>
      <c r="JE79" s="81"/>
      <c r="JF79" s="81"/>
      <c r="JG79" s="81"/>
      <c r="JH79" s="81"/>
      <c r="JI79" s="81"/>
      <c r="JJ79" s="81"/>
      <c r="JK79" s="81"/>
      <c r="JL79" s="81"/>
      <c r="JM79" s="81"/>
      <c r="JN79" s="81"/>
      <c r="JO79" s="81"/>
      <c r="JP79" s="81"/>
      <c r="JQ79" s="81"/>
      <c r="JR79" s="81"/>
      <c r="JS79" s="81"/>
      <c r="JT79" s="81"/>
      <c r="JU79" s="81"/>
      <c r="JV79" s="81"/>
      <c r="JW79" s="81"/>
      <c r="JX79" s="81"/>
      <c r="JY79" s="81"/>
      <c r="JZ79" s="81"/>
      <c r="KA79" s="81"/>
      <c r="KB79" s="81"/>
      <c r="KC79" s="81"/>
      <c r="KD79" s="81"/>
      <c r="KE79" s="81"/>
      <c r="KF79" s="81"/>
      <c r="KG79" s="81"/>
      <c r="KH79" s="81"/>
      <c r="KI79" s="81"/>
      <c r="KJ79" s="81"/>
      <c r="KK79" s="81"/>
      <c r="KL79" s="81"/>
      <c r="KM79" s="81"/>
      <c r="KN79" s="722"/>
    </row>
    <row r="80" spans="1:300" ht="12.75" customHeight="1" x14ac:dyDescent="0.2">
      <c r="A80" s="8">
        <v>74</v>
      </c>
      <c r="B80" s="8" t="str">
        <f>IF('Cover Sheet'!B78="","",IF(OR('Cover Sheet'!D78="Dropped out of school", 'Cover Sheet'!D78="Moved to another school", 'Cover Sheet'!D78="Unknown status"),"",'Cover Sheet'!B78))</f>
        <v/>
      </c>
      <c r="C80" s="49"/>
      <c r="D80" s="63" t="str">
        <f>IFERROR(VLOOKUP(C80,Goals!$J$2:$K$28,2,FALSE),"")</f>
        <v/>
      </c>
      <c r="E80" s="63" t="str">
        <f>'RC Mastery Check+Question type'!H78</f>
        <v/>
      </c>
      <c r="F80" s="63" t="str">
        <f>IF(OR('Cover Sheet'!J78="", B80=""),"",'Cover Sheet'!J78)</f>
        <v/>
      </c>
      <c r="G80" s="194" t="str">
        <f>'Cover Sheet'!L78</f>
        <v/>
      </c>
      <c r="H80" s="81"/>
      <c r="I80" s="81"/>
      <c r="J80" s="81"/>
      <c r="K80" s="81"/>
      <c r="L80" s="81"/>
      <c r="M80" s="81"/>
      <c r="N80" s="52"/>
      <c r="O80" s="52"/>
      <c r="P80" s="52"/>
      <c r="Q80" s="52"/>
      <c r="R80" s="52"/>
      <c r="S80" s="52"/>
      <c r="T80" s="52"/>
      <c r="U80" s="81"/>
      <c r="V80" s="81"/>
      <c r="W80" s="81"/>
      <c r="X80" s="81"/>
      <c r="Y80" s="81"/>
      <c r="Z80" s="81"/>
      <c r="AA80" s="81"/>
      <c r="AB80" s="52"/>
      <c r="AC80" s="52"/>
      <c r="AD80" s="52"/>
      <c r="AE80" s="52"/>
      <c r="AF80" s="52"/>
      <c r="AG80" s="52"/>
      <c r="AH80" s="52"/>
      <c r="AI80" s="52"/>
      <c r="AJ80" s="52"/>
      <c r="AK80" s="52"/>
      <c r="AL80" s="52"/>
      <c r="AM80" s="52"/>
      <c r="AN80" s="81"/>
      <c r="AO80" s="81"/>
      <c r="AP80" s="81"/>
      <c r="AQ80" s="81"/>
      <c r="AR80" s="81"/>
      <c r="AS80" s="81"/>
      <c r="AT80" s="81"/>
      <c r="AU80" s="81"/>
      <c r="AV80" s="81"/>
      <c r="AW80" s="81"/>
      <c r="AX80" s="81"/>
      <c r="AY80" s="81"/>
      <c r="AZ80" s="52"/>
      <c r="BA80" s="52"/>
      <c r="BB80" s="52"/>
      <c r="BC80" s="52"/>
      <c r="BD80" s="52"/>
      <c r="BE80" s="52"/>
      <c r="BF80" s="52"/>
      <c r="BG80" s="52"/>
      <c r="BH80" s="52"/>
      <c r="BI80" s="52"/>
      <c r="BJ80" s="52"/>
      <c r="BK80" s="52"/>
      <c r="BL80" s="52"/>
      <c r="BM80" s="52"/>
      <c r="BN80" s="52"/>
      <c r="BO80" s="52"/>
      <c r="BP80" s="52"/>
      <c r="BQ80" s="52"/>
      <c r="BR80" s="81"/>
      <c r="BS80" s="81"/>
      <c r="BT80" s="81"/>
      <c r="BU80" s="81"/>
      <c r="BV80" s="81"/>
      <c r="BW80" s="81"/>
      <c r="BX80" s="81"/>
      <c r="BY80" s="81"/>
      <c r="BZ80" s="81"/>
      <c r="CA80" s="81"/>
      <c r="CB80" s="81"/>
      <c r="CC80" s="81"/>
      <c r="CD80" s="81"/>
      <c r="CE80" s="81"/>
      <c r="CF80" s="81"/>
      <c r="CG80" s="81"/>
      <c r="CH80" s="81"/>
      <c r="CI80" s="81"/>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2"/>
      <c r="DP80" s="52"/>
      <c r="DQ80" s="52"/>
      <c r="DR80" s="52"/>
      <c r="DS80" s="52"/>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52"/>
      <c r="HW80" s="52"/>
      <c r="HX80" s="52"/>
      <c r="HY80" s="52"/>
      <c r="HZ80" s="52"/>
      <c r="IA80" s="52"/>
      <c r="IB80" s="52"/>
      <c r="IC80" s="52"/>
      <c r="ID80" s="52"/>
      <c r="IE80" s="52"/>
      <c r="IF80" s="52"/>
      <c r="IG80" s="52"/>
      <c r="IH80" s="52"/>
      <c r="II80" s="52"/>
      <c r="IJ80" s="52"/>
      <c r="IK80" s="52"/>
      <c r="IL80" s="52"/>
      <c r="IM80" s="52"/>
      <c r="IN80" s="52"/>
      <c r="IO80" s="52"/>
      <c r="IP80" s="52"/>
      <c r="IQ80" s="52"/>
      <c r="IR80" s="52"/>
      <c r="IS80" s="52"/>
      <c r="IT80" s="52"/>
      <c r="IU80" s="52"/>
      <c r="IV80" s="52"/>
      <c r="IW80" s="52"/>
      <c r="IX80" s="52"/>
      <c r="IY80" s="52"/>
      <c r="IZ80" s="52"/>
      <c r="JA80" s="52"/>
      <c r="JB80" s="52"/>
      <c r="JC80" s="52"/>
      <c r="JD80" s="52"/>
      <c r="JE80" s="81"/>
      <c r="JF80" s="81"/>
      <c r="JG80" s="81"/>
      <c r="JH80" s="81"/>
      <c r="JI80" s="81"/>
      <c r="JJ80" s="81"/>
      <c r="JK80" s="81"/>
      <c r="JL80" s="81"/>
      <c r="JM80" s="81"/>
      <c r="JN80" s="81"/>
      <c r="JO80" s="81"/>
      <c r="JP80" s="81"/>
      <c r="JQ80" s="81"/>
      <c r="JR80" s="81"/>
      <c r="JS80" s="81"/>
      <c r="JT80" s="81"/>
      <c r="JU80" s="81"/>
      <c r="JV80" s="81"/>
      <c r="JW80" s="81"/>
      <c r="JX80" s="81"/>
      <c r="JY80" s="81"/>
      <c r="JZ80" s="81"/>
      <c r="KA80" s="81"/>
      <c r="KB80" s="81"/>
      <c r="KC80" s="81"/>
      <c r="KD80" s="81"/>
      <c r="KE80" s="81"/>
      <c r="KF80" s="81"/>
      <c r="KG80" s="81"/>
      <c r="KH80" s="81"/>
      <c r="KI80" s="81"/>
      <c r="KJ80" s="81"/>
      <c r="KK80" s="81"/>
      <c r="KL80" s="81"/>
      <c r="KM80" s="81"/>
      <c r="KN80" s="722"/>
    </row>
    <row r="81" spans="1:300" ht="12.75" customHeight="1" x14ac:dyDescent="0.2">
      <c r="A81" s="8">
        <v>75</v>
      </c>
      <c r="B81" s="8" t="str">
        <f>IF('Cover Sheet'!B79="","",IF(OR('Cover Sheet'!D79="Dropped out of school", 'Cover Sheet'!D79="Moved to another school", 'Cover Sheet'!D79="Unknown status"),"",'Cover Sheet'!B79))</f>
        <v/>
      </c>
      <c r="C81" s="49"/>
      <c r="D81" s="63" t="str">
        <f>IFERROR(VLOOKUP(C81,Goals!$J$2:$K$28,2,FALSE),"")</f>
        <v/>
      </c>
      <c r="E81" s="63" t="str">
        <f>'RC Mastery Check+Question type'!H79</f>
        <v/>
      </c>
      <c r="F81" s="63" t="str">
        <f>IF(OR('Cover Sheet'!J79="", B81=""),"",'Cover Sheet'!J79)</f>
        <v/>
      </c>
      <c r="G81" s="194" t="str">
        <f>'Cover Sheet'!L79</f>
        <v/>
      </c>
      <c r="H81" s="81"/>
      <c r="I81" s="81"/>
      <c r="J81" s="81"/>
      <c r="K81" s="81"/>
      <c r="L81" s="81"/>
      <c r="M81" s="81"/>
      <c r="N81" s="52"/>
      <c r="O81" s="52"/>
      <c r="P81" s="52"/>
      <c r="Q81" s="52"/>
      <c r="R81" s="52"/>
      <c r="S81" s="52"/>
      <c r="T81" s="52"/>
      <c r="U81" s="81"/>
      <c r="V81" s="81"/>
      <c r="W81" s="81"/>
      <c r="X81" s="81"/>
      <c r="Y81" s="81"/>
      <c r="Z81" s="81"/>
      <c r="AA81" s="81"/>
      <c r="AB81" s="52"/>
      <c r="AC81" s="52"/>
      <c r="AD81" s="52"/>
      <c r="AE81" s="52"/>
      <c r="AF81" s="52"/>
      <c r="AG81" s="52"/>
      <c r="AH81" s="52"/>
      <c r="AI81" s="52"/>
      <c r="AJ81" s="52"/>
      <c r="AK81" s="52"/>
      <c r="AL81" s="52"/>
      <c r="AM81" s="52"/>
      <c r="AN81" s="81"/>
      <c r="AO81" s="81"/>
      <c r="AP81" s="81"/>
      <c r="AQ81" s="81"/>
      <c r="AR81" s="81"/>
      <c r="AS81" s="81"/>
      <c r="AT81" s="81"/>
      <c r="AU81" s="81"/>
      <c r="AV81" s="81"/>
      <c r="AW81" s="81"/>
      <c r="AX81" s="81"/>
      <c r="AY81" s="81"/>
      <c r="AZ81" s="52"/>
      <c r="BA81" s="52"/>
      <c r="BB81" s="52"/>
      <c r="BC81" s="52"/>
      <c r="BD81" s="52"/>
      <c r="BE81" s="52"/>
      <c r="BF81" s="52"/>
      <c r="BG81" s="52"/>
      <c r="BH81" s="52"/>
      <c r="BI81" s="52"/>
      <c r="BJ81" s="52"/>
      <c r="BK81" s="52"/>
      <c r="BL81" s="52"/>
      <c r="BM81" s="52"/>
      <c r="BN81" s="52"/>
      <c r="BO81" s="52"/>
      <c r="BP81" s="52"/>
      <c r="BQ81" s="52"/>
      <c r="BR81" s="81"/>
      <c r="BS81" s="81"/>
      <c r="BT81" s="81"/>
      <c r="BU81" s="81"/>
      <c r="BV81" s="81"/>
      <c r="BW81" s="81"/>
      <c r="BX81" s="81"/>
      <c r="BY81" s="81"/>
      <c r="BZ81" s="81"/>
      <c r="CA81" s="81"/>
      <c r="CB81" s="81"/>
      <c r="CC81" s="81"/>
      <c r="CD81" s="81"/>
      <c r="CE81" s="81"/>
      <c r="CF81" s="81"/>
      <c r="CG81" s="81"/>
      <c r="CH81" s="81"/>
      <c r="CI81" s="81"/>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52"/>
      <c r="FE81" s="52"/>
      <c r="FF81" s="52"/>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52"/>
      <c r="HW81" s="52"/>
      <c r="HX81" s="52"/>
      <c r="HY81" s="52"/>
      <c r="HZ81" s="52"/>
      <c r="IA81" s="52"/>
      <c r="IB81" s="52"/>
      <c r="IC81" s="52"/>
      <c r="ID81" s="52"/>
      <c r="IE81" s="52"/>
      <c r="IF81" s="52"/>
      <c r="IG81" s="52"/>
      <c r="IH81" s="52"/>
      <c r="II81" s="52"/>
      <c r="IJ81" s="52"/>
      <c r="IK81" s="52"/>
      <c r="IL81" s="52"/>
      <c r="IM81" s="52"/>
      <c r="IN81" s="52"/>
      <c r="IO81" s="52"/>
      <c r="IP81" s="52"/>
      <c r="IQ81" s="52"/>
      <c r="IR81" s="52"/>
      <c r="IS81" s="52"/>
      <c r="IT81" s="52"/>
      <c r="IU81" s="52"/>
      <c r="IV81" s="52"/>
      <c r="IW81" s="52"/>
      <c r="IX81" s="52"/>
      <c r="IY81" s="52"/>
      <c r="IZ81" s="52"/>
      <c r="JA81" s="52"/>
      <c r="JB81" s="52"/>
      <c r="JC81" s="52"/>
      <c r="JD81" s="52"/>
      <c r="JE81" s="81"/>
      <c r="JF81" s="81"/>
      <c r="JG81" s="81"/>
      <c r="JH81" s="81"/>
      <c r="JI81" s="81"/>
      <c r="JJ81" s="81"/>
      <c r="JK81" s="81"/>
      <c r="JL81" s="81"/>
      <c r="JM81" s="81"/>
      <c r="JN81" s="81"/>
      <c r="JO81" s="81"/>
      <c r="JP81" s="81"/>
      <c r="JQ81" s="81"/>
      <c r="JR81" s="81"/>
      <c r="JS81" s="81"/>
      <c r="JT81" s="81"/>
      <c r="JU81" s="81"/>
      <c r="JV81" s="81"/>
      <c r="JW81" s="81"/>
      <c r="JX81" s="81"/>
      <c r="JY81" s="81"/>
      <c r="JZ81" s="81"/>
      <c r="KA81" s="81"/>
      <c r="KB81" s="81"/>
      <c r="KC81" s="81"/>
      <c r="KD81" s="81"/>
      <c r="KE81" s="81"/>
      <c r="KF81" s="81"/>
      <c r="KG81" s="81"/>
      <c r="KH81" s="81"/>
      <c r="KI81" s="81"/>
      <c r="KJ81" s="81"/>
      <c r="KK81" s="81"/>
      <c r="KL81" s="81"/>
      <c r="KM81" s="81"/>
      <c r="KN81" s="722"/>
    </row>
    <row r="82" spans="1:300" ht="12.75" customHeight="1" x14ac:dyDescent="0.2">
      <c r="A82" s="8">
        <v>76</v>
      </c>
      <c r="B82" s="8" t="str">
        <f>IF('Cover Sheet'!B80="","",IF(OR('Cover Sheet'!D80="Dropped out of school", 'Cover Sheet'!D80="Moved to another school", 'Cover Sheet'!D80="Unknown status"),"",'Cover Sheet'!B80))</f>
        <v/>
      </c>
      <c r="C82" s="49"/>
      <c r="D82" s="63" t="str">
        <f>IFERROR(VLOOKUP(C82,Goals!$J$2:$K$28,2,FALSE),"")</f>
        <v/>
      </c>
      <c r="E82" s="63" t="str">
        <f>'RC Mastery Check+Question type'!H80</f>
        <v/>
      </c>
      <c r="F82" s="63" t="str">
        <f>IF(OR('Cover Sheet'!J80="", B82=""),"",'Cover Sheet'!J80)</f>
        <v/>
      </c>
      <c r="G82" s="194" t="str">
        <f>'Cover Sheet'!L80</f>
        <v/>
      </c>
      <c r="H82" s="81"/>
      <c r="I82" s="81"/>
      <c r="J82" s="81"/>
      <c r="K82" s="81"/>
      <c r="L82" s="81"/>
      <c r="M82" s="81"/>
      <c r="N82" s="52"/>
      <c r="O82" s="52"/>
      <c r="P82" s="52"/>
      <c r="Q82" s="52"/>
      <c r="R82" s="52"/>
      <c r="S82" s="52"/>
      <c r="T82" s="52"/>
      <c r="U82" s="81"/>
      <c r="V82" s="81"/>
      <c r="W82" s="81"/>
      <c r="X82" s="81"/>
      <c r="Y82" s="81"/>
      <c r="Z82" s="81"/>
      <c r="AA82" s="81"/>
      <c r="AB82" s="52"/>
      <c r="AC82" s="52"/>
      <c r="AD82" s="52"/>
      <c r="AE82" s="52"/>
      <c r="AF82" s="52"/>
      <c r="AG82" s="52"/>
      <c r="AH82" s="52"/>
      <c r="AI82" s="52"/>
      <c r="AJ82" s="52"/>
      <c r="AK82" s="52"/>
      <c r="AL82" s="52"/>
      <c r="AM82" s="52"/>
      <c r="AN82" s="81"/>
      <c r="AO82" s="81"/>
      <c r="AP82" s="81"/>
      <c r="AQ82" s="81"/>
      <c r="AR82" s="81"/>
      <c r="AS82" s="81"/>
      <c r="AT82" s="81"/>
      <c r="AU82" s="81"/>
      <c r="AV82" s="81"/>
      <c r="AW82" s="81"/>
      <c r="AX82" s="81"/>
      <c r="AY82" s="81"/>
      <c r="AZ82" s="52"/>
      <c r="BA82" s="52"/>
      <c r="BB82" s="52"/>
      <c r="BC82" s="52"/>
      <c r="BD82" s="52"/>
      <c r="BE82" s="52"/>
      <c r="BF82" s="52"/>
      <c r="BG82" s="52"/>
      <c r="BH82" s="52"/>
      <c r="BI82" s="52"/>
      <c r="BJ82" s="52"/>
      <c r="BK82" s="52"/>
      <c r="BL82" s="52"/>
      <c r="BM82" s="52"/>
      <c r="BN82" s="52"/>
      <c r="BO82" s="52"/>
      <c r="BP82" s="52"/>
      <c r="BQ82" s="52"/>
      <c r="BR82" s="81"/>
      <c r="BS82" s="81"/>
      <c r="BT82" s="81"/>
      <c r="BU82" s="81"/>
      <c r="BV82" s="81"/>
      <c r="BW82" s="81"/>
      <c r="BX82" s="81"/>
      <c r="BY82" s="81"/>
      <c r="BZ82" s="81"/>
      <c r="CA82" s="81"/>
      <c r="CB82" s="81"/>
      <c r="CC82" s="81"/>
      <c r="CD82" s="81"/>
      <c r="CE82" s="81"/>
      <c r="CF82" s="81"/>
      <c r="CG82" s="81"/>
      <c r="CH82" s="81"/>
      <c r="CI82" s="81"/>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52"/>
      <c r="DO82" s="52"/>
      <c r="DP82" s="52"/>
      <c r="DQ82" s="52"/>
      <c r="DR82" s="52"/>
      <c r="DS82" s="52"/>
      <c r="DT82" s="81"/>
      <c r="DU82" s="81"/>
      <c r="DV82" s="81"/>
      <c r="DW82" s="81"/>
      <c r="DX82" s="81"/>
      <c r="DY82" s="81"/>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52"/>
      <c r="FE82" s="52"/>
      <c r="FF82" s="52"/>
      <c r="FG82" s="52"/>
      <c r="FH82" s="52"/>
      <c r="FI82" s="52"/>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81"/>
      <c r="GN82" s="81"/>
      <c r="GO82" s="81"/>
      <c r="GP82" s="81"/>
      <c r="GQ82" s="81"/>
      <c r="GR82" s="81"/>
      <c r="GS82" s="81"/>
      <c r="GT82" s="81"/>
      <c r="GU82" s="81"/>
      <c r="GV82" s="81"/>
      <c r="GW82" s="81"/>
      <c r="GX82" s="81"/>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52"/>
      <c r="HW82" s="52"/>
      <c r="HX82" s="52"/>
      <c r="HY82" s="52"/>
      <c r="HZ82" s="52"/>
      <c r="IA82" s="52"/>
      <c r="IB82" s="52"/>
      <c r="IC82" s="52"/>
      <c r="ID82" s="52"/>
      <c r="IE82" s="52"/>
      <c r="IF82" s="52"/>
      <c r="IG82" s="52"/>
      <c r="IH82" s="52"/>
      <c r="II82" s="52"/>
      <c r="IJ82" s="52"/>
      <c r="IK82" s="52"/>
      <c r="IL82" s="52"/>
      <c r="IM82" s="52"/>
      <c r="IN82" s="52"/>
      <c r="IO82" s="52"/>
      <c r="IP82" s="52"/>
      <c r="IQ82" s="52"/>
      <c r="IR82" s="52"/>
      <c r="IS82" s="52"/>
      <c r="IT82" s="52"/>
      <c r="IU82" s="52"/>
      <c r="IV82" s="52"/>
      <c r="IW82" s="52"/>
      <c r="IX82" s="52"/>
      <c r="IY82" s="52"/>
      <c r="IZ82" s="52"/>
      <c r="JA82" s="52"/>
      <c r="JB82" s="52"/>
      <c r="JC82" s="52"/>
      <c r="JD82" s="52"/>
      <c r="JE82" s="81"/>
      <c r="JF82" s="81"/>
      <c r="JG82" s="81"/>
      <c r="JH82" s="81"/>
      <c r="JI82" s="81"/>
      <c r="JJ82" s="81"/>
      <c r="JK82" s="81"/>
      <c r="JL82" s="81"/>
      <c r="JM82" s="81"/>
      <c r="JN82" s="81"/>
      <c r="JO82" s="81"/>
      <c r="JP82" s="81"/>
      <c r="JQ82" s="81"/>
      <c r="JR82" s="81"/>
      <c r="JS82" s="81"/>
      <c r="JT82" s="81"/>
      <c r="JU82" s="81"/>
      <c r="JV82" s="81"/>
      <c r="JW82" s="81"/>
      <c r="JX82" s="81"/>
      <c r="JY82" s="81"/>
      <c r="JZ82" s="81"/>
      <c r="KA82" s="81"/>
      <c r="KB82" s="81"/>
      <c r="KC82" s="81"/>
      <c r="KD82" s="81"/>
      <c r="KE82" s="81"/>
      <c r="KF82" s="81"/>
      <c r="KG82" s="81"/>
      <c r="KH82" s="81"/>
      <c r="KI82" s="81"/>
      <c r="KJ82" s="81"/>
      <c r="KK82" s="81"/>
      <c r="KL82" s="81"/>
      <c r="KM82" s="81"/>
      <c r="KN82" s="722"/>
    </row>
    <row r="83" spans="1:300" ht="12.75" customHeight="1" x14ac:dyDescent="0.2">
      <c r="A83" s="8">
        <v>77</v>
      </c>
      <c r="B83" s="8" t="str">
        <f>IF('Cover Sheet'!B81="","",IF(OR('Cover Sheet'!D81="Dropped out of school", 'Cover Sheet'!D81="Moved to another school", 'Cover Sheet'!D81="Unknown status"),"",'Cover Sheet'!B81))</f>
        <v/>
      </c>
      <c r="C83" s="49"/>
      <c r="D83" s="63" t="str">
        <f>IFERROR(VLOOKUP(C83,Goals!$J$2:$K$28,2,FALSE),"")</f>
        <v/>
      </c>
      <c r="E83" s="63" t="str">
        <f>'RC Mastery Check+Question type'!H81</f>
        <v/>
      </c>
      <c r="F83" s="63" t="str">
        <f>IF(OR('Cover Sheet'!J81="", B83=""),"",'Cover Sheet'!J81)</f>
        <v/>
      </c>
      <c r="G83" s="194" t="str">
        <f>'Cover Sheet'!L81</f>
        <v/>
      </c>
      <c r="H83" s="81"/>
      <c r="I83" s="81"/>
      <c r="J83" s="81"/>
      <c r="K83" s="81"/>
      <c r="L83" s="81"/>
      <c r="M83" s="81"/>
      <c r="N83" s="52"/>
      <c r="O83" s="52"/>
      <c r="P83" s="52"/>
      <c r="Q83" s="52"/>
      <c r="R83" s="52"/>
      <c r="S83" s="52"/>
      <c r="T83" s="52"/>
      <c r="U83" s="81"/>
      <c r="V83" s="81"/>
      <c r="W83" s="81"/>
      <c r="X83" s="81"/>
      <c r="Y83" s="81"/>
      <c r="Z83" s="81"/>
      <c r="AA83" s="81"/>
      <c r="AB83" s="52"/>
      <c r="AC83" s="52"/>
      <c r="AD83" s="52"/>
      <c r="AE83" s="52"/>
      <c r="AF83" s="52"/>
      <c r="AG83" s="52"/>
      <c r="AH83" s="52"/>
      <c r="AI83" s="52"/>
      <c r="AJ83" s="52"/>
      <c r="AK83" s="52"/>
      <c r="AL83" s="52"/>
      <c r="AM83" s="52"/>
      <c r="AN83" s="81"/>
      <c r="AO83" s="81"/>
      <c r="AP83" s="81"/>
      <c r="AQ83" s="81"/>
      <c r="AR83" s="81"/>
      <c r="AS83" s="81"/>
      <c r="AT83" s="81"/>
      <c r="AU83" s="81"/>
      <c r="AV83" s="81"/>
      <c r="AW83" s="81"/>
      <c r="AX83" s="81"/>
      <c r="AY83" s="81"/>
      <c r="AZ83" s="52"/>
      <c r="BA83" s="52"/>
      <c r="BB83" s="52"/>
      <c r="BC83" s="52"/>
      <c r="BD83" s="52"/>
      <c r="BE83" s="52"/>
      <c r="BF83" s="52"/>
      <c r="BG83" s="52"/>
      <c r="BH83" s="52"/>
      <c r="BI83" s="52"/>
      <c r="BJ83" s="52"/>
      <c r="BK83" s="52"/>
      <c r="BL83" s="52"/>
      <c r="BM83" s="52"/>
      <c r="BN83" s="52"/>
      <c r="BO83" s="52"/>
      <c r="BP83" s="52"/>
      <c r="BQ83" s="52"/>
      <c r="BR83" s="81"/>
      <c r="BS83" s="81"/>
      <c r="BT83" s="81"/>
      <c r="BU83" s="81"/>
      <c r="BV83" s="81"/>
      <c r="BW83" s="81"/>
      <c r="BX83" s="81"/>
      <c r="BY83" s="81"/>
      <c r="BZ83" s="81"/>
      <c r="CA83" s="81"/>
      <c r="CB83" s="81"/>
      <c r="CC83" s="81"/>
      <c r="CD83" s="81"/>
      <c r="CE83" s="81"/>
      <c r="CF83" s="81"/>
      <c r="CG83" s="81"/>
      <c r="CH83" s="81"/>
      <c r="CI83" s="81"/>
      <c r="CJ83" s="52"/>
      <c r="CK83" s="52"/>
      <c r="CL83" s="52"/>
      <c r="CM83" s="52"/>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c r="DL83" s="52"/>
      <c r="DM83" s="52"/>
      <c r="DN83" s="52"/>
      <c r="DO83" s="52"/>
      <c r="DP83" s="52"/>
      <c r="DQ83" s="52"/>
      <c r="DR83" s="52"/>
      <c r="DS83" s="52"/>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52"/>
      <c r="FE83" s="52"/>
      <c r="FF83" s="52"/>
      <c r="FG83" s="52"/>
      <c r="FH83" s="52"/>
      <c r="FI83" s="52"/>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52"/>
      <c r="HW83" s="52"/>
      <c r="HX83" s="52"/>
      <c r="HY83" s="52"/>
      <c r="HZ83" s="52"/>
      <c r="IA83" s="52"/>
      <c r="IB83" s="52"/>
      <c r="IC83" s="52"/>
      <c r="ID83" s="52"/>
      <c r="IE83" s="52"/>
      <c r="IF83" s="52"/>
      <c r="IG83" s="52"/>
      <c r="IH83" s="52"/>
      <c r="II83" s="52"/>
      <c r="IJ83" s="52"/>
      <c r="IK83" s="52"/>
      <c r="IL83" s="52"/>
      <c r="IM83" s="52"/>
      <c r="IN83" s="52"/>
      <c r="IO83" s="52"/>
      <c r="IP83" s="52"/>
      <c r="IQ83" s="52"/>
      <c r="IR83" s="52"/>
      <c r="IS83" s="52"/>
      <c r="IT83" s="52"/>
      <c r="IU83" s="52"/>
      <c r="IV83" s="52"/>
      <c r="IW83" s="52"/>
      <c r="IX83" s="52"/>
      <c r="IY83" s="52"/>
      <c r="IZ83" s="52"/>
      <c r="JA83" s="52"/>
      <c r="JB83" s="52"/>
      <c r="JC83" s="52"/>
      <c r="JD83" s="52"/>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722"/>
    </row>
    <row r="84" spans="1:300" ht="12.75" customHeight="1" x14ac:dyDescent="0.2">
      <c r="A84" s="8">
        <v>78</v>
      </c>
      <c r="B84" s="8" t="str">
        <f>IF('Cover Sheet'!B82="","",IF(OR('Cover Sheet'!D82="Dropped out of school", 'Cover Sheet'!D82="Moved to another school", 'Cover Sheet'!D82="Unknown status"),"",'Cover Sheet'!B82))</f>
        <v/>
      </c>
      <c r="C84" s="49"/>
      <c r="D84" s="63" t="str">
        <f>IFERROR(VLOOKUP(C84,Goals!$J$2:$K$28,2,FALSE),"")</f>
        <v/>
      </c>
      <c r="E84" s="63" t="str">
        <f>'RC Mastery Check+Question type'!H82</f>
        <v/>
      </c>
      <c r="F84" s="63" t="str">
        <f>IF(OR('Cover Sheet'!J82="", B84=""),"",'Cover Sheet'!J82)</f>
        <v/>
      </c>
      <c r="G84" s="194" t="str">
        <f>'Cover Sheet'!L82</f>
        <v/>
      </c>
      <c r="H84" s="81"/>
      <c r="I84" s="81"/>
      <c r="J84" s="81"/>
      <c r="K84" s="81"/>
      <c r="L84" s="81"/>
      <c r="M84" s="81"/>
      <c r="N84" s="52"/>
      <c r="O84" s="52"/>
      <c r="P84" s="52"/>
      <c r="Q84" s="52"/>
      <c r="R84" s="52"/>
      <c r="S84" s="52"/>
      <c r="T84" s="52"/>
      <c r="U84" s="81"/>
      <c r="V84" s="81"/>
      <c r="W84" s="81"/>
      <c r="X84" s="81"/>
      <c r="Y84" s="81"/>
      <c r="Z84" s="81"/>
      <c r="AA84" s="81"/>
      <c r="AB84" s="52"/>
      <c r="AC84" s="52"/>
      <c r="AD84" s="52"/>
      <c r="AE84" s="52"/>
      <c r="AF84" s="52"/>
      <c r="AG84" s="52"/>
      <c r="AH84" s="52"/>
      <c r="AI84" s="52"/>
      <c r="AJ84" s="52"/>
      <c r="AK84" s="52"/>
      <c r="AL84" s="52"/>
      <c r="AM84" s="52"/>
      <c r="AN84" s="81"/>
      <c r="AO84" s="81"/>
      <c r="AP84" s="81"/>
      <c r="AQ84" s="81"/>
      <c r="AR84" s="81"/>
      <c r="AS84" s="81"/>
      <c r="AT84" s="81"/>
      <c r="AU84" s="81"/>
      <c r="AV84" s="81"/>
      <c r="AW84" s="81"/>
      <c r="AX84" s="81"/>
      <c r="AY84" s="81"/>
      <c r="AZ84" s="52"/>
      <c r="BA84" s="52"/>
      <c r="BB84" s="52"/>
      <c r="BC84" s="52"/>
      <c r="BD84" s="52"/>
      <c r="BE84" s="52"/>
      <c r="BF84" s="52"/>
      <c r="BG84" s="52"/>
      <c r="BH84" s="52"/>
      <c r="BI84" s="52"/>
      <c r="BJ84" s="52"/>
      <c r="BK84" s="52"/>
      <c r="BL84" s="52"/>
      <c r="BM84" s="52"/>
      <c r="BN84" s="52"/>
      <c r="BO84" s="52"/>
      <c r="BP84" s="52"/>
      <c r="BQ84" s="52"/>
      <c r="BR84" s="81"/>
      <c r="BS84" s="81"/>
      <c r="BT84" s="81"/>
      <c r="BU84" s="81"/>
      <c r="BV84" s="81"/>
      <c r="BW84" s="81"/>
      <c r="BX84" s="81"/>
      <c r="BY84" s="81"/>
      <c r="BZ84" s="81"/>
      <c r="CA84" s="81"/>
      <c r="CB84" s="81"/>
      <c r="CC84" s="81"/>
      <c r="CD84" s="81"/>
      <c r="CE84" s="81"/>
      <c r="CF84" s="81"/>
      <c r="CG84" s="81"/>
      <c r="CH84" s="81"/>
      <c r="CI84" s="81"/>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52"/>
      <c r="DP84" s="52"/>
      <c r="DQ84" s="52"/>
      <c r="DR84" s="52"/>
      <c r="DS84" s="52"/>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52"/>
      <c r="FE84" s="52"/>
      <c r="FF84" s="52"/>
      <c r="FG84" s="52"/>
      <c r="FH84" s="52"/>
      <c r="FI84" s="52"/>
      <c r="FJ84" s="52"/>
      <c r="FK84" s="52"/>
      <c r="FL84" s="52"/>
      <c r="FM84" s="52"/>
      <c r="FN84" s="52"/>
      <c r="FO84" s="52"/>
      <c r="FP84" s="52"/>
      <c r="FQ84" s="52"/>
      <c r="FR84" s="52"/>
      <c r="FS84" s="52"/>
      <c r="FT84" s="52"/>
      <c r="FU84" s="52"/>
      <c r="FV84" s="52"/>
      <c r="FW84" s="52"/>
      <c r="FX84" s="52"/>
      <c r="FY84" s="52"/>
      <c r="FZ84" s="52"/>
      <c r="GA84" s="52"/>
      <c r="GB84" s="52"/>
      <c r="GC84" s="52"/>
      <c r="GD84" s="52"/>
      <c r="GE84" s="52"/>
      <c r="GF84" s="52"/>
      <c r="GG84" s="52"/>
      <c r="GH84" s="52"/>
      <c r="GI84" s="52"/>
      <c r="GJ84" s="52"/>
      <c r="GK84" s="52"/>
      <c r="GL84" s="52"/>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52"/>
      <c r="HW84" s="52"/>
      <c r="HX84" s="52"/>
      <c r="HY84" s="52"/>
      <c r="HZ84" s="52"/>
      <c r="IA84" s="52"/>
      <c r="IB84" s="52"/>
      <c r="IC84" s="52"/>
      <c r="ID84" s="52"/>
      <c r="IE84" s="52"/>
      <c r="IF84" s="52"/>
      <c r="IG84" s="52"/>
      <c r="IH84" s="52"/>
      <c r="II84" s="52"/>
      <c r="IJ84" s="52"/>
      <c r="IK84" s="52"/>
      <c r="IL84" s="52"/>
      <c r="IM84" s="52"/>
      <c r="IN84" s="52"/>
      <c r="IO84" s="52"/>
      <c r="IP84" s="52"/>
      <c r="IQ84" s="52"/>
      <c r="IR84" s="52"/>
      <c r="IS84" s="52"/>
      <c r="IT84" s="52"/>
      <c r="IU84" s="52"/>
      <c r="IV84" s="52"/>
      <c r="IW84" s="52"/>
      <c r="IX84" s="52"/>
      <c r="IY84" s="52"/>
      <c r="IZ84" s="52"/>
      <c r="JA84" s="52"/>
      <c r="JB84" s="52"/>
      <c r="JC84" s="52"/>
      <c r="JD84" s="52"/>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722"/>
    </row>
    <row r="85" spans="1:300" ht="12.75" customHeight="1" x14ac:dyDescent="0.2">
      <c r="A85" s="8">
        <v>79</v>
      </c>
      <c r="B85" s="8" t="str">
        <f>IF('Cover Sheet'!B83="","",IF(OR('Cover Sheet'!D83="Dropped out of school", 'Cover Sheet'!D83="Moved to another school", 'Cover Sheet'!D83="Unknown status"),"",'Cover Sheet'!B83))</f>
        <v/>
      </c>
      <c r="C85" s="49"/>
      <c r="D85" s="63" t="str">
        <f>IFERROR(VLOOKUP(C85,Goals!$J$2:$K$28,2,FALSE),"")</f>
        <v/>
      </c>
      <c r="E85" s="63" t="str">
        <f>'RC Mastery Check+Question type'!H83</f>
        <v/>
      </c>
      <c r="F85" s="63" t="str">
        <f>IF(OR('Cover Sheet'!J83="", B85=""),"",'Cover Sheet'!J83)</f>
        <v/>
      </c>
      <c r="G85" s="194" t="str">
        <f>'Cover Sheet'!L83</f>
        <v/>
      </c>
      <c r="H85" s="81"/>
      <c r="I85" s="81"/>
      <c r="J85" s="81"/>
      <c r="K85" s="81"/>
      <c r="L85" s="81"/>
      <c r="M85" s="81"/>
      <c r="N85" s="52"/>
      <c r="O85" s="52"/>
      <c r="P85" s="52"/>
      <c r="Q85" s="52"/>
      <c r="R85" s="52"/>
      <c r="S85" s="52"/>
      <c r="T85" s="52"/>
      <c r="U85" s="81"/>
      <c r="V85" s="81"/>
      <c r="W85" s="81"/>
      <c r="X85" s="81"/>
      <c r="Y85" s="81"/>
      <c r="Z85" s="81"/>
      <c r="AA85" s="81"/>
      <c r="AB85" s="52"/>
      <c r="AC85" s="52"/>
      <c r="AD85" s="52"/>
      <c r="AE85" s="52"/>
      <c r="AF85" s="52"/>
      <c r="AG85" s="52"/>
      <c r="AH85" s="52"/>
      <c r="AI85" s="52"/>
      <c r="AJ85" s="52"/>
      <c r="AK85" s="52"/>
      <c r="AL85" s="52"/>
      <c r="AM85" s="52"/>
      <c r="AN85" s="81"/>
      <c r="AO85" s="81"/>
      <c r="AP85" s="81"/>
      <c r="AQ85" s="81"/>
      <c r="AR85" s="81"/>
      <c r="AS85" s="81"/>
      <c r="AT85" s="81"/>
      <c r="AU85" s="81"/>
      <c r="AV85" s="81"/>
      <c r="AW85" s="81"/>
      <c r="AX85" s="81"/>
      <c r="AY85" s="81"/>
      <c r="AZ85" s="52"/>
      <c r="BA85" s="52"/>
      <c r="BB85" s="52"/>
      <c r="BC85" s="52"/>
      <c r="BD85" s="52"/>
      <c r="BE85" s="52"/>
      <c r="BF85" s="52"/>
      <c r="BG85" s="52"/>
      <c r="BH85" s="52"/>
      <c r="BI85" s="52"/>
      <c r="BJ85" s="52"/>
      <c r="BK85" s="52"/>
      <c r="BL85" s="52"/>
      <c r="BM85" s="52"/>
      <c r="BN85" s="52"/>
      <c r="BO85" s="52"/>
      <c r="BP85" s="52"/>
      <c r="BQ85" s="52"/>
      <c r="BR85" s="81"/>
      <c r="BS85" s="81"/>
      <c r="BT85" s="81"/>
      <c r="BU85" s="81"/>
      <c r="BV85" s="81"/>
      <c r="BW85" s="81"/>
      <c r="BX85" s="81"/>
      <c r="BY85" s="81"/>
      <c r="BZ85" s="81"/>
      <c r="CA85" s="81"/>
      <c r="CB85" s="81"/>
      <c r="CC85" s="81"/>
      <c r="CD85" s="81"/>
      <c r="CE85" s="81"/>
      <c r="CF85" s="81"/>
      <c r="CG85" s="81"/>
      <c r="CH85" s="81"/>
      <c r="CI85" s="81"/>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52"/>
      <c r="FE85" s="52"/>
      <c r="FF85" s="52"/>
      <c r="FG85" s="52"/>
      <c r="FH85" s="52"/>
      <c r="FI85" s="52"/>
      <c r="FJ85" s="52"/>
      <c r="FK85" s="52"/>
      <c r="FL85" s="52"/>
      <c r="FM85" s="52"/>
      <c r="FN85" s="52"/>
      <c r="FO85" s="52"/>
      <c r="FP85" s="52"/>
      <c r="FQ85" s="52"/>
      <c r="FR85" s="52"/>
      <c r="FS85" s="52"/>
      <c r="FT85" s="52"/>
      <c r="FU85" s="52"/>
      <c r="FV85" s="52"/>
      <c r="FW85" s="52"/>
      <c r="FX85" s="52"/>
      <c r="FY85" s="52"/>
      <c r="FZ85" s="52"/>
      <c r="GA85" s="52"/>
      <c r="GB85" s="52"/>
      <c r="GC85" s="52"/>
      <c r="GD85" s="52"/>
      <c r="GE85" s="52"/>
      <c r="GF85" s="52"/>
      <c r="GG85" s="52"/>
      <c r="GH85" s="52"/>
      <c r="GI85" s="52"/>
      <c r="GJ85" s="52"/>
      <c r="GK85" s="52"/>
      <c r="GL85" s="52"/>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52"/>
      <c r="HW85" s="52"/>
      <c r="HX85" s="52"/>
      <c r="HY85" s="52"/>
      <c r="HZ85" s="52"/>
      <c r="IA85" s="52"/>
      <c r="IB85" s="52"/>
      <c r="IC85" s="52"/>
      <c r="ID85" s="52"/>
      <c r="IE85" s="52"/>
      <c r="IF85" s="52"/>
      <c r="IG85" s="52"/>
      <c r="IH85" s="52"/>
      <c r="II85" s="52"/>
      <c r="IJ85" s="52"/>
      <c r="IK85" s="52"/>
      <c r="IL85" s="52"/>
      <c r="IM85" s="52"/>
      <c r="IN85" s="52"/>
      <c r="IO85" s="52"/>
      <c r="IP85" s="52"/>
      <c r="IQ85" s="52"/>
      <c r="IR85" s="52"/>
      <c r="IS85" s="52"/>
      <c r="IT85" s="52"/>
      <c r="IU85" s="52"/>
      <c r="IV85" s="52"/>
      <c r="IW85" s="52"/>
      <c r="IX85" s="52"/>
      <c r="IY85" s="52"/>
      <c r="IZ85" s="52"/>
      <c r="JA85" s="52"/>
      <c r="JB85" s="52"/>
      <c r="JC85" s="52"/>
      <c r="JD85" s="52"/>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722"/>
    </row>
    <row r="86" spans="1:300" ht="12.75" customHeight="1" x14ac:dyDescent="0.2">
      <c r="A86" s="8">
        <v>80</v>
      </c>
      <c r="B86" s="8" t="str">
        <f>IF('Cover Sheet'!B84="","",IF(OR('Cover Sheet'!D84="Dropped out of school", 'Cover Sheet'!D84="Moved to another school", 'Cover Sheet'!D84="Unknown status"),"",'Cover Sheet'!B84))</f>
        <v/>
      </c>
      <c r="C86" s="49"/>
      <c r="D86" s="63" t="str">
        <f>IFERROR(VLOOKUP(C86,Goals!$J$2:$K$28,2,FALSE),"")</f>
        <v/>
      </c>
      <c r="E86" s="63" t="str">
        <f>'RC Mastery Check+Question type'!H84</f>
        <v/>
      </c>
      <c r="F86" s="63" t="str">
        <f>IF(OR('Cover Sheet'!J84="", B86=""),"",'Cover Sheet'!J84)</f>
        <v/>
      </c>
      <c r="G86" s="194" t="str">
        <f>'Cover Sheet'!L84</f>
        <v/>
      </c>
      <c r="H86" s="81"/>
      <c r="I86" s="81"/>
      <c r="J86" s="81"/>
      <c r="K86" s="81"/>
      <c r="L86" s="81"/>
      <c r="M86" s="81"/>
      <c r="N86" s="52"/>
      <c r="O86" s="52"/>
      <c r="P86" s="52"/>
      <c r="Q86" s="52"/>
      <c r="R86" s="52"/>
      <c r="S86" s="52"/>
      <c r="T86" s="52"/>
      <c r="U86" s="81"/>
      <c r="V86" s="81"/>
      <c r="W86" s="81"/>
      <c r="X86" s="81"/>
      <c r="Y86" s="81"/>
      <c r="Z86" s="81"/>
      <c r="AA86" s="81"/>
      <c r="AB86" s="52"/>
      <c r="AC86" s="52"/>
      <c r="AD86" s="52"/>
      <c r="AE86" s="52"/>
      <c r="AF86" s="52"/>
      <c r="AG86" s="52"/>
      <c r="AH86" s="52"/>
      <c r="AI86" s="52"/>
      <c r="AJ86" s="52"/>
      <c r="AK86" s="52"/>
      <c r="AL86" s="52"/>
      <c r="AM86" s="52"/>
      <c r="AN86" s="81"/>
      <c r="AO86" s="81"/>
      <c r="AP86" s="81"/>
      <c r="AQ86" s="81"/>
      <c r="AR86" s="81"/>
      <c r="AS86" s="81"/>
      <c r="AT86" s="81"/>
      <c r="AU86" s="81"/>
      <c r="AV86" s="81"/>
      <c r="AW86" s="81"/>
      <c r="AX86" s="81"/>
      <c r="AY86" s="81"/>
      <c r="AZ86" s="52"/>
      <c r="BA86" s="52"/>
      <c r="BB86" s="52"/>
      <c r="BC86" s="52"/>
      <c r="BD86" s="52"/>
      <c r="BE86" s="52"/>
      <c r="BF86" s="52"/>
      <c r="BG86" s="52"/>
      <c r="BH86" s="52"/>
      <c r="BI86" s="52"/>
      <c r="BJ86" s="52"/>
      <c r="BK86" s="52"/>
      <c r="BL86" s="52"/>
      <c r="BM86" s="52"/>
      <c r="BN86" s="52"/>
      <c r="BO86" s="52"/>
      <c r="BP86" s="52"/>
      <c r="BQ86" s="52"/>
      <c r="BR86" s="81"/>
      <c r="BS86" s="81"/>
      <c r="BT86" s="81"/>
      <c r="BU86" s="81"/>
      <c r="BV86" s="81"/>
      <c r="BW86" s="81"/>
      <c r="BX86" s="81"/>
      <c r="BY86" s="81"/>
      <c r="BZ86" s="81"/>
      <c r="CA86" s="81"/>
      <c r="CB86" s="81"/>
      <c r="CC86" s="81"/>
      <c r="CD86" s="81"/>
      <c r="CE86" s="81"/>
      <c r="CF86" s="81"/>
      <c r="CG86" s="81"/>
      <c r="CH86" s="81"/>
      <c r="CI86" s="81"/>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52"/>
      <c r="FE86" s="52"/>
      <c r="FF86" s="52"/>
      <c r="FG86" s="52"/>
      <c r="FH86" s="52"/>
      <c r="FI86" s="52"/>
      <c r="FJ86" s="52"/>
      <c r="FK86" s="52"/>
      <c r="FL86" s="52"/>
      <c r="FM86" s="52"/>
      <c r="FN86" s="52"/>
      <c r="FO86" s="52"/>
      <c r="FP86" s="52"/>
      <c r="FQ86" s="52"/>
      <c r="FR86" s="52"/>
      <c r="FS86" s="52"/>
      <c r="FT86" s="52"/>
      <c r="FU86" s="52"/>
      <c r="FV86" s="52"/>
      <c r="FW86" s="52"/>
      <c r="FX86" s="52"/>
      <c r="FY86" s="52"/>
      <c r="FZ86" s="52"/>
      <c r="GA86" s="52"/>
      <c r="GB86" s="52"/>
      <c r="GC86" s="52"/>
      <c r="GD86" s="52"/>
      <c r="GE86" s="52"/>
      <c r="GF86" s="52"/>
      <c r="GG86" s="52"/>
      <c r="GH86" s="52"/>
      <c r="GI86" s="52"/>
      <c r="GJ86" s="52"/>
      <c r="GK86" s="52"/>
      <c r="GL86" s="52"/>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52"/>
      <c r="HW86" s="52"/>
      <c r="HX86" s="52"/>
      <c r="HY86" s="52"/>
      <c r="HZ86" s="52"/>
      <c r="IA86" s="52"/>
      <c r="IB86" s="52"/>
      <c r="IC86" s="52"/>
      <c r="ID86" s="52"/>
      <c r="IE86" s="52"/>
      <c r="IF86" s="52"/>
      <c r="IG86" s="52"/>
      <c r="IH86" s="52"/>
      <c r="II86" s="52"/>
      <c r="IJ86" s="52"/>
      <c r="IK86" s="52"/>
      <c r="IL86" s="52"/>
      <c r="IM86" s="52"/>
      <c r="IN86" s="52"/>
      <c r="IO86" s="52"/>
      <c r="IP86" s="52"/>
      <c r="IQ86" s="52"/>
      <c r="IR86" s="52"/>
      <c r="IS86" s="52"/>
      <c r="IT86" s="52"/>
      <c r="IU86" s="52"/>
      <c r="IV86" s="52"/>
      <c r="IW86" s="52"/>
      <c r="IX86" s="52"/>
      <c r="IY86" s="52"/>
      <c r="IZ86" s="52"/>
      <c r="JA86" s="52"/>
      <c r="JB86" s="52"/>
      <c r="JC86" s="52"/>
      <c r="JD86" s="52"/>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722"/>
    </row>
    <row r="87" spans="1:300" ht="12.75" customHeight="1" x14ac:dyDescent="0.2">
      <c r="A87" s="8">
        <v>81</v>
      </c>
      <c r="B87" s="8" t="str">
        <f>IF('Cover Sheet'!B85="","",IF(OR('Cover Sheet'!D85="Dropped out of school", 'Cover Sheet'!D85="Moved to another school", 'Cover Sheet'!D85="Unknown status"),"",'Cover Sheet'!B85))</f>
        <v/>
      </c>
      <c r="C87" s="49"/>
      <c r="D87" s="63" t="str">
        <f>IFERROR(VLOOKUP(C87,Goals!$J$2:$K$28,2,FALSE),"")</f>
        <v/>
      </c>
      <c r="E87" s="63" t="str">
        <f>'RC Mastery Check+Question type'!H85</f>
        <v/>
      </c>
      <c r="F87" s="63" t="str">
        <f>IF(OR('Cover Sheet'!J85="", B87=""),"",'Cover Sheet'!J85)</f>
        <v/>
      </c>
      <c r="G87" s="194" t="str">
        <f>'Cover Sheet'!L85</f>
        <v/>
      </c>
      <c r="H87" s="81"/>
      <c r="I87" s="81"/>
      <c r="J87" s="81"/>
      <c r="K87" s="81"/>
      <c r="L87" s="81"/>
      <c r="M87" s="81"/>
      <c r="N87" s="52"/>
      <c r="O87" s="52"/>
      <c r="P87" s="52"/>
      <c r="Q87" s="52"/>
      <c r="R87" s="52"/>
      <c r="S87" s="52"/>
      <c r="T87" s="52"/>
      <c r="U87" s="81"/>
      <c r="V87" s="81"/>
      <c r="W87" s="81"/>
      <c r="X87" s="81"/>
      <c r="Y87" s="81"/>
      <c r="Z87" s="81"/>
      <c r="AA87" s="81"/>
      <c r="AB87" s="52"/>
      <c r="AC87" s="52"/>
      <c r="AD87" s="52"/>
      <c r="AE87" s="52"/>
      <c r="AF87" s="52"/>
      <c r="AG87" s="52"/>
      <c r="AH87" s="52"/>
      <c r="AI87" s="52"/>
      <c r="AJ87" s="52"/>
      <c r="AK87" s="52"/>
      <c r="AL87" s="52"/>
      <c r="AM87" s="52"/>
      <c r="AN87" s="81"/>
      <c r="AO87" s="81"/>
      <c r="AP87" s="81"/>
      <c r="AQ87" s="81"/>
      <c r="AR87" s="81"/>
      <c r="AS87" s="81"/>
      <c r="AT87" s="81"/>
      <c r="AU87" s="81"/>
      <c r="AV87" s="81"/>
      <c r="AW87" s="81"/>
      <c r="AX87" s="81"/>
      <c r="AY87" s="81"/>
      <c r="AZ87" s="52"/>
      <c r="BA87" s="52"/>
      <c r="BB87" s="52"/>
      <c r="BC87" s="52"/>
      <c r="BD87" s="52"/>
      <c r="BE87" s="52"/>
      <c r="BF87" s="52"/>
      <c r="BG87" s="52"/>
      <c r="BH87" s="52"/>
      <c r="BI87" s="52"/>
      <c r="BJ87" s="52"/>
      <c r="BK87" s="52"/>
      <c r="BL87" s="52"/>
      <c r="BM87" s="52"/>
      <c r="BN87" s="52"/>
      <c r="BO87" s="52"/>
      <c r="BP87" s="52"/>
      <c r="BQ87" s="52"/>
      <c r="BR87" s="81"/>
      <c r="BS87" s="81"/>
      <c r="BT87" s="81"/>
      <c r="BU87" s="81"/>
      <c r="BV87" s="81"/>
      <c r="BW87" s="81"/>
      <c r="BX87" s="81"/>
      <c r="BY87" s="81"/>
      <c r="BZ87" s="81"/>
      <c r="CA87" s="81"/>
      <c r="CB87" s="81"/>
      <c r="CC87" s="81"/>
      <c r="CD87" s="81"/>
      <c r="CE87" s="81"/>
      <c r="CF87" s="81"/>
      <c r="CG87" s="81"/>
      <c r="CH87" s="81"/>
      <c r="CI87" s="81"/>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52"/>
      <c r="FE87" s="52"/>
      <c r="FF87" s="52"/>
      <c r="FG87" s="52"/>
      <c r="FH87" s="52"/>
      <c r="FI87" s="52"/>
      <c r="FJ87" s="52"/>
      <c r="FK87" s="52"/>
      <c r="FL87" s="52"/>
      <c r="FM87" s="52"/>
      <c r="FN87" s="52"/>
      <c r="FO87" s="52"/>
      <c r="FP87" s="52"/>
      <c r="FQ87" s="52"/>
      <c r="FR87" s="52"/>
      <c r="FS87" s="52"/>
      <c r="FT87" s="52"/>
      <c r="FU87" s="52"/>
      <c r="FV87" s="52"/>
      <c r="FW87" s="52"/>
      <c r="FX87" s="52"/>
      <c r="FY87" s="52"/>
      <c r="FZ87" s="52"/>
      <c r="GA87" s="52"/>
      <c r="GB87" s="52"/>
      <c r="GC87" s="52"/>
      <c r="GD87" s="52"/>
      <c r="GE87" s="52"/>
      <c r="GF87" s="52"/>
      <c r="GG87" s="52"/>
      <c r="GH87" s="52"/>
      <c r="GI87" s="52"/>
      <c r="GJ87" s="52"/>
      <c r="GK87" s="52"/>
      <c r="GL87" s="52"/>
      <c r="GM87" s="81"/>
      <c r="GN87" s="81"/>
      <c r="GO87" s="81"/>
      <c r="GP87" s="81"/>
      <c r="GQ87" s="81"/>
      <c r="GR87" s="81"/>
      <c r="GS87" s="81"/>
      <c r="GT87" s="81"/>
      <c r="GU87" s="81"/>
      <c r="GV87" s="81"/>
      <c r="GW87" s="81"/>
      <c r="GX87" s="81"/>
      <c r="GY87" s="81"/>
      <c r="GZ87" s="81"/>
      <c r="HA87" s="81"/>
      <c r="HB87" s="81"/>
      <c r="HC87" s="81"/>
      <c r="HD87" s="81"/>
      <c r="HE87" s="81"/>
      <c r="HF87" s="81"/>
      <c r="HG87" s="81"/>
      <c r="HH87" s="81"/>
      <c r="HI87" s="81"/>
      <c r="HJ87" s="81"/>
      <c r="HK87" s="81"/>
      <c r="HL87" s="81"/>
      <c r="HM87" s="81"/>
      <c r="HN87" s="81"/>
      <c r="HO87" s="81"/>
      <c r="HP87" s="81"/>
      <c r="HQ87" s="81"/>
      <c r="HR87" s="81"/>
      <c r="HS87" s="81"/>
      <c r="HT87" s="81"/>
      <c r="HU87" s="81"/>
      <c r="HV87" s="52"/>
      <c r="HW87" s="52"/>
      <c r="HX87" s="52"/>
      <c r="HY87" s="52"/>
      <c r="HZ87" s="52"/>
      <c r="IA87" s="52"/>
      <c r="IB87" s="52"/>
      <c r="IC87" s="52"/>
      <c r="ID87" s="52"/>
      <c r="IE87" s="52"/>
      <c r="IF87" s="52"/>
      <c r="IG87" s="52"/>
      <c r="IH87" s="52"/>
      <c r="II87" s="52"/>
      <c r="IJ87" s="52"/>
      <c r="IK87" s="52"/>
      <c r="IL87" s="52"/>
      <c r="IM87" s="52"/>
      <c r="IN87" s="52"/>
      <c r="IO87" s="52"/>
      <c r="IP87" s="52"/>
      <c r="IQ87" s="52"/>
      <c r="IR87" s="52"/>
      <c r="IS87" s="52"/>
      <c r="IT87" s="52"/>
      <c r="IU87" s="52"/>
      <c r="IV87" s="52"/>
      <c r="IW87" s="52"/>
      <c r="IX87" s="52"/>
      <c r="IY87" s="52"/>
      <c r="IZ87" s="52"/>
      <c r="JA87" s="52"/>
      <c r="JB87" s="52"/>
      <c r="JC87" s="52"/>
      <c r="JD87" s="52"/>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722"/>
    </row>
    <row r="88" spans="1:300" ht="12.75" customHeight="1" x14ac:dyDescent="0.2">
      <c r="A88" s="8">
        <v>82</v>
      </c>
      <c r="B88" s="8" t="str">
        <f>IF('Cover Sheet'!B86="","",IF(OR('Cover Sheet'!D86="Dropped out of school", 'Cover Sheet'!D86="Moved to another school", 'Cover Sheet'!D86="Unknown status"),"",'Cover Sheet'!B86))</f>
        <v/>
      </c>
      <c r="C88" s="49"/>
      <c r="D88" s="63" t="str">
        <f>IFERROR(VLOOKUP(C88,Goals!$J$2:$K$28,2,FALSE),"")</f>
        <v/>
      </c>
      <c r="E88" s="63" t="str">
        <f>'RC Mastery Check+Question type'!H86</f>
        <v/>
      </c>
      <c r="F88" s="63" t="str">
        <f>IF(OR('Cover Sheet'!J86="", B88=""),"",'Cover Sheet'!J86)</f>
        <v/>
      </c>
      <c r="G88" s="194" t="str">
        <f>'Cover Sheet'!L86</f>
        <v/>
      </c>
      <c r="H88" s="81"/>
      <c r="I88" s="81"/>
      <c r="J88" s="81"/>
      <c r="K88" s="81"/>
      <c r="L88" s="81"/>
      <c r="M88" s="81"/>
      <c r="N88" s="52"/>
      <c r="O88" s="52"/>
      <c r="P88" s="52"/>
      <c r="Q88" s="52"/>
      <c r="R88" s="52"/>
      <c r="S88" s="52"/>
      <c r="T88" s="52"/>
      <c r="U88" s="81"/>
      <c r="V88" s="81"/>
      <c r="W88" s="81"/>
      <c r="X88" s="81"/>
      <c r="Y88" s="81"/>
      <c r="Z88" s="81"/>
      <c r="AA88" s="81"/>
      <c r="AB88" s="52"/>
      <c r="AC88" s="52"/>
      <c r="AD88" s="52"/>
      <c r="AE88" s="52"/>
      <c r="AF88" s="52"/>
      <c r="AG88" s="52"/>
      <c r="AH88" s="52"/>
      <c r="AI88" s="52"/>
      <c r="AJ88" s="52"/>
      <c r="AK88" s="52"/>
      <c r="AL88" s="52"/>
      <c r="AM88" s="52"/>
      <c r="AN88" s="81"/>
      <c r="AO88" s="81"/>
      <c r="AP88" s="81"/>
      <c r="AQ88" s="81"/>
      <c r="AR88" s="81"/>
      <c r="AS88" s="81"/>
      <c r="AT88" s="81"/>
      <c r="AU88" s="81"/>
      <c r="AV88" s="81"/>
      <c r="AW88" s="81"/>
      <c r="AX88" s="81"/>
      <c r="AY88" s="81"/>
      <c r="AZ88" s="52"/>
      <c r="BA88" s="52"/>
      <c r="BB88" s="52"/>
      <c r="BC88" s="52"/>
      <c r="BD88" s="52"/>
      <c r="BE88" s="52"/>
      <c r="BF88" s="52"/>
      <c r="BG88" s="52"/>
      <c r="BH88" s="52"/>
      <c r="BI88" s="52"/>
      <c r="BJ88" s="52"/>
      <c r="BK88" s="52"/>
      <c r="BL88" s="52"/>
      <c r="BM88" s="52"/>
      <c r="BN88" s="52"/>
      <c r="BO88" s="52"/>
      <c r="BP88" s="52"/>
      <c r="BQ88" s="52"/>
      <c r="BR88" s="81"/>
      <c r="BS88" s="81"/>
      <c r="BT88" s="81"/>
      <c r="BU88" s="81"/>
      <c r="BV88" s="81"/>
      <c r="BW88" s="81"/>
      <c r="BX88" s="81"/>
      <c r="BY88" s="81"/>
      <c r="BZ88" s="81"/>
      <c r="CA88" s="81"/>
      <c r="CB88" s="81"/>
      <c r="CC88" s="81"/>
      <c r="CD88" s="81"/>
      <c r="CE88" s="81"/>
      <c r="CF88" s="81"/>
      <c r="CG88" s="81"/>
      <c r="CH88" s="81"/>
      <c r="CI88" s="81"/>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52"/>
      <c r="FE88" s="52"/>
      <c r="FF88" s="52"/>
      <c r="FG88" s="52"/>
      <c r="FH88" s="52"/>
      <c r="FI88" s="52"/>
      <c r="FJ88" s="52"/>
      <c r="FK88" s="52"/>
      <c r="FL88" s="52"/>
      <c r="FM88" s="52"/>
      <c r="FN88" s="52"/>
      <c r="FO88" s="52"/>
      <c r="FP88" s="52"/>
      <c r="FQ88" s="52"/>
      <c r="FR88" s="52"/>
      <c r="FS88" s="52"/>
      <c r="FT88" s="52"/>
      <c r="FU88" s="52"/>
      <c r="FV88" s="52"/>
      <c r="FW88" s="52"/>
      <c r="FX88" s="52"/>
      <c r="FY88" s="52"/>
      <c r="FZ88" s="52"/>
      <c r="GA88" s="52"/>
      <c r="GB88" s="52"/>
      <c r="GC88" s="52"/>
      <c r="GD88" s="52"/>
      <c r="GE88" s="52"/>
      <c r="GF88" s="52"/>
      <c r="GG88" s="52"/>
      <c r="GH88" s="52"/>
      <c r="GI88" s="52"/>
      <c r="GJ88" s="52"/>
      <c r="GK88" s="52"/>
      <c r="GL88" s="52"/>
      <c r="GM88" s="81"/>
      <c r="GN88" s="81"/>
      <c r="GO88" s="81"/>
      <c r="GP88" s="81"/>
      <c r="GQ88" s="81"/>
      <c r="GR88" s="81"/>
      <c r="GS88" s="81"/>
      <c r="GT88" s="81"/>
      <c r="GU88" s="81"/>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52"/>
      <c r="HW88" s="52"/>
      <c r="HX88" s="52"/>
      <c r="HY88" s="52"/>
      <c r="HZ88" s="52"/>
      <c r="IA88" s="52"/>
      <c r="IB88" s="52"/>
      <c r="IC88" s="52"/>
      <c r="ID88" s="52"/>
      <c r="IE88" s="52"/>
      <c r="IF88" s="52"/>
      <c r="IG88" s="52"/>
      <c r="IH88" s="52"/>
      <c r="II88" s="52"/>
      <c r="IJ88" s="52"/>
      <c r="IK88" s="52"/>
      <c r="IL88" s="52"/>
      <c r="IM88" s="52"/>
      <c r="IN88" s="52"/>
      <c r="IO88" s="52"/>
      <c r="IP88" s="52"/>
      <c r="IQ88" s="52"/>
      <c r="IR88" s="52"/>
      <c r="IS88" s="52"/>
      <c r="IT88" s="52"/>
      <c r="IU88" s="52"/>
      <c r="IV88" s="52"/>
      <c r="IW88" s="52"/>
      <c r="IX88" s="52"/>
      <c r="IY88" s="52"/>
      <c r="IZ88" s="52"/>
      <c r="JA88" s="52"/>
      <c r="JB88" s="52"/>
      <c r="JC88" s="52"/>
      <c r="JD88" s="52"/>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722"/>
    </row>
    <row r="89" spans="1:300" ht="12.75" customHeight="1" x14ac:dyDescent="0.2">
      <c r="A89" s="8">
        <v>83</v>
      </c>
      <c r="B89" s="8" t="str">
        <f>IF('Cover Sheet'!B87="","",IF(OR('Cover Sheet'!D87="Dropped out of school", 'Cover Sheet'!D87="Moved to another school", 'Cover Sheet'!D87="Unknown status"),"",'Cover Sheet'!B87))</f>
        <v/>
      </c>
      <c r="C89" s="49"/>
      <c r="D89" s="63" t="str">
        <f>IFERROR(VLOOKUP(C89,Goals!$J$2:$K$28,2,FALSE),"")</f>
        <v/>
      </c>
      <c r="E89" s="63" t="str">
        <f>'RC Mastery Check+Question type'!H87</f>
        <v/>
      </c>
      <c r="F89" s="63" t="str">
        <f>IF(OR('Cover Sheet'!J87="", B89=""),"",'Cover Sheet'!J87)</f>
        <v/>
      </c>
      <c r="G89" s="194" t="str">
        <f>'Cover Sheet'!L87</f>
        <v/>
      </c>
      <c r="H89" s="81"/>
      <c r="I89" s="81"/>
      <c r="J89" s="81"/>
      <c r="K89" s="81"/>
      <c r="L89" s="81"/>
      <c r="M89" s="81"/>
      <c r="N89" s="52"/>
      <c r="O89" s="52"/>
      <c r="P89" s="52"/>
      <c r="Q89" s="52"/>
      <c r="R89" s="52"/>
      <c r="S89" s="52"/>
      <c r="T89" s="52"/>
      <c r="U89" s="81"/>
      <c r="V89" s="81"/>
      <c r="W89" s="81"/>
      <c r="X89" s="81"/>
      <c r="Y89" s="81"/>
      <c r="Z89" s="81"/>
      <c r="AA89" s="81"/>
      <c r="AB89" s="52"/>
      <c r="AC89" s="52"/>
      <c r="AD89" s="52"/>
      <c r="AE89" s="52"/>
      <c r="AF89" s="52"/>
      <c r="AG89" s="52"/>
      <c r="AH89" s="52"/>
      <c r="AI89" s="52"/>
      <c r="AJ89" s="52"/>
      <c r="AK89" s="52"/>
      <c r="AL89" s="52"/>
      <c r="AM89" s="52"/>
      <c r="AN89" s="81"/>
      <c r="AO89" s="81"/>
      <c r="AP89" s="81"/>
      <c r="AQ89" s="81"/>
      <c r="AR89" s="81"/>
      <c r="AS89" s="81"/>
      <c r="AT89" s="81"/>
      <c r="AU89" s="81"/>
      <c r="AV89" s="81"/>
      <c r="AW89" s="81"/>
      <c r="AX89" s="81"/>
      <c r="AY89" s="81"/>
      <c r="AZ89" s="52"/>
      <c r="BA89" s="52"/>
      <c r="BB89" s="52"/>
      <c r="BC89" s="52"/>
      <c r="BD89" s="52"/>
      <c r="BE89" s="52"/>
      <c r="BF89" s="52"/>
      <c r="BG89" s="52"/>
      <c r="BH89" s="52"/>
      <c r="BI89" s="52"/>
      <c r="BJ89" s="52"/>
      <c r="BK89" s="52"/>
      <c r="BL89" s="52"/>
      <c r="BM89" s="52"/>
      <c r="BN89" s="52"/>
      <c r="BO89" s="52"/>
      <c r="BP89" s="52"/>
      <c r="BQ89" s="52"/>
      <c r="BR89" s="81"/>
      <c r="BS89" s="81"/>
      <c r="BT89" s="81"/>
      <c r="BU89" s="81"/>
      <c r="BV89" s="81"/>
      <c r="BW89" s="81"/>
      <c r="BX89" s="81"/>
      <c r="BY89" s="81"/>
      <c r="BZ89" s="81"/>
      <c r="CA89" s="81"/>
      <c r="CB89" s="81"/>
      <c r="CC89" s="81"/>
      <c r="CD89" s="81"/>
      <c r="CE89" s="81"/>
      <c r="CF89" s="81"/>
      <c r="CG89" s="81"/>
      <c r="CH89" s="81"/>
      <c r="CI89" s="81"/>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81"/>
      <c r="GN89" s="81"/>
      <c r="GO89" s="81"/>
      <c r="GP89" s="81"/>
      <c r="GQ89" s="81"/>
      <c r="GR89" s="81"/>
      <c r="GS89" s="81"/>
      <c r="GT89" s="81"/>
      <c r="GU89" s="81"/>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52"/>
      <c r="HW89" s="52"/>
      <c r="HX89" s="52"/>
      <c r="HY89" s="52"/>
      <c r="HZ89" s="52"/>
      <c r="IA89" s="52"/>
      <c r="IB89" s="52"/>
      <c r="IC89" s="52"/>
      <c r="ID89" s="52"/>
      <c r="IE89" s="52"/>
      <c r="IF89" s="52"/>
      <c r="IG89" s="52"/>
      <c r="IH89" s="52"/>
      <c r="II89" s="52"/>
      <c r="IJ89" s="52"/>
      <c r="IK89" s="52"/>
      <c r="IL89" s="52"/>
      <c r="IM89" s="52"/>
      <c r="IN89" s="52"/>
      <c r="IO89" s="52"/>
      <c r="IP89" s="52"/>
      <c r="IQ89" s="52"/>
      <c r="IR89" s="52"/>
      <c r="IS89" s="52"/>
      <c r="IT89" s="52"/>
      <c r="IU89" s="52"/>
      <c r="IV89" s="52"/>
      <c r="IW89" s="52"/>
      <c r="IX89" s="52"/>
      <c r="IY89" s="52"/>
      <c r="IZ89" s="52"/>
      <c r="JA89" s="52"/>
      <c r="JB89" s="52"/>
      <c r="JC89" s="52"/>
      <c r="JD89" s="52"/>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722"/>
    </row>
    <row r="90" spans="1:300" ht="12.75" customHeight="1" x14ac:dyDescent="0.2">
      <c r="A90" s="8">
        <v>84</v>
      </c>
      <c r="B90" s="8" t="str">
        <f>IF('Cover Sheet'!B88="","",IF(OR('Cover Sheet'!D88="Dropped out of school", 'Cover Sheet'!D88="Moved to another school", 'Cover Sheet'!D88="Unknown status"),"",'Cover Sheet'!B88))</f>
        <v/>
      </c>
      <c r="C90" s="49"/>
      <c r="D90" s="63" t="str">
        <f>IFERROR(VLOOKUP(C90,Goals!$J$2:$K$28,2,FALSE),"")</f>
        <v/>
      </c>
      <c r="E90" s="63" t="str">
        <f>'RC Mastery Check+Question type'!H88</f>
        <v/>
      </c>
      <c r="F90" s="63" t="str">
        <f>IF(OR('Cover Sheet'!J88="", B90=""),"",'Cover Sheet'!J88)</f>
        <v/>
      </c>
      <c r="G90" s="194" t="str">
        <f>'Cover Sheet'!L88</f>
        <v/>
      </c>
      <c r="H90" s="81"/>
      <c r="I90" s="81"/>
      <c r="J90" s="81"/>
      <c r="K90" s="81"/>
      <c r="L90" s="81"/>
      <c r="M90" s="81"/>
      <c r="N90" s="52"/>
      <c r="O90" s="52"/>
      <c r="P90" s="52"/>
      <c r="Q90" s="52"/>
      <c r="R90" s="52"/>
      <c r="S90" s="52"/>
      <c r="T90" s="52"/>
      <c r="U90" s="81"/>
      <c r="V90" s="81"/>
      <c r="W90" s="81"/>
      <c r="X90" s="81"/>
      <c r="Y90" s="81"/>
      <c r="Z90" s="81"/>
      <c r="AA90" s="81"/>
      <c r="AB90" s="52"/>
      <c r="AC90" s="52"/>
      <c r="AD90" s="52"/>
      <c r="AE90" s="52"/>
      <c r="AF90" s="52"/>
      <c r="AG90" s="52"/>
      <c r="AH90" s="52"/>
      <c r="AI90" s="52"/>
      <c r="AJ90" s="52"/>
      <c r="AK90" s="52"/>
      <c r="AL90" s="52"/>
      <c r="AM90" s="52"/>
      <c r="AN90" s="81"/>
      <c r="AO90" s="81"/>
      <c r="AP90" s="81"/>
      <c r="AQ90" s="81"/>
      <c r="AR90" s="81"/>
      <c r="AS90" s="81"/>
      <c r="AT90" s="81"/>
      <c r="AU90" s="81"/>
      <c r="AV90" s="81"/>
      <c r="AW90" s="81"/>
      <c r="AX90" s="81"/>
      <c r="AY90" s="81"/>
      <c r="AZ90" s="52"/>
      <c r="BA90" s="52"/>
      <c r="BB90" s="52"/>
      <c r="BC90" s="52"/>
      <c r="BD90" s="52"/>
      <c r="BE90" s="52"/>
      <c r="BF90" s="52"/>
      <c r="BG90" s="52"/>
      <c r="BH90" s="52"/>
      <c r="BI90" s="52"/>
      <c r="BJ90" s="52"/>
      <c r="BK90" s="52"/>
      <c r="BL90" s="52"/>
      <c r="BM90" s="52"/>
      <c r="BN90" s="52"/>
      <c r="BO90" s="52"/>
      <c r="BP90" s="52"/>
      <c r="BQ90" s="52"/>
      <c r="BR90" s="81"/>
      <c r="BS90" s="81"/>
      <c r="BT90" s="81"/>
      <c r="BU90" s="81"/>
      <c r="BV90" s="81"/>
      <c r="BW90" s="81"/>
      <c r="BX90" s="81"/>
      <c r="BY90" s="81"/>
      <c r="BZ90" s="81"/>
      <c r="CA90" s="81"/>
      <c r="CB90" s="81"/>
      <c r="CC90" s="81"/>
      <c r="CD90" s="81"/>
      <c r="CE90" s="81"/>
      <c r="CF90" s="81"/>
      <c r="CG90" s="81"/>
      <c r="CH90" s="81"/>
      <c r="CI90" s="81"/>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52"/>
      <c r="DP90" s="52"/>
      <c r="DQ90" s="52"/>
      <c r="DR90" s="52"/>
      <c r="DS90" s="52"/>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52"/>
      <c r="GJ90" s="52"/>
      <c r="GK90" s="52"/>
      <c r="GL90" s="52"/>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52"/>
      <c r="HW90" s="52"/>
      <c r="HX90" s="52"/>
      <c r="HY90" s="52"/>
      <c r="HZ90" s="52"/>
      <c r="IA90" s="52"/>
      <c r="IB90" s="52"/>
      <c r="IC90" s="52"/>
      <c r="ID90" s="52"/>
      <c r="IE90" s="52"/>
      <c r="IF90" s="52"/>
      <c r="IG90" s="52"/>
      <c r="IH90" s="52"/>
      <c r="II90" s="52"/>
      <c r="IJ90" s="52"/>
      <c r="IK90" s="52"/>
      <c r="IL90" s="52"/>
      <c r="IM90" s="52"/>
      <c r="IN90" s="52"/>
      <c r="IO90" s="52"/>
      <c r="IP90" s="52"/>
      <c r="IQ90" s="52"/>
      <c r="IR90" s="52"/>
      <c r="IS90" s="52"/>
      <c r="IT90" s="52"/>
      <c r="IU90" s="52"/>
      <c r="IV90" s="52"/>
      <c r="IW90" s="52"/>
      <c r="IX90" s="52"/>
      <c r="IY90" s="52"/>
      <c r="IZ90" s="52"/>
      <c r="JA90" s="52"/>
      <c r="JB90" s="52"/>
      <c r="JC90" s="52"/>
      <c r="JD90" s="52"/>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722"/>
    </row>
    <row r="91" spans="1:300" ht="12.75" customHeight="1" x14ac:dyDescent="0.2">
      <c r="A91" s="8">
        <v>85</v>
      </c>
      <c r="B91" s="8" t="str">
        <f>IF('Cover Sheet'!B89="","",IF(OR('Cover Sheet'!D89="Dropped out of school", 'Cover Sheet'!D89="Moved to another school", 'Cover Sheet'!D89="Unknown status"),"",'Cover Sheet'!B89))</f>
        <v/>
      </c>
      <c r="C91" s="49"/>
      <c r="D91" s="63" t="str">
        <f>IFERROR(VLOOKUP(C91,Goals!$J$2:$K$28,2,FALSE),"")</f>
        <v/>
      </c>
      <c r="E91" s="63" t="str">
        <f>'RC Mastery Check+Question type'!H89</f>
        <v/>
      </c>
      <c r="F91" s="63" t="str">
        <f>IF(OR('Cover Sheet'!J89="", B91=""),"",'Cover Sheet'!J89)</f>
        <v/>
      </c>
      <c r="G91" s="194" t="str">
        <f>'Cover Sheet'!L89</f>
        <v/>
      </c>
      <c r="H91" s="81"/>
      <c r="I91" s="81"/>
      <c r="J91" s="81"/>
      <c r="K91" s="81"/>
      <c r="L91" s="81"/>
      <c r="M91" s="81"/>
      <c r="N91" s="52"/>
      <c r="O91" s="52"/>
      <c r="P91" s="52"/>
      <c r="Q91" s="52"/>
      <c r="R91" s="52"/>
      <c r="S91" s="52"/>
      <c r="T91" s="52"/>
      <c r="U91" s="81"/>
      <c r="V91" s="81"/>
      <c r="W91" s="81"/>
      <c r="X91" s="81"/>
      <c r="Y91" s="81"/>
      <c r="Z91" s="81"/>
      <c r="AA91" s="81"/>
      <c r="AB91" s="52"/>
      <c r="AC91" s="52"/>
      <c r="AD91" s="52"/>
      <c r="AE91" s="52"/>
      <c r="AF91" s="52"/>
      <c r="AG91" s="52"/>
      <c r="AH91" s="52"/>
      <c r="AI91" s="52"/>
      <c r="AJ91" s="52"/>
      <c r="AK91" s="52"/>
      <c r="AL91" s="52"/>
      <c r="AM91" s="52"/>
      <c r="AN91" s="81"/>
      <c r="AO91" s="81"/>
      <c r="AP91" s="81"/>
      <c r="AQ91" s="81"/>
      <c r="AR91" s="81"/>
      <c r="AS91" s="81"/>
      <c r="AT91" s="81"/>
      <c r="AU91" s="81"/>
      <c r="AV91" s="81"/>
      <c r="AW91" s="81"/>
      <c r="AX91" s="81"/>
      <c r="AY91" s="81"/>
      <c r="AZ91" s="52"/>
      <c r="BA91" s="52"/>
      <c r="BB91" s="52"/>
      <c r="BC91" s="52"/>
      <c r="BD91" s="52"/>
      <c r="BE91" s="52"/>
      <c r="BF91" s="52"/>
      <c r="BG91" s="52"/>
      <c r="BH91" s="52"/>
      <c r="BI91" s="52"/>
      <c r="BJ91" s="52"/>
      <c r="BK91" s="52"/>
      <c r="BL91" s="52"/>
      <c r="BM91" s="52"/>
      <c r="BN91" s="52"/>
      <c r="BO91" s="52"/>
      <c r="BP91" s="52"/>
      <c r="BQ91" s="52"/>
      <c r="BR91" s="81"/>
      <c r="BS91" s="81"/>
      <c r="BT91" s="81"/>
      <c r="BU91" s="81"/>
      <c r="BV91" s="81"/>
      <c r="BW91" s="81"/>
      <c r="BX91" s="81"/>
      <c r="BY91" s="81"/>
      <c r="BZ91" s="81"/>
      <c r="CA91" s="81"/>
      <c r="CB91" s="81"/>
      <c r="CC91" s="81"/>
      <c r="CD91" s="81"/>
      <c r="CE91" s="81"/>
      <c r="CF91" s="81"/>
      <c r="CG91" s="81"/>
      <c r="CH91" s="81"/>
      <c r="CI91" s="81"/>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52"/>
      <c r="GJ91" s="52"/>
      <c r="GK91" s="52"/>
      <c r="GL91" s="52"/>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52"/>
      <c r="HW91" s="52"/>
      <c r="HX91" s="52"/>
      <c r="HY91" s="52"/>
      <c r="HZ91" s="52"/>
      <c r="IA91" s="52"/>
      <c r="IB91" s="52"/>
      <c r="IC91" s="52"/>
      <c r="ID91" s="52"/>
      <c r="IE91" s="52"/>
      <c r="IF91" s="52"/>
      <c r="IG91" s="52"/>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722"/>
    </row>
    <row r="92" spans="1:300" ht="12.75" customHeight="1" x14ac:dyDescent="0.2">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c r="ED92" s="38"/>
      <c r="EE92" s="38"/>
      <c r="EF92" s="38"/>
      <c r="EG92" s="38"/>
      <c r="EH92" s="38"/>
      <c r="EI92" s="38"/>
      <c r="EJ92" s="38"/>
      <c r="EK92" s="38"/>
      <c r="EL92" s="38"/>
      <c r="EM92" s="38"/>
      <c r="EN92" s="38"/>
      <c r="EO92" s="38"/>
      <c r="EP92" s="38"/>
      <c r="EQ92" s="38"/>
      <c r="ER92" s="38"/>
      <c r="ES92" s="38"/>
      <c r="ET92" s="38"/>
      <c r="EU92" s="38"/>
      <c r="EV92" s="38"/>
      <c r="EW92" s="38"/>
      <c r="EX92" s="38"/>
      <c r="EY92" s="38"/>
      <c r="EZ92" s="38"/>
      <c r="FA92" s="38"/>
      <c r="FB92" s="38"/>
      <c r="FC92" s="38"/>
      <c r="FD92" s="38"/>
      <c r="FE92" s="38"/>
      <c r="FF92" s="38"/>
      <c r="FG92" s="38"/>
      <c r="FH92" s="38"/>
      <c r="FI92" s="38"/>
      <c r="FJ92" s="38"/>
      <c r="FK92" s="38"/>
      <c r="FL92" s="38"/>
      <c r="FM92" s="38"/>
      <c r="FN92" s="38"/>
      <c r="FO92" s="38"/>
      <c r="FP92" s="38"/>
      <c r="FQ92" s="38"/>
      <c r="FR92" s="38"/>
      <c r="FS92" s="38"/>
      <c r="FT92" s="38"/>
      <c r="FU92" s="38"/>
      <c r="FV92" s="38"/>
      <c r="FW92" s="38"/>
      <c r="FX92" s="38"/>
      <c r="FY92" s="38"/>
      <c r="FZ92" s="38"/>
      <c r="GA92" s="38"/>
      <c r="GB92" s="38"/>
      <c r="GC92" s="38"/>
      <c r="GD92" s="38"/>
      <c r="GE92" s="38"/>
      <c r="GF92" s="38"/>
      <c r="GG92" s="38"/>
      <c r="GH92" s="38"/>
      <c r="GI92" s="38"/>
      <c r="GJ92" s="38"/>
      <c r="GK92" s="38"/>
      <c r="GL92" s="38"/>
      <c r="GM92" s="38"/>
      <c r="GN92" s="38"/>
      <c r="GO92" s="38"/>
      <c r="GP92" s="38"/>
      <c r="GQ92" s="38"/>
      <c r="GR92" s="38"/>
      <c r="GS92" s="38"/>
      <c r="GT92" s="38"/>
      <c r="GU92" s="38"/>
      <c r="GV92" s="38"/>
      <c r="GW92" s="38"/>
      <c r="GX92" s="38"/>
      <c r="GY92" s="38"/>
      <c r="GZ92" s="38"/>
      <c r="HA92" s="38"/>
      <c r="HB92" s="38"/>
      <c r="HC92" s="38"/>
      <c r="HD92" s="38"/>
      <c r="HE92" s="38"/>
      <c r="HF92" s="38"/>
      <c r="HG92" s="38"/>
      <c r="HH92" s="38"/>
      <c r="HI92" s="38"/>
      <c r="HJ92" s="38"/>
      <c r="HK92" s="38"/>
      <c r="HL92" s="38"/>
      <c r="HM92" s="38"/>
      <c r="HN92" s="38"/>
      <c r="HO92" s="38"/>
      <c r="HP92" s="38"/>
      <c r="HQ92" s="38"/>
      <c r="HR92" s="38"/>
      <c r="HS92" s="38"/>
      <c r="HT92" s="38"/>
      <c r="HU92" s="38"/>
      <c r="HV92" s="38"/>
      <c r="HW92" s="38"/>
      <c r="HX92" s="38"/>
      <c r="HY92" s="38"/>
      <c r="HZ92" s="38"/>
      <c r="IA92" s="38"/>
      <c r="IB92" s="38"/>
      <c r="IC92" s="38"/>
      <c r="ID92" s="38"/>
      <c r="IE92" s="38"/>
      <c r="IF92" s="38"/>
      <c r="IG92" s="38"/>
      <c r="IH92" s="38"/>
      <c r="II92" s="38"/>
      <c r="IJ92" s="38"/>
      <c r="IK92" s="38"/>
      <c r="IL92" s="38"/>
      <c r="IM92" s="38"/>
      <c r="IN92" s="38"/>
      <c r="IO92" s="38"/>
      <c r="IP92" s="38"/>
      <c r="IQ92" s="38"/>
      <c r="IR92" s="38"/>
      <c r="IS92" s="38"/>
      <c r="IT92" s="38"/>
      <c r="IU92" s="38"/>
      <c r="IV92" s="38"/>
      <c r="IW92" s="38"/>
      <c r="IX92" s="38"/>
      <c r="IY92" s="38"/>
      <c r="IZ92" s="38"/>
      <c r="JA92" s="38"/>
      <c r="JB92" s="38"/>
      <c r="JC92" s="38"/>
      <c r="JD92" s="38"/>
      <c r="JE92" s="38"/>
      <c r="JF92" s="38"/>
      <c r="JG92" s="38"/>
      <c r="JH92" s="38"/>
      <c r="JI92" s="38"/>
      <c r="JJ92" s="38"/>
      <c r="JK92" s="38"/>
      <c r="JL92" s="38"/>
      <c r="JM92" s="38"/>
      <c r="JN92" s="38"/>
      <c r="JO92" s="38"/>
      <c r="JP92" s="38"/>
      <c r="JQ92" s="38"/>
      <c r="JR92" s="38"/>
      <c r="JS92" s="38"/>
      <c r="JT92" s="38"/>
      <c r="JU92" s="38"/>
      <c r="JV92" s="38"/>
      <c r="JW92" s="38"/>
      <c r="JX92" s="38"/>
      <c r="JY92" s="38"/>
      <c r="JZ92" s="38"/>
      <c r="KA92" s="38"/>
      <c r="KB92" s="38"/>
      <c r="KC92" s="38"/>
      <c r="KD92" s="38"/>
      <c r="KE92" s="38"/>
      <c r="KF92" s="38"/>
      <c r="KG92" s="38"/>
      <c r="KH92" s="38"/>
      <c r="KI92" s="38"/>
      <c r="KJ92" s="38"/>
      <c r="KK92" s="38"/>
      <c r="KL92" s="38"/>
      <c r="KM92" s="38"/>
      <c r="KN92" s="722"/>
    </row>
    <row r="93" spans="1:300" ht="12.75" customHeight="1" x14ac:dyDescent="0.2">
      <c r="KN93" s="259"/>
    </row>
    <row r="94" spans="1:300" ht="12.75" customHeight="1" x14ac:dyDescent="0.2">
      <c r="KN94" s="259"/>
    </row>
    <row r="95" spans="1:300" ht="12.75" customHeight="1" x14ac:dyDescent="0.2">
      <c r="KN95" s="259"/>
    </row>
    <row r="96" spans="1:300" ht="12.75" customHeight="1" x14ac:dyDescent="0.2">
      <c r="KN96" s="259"/>
    </row>
    <row r="97" spans="300:300" ht="12.75" customHeight="1" x14ac:dyDescent="0.2">
      <c r="KN97" s="259"/>
    </row>
  </sheetData>
  <mergeCells count="18">
    <mergeCell ref="A1:B5"/>
    <mergeCell ref="AZ1:BQ1"/>
    <mergeCell ref="BR1:CI1"/>
    <mergeCell ref="H1:M1"/>
    <mergeCell ref="AB1:AM1"/>
    <mergeCell ref="U1:AA1"/>
    <mergeCell ref="N1:T1"/>
    <mergeCell ref="F1:G1"/>
    <mergeCell ref="F2:G2"/>
    <mergeCell ref="F3:G3"/>
    <mergeCell ref="F5:G5"/>
    <mergeCell ref="JE1:KM1"/>
    <mergeCell ref="AN1:AY1"/>
    <mergeCell ref="DT1:FC1"/>
    <mergeCell ref="FD1:GL1"/>
    <mergeCell ref="GM1:HU1"/>
    <mergeCell ref="HV1:JD1"/>
    <mergeCell ref="CJ1:DS1"/>
  </mergeCells>
  <phoneticPr fontId="40" type="noConversion"/>
  <conditionalFormatting sqref="H6:KM6">
    <cfRule type="cellIs" dxfId="66" priority="1" operator="greaterThan">
      <formula>0.79</formula>
    </cfRule>
    <cfRule type="cellIs" dxfId="65" priority="2" operator="greaterThan">
      <formula>0.59</formula>
    </cfRule>
    <cfRule type="cellIs" dxfId="64" priority="3" operator="lessThan">
      <formula>0.6</formula>
    </cfRule>
  </conditionalFormatting>
  <dataValidations count="1">
    <dataValidation type="decimal" allowBlank="1" showInputMessage="1" showErrorMessage="1" sqref="H7:KM91">
      <formula1>0</formula1>
      <formula2>1</formula2>
    </dataValidation>
  </dataValidations>
  <pageMargins left="0.75" right="0.75" top="1" bottom="1" header="0.5" footer="0.5"/>
  <pageSetup orientation="portrait" r:id="rId1"/>
  <headerFooter alignWithMargins="0"/>
  <legacyDrawing r:id="rId2"/>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rgb="FFFFFF00"/>
  </sheetPr>
  <dimension ref="A1:DV93"/>
  <sheetViews>
    <sheetView workbookViewId="0">
      <pane xSplit="3" topLeftCell="D1" activePane="topRight" state="frozen"/>
      <selection pane="topRight" activeCell="A7" sqref="A7"/>
    </sheetView>
  </sheetViews>
  <sheetFormatPr defaultColWidth="10.85546875" defaultRowHeight="12.75" x14ac:dyDescent="0.2"/>
  <cols>
    <col min="1" max="3" width="10.85546875" style="471"/>
    <col min="4" max="4" width="14.140625" style="335" customWidth="1"/>
    <col min="5" max="33" width="10.85546875" style="336"/>
    <col min="34" max="42" width="8.7109375" style="336" customWidth="1"/>
    <col min="43" max="16384" width="10.85546875" style="471"/>
  </cols>
  <sheetData>
    <row r="1" spans="1:126" ht="15.95" customHeight="1" x14ac:dyDescent="0.2">
      <c r="A1" s="468"/>
      <c r="B1" s="469"/>
      <c r="C1" s="544"/>
      <c r="D1" s="470" t="s">
        <v>1465</v>
      </c>
      <c r="E1" s="772" t="s">
        <v>86</v>
      </c>
      <c r="F1" s="773"/>
      <c r="G1" s="773"/>
      <c r="H1" s="773"/>
      <c r="I1" s="773"/>
      <c r="J1" s="773"/>
      <c r="K1" s="773"/>
      <c r="L1" s="773"/>
      <c r="M1" s="773"/>
      <c r="N1" s="773"/>
      <c r="O1" s="773"/>
      <c r="P1" s="773"/>
      <c r="Q1" s="773"/>
      <c r="R1" s="773"/>
      <c r="S1" s="773"/>
      <c r="T1" s="773"/>
      <c r="U1" s="773"/>
      <c r="V1" s="773"/>
      <c r="W1" s="773"/>
      <c r="X1" s="773"/>
      <c r="Y1" s="773"/>
      <c r="Z1" s="773"/>
      <c r="AA1" s="773"/>
      <c r="AB1" s="773"/>
      <c r="AC1" s="773"/>
      <c r="AD1" s="773"/>
      <c r="AE1" s="773"/>
      <c r="AF1" s="773"/>
      <c r="AG1" s="774"/>
      <c r="AH1" s="772" t="s">
        <v>103</v>
      </c>
      <c r="AI1" s="773"/>
      <c r="AJ1" s="773"/>
      <c r="AK1" s="773"/>
      <c r="AL1" s="773"/>
      <c r="AM1" s="773"/>
      <c r="AN1" s="773"/>
      <c r="AO1" s="773"/>
      <c r="AP1" s="774"/>
      <c r="AQ1" s="470" t="s">
        <v>1465</v>
      </c>
      <c r="AR1" s="772" t="s">
        <v>87</v>
      </c>
      <c r="AS1" s="773"/>
      <c r="AT1" s="773"/>
      <c r="AU1" s="773"/>
      <c r="AV1" s="773"/>
      <c r="AW1" s="773"/>
      <c r="AX1" s="773"/>
      <c r="AY1" s="773"/>
      <c r="AZ1" s="773"/>
      <c r="BA1" s="773"/>
      <c r="BB1" s="773"/>
      <c r="BC1" s="773"/>
      <c r="BD1" s="773"/>
      <c r="BE1" s="773"/>
      <c r="BF1" s="773"/>
      <c r="BG1" s="773"/>
      <c r="BH1" s="773"/>
      <c r="BI1" s="773"/>
      <c r="BJ1" s="773"/>
      <c r="BK1" s="773"/>
      <c r="BL1" s="773"/>
      <c r="BM1" s="773"/>
      <c r="BN1" s="773"/>
      <c r="BO1" s="773"/>
      <c r="BP1" s="773"/>
      <c r="BQ1" s="773"/>
      <c r="BR1" s="773"/>
      <c r="BS1" s="773"/>
      <c r="BT1" s="774"/>
      <c r="BU1" s="769" t="s">
        <v>102</v>
      </c>
      <c r="BV1" s="770"/>
      <c r="BW1" s="770"/>
      <c r="BX1" s="770"/>
      <c r="BY1" s="770"/>
      <c r="BZ1" s="770"/>
      <c r="CA1" s="770"/>
      <c r="CB1" s="770"/>
      <c r="CC1" s="770"/>
      <c r="CD1" s="770"/>
      <c r="CE1" s="770"/>
      <c r="CF1" s="771"/>
      <c r="CG1" s="470" t="s">
        <v>1465</v>
      </c>
      <c r="CH1" s="772" t="s">
        <v>66</v>
      </c>
      <c r="CI1" s="773"/>
      <c r="CJ1" s="773"/>
      <c r="CK1" s="773"/>
      <c r="CL1" s="773"/>
      <c r="CM1" s="773"/>
      <c r="CN1" s="773"/>
      <c r="CO1" s="773"/>
      <c r="CP1" s="773"/>
      <c r="CQ1" s="773"/>
      <c r="CR1" s="773"/>
      <c r="CS1" s="773"/>
      <c r="CT1" s="773"/>
      <c r="CU1" s="773"/>
      <c r="CV1" s="773"/>
      <c r="CW1" s="773"/>
      <c r="CX1" s="773"/>
      <c r="CY1" s="773"/>
      <c r="CZ1" s="773"/>
      <c r="DA1" s="773"/>
      <c r="DB1" s="773"/>
      <c r="DC1" s="773"/>
      <c r="DD1" s="773"/>
      <c r="DE1" s="773"/>
      <c r="DF1" s="773"/>
      <c r="DG1" s="773"/>
      <c r="DH1" s="773"/>
      <c r="DI1" s="773"/>
      <c r="DJ1" s="773"/>
      <c r="DK1" s="775" t="s">
        <v>104</v>
      </c>
      <c r="DL1" s="776"/>
      <c r="DM1" s="776"/>
      <c r="DN1" s="776"/>
      <c r="DO1" s="776"/>
      <c r="DP1" s="776"/>
      <c r="DQ1" s="776"/>
      <c r="DR1" s="776"/>
      <c r="DS1" s="776"/>
      <c r="DT1" s="776"/>
      <c r="DU1" s="776"/>
      <c r="DV1" s="776"/>
    </row>
    <row r="2" spans="1:126" ht="12" customHeight="1" x14ac:dyDescent="0.2">
      <c r="A2" s="761"/>
      <c r="B2" s="763"/>
      <c r="C2" s="545"/>
      <c r="D2" s="481" t="s">
        <v>1867</v>
      </c>
      <c r="E2" s="472">
        <v>2</v>
      </c>
      <c r="F2" s="472">
        <v>2</v>
      </c>
      <c r="G2" s="472">
        <v>2</v>
      </c>
      <c r="H2" s="472">
        <v>2</v>
      </c>
      <c r="I2" s="472">
        <v>2</v>
      </c>
      <c r="J2" s="472">
        <v>2</v>
      </c>
      <c r="K2" s="472">
        <v>2</v>
      </c>
      <c r="L2" s="472">
        <v>2</v>
      </c>
      <c r="M2" s="472">
        <v>1</v>
      </c>
      <c r="N2" s="472">
        <v>1</v>
      </c>
      <c r="O2" s="472">
        <v>2</v>
      </c>
      <c r="P2" s="472">
        <v>2</v>
      </c>
      <c r="Q2" s="472">
        <v>2</v>
      </c>
      <c r="R2" s="472">
        <v>1</v>
      </c>
      <c r="S2" s="472">
        <v>1</v>
      </c>
      <c r="T2" s="472">
        <v>2</v>
      </c>
      <c r="U2" s="472">
        <v>2</v>
      </c>
      <c r="V2" s="472">
        <v>2</v>
      </c>
      <c r="W2" s="472">
        <v>2</v>
      </c>
      <c r="X2" s="472">
        <v>1</v>
      </c>
      <c r="Y2" s="472">
        <v>2</v>
      </c>
      <c r="Z2" s="472">
        <v>2</v>
      </c>
      <c r="AA2" s="472">
        <v>1</v>
      </c>
      <c r="AB2" s="472">
        <v>1</v>
      </c>
      <c r="AC2" s="472">
        <v>2</v>
      </c>
      <c r="AD2" s="472">
        <v>2</v>
      </c>
      <c r="AE2" s="472">
        <v>2</v>
      </c>
      <c r="AF2" s="472">
        <v>1</v>
      </c>
      <c r="AG2" s="472">
        <v>2</v>
      </c>
      <c r="AH2" s="473">
        <v>2</v>
      </c>
      <c r="AI2" s="473">
        <v>2</v>
      </c>
      <c r="AJ2" s="473">
        <v>1</v>
      </c>
      <c r="AK2" s="473">
        <v>2</v>
      </c>
      <c r="AL2" s="473">
        <v>2</v>
      </c>
      <c r="AM2" s="473">
        <v>1</v>
      </c>
      <c r="AN2" s="473">
        <v>2</v>
      </c>
      <c r="AO2" s="473">
        <v>2</v>
      </c>
      <c r="AP2" s="473">
        <v>1</v>
      </c>
      <c r="AQ2" s="481" t="s">
        <v>1867</v>
      </c>
      <c r="AR2" s="472">
        <v>2</v>
      </c>
      <c r="AS2" s="472">
        <v>2</v>
      </c>
      <c r="AT2" s="472">
        <v>2</v>
      </c>
      <c r="AU2" s="472">
        <v>2</v>
      </c>
      <c r="AV2" s="472">
        <v>2</v>
      </c>
      <c r="AW2" s="472">
        <v>2</v>
      </c>
      <c r="AX2" s="472">
        <v>2</v>
      </c>
      <c r="AY2" s="472">
        <v>2</v>
      </c>
      <c r="AZ2" s="472">
        <v>1</v>
      </c>
      <c r="BA2" s="472">
        <v>1</v>
      </c>
      <c r="BB2" s="472">
        <v>2</v>
      </c>
      <c r="BC2" s="472">
        <v>2</v>
      </c>
      <c r="BD2" s="472">
        <v>2</v>
      </c>
      <c r="BE2" s="472">
        <v>1</v>
      </c>
      <c r="BF2" s="472">
        <v>1</v>
      </c>
      <c r="BG2" s="472">
        <v>2</v>
      </c>
      <c r="BH2" s="472">
        <v>2</v>
      </c>
      <c r="BI2" s="472">
        <v>2</v>
      </c>
      <c r="BJ2" s="472">
        <v>2</v>
      </c>
      <c r="BK2" s="472">
        <v>1</v>
      </c>
      <c r="BL2" s="472">
        <v>2</v>
      </c>
      <c r="BM2" s="472">
        <v>2</v>
      </c>
      <c r="BN2" s="472">
        <v>1</v>
      </c>
      <c r="BO2" s="472">
        <v>1</v>
      </c>
      <c r="BP2" s="472">
        <v>2</v>
      </c>
      <c r="BQ2" s="472">
        <v>2</v>
      </c>
      <c r="BR2" s="472">
        <v>2</v>
      </c>
      <c r="BS2" s="472">
        <v>1</v>
      </c>
      <c r="BT2" s="472">
        <v>2</v>
      </c>
      <c r="BU2" s="473">
        <v>2</v>
      </c>
      <c r="BV2" s="473">
        <v>2</v>
      </c>
      <c r="BW2" s="473">
        <v>1</v>
      </c>
      <c r="BX2" s="473">
        <v>2</v>
      </c>
      <c r="BY2" s="473">
        <v>2</v>
      </c>
      <c r="BZ2" s="473">
        <v>1</v>
      </c>
      <c r="CA2" s="473">
        <v>2</v>
      </c>
      <c r="CB2" s="473">
        <v>2</v>
      </c>
      <c r="CC2" s="473">
        <v>1</v>
      </c>
      <c r="CD2" s="473">
        <v>2</v>
      </c>
      <c r="CE2" s="473">
        <v>2</v>
      </c>
      <c r="CF2" s="475">
        <v>1</v>
      </c>
      <c r="CG2" s="481" t="s">
        <v>1867</v>
      </c>
      <c r="CH2" s="472">
        <v>2</v>
      </c>
      <c r="CI2" s="472">
        <v>2</v>
      </c>
      <c r="CJ2" s="472">
        <v>2</v>
      </c>
      <c r="CK2" s="472">
        <v>2</v>
      </c>
      <c r="CL2" s="472">
        <v>2</v>
      </c>
      <c r="CM2" s="472">
        <v>2</v>
      </c>
      <c r="CN2" s="472">
        <v>2</v>
      </c>
      <c r="CO2" s="472">
        <v>2</v>
      </c>
      <c r="CP2" s="472">
        <v>1</v>
      </c>
      <c r="CQ2" s="472">
        <v>1</v>
      </c>
      <c r="CR2" s="472">
        <v>2</v>
      </c>
      <c r="CS2" s="472">
        <v>2</v>
      </c>
      <c r="CT2" s="472">
        <v>2</v>
      </c>
      <c r="CU2" s="472">
        <v>1</v>
      </c>
      <c r="CV2" s="472">
        <v>1</v>
      </c>
      <c r="CW2" s="472">
        <v>2</v>
      </c>
      <c r="CX2" s="472">
        <v>2</v>
      </c>
      <c r="CY2" s="472">
        <v>2</v>
      </c>
      <c r="CZ2" s="472">
        <v>2</v>
      </c>
      <c r="DA2" s="472">
        <v>1</v>
      </c>
      <c r="DB2" s="472">
        <v>2</v>
      </c>
      <c r="DC2" s="472">
        <v>2</v>
      </c>
      <c r="DD2" s="472">
        <v>1</v>
      </c>
      <c r="DE2" s="472">
        <v>1</v>
      </c>
      <c r="DF2" s="472">
        <v>2</v>
      </c>
      <c r="DG2" s="472">
        <v>2</v>
      </c>
      <c r="DH2" s="472">
        <v>2</v>
      </c>
      <c r="DI2" s="472">
        <v>1</v>
      </c>
      <c r="DJ2" s="472">
        <v>2</v>
      </c>
      <c r="DK2" s="473">
        <v>2</v>
      </c>
      <c r="DL2" s="473">
        <v>2</v>
      </c>
      <c r="DM2" s="473">
        <v>1</v>
      </c>
      <c r="DN2" s="473">
        <v>2</v>
      </c>
      <c r="DO2" s="473">
        <v>2</v>
      </c>
      <c r="DP2" s="473">
        <v>1</v>
      </c>
      <c r="DQ2" s="473">
        <v>2</v>
      </c>
      <c r="DR2" s="473">
        <v>2</v>
      </c>
      <c r="DS2" s="473">
        <v>1</v>
      </c>
      <c r="DT2" s="473">
        <v>2</v>
      </c>
      <c r="DU2" s="473">
        <v>2</v>
      </c>
      <c r="DV2" s="475">
        <v>1</v>
      </c>
    </row>
    <row r="3" spans="1:126" ht="24" customHeight="1" x14ac:dyDescent="0.2">
      <c r="A3" s="762"/>
      <c r="B3" s="764"/>
      <c r="C3" s="546"/>
      <c r="D3" s="481" t="s">
        <v>236</v>
      </c>
      <c r="E3" s="334" t="s">
        <v>1820</v>
      </c>
      <c r="F3" s="334" t="s">
        <v>1820</v>
      </c>
      <c r="G3" s="334" t="s">
        <v>1422</v>
      </c>
      <c r="H3" s="334" t="s">
        <v>1691</v>
      </c>
      <c r="I3" s="334" t="s">
        <v>1757</v>
      </c>
      <c r="J3" s="334" t="s">
        <v>1820</v>
      </c>
      <c r="K3" s="334" t="s">
        <v>1820</v>
      </c>
      <c r="L3" s="334" t="s">
        <v>1684</v>
      </c>
      <c r="M3" s="334" t="s">
        <v>1691</v>
      </c>
      <c r="N3" s="334" t="s">
        <v>1691</v>
      </c>
      <c r="O3" s="334" t="s">
        <v>1757</v>
      </c>
      <c r="P3" s="334" t="s">
        <v>1820</v>
      </c>
      <c r="Q3" s="334" t="s">
        <v>1820</v>
      </c>
      <c r="R3" s="334" t="s">
        <v>1422</v>
      </c>
      <c r="S3" s="334" t="s">
        <v>1684</v>
      </c>
      <c r="T3" s="334" t="s">
        <v>1691</v>
      </c>
      <c r="U3" s="334" t="s">
        <v>1757</v>
      </c>
      <c r="V3" s="334" t="s">
        <v>1820</v>
      </c>
      <c r="W3" s="334" t="s">
        <v>1684</v>
      </c>
      <c r="X3" s="334" t="s">
        <v>1757</v>
      </c>
      <c r="Y3" s="334" t="s">
        <v>1820</v>
      </c>
      <c r="Z3" s="334" t="s">
        <v>1422</v>
      </c>
      <c r="AA3" s="334" t="s">
        <v>1691</v>
      </c>
      <c r="AB3" s="334" t="s">
        <v>1820</v>
      </c>
      <c r="AC3" s="334" t="s">
        <v>1820</v>
      </c>
      <c r="AD3" s="334" t="s">
        <v>1684</v>
      </c>
      <c r="AE3" s="334" t="s">
        <v>1820</v>
      </c>
      <c r="AF3" s="334" t="s">
        <v>1820</v>
      </c>
      <c r="AG3" s="334" t="s">
        <v>1684</v>
      </c>
      <c r="AH3" s="777" t="s">
        <v>15</v>
      </c>
      <c r="AI3" s="778"/>
      <c r="AJ3" s="779"/>
      <c r="AK3" s="777" t="s">
        <v>16</v>
      </c>
      <c r="AL3" s="778"/>
      <c r="AM3" s="779"/>
      <c r="AN3" s="780" t="s">
        <v>0</v>
      </c>
      <c r="AO3" s="780"/>
      <c r="AP3" s="780"/>
      <c r="AQ3" s="481" t="s">
        <v>236</v>
      </c>
      <c r="AR3" s="334" t="s">
        <v>61</v>
      </c>
      <c r="AS3" s="334" t="s">
        <v>61</v>
      </c>
      <c r="AT3" s="334" t="s">
        <v>62</v>
      </c>
      <c r="AU3" s="334" t="s">
        <v>63</v>
      </c>
      <c r="AV3" s="334" t="s">
        <v>64</v>
      </c>
      <c r="AW3" s="334" t="s">
        <v>61</v>
      </c>
      <c r="AX3" s="334" t="s">
        <v>61</v>
      </c>
      <c r="AY3" s="334" t="s">
        <v>65</v>
      </c>
      <c r="AZ3" s="334" t="s">
        <v>63</v>
      </c>
      <c r="BA3" s="334" t="s">
        <v>63</v>
      </c>
      <c r="BB3" s="334" t="s">
        <v>64</v>
      </c>
      <c r="BC3" s="334" t="s">
        <v>61</v>
      </c>
      <c r="BD3" s="334" t="s">
        <v>61</v>
      </c>
      <c r="BE3" s="334" t="s">
        <v>62</v>
      </c>
      <c r="BF3" s="334" t="s">
        <v>65</v>
      </c>
      <c r="BG3" s="334" t="s">
        <v>63</v>
      </c>
      <c r="BH3" s="334" t="s">
        <v>64</v>
      </c>
      <c r="BI3" s="334" t="s">
        <v>61</v>
      </c>
      <c r="BJ3" s="334" t="s">
        <v>65</v>
      </c>
      <c r="BK3" s="334" t="s">
        <v>64</v>
      </c>
      <c r="BL3" s="334" t="s">
        <v>61</v>
      </c>
      <c r="BM3" s="334" t="s">
        <v>62</v>
      </c>
      <c r="BN3" s="334" t="s">
        <v>63</v>
      </c>
      <c r="BO3" s="334" t="s">
        <v>61</v>
      </c>
      <c r="BP3" s="334" t="s">
        <v>61</v>
      </c>
      <c r="BQ3" s="334" t="s">
        <v>65</v>
      </c>
      <c r="BR3" s="334" t="s">
        <v>61</v>
      </c>
      <c r="BS3" s="334" t="s">
        <v>61</v>
      </c>
      <c r="BT3" s="334" t="s">
        <v>65</v>
      </c>
      <c r="BU3" s="777" t="s">
        <v>15</v>
      </c>
      <c r="BV3" s="778"/>
      <c r="BW3" s="779"/>
      <c r="BX3" s="777" t="s">
        <v>16</v>
      </c>
      <c r="BY3" s="778"/>
      <c r="BZ3" s="779"/>
      <c r="CA3" s="780" t="s">
        <v>0</v>
      </c>
      <c r="CB3" s="780"/>
      <c r="CC3" s="780"/>
      <c r="CD3" s="782" t="s">
        <v>172</v>
      </c>
      <c r="CE3" s="778"/>
      <c r="CF3" s="779"/>
      <c r="CG3" s="481" t="s">
        <v>236</v>
      </c>
      <c r="CH3" s="334" t="s">
        <v>67</v>
      </c>
      <c r="CI3" s="334" t="s">
        <v>67</v>
      </c>
      <c r="CJ3" s="334" t="s">
        <v>68</v>
      </c>
      <c r="CK3" s="334" t="s">
        <v>69</v>
      </c>
      <c r="CL3" s="334" t="s">
        <v>70</v>
      </c>
      <c r="CM3" s="334" t="s">
        <v>67</v>
      </c>
      <c r="CN3" s="334" t="s">
        <v>67</v>
      </c>
      <c r="CO3" s="334" t="s">
        <v>71</v>
      </c>
      <c r="CP3" s="334" t="s">
        <v>69</v>
      </c>
      <c r="CQ3" s="334" t="s">
        <v>69</v>
      </c>
      <c r="CR3" s="334" t="s">
        <v>70</v>
      </c>
      <c r="CS3" s="334" t="s">
        <v>67</v>
      </c>
      <c r="CT3" s="334" t="s">
        <v>67</v>
      </c>
      <c r="CU3" s="334" t="s">
        <v>68</v>
      </c>
      <c r="CV3" s="334" t="s">
        <v>71</v>
      </c>
      <c r="CW3" s="334" t="s">
        <v>69</v>
      </c>
      <c r="CX3" s="334" t="s">
        <v>70</v>
      </c>
      <c r="CY3" s="334" t="s">
        <v>67</v>
      </c>
      <c r="CZ3" s="334" t="s">
        <v>71</v>
      </c>
      <c r="DA3" s="334" t="s">
        <v>70</v>
      </c>
      <c r="DB3" s="334" t="s">
        <v>67</v>
      </c>
      <c r="DC3" s="334" t="s">
        <v>68</v>
      </c>
      <c r="DD3" s="334" t="s">
        <v>69</v>
      </c>
      <c r="DE3" s="334" t="s">
        <v>67</v>
      </c>
      <c r="DF3" s="334" t="s">
        <v>67</v>
      </c>
      <c r="DG3" s="334" t="s">
        <v>71</v>
      </c>
      <c r="DH3" s="334" t="s">
        <v>67</v>
      </c>
      <c r="DI3" s="334" t="s">
        <v>67</v>
      </c>
      <c r="DJ3" s="334" t="s">
        <v>71</v>
      </c>
      <c r="DK3" s="777" t="s">
        <v>15</v>
      </c>
      <c r="DL3" s="778"/>
      <c r="DM3" s="779"/>
      <c r="DN3" s="777" t="s">
        <v>16</v>
      </c>
      <c r="DO3" s="778"/>
      <c r="DP3" s="779"/>
      <c r="DQ3" s="780" t="s">
        <v>0</v>
      </c>
      <c r="DR3" s="780"/>
      <c r="DS3" s="780"/>
      <c r="DT3" s="782" t="s">
        <v>172</v>
      </c>
      <c r="DU3" s="778"/>
      <c r="DV3" s="779"/>
    </row>
    <row r="4" spans="1:126" ht="84" x14ac:dyDescent="0.2">
      <c r="A4" s="762"/>
      <c r="B4" s="764"/>
      <c r="C4" s="546"/>
      <c r="D4" s="482" t="s">
        <v>237</v>
      </c>
      <c r="E4" s="332" t="s">
        <v>105</v>
      </c>
      <c r="F4" s="332" t="s">
        <v>107</v>
      </c>
      <c r="G4" s="332" t="s">
        <v>106</v>
      </c>
      <c r="H4" s="332" t="s">
        <v>108</v>
      </c>
      <c r="I4" s="332" t="s">
        <v>109</v>
      </c>
      <c r="J4" s="332" t="s">
        <v>107</v>
      </c>
      <c r="K4" s="332" t="s">
        <v>110</v>
      </c>
      <c r="L4" s="332" t="s">
        <v>106</v>
      </c>
      <c r="M4" s="332" t="s">
        <v>111</v>
      </c>
      <c r="N4" s="332" t="s">
        <v>111</v>
      </c>
      <c r="O4" s="332" t="s">
        <v>109</v>
      </c>
      <c r="P4" s="332" t="s">
        <v>105</v>
      </c>
      <c r="Q4" s="332" t="s">
        <v>110</v>
      </c>
      <c r="R4" s="332" t="s">
        <v>106</v>
      </c>
      <c r="S4" s="332" t="s">
        <v>106</v>
      </c>
      <c r="T4" s="332" t="s">
        <v>108</v>
      </c>
      <c r="U4" s="332" t="s">
        <v>112</v>
      </c>
      <c r="V4" s="332" t="s">
        <v>110</v>
      </c>
      <c r="W4" s="332" t="s">
        <v>106</v>
      </c>
      <c r="X4" s="332" t="s">
        <v>113</v>
      </c>
      <c r="Y4" s="332" t="s">
        <v>105</v>
      </c>
      <c r="Z4" s="332" t="s">
        <v>106</v>
      </c>
      <c r="AA4" s="332" t="s">
        <v>114</v>
      </c>
      <c r="AB4" s="332" t="s">
        <v>110</v>
      </c>
      <c r="AC4" s="332" t="s">
        <v>110</v>
      </c>
      <c r="AD4" s="332" t="s">
        <v>106</v>
      </c>
      <c r="AE4" s="332" t="s">
        <v>107</v>
      </c>
      <c r="AF4" s="332" t="s">
        <v>115</v>
      </c>
      <c r="AG4" s="332" t="s">
        <v>116</v>
      </c>
      <c r="AH4" s="333" t="s">
        <v>117</v>
      </c>
      <c r="AI4" s="333" t="s">
        <v>118</v>
      </c>
      <c r="AJ4" s="333" t="s">
        <v>119</v>
      </c>
      <c r="AK4" s="333" t="s">
        <v>117</v>
      </c>
      <c r="AL4" s="333" t="s">
        <v>118</v>
      </c>
      <c r="AM4" s="333" t="s">
        <v>119</v>
      </c>
      <c r="AN4" s="333" t="s">
        <v>117</v>
      </c>
      <c r="AO4" s="333" t="s">
        <v>118</v>
      </c>
      <c r="AP4" s="333" t="s">
        <v>119</v>
      </c>
      <c r="AQ4" s="482" t="s">
        <v>237</v>
      </c>
      <c r="AR4" s="332" t="s">
        <v>120</v>
      </c>
      <c r="AS4" s="332" t="s">
        <v>121</v>
      </c>
      <c r="AT4" s="332" t="s">
        <v>122</v>
      </c>
      <c r="AU4" s="332" t="s">
        <v>123</v>
      </c>
      <c r="AV4" s="332" t="s">
        <v>124</v>
      </c>
      <c r="AW4" s="332" t="s">
        <v>121</v>
      </c>
      <c r="AX4" s="332" t="s">
        <v>125</v>
      </c>
      <c r="AY4" s="332" t="s">
        <v>122</v>
      </c>
      <c r="AZ4" s="332" t="s">
        <v>74</v>
      </c>
      <c r="BA4" s="332" t="s">
        <v>74</v>
      </c>
      <c r="BB4" s="332" t="s">
        <v>124</v>
      </c>
      <c r="BC4" s="332" t="s">
        <v>120</v>
      </c>
      <c r="BD4" s="332" t="s">
        <v>125</v>
      </c>
      <c r="BE4" s="332" t="s">
        <v>122</v>
      </c>
      <c r="BF4" s="332" t="s">
        <v>122</v>
      </c>
      <c r="BG4" s="332" t="s">
        <v>123</v>
      </c>
      <c r="BH4" s="332" t="s">
        <v>75</v>
      </c>
      <c r="BI4" s="332" t="s">
        <v>125</v>
      </c>
      <c r="BJ4" s="332" t="s">
        <v>122</v>
      </c>
      <c r="BK4" s="332" t="s">
        <v>76</v>
      </c>
      <c r="BL4" s="332" t="s">
        <v>120</v>
      </c>
      <c r="BM4" s="332" t="s">
        <v>122</v>
      </c>
      <c r="BN4" s="332" t="s">
        <v>77</v>
      </c>
      <c r="BO4" s="332" t="s">
        <v>125</v>
      </c>
      <c r="BP4" s="332" t="s">
        <v>125</v>
      </c>
      <c r="BQ4" s="332" t="s">
        <v>122</v>
      </c>
      <c r="BR4" s="332" t="s">
        <v>121</v>
      </c>
      <c r="BS4" s="332" t="s">
        <v>183</v>
      </c>
      <c r="BT4" s="332" t="s">
        <v>184</v>
      </c>
      <c r="BU4" s="333" t="s">
        <v>185</v>
      </c>
      <c r="BV4" s="333" t="s">
        <v>280</v>
      </c>
      <c r="BW4" s="333" t="s">
        <v>126</v>
      </c>
      <c r="BX4" s="333" t="s">
        <v>185</v>
      </c>
      <c r="BY4" s="333" t="s">
        <v>280</v>
      </c>
      <c r="BZ4" s="333" t="s">
        <v>126</v>
      </c>
      <c r="CA4" s="333" t="s">
        <v>185</v>
      </c>
      <c r="CB4" s="333" t="s">
        <v>280</v>
      </c>
      <c r="CC4" s="333" t="s">
        <v>126</v>
      </c>
      <c r="CD4" s="333" t="s">
        <v>185</v>
      </c>
      <c r="CE4" s="333" t="s">
        <v>280</v>
      </c>
      <c r="CF4" s="333" t="s">
        <v>126</v>
      </c>
      <c r="CG4" s="482" t="s">
        <v>237</v>
      </c>
      <c r="CH4" s="332" t="s">
        <v>127</v>
      </c>
      <c r="CI4" s="332" t="s">
        <v>128</v>
      </c>
      <c r="CJ4" s="332" t="s">
        <v>129</v>
      </c>
      <c r="CK4" s="332" t="s">
        <v>130</v>
      </c>
      <c r="CL4" s="332" t="s">
        <v>131</v>
      </c>
      <c r="CM4" s="332" t="s">
        <v>128</v>
      </c>
      <c r="CN4" s="332" t="s">
        <v>190</v>
      </c>
      <c r="CO4" s="332" t="s">
        <v>129</v>
      </c>
      <c r="CP4" s="332" t="s">
        <v>191</v>
      </c>
      <c r="CQ4" s="332" t="s">
        <v>191</v>
      </c>
      <c r="CR4" s="332" t="s">
        <v>131</v>
      </c>
      <c r="CS4" s="332" t="s">
        <v>127</v>
      </c>
      <c r="CT4" s="332" t="s">
        <v>190</v>
      </c>
      <c r="CU4" s="332" t="s">
        <v>129</v>
      </c>
      <c r="CV4" s="332" t="s">
        <v>129</v>
      </c>
      <c r="CW4" s="332" t="s">
        <v>130</v>
      </c>
      <c r="CX4" s="332" t="s">
        <v>192</v>
      </c>
      <c r="CY4" s="332" t="s">
        <v>190</v>
      </c>
      <c r="CZ4" s="332" t="s">
        <v>129</v>
      </c>
      <c r="DA4" s="332" t="s">
        <v>132</v>
      </c>
      <c r="DB4" s="332" t="s">
        <v>127</v>
      </c>
      <c r="DC4" s="332" t="s">
        <v>129</v>
      </c>
      <c r="DD4" s="332" t="s">
        <v>133</v>
      </c>
      <c r="DE4" s="332" t="s">
        <v>190</v>
      </c>
      <c r="DF4" s="332" t="s">
        <v>190</v>
      </c>
      <c r="DG4" s="332" t="s">
        <v>129</v>
      </c>
      <c r="DH4" s="332" t="s">
        <v>128</v>
      </c>
      <c r="DI4" s="332" t="s">
        <v>78</v>
      </c>
      <c r="DJ4" s="332" t="s">
        <v>79</v>
      </c>
      <c r="DK4" s="333" t="s">
        <v>80</v>
      </c>
      <c r="DL4" s="333" t="s">
        <v>81</v>
      </c>
      <c r="DM4" s="333" t="s">
        <v>82</v>
      </c>
      <c r="DN4" s="333" t="s">
        <v>80</v>
      </c>
      <c r="DO4" s="333" t="s">
        <v>81</v>
      </c>
      <c r="DP4" s="333" t="s">
        <v>82</v>
      </c>
      <c r="DQ4" s="333" t="s">
        <v>80</v>
      </c>
      <c r="DR4" s="333" t="s">
        <v>81</v>
      </c>
      <c r="DS4" s="333" t="s">
        <v>82</v>
      </c>
      <c r="DT4" s="333" t="s">
        <v>80</v>
      </c>
      <c r="DU4" s="333" t="s">
        <v>81</v>
      </c>
      <c r="DV4" s="333" t="s">
        <v>82</v>
      </c>
    </row>
    <row r="5" spans="1:126" ht="15" customHeight="1" x14ac:dyDescent="0.2">
      <c r="A5" s="762"/>
      <c r="B5" s="764"/>
      <c r="C5" s="546"/>
      <c r="D5" s="481" t="s">
        <v>2084</v>
      </c>
      <c r="E5" s="765" t="s">
        <v>2041</v>
      </c>
      <c r="F5" s="766"/>
      <c r="G5" s="766"/>
      <c r="H5" s="766"/>
      <c r="I5" s="766"/>
      <c r="J5" s="766"/>
      <c r="K5" s="766"/>
      <c r="L5" s="766"/>
      <c r="M5" s="766"/>
      <c r="N5" s="766"/>
      <c r="O5" s="766"/>
      <c r="P5" s="766"/>
      <c r="Q5" s="766"/>
      <c r="R5" s="766" t="s">
        <v>97</v>
      </c>
      <c r="S5" s="766"/>
      <c r="T5" s="766"/>
      <c r="U5" s="476" t="str">
        <f>IFERROR(AVERAGE(E7:U7),"")</f>
        <v/>
      </c>
      <c r="V5" s="767" t="s">
        <v>2042</v>
      </c>
      <c r="W5" s="768"/>
      <c r="X5" s="768"/>
      <c r="Y5" s="768"/>
      <c r="Z5" s="477" t="s">
        <v>99</v>
      </c>
      <c r="AA5" s="478" t="str">
        <f>IFERROR(AVERAGE(V7:AA7),"")</f>
        <v/>
      </c>
      <c r="AB5" s="765" t="s">
        <v>2043</v>
      </c>
      <c r="AC5" s="766"/>
      <c r="AD5" s="766"/>
      <c r="AE5" s="766"/>
      <c r="AF5" s="479" t="s">
        <v>60</v>
      </c>
      <c r="AG5" s="476" t="str">
        <f>IFERROR(AVERAGE(AB7:AG7),"")</f>
        <v/>
      </c>
      <c r="AH5" s="777" t="s">
        <v>72</v>
      </c>
      <c r="AI5" s="781"/>
      <c r="AJ5" s="781"/>
      <c r="AK5" s="781"/>
      <c r="AL5" s="781"/>
      <c r="AM5" s="781"/>
      <c r="AN5" s="781"/>
      <c r="AO5" s="483" t="s">
        <v>73</v>
      </c>
      <c r="AP5" s="484" t="str">
        <f>IFERROR(AVERAGE(AH7:AP7),"")</f>
        <v/>
      </c>
      <c r="AQ5" s="481" t="s">
        <v>2084</v>
      </c>
      <c r="AR5" s="765" t="s">
        <v>175</v>
      </c>
      <c r="AS5" s="766"/>
      <c r="AT5" s="766"/>
      <c r="AU5" s="766"/>
      <c r="AV5" s="766"/>
      <c r="AW5" s="766"/>
      <c r="AX5" s="766"/>
      <c r="AY5" s="766"/>
      <c r="AZ5" s="766"/>
      <c r="BA5" s="766"/>
      <c r="BB5" s="766"/>
      <c r="BC5" s="766"/>
      <c r="BD5" s="766"/>
      <c r="BE5" s="766" t="s">
        <v>97</v>
      </c>
      <c r="BF5" s="766"/>
      <c r="BG5" s="766"/>
      <c r="BH5" s="476" t="str">
        <f>IFERROR(AVERAGE(AR7:BH7),"")</f>
        <v/>
      </c>
      <c r="BI5" s="767" t="s">
        <v>98</v>
      </c>
      <c r="BJ5" s="768"/>
      <c r="BK5" s="768"/>
      <c r="BL5" s="768"/>
      <c r="BM5" s="477" t="s">
        <v>99</v>
      </c>
      <c r="BN5" s="478" t="str">
        <f>IFERROR(AVERAGE(BI7:BN7),"")</f>
        <v/>
      </c>
      <c r="BO5" s="765" t="s">
        <v>100</v>
      </c>
      <c r="BP5" s="766"/>
      <c r="BQ5" s="766"/>
      <c r="BR5" s="766"/>
      <c r="BS5" s="479" t="s">
        <v>60</v>
      </c>
      <c r="BT5" s="476" t="str">
        <f>IFERROR(AVERAGE(BO7:BT7),"")</f>
        <v/>
      </c>
      <c r="BU5" s="777" t="s">
        <v>72</v>
      </c>
      <c r="BV5" s="781"/>
      <c r="BW5" s="781"/>
      <c r="BX5" s="781"/>
      <c r="BY5" s="781"/>
      <c r="BZ5" s="781"/>
      <c r="CA5" s="781"/>
      <c r="CB5" s="781"/>
      <c r="CC5" s="781"/>
      <c r="CD5" s="783"/>
      <c r="CE5" s="483" t="s">
        <v>73</v>
      </c>
      <c r="CF5" s="485" t="str">
        <f>IFERROR(AVERAGE(BU7:CF7),"")</f>
        <v/>
      </c>
      <c r="CG5" s="481" t="s">
        <v>2084</v>
      </c>
      <c r="CH5" s="765" t="s">
        <v>175</v>
      </c>
      <c r="CI5" s="766"/>
      <c r="CJ5" s="766"/>
      <c r="CK5" s="766"/>
      <c r="CL5" s="766"/>
      <c r="CM5" s="766"/>
      <c r="CN5" s="766"/>
      <c r="CO5" s="766"/>
      <c r="CP5" s="766"/>
      <c r="CQ5" s="766"/>
      <c r="CR5" s="766"/>
      <c r="CS5" s="766"/>
      <c r="CT5" s="766"/>
      <c r="CU5" s="766" t="s">
        <v>97</v>
      </c>
      <c r="CV5" s="766"/>
      <c r="CW5" s="766"/>
      <c r="CX5" s="476" t="str">
        <f>IFERROR(AVERAGE(CH7:CX7),"")</f>
        <v/>
      </c>
      <c r="CY5" s="767" t="s">
        <v>98</v>
      </c>
      <c r="CZ5" s="768"/>
      <c r="DA5" s="768"/>
      <c r="DB5" s="768"/>
      <c r="DC5" s="477" t="s">
        <v>99</v>
      </c>
      <c r="DD5" s="478" t="str">
        <f>IFERROR(AVERAGE(CY7:DD7),"")</f>
        <v/>
      </c>
      <c r="DE5" s="765" t="s">
        <v>100</v>
      </c>
      <c r="DF5" s="766"/>
      <c r="DG5" s="766"/>
      <c r="DH5" s="766"/>
      <c r="DI5" s="479" t="s">
        <v>60</v>
      </c>
      <c r="DJ5" s="476" t="str">
        <f>IFERROR(AVERAGE(DE7:DJ7),"")</f>
        <v/>
      </c>
      <c r="DK5" s="777" t="s">
        <v>72</v>
      </c>
      <c r="DL5" s="781"/>
      <c r="DM5" s="781"/>
      <c r="DN5" s="781"/>
      <c r="DO5" s="781"/>
      <c r="DP5" s="781"/>
      <c r="DQ5" s="781"/>
      <c r="DR5" s="781"/>
      <c r="DS5" s="781"/>
      <c r="DT5" s="783"/>
      <c r="DU5" s="483" t="s">
        <v>73</v>
      </c>
      <c r="DV5" s="485" t="str">
        <f>IFERROR(AVERAGE(DK7:DV7),"")</f>
        <v/>
      </c>
    </row>
    <row r="6" spans="1:126" ht="12" customHeight="1" x14ac:dyDescent="0.2">
      <c r="A6" s="762"/>
      <c r="B6" s="764"/>
      <c r="C6" s="546"/>
      <c r="D6" s="486" t="s">
        <v>1624</v>
      </c>
      <c r="E6" s="474" t="s">
        <v>1393</v>
      </c>
      <c r="F6" s="474" t="s">
        <v>1394</v>
      </c>
      <c r="G6" s="474" t="s">
        <v>1553</v>
      </c>
      <c r="H6" s="474" t="s">
        <v>1719</v>
      </c>
      <c r="I6" s="474" t="s">
        <v>1582</v>
      </c>
      <c r="J6" s="474" t="s">
        <v>1390</v>
      </c>
      <c r="K6" s="474" t="s">
        <v>1391</v>
      </c>
      <c r="L6" s="474" t="s">
        <v>1392</v>
      </c>
      <c r="M6" s="474" t="s">
        <v>1606</v>
      </c>
      <c r="N6" s="474" t="s">
        <v>1614</v>
      </c>
      <c r="O6" s="474" t="s">
        <v>1613</v>
      </c>
      <c r="P6" s="474" t="s">
        <v>1616</v>
      </c>
      <c r="Q6" s="474" t="s">
        <v>1615</v>
      </c>
      <c r="R6" s="474" t="s">
        <v>1611</v>
      </c>
      <c r="S6" s="474" t="s">
        <v>1610</v>
      </c>
      <c r="T6" s="474" t="s">
        <v>1612</v>
      </c>
      <c r="U6" s="474" t="s">
        <v>1821</v>
      </c>
      <c r="V6" s="474" t="s">
        <v>1572</v>
      </c>
      <c r="W6" s="474" t="s">
        <v>1609</v>
      </c>
      <c r="X6" s="474" t="s">
        <v>1805</v>
      </c>
      <c r="Y6" s="474" t="s">
        <v>1653</v>
      </c>
      <c r="Z6" s="474" t="s">
        <v>1801</v>
      </c>
      <c r="AA6" s="474" t="s">
        <v>1800</v>
      </c>
      <c r="AB6" s="474" t="s">
        <v>1618</v>
      </c>
      <c r="AC6" s="474" t="s">
        <v>1655</v>
      </c>
      <c r="AD6" s="474" t="s">
        <v>1654</v>
      </c>
      <c r="AE6" s="474" t="s">
        <v>1812</v>
      </c>
      <c r="AF6" s="474" t="s">
        <v>1813</v>
      </c>
      <c r="AG6" s="474" t="s">
        <v>1617</v>
      </c>
      <c r="AH6" s="756" t="s">
        <v>1814</v>
      </c>
      <c r="AI6" s="757"/>
      <c r="AJ6" s="757"/>
      <c r="AK6" s="759" t="s">
        <v>1488</v>
      </c>
      <c r="AL6" s="759"/>
      <c r="AM6" s="760"/>
      <c r="AN6" s="756" t="s">
        <v>1489</v>
      </c>
      <c r="AO6" s="757"/>
      <c r="AP6" s="758"/>
      <c r="AQ6" s="486" t="s">
        <v>1624</v>
      </c>
      <c r="AR6" s="474" t="s">
        <v>1393</v>
      </c>
      <c r="AS6" s="474" t="s">
        <v>1394</v>
      </c>
      <c r="AT6" s="474" t="s">
        <v>1553</v>
      </c>
      <c r="AU6" s="474" t="s">
        <v>1719</v>
      </c>
      <c r="AV6" s="474" t="s">
        <v>1582</v>
      </c>
      <c r="AW6" s="474" t="s">
        <v>1390</v>
      </c>
      <c r="AX6" s="474" t="s">
        <v>1391</v>
      </c>
      <c r="AY6" s="474" t="s">
        <v>1392</v>
      </c>
      <c r="AZ6" s="474" t="s">
        <v>1606</v>
      </c>
      <c r="BA6" s="474" t="s">
        <v>1614</v>
      </c>
      <c r="BB6" s="474" t="s">
        <v>1613</v>
      </c>
      <c r="BC6" s="474" t="s">
        <v>1616</v>
      </c>
      <c r="BD6" s="474" t="s">
        <v>1615</v>
      </c>
      <c r="BE6" s="474" t="s">
        <v>1611</v>
      </c>
      <c r="BF6" s="474" t="s">
        <v>1610</v>
      </c>
      <c r="BG6" s="474" t="s">
        <v>1612</v>
      </c>
      <c r="BH6" s="474" t="s">
        <v>1821</v>
      </c>
      <c r="BI6" s="474" t="s">
        <v>1572</v>
      </c>
      <c r="BJ6" s="474" t="s">
        <v>1609</v>
      </c>
      <c r="BK6" s="474" t="s">
        <v>1805</v>
      </c>
      <c r="BL6" s="474" t="s">
        <v>1653</v>
      </c>
      <c r="BM6" s="474" t="s">
        <v>1801</v>
      </c>
      <c r="BN6" s="474" t="s">
        <v>1800</v>
      </c>
      <c r="BO6" s="474" t="s">
        <v>1618</v>
      </c>
      <c r="BP6" s="474" t="s">
        <v>1655</v>
      </c>
      <c r="BQ6" s="474" t="s">
        <v>1654</v>
      </c>
      <c r="BR6" s="474" t="s">
        <v>1812</v>
      </c>
      <c r="BS6" s="474" t="s">
        <v>1813</v>
      </c>
      <c r="BT6" s="474" t="s">
        <v>1617</v>
      </c>
      <c r="BU6" s="756" t="s">
        <v>1814</v>
      </c>
      <c r="BV6" s="757"/>
      <c r="BW6" s="757"/>
      <c r="BX6" s="759" t="s">
        <v>1488</v>
      </c>
      <c r="BY6" s="759"/>
      <c r="BZ6" s="760"/>
      <c r="CA6" s="756" t="s">
        <v>1489</v>
      </c>
      <c r="CB6" s="757"/>
      <c r="CC6" s="758"/>
      <c r="CD6" s="756" t="s">
        <v>1490</v>
      </c>
      <c r="CE6" s="757"/>
      <c r="CF6" s="758"/>
      <c r="CG6" s="486" t="s">
        <v>1624</v>
      </c>
      <c r="CH6" s="474" t="s">
        <v>1393</v>
      </c>
      <c r="CI6" s="474" t="s">
        <v>1394</v>
      </c>
      <c r="CJ6" s="474" t="s">
        <v>1553</v>
      </c>
      <c r="CK6" s="474" t="s">
        <v>1719</v>
      </c>
      <c r="CL6" s="474" t="s">
        <v>1582</v>
      </c>
      <c r="CM6" s="474" t="s">
        <v>1390</v>
      </c>
      <c r="CN6" s="474" t="s">
        <v>1391</v>
      </c>
      <c r="CO6" s="474" t="s">
        <v>1392</v>
      </c>
      <c r="CP6" s="474" t="s">
        <v>1606</v>
      </c>
      <c r="CQ6" s="474" t="s">
        <v>1614</v>
      </c>
      <c r="CR6" s="474" t="s">
        <v>1613</v>
      </c>
      <c r="CS6" s="474" t="s">
        <v>1616</v>
      </c>
      <c r="CT6" s="474" t="s">
        <v>1615</v>
      </c>
      <c r="CU6" s="474" t="s">
        <v>1611</v>
      </c>
      <c r="CV6" s="474" t="s">
        <v>1610</v>
      </c>
      <c r="CW6" s="474" t="s">
        <v>1612</v>
      </c>
      <c r="CX6" s="474" t="s">
        <v>1821</v>
      </c>
      <c r="CY6" s="474" t="s">
        <v>1572</v>
      </c>
      <c r="CZ6" s="474" t="s">
        <v>1609</v>
      </c>
      <c r="DA6" s="474" t="s">
        <v>1805</v>
      </c>
      <c r="DB6" s="474" t="s">
        <v>1653</v>
      </c>
      <c r="DC6" s="474" t="s">
        <v>1801</v>
      </c>
      <c r="DD6" s="474" t="s">
        <v>1800</v>
      </c>
      <c r="DE6" s="474" t="s">
        <v>1618</v>
      </c>
      <c r="DF6" s="474" t="s">
        <v>1655</v>
      </c>
      <c r="DG6" s="474" t="s">
        <v>1654</v>
      </c>
      <c r="DH6" s="474" t="s">
        <v>1812</v>
      </c>
      <c r="DI6" s="474" t="s">
        <v>1813</v>
      </c>
      <c r="DJ6" s="474" t="s">
        <v>1617</v>
      </c>
      <c r="DK6" s="756" t="s">
        <v>1814</v>
      </c>
      <c r="DL6" s="757"/>
      <c r="DM6" s="757"/>
      <c r="DN6" s="759" t="s">
        <v>1488</v>
      </c>
      <c r="DO6" s="759"/>
      <c r="DP6" s="760"/>
      <c r="DQ6" s="756" t="s">
        <v>1489</v>
      </c>
      <c r="DR6" s="757"/>
      <c r="DS6" s="758"/>
      <c r="DT6" s="756" t="s">
        <v>1490</v>
      </c>
      <c r="DU6" s="757"/>
      <c r="DV6" s="758"/>
    </row>
    <row r="7" spans="1:126" ht="25.5" x14ac:dyDescent="0.2">
      <c r="A7" s="487" t="s">
        <v>1810</v>
      </c>
      <c r="B7" s="487" t="s">
        <v>1799</v>
      </c>
      <c r="C7" s="487" t="s">
        <v>2270</v>
      </c>
      <c r="D7" s="487" t="s">
        <v>2271</v>
      </c>
      <c r="E7" s="488" t="str">
        <f>(IFERROR(AVERAGE(E8:E92)/E2, ""))</f>
        <v/>
      </c>
      <c r="F7" s="488" t="str">
        <f t="shared" ref="F7:AF7" si="0">(IFERROR(AVERAGE(F8:F92)/F2, ""))</f>
        <v/>
      </c>
      <c r="G7" s="488" t="str">
        <f t="shared" si="0"/>
        <v/>
      </c>
      <c r="H7" s="488" t="str">
        <f t="shared" si="0"/>
        <v/>
      </c>
      <c r="I7" s="488" t="str">
        <f t="shared" si="0"/>
        <v/>
      </c>
      <c r="J7" s="488" t="str">
        <f t="shared" si="0"/>
        <v/>
      </c>
      <c r="K7" s="488" t="str">
        <f t="shared" si="0"/>
        <v/>
      </c>
      <c r="L7" s="488" t="str">
        <f t="shared" si="0"/>
        <v/>
      </c>
      <c r="M7" s="488" t="str">
        <f t="shared" si="0"/>
        <v/>
      </c>
      <c r="N7" s="488" t="str">
        <f t="shared" si="0"/>
        <v/>
      </c>
      <c r="O7" s="488" t="str">
        <f t="shared" si="0"/>
        <v/>
      </c>
      <c r="P7" s="488" t="str">
        <f t="shared" si="0"/>
        <v/>
      </c>
      <c r="Q7" s="488" t="str">
        <f t="shared" si="0"/>
        <v/>
      </c>
      <c r="R7" s="488" t="str">
        <f t="shared" si="0"/>
        <v/>
      </c>
      <c r="S7" s="488" t="str">
        <f t="shared" si="0"/>
        <v/>
      </c>
      <c r="T7" s="488" t="str">
        <f t="shared" si="0"/>
        <v/>
      </c>
      <c r="U7" s="488" t="str">
        <f t="shared" si="0"/>
        <v/>
      </c>
      <c r="V7" s="488" t="str">
        <f t="shared" si="0"/>
        <v/>
      </c>
      <c r="W7" s="488" t="str">
        <f t="shared" si="0"/>
        <v/>
      </c>
      <c r="X7" s="488" t="str">
        <f t="shared" si="0"/>
        <v/>
      </c>
      <c r="Y7" s="488" t="str">
        <f t="shared" si="0"/>
        <v/>
      </c>
      <c r="Z7" s="488" t="str">
        <f t="shared" si="0"/>
        <v/>
      </c>
      <c r="AA7" s="488" t="str">
        <f t="shared" si="0"/>
        <v/>
      </c>
      <c r="AB7" s="488" t="str">
        <f t="shared" si="0"/>
        <v/>
      </c>
      <c r="AC7" s="488" t="str">
        <f t="shared" si="0"/>
        <v/>
      </c>
      <c r="AD7" s="488" t="str">
        <f t="shared" si="0"/>
        <v/>
      </c>
      <c r="AE7" s="488" t="str">
        <f t="shared" si="0"/>
        <v/>
      </c>
      <c r="AF7" s="488" t="str">
        <f t="shared" si="0"/>
        <v/>
      </c>
      <c r="AG7" s="488" t="str">
        <f>(IFERROR(AVERAGE(AG8:AG92)/AG2, ""))</f>
        <v/>
      </c>
      <c r="AH7" s="480" t="str">
        <f>(IFERROR(AVERAGE(AH8:AH92)/AH2, ""))</f>
        <v/>
      </c>
      <c r="AI7" s="480" t="str">
        <f t="shared" ref="AI7:AP7" si="1">(IFERROR(AVERAGE(AI8:AI92)/AI2, ""))</f>
        <v/>
      </c>
      <c r="AJ7" s="480" t="str">
        <f t="shared" si="1"/>
        <v/>
      </c>
      <c r="AK7" s="480" t="str">
        <f t="shared" si="1"/>
        <v/>
      </c>
      <c r="AL7" s="480" t="str">
        <f t="shared" si="1"/>
        <v/>
      </c>
      <c r="AM7" s="480" t="str">
        <f t="shared" si="1"/>
        <v/>
      </c>
      <c r="AN7" s="480" t="str">
        <f t="shared" si="1"/>
        <v/>
      </c>
      <c r="AO7" s="480" t="str">
        <f t="shared" si="1"/>
        <v/>
      </c>
      <c r="AP7" s="480" t="str">
        <f t="shared" si="1"/>
        <v/>
      </c>
      <c r="AQ7" s="487" t="s">
        <v>2272</v>
      </c>
      <c r="AR7" s="488" t="str">
        <f>(IFERROR(AVERAGE(AR8:AR92)/AR2, ""))</f>
        <v/>
      </c>
      <c r="AS7" s="488" t="str">
        <f t="shared" ref="AS7:BT7" si="2">(IFERROR(AVERAGE(AS8:AS92)/AS2, ""))</f>
        <v/>
      </c>
      <c r="AT7" s="488" t="str">
        <f t="shared" si="2"/>
        <v/>
      </c>
      <c r="AU7" s="488" t="str">
        <f t="shared" si="2"/>
        <v/>
      </c>
      <c r="AV7" s="488" t="str">
        <f t="shared" si="2"/>
        <v/>
      </c>
      <c r="AW7" s="488" t="str">
        <f t="shared" si="2"/>
        <v/>
      </c>
      <c r="AX7" s="488" t="str">
        <f t="shared" si="2"/>
        <v/>
      </c>
      <c r="AY7" s="488" t="str">
        <f t="shared" si="2"/>
        <v/>
      </c>
      <c r="AZ7" s="488" t="str">
        <f t="shared" si="2"/>
        <v/>
      </c>
      <c r="BA7" s="488" t="str">
        <f t="shared" si="2"/>
        <v/>
      </c>
      <c r="BB7" s="488" t="str">
        <f t="shared" si="2"/>
        <v/>
      </c>
      <c r="BC7" s="488" t="str">
        <f t="shared" si="2"/>
        <v/>
      </c>
      <c r="BD7" s="488" t="str">
        <f t="shared" si="2"/>
        <v/>
      </c>
      <c r="BE7" s="488" t="str">
        <f t="shared" si="2"/>
        <v/>
      </c>
      <c r="BF7" s="488" t="str">
        <f t="shared" si="2"/>
        <v/>
      </c>
      <c r="BG7" s="488" t="str">
        <f t="shared" si="2"/>
        <v/>
      </c>
      <c r="BH7" s="488" t="str">
        <f t="shared" si="2"/>
        <v/>
      </c>
      <c r="BI7" s="488" t="str">
        <f t="shared" si="2"/>
        <v/>
      </c>
      <c r="BJ7" s="488" t="str">
        <f t="shared" si="2"/>
        <v/>
      </c>
      <c r="BK7" s="488" t="str">
        <f t="shared" si="2"/>
        <v/>
      </c>
      <c r="BL7" s="488" t="str">
        <f t="shared" si="2"/>
        <v/>
      </c>
      <c r="BM7" s="488" t="str">
        <f t="shared" si="2"/>
        <v/>
      </c>
      <c r="BN7" s="488" t="str">
        <f t="shared" si="2"/>
        <v/>
      </c>
      <c r="BO7" s="488" t="str">
        <f t="shared" si="2"/>
        <v/>
      </c>
      <c r="BP7" s="488" t="str">
        <f t="shared" si="2"/>
        <v/>
      </c>
      <c r="BQ7" s="488" t="str">
        <f t="shared" si="2"/>
        <v/>
      </c>
      <c r="BR7" s="488" t="str">
        <f t="shared" si="2"/>
        <v/>
      </c>
      <c r="BS7" s="488" t="str">
        <f t="shared" si="2"/>
        <v/>
      </c>
      <c r="BT7" s="488" t="str">
        <f t="shared" si="2"/>
        <v/>
      </c>
      <c r="BU7" s="480" t="str">
        <f t="shared" ref="BU7:CF7" si="3">(IFERROR(AVERAGE(BU8:BU92)/BU2, ""))</f>
        <v/>
      </c>
      <c r="BV7" s="480" t="str">
        <f t="shared" si="3"/>
        <v/>
      </c>
      <c r="BW7" s="480" t="str">
        <f t="shared" si="3"/>
        <v/>
      </c>
      <c r="BX7" s="480" t="str">
        <f t="shared" si="3"/>
        <v/>
      </c>
      <c r="BY7" s="480" t="str">
        <f t="shared" si="3"/>
        <v/>
      </c>
      <c r="BZ7" s="480" t="str">
        <f t="shared" si="3"/>
        <v/>
      </c>
      <c r="CA7" s="480" t="str">
        <f t="shared" si="3"/>
        <v/>
      </c>
      <c r="CB7" s="480" t="str">
        <f t="shared" si="3"/>
        <v/>
      </c>
      <c r="CC7" s="480" t="str">
        <f t="shared" si="3"/>
        <v/>
      </c>
      <c r="CD7" s="480" t="str">
        <f t="shared" si="3"/>
        <v/>
      </c>
      <c r="CE7" s="480" t="str">
        <f t="shared" si="3"/>
        <v/>
      </c>
      <c r="CF7" s="480" t="str">
        <f t="shared" si="3"/>
        <v/>
      </c>
      <c r="CG7" s="487" t="s">
        <v>2273</v>
      </c>
      <c r="CH7" s="488" t="str">
        <f>(IFERROR(AVERAGE(CH8:CH92)/CH2, ""))</f>
        <v/>
      </c>
      <c r="CI7" s="488" t="str">
        <f t="shared" ref="CI7:DJ7" si="4">(IFERROR(AVERAGE(CI8:CI92)/CI2, ""))</f>
        <v/>
      </c>
      <c r="CJ7" s="488" t="str">
        <f t="shared" si="4"/>
        <v/>
      </c>
      <c r="CK7" s="488" t="str">
        <f t="shared" si="4"/>
        <v/>
      </c>
      <c r="CL7" s="488" t="str">
        <f t="shared" si="4"/>
        <v/>
      </c>
      <c r="CM7" s="488" t="str">
        <f t="shared" si="4"/>
        <v/>
      </c>
      <c r="CN7" s="488" t="str">
        <f t="shared" si="4"/>
        <v/>
      </c>
      <c r="CO7" s="488" t="str">
        <f t="shared" si="4"/>
        <v/>
      </c>
      <c r="CP7" s="488" t="str">
        <f t="shared" si="4"/>
        <v/>
      </c>
      <c r="CQ7" s="488" t="str">
        <f t="shared" si="4"/>
        <v/>
      </c>
      <c r="CR7" s="488" t="str">
        <f t="shared" si="4"/>
        <v/>
      </c>
      <c r="CS7" s="488" t="str">
        <f t="shared" si="4"/>
        <v/>
      </c>
      <c r="CT7" s="488" t="str">
        <f t="shared" si="4"/>
        <v/>
      </c>
      <c r="CU7" s="488" t="str">
        <f t="shared" si="4"/>
        <v/>
      </c>
      <c r="CV7" s="488" t="str">
        <f t="shared" si="4"/>
        <v/>
      </c>
      <c r="CW7" s="488" t="str">
        <f t="shared" si="4"/>
        <v/>
      </c>
      <c r="CX7" s="488" t="str">
        <f t="shared" si="4"/>
        <v/>
      </c>
      <c r="CY7" s="488" t="str">
        <f t="shared" si="4"/>
        <v/>
      </c>
      <c r="CZ7" s="488" t="str">
        <f t="shared" si="4"/>
        <v/>
      </c>
      <c r="DA7" s="488" t="str">
        <f t="shared" si="4"/>
        <v/>
      </c>
      <c r="DB7" s="488" t="str">
        <f t="shared" si="4"/>
        <v/>
      </c>
      <c r="DC7" s="488" t="str">
        <f t="shared" si="4"/>
        <v/>
      </c>
      <c r="DD7" s="488" t="str">
        <f t="shared" si="4"/>
        <v/>
      </c>
      <c r="DE7" s="488" t="str">
        <f t="shared" si="4"/>
        <v/>
      </c>
      <c r="DF7" s="488" t="str">
        <f t="shared" si="4"/>
        <v/>
      </c>
      <c r="DG7" s="488" t="str">
        <f t="shared" si="4"/>
        <v/>
      </c>
      <c r="DH7" s="488" t="str">
        <f t="shared" si="4"/>
        <v/>
      </c>
      <c r="DI7" s="488" t="str">
        <f t="shared" si="4"/>
        <v/>
      </c>
      <c r="DJ7" s="488" t="str">
        <f t="shared" si="4"/>
        <v/>
      </c>
      <c r="DK7" s="480" t="str">
        <f t="shared" ref="DK7:DV7" si="5">(IFERROR(AVERAGE(DK8:DK92)/DK2, ""))</f>
        <v/>
      </c>
      <c r="DL7" s="480" t="str">
        <f t="shared" si="5"/>
        <v/>
      </c>
      <c r="DM7" s="480" t="str">
        <f t="shared" si="5"/>
        <v/>
      </c>
      <c r="DN7" s="480" t="str">
        <f t="shared" si="5"/>
        <v/>
      </c>
      <c r="DO7" s="480" t="str">
        <f t="shared" si="5"/>
        <v/>
      </c>
      <c r="DP7" s="480" t="str">
        <f t="shared" si="5"/>
        <v/>
      </c>
      <c r="DQ7" s="480" t="str">
        <f t="shared" si="5"/>
        <v/>
      </c>
      <c r="DR7" s="480" t="str">
        <f t="shared" si="5"/>
        <v/>
      </c>
      <c r="DS7" s="480" t="str">
        <f t="shared" si="5"/>
        <v/>
      </c>
      <c r="DT7" s="480" t="str">
        <f t="shared" si="5"/>
        <v/>
      </c>
      <c r="DU7" s="480" t="str">
        <f t="shared" si="5"/>
        <v/>
      </c>
      <c r="DV7" s="480" t="str">
        <f t="shared" si="5"/>
        <v/>
      </c>
    </row>
    <row r="8" spans="1:126" x14ac:dyDescent="0.2">
      <c r="A8" s="489">
        <v>1</v>
      </c>
      <c r="B8" s="489" t="str">
        <f>'English Scores- Leveled papers'!B7</f>
        <v>V. Nirmala</v>
      </c>
      <c r="C8" s="489">
        <f>'English Scores- Leveled papers'!E7</f>
        <v>1.5</v>
      </c>
      <c r="D8" s="490" t="str">
        <f t="shared" ref="D8:D39" si="6">IF(OR(B8="", SUM(E8:AP8)=0), "",(SUM(E8:AP8)/SUM(E$2:AP$2)))</f>
        <v/>
      </c>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2"/>
      <c r="AI8" s="492"/>
      <c r="AJ8" s="492"/>
      <c r="AK8" s="492"/>
      <c r="AL8" s="492"/>
      <c r="AM8" s="492"/>
      <c r="AN8" s="492"/>
      <c r="AO8" s="492"/>
      <c r="AP8" s="492"/>
      <c r="AQ8" s="490" t="str">
        <f t="shared" ref="AQ8:AQ39" si="7">IF(OR(B8="", SUM(AR8:CF8)=0), "",(SUM(AR8:CF8)/SUM(AR$2:CF$2)))</f>
        <v/>
      </c>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2"/>
      <c r="BV8" s="492"/>
      <c r="BW8" s="492"/>
      <c r="BX8" s="492"/>
      <c r="BY8" s="492"/>
      <c r="BZ8" s="492"/>
      <c r="CA8" s="492"/>
      <c r="CB8" s="492"/>
      <c r="CC8" s="492"/>
      <c r="CD8" s="492"/>
      <c r="CE8" s="492"/>
      <c r="CF8" s="492"/>
      <c r="CG8" s="490" t="str">
        <f t="shared" ref="CG8:CG39" si="8">IF(OR(B8="", SUM(CH8:DV8)=0), "",(SUM(CH8:DV8)/SUM(CH$2:DV$2)))</f>
        <v/>
      </c>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2"/>
      <c r="DL8" s="492"/>
      <c r="DM8" s="492"/>
      <c r="DN8" s="492"/>
      <c r="DO8" s="492"/>
      <c r="DP8" s="492"/>
      <c r="DQ8" s="492"/>
      <c r="DR8" s="492"/>
      <c r="DS8" s="492"/>
      <c r="DT8" s="492"/>
      <c r="DU8" s="492"/>
      <c r="DV8" s="492"/>
    </row>
    <row r="9" spans="1:126" ht="12" customHeight="1" x14ac:dyDescent="0.2">
      <c r="A9" s="489">
        <v>2</v>
      </c>
      <c r="B9" s="489" t="str">
        <f>'English Scores- Leveled papers'!B8</f>
        <v>V.Sagar</v>
      </c>
      <c r="C9" s="489">
        <f>'English Scores- Leveled papers'!E8</f>
        <v>1.5</v>
      </c>
      <c r="D9" s="490" t="str">
        <f t="shared" si="6"/>
        <v/>
      </c>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2"/>
      <c r="AI9" s="492"/>
      <c r="AJ9" s="492"/>
      <c r="AK9" s="492"/>
      <c r="AL9" s="492"/>
      <c r="AM9" s="492"/>
      <c r="AN9" s="492"/>
      <c r="AO9" s="492"/>
      <c r="AP9" s="492"/>
      <c r="AQ9" s="490" t="str">
        <f t="shared" si="7"/>
        <v/>
      </c>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2"/>
      <c r="BV9" s="492"/>
      <c r="BW9" s="492"/>
      <c r="BX9" s="492"/>
      <c r="BY9" s="492"/>
      <c r="BZ9" s="492"/>
      <c r="CA9" s="492"/>
      <c r="CB9" s="492"/>
      <c r="CC9" s="492"/>
      <c r="CD9" s="492"/>
      <c r="CE9" s="492"/>
      <c r="CF9" s="492"/>
      <c r="CG9" s="490" t="str">
        <f t="shared" si="8"/>
        <v/>
      </c>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2"/>
      <c r="DL9" s="492"/>
      <c r="DM9" s="492"/>
      <c r="DN9" s="492"/>
      <c r="DO9" s="492"/>
      <c r="DP9" s="492"/>
      <c r="DQ9" s="492"/>
      <c r="DR9" s="492"/>
      <c r="DS9" s="492"/>
      <c r="DT9" s="492"/>
      <c r="DU9" s="492"/>
      <c r="DV9" s="492"/>
    </row>
    <row r="10" spans="1:126" ht="12" customHeight="1" x14ac:dyDescent="0.2">
      <c r="A10" s="489">
        <v>3</v>
      </c>
      <c r="B10" s="489" t="str">
        <f>'English Scores- Leveled papers'!B9</f>
        <v>Sana Begum</v>
      </c>
      <c r="C10" s="489">
        <f>'English Scores- Leveled papers'!E9</f>
        <v>1</v>
      </c>
      <c r="D10" s="490" t="str">
        <f t="shared" si="6"/>
        <v/>
      </c>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2"/>
      <c r="AI10" s="492"/>
      <c r="AJ10" s="492"/>
      <c r="AK10" s="492"/>
      <c r="AL10" s="492"/>
      <c r="AM10" s="492"/>
      <c r="AN10" s="492"/>
      <c r="AO10" s="492"/>
      <c r="AP10" s="492"/>
      <c r="AQ10" s="490" t="str">
        <f t="shared" si="7"/>
        <v/>
      </c>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2"/>
      <c r="BV10" s="492"/>
      <c r="BW10" s="492"/>
      <c r="BX10" s="492"/>
      <c r="BY10" s="492"/>
      <c r="BZ10" s="492"/>
      <c r="CA10" s="492"/>
      <c r="CB10" s="492"/>
      <c r="CC10" s="492"/>
      <c r="CD10" s="492"/>
      <c r="CE10" s="492"/>
      <c r="CF10" s="492"/>
      <c r="CG10" s="490" t="str">
        <f t="shared" si="8"/>
        <v/>
      </c>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2"/>
      <c r="DL10" s="492"/>
      <c r="DM10" s="492"/>
      <c r="DN10" s="492"/>
      <c r="DO10" s="492"/>
      <c r="DP10" s="492"/>
      <c r="DQ10" s="492"/>
      <c r="DR10" s="492"/>
      <c r="DS10" s="492"/>
      <c r="DT10" s="492"/>
      <c r="DU10" s="492"/>
      <c r="DV10" s="492"/>
    </row>
    <row r="11" spans="1:126" ht="12" customHeight="1" x14ac:dyDescent="0.2">
      <c r="A11" s="489">
        <v>4</v>
      </c>
      <c r="B11" s="489" t="str">
        <f>'English Scores- Leveled papers'!B10</f>
        <v>Yogesh Raj</v>
      </c>
      <c r="C11" s="489">
        <f>'English Scores- Leveled papers'!E10</f>
        <v>0.5</v>
      </c>
      <c r="D11" s="490" t="str">
        <f t="shared" si="6"/>
        <v/>
      </c>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2"/>
      <c r="AI11" s="492"/>
      <c r="AJ11" s="492"/>
      <c r="AK11" s="492"/>
      <c r="AL11" s="492"/>
      <c r="AM11" s="492"/>
      <c r="AN11" s="492"/>
      <c r="AO11" s="492"/>
      <c r="AP11" s="492"/>
      <c r="AQ11" s="490" t="str">
        <f t="shared" si="7"/>
        <v/>
      </c>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2"/>
      <c r="BV11" s="492"/>
      <c r="BW11" s="492"/>
      <c r="BX11" s="492"/>
      <c r="BY11" s="492"/>
      <c r="BZ11" s="492"/>
      <c r="CA11" s="492"/>
      <c r="CB11" s="492"/>
      <c r="CC11" s="492"/>
      <c r="CD11" s="492"/>
      <c r="CE11" s="492"/>
      <c r="CF11" s="492"/>
      <c r="CG11" s="490" t="str">
        <f t="shared" si="8"/>
        <v/>
      </c>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2"/>
      <c r="DL11" s="492"/>
      <c r="DM11" s="492"/>
      <c r="DN11" s="492"/>
      <c r="DO11" s="492"/>
      <c r="DP11" s="492"/>
      <c r="DQ11" s="492"/>
      <c r="DR11" s="492"/>
      <c r="DS11" s="492"/>
      <c r="DT11" s="492"/>
      <c r="DU11" s="492"/>
      <c r="DV11" s="492"/>
    </row>
    <row r="12" spans="1:126" x14ac:dyDescent="0.2">
      <c r="A12" s="489">
        <v>5</v>
      </c>
      <c r="B12" s="489" t="str">
        <f>'English Scores- Leveled papers'!B11</f>
        <v>U.Divya</v>
      </c>
      <c r="C12" s="489">
        <f>'English Scores- Leveled papers'!E11</f>
        <v>2.5</v>
      </c>
      <c r="D12" s="490" t="str">
        <f t="shared" si="6"/>
        <v/>
      </c>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2"/>
      <c r="AI12" s="492"/>
      <c r="AJ12" s="492"/>
      <c r="AK12" s="492"/>
      <c r="AL12" s="492"/>
      <c r="AM12" s="492"/>
      <c r="AN12" s="492"/>
      <c r="AO12" s="492"/>
      <c r="AP12" s="492"/>
      <c r="AQ12" s="490" t="str">
        <f t="shared" si="7"/>
        <v/>
      </c>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2"/>
      <c r="BV12" s="492"/>
      <c r="BW12" s="492"/>
      <c r="BX12" s="492"/>
      <c r="BY12" s="492"/>
      <c r="BZ12" s="492"/>
      <c r="CA12" s="492"/>
      <c r="CB12" s="492"/>
      <c r="CC12" s="492"/>
      <c r="CD12" s="492"/>
      <c r="CE12" s="492"/>
      <c r="CF12" s="492"/>
      <c r="CG12" s="490" t="str">
        <f t="shared" si="8"/>
        <v/>
      </c>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2"/>
      <c r="DL12" s="492"/>
      <c r="DM12" s="492"/>
      <c r="DN12" s="492"/>
      <c r="DO12" s="492"/>
      <c r="DP12" s="492"/>
      <c r="DQ12" s="492"/>
      <c r="DR12" s="492"/>
      <c r="DS12" s="492"/>
      <c r="DT12" s="492"/>
      <c r="DU12" s="492"/>
      <c r="DV12" s="492"/>
    </row>
    <row r="13" spans="1:126" x14ac:dyDescent="0.2">
      <c r="A13" s="489">
        <v>6</v>
      </c>
      <c r="B13" s="489" t="str">
        <f>'English Scores- Leveled papers'!B12</f>
        <v>G. Srikanth</v>
      </c>
      <c r="C13" s="489">
        <f>'English Scores- Leveled papers'!E12</f>
        <v>2</v>
      </c>
      <c r="D13" s="490" t="str">
        <f t="shared" si="6"/>
        <v/>
      </c>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2"/>
      <c r="AI13" s="492"/>
      <c r="AJ13" s="492"/>
      <c r="AK13" s="492"/>
      <c r="AL13" s="492"/>
      <c r="AM13" s="492"/>
      <c r="AN13" s="492"/>
      <c r="AO13" s="492"/>
      <c r="AP13" s="492"/>
      <c r="AQ13" s="490" t="str">
        <f t="shared" si="7"/>
        <v/>
      </c>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2"/>
      <c r="BV13" s="492"/>
      <c r="BW13" s="492"/>
      <c r="BX13" s="492"/>
      <c r="BY13" s="492"/>
      <c r="BZ13" s="492"/>
      <c r="CA13" s="492"/>
      <c r="CB13" s="492"/>
      <c r="CC13" s="492"/>
      <c r="CD13" s="492"/>
      <c r="CE13" s="492"/>
      <c r="CF13" s="492"/>
      <c r="CG13" s="490" t="str">
        <f t="shared" si="8"/>
        <v/>
      </c>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2"/>
      <c r="DL13" s="492"/>
      <c r="DM13" s="492"/>
      <c r="DN13" s="492"/>
      <c r="DO13" s="492"/>
      <c r="DP13" s="492"/>
      <c r="DQ13" s="492"/>
      <c r="DR13" s="492"/>
      <c r="DS13" s="492"/>
      <c r="DT13" s="492"/>
      <c r="DU13" s="492"/>
      <c r="DV13" s="492"/>
    </row>
    <row r="14" spans="1:126" ht="24" x14ac:dyDescent="0.2">
      <c r="A14" s="489">
        <v>7</v>
      </c>
      <c r="B14" s="489" t="str">
        <f>'English Scores- Leveled papers'!B13</f>
        <v>A. Maheshwari</v>
      </c>
      <c r="C14" s="489">
        <f>'English Scores- Leveled papers'!E13</f>
        <v>1.5</v>
      </c>
      <c r="D14" s="490" t="str">
        <f t="shared" si="6"/>
        <v/>
      </c>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2"/>
      <c r="AI14" s="492"/>
      <c r="AJ14" s="492"/>
      <c r="AK14" s="492"/>
      <c r="AL14" s="492"/>
      <c r="AM14" s="492"/>
      <c r="AN14" s="492"/>
      <c r="AO14" s="492"/>
      <c r="AP14" s="492"/>
      <c r="AQ14" s="490" t="str">
        <f t="shared" si="7"/>
        <v/>
      </c>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2"/>
      <c r="BV14" s="492"/>
      <c r="BW14" s="492"/>
      <c r="BX14" s="492"/>
      <c r="BY14" s="492"/>
      <c r="BZ14" s="492"/>
      <c r="CA14" s="492"/>
      <c r="CB14" s="492"/>
      <c r="CC14" s="492"/>
      <c r="CD14" s="492"/>
      <c r="CE14" s="492"/>
      <c r="CF14" s="492"/>
      <c r="CG14" s="490" t="str">
        <f t="shared" si="8"/>
        <v/>
      </c>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2"/>
      <c r="DL14" s="492"/>
      <c r="DM14" s="492"/>
      <c r="DN14" s="492"/>
      <c r="DO14" s="492"/>
      <c r="DP14" s="492"/>
      <c r="DQ14" s="492"/>
      <c r="DR14" s="492"/>
      <c r="DS14" s="492"/>
      <c r="DT14" s="492"/>
      <c r="DU14" s="492"/>
      <c r="DV14" s="492"/>
    </row>
    <row r="15" spans="1:126" x14ac:dyDescent="0.2">
      <c r="A15" s="489">
        <v>8</v>
      </c>
      <c r="B15" s="489" t="str">
        <f>'English Scores- Leveled papers'!B14</f>
        <v>B. Vaishnavi</v>
      </c>
      <c r="C15" s="489">
        <f>'English Scores- Leveled papers'!E14</f>
        <v>1.5</v>
      </c>
      <c r="D15" s="490" t="str">
        <f t="shared" si="6"/>
        <v/>
      </c>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2"/>
      <c r="AI15" s="492"/>
      <c r="AJ15" s="492"/>
      <c r="AK15" s="492"/>
      <c r="AL15" s="492"/>
      <c r="AM15" s="492"/>
      <c r="AN15" s="492"/>
      <c r="AO15" s="492"/>
      <c r="AP15" s="492"/>
      <c r="AQ15" s="490" t="str">
        <f t="shared" si="7"/>
        <v/>
      </c>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2"/>
      <c r="BV15" s="492"/>
      <c r="BW15" s="492"/>
      <c r="BX15" s="492"/>
      <c r="BY15" s="492"/>
      <c r="BZ15" s="492"/>
      <c r="CA15" s="492"/>
      <c r="CB15" s="492"/>
      <c r="CC15" s="492"/>
      <c r="CD15" s="492"/>
      <c r="CE15" s="492"/>
      <c r="CF15" s="492"/>
      <c r="CG15" s="490" t="str">
        <f t="shared" si="8"/>
        <v/>
      </c>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2"/>
      <c r="DL15" s="492"/>
      <c r="DM15" s="492"/>
      <c r="DN15" s="492"/>
      <c r="DO15" s="492"/>
      <c r="DP15" s="492"/>
      <c r="DQ15" s="492"/>
      <c r="DR15" s="492"/>
      <c r="DS15" s="492"/>
      <c r="DT15" s="492"/>
      <c r="DU15" s="492"/>
      <c r="DV15" s="492"/>
    </row>
    <row r="16" spans="1:126" ht="24" x14ac:dyDescent="0.2">
      <c r="A16" s="489">
        <v>9</v>
      </c>
      <c r="B16" s="489" t="str">
        <f>'English Scores- Leveled papers'!B15</f>
        <v>Firdouse Farheen</v>
      </c>
      <c r="C16" s="489">
        <f>'English Scores- Leveled papers'!E15</f>
        <v>1</v>
      </c>
      <c r="D16" s="490" t="str">
        <f t="shared" si="6"/>
        <v/>
      </c>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2"/>
      <c r="AI16" s="492"/>
      <c r="AJ16" s="492"/>
      <c r="AK16" s="492"/>
      <c r="AL16" s="492"/>
      <c r="AM16" s="492"/>
      <c r="AN16" s="492"/>
      <c r="AO16" s="492"/>
      <c r="AP16" s="492"/>
      <c r="AQ16" s="490" t="str">
        <f t="shared" si="7"/>
        <v/>
      </c>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2"/>
      <c r="BV16" s="492"/>
      <c r="BW16" s="492"/>
      <c r="BX16" s="492"/>
      <c r="BY16" s="492"/>
      <c r="BZ16" s="492"/>
      <c r="CA16" s="492"/>
      <c r="CB16" s="492"/>
      <c r="CC16" s="492"/>
      <c r="CD16" s="492"/>
      <c r="CE16" s="492"/>
      <c r="CF16" s="492"/>
      <c r="CG16" s="490" t="str">
        <f t="shared" si="8"/>
        <v/>
      </c>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2"/>
      <c r="DL16" s="492"/>
      <c r="DM16" s="492"/>
      <c r="DN16" s="492"/>
      <c r="DO16" s="492"/>
      <c r="DP16" s="492"/>
      <c r="DQ16" s="492"/>
      <c r="DR16" s="492"/>
      <c r="DS16" s="492"/>
      <c r="DT16" s="492"/>
      <c r="DU16" s="492"/>
      <c r="DV16" s="492"/>
    </row>
    <row r="17" spans="1:126" x14ac:dyDescent="0.2">
      <c r="A17" s="489">
        <v>10</v>
      </c>
      <c r="B17" s="489" t="str">
        <f>'English Scores- Leveled papers'!B16</f>
        <v>Md. Shoeb</v>
      </c>
      <c r="C17" s="489">
        <f>'English Scores- Leveled papers'!E16</f>
        <v>1</v>
      </c>
      <c r="D17" s="490" t="str">
        <f t="shared" si="6"/>
        <v/>
      </c>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2"/>
      <c r="AI17" s="492"/>
      <c r="AJ17" s="492"/>
      <c r="AK17" s="492"/>
      <c r="AL17" s="492"/>
      <c r="AM17" s="492"/>
      <c r="AN17" s="492"/>
      <c r="AO17" s="492"/>
      <c r="AP17" s="492"/>
      <c r="AQ17" s="490" t="str">
        <f t="shared" si="7"/>
        <v/>
      </c>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2"/>
      <c r="BV17" s="492"/>
      <c r="BW17" s="492"/>
      <c r="BX17" s="492"/>
      <c r="BY17" s="492"/>
      <c r="BZ17" s="492"/>
      <c r="CA17" s="492"/>
      <c r="CB17" s="492"/>
      <c r="CC17" s="492"/>
      <c r="CD17" s="492"/>
      <c r="CE17" s="492"/>
      <c r="CF17" s="492"/>
      <c r="CG17" s="490" t="str">
        <f t="shared" si="8"/>
        <v/>
      </c>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2"/>
      <c r="DL17" s="492"/>
      <c r="DM17" s="492"/>
      <c r="DN17" s="492"/>
      <c r="DO17" s="492"/>
      <c r="DP17" s="492"/>
      <c r="DQ17" s="492"/>
      <c r="DR17" s="492"/>
      <c r="DS17" s="492"/>
      <c r="DT17" s="492"/>
      <c r="DU17" s="492"/>
      <c r="DV17" s="492"/>
    </row>
    <row r="18" spans="1:126" ht="24" x14ac:dyDescent="0.2">
      <c r="A18" s="489">
        <v>11</v>
      </c>
      <c r="B18" s="489" t="str">
        <f>'English Scores- Leveled papers'!B17</f>
        <v>M. Rajeshwari</v>
      </c>
      <c r="C18" s="489">
        <f>'English Scores- Leveled papers'!E17</f>
        <v>1</v>
      </c>
      <c r="D18" s="490" t="str">
        <f t="shared" si="6"/>
        <v/>
      </c>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2"/>
      <c r="AI18" s="492"/>
      <c r="AJ18" s="492"/>
      <c r="AK18" s="492"/>
      <c r="AL18" s="492"/>
      <c r="AM18" s="492"/>
      <c r="AN18" s="492"/>
      <c r="AO18" s="492"/>
      <c r="AP18" s="492"/>
      <c r="AQ18" s="490" t="str">
        <f t="shared" si="7"/>
        <v/>
      </c>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2"/>
      <c r="BV18" s="492"/>
      <c r="BW18" s="492"/>
      <c r="BX18" s="492"/>
      <c r="BY18" s="492"/>
      <c r="BZ18" s="492"/>
      <c r="CA18" s="492"/>
      <c r="CB18" s="492"/>
      <c r="CC18" s="492"/>
      <c r="CD18" s="492"/>
      <c r="CE18" s="492"/>
      <c r="CF18" s="492"/>
      <c r="CG18" s="490" t="str">
        <f t="shared" si="8"/>
        <v/>
      </c>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2"/>
      <c r="DL18" s="492"/>
      <c r="DM18" s="492"/>
      <c r="DN18" s="492"/>
      <c r="DO18" s="492"/>
      <c r="DP18" s="492"/>
      <c r="DQ18" s="492"/>
      <c r="DR18" s="492"/>
      <c r="DS18" s="492"/>
      <c r="DT18" s="492"/>
      <c r="DU18" s="492"/>
      <c r="DV18" s="492"/>
    </row>
    <row r="19" spans="1:126" x14ac:dyDescent="0.2">
      <c r="A19" s="489">
        <v>12</v>
      </c>
      <c r="B19" s="489" t="str">
        <f>'English Scores- Leveled papers'!B18</f>
        <v>B. Ramu</v>
      </c>
      <c r="C19" s="489">
        <f>'English Scores- Leveled papers'!E18</f>
        <v>1</v>
      </c>
      <c r="D19" s="490" t="str">
        <f t="shared" si="6"/>
        <v/>
      </c>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2"/>
      <c r="AI19" s="492"/>
      <c r="AJ19" s="492"/>
      <c r="AK19" s="492"/>
      <c r="AL19" s="492"/>
      <c r="AM19" s="492"/>
      <c r="AN19" s="492"/>
      <c r="AO19" s="492"/>
      <c r="AP19" s="492"/>
      <c r="AQ19" s="490" t="str">
        <f t="shared" si="7"/>
        <v/>
      </c>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2"/>
      <c r="BV19" s="492"/>
      <c r="BW19" s="492"/>
      <c r="BX19" s="492"/>
      <c r="BY19" s="492"/>
      <c r="BZ19" s="492"/>
      <c r="CA19" s="492"/>
      <c r="CB19" s="492"/>
      <c r="CC19" s="492"/>
      <c r="CD19" s="492"/>
      <c r="CE19" s="492"/>
      <c r="CF19" s="492"/>
      <c r="CG19" s="490" t="str">
        <f t="shared" si="8"/>
        <v/>
      </c>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2"/>
      <c r="DL19" s="492"/>
      <c r="DM19" s="492"/>
      <c r="DN19" s="492"/>
      <c r="DO19" s="492"/>
      <c r="DP19" s="492"/>
      <c r="DQ19" s="492"/>
      <c r="DR19" s="492"/>
      <c r="DS19" s="492"/>
      <c r="DT19" s="492"/>
      <c r="DU19" s="492"/>
      <c r="DV19" s="492"/>
    </row>
    <row r="20" spans="1:126" ht="24" x14ac:dyDescent="0.2">
      <c r="A20" s="489">
        <v>13</v>
      </c>
      <c r="B20" s="489" t="str">
        <f>'English Scores- Leveled papers'!B19</f>
        <v>Yasmeen Fathima</v>
      </c>
      <c r="C20" s="489">
        <f>'English Scores- Leveled papers'!E19</f>
        <v>1.5</v>
      </c>
      <c r="D20" s="490" t="str">
        <f t="shared" si="6"/>
        <v/>
      </c>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2"/>
      <c r="AI20" s="492"/>
      <c r="AJ20" s="492"/>
      <c r="AK20" s="492"/>
      <c r="AL20" s="492"/>
      <c r="AM20" s="492"/>
      <c r="AN20" s="492"/>
      <c r="AO20" s="492"/>
      <c r="AP20" s="492"/>
      <c r="AQ20" s="490" t="str">
        <f t="shared" si="7"/>
        <v/>
      </c>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2"/>
      <c r="BV20" s="492"/>
      <c r="BW20" s="492"/>
      <c r="BX20" s="492"/>
      <c r="BY20" s="492"/>
      <c r="BZ20" s="492"/>
      <c r="CA20" s="492"/>
      <c r="CB20" s="492"/>
      <c r="CC20" s="492"/>
      <c r="CD20" s="492"/>
      <c r="CE20" s="492"/>
      <c r="CF20" s="492"/>
      <c r="CG20" s="490" t="str">
        <f t="shared" si="8"/>
        <v/>
      </c>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2"/>
      <c r="DL20" s="492"/>
      <c r="DM20" s="492"/>
      <c r="DN20" s="492"/>
      <c r="DO20" s="492"/>
      <c r="DP20" s="492"/>
      <c r="DQ20" s="492"/>
      <c r="DR20" s="492"/>
      <c r="DS20" s="492"/>
      <c r="DT20" s="492"/>
      <c r="DU20" s="492"/>
      <c r="DV20" s="492"/>
    </row>
    <row r="21" spans="1:126" x14ac:dyDescent="0.2">
      <c r="A21" s="489">
        <v>14</v>
      </c>
      <c r="B21" s="489" t="str">
        <f>'English Scores- Leveled papers'!B20</f>
        <v>Asra</v>
      </c>
      <c r="C21" s="489">
        <f>'English Scores- Leveled papers'!E20</f>
        <v>1</v>
      </c>
      <c r="D21" s="490" t="str">
        <f t="shared" si="6"/>
        <v/>
      </c>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2"/>
      <c r="AI21" s="492"/>
      <c r="AJ21" s="492"/>
      <c r="AK21" s="492"/>
      <c r="AL21" s="492"/>
      <c r="AM21" s="492"/>
      <c r="AN21" s="492"/>
      <c r="AO21" s="492"/>
      <c r="AP21" s="492"/>
      <c r="AQ21" s="490" t="str">
        <f t="shared" si="7"/>
        <v/>
      </c>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2"/>
      <c r="BV21" s="492"/>
      <c r="BW21" s="492"/>
      <c r="BX21" s="492"/>
      <c r="BY21" s="492"/>
      <c r="BZ21" s="492"/>
      <c r="CA21" s="492"/>
      <c r="CB21" s="492"/>
      <c r="CC21" s="492"/>
      <c r="CD21" s="492"/>
      <c r="CE21" s="492"/>
      <c r="CF21" s="492"/>
      <c r="CG21" s="490" t="str">
        <f t="shared" si="8"/>
        <v/>
      </c>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2"/>
      <c r="DL21" s="492"/>
      <c r="DM21" s="492"/>
      <c r="DN21" s="492"/>
      <c r="DO21" s="492"/>
      <c r="DP21" s="492"/>
      <c r="DQ21" s="492"/>
      <c r="DR21" s="492"/>
      <c r="DS21" s="492"/>
      <c r="DT21" s="492"/>
      <c r="DU21" s="492"/>
      <c r="DV21" s="492"/>
    </row>
    <row r="22" spans="1:126" ht="24" x14ac:dyDescent="0.2">
      <c r="A22" s="489">
        <v>15</v>
      </c>
      <c r="B22" s="489" t="str">
        <f>'English Scores- Leveled papers'!B21</f>
        <v>Siddiqua fatima</v>
      </c>
      <c r="C22" s="489">
        <f>'English Scores- Leveled papers'!E21</f>
        <v>1</v>
      </c>
      <c r="D22" s="490" t="str">
        <f t="shared" si="6"/>
        <v/>
      </c>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2"/>
      <c r="AI22" s="492"/>
      <c r="AJ22" s="492"/>
      <c r="AK22" s="492"/>
      <c r="AL22" s="492"/>
      <c r="AM22" s="492"/>
      <c r="AN22" s="492"/>
      <c r="AO22" s="492"/>
      <c r="AP22" s="492"/>
      <c r="AQ22" s="490" t="str">
        <f t="shared" si="7"/>
        <v/>
      </c>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2"/>
      <c r="BV22" s="492"/>
      <c r="BW22" s="492"/>
      <c r="BX22" s="492"/>
      <c r="BY22" s="492"/>
      <c r="BZ22" s="492"/>
      <c r="CA22" s="492"/>
      <c r="CB22" s="492"/>
      <c r="CC22" s="492"/>
      <c r="CD22" s="492"/>
      <c r="CE22" s="492"/>
      <c r="CF22" s="492"/>
      <c r="CG22" s="490" t="str">
        <f t="shared" si="8"/>
        <v/>
      </c>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2"/>
      <c r="DL22" s="492"/>
      <c r="DM22" s="492"/>
      <c r="DN22" s="492"/>
      <c r="DO22" s="492"/>
      <c r="DP22" s="492"/>
      <c r="DQ22" s="492"/>
      <c r="DR22" s="492"/>
      <c r="DS22" s="492"/>
      <c r="DT22" s="492"/>
      <c r="DU22" s="492"/>
      <c r="DV22" s="492"/>
    </row>
    <row r="23" spans="1:126" x14ac:dyDescent="0.2">
      <c r="A23" s="489">
        <v>16</v>
      </c>
      <c r="B23" s="489" t="str">
        <f>'English Scores- Leveled papers'!B22</f>
        <v>K.Akshitha</v>
      </c>
      <c r="C23" s="489">
        <f>'English Scores- Leveled papers'!E22</f>
        <v>1.5</v>
      </c>
      <c r="D23" s="490" t="str">
        <f t="shared" si="6"/>
        <v/>
      </c>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2"/>
      <c r="AI23" s="492"/>
      <c r="AJ23" s="492"/>
      <c r="AK23" s="492"/>
      <c r="AL23" s="492"/>
      <c r="AM23" s="492"/>
      <c r="AN23" s="492"/>
      <c r="AO23" s="492"/>
      <c r="AP23" s="492"/>
      <c r="AQ23" s="490" t="str">
        <f t="shared" si="7"/>
        <v/>
      </c>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2"/>
      <c r="BV23" s="492"/>
      <c r="BW23" s="492"/>
      <c r="BX23" s="492"/>
      <c r="BY23" s="492"/>
      <c r="BZ23" s="492"/>
      <c r="CA23" s="492"/>
      <c r="CB23" s="492"/>
      <c r="CC23" s="492"/>
      <c r="CD23" s="492"/>
      <c r="CE23" s="492"/>
      <c r="CF23" s="492"/>
      <c r="CG23" s="490" t="str">
        <f t="shared" si="8"/>
        <v/>
      </c>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2"/>
      <c r="DL23" s="492"/>
      <c r="DM23" s="492"/>
      <c r="DN23" s="492"/>
      <c r="DO23" s="492"/>
      <c r="DP23" s="492"/>
      <c r="DQ23" s="492"/>
      <c r="DR23" s="492"/>
      <c r="DS23" s="492"/>
      <c r="DT23" s="492"/>
      <c r="DU23" s="492"/>
      <c r="DV23" s="492"/>
    </row>
    <row r="24" spans="1:126" x14ac:dyDescent="0.2">
      <c r="A24" s="489">
        <v>17</v>
      </c>
      <c r="B24" s="489" t="str">
        <f>'English Scores- Leveled papers'!B23</f>
        <v>S. Payal</v>
      </c>
      <c r="C24" s="489">
        <f>'English Scores- Leveled papers'!E23</f>
        <v>0.5</v>
      </c>
      <c r="D24" s="490" t="str">
        <f t="shared" si="6"/>
        <v/>
      </c>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2"/>
      <c r="AI24" s="492"/>
      <c r="AJ24" s="492"/>
      <c r="AK24" s="492"/>
      <c r="AL24" s="492"/>
      <c r="AM24" s="492"/>
      <c r="AN24" s="492"/>
      <c r="AO24" s="492"/>
      <c r="AP24" s="492"/>
      <c r="AQ24" s="490" t="str">
        <f t="shared" si="7"/>
        <v/>
      </c>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2"/>
      <c r="BV24" s="492"/>
      <c r="BW24" s="492"/>
      <c r="BX24" s="492"/>
      <c r="BY24" s="492"/>
      <c r="BZ24" s="492"/>
      <c r="CA24" s="492"/>
      <c r="CB24" s="492"/>
      <c r="CC24" s="492"/>
      <c r="CD24" s="492"/>
      <c r="CE24" s="492"/>
      <c r="CF24" s="492"/>
      <c r="CG24" s="490" t="str">
        <f t="shared" si="8"/>
        <v/>
      </c>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2"/>
      <c r="DL24" s="492"/>
      <c r="DM24" s="492"/>
      <c r="DN24" s="492"/>
      <c r="DO24" s="492"/>
      <c r="DP24" s="492"/>
      <c r="DQ24" s="492"/>
      <c r="DR24" s="492"/>
      <c r="DS24" s="492"/>
      <c r="DT24" s="492"/>
      <c r="DU24" s="492"/>
      <c r="DV24" s="492"/>
    </row>
    <row r="25" spans="1:126" x14ac:dyDescent="0.2">
      <c r="A25" s="489">
        <v>18</v>
      </c>
      <c r="B25" s="489" t="str">
        <f>'English Scores- Leveled papers'!B24</f>
        <v>S. Prerna</v>
      </c>
      <c r="C25" s="489">
        <f>'English Scores- Leveled papers'!E24</f>
        <v>0.5</v>
      </c>
      <c r="D25" s="490" t="str">
        <f t="shared" si="6"/>
        <v/>
      </c>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2"/>
      <c r="AI25" s="492"/>
      <c r="AJ25" s="492"/>
      <c r="AK25" s="492"/>
      <c r="AL25" s="492"/>
      <c r="AM25" s="492"/>
      <c r="AN25" s="492"/>
      <c r="AO25" s="492"/>
      <c r="AP25" s="492"/>
      <c r="AQ25" s="490" t="str">
        <f t="shared" si="7"/>
        <v/>
      </c>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2"/>
      <c r="BV25" s="492"/>
      <c r="BW25" s="492"/>
      <c r="BX25" s="492"/>
      <c r="BY25" s="492"/>
      <c r="BZ25" s="492"/>
      <c r="CA25" s="492"/>
      <c r="CB25" s="492"/>
      <c r="CC25" s="492"/>
      <c r="CD25" s="492"/>
      <c r="CE25" s="492"/>
      <c r="CF25" s="492"/>
      <c r="CG25" s="490" t="str">
        <f t="shared" si="8"/>
        <v/>
      </c>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2"/>
      <c r="DL25" s="492"/>
      <c r="DM25" s="492"/>
      <c r="DN25" s="492"/>
      <c r="DO25" s="492"/>
      <c r="DP25" s="492"/>
      <c r="DQ25" s="492"/>
      <c r="DR25" s="492"/>
      <c r="DS25" s="492"/>
      <c r="DT25" s="492"/>
      <c r="DU25" s="492"/>
      <c r="DV25" s="492"/>
    </row>
    <row r="26" spans="1:126" x14ac:dyDescent="0.2">
      <c r="A26" s="489">
        <v>19</v>
      </c>
      <c r="B26" s="489" t="str">
        <f>'English Scores- Leveled papers'!B25</f>
        <v>E. Jyothi</v>
      </c>
      <c r="C26" s="489">
        <f>'English Scores- Leveled papers'!E25</f>
        <v>1.5</v>
      </c>
      <c r="D26" s="490" t="str">
        <f t="shared" si="6"/>
        <v/>
      </c>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2"/>
      <c r="AI26" s="492"/>
      <c r="AJ26" s="492"/>
      <c r="AK26" s="492"/>
      <c r="AL26" s="492"/>
      <c r="AM26" s="492"/>
      <c r="AN26" s="492"/>
      <c r="AO26" s="492"/>
      <c r="AP26" s="492"/>
      <c r="AQ26" s="490" t="str">
        <f t="shared" si="7"/>
        <v/>
      </c>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2"/>
      <c r="BV26" s="492"/>
      <c r="BW26" s="492"/>
      <c r="BX26" s="492"/>
      <c r="BY26" s="492"/>
      <c r="BZ26" s="492"/>
      <c r="CA26" s="492"/>
      <c r="CB26" s="492"/>
      <c r="CC26" s="492"/>
      <c r="CD26" s="492"/>
      <c r="CE26" s="492"/>
      <c r="CF26" s="492"/>
      <c r="CG26" s="490" t="str">
        <f t="shared" si="8"/>
        <v/>
      </c>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2"/>
      <c r="DL26" s="492"/>
      <c r="DM26" s="492"/>
      <c r="DN26" s="492"/>
      <c r="DO26" s="492"/>
      <c r="DP26" s="492"/>
      <c r="DQ26" s="492"/>
      <c r="DR26" s="492"/>
      <c r="DS26" s="492"/>
      <c r="DT26" s="492"/>
      <c r="DU26" s="492"/>
      <c r="DV26" s="492"/>
    </row>
    <row r="27" spans="1:126" x14ac:dyDescent="0.2">
      <c r="A27" s="489">
        <v>20</v>
      </c>
      <c r="B27" s="489" t="str">
        <f>'English Scores- Leveled papers'!B26</f>
        <v>K. Akhil</v>
      </c>
      <c r="C27" s="489">
        <f>'English Scores- Leveled papers'!E26</f>
        <v>1.5</v>
      </c>
      <c r="D27" s="490" t="str">
        <f t="shared" si="6"/>
        <v/>
      </c>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2"/>
      <c r="AI27" s="492"/>
      <c r="AJ27" s="492"/>
      <c r="AK27" s="492"/>
      <c r="AL27" s="492"/>
      <c r="AM27" s="492"/>
      <c r="AN27" s="492"/>
      <c r="AO27" s="492"/>
      <c r="AP27" s="492"/>
      <c r="AQ27" s="490" t="str">
        <f t="shared" si="7"/>
        <v/>
      </c>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2"/>
      <c r="BV27" s="492"/>
      <c r="BW27" s="492"/>
      <c r="BX27" s="492"/>
      <c r="BY27" s="492"/>
      <c r="BZ27" s="492"/>
      <c r="CA27" s="492"/>
      <c r="CB27" s="492"/>
      <c r="CC27" s="492"/>
      <c r="CD27" s="492"/>
      <c r="CE27" s="492"/>
      <c r="CF27" s="492"/>
      <c r="CG27" s="490" t="str">
        <f t="shared" si="8"/>
        <v/>
      </c>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2"/>
      <c r="DL27" s="492"/>
      <c r="DM27" s="492"/>
      <c r="DN27" s="492"/>
      <c r="DO27" s="492"/>
      <c r="DP27" s="492"/>
      <c r="DQ27" s="492"/>
      <c r="DR27" s="492"/>
      <c r="DS27" s="492"/>
      <c r="DT27" s="492"/>
      <c r="DU27" s="492"/>
      <c r="DV27" s="492"/>
    </row>
    <row r="28" spans="1:126" x14ac:dyDescent="0.2">
      <c r="A28" s="489">
        <v>21</v>
      </c>
      <c r="B28" s="489" t="str">
        <f>'English Scores- Leveled papers'!B27</f>
        <v>K. Gowtham</v>
      </c>
      <c r="C28" s="489">
        <f>'English Scores- Leveled papers'!E27</f>
        <v>1.5</v>
      </c>
      <c r="D28" s="490" t="str">
        <f t="shared" si="6"/>
        <v/>
      </c>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2"/>
      <c r="AI28" s="492"/>
      <c r="AJ28" s="492"/>
      <c r="AK28" s="492"/>
      <c r="AL28" s="492"/>
      <c r="AM28" s="492"/>
      <c r="AN28" s="492"/>
      <c r="AO28" s="492"/>
      <c r="AP28" s="492"/>
      <c r="AQ28" s="490" t="str">
        <f t="shared" si="7"/>
        <v/>
      </c>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2"/>
      <c r="BV28" s="492"/>
      <c r="BW28" s="492"/>
      <c r="BX28" s="492"/>
      <c r="BY28" s="492"/>
      <c r="BZ28" s="492"/>
      <c r="CA28" s="492"/>
      <c r="CB28" s="492"/>
      <c r="CC28" s="492"/>
      <c r="CD28" s="492"/>
      <c r="CE28" s="492"/>
      <c r="CF28" s="492"/>
      <c r="CG28" s="490" t="str">
        <f t="shared" si="8"/>
        <v/>
      </c>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2"/>
      <c r="DL28" s="492"/>
      <c r="DM28" s="492"/>
      <c r="DN28" s="492"/>
      <c r="DO28" s="492"/>
      <c r="DP28" s="492"/>
      <c r="DQ28" s="492"/>
      <c r="DR28" s="492"/>
      <c r="DS28" s="492"/>
      <c r="DT28" s="492"/>
      <c r="DU28" s="492"/>
      <c r="DV28" s="492"/>
    </row>
    <row r="29" spans="1:126" x14ac:dyDescent="0.2">
      <c r="A29" s="489">
        <v>22</v>
      </c>
      <c r="B29" s="489" t="str">
        <f>'English Scores- Leveled papers'!B28</f>
        <v xml:space="preserve">Juveriya </v>
      </c>
      <c r="C29" s="489">
        <f>'English Scores- Leveled papers'!E28</f>
        <v>1</v>
      </c>
      <c r="D29" s="490" t="str">
        <f t="shared" si="6"/>
        <v/>
      </c>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2"/>
      <c r="AI29" s="492"/>
      <c r="AJ29" s="492"/>
      <c r="AK29" s="492"/>
      <c r="AL29" s="492"/>
      <c r="AM29" s="492"/>
      <c r="AN29" s="492"/>
      <c r="AO29" s="492"/>
      <c r="AP29" s="492"/>
      <c r="AQ29" s="490" t="str">
        <f t="shared" si="7"/>
        <v/>
      </c>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2"/>
      <c r="BV29" s="492"/>
      <c r="BW29" s="492"/>
      <c r="BX29" s="492"/>
      <c r="BY29" s="492"/>
      <c r="BZ29" s="492"/>
      <c r="CA29" s="492"/>
      <c r="CB29" s="492"/>
      <c r="CC29" s="492"/>
      <c r="CD29" s="492"/>
      <c r="CE29" s="492"/>
      <c r="CF29" s="492"/>
      <c r="CG29" s="490" t="str">
        <f t="shared" si="8"/>
        <v/>
      </c>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2"/>
      <c r="DL29" s="492"/>
      <c r="DM29" s="492"/>
      <c r="DN29" s="492"/>
      <c r="DO29" s="492"/>
      <c r="DP29" s="492"/>
      <c r="DQ29" s="492"/>
      <c r="DR29" s="492"/>
      <c r="DS29" s="492"/>
      <c r="DT29" s="492"/>
      <c r="DU29" s="492"/>
      <c r="DV29" s="492"/>
    </row>
    <row r="30" spans="1:126" x14ac:dyDescent="0.2">
      <c r="A30" s="489">
        <v>23</v>
      </c>
      <c r="B30" s="489" t="str">
        <f>'English Scores- Leveled papers'!B29</f>
        <v>Faisal</v>
      </c>
      <c r="C30" s="489">
        <f>'English Scores- Leveled papers'!E29</f>
        <v>1</v>
      </c>
      <c r="D30" s="490" t="str">
        <f t="shared" si="6"/>
        <v/>
      </c>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2"/>
      <c r="AI30" s="492"/>
      <c r="AJ30" s="492"/>
      <c r="AK30" s="492"/>
      <c r="AL30" s="492"/>
      <c r="AM30" s="492"/>
      <c r="AN30" s="492"/>
      <c r="AO30" s="492"/>
      <c r="AP30" s="492"/>
      <c r="AQ30" s="490" t="str">
        <f t="shared" si="7"/>
        <v/>
      </c>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2"/>
      <c r="BV30" s="492"/>
      <c r="BW30" s="492"/>
      <c r="BX30" s="492"/>
      <c r="BY30" s="492"/>
      <c r="BZ30" s="492"/>
      <c r="CA30" s="492"/>
      <c r="CB30" s="492"/>
      <c r="CC30" s="492"/>
      <c r="CD30" s="492"/>
      <c r="CE30" s="492"/>
      <c r="CF30" s="492"/>
      <c r="CG30" s="490" t="str">
        <f t="shared" si="8"/>
        <v/>
      </c>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2"/>
      <c r="DL30" s="492"/>
      <c r="DM30" s="492"/>
      <c r="DN30" s="492"/>
      <c r="DO30" s="492"/>
      <c r="DP30" s="492"/>
      <c r="DQ30" s="492"/>
      <c r="DR30" s="492"/>
      <c r="DS30" s="492"/>
      <c r="DT30" s="492"/>
      <c r="DU30" s="492"/>
      <c r="DV30" s="492"/>
    </row>
    <row r="31" spans="1:126" x14ac:dyDescent="0.2">
      <c r="A31" s="489">
        <v>24</v>
      </c>
      <c r="B31" s="489" t="str">
        <f>'English Scores- Leveled papers'!B30</f>
        <v>Subhan</v>
      </c>
      <c r="C31" s="489" t="str">
        <f>'English Scores- Leveled papers'!E30</f>
        <v/>
      </c>
      <c r="D31" s="490" t="str">
        <f t="shared" si="6"/>
        <v/>
      </c>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2"/>
      <c r="AI31" s="492"/>
      <c r="AJ31" s="492"/>
      <c r="AK31" s="492"/>
      <c r="AL31" s="492"/>
      <c r="AM31" s="492"/>
      <c r="AN31" s="492"/>
      <c r="AO31" s="492"/>
      <c r="AP31" s="492"/>
      <c r="AQ31" s="490" t="str">
        <f t="shared" si="7"/>
        <v/>
      </c>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2"/>
      <c r="BV31" s="492"/>
      <c r="BW31" s="492"/>
      <c r="BX31" s="492"/>
      <c r="BY31" s="492"/>
      <c r="BZ31" s="492"/>
      <c r="CA31" s="492"/>
      <c r="CB31" s="492"/>
      <c r="CC31" s="492"/>
      <c r="CD31" s="492"/>
      <c r="CE31" s="492"/>
      <c r="CF31" s="492"/>
      <c r="CG31" s="490" t="str">
        <f t="shared" si="8"/>
        <v/>
      </c>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2"/>
      <c r="DL31" s="492"/>
      <c r="DM31" s="492"/>
      <c r="DN31" s="492"/>
      <c r="DO31" s="492"/>
      <c r="DP31" s="492"/>
      <c r="DQ31" s="492"/>
      <c r="DR31" s="492"/>
      <c r="DS31" s="492"/>
      <c r="DT31" s="492"/>
      <c r="DU31" s="492"/>
      <c r="DV31" s="492"/>
    </row>
    <row r="32" spans="1:126" x14ac:dyDescent="0.2">
      <c r="A32" s="489">
        <v>25</v>
      </c>
      <c r="B32" s="489" t="str">
        <f>'English Scores- Leveled papers'!B31</f>
        <v>Maya</v>
      </c>
      <c r="C32" s="489" t="str">
        <f>'English Scores- Leveled papers'!E31</f>
        <v/>
      </c>
      <c r="D32" s="490" t="str">
        <f t="shared" si="6"/>
        <v/>
      </c>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2"/>
      <c r="AI32" s="492"/>
      <c r="AJ32" s="492"/>
      <c r="AK32" s="492"/>
      <c r="AL32" s="492"/>
      <c r="AM32" s="492"/>
      <c r="AN32" s="492"/>
      <c r="AO32" s="492"/>
      <c r="AP32" s="492"/>
      <c r="AQ32" s="490" t="str">
        <f t="shared" si="7"/>
        <v/>
      </c>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2"/>
      <c r="BV32" s="492"/>
      <c r="BW32" s="492"/>
      <c r="BX32" s="492"/>
      <c r="BY32" s="492"/>
      <c r="BZ32" s="492"/>
      <c r="CA32" s="492"/>
      <c r="CB32" s="492"/>
      <c r="CC32" s="492"/>
      <c r="CD32" s="492"/>
      <c r="CE32" s="492"/>
      <c r="CF32" s="492"/>
      <c r="CG32" s="490" t="str">
        <f t="shared" si="8"/>
        <v/>
      </c>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2"/>
      <c r="DL32" s="492"/>
      <c r="DM32" s="492"/>
      <c r="DN32" s="492"/>
      <c r="DO32" s="492"/>
      <c r="DP32" s="492"/>
      <c r="DQ32" s="492"/>
      <c r="DR32" s="492"/>
      <c r="DS32" s="492"/>
      <c r="DT32" s="492"/>
      <c r="DU32" s="492"/>
      <c r="DV32" s="492"/>
    </row>
    <row r="33" spans="1:126" x14ac:dyDescent="0.2">
      <c r="A33" s="489">
        <v>26</v>
      </c>
      <c r="B33" s="489" t="str">
        <f>'English Scores- Leveled papers'!B32</f>
        <v>Krish</v>
      </c>
      <c r="C33" s="489" t="str">
        <f>'English Scores- Leveled papers'!E32</f>
        <v/>
      </c>
      <c r="D33" s="490" t="str">
        <f t="shared" si="6"/>
        <v/>
      </c>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2"/>
      <c r="AI33" s="492"/>
      <c r="AJ33" s="492"/>
      <c r="AK33" s="492"/>
      <c r="AL33" s="492"/>
      <c r="AM33" s="492"/>
      <c r="AN33" s="492"/>
      <c r="AO33" s="492"/>
      <c r="AP33" s="492"/>
      <c r="AQ33" s="490" t="str">
        <f t="shared" si="7"/>
        <v/>
      </c>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2"/>
      <c r="BV33" s="492"/>
      <c r="BW33" s="492"/>
      <c r="BX33" s="492"/>
      <c r="BY33" s="492"/>
      <c r="BZ33" s="492"/>
      <c r="CA33" s="492"/>
      <c r="CB33" s="492"/>
      <c r="CC33" s="492"/>
      <c r="CD33" s="492"/>
      <c r="CE33" s="492"/>
      <c r="CF33" s="492"/>
      <c r="CG33" s="490" t="str">
        <f t="shared" si="8"/>
        <v/>
      </c>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2"/>
      <c r="DL33" s="492"/>
      <c r="DM33" s="492"/>
      <c r="DN33" s="492"/>
      <c r="DO33" s="492"/>
      <c r="DP33" s="492"/>
      <c r="DQ33" s="492"/>
      <c r="DR33" s="492"/>
      <c r="DS33" s="492"/>
      <c r="DT33" s="492"/>
      <c r="DU33" s="492"/>
      <c r="DV33" s="492"/>
    </row>
    <row r="34" spans="1:126" x14ac:dyDescent="0.2">
      <c r="A34" s="489">
        <v>27</v>
      </c>
      <c r="B34" s="489" t="str">
        <f>'English Scores- Leveled papers'!B33</f>
        <v>Nishita</v>
      </c>
      <c r="C34" s="489" t="str">
        <f>'English Scores- Leveled papers'!E33</f>
        <v/>
      </c>
      <c r="D34" s="490" t="str">
        <f t="shared" si="6"/>
        <v/>
      </c>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2"/>
      <c r="AI34" s="492"/>
      <c r="AJ34" s="492"/>
      <c r="AK34" s="492"/>
      <c r="AL34" s="492"/>
      <c r="AM34" s="492"/>
      <c r="AN34" s="492"/>
      <c r="AO34" s="492"/>
      <c r="AP34" s="492"/>
      <c r="AQ34" s="490" t="str">
        <f t="shared" si="7"/>
        <v/>
      </c>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2"/>
      <c r="BV34" s="492"/>
      <c r="BW34" s="492"/>
      <c r="BX34" s="492"/>
      <c r="BY34" s="492"/>
      <c r="BZ34" s="492"/>
      <c r="CA34" s="492"/>
      <c r="CB34" s="492"/>
      <c r="CC34" s="492"/>
      <c r="CD34" s="492"/>
      <c r="CE34" s="492"/>
      <c r="CF34" s="492"/>
      <c r="CG34" s="490" t="str">
        <f t="shared" si="8"/>
        <v/>
      </c>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2"/>
      <c r="DL34" s="492"/>
      <c r="DM34" s="492"/>
      <c r="DN34" s="492"/>
      <c r="DO34" s="492"/>
      <c r="DP34" s="492"/>
      <c r="DQ34" s="492"/>
      <c r="DR34" s="492"/>
      <c r="DS34" s="492"/>
      <c r="DT34" s="492"/>
      <c r="DU34" s="492"/>
      <c r="DV34" s="492"/>
    </row>
    <row r="35" spans="1:126" x14ac:dyDescent="0.2">
      <c r="A35" s="489">
        <v>28</v>
      </c>
      <c r="B35" s="489" t="str">
        <f>'English Scores- Leveled papers'!B34</f>
        <v>B Akhil</v>
      </c>
      <c r="C35" s="489" t="str">
        <f>'English Scores- Leveled papers'!E34</f>
        <v/>
      </c>
      <c r="D35" s="490" t="str">
        <f t="shared" si="6"/>
        <v/>
      </c>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2"/>
      <c r="AI35" s="492"/>
      <c r="AJ35" s="492"/>
      <c r="AK35" s="492"/>
      <c r="AL35" s="492"/>
      <c r="AM35" s="492"/>
      <c r="AN35" s="492"/>
      <c r="AO35" s="492"/>
      <c r="AP35" s="492"/>
      <c r="AQ35" s="490" t="str">
        <f t="shared" si="7"/>
        <v/>
      </c>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2"/>
      <c r="BV35" s="492"/>
      <c r="BW35" s="492"/>
      <c r="BX35" s="492"/>
      <c r="BY35" s="492"/>
      <c r="BZ35" s="492"/>
      <c r="CA35" s="492"/>
      <c r="CB35" s="492"/>
      <c r="CC35" s="492"/>
      <c r="CD35" s="492"/>
      <c r="CE35" s="492"/>
      <c r="CF35" s="492"/>
      <c r="CG35" s="490" t="str">
        <f t="shared" si="8"/>
        <v/>
      </c>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2"/>
      <c r="DL35" s="492"/>
      <c r="DM35" s="492"/>
      <c r="DN35" s="492"/>
      <c r="DO35" s="492"/>
      <c r="DP35" s="492"/>
      <c r="DQ35" s="492"/>
      <c r="DR35" s="492"/>
      <c r="DS35" s="492"/>
      <c r="DT35" s="492"/>
      <c r="DU35" s="492"/>
      <c r="DV35" s="492"/>
    </row>
    <row r="36" spans="1:126" ht="24" x14ac:dyDescent="0.2">
      <c r="A36" s="489">
        <v>29</v>
      </c>
      <c r="B36" s="489" t="str">
        <f>'English Scores- Leveled papers'!B35</f>
        <v>Muskan Begum</v>
      </c>
      <c r="C36" s="489" t="str">
        <f>'English Scores- Leveled papers'!E35</f>
        <v/>
      </c>
      <c r="D36" s="490" t="str">
        <f t="shared" si="6"/>
        <v/>
      </c>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2"/>
      <c r="AI36" s="492"/>
      <c r="AJ36" s="492"/>
      <c r="AK36" s="492"/>
      <c r="AL36" s="492"/>
      <c r="AM36" s="492"/>
      <c r="AN36" s="492"/>
      <c r="AO36" s="492"/>
      <c r="AP36" s="492"/>
      <c r="AQ36" s="490" t="str">
        <f t="shared" si="7"/>
        <v/>
      </c>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2"/>
      <c r="BV36" s="492"/>
      <c r="BW36" s="492"/>
      <c r="BX36" s="492"/>
      <c r="BY36" s="492"/>
      <c r="BZ36" s="492"/>
      <c r="CA36" s="492"/>
      <c r="CB36" s="492"/>
      <c r="CC36" s="492"/>
      <c r="CD36" s="492"/>
      <c r="CE36" s="492"/>
      <c r="CF36" s="492"/>
      <c r="CG36" s="490" t="str">
        <f t="shared" si="8"/>
        <v/>
      </c>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2"/>
      <c r="DL36" s="492"/>
      <c r="DM36" s="492"/>
      <c r="DN36" s="492"/>
      <c r="DO36" s="492"/>
      <c r="DP36" s="492"/>
      <c r="DQ36" s="492"/>
      <c r="DR36" s="492"/>
      <c r="DS36" s="492"/>
      <c r="DT36" s="492"/>
      <c r="DU36" s="492"/>
      <c r="DV36" s="492"/>
    </row>
    <row r="37" spans="1:126" x14ac:dyDescent="0.2">
      <c r="A37" s="489">
        <v>30</v>
      </c>
      <c r="B37" s="489" t="str">
        <f>'English Scores- Leveled papers'!B36</f>
        <v>Insha Khan</v>
      </c>
      <c r="C37" s="489" t="str">
        <f>'English Scores- Leveled papers'!E36</f>
        <v/>
      </c>
      <c r="D37" s="490" t="str">
        <f t="shared" si="6"/>
        <v/>
      </c>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2"/>
      <c r="AI37" s="492"/>
      <c r="AJ37" s="492"/>
      <c r="AK37" s="492"/>
      <c r="AL37" s="492"/>
      <c r="AM37" s="492"/>
      <c r="AN37" s="492"/>
      <c r="AO37" s="492"/>
      <c r="AP37" s="492"/>
      <c r="AQ37" s="490" t="str">
        <f t="shared" si="7"/>
        <v/>
      </c>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2"/>
      <c r="BV37" s="492"/>
      <c r="BW37" s="492"/>
      <c r="BX37" s="492"/>
      <c r="BY37" s="492"/>
      <c r="BZ37" s="492"/>
      <c r="CA37" s="492"/>
      <c r="CB37" s="492"/>
      <c r="CC37" s="492"/>
      <c r="CD37" s="492"/>
      <c r="CE37" s="492"/>
      <c r="CF37" s="492"/>
      <c r="CG37" s="490" t="str">
        <f t="shared" si="8"/>
        <v/>
      </c>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2"/>
      <c r="DL37" s="492"/>
      <c r="DM37" s="492"/>
      <c r="DN37" s="492"/>
      <c r="DO37" s="492"/>
      <c r="DP37" s="492"/>
      <c r="DQ37" s="492"/>
      <c r="DR37" s="492"/>
      <c r="DS37" s="492"/>
      <c r="DT37" s="492"/>
      <c r="DU37" s="492"/>
      <c r="DV37" s="492"/>
    </row>
    <row r="38" spans="1:126" x14ac:dyDescent="0.2">
      <c r="A38" s="489">
        <v>31</v>
      </c>
      <c r="B38" s="489" t="str">
        <f>'English Scores- Leveled papers'!B37</f>
        <v>Bhoomi</v>
      </c>
      <c r="C38" s="489" t="str">
        <f>'English Scores- Leveled papers'!E37</f>
        <v/>
      </c>
      <c r="D38" s="490" t="str">
        <f t="shared" si="6"/>
        <v/>
      </c>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2"/>
      <c r="AI38" s="492"/>
      <c r="AJ38" s="492"/>
      <c r="AK38" s="492"/>
      <c r="AL38" s="492"/>
      <c r="AM38" s="492"/>
      <c r="AN38" s="492"/>
      <c r="AO38" s="492"/>
      <c r="AP38" s="492"/>
      <c r="AQ38" s="490" t="str">
        <f t="shared" si="7"/>
        <v/>
      </c>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2"/>
      <c r="BV38" s="492"/>
      <c r="BW38" s="492"/>
      <c r="BX38" s="492"/>
      <c r="BY38" s="492"/>
      <c r="BZ38" s="492"/>
      <c r="CA38" s="492"/>
      <c r="CB38" s="492"/>
      <c r="CC38" s="492"/>
      <c r="CD38" s="492"/>
      <c r="CE38" s="492"/>
      <c r="CF38" s="492"/>
      <c r="CG38" s="490" t="str">
        <f t="shared" si="8"/>
        <v/>
      </c>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2"/>
      <c r="DL38" s="492"/>
      <c r="DM38" s="492"/>
      <c r="DN38" s="492"/>
      <c r="DO38" s="492"/>
      <c r="DP38" s="492"/>
      <c r="DQ38" s="492"/>
      <c r="DR38" s="492"/>
      <c r="DS38" s="492"/>
      <c r="DT38" s="492"/>
      <c r="DU38" s="492"/>
      <c r="DV38" s="492"/>
    </row>
    <row r="39" spans="1:126" x14ac:dyDescent="0.2">
      <c r="A39" s="489">
        <v>32</v>
      </c>
      <c r="B39" s="489" t="str">
        <f>'English Scores- Leveled papers'!B38</f>
        <v>Abhishek</v>
      </c>
      <c r="C39" s="489" t="str">
        <f>'English Scores- Leveled papers'!E38</f>
        <v/>
      </c>
      <c r="D39" s="490" t="str">
        <f t="shared" si="6"/>
        <v/>
      </c>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2"/>
      <c r="AI39" s="492"/>
      <c r="AJ39" s="492"/>
      <c r="AK39" s="492"/>
      <c r="AL39" s="492"/>
      <c r="AM39" s="492"/>
      <c r="AN39" s="492"/>
      <c r="AO39" s="492"/>
      <c r="AP39" s="492"/>
      <c r="AQ39" s="490" t="str">
        <f t="shared" si="7"/>
        <v/>
      </c>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2"/>
      <c r="BV39" s="492"/>
      <c r="BW39" s="492"/>
      <c r="BX39" s="492"/>
      <c r="BY39" s="492"/>
      <c r="BZ39" s="492"/>
      <c r="CA39" s="492"/>
      <c r="CB39" s="492"/>
      <c r="CC39" s="492"/>
      <c r="CD39" s="492"/>
      <c r="CE39" s="492"/>
      <c r="CF39" s="492"/>
      <c r="CG39" s="490" t="str">
        <f t="shared" si="8"/>
        <v/>
      </c>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2"/>
      <c r="DL39" s="492"/>
      <c r="DM39" s="492"/>
      <c r="DN39" s="492"/>
      <c r="DO39" s="492"/>
      <c r="DP39" s="492"/>
      <c r="DQ39" s="492"/>
      <c r="DR39" s="492"/>
      <c r="DS39" s="492"/>
      <c r="DT39" s="492"/>
      <c r="DU39" s="492"/>
      <c r="DV39" s="492"/>
    </row>
    <row r="40" spans="1:126" x14ac:dyDescent="0.2">
      <c r="A40" s="489">
        <v>33</v>
      </c>
      <c r="B40" s="489" t="str">
        <f>'English Scores- Leveled papers'!B39</f>
        <v>Shruthi</v>
      </c>
      <c r="C40" s="489" t="str">
        <f>'English Scores- Leveled papers'!E39</f>
        <v/>
      </c>
      <c r="D40" s="490" t="str">
        <f t="shared" ref="D40:D71" si="9">IF(OR(B40="", SUM(E40:AP40)=0), "",(SUM(E40:AP40)/SUM(E$2:AP$2)))</f>
        <v/>
      </c>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2"/>
      <c r="AI40" s="492"/>
      <c r="AJ40" s="492"/>
      <c r="AK40" s="492"/>
      <c r="AL40" s="492"/>
      <c r="AM40" s="492"/>
      <c r="AN40" s="492"/>
      <c r="AO40" s="492"/>
      <c r="AP40" s="492"/>
      <c r="AQ40" s="490" t="str">
        <f t="shared" ref="AQ40:AQ71" si="10">IF(OR(B40="", SUM(AR40:CF40)=0), "",(SUM(AR40:CF40)/SUM(AR$2:CF$2)))</f>
        <v/>
      </c>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2"/>
      <c r="BV40" s="492"/>
      <c r="BW40" s="492"/>
      <c r="BX40" s="492"/>
      <c r="BY40" s="492"/>
      <c r="BZ40" s="492"/>
      <c r="CA40" s="492"/>
      <c r="CB40" s="492"/>
      <c r="CC40" s="492"/>
      <c r="CD40" s="492"/>
      <c r="CE40" s="492"/>
      <c r="CF40" s="492"/>
      <c r="CG40" s="490" t="str">
        <f t="shared" ref="CG40:CG71" si="11">IF(OR(B40="", SUM(CH40:DV40)=0), "",(SUM(CH40:DV40)/SUM(CH$2:DV$2)))</f>
        <v/>
      </c>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2"/>
      <c r="DL40" s="492"/>
      <c r="DM40" s="492"/>
      <c r="DN40" s="492"/>
      <c r="DO40" s="492"/>
      <c r="DP40" s="492"/>
      <c r="DQ40" s="492"/>
      <c r="DR40" s="492"/>
      <c r="DS40" s="492"/>
      <c r="DT40" s="492"/>
      <c r="DU40" s="492"/>
      <c r="DV40" s="492"/>
    </row>
    <row r="41" spans="1:126" ht="24" x14ac:dyDescent="0.2">
      <c r="A41" s="489">
        <v>34</v>
      </c>
      <c r="B41" s="489" t="str">
        <f>'English Scores- Leveled papers'!B40</f>
        <v>Syed Osman</v>
      </c>
      <c r="C41" s="489" t="str">
        <f>'English Scores- Leveled papers'!E40</f>
        <v/>
      </c>
      <c r="D41" s="490" t="str">
        <f t="shared" si="9"/>
        <v/>
      </c>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2"/>
      <c r="AI41" s="492"/>
      <c r="AJ41" s="492"/>
      <c r="AK41" s="492"/>
      <c r="AL41" s="492"/>
      <c r="AM41" s="492"/>
      <c r="AN41" s="492"/>
      <c r="AO41" s="492"/>
      <c r="AP41" s="492"/>
      <c r="AQ41" s="490" t="str">
        <f t="shared" si="10"/>
        <v/>
      </c>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2"/>
      <c r="BV41" s="492"/>
      <c r="BW41" s="492"/>
      <c r="BX41" s="492"/>
      <c r="BY41" s="492"/>
      <c r="BZ41" s="492"/>
      <c r="CA41" s="492"/>
      <c r="CB41" s="492"/>
      <c r="CC41" s="492"/>
      <c r="CD41" s="492"/>
      <c r="CE41" s="492"/>
      <c r="CF41" s="492"/>
      <c r="CG41" s="490" t="str">
        <f t="shared" si="11"/>
        <v/>
      </c>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2"/>
      <c r="DL41" s="492"/>
      <c r="DM41" s="492"/>
      <c r="DN41" s="492"/>
      <c r="DO41" s="492"/>
      <c r="DP41" s="492"/>
      <c r="DQ41" s="492"/>
      <c r="DR41" s="492"/>
      <c r="DS41" s="492"/>
      <c r="DT41" s="492"/>
      <c r="DU41" s="492"/>
      <c r="DV41" s="492"/>
    </row>
    <row r="42" spans="1:126" ht="24" x14ac:dyDescent="0.2">
      <c r="A42" s="489">
        <v>35</v>
      </c>
      <c r="B42" s="489" t="str">
        <f>'English Scores- Leveled papers'!B41</f>
        <v>Amreen Muskan</v>
      </c>
      <c r="C42" s="489" t="str">
        <f>'English Scores- Leveled papers'!E41</f>
        <v/>
      </c>
      <c r="D42" s="490" t="str">
        <f t="shared" si="9"/>
        <v/>
      </c>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2"/>
      <c r="AI42" s="492"/>
      <c r="AJ42" s="492"/>
      <c r="AK42" s="492"/>
      <c r="AL42" s="492"/>
      <c r="AM42" s="492"/>
      <c r="AN42" s="492"/>
      <c r="AO42" s="492"/>
      <c r="AP42" s="492"/>
      <c r="AQ42" s="490" t="str">
        <f t="shared" si="10"/>
        <v/>
      </c>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2"/>
      <c r="BV42" s="492"/>
      <c r="BW42" s="492"/>
      <c r="BX42" s="492"/>
      <c r="BY42" s="492"/>
      <c r="BZ42" s="492"/>
      <c r="CA42" s="492"/>
      <c r="CB42" s="492"/>
      <c r="CC42" s="492"/>
      <c r="CD42" s="492"/>
      <c r="CE42" s="492"/>
      <c r="CF42" s="492"/>
      <c r="CG42" s="490" t="str">
        <f t="shared" si="11"/>
        <v/>
      </c>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2"/>
      <c r="DL42" s="492"/>
      <c r="DM42" s="492"/>
      <c r="DN42" s="492"/>
      <c r="DO42" s="492"/>
      <c r="DP42" s="492"/>
      <c r="DQ42" s="492"/>
      <c r="DR42" s="492"/>
      <c r="DS42" s="492"/>
      <c r="DT42" s="492"/>
      <c r="DU42" s="492"/>
      <c r="DV42" s="492"/>
    </row>
    <row r="43" spans="1:126" x14ac:dyDescent="0.2">
      <c r="A43" s="489">
        <v>36</v>
      </c>
      <c r="B43" s="489" t="str">
        <f>'English Scores- Leveled papers'!B42</f>
        <v/>
      </c>
      <c r="C43" s="489" t="str">
        <f>'English Scores- Leveled papers'!E42</f>
        <v/>
      </c>
      <c r="D43" s="490" t="str">
        <f t="shared" si="9"/>
        <v/>
      </c>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2"/>
      <c r="AI43" s="492"/>
      <c r="AJ43" s="492"/>
      <c r="AK43" s="492"/>
      <c r="AL43" s="492"/>
      <c r="AM43" s="492"/>
      <c r="AN43" s="492"/>
      <c r="AO43" s="492"/>
      <c r="AP43" s="492"/>
      <c r="AQ43" s="490" t="str">
        <f t="shared" si="10"/>
        <v/>
      </c>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2"/>
      <c r="BV43" s="492"/>
      <c r="BW43" s="492"/>
      <c r="BX43" s="492"/>
      <c r="BY43" s="492"/>
      <c r="BZ43" s="492"/>
      <c r="CA43" s="492"/>
      <c r="CB43" s="492"/>
      <c r="CC43" s="492"/>
      <c r="CD43" s="492"/>
      <c r="CE43" s="492"/>
      <c r="CF43" s="492"/>
      <c r="CG43" s="490" t="str">
        <f t="shared" si="11"/>
        <v/>
      </c>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2"/>
      <c r="DL43" s="492"/>
      <c r="DM43" s="492"/>
      <c r="DN43" s="492"/>
      <c r="DO43" s="492"/>
      <c r="DP43" s="492"/>
      <c r="DQ43" s="492"/>
      <c r="DR43" s="492"/>
      <c r="DS43" s="492"/>
      <c r="DT43" s="492"/>
      <c r="DU43" s="492"/>
      <c r="DV43" s="492"/>
    </row>
    <row r="44" spans="1:126" x14ac:dyDescent="0.2">
      <c r="A44" s="489">
        <v>37</v>
      </c>
      <c r="B44" s="489" t="str">
        <f>'English Scores- Leveled papers'!B43</f>
        <v/>
      </c>
      <c r="C44" s="489" t="str">
        <f>'English Scores- Leveled papers'!E43</f>
        <v/>
      </c>
      <c r="D44" s="490" t="str">
        <f t="shared" si="9"/>
        <v/>
      </c>
      <c r="E44" s="491"/>
      <c r="F44" s="491"/>
      <c r="G44" s="491"/>
      <c r="H44" s="491"/>
      <c r="I44" s="491"/>
      <c r="J44" s="491"/>
      <c r="K44" s="491"/>
      <c r="L44" s="491"/>
      <c r="M44" s="491"/>
      <c r="N44" s="491"/>
      <c r="O44" s="491"/>
      <c r="P44" s="491"/>
      <c r="Q44" s="491"/>
      <c r="R44" s="491"/>
      <c r="S44" s="491"/>
      <c r="T44" s="491"/>
      <c r="U44" s="491"/>
      <c r="V44" s="491"/>
      <c r="W44" s="491"/>
      <c r="X44" s="491"/>
      <c r="Y44" s="491"/>
      <c r="Z44" s="491"/>
      <c r="AA44" s="491"/>
      <c r="AB44" s="491"/>
      <c r="AC44" s="491"/>
      <c r="AD44" s="491"/>
      <c r="AE44" s="491"/>
      <c r="AF44" s="491"/>
      <c r="AG44" s="491"/>
      <c r="AH44" s="492"/>
      <c r="AI44" s="492"/>
      <c r="AJ44" s="492"/>
      <c r="AK44" s="492"/>
      <c r="AL44" s="492"/>
      <c r="AM44" s="492"/>
      <c r="AN44" s="492"/>
      <c r="AO44" s="492"/>
      <c r="AP44" s="492"/>
      <c r="AQ44" s="490" t="str">
        <f t="shared" si="10"/>
        <v/>
      </c>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2"/>
      <c r="BV44" s="492"/>
      <c r="BW44" s="492"/>
      <c r="BX44" s="492"/>
      <c r="BY44" s="492"/>
      <c r="BZ44" s="492"/>
      <c r="CA44" s="492"/>
      <c r="CB44" s="492"/>
      <c r="CC44" s="492"/>
      <c r="CD44" s="492"/>
      <c r="CE44" s="492"/>
      <c r="CF44" s="492"/>
      <c r="CG44" s="490" t="str">
        <f t="shared" si="11"/>
        <v/>
      </c>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2"/>
      <c r="DL44" s="492"/>
      <c r="DM44" s="492"/>
      <c r="DN44" s="492"/>
      <c r="DO44" s="492"/>
      <c r="DP44" s="492"/>
      <c r="DQ44" s="492"/>
      <c r="DR44" s="492"/>
      <c r="DS44" s="492"/>
      <c r="DT44" s="492"/>
      <c r="DU44" s="492"/>
      <c r="DV44" s="492"/>
    </row>
    <row r="45" spans="1:126" x14ac:dyDescent="0.2">
      <c r="A45" s="489">
        <v>38</v>
      </c>
      <c r="B45" s="489" t="str">
        <f>'English Scores- Leveled papers'!B44</f>
        <v/>
      </c>
      <c r="C45" s="489" t="str">
        <f>'English Scores- Leveled papers'!E44</f>
        <v/>
      </c>
      <c r="D45" s="490" t="str">
        <f t="shared" si="9"/>
        <v/>
      </c>
      <c r="E45" s="491"/>
      <c r="F45" s="491"/>
      <c r="G45" s="491"/>
      <c r="H45" s="491"/>
      <c r="I45" s="491"/>
      <c r="J45" s="491"/>
      <c r="K45" s="491"/>
      <c r="L45" s="491"/>
      <c r="M45" s="491"/>
      <c r="N45" s="491"/>
      <c r="O45" s="491"/>
      <c r="P45" s="491"/>
      <c r="Q45" s="491"/>
      <c r="R45" s="491"/>
      <c r="S45" s="491"/>
      <c r="T45" s="491"/>
      <c r="U45" s="491"/>
      <c r="V45" s="491"/>
      <c r="W45" s="491"/>
      <c r="X45" s="491"/>
      <c r="Y45" s="491"/>
      <c r="Z45" s="491"/>
      <c r="AA45" s="491"/>
      <c r="AB45" s="491"/>
      <c r="AC45" s="491"/>
      <c r="AD45" s="491"/>
      <c r="AE45" s="491"/>
      <c r="AF45" s="491"/>
      <c r="AG45" s="491"/>
      <c r="AH45" s="492"/>
      <c r="AI45" s="492"/>
      <c r="AJ45" s="492"/>
      <c r="AK45" s="492"/>
      <c r="AL45" s="492"/>
      <c r="AM45" s="492"/>
      <c r="AN45" s="492"/>
      <c r="AO45" s="492"/>
      <c r="AP45" s="492"/>
      <c r="AQ45" s="490" t="str">
        <f t="shared" si="10"/>
        <v/>
      </c>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2"/>
      <c r="BV45" s="492"/>
      <c r="BW45" s="492"/>
      <c r="BX45" s="492"/>
      <c r="BY45" s="492"/>
      <c r="BZ45" s="492"/>
      <c r="CA45" s="492"/>
      <c r="CB45" s="492"/>
      <c r="CC45" s="492"/>
      <c r="CD45" s="492"/>
      <c r="CE45" s="492"/>
      <c r="CF45" s="492"/>
      <c r="CG45" s="490" t="str">
        <f t="shared" si="11"/>
        <v/>
      </c>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2"/>
      <c r="DL45" s="492"/>
      <c r="DM45" s="492"/>
      <c r="DN45" s="492"/>
      <c r="DO45" s="492"/>
      <c r="DP45" s="492"/>
      <c r="DQ45" s="492"/>
      <c r="DR45" s="492"/>
      <c r="DS45" s="492"/>
      <c r="DT45" s="492"/>
      <c r="DU45" s="492"/>
      <c r="DV45" s="492"/>
    </row>
    <row r="46" spans="1:126" x14ac:dyDescent="0.2">
      <c r="A46" s="489">
        <v>39</v>
      </c>
      <c r="B46" s="489" t="str">
        <f>'English Scores- Leveled papers'!B45</f>
        <v/>
      </c>
      <c r="C46" s="489" t="str">
        <f>'English Scores- Leveled papers'!E45</f>
        <v/>
      </c>
      <c r="D46" s="490" t="str">
        <f t="shared" si="9"/>
        <v/>
      </c>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2"/>
      <c r="AI46" s="492"/>
      <c r="AJ46" s="492"/>
      <c r="AK46" s="492"/>
      <c r="AL46" s="492"/>
      <c r="AM46" s="492"/>
      <c r="AN46" s="492"/>
      <c r="AO46" s="492"/>
      <c r="AP46" s="492"/>
      <c r="AQ46" s="490" t="str">
        <f t="shared" si="10"/>
        <v/>
      </c>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2"/>
      <c r="BV46" s="492"/>
      <c r="BW46" s="492"/>
      <c r="BX46" s="492"/>
      <c r="BY46" s="492"/>
      <c r="BZ46" s="492"/>
      <c r="CA46" s="492"/>
      <c r="CB46" s="492"/>
      <c r="CC46" s="492"/>
      <c r="CD46" s="492"/>
      <c r="CE46" s="492"/>
      <c r="CF46" s="492"/>
      <c r="CG46" s="490" t="str">
        <f t="shared" si="11"/>
        <v/>
      </c>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2"/>
      <c r="DL46" s="492"/>
      <c r="DM46" s="492"/>
      <c r="DN46" s="492"/>
      <c r="DO46" s="492"/>
      <c r="DP46" s="492"/>
      <c r="DQ46" s="492"/>
      <c r="DR46" s="492"/>
      <c r="DS46" s="492"/>
      <c r="DT46" s="492"/>
      <c r="DU46" s="492"/>
      <c r="DV46" s="492"/>
    </row>
    <row r="47" spans="1:126" x14ac:dyDescent="0.2">
      <c r="A47" s="489">
        <v>40</v>
      </c>
      <c r="B47" s="489" t="str">
        <f>'English Scores- Leveled papers'!B46</f>
        <v/>
      </c>
      <c r="C47" s="489" t="str">
        <f>'English Scores- Leveled papers'!E46</f>
        <v/>
      </c>
      <c r="D47" s="490" t="str">
        <f t="shared" si="9"/>
        <v/>
      </c>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2"/>
      <c r="AI47" s="492"/>
      <c r="AJ47" s="492"/>
      <c r="AK47" s="492"/>
      <c r="AL47" s="492"/>
      <c r="AM47" s="492"/>
      <c r="AN47" s="492"/>
      <c r="AO47" s="492"/>
      <c r="AP47" s="492"/>
      <c r="AQ47" s="490" t="str">
        <f t="shared" si="10"/>
        <v/>
      </c>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2"/>
      <c r="BV47" s="492"/>
      <c r="BW47" s="492"/>
      <c r="BX47" s="492"/>
      <c r="BY47" s="492"/>
      <c r="BZ47" s="492"/>
      <c r="CA47" s="492"/>
      <c r="CB47" s="492"/>
      <c r="CC47" s="492"/>
      <c r="CD47" s="492"/>
      <c r="CE47" s="492"/>
      <c r="CF47" s="492"/>
      <c r="CG47" s="490" t="str">
        <f t="shared" si="11"/>
        <v/>
      </c>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2"/>
      <c r="DL47" s="492"/>
      <c r="DM47" s="492"/>
      <c r="DN47" s="492"/>
      <c r="DO47" s="492"/>
      <c r="DP47" s="492"/>
      <c r="DQ47" s="492"/>
      <c r="DR47" s="492"/>
      <c r="DS47" s="492"/>
      <c r="DT47" s="492"/>
      <c r="DU47" s="492"/>
      <c r="DV47" s="492"/>
    </row>
    <row r="48" spans="1:126" x14ac:dyDescent="0.2">
      <c r="A48" s="489">
        <v>41</v>
      </c>
      <c r="B48" s="489" t="str">
        <f>'English Scores- Leveled papers'!B47</f>
        <v/>
      </c>
      <c r="C48" s="489" t="str">
        <f>'English Scores- Leveled papers'!E47</f>
        <v/>
      </c>
      <c r="D48" s="490" t="str">
        <f t="shared" si="9"/>
        <v/>
      </c>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2"/>
      <c r="AI48" s="492"/>
      <c r="AJ48" s="492"/>
      <c r="AK48" s="492"/>
      <c r="AL48" s="492"/>
      <c r="AM48" s="492"/>
      <c r="AN48" s="492"/>
      <c r="AO48" s="492"/>
      <c r="AP48" s="492"/>
      <c r="AQ48" s="490" t="str">
        <f t="shared" si="10"/>
        <v/>
      </c>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2"/>
      <c r="BV48" s="492"/>
      <c r="BW48" s="492"/>
      <c r="BX48" s="492"/>
      <c r="BY48" s="492"/>
      <c r="BZ48" s="492"/>
      <c r="CA48" s="492"/>
      <c r="CB48" s="492"/>
      <c r="CC48" s="492"/>
      <c r="CD48" s="492"/>
      <c r="CE48" s="492"/>
      <c r="CF48" s="492"/>
      <c r="CG48" s="490" t="str">
        <f t="shared" si="11"/>
        <v/>
      </c>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2"/>
      <c r="DL48" s="492"/>
      <c r="DM48" s="492"/>
      <c r="DN48" s="492"/>
      <c r="DO48" s="492"/>
      <c r="DP48" s="492"/>
      <c r="DQ48" s="492"/>
      <c r="DR48" s="492"/>
      <c r="DS48" s="492"/>
      <c r="DT48" s="492"/>
      <c r="DU48" s="492"/>
      <c r="DV48" s="492"/>
    </row>
    <row r="49" spans="1:126" x14ac:dyDescent="0.2">
      <c r="A49" s="489">
        <v>42</v>
      </c>
      <c r="B49" s="489" t="str">
        <f>'English Scores- Leveled papers'!B48</f>
        <v/>
      </c>
      <c r="C49" s="489" t="str">
        <f>'English Scores- Leveled papers'!E48</f>
        <v/>
      </c>
      <c r="D49" s="490" t="str">
        <f t="shared" si="9"/>
        <v/>
      </c>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2"/>
      <c r="AI49" s="492"/>
      <c r="AJ49" s="492"/>
      <c r="AK49" s="492"/>
      <c r="AL49" s="492"/>
      <c r="AM49" s="492"/>
      <c r="AN49" s="492"/>
      <c r="AO49" s="492"/>
      <c r="AP49" s="492"/>
      <c r="AQ49" s="490" t="str">
        <f t="shared" si="10"/>
        <v/>
      </c>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2"/>
      <c r="BV49" s="492"/>
      <c r="BW49" s="492"/>
      <c r="BX49" s="492"/>
      <c r="BY49" s="492"/>
      <c r="BZ49" s="492"/>
      <c r="CA49" s="492"/>
      <c r="CB49" s="492"/>
      <c r="CC49" s="492"/>
      <c r="CD49" s="492"/>
      <c r="CE49" s="492"/>
      <c r="CF49" s="492"/>
      <c r="CG49" s="490" t="str">
        <f t="shared" si="11"/>
        <v/>
      </c>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2"/>
      <c r="DL49" s="492"/>
      <c r="DM49" s="492"/>
      <c r="DN49" s="492"/>
      <c r="DO49" s="492"/>
      <c r="DP49" s="492"/>
      <c r="DQ49" s="492"/>
      <c r="DR49" s="492"/>
      <c r="DS49" s="492"/>
      <c r="DT49" s="492"/>
      <c r="DU49" s="492"/>
      <c r="DV49" s="492"/>
    </row>
    <row r="50" spans="1:126" x14ac:dyDescent="0.2">
      <c r="A50" s="489">
        <v>43</v>
      </c>
      <c r="B50" s="489" t="str">
        <f>'English Scores- Leveled papers'!B49</f>
        <v/>
      </c>
      <c r="C50" s="489" t="str">
        <f>'English Scores- Leveled papers'!E49</f>
        <v/>
      </c>
      <c r="D50" s="490" t="str">
        <f t="shared" si="9"/>
        <v/>
      </c>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2"/>
      <c r="AI50" s="492"/>
      <c r="AJ50" s="492"/>
      <c r="AK50" s="492"/>
      <c r="AL50" s="492"/>
      <c r="AM50" s="492"/>
      <c r="AN50" s="492"/>
      <c r="AO50" s="492"/>
      <c r="AP50" s="492"/>
      <c r="AQ50" s="490" t="str">
        <f t="shared" si="10"/>
        <v/>
      </c>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2"/>
      <c r="BV50" s="492"/>
      <c r="BW50" s="492"/>
      <c r="BX50" s="492"/>
      <c r="BY50" s="492"/>
      <c r="BZ50" s="492"/>
      <c r="CA50" s="492"/>
      <c r="CB50" s="492"/>
      <c r="CC50" s="492"/>
      <c r="CD50" s="492"/>
      <c r="CE50" s="492"/>
      <c r="CF50" s="492"/>
      <c r="CG50" s="490" t="str">
        <f t="shared" si="11"/>
        <v/>
      </c>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2"/>
      <c r="DL50" s="492"/>
      <c r="DM50" s="492"/>
      <c r="DN50" s="492"/>
      <c r="DO50" s="492"/>
      <c r="DP50" s="492"/>
      <c r="DQ50" s="492"/>
      <c r="DR50" s="492"/>
      <c r="DS50" s="492"/>
      <c r="DT50" s="492"/>
      <c r="DU50" s="492"/>
      <c r="DV50" s="492"/>
    </row>
    <row r="51" spans="1:126" x14ac:dyDescent="0.2">
      <c r="A51" s="489">
        <v>44</v>
      </c>
      <c r="B51" s="489" t="str">
        <f>'English Scores- Leveled papers'!B50</f>
        <v/>
      </c>
      <c r="C51" s="489" t="str">
        <f>'English Scores- Leveled papers'!E50</f>
        <v/>
      </c>
      <c r="D51" s="490" t="str">
        <f t="shared" si="9"/>
        <v/>
      </c>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2"/>
      <c r="AI51" s="492"/>
      <c r="AJ51" s="492"/>
      <c r="AK51" s="492"/>
      <c r="AL51" s="492"/>
      <c r="AM51" s="492"/>
      <c r="AN51" s="492"/>
      <c r="AO51" s="492"/>
      <c r="AP51" s="492"/>
      <c r="AQ51" s="490" t="str">
        <f t="shared" si="10"/>
        <v/>
      </c>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2"/>
      <c r="BV51" s="492"/>
      <c r="BW51" s="492"/>
      <c r="BX51" s="492"/>
      <c r="BY51" s="492"/>
      <c r="BZ51" s="492"/>
      <c r="CA51" s="492"/>
      <c r="CB51" s="492"/>
      <c r="CC51" s="492"/>
      <c r="CD51" s="492"/>
      <c r="CE51" s="492"/>
      <c r="CF51" s="492"/>
      <c r="CG51" s="490" t="str">
        <f t="shared" si="11"/>
        <v/>
      </c>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2"/>
      <c r="DL51" s="492"/>
      <c r="DM51" s="492"/>
      <c r="DN51" s="492"/>
      <c r="DO51" s="492"/>
      <c r="DP51" s="492"/>
      <c r="DQ51" s="492"/>
      <c r="DR51" s="492"/>
      <c r="DS51" s="492"/>
      <c r="DT51" s="492"/>
      <c r="DU51" s="492"/>
      <c r="DV51" s="492"/>
    </row>
    <row r="52" spans="1:126" x14ac:dyDescent="0.2">
      <c r="A52" s="489">
        <v>45</v>
      </c>
      <c r="B52" s="489" t="str">
        <f>'English Scores- Leveled papers'!B51</f>
        <v/>
      </c>
      <c r="C52" s="489" t="str">
        <f>'English Scores- Leveled papers'!E51</f>
        <v/>
      </c>
      <c r="D52" s="490" t="str">
        <f t="shared" si="9"/>
        <v/>
      </c>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2"/>
      <c r="AI52" s="492"/>
      <c r="AJ52" s="492"/>
      <c r="AK52" s="492"/>
      <c r="AL52" s="492"/>
      <c r="AM52" s="492"/>
      <c r="AN52" s="492"/>
      <c r="AO52" s="492"/>
      <c r="AP52" s="492"/>
      <c r="AQ52" s="490" t="str">
        <f t="shared" si="10"/>
        <v/>
      </c>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2"/>
      <c r="BV52" s="492"/>
      <c r="BW52" s="492"/>
      <c r="BX52" s="492"/>
      <c r="BY52" s="492"/>
      <c r="BZ52" s="492"/>
      <c r="CA52" s="492"/>
      <c r="CB52" s="492"/>
      <c r="CC52" s="492"/>
      <c r="CD52" s="492"/>
      <c r="CE52" s="492"/>
      <c r="CF52" s="492"/>
      <c r="CG52" s="490" t="str">
        <f t="shared" si="11"/>
        <v/>
      </c>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2"/>
      <c r="DL52" s="492"/>
      <c r="DM52" s="492"/>
      <c r="DN52" s="492"/>
      <c r="DO52" s="492"/>
      <c r="DP52" s="492"/>
      <c r="DQ52" s="492"/>
      <c r="DR52" s="492"/>
      <c r="DS52" s="492"/>
      <c r="DT52" s="492"/>
      <c r="DU52" s="492"/>
      <c r="DV52" s="492"/>
    </row>
    <row r="53" spans="1:126" x14ac:dyDescent="0.2">
      <c r="A53" s="489">
        <v>46</v>
      </c>
      <c r="B53" s="489" t="str">
        <f>'English Scores- Leveled papers'!B52</f>
        <v/>
      </c>
      <c r="C53" s="489" t="str">
        <f>'English Scores- Leveled papers'!E52</f>
        <v/>
      </c>
      <c r="D53" s="490" t="str">
        <f t="shared" si="9"/>
        <v/>
      </c>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2"/>
      <c r="AI53" s="492"/>
      <c r="AJ53" s="492"/>
      <c r="AK53" s="492"/>
      <c r="AL53" s="492"/>
      <c r="AM53" s="492"/>
      <c r="AN53" s="492"/>
      <c r="AO53" s="492"/>
      <c r="AP53" s="492"/>
      <c r="AQ53" s="490" t="str">
        <f t="shared" si="10"/>
        <v/>
      </c>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2"/>
      <c r="BV53" s="492"/>
      <c r="BW53" s="492"/>
      <c r="BX53" s="492"/>
      <c r="BY53" s="492"/>
      <c r="BZ53" s="492"/>
      <c r="CA53" s="492"/>
      <c r="CB53" s="492"/>
      <c r="CC53" s="492"/>
      <c r="CD53" s="492"/>
      <c r="CE53" s="492"/>
      <c r="CF53" s="492"/>
      <c r="CG53" s="490" t="str">
        <f t="shared" si="11"/>
        <v/>
      </c>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2"/>
      <c r="DL53" s="492"/>
      <c r="DM53" s="492"/>
      <c r="DN53" s="492"/>
      <c r="DO53" s="492"/>
      <c r="DP53" s="492"/>
      <c r="DQ53" s="492"/>
      <c r="DR53" s="492"/>
      <c r="DS53" s="492"/>
      <c r="DT53" s="492"/>
      <c r="DU53" s="492"/>
      <c r="DV53" s="492"/>
    </row>
    <row r="54" spans="1:126" x14ac:dyDescent="0.2">
      <c r="A54" s="489">
        <v>47</v>
      </c>
      <c r="B54" s="489" t="str">
        <f>'English Scores- Leveled papers'!B53</f>
        <v/>
      </c>
      <c r="C54" s="489" t="str">
        <f>'English Scores- Leveled papers'!E53</f>
        <v/>
      </c>
      <c r="D54" s="490" t="str">
        <f t="shared" si="9"/>
        <v/>
      </c>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2"/>
      <c r="AI54" s="492"/>
      <c r="AJ54" s="492"/>
      <c r="AK54" s="492"/>
      <c r="AL54" s="492"/>
      <c r="AM54" s="492"/>
      <c r="AN54" s="492"/>
      <c r="AO54" s="492"/>
      <c r="AP54" s="492"/>
      <c r="AQ54" s="490" t="str">
        <f t="shared" si="10"/>
        <v/>
      </c>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2"/>
      <c r="BV54" s="492"/>
      <c r="BW54" s="492"/>
      <c r="BX54" s="492"/>
      <c r="BY54" s="492"/>
      <c r="BZ54" s="492"/>
      <c r="CA54" s="492"/>
      <c r="CB54" s="492"/>
      <c r="CC54" s="492"/>
      <c r="CD54" s="492"/>
      <c r="CE54" s="492"/>
      <c r="CF54" s="492"/>
      <c r="CG54" s="490" t="str">
        <f t="shared" si="11"/>
        <v/>
      </c>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2"/>
      <c r="DL54" s="492"/>
      <c r="DM54" s="492"/>
      <c r="DN54" s="492"/>
      <c r="DO54" s="492"/>
      <c r="DP54" s="492"/>
      <c r="DQ54" s="492"/>
      <c r="DR54" s="492"/>
      <c r="DS54" s="492"/>
      <c r="DT54" s="492"/>
      <c r="DU54" s="492"/>
      <c r="DV54" s="492"/>
    </row>
    <row r="55" spans="1:126" x14ac:dyDescent="0.2">
      <c r="A55" s="489">
        <v>48</v>
      </c>
      <c r="B55" s="489" t="str">
        <f>'English Scores- Leveled papers'!B54</f>
        <v/>
      </c>
      <c r="C55" s="489" t="str">
        <f>'English Scores- Leveled papers'!E54</f>
        <v/>
      </c>
      <c r="D55" s="490" t="str">
        <f t="shared" si="9"/>
        <v/>
      </c>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2"/>
      <c r="AI55" s="492"/>
      <c r="AJ55" s="492"/>
      <c r="AK55" s="492"/>
      <c r="AL55" s="492"/>
      <c r="AM55" s="492"/>
      <c r="AN55" s="492"/>
      <c r="AO55" s="492"/>
      <c r="AP55" s="492"/>
      <c r="AQ55" s="490" t="str">
        <f t="shared" si="10"/>
        <v/>
      </c>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2"/>
      <c r="BV55" s="492"/>
      <c r="BW55" s="492"/>
      <c r="BX55" s="492"/>
      <c r="BY55" s="492"/>
      <c r="BZ55" s="492"/>
      <c r="CA55" s="492"/>
      <c r="CB55" s="492"/>
      <c r="CC55" s="492"/>
      <c r="CD55" s="492"/>
      <c r="CE55" s="492"/>
      <c r="CF55" s="492"/>
      <c r="CG55" s="490" t="str">
        <f t="shared" si="11"/>
        <v/>
      </c>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2"/>
      <c r="DL55" s="492"/>
      <c r="DM55" s="492"/>
      <c r="DN55" s="492"/>
      <c r="DO55" s="492"/>
      <c r="DP55" s="492"/>
      <c r="DQ55" s="492"/>
      <c r="DR55" s="492"/>
      <c r="DS55" s="492"/>
      <c r="DT55" s="492"/>
      <c r="DU55" s="492"/>
      <c r="DV55" s="492"/>
    </row>
    <row r="56" spans="1:126" x14ac:dyDescent="0.2">
      <c r="A56" s="489">
        <v>49</v>
      </c>
      <c r="B56" s="489" t="str">
        <f>'English Scores- Leveled papers'!B55</f>
        <v/>
      </c>
      <c r="C56" s="489" t="str">
        <f>'English Scores- Leveled papers'!E55</f>
        <v/>
      </c>
      <c r="D56" s="490" t="str">
        <f t="shared" si="9"/>
        <v/>
      </c>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2"/>
      <c r="AI56" s="492"/>
      <c r="AJ56" s="492"/>
      <c r="AK56" s="492"/>
      <c r="AL56" s="492"/>
      <c r="AM56" s="492"/>
      <c r="AN56" s="492"/>
      <c r="AO56" s="492"/>
      <c r="AP56" s="492"/>
      <c r="AQ56" s="490" t="str">
        <f t="shared" si="10"/>
        <v/>
      </c>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2"/>
      <c r="BV56" s="492"/>
      <c r="BW56" s="492"/>
      <c r="BX56" s="492"/>
      <c r="BY56" s="492"/>
      <c r="BZ56" s="492"/>
      <c r="CA56" s="492"/>
      <c r="CB56" s="492"/>
      <c r="CC56" s="492"/>
      <c r="CD56" s="492"/>
      <c r="CE56" s="492"/>
      <c r="CF56" s="492"/>
      <c r="CG56" s="490" t="str">
        <f t="shared" si="11"/>
        <v/>
      </c>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2"/>
      <c r="DL56" s="492"/>
      <c r="DM56" s="492"/>
      <c r="DN56" s="492"/>
      <c r="DO56" s="492"/>
      <c r="DP56" s="492"/>
      <c r="DQ56" s="492"/>
      <c r="DR56" s="492"/>
      <c r="DS56" s="492"/>
      <c r="DT56" s="492"/>
      <c r="DU56" s="492"/>
      <c r="DV56" s="492"/>
    </row>
    <row r="57" spans="1:126" x14ac:dyDescent="0.2">
      <c r="A57" s="489">
        <v>50</v>
      </c>
      <c r="B57" s="489" t="str">
        <f>'English Scores- Leveled papers'!B56</f>
        <v/>
      </c>
      <c r="C57" s="489" t="str">
        <f>'English Scores- Leveled papers'!E56</f>
        <v/>
      </c>
      <c r="D57" s="490" t="str">
        <f t="shared" si="9"/>
        <v/>
      </c>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2"/>
      <c r="AI57" s="492"/>
      <c r="AJ57" s="492"/>
      <c r="AK57" s="492"/>
      <c r="AL57" s="492"/>
      <c r="AM57" s="492"/>
      <c r="AN57" s="492"/>
      <c r="AO57" s="492"/>
      <c r="AP57" s="492"/>
      <c r="AQ57" s="490" t="str">
        <f t="shared" si="10"/>
        <v/>
      </c>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2"/>
      <c r="BV57" s="492"/>
      <c r="BW57" s="492"/>
      <c r="BX57" s="492"/>
      <c r="BY57" s="492"/>
      <c r="BZ57" s="492"/>
      <c r="CA57" s="492"/>
      <c r="CB57" s="492"/>
      <c r="CC57" s="492"/>
      <c r="CD57" s="492"/>
      <c r="CE57" s="492"/>
      <c r="CF57" s="492"/>
      <c r="CG57" s="490" t="str">
        <f t="shared" si="11"/>
        <v/>
      </c>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2"/>
      <c r="DL57" s="492"/>
      <c r="DM57" s="492"/>
      <c r="DN57" s="492"/>
      <c r="DO57" s="492"/>
      <c r="DP57" s="492"/>
      <c r="DQ57" s="492"/>
      <c r="DR57" s="492"/>
      <c r="DS57" s="492"/>
      <c r="DT57" s="492"/>
      <c r="DU57" s="492"/>
      <c r="DV57" s="492"/>
    </row>
    <row r="58" spans="1:126" x14ac:dyDescent="0.2">
      <c r="A58" s="489">
        <v>51</v>
      </c>
      <c r="B58" s="489" t="str">
        <f>'English Scores- Leveled papers'!B57</f>
        <v/>
      </c>
      <c r="C58" s="489" t="str">
        <f>'English Scores- Leveled papers'!E57</f>
        <v/>
      </c>
      <c r="D58" s="490" t="str">
        <f t="shared" si="9"/>
        <v/>
      </c>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2"/>
      <c r="AI58" s="492"/>
      <c r="AJ58" s="492"/>
      <c r="AK58" s="492"/>
      <c r="AL58" s="492"/>
      <c r="AM58" s="492"/>
      <c r="AN58" s="492"/>
      <c r="AO58" s="492"/>
      <c r="AP58" s="492"/>
      <c r="AQ58" s="490" t="str">
        <f t="shared" si="10"/>
        <v/>
      </c>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2"/>
      <c r="BV58" s="492"/>
      <c r="BW58" s="492"/>
      <c r="BX58" s="492"/>
      <c r="BY58" s="492"/>
      <c r="BZ58" s="492"/>
      <c r="CA58" s="492"/>
      <c r="CB58" s="492"/>
      <c r="CC58" s="492"/>
      <c r="CD58" s="492"/>
      <c r="CE58" s="492"/>
      <c r="CF58" s="492"/>
      <c r="CG58" s="490" t="str">
        <f t="shared" si="11"/>
        <v/>
      </c>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2"/>
      <c r="DL58" s="492"/>
      <c r="DM58" s="492"/>
      <c r="DN58" s="492"/>
      <c r="DO58" s="492"/>
      <c r="DP58" s="492"/>
      <c r="DQ58" s="492"/>
      <c r="DR58" s="492"/>
      <c r="DS58" s="492"/>
      <c r="DT58" s="492"/>
      <c r="DU58" s="492"/>
      <c r="DV58" s="492"/>
    </row>
    <row r="59" spans="1:126" x14ac:dyDescent="0.2">
      <c r="A59" s="489">
        <v>52</v>
      </c>
      <c r="B59" s="489" t="str">
        <f>'English Scores- Leveled papers'!B58</f>
        <v/>
      </c>
      <c r="C59" s="489" t="str">
        <f>'English Scores- Leveled papers'!E58</f>
        <v/>
      </c>
      <c r="D59" s="490" t="str">
        <f t="shared" si="9"/>
        <v/>
      </c>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2"/>
      <c r="AI59" s="492"/>
      <c r="AJ59" s="492"/>
      <c r="AK59" s="492"/>
      <c r="AL59" s="492"/>
      <c r="AM59" s="492"/>
      <c r="AN59" s="492"/>
      <c r="AO59" s="492"/>
      <c r="AP59" s="492"/>
      <c r="AQ59" s="490" t="str">
        <f t="shared" si="10"/>
        <v/>
      </c>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2"/>
      <c r="BV59" s="492"/>
      <c r="BW59" s="492"/>
      <c r="BX59" s="492"/>
      <c r="BY59" s="492"/>
      <c r="BZ59" s="492"/>
      <c r="CA59" s="492"/>
      <c r="CB59" s="492"/>
      <c r="CC59" s="492"/>
      <c r="CD59" s="492"/>
      <c r="CE59" s="492"/>
      <c r="CF59" s="492"/>
      <c r="CG59" s="490" t="str">
        <f t="shared" si="11"/>
        <v/>
      </c>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2"/>
      <c r="DL59" s="492"/>
      <c r="DM59" s="492"/>
      <c r="DN59" s="492"/>
      <c r="DO59" s="492"/>
      <c r="DP59" s="492"/>
      <c r="DQ59" s="492"/>
      <c r="DR59" s="492"/>
      <c r="DS59" s="492"/>
      <c r="DT59" s="492"/>
      <c r="DU59" s="492"/>
      <c r="DV59" s="492"/>
    </row>
    <row r="60" spans="1:126" x14ac:dyDescent="0.2">
      <c r="A60" s="489">
        <v>53</v>
      </c>
      <c r="B60" s="489" t="str">
        <f>'English Scores- Leveled papers'!B59</f>
        <v/>
      </c>
      <c r="C60" s="489" t="str">
        <f>'English Scores- Leveled papers'!E59</f>
        <v/>
      </c>
      <c r="D60" s="490" t="str">
        <f t="shared" si="9"/>
        <v/>
      </c>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2"/>
      <c r="AI60" s="492"/>
      <c r="AJ60" s="492"/>
      <c r="AK60" s="492"/>
      <c r="AL60" s="492"/>
      <c r="AM60" s="492"/>
      <c r="AN60" s="492"/>
      <c r="AO60" s="492"/>
      <c r="AP60" s="492"/>
      <c r="AQ60" s="490" t="str">
        <f t="shared" si="10"/>
        <v/>
      </c>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2"/>
      <c r="BV60" s="492"/>
      <c r="BW60" s="492"/>
      <c r="BX60" s="492"/>
      <c r="BY60" s="492"/>
      <c r="BZ60" s="492"/>
      <c r="CA60" s="492"/>
      <c r="CB60" s="492"/>
      <c r="CC60" s="492"/>
      <c r="CD60" s="492"/>
      <c r="CE60" s="492"/>
      <c r="CF60" s="492"/>
      <c r="CG60" s="490" t="str">
        <f t="shared" si="11"/>
        <v/>
      </c>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2"/>
      <c r="DL60" s="492"/>
      <c r="DM60" s="492"/>
      <c r="DN60" s="492"/>
      <c r="DO60" s="492"/>
      <c r="DP60" s="492"/>
      <c r="DQ60" s="492"/>
      <c r="DR60" s="492"/>
      <c r="DS60" s="492"/>
      <c r="DT60" s="492"/>
      <c r="DU60" s="492"/>
      <c r="DV60" s="492"/>
    </row>
    <row r="61" spans="1:126" x14ac:dyDescent="0.2">
      <c r="A61" s="489">
        <v>54</v>
      </c>
      <c r="B61" s="489" t="str">
        <f>'English Scores- Leveled papers'!B60</f>
        <v/>
      </c>
      <c r="C61" s="489" t="str">
        <f>'English Scores- Leveled papers'!E60</f>
        <v/>
      </c>
      <c r="D61" s="490" t="str">
        <f t="shared" si="9"/>
        <v/>
      </c>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2"/>
      <c r="AI61" s="492"/>
      <c r="AJ61" s="492"/>
      <c r="AK61" s="492"/>
      <c r="AL61" s="492"/>
      <c r="AM61" s="492"/>
      <c r="AN61" s="492"/>
      <c r="AO61" s="492"/>
      <c r="AP61" s="492"/>
      <c r="AQ61" s="490" t="str">
        <f t="shared" si="10"/>
        <v/>
      </c>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2"/>
      <c r="BV61" s="492"/>
      <c r="BW61" s="492"/>
      <c r="BX61" s="492"/>
      <c r="BY61" s="492"/>
      <c r="BZ61" s="492"/>
      <c r="CA61" s="492"/>
      <c r="CB61" s="492"/>
      <c r="CC61" s="492"/>
      <c r="CD61" s="492"/>
      <c r="CE61" s="492"/>
      <c r="CF61" s="492"/>
      <c r="CG61" s="490" t="str">
        <f t="shared" si="11"/>
        <v/>
      </c>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2"/>
      <c r="DL61" s="492"/>
      <c r="DM61" s="492"/>
      <c r="DN61" s="492"/>
      <c r="DO61" s="492"/>
      <c r="DP61" s="492"/>
      <c r="DQ61" s="492"/>
      <c r="DR61" s="492"/>
      <c r="DS61" s="492"/>
      <c r="DT61" s="492"/>
      <c r="DU61" s="492"/>
      <c r="DV61" s="492"/>
    </row>
    <row r="62" spans="1:126" x14ac:dyDescent="0.2">
      <c r="A62" s="489">
        <v>55</v>
      </c>
      <c r="B62" s="489" t="str">
        <f>'English Scores- Leveled papers'!B61</f>
        <v/>
      </c>
      <c r="C62" s="489" t="str">
        <f>'English Scores- Leveled papers'!E61</f>
        <v/>
      </c>
      <c r="D62" s="490" t="str">
        <f t="shared" si="9"/>
        <v/>
      </c>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2"/>
      <c r="AI62" s="492"/>
      <c r="AJ62" s="492"/>
      <c r="AK62" s="492"/>
      <c r="AL62" s="492"/>
      <c r="AM62" s="492"/>
      <c r="AN62" s="492"/>
      <c r="AO62" s="492"/>
      <c r="AP62" s="492"/>
      <c r="AQ62" s="490" t="str">
        <f t="shared" si="10"/>
        <v/>
      </c>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2"/>
      <c r="BV62" s="492"/>
      <c r="BW62" s="492"/>
      <c r="BX62" s="492"/>
      <c r="BY62" s="492"/>
      <c r="BZ62" s="492"/>
      <c r="CA62" s="492"/>
      <c r="CB62" s="492"/>
      <c r="CC62" s="492"/>
      <c r="CD62" s="492"/>
      <c r="CE62" s="492"/>
      <c r="CF62" s="492"/>
      <c r="CG62" s="490" t="str">
        <f t="shared" si="11"/>
        <v/>
      </c>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2"/>
      <c r="DL62" s="492"/>
      <c r="DM62" s="492"/>
      <c r="DN62" s="492"/>
      <c r="DO62" s="492"/>
      <c r="DP62" s="492"/>
      <c r="DQ62" s="492"/>
      <c r="DR62" s="492"/>
      <c r="DS62" s="492"/>
      <c r="DT62" s="492"/>
      <c r="DU62" s="492"/>
      <c r="DV62" s="492"/>
    </row>
    <row r="63" spans="1:126" x14ac:dyDescent="0.2">
      <c r="A63" s="489">
        <v>56</v>
      </c>
      <c r="B63" s="489" t="str">
        <f>'English Scores- Leveled papers'!B62</f>
        <v/>
      </c>
      <c r="C63" s="489" t="str">
        <f>'English Scores- Leveled papers'!E62</f>
        <v/>
      </c>
      <c r="D63" s="490" t="str">
        <f t="shared" si="9"/>
        <v/>
      </c>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2"/>
      <c r="AI63" s="492"/>
      <c r="AJ63" s="492"/>
      <c r="AK63" s="492"/>
      <c r="AL63" s="492"/>
      <c r="AM63" s="492"/>
      <c r="AN63" s="492"/>
      <c r="AO63" s="492"/>
      <c r="AP63" s="492"/>
      <c r="AQ63" s="490" t="str">
        <f t="shared" si="10"/>
        <v/>
      </c>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2"/>
      <c r="BV63" s="492"/>
      <c r="BW63" s="492"/>
      <c r="BX63" s="492"/>
      <c r="BY63" s="492"/>
      <c r="BZ63" s="492"/>
      <c r="CA63" s="492"/>
      <c r="CB63" s="492"/>
      <c r="CC63" s="492"/>
      <c r="CD63" s="492"/>
      <c r="CE63" s="492"/>
      <c r="CF63" s="492"/>
      <c r="CG63" s="490" t="str">
        <f t="shared" si="11"/>
        <v/>
      </c>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2"/>
      <c r="DL63" s="492"/>
      <c r="DM63" s="492"/>
      <c r="DN63" s="492"/>
      <c r="DO63" s="492"/>
      <c r="DP63" s="492"/>
      <c r="DQ63" s="492"/>
      <c r="DR63" s="492"/>
      <c r="DS63" s="492"/>
      <c r="DT63" s="492"/>
      <c r="DU63" s="492"/>
      <c r="DV63" s="492"/>
    </row>
    <row r="64" spans="1:126" x14ac:dyDescent="0.2">
      <c r="A64" s="489">
        <v>57</v>
      </c>
      <c r="B64" s="489" t="str">
        <f>'English Scores- Leveled papers'!B63</f>
        <v/>
      </c>
      <c r="C64" s="489" t="str">
        <f>'English Scores- Leveled papers'!E63</f>
        <v/>
      </c>
      <c r="D64" s="490" t="str">
        <f t="shared" si="9"/>
        <v/>
      </c>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2"/>
      <c r="AI64" s="492"/>
      <c r="AJ64" s="492"/>
      <c r="AK64" s="492"/>
      <c r="AL64" s="492"/>
      <c r="AM64" s="492"/>
      <c r="AN64" s="492"/>
      <c r="AO64" s="492"/>
      <c r="AP64" s="492"/>
      <c r="AQ64" s="490" t="str">
        <f t="shared" si="10"/>
        <v/>
      </c>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2"/>
      <c r="BV64" s="492"/>
      <c r="BW64" s="492"/>
      <c r="BX64" s="492"/>
      <c r="BY64" s="492"/>
      <c r="BZ64" s="492"/>
      <c r="CA64" s="492"/>
      <c r="CB64" s="492"/>
      <c r="CC64" s="492"/>
      <c r="CD64" s="492"/>
      <c r="CE64" s="492"/>
      <c r="CF64" s="492"/>
      <c r="CG64" s="490" t="str">
        <f t="shared" si="11"/>
        <v/>
      </c>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2"/>
      <c r="DL64" s="492"/>
      <c r="DM64" s="492"/>
      <c r="DN64" s="492"/>
      <c r="DO64" s="492"/>
      <c r="DP64" s="492"/>
      <c r="DQ64" s="492"/>
      <c r="DR64" s="492"/>
      <c r="DS64" s="492"/>
      <c r="DT64" s="492"/>
      <c r="DU64" s="492"/>
      <c r="DV64" s="492"/>
    </row>
    <row r="65" spans="1:126" x14ac:dyDescent="0.2">
      <c r="A65" s="489">
        <v>58</v>
      </c>
      <c r="B65" s="489" t="str">
        <f>'English Scores- Leveled papers'!B64</f>
        <v/>
      </c>
      <c r="C65" s="489" t="str">
        <f>'English Scores- Leveled papers'!E64</f>
        <v/>
      </c>
      <c r="D65" s="490" t="str">
        <f t="shared" si="9"/>
        <v/>
      </c>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2"/>
      <c r="AI65" s="492"/>
      <c r="AJ65" s="492"/>
      <c r="AK65" s="492"/>
      <c r="AL65" s="492"/>
      <c r="AM65" s="492"/>
      <c r="AN65" s="492"/>
      <c r="AO65" s="492"/>
      <c r="AP65" s="492"/>
      <c r="AQ65" s="490" t="str">
        <f t="shared" si="10"/>
        <v/>
      </c>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2"/>
      <c r="BV65" s="492"/>
      <c r="BW65" s="492"/>
      <c r="BX65" s="492"/>
      <c r="BY65" s="492"/>
      <c r="BZ65" s="492"/>
      <c r="CA65" s="492"/>
      <c r="CB65" s="492"/>
      <c r="CC65" s="492"/>
      <c r="CD65" s="492"/>
      <c r="CE65" s="492"/>
      <c r="CF65" s="492"/>
      <c r="CG65" s="490" t="str">
        <f t="shared" si="11"/>
        <v/>
      </c>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2"/>
      <c r="DL65" s="492"/>
      <c r="DM65" s="492"/>
      <c r="DN65" s="492"/>
      <c r="DO65" s="492"/>
      <c r="DP65" s="492"/>
      <c r="DQ65" s="492"/>
      <c r="DR65" s="492"/>
      <c r="DS65" s="492"/>
      <c r="DT65" s="492"/>
      <c r="DU65" s="492"/>
      <c r="DV65" s="492"/>
    </row>
    <row r="66" spans="1:126" x14ac:dyDescent="0.2">
      <c r="A66" s="489">
        <v>59</v>
      </c>
      <c r="B66" s="489" t="str">
        <f>'English Scores- Leveled papers'!B65</f>
        <v/>
      </c>
      <c r="C66" s="489" t="str">
        <f>'English Scores- Leveled papers'!E65</f>
        <v/>
      </c>
      <c r="D66" s="490" t="str">
        <f t="shared" si="9"/>
        <v/>
      </c>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2"/>
      <c r="AI66" s="492"/>
      <c r="AJ66" s="492"/>
      <c r="AK66" s="492"/>
      <c r="AL66" s="492"/>
      <c r="AM66" s="492"/>
      <c r="AN66" s="492"/>
      <c r="AO66" s="492"/>
      <c r="AP66" s="492"/>
      <c r="AQ66" s="490" t="str">
        <f t="shared" si="10"/>
        <v/>
      </c>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2"/>
      <c r="BV66" s="492"/>
      <c r="BW66" s="492"/>
      <c r="BX66" s="492"/>
      <c r="BY66" s="492"/>
      <c r="BZ66" s="492"/>
      <c r="CA66" s="492"/>
      <c r="CB66" s="492"/>
      <c r="CC66" s="492"/>
      <c r="CD66" s="492"/>
      <c r="CE66" s="492"/>
      <c r="CF66" s="492"/>
      <c r="CG66" s="490" t="str">
        <f t="shared" si="11"/>
        <v/>
      </c>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2"/>
      <c r="DL66" s="492"/>
      <c r="DM66" s="492"/>
      <c r="DN66" s="492"/>
      <c r="DO66" s="492"/>
      <c r="DP66" s="492"/>
      <c r="DQ66" s="492"/>
      <c r="DR66" s="492"/>
      <c r="DS66" s="492"/>
      <c r="DT66" s="492"/>
      <c r="DU66" s="492"/>
      <c r="DV66" s="492"/>
    </row>
    <row r="67" spans="1:126" x14ac:dyDescent="0.2">
      <c r="A67" s="489">
        <v>60</v>
      </c>
      <c r="B67" s="489" t="str">
        <f>'English Scores- Leveled papers'!B66</f>
        <v/>
      </c>
      <c r="C67" s="489" t="str">
        <f>'English Scores- Leveled papers'!E66</f>
        <v/>
      </c>
      <c r="D67" s="490" t="str">
        <f t="shared" si="9"/>
        <v/>
      </c>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2"/>
      <c r="AI67" s="492"/>
      <c r="AJ67" s="492"/>
      <c r="AK67" s="492"/>
      <c r="AL67" s="492"/>
      <c r="AM67" s="492"/>
      <c r="AN67" s="492"/>
      <c r="AO67" s="492"/>
      <c r="AP67" s="492"/>
      <c r="AQ67" s="490" t="str">
        <f t="shared" si="10"/>
        <v/>
      </c>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2"/>
      <c r="BV67" s="492"/>
      <c r="BW67" s="492"/>
      <c r="BX67" s="492"/>
      <c r="BY67" s="492"/>
      <c r="BZ67" s="492"/>
      <c r="CA67" s="492"/>
      <c r="CB67" s="492"/>
      <c r="CC67" s="492"/>
      <c r="CD67" s="492"/>
      <c r="CE67" s="492"/>
      <c r="CF67" s="492"/>
      <c r="CG67" s="490" t="str">
        <f t="shared" si="11"/>
        <v/>
      </c>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2"/>
      <c r="DL67" s="492"/>
      <c r="DM67" s="492"/>
      <c r="DN67" s="492"/>
      <c r="DO67" s="492"/>
      <c r="DP67" s="492"/>
      <c r="DQ67" s="492"/>
      <c r="DR67" s="492"/>
      <c r="DS67" s="492"/>
      <c r="DT67" s="492"/>
      <c r="DU67" s="492"/>
      <c r="DV67" s="492"/>
    </row>
    <row r="68" spans="1:126" x14ac:dyDescent="0.2">
      <c r="A68" s="489">
        <v>61</v>
      </c>
      <c r="B68" s="489" t="str">
        <f>'English Scores- Leveled papers'!B67</f>
        <v/>
      </c>
      <c r="C68" s="489" t="str">
        <f>'English Scores- Leveled papers'!E67</f>
        <v/>
      </c>
      <c r="D68" s="490" t="str">
        <f t="shared" si="9"/>
        <v/>
      </c>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2"/>
      <c r="AI68" s="492"/>
      <c r="AJ68" s="492"/>
      <c r="AK68" s="492"/>
      <c r="AL68" s="492"/>
      <c r="AM68" s="492"/>
      <c r="AN68" s="492"/>
      <c r="AO68" s="492"/>
      <c r="AP68" s="492"/>
      <c r="AQ68" s="490" t="str">
        <f t="shared" si="10"/>
        <v/>
      </c>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2"/>
      <c r="BV68" s="492"/>
      <c r="BW68" s="492"/>
      <c r="BX68" s="492"/>
      <c r="BY68" s="492"/>
      <c r="BZ68" s="492"/>
      <c r="CA68" s="492"/>
      <c r="CB68" s="492"/>
      <c r="CC68" s="492"/>
      <c r="CD68" s="492"/>
      <c r="CE68" s="492"/>
      <c r="CF68" s="492"/>
      <c r="CG68" s="490" t="str">
        <f t="shared" si="11"/>
        <v/>
      </c>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2"/>
      <c r="DL68" s="492"/>
      <c r="DM68" s="492"/>
      <c r="DN68" s="492"/>
      <c r="DO68" s="492"/>
      <c r="DP68" s="492"/>
      <c r="DQ68" s="492"/>
      <c r="DR68" s="492"/>
      <c r="DS68" s="492"/>
      <c r="DT68" s="492"/>
      <c r="DU68" s="492"/>
      <c r="DV68" s="492"/>
    </row>
    <row r="69" spans="1:126" x14ac:dyDescent="0.2">
      <c r="A69" s="489">
        <v>62</v>
      </c>
      <c r="B69" s="489" t="str">
        <f>'English Scores- Leveled papers'!B68</f>
        <v/>
      </c>
      <c r="C69" s="489" t="str">
        <f>'English Scores- Leveled papers'!E68</f>
        <v/>
      </c>
      <c r="D69" s="490" t="str">
        <f t="shared" si="9"/>
        <v/>
      </c>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2"/>
      <c r="AI69" s="492"/>
      <c r="AJ69" s="492"/>
      <c r="AK69" s="492"/>
      <c r="AL69" s="492"/>
      <c r="AM69" s="492"/>
      <c r="AN69" s="492"/>
      <c r="AO69" s="492"/>
      <c r="AP69" s="492"/>
      <c r="AQ69" s="490" t="str">
        <f t="shared" si="10"/>
        <v/>
      </c>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2"/>
      <c r="BV69" s="492"/>
      <c r="BW69" s="492"/>
      <c r="BX69" s="492"/>
      <c r="BY69" s="492"/>
      <c r="BZ69" s="492"/>
      <c r="CA69" s="492"/>
      <c r="CB69" s="492"/>
      <c r="CC69" s="492"/>
      <c r="CD69" s="492"/>
      <c r="CE69" s="492"/>
      <c r="CF69" s="492"/>
      <c r="CG69" s="490" t="str">
        <f t="shared" si="11"/>
        <v/>
      </c>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2"/>
      <c r="DL69" s="492"/>
      <c r="DM69" s="492"/>
      <c r="DN69" s="492"/>
      <c r="DO69" s="492"/>
      <c r="DP69" s="492"/>
      <c r="DQ69" s="492"/>
      <c r="DR69" s="492"/>
      <c r="DS69" s="492"/>
      <c r="DT69" s="492"/>
      <c r="DU69" s="492"/>
      <c r="DV69" s="492"/>
    </row>
    <row r="70" spans="1:126" x14ac:dyDescent="0.2">
      <c r="A70" s="489">
        <v>63</v>
      </c>
      <c r="B70" s="489" t="str">
        <f>'English Scores- Leveled papers'!B69</f>
        <v/>
      </c>
      <c r="C70" s="489" t="str">
        <f>'English Scores- Leveled papers'!E69</f>
        <v/>
      </c>
      <c r="D70" s="490" t="str">
        <f t="shared" si="9"/>
        <v/>
      </c>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2"/>
      <c r="AI70" s="492"/>
      <c r="AJ70" s="492"/>
      <c r="AK70" s="492"/>
      <c r="AL70" s="492"/>
      <c r="AM70" s="492"/>
      <c r="AN70" s="492"/>
      <c r="AO70" s="492"/>
      <c r="AP70" s="492"/>
      <c r="AQ70" s="490" t="str">
        <f t="shared" si="10"/>
        <v/>
      </c>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2"/>
      <c r="BV70" s="492"/>
      <c r="BW70" s="492"/>
      <c r="BX70" s="492"/>
      <c r="BY70" s="492"/>
      <c r="BZ70" s="492"/>
      <c r="CA70" s="492"/>
      <c r="CB70" s="492"/>
      <c r="CC70" s="492"/>
      <c r="CD70" s="492"/>
      <c r="CE70" s="492"/>
      <c r="CF70" s="492"/>
      <c r="CG70" s="490" t="str">
        <f t="shared" si="11"/>
        <v/>
      </c>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2"/>
      <c r="DL70" s="492"/>
      <c r="DM70" s="492"/>
      <c r="DN70" s="492"/>
      <c r="DO70" s="492"/>
      <c r="DP70" s="492"/>
      <c r="DQ70" s="492"/>
      <c r="DR70" s="492"/>
      <c r="DS70" s="492"/>
      <c r="DT70" s="492"/>
      <c r="DU70" s="492"/>
      <c r="DV70" s="492"/>
    </row>
    <row r="71" spans="1:126" x14ac:dyDescent="0.2">
      <c r="A71" s="489">
        <v>64</v>
      </c>
      <c r="B71" s="489" t="str">
        <f>'English Scores- Leveled papers'!B70</f>
        <v/>
      </c>
      <c r="C71" s="489" t="str">
        <f>'English Scores- Leveled papers'!E70</f>
        <v/>
      </c>
      <c r="D71" s="490" t="str">
        <f t="shared" si="9"/>
        <v/>
      </c>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2"/>
      <c r="AI71" s="492"/>
      <c r="AJ71" s="492"/>
      <c r="AK71" s="492"/>
      <c r="AL71" s="492"/>
      <c r="AM71" s="492"/>
      <c r="AN71" s="492"/>
      <c r="AO71" s="492"/>
      <c r="AP71" s="492"/>
      <c r="AQ71" s="490" t="str">
        <f t="shared" si="10"/>
        <v/>
      </c>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2"/>
      <c r="BV71" s="492"/>
      <c r="BW71" s="492"/>
      <c r="BX71" s="492"/>
      <c r="BY71" s="492"/>
      <c r="BZ71" s="492"/>
      <c r="CA71" s="492"/>
      <c r="CB71" s="492"/>
      <c r="CC71" s="492"/>
      <c r="CD71" s="492"/>
      <c r="CE71" s="492"/>
      <c r="CF71" s="492"/>
      <c r="CG71" s="490" t="str">
        <f t="shared" si="11"/>
        <v/>
      </c>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2"/>
      <c r="DL71" s="492"/>
      <c r="DM71" s="492"/>
      <c r="DN71" s="492"/>
      <c r="DO71" s="492"/>
      <c r="DP71" s="492"/>
      <c r="DQ71" s="492"/>
      <c r="DR71" s="492"/>
      <c r="DS71" s="492"/>
      <c r="DT71" s="492"/>
      <c r="DU71" s="492"/>
      <c r="DV71" s="492"/>
    </row>
    <row r="72" spans="1:126" x14ac:dyDescent="0.2">
      <c r="A72" s="489">
        <v>65</v>
      </c>
      <c r="B72" s="489" t="str">
        <f>'English Scores- Leveled papers'!B71</f>
        <v/>
      </c>
      <c r="C72" s="489" t="str">
        <f>'English Scores- Leveled papers'!E71</f>
        <v/>
      </c>
      <c r="D72" s="490" t="str">
        <f t="shared" ref="D72:D92" si="12">IF(OR(B72="", SUM(E72:AP72)=0), "",(SUM(E72:AP72)/SUM(E$2:AP$2)))</f>
        <v/>
      </c>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2"/>
      <c r="AI72" s="492"/>
      <c r="AJ72" s="492"/>
      <c r="AK72" s="492"/>
      <c r="AL72" s="492"/>
      <c r="AM72" s="492"/>
      <c r="AN72" s="492"/>
      <c r="AO72" s="492"/>
      <c r="AP72" s="492"/>
      <c r="AQ72" s="490" t="str">
        <f t="shared" ref="AQ72:AQ92" si="13">IF(OR(B72="", SUM(AR72:CF72)=0), "",(SUM(AR72:CF72)/SUM(AR$2:CF$2)))</f>
        <v/>
      </c>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2"/>
      <c r="BV72" s="492"/>
      <c r="BW72" s="492"/>
      <c r="BX72" s="492"/>
      <c r="BY72" s="492"/>
      <c r="BZ72" s="492"/>
      <c r="CA72" s="492"/>
      <c r="CB72" s="492"/>
      <c r="CC72" s="492"/>
      <c r="CD72" s="492"/>
      <c r="CE72" s="492"/>
      <c r="CF72" s="492"/>
      <c r="CG72" s="490" t="str">
        <f t="shared" ref="CG72:CG92" si="14">IF(OR(B72="", SUM(CH72:DV72)=0), "",(SUM(CH72:DV72)/SUM(CH$2:DV$2)))</f>
        <v/>
      </c>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2"/>
      <c r="DL72" s="492"/>
      <c r="DM72" s="492"/>
      <c r="DN72" s="492"/>
      <c r="DO72" s="492"/>
      <c r="DP72" s="492"/>
      <c r="DQ72" s="492"/>
      <c r="DR72" s="492"/>
      <c r="DS72" s="492"/>
      <c r="DT72" s="492"/>
      <c r="DU72" s="492"/>
      <c r="DV72" s="492"/>
    </row>
    <row r="73" spans="1:126" x14ac:dyDescent="0.2">
      <c r="A73" s="489">
        <v>66</v>
      </c>
      <c r="B73" s="489" t="str">
        <f>'English Scores- Leveled papers'!B72</f>
        <v/>
      </c>
      <c r="C73" s="489" t="str">
        <f>'English Scores- Leveled papers'!E72</f>
        <v/>
      </c>
      <c r="D73" s="490" t="str">
        <f t="shared" si="12"/>
        <v/>
      </c>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2"/>
      <c r="AI73" s="492"/>
      <c r="AJ73" s="492"/>
      <c r="AK73" s="492"/>
      <c r="AL73" s="492"/>
      <c r="AM73" s="492"/>
      <c r="AN73" s="492"/>
      <c r="AO73" s="492"/>
      <c r="AP73" s="492"/>
      <c r="AQ73" s="490" t="str">
        <f t="shared" si="13"/>
        <v/>
      </c>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2"/>
      <c r="BV73" s="492"/>
      <c r="BW73" s="492"/>
      <c r="BX73" s="492"/>
      <c r="BY73" s="492"/>
      <c r="BZ73" s="492"/>
      <c r="CA73" s="492"/>
      <c r="CB73" s="492"/>
      <c r="CC73" s="492"/>
      <c r="CD73" s="492"/>
      <c r="CE73" s="492"/>
      <c r="CF73" s="492"/>
      <c r="CG73" s="490" t="str">
        <f t="shared" si="14"/>
        <v/>
      </c>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2"/>
      <c r="DL73" s="492"/>
      <c r="DM73" s="492"/>
      <c r="DN73" s="492"/>
      <c r="DO73" s="492"/>
      <c r="DP73" s="492"/>
      <c r="DQ73" s="492"/>
      <c r="DR73" s="492"/>
      <c r="DS73" s="492"/>
      <c r="DT73" s="492"/>
      <c r="DU73" s="492"/>
      <c r="DV73" s="492"/>
    </row>
    <row r="74" spans="1:126" x14ac:dyDescent="0.2">
      <c r="A74" s="489">
        <v>67</v>
      </c>
      <c r="B74" s="489" t="str">
        <f>'English Scores- Leveled papers'!B73</f>
        <v/>
      </c>
      <c r="C74" s="489" t="str">
        <f>'English Scores- Leveled papers'!E73</f>
        <v/>
      </c>
      <c r="D74" s="490" t="str">
        <f t="shared" si="12"/>
        <v/>
      </c>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2"/>
      <c r="AI74" s="492"/>
      <c r="AJ74" s="492"/>
      <c r="AK74" s="492"/>
      <c r="AL74" s="492"/>
      <c r="AM74" s="492"/>
      <c r="AN74" s="492"/>
      <c r="AO74" s="492"/>
      <c r="AP74" s="492"/>
      <c r="AQ74" s="490" t="str">
        <f t="shared" si="13"/>
        <v/>
      </c>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2"/>
      <c r="BV74" s="492"/>
      <c r="BW74" s="492"/>
      <c r="BX74" s="492"/>
      <c r="BY74" s="492"/>
      <c r="BZ74" s="492"/>
      <c r="CA74" s="492"/>
      <c r="CB74" s="492"/>
      <c r="CC74" s="492"/>
      <c r="CD74" s="492"/>
      <c r="CE74" s="492"/>
      <c r="CF74" s="492"/>
      <c r="CG74" s="490" t="str">
        <f t="shared" si="14"/>
        <v/>
      </c>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2"/>
      <c r="DL74" s="492"/>
      <c r="DM74" s="492"/>
      <c r="DN74" s="492"/>
      <c r="DO74" s="492"/>
      <c r="DP74" s="492"/>
      <c r="DQ74" s="492"/>
      <c r="DR74" s="492"/>
      <c r="DS74" s="492"/>
      <c r="DT74" s="492"/>
      <c r="DU74" s="492"/>
      <c r="DV74" s="492"/>
    </row>
    <row r="75" spans="1:126" x14ac:dyDescent="0.2">
      <c r="A75" s="489">
        <v>68</v>
      </c>
      <c r="B75" s="489" t="str">
        <f>'English Scores- Leveled papers'!B74</f>
        <v/>
      </c>
      <c r="C75" s="489" t="str">
        <f>'English Scores- Leveled papers'!E74</f>
        <v/>
      </c>
      <c r="D75" s="490" t="str">
        <f t="shared" si="12"/>
        <v/>
      </c>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2"/>
      <c r="AI75" s="492"/>
      <c r="AJ75" s="492"/>
      <c r="AK75" s="492"/>
      <c r="AL75" s="492"/>
      <c r="AM75" s="492"/>
      <c r="AN75" s="492"/>
      <c r="AO75" s="492"/>
      <c r="AP75" s="492"/>
      <c r="AQ75" s="490" t="str">
        <f t="shared" si="13"/>
        <v/>
      </c>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2"/>
      <c r="BV75" s="492"/>
      <c r="BW75" s="492"/>
      <c r="BX75" s="492"/>
      <c r="BY75" s="492"/>
      <c r="BZ75" s="492"/>
      <c r="CA75" s="492"/>
      <c r="CB75" s="492"/>
      <c r="CC75" s="492"/>
      <c r="CD75" s="492"/>
      <c r="CE75" s="492"/>
      <c r="CF75" s="492"/>
      <c r="CG75" s="490" t="str">
        <f t="shared" si="14"/>
        <v/>
      </c>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2"/>
      <c r="DL75" s="492"/>
      <c r="DM75" s="492"/>
      <c r="DN75" s="492"/>
      <c r="DO75" s="492"/>
      <c r="DP75" s="492"/>
      <c r="DQ75" s="492"/>
      <c r="DR75" s="492"/>
      <c r="DS75" s="492"/>
      <c r="DT75" s="492"/>
      <c r="DU75" s="492"/>
      <c r="DV75" s="492"/>
    </row>
    <row r="76" spans="1:126" x14ac:dyDescent="0.2">
      <c r="A76" s="489">
        <v>69</v>
      </c>
      <c r="B76" s="489" t="str">
        <f>'English Scores- Leveled papers'!B75</f>
        <v/>
      </c>
      <c r="C76" s="489" t="str">
        <f>'English Scores- Leveled papers'!E75</f>
        <v/>
      </c>
      <c r="D76" s="490" t="str">
        <f t="shared" si="12"/>
        <v/>
      </c>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2"/>
      <c r="AI76" s="492"/>
      <c r="AJ76" s="492"/>
      <c r="AK76" s="492"/>
      <c r="AL76" s="492"/>
      <c r="AM76" s="492"/>
      <c r="AN76" s="492"/>
      <c r="AO76" s="492"/>
      <c r="AP76" s="492"/>
      <c r="AQ76" s="490" t="str">
        <f t="shared" si="13"/>
        <v/>
      </c>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2"/>
      <c r="BV76" s="492"/>
      <c r="BW76" s="492"/>
      <c r="BX76" s="492"/>
      <c r="BY76" s="492"/>
      <c r="BZ76" s="492"/>
      <c r="CA76" s="492"/>
      <c r="CB76" s="492"/>
      <c r="CC76" s="492"/>
      <c r="CD76" s="492"/>
      <c r="CE76" s="492"/>
      <c r="CF76" s="492"/>
      <c r="CG76" s="490" t="str">
        <f t="shared" si="14"/>
        <v/>
      </c>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2"/>
      <c r="DL76" s="492"/>
      <c r="DM76" s="492"/>
      <c r="DN76" s="492"/>
      <c r="DO76" s="492"/>
      <c r="DP76" s="492"/>
      <c r="DQ76" s="492"/>
      <c r="DR76" s="492"/>
      <c r="DS76" s="492"/>
      <c r="DT76" s="492"/>
      <c r="DU76" s="492"/>
      <c r="DV76" s="492"/>
    </row>
    <row r="77" spans="1:126" x14ac:dyDescent="0.2">
      <c r="A77" s="489">
        <v>70</v>
      </c>
      <c r="B77" s="489" t="str">
        <f>'English Scores- Leveled papers'!B76</f>
        <v/>
      </c>
      <c r="C77" s="489" t="str">
        <f>'English Scores- Leveled papers'!E76</f>
        <v/>
      </c>
      <c r="D77" s="490" t="str">
        <f t="shared" si="12"/>
        <v/>
      </c>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2"/>
      <c r="AI77" s="492"/>
      <c r="AJ77" s="492"/>
      <c r="AK77" s="492"/>
      <c r="AL77" s="492"/>
      <c r="AM77" s="492"/>
      <c r="AN77" s="492"/>
      <c r="AO77" s="492"/>
      <c r="AP77" s="492"/>
      <c r="AQ77" s="490" t="str">
        <f t="shared" si="13"/>
        <v/>
      </c>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2"/>
      <c r="BV77" s="492"/>
      <c r="BW77" s="492"/>
      <c r="BX77" s="492"/>
      <c r="BY77" s="492"/>
      <c r="BZ77" s="492"/>
      <c r="CA77" s="492"/>
      <c r="CB77" s="492"/>
      <c r="CC77" s="492"/>
      <c r="CD77" s="492"/>
      <c r="CE77" s="492"/>
      <c r="CF77" s="492"/>
      <c r="CG77" s="490" t="str">
        <f t="shared" si="14"/>
        <v/>
      </c>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2"/>
      <c r="DL77" s="492"/>
      <c r="DM77" s="492"/>
      <c r="DN77" s="492"/>
      <c r="DO77" s="492"/>
      <c r="DP77" s="492"/>
      <c r="DQ77" s="492"/>
      <c r="DR77" s="492"/>
      <c r="DS77" s="492"/>
      <c r="DT77" s="492"/>
      <c r="DU77" s="492"/>
      <c r="DV77" s="492"/>
    </row>
    <row r="78" spans="1:126" x14ac:dyDescent="0.2">
      <c r="A78" s="489">
        <v>71</v>
      </c>
      <c r="B78" s="489" t="str">
        <f>'English Scores- Leveled papers'!B77</f>
        <v/>
      </c>
      <c r="C78" s="489" t="str">
        <f>'English Scores- Leveled papers'!E77</f>
        <v/>
      </c>
      <c r="D78" s="490" t="str">
        <f t="shared" si="12"/>
        <v/>
      </c>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2"/>
      <c r="AI78" s="492"/>
      <c r="AJ78" s="492"/>
      <c r="AK78" s="492"/>
      <c r="AL78" s="492"/>
      <c r="AM78" s="492"/>
      <c r="AN78" s="492"/>
      <c r="AO78" s="492"/>
      <c r="AP78" s="492"/>
      <c r="AQ78" s="490" t="str">
        <f t="shared" si="13"/>
        <v/>
      </c>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2"/>
      <c r="BV78" s="492"/>
      <c r="BW78" s="492"/>
      <c r="BX78" s="492"/>
      <c r="BY78" s="492"/>
      <c r="BZ78" s="492"/>
      <c r="CA78" s="492"/>
      <c r="CB78" s="492"/>
      <c r="CC78" s="492"/>
      <c r="CD78" s="492"/>
      <c r="CE78" s="492"/>
      <c r="CF78" s="492"/>
      <c r="CG78" s="490" t="str">
        <f t="shared" si="14"/>
        <v/>
      </c>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2"/>
      <c r="DL78" s="492"/>
      <c r="DM78" s="492"/>
      <c r="DN78" s="492"/>
      <c r="DO78" s="492"/>
      <c r="DP78" s="492"/>
      <c r="DQ78" s="492"/>
      <c r="DR78" s="492"/>
      <c r="DS78" s="492"/>
      <c r="DT78" s="492"/>
      <c r="DU78" s="492"/>
      <c r="DV78" s="492"/>
    </row>
    <row r="79" spans="1:126" x14ac:dyDescent="0.2">
      <c r="A79" s="489">
        <v>72</v>
      </c>
      <c r="B79" s="489" t="str">
        <f>'English Scores- Leveled papers'!B78</f>
        <v/>
      </c>
      <c r="C79" s="489" t="str">
        <f>'English Scores- Leveled papers'!E78</f>
        <v/>
      </c>
      <c r="D79" s="490" t="str">
        <f t="shared" si="12"/>
        <v/>
      </c>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2"/>
      <c r="AI79" s="492"/>
      <c r="AJ79" s="492"/>
      <c r="AK79" s="492"/>
      <c r="AL79" s="492"/>
      <c r="AM79" s="492"/>
      <c r="AN79" s="492"/>
      <c r="AO79" s="492"/>
      <c r="AP79" s="492"/>
      <c r="AQ79" s="490" t="str">
        <f t="shared" si="13"/>
        <v/>
      </c>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2"/>
      <c r="BV79" s="492"/>
      <c r="BW79" s="492"/>
      <c r="BX79" s="492"/>
      <c r="BY79" s="492"/>
      <c r="BZ79" s="492"/>
      <c r="CA79" s="492"/>
      <c r="CB79" s="492"/>
      <c r="CC79" s="492"/>
      <c r="CD79" s="492"/>
      <c r="CE79" s="492"/>
      <c r="CF79" s="492"/>
      <c r="CG79" s="490" t="str">
        <f t="shared" si="14"/>
        <v/>
      </c>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2"/>
      <c r="DL79" s="492"/>
      <c r="DM79" s="492"/>
      <c r="DN79" s="492"/>
      <c r="DO79" s="492"/>
      <c r="DP79" s="492"/>
      <c r="DQ79" s="492"/>
      <c r="DR79" s="492"/>
      <c r="DS79" s="492"/>
      <c r="DT79" s="492"/>
      <c r="DU79" s="492"/>
      <c r="DV79" s="492"/>
    </row>
    <row r="80" spans="1:126" x14ac:dyDescent="0.2">
      <c r="A80" s="489">
        <v>73</v>
      </c>
      <c r="B80" s="489" t="str">
        <f>'English Scores- Leveled papers'!B79</f>
        <v/>
      </c>
      <c r="C80" s="489" t="str">
        <f>'English Scores- Leveled papers'!E79</f>
        <v/>
      </c>
      <c r="D80" s="490" t="str">
        <f t="shared" si="12"/>
        <v/>
      </c>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2"/>
      <c r="AI80" s="492"/>
      <c r="AJ80" s="492"/>
      <c r="AK80" s="492"/>
      <c r="AL80" s="492"/>
      <c r="AM80" s="492"/>
      <c r="AN80" s="492"/>
      <c r="AO80" s="492"/>
      <c r="AP80" s="492"/>
      <c r="AQ80" s="490" t="str">
        <f t="shared" si="13"/>
        <v/>
      </c>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2"/>
      <c r="BV80" s="492"/>
      <c r="BW80" s="492"/>
      <c r="BX80" s="492"/>
      <c r="BY80" s="492"/>
      <c r="BZ80" s="492"/>
      <c r="CA80" s="492"/>
      <c r="CB80" s="492"/>
      <c r="CC80" s="492"/>
      <c r="CD80" s="492"/>
      <c r="CE80" s="492"/>
      <c r="CF80" s="492"/>
      <c r="CG80" s="490" t="str">
        <f t="shared" si="14"/>
        <v/>
      </c>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2"/>
      <c r="DL80" s="492"/>
      <c r="DM80" s="492"/>
      <c r="DN80" s="492"/>
      <c r="DO80" s="492"/>
      <c r="DP80" s="492"/>
      <c r="DQ80" s="492"/>
      <c r="DR80" s="492"/>
      <c r="DS80" s="492"/>
      <c r="DT80" s="492"/>
      <c r="DU80" s="492"/>
      <c r="DV80" s="492"/>
    </row>
    <row r="81" spans="1:126" x14ac:dyDescent="0.2">
      <c r="A81" s="489">
        <v>74</v>
      </c>
      <c r="B81" s="489" t="str">
        <f>'English Scores- Leveled papers'!B80</f>
        <v/>
      </c>
      <c r="C81" s="489" t="str">
        <f>'English Scores- Leveled papers'!E80</f>
        <v/>
      </c>
      <c r="D81" s="490" t="str">
        <f t="shared" si="12"/>
        <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2"/>
      <c r="AI81" s="492"/>
      <c r="AJ81" s="492"/>
      <c r="AK81" s="492"/>
      <c r="AL81" s="492"/>
      <c r="AM81" s="492"/>
      <c r="AN81" s="492"/>
      <c r="AO81" s="492"/>
      <c r="AP81" s="492"/>
      <c r="AQ81" s="490" t="str">
        <f t="shared" si="13"/>
        <v/>
      </c>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2"/>
      <c r="BV81" s="492"/>
      <c r="BW81" s="492"/>
      <c r="BX81" s="492"/>
      <c r="BY81" s="492"/>
      <c r="BZ81" s="492"/>
      <c r="CA81" s="492"/>
      <c r="CB81" s="492"/>
      <c r="CC81" s="492"/>
      <c r="CD81" s="492"/>
      <c r="CE81" s="492"/>
      <c r="CF81" s="492"/>
      <c r="CG81" s="490" t="str">
        <f t="shared" si="14"/>
        <v/>
      </c>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2"/>
      <c r="DL81" s="492"/>
      <c r="DM81" s="492"/>
      <c r="DN81" s="492"/>
      <c r="DO81" s="492"/>
      <c r="DP81" s="492"/>
      <c r="DQ81" s="492"/>
      <c r="DR81" s="492"/>
      <c r="DS81" s="492"/>
      <c r="DT81" s="492"/>
      <c r="DU81" s="492"/>
      <c r="DV81" s="492"/>
    </row>
    <row r="82" spans="1:126" x14ac:dyDescent="0.2">
      <c r="A82" s="489">
        <v>75</v>
      </c>
      <c r="B82" s="489" t="str">
        <f>'English Scores- Leveled papers'!B81</f>
        <v/>
      </c>
      <c r="C82" s="489" t="str">
        <f>'English Scores- Leveled papers'!E81</f>
        <v/>
      </c>
      <c r="D82" s="490" t="str">
        <f t="shared" si="12"/>
        <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2"/>
      <c r="AI82" s="492"/>
      <c r="AJ82" s="492"/>
      <c r="AK82" s="492"/>
      <c r="AL82" s="492"/>
      <c r="AM82" s="492"/>
      <c r="AN82" s="492"/>
      <c r="AO82" s="492"/>
      <c r="AP82" s="492"/>
      <c r="AQ82" s="490" t="str">
        <f t="shared" si="13"/>
        <v/>
      </c>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2"/>
      <c r="BV82" s="492"/>
      <c r="BW82" s="492"/>
      <c r="BX82" s="492"/>
      <c r="BY82" s="492"/>
      <c r="BZ82" s="492"/>
      <c r="CA82" s="492"/>
      <c r="CB82" s="492"/>
      <c r="CC82" s="492"/>
      <c r="CD82" s="492"/>
      <c r="CE82" s="492"/>
      <c r="CF82" s="492"/>
      <c r="CG82" s="490" t="str">
        <f t="shared" si="14"/>
        <v/>
      </c>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2"/>
      <c r="DL82" s="492"/>
      <c r="DM82" s="492"/>
      <c r="DN82" s="492"/>
      <c r="DO82" s="492"/>
      <c r="DP82" s="492"/>
      <c r="DQ82" s="492"/>
      <c r="DR82" s="492"/>
      <c r="DS82" s="492"/>
      <c r="DT82" s="492"/>
      <c r="DU82" s="492"/>
      <c r="DV82" s="492"/>
    </row>
    <row r="83" spans="1:126" x14ac:dyDescent="0.2">
      <c r="A83" s="489">
        <v>76</v>
      </c>
      <c r="B83" s="489" t="str">
        <f>'English Scores- Leveled papers'!B82</f>
        <v/>
      </c>
      <c r="C83" s="489" t="str">
        <f>'English Scores- Leveled papers'!E82</f>
        <v/>
      </c>
      <c r="D83" s="490" t="str">
        <f t="shared" si="12"/>
        <v/>
      </c>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2"/>
      <c r="AI83" s="492"/>
      <c r="AJ83" s="492"/>
      <c r="AK83" s="492"/>
      <c r="AL83" s="492"/>
      <c r="AM83" s="492"/>
      <c r="AN83" s="492"/>
      <c r="AO83" s="492"/>
      <c r="AP83" s="492"/>
      <c r="AQ83" s="490" t="str">
        <f t="shared" si="13"/>
        <v/>
      </c>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2"/>
      <c r="BV83" s="492"/>
      <c r="BW83" s="492"/>
      <c r="BX83" s="492"/>
      <c r="BY83" s="492"/>
      <c r="BZ83" s="492"/>
      <c r="CA83" s="492"/>
      <c r="CB83" s="492"/>
      <c r="CC83" s="492"/>
      <c r="CD83" s="492"/>
      <c r="CE83" s="492"/>
      <c r="CF83" s="492"/>
      <c r="CG83" s="490" t="str">
        <f t="shared" si="14"/>
        <v/>
      </c>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2"/>
      <c r="DL83" s="492"/>
      <c r="DM83" s="492"/>
      <c r="DN83" s="492"/>
      <c r="DO83" s="492"/>
      <c r="DP83" s="492"/>
      <c r="DQ83" s="492"/>
      <c r="DR83" s="492"/>
      <c r="DS83" s="492"/>
      <c r="DT83" s="492"/>
      <c r="DU83" s="492"/>
      <c r="DV83" s="492"/>
    </row>
    <row r="84" spans="1:126" x14ac:dyDescent="0.2">
      <c r="A84" s="489">
        <v>77</v>
      </c>
      <c r="B84" s="489" t="str">
        <f>'English Scores- Leveled papers'!B83</f>
        <v/>
      </c>
      <c r="C84" s="489" t="str">
        <f>'English Scores- Leveled papers'!E83</f>
        <v/>
      </c>
      <c r="D84" s="490" t="str">
        <f t="shared" si="12"/>
        <v/>
      </c>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2"/>
      <c r="AI84" s="492"/>
      <c r="AJ84" s="492"/>
      <c r="AK84" s="492"/>
      <c r="AL84" s="492"/>
      <c r="AM84" s="492"/>
      <c r="AN84" s="492"/>
      <c r="AO84" s="492"/>
      <c r="AP84" s="492"/>
      <c r="AQ84" s="490" t="str">
        <f t="shared" si="13"/>
        <v/>
      </c>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2"/>
      <c r="BV84" s="492"/>
      <c r="BW84" s="492"/>
      <c r="BX84" s="492"/>
      <c r="BY84" s="492"/>
      <c r="BZ84" s="492"/>
      <c r="CA84" s="492"/>
      <c r="CB84" s="492"/>
      <c r="CC84" s="492"/>
      <c r="CD84" s="492"/>
      <c r="CE84" s="492"/>
      <c r="CF84" s="492"/>
      <c r="CG84" s="490" t="str">
        <f t="shared" si="14"/>
        <v/>
      </c>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2"/>
      <c r="DL84" s="492"/>
      <c r="DM84" s="492"/>
      <c r="DN84" s="492"/>
      <c r="DO84" s="492"/>
      <c r="DP84" s="492"/>
      <c r="DQ84" s="492"/>
      <c r="DR84" s="492"/>
      <c r="DS84" s="492"/>
      <c r="DT84" s="492"/>
      <c r="DU84" s="492"/>
      <c r="DV84" s="492"/>
    </row>
    <row r="85" spans="1:126" x14ac:dyDescent="0.2">
      <c r="A85" s="489">
        <v>78</v>
      </c>
      <c r="B85" s="489" t="str">
        <f>'English Scores- Leveled papers'!B84</f>
        <v/>
      </c>
      <c r="C85" s="489" t="str">
        <f>'English Scores- Leveled papers'!E84</f>
        <v/>
      </c>
      <c r="D85" s="490" t="str">
        <f t="shared" si="12"/>
        <v/>
      </c>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2"/>
      <c r="AI85" s="492"/>
      <c r="AJ85" s="492"/>
      <c r="AK85" s="492"/>
      <c r="AL85" s="492"/>
      <c r="AM85" s="492"/>
      <c r="AN85" s="492"/>
      <c r="AO85" s="492"/>
      <c r="AP85" s="492"/>
      <c r="AQ85" s="490" t="str">
        <f t="shared" si="13"/>
        <v/>
      </c>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2"/>
      <c r="BV85" s="492"/>
      <c r="BW85" s="492"/>
      <c r="BX85" s="492"/>
      <c r="BY85" s="492"/>
      <c r="BZ85" s="492"/>
      <c r="CA85" s="492"/>
      <c r="CB85" s="492"/>
      <c r="CC85" s="492"/>
      <c r="CD85" s="492"/>
      <c r="CE85" s="492"/>
      <c r="CF85" s="492"/>
      <c r="CG85" s="490" t="str">
        <f t="shared" si="14"/>
        <v/>
      </c>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2"/>
      <c r="DL85" s="492"/>
      <c r="DM85" s="492"/>
      <c r="DN85" s="492"/>
      <c r="DO85" s="492"/>
      <c r="DP85" s="492"/>
      <c r="DQ85" s="492"/>
      <c r="DR85" s="492"/>
      <c r="DS85" s="492"/>
      <c r="DT85" s="492"/>
      <c r="DU85" s="492"/>
      <c r="DV85" s="492"/>
    </row>
    <row r="86" spans="1:126" x14ac:dyDescent="0.2">
      <c r="A86" s="489">
        <v>79</v>
      </c>
      <c r="B86" s="489" t="str">
        <f>'English Scores- Leveled papers'!B85</f>
        <v/>
      </c>
      <c r="C86" s="489" t="str">
        <f>'English Scores- Leveled papers'!E85</f>
        <v/>
      </c>
      <c r="D86" s="490" t="str">
        <f t="shared" si="12"/>
        <v/>
      </c>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2"/>
      <c r="AI86" s="492"/>
      <c r="AJ86" s="492"/>
      <c r="AK86" s="492"/>
      <c r="AL86" s="492"/>
      <c r="AM86" s="492"/>
      <c r="AN86" s="492"/>
      <c r="AO86" s="492"/>
      <c r="AP86" s="492"/>
      <c r="AQ86" s="490" t="str">
        <f t="shared" si="13"/>
        <v/>
      </c>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2"/>
      <c r="BV86" s="492"/>
      <c r="BW86" s="492"/>
      <c r="BX86" s="492"/>
      <c r="BY86" s="492"/>
      <c r="BZ86" s="492"/>
      <c r="CA86" s="492"/>
      <c r="CB86" s="492"/>
      <c r="CC86" s="492"/>
      <c r="CD86" s="492"/>
      <c r="CE86" s="492"/>
      <c r="CF86" s="492"/>
      <c r="CG86" s="490" t="str">
        <f t="shared" si="14"/>
        <v/>
      </c>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2"/>
      <c r="DL86" s="492"/>
      <c r="DM86" s="492"/>
      <c r="DN86" s="492"/>
      <c r="DO86" s="492"/>
      <c r="DP86" s="492"/>
      <c r="DQ86" s="492"/>
      <c r="DR86" s="492"/>
      <c r="DS86" s="492"/>
      <c r="DT86" s="492"/>
      <c r="DU86" s="492"/>
      <c r="DV86" s="492"/>
    </row>
    <row r="87" spans="1:126" x14ac:dyDescent="0.2">
      <c r="A87" s="489">
        <v>80</v>
      </c>
      <c r="B87" s="489" t="str">
        <f>'English Scores- Leveled papers'!B86</f>
        <v/>
      </c>
      <c r="C87" s="489" t="str">
        <f>'English Scores- Leveled papers'!E86</f>
        <v/>
      </c>
      <c r="D87" s="490" t="str">
        <f t="shared" si="12"/>
        <v/>
      </c>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2"/>
      <c r="AI87" s="492"/>
      <c r="AJ87" s="492"/>
      <c r="AK87" s="492"/>
      <c r="AL87" s="492"/>
      <c r="AM87" s="492"/>
      <c r="AN87" s="492"/>
      <c r="AO87" s="492"/>
      <c r="AP87" s="492"/>
      <c r="AQ87" s="490" t="str">
        <f t="shared" si="13"/>
        <v/>
      </c>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2"/>
      <c r="BV87" s="492"/>
      <c r="BW87" s="492"/>
      <c r="BX87" s="492"/>
      <c r="BY87" s="492"/>
      <c r="BZ87" s="492"/>
      <c r="CA87" s="492"/>
      <c r="CB87" s="492"/>
      <c r="CC87" s="492"/>
      <c r="CD87" s="492"/>
      <c r="CE87" s="492"/>
      <c r="CF87" s="492"/>
      <c r="CG87" s="490" t="str">
        <f t="shared" si="14"/>
        <v/>
      </c>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2"/>
      <c r="DL87" s="492"/>
      <c r="DM87" s="492"/>
      <c r="DN87" s="492"/>
      <c r="DO87" s="492"/>
      <c r="DP87" s="492"/>
      <c r="DQ87" s="492"/>
      <c r="DR87" s="492"/>
      <c r="DS87" s="492"/>
      <c r="DT87" s="492"/>
      <c r="DU87" s="492"/>
      <c r="DV87" s="492"/>
    </row>
    <row r="88" spans="1:126" x14ac:dyDescent="0.2">
      <c r="A88" s="489">
        <v>81</v>
      </c>
      <c r="B88" s="489" t="str">
        <f>'English Scores- Leveled papers'!B87</f>
        <v/>
      </c>
      <c r="C88" s="489" t="str">
        <f>'English Scores- Leveled papers'!E87</f>
        <v/>
      </c>
      <c r="D88" s="490" t="str">
        <f t="shared" si="12"/>
        <v/>
      </c>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2"/>
      <c r="AI88" s="492"/>
      <c r="AJ88" s="492"/>
      <c r="AK88" s="492"/>
      <c r="AL88" s="492"/>
      <c r="AM88" s="492"/>
      <c r="AN88" s="492"/>
      <c r="AO88" s="492"/>
      <c r="AP88" s="492"/>
      <c r="AQ88" s="490" t="str">
        <f t="shared" si="13"/>
        <v/>
      </c>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2"/>
      <c r="BV88" s="492"/>
      <c r="BW88" s="492"/>
      <c r="BX88" s="492"/>
      <c r="BY88" s="492"/>
      <c r="BZ88" s="492"/>
      <c r="CA88" s="492"/>
      <c r="CB88" s="492"/>
      <c r="CC88" s="492"/>
      <c r="CD88" s="492"/>
      <c r="CE88" s="492"/>
      <c r="CF88" s="492"/>
      <c r="CG88" s="490" t="str">
        <f t="shared" si="14"/>
        <v/>
      </c>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2"/>
      <c r="DL88" s="492"/>
      <c r="DM88" s="492"/>
      <c r="DN88" s="492"/>
      <c r="DO88" s="492"/>
      <c r="DP88" s="492"/>
      <c r="DQ88" s="492"/>
      <c r="DR88" s="492"/>
      <c r="DS88" s="492"/>
      <c r="DT88" s="492"/>
      <c r="DU88" s="492"/>
      <c r="DV88" s="492"/>
    </row>
    <row r="89" spans="1:126" x14ac:dyDescent="0.2">
      <c r="A89" s="489">
        <v>82</v>
      </c>
      <c r="B89" s="489" t="str">
        <f>'English Scores- Leveled papers'!B88</f>
        <v/>
      </c>
      <c r="C89" s="489" t="str">
        <f>'English Scores- Leveled papers'!E88</f>
        <v/>
      </c>
      <c r="D89" s="490" t="str">
        <f t="shared" si="12"/>
        <v/>
      </c>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2"/>
      <c r="AI89" s="492"/>
      <c r="AJ89" s="492"/>
      <c r="AK89" s="492"/>
      <c r="AL89" s="492"/>
      <c r="AM89" s="492"/>
      <c r="AN89" s="492"/>
      <c r="AO89" s="492"/>
      <c r="AP89" s="492"/>
      <c r="AQ89" s="490" t="str">
        <f t="shared" si="13"/>
        <v/>
      </c>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2"/>
      <c r="BV89" s="492"/>
      <c r="BW89" s="492"/>
      <c r="BX89" s="492"/>
      <c r="BY89" s="492"/>
      <c r="BZ89" s="492"/>
      <c r="CA89" s="492"/>
      <c r="CB89" s="492"/>
      <c r="CC89" s="492"/>
      <c r="CD89" s="492"/>
      <c r="CE89" s="492"/>
      <c r="CF89" s="492"/>
      <c r="CG89" s="490" t="str">
        <f t="shared" si="14"/>
        <v/>
      </c>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2"/>
      <c r="DL89" s="492"/>
      <c r="DM89" s="492"/>
      <c r="DN89" s="492"/>
      <c r="DO89" s="492"/>
      <c r="DP89" s="492"/>
      <c r="DQ89" s="492"/>
      <c r="DR89" s="492"/>
      <c r="DS89" s="492"/>
      <c r="DT89" s="492"/>
      <c r="DU89" s="492"/>
      <c r="DV89" s="492"/>
    </row>
    <row r="90" spans="1:126" x14ac:dyDescent="0.2">
      <c r="A90" s="489">
        <v>83</v>
      </c>
      <c r="B90" s="489" t="str">
        <f>'English Scores- Leveled papers'!B89</f>
        <v/>
      </c>
      <c r="C90" s="489" t="str">
        <f>'English Scores- Leveled papers'!E89</f>
        <v/>
      </c>
      <c r="D90" s="490" t="str">
        <f t="shared" si="12"/>
        <v/>
      </c>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2"/>
      <c r="AI90" s="492"/>
      <c r="AJ90" s="492"/>
      <c r="AK90" s="492"/>
      <c r="AL90" s="492"/>
      <c r="AM90" s="492"/>
      <c r="AN90" s="492"/>
      <c r="AO90" s="492"/>
      <c r="AP90" s="492"/>
      <c r="AQ90" s="490" t="str">
        <f t="shared" si="13"/>
        <v/>
      </c>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2"/>
      <c r="BV90" s="492"/>
      <c r="BW90" s="492"/>
      <c r="BX90" s="492"/>
      <c r="BY90" s="492"/>
      <c r="BZ90" s="492"/>
      <c r="CA90" s="492"/>
      <c r="CB90" s="492"/>
      <c r="CC90" s="492"/>
      <c r="CD90" s="492"/>
      <c r="CE90" s="492"/>
      <c r="CF90" s="492"/>
      <c r="CG90" s="490" t="str">
        <f t="shared" si="14"/>
        <v/>
      </c>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2"/>
      <c r="DL90" s="492"/>
      <c r="DM90" s="492"/>
      <c r="DN90" s="492"/>
      <c r="DO90" s="492"/>
      <c r="DP90" s="492"/>
      <c r="DQ90" s="492"/>
      <c r="DR90" s="492"/>
      <c r="DS90" s="492"/>
      <c r="DT90" s="492"/>
      <c r="DU90" s="492"/>
      <c r="DV90" s="492"/>
    </row>
    <row r="91" spans="1:126" x14ac:dyDescent="0.2">
      <c r="A91" s="489">
        <v>84</v>
      </c>
      <c r="B91" s="489" t="str">
        <f>'English Scores- Leveled papers'!B90</f>
        <v/>
      </c>
      <c r="C91" s="489" t="str">
        <f>'English Scores- Leveled papers'!E90</f>
        <v/>
      </c>
      <c r="D91" s="490" t="str">
        <f t="shared" si="12"/>
        <v/>
      </c>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2"/>
      <c r="AI91" s="492"/>
      <c r="AJ91" s="492"/>
      <c r="AK91" s="492"/>
      <c r="AL91" s="492"/>
      <c r="AM91" s="492"/>
      <c r="AN91" s="492"/>
      <c r="AO91" s="492"/>
      <c r="AP91" s="492"/>
      <c r="AQ91" s="490" t="str">
        <f t="shared" si="13"/>
        <v/>
      </c>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2"/>
      <c r="BV91" s="492"/>
      <c r="BW91" s="492"/>
      <c r="BX91" s="492"/>
      <c r="BY91" s="492"/>
      <c r="BZ91" s="492"/>
      <c r="CA91" s="492"/>
      <c r="CB91" s="492"/>
      <c r="CC91" s="492"/>
      <c r="CD91" s="492"/>
      <c r="CE91" s="492"/>
      <c r="CF91" s="492"/>
      <c r="CG91" s="490" t="str">
        <f t="shared" si="14"/>
        <v/>
      </c>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2"/>
      <c r="DL91" s="492"/>
      <c r="DM91" s="492"/>
      <c r="DN91" s="492"/>
      <c r="DO91" s="492"/>
      <c r="DP91" s="492"/>
      <c r="DQ91" s="492"/>
      <c r="DR91" s="492"/>
      <c r="DS91" s="492"/>
      <c r="DT91" s="492"/>
      <c r="DU91" s="492"/>
      <c r="DV91" s="492"/>
    </row>
    <row r="92" spans="1:126" x14ac:dyDescent="0.2">
      <c r="A92" s="489">
        <v>85</v>
      </c>
      <c r="B92" s="489" t="str">
        <f>'English Scores- Leveled papers'!B91</f>
        <v/>
      </c>
      <c r="C92" s="489" t="str">
        <f>'English Scores- Leveled papers'!E91</f>
        <v/>
      </c>
      <c r="D92" s="490" t="str">
        <f t="shared" si="12"/>
        <v/>
      </c>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2"/>
      <c r="AI92" s="492"/>
      <c r="AJ92" s="492"/>
      <c r="AK92" s="492"/>
      <c r="AL92" s="492"/>
      <c r="AM92" s="492"/>
      <c r="AN92" s="492"/>
      <c r="AO92" s="492"/>
      <c r="AP92" s="492"/>
      <c r="AQ92" s="490" t="str">
        <f t="shared" si="13"/>
        <v/>
      </c>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2"/>
      <c r="BV92" s="492"/>
      <c r="BW92" s="492"/>
      <c r="BX92" s="492"/>
      <c r="BY92" s="492"/>
      <c r="BZ92" s="492"/>
      <c r="CA92" s="492"/>
      <c r="CB92" s="492"/>
      <c r="CC92" s="492"/>
      <c r="CD92" s="492"/>
      <c r="CE92" s="492"/>
      <c r="CF92" s="492"/>
      <c r="CG92" s="490" t="str">
        <f t="shared" si="14"/>
        <v/>
      </c>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2"/>
      <c r="DL92" s="492"/>
      <c r="DM92" s="492"/>
      <c r="DN92" s="492"/>
      <c r="DO92" s="492"/>
      <c r="DP92" s="492"/>
      <c r="DQ92" s="492"/>
      <c r="DR92" s="492"/>
      <c r="DS92" s="492"/>
      <c r="DT92" s="492"/>
      <c r="DU92" s="492"/>
      <c r="DV92" s="492"/>
    </row>
    <row r="93" spans="1:126" x14ac:dyDescent="0.2">
      <c r="AQ93" s="336"/>
    </row>
  </sheetData>
  <sheetProtection password="B1A6" sheet="1" objects="1" scenarios="1"/>
  <mergeCells count="45">
    <mergeCell ref="DT6:DV6"/>
    <mergeCell ref="CD6:CF6"/>
    <mergeCell ref="DK3:DM3"/>
    <mergeCell ref="DN3:DP3"/>
    <mergeCell ref="BU3:BW3"/>
    <mergeCell ref="BX3:BZ3"/>
    <mergeCell ref="CA3:CC3"/>
    <mergeCell ref="BU6:BW6"/>
    <mergeCell ref="BX6:BZ6"/>
    <mergeCell ref="CA6:CC6"/>
    <mergeCell ref="CU5:CW5"/>
    <mergeCell ref="CY5:DB5"/>
    <mergeCell ref="DE5:DH5"/>
    <mergeCell ref="DK5:DT5"/>
    <mergeCell ref="DK6:DM6"/>
    <mergeCell ref="DN6:DP6"/>
    <mergeCell ref="DQ6:DS6"/>
    <mergeCell ref="CH1:DJ1"/>
    <mergeCell ref="DK1:DV1"/>
    <mergeCell ref="AB5:AE5"/>
    <mergeCell ref="AR5:BD5"/>
    <mergeCell ref="BE5:BG5"/>
    <mergeCell ref="BI5:BL5"/>
    <mergeCell ref="AH3:AJ3"/>
    <mergeCell ref="AK3:AM3"/>
    <mergeCell ref="AN3:AP3"/>
    <mergeCell ref="AH5:AN5"/>
    <mergeCell ref="CH5:CT5"/>
    <mergeCell ref="CD3:CF3"/>
    <mergeCell ref="BU5:CD5"/>
    <mergeCell ref="DQ3:DS3"/>
    <mergeCell ref="DT3:DV3"/>
    <mergeCell ref="BU1:CF1"/>
    <mergeCell ref="AH1:AP1"/>
    <mergeCell ref="BO5:BR5"/>
    <mergeCell ref="AR1:BT1"/>
    <mergeCell ref="E1:AG1"/>
    <mergeCell ref="AN6:AP6"/>
    <mergeCell ref="AH6:AJ6"/>
    <mergeCell ref="AK6:AM6"/>
    <mergeCell ref="A2:A6"/>
    <mergeCell ref="B2:B6"/>
    <mergeCell ref="E5:Q5"/>
    <mergeCell ref="R5:T5"/>
    <mergeCell ref="V5:Y5"/>
  </mergeCells>
  <phoneticPr fontId="40" type="noConversion"/>
  <conditionalFormatting sqref="E7:DV7">
    <cfRule type="cellIs" dxfId="63" priority="1" operator="lessThan">
      <formula>0.6</formula>
    </cfRule>
    <cfRule type="cellIs" dxfId="62" priority="2" operator="between">
      <formula>0.59</formula>
      <formula>0.8</formula>
    </cfRule>
    <cfRule type="cellIs" dxfId="61" priority="3" operator="greaterThan">
      <formula>0.79</formula>
    </cfRule>
  </conditionalFormatting>
  <dataValidations count="1">
    <dataValidation type="decimal" allowBlank="1" showInputMessage="1" showErrorMessage="1" sqref="AR8:CF92 E8:AP92 CH8:DV92">
      <formula1>0</formula1>
      <formula2>2</formula2>
    </dataValidation>
  </dataValidations>
  <pageMargins left="0.75" right="0.75" top="1" bottom="1" header="0.5" footer="0.5"/>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5"/>
  </sheetPr>
  <dimension ref="A1:FO295"/>
  <sheetViews>
    <sheetView workbookViewId="0">
      <pane xSplit="11" ySplit="4" topLeftCell="M5" activePane="bottomRight" state="frozen"/>
      <selection pane="topRight" activeCell="I1" sqref="I1"/>
      <selection pane="bottomLeft" activeCell="A5" sqref="A5"/>
      <selection pane="bottomRight" sqref="A1:X8"/>
    </sheetView>
  </sheetViews>
  <sheetFormatPr defaultColWidth="17.140625" defaultRowHeight="12.75" customHeight="1" x14ac:dyDescent="0.2"/>
  <cols>
    <col min="1" max="1" width="5.7109375" customWidth="1"/>
    <col min="2" max="2" width="23.85546875" customWidth="1"/>
    <col min="3" max="3" width="7.140625" hidden="1" customWidth="1"/>
    <col min="4" max="4" width="6.42578125" hidden="1" customWidth="1"/>
    <col min="5" max="7" width="6.7109375" hidden="1" customWidth="1"/>
    <col min="8" max="8" width="6.7109375" customWidth="1"/>
    <col min="9" max="11" width="8.42578125" customWidth="1"/>
    <col min="12" max="24" width="8" customWidth="1"/>
    <col min="25" max="28" width="8" hidden="1" customWidth="1"/>
    <col min="29" max="121" width="7" customWidth="1"/>
    <col min="122" max="122" width="17.140625" style="152"/>
    <col min="123" max="124" width="17.140625" hidden="1" customWidth="1"/>
    <col min="125" max="139" width="8.7109375" customWidth="1"/>
    <col min="140" max="140" width="17.28515625" customWidth="1"/>
    <col min="141" max="155" width="8.7109375" customWidth="1"/>
    <col min="156" max="156" width="17" customWidth="1"/>
    <col min="157" max="171" width="8.42578125" customWidth="1"/>
  </cols>
  <sheetData>
    <row r="1" spans="1:171" ht="15" customHeight="1" x14ac:dyDescent="0.2">
      <c r="A1" s="792" t="s">
        <v>2020</v>
      </c>
      <c r="B1" s="793"/>
      <c r="C1" s="794"/>
      <c r="D1" s="794"/>
      <c r="E1" s="794"/>
      <c r="F1" s="794"/>
      <c r="G1" s="794"/>
      <c r="H1" s="794"/>
      <c r="I1" s="794"/>
      <c r="J1" s="794"/>
      <c r="K1" s="794"/>
      <c r="L1" s="794"/>
      <c r="M1" s="794"/>
      <c r="N1" s="794"/>
      <c r="O1" s="794"/>
      <c r="P1" s="794"/>
      <c r="Q1" s="794"/>
      <c r="R1" s="794"/>
      <c r="S1" s="794"/>
      <c r="T1" s="794"/>
      <c r="U1" s="794"/>
      <c r="V1" s="794"/>
      <c r="W1" s="794"/>
      <c r="X1" s="794"/>
      <c r="Y1" s="33"/>
      <c r="Z1" s="369" t="s">
        <v>1668</v>
      </c>
      <c r="AA1" s="370"/>
      <c r="AB1" s="371"/>
      <c r="AC1" s="785" t="s">
        <v>1678</v>
      </c>
      <c r="AD1" s="785"/>
      <c r="AE1" s="785"/>
      <c r="AF1" s="785"/>
      <c r="AG1" s="785"/>
      <c r="AH1" s="737" t="s">
        <v>1863</v>
      </c>
      <c r="AI1" s="738"/>
      <c r="AJ1" s="738"/>
      <c r="AK1" s="738"/>
      <c r="AL1" s="738"/>
      <c r="AM1" s="786" t="s">
        <v>1608</v>
      </c>
      <c r="AN1" s="787"/>
      <c r="AO1" s="787"/>
      <c r="AP1" s="787"/>
      <c r="AQ1" s="788"/>
      <c r="AR1" s="737" t="s">
        <v>1794</v>
      </c>
      <c r="AS1" s="738"/>
      <c r="AT1" s="738"/>
      <c r="AU1" s="803"/>
      <c r="AV1" s="803"/>
      <c r="AW1" s="739"/>
      <c r="AX1" s="786" t="s">
        <v>1581</v>
      </c>
      <c r="AY1" s="784"/>
      <c r="AZ1" s="784"/>
      <c r="BA1" s="784"/>
      <c r="BB1" s="784"/>
      <c r="BC1" s="784"/>
      <c r="BD1" s="738" t="s">
        <v>1808</v>
      </c>
      <c r="BE1" s="738"/>
      <c r="BF1" s="738"/>
      <c r="BG1" s="738"/>
      <c r="BH1" s="738"/>
      <c r="BI1" s="738"/>
      <c r="BJ1" s="738"/>
      <c r="BK1" s="738"/>
      <c r="BL1" s="784" t="s">
        <v>1652</v>
      </c>
      <c r="BM1" s="784"/>
      <c r="BN1" s="784"/>
      <c r="BO1" s="784"/>
      <c r="BP1" s="784"/>
      <c r="BQ1" s="784"/>
      <c r="BR1" s="784"/>
      <c r="BS1" s="784"/>
      <c r="BT1" s="737" t="s">
        <v>1710</v>
      </c>
      <c r="BU1" s="738"/>
      <c r="BV1" s="738"/>
      <c r="BW1" s="738"/>
      <c r="BX1" s="738"/>
      <c r="BY1" s="738"/>
      <c r="BZ1" s="738"/>
      <c r="CA1" s="738"/>
      <c r="CB1" s="738"/>
      <c r="CC1" s="802" t="s">
        <v>1888</v>
      </c>
      <c r="CD1" s="802"/>
      <c r="CE1" s="802"/>
      <c r="CF1" s="802"/>
      <c r="CG1" s="802"/>
      <c r="CH1" s="802"/>
      <c r="CI1" s="802"/>
      <c r="CJ1" s="802"/>
      <c r="CK1" s="737" t="s">
        <v>1815</v>
      </c>
      <c r="CL1" s="738"/>
      <c r="CM1" s="738"/>
      <c r="CN1" s="738"/>
      <c r="CO1" s="738"/>
      <c r="CP1" s="738"/>
      <c r="CQ1" s="738"/>
      <c r="CR1" s="738"/>
      <c r="CS1" s="802" t="s">
        <v>1816</v>
      </c>
      <c r="CT1" s="802"/>
      <c r="CU1" s="802"/>
      <c r="CV1" s="802"/>
      <c r="CW1" s="802"/>
      <c r="CX1" s="802"/>
      <c r="CY1" s="802"/>
      <c r="CZ1" s="802"/>
      <c r="DA1" s="737" t="s">
        <v>1817</v>
      </c>
      <c r="DB1" s="738"/>
      <c r="DC1" s="738"/>
      <c r="DD1" s="738"/>
      <c r="DE1" s="738"/>
      <c r="DF1" s="738"/>
      <c r="DG1" s="738"/>
      <c r="DH1" s="738"/>
      <c r="DI1" s="738"/>
      <c r="DJ1" s="738"/>
      <c r="DK1" s="802" t="s">
        <v>1424</v>
      </c>
      <c r="DL1" s="802"/>
      <c r="DM1" s="802"/>
      <c r="DN1" s="802"/>
      <c r="DO1" s="802"/>
      <c r="DP1" s="802"/>
      <c r="DQ1" s="802"/>
      <c r="DR1" s="394"/>
      <c r="DU1" s="797" t="s">
        <v>2248</v>
      </c>
      <c r="DV1" s="797"/>
      <c r="DW1" s="797"/>
      <c r="DX1" s="797"/>
      <c r="DY1" s="797"/>
      <c r="DZ1" s="797"/>
      <c r="EA1" s="797"/>
      <c r="EB1" s="797"/>
      <c r="EC1" s="797"/>
      <c r="ED1" s="797"/>
      <c r="EE1" s="797"/>
      <c r="EF1" s="797"/>
      <c r="EG1" s="797"/>
      <c r="EH1" s="797"/>
      <c r="EI1" s="798"/>
      <c r="EJ1" s="396"/>
      <c r="EK1" s="799" t="s">
        <v>2249</v>
      </c>
      <c r="EL1" s="800"/>
      <c r="EM1" s="800"/>
      <c r="EN1" s="800"/>
      <c r="EO1" s="800"/>
      <c r="EP1" s="800"/>
      <c r="EQ1" s="800"/>
      <c r="ER1" s="800"/>
      <c r="ES1" s="800"/>
      <c r="ET1" s="800"/>
      <c r="EU1" s="800"/>
      <c r="EV1" s="800"/>
      <c r="EW1" s="800"/>
      <c r="EX1" s="800"/>
      <c r="EY1" s="801"/>
      <c r="EZ1" s="75"/>
      <c r="FA1" s="789" t="s">
        <v>2250</v>
      </c>
      <c r="FB1" s="790"/>
      <c r="FC1" s="790"/>
      <c r="FD1" s="790"/>
      <c r="FE1" s="790"/>
      <c r="FF1" s="790"/>
      <c r="FG1" s="790"/>
      <c r="FH1" s="790"/>
      <c r="FI1" s="790"/>
      <c r="FJ1" s="790"/>
      <c r="FK1" s="790"/>
      <c r="FL1" s="790"/>
      <c r="FM1" s="791"/>
      <c r="FN1" s="791"/>
      <c r="FO1" s="791"/>
    </row>
    <row r="2" spans="1:171" ht="12.75" customHeight="1" thickBot="1" x14ac:dyDescent="0.25">
      <c r="A2" s="793"/>
      <c r="B2" s="793"/>
      <c r="C2" s="794"/>
      <c r="D2" s="794"/>
      <c r="E2" s="794"/>
      <c r="F2" s="794"/>
      <c r="G2" s="794"/>
      <c r="H2" s="794"/>
      <c r="I2" s="794"/>
      <c r="J2" s="794"/>
      <c r="K2" s="794"/>
      <c r="L2" s="794"/>
      <c r="M2" s="794"/>
      <c r="N2" s="794"/>
      <c r="O2" s="794"/>
      <c r="P2" s="794"/>
      <c r="Q2" s="794"/>
      <c r="R2" s="794"/>
      <c r="S2" s="794"/>
      <c r="T2" s="794"/>
      <c r="U2" s="794"/>
      <c r="V2" s="794"/>
      <c r="W2" s="794"/>
      <c r="X2" s="794"/>
      <c r="Y2" s="32"/>
      <c r="Z2" s="372" t="s">
        <v>1867</v>
      </c>
      <c r="AA2" s="373"/>
      <c r="AB2" s="374"/>
      <c r="AC2" s="75">
        <f>IFERROR(SUMIF('English Scores- Leveled papers'!$H$4:$KM$4,AC$3,'English Scores- Leveled papers'!$H$2:$KM$2),"")</f>
        <v>1</v>
      </c>
      <c r="AD2" s="75">
        <f>IFERROR(SUMIF('English Scores- Leveled papers'!$H$4:$KM$4,AD$3,'English Scores- Leveled papers'!$H$2:$KM$2),"")</f>
        <v>2</v>
      </c>
      <c r="AE2" s="75">
        <f>IFERROR(SUMIF('English Scores- Leveled papers'!$H$4:$KM$4,AE$3,'English Scores- Leveled papers'!$H$2:$KM$2),"")</f>
        <v>1</v>
      </c>
      <c r="AF2" s="75">
        <f>IFERROR(SUMIF('English Scores- Leveled papers'!$H$4:$KM$4,AF$3,'English Scores- Leveled papers'!$H$2:$KM$2),"")</f>
        <v>1</v>
      </c>
      <c r="AG2" s="75">
        <f>IFERROR(SUMIF('English Scores- Leveled papers'!$H$4:$KM$4,AG$3,'English Scores- Leveled papers'!$H$2:$KM$2),"")</f>
        <v>1</v>
      </c>
      <c r="AH2" s="75">
        <f>IFERROR(SUMIF('English Scores- Leveled papers'!$H$4:$KM$4,AH$3,'English Scores- Leveled papers'!$H$2:$KM$2),"")</f>
        <v>0</v>
      </c>
      <c r="AI2" s="75">
        <f>IFERROR(SUMIF('English Scores- Leveled papers'!$H$4:$KM$4,AI$3,'English Scores- Leveled papers'!$H$2:$KM$2),"")</f>
        <v>2</v>
      </c>
      <c r="AJ2" s="75">
        <f>IFERROR(SUMIF('English Scores- Leveled papers'!$H$4:$KM$4,AJ$3,'English Scores- Leveled papers'!$H$2:$KM$2),"")</f>
        <v>0</v>
      </c>
      <c r="AK2" s="75">
        <f>IFERROR(SUMIF('English Scores- Leveled papers'!$H$4:$KM$4,AK$3,'English Scores- Leveled papers'!$H$2:$KM$2),"")</f>
        <v>1</v>
      </c>
      <c r="AL2" s="75">
        <f>IFERROR(SUMIF('English Scores- Leveled papers'!$H$4:$KM$4,AL$3,'English Scores- Leveled papers'!$H$2:$KM$2),"")</f>
        <v>2</v>
      </c>
      <c r="AM2" s="75">
        <f>IFERROR(SUMIF('English Scores- Leveled papers'!$H$4:$KM$4,AM$3,'English Scores- Leveled papers'!$H$2:$KM$2),"")</f>
        <v>1</v>
      </c>
      <c r="AN2" s="75">
        <f>IFERROR(SUMIF('English Scores- Leveled papers'!$H$4:$KM$4,AN$3,'English Scores- Leveled papers'!$H$2:$KM$2),"")</f>
        <v>1</v>
      </c>
      <c r="AO2" s="75">
        <f>IFERROR(SUMIF('English Scores- Leveled papers'!$H$4:$KM$4,AO$3,'English Scores- Leveled papers'!$H$2:$KM$2),"")</f>
        <v>2</v>
      </c>
      <c r="AP2" s="75">
        <f>IFERROR(SUMIF('English Scores- Leveled papers'!$H$4:$KM$4,AP$3,'English Scores- Leveled papers'!$H$2:$KM$2),"")</f>
        <v>1</v>
      </c>
      <c r="AQ2" s="75">
        <f>IFERROR(SUMIF('English Scores- Leveled papers'!$H$4:$KM$4,AQ$3,'English Scores- Leveled papers'!$H$2:$KM$2),"")</f>
        <v>2</v>
      </c>
      <c r="AR2" s="75">
        <f>IFERROR(SUMIF('English Scores- Leveled papers'!$H$4:$KM$4,AR$3,'English Scores- Leveled papers'!$H$2:$KM$2),"")</f>
        <v>1</v>
      </c>
      <c r="AS2" s="75">
        <f>IFERROR(SUMIF('English Scores- Leveled papers'!$H$4:$KM$4,AS$3,'English Scores- Leveled papers'!$H$2:$KM$2),"")</f>
        <v>2</v>
      </c>
      <c r="AT2" s="75">
        <f>IFERROR(SUMIF('English Scores- Leveled papers'!$H$4:$KM$4,AT$3,'English Scores- Leveled papers'!$H$2:$KM$2),"")</f>
        <v>1</v>
      </c>
      <c r="AU2" s="75">
        <f>IFERROR(SUMIF('English Scores- Leveled papers'!$H$4:$KM$4,AU$3,'English Scores- Leveled papers'!$H$2:$KM$2),"")</f>
        <v>1</v>
      </c>
      <c r="AV2" s="75">
        <f>IFERROR(SUMIF('English Scores- Leveled papers'!$H$4:$KM$4,AV$3,'English Scores- Leveled papers'!$H$2:$KM$2),"")</f>
        <v>3</v>
      </c>
      <c r="AW2" s="75">
        <f>IFERROR(SUMIF('English Scores- Leveled papers'!$H$4:$KM$4,AW$3,'English Scores- Leveled papers'!$H$2:$KM$2),"")</f>
        <v>4</v>
      </c>
      <c r="AX2" s="75">
        <f>IFERROR(SUMIF('English Scores- Leveled papers'!$H$4:$KM$4,AX$3,'English Scores- Leveled papers'!$H$2:$KM$2),"")</f>
        <v>2</v>
      </c>
      <c r="AY2" s="75">
        <f>IFERROR(SUMIF('English Scores- Leveled papers'!$H$4:$KM$4,AY$3,'English Scores- Leveled papers'!$H$2:$KM$2),"")</f>
        <v>1</v>
      </c>
      <c r="AZ2" s="75">
        <f>IFERROR(SUMIF('English Scores- Leveled papers'!$H$4:$KM$4,AZ$3,'English Scores- Leveled papers'!$H$2:$KM$2),"")</f>
        <v>1</v>
      </c>
      <c r="BA2" s="75">
        <f>IFERROR(SUMIF('English Scores- Leveled papers'!$H$4:$KM$4,BA$3,'English Scores- Leveled papers'!$H$2:$KM$2),"")</f>
        <v>1</v>
      </c>
      <c r="BB2" s="75">
        <f>IFERROR(SUMIF('English Scores- Leveled papers'!$H$4:$KM$4,BB$3,'English Scores- Leveled papers'!$H$2:$KM$2),"")</f>
        <v>3</v>
      </c>
      <c r="BC2" s="75">
        <f>IFERROR(SUMIF('English Scores- Leveled papers'!$H$4:$KM$4,BC$3,'English Scores- Leveled papers'!$H$2:$KM$2),"")</f>
        <v>4</v>
      </c>
      <c r="BD2" s="75">
        <f>IFERROR(SUMIF('English Scores- Leveled papers'!$H$4:$KM$4,BD$3,'English Scores- Leveled papers'!$H$2:$KM$2),"")</f>
        <v>2</v>
      </c>
      <c r="BE2" s="75">
        <f>IFERROR(SUMIF('English Scores- Leveled papers'!$H$4:$KM$4,BE$3,'English Scores- Leveled papers'!$H$2:$KM$2),"")</f>
        <v>2</v>
      </c>
      <c r="BF2" s="75">
        <f>IFERROR(SUMIF('English Scores- Leveled papers'!$H$4:$KM$4,BF$3,'English Scores- Leveled papers'!$H$2:$KM$2),"")</f>
        <v>2</v>
      </c>
      <c r="BG2" s="75">
        <f>IFERROR(SUMIF('English Scores- Leveled papers'!$H$4:$KM$4,BG$3,'English Scores- Leveled papers'!$H$2:$KM$2),"")</f>
        <v>1</v>
      </c>
      <c r="BH2" s="75">
        <f>IFERROR(SUMIF('English Scores- Leveled papers'!$H$4:$KM$4,BH$3,'English Scores- Leveled papers'!$H$2:$KM$2),"")</f>
        <v>1</v>
      </c>
      <c r="BI2" s="75">
        <f>IFERROR(SUMIF('English Scores- Leveled papers'!$H$4:$KM$4,BI$3,'English Scores- Leveled papers'!$H$2:$KM$2),"")</f>
        <v>2</v>
      </c>
      <c r="BJ2" s="75">
        <f>IFERROR(SUMIF('English Scores- Leveled papers'!$H$4:$KM$4,BJ$3,'English Scores- Leveled papers'!$H$2:$KM$2),"")</f>
        <v>2</v>
      </c>
      <c r="BK2" s="75">
        <f>IFERROR(SUMIF('English Scores- Leveled papers'!$H$4:$KM$4,BK$3,'English Scores- Leveled papers'!$H$2:$KM$2),"")</f>
        <v>6</v>
      </c>
      <c r="BL2" s="75">
        <f>IFERROR(SUMIF('English Scores- Leveled papers'!$H$4:$KM$4,BL$3,'English Scores- Leveled papers'!$H$2:$KM$2),"")</f>
        <v>1</v>
      </c>
      <c r="BM2" s="75">
        <f>IFERROR(SUMIF('English Scores- Leveled papers'!$H$4:$KM$4,BM$3,'English Scores- Leveled papers'!$H$2:$KM$2),"")</f>
        <v>3</v>
      </c>
      <c r="BN2" s="75">
        <f>IFERROR(SUMIF('English Scores- Leveled papers'!$H$4:$KM$4,BN$3,'English Scores- Leveled papers'!$H$2:$KM$2),"")</f>
        <v>1</v>
      </c>
      <c r="BO2" s="75">
        <f>IFERROR(SUMIF('English Scores- Leveled papers'!$H$4:$KM$4,BO$3,'English Scores- Leveled papers'!$H$2:$KM$2),"")</f>
        <v>2</v>
      </c>
      <c r="BP2" s="75">
        <f>IFERROR(SUMIF('English Scores- Leveled papers'!$H$4:$KM$4,BP$3,'English Scores- Leveled papers'!$H$2:$KM$2),"")</f>
        <v>2</v>
      </c>
      <c r="BQ2" s="75">
        <f>IFERROR(SUMIF('English Scores- Leveled papers'!$H$4:$KM$4,BQ$3,'English Scores- Leveled papers'!$H$2:$KM$2),"")</f>
        <v>1</v>
      </c>
      <c r="BR2" s="75">
        <f>IFERROR(SUMIF('English Scores- Leveled papers'!$H$4:$KM$4,BR$3,'English Scores- Leveled papers'!$H$2:$KM$2),"")</f>
        <v>2</v>
      </c>
      <c r="BS2" s="75">
        <f>IFERROR(SUMIF('English Scores- Leveled papers'!$H$4:$KM$4,BS$3,'English Scores- Leveled papers'!$H$2:$KM$2),"")</f>
        <v>6</v>
      </c>
      <c r="BT2" s="75">
        <f>IFERROR(SUMIF('English Scores- Leveled papers'!$H$4:$KM$4,BT$3,'English Scores- Leveled papers'!$H$2:$KM$2),"")</f>
        <v>2</v>
      </c>
      <c r="BU2" s="75">
        <f>IFERROR(SUMIF('English Scores- Leveled papers'!$H$4:$KM$4,BU$3,'English Scores- Leveled papers'!$H$2:$KM$2),"")</f>
        <v>4</v>
      </c>
      <c r="BV2" s="75">
        <f>IFERROR(SUMIF('English Scores- Leveled papers'!$H$4:$KM$4,BV$3,'English Scores- Leveled papers'!$H$2:$KM$2),"")</f>
        <v>1</v>
      </c>
      <c r="BW2" s="75">
        <f>IFERROR(SUMIF('English Scores- Leveled papers'!$H$4:$KM$4,BW$3,'English Scores- Leveled papers'!$H$2:$KM$2),"")</f>
        <v>3</v>
      </c>
      <c r="BX2" s="75">
        <f>IFERROR(SUMIF('English Scores- Leveled papers'!$H$4:$KM$4,BX$3,'English Scores- Leveled papers'!$H$2:$KM$2),"")</f>
        <v>2</v>
      </c>
      <c r="BY2" s="75">
        <f>IFERROR(SUMIF('English Scores- Leveled papers'!$H$4:$KM$4,BY$3,'English Scores- Leveled papers'!$H$2:$KM$2),"")</f>
        <v>2</v>
      </c>
      <c r="BZ2" s="75">
        <f>IFERROR(SUMIF('English Scores- Leveled papers'!$H$4:$KM$4,BZ$3,'English Scores- Leveled papers'!$H$2:$KM$2),"")</f>
        <v>3</v>
      </c>
      <c r="CA2" s="75">
        <f>IFERROR(SUMIF('English Scores- Leveled papers'!$H$4:$KM$4,CA$3,'English Scores- Leveled papers'!$H$2:$KM$2),"")</f>
        <v>4</v>
      </c>
      <c r="CB2" s="75">
        <f>IFERROR(SUMIF('English Scores- Leveled papers'!$H$4:$KM$4,CB$3,'English Scores- Leveled papers'!$H$2:$KM$2),"")</f>
        <v>15</v>
      </c>
      <c r="CC2" s="75">
        <f>IFERROR(SUMIF('English Scores- Leveled papers'!$H$4:$KM$4,CC$3,'English Scores- Leveled papers'!$H$2:$KM$2),"")</f>
        <v>3</v>
      </c>
      <c r="CD2" s="75">
        <f>IFERROR(SUMIF('English Scores- Leveled papers'!$H$4:$KM$4,CD$3,'English Scores- Leveled papers'!$H$2:$KM$2),"")</f>
        <v>4</v>
      </c>
      <c r="CE2" s="75">
        <f>IFERROR(SUMIF('English Scores- Leveled papers'!$H$4:$KM$4,CE$3,'English Scores- Leveled papers'!$H$2:$KM$2),"")</f>
        <v>4</v>
      </c>
      <c r="CF2" s="75">
        <f>IFERROR(SUMIF('English Scores- Leveled papers'!$H$4:$KM$4,CF$3,'English Scores- Leveled papers'!$H$2:$KM$2),"")</f>
        <v>2</v>
      </c>
      <c r="CG2" s="75">
        <f>IFERROR(SUMIF('English Scores- Leveled papers'!$H$4:$KM$4,CG$3,'English Scores- Leveled papers'!$H$2:$KM$2),"")</f>
        <v>3</v>
      </c>
      <c r="CH2" s="75">
        <f>IFERROR(SUMIF('English Scores- Leveled papers'!$H$4:$KM$4,CH$3,'English Scores- Leveled papers'!$H$2:$KM$2),"")</f>
        <v>1</v>
      </c>
      <c r="CI2" s="75">
        <f>IFERROR(SUMIF('English Scores- Leveled papers'!$H$4:$KM$4,CI$3,'English Scores- Leveled papers'!$H$2:$KM$2),"")</f>
        <v>4</v>
      </c>
      <c r="CJ2" s="75">
        <f>IFERROR(SUMIF('English Scores- Leveled papers'!$H$4:$KM$4,CJ$3,'English Scores- Leveled papers'!$H$2:$KM$2),"")</f>
        <v>15</v>
      </c>
      <c r="CK2" s="75">
        <f>IFERROR(SUMIF('English Scores- Leveled papers'!$H$4:$KM$4,CK$3,'English Scores- Leveled papers'!$H$2:$KM$2),"")</f>
        <v>6</v>
      </c>
      <c r="CL2" s="75">
        <f>IFERROR(SUMIF('English Scores- Leveled papers'!$H$4:$KM$4,CL$3,'English Scores- Leveled papers'!$H$2:$KM$2),"")</f>
        <v>3</v>
      </c>
      <c r="CM2" s="75">
        <f>IFERROR(SUMIF('English Scores- Leveled papers'!$H$4:$KM$4,CM$3,'English Scores- Leveled papers'!$H$2:$KM$2),"")</f>
        <v>3</v>
      </c>
      <c r="CN2" s="75">
        <f>IFERROR(SUMIF('English Scores- Leveled papers'!$H$4:$KM$4,CN$3,'English Scores- Leveled papers'!$H$2:$KM$2),"")</f>
        <v>1</v>
      </c>
      <c r="CO2" s="75">
        <f>IFERROR(SUMIF('English Scores- Leveled papers'!$H$4:$KM$4,CO$3,'English Scores- Leveled papers'!$H$2:$KM$2),"")</f>
        <v>3</v>
      </c>
      <c r="CP2" s="75">
        <f>IFERROR(SUMIF('English Scores- Leveled papers'!$H$4:$KM$4,CP$3,'English Scores- Leveled papers'!$H$2:$KM$2),"")</f>
        <v>2</v>
      </c>
      <c r="CQ2" s="75">
        <f>IFERROR(SUMIF('English Scores- Leveled papers'!$H$4:$KM$4,CQ$3,'English Scores- Leveled papers'!$H$2:$KM$2),"")</f>
        <v>2</v>
      </c>
      <c r="CR2" s="75">
        <f>IFERROR(SUMIF('English Scores- Leveled papers'!$H$4:$KM$4,CR$3,'English Scores- Leveled papers'!$H$2:$KM$2),"")</f>
        <v>15</v>
      </c>
      <c r="CS2" s="75">
        <f>IFERROR(SUMIF('English Scores- Leveled papers'!$H$4:$KM$4,CS$3,'English Scores- Leveled papers'!$H$2:$KM$2),"")</f>
        <v>5</v>
      </c>
      <c r="CT2" s="75">
        <f>IFERROR(SUMIF('English Scores- Leveled papers'!$H$4:$KM$4,CT$3,'English Scores- Leveled papers'!$H$2:$KM$2),"")</f>
        <v>1</v>
      </c>
      <c r="CU2" s="75">
        <f>IFERROR(SUMIF('English Scores- Leveled papers'!$H$4:$KM$4,CU$3,'English Scores- Leveled papers'!$H$2:$KM$2),"")</f>
        <v>3</v>
      </c>
      <c r="CV2" s="75">
        <f>IFERROR(SUMIF('English Scores- Leveled papers'!$H$4:$KM$4,CV$3,'English Scores- Leveled papers'!$H$2:$KM$2),"")</f>
        <v>4</v>
      </c>
      <c r="CW2" s="75">
        <f>IFERROR(SUMIF('English Scores- Leveled papers'!$H$4:$KM$4,CW$3,'English Scores- Leveled papers'!$H$2:$KM$2),"")</f>
        <v>2</v>
      </c>
      <c r="CX2" s="75">
        <f>IFERROR(SUMIF('English Scores- Leveled papers'!$H$4:$KM$4,CX$3,'English Scores- Leveled papers'!$H$2:$KM$2),"")</f>
        <v>3</v>
      </c>
      <c r="CY2" s="75">
        <f>IFERROR(SUMIF('English Scores- Leveled papers'!$H$4:$KM$4,CY$3,'English Scores- Leveled papers'!$H$2:$KM$2),"")</f>
        <v>2</v>
      </c>
      <c r="CZ2" s="75">
        <f>IFERROR(SUMIF('English Scores- Leveled papers'!$H$4:$KM$4,CZ$3,'English Scores- Leveled papers'!$H$2:$KM$2),"")</f>
        <v>15</v>
      </c>
      <c r="DA2" s="75">
        <f>IFERROR(SUMIF('English Scores- Leveled papers'!$H$4:$KM$4,DA$3,'English Scores- Leveled papers'!$H$2:$KM$2),"")</f>
        <v>8</v>
      </c>
      <c r="DB2" s="75">
        <f>IFERROR(SUMIF('English Scores- Leveled papers'!$H$4:$KM$4,DB$3,'English Scores- Leveled papers'!$H$2:$KM$2),"")</f>
        <v>1</v>
      </c>
      <c r="DC2" s="75">
        <f>IFERROR(SUMIF('English Scores- Leveled papers'!$H$4:$KM$4,DC$3,'English Scores- Leveled papers'!$H$2:$KM$2),"")</f>
        <v>0</v>
      </c>
      <c r="DD2" s="75">
        <f>IFERROR(SUMIF('English Scores- Leveled papers'!$H$4:$KM$4,DD$3,'English Scores- Leveled papers'!$H$2:$KM$2),"")</f>
        <v>0</v>
      </c>
      <c r="DE2" s="75">
        <f>IFERROR(SUMIF('English Scores- Leveled papers'!$H$4:$KM$4,DE$3,'English Scores- Leveled papers'!$H$2:$KM$2),"")</f>
        <v>4</v>
      </c>
      <c r="DF2" s="75">
        <f>IFERROR(SUMIF('English Scores- Leveled papers'!$H$4:$KM$4,DF$3,'English Scores- Leveled papers'!$H$2:$KM$2),"")</f>
        <v>0</v>
      </c>
      <c r="DG2" s="75">
        <f>IFERROR(SUMIF('English Scores- Leveled papers'!$H$4:$KM$4,DG$3,'English Scores- Leveled papers'!$H$2:$KM$2),"")</f>
        <v>3</v>
      </c>
      <c r="DH2" s="75">
        <f>IFERROR(SUMIF('English Scores- Leveled papers'!$H$4:$KM$4,DH$3,'English Scores- Leveled papers'!$H$2:$KM$2),"")</f>
        <v>2</v>
      </c>
      <c r="DI2" s="75">
        <f>IFERROR(SUMIF('English Scores- Leveled papers'!$H$4:$KM$4,DI$3,'English Scores- Leveled papers'!$H$2:$KM$2),"")</f>
        <v>2</v>
      </c>
      <c r="DJ2" s="75">
        <f>IFERROR(SUMIF('English Scores- Leveled papers'!$H$4:$KM$4,DJ$3,'English Scores- Leveled papers'!$H$2:$KM$2),"")</f>
        <v>15</v>
      </c>
      <c r="DK2" s="75">
        <f>IFERROR(SUMIF('English Scores- Leveled papers'!$H$4:$KM$4,DK$3,'English Scores- Leveled papers'!$H$2:$KM$2),"")</f>
        <v>8</v>
      </c>
      <c r="DL2" s="75">
        <f>IFERROR(SUMIF('English Scores- Leveled papers'!$H$4:$KM$4,DL$3,'English Scores- Leveled papers'!$H$2:$KM$2),"")</f>
        <v>3</v>
      </c>
      <c r="DM2" s="75">
        <f>IFERROR(SUMIF('English Scores- Leveled papers'!$H$4:$KM$4,DM$3,'English Scores- Leveled papers'!$H$2:$KM$2),"")</f>
        <v>2</v>
      </c>
      <c r="DN2" s="75">
        <f>IFERROR(SUMIF('English Scores- Leveled papers'!$H$4:$KM$4,DN$3,'English Scores- Leveled papers'!$H$2:$KM$2),"")</f>
        <v>3</v>
      </c>
      <c r="DO2" s="75">
        <f>IFERROR(SUMIF('English Scores- Leveled papers'!$H$4:$KM$4,DO$3,'English Scores- Leveled papers'!$H$2:$KM$2),"")</f>
        <v>2</v>
      </c>
      <c r="DP2" s="75">
        <f>IFERROR(SUMIF('English Scores- Leveled papers'!$H$4:$KM$4,DP$3,'English Scores- Leveled papers'!$H$2:$KM$2),"")</f>
        <v>2</v>
      </c>
      <c r="DQ2" s="390">
        <f>IFERROR(SUMIF('English Scores- Leveled papers'!$H$4:$KM$4,DQ$3,'English Scores- Leveled papers'!$H$2:$KM$2),"")</f>
        <v>15</v>
      </c>
      <c r="DR2" s="394"/>
      <c r="DU2" s="75">
        <f>IFERROR(SUMIF('Eng GLA 6th, 7th, 8th'!$E$4:$DV$4,DU$3,'Eng GLA 6th, 7th, 8th'!$E$2:$DV$2),"")</f>
        <v>6</v>
      </c>
      <c r="DV2" s="75">
        <f>IFERROR(SUMIF('Eng GLA 6th, 7th, 8th'!$E$4:$DV$4,DV$3,'Eng GLA 6th, 7th, 8th'!$E$2:$DV$2),"")</f>
        <v>6</v>
      </c>
      <c r="DW2" s="75">
        <f>IFERROR(SUMIF('Eng GLA 6th, 7th, 8th'!$E$4:$DV$4,DW$3,'Eng GLA 6th, 7th, 8th'!$E$2:$DV$2),"")</f>
        <v>4</v>
      </c>
      <c r="DX2" s="75">
        <f>IFERROR(SUMIF('Eng GLA 6th, 7th, 8th'!$E$4:$DV$4,DX$3,'Eng GLA 6th, 7th, 8th'!$E$2:$DV$2),"")</f>
        <v>4</v>
      </c>
      <c r="DY2" s="75">
        <f>IFERROR(SUMIF('Eng GLA 6th, 7th, 8th'!$E$4:$DV$4,DY$3,'Eng GLA 6th, 7th, 8th'!$E$2:$DV$2),"")</f>
        <v>9</v>
      </c>
      <c r="DZ2" s="75">
        <f>IFERROR(SUMIF('Eng GLA 6th, 7th, 8th'!$E$4:$DV$4,DZ$3,'Eng GLA 6th, 7th, 8th'!$E$2:$DV$2),"")</f>
        <v>2</v>
      </c>
      <c r="EA2" s="75">
        <f>IFERROR(SUMIF('Eng GLA 6th, 7th, 8th'!$E$4:$DV$4,EA$3,'Eng GLA 6th, 7th, 8th'!$E$2:$DV$2),"")</f>
        <v>2</v>
      </c>
      <c r="EB2" s="75">
        <f>IFERROR(SUMIF('Eng GLA 6th, 7th, 8th'!$E$4:$DV$4,EB$3,'Eng GLA 6th, 7th, 8th'!$E$2:$DV$2),"")</f>
        <v>12</v>
      </c>
      <c r="EC2" s="75">
        <f>IFERROR(SUMIF('Eng GLA 6th, 7th, 8th'!$E$4:$DV$4,EC$3,'Eng GLA 6th, 7th, 8th'!$E$2:$DV$2),"")</f>
        <v>1</v>
      </c>
      <c r="ED2" s="75">
        <f>IFERROR(SUMIF('Eng GLA 6th, 7th, 8th'!$E$4:$DV$4,ED$3,'Eng GLA 6th, 7th, 8th'!$E$2:$DV$2),"")</f>
        <v>1</v>
      </c>
      <c r="EE2" s="75">
        <f>IFERROR(SUMIF('Eng GLA 6th, 7th, 8th'!$E$4:$DV$4,EE$3,'Eng GLA 6th, 7th, 8th'!$E$2:$DV$2),"")</f>
        <v>1</v>
      </c>
      <c r="EF2" s="75">
        <f>IFERROR(SUMIF('Eng GLA 6th, 7th, 8th'!$E$4:$DV$4,EF$3,'Eng GLA 6th, 7th, 8th'!$E$2:$DV$2),"")</f>
        <v>2</v>
      </c>
      <c r="EG2" s="75">
        <f>IFERROR(SUMIF('Eng GLA 6th, 7th, 8th'!$E$4:$DV$4,EG$3,'Eng GLA 6th, 7th, 8th'!$E$2:$DV$2),"")</f>
        <v>6</v>
      </c>
      <c r="EH2" s="75">
        <f>IFERROR(SUMIF('Eng GLA 6th, 7th, 8th'!$E$4:$DV$4,EH$3,'Eng GLA 6th, 7th, 8th'!$E$2:$DV$2),"")</f>
        <v>6</v>
      </c>
      <c r="EI2" s="75">
        <f>IFERROR(SUMIF('Eng GLA 6th, 7th, 8th'!$E$4:$DV$4,EI$3,'Eng GLA 6th, 7th, 8th'!$E$2:$DV$2),"")</f>
        <v>3</v>
      </c>
      <c r="EJ2" s="75"/>
      <c r="EK2" s="75">
        <f>IFERROR(SUMIF('Eng GLA 6th, 7th, 8th'!$E$4:$DV$4,EK$3,'Eng GLA 6th, 7th, 8th'!$E$2:$DV$2),"")</f>
        <v>6</v>
      </c>
      <c r="EL2" s="75">
        <f>IFERROR(SUMIF('Eng GLA 6th, 7th, 8th'!$E$4:$DV$4,EL$3,'Eng GLA 6th, 7th, 8th'!$E$2:$DV$2),"")</f>
        <v>6</v>
      </c>
      <c r="EM2" s="75">
        <f>IFERROR(SUMIF('Eng GLA 6th, 7th, 8th'!$E$4:$DV$4,EM$3,'Eng GLA 6th, 7th, 8th'!$E$2:$DV$2),"")</f>
        <v>12</v>
      </c>
      <c r="EN2" s="75">
        <f>IFERROR(SUMIF('Eng GLA 6th, 7th, 8th'!$E$4:$DV$4,EN$3,'Eng GLA 6th, 7th, 8th'!$E$2:$DV$2),"")</f>
        <v>4</v>
      </c>
      <c r="EO2" s="75">
        <f>IFERROR(SUMIF('Eng GLA 6th, 7th, 8th'!$E$4:$DV$4,EO$3,'Eng GLA 6th, 7th, 8th'!$E$2:$DV$2),"")</f>
        <v>4</v>
      </c>
      <c r="EP2" s="75">
        <f>IFERROR(SUMIF('Eng GLA 6th, 7th, 8th'!$E$4:$DV$4,EP$3,'Eng GLA 6th, 7th, 8th'!$E$2:$DV$2),"")</f>
        <v>9</v>
      </c>
      <c r="EQ2" s="75">
        <f>IFERROR(SUMIF('Eng GLA 6th, 7th, 8th'!$E$4:$DV$4,EQ$3,'Eng GLA 6th, 7th, 8th'!$E$2:$DV$2),"")</f>
        <v>2</v>
      </c>
      <c r="ER2" s="75">
        <f>IFERROR(SUMIF('Eng GLA 6th, 7th, 8th'!$E$4:$DV$4,ER$3,'Eng GLA 6th, 7th, 8th'!$E$2:$DV$2),"")</f>
        <v>2</v>
      </c>
      <c r="ES2" s="75">
        <f>IFERROR(SUMIF('Eng GLA 6th, 7th, 8th'!$E$4:$DV$4,ES$3,'Eng GLA 6th, 7th, 8th'!$E$2:$DV$2),"")</f>
        <v>1</v>
      </c>
      <c r="ET2" s="75">
        <f>IFERROR(SUMIF('Eng GLA 6th, 7th, 8th'!$E$4:$DV$4,ET$3,'Eng GLA 6th, 7th, 8th'!$E$2:$DV$2),"")</f>
        <v>1</v>
      </c>
      <c r="EU2" s="75">
        <f>IFERROR(SUMIF('Eng GLA 6th, 7th, 8th'!$E$4:$DV$4,EU$3,'Eng GLA 6th, 7th, 8th'!$E$2:$DV$2),"")</f>
        <v>2</v>
      </c>
      <c r="EV2" s="75">
        <f>IFERROR(SUMIF('Eng GLA 6th, 7th, 8th'!$E$4:$DV$4,EV$3,'Eng GLA 6th, 7th, 8th'!$E$2:$DV$2),"")</f>
        <v>1</v>
      </c>
      <c r="EW2" s="75">
        <f>IFERROR(SUMIF('Eng GLA 6th, 7th, 8th'!$E$4:$DV$4,EW$3,'Eng GLA 6th, 7th, 8th'!$E$2:$DV$2),"")</f>
        <v>8</v>
      </c>
      <c r="EX2" s="75">
        <f>IFERROR(SUMIF('Eng GLA 6th, 7th, 8th'!$E$4:$DV$4,EX$3,'Eng GLA 6th, 7th, 8th'!$E$2:$DV$2),"")</f>
        <v>8</v>
      </c>
      <c r="EY2" s="75">
        <f>IFERROR(SUMIF('Eng GLA 6th, 7th, 8th'!$E$4:$DV$4,EY$3,'Eng GLA 6th, 7th, 8th'!$E$2:$DV$2),"")</f>
        <v>4</v>
      </c>
      <c r="FA2" s="75">
        <f>IFERROR(SUMIF('Eng GLA 6th, 7th, 8th'!$E$4:$DV$4,FA$3,'Eng GLA 6th, 7th, 8th'!$E$2:$DV$2),"")</f>
        <v>6</v>
      </c>
      <c r="FB2" s="75">
        <f>IFERROR(SUMIF('Eng GLA 6th, 7th, 8th'!$E$4:$DV$4,FB$3,'Eng GLA 6th, 7th, 8th'!$E$2:$DV$2),"")</f>
        <v>6</v>
      </c>
      <c r="FC2" s="75">
        <f>IFERROR(SUMIF('Eng GLA 6th, 7th, 8th'!$E$4:$DV$4,FC$3,'Eng GLA 6th, 7th, 8th'!$E$2:$DV$2),"")</f>
        <v>12</v>
      </c>
      <c r="FD2" s="75">
        <f>IFERROR(SUMIF('Eng GLA 6th, 7th, 8th'!$E$4:$DV$4,FD$3,'Eng GLA 6th, 7th, 8th'!$E$2:$DV$2),"")</f>
        <v>4</v>
      </c>
      <c r="FE2" s="75">
        <f>IFERROR(SUMIF('Eng GLA 6th, 7th, 8th'!$E$4:$DV$4,FE$3,'Eng GLA 6th, 7th, 8th'!$E$2:$DV$2),"")</f>
        <v>4</v>
      </c>
      <c r="FF2" s="75">
        <f>IFERROR(SUMIF('Eng GLA 6th, 7th, 8th'!$E$4:$DV$4,FF$3,'Eng GLA 6th, 7th, 8th'!$E$2:$DV$2),"")</f>
        <v>9</v>
      </c>
      <c r="FG2" s="75">
        <f>IFERROR(SUMIF('Eng GLA 6th, 7th, 8th'!$E$4:$DV$4,FG$3,'Eng GLA 6th, 7th, 8th'!$E$2:$DV$2),"")</f>
        <v>2</v>
      </c>
      <c r="FH2" s="75">
        <f>IFERROR(SUMIF('Eng GLA 6th, 7th, 8th'!$E$4:$DV$4,FH$3,'Eng GLA 6th, 7th, 8th'!$E$2:$DV$2),"")</f>
        <v>2</v>
      </c>
      <c r="FI2" s="75">
        <f>IFERROR(SUMIF('Eng GLA 6th, 7th, 8th'!$E$4:$DV$4,FI$3,'Eng GLA 6th, 7th, 8th'!$E$2:$DV$2),"")</f>
        <v>1</v>
      </c>
      <c r="FJ2" s="75">
        <f>IFERROR(SUMIF('Eng GLA 6th, 7th, 8th'!$E$4:$DV$4,FJ$3,'Eng GLA 6th, 7th, 8th'!$E$2:$DV$2),"")</f>
        <v>1</v>
      </c>
      <c r="FK2" s="75">
        <f>IFERROR(SUMIF('Eng GLA 6th, 7th, 8th'!$E$4:$DV$4,FK$3,'Eng GLA 6th, 7th, 8th'!$E$2:$DV$2),"")</f>
        <v>1</v>
      </c>
      <c r="FL2" s="75">
        <f>IFERROR(SUMIF('Eng GLA 6th, 7th, 8th'!$E$4:$DV$4,FL$3,'Eng GLA 6th, 7th, 8th'!$E$2:$DV$2),"")</f>
        <v>2</v>
      </c>
      <c r="FM2" s="75">
        <f>IFERROR(SUMIF('Eng GLA 6th, 7th, 8th'!$E$4:$DV$4,FM$3,'Eng GLA 6th, 7th, 8th'!$E$2:$DV$2),"")</f>
        <v>8</v>
      </c>
      <c r="FN2" s="75">
        <f>IFERROR(SUMIF('Eng GLA 6th, 7th, 8th'!$E$4:$DV$4,FN$3,'Eng GLA 6th, 7th, 8th'!$E$2:$DV$2),"")</f>
        <v>8</v>
      </c>
      <c r="FO2" s="75">
        <f>IFERROR(SUMIF('Eng GLA 6th, 7th, 8th'!$E$4:$DV$4,FO$3,'Eng GLA 6th, 7th, 8th'!$E$2:$DV$2),"")</f>
        <v>4</v>
      </c>
    </row>
    <row r="3" spans="1:171" s="59" customFormat="1" ht="66" customHeight="1" thickBot="1" x14ac:dyDescent="0.25">
      <c r="A3" s="795"/>
      <c r="B3" s="795"/>
      <c r="C3" s="796"/>
      <c r="D3" s="796"/>
      <c r="E3" s="796"/>
      <c r="F3" s="796"/>
      <c r="G3" s="796"/>
      <c r="H3" s="796"/>
      <c r="I3" s="796"/>
      <c r="J3" s="796"/>
      <c r="K3" s="796"/>
      <c r="L3" s="796"/>
      <c r="M3" s="796"/>
      <c r="N3" s="796"/>
      <c r="O3" s="796"/>
      <c r="P3" s="796"/>
      <c r="Q3" s="796"/>
      <c r="R3" s="796"/>
      <c r="S3" s="796"/>
      <c r="T3" s="796"/>
      <c r="U3" s="796"/>
      <c r="V3" s="796"/>
      <c r="W3" s="796"/>
      <c r="X3" s="796"/>
      <c r="Y3" s="58"/>
      <c r="Z3" s="366" t="s">
        <v>1802</v>
      </c>
      <c r="AA3" s="367"/>
      <c r="AB3" s="368"/>
      <c r="AC3" s="248" t="s">
        <v>1487</v>
      </c>
      <c r="AD3" s="248" t="s">
        <v>2036</v>
      </c>
      <c r="AE3" s="248" t="s">
        <v>1326</v>
      </c>
      <c r="AF3" s="248" t="s">
        <v>361</v>
      </c>
      <c r="AG3" s="248" t="s">
        <v>2037</v>
      </c>
      <c r="AH3" s="248" t="s">
        <v>2006</v>
      </c>
      <c r="AI3" s="248" t="s">
        <v>364</v>
      </c>
      <c r="AJ3" s="248" t="s">
        <v>363</v>
      </c>
      <c r="AK3" s="248" t="s">
        <v>328</v>
      </c>
      <c r="AL3" s="248" t="s">
        <v>2007</v>
      </c>
      <c r="AM3" s="248" t="s">
        <v>176</v>
      </c>
      <c r="AN3" s="248" t="s">
        <v>2008</v>
      </c>
      <c r="AO3" s="248" t="s">
        <v>2009</v>
      </c>
      <c r="AP3" s="248" t="s">
        <v>1971</v>
      </c>
      <c r="AQ3" s="248" t="s">
        <v>1972</v>
      </c>
      <c r="AR3" s="284" t="s">
        <v>351</v>
      </c>
      <c r="AS3" s="284" t="s">
        <v>188</v>
      </c>
      <c r="AT3" s="284" t="s">
        <v>371</v>
      </c>
      <c r="AU3" s="284" t="s">
        <v>273</v>
      </c>
      <c r="AV3" s="284" t="s">
        <v>1973</v>
      </c>
      <c r="AW3" s="284" t="s">
        <v>1974</v>
      </c>
      <c r="AX3" s="285" t="s">
        <v>1975</v>
      </c>
      <c r="AY3" s="285" t="s">
        <v>1969</v>
      </c>
      <c r="AZ3" s="285" t="s">
        <v>1970</v>
      </c>
      <c r="BA3" s="285" t="s">
        <v>1910</v>
      </c>
      <c r="BB3" s="285" t="s">
        <v>211</v>
      </c>
      <c r="BC3" s="285" t="s">
        <v>137</v>
      </c>
      <c r="BD3" s="285" t="s">
        <v>166</v>
      </c>
      <c r="BE3" s="285" t="s">
        <v>319</v>
      </c>
      <c r="BF3" s="285" t="s">
        <v>320</v>
      </c>
      <c r="BG3" s="285" t="s">
        <v>321</v>
      </c>
      <c r="BH3" s="285" t="s">
        <v>245</v>
      </c>
      <c r="BI3" s="285" t="s">
        <v>244</v>
      </c>
      <c r="BJ3" s="285" t="s">
        <v>2063</v>
      </c>
      <c r="BK3" s="285" t="s">
        <v>2064</v>
      </c>
      <c r="BL3" s="285" t="s">
        <v>2065</v>
      </c>
      <c r="BM3" s="285" t="s">
        <v>2073</v>
      </c>
      <c r="BN3" s="285" t="s">
        <v>2074</v>
      </c>
      <c r="BO3" s="285" t="s">
        <v>2018</v>
      </c>
      <c r="BP3" s="285" t="s">
        <v>2019</v>
      </c>
      <c r="BQ3" s="285" t="s">
        <v>1936</v>
      </c>
      <c r="BR3" s="285" t="s">
        <v>1937</v>
      </c>
      <c r="BS3" s="285" t="s">
        <v>1938</v>
      </c>
      <c r="BT3" s="725" t="s">
        <v>2132</v>
      </c>
      <c r="BU3" s="725" t="s">
        <v>2133</v>
      </c>
      <c r="BV3" s="248" t="s">
        <v>231</v>
      </c>
      <c r="BW3" s="248" t="s">
        <v>223</v>
      </c>
      <c r="BX3" s="248" t="s">
        <v>222</v>
      </c>
      <c r="BY3" s="248" t="s">
        <v>289</v>
      </c>
      <c r="BZ3" s="248" t="s">
        <v>224</v>
      </c>
      <c r="CA3" s="248" t="s">
        <v>1939</v>
      </c>
      <c r="CB3" s="248" t="s">
        <v>1940</v>
      </c>
      <c r="CC3" s="248" t="s">
        <v>1941</v>
      </c>
      <c r="CD3" s="248" t="s">
        <v>2000</v>
      </c>
      <c r="CE3" s="248" t="s">
        <v>2001</v>
      </c>
      <c r="CF3" s="248" t="s">
        <v>1999</v>
      </c>
      <c r="CG3" s="248" t="s">
        <v>2025</v>
      </c>
      <c r="CH3" s="248" t="s">
        <v>2027</v>
      </c>
      <c r="CI3" s="248" t="s">
        <v>2028</v>
      </c>
      <c r="CJ3" s="248" t="s">
        <v>2029</v>
      </c>
      <c r="CK3" s="284" t="s">
        <v>1636</v>
      </c>
      <c r="CL3" s="284" t="s">
        <v>1873</v>
      </c>
      <c r="CM3" s="284" t="s">
        <v>1661</v>
      </c>
      <c r="CN3" s="284" t="s">
        <v>1783</v>
      </c>
      <c r="CO3" s="725" t="s">
        <v>2137</v>
      </c>
      <c r="CP3" s="725" t="s">
        <v>2136</v>
      </c>
      <c r="CQ3" s="248" t="s">
        <v>2031</v>
      </c>
      <c r="CR3" s="248" t="s">
        <v>4</v>
      </c>
      <c r="CS3" s="285" t="s">
        <v>2032</v>
      </c>
      <c r="CT3" s="723" t="s">
        <v>1846</v>
      </c>
      <c r="CU3" s="285" t="s">
        <v>2035</v>
      </c>
      <c r="CV3" s="285" t="s">
        <v>2092</v>
      </c>
      <c r="CW3" s="285" t="s">
        <v>2093</v>
      </c>
      <c r="CX3" s="285" t="s">
        <v>2094</v>
      </c>
      <c r="CY3" s="285" t="s">
        <v>2095</v>
      </c>
      <c r="CZ3" s="285" t="s">
        <v>5</v>
      </c>
      <c r="DA3" s="285" t="s">
        <v>1730</v>
      </c>
      <c r="DB3" s="285" t="s">
        <v>1850</v>
      </c>
      <c r="DC3" s="285" t="s">
        <v>1731</v>
      </c>
      <c r="DD3" s="285" t="s">
        <v>1915</v>
      </c>
      <c r="DE3" s="285" t="s">
        <v>1919</v>
      </c>
      <c r="DF3" s="285" t="s">
        <v>1920</v>
      </c>
      <c r="DG3" s="285" t="s">
        <v>1921</v>
      </c>
      <c r="DH3" s="285" t="s">
        <v>1916</v>
      </c>
      <c r="DI3" s="285" t="s">
        <v>6</v>
      </c>
      <c r="DJ3" s="285" t="s">
        <v>2034</v>
      </c>
      <c r="DK3" s="285" t="s">
        <v>1976</v>
      </c>
      <c r="DL3" s="285" t="s">
        <v>1977</v>
      </c>
      <c r="DM3" s="723" t="s">
        <v>1881</v>
      </c>
      <c r="DN3" s="285" t="s">
        <v>2010</v>
      </c>
      <c r="DO3" s="285" t="s">
        <v>2011</v>
      </c>
      <c r="DP3" s="249" t="s">
        <v>7</v>
      </c>
      <c r="DQ3" s="249" t="s">
        <v>2012</v>
      </c>
      <c r="DR3" s="435" t="s">
        <v>2105</v>
      </c>
      <c r="DU3" s="332" t="s">
        <v>105</v>
      </c>
      <c r="DV3" s="332" t="s">
        <v>107</v>
      </c>
      <c r="DW3" s="332" t="s">
        <v>108</v>
      </c>
      <c r="DX3" s="332" t="s">
        <v>109</v>
      </c>
      <c r="DY3" s="332" t="s">
        <v>110</v>
      </c>
      <c r="DZ3" s="332" t="s">
        <v>111</v>
      </c>
      <c r="EA3" s="332" t="s">
        <v>112</v>
      </c>
      <c r="EB3" s="332" t="s">
        <v>106</v>
      </c>
      <c r="EC3" s="332" t="s">
        <v>113</v>
      </c>
      <c r="ED3" s="332" t="s">
        <v>114</v>
      </c>
      <c r="EE3" s="332" t="s">
        <v>115</v>
      </c>
      <c r="EF3" s="332" t="s">
        <v>116</v>
      </c>
      <c r="EG3" s="333" t="s">
        <v>117</v>
      </c>
      <c r="EH3" s="333" t="s">
        <v>118</v>
      </c>
      <c r="EI3" s="333" t="s">
        <v>119</v>
      </c>
      <c r="EJ3" s="397" t="s">
        <v>135</v>
      </c>
      <c r="EK3" s="332" t="s">
        <v>120</v>
      </c>
      <c r="EL3" s="332" t="s">
        <v>121</v>
      </c>
      <c r="EM3" s="332" t="s">
        <v>122</v>
      </c>
      <c r="EN3" s="332" t="s">
        <v>123</v>
      </c>
      <c r="EO3" s="332" t="s">
        <v>124</v>
      </c>
      <c r="EP3" s="332" t="s">
        <v>125</v>
      </c>
      <c r="EQ3" s="332" t="s">
        <v>74</v>
      </c>
      <c r="ER3" s="332" t="s">
        <v>75</v>
      </c>
      <c r="ES3" s="332" t="s">
        <v>76</v>
      </c>
      <c r="ET3" s="332" t="s">
        <v>183</v>
      </c>
      <c r="EU3" s="332" t="s">
        <v>184</v>
      </c>
      <c r="EV3" s="332" t="s">
        <v>77</v>
      </c>
      <c r="EW3" s="333" t="s">
        <v>185</v>
      </c>
      <c r="EX3" s="333" t="s">
        <v>280</v>
      </c>
      <c r="EY3" s="333" t="s">
        <v>126</v>
      </c>
      <c r="EZ3" s="397" t="s">
        <v>135</v>
      </c>
      <c r="FA3" s="332" t="s">
        <v>127</v>
      </c>
      <c r="FB3" s="332" t="s">
        <v>128</v>
      </c>
      <c r="FC3" s="332" t="s">
        <v>129</v>
      </c>
      <c r="FD3" s="332" t="s">
        <v>130</v>
      </c>
      <c r="FE3" s="332" t="s">
        <v>131</v>
      </c>
      <c r="FF3" s="332" t="s">
        <v>190</v>
      </c>
      <c r="FG3" s="332" t="s">
        <v>191</v>
      </c>
      <c r="FH3" s="332" t="s">
        <v>192</v>
      </c>
      <c r="FI3" s="332" t="s">
        <v>132</v>
      </c>
      <c r="FJ3" s="332" t="s">
        <v>133</v>
      </c>
      <c r="FK3" s="332" t="s">
        <v>78</v>
      </c>
      <c r="FL3" s="332" t="s">
        <v>79</v>
      </c>
      <c r="FM3" s="333" t="s">
        <v>80</v>
      </c>
      <c r="FN3" s="333" t="s">
        <v>81</v>
      </c>
      <c r="FO3" s="333" t="s">
        <v>82</v>
      </c>
    </row>
    <row r="4" spans="1:171" s="16" customFormat="1" ht="47.25" x14ac:dyDescent="0.2">
      <c r="A4" s="15" t="s">
        <v>1810</v>
      </c>
      <c r="B4" s="15" t="s">
        <v>1799</v>
      </c>
      <c r="C4" s="15" t="s">
        <v>2014</v>
      </c>
      <c r="D4" s="15" t="s">
        <v>629</v>
      </c>
      <c r="E4" s="15" t="s">
        <v>1507</v>
      </c>
      <c r="F4" s="15" t="s">
        <v>1185</v>
      </c>
      <c r="G4" s="15" t="s">
        <v>329</v>
      </c>
      <c r="H4" s="15" t="s">
        <v>2350</v>
      </c>
      <c r="I4" s="15" t="s">
        <v>1458</v>
      </c>
      <c r="J4" s="15" t="s">
        <v>1475</v>
      </c>
      <c r="K4" s="15" t="s">
        <v>1476</v>
      </c>
      <c r="L4" s="18" t="s">
        <v>1472</v>
      </c>
      <c r="M4" s="18" t="s">
        <v>1473</v>
      </c>
      <c r="N4" s="18" t="s">
        <v>1474</v>
      </c>
      <c r="O4" s="18" t="s">
        <v>1542</v>
      </c>
      <c r="P4" s="18" t="s">
        <v>1543</v>
      </c>
      <c r="Q4" s="18" t="s">
        <v>1544</v>
      </c>
      <c r="R4" s="18" t="s">
        <v>1545</v>
      </c>
      <c r="S4" s="18" t="s">
        <v>1546</v>
      </c>
      <c r="T4" s="18" t="s">
        <v>1547</v>
      </c>
      <c r="U4" s="18" t="s">
        <v>1466</v>
      </c>
      <c r="V4" s="18" t="s">
        <v>1467</v>
      </c>
      <c r="W4" s="18" t="s">
        <v>1550</v>
      </c>
      <c r="X4" s="18" t="s">
        <v>1551</v>
      </c>
      <c r="Y4" s="18" t="s">
        <v>1209</v>
      </c>
      <c r="Z4" s="18" t="s">
        <v>1317</v>
      </c>
      <c r="AA4" s="18" t="s">
        <v>1404</v>
      </c>
      <c r="AB4" s="18" t="s">
        <v>1405</v>
      </c>
      <c r="AC4" s="12" t="str">
        <f t="shared" ref="AC4:BH4" si="0">IFERROR(IF((COUNT(AC5:AC89)=0)," ",(AVERAGE(AC5:AC89)/AC2)),"")</f>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f t="shared" si="0"/>
        <v>1</v>
      </c>
      <c r="AN4" s="12">
        <f t="shared" si="0"/>
        <v>0.875</v>
      </c>
      <c r="AO4" s="12">
        <f t="shared" si="0"/>
        <v>0.6875</v>
      </c>
      <c r="AP4" s="12">
        <f t="shared" si="0"/>
        <v>0.875</v>
      </c>
      <c r="AQ4" s="12">
        <f t="shared" si="0"/>
        <v>0.96875</v>
      </c>
      <c r="AR4" s="12">
        <f t="shared" si="0"/>
        <v>1</v>
      </c>
      <c r="AS4" s="12">
        <f t="shared" si="0"/>
        <v>0.84375</v>
      </c>
      <c r="AT4" s="12">
        <f t="shared" si="0"/>
        <v>0.6875</v>
      </c>
      <c r="AU4" s="12">
        <f t="shared" si="0"/>
        <v>0.4375</v>
      </c>
      <c r="AV4" s="12">
        <f t="shared" si="0"/>
        <v>0.78125</v>
      </c>
      <c r="AW4" s="12">
        <f t="shared" si="0"/>
        <v>0.5</v>
      </c>
      <c r="AX4" s="12">
        <f t="shared" si="0"/>
        <v>0.84210526315789469</v>
      </c>
      <c r="AY4" s="12">
        <f t="shared" si="0"/>
        <v>0.94736842105263153</v>
      </c>
      <c r="AZ4" s="12">
        <f t="shared" si="0"/>
        <v>0.36842105263157893</v>
      </c>
      <c r="BA4" s="12">
        <f t="shared" si="0"/>
        <v>0.15789473684210525</v>
      </c>
      <c r="BB4" s="12">
        <f t="shared" si="0"/>
        <v>0.73684210526315796</v>
      </c>
      <c r="BC4" s="12">
        <f t="shared" si="0"/>
        <v>0.63486842105263153</v>
      </c>
      <c r="BD4" s="12">
        <f t="shared" si="0"/>
        <v>1</v>
      </c>
      <c r="BE4" s="12">
        <f t="shared" si="0"/>
        <v>0.15</v>
      </c>
      <c r="BF4" s="12">
        <f t="shared" si="0"/>
        <v>0.65</v>
      </c>
      <c r="BG4" s="12">
        <f t="shared" si="0"/>
        <v>0.2</v>
      </c>
      <c r="BH4" s="12">
        <f t="shared" si="0"/>
        <v>0.35</v>
      </c>
      <c r="BI4" s="12">
        <f t="shared" ref="BI4:CN4" si="1">IFERROR(IF((COUNT(BI5:BI89)=0)," ",(AVERAGE(BI5:BI89)/BI2)),"")</f>
        <v>1</v>
      </c>
      <c r="BJ4" s="12">
        <f t="shared" si="1"/>
        <v>0.3</v>
      </c>
      <c r="BK4" s="12">
        <f t="shared" si="1"/>
        <v>0.34583333333333338</v>
      </c>
      <c r="BL4" s="12">
        <f t="shared" si="1"/>
        <v>1</v>
      </c>
      <c r="BM4" s="12">
        <f t="shared" si="1"/>
        <v>0.33333333333333331</v>
      </c>
      <c r="BN4" s="12">
        <f t="shared" si="1"/>
        <v>1</v>
      </c>
      <c r="BO4" s="12">
        <f t="shared" si="1"/>
        <v>1</v>
      </c>
      <c r="BP4" s="12">
        <f t="shared" si="1"/>
        <v>1</v>
      </c>
      <c r="BQ4" s="12">
        <f t="shared" si="1"/>
        <v>0</v>
      </c>
      <c r="BR4" s="12">
        <f t="shared" si="1"/>
        <v>0.5</v>
      </c>
      <c r="BS4" s="12">
        <f t="shared" si="1"/>
        <v>0.5</v>
      </c>
      <c r="BT4" s="12">
        <f t="shared" si="1"/>
        <v>1</v>
      </c>
      <c r="BU4" s="12">
        <f t="shared" si="1"/>
        <v>0.75</v>
      </c>
      <c r="BV4" s="12">
        <f t="shared" si="1"/>
        <v>0</v>
      </c>
      <c r="BW4" s="12">
        <f t="shared" si="1"/>
        <v>0.66666666666666663</v>
      </c>
      <c r="BX4" s="12">
        <f t="shared" si="1"/>
        <v>0</v>
      </c>
      <c r="BY4" s="12">
        <f t="shared" si="1"/>
        <v>0.5</v>
      </c>
      <c r="BZ4" s="12">
        <f t="shared" si="1"/>
        <v>0</v>
      </c>
      <c r="CA4" s="12">
        <f t="shared" si="1"/>
        <v>0.5</v>
      </c>
      <c r="CB4" s="12">
        <f t="shared" si="1"/>
        <v>0.5</v>
      </c>
      <c r="CC4" s="12" t="str">
        <f t="shared" si="1"/>
        <v xml:space="preserve"> </v>
      </c>
      <c r="CD4" s="12" t="str">
        <f t="shared" si="1"/>
        <v xml:space="preserve"> </v>
      </c>
      <c r="CE4" s="12" t="str">
        <f t="shared" si="1"/>
        <v xml:space="preserve"> </v>
      </c>
      <c r="CF4" s="12" t="str">
        <f t="shared" si="1"/>
        <v xml:space="preserve"> </v>
      </c>
      <c r="CG4" s="12" t="str">
        <f t="shared" si="1"/>
        <v xml:space="preserve"> </v>
      </c>
      <c r="CH4" s="12" t="str">
        <f t="shared" si="1"/>
        <v xml:space="preserve"> </v>
      </c>
      <c r="CI4" s="12" t="str">
        <f t="shared" si="1"/>
        <v xml:space="preserve"> </v>
      </c>
      <c r="CJ4" s="12" t="str">
        <f t="shared" si="1"/>
        <v xml:space="preserve"> </v>
      </c>
      <c r="CK4" s="12" t="str">
        <f t="shared" si="1"/>
        <v xml:space="preserve"> </v>
      </c>
      <c r="CL4" s="12" t="str">
        <f t="shared" si="1"/>
        <v xml:space="preserve"> </v>
      </c>
      <c r="CM4" s="12" t="str">
        <f t="shared" si="1"/>
        <v xml:space="preserve"> </v>
      </c>
      <c r="CN4" s="12" t="str">
        <f t="shared" si="1"/>
        <v xml:space="preserve"> </v>
      </c>
      <c r="CO4" s="12" t="str">
        <f t="shared" ref="CO4:DQ4" si="2">IFERROR(IF((COUNT(CO5:CO89)=0)," ",(AVERAGE(CO5:CO89)/CO2)),"")</f>
        <v xml:space="preserve"> </v>
      </c>
      <c r="CP4" s="12" t="str">
        <f t="shared" si="2"/>
        <v xml:space="preserve"> </v>
      </c>
      <c r="CQ4" s="12" t="str">
        <f t="shared" si="2"/>
        <v xml:space="preserve"> </v>
      </c>
      <c r="CR4" s="12" t="str">
        <f t="shared" si="2"/>
        <v xml:space="preserve"> </v>
      </c>
      <c r="CS4" s="12" t="str">
        <f t="shared" si="2"/>
        <v xml:space="preserve"> </v>
      </c>
      <c r="CT4" s="12" t="str">
        <f t="shared" si="2"/>
        <v xml:space="preserve"> </v>
      </c>
      <c r="CU4" s="12" t="str">
        <f t="shared" si="2"/>
        <v xml:space="preserve"> </v>
      </c>
      <c r="CV4" s="12" t="str">
        <f t="shared" si="2"/>
        <v xml:space="preserve"> </v>
      </c>
      <c r="CW4" s="12" t="str">
        <f t="shared" si="2"/>
        <v xml:space="preserve"> </v>
      </c>
      <c r="CX4" s="12" t="str">
        <f t="shared" si="2"/>
        <v xml:space="preserve"> </v>
      </c>
      <c r="CY4" s="12" t="str">
        <f t="shared" si="2"/>
        <v xml:space="preserve"> </v>
      </c>
      <c r="CZ4" s="12" t="str">
        <f t="shared" si="2"/>
        <v xml:space="preserve"> </v>
      </c>
      <c r="DA4" s="12" t="str">
        <f t="shared" si="2"/>
        <v xml:space="preserve"> </v>
      </c>
      <c r="DB4" s="12" t="str">
        <f t="shared" si="2"/>
        <v xml:space="preserve"> </v>
      </c>
      <c r="DC4" s="12" t="str">
        <f t="shared" si="2"/>
        <v xml:space="preserve"> </v>
      </c>
      <c r="DD4" s="12" t="str">
        <f t="shared" si="2"/>
        <v xml:space="preserve"> </v>
      </c>
      <c r="DE4" s="12" t="str">
        <f t="shared" si="2"/>
        <v xml:space="preserve"> </v>
      </c>
      <c r="DF4" s="12" t="str">
        <f t="shared" si="2"/>
        <v xml:space="preserve"> </v>
      </c>
      <c r="DG4" s="12" t="str">
        <f t="shared" si="2"/>
        <v xml:space="preserve"> </v>
      </c>
      <c r="DH4" s="12" t="str">
        <f t="shared" si="2"/>
        <v xml:space="preserve"> </v>
      </c>
      <c r="DI4" s="12" t="str">
        <f t="shared" si="2"/>
        <v xml:space="preserve"> </v>
      </c>
      <c r="DJ4" s="12" t="str">
        <f t="shared" si="2"/>
        <v xml:space="preserve"> </v>
      </c>
      <c r="DK4" s="12" t="str">
        <f t="shared" si="2"/>
        <v xml:space="preserve"> </v>
      </c>
      <c r="DL4" s="12" t="str">
        <f t="shared" si="2"/>
        <v xml:space="preserve"> </v>
      </c>
      <c r="DM4" s="12" t="str">
        <f t="shared" si="2"/>
        <v xml:space="preserve"> </v>
      </c>
      <c r="DN4" s="12" t="str">
        <f t="shared" si="2"/>
        <v xml:space="preserve"> </v>
      </c>
      <c r="DO4" s="12" t="str">
        <f t="shared" si="2"/>
        <v xml:space="preserve"> </v>
      </c>
      <c r="DP4" s="12" t="str">
        <f t="shared" si="2"/>
        <v xml:space="preserve"> </v>
      </c>
      <c r="DQ4" s="392" t="str">
        <f t="shared" si="2"/>
        <v xml:space="preserve"> </v>
      </c>
      <c r="DR4" s="405" t="s">
        <v>156</v>
      </c>
      <c r="DU4" s="12" t="str">
        <f t="shared" ref="DU4:EB4" si="3">IFERROR(IF((COUNT(DU5:DU89)=0)," ",(AVERAGE(DU5:DU89)/DU2)),"")</f>
        <v xml:space="preserve"> </v>
      </c>
      <c r="DV4" s="12" t="str">
        <f t="shared" si="3"/>
        <v xml:space="preserve"> </v>
      </c>
      <c r="DW4" s="12" t="str">
        <f t="shared" si="3"/>
        <v xml:space="preserve"> </v>
      </c>
      <c r="DX4" s="12" t="str">
        <f t="shared" si="3"/>
        <v xml:space="preserve"> </v>
      </c>
      <c r="DY4" s="12" t="str">
        <f t="shared" si="3"/>
        <v xml:space="preserve"> </v>
      </c>
      <c r="DZ4" s="12" t="str">
        <f t="shared" si="3"/>
        <v xml:space="preserve"> </v>
      </c>
      <c r="EA4" s="12" t="str">
        <f t="shared" si="3"/>
        <v xml:space="preserve"> </v>
      </c>
      <c r="EB4" s="12" t="str">
        <f t="shared" si="3"/>
        <v xml:space="preserve"> </v>
      </c>
      <c r="EC4" s="12" t="str">
        <f t="shared" ref="EC4:EK4" si="4">IFERROR(IF((COUNT(EC5:EC89)=0)," ",(AVERAGE(EC5:EC89)/EC2)),"")</f>
        <v xml:space="preserve"> </v>
      </c>
      <c r="ED4" s="12" t="str">
        <f t="shared" si="4"/>
        <v xml:space="preserve"> </v>
      </c>
      <c r="EE4" s="12" t="str">
        <f t="shared" si="4"/>
        <v xml:space="preserve"> </v>
      </c>
      <c r="EF4" s="12" t="str">
        <f t="shared" si="4"/>
        <v xml:space="preserve"> </v>
      </c>
      <c r="EG4" s="12" t="str">
        <f t="shared" si="4"/>
        <v xml:space="preserve"> </v>
      </c>
      <c r="EH4" s="12" t="str">
        <f t="shared" si="4"/>
        <v xml:space="preserve"> </v>
      </c>
      <c r="EI4" s="12" t="str">
        <f t="shared" si="4"/>
        <v xml:space="preserve"> </v>
      </c>
      <c r="EJ4" s="405" t="s">
        <v>155</v>
      </c>
      <c r="EK4" s="12" t="str">
        <f t="shared" si="4"/>
        <v xml:space="preserve"> </v>
      </c>
      <c r="EL4" s="12" t="str">
        <f t="shared" ref="EL4:EY4" si="5">IFERROR(IF((COUNT(EL5:EL89)=0)," ",(AVERAGE(EL5:EL89)/EL2)),"")</f>
        <v xml:space="preserve"> </v>
      </c>
      <c r="EM4" s="12" t="str">
        <f t="shared" si="5"/>
        <v xml:space="preserve"> </v>
      </c>
      <c r="EN4" s="12" t="str">
        <f t="shared" si="5"/>
        <v xml:space="preserve"> </v>
      </c>
      <c r="EO4" s="12" t="str">
        <f t="shared" si="5"/>
        <v xml:space="preserve"> </v>
      </c>
      <c r="EP4" s="12" t="str">
        <f t="shared" si="5"/>
        <v xml:space="preserve"> </v>
      </c>
      <c r="EQ4" s="12" t="str">
        <f t="shared" si="5"/>
        <v xml:space="preserve"> </v>
      </c>
      <c r="ER4" s="12" t="str">
        <f t="shared" si="5"/>
        <v xml:space="preserve"> </v>
      </c>
      <c r="ES4" s="12" t="str">
        <f t="shared" si="5"/>
        <v xml:space="preserve"> </v>
      </c>
      <c r="ET4" s="12" t="str">
        <f t="shared" si="5"/>
        <v xml:space="preserve"> </v>
      </c>
      <c r="EU4" s="12" t="str">
        <f t="shared" si="5"/>
        <v xml:space="preserve"> </v>
      </c>
      <c r="EV4" s="12" t="str">
        <f t="shared" si="5"/>
        <v xml:space="preserve"> </v>
      </c>
      <c r="EW4" s="12" t="str">
        <f t="shared" si="5"/>
        <v xml:space="preserve"> </v>
      </c>
      <c r="EX4" s="12" t="str">
        <f t="shared" si="5"/>
        <v xml:space="preserve"> </v>
      </c>
      <c r="EY4" s="12" t="str">
        <f t="shared" si="5"/>
        <v xml:space="preserve"> </v>
      </c>
      <c r="EZ4" s="405" t="s">
        <v>154</v>
      </c>
      <c r="FA4" s="12" t="str">
        <f t="shared" ref="FA4:FO4" si="6">IFERROR(IF((COUNT(FA5:FA89)=0)," ",(AVERAGE(FA5:FA89)/FA2)),"")</f>
        <v xml:space="preserve"> </v>
      </c>
      <c r="FB4" s="12" t="str">
        <f t="shared" si="6"/>
        <v xml:space="preserve"> </v>
      </c>
      <c r="FC4" s="12" t="str">
        <f t="shared" si="6"/>
        <v xml:space="preserve"> </v>
      </c>
      <c r="FD4" s="12" t="str">
        <f t="shared" si="6"/>
        <v xml:space="preserve"> </v>
      </c>
      <c r="FE4" s="12" t="str">
        <f t="shared" si="6"/>
        <v xml:space="preserve"> </v>
      </c>
      <c r="FF4" s="12" t="str">
        <f t="shared" si="6"/>
        <v xml:space="preserve"> </v>
      </c>
      <c r="FG4" s="12" t="str">
        <f t="shared" si="6"/>
        <v xml:space="preserve"> </v>
      </c>
      <c r="FH4" s="12" t="str">
        <f t="shared" si="6"/>
        <v xml:space="preserve"> </v>
      </c>
      <c r="FI4" s="12" t="str">
        <f t="shared" si="6"/>
        <v xml:space="preserve"> </v>
      </c>
      <c r="FJ4" s="12" t="str">
        <f t="shared" si="6"/>
        <v xml:space="preserve"> </v>
      </c>
      <c r="FK4" s="12" t="str">
        <f t="shared" si="6"/>
        <v xml:space="preserve"> </v>
      </c>
      <c r="FL4" s="12" t="str">
        <f t="shared" si="6"/>
        <v xml:space="preserve"> </v>
      </c>
      <c r="FM4" s="12" t="str">
        <f t="shared" si="6"/>
        <v xml:space="preserve"> </v>
      </c>
      <c r="FN4" s="12" t="str">
        <f t="shared" si="6"/>
        <v xml:space="preserve"> </v>
      </c>
      <c r="FO4" s="12" t="str">
        <f t="shared" si="6"/>
        <v xml:space="preserve"> </v>
      </c>
    </row>
    <row r="5" spans="1:171" ht="12.75" customHeight="1" x14ac:dyDescent="0.2">
      <c r="A5" s="65">
        <v>1</v>
      </c>
      <c r="B5" s="65" t="str">
        <f>'English Scores- Leveled papers'!B7</f>
        <v>V. Nirmala</v>
      </c>
      <c r="C5" s="65"/>
      <c r="D5" s="76" t="str">
        <f>IF(OR(B5="",H5="",'Cover Sheet'!E5=""),"",'Cover Sheet'!E5)</f>
        <v/>
      </c>
      <c r="E5" s="76" t="str">
        <f>IF(OR(B5="",H5="",'Cover Sheet'!F5=""),"",'Cover Sheet'!F5)</f>
        <v/>
      </c>
      <c r="F5" s="76">
        <f>IF(OR(B5="",H5="",'Cover Sheet'!H5=""),"",'Cover Sheet'!H5)</f>
        <v>0</v>
      </c>
      <c r="G5" s="76"/>
      <c r="H5" s="76">
        <f>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1.5</v>
      </c>
      <c r="I5" s="77">
        <f t="shared" ref="I5:I36" si="7">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0.7</v>
      </c>
      <c r="J5" s="77">
        <f t="shared" ref="J5:J36" si="8">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0.5</v>
      </c>
      <c r="K5" s="77" t="str">
        <f t="shared" ref="K5:K36" si="9">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
      </c>
      <c r="L5" s="78" t="str">
        <f t="shared" ref="L5:L36" si="10">IFERROR(IF((B5=""),"",(IF(COUNT(AC5:AG5)=0,"",ROUND(SUM(AC5:AG5)/SUM($AC$2:$AG$2),1)))),"")</f>
        <v/>
      </c>
      <c r="M5" s="78" t="str">
        <f t="shared" ref="M5:M36" si="11">IFERROR(IF((B5=""),"",(IF(COUNT(AH5:AL5)=0,"",ROUND(SUM(AH5:AL5)/SUM($AH$2:$AL$2),1)))),"")</f>
        <v/>
      </c>
      <c r="N5" s="78" t="str">
        <f t="shared" ref="N5:N36" si="12">IFERROR(IF((B5=""),"",(IF(COUNT(AM5:AQ5)=0,"",ROUND(SUM(AM5:AQ5)/SUM($AM$2:$AQ$2),1)))),"")</f>
        <v/>
      </c>
      <c r="O5" s="78" t="str">
        <f>IFERROR(IF((B5=""),"",(IF(COUNT(AR5:AV5)=0,"",ROUND(SUM(AR5:AV5)/SUM($AR$2:$AV$2),1)))),"")</f>
        <v/>
      </c>
      <c r="P5" s="78">
        <f>IFERROR(IF((B5=""),"",(IF(COUNT(AX5:BB5)=0,"",ROUND(SUM(AX5:BB5)/SUM($AX$2:$BB$2),1)))),"")</f>
        <v>0.7</v>
      </c>
      <c r="Q5" s="78">
        <f>IFERROR(IF((B5=""),"",(IF(COUNT(BD5:BJ5)=0,"",ROUND(SUM(BD5:BJ5)/SUM($BD$2:$BJ$2),1)))),0)</f>
        <v>0.5</v>
      </c>
      <c r="R5" s="78" t="str">
        <f>IFERROR(IF((B5=""),"",(IF(COUNT(BL5:BS5)=0,"",ROUND(SUM(BL5:BR5)/SUM($BL$2:$BR$2),1)))),0)</f>
        <v/>
      </c>
      <c r="S5" s="78" t="str">
        <f>IFERROR(IF((B5=""),"",(IF(COUNT(BT5:CB5)=0,"",ROUND(SUM(BT5:CA5)/SUM($BT$2:$CA$2),1)))),0)</f>
        <v/>
      </c>
      <c r="T5" s="78" t="str">
        <f>IFERROR(IF((B5=""),"",(IF(COUNT(CC5:CJ5)=0,"",ROUND(SUM(CC5:CI5)/SUM($CC$2:$CI$2),1)))),0)</f>
        <v/>
      </c>
      <c r="U5" s="78" t="str">
        <f>IFERROR(IF((B5=""),"",(IF(COUNT(CK5:CQ5)=0,"",ROUND(SUM(CK5:CQ5)/SUM($CK$2:$CQ$2),1)))),0)</f>
        <v/>
      </c>
      <c r="V5" s="78" t="str">
        <f>IFERROR(IF((B5=""),"",(IF(COUNT(CS5:CY5)=0,"",ROUND(SUM(CS5:CY5)/SUM($CS$2:$CY$2),1)))),0)</f>
        <v/>
      </c>
      <c r="W5" s="78" t="str">
        <f>IFERROR(IF((B5=""),"",(IF(COUNT(DA5:DI5)=0,"",ROUND(SUM(DA5:DI5)/SUM($DA$2:$DI$2),1)))),0)</f>
        <v/>
      </c>
      <c r="X5" s="78" t="str">
        <f>IFERROR(IF((B5=""),"",(IF(COUNT(DK5:DP5)=0,"",ROUND(SUM(DK5:DP5)/SUM($DK$2:$DP$2),1)))),0)</f>
        <v/>
      </c>
      <c r="Y5" s="78"/>
      <c r="Z5" s="78"/>
      <c r="AA5" s="78"/>
      <c r="AB5" s="78"/>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41" t="str">
        <f>IF($B5="","",IF(COUNTIFS('English Scores- Leveled papers'!$H$4:$KM$4,AI$3,'English Scores- Leveled papers'!$H7:$KM7,"&lt;&gt;")=0,"",SUMIF('English Scores- Leveled papers'!$H$4:$KM$4,AI$3,'English Scores- Leveled papers'!$H7:$KM7)))</f>
        <v/>
      </c>
      <c r="AJ5" s="41" t="str">
        <f>IF($B5="","",IF(COUNTIFS('English Scores- Leveled papers'!$H$4:$KM$4,AJ$3,'English Scores- Leveled papers'!$H7:$KM7,"&lt;&gt;")=0,"",SUMIF('English Scores- Leveled papers'!$H$4:$KM$4,AJ$3,'English Scores- Leveled papers'!$H7:$KM7)))</f>
        <v/>
      </c>
      <c r="AK5" s="41" t="str">
        <f>IF($B5="","",IF(COUNTIFS('English Scores- Leveled papers'!$H$4:$KM$4,AK$3,'English Scores- Leveled papers'!$H7:$KM7,"&lt;&gt;")=0,"",SUMIF('English Scores- Leveled papers'!$H$4:$KM$4,AK$3,'English Scores- Leveled papers'!$H7:$KM7)))</f>
        <v/>
      </c>
      <c r="AL5" s="41" t="str">
        <f>IF($B5="","",IF(COUNTIFS('English Scores- Leveled papers'!$H$4:$KM$4,AL$3,'English Scores- Leveled papers'!$H7:$KM7,"&lt;&gt;")=0,"",SUMIF('English Scores- Leveled papers'!$H$4:$KM$4,AL$3,'English Scores- Leveled papers'!$H7:$KM7)))</f>
        <v/>
      </c>
      <c r="AM5" s="41" t="str">
        <f>IF($B5="","",IF(COUNTIFS('English Scores- Leveled papers'!$H$4:$KM$4,AM$3,'English Scores- Leveled papers'!$H7:$KM7,"&lt;&gt;")=0,"",SUMIF('English Scores- Leveled papers'!$H$4:$KM$4,AM$3,'English Scores- Leveled papers'!$H7:$KM7)))</f>
        <v/>
      </c>
      <c r="AN5" s="41"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f>IF($B5="","",IF(COUNTIFS('English Scores- Leveled papers'!$H$4:$KM$4,AX$3,'English Scores- Leveled papers'!$H7:$KM7,"&lt;&gt;")=0,"",SUMIF('English Scores- Leveled papers'!$H$4:$KM$4,AX$3,'English Scores- Leveled papers'!$H7:$KM7)))</f>
        <v>2</v>
      </c>
      <c r="AY5" s="41">
        <f>IF($B5="","",IF(COUNTIFS('English Scores- Leveled papers'!$H$4:$KM$4,AY$3,'English Scores- Leveled papers'!$H7:$KM7,"&lt;&gt;")=0,"",SUMIF('English Scores- Leveled papers'!$H$4:$KM$4,AY$3,'English Scores- Leveled papers'!$H7:$KM7)))</f>
        <v>1</v>
      </c>
      <c r="AZ5" s="41">
        <f>IF($B5="","",IF(COUNTIFS('English Scores- Leveled papers'!$H$4:$KM$4,AZ$3,'English Scores- Leveled papers'!$H7:$KM7,"&lt;&gt;")=0,"",SUMIF('English Scores- Leveled papers'!$H$4:$KM$4,AZ$3,'English Scores- Leveled papers'!$H7:$KM7)))</f>
        <v>1</v>
      </c>
      <c r="BA5" s="41">
        <f>IF($B5="","",IF(COUNTIFS('English Scores- Leveled papers'!$H$4:$KM$4,BA$3,'English Scores- Leveled papers'!$H7:$KM7,"&lt;&gt;")=0,"",SUMIF('English Scores- Leveled papers'!$H$4:$KM$4,BA$3,'English Scores- Leveled papers'!$H7:$KM7)))</f>
        <v>0</v>
      </c>
      <c r="BB5" s="41">
        <f>IF($B5="","",IF(COUNTIFS('English Scores- Leveled papers'!$H$4:$KM$4,BB$3,'English Scores- Leveled papers'!$H7:$KM7,"&lt;&gt;")=0,"",SUMIF('English Scores- Leveled papers'!$H$4:$KM$4,BB$3,'English Scores- Leveled papers'!$H7:$KM7)))</f>
        <v>1.5</v>
      </c>
      <c r="BC5" s="41">
        <f>IF($B5="","",IF(COUNTIFS('English Scores- Leveled papers'!$H$4:$KM$4,BC$3,'English Scores- Leveled papers'!$H7:$KM7,"&lt;&gt;")=0,"",SUMIF('English Scores- Leveled papers'!$H$4:$KM$4,BC$3,'English Scores- Leveled papers'!$H7:$KM7)))</f>
        <v>3</v>
      </c>
      <c r="BD5" s="41">
        <f>IF($B5="","",IF(COUNTIFS('English Scores- Leveled papers'!$H$4:$KM$4,BD$3,'English Scores- Leveled papers'!$H7:$KM7,"&lt;&gt;")=0,"",SUMIF('English Scores- Leveled papers'!$H$4:$KM$4,BD$3,'English Scores- Leveled papers'!$H7:$KM7)))</f>
        <v>2</v>
      </c>
      <c r="BE5" s="41">
        <f>IF($B5="","",IF(COUNTIFS('English Scores- Leveled papers'!$H$4:$KM$4,BE$3,'English Scores- Leveled papers'!$H7:$KM7,"&lt;&gt;")=0,"",SUMIF('English Scores- Leveled papers'!$H$4:$KM$4,BE$3,'English Scores- Leveled papers'!$H7:$KM7)))</f>
        <v>0</v>
      </c>
      <c r="BF5" s="41">
        <f>IF($B5="","",IF(COUNTIFS('English Scores- Leveled papers'!$H$4:$KM$4,BF$3,'English Scores- Leveled papers'!$H7:$KM7,"&lt;&gt;")=0,"",SUMIF('English Scores- Leveled papers'!$H$4:$KM$4,BF$3,'English Scores- Leveled papers'!$H7:$KM7)))</f>
        <v>2</v>
      </c>
      <c r="BG5" s="41">
        <f>IF($B5="","",IF(COUNTIFS('English Scores- Leveled papers'!$H$4:$KM$4,BG$3,'English Scores- Leveled papers'!$H7:$KM7,"&lt;&gt;")=0,"",SUMIF('English Scores- Leveled papers'!$H$4:$KM$4,BG$3,'English Scores- Leveled papers'!$H7:$KM7)))</f>
        <v>0</v>
      </c>
      <c r="BH5" s="41">
        <f>IF($B5="","",IF(COUNTIFS('English Scores- Leveled papers'!$H$4:$KM$4,BH$3,'English Scores- Leveled papers'!$H7:$KM7,"&lt;&gt;")=0,"",SUMIF('English Scores- Leveled papers'!$H$4:$KM$4,BH$3,'English Scores- Leveled papers'!$H7:$KM7)))</f>
        <v>0</v>
      </c>
      <c r="BI5" s="41">
        <f>IF($B5="","",IF(COUNTIFS('English Scores- Leveled papers'!$H$4:$KM$4,BI$3,'English Scores- Leveled papers'!$H7:$KM7,"&lt;&gt;")=0,"",SUMIF('English Scores- Leveled papers'!$H$4:$KM$4,BI$3,'English Scores- Leveled papers'!$H7:$KM7)))</f>
        <v>2</v>
      </c>
      <c r="BJ5" s="41">
        <f>IF($B5="","",IF(COUNTIFS('English Scores- Leveled papers'!$H$4:$KM$4,BJ$3,'English Scores- Leveled papers'!$H7:$KM7,"&lt;&gt;")=0,"",SUMIF('English Scores- Leveled papers'!$H$4:$KM$4,BJ$3,'English Scores- Leveled papers'!$H7:$KM7)))</f>
        <v>0</v>
      </c>
      <c r="BK5" s="41">
        <f>IF($B5="","",IF(COUNTIFS('English Scores- Leveled papers'!$H$4:$KM$4,BK$3,'English Scores- Leveled papers'!$H7:$KM7,"&lt;&gt;")=0,"",SUMIF('English Scores- Leveled papers'!$H$4:$KM$4,BK$3,'English Scores- Leveled papers'!$H7:$KM7)))</f>
        <v>1.25</v>
      </c>
      <c r="BL5" s="41" t="str">
        <f>IF($B5="","",IF(COUNTIFS('English Scores- Leveled papers'!$H$4:$KM$4,BL$3,'English Scores- Leveled papers'!$H7:$KM7,"&lt;&gt;")=0,"",SUMIF('English Scores- Leveled papers'!$H$4:$KM$4,BL$3,'English Scores- Leveled papers'!$H7:$KM7)))</f>
        <v/>
      </c>
      <c r="BM5" s="41" t="str">
        <f>IF($B5="","",IF(COUNTIFS('English Scores- Leveled papers'!$H$4:$KM$4,BM$3,'English Scores- Leveled papers'!$H7:$KM7,"&lt;&gt;")=0,"",SUMIF('English Scores- Leveled papers'!$H$4:$KM$4,BM$3,'English Scores- Leveled papers'!$H7:$KM7)))</f>
        <v/>
      </c>
      <c r="BN5" s="41" t="str">
        <f>IF($B5="","",IF(COUNTIFS('English Scores- Leveled papers'!$H$4:$KM$4,BN$3,'English Scores- Leveled papers'!$H7:$KM7,"&lt;&gt;")=0,"",SUMIF('English Scores- Leveled papers'!$H$4:$KM$4,BN$3,'English Scores- Leveled papers'!$H7:$KM7)))</f>
        <v/>
      </c>
      <c r="BO5" s="41"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41" t="str">
        <f>IF($B5="","",IF(COUNTIFS('English Scores- Leveled papers'!$H$4:$KM$4,BX$3,'English Scores- Leveled papers'!$H7:$KM7,"&lt;&gt;")=0,"",SUMIF('English Scores- Leveled papers'!$H$4:$KM$4,BX$3,'English Scores- Leveled papers'!$H7:$KM7)))</f>
        <v/>
      </c>
      <c r="BY5" s="41" t="str">
        <f>IF($B5="","",IF(COUNTIFS('English Scores- Leveled papers'!$H$4:$KM$4,BY$3,'English Scores- Leveled papers'!$H7:$KM7,"&lt;&gt;")=0,"",SUMIF('English Scores- Leveled papers'!$H$4:$KM$4,BY$3,'English Scores- Leveled papers'!$H7:$KM7)))</f>
        <v/>
      </c>
      <c r="BZ5" s="41" t="str">
        <f>IF($B5="","",IF(COUNTIFS('English Scores- Leveled papers'!$H$4:$KM$4,BZ$3,'English Scores- Leveled papers'!$H7:$KM7,"&lt;&gt;")=0,"",SUMIF('English Scores- Leveled papers'!$H$4:$KM$4,BZ$3,'English Scores- Leveled papers'!$H7:$KM7)))</f>
        <v/>
      </c>
      <c r="CA5" s="41" t="str">
        <f>IF($B5="","",IF(COUNTIFS('English Scores- Leveled papers'!$H$4:$KM$4,CA$3,'English Scores- Leveled papers'!$H7:$KM7,"&lt;&gt;")=0,"",SUMIF('English Scores- Leveled papers'!$H$4:$KM$4,CA$3,'English Scores- Leveled papers'!$H7:$KM7)))</f>
        <v/>
      </c>
      <c r="CB5" s="41" t="str">
        <f>IF($B5="","",IF(COUNTIFS('English Scores- Leveled papers'!$H$4:$KM$4,CB$3,'English Scores- Leveled papers'!$H7:$KM7,"&lt;&gt;")=0,"",SUMIF('English Scores- Leveled papers'!$H$4:$KM$4,CB$3,'English Scores- Leveled papers'!$H7:$KM7)))</f>
        <v/>
      </c>
      <c r="CC5" s="41" t="str">
        <f>IF($B5="","",IF(COUNTIFS('English Scores- Leveled papers'!$H$4:$KM$4,CC$3,'English Scores- Leveled papers'!$H7:$KM7,"&lt;&gt;")=0,"",SUMIF('English Scores- Leveled papers'!$H$4:$KM$4,CC$3,'English Scores- Leveled papers'!$H7:$KM7)))</f>
        <v/>
      </c>
      <c r="CD5" s="41" t="str">
        <f>IF($B5="","",IF(COUNTIFS('English Scores- Leveled papers'!$H$4:$KM$4,CD$3,'English Scores- Leveled papers'!$H7:$KM7,"&lt;&gt;")=0,"",SUMIF('English Scores- Leveled papers'!$H$4:$KM$4,CD$3,'English Scores- Leveled papers'!$H7:$KM7)))</f>
        <v/>
      </c>
      <c r="CE5" s="41" t="str">
        <f>IF($B5="","",IF(COUNTIFS('English Scores- Leveled papers'!$H$4:$KM$4,CE$3,'English Scores- Leveled papers'!$H7:$KM7,"&lt;&gt;")=0,"",SUMIF('English Scores- Leveled papers'!$H$4:$KM$4,CE$3,'English Scores- Leveled papers'!$H7:$KM7)))</f>
        <v/>
      </c>
      <c r="CF5" s="41"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41" t="str">
        <f>IF($B5="","",IF(COUNTIFS('English Scores- Leveled papers'!$H$4:$KM$4,CL$3,'English Scores- Leveled papers'!$H7:$KM7,"&lt;&gt;")=0,"",SUMIF('English Scores- Leveled papers'!$H$4:$KM$4,CL$3,'English Scores- Leveled papers'!$H7:$KM7)))</f>
        <v/>
      </c>
      <c r="CM5" s="41" t="str">
        <f>IF($B5="","",IF(COUNTIFS('English Scores- Leveled papers'!$H$4:$KM$4,CM$3,'English Scores- Leveled papers'!$H7:$KM7,"&lt;&gt;")=0,"",SUMIF('English Scores- Leveled papers'!$H$4:$KM$4,CM$3,'English Scores- Leveled papers'!$H7:$KM7)))</f>
        <v/>
      </c>
      <c r="CN5" s="41" t="str">
        <f>IF($B5="","",IF(COUNTIFS('English Scores- Leveled papers'!$H$4:$KM$4,CN$3,'English Scores- Leveled papers'!$H7:$KM7,"&lt;&gt;")=0,"",SUMIF('English Scores- Leveled papers'!$H$4:$KM$4,CN$3,'English Scores- Leveled papers'!$H7:$KM7)))</f>
        <v/>
      </c>
      <c r="CO5" s="41" t="str">
        <f>IF($B5="","",IF(COUNTIFS('English Scores- Leveled papers'!$H$4:$KM$4,CO$3,'English Scores- Leveled papers'!$H7:$KM7,"&lt;&gt;")=0,"",SUMIF('English Scores- Leveled papers'!$H$4:$KM$4,CO$3,'English Scores- Leveled papers'!$H7:$KM7)))</f>
        <v/>
      </c>
      <c r="CP5" s="41" t="str">
        <f>IF($B5="","",IF(COUNTIFS('English Scores- Leveled papers'!$H$4:$KM$4,CP$3,'English Scores- Leveled papers'!$H7:$KM7,"&lt;&gt;")=0,"",SUMIF('English Scores- Leveled papers'!$H$4:$KM$4,CP$3,'English Scores- Leveled papers'!$H7:$KM7)))</f>
        <v/>
      </c>
      <c r="CQ5" s="41" t="str">
        <f>IF($B5="","",IF(COUNTIFS('English Scores- Leveled papers'!$H$4:$KM$4,CQ$3,'English Scores- Leveled papers'!$H7:$KM7,"&lt;&gt;")=0,"",SUMIF('English Scores- Leveled papers'!$H$4:$KM$4,CQ$3,'English Scores- Leveled papers'!$H7:$KM7)))</f>
        <v/>
      </c>
      <c r="CR5" s="41" t="str">
        <f>IF($B5="","",IF(COUNTIFS('English Scores- Leveled papers'!$H$4:$KM$4,CR$3,'English Scores- Leveled papers'!$H7:$KM7,"&lt;&gt;")=0,"",SUMIF('English Scores- Leveled papers'!$H$4:$KM$4,CR$3,'English Scores- Leveled papers'!$H7:$KM7)))</f>
        <v/>
      </c>
      <c r="CS5" s="41"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41" t="str">
        <f>IF($B5="","",IF(COUNTIFS('English Scores- Leveled papers'!$H$4:$KM$4,DF$3,'English Scores- Leveled papers'!$H7:$KM7,"&lt;&gt;")=0,"",SUMIF('English Scores- Leveled papers'!$H$4:$KM$4,DF$3,'English Scores- Leveled papers'!$H7:$KM7)))</f>
        <v/>
      </c>
      <c r="DG5" s="41" t="str">
        <f>IF($B5="","",IF(COUNTIFS('English Scores- Leveled papers'!$H$4:$KM$4,DG$3,'English Scores- Leveled papers'!$H7:$KM7,"&lt;&gt;")=0,"",SUMIF('English Scores- Leveled papers'!$H$4:$KM$4,DG$3,'English Scores- Leveled papers'!$H7:$KM7)))</f>
        <v/>
      </c>
      <c r="DH5" s="41" t="str">
        <f>IF($B5="","",IF(COUNTIFS('English Scores- Leveled papers'!$H$4:$KM$4,DH$3,'English Scores- Leveled papers'!$H7:$KM7,"&lt;&gt;")=0,"",SUMIF('English Scores- Leveled papers'!$H$4:$KM$4,DH$3,'English Scores- Leveled papers'!$H7:$KM7)))</f>
        <v/>
      </c>
      <c r="DI5" s="41" t="str">
        <f>IF($B5="","",IF(COUNTIFS('English Scores- Leveled papers'!$H$4:$KM$4,DI$3,'English Scores- Leveled papers'!$H7:$KM7,"&lt;&gt;")=0,"",SUMIF('English Scores- Leveled papers'!$H$4:$KM$4,DI$3,'English Scores- Leveled papers'!$H7:$KM7)))</f>
        <v/>
      </c>
      <c r="DJ5" s="41" t="str">
        <f>IF($B5="","",IF(COUNTIFS('English Scores- Leveled papers'!$H$4:$KM$4,DJ$3,'English Scores- Leveled papers'!$H7:$KM7,"&lt;&gt;")=0,"",SUMIF('English Scores- Leveled papers'!$H$4:$KM$4,DJ$3,'English Scores- Leveled papers'!$H7:$KM7)))</f>
        <v/>
      </c>
      <c r="DK5" s="41" t="str">
        <f>IF($B5="","",IF(COUNTIFS('English Scores- Leveled papers'!$H$4:$KM$4,DK$3,'English Scores- Leveled papers'!$H7:$KM7,"&lt;&gt;")=0,"",SUMIF('English Scores- Leveled papers'!$H$4:$KM$4,DK$3,'English Scores- Leveled papers'!$H7:$KM7)))</f>
        <v/>
      </c>
      <c r="DL5" s="41" t="str">
        <f>IF($B5="","",IF(COUNTIFS('English Scores- Leveled papers'!$H$4:$KM$4,DL$3,'English Scores- Leveled papers'!$H7:$KM7,"&lt;&gt;")=0,"",SUMIF('English Scores- Leveled papers'!$H$4:$KM$4,DL$3,'English Scores- Leveled papers'!$H7:$KM7)))</f>
        <v/>
      </c>
      <c r="DM5" s="41" t="str">
        <f>IF($B5="","",IF(COUNTIFS('English Scores- Leveled papers'!$H$4:$KM$4,DM$3,'English Scores- Leveled papers'!$H7:$KM7,"&lt;&gt;")=0,"",SUMIF('English Scores- Leveled papers'!$H$4:$KM$4,DM$3,'English Scores- Leveled papers'!$H7:$KM7)))</f>
        <v/>
      </c>
      <c r="DN5" s="41" t="str">
        <f>IF($B5="","",IF(COUNTIFS('English Scores- Leveled papers'!$H$4:$KM$4,DN$3,'English Scores- Leveled papers'!$H7:$KM7,"&lt;&gt;")=0,"",SUMIF('English Scores- Leveled papers'!$H$4:$KM$4,DN$3,'English Scores- Leveled papers'!$H7:$KM7)))</f>
        <v/>
      </c>
      <c r="DO5" s="41" t="str">
        <f>IF($B5="","",IF(COUNTIFS('English Scores- Leveled papers'!$H$4:$KM$4,DO$3,'English Scores- Leveled papers'!$H7:$KM7,"&lt;&gt;")=0,"",SUMIF('English Scores- Leveled papers'!$H$4:$KM$4,DO$3,'English Scores- Leveled papers'!$H7:$KM7)))</f>
        <v/>
      </c>
      <c r="DP5" s="41" t="str">
        <f>IF($B5="","",IF(COUNTIFS('English Scores- Leveled papers'!$H$4:$KM$4,DP$3,'English Scores- Leveled papers'!$H7:$KM7,"&lt;&gt;")=0,"",SUMIF('English Scores- Leveled papers'!$H$4:$KM$4,DP$3,'English Scores- Leveled papers'!$H7:$KM7)))</f>
        <v/>
      </c>
      <c r="DQ5" s="393" t="str">
        <f>IF($B5="","",IF(COUNTIFS('English Scores- Leveled papers'!$H$4:$KM$4,DQ$3,'English Scores- Leveled papers'!$H7:$KM7,"&lt;&gt;")=0,"",SUMIF('English Scores- Leveled papers'!$H$4:$KM$4,DQ$3,'English Scores- Leveled papers'!$H7:$KM7)))</f>
        <v/>
      </c>
      <c r="DR5" s="395" t="str">
        <f>IF('Cover Sheet'!$AC$6="6th", 'Eng GLA 6th, 7th, 8th'!D8, "")</f>
        <v/>
      </c>
      <c r="DU5" s="41" t="str">
        <f>IF($B5="","",IF(COUNTIFS('Eng GLA 6th, 7th, 8th'!$E$4:$DV$4,DU$3,'Eng GLA 6th, 7th, 8th'!$E8:$DV8,"&lt;&gt;")=0,"",SUMIF('Eng GLA 6th, 7th, 8th'!$E$4:$DV$4,DU$3,'Eng GLA 6th, 7th, 8th'!$E8:$DV8)))</f>
        <v/>
      </c>
      <c r="DV5" s="41" t="str">
        <f>IF($B5="","",IF(COUNTIFS('Eng GLA 6th, 7th, 8th'!$E$4:$DV$4,DV$3,'Eng GLA 6th, 7th, 8th'!$E8:$DV8,"&lt;&gt;")=0,"",SUMIF('Eng GLA 6th, 7th, 8th'!$E$4:$DV$4,DV$3,'Eng GLA 6th, 7th, 8th'!$E8:$DV8)))</f>
        <v/>
      </c>
      <c r="DW5" s="41" t="str">
        <f>IF($B5="","",IF(COUNTIFS('Eng GLA 6th, 7th, 8th'!$E$4:$DV$4,DW$3,'Eng GLA 6th, 7th, 8th'!$E8:$DV8,"&lt;&gt;")=0,"",SUMIF('Eng GLA 6th, 7th, 8th'!$E$4:$DV$4,DW$3,'Eng GLA 6th, 7th, 8th'!$E8:$DV8)))</f>
        <v/>
      </c>
      <c r="DX5" s="41" t="str">
        <f>IF($B5="","",IF(COUNTIFS('Eng GLA 6th, 7th, 8th'!$E$4:$DV$4,DX$3,'Eng GLA 6th, 7th, 8th'!$E8:$DV8,"&lt;&gt;")=0,"",SUMIF('Eng GLA 6th, 7th, 8th'!$E$4:$DV$4,DX$3,'Eng GLA 6th, 7th, 8th'!$E8:$DV8)))</f>
        <v/>
      </c>
      <c r="DY5" s="41" t="str">
        <f>IF($B5="","",IF(COUNTIFS('Eng GLA 6th, 7th, 8th'!$E$4:$DV$4,DY$3,'Eng GLA 6th, 7th, 8th'!$E8:$DV8,"&lt;&gt;")=0,"",SUMIF('Eng GLA 6th, 7th, 8th'!$E$4:$DV$4,DY$3,'Eng GLA 6th, 7th, 8th'!$E8:$DV8)))</f>
        <v/>
      </c>
      <c r="DZ5" s="41" t="str">
        <f>IF($B5="","",IF(COUNTIFS('Eng GLA 6th, 7th, 8th'!$E$4:$DV$4,DZ$3,'Eng GLA 6th, 7th, 8th'!$E8:$DV8,"&lt;&gt;")=0,"",SUMIF('Eng GLA 6th, 7th, 8th'!$E$4:$DV$4,DZ$3,'Eng GLA 6th, 7th, 8th'!$E8:$DV8)))</f>
        <v/>
      </c>
      <c r="EA5" s="41" t="str">
        <f>IF($B5="","",IF(COUNTIFS('Eng GLA 6th, 7th, 8th'!$E$4:$DV$4,EA$3,'Eng GLA 6th, 7th, 8th'!$E8:$DV8,"&lt;&gt;")=0,"",SUMIF('Eng GLA 6th, 7th, 8th'!$E$4:$DV$4,EA$3,'Eng GLA 6th, 7th, 8th'!$E8:$DV8)))</f>
        <v/>
      </c>
      <c r="EB5" s="41" t="str">
        <f>IF($B5="","",IF(COUNTIFS('Eng GLA 6th, 7th, 8th'!$E$4:$DV$4,EB$3,'Eng GLA 6th, 7th, 8th'!$E8:$DV8,"&lt;&gt;")=0,"",SUMIF('Eng GLA 6th, 7th, 8th'!$E$4:$DV$4,EB$3,'Eng GLA 6th, 7th, 8th'!$E8:$DV8)))</f>
        <v/>
      </c>
      <c r="EC5" s="41" t="str">
        <f>IF($B5="","",IF(COUNTIFS('Eng GLA 6th, 7th, 8th'!$E$4:$DV$4,EC$3,'Eng GLA 6th, 7th, 8th'!$E8:$DV8,"&lt;&gt;")=0,"",SUMIF('Eng GLA 6th, 7th, 8th'!$E$4:$DV$4,EC$3,'Eng GLA 6th, 7th, 8th'!$E8:$DV8)))</f>
        <v/>
      </c>
      <c r="ED5" s="41" t="str">
        <f>IF($B5="","",IF(COUNTIFS('Eng GLA 6th, 7th, 8th'!$E$4:$DV$4,ED$3,'Eng GLA 6th, 7th, 8th'!$E8:$DV8,"&lt;&gt;")=0,"",SUMIF('Eng GLA 6th, 7th, 8th'!$E$4:$DV$4,ED$3,'Eng GLA 6th, 7th, 8th'!$E8:$DV8)))</f>
        <v/>
      </c>
      <c r="EE5" s="41" t="str">
        <f>IF($B5="","",IF(COUNTIFS('Eng GLA 6th, 7th, 8th'!$E$4:$DV$4,EE$3,'Eng GLA 6th, 7th, 8th'!$E8:$DV8,"&lt;&gt;")=0,"",SUMIF('Eng GLA 6th, 7th, 8th'!$E$4:$DV$4,EE$3,'Eng GLA 6th, 7th, 8th'!$E8:$DV8)))</f>
        <v/>
      </c>
      <c r="EF5" s="41" t="str">
        <f>IF($B5="","",IF(COUNTIFS('Eng GLA 6th, 7th, 8th'!$E$4:$DV$4,EF$3,'Eng GLA 6th, 7th, 8th'!$E8:$DV8,"&lt;&gt;")=0,"",SUMIF('Eng GLA 6th, 7th, 8th'!$E$4:$DV$4,EF$3,'Eng GLA 6th, 7th, 8th'!$E8:$DV8)))</f>
        <v/>
      </c>
      <c r="EG5" s="41" t="str">
        <f>IF($B5="","",IF(COUNTIFS('Eng GLA 6th, 7th, 8th'!$E$4:$DV$4,EG$3,'Eng GLA 6th, 7th, 8th'!$E8:$DV8,"&lt;&gt;")=0,"",SUMIF('Eng GLA 6th, 7th, 8th'!$E$4:$DV$4,EG$3,'Eng GLA 6th, 7th, 8th'!$E8:$DV8)))</f>
        <v/>
      </c>
      <c r="EH5" s="41" t="str">
        <f>IF($B5="","",IF(COUNTIFS('Eng GLA 6th, 7th, 8th'!$E$4:$DV$4,EH$3,'Eng GLA 6th, 7th, 8th'!$E8:$DV8,"&lt;&gt;")=0,"",SUMIF('Eng GLA 6th, 7th, 8th'!$E$4:$DV$4,EH$3,'Eng GLA 6th, 7th, 8th'!$E8:$DV8)))</f>
        <v/>
      </c>
      <c r="EI5" s="41" t="str">
        <f>IF($B5="","",IF(COUNTIFS('Eng GLA 6th, 7th, 8th'!$E$4:$DV$4,EI$3,'Eng GLA 6th, 7th, 8th'!$E8:$DV8,"&lt;&gt;")=0,"",SUMIF('Eng GLA 6th, 7th, 8th'!$E$4:$DV$4,EI$3,'Eng GLA 6th, 7th, 8th'!$E8:$DV8)))</f>
        <v/>
      </c>
      <c r="EJ5" s="398" t="str">
        <f>IF('Cover Sheet'!$AC$6="7th", 'Eng GLA 6th, 7th, 8th'!AQ8, "")</f>
        <v/>
      </c>
      <c r="EK5" s="41" t="str">
        <f>IF($B5="","",IF(COUNTIFS('Eng GLA 6th, 7th, 8th'!$E$4:$DV$4,EK$3,'Eng GLA 6th, 7th, 8th'!$E8:$DV8,"&lt;&gt;")=0,"",SUMIF('Eng GLA 6th, 7th, 8th'!$E$4:$DV$4,EK$3,'Eng GLA 6th, 7th, 8th'!$E8:$DV8)))</f>
        <v/>
      </c>
      <c r="EL5" s="41" t="str">
        <f>IF($B5="","",IF(COUNTIFS('Eng GLA 6th, 7th, 8th'!$E$4:$DV$4,EL$3,'Eng GLA 6th, 7th, 8th'!$E8:$DV8,"&lt;&gt;")=0,"",SUMIF('Eng GLA 6th, 7th, 8th'!$E$4:$DV$4,EL$3,'Eng GLA 6th, 7th, 8th'!$E8:$DV8)))</f>
        <v/>
      </c>
      <c r="EM5" s="41" t="str">
        <f>IF($B5="","",IF(COUNTIFS('Eng GLA 6th, 7th, 8th'!$E$4:$DV$4,EM$3,'Eng GLA 6th, 7th, 8th'!$E8:$DV8,"&lt;&gt;")=0,"",SUMIF('Eng GLA 6th, 7th, 8th'!$E$4:$DV$4,EM$3,'Eng GLA 6th, 7th, 8th'!$E8:$DV8)))</f>
        <v/>
      </c>
      <c r="EN5" s="41" t="str">
        <f>IF($B5="","",IF(COUNTIFS('Eng GLA 6th, 7th, 8th'!$E$4:$DV$4,EN$3,'Eng GLA 6th, 7th, 8th'!$E8:$DV8,"&lt;&gt;")=0,"",SUMIF('Eng GLA 6th, 7th, 8th'!$E$4:$DV$4,EN$3,'Eng GLA 6th, 7th, 8th'!$E8:$DV8)))</f>
        <v/>
      </c>
      <c r="EO5" s="41" t="str">
        <f>IF($B5="","",IF(COUNTIFS('Eng GLA 6th, 7th, 8th'!$E$4:$DV$4,EO$3,'Eng GLA 6th, 7th, 8th'!$E8:$DV8,"&lt;&gt;")=0,"",SUMIF('Eng GLA 6th, 7th, 8th'!$E$4:$DV$4,EO$3,'Eng GLA 6th, 7th, 8th'!$E8:$DV8)))</f>
        <v/>
      </c>
      <c r="EP5" s="41" t="str">
        <f>IF($B5="","",IF(COUNTIFS('Eng GLA 6th, 7th, 8th'!$E$4:$DV$4,EP$3,'Eng GLA 6th, 7th, 8th'!$E8:$DV8,"&lt;&gt;")=0,"",SUMIF('Eng GLA 6th, 7th, 8th'!$E$4:$DV$4,EP$3,'Eng GLA 6th, 7th, 8th'!$E8:$DV8)))</f>
        <v/>
      </c>
      <c r="EQ5" s="41" t="str">
        <f>IF($B5="","",IF(COUNTIFS('Eng GLA 6th, 7th, 8th'!$E$4:$DV$4,EQ$3,'Eng GLA 6th, 7th, 8th'!$E8:$DV8,"&lt;&gt;")=0,"",SUMIF('Eng GLA 6th, 7th, 8th'!$E$4:$DV$4,EQ$3,'Eng GLA 6th, 7th, 8th'!$E8:$DV8)))</f>
        <v/>
      </c>
      <c r="ER5" s="41" t="str">
        <f>IF($B5="","",IF(COUNTIFS('Eng GLA 6th, 7th, 8th'!$E$4:$DV$4,ER$3,'Eng GLA 6th, 7th, 8th'!$E8:$DV8,"&lt;&gt;")=0,"",SUMIF('Eng GLA 6th, 7th, 8th'!$E$4:$DV$4,ER$3,'Eng GLA 6th, 7th, 8th'!$E8:$DV8)))</f>
        <v/>
      </c>
      <c r="ES5" s="41" t="str">
        <f>IF($B5="","",IF(COUNTIFS('Eng GLA 6th, 7th, 8th'!$E$4:$DV$4,ES$3,'Eng GLA 6th, 7th, 8th'!$E8:$DV8,"&lt;&gt;")=0,"",SUMIF('Eng GLA 6th, 7th, 8th'!$E$4:$DV$4,ES$3,'Eng GLA 6th, 7th, 8th'!$E8:$DV8)))</f>
        <v/>
      </c>
      <c r="ET5" s="41" t="str">
        <f>IF($B5="","",IF(COUNTIFS('Eng GLA 6th, 7th, 8th'!$E$4:$DV$4,ET$3,'Eng GLA 6th, 7th, 8th'!$E8:$DV8,"&lt;&gt;")=0,"",SUMIF('Eng GLA 6th, 7th, 8th'!$E$4:$DV$4,ET$3,'Eng GLA 6th, 7th, 8th'!$E8:$DV8)))</f>
        <v/>
      </c>
      <c r="EU5" s="41" t="str">
        <f>IF($B5="","",IF(COUNTIFS('Eng GLA 6th, 7th, 8th'!$E$4:$DV$4,EU$3,'Eng GLA 6th, 7th, 8th'!$E8:$DV8,"&lt;&gt;")=0,"",SUMIF('Eng GLA 6th, 7th, 8th'!$E$4:$DV$4,EU$3,'Eng GLA 6th, 7th, 8th'!$E8:$DV8)))</f>
        <v/>
      </c>
      <c r="EV5" s="41" t="str">
        <f>IF($B5="","",IF(COUNTIFS('Eng GLA 6th, 7th, 8th'!$E$4:$DV$4,EV$3,'Eng GLA 6th, 7th, 8th'!$E8:$DV8,"&lt;&gt;")=0,"",SUMIF('Eng GLA 6th, 7th, 8th'!$E$4:$DV$4,EV$3,'Eng GLA 6th, 7th, 8th'!$E8:$DV8)))</f>
        <v/>
      </c>
      <c r="EW5" s="41" t="str">
        <f>IF($B5="","",IF(COUNTIFS('Eng GLA 6th, 7th, 8th'!$E$4:$DV$4,EW$3,'Eng GLA 6th, 7th, 8th'!$E8:$DV8,"&lt;&gt;")=0,"",SUMIF('Eng GLA 6th, 7th, 8th'!$E$4:$DV$4,EW$3,'Eng GLA 6th, 7th, 8th'!$E8:$DV8)))</f>
        <v/>
      </c>
      <c r="EX5" s="41" t="str">
        <f>IF($B5="","",IF(COUNTIFS('Eng GLA 6th, 7th, 8th'!$E$4:$DV$4,EX$3,'Eng GLA 6th, 7th, 8th'!$E8:$DV8,"&lt;&gt;")=0,"",SUMIF('Eng GLA 6th, 7th, 8th'!$E$4:$DV$4,EX$3,'Eng GLA 6th, 7th, 8th'!$E8:$DV8)))</f>
        <v/>
      </c>
      <c r="EY5" s="41" t="str">
        <f>IF($B5="","",IF(COUNTIFS('Eng GLA 6th, 7th, 8th'!$E$4:$DV$4,EY$3,'Eng GLA 6th, 7th, 8th'!$E8:$DV8,"&lt;&gt;")=0,"",SUMIF('Eng GLA 6th, 7th, 8th'!$E$4:$DV$4,EY$3,'Eng GLA 6th, 7th, 8th'!$E8:$DV8)))</f>
        <v/>
      </c>
      <c r="EZ5" s="398" t="str">
        <f>IF('Cover Sheet'!$AC$6="8th", 'Eng GLA 6th, 7th, 8th'!CG8, "")</f>
        <v/>
      </c>
      <c r="FA5" s="41" t="str">
        <f>IF($B5="","",IF(COUNTIFS('Eng GLA 6th, 7th, 8th'!$E$4:$DV$4,FA$3,'Eng GLA 6th, 7th, 8th'!$E8:$DV8,"&lt;&gt;")=0,"",SUMIF('Eng GLA 6th, 7th, 8th'!$E$4:$DV$4,FA$3,'Eng GLA 6th, 7th, 8th'!$E8:$DV8)))</f>
        <v/>
      </c>
      <c r="FB5" s="41" t="str">
        <f>IF($B5="","",IF(COUNTIFS('Eng GLA 6th, 7th, 8th'!$E$4:$DV$4,FB$3,'Eng GLA 6th, 7th, 8th'!$E8:$DV8,"&lt;&gt;")=0,"",SUMIF('Eng GLA 6th, 7th, 8th'!$E$4:$DV$4,FB$3,'Eng GLA 6th, 7th, 8th'!$E8:$DV8)))</f>
        <v/>
      </c>
      <c r="FC5" s="41" t="str">
        <f>IF($B5="","",IF(COUNTIFS('Eng GLA 6th, 7th, 8th'!$E$4:$DV$4,FC$3,'Eng GLA 6th, 7th, 8th'!$E8:$DV8,"&lt;&gt;")=0,"",SUMIF('Eng GLA 6th, 7th, 8th'!$E$4:$DV$4,FC$3,'Eng GLA 6th, 7th, 8th'!$E8:$DV8)))</f>
        <v/>
      </c>
      <c r="FD5" s="41" t="str">
        <f>IF($B5="","",IF(COUNTIFS('Eng GLA 6th, 7th, 8th'!$E$4:$DV$4,FD$3,'Eng GLA 6th, 7th, 8th'!$E8:$DV8,"&lt;&gt;")=0,"",SUMIF('Eng GLA 6th, 7th, 8th'!$E$4:$DV$4,FD$3,'Eng GLA 6th, 7th, 8th'!$E8:$DV8)))</f>
        <v/>
      </c>
      <c r="FE5" s="41" t="str">
        <f>IF($B5="","",IF(COUNTIFS('Eng GLA 6th, 7th, 8th'!$E$4:$DV$4,FE$3,'Eng GLA 6th, 7th, 8th'!$E8:$DV8,"&lt;&gt;")=0,"",SUMIF('Eng GLA 6th, 7th, 8th'!$E$4:$DV$4,FE$3,'Eng GLA 6th, 7th, 8th'!$E8:$DV8)))</f>
        <v/>
      </c>
      <c r="FF5" s="41" t="str">
        <f>IF($B5="","",IF(COUNTIFS('Eng GLA 6th, 7th, 8th'!$E$4:$DV$4,FF$3,'Eng GLA 6th, 7th, 8th'!$E8:$DV8,"&lt;&gt;")=0,"",SUMIF('Eng GLA 6th, 7th, 8th'!$E$4:$DV$4,FF$3,'Eng GLA 6th, 7th, 8th'!$E8:$DV8)))</f>
        <v/>
      </c>
      <c r="FG5" s="41" t="str">
        <f>IF($B5="","",IF(COUNTIFS('Eng GLA 6th, 7th, 8th'!$E$4:$DV$4,FG$3,'Eng GLA 6th, 7th, 8th'!$E8:$DV8,"&lt;&gt;")=0,"",SUMIF('Eng GLA 6th, 7th, 8th'!$E$4:$DV$4,FG$3,'Eng GLA 6th, 7th, 8th'!$E8:$DV8)))</f>
        <v/>
      </c>
      <c r="FH5" s="41" t="str">
        <f>IF($B5="","",IF(COUNTIFS('Eng GLA 6th, 7th, 8th'!$E$4:$DV$4,FH$3,'Eng GLA 6th, 7th, 8th'!$E8:$DV8,"&lt;&gt;")=0,"",SUMIF('Eng GLA 6th, 7th, 8th'!$E$4:$DV$4,FH$3,'Eng GLA 6th, 7th, 8th'!$E8:$DV8)))</f>
        <v/>
      </c>
      <c r="FI5" s="41" t="str">
        <f>IF($B5="","",IF(COUNTIFS('Eng GLA 6th, 7th, 8th'!$E$4:$DV$4,FI$3,'Eng GLA 6th, 7th, 8th'!$E8:$DV8,"&lt;&gt;")=0,"",SUMIF('Eng GLA 6th, 7th, 8th'!$E$4:$DV$4,FI$3,'Eng GLA 6th, 7th, 8th'!$E8:$DV8)))</f>
        <v/>
      </c>
      <c r="FJ5" s="41" t="str">
        <f>IF($B5="","",IF(COUNTIFS('Eng GLA 6th, 7th, 8th'!$E$4:$DV$4,FJ$3,'Eng GLA 6th, 7th, 8th'!$E8:$DV8,"&lt;&gt;")=0,"",SUMIF('Eng GLA 6th, 7th, 8th'!$E$4:$DV$4,FJ$3,'Eng GLA 6th, 7th, 8th'!$E8:$DV8)))</f>
        <v/>
      </c>
      <c r="FK5" s="41" t="str">
        <f>IF($B5="","",IF(COUNTIFS('Eng GLA 6th, 7th, 8th'!$E$4:$DV$4,FK$3,'Eng GLA 6th, 7th, 8th'!$E8:$DV8,"&lt;&gt;")=0,"",SUMIF('Eng GLA 6th, 7th, 8th'!$E$4:$DV$4,FK$3,'Eng GLA 6th, 7th, 8th'!$E8:$DV8)))</f>
        <v/>
      </c>
      <c r="FL5" s="41" t="str">
        <f>IF($B5="","",IF(COUNTIFS('Eng GLA 6th, 7th, 8th'!$E$4:$DV$4,FL$3,'Eng GLA 6th, 7th, 8th'!$E8:$DV8,"&lt;&gt;")=0,"",SUMIF('Eng GLA 6th, 7th, 8th'!$E$4:$DV$4,FL$3,'Eng GLA 6th, 7th, 8th'!$E8:$DV8)))</f>
        <v/>
      </c>
      <c r="FM5" s="41" t="str">
        <f>IF($B5="","",IF(COUNTIFS('Eng GLA 6th, 7th, 8th'!$E$4:$DV$4,FM$3,'Eng GLA 6th, 7th, 8th'!$E8:$DV8,"&lt;&gt;")=0,"",SUMIF('Eng GLA 6th, 7th, 8th'!$E$4:$DV$4,FM$3,'Eng GLA 6th, 7th, 8th'!$E8:$DV8)))</f>
        <v/>
      </c>
      <c r="FN5" s="41" t="str">
        <f>IF($B5="","",IF(COUNTIFS('Eng GLA 6th, 7th, 8th'!$E$4:$DV$4,FN$3,'Eng GLA 6th, 7th, 8th'!$E8:$DV8,"&lt;&gt;")=0,"",SUMIF('Eng GLA 6th, 7th, 8th'!$E$4:$DV$4,FN$3,'Eng GLA 6th, 7th, 8th'!$E8:$DV8)))</f>
        <v/>
      </c>
      <c r="FO5" s="41" t="str">
        <f>IF($B5="","",IF(COUNTIFS('Eng GLA 6th, 7th, 8th'!$E$4:$DV$4,FO$3,'Eng GLA 6th, 7th, 8th'!$E8:$DV8,"&lt;&gt;")=0,"",SUMIF('Eng GLA 6th, 7th, 8th'!$E$4:$DV$4,FO$3,'Eng GLA 6th, 7th, 8th'!$E8:$DV8)))</f>
        <v/>
      </c>
    </row>
    <row r="6" spans="1:171" ht="12.75" customHeight="1" x14ac:dyDescent="0.2">
      <c r="A6" s="65">
        <v>2</v>
      </c>
      <c r="B6" s="65" t="str">
        <f>'English Scores- Leveled papers'!B8</f>
        <v>V.Sagar</v>
      </c>
      <c r="C6" s="65"/>
      <c r="D6" s="76" t="str">
        <f>IF(OR(B6="",H6="",'Cover Sheet'!E6=""),"",'Cover Sheet'!E6)</f>
        <v/>
      </c>
      <c r="E6" s="76" t="str">
        <f>IF(OR(B6="",H6="",'Cover Sheet'!F6=""),"",'Cover Sheet'!F6)</f>
        <v/>
      </c>
      <c r="F6" s="76">
        <f>IF(OR(B6="",H6="",'Cover Sheet'!H6=""),"",'Cover Sheet'!H6)</f>
        <v>0.2</v>
      </c>
      <c r="G6" s="76"/>
      <c r="H6" s="76">
        <f>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v>1.5</v>
      </c>
      <c r="I6" s="77">
        <f t="shared" si="7"/>
        <v>0.8</v>
      </c>
      <c r="J6" s="77">
        <f t="shared" si="8"/>
        <v>0.4</v>
      </c>
      <c r="K6" s="77">
        <f t="shared" si="9"/>
        <v>0.9</v>
      </c>
      <c r="L6" s="78" t="str">
        <f t="shared" si="10"/>
        <v/>
      </c>
      <c r="M6" s="78" t="str">
        <f t="shared" si="11"/>
        <v/>
      </c>
      <c r="N6" s="78" t="str">
        <f t="shared" si="12"/>
        <v/>
      </c>
      <c r="O6" s="78">
        <f t="shared" ref="O6:O69" si="13">IFERROR(IF((B6=""),"",(IF(COUNT(AR6:AV6)=0,"",ROUND(SUM(AR6:AV6)/SUM($AR$2:$AV$2),1)))),"")</f>
        <v>0.9</v>
      </c>
      <c r="P6" s="78">
        <f t="shared" ref="P6:P69" si="14">IFERROR(IF((B6=""),"",(IF(COUNT(AX6:BB6)=0,"",ROUND(SUM(AX6:BB6)/SUM($AX$2:$BB$2),1)))),"")</f>
        <v>0.8</v>
      </c>
      <c r="Q6" s="78">
        <f t="shared" ref="Q6:Q69" si="15">IFERROR(IF((B6=""),"",(IF(COUNT(BD6:BJ6)=0,"",ROUND(SUM(BD6:BJ6)/SUM($BD$2:$BJ$2),1)))),0)</f>
        <v>0.4</v>
      </c>
      <c r="R6" s="78" t="str">
        <f t="shared" ref="R6:R69" si="16">IFERROR(IF((B6=""),"",(IF(COUNT(BL6:BS6)=0,"",ROUND(SUM(BL6:BR6)/SUM($BL$2:$BR$2),1)))),0)</f>
        <v/>
      </c>
      <c r="S6" s="78" t="str">
        <f t="shared" ref="S6:S69" si="17">IFERROR(IF((B6=""),"",(IF(COUNT(BT6:CB6)=0,"",ROUND(SUM(BT6:CA6)/SUM($BT$2:$CA$2),1)))),0)</f>
        <v/>
      </c>
      <c r="T6" s="78" t="str">
        <f t="shared" ref="T6:T69" si="18">IFERROR(IF((B6=""),"",(IF(COUNT(CC6:CJ6)=0,"",ROUND(SUM(CC6:CI6)/SUM($CC$2:$CI$2),1)))),0)</f>
        <v/>
      </c>
      <c r="U6" s="78" t="str">
        <f t="shared" ref="U6:U69" si="19">IFERROR(IF((B6=""),"",(IF(COUNT(CK6:CQ6)=0,"",ROUND(SUM(CK6:CQ6)/SUM($CK$2:$CQ$2),1)))),0)</f>
        <v/>
      </c>
      <c r="V6" s="78" t="str">
        <f t="shared" ref="V6:V69" si="20">IFERROR(IF((B6=""),"",(IF(COUNT(CS6:CY6)=0,"",ROUND(SUM(CS6:CY6)/SUM($CS$2:$CY$2),1)))),0)</f>
        <v/>
      </c>
      <c r="W6" s="78" t="str">
        <f t="shared" ref="W6:W69" si="21">IFERROR(IF((B6=""),"",(IF(COUNT(DA6:DI6)=0,"",ROUND(SUM(DA6:DI6)/SUM($DA$2:$DI$2),1)))),0)</f>
        <v/>
      </c>
      <c r="X6" s="78" t="str">
        <f t="shared" ref="X6:X69" si="22">IFERROR(IF((B6=""),"",(IF(COUNT(DK6:DP6)=0,"",ROUND(SUM(DK6:DP6)/SUM($DK$2:$DP$2),1)))),0)</f>
        <v/>
      </c>
      <c r="Y6" s="78"/>
      <c r="Z6" s="78"/>
      <c r="AA6" s="78"/>
      <c r="AB6" s="78"/>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41" t="str">
        <f>IF($B6="","",IF(COUNTIFS('English Scores- Leveled papers'!$H$4:$KM$4,AI$3,'English Scores- Leveled papers'!$H8:$KM8,"&lt;&gt;")=0,"",SUMIF('English Scores- Leveled papers'!$H$4:$KM$4,AI$3,'English Scores- Leveled papers'!$H8:$KM8)))</f>
        <v/>
      </c>
      <c r="AJ6" s="41" t="str">
        <f>IF($B6="","",IF(COUNTIFS('English Scores- Leveled papers'!$H$4:$KM$4,AJ$3,'English Scores- Leveled papers'!$H8:$KM8,"&lt;&gt;")=0,"",SUMIF('English Scores- Leveled papers'!$H$4:$KM$4,AJ$3,'English Scores- Leveled papers'!$H8:$KM8)))</f>
        <v/>
      </c>
      <c r="AK6" s="41" t="str">
        <f>IF($B6="","",IF(COUNTIFS('English Scores- Leveled papers'!$H$4:$KM$4,AK$3,'English Scores- Leveled papers'!$H8:$KM8,"&lt;&gt;")=0,"",SUMIF('English Scores- Leveled papers'!$H$4:$KM$4,AK$3,'English Scores- Leveled papers'!$H8:$KM8)))</f>
        <v/>
      </c>
      <c r="AL6" s="41" t="str">
        <f>IF($B6="","",IF(COUNTIFS('English Scores- Leveled papers'!$H$4:$KM$4,AL$3,'English Scores- Leveled papers'!$H8:$KM8,"&lt;&gt;")=0,"",SUMIF('English Scores- Leveled papers'!$H$4:$KM$4,AL$3,'English Scores- Leveled papers'!$H8:$KM8)))</f>
        <v/>
      </c>
      <c r="AM6" s="41" t="str">
        <f>IF($B6="","",IF(COUNTIFS('English Scores- Leveled papers'!$H$4:$KM$4,AM$3,'English Scores- Leveled papers'!$H8:$KM8,"&lt;&gt;")=0,"",SUMIF('English Scores- Leveled papers'!$H$4:$KM$4,AM$3,'English Scores- Leveled papers'!$H8:$KM8)))</f>
        <v/>
      </c>
      <c r="AN6" s="41"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f>IF($B6="","",IF(COUNTIFS('English Scores- Leveled papers'!$H$4:$KM$4,AR$3,'English Scores- Leveled papers'!$H8:$KM8,"&lt;&gt;")=0,"",SUMIF('English Scores- Leveled papers'!$H$4:$KM$4,AR$3,'English Scores- Leveled papers'!$H8:$KM8)))</f>
        <v>1</v>
      </c>
      <c r="AS6" s="41">
        <f>IF($B6="","",IF(COUNTIFS('English Scores- Leveled papers'!$H$4:$KM$4,AS$3,'English Scores- Leveled papers'!$H8:$KM8,"&lt;&gt;")=0,"",SUMIF('English Scores- Leveled papers'!$H$4:$KM$4,AS$3,'English Scores- Leveled papers'!$H8:$KM8)))</f>
        <v>2</v>
      </c>
      <c r="AT6" s="41">
        <f>IF($B6="","",IF(COUNTIFS('English Scores- Leveled papers'!$H$4:$KM$4,AT$3,'English Scores- Leveled papers'!$H8:$KM8,"&lt;&gt;")=0,"",SUMIF('English Scores- Leveled papers'!$H$4:$KM$4,AT$3,'English Scores- Leveled papers'!$H8:$KM8)))</f>
        <v>1</v>
      </c>
      <c r="AU6" s="41">
        <f>IF($B6="","",IF(COUNTIFS('English Scores- Leveled papers'!$H$4:$KM$4,AU$3,'English Scores- Leveled papers'!$H8:$KM8,"&lt;&gt;")=0,"",SUMIF('English Scores- Leveled papers'!$H$4:$KM$4,AU$3,'English Scores- Leveled papers'!$H8:$KM8)))</f>
        <v>1</v>
      </c>
      <c r="AV6" s="41">
        <f>IF($B6="","",IF(COUNTIFS('English Scores- Leveled papers'!$H$4:$KM$4,AV$3,'English Scores- Leveled papers'!$H8:$KM8,"&lt;&gt;")=0,"",SUMIF('English Scores- Leveled papers'!$H$4:$KM$4,AV$3,'English Scores- Leveled papers'!$H8:$KM8)))</f>
        <v>2.5</v>
      </c>
      <c r="AW6" s="41">
        <f>IF($B6="","",IF(COUNTIFS('English Scores- Leveled papers'!$H$4:$KM$4,AW$3,'English Scores- Leveled papers'!$H8:$KM8,"&lt;&gt;")=0,"",SUMIF('English Scores- Leveled papers'!$H$4:$KM$4,AW$3,'English Scores- Leveled papers'!$H8:$KM8)))</f>
        <v>3</v>
      </c>
      <c r="AX6" s="41">
        <f>IF($B6="","",IF(COUNTIFS('English Scores- Leveled papers'!$H$4:$KM$4,AX$3,'English Scores- Leveled papers'!$H8:$KM8,"&lt;&gt;")=0,"",SUMIF('English Scores- Leveled papers'!$H$4:$KM$4,AX$3,'English Scores- Leveled papers'!$H8:$KM8)))</f>
        <v>2</v>
      </c>
      <c r="AY6" s="41">
        <f>IF($B6="","",IF(COUNTIFS('English Scores- Leveled papers'!$H$4:$KM$4,AY$3,'English Scores- Leveled papers'!$H8:$KM8,"&lt;&gt;")=0,"",SUMIF('English Scores- Leveled papers'!$H$4:$KM$4,AY$3,'English Scores- Leveled papers'!$H8:$KM8)))</f>
        <v>1</v>
      </c>
      <c r="AZ6" s="41">
        <f>IF($B6="","",IF(COUNTIFS('English Scores- Leveled papers'!$H$4:$KM$4,AZ$3,'English Scores- Leveled papers'!$H8:$KM8,"&lt;&gt;")=0,"",SUMIF('English Scores- Leveled papers'!$H$4:$KM$4,AZ$3,'English Scores- Leveled papers'!$H8:$KM8)))</f>
        <v>0</v>
      </c>
      <c r="BA6" s="41">
        <f>IF($B6="","",IF(COUNTIFS('English Scores- Leveled papers'!$H$4:$KM$4,BA$3,'English Scores- Leveled papers'!$H8:$KM8,"&lt;&gt;")=0,"",SUMIF('English Scores- Leveled papers'!$H$4:$KM$4,BA$3,'English Scores- Leveled papers'!$H8:$KM8)))</f>
        <v>1</v>
      </c>
      <c r="BB6" s="41">
        <f>IF($B6="","",IF(COUNTIFS('English Scores- Leveled papers'!$H$4:$KM$4,BB$3,'English Scores- Leveled papers'!$H8:$KM8,"&lt;&gt;")=0,"",SUMIF('English Scores- Leveled papers'!$H$4:$KM$4,BB$3,'English Scores- Leveled papers'!$H8:$KM8)))</f>
        <v>2</v>
      </c>
      <c r="BC6" s="41">
        <f>IF($B6="","",IF(COUNTIFS('English Scores- Leveled papers'!$H$4:$KM$4,BC$3,'English Scores- Leveled papers'!$H8:$KM8,"&lt;&gt;")=0,"",SUMIF('English Scores- Leveled papers'!$H$4:$KM$4,BC$3,'English Scores- Leveled papers'!$H8:$KM8)))</f>
        <v>2.75</v>
      </c>
      <c r="BD6" s="41">
        <f>IF($B6="","",IF(COUNTIFS('English Scores- Leveled papers'!$H$4:$KM$4,BD$3,'English Scores- Leveled papers'!$H8:$KM8,"&lt;&gt;")=0,"",SUMIF('English Scores- Leveled papers'!$H$4:$KM$4,BD$3,'English Scores- Leveled papers'!$H8:$KM8)))</f>
        <v>2</v>
      </c>
      <c r="BE6" s="41">
        <f>IF($B6="","",IF(COUNTIFS('English Scores- Leveled papers'!$H$4:$KM$4,BE$3,'English Scores- Leveled papers'!$H8:$KM8,"&lt;&gt;")=0,"",SUMIF('English Scores- Leveled papers'!$H$4:$KM$4,BE$3,'English Scores- Leveled papers'!$H8:$KM8)))</f>
        <v>0</v>
      </c>
      <c r="BF6" s="41">
        <f>IF($B6="","",IF(COUNTIFS('English Scores- Leveled papers'!$H$4:$KM$4,BF$3,'English Scores- Leveled papers'!$H8:$KM8,"&lt;&gt;")=0,"",SUMIF('English Scores- Leveled papers'!$H$4:$KM$4,BF$3,'English Scores- Leveled papers'!$H8:$KM8)))</f>
        <v>1</v>
      </c>
      <c r="BG6" s="41">
        <f>IF($B6="","",IF(COUNTIFS('English Scores- Leveled papers'!$H$4:$KM$4,BG$3,'English Scores- Leveled papers'!$H8:$KM8,"&lt;&gt;")=0,"",SUMIF('English Scores- Leveled papers'!$H$4:$KM$4,BG$3,'English Scores- Leveled papers'!$H8:$KM8)))</f>
        <v>0</v>
      </c>
      <c r="BH6" s="41">
        <f>IF($B6="","",IF(COUNTIFS('English Scores- Leveled papers'!$H$4:$KM$4,BH$3,'English Scores- Leveled papers'!$H8:$KM8,"&lt;&gt;")=0,"",SUMIF('English Scores- Leveled papers'!$H$4:$KM$4,BH$3,'English Scores- Leveled papers'!$H8:$KM8)))</f>
        <v>0</v>
      </c>
      <c r="BI6" s="41">
        <f>IF($B6="","",IF(COUNTIFS('English Scores- Leveled papers'!$H$4:$KM$4,BI$3,'English Scores- Leveled papers'!$H8:$KM8,"&lt;&gt;")=0,"",SUMIF('English Scores- Leveled papers'!$H$4:$KM$4,BI$3,'English Scores- Leveled papers'!$H8:$KM8)))</f>
        <v>2</v>
      </c>
      <c r="BJ6" s="41">
        <f>IF($B6="","",IF(COUNTIFS('English Scores- Leveled papers'!$H$4:$KM$4,BJ$3,'English Scores- Leveled papers'!$H8:$KM8,"&lt;&gt;")=0,"",SUMIF('English Scores- Leveled papers'!$H$4:$KM$4,BJ$3,'English Scores- Leveled papers'!$H8:$KM8)))</f>
        <v>0</v>
      </c>
      <c r="BK6" s="41">
        <f>IF($B6="","",IF(COUNTIFS('English Scores- Leveled papers'!$H$4:$KM$4,BK$3,'English Scores- Leveled papers'!$H8:$KM8,"&lt;&gt;")=0,"",SUMIF('English Scores- Leveled papers'!$H$4:$KM$4,BK$3,'English Scores- Leveled papers'!$H8:$KM8)))</f>
        <v>1.75</v>
      </c>
      <c r="BL6" s="41" t="str">
        <f>IF($B6="","",IF(COUNTIFS('English Scores- Leveled papers'!$H$4:$KM$4,BL$3,'English Scores- Leveled papers'!$H8:$KM8,"&lt;&gt;")=0,"",SUMIF('English Scores- Leveled papers'!$H$4:$KM$4,BL$3,'English Scores- Leveled papers'!$H8:$KM8)))</f>
        <v/>
      </c>
      <c r="BM6" s="41" t="str">
        <f>IF($B6="","",IF(COUNTIFS('English Scores- Leveled papers'!$H$4:$KM$4,BM$3,'English Scores- Leveled papers'!$H8:$KM8,"&lt;&gt;")=0,"",SUMIF('English Scores- Leveled papers'!$H$4:$KM$4,BM$3,'English Scores- Leveled papers'!$H8:$KM8)))</f>
        <v/>
      </c>
      <c r="BN6" s="41" t="str">
        <f>IF($B6="","",IF(COUNTIFS('English Scores- Leveled papers'!$H$4:$KM$4,BN$3,'English Scores- Leveled papers'!$H8:$KM8,"&lt;&gt;")=0,"",SUMIF('English Scores- Leveled papers'!$H$4:$KM$4,BN$3,'English Scores- Leveled papers'!$H8:$KM8)))</f>
        <v/>
      </c>
      <c r="BO6" s="41"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41" t="str">
        <f>IF($B6="","",IF(COUNTIFS('English Scores- Leveled papers'!$H$4:$KM$4,BX$3,'English Scores- Leveled papers'!$H8:$KM8,"&lt;&gt;")=0,"",SUMIF('English Scores- Leveled papers'!$H$4:$KM$4,BX$3,'English Scores- Leveled papers'!$H8:$KM8)))</f>
        <v/>
      </c>
      <c r="BY6" s="41" t="str">
        <f>IF($B6="","",IF(COUNTIFS('English Scores- Leveled papers'!$H$4:$KM$4,BY$3,'English Scores- Leveled papers'!$H8:$KM8,"&lt;&gt;")=0,"",SUMIF('English Scores- Leveled papers'!$H$4:$KM$4,BY$3,'English Scores- Leveled papers'!$H8:$KM8)))</f>
        <v/>
      </c>
      <c r="BZ6" s="41" t="str">
        <f>IF($B6="","",IF(COUNTIFS('English Scores- Leveled papers'!$H$4:$KM$4,BZ$3,'English Scores- Leveled papers'!$H8:$KM8,"&lt;&gt;")=0,"",SUMIF('English Scores- Leveled papers'!$H$4:$KM$4,BZ$3,'English Scores- Leveled papers'!$H8:$KM8)))</f>
        <v/>
      </c>
      <c r="CA6" s="41" t="str">
        <f>IF($B6="","",IF(COUNTIFS('English Scores- Leveled papers'!$H$4:$KM$4,CA$3,'English Scores- Leveled papers'!$H8:$KM8,"&lt;&gt;")=0,"",SUMIF('English Scores- Leveled papers'!$H$4:$KM$4,CA$3,'English Scores- Leveled papers'!$H8:$KM8)))</f>
        <v/>
      </c>
      <c r="CB6" s="41" t="str">
        <f>IF($B6="","",IF(COUNTIFS('English Scores- Leveled papers'!$H$4:$KM$4,CB$3,'English Scores- Leveled papers'!$H8:$KM8,"&lt;&gt;")=0,"",SUMIF('English Scores- Leveled papers'!$H$4:$KM$4,CB$3,'English Scores- Leveled papers'!$H8:$KM8)))</f>
        <v/>
      </c>
      <c r="CC6" s="41" t="str">
        <f>IF($B6="","",IF(COUNTIFS('English Scores- Leveled papers'!$H$4:$KM$4,CC$3,'English Scores- Leveled papers'!$H8:$KM8,"&lt;&gt;")=0,"",SUMIF('English Scores- Leveled papers'!$H$4:$KM$4,CC$3,'English Scores- Leveled papers'!$H8:$KM8)))</f>
        <v/>
      </c>
      <c r="CD6" s="41" t="str">
        <f>IF($B6="","",IF(COUNTIFS('English Scores- Leveled papers'!$H$4:$KM$4,CD$3,'English Scores- Leveled papers'!$H8:$KM8,"&lt;&gt;")=0,"",SUMIF('English Scores- Leveled papers'!$H$4:$KM$4,CD$3,'English Scores- Leveled papers'!$H8:$KM8)))</f>
        <v/>
      </c>
      <c r="CE6" s="41" t="str">
        <f>IF($B6="","",IF(COUNTIFS('English Scores- Leveled papers'!$H$4:$KM$4,CE$3,'English Scores- Leveled papers'!$H8:$KM8,"&lt;&gt;")=0,"",SUMIF('English Scores- Leveled papers'!$H$4:$KM$4,CE$3,'English Scores- Leveled papers'!$H8:$KM8)))</f>
        <v/>
      </c>
      <c r="CF6" s="41"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41" t="str">
        <f>IF($B6="","",IF(COUNTIFS('English Scores- Leveled papers'!$H$4:$KM$4,CL$3,'English Scores- Leveled papers'!$H8:$KM8,"&lt;&gt;")=0,"",SUMIF('English Scores- Leveled papers'!$H$4:$KM$4,CL$3,'English Scores- Leveled papers'!$H8:$KM8)))</f>
        <v/>
      </c>
      <c r="CM6" s="41" t="str">
        <f>IF($B6="","",IF(COUNTIFS('English Scores- Leveled papers'!$H$4:$KM$4,CM$3,'English Scores- Leveled papers'!$H8:$KM8,"&lt;&gt;")=0,"",SUMIF('English Scores- Leveled papers'!$H$4:$KM$4,CM$3,'English Scores- Leveled papers'!$H8:$KM8)))</f>
        <v/>
      </c>
      <c r="CN6" s="41" t="str">
        <f>IF($B6="","",IF(COUNTIFS('English Scores- Leveled papers'!$H$4:$KM$4,CN$3,'English Scores- Leveled papers'!$H8:$KM8,"&lt;&gt;")=0,"",SUMIF('English Scores- Leveled papers'!$H$4:$KM$4,CN$3,'English Scores- Leveled papers'!$H8:$KM8)))</f>
        <v/>
      </c>
      <c r="CO6" s="41" t="str">
        <f>IF($B6="","",IF(COUNTIFS('English Scores- Leveled papers'!$H$4:$KM$4,CO$3,'English Scores- Leveled papers'!$H8:$KM8,"&lt;&gt;")=0,"",SUMIF('English Scores- Leveled papers'!$H$4:$KM$4,CO$3,'English Scores- Leveled papers'!$H8:$KM8)))</f>
        <v/>
      </c>
      <c r="CP6" s="41" t="str">
        <f>IF($B6="","",IF(COUNTIFS('English Scores- Leveled papers'!$H$4:$KM$4,CP$3,'English Scores- Leveled papers'!$H8:$KM8,"&lt;&gt;")=0,"",SUMIF('English Scores- Leveled papers'!$H$4:$KM$4,CP$3,'English Scores- Leveled papers'!$H8:$KM8)))</f>
        <v/>
      </c>
      <c r="CQ6" s="41" t="str">
        <f>IF($B6="","",IF(COUNTIFS('English Scores- Leveled papers'!$H$4:$KM$4,CQ$3,'English Scores- Leveled papers'!$H8:$KM8,"&lt;&gt;")=0,"",SUMIF('English Scores- Leveled papers'!$H$4:$KM$4,CQ$3,'English Scores- Leveled papers'!$H8:$KM8)))</f>
        <v/>
      </c>
      <c r="CR6" s="41" t="str">
        <f>IF($B6="","",IF(COUNTIFS('English Scores- Leveled papers'!$H$4:$KM$4,CR$3,'English Scores- Leveled papers'!$H8:$KM8,"&lt;&gt;")=0,"",SUMIF('English Scores- Leveled papers'!$H$4:$KM$4,CR$3,'English Scores- Leveled papers'!$H8:$KM8)))</f>
        <v/>
      </c>
      <c r="CS6" s="41"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41" t="str">
        <f>IF($B6="","",IF(COUNTIFS('English Scores- Leveled papers'!$H$4:$KM$4,DF$3,'English Scores- Leveled papers'!$H8:$KM8,"&lt;&gt;")=0,"",SUMIF('English Scores- Leveled papers'!$H$4:$KM$4,DF$3,'English Scores- Leveled papers'!$H8:$KM8)))</f>
        <v/>
      </c>
      <c r="DG6" s="41" t="str">
        <f>IF($B6="","",IF(COUNTIFS('English Scores- Leveled papers'!$H$4:$KM$4,DG$3,'English Scores- Leveled papers'!$H8:$KM8,"&lt;&gt;")=0,"",SUMIF('English Scores- Leveled papers'!$H$4:$KM$4,DG$3,'English Scores- Leveled papers'!$H8:$KM8)))</f>
        <v/>
      </c>
      <c r="DH6" s="41" t="str">
        <f>IF($B6="","",IF(COUNTIFS('English Scores- Leveled papers'!$H$4:$KM$4,DH$3,'English Scores- Leveled papers'!$H8:$KM8,"&lt;&gt;")=0,"",SUMIF('English Scores- Leveled papers'!$H$4:$KM$4,DH$3,'English Scores- Leveled papers'!$H8:$KM8)))</f>
        <v/>
      </c>
      <c r="DI6" s="41" t="str">
        <f>IF($B6="","",IF(COUNTIFS('English Scores- Leveled papers'!$H$4:$KM$4,DI$3,'English Scores- Leveled papers'!$H8:$KM8,"&lt;&gt;")=0,"",SUMIF('English Scores- Leveled papers'!$H$4:$KM$4,DI$3,'English Scores- Leveled papers'!$H8:$KM8)))</f>
        <v/>
      </c>
      <c r="DJ6" s="41" t="str">
        <f>IF($B6="","",IF(COUNTIFS('English Scores- Leveled papers'!$H$4:$KM$4,DJ$3,'English Scores- Leveled papers'!$H8:$KM8,"&lt;&gt;")=0,"",SUMIF('English Scores- Leveled papers'!$H$4:$KM$4,DJ$3,'English Scores- Leveled papers'!$H8:$KM8)))</f>
        <v/>
      </c>
      <c r="DK6" s="41" t="str">
        <f>IF($B6="","",IF(COUNTIFS('English Scores- Leveled papers'!$H$4:$KM$4,DK$3,'English Scores- Leveled papers'!$H8:$KM8,"&lt;&gt;")=0,"",SUMIF('English Scores- Leveled papers'!$H$4:$KM$4,DK$3,'English Scores- Leveled papers'!$H8:$KM8)))</f>
        <v/>
      </c>
      <c r="DL6" s="41" t="str">
        <f>IF($B6="","",IF(COUNTIFS('English Scores- Leveled papers'!$H$4:$KM$4,DL$3,'English Scores- Leveled papers'!$H8:$KM8,"&lt;&gt;")=0,"",SUMIF('English Scores- Leveled papers'!$H$4:$KM$4,DL$3,'English Scores- Leveled papers'!$H8:$KM8)))</f>
        <v/>
      </c>
      <c r="DM6" s="41" t="str">
        <f>IF($B6="","",IF(COUNTIFS('English Scores- Leveled papers'!$H$4:$KM$4,DM$3,'English Scores- Leveled papers'!$H8:$KM8,"&lt;&gt;")=0,"",SUMIF('English Scores- Leveled papers'!$H$4:$KM$4,DM$3,'English Scores- Leveled papers'!$H8:$KM8)))</f>
        <v/>
      </c>
      <c r="DN6" s="41" t="str">
        <f>IF($B6="","",IF(COUNTIFS('English Scores- Leveled papers'!$H$4:$KM$4,DN$3,'English Scores- Leveled papers'!$H8:$KM8,"&lt;&gt;")=0,"",SUMIF('English Scores- Leveled papers'!$H$4:$KM$4,DN$3,'English Scores- Leveled papers'!$H8:$KM8)))</f>
        <v/>
      </c>
      <c r="DO6" s="41" t="str">
        <f>IF($B6="","",IF(COUNTIFS('English Scores- Leveled papers'!$H$4:$KM$4,DO$3,'English Scores- Leveled papers'!$H8:$KM8,"&lt;&gt;")=0,"",SUMIF('English Scores- Leveled papers'!$H$4:$KM$4,DO$3,'English Scores- Leveled papers'!$H8:$KM8)))</f>
        <v/>
      </c>
      <c r="DP6" s="41" t="str">
        <f>IF($B6="","",IF(COUNTIFS('English Scores- Leveled papers'!$H$4:$KM$4,DP$3,'English Scores- Leveled papers'!$H8:$KM8,"&lt;&gt;")=0,"",SUMIF('English Scores- Leveled papers'!$H$4:$KM$4,DP$3,'English Scores- Leveled papers'!$H8:$KM8)))</f>
        <v/>
      </c>
      <c r="DQ6" s="393" t="str">
        <f>IF($B6="","",IF(COUNTIFS('English Scores- Leveled papers'!$H$4:$KM$4,DQ$3,'English Scores- Leveled papers'!$H8:$KM8,"&lt;&gt;")=0,"",SUMIF('English Scores- Leveled papers'!$H$4:$KM$4,DQ$3,'English Scores- Leveled papers'!$H8:$KM8)))</f>
        <v/>
      </c>
      <c r="DR6" s="395" t="str">
        <f>IF('Cover Sheet'!$AC$6="6th", 'Eng GLA 6th, 7th, 8th'!D9, "")</f>
        <v/>
      </c>
      <c r="DU6" s="41" t="str">
        <f>IF($B6="","",IF(COUNTIFS('Eng GLA 6th, 7th, 8th'!$E$4:$DV$4,DU$3,'Eng GLA 6th, 7th, 8th'!$E9:$DV9,"&lt;&gt;")=0,"",SUMIF('Eng GLA 6th, 7th, 8th'!$E$4:$DV$4,DU$3,'Eng GLA 6th, 7th, 8th'!$E9:$DV9)))</f>
        <v/>
      </c>
      <c r="DV6" s="41" t="str">
        <f>IF($B6="","",IF(COUNTIFS('Eng GLA 6th, 7th, 8th'!$E$4:$DV$4,DV$3,'Eng GLA 6th, 7th, 8th'!$E9:$DV9,"&lt;&gt;")=0,"",SUMIF('Eng GLA 6th, 7th, 8th'!$E$4:$DV$4,DV$3,'Eng GLA 6th, 7th, 8th'!$E9:$DV9)))</f>
        <v/>
      </c>
      <c r="DW6" s="41" t="str">
        <f>IF($B6="","",IF(COUNTIFS('Eng GLA 6th, 7th, 8th'!$E$4:$DV$4,DW$3,'Eng GLA 6th, 7th, 8th'!$E9:$DV9,"&lt;&gt;")=0,"",SUMIF('Eng GLA 6th, 7th, 8th'!$E$4:$DV$4,DW$3,'Eng GLA 6th, 7th, 8th'!$E9:$DV9)))</f>
        <v/>
      </c>
      <c r="DX6" s="41" t="str">
        <f>IF($B6="","",IF(COUNTIFS('Eng GLA 6th, 7th, 8th'!$E$4:$DV$4,DX$3,'Eng GLA 6th, 7th, 8th'!$E9:$DV9,"&lt;&gt;")=0,"",SUMIF('Eng GLA 6th, 7th, 8th'!$E$4:$DV$4,DX$3,'Eng GLA 6th, 7th, 8th'!$E9:$DV9)))</f>
        <v/>
      </c>
      <c r="DY6" s="41" t="str">
        <f>IF($B6="","",IF(COUNTIFS('Eng GLA 6th, 7th, 8th'!$E$4:$DV$4,DY$3,'Eng GLA 6th, 7th, 8th'!$E9:$DV9,"&lt;&gt;")=0,"",SUMIF('Eng GLA 6th, 7th, 8th'!$E$4:$DV$4,DY$3,'Eng GLA 6th, 7th, 8th'!$E9:$DV9)))</f>
        <v/>
      </c>
      <c r="DZ6" s="41" t="str">
        <f>IF($B6="","",IF(COUNTIFS('Eng GLA 6th, 7th, 8th'!$E$4:$DV$4,DZ$3,'Eng GLA 6th, 7th, 8th'!$E9:$DV9,"&lt;&gt;")=0,"",SUMIF('Eng GLA 6th, 7th, 8th'!$E$4:$DV$4,DZ$3,'Eng GLA 6th, 7th, 8th'!$E9:$DV9)))</f>
        <v/>
      </c>
      <c r="EA6" s="41" t="str">
        <f>IF($B6="","",IF(COUNTIFS('Eng GLA 6th, 7th, 8th'!$E$4:$DV$4,EA$3,'Eng GLA 6th, 7th, 8th'!$E9:$DV9,"&lt;&gt;")=0,"",SUMIF('Eng GLA 6th, 7th, 8th'!$E$4:$DV$4,EA$3,'Eng GLA 6th, 7th, 8th'!$E9:$DV9)))</f>
        <v/>
      </c>
      <c r="EB6" s="41" t="str">
        <f>IF($B6="","",IF(COUNTIFS('Eng GLA 6th, 7th, 8th'!$E$4:$DV$4,EB$3,'Eng GLA 6th, 7th, 8th'!$E9:$DV9,"&lt;&gt;")=0,"",SUMIF('Eng GLA 6th, 7th, 8th'!$E$4:$DV$4,EB$3,'Eng GLA 6th, 7th, 8th'!$E9:$DV9)))</f>
        <v/>
      </c>
      <c r="EC6" s="41" t="str">
        <f>IF($B6="","",IF(COUNTIFS('Eng GLA 6th, 7th, 8th'!$E$4:$DV$4,EC$3,'Eng GLA 6th, 7th, 8th'!$E9:$DV9,"&lt;&gt;")=0,"",SUMIF('Eng GLA 6th, 7th, 8th'!$E$4:$DV$4,EC$3,'Eng GLA 6th, 7th, 8th'!$E9:$DV9)))</f>
        <v/>
      </c>
      <c r="ED6" s="41" t="str">
        <f>IF($B6="","",IF(COUNTIFS('Eng GLA 6th, 7th, 8th'!$E$4:$DV$4,ED$3,'Eng GLA 6th, 7th, 8th'!$E9:$DV9,"&lt;&gt;")=0,"",SUMIF('Eng GLA 6th, 7th, 8th'!$E$4:$DV$4,ED$3,'Eng GLA 6th, 7th, 8th'!$E9:$DV9)))</f>
        <v/>
      </c>
      <c r="EE6" s="41" t="str">
        <f>IF($B6="","",IF(COUNTIFS('Eng GLA 6th, 7th, 8th'!$E$4:$DV$4,EE$3,'Eng GLA 6th, 7th, 8th'!$E9:$DV9,"&lt;&gt;")=0,"",SUMIF('Eng GLA 6th, 7th, 8th'!$E$4:$DV$4,EE$3,'Eng GLA 6th, 7th, 8th'!$E9:$DV9)))</f>
        <v/>
      </c>
      <c r="EF6" s="41" t="str">
        <f>IF($B6="","",IF(COUNTIFS('Eng GLA 6th, 7th, 8th'!$E$4:$DV$4,EF$3,'Eng GLA 6th, 7th, 8th'!$E9:$DV9,"&lt;&gt;")=0,"",SUMIF('Eng GLA 6th, 7th, 8th'!$E$4:$DV$4,EF$3,'Eng GLA 6th, 7th, 8th'!$E9:$DV9)))</f>
        <v/>
      </c>
      <c r="EG6" s="41" t="str">
        <f>IF($B6="","",IF(COUNTIFS('Eng GLA 6th, 7th, 8th'!$E$4:$DV$4,EG$3,'Eng GLA 6th, 7th, 8th'!$E9:$DV9,"&lt;&gt;")=0,"",SUMIF('Eng GLA 6th, 7th, 8th'!$E$4:$DV$4,EG$3,'Eng GLA 6th, 7th, 8th'!$E9:$DV9)))</f>
        <v/>
      </c>
      <c r="EH6" s="41" t="str">
        <f>IF($B6="","",IF(COUNTIFS('Eng GLA 6th, 7th, 8th'!$E$4:$DV$4,EH$3,'Eng GLA 6th, 7th, 8th'!$E9:$DV9,"&lt;&gt;")=0,"",SUMIF('Eng GLA 6th, 7th, 8th'!$E$4:$DV$4,EH$3,'Eng GLA 6th, 7th, 8th'!$E9:$DV9)))</f>
        <v/>
      </c>
      <c r="EI6" s="41" t="str">
        <f>IF($B6="","",IF(COUNTIFS('Eng GLA 6th, 7th, 8th'!$E$4:$DV$4,EI$3,'Eng GLA 6th, 7th, 8th'!$E9:$DV9,"&lt;&gt;")=0,"",SUMIF('Eng GLA 6th, 7th, 8th'!$E$4:$DV$4,EI$3,'Eng GLA 6th, 7th, 8th'!$E9:$DV9)))</f>
        <v/>
      </c>
      <c r="EJ6" s="398" t="str">
        <f>IF('Cover Sheet'!$AC$6="7th", 'Eng GLA 6th, 7th, 8th'!AQ9, "")</f>
        <v/>
      </c>
      <c r="EK6" s="41" t="str">
        <f>IF($B6="","",IF(COUNTIFS('Eng GLA 6th, 7th, 8th'!$E$4:$DV$4,EK$3,'Eng GLA 6th, 7th, 8th'!$E9:$DV9,"&lt;&gt;")=0,"",SUMIF('Eng GLA 6th, 7th, 8th'!$E$4:$DV$4,EK$3,'Eng GLA 6th, 7th, 8th'!$E9:$DV9)))</f>
        <v/>
      </c>
      <c r="EL6" s="41" t="str">
        <f>IF($B6="","",IF(COUNTIFS('Eng GLA 6th, 7th, 8th'!$E$4:$DV$4,EL$3,'Eng GLA 6th, 7th, 8th'!$E9:$DV9,"&lt;&gt;")=0,"",SUMIF('Eng GLA 6th, 7th, 8th'!$E$4:$DV$4,EL$3,'Eng GLA 6th, 7th, 8th'!$E9:$DV9)))</f>
        <v/>
      </c>
      <c r="EM6" s="41" t="str">
        <f>IF($B6="","",IF(COUNTIFS('Eng GLA 6th, 7th, 8th'!$E$4:$DV$4,EM$3,'Eng GLA 6th, 7th, 8th'!$E9:$DV9,"&lt;&gt;")=0,"",SUMIF('Eng GLA 6th, 7th, 8th'!$E$4:$DV$4,EM$3,'Eng GLA 6th, 7th, 8th'!$E9:$DV9)))</f>
        <v/>
      </c>
      <c r="EN6" s="41" t="str">
        <f>IF($B6="","",IF(COUNTIFS('Eng GLA 6th, 7th, 8th'!$E$4:$DV$4,EN$3,'Eng GLA 6th, 7th, 8th'!$E9:$DV9,"&lt;&gt;")=0,"",SUMIF('Eng GLA 6th, 7th, 8th'!$E$4:$DV$4,EN$3,'Eng GLA 6th, 7th, 8th'!$E9:$DV9)))</f>
        <v/>
      </c>
      <c r="EO6" s="41" t="str">
        <f>IF($B6="","",IF(COUNTIFS('Eng GLA 6th, 7th, 8th'!$E$4:$DV$4,EO$3,'Eng GLA 6th, 7th, 8th'!$E9:$DV9,"&lt;&gt;")=0,"",SUMIF('Eng GLA 6th, 7th, 8th'!$E$4:$DV$4,EO$3,'Eng GLA 6th, 7th, 8th'!$E9:$DV9)))</f>
        <v/>
      </c>
      <c r="EP6" s="41" t="str">
        <f>IF($B6="","",IF(COUNTIFS('Eng GLA 6th, 7th, 8th'!$E$4:$DV$4,EP$3,'Eng GLA 6th, 7th, 8th'!$E9:$DV9,"&lt;&gt;")=0,"",SUMIF('Eng GLA 6th, 7th, 8th'!$E$4:$DV$4,EP$3,'Eng GLA 6th, 7th, 8th'!$E9:$DV9)))</f>
        <v/>
      </c>
      <c r="EQ6" s="41" t="str">
        <f>IF($B6="","",IF(COUNTIFS('Eng GLA 6th, 7th, 8th'!$E$4:$DV$4,EQ$3,'Eng GLA 6th, 7th, 8th'!$E9:$DV9,"&lt;&gt;")=0,"",SUMIF('Eng GLA 6th, 7th, 8th'!$E$4:$DV$4,EQ$3,'Eng GLA 6th, 7th, 8th'!$E9:$DV9)))</f>
        <v/>
      </c>
      <c r="ER6" s="41" t="str">
        <f>IF($B6="","",IF(COUNTIFS('Eng GLA 6th, 7th, 8th'!$E$4:$DV$4,ER$3,'Eng GLA 6th, 7th, 8th'!$E9:$DV9,"&lt;&gt;")=0,"",SUMIF('Eng GLA 6th, 7th, 8th'!$E$4:$DV$4,ER$3,'Eng GLA 6th, 7th, 8th'!$E9:$DV9)))</f>
        <v/>
      </c>
      <c r="ES6" s="41" t="str">
        <f>IF($B6="","",IF(COUNTIFS('Eng GLA 6th, 7th, 8th'!$E$4:$DV$4,ES$3,'Eng GLA 6th, 7th, 8th'!$E9:$DV9,"&lt;&gt;")=0,"",SUMIF('Eng GLA 6th, 7th, 8th'!$E$4:$DV$4,ES$3,'Eng GLA 6th, 7th, 8th'!$E9:$DV9)))</f>
        <v/>
      </c>
      <c r="ET6" s="41" t="str">
        <f>IF($B6="","",IF(COUNTIFS('Eng GLA 6th, 7th, 8th'!$E$4:$DV$4,ET$3,'Eng GLA 6th, 7th, 8th'!$E9:$DV9,"&lt;&gt;")=0,"",SUMIF('Eng GLA 6th, 7th, 8th'!$E$4:$DV$4,ET$3,'Eng GLA 6th, 7th, 8th'!$E9:$DV9)))</f>
        <v/>
      </c>
      <c r="EU6" s="41" t="str">
        <f>IF($B6="","",IF(COUNTIFS('Eng GLA 6th, 7th, 8th'!$E$4:$DV$4,EU$3,'Eng GLA 6th, 7th, 8th'!$E9:$DV9,"&lt;&gt;")=0,"",SUMIF('Eng GLA 6th, 7th, 8th'!$E$4:$DV$4,EU$3,'Eng GLA 6th, 7th, 8th'!$E9:$DV9)))</f>
        <v/>
      </c>
      <c r="EV6" s="41" t="str">
        <f>IF($B6="","",IF(COUNTIFS('Eng GLA 6th, 7th, 8th'!$E$4:$DV$4,EV$3,'Eng GLA 6th, 7th, 8th'!$E9:$DV9,"&lt;&gt;")=0,"",SUMIF('Eng GLA 6th, 7th, 8th'!$E$4:$DV$4,EV$3,'Eng GLA 6th, 7th, 8th'!$E9:$DV9)))</f>
        <v/>
      </c>
      <c r="EW6" s="41" t="str">
        <f>IF($B6="","",IF(COUNTIFS('Eng GLA 6th, 7th, 8th'!$E$4:$DV$4,EW$3,'Eng GLA 6th, 7th, 8th'!$E9:$DV9,"&lt;&gt;")=0,"",SUMIF('Eng GLA 6th, 7th, 8th'!$E$4:$DV$4,EW$3,'Eng GLA 6th, 7th, 8th'!$E9:$DV9)))</f>
        <v/>
      </c>
      <c r="EX6" s="41" t="str">
        <f>IF($B6="","",IF(COUNTIFS('Eng GLA 6th, 7th, 8th'!$E$4:$DV$4,EX$3,'Eng GLA 6th, 7th, 8th'!$E9:$DV9,"&lt;&gt;")=0,"",SUMIF('Eng GLA 6th, 7th, 8th'!$E$4:$DV$4,EX$3,'Eng GLA 6th, 7th, 8th'!$E9:$DV9)))</f>
        <v/>
      </c>
      <c r="EY6" s="41" t="str">
        <f>IF($B6="","",IF(COUNTIFS('Eng GLA 6th, 7th, 8th'!$E$4:$DV$4,EY$3,'Eng GLA 6th, 7th, 8th'!$E9:$DV9,"&lt;&gt;")=0,"",SUMIF('Eng GLA 6th, 7th, 8th'!$E$4:$DV$4,EY$3,'Eng GLA 6th, 7th, 8th'!$E9:$DV9)))</f>
        <v/>
      </c>
      <c r="EZ6" s="398" t="str">
        <f>IF('Cover Sheet'!$AC$6="8th", 'Eng GLA 6th, 7th, 8th'!CG9, "")</f>
        <v/>
      </c>
      <c r="FA6" s="41" t="str">
        <f>IF($B6="","",IF(COUNTIFS('Eng GLA 6th, 7th, 8th'!$E$4:$DV$4,FA$3,'Eng GLA 6th, 7th, 8th'!$E9:$DV9,"&lt;&gt;")=0,"",SUMIF('Eng GLA 6th, 7th, 8th'!$E$4:$DV$4,FA$3,'Eng GLA 6th, 7th, 8th'!$E9:$DV9)))</f>
        <v/>
      </c>
      <c r="FB6" s="41" t="str">
        <f>IF($B6="","",IF(COUNTIFS('Eng GLA 6th, 7th, 8th'!$E$4:$DV$4,FB$3,'Eng GLA 6th, 7th, 8th'!$E9:$DV9,"&lt;&gt;")=0,"",SUMIF('Eng GLA 6th, 7th, 8th'!$E$4:$DV$4,FB$3,'Eng GLA 6th, 7th, 8th'!$E9:$DV9)))</f>
        <v/>
      </c>
      <c r="FC6" s="41" t="str">
        <f>IF($B6="","",IF(COUNTIFS('Eng GLA 6th, 7th, 8th'!$E$4:$DV$4,FC$3,'Eng GLA 6th, 7th, 8th'!$E9:$DV9,"&lt;&gt;")=0,"",SUMIF('Eng GLA 6th, 7th, 8th'!$E$4:$DV$4,FC$3,'Eng GLA 6th, 7th, 8th'!$E9:$DV9)))</f>
        <v/>
      </c>
      <c r="FD6" s="41" t="str">
        <f>IF($B6="","",IF(COUNTIFS('Eng GLA 6th, 7th, 8th'!$E$4:$DV$4,FD$3,'Eng GLA 6th, 7th, 8th'!$E9:$DV9,"&lt;&gt;")=0,"",SUMIF('Eng GLA 6th, 7th, 8th'!$E$4:$DV$4,FD$3,'Eng GLA 6th, 7th, 8th'!$E9:$DV9)))</f>
        <v/>
      </c>
      <c r="FE6" s="41" t="str">
        <f>IF($B6="","",IF(COUNTIFS('Eng GLA 6th, 7th, 8th'!$E$4:$DV$4,FE$3,'Eng GLA 6th, 7th, 8th'!$E9:$DV9,"&lt;&gt;")=0,"",SUMIF('Eng GLA 6th, 7th, 8th'!$E$4:$DV$4,FE$3,'Eng GLA 6th, 7th, 8th'!$E9:$DV9)))</f>
        <v/>
      </c>
      <c r="FF6" s="41" t="str">
        <f>IF($B6="","",IF(COUNTIFS('Eng GLA 6th, 7th, 8th'!$E$4:$DV$4,FF$3,'Eng GLA 6th, 7th, 8th'!$E9:$DV9,"&lt;&gt;")=0,"",SUMIF('Eng GLA 6th, 7th, 8th'!$E$4:$DV$4,FF$3,'Eng GLA 6th, 7th, 8th'!$E9:$DV9)))</f>
        <v/>
      </c>
      <c r="FG6" s="41" t="str">
        <f>IF($B6="","",IF(COUNTIFS('Eng GLA 6th, 7th, 8th'!$E$4:$DV$4,FG$3,'Eng GLA 6th, 7th, 8th'!$E9:$DV9,"&lt;&gt;")=0,"",SUMIF('Eng GLA 6th, 7th, 8th'!$E$4:$DV$4,FG$3,'Eng GLA 6th, 7th, 8th'!$E9:$DV9)))</f>
        <v/>
      </c>
      <c r="FH6" s="41" t="str">
        <f>IF($B6="","",IF(COUNTIFS('Eng GLA 6th, 7th, 8th'!$E$4:$DV$4,FH$3,'Eng GLA 6th, 7th, 8th'!$E9:$DV9,"&lt;&gt;")=0,"",SUMIF('Eng GLA 6th, 7th, 8th'!$E$4:$DV$4,FH$3,'Eng GLA 6th, 7th, 8th'!$E9:$DV9)))</f>
        <v/>
      </c>
      <c r="FI6" s="41" t="str">
        <f>IF($B6="","",IF(COUNTIFS('Eng GLA 6th, 7th, 8th'!$E$4:$DV$4,FI$3,'Eng GLA 6th, 7th, 8th'!$E9:$DV9,"&lt;&gt;")=0,"",SUMIF('Eng GLA 6th, 7th, 8th'!$E$4:$DV$4,FI$3,'Eng GLA 6th, 7th, 8th'!$E9:$DV9)))</f>
        <v/>
      </c>
      <c r="FJ6" s="41" t="str">
        <f>IF($B6="","",IF(COUNTIFS('Eng GLA 6th, 7th, 8th'!$E$4:$DV$4,FJ$3,'Eng GLA 6th, 7th, 8th'!$E9:$DV9,"&lt;&gt;")=0,"",SUMIF('Eng GLA 6th, 7th, 8th'!$E$4:$DV$4,FJ$3,'Eng GLA 6th, 7th, 8th'!$E9:$DV9)))</f>
        <v/>
      </c>
      <c r="FK6" s="41" t="str">
        <f>IF($B6="","",IF(COUNTIFS('Eng GLA 6th, 7th, 8th'!$E$4:$DV$4,FK$3,'Eng GLA 6th, 7th, 8th'!$E9:$DV9,"&lt;&gt;")=0,"",SUMIF('Eng GLA 6th, 7th, 8th'!$E$4:$DV$4,FK$3,'Eng GLA 6th, 7th, 8th'!$E9:$DV9)))</f>
        <v/>
      </c>
      <c r="FL6" s="41" t="str">
        <f>IF($B6="","",IF(COUNTIFS('Eng GLA 6th, 7th, 8th'!$E$4:$DV$4,FL$3,'Eng GLA 6th, 7th, 8th'!$E9:$DV9,"&lt;&gt;")=0,"",SUMIF('Eng GLA 6th, 7th, 8th'!$E$4:$DV$4,FL$3,'Eng GLA 6th, 7th, 8th'!$E9:$DV9)))</f>
        <v/>
      </c>
      <c r="FM6" s="41" t="str">
        <f>IF($B6="","",IF(COUNTIFS('Eng GLA 6th, 7th, 8th'!$E$4:$DV$4,FM$3,'Eng GLA 6th, 7th, 8th'!$E9:$DV9,"&lt;&gt;")=0,"",SUMIF('Eng GLA 6th, 7th, 8th'!$E$4:$DV$4,FM$3,'Eng GLA 6th, 7th, 8th'!$E9:$DV9)))</f>
        <v/>
      </c>
      <c r="FN6" s="41" t="str">
        <f>IF($B6="","",IF(COUNTIFS('Eng GLA 6th, 7th, 8th'!$E$4:$DV$4,FN$3,'Eng GLA 6th, 7th, 8th'!$E9:$DV9,"&lt;&gt;")=0,"",SUMIF('Eng GLA 6th, 7th, 8th'!$E$4:$DV$4,FN$3,'Eng GLA 6th, 7th, 8th'!$E9:$DV9)))</f>
        <v/>
      </c>
      <c r="FO6" s="41" t="str">
        <f>IF($B6="","",IF(COUNTIFS('Eng GLA 6th, 7th, 8th'!$E$4:$DV$4,FO$3,'Eng GLA 6th, 7th, 8th'!$E9:$DV9,"&lt;&gt;")=0,"",SUMIF('Eng GLA 6th, 7th, 8th'!$E$4:$DV$4,FO$3,'Eng GLA 6th, 7th, 8th'!$E9:$DV9)))</f>
        <v/>
      </c>
    </row>
    <row r="7" spans="1:171" ht="12.75" customHeight="1" x14ac:dyDescent="0.2">
      <c r="A7" s="65">
        <v>3</v>
      </c>
      <c r="B7" s="65" t="str">
        <f>'English Scores- Leveled papers'!B9</f>
        <v>Sana Begum</v>
      </c>
      <c r="C7" s="65"/>
      <c r="D7" s="76" t="str">
        <f>IF(OR(B7="",H7="",'Cover Sheet'!E7=""),"",'Cover Sheet'!E7)</f>
        <v/>
      </c>
      <c r="E7" s="76" t="str">
        <f>IF(OR(B7="",H7="",'Cover Sheet'!F7=""),"",'Cover Sheet'!F7)</f>
        <v/>
      </c>
      <c r="F7" s="76">
        <f>IF(OR(B7="",H7="",'Cover Sheet'!H7=""),"",'Cover Sheet'!H7)</f>
        <v>0</v>
      </c>
      <c r="G7" s="76"/>
      <c r="H7" s="76">
        <f>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1</v>
      </c>
      <c r="I7" s="77">
        <f t="shared" si="7"/>
        <v>0.8</v>
      </c>
      <c r="J7" s="77">
        <f t="shared" si="8"/>
        <v>0.6</v>
      </c>
      <c r="K7" s="77">
        <f t="shared" si="9"/>
        <v>0.9</v>
      </c>
      <c r="L7" s="78" t="str">
        <f t="shared" si="10"/>
        <v/>
      </c>
      <c r="M7" s="78" t="str">
        <f t="shared" si="11"/>
        <v/>
      </c>
      <c r="N7" s="78">
        <f t="shared" si="12"/>
        <v>0.9</v>
      </c>
      <c r="O7" s="78">
        <f t="shared" si="13"/>
        <v>0.8</v>
      </c>
      <c r="P7" s="78">
        <f t="shared" si="14"/>
        <v>0.6</v>
      </c>
      <c r="Q7" s="78" t="str">
        <f t="shared" si="15"/>
        <v/>
      </c>
      <c r="R7" s="78" t="str">
        <f t="shared" si="16"/>
        <v/>
      </c>
      <c r="S7" s="78" t="str">
        <f t="shared" si="17"/>
        <v/>
      </c>
      <c r="T7" s="78" t="str">
        <f t="shared" si="18"/>
        <v/>
      </c>
      <c r="U7" s="78" t="str">
        <f t="shared" si="19"/>
        <v/>
      </c>
      <c r="V7" s="78" t="str">
        <f t="shared" si="20"/>
        <v/>
      </c>
      <c r="W7" s="78" t="str">
        <f t="shared" si="21"/>
        <v/>
      </c>
      <c r="X7" s="78" t="str">
        <f t="shared" si="22"/>
        <v/>
      </c>
      <c r="Y7" s="78"/>
      <c r="Z7" s="78"/>
      <c r="AA7" s="78"/>
      <c r="AB7" s="78"/>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41" t="str">
        <f>IF($B7="","",IF(COUNTIFS('English Scores- Leveled papers'!$H$4:$KM$4,AI$3,'English Scores- Leveled papers'!$H9:$KM9,"&lt;&gt;")=0,"",SUMIF('English Scores- Leveled papers'!$H$4:$KM$4,AI$3,'English Scores- Leveled papers'!$H9:$KM9)))</f>
        <v/>
      </c>
      <c r="AJ7" s="41" t="str">
        <f>IF($B7="","",IF(COUNTIFS('English Scores- Leveled papers'!$H$4:$KM$4,AJ$3,'English Scores- Leveled papers'!$H9:$KM9,"&lt;&gt;")=0,"",SUMIF('English Scores- Leveled papers'!$H$4:$KM$4,AJ$3,'English Scores- Leveled papers'!$H9:$KM9)))</f>
        <v/>
      </c>
      <c r="AK7" s="41" t="str">
        <f>IF($B7="","",IF(COUNTIFS('English Scores- Leveled papers'!$H$4:$KM$4,AK$3,'English Scores- Leveled papers'!$H9:$KM9,"&lt;&gt;")=0,"",SUMIF('English Scores- Leveled papers'!$H$4:$KM$4,AK$3,'English Scores- Leveled papers'!$H9:$KM9)))</f>
        <v/>
      </c>
      <c r="AL7" s="41" t="str">
        <f>IF($B7="","",IF(COUNTIFS('English Scores- Leveled papers'!$H$4:$KM$4,AL$3,'English Scores- Leveled papers'!$H9:$KM9,"&lt;&gt;")=0,"",SUMIF('English Scores- Leveled papers'!$H$4:$KM$4,AL$3,'English Scores- Leveled papers'!$H9:$KM9)))</f>
        <v/>
      </c>
      <c r="AM7" s="41">
        <f>IF($B7="","",IF(COUNTIFS('English Scores- Leveled papers'!$H$4:$KM$4,AM$3,'English Scores- Leveled papers'!$H9:$KM9,"&lt;&gt;")=0,"",SUMIF('English Scores- Leveled papers'!$H$4:$KM$4,AM$3,'English Scores- Leveled papers'!$H9:$KM9)))</f>
        <v>1</v>
      </c>
      <c r="AN7" s="41">
        <f>IF($B7="","",IF(COUNTIFS('English Scores- Leveled papers'!$H$4:$KM$4,AN$3,'English Scores- Leveled papers'!$H9:$KM9,"&lt;&gt;")=0,"",SUMIF('English Scores- Leveled papers'!$H$4:$KM$4,AN$3,'English Scores- Leveled papers'!$H9:$KM9)))</f>
        <v>0</v>
      </c>
      <c r="AO7" s="41">
        <f>IF($B7="","",IF(COUNTIFS('English Scores- Leveled papers'!$H$4:$KM$4,AO$3,'English Scores- Leveled papers'!$H9:$KM9,"&lt;&gt;")=0,"",SUMIF('English Scores- Leveled papers'!$H$4:$KM$4,AO$3,'English Scores- Leveled papers'!$H9:$KM9)))</f>
        <v>2</v>
      </c>
      <c r="AP7" s="41">
        <f>IF($B7="","",IF(COUNTIFS('English Scores- Leveled papers'!$H$4:$KM$4,AP$3,'English Scores- Leveled papers'!$H9:$KM9,"&lt;&gt;")=0,"",SUMIF('English Scores- Leveled papers'!$H$4:$KM$4,AP$3,'English Scores- Leveled papers'!$H9:$KM9)))</f>
        <v>1</v>
      </c>
      <c r="AQ7" s="41">
        <f>IF($B7="","",IF(COUNTIFS('English Scores- Leveled papers'!$H$4:$KM$4,AQ$3,'English Scores- Leveled papers'!$H9:$KM9,"&lt;&gt;")=0,"",SUMIF('English Scores- Leveled papers'!$H$4:$KM$4,AQ$3,'English Scores- Leveled papers'!$H9:$KM9)))</f>
        <v>2</v>
      </c>
      <c r="AR7" s="41">
        <f>IF($B7="","",IF(COUNTIFS('English Scores- Leveled papers'!$H$4:$KM$4,AR$3,'English Scores- Leveled papers'!$H9:$KM9,"&lt;&gt;")=0,"",SUMIF('English Scores- Leveled papers'!$H$4:$KM$4,AR$3,'English Scores- Leveled papers'!$H9:$KM9)))</f>
        <v>1</v>
      </c>
      <c r="AS7" s="41">
        <f>IF($B7="","",IF(COUNTIFS('English Scores- Leveled papers'!$H$4:$KM$4,AS$3,'English Scores- Leveled papers'!$H9:$KM9,"&lt;&gt;")=0,"",SUMIF('English Scores- Leveled papers'!$H$4:$KM$4,AS$3,'English Scores- Leveled papers'!$H9:$KM9)))</f>
        <v>1</v>
      </c>
      <c r="AT7" s="41">
        <f>IF($B7="","",IF(COUNTIFS('English Scores- Leveled papers'!$H$4:$KM$4,AT$3,'English Scores- Leveled papers'!$H9:$KM9,"&lt;&gt;")=0,"",SUMIF('English Scores- Leveled papers'!$H$4:$KM$4,AT$3,'English Scores- Leveled papers'!$H9:$KM9)))</f>
        <v>1</v>
      </c>
      <c r="AU7" s="41">
        <f>IF($B7="","",IF(COUNTIFS('English Scores- Leveled papers'!$H$4:$KM$4,AU$3,'English Scores- Leveled papers'!$H9:$KM9,"&lt;&gt;")=0,"",SUMIF('English Scores- Leveled papers'!$H$4:$KM$4,AU$3,'English Scores- Leveled papers'!$H9:$KM9)))</f>
        <v>1</v>
      </c>
      <c r="AV7" s="41">
        <f>IF($B7="","",IF(COUNTIFS('English Scores- Leveled papers'!$H$4:$KM$4,AV$3,'English Scores- Leveled papers'!$H9:$KM9,"&lt;&gt;")=0,"",SUMIF('English Scores- Leveled papers'!$H$4:$KM$4,AV$3,'English Scores- Leveled papers'!$H9:$KM9)))</f>
        <v>2</v>
      </c>
      <c r="AW7" s="41">
        <f>IF($B7="","",IF(COUNTIFS('English Scores- Leveled papers'!$H$4:$KM$4,AW$3,'English Scores- Leveled papers'!$H9:$KM9,"&lt;&gt;")=0,"",SUMIF('English Scores- Leveled papers'!$H$4:$KM$4,AW$3,'English Scores- Leveled papers'!$H9:$KM9)))</f>
        <v>1.75</v>
      </c>
      <c r="AX7" s="41">
        <f>IF($B7="","",IF(COUNTIFS('English Scores- Leveled papers'!$H$4:$KM$4,AX$3,'English Scores- Leveled papers'!$H9:$KM9,"&lt;&gt;")=0,"",SUMIF('English Scores- Leveled papers'!$H$4:$KM$4,AX$3,'English Scores- Leveled papers'!$H9:$KM9)))</f>
        <v>2</v>
      </c>
      <c r="AY7" s="41">
        <f>IF($B7="","",IF(COUNTIFS('English Scores- Leveled papers'!$H$4:$KM$4,AY$3,'English Scores- Leveled papers'!$H9:$KM9,"&lt;&gt;")=0,"",SUMIF('English Scores- Leveled papers'!$H$4:$KM$4,AY$3,'English Scores- Leveled papers'!$H9:$KM9)))</f>
        <v>0</v>
      </c>
      <c r="AZ7" s="41">
        <f>IF($B7="","",IF(COUNTIFS('English Scores- Leveled papers'!$H$4:$KM$4,AZ$3,'English Scores- Leveled papers'!$H9:$KM9,"&lt;&gt;")=0,"",SUMIF('English Scores- Leveled papers'!$H$4:$KM$4,AZ$3,'English Scores- Leveled papers'!$H9:$KM9)))</f>
        <v>0</v>
      </c>
      <c r="BA7" s="41">
        <f>IF($B7="","",IF(COUNTIFS('English Scores- Leveled papers'!$H$4:$KM$4,BA$3,'English Scores- Leveled papers'!$H9:$KM9,"&lt;&gt;")=0,"",SUMIF('English Scores- Leveled papers'!$H$4:$KM$4,BA$3,'English Scores- Leveled papers'!$H9:$KM9)))</f>
        <v>0</v>
      </c>
      <c r="BB7" s="41">
        <f>IF($B7="","",IF(COUNTIFS('English Scores- Leveled papers'!$H$4:$KM$4,BB$3,'English Scores- Leveled papers'!$H9:$KM9,"&lt;&gt;")=0,"",SUMIF('English Scores- Leveled papers'!$H$4:$KM$4,BB$3,'English Scores- Leveled papers'!$H9:$KM9)))</f>
        <v>2.5</v>
      </c>
      <c r="BC7" s="41">
        <f>IF($B7="","",IF(COUNTIFS('English Scores- Leveled papers'!$H$4:$KM$4,BC$3,'English Scores- Leveled papers'!$H9:$KM9,"&lt;&gt;")=0,"",SUMIF('English Scores- Leveled papers'!$H$4:$KM$4,BC$3,'English Scores- Leveled papers'!$H9:$KM9)))</f>
        <v>2</v>
      </c>
      <c r="BD7" s="41" t="str">
        <f>IF($B7="","",IF(COUNTIFS('English Scores- Leveled papers'!$H$4:$KM$4,BD$3,'English Scores- Leveled papers'!$H9:$KM9,"&lt;&gt;")=0,"",SUMIF('English Scores- Leveled papers'!$H$4:$KM$4,BD$3,'English Scores- Leveled papers'!$H9:$KM9)))</f>
        <v/>
      </c>
      <c r="BE7" s="41" t="str">
        <f>IF($B7="","",IF(COUNTIFS('English Scores- Leveled papers'!$H$4:$KM$4,BE$3,'English Scores- Leveled papers'!$H9:$KM9,"&lt;&gt;")=0,"",SUMIF('English Scores- Leveled papers'!$H$4:$KM$4,BE$3,'English Scores- Leveled papers'!$H9:$KM9)))</f>
        <v/>
      </c>
      <c r="BF7" s="41" t="str">
        <f>IF($B7="","",IF(COUNTIFS('English Scores- Leveled papers'!$H$4:$KM$4,BF$3,'English Scores- Leveled papers'!$H9:$KM9,"&lt;&gt;")=0,"",SUMIF('English Scores- Leveled papers'!$H$4:$KM$4,BF$3,'English Scores- Leveled papers'!$H9:$KM9)))</f>
        <v/>
      </c>
      <c r="BG7" s="41" t="str">
        <f>IF($B7="","",IF(COUNTIFS('English Scores- Leveled papers'!$H$4:$KM$4,BG$3,'English Scores- Leveled papers'!$H9:$KM9,"&lt;&gt;")=0,"",SUMIF('English Scores- Leveled papers'!$H$4:$KM$4,BG$3,'English Scores- Leveled papers'!$H9:$KM9)))</f>
        <v/>
      </c>
      <c r="BH7" s="41" t="str">
        <f>IF($B7="","",IF(COUNTIFS('English Scores- Leveled papers'!$H$4:$KM$4,BH$3,'English Scores- Leveled papers'!$H9:$KM9,"&lt;&gt;")=0,"",SUMIF('English Scores- Leveled papers'!$H$4:$KM$4,BH$3,'English Scores- Leveled papers'!$H9:$KM9)))</f>
        <v/>
      </c>
      <c r="BI7" s="41" t="str">
        <f>IF($B7="","",IF(COUNTIFS('English Scores- Leveled papers'!$H$4:$KM$4,BI$3,'English Scores- Leveled papers'!$H9:$KM9,"&lt;&gt;")=0,"",SUMIF('English Scores- Leveled papers'!$H$4:$KM$4,BI$3,'English Scores- Leveled papers'!$H9:$KM9)))</f>
        <v/>
      </c>
      <c r="BJ7" s="41" t="str">
        <f>IF($B7="","",IF(COUNTIFS('English Scores- Leveled papers'!$H$4:$KM$4,BJ$3,'English Scores- Leveled papers'!$H9:$KM9,"&lt;&gt;")=0,"",SUMIF('English Scores- Leveled papers'!$H$4:$KM$4,BJ$3,'English Scores- Leveled papers'!$H9:$KM9)))</f>
        <v/>
      </c>
      <c r="BK7" s="41" t="str">
        <f>IF($B7="","",IF(COUNTIFS('English Scores- Leveled papers'!$H$4:$KM$4,BK$3,'English Scores- Leveled papers'!$H9:$KM9,"&lt;&gt;")=0,"",SUMIF('English Scores- Leveled papers'!$H$4:$KM$4,BK$3,'English Scores- Leveled papers'!$H9:$KM9)))</f>
        <v/>
      </c>
      <c r="BL7" s="41" t="str">
        <f>IF($B7="","",IF(COUNTIFS('English Scores- Leveled papers'!$H$4:$KM$4,BL$3,'English Scores- Leveled papers'!$H9:$KM9,"&lt;&gt;")=0,"",SUMIF('English Scores- Leveled papers'!$H$4:$KM$4,BL$3,'English Scores- Leveled papers'!$H9:$KM9)))</f>
        <v/>
      </c>
      <c r="BM7" s="41" t="str">
        <f>IF($B7="","",IF(COUNTIFS('English Scores- Leveled papers'!$H$4:$KM$4,BM$3,'English Scores- Leveled papers'!$H9:$KM9,"&lt;&gt;")=0,"",SUMIF('English Scores- Leveled papers'!$H$4:$KM$4,BM$3,'English Scores- Leveled papers'!$H9:$KM9)))</f>
        <v/>
      </c>
      <c r="BN7" s="41" t="str">
        <f>IF($B7="","",IF(COUNTIFS('English Scores- Leveled papers'!$H$4:$KM$4,BN$3,'English Scores- Leveled papers'!$H9:$KM9,"&lt;&gt;")=0,"",SUMIF('English Scores- Leveled papers'!$H$4:$KM$4,BN$3,'English Scores- Leveled papers'!$H9:$KM9)))</f>
        <v/>
      </c>
      <c r="BO7" s="41"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41" t="str">
        <f>IF($B7="","",IF(COUNTIFS('English Scores- Leveled papers'!$H$4:$KM$4,BX$3,'English Scores- Leveled papers'!$H9:$KM9,"&lt;&gt;")=0,"",SUMIF('English Scores- Leveled papers'!$H$4:$KM$4,BX$3,'English Scores- Leveled papers'!$H9:$KM9)))</f>
        <v/>
      </c>
      <c r="BY7" s="41" t="str">
        <f>IF($B7="","",IF(COUNTIFS('English Scores- Leveled papers'!$H$4:$KM$4,BY$3,'English Scores- Leveled papers'!$H9:$KM9,"&lt;&gt;")=0,"",SUMIF('English Scores- Leveled papers'!$H$4:$KM$4,BY$3,'English Scores- Leveled papers'!$H9:$KM9)))</f>
        <v/>
      </c>
      <c r="BZ7" s="41" t="str">
        <f>IF($B7="","",IF(COUNTIFS('English Scores- Leveled papers'!$H$4:$KM$4,BZ$3,'English Scores- Leveled papers'!$H9:$KM9,"&lt;&gt;")=0,"",SUMIF('English Scores- Leveled papers'!$H$4:$KM$4,BZ$3,'English Scores- Leveled papers'!$H9:$KM9)))</f>
        <v/>
      </c>
      <c r="CA7" s="41" t="str">
        <f>IF($B7="","",IF(COUNTIFS('English Scores- Leveled papers'!$H$4:$KM$4,CA$3,'English Scores- Leveled papers'!$H9:$KM9,"&lt;&gt;")=0,"",SUMIF('English Scores- Leveled papers'!$H$4:$KM$4,CA$3,'English Scores- Leveled papers'!$H9:$KM9)))</f>
        <v/>
      </c>
      <c r="CB7" s="41" t="str">
        <f>IF($B7="","",IF(COUNTIFS('English Scores- Leveled papers'!$H$4:$KM$4,CB$3,'English Scores- Leveled papers'!$H9:$KM9,"&lt;&gt;")=0,"",SUMIF('English Scores- Leveled papers'!$H$4:$KM$4,CB$3,'English Scores- Leveled papers'!$H9:$KM9)))</f>
        <v/>
      </c>
      <c r="CC7" s="41" t="str">
        <f>IF($B7="","",IF(COUNTIFS('English Scores- Leveled papers'!$H$4:$KM$4,CC$3,'English Scores- Leveled papers'!$H9:$KM9,"&lt;&gt;")=0,"",SUMIF('English Scores- Leveled papers'!$H$4:$KM$4,CC$3,'English Scores- Leveled papers'!$H9:$KM9)))</f>
        <v/>
      </c>
      <c r="CD7" s="41" t="str">
        <f>IF($B7="","",IF(COUNTIFS('English Scores- Leveled papers'!$H$4:$KM$4,CD$3,'English Scores- Leveled papers'!$H9:$KM9,"&lt;&gt;")=0,"",SUMIF('English Scores- Leveled papers'!$H$4:$KM$4,CD$3,'English Scores- Leveled papers'!$H9:$KM9)))</f>
        <v/>
      </c>
      <c r="CE7" s="41" t="str">
        <f>IF($B7="","",IF(COUNTIFS('English Scores- Leveled papers'!$H$4:$KM$4,CE$3,'English Scores- Leveled papers'!$H9:$KM9,"&lt;&gt;")=0,"",SUMIF('English Scores- Leveled papers'!$H$4:$KM$4,CE$3,'English Scores- Leveled papers'!$H9:$KM9)))</f>
        <v/>
      </c>
      <c r="CF7" s="41"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41" t="str">
        <f>IF($B7="","",IF(COUNTIFS('English Scores- Leveled papers'!$H$4:$KM$4,CL$3,'English Scores- Leveled papers'!$H9:$KM9,"&lt;&gt;")=0,"",SUMIF('English Scores- Leveled papers'!$H$4:$KM$4,CL$3,'English Scores- Leveled papers'!$H9:$KM9)))</f>
        <v/>
      </c>
      <c r="CM7" s="41" t="str">
        <f>IF($B7="","",IF(COUNTIFS('English Scores- Leveled papers'!$H$4:$KM$4,CM$3,'English Scores- Leveled papers'!$H9:$KM9,"&lt;&gt;")=0,"",SUMIF('English Scores- Leveled papers'!$H$4:$KM$4,CM$3,'English Scores- Leveled papers'!$H9:$KM9)))</f>
        <v/>
      </c>
      <c r="CN7" s="41" t="str">
        <f>IF($B7="","",IF(COUNTIFS('English Scores- Leveled papers'!$H$4:$KM$4,CN$3,'English Scores- Leveled papers'!$H9:$KM9,"&lt;&gt;")=0,"",SUMIF('English Scores- Leveled papers'!$H$4:$KM$4,CN$3,'English Scores- Leveled papers'!$H9:$KM9)))</f>
        <v/>
      </c>
      <c r="CO7" s="41" t="str">
        <f>IF($B7="","",IF(COUNTIFS('English Scores- Leveled papers'!$H$4:$KM$4,CO$3,'English Scores- Leveled papers'!$H9:$KM9,"&lt;&gt;")=0,"",SUMIF('English Scores- Leveled papers'!$H$4:$KM$4,CO$3,'English Scores- Leveled papers'!$H9:$KM9)))</f>
        <v/>
      </c>
      <c r="CP7" s="41" t="str">
        <f>IF($B7="","",IF(COUNTIFS('English Scores- Leveled papers'!$H$4:$KM$4,CP$3,'English Scores- Leveled papers'!$H9:$KM9,"&lt;&gt;")=0,"",SUMIF('English Scores- Leveled papers'!$H$4:$KM$4,CP$3,'English Scores- Leveled papers'!$H9:$KM9)))</f>
        <v/>
      </c>
      <c r="CQ7" s="41" t="str">
        <f>IF($B7="","",IF(COUNTIFS('English Scores- Leveled papers'!$H$4:$KM$4,CQ$3,'English Scores- Leveled papers'!$H9:$KM9,"&lt;&gt;")=0,"",SUMIF('English Scores- Leveled papers'!$H$4:$KM$4,CQ$3,'English Scores- Leveled papers'!$H9:$KM9)))</f>
        <v/>
      </c>
      <c r="CR7" s="41" t="str">
        <f>IF($B7="","",IF(COUNTIFS('English Scores- Leveled papers'!$H$4:$KM$4,CR$3,'English Scores- Leveled papers'!$H9:$KM9,"&lt;&gt;")=0,"",SUMIF('English Scores- Leveled papers'!$H$4:$KM$4,CR$3,'English Scores- Leveled papers'!$H9:$KM9)))</f>
        <v/>
      </c>
      <c r="CS7" s="41"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41" t="str">
        <f>IF($B7="","",IF(COUNTIFS('English Scores- Leveled papers'!$H$4:$KM$4,DF$3,'English Scores- Leveled papers'!$H9:$KM9,"&lt;&gt;")=0,"",SUMIF('English Scores- Leveled papers'!$H$4:$KM$4,DF$3,'English Scores- Leveled papers'!$H9:$KM9)))</f>
        <v/>
      </c>
      <c r="DG7" s="41" t="str">
        <f>IF($B7="","",IF(COUNTIFS('English Scores- Leveled papers'!$H$4:$KM$4,DG$3,'English Scores- Leveled papers'!$H9:$KM9,"&lt;&gt;")=0,"",SUMIF('English Scores- Leveled papers'!$H$4:$KM$4,DG$3,'English Scores- Leveled papers'!$H9:$KM9)))</f>
        <v/>
      </c>
      <c r="DH7" s="41" t="str">
        <f>IF($B7="","",IF(COUNTIFS('English Scores- Leveled papers'!$H$4:$KM$4,DH$3,'English Scores- Leveled papers'!$H9:$KM9,"&lt;&gt;")=0,"",SUMIF('English Scores- Leveled papers'!$H$4:$KM$4,DH$3,'English Scores- Leveled papers'!$H9:$KM9)))</f>
        <v/>
      </c>
      <c r="DI7" s="41" t="str">
        <f>IF($B7="","",IF(COUNTIFS('English Scores- Leveled papers'!$H$4:$KM$4,DI$3,'English Scores- Leveled papers'!$H9:$KM9,"&lt;&gt;")=0,"",SUMIF('English Scores- Leveled papers'!$H$4:$KM$4,DI$3,'English Scores- Leveled papers'!$H9:$KM9)))</f>
        <v/>
      </c>
      <c r="DJ7" s="41" t="str">
        <f>IF($B7="","",IF(COUNTIFS('English Scores- Leveled papers'!$H$4:$KM$4,DJ$3,'English Scores- Leveled papers'!$H9:$KM9,"&lt;&gt;")=0,"",SUMIF('English Scores- Leveled papers'!$H$4:$KM$4,DJ$3,'English Scores- Leveled papers'!$H9:$KM9)))</f>
        <v/>
      </c>
      <c r="DK7" s="41" t="str">
        <f>IF($B7="","",IF(COUNTIFS('English Scores- Leveled papers'!$H$4:$KM$4,DK$3,'English Scores- Leveled papers'!$H9:$KM9,"&lt;&gt;")=0,"",SUMIF('English Scores- Leveled papers'!$H$4:$KM$4,DK$3,'English Scores- Leveled papers'!$H9:$KM9)))</f>
        <v/>
      </c>
      <c r="DL7" s="41" t="str">
        <f>IF($B7="","",IF(COUNTIFS('English Scores- Leveled papers'!$H$4:$KM$4,DL$3,'English Scores- Leveled papers'!$H9:$KM9,"&lt;&gt;")=0,"",SUMIF('English Scores- Leveled papers'!$H$4:$KM$4,DL$3,'English Scores- Leveled papers'!$H9:$KM9)))</f>
        <v/>
      </c>
      <c r="DM7" s="41" t="str">
        <f>IF($B7="","",IF(COUNTIFS('English Scores- Leveled papers'!$H$4:$KM$4,DM$3,'English Scores- Leveled papers'!$H9:$KM9,"&lt;&gt;")=0,"",SUMIF('English Scores- Leveled papers'!$H$4:$KM$4,DM$3,'English Scores- Leveled papers'!$H9:$KM9)))</f>
        <v/>
      </c>
      <c r="DN7" s="41" t="str">
        <f>IF($B7="","",IF(COUNTIFS('English Scores- Leveled papers'!$H$4:$KM$4,DN$3,'English Scores- Leveled papers'!$H9:$KM9,"&lt;&gt;")=0,"",SUMIF('English Scores- Leveled papers'!$H$4:$KM$4,DN$3,'English Scores- Leveled papers'!$H9:$KM9)))</f>
        <v/>
      </c>
      <c r="DO7" s="41" t="str">
        <f>IF($B7="","",IF(COUNTIFS('English Scores- Leveled papers'!$H$4:$KM$4,DO$3,'English Scores- Leveled papers'!$H9:$KM9,"&lt;&gt;")=0,"",SUMIF('English Scores- Leveled papers'!$H$4:$KM$4,DO$3,'English Scores- Leveled papers'!$H9:$KM9)))</f>
        <v/>
      </c>
      <c r="DP7" s="41" t="str">
        <f>IF($B7="","",IF(COUNTIFS('English Scores- Leveled papers'!$H$4:$KM$4,DP$3,'English Scores- Leveled papers'!$H9:$KM9,"&lt;&gt;")=0,"",SUMIF('English Scores- Leveled papers'!$H$4:$KM$4,DP$3,'English Scores- Leveled papers'!$H9:$KM9)))</f>
        <v/>
      </c>
      <c r="DQ7" s="393" t="str">
        <f>IF($B7="","",IF(COUNTIFS('English Scores- Leveled papers'!$H$4:$KM$4,DQ$3,'English Scores- Leveled papers'!$H9:$KM9,"&lt;&gt;")=0,"",SUMIF('English Scores- Leveled papers'!$H$4:$KM$4,DQ$3,'English Scores- Leveled papers'!$H9:$KM9)))</f>
        <v/>
      </c>
      <c r="DR7" s="395" t="str">
        <f>IF('Cover Sheet'!$AC$6="6th", 'Eng GLA 6th, 7th, 8th'!D10, "")</f>
        <v/>
      </c>
      <c r="DU7" s="41" t="str">
        <f>IF($B7="","",IF(COUNTIFS('Eng GLA 6th, 7th, 8th'!$E$4:$DV$4,DU$3,'Eng GLA 6th, 7th, 8th'!$E10:$DV10,"&lt;&gt;")=0,"",SUMIF('Eng GLA 6th, 7th, 8th'!$E$4:$DV$4,DU$3,'Eng GLA 6th, 7th, 8th'!$E10:$DV10)))</f>
        <v/>
      </c>
      <c r="DV7" s="41" t="str">
        <f>IF($B7="","",IF(COUNTIFS('Eng GLA 6th, 7th, 8th'!$E$4:$DV$4,DV$3,'Eng GLA 6th, 7th, 8th'!$E10:$DV10,"&lt;&gt;")=0,"",SUMIF('Eng GLA 6th, 7th, 8th'!$E$4:$DV$4,DV$3,'Eng GLA 6th, 7th, 8th'!$E10:$DV10)))</f>
        <v/>
      </c>
      <c r="DW7" s="41" t="str">
        <f>IF($B7="","",IF(COUNTIFS('Eng GLA 6th, 7th, 8th'!$E$4:$DV$4,DW$3,'Eng GLA 6th, 7th, 8th'!$E10:$DV10,"&lt;&gt;")=0,"",SUMIF('Eng GLA 6th, 7th, 8th'!$E$4:$DV$4,DW$3,'Eng GLA 6th, 7th, 8th'!$E10:$DV10)))</f>
        <v/>
      </c>
      <c r="DX7" s="41" t="str">
        <f>IF($B7="","",IF(COUNTIFS('Eng GLA 6th, 7th, 8th'!$E$4:$DV$4,DX$3,'Eng GLA 6th, 7th, 8th'!$E10:$DV10,"&lt;&gt;")=0,"",SUMIF('Eng GLA 6th, 7th, 8th'!$E$4:$DV$4,DX$3,'Eng GLA 6th, 7th, 8th'!$E10:$DV10)))</f>
        <v/>
      </c>
      <c r="DY7" s="41" t="str">
        <f>IF($B7="","",IF(COUNTIFS('Eng GLA 6th, 7th, 8th'!$E$4:$DV$4,DY$3,'Eng GLA 6th, 7th, 8th'!$E10:$DV10,"&lt;&gt;")=0,"",SUMIF('Eng GLA 6th, 7th, 8th'!$E$4:$DV$4,DY$3,'Eng GLA 6th, 7th, 8th'!$E10:$DV10)))</f>
        <v/>
      </c>
      <c r="DZ7" s="41" t="str">
        <f>IF($B7="","",IF(COUNTIFS('Eng GLA 6th, 7th, 8th'!$E$4:$DV$4,DZ$3,'Eng GLA 6th, 7th, 8th'!$E10:$DV10,"&lt;&gt;")=0,"",SUMIF('Eng GLA 6th, 7th, 8th'!$E$4:$DV$4,DZ$3,'Eng GLA 6th, 7th, 8th'!$E10:$DV10)))</f>
        <v/>
      </c>
      <c r="EA7" s="41" t="str">
        <f>IF($B7="","",IF(COUNTIFS('Eng GLA 6th, 7th, 8th'!$E$4:$DV$4,EA$3,'Eng GLA 6th, 7th, 8th'!$E10:$DV10,"&lt;&gt;")=0,"",SUMIF('Eng GLA 6th, 7th, 8th'!$E$4:$DV$4,EA$3,'Eng GLA 6th, 7th, 8th'!$E10:$DV10)))</f>
        <v/>
      </c>
      <c r="EB7" s="41" t="str">
        <f>IF($B7="","",IF(COUNTIFS('Eng GLA 6th, 7th, 8th'!$E$4:$DV$4,EB$3,'Eng GLA 6th, 7th, 8th'!$E10:$DV10,"&lt;&gt;")=0,"",SUMIF('Eng GLA 6th, 7th, 8th'!$E$4:$DV$4,EB$3,'Eng GLA 6th, 7th, 8th'!$E10:$DV10)))</f>
        <v/>
      </c>
      <c r="EC7" s="41" t="str">
        <f>IF($B7="","",IF(COUNTIFS('Eng GLA 6th, 7th, 8th'!$E$4:$DV$4,EC$3,'Eng GLA 6th, 7th, 8th'!$E10:$DV10,"&lt;&gt;")=0,"",SUMIF('Eng GLA 6th, 7th, 8th'!$E$4:$DV$4,EC$3,'Eng GLA 6th, 7th, 8th'!$E10:$DV10)))</f>
        <v/>
      </c>
      <c r="ED7" s="41" t="str">
        <f>IF($B7="","",IF(COUNTIFS('Eng GLA 6th, 7th, 8th'!$E$4:$DV$4,ED$3,'Eng GLA 6th, 7th, 8th'!$E10:$DV10,"&lt;&gt;")=0,"",SUMIF('Eng GLA 6th, 7th, 8th'!$E$4:$DV$4,ED$3,'Eng GLA 6th, 7th, 8th'!$E10:$DV10)))</f>
        <v/>
      </c>
      <c r="EE7" s="41" t="str">
        <f>IF($B7="","",IF(COUNTIFS('Eng GLA 6th, 7th, 8th'!$E$4:$DV$4,EE$3,'Eng GLA 6th, 7th, 8th'!$E10:$DV10,"&lt;&gt;")=0,"",SUMIF('Eng GLA 6th, 7th, 8th'!$E$4:$DV$4,EE$3,'Eng GLA 6th, 7th, 8th'!$E10:$DV10)))</f>
        <v/>
      </c>
      <c r="EF7" s="41" t="str">
        <f>IF($B7="","",IF(COUNTIFS('Eng GLA 6th, 7th, 8th'!$E$4:$DV$4,EF$3,'Eng GLA 6th, 7th, 8th'!$E10:$DV10,"&lt;&gt;")=0,"",SUMIF('Eng GLA 6th, 7th, 8th'!$E$4:$DV$4,EF$3,'Eng GLA 6th, 7th, 8th'!$E10:$DV10)))</f>
        <v/>
      </c>
      <c r="EG7" s="41" t="str">
        <f>IF($B7="","",IF(COUNTIFS('Eng GLA 6th, 7th, 8th'!$E$4:$DV$4,EG$3,'Eng GLA 6th, 7th, 8th'!$E10:$DV10,"&lt;&gt;")=0,"",SUMIF('Eng GLA 6th, 7th, 8th'!$E$4:$DV$4,EG$3,'Eng GLA 6th, 7th, 8th'!$E10:$DV10)))</f>
        <v/>
      </c>
      <c r="EH7" s="41" t="str">
        <f>IF($B7="","",IF(COUNTIFS('Eng GLA 6th, 7th, 8th'!$E$4:$DV$4,EH$3,'Eng GLA 6th, 7th, 8th'!$E10:$DV10,"&lt;&gt;")=0,"",SUMIF('Eng GLA 6th, 7th, 8th'!$E$4:$DV$4,EH$3,'Eng GLA 6th, 7th, 8th'!$E10:$DV10)))</f>
        <v/>
      </c>
      <c r="EI7" s="41" t="str">
        <f>IF($B7="","",IF(COUNTIFS('Eng GLA 6th, 7th, 8th'!$E$4:$DV$4,EI$3,'Eng GLA 6th, 7th, 8th'!$E10:$DV10,"&lt;&gt;")=0,"",SUMIF('Eng GLA 6th, 7th, 8th'!$E$4:$DV$4,EI$3,'Eng GLA 6th, 7th, 8th'!$E10:$DV10)))</f>
        <v/>
      </c>
      <c r="EJ7" s="398" t="str">
        <f>IF('Cover Sheet'!$AC$6="7th", 'Eng GLA 6th, 7th, 8th'!AQ10, "")</f>
        <v/>
      </c>
      <c r="EK7" s="41" t="str">
        <f>IF($B7="","",IF(COUNTIFS('Eng GLA 6th, 7th, 8th'!$E$4:$DV$4,EK$3,'Eng GLA 6th, 7th, 8th'!$E10:$DV10,"&lt;&gt;")=0,"",SUMIF('Eng GLA 6th, 7th, 8th'!$E$4:$DV$4,EK$3,'Eng GLA 6th, 7th, 8th'!$E10:$DV10)))</f>
        <v/>
      </c>
      <c r="EL7" s="41" t="str">
        <f>IF($B7="","",IF(COUNTIFS('Eng GLA 6th, 7th, 8th'!$E$4:$DV$4,EL$3,'Eng GLA 6th, 7th, 8th'!$E10:$DV10,"&lt;&gt;")=0,"",SUMIF('Eng GLA 6th, 7th, 8th'!$E$4:$DV$4,EL$3,'Eng GLA 6th, 7th, 8th'!$E10:$DV10)))</f>
        <v/>
      </c>
      <c r="EM7" s="41" t="str">
        <f>IF($B7="","",IF(COUNTIFS('Eng GLA 6th, 7th, 8th'!$E$4:$DV$4,EM$3,'Eng GLA 6th, 7th, 8th'!$E10:$DV10,"&lt;&gt;")=0,"",SUMIF('Eng GLA 6th, 7th, 8th'!$E$4:$DV$4,EM$3,'Eng GLA 6th, 7th, 8th'!$E10:$DV10)))</f>
        <v/>
      </c>
      <c r="EN7" s="41" t="str">
        <f>IF($B7="","",IF(COUNTIFS('Eng GLA 6th, 7th, 8th'!$E$4:$DV$4,EN$3,'Eng GLA 6th, 7th, 8th'!$E10:$DV10,"&lt;&gt;")=0,"",SUMIF('Eng GLA 6th, 7th, 8th'!$E$4:$DV$4,EN$3,'Eng GLA 6th, 7th, 8th'!$E10:$DV10)))</f>
        <v/>
      </c>
      <c r="EO7" s="41" t="str">
        <f>IF($B7="","",IF(COUNTIFS('Eng GLA 6th, 7th, 8th'!$E$4:$DV$4,EO$3,'Eng GLA 6th, 7th, 8th'!$E10:$DV10,"&lt;&gt;")=0,"",SUMIF('Eng GLA 6th, 7th, 8th'!$E$4:$DV$4,EO$3,'Eng GLA 6th, 7th, 8th'!$E10:$DV10)))</f>
        <v/>
      </c>
      <c r="EP7" s="41" t="str">
        <f>IF($B7="","",IF(COUNTIFS('Eng GLA 6th, 7th, 8th'!$E$4:$DV$4,EP$3,'Eng GLA 6th, 7th, 8th'!$E10:$DV10,"&lt;&gt;")=0,"",SUMIF('Eng GLA 6th, 7th, 8th'!$E$4:$DV$4,EP$3,'Eng GLA 6th, 7th, 8th'!$E10:$DV10)))</f>
        <v/>
      </c>
      <c r="EQ7" s="41" t="str">
        <f>IF($B7="","",IF(COUNTIFS('Eng GLA 6th, 7th, 8th'!$E$4:$DV$4,EQ$3,'Eng GLA 6th, 7th, 8th'!$E10:$DV10,"&lt;&gt;")=0,"",SUMIF('Eng GLA 6th, 7th, 8th'!$E$4:$DV$4,EQ$3,'Eng GLA 6th, 7th, 8th'!$E10:$DV10)))</f>
        <v/>
      </c>
      <c r="ER7" s="41" t="str">
        <f>IF($B7="","",IF(COUNTIFS('Eng GLA 6th, 7th, 8th'!$E$4:$DV$4,ER$3,'Eng GLA 6th, 7th, 8th'!$E10:$DV10,"&lt;&gt;")=0,"",SUMIF('Eng GLA 6th, 7th, 8th'!$E$4:$DV$4,ER$3,'Eng GLA 6th, 7th, 8th'!$E10:$DV10)))</f>
        <v/>
      </c>
      <c r="ES7" s="41" t="str">
        <f>IF($B7="","",IF(COUNTIFS('Eng GLA 6th, 7th, 8th'!$E$4:$DV$4,ES$3,'Eng GLA 6th, 7th, 8th'!$E10:$DV10,"&lt;&gt;")=0,"",SUMIF('Eng GLA 6th, 7th, 8th'!$E$4:$DV$4,ES$3,'Eng GLA 6th, 7th, 8th'!$E10:$DV10)))</f>
        <v/>
      </c>
      <c r="ET7" s="41" t="str">
        <f>IF($B7="","",IF(COUNTIFS('Eng GLA 6th, 7th, 8th'!$E$4:$DV$4,ET$3,'Eng GLA 6th, 7th, 8th'!$E10:$DV10,"&lt;&gt;")=0,"",SUMIF('Eng GLA 6th, 7th, 8th'!$E$4:$DV$4,ET$3,'Eng GLA 6th, 7th, 8th'!$E10:$DV10)))</f>
        <v/>
      </c>
      <c r="EU7" s="41" t="str">
        <f>IF($B7="","",IF(COUNTIFS('Eng GLA 6th, 7th, 8th'!$E$4:$DV$4,EU$3,'Eng GLA 6th, 7th, 8th'!$E10:$DV10,"&lt;&gt;")=0,"",SUMIF('Eng GLA 6th, 7th, 8th'!$E$4:$DV$4,EU$3,'Eng GLA 6th, 7th, 8th'!$E10:$DV10)))</f>
        <v/>
      </c>
      <c r="EV7" s="41" t="str">
        <f>IF($B7="","",IF(COUNTIFS('Eng GLA 6th, 7th, 8th'!$E$4:$DV$4,EV$3,'Eng GLA 6th, 7th, 8th'!$E10:$DV10,"&lt;&gt;")=0,"",SUMIF('Eng GLA 6th, 7th, 8th'!$E$4:$DV$4,EV$3,'Eng GLA 6th, 7th, 8th'!$E10:$DV10)))</f>
        <v/>
      </c>
      <c r="EW7" s="41" t="str">
        <f>IF($B7="","",IF(COUNTIFS('Eng GLA 6th, 7th, 8th'!$E$4:$DV$4,EW$3,'Eng GLA 6th, 7th, 8th'!$E10:$DV10,"&lt;&gt;")=0,"",SUMIF('Eng GLA 6th, 7th, 8th'!$E$4:$DV$4,EW$3,'Eng GLA 6th, 7th, 8th'!$E10:$DV10)))</f>
        <v/>
      </c>
      <c r="EX7" s="41" t="str">
        <f>IF($B7="","",IF(COUNTIFS('Eng GLA 6th, 7th, 8th'!$E$4:$DV$4,EX$3,'Eng GLA 6th, 7th, 8th'!$E10:$DV10,"&lt;&gt;")=0,"",SUMIF('Eng GLA 6th, 7th, 8th'!$E$4:$DV$4,EX$3,'Eng GLA 6th, 7th, 8th'!$E10:$DV10)))</f>
        <v/>
      </c>
      <c r="EY7" s="41" t="str">
        <f>IF($B7="","",IF(COUNTIFS('Eng GLA 6th, 7th, 8th'!$E$4:$DV$4,EY$3,'Eng GLA 6th, 7th, 8th'!$E10:$DV10,"&lt;&gt;")=0,"",SUMIF('Eng GLA 6th, 7th, 8th'!$E$4:$DV$4,EY$3,'Eng GLA 6th, 7th, 8th'!$E10:$DV10)))</f>
        <v/>
      </c>
      <c r="EZ7" s="398" t="str">
        <f>IF('Cover Sheet'!$AC$6="8th", 'Eng GLA 6th, 7th, 8th'!CG10, "")</f>
        <v/>
      </c>
      <c r="FA7" s="41" t="str">
        <f>IF($B7="","",IF(COUNTIFS('Eng GLA 6th, 7th, 8th'!$E$4:$DV$4,FA$3,'Eng GLA 6th, 7th, 8th'!$E10:$DV10,"&lt;&gt;")=0,"",SUMIF('Eng GLA 6th, 7th, 8th'!$E$4:$DV$4,FA$3,'Eng GLA 6th, 7th, 8th'!$E10:$DV10)))</f>
        <v/>
      </c>
      <c r="FB7" s="41" t="str">
        <f>IF($B7="","",IF(COUNTIFS('Eng GLA 6th, 7th, 8th'!$E$4:$DV$4,FB$3,'Eng GLA 6th, 7th, 8th'!$E10:$DV10,"&lt;&gt;")=0,"",SUMIF('Eng GLA 6th, 7th, 8th'!$E$4:$DV$4,FB$3,'Eng GLA 6th, 7th, 8th'!$E10:$DV10)))</f>
        <v/>
      </c>
      <c r="FC7" s="41" t="str">
        <f>IF($B7="","",IF(COUNTIFS('Eng GLA 6th, 7th, 8th'!$E$4:$DV$4,FC$3,'Eng GLA 6th, 7th, 8th'!$E10:$DV10,"&lt;&gt;")=0,"",SUMIF('Eng GLA 6th, 7th, 8th'!$E$4:$DV$4,FC$3,'Eng GLA 6th, 7th, 8th'!$E10:$DV10)))</f>
        <v/>
      </c>
      <c r="FD7" s="41" t="str">
        <f>IF($B7="","",IF(COUNTIFS('Eng GLA 6th, 7th, 8th'!$E$4:$DV$4,FD$3,'Eng GLA 6th, 7th, 8th'!$E10:$DV10,"&lt;&gt;")=0,"",SUMIF('Eng GLA 6th, 7th, 8th'!$E$4:$DV$4,FD$3,'Eng GLA 6th, 7th, 8th'!$E10:$DV10)))</f>
        <v/>
      </c>
      <c r="FE7" s="41" t="str">
        <f>IF($B7="","",IF(COUNTIFS('Eng GLA 6th, 7th, 8th'!$E$4:$DV$4,FE$3,'Eng GLA 6th, 7th, 8th'!$E10:$DV10,"&lt;&gt;")=0,"",SUMIF('Eng GLA 6th, 7th, 8th'!$E$4:$DV$4,FE$3,'Eng GLA 6th, 7th, 8th'!$E10:$DV10)))</f>
        <v/>
      </c>
      <c r="FF7" s="41" t="str">
        <f>IF($B7="","",IF(COUNTIFS('Eng GLA 6th, 7th, 8th'!$E$4:$DV$4,FF$3,'Eng GLA 6th, 7th, 8th'!$E10:$DV10,"&lt;&gt;")=0,"",SUMIF('Eng GLA 6th, 7th, 8th'!$E$4:$DV$4,FF$3,'Eng GLA 6th, 7th, 8th'!$E10:$DV10)))</f>
        <v/>
      </c>
      <c r="FG7" s="41" t="str">
        <f>IF($B7="","",IF(COUNTIFS('Eng GLA 6th, 7th, 8th'!$E$4:$DV$4,FG$3,'Eng GLA 6th, 7th, 8th'!$E10:$DV10,"&lt;&gt;")=0,"",SUMIF('Eng GLA 6th, 7th, 8th'!$E$4:$DV$4,FG$3,'Eng GLA 6th, 7th, 8th'!$E10:$DV10)))</f>
        <v/>
      </c>
      <c r="FH7" s="41" t="str">
        <f>IF($B7="","",IF(COUNTIFS('Eng GLA 6th, 7th, 8th'!$E$4:$DV$4,FH$3,'Eng GLA 6th, 7th, 8th'!$E10:$DV10,"&lt;&gt;")=0,"",SUMIF('Eng GLA 6th, 7th, 8th'!$E$4:$DV$4,FH$3,'Eng GLA 6th, 7th, 8th'!$E10:$DV10)))</f>
        <v/>
      </c>
      <c r="FI7" s="41" t="str">
        <f>IF($B7="","",IF(COUNTIFS('Eng GLA 6th, 7th, 8th'!$E$4:$DV$4,FI$3,'Eng GLA 6th, 7th, 8th'!$E10:$DV10,"&lt;&gt;")=0,"",SUMIF('Eng GLA 6th, 7th, 8th'!$E$4:$DV$4,FI$3,'Eng GLA 6th, 7th, 8th'!$E10:$DV10)))</f>
        <v/>
      </c>
      <c r="FJ7" s="41" t="str">
        <f>IF($B7="","",IF(COUNTIFS('Eng GLA 6th, 7th, 8th'!$E$4:$DV$4,FJ$3,'Eng GLA 6th, 7th, 8th'!$E10:$DV10,"&lt;&gt;")=0,"",SUMIF('Eng GLA 6th, 7th, 8th'!$E$4:$DV$4,FJ$3,'Eng GLA 6th, 7th, 8th'!$E10:$DV10)))</f>
        <v/>
      </c>
      <c r="FK7" s="41" t="str">
        <f>IF($B7="","",IF(COUNTIFS('Eng GLA 6th, 7th, 8th'!$E$4:$DV$4,FK$3,'Eng GLA 6th, 7th, 8th'!$E10:$DV10,"&lt;&gt;")=0,"",SUMIF('Eng GLA 6th, 7th, 8th'!$E$4:$DV$4,FK$3,'Eng GLA 6th, 7th, 8th'!$E10:$DV10)))</f>
        <v/>
      </c>
      <c r="FL7" s="41" t="str">
        <f>IF($B7="","",IF(COUNTIFS('Eng GLA 6th, 7th, 8th'!$E$4:$DV$4,FL$3,'Eng GLA 6th, 7th, 8th'!$E10:$DV10,"&lt;&gt;")=0,"",SUMIF('Eng GLA 6th, 7th, 8th'!$E$4:$DV$4,FL$3,'Eng GLA 6th, 7th, 8th'!$E10:$DV10)))</f>
        <v/>
      </c>
      <c r="FM7" s="41" t="str">
        <f>IF($B7="","",IF(COUNTIFS('Eng GLA 6th, 7th, 8th'!$E$4:$DV$4,FM$3,'Eng GLA 6th, 7th, 8th'!$E10:$DV10,"&lt;&gt;")=0,"",SUMIF('Eng GLA 6th, 7th, 8th'!$E$4:$DV$4,FM$3,'Eng GLA 6th, 7th, 8th'!$E10:$DV10)))</f>
        <v/>
      </c>
      <c r="FN7" s="41" t="str">
        <f>IF($B7="","",IF(COUNTIFS('Eng GLA 6th, 7th, 8th'!$E$4:$DV$4,FN$3,'Eng GLA 6th, 7th, 8th'!$E10:$DV10,"&lt;&gt;")=0,"",SUMIF('Eng GLA 6th, 7th, 8th'!$E$4:$DV$4,FN$3,'Eng GLA 6th, 7th, 8th'!$E10:$DV10)))</f>
        <v/>
      </c>
      <c r="FO7" s="41" t="str">
        <f>IF($B7="","",IF(COUNTIFS('Eng GLA 6th, 7th, 8th'!$E$4:$DV$4,FO$3,'Eng GLA 6th, 7th, 8th'!$E10:$DV10,"&lt;&gt;")=0,"",SUMIF('Eng GLA 6th, 7th, 8th'!$E$4:$DV$4,FO$3,'Eng GLA 6th, 7th, 8th'!$E10:$DV10)))</f>
        <v/>
      </c>
    </row>
    <row r="8" spans="1:171" ht="12.75" customHeight="1" x14ac:dyDescent="0.2">
      <c r="A8" s="65">
        <v>4</v>
      </c>
      <c r="B8" s="65" t="str">
        <f>'English Scores- Leveled papers'!B10</f>
        <v>Yogesh Raj</v>
      </c>
      <c r="C8" s="65"/>
      <c r="D8" s="76" t="str">
        <f>IF(OR(B8="",H8="",'Cover Sheet'!E8=""),"",'Cover Sheet'!E8)</f>
        <v/>
      </c>
      <c r="E8" s="76" t="str">
        <f>IF(OR(B8="",H8="",'Cover Sheet'!F8=""),"",'Cover Sheet'!F8)</f>
        <v/>
      </c>
      <c r="F8" s="76">
        <f>IF(OR(B8="",H8="",'Cover Sheet'!H8=""),"",'Cover Sheet'!H8)</f>
        <v>-0.5</v>
      </c>
      <c r="G8" s="76"/>
      <c r="H8" s="76">
        <f>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0.5</v>
      </c>
      <c r="I8" s="77">
        <f t="shared" si="7"/>
        <v>0.9</v>
      </c>
      <c r="J8" s="77">
        <f t="shared" si="8"/>
        <v>0.5</v>
      </c>
      <c r="K8" s="77" t="str">
        <f t="shared" si="9"/>
        <v/>
      </c>
      <c r="L8" s="78" t="str">
        <f t="shared" si="10"/>
        <v/>
      </c>
      <c r="M8" s="78" t="str">
        <f t="shared" si="11"/>
        <v/>
      </c>
      <c r="N8" s="78">
        <f t="shared" si="12"/>
        <v>0.9</v>
      </c>
      <c r="O8" s="78">
        <f t="shared" si="13"/>
        <v>0.5</v>
      </c>
      <c r="P8" s="78" t="str">
        <f t="shared" si="14"/>
        <v/>
      </c>
      <c r="Q8" s="78" t="str">
        <f t="shared" si="15"/>
        <v/>
      </c>
      <c r="R8" s="78" t="str">
        <f t="shared" si="16"/>
        <v/>
      </c>
      <c r="S8" s="78" t="str">
        <f t="shared" si="17"/>
        <v/>
      </c>
      <c r="T8" s="78" t="str">
        <f t="shared" si="18"/>
        <v/>
      </c>
      <c r="U8" s="78" t="str">
        <f t="shared" si="19"/>
        <v/>
      </c>
      <c r="V8" s="78" t="str">
        <f t="shared" si="20"/>
        <v/>
      </c>
      <c r="W8" s="78" t="str">
        <f t="shared" si="21"/>
        <v/>
      </c>
      <c r="X8" s="78" t="str">
        <f t="shared" si="22"/>
        <v/>
      </c>
      <c r="Y8" s="78"/>
      <c r="Z8" s="78"/>
      <c r="AA8" s="78"/>
      <c r="AB8" s="78"/>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41" t="str">
        <f>IF($B8="","",IF(COUNTIFS('English Scores- Leveled papers'!$H$4:$KM$4,AI$3,'English Scores- Leveled papers'!$H10:$KM10,"&lt;&gt;")=0,"",SUMIF('English Scores- Leveled papers'!$H$4:$KM$4,AI$3,'English Scores- Leveled papers'!$H10:$KM10)))</f>
        <v/>
      </c>
      <c r="AJ8" s="41" t="str">
        <f>IF($B8="","",IF(COUNTIFS('English Scores- Leveled papers'!$H$4:$KM$4,AJ$3,'English Scores- Leveled papers'!$H10:$KM10,"&lt;&gt;")=0,"",SUMIF('English Scores- Leveled papers'!$H$4:$KM$4,AJ$3,'English Scores- Leveled papers'!$H10:$KM10)))</f>
        <v/>
      </c>
      <c r="AK8" s="41" t="str">
        <f>IF($B8="","",IF(COUNTIFS('English Scores- Leveled papers'!$H$4:$KM$4,AK$3,'English Scores- Leveled papers'!$H10:$KM10,"&lt;&gt;")=0,"",SUMIF('English Scores- Leveled papers'!$H$4:$KM$4,AK$3,'English Scores- Leveled papers'!$H10:$KM10)))</f>
        <v/>
      </c>
      <c r="AL8" s="41" t="str">
        <f>IF($B8="","",IF(COUNTIFS('English Scores- Leveled papers'!$H$4:$KM$4,AL$3,'English Scores- Leveled papers'!$H10:$KM10,"&lt;&gt;")=0,"",SUMIF('English Scores- Leveled papers'!$H$4:$KM$4,AL$3,'English Scores- Leveled papers'!$H10:$KM10)))</f>
        <v/>
      </c>
      <c r="AM8" s="41">
        <f>IF($B8="","",IF(COUNTIFS('English Scores- Leveled papers'!$H$4:$KM$4,AM$3,'English Scores- Leveled papers'!$H10:$KM10,"&lt;&gt;")=0,"",SUMIF('English Scores- Leveled papers'!$H$4:$KM$4,AM$3,'English Scores- Leveled papers'!$H10:$KM10)))</f>
        <v>1</v>
      </c>
      <c r="AN8" s="41">
        <f>IF($B8="","",IF(COUNTIFS('English Scores- Leveled papers'!$H$4:$KM$4,AN$3,'English Scores- Leveled papers'!$H10:$KM10,"&lt;&gt;")=0,"",SUMIF('English Scores- Leveled papers'!$H$4:$KM$4,AN$3,'English Scores- Leveled papers'!$H10:$KM10)))</f>
        <v>1</v>
      </c>
      <c r="AO8" s="41">
        <f>IF($B8="","",IF(COUNTIFS('English Scores- Leveled papers'!$H$4:$KM$4,AO$3,'English Scores- Leveled papers'!$H10:$KM10,"&lt;&gt;")=0,"",SUMIF('English Scores- Leveled papers'!$H$4:$KM$4,AO$3,'English Scores- Leveled papers'!$H10:$KM10)))</f>
        <v>1</v>
      </c>
      <c r="AP8" s="41">
        <f>IF($B8="","",IF(COUNTIFS('English Scores- Leveled papers'!$H$4:$KM$4,AP$3,'English Scores- Leveled papers'!$H10:$KM10,"&lt;&gt;")=0,"",SUMIF('English Scores- Leveled papers'!$H$4:$KM$4,AP$3,'English Scores- Leveled papers'!$H10:$KM10)))</f>
        <v>1</v>
      </c>
      <c r="AQ8" s="41">
        <f>IF($B8="","",IF(COUNTIFS('English Scores- Leveled papers'!$H$4:$KM$4,AQ$3,'English Scores- Leveled papers'!$H10:$KM10,"&lt;&gt;")=0,"",SUMIF('English Scores- Leveled papers'!$H$4:$KM$4,AQ$3,'English Scores- Leveled papers'!$H10:$KM10)))</f>
        <v>2</v>
      </c>
      <c r="AR8" s="41">
        <f>IF($B8="","",IF(COUNTIFS('English Scores- Leveled papers'!$H$4:$KM$4,AR$3,'English Scores- Leveled papers'!$H10:$KM10,"&lt;&gt;")=0,"",SUMIF('English Scores- Leveled papers'!$H$4:$KM$4,AR$3,'English Scores- Leveled papers'!$H10:$KM10)))</f>
        <v>1</v>
      </c>
      <c r="AS8" s="41">
        <f>IF($B8="","",IF(COUNTIFS('English Scores- Leveled papers'!$H$4:$KM$4,AS$3,'English Scores- Leveled papers'!$H10:$KM10,"&lt;&gt;")=0,"",SUMIF('English Scores- Leveled papers'!$H$4:$KM$4,AS$3,'English Scores- Leveled papers'!$H10:$KM10)))</f>
        <v>0</v>
      </c>
      <c r="AT8" s="41">
        <f>IF($B8="","",IF(COUNTIFS('English Scores- Leveled papers'!$H$4:$KM$4,AT$3,'English Scores- Leveled papers'!$H10:$KM10,"&lt;&gt;")=0,"",SUMIF('English Scores- Leveled papers'!$H$4:$KM$4,AT$3,'English Scores- Leveled papers'!$H10:$KM10)))</f>
        <v>0</v>
      </c>
      <c r="AU8" s="41">
        <f>IF($B8="","",IF(COUNTIFS('English Scores- Leveled papers'!$H$4:$KM$4,AU$3,'English Scores- Leveled papers'!$H10:$KM10,"&lt;&gt;")=0,"",SUMIF('English Scores- Leveled papers'!$H$4:$KM$4,AU$3,'English Scores- Leveled papers'!$H10:$KM10)))</f>
        <v>0</v>
      </c>
      <c r="AV8" s="41">
        <f>IF($B8="","",IF(COUNTIFS('English Scores- Leveled papers'!$H$4:$KM$4,AV$3,'English Scores- Leveled papers'!$H10:$KM10,"&lt;&gt;")=0,"",SUMIF('English Scores- Leveled papers'!$H$4:$KM$4,AV$3,'English Scores- Leveled papers'!$H10:$KM10)))</f>
        <v>3</v>
      </c>
      <c r="AW8" s="41">
        <f>IF($B8="","",IF(COUNTIFS('English Scores- Leveled papers'!$H$4:$KM$4,AW$3,'English Scores- Leveled papers'!$H10:$KM10,"&lt;&gt;")=0,"",SUMIF('English Scores- Leveled papers'!$H$4:$KM$4,AW$3,'English Scores- Leveled papers'!$H10:$KM10)))</f>
        <v>1.5</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41" t="str">
        <f>IF($B8="","",IF(COUNTIFS('English Scores- Leveled papers'!$H$4:$KM$4,AZ$3,'English Scores- Leveled papers'!$H10:$KM10,"&lt;&gt;")=0,"",SUMIF('English Scores- Leveled papers'!$H$4:$KM$4,AZ$3,'English Scores- Leveled papers'!$H10:$KM10)))</f>
        <v/>
      </c>
      <c r="BA8" s="41" t="str">
        <f>IF($B8="","",IF(COUNTIFS('English Scores- Leveled papers'!$H$4:$KM$4,BA$3,'English Scores- Leveled papers'!$H10:$KM10,"&lt;&gt;")=0,"",SUMIF('English Scores- Leveled papers'!$H$4:$KM$4,BA$3,'English Scores- Leveled papers'!$H10:$KM10)))</f>
        <v/>
      </c>
      <c r="BB8" s="41" t="str">
        <f>IF($B8="","",IF(COUNTIFS('English Scores- Leveled papers'!$H$4:$KM$4,BB$3,'English Scores- Leveled papers'!$H10:$KM10,"&lt;&gt;")=0,"",SUMIF('English Scores- Leveled papers'!$H$4:$KM$4,BB$3,'English Scores- Leveled papers'!$H10:$KM10)))</f>
        <v/>
      </c>
      <c r="BC8" s="41" t="str">
        <f>IF($B8="","",IF(COUNTIFS('English Scores- Leveled papers'!$H$4:$KM$4,BC$3,'English Scores- Leveled papers'!$H10:$KM10,"&lt;&gt;")=0,"",SUMIF('English Scores- Leveled papers'!$H$4:$KM$4,BC$3,'English Scores- Leveled papers'!$H10:$KM10)))</f>
        <v/>
      </c>
      <c r="BD8" s="41" t="str">
        <f>IF($B8="","",IF(COUNTIFS('English Scores- Leveled papers'!$H$4:$KM$4,BD$3,'English Scores- Leveled papers'!$H10:$KM10,"&lt;&gt;")=0,"",SUMIF('English Scores- Leveled papers'!$H$4:$KM$4,BD$3,'English Scores- Leveled papers'!$H10:$KM10)))</f>
        <v/>
      </c>
      <c r="BE8" s="41" t="str">
        <f>IF($B8="","",IF(COUNTIFS('English Scores- Leveled papers'!$H$4:$KM$4,BE$3,'English Scores- Leveled papers'!$H10:$KM10,"&lt;&gt;")=0,"",SUMIF('English Scores- Leveled papers'!$H$4:$KM$4,BE$3,'English Scores- Leveled papers'!$H10:$KM10)))</f>
        <v/>
      </c>
      <c r="BF8" s="41" t="str">
        <f>IF($B8="","",IF(COUNTIFS('English Scores- Leveled papers'!$H$4:$KM$4,BF$3,'English Scores- Leveled papers'!$H10:$KM10,"&lt;&gt;")=0,"",SUMIF('English Scores- Leveled papers'!$H$4:$KM$4,BF$3,'English Scores- Leveled papers'!$H10:$KM10)))</f>
        <v/>
      </c>
      <c r="BG8" s="41" t="str">
        <f>IF($B8="","",IF(COUNTIFS('English Scores- Leveled papers'!$H$4:$KM$4,BG$3,'English Scores- Leveled papers'!$H10:$KM10,"&lt;&gt;")=0,"",SUMIF('English Scores- Leveled papers'!$H$4:$KM$4,BG$3,'English Scores- Leveled papers'!$H10:$KM10)))</f>
        <v/>
      </c>
      <c r="BH8" s="41" t="str">
        <f>IF($B8="","",IF(COUNTIFS('English Scores- Leveled papers'!$H$4:$KM$4,BH$3,'English Scores- Leveled papers'!$H10:$KM10,"&lt;&gt;")=0,"",SUMIF('English Scores- Leveled papers'!$H$4:$KM$4,BH$3,'English Scores- Leveled papers'!$H10:$KM10)))</f>
        <v/>
      </c>
      <c r="BI8" s="41" t="str">
        <f>IF($B8="","",IF(COUNTIFS('English Scores- Leveled papers'!$H$4:$KM$4,BI$3,'English Scores- Leveled papers'!$H10:$KM10,"&lt;&gt;")=0,"",SUMIF('English Scores- Leveled papers'!$H$4:$KM$4,BI$3,'English Scores- Leveled papers'!$H10:$KM10)))</f>
        <v/>
      </c>
      <c r="BJ8" s="41" t="str">
        <f>IF($B8="","",IF(COUNTIFS('English Scores- Leveled papers'!$H$4:$KM$4,BJ$3,'English Scores- Leveled papers'!$H10:$KM10,"&lt;&gt;")=0,"",SUMIF('English Scores- Leveled papers'!$H$4:$KM$4,BJ$3,'English Scores- Leveled papers'!$H10:$KM10)))</f>
        <v/>
      </c>
      <c r="BK8" s="41" t="str">
        <f>IF($B8="","",IF(COUNTIFS('English Scores- Leveled papers'!$H$4:$KM$4,BK$3,'English Scores- Leveled papers'!$H10:$KM10,"&lt;&gt;")=0,"",SUMIF('English Scores- Leveled papers'!$H$4:$KM$4,BK$3,'English Scores- Leveled papers'!$H10:$KM10)))</f>
        <v/>
      </c>
      <c r="BL8" s="41" t="str">
        <f>IF($B8="","",IF(COUNTIFS('English Scores- Leveled papers'!$H$4:$KM$4,BL$3,'English Scores- Leveled papers'!$H10:$KM10,"&lt;&gt;")=0,"",SUMIF('English Scores- Leveled papers'!$H$4:$KM$4,BL$3,'English Scores- Leveled papers'!$H10:$KM10)))</f>
        <v/>
      </c>
      <c r="BM8" s="41" t="str">
        <f>IF($B8="","",IF(COUNTIFS('English Scores- Leveled papers'!$H$4:$KM$4,BM$3,'English Scores- Leveled papers'!$H10:$KM10,"&lt;&gt;")=0,"",SUMIF('English Scores- Leveled papers'!$H$4:$KM$4,BM$3,'English Scores- Leveled papers'!$H10:$KM10)))</f>
        <v/>
      </c>
      <c r="BN8" s="41" t="str">
        <f>IF($B8="","",IF(COUNTIFS('English Scores- Leveled papers'!$H$4:$KM$4,BN$3,'English Scores- Leveled papers'!$H10:$KM10,"&lt;&gt;")=0,"",SUMIF('English Scores- Leveled papers'!$H$4:$KM$4,BN$3,'English Scores- Leveled papers'!$H10:$KM10)))</f>
        <v/>
      </c>
      <c r="BO8" s="41"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41" t="str">
        <f>IF($B8="","",IF(COUNTIFS('English Scores- Leveled papers'!$H$4:$KM$4,BX$3,'English Scores- Leveled papers'!$H10:$KM10,"&lt;&gt;")=0,"",SUMIF('English Scores- Leveled papers'!$H$4:$KM$4,BX$3,'English Scores- Leveled papers'!$H10:$KM10)))</f>
        <v/>
      </c>
      <c r="BY8" s="41" t="str">
        <f>IF($B8="","",IF(COUNTIFS('English Scores- Leveled papers'!$H$4:$KM$4,BY$3,'English Scores- Leveled papers'!$H10:$KM10,"&lt;&gt;")=0,"",SUMIF('English Scores- Leveled papers'!$H$4:$KM$4,BY$3,'English Scores- Leveled papers'!$H10:$KM10)))</f>
        <v/>
      </c>
      <c r="BZ8" s="41" t="str">
        <f>IF($B8="","",IF(COUNTIFS('English Scores- Leveled papers'!$H$4:$KM$4,BZ$3,'English Scores- Leveled papers'!$H10:$KM10,"&lt;&gt;")=0,"",SUMIF('English Scores- Leveled papers'!$H$4:$KM$4,BZ$3,'English Scores- Leveled papers'!$H10:$KM10)))</f>
        <v/>
      </c>
      <c r="CA8" s="41" t="str">
        <f>IF($B8="","",IF(COUNTIFS('English Scores- Leveled papers'!$H$4:$KM$4,CA$3,'English Scores- Leveled papers'!$H10:$KM10,"&lt;&gt;")=0,"",SUMIF('English Scores- Leveled papers'!$H$4:$KM$4,CA$3,'English Scores- Leveled papers'!$H10:$KM10)))</f>
        <v/>
      </c>
      <c r="CB8" s="41" t="str">
        <f>IF($B8="","",IF(COUNTIFS('English Scores- Leveled papers'!$H$4:$KM$4,CB$3,'English Scores- Leveled papers'!$H10:$KM10,"&lt;&gt;")=0,"",SUMIF('English Scores- Leveled papers'!$H$4:$KM$4,CB$3,'English Scores- Leveled papers'!$H10:$KM10)))</f>
        <v/>
      </c>
      <c r="CC8" s="41" t="str">
        <f>IF($B8="","",IF(COUNTIFS('English Scores- Leveled papers'!$H$4:$KM$4,CC$3,'English Scores- Leveled papers'!$H10:$KM10,"&lt;&gt;")=0,"",SUMIF('English Scores- Leveled papers'!$H$4:$KM$4,CC$3,'English Scores- Leveled papers'!$H10:$KM10)))</f>
        <v/>
      </c>
      <c r="CD8" s="41" t="str">
        <f>IF($B8="","",IF(COUNTIFS('English Scores- Leveled papers'!$H$4:$KM$4,CD$3,'English Scores- Leveled papers'!$H10:$KM10,"&lt;&gt;")=0,"",SUMIF('English Scores- Leveled papers'!$H$4:$KM$4,CD$3,'English Scores- Leveled papers'!$H10:$KM10)))</f>
        <v/>
      </c>
      <c r="CE8" s="41" t="str">
        <f>IF($B8="","",IF(COUNTIFS('English Scores- Leveled papers'!$H$4:$KM$4,CE$3,'English Scores- Leveled papers'!$H10:$KM10,"&lt;&gt;")=0,"",SUMIF('English Scores- Leveled papers'!$H$4:$KM$4,CE$3,'English Scores- Leveled papers'!$H10:$KM10)))</f>
        <v/>
      </c>
      <c r="CF8" s="41"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41" t="str">
        <f>IF($B8="","",IF(COUNTIFS('English Scores- Leveled papers'!$H$4:$KM$4,CL$3,'English Scores- Leveled papers'!$H10:$KM10,"&lt;&gt;")=0,"",SUMIF('English Scores- Leveled papers'!$H$4:$KM$4,CL$3,'English Scores- Leveled papers'!$H10:$KM10)))</f>
        <v/>
      </c>
      <c r="CM8" s="41" t="str">
        <f>IF($B8="","",IF(COUNTIFS('English Scores- Leveled papers'!$H$4:$KM$4,CM$3,'English Scores- Leveled papers'!$H10:$KM10,"&lt;&gt;")=0,"",SUMIF('English Scores- Leveled papers'!$H$4:$KM$4,CM$3,'English Scores- Leveled papers'!$H10:$KM10)))</f>
        <v/>
      </c>
      <c r="CN8" s="41" t="str">
        <f>IF($B8="","",IF(COUNTIFS('English Scores- Leveled papers'!$H$4:$KM$4,CN$3,'English Scores- Leveled papers'!$H10:$KM10,"&lt;&gt;")=0,"",SUMIF('English Scores- Leveled papers'!$H$4:$KM$4,CN$3,'English Scores- Leveled papers'!$H10:$KM10)))</f>
        <v/>
      </c>
      <c r="CO8" s="41" t="str">
        <f>IF($B8="","",IF(COUNTIFS('English Scores- Leveled papers'!$H$4:$KM$4,CO$3,'English Scores- Leveled papers'!$H10:$KM10,"&lt;&gt;")=0,"",SUMIF('English Scores- Leveled papers'!$H$4:$KM$4,CO$3,'English Scores- Leveled papers'!$H10:$KM10)))</f>
        <v/>
      </c>
      <c r="CP8" s="41" t="str">
        <f>IF($B8="","",IF(COUNTIFS('English Scores- Leveled papers'!$H$4:$KM$4,CP$3,'English Scores- Leveled papers'!$H10:$KM10,"&lt;&gt;")=0,"",SUMIF('English Scores- Leveled papers'!$H$4:$KM$4,CP$3,'English Scores- Leveled papers'!$H10:$KM10)))</f>
        <v/>
      </c>
      <c r="CQ8" s="41" t="str">
        <f>IF($B8="","",IF(COUNTIFS('English Scores- Leveled papers'!$H$4:$KM$4,CQ$3,'English Scores- Leveled papers'!$H10:$KM10,"&lt;&gt;")=0,"",SUMIF('English Scores- Leveled papers'!$H$4:$KM$4,CQ$3,'English Scores- Leveled papers'!$H10:$KM10)))</f>
        <v/>
      </c>
      <c r="CR8" s="41" t="str">
        <f>IF($B8="","",IF(COUNTIFS('English Scores- Leveled papers'!$H$4:$KM$4,CR$3,'English Scores- Leveled papers'!$H10:$KM10,"&lt;&gt;")=0,"",SUMIF('English Scores- Leveled papers'!$H$4:$KM$4,CR$3,'English Scores- Leveled papers'!$H10:$KM10)))</f>
        <v/>
      </c>
      <c r="CS8" s="41"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41" t="str">
        <f>IF($B8="","",IF(COUNTIFS('English Scores- Leveled papers'!$H$4:$KM$4,DF$3,'English Scores- Leveled papers'!$H10:$KM10,"&lt;&gt;")=0,"",SUMIF('English Scores- Leveled papers'!$H$4:$KM$4,DF$3,'English Scores- Leveled papers'!$H10:$KM10)))</f>
        <v/>
      </c>
      <c r="DG8" s="41" t="str">
        <f>IF($B8="","",IF(COUNTIFS('English Scores- Leveled papers'!$H$4:$KM$4,DG$3,'English Scores- Leveled papers'!$H10:$KM10,"&lt;&gt;")=0,"",SUMIF('English Scores- Leveled papers'!$H$4:$KM$4,DG$3,'English Scores- Leveled papers'!$H10:$KM10)))</f>
        <v/>
      </c>
      <c r="DH8" s="41" t="str">
        <f>IF($B8="","",IF(COUNTIFS('English Scores- Leveled papers'!$H$4:$KM$4,DH$3,'English Scores- Leveled papers'!$H10:$KM10,"&lt;&gt;")=0,"",SUMIF('English Scores- Leveled papers'!$H$4:$KM$4,DH$3,'English Scores- Leveled papers'!$H10:$KM10)))</f>
        <v/>
      </c>
      <c r="DI8" s="41" t="str">
        <f>IF($B8="","",IF(COUNTIFS('English Scores- Leveled papers'!$H$4:$KM$4,DI$3,'English Scores- Leveled papers'!$H10:$KM10,"&lt;&gt;")=0,"",SUMIF('English Scores- Leveled papers'!$H$4:$KM$4,DI$3,'English Scores- Leveled papers'!$H10:$KM10)))</f>
        <v/>
      </c>
      <c r="DJ8" s="41" t="str">
        <f>IF($B8="","",IF(COUNTIFS('English Scores- Leveled papers'!$H$4:$KM$4,DJ$3,'English Scores- Leveled papers'!$H10:$KM10,"&lt;&gt;")=0,"",SUMIF('English Scores- Leveled papers'!$H$4:$KM$4,DJ$3,'English Scores- Leveled papers'!$H10:$KM10)))</f>
        <v/>
      </c>
      <c r="DK8" s="41" t="str">
        <f>IF($B8="","",IF(COUNTIFS('English Scores- Leveled papers'!$H$4:$KM$4,DK$3,'English Scores- Leveled papers'!$H10:$KM10,"&lt;&gt;")=0,"",SUMIF('English Scores- Leveled papers'!$H$4:$KM$4,DK$3,'English Scores- Leveled papers'!$H10:$KM10)))</f>
        <v/>
      </c>
      <c r="DL8" s="41" t="str">
        <f>IF($B8="","",IF(COUNTIFS('English Scores- Leveled papers'!$H$4:$KM$4,DL$3,'English Scores- Leveled papers'!$H10:$KM10,"&lt;&gt;")=0,"",SUMIF('English Scores- Leveled papers'!$H$4:$KM$4,DL$3,'English Scores- Leveled papers'!$H10:$KM10)))</f>
        <v/>
      </c>
      <c r="DM8" s="41" t="str">
        <f>IF($B8="","",IF(COUNTIFS('English Scores- Leveled papers'!$H$4:$KM$4,DM$3,'English Scores- Leveled papers'!$H10:$KM10,"&lt;&gt;")=0,"",SUMIF('English Scores- Leveled papers'!$H$4:$KM$4,DM$3,'English Scores- Leveled papers'!$H10:$KM10)))</f>
        <v/>
      </c>
      <c r="DN8" s="41" t="str">
        <f>IF($B8="","",IF(COUNTIFS('English Scores- Leveled papers'!$H$4:$KM$4,DN$3,'English Scores- Leveled papers'!$H10:$KM10,"&lt;&gt;")=0,"",SUMIF('English Scores- Leveled papers'!$H$4:$KM$4,DN$3,'English Scores- Leveled papers'!$H10:$KM10)))</f>
        <v/>
      </c>
      <c r="DO8" s="41" t="str">
        <f>IF($B8="","",IF(COUNTIFS('English Scores- Leveled papers'!$H$4:$KM$4,DO$3,'English Scores- Leveled papers'!$H10:$KM10,"&lt;&gt;")=0,"",SUMIF('English Scores- Leveled papers'!$H$4:$KM$4,DO$3,'English Scores- Leveled papers'!$H10:$KM10)))</f>
        <v/>
      </c>
      <c r="DP8" s="41" t="str">
        <f>IF($B8="","",IF(COUNTIFS('English Scores- Leveled papers'!$H$4:$KM$4,DP$3,'English Scores- Leveled papers'!$H10:$KM10,"&lt;&gt;")=0,"",SUMIF('English Scores- Leveled papers'!$H$4:$KM$4,DP$3,'English Scores- Leveled papers'!$H10:$KM10)))</f>
        <v/>
      </c>
      <c r="DQ8" s="393" t="str">
        <f>IF($B8="","",IF(COUNTIFS('English Scores- Leveled papers'!$H$4:$KM$4,DQ$3,'English Scores- Leveled papers'!$H10:$KM10,"&lt;&gt;")=0,"",SUMIF('English Scores- Leveled papers'!$H$4:$KM$4,DQ$3,'English Scores- Leveled papers'!$H10:$KM10)))</f>
        <v/>
      </c>
      <c r="DR8" s="395" t="str">
        <f>IF('Cover Sheet'!$AC$6="6th", 'Eng GLA 6th, 7th, 8th'!D11, "")</f>
        <v/>
      </c>
      <c r="DU8" s="41" t="str">
        <f>IF($B8="","",IF(COUNTIFS('Eng GLA 6th, 7th, 8th'!$E$4:$DV$4,DU$3,'Eng GLA 6th, 7th, 8th'!$E11:$DV11,"&lt;&gt;")=0,"",SUMIF('Eng GLA 6th, 7th, 8th'!$E$4:$DV$4,DU$3,'Eng GLA 6th, 7th, 8th'!$E11:$DV11)))</f>
        <v/>
      </c>
      <c r="DV8" s="41" t="str">
        <f>IF($B8="","",IF(COUNTIFS('Eng GLA 6th, 7th, 8th'!$E$4:$DV$4,DV$3,'Eng GLA 6th, 7th, 8th'!$E11:$DV11,"&lt;&gt;")=0,"",SUMIF('Eng GLA 6th, 7th, 8th'!$E$4:$DV$4,DV$3,'Eng GLA 6th, 7th, 8th'!$E11:$DV11)))</f>
        <v/>
      </c>
      <c r="DW8" s="41" t="str">
        <f>IF($B8="","",IF(COUNTIFS('Eng GLA 6th, 7th, 8th'!$E$4:$DV$4,DW$3,'Eng GLA 6th, 7th, 8th'!$E11:$DV11,"&lt;&gt;")=0,"",SUMIF('Eng GLA 6th, 7th, 8th'!$E$4:$DV$4,DW$3,'Eng GLA 6th, 7th, 8th'!$E11:$DV11)))</f>
        <v/>
      </c>
      <c r="DX8" s="41" t="str">
        <f>IF($B8="","",IF(COUNTIFS('Eng GLA 6th, 7th, 8th'!$E$4:$DV$4,DX$3,'Eng GLA 6th, 7th, 8th'!$E11:$DV11,"&lt;&gt;")=0,"",SUMIF('Eng GLA 6th, 7th, 8th'!$E$4:$DV$4,DX$3,'Eng GLA 6th, 7th, 8th'!$E11:$DV11)))</f>
        <v/>
      </c>
      <c r="DY8" s="41" t="str">
        <f>IF($B8="","",IF(COUNTIFS('Eng GLA 6th, 7th, 8th'!$E$4:$DV$4,DY$3,'Eng GLA 6th, 7th, 8th'!$E11:$DV11,"&lt;&gt;")=0,"",SUMIF('Eng GLA 6th, 7th, 8th'!$E$4:$DV$4,DY$3,'Eng GLA 6th, 7th, 8th'!$E11:$DV11)))</f>
        <v/>
      </c>
      <c r="DZ8" s="41" t="str">
        <f>IF($B8="","",IF(COUNTIFS('Eng GLA 6th, 7th, 8th'!$E$4:$DV$4,DZ$3,'Eng GLA 6th, 7th, 8th'!$E11:$DV11,"&lt;&gt;")=0,"",SUMIF('Eng GLA 6th, 7th, 8th'!$E$4:$DV$4,DZ$3,'Eng GLA 6th, 7th, 8th'!$E11:$DV11)))</f>
        <v/>
      </c>
      <c r="EA8" s="41" t="str">
        <f>IF($B8="","",IF(COUNTIFS('Eng GLA 6th, 7th, 8th'!$E$4:$DV$4,EA$3,'Eng GLA 6th, 7th, 8th'!$E11:$DV11,"&lt;&gt;")=0,"",SUMIF('Eng GLA 6th, 7th, 8th'!$E$4:$DV$4,EA$3,'Eng GLA 6th, 7th, 8th'!$E11:$DV11)))</f>
        <v/>
      </c>
      <c r="EB8" s="41" t="str">
        <f>IF($B8="","",IF(COUNTIFS('Eng GLA 6th, 7th, 8th'!$E$4:$DV$4,EB$3,'Eng GLA 6th, 7th, 8th'!$E11:$DV11,"&lt;&gt;")=0,"",SUMIF('Eng GLA 6th, 7th, 8th'!$E$4:$DV$4,EB$3,'Eng GLA 6th, 7th, 8th'!$E11:$DV11)))</f>
        <v/>
      </c>
      <c r="EC8" s="41" t="str">
        <f>IF($B8="","",IF(COUNTIFS('Eng GLA 6th, 7th, 8th'!$E$4:$DV$4,EC$3,'Eng GLA 6th, 7th, 8th'!$E11:$DV11,"&lt;&gt;")=0,"",SUMIF('Eng GLA 6th, 7th, 8th'!$E$4:$DV$4,EC$3,'Eng GLA 6th, 7th, 8th'!$E11:$DV11)))</f>
        <v/>
      </c>
      <c r="ED8" s="41" t="str">
        <f>IF($B8="","",IF(COUNTIFS('Eng GLA 6th, 7th, 8th'!$E$4:$DV$4,ED$3,'Eng GLA 6th, 7th, 8th'!$E11:$DV11,"&lt;&gt;")=0,"",SUMIF('Eng GLA 6th, 7th, 8th'!$E$4:$DV$4,ED$3,'Eng GLA 6th, 7th, 8th'!$E11:$DV11)))</f>
        <v/>
      </c>
      <c r="EE8" s="41" t="str">
        <f>IF($B8="","",IF(COUNTIFS('Eng GLA 6th, 7th, 8th'!$E$4:$DV$4,EE$3,'Eng GLA 6th, 7th, 8th'!$E11:$DV11,"&lt;&gt;")=0,"",SUMIF('Eng GLA 6th, 7th, 8th'!$E$4:$DV$4,EE$3,'Eng GLA 6th, 7th, 8th'!$E11:$DV11)))</f>
        <v/>
      </c>
      <c r="EF8" s="41" t="str">
        <f>IF($B8="","",IF(COUNTIFS('Eng GLA 6th, 7th, 8th'!$E$4:$DV$4,EF$3,'Eng GLA 6th, 7th, 8th'!$E11:$DV11,"&lt;&gt;")=0,"",SUMIF('Eng GLA 6th, 7th, 8th'!$E$4:$DV$4,EF$3,'Eng GLA 6th, 7th, 8th'!$E11:$DV11)))</f>
        <v/>
      </c>
      <c r="EG8" s="41" t="str">
        <f>IF($B8="","",IF(COUNTIFS('Eng GLA 6th, 7th, 8th'!$E$4:$DV$4,EG$3,'Eng GLA 6th, 7th, 8th'!$E11:$DV11,"&lt;&gt;")=0,"",SUMIF('Eng GLA 6th, 7th, 8th'!$E$4:$DV$4,EG$3,'Eng GLA 6th, 7th, 8th'!$E11:$DV11)))</f>
        <v/>
      </c>
      <c r="EH8" s="41" t="str">
        <f>IF($B8="","",IF(COUNTIFS('Eng GLA 6th, 7th, 8th'!$E$4:$DV$4,EH$3,'Eng GLA 6th, 7th, 8th'!$E11:$DV11,"&lt;&gt;")=0,"",SUMIF('Eng GLA 6th, 7th, 8th'!$E$4:$DV$4,EH$3,'Eng GLA 6th, 7th, 8th'!$E11:$DV11)))</f>
        <v/>
      </c>
      <c r="EI8" s="41" t="str">
        <f>IF($B8="","",IF(COUNTIFS('Eng GLA 6th, 7th, 8th'!$E$4:$DV$4,EI$3,'Eng GLA 6th, 7th, 8th'!$E11:$DV11,"&lt;&gt;")=0,"",SUMIF('Eng GLA 6th, 7th, 8th'!$E$4:$DV$4,EI$3,'Eng GLA 6th, 7th, 8th'!$E11:$DV11)))</f>
        <v/>
      </c>
      <c r="EJ8" s="398" t="str">
        <f>IF('Cover Sheet'!$AC$6="7th", 'Eng GLA 6th, 7th, 8th'!AQ11, "")</f>
        <v/>
      </c>
      <c r="EK8" s="41" t="str">
        <f>IF($B8="","",IF(COUNTIFS('Eng GLA 6th, 7th, 8th'!$E$4:$DV$4,EK$3,'Eng GLA 6th, 7th, 8th'!$E11:$DV11,"&lt;&gt;")=0,"",SUMIF('Eng GLA 6th, 7th, 8th'!$E$4:$DV$4,EK$3,'Eng GLA 6th, 7th, 8th'!$E11:$DV11)))</f>
        <v/>
      </c>
      <c r="EL8" s="41" t="str">
        <f>IF($B8="","",IF(COUNTIFS('Eng GLA 6th, 7th, 8th'!$E$4:$DV$4,EL$3,'Eng GLA 6th, 7th, 8th'!$E11:$DV11,"&lt;&gt;")=0,"",SUMIF('Eng GLA 6th, 7th, 8th'!$E$4:$DV$4,EL$3,'Eng GLA 6th, 7th, 8th'!$E11:$DV11)))</f>
        <v/>
      </c>
      <c r="EM8" s="41" t="str">
        <f>IF($B8="","",IF(COUNTIFS('Eng GLA 6th, 7th, 8th'!$E$4:$DV$4,EM$3,'Eng GLA 6th, 7th, 8th'!$E11:$DV11,"&lt;&gt;")=0,"",SUMIF('Eng GLA 6th, 7th, 8th'!$E$4:$DV$4,EM$3,'Eng GLA 6th, 7th, 8th'!$E11:$DV11)))</f>
        <v/>
      </c>
      <c r="EN8" s="41" t="str">
        <f>IF($B8="","",IF(COUNTIFS('Eng GLA 6th, 7th, 8th'!$E$4:$DV$4,EN$3,'Eng GLA 6th, 7th, 8th'!$E11:$DV11,"&lt;&gt;")=0,"",SUMIF('Eng GLA 6th, 7th, 8th'!$E$4:$DV$4,EN$3,'Eng GLA 6th, 7th, 8th'!$E11:$DV11)))</f>
        <v/>
      </c>
      <c r="EO8" s="41" t="str">
        <f>IF($B8="","",IF(COUNTIFS('Eng GLA 6th, 7th, 8th'!$E$4:$DV$4,EO$3,'Eng GLA 6th, 7th, 8th'!$E11:$DV11,"&lt;&gt;")=0,"",SUMIF('Eng GLA 6th, 7th, 8th'!$E$4:$DV$4,EO$3,'Eng GLA 6th, 7th, 8th'!$E11:$DV11)))</f>
        <v/>
      </c>
      <c r="EP8" s="41" t="str">
        <f>IF($B8="","",IF(COUNTIFS('Eng GLA 6th, 7th, 8th'!$E$4:$DV$4,EP$3,'Eng GLA 6th, 7th, 8th'!$E11:$DV11,"&lt;&gt;")=0,"",SUMIF('Eng GLA 6th, 7th, 8th'!$E$4:$DV$4,EP$3,'Eng GLA 6th, 7th, 8th'!$E11:$DV11)))</f>
        <v/>
      </c>
      <c r="EQ8" s="41" t="str">
        <f>IF($B8="","",IF(COUNTIFS('Eng GLA 6th, 7th, 8th'!$E$4:$DV$4,EQ$3,'Eng GLA 6th, 7th, 8th'!$E11:$DV11,"&lt;&gt;")=0,"",SUMIF('Eng GLA 6th, 7th, 8th'!$E$4:$DV$4,EQ$3,'Eng GLA 6th, 7th, 8th'!$E11:$DV11)))</f>
        <v/>
      </c>
      <c r="ER8" s="41" t="str">
        <f>IF($B8="","",IF(COUNTIFS('Eng GLA 6th, 7th, 8th'!$E$4:$DV$4,ER$3,'Eng GLA 6th, 7th, 8th'!$E11:$DV11,"&lt;&gt;")=0,"",SUMIF('Eng GLA 6th, 7th, 8th'!$E$4:$DV$4,ER$3,'Eng GLA 6th, 7th, 8th'!$E11:$DV11)))</f>
        <v/>
      </c>
      <c r="ES8" s="41" t="str">
        <f>IF($B8="","",IF(COUNTIFS('Eng GLA 6th, 7th, 8th'!$E$4:$DV$4,ES$3,'Eng GLA 6th, 7th, 8th'!$E11:$DV11,"&lt;&gt;")=0,"",SUMIF('Eng GLA 6th, 7th, 8th'!$E$4:$DV$4,ES$3,'Eng GLA 6th, 7th, 8th'!$E11:$DV11)))</f>
        <v/>
      </c>
      <c r="ET8" s="41" t="str">
        <f>IF($B8="","",IF(COUNTIFS('Eng GLA 6th, 7th, 8th'!$E$4:$DV$4,ET$3,'Eng GLA 6th, 7th, 8th'!$E11:$DV11,"&lt;&gt;")=0,"",SUMIF('Eng GLA 6th, 7th, 8th'!$E$4:$DV$4,ET$3,'Eng GLA 6th, 7th, 8th'!$E11:$DV11)))</f>
        <v/>
      </c>
      <c r="EU8" s="41" t="str">
        <f>IF($B8="","",IF(COUNTIFS('Eng GLA 6th, 7th, 8th'!$E$4:$DV$4,EU$3,'Eng GLA 6th, 7th, 8th'!$E11:$DV11,"&lt;&gt;")=0,"",SUMIF('Eng GLA 6th, 7th, 8th'!$E$4:$DV$4,EU$3,'Eng GLA 6th, 7th, 8th'!$E11:$DV11)))</f>
        <v/>
      </c>
      <c r="EV8" s="41" t="str">
        <f>IF($B8="","",IF(COUNTIFS('Eng GLA 6th, 7th, 8th'!$E$4:$DV$4,EV$3,'Eng GLA 6th, 7th, 8th'!$E11:$DV11,"&lt;&gt;")=0,"",SUMIF('Eng GLA 6th, 7th, 8th'!$E$4:$DV$4,EV$3,'Eng GLA 6th, 7th, 8th'!$E11:$DV11)))</f>
        <v/>
      </c>
      <c r="EW8" s="41" t="str">
        <f>IF($B8="","",IF(COUNTIFS('Eng GLA 6th, 7th, 8th'!$E$4:$DV$4,EW$3,'Eng GLA 6th, 7th, 8th'!$E11:$DV11,"&lt;&gt;")=0,"",SUMIF('Eng GLA 6th, 7th, 8th'!$E$4:$DV$4,EW$3,'Eng GLA 6th, 7th, 8th'!$E11:$DV11)))</f>
        <v/>
      </c>
      <c r="EX8" s="41" t="str">
        <f>IF($B8="","",IF(COUNTIFS('Eng GLA 6th, 7th, 8th'!$E$4:$DV$4,EX$3,'Eng GLA 6th, 7th, 8th'!$E11:$DV11,"&lt;&gt;")=0,"",SUMIF('Eng GLA 6th, 7th, 8th'!$E$4:$DV$4,EX$3,'Eng GLA 6th, 7th, 8th'!$E11:$DV11)))</f>
        <v/>
      </c>
      <c r="EY8" s="41" t="str">
        <f>IF($B8="","",IF(COUNTIFS('Eng GLA 6th, 7th, 8th'!$E$4:$DV$4,EY$3,'Eng GLA 6th, 7th, 8th'!$E11:$DV11,"&lt;&gt;")=0,"",SUMIF('Eng GLA 6th, 7th, 8th'!$E$4:$DV$4,EY$3,'Eng GLA 6th, 7th, 8th'!$E11:$DV11)))</f>
        <v/>
      </c>
      <c r="EZ8" s="398" t="str">
        <f>IF('Cover Sheet'!$AC$6="8th", 'Eng GLA 6th, 7th, 8th'!CG11, "")</f>
        <v/>
      </c>
      <c r="FA8" s="41" t="str">
        <f>IF($B8="","",IF(COUNTIFS('Eng GLA 6th, 7th, 8th'!$E$4:$DV$4,FA$3,'Eng GLA 6th, 7th, 8th'!$E11:$DV11,"&lt;&gt;")=0,"",SUMIF('Eng GLA 6th, 7th, 8th'!$E$4:$DV$4,FA$3,'Eng GLA 6th, 7th, 8th'!$E11:$DV11)))</f>
        <v/>
      </c>
      <c r="FB8" s="41" t="str">
        <f>IF($B8="","",IF(COUNTIFS('Eng GLA 6th, 7th, 8th'!$E$4:$DV$4,FB$3,'Eng GLA 6th, 7th, 8th'!$E11:$DV11,"&lt;&gt;")=0,"",SUMIF('Eng GLA 6th, 7th, 8th'!$E$4:$DV$4,FB$3,'Eng GLA 6th, 7th, 8th'!$E11:$DV11)))</f>
        <v/>
      </c>
      <c r="FC8" s="41" t="str">
        <f>IF($B8="","",IF(COUNTIFS('Eng GLA 6th, 7th, 8th'!$E$4:$DV$4,FC$3,'Eng GLA 6th, 7th, 8th'!$E11:$DV11,"&lt;&gt;")=0,"",SUMIF('Eng GLA 6th, 7th, 8th'!$E$4:$DV$4,FC$3,'Eng GLA 6th, 7th, 8th'!$E11:$DV11)))</f>
        <v/>
      </c>
      <c r="FD8" s="41" t="str">
        <f>IF($B8="","",IF(COUNTIFS('Eng GLA 6th, 7th, 8th'!$E$4:$DV$4,FD$3,'Eng GLA 6th, 7th, 8th'!$E11:$DV11,"&lt;&gt;")=0,"",SUMIF('Eng GLA 6th, 7th, 8th'!$E$4:$DV$4,FD$3,'Eng GLA 6th, 7th, 8th'!$E11:$DV11)))</f>
        <v/>
      </c>
      <c r="FE8" s="41" t="str">
        <f>IF($B8="","",IF(COUNTIFS('Eng GLA 6th, 7th, 8th'!$E$4:$DV$4,FE$3,'Eng GLA 6th, 7th, 8th'!$E11:$DV11,"&lt;&gt;")=0,"",SUMIF('Eng GLA 6th, 7th, 8th'!$E$4:$DV$4,FE$3,'Eng GLA 6th, 7th, 8th'!$E11:$DV11)))</f>
        <v/>
      </c>
      <c r="FF8" s="41" t="str">
        <f>IF($B8="","",IF(COUNTIFS('Eng GLA 6th, 7th, 8th'!$E$4:$DV$4,FF$3,'Eng GLA 6th, 7th, 8th'!$E11:$DV11,"&lt;&gt;")=0,"",SUMIF('Eng GLA 6th, 7th, 8th'!$E$4:$DV$4,FF$3,'Eng GLA 6th, 7th, 8th'!$E11:$DV11)))</f>
        <v/>
      </c>
      <c r="FG8" s="41" t="str">
        <f>IF($B8="","",IF(COUNTIFS('Eng GLA 6th, 7th, 8th'!$E$4:$DV$4,FG$3,'Eng GLA 6th, 7th, 8th'!$E11:$DV11,"&lt;&gt;")=0,"",SUMIF('Eng GLA 6th, 7th, 8th'!$E$4:$DV$4,FG$3,'Eng GLA 6th, 7th, 8th'!$E11:$DV11)))</f>
        <v/>
      </c>
      <c r="FH8" s="41" t="str">
        <f>IF($B8="","",IF(COUNTIFS('Eng GLA 6th, 7th, 8th'!$E$4:$DV$4,FH$3,'Eng GLA 6th, 7th, 8th'!$E11:$DV11,"&lt;&gt;")=0,"",SUMIF('Eng GLA 6th, 7th, 8th'!$E$4:$DV$4,FH$3,'Eng GLA 6th, 7th, 8th'!$E11:$DV11)))</f>
        <v/>
      </c>
      <c r="FI8" s="41" t="str">
        <f>IF($B8="","",IF(COUNTIFS('Eng GLA 6th, 7th, 8th'!$E$4:$DV$4,FI$3,'Eng GLA 6th, 7th, 8th'!$E11:$DV11,"&lt;&gt;")=0,"",SUMIF('Eng GLA 6th, 7th, 8th'!$E$4:$DV$4,FI$3,'Eng GLA 6th, 7th, 8th'!$E11:$DV11)))</f>
        <v/>
      </c>
      <c r="FJ8" s="41" t="str">
        <f>IF($B8="","",IF(COUNTIFS('Eng GLA 6th, 7th, 8th'!$E$4:$DV$4,FJ$3,'Eng GLA 6th, 7th, 8th'!$E11:$DV11,"&lt;&gt;")=0,"",SUMIF('Eng GLA 6th, 7th, 8th'!$E$4:$DV$4,FJ$3,'Eng GLA 6th, 7th, 8th'!$E11:$DV11)))</f>
        <v/>
      </c>
      <c r="FK8" s="41" t="str">
        <f>IF($B8="","",IF(COUNTIFS('Eng GLA 6th, 7th, 8th'!$E$4:$DV$4,FK$3,'Eng GLA 6th, 7th, 8th'!$E11:$DV11,"&lt;&gt;")=0,"",SUMIF('Eng GLA 6th, 7th, 8th'!$E$4:$DV$4,FK$3,'Eng GLA 6th, 7th, 8th'!$E11:$DV11)))</f>
        <v/>
      </c>
      <c r="FL8" s="41" t="str">
        <f>IF($B8="","",IF(COUNTIFS('Eng GLA 6th, 7th, 8th'!$E$4:$DV$4,FL$3,'Eng GLA 6th, 7th, 8th'!$E11:$DV11,"&lt;&gt;")=0,"",SUMIF('Eng GLA 6th, 7th, 8th'!$E$4:$DV$4,FL$3,'Eng GLA 6th, 7th, 8th'!$E11:$DV11)))</f>
        <v/>
      </c>
      <c r="FM8" s="41" t="str">
        <f>IF($B8="","",IF(COUNTIFS('Eng GLA 6th, 7th, 8th'!$E$4:$DV$4,FM$3,'Eng GLA 6th, 7th, 8th'!$E11:$DV11,"&lt;&gt;")=0,"",SUMIF('Eng GLA 6th, 7th, 8th'!$E$4:$DV$4,FM$3,'Eng GLA 6th, 7th, 8th'!$E11:$DV11)))</f>
        <v/>
      </c>
      <c r="FN8" s="41" t="str">
        <f>IF($B8="","",IF(COUNTIFS('Eng GLA 6th, 7th, 8th'!$E$4:$DV$4,FN$3,'Eng GLA 6th, 7th, 8th'!$E11:$DV11,"&lt;&gt;")=0,"",SUMIF('Eng GLA 6th, 7th, 8th'!$E$4:$DV$4,FN$3,'Eng GLA 6th, 7th, 8th'!$E11:$DV11)))</f>
        <v/>
      </c>
      <c r="FO8" s="41" t="str">
        <f>IF($B8="","",IF(COUNTIFS('Eng GLA 6th, 7th, 8th'!$E$4:$DV$4,FO$3,'Eng GLA 6th, 7th, 8th'!$E11:$DV11,"&lt;&gt;")=0,"",SUMIF('Eng GLA 6th, 7th, 8th'!$E$4:$DV$4,FO$3,'Eng GLA 6th, 7th, 8th'!$E11:$DV11)))</f>
        <v/>
      </c>
    </row>
    <row r="9" spans="1:171" ht="12.75" customHeight="1" x14ac:dyDescent="0.2">
      <c r="A9" s="65">
        <v>5</v>
      </c>
      <c r="B9" s="65" t="str">
        <f>'English Scores- Leveled papers'!B11</f>
        <v>U.Divya</v>
      </c>
      <c r="C9" s="65"/>
      <c r="D9" s="76" t="str">
        <f>IF(OR(B9="",H9="",'Cover Sheet'!E9=""),"",'Cover Sheet'!E9)</f>
        <v/>
      </c>
      <c r="E9" s="76" t="str">
        <f>IF(OR(B9="",H9="",'Cover Sheet'!F9=""),"",'Cover Sheet'!F9)</f>
        <v/>
      </c>
      <c r="F9" s="76">
        <f>IF(OR(B9="",H9="",'Cover Sheet'!H9=""),"",'Cover Sheet'!H9)</f>
        <v>-0.5</v>
      </c>
      <c r="G9" s="76"/>
      <c r="H9" s="76">
        <f>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2.5</v>
      </c>
      <c r="I9" s="77">
        <f t="shared" si="7"/>
        <v>0.7</v>
      </c>
      <c r="J9" s="77">
        <f t="shared" si="8"/>
        <v>0.5</v>
      </c>
      <c r="K9" s="77">
        <f t="shared" si="9"/>
        <v>0.9</v>
      </c>
      <c r="L9" s="78" t="str">
        <f t="shared" si="10"/>
        <v/>
      </c>
      <c r="M9" s="78" t="str">
        <f t="shared" si="11"/>
        <v/>
      </c>
      <c r="N9" s="78" t="str">
        <f t="shared" si="12"/>
        <v/>
      </c>
      <c r="O9" s="78" t="str">
        <f t="shared" si="13"/>
        <v/>
      </c>
      <c r="P9" s="78">
        <f t="shared" si="14"/>
        <v>0.6</v>
      </c>
      <c r="Q9" s="78">
        <f t="shared" si="15"/>
        <v>0.9</v>
      </c>
      <c r="R9" s="78">
        <f t="shared" si="16"/>
        <v>0.7</v>
      </c>
      <c r="S9" s="78">
        <f t="shared" si="17"/>
        <v>0.5</v>
      </c>
      <c r="T9" s="78" t="str">
        <f t="shared" si="18"/>
        <v/>
      </c>
      <c r="U9" s="78" t="str">
        <f t="shared" si="19"/>
        <v/>
      </c>
      <c r="V9" s="78" t="str">
        <f t="shared" si="20"/>
        <v/>
      </c>
      <c r="W9" s="78" t="str">
        <f t="shared" si="21"/>
        <v/>
      </c>
      <c r="X9" s="78" t="str">
        <f t="shared" si="22"/>
        <v/>
      </c>
      <c r="Y9" s="78"/>
      <c r="Z9" s="78"/>
      <c r="AA9" s="78"/>
      <c r="AB9" s="78"/>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41" t="str">
        <f>IF($B9="","",IF(COUNTIFS('English Scores- Leveled papers'!$H$4:$KM$4,AI$3,'English Scores- Leveled papers'!$H11:$KM11,"&lt;&gt;")=0,"",SUMIF('English Scores- Leveled papers'!$H$4:$KM$4,AI$3,'English Scores- Leveled papers'!$H11:$KM11)))</f>
        <v/>
      </c>
      <c r="AJ9" s="41" t="str">
        <f>IF($B9="","",IF(COUNTIFS('English Scores- Leveled papers'!$H$4:$KM$4,AJ$3,'English Scores- Leveled papers'!$H11:$KM11,"&lt;&gt;")=0,"",SUMIF('English Scores- Leveled papers'!$H$4:$KM$4,AJ$3,'English Scores- Leveled papers'!$H11:$KM11)))</f>
        <v/>
      </c>
      <c r="AK9" s="41" t="str">
        <f>IF($B9="","",IF(COUNTIFS('English Scores- Leveled papers'!$H$4:$KM$4,AK$3,'English Scores- Leveled papers'!$H11:$KM11,"&lt;&gt;")=0,"",SUMIF('English Scores- Leveled papers'!$H$4:$KM$4,AK$3,'English Scores- Leveled papers'!$H11:$KM11)))</f>
        <v/>
      </c>
      <c r="AL9" s="41" t="str">
        <f>IF($B9="","",IF(COUNTIFS('English Scores- Leveled papers'!$H$4:$KM$4,AL$3,'English Scores- Leveled papers'!$H11:$KM11,"&lt;&gt;")=0,"",SUMIF('English Scores- Leveled papers'!$H$4:$KM$4,AL$3,'English Scores- Leveled papers'!$H11:$KM11)))</f>
        <v/>
      </c>
      <c r="AM9" s="41" t="str">
        <f>IF($B9="","",IF(COUNTIFS('English Scores- Leveled papers'!$H$4:$KM$4,AM$3,'English Scores- Leveled papers'!$H11:$KM11,"&lt;&gt;")=0,"",SUMIF('English Scores- Leveled papers'!$H$4:$KM$4,AM$3,'English Scores- Leveled papers'!$H11:$KM11)))</f>
        <v/>
      </c>
      <c r="AN9" s="41"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f>IF($B9="","",IF(COUNTIFS('English Scores- Leveled papers'!$H$4:$KM$4,AX$3,'English Scores- Leveled papers'!$H11:$KM11,"&lt;&gt;")=0,"",SUMIF('English Scores- Leveled papers'!$H$4:$KM$4,AX$3,'English Scores- Leveled papers'!$H11:$KM11)))</f>
        <v>2</v>
      </c>
      <c r="AY9" s="41">
        <f>IF($B9="","",IF(COUNTIFS('English Scores- Leveled papers'!$H$4:$KM$4,AY$3,'English Scores- Leveled papers'!$H11:$KM11,"&lt;&gt;")=0,"",SUMIF('English Scores- Leveled papers'!$H$4:$KM$4,AY$3,'English Scores- Leveled papers'!$H11:$KM11)))</f>
        <v>1</v>
      </c>
      <c r="AZ9" s="41">
        <f>IF($B9="","",IF(COUNTIFS('English Scores- Leveled papers'!$H$4:$KM$4,AZ$3,'English Scores- Leveled papers'!$H11:$KM11,"&lt;&gt;")=0,"",SUMIF('English Scores- Leveled papers'!$H$4:$KM$4,AZ$3,'English Scores- Leveled papers'!$H11:$KM11)))</f>
        <v>0</v>
      </c>
      <c r="BA9" s="41">
        <f>IF($B9="","",IF(COUNTIFS('English Scores- Leveled papers'!$H$4:$KM$4,BA$3,'English Scores- Leveled papers'!$H11:$KM11,"&lt;&gt;")=0,"",SUMIF('English Scores- Leveled papers'!$H$4:$KM$4,BA$3,'English Scores- Leveled papers'!$H11:$KM11)))</f>
        <v>0</v>
      </c>
      <c r="BB9" s="41">
        <f>IF($B9="","",IF(COUNTIFS('English Scores- Leveled papers'!$H$4:$KM$4,BB$3,'English Scores- Leveled papers'!$H11:$KM11,"&lt;&gt;")=0,"",SUMIF('English Scores- Leveled papers'!$H$4:$KM$4,BB$3,'English Scores- Leveled papers'!$H11:$KM11)))</f>
        <v>1.5</v>
      </c>
      <c r="BC9" s="41">
        <f>IF($B9="","",IF(COUNTIFS('English Scores- Leveled papers'!$H$4:$KM$4,BC$3,'English Scores- Leveled papers'!$H11:$KM11,"&lt;&gt;")=0,"",SUMIF('English Scores- Leveled papers'!$H$4:$KM$4,BC$3,'English Scores- Leveled papers'!$H11:$KM11)))</f>
        <v>3.5</v>
      </c>
      <c r="BD9" s="41">
        <f>IF($B9="","",IF(COUNTIFS('English Scores- Leveled papers'!$H$4:$KM$4,BD$3,'English Scores- Leveled papers'!$H11:$KM11,"&lt;&gt;")=0,"",SUMIF('English Scores- Leveled papers'!$H$4:$KM$4,BD$3,'English Scores- Leveled papers'!$H11:$KM11)))</f>
        <v>2</v>
      </c>
      <c r="BE9" s="41">
        <f>IF($B9="","",IF(COUNTIFS('English Scores- Leveled papers'!$H$4:$KM$4,BE$3,'English Scores- Leveled papers'!$H11:$KM11,"&lt;&gt;")=0,"",SUMIF('English Scores- Leveled papers'!$H$4:$KM$4,BE$3,'English Scores- Leveled papers'!$H11:$KM11)))</f>
        <v>1</v>
      </c>
      <c r="BF9" s="41">
        <f>IF($B9="","",IF(COUNTIFS('English Scores- Leveled papers'!$H$4:$KM$4,BF$3,'English Scores- Leveled papers'!$H11:$KM11,"&lt;&gt;")=0,"",SUMIF('English Scores- Leveled papers'!$H$4:$KM$4,BF$3,'English Scores- Leveled papers'!$H11:$KM11)))</f>
        <v>2</v>
      </c>
      <c r="BG9" s="41">
        <f>IF($B9="","",IF(COUNTIFS('English Scores- Leveled papers'!$H$4:$KM$4,BG$3,'English Scores- Leveled papers'!$H11:$KM11,"&lt;&gt;")=0,"",SUMIF('English Scores- Leveled papers'!$H$4:$KM$4,BG$3,'English Scores- Leveled papers'!$H11:$KM11)))</f>
        <v>1</v>
      </c>
      <c r="BH9" s="41">
        <f>IF($B9="","",IF(COUNTIFS('English Scores- Leveled papers'!$H$4:$KM$4,BH$3,'English Scores- Leveled papers'!$H11:$KM11,"&lt;&gt;")=0,"",SUMIF('English Scores- Leveled papers'!$H$4:$KM$4,BH$3,'English Scores- Leveled papers'!$H11:$KM11)))</f>
        <v>1</v>
      </c>
      <c r="BI9" s="41">
        <f>IF($B9="","",IF(COUNTIFS('English Scores- Leveled papers'!$H$4:$KM$4,BI$3,'English Scores- Leveled papers'!$H11:$KM11,"&lt;&gt;")=0,"",SUMIF('English Scores- Leveled papers'!$H$4:$KM$4,BI$3,'English Scores- Leveled papers'!$H11:$KM11)))</f>
        <v>2</v>
      </c>
      <c r="BJ9" s="41">
        <f>IF($B9="","",IF(COUNTIFS('English Scores- Leveled papers'!$H$4:$KM$4,BJ$3,'English Scores- Leveled papers'!$H11:$KM11,"&lt;&gt;")=0,"",SUMIF('English Scores- Leveled papers'!$H$4:$KM$4,BJ$3,'English Scores- Leveled papers'!$H11:$KM11)))</f>
        <v>2</v>
      </c>
      <c r="BK9" s="41">
        <f>IF($B9="","",IF(COUNTIFS('English Scores- Leveled papers'!$H$4:$KM$4,BK$3,'English Scores- Leveled papers'!$H11:$KM11,"&lt;&gt;")=0,"",SUMIF('English Scores- Leveled papers'!$H$4:$KM$4,BK$3,'English Scores- Leveled papers'!$H11:$KM11)))</f>
        <v>3.5</v>
      </c>
      <c r="BL9" s="41">
        <f>IF($B9="","",IF(COUNTIFS('English Scores- Leveled papers'!$H$4:$KM$4,BL$3,'English Scores- Leveled papers'!$H11:$KM11,"&lt;&gt;")=0,"",SUMIF('English Scores- Leveled papers'!$H$4:$KM$4,BL$3,'English Scores- Leveled papers'!$H11:$KM11)))</f>
        <v>1</v>
      </c>
      <c r="BM9" s="41">
        <f>IF($B9="","",IF(COUNTIFS('English Scores- Leveled papers'!$H$4:$KM$4,BM$3,'English Scores- Leveled papers'!$H11:$KM11,"&lt;&gt;")=0,"",SUMIF('English Scores- Leveled papers'!$H$4:$KM$4,BM$3,'English Scores- Leveled papers'!$H11:$KM11)))</f>
        <v>1</v>
      </c>
      <c r="BN9" s="41">
        <f>IF($B9="","",IF(COUNTIFS('English Scores- Leveled papers'!$H$4:$KM$4,BN$3,'English Scores- Leveled papers'!$H11:$KM11,"&lt;&gt;")=0,"",SUMIF('English Scores- Leveled papers'!$H$4:$KM$4,BN$3,'English Scores- Leveled papers'!$H11:$KM11)))</f>
        <v>1</v>
      </c>
      <c r="BO9" s="41">
        <f>IF($B9="","",IF(COUNTIFS('English Scores- Leveled papers'!$H$4:$KM$4,BO$3,'English Scores- Leveled papers'!$H11:$KM11,"&lt;&gt;")=0,"",SUMIF('English Scores- Leveled papers'!$H$4:$KM$4,BO$3,'English Scores- Leveled papers'!$H11:$KM11)))</f>
        <v>2</v>
      </c>
      <c r="BP9" s="41">
        <f>IF($B9="","",IF(COUNTIFS('English Scores- Leveled papers'!$H$4:$KM$4,BP$3,'English Scores- Leveled papers'!$H11:$KM11,"&lt;&gt;")=0,"",SUMIF('English Scores- Leveled papers'!$H$4:$KM$4,BP$3,'English Scores- Leveled papers'!$H11:$KM11)))</f>
        <v>2</v>
      </c>
      <c r="BQ9" s="41">
        <f>IF($B9="","",IF(COUNTIFS('English Scores- Leveled papers'!$H$4:$KM$4,BQ$3,'English Scores- Leveled papers'!$H11:$KM11,"&lt;&gt;")=0,"",SUMIF('English Scores- Leveled papers'!$H$4:$KM$4,BQ$3,'English Scores- Leveled papers'!$H11:$KM11)))</f>
        <v>0</v>
      </c>
      <c r="BR9" s="41">
        <f>IF($B9="","",IF(COUNTIFS('English Scores- Leveled papers'!$H$4:$KM$4,BR$3,'English Scores- Leveled papers'!$H11:$KM11,"&lt;&gt;")=0,"",SUMIF('English Scores- Leveled papers'!$H$4:$KM$4,BR$3,'English Scores- Leveled papers'!$H11:$KM11)))</f>
        <v>1</v>
      </c>
      <c r="BS9" s="41">
        <f>IF($B9="","",IF(COUNTIFS('English Scores- Leveled papers'!$H$4:$KM$4,BS$3,'English Scores- Leveled papers'!$H11:$KM11,"&lt;&gt;")=0,"",SUMIF('English Scores- Leveled papers'!$H$4:$KM$4,BS$3,'English Scores- Leveled papers'!$H11:$KM11)))</f>
        <v>3</v>
      </c>
      <c r="BT9" s="41">
        <f>IF($B9="","",IF(COUNTIFS('English Scores- Leveled papers'!$H$4:$KM$4,BT$3,'English Scores- Leveled papers'!$H11:$KM11,"&lt;&gt;")=0,"",SUMIF('English Scores- Leveled papers'!$H$4:$KM$4,BT$3,'English Scores- Leveled papers'!$H11:$KM11)))</f>
        <v>2</v>
      </c>
      <c r="BU9" s="41">
        <f>IF($B9="","",IF(COUNTIFS('English Scores- Leveled papers'!$H$4:$KM$4,BU$3,'English Scores- Leveled papers'!$H11:$KM11,"&lt;&gt;")=0,"",SUMIF('English Scores- Leveled papers'!$H$4:$KM$4,BU$3,'English Scores- Leveled papers'!$H11:$KM11)))</f>
        <v>3</v>
      </c>
      <c r="BV9" s="41">
        <f>IF($B9="","",IF(COUNTIFS('English Scores- Leveled papers'!$H$4:$KM$4,BV$3,'English Scores- Leveled papers'!$H11:$KM11,"&lt;&gt;")=0,"",SUMIF('English Scores- Leveled papers'!$H$4:$KM$4,BV$3,'English Scores- Leveled papers'!$H11:$KM11)))</f>
        <v>0</v>
      </c>
      <c r="BW9" s="41">
        <f>IF($B9="","",IF(COUNTIFS('English Scores- Leveled papers'!$H$4:$KM$4,BW$3,'English Scores- Leveled papers'!$H11:$KM11,"&lt;&gt;")=0,"",SUMIF('English Scores- Leveled papers'!$H$4:$KM$4,BW$3,'English Scores- Leveled papers'!$H11:$KM11)))</f>
        <v>2</v>
      </c>
      <c r="BX9" s="41">
        <f>IF($B9="","",IF(COUNTIFS('English Scores- Leveled papers'!$H$4:$KM$4,BX$3,'English Scores- Leveled papers'!$H11:$KM11,"&lt;&gt;")=0,"",SUMIF('English Scores- Leveled papers'!$H$4:$KM$4,BX$3,'English Scores- Leveled papers'!$H11:$KM11)))</f>
        <v>0</v>
      </c>
      <c r="BY9" s="41">
        <f>IF($B9="","",IF(COUNTIFS('English Scores- Leveled papers'!$H$4:$KM$4,BY$3,'English Scores- Leveled papers'!$H11:$KM11,"&lt;&gt;")=0,"",SUMIF('English Scores- Leveled papers'!$H$4:$KM$4,BY$3,'English Scores- Leveled papers'!$H11:$KM11)))</f>
        <v>1</v>
      </c>
      <c r="BZ9" s="41">
        <f>IF($B9="","",IF(COUNTIFS('English Scores- Leveled papers'!$H$4:$KM$4,BZ$3,'English Scores- Leveled papers'!$H11:$KM11,"&lt;&gt;")=0,"",SUMIF('English Scores- Leveled papers'!$H$4:$KM$4,BZ$3,'English Scores- Leveled papers'!$H11:$KM11)))</f>
        <v>0</v>
      </c>
      <c r="CA9" s="41">
        <f>IF($B9="","",IF(COUNTIFS('English Scores- Leveled papers'!$H$4:$KM$4,CA$3,'English Scores- Leveled papers'!$H11:$KM11,"&lt;&gt;")=0,"",SUMIF('English Scores- Leveled papers'!$H$4:$KM$4,CA$3,'English Scores- Leveled papers'!$H11:$KM11)))</f>
        <v>2</v>
      </c>
      <c r="CB9" s="41">
        <f>IF($B9="","",IF(COUNTIFS('English Scores- Leveled papers'!$H$4:$KM$4,CB$3,'English Scores- Leveled papers'!$H11:$KM11,"&lt;&gt;")=0,"",SUMIF('English Scores- Leveled papers'!$H$4:$KM$4,CB$3,'English Scores- Leveled papers'!$H11:$KM11)))</f>
        <v>7.5</v>
      </c>
      <c r="CC9" s="41" t="str">
        <f>IF($B9="","",IF(COUNTIFS('English Scores- Leveled papers'!$H$4:$KM$4,CC$3,'English Scores- Leveled papers'!$H11:$KM11,"&lt;&gt;")=0,"",SUMIF('English Scores- Leveled papers'!$H$4:$KM$4,CC$3,'English Scores- Leveled papers'!$H11:$KM11)))</f>
        <v/>
      </c>
      <c r="CD9" s="41" t="str">
        <f>IF($B9="","",IF(COUNTIFS('English Scores- Leveled papers'!$H$4:$KM$4,CD$3,'English Scores- Leveled papers'!$H11:$KM11,"&lt;&gt;")=0,"",SUMIF('English Scores- Leveled papers'!$H$4:$KM$4,CD$3,'English Scores- Leveled papers'!$H11:$KM11)))</f>
        <v/>
      </c>
      <c r="CE9" s="41" t="str">
        <f>IF($B9="","",IF(COUNTIFS('English Scores- Leveled papers'!$H$4:$KM$4,CE$3,'English Scores- Leveled papers'!$H11:$KM11,"&lt;&gt;")=0,"",SUMIF('English Scores- Leveled papers'!$H$4:$KM$4,CE$3,'English Scores- Leveled papers'!$H11:$KM11)))</f>
        <v/>
      </c>
      <c r="CF9" s="41"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41" t="str">
        <f>IF($B9="","",IF(COUNTIFS('English Scores- Leveled papers'!$H$4:$KM$4,CL$3,'English Scores- Leveled papers'!$H11:$KM11,"&lt;&gt;")=0,"",SUMIF('English Scores- Leveled papers'!$H$4:$KM$4,CL$3,'English Scores- Leveled papers'!$H11:$KM11)))</f>
        <v/>
      </c>
      <c r="CM9" s="41" t="str">
        <f>IF($B9="","",IF(COUNTIFS('English Scores- Leveled papers'!$H$4:$KM$4,CM$3,'English Scores- Leveled papers'!$H11:$KM11,"&lt;&gt;")=0,"",SUMIF('English Scores- Leveled papers'!$H$4:$KM$4,CM$3,'English Scores- Leveled papers'!$H11:$KM11)))</f>
        <v/>
      </c>
      <c r="CN9" s="41" t="str">
        <f>IF($B9="","",IF(COUNTIFS('English Scores- Leveled papers'!$H$4:$KM$4,CN$3,'English Scores- Leveled papers'!$H11:$KM11,"&lt;&gt;")=0,"",SUMIF('English Scores- Leveled papers'!$H$4:$KM$4,CN$3,'English Scores- Leveled papers'!$H11:$KM11)))</f>
        <v/>
      </c>
      <c r="CO9" s="41" t="str">
        <f>IF($B9="","",IF(COUNTIFS('English Scores- Leveled papers'!$H$4:$KM$4,CO$3,'English Scores- Leveled papers'!$H11:$KM11,"&lt;&gt;")=0,"",SUMIF('English Scores- Leveled papers'!$H$4:$KM$4,CO$3,'English Scores- Leveled papers'!$H11:$KM11)))</f>
        <v/>
      </c>
      <c r="CP9" s="41" t="str">
        <f>IF($B9="","",IF(COUNTIFS('English Scores- Leveled papers'!$H$4:$KM$4,CP$3,'English Scores- Leveled papers'!$H11:$KM11,"&lt;&gt;")=0,"",SUMIF('English Scores- Leveled papers'!$H$4:$KM$4,CP$3,'English Scores- Leveled papers'!$H11:$KM11)))</f>
        <v/>
      </c>
      <c r="CQ9" s="41" t="str">
        <f>IF($B9="","",IF(COUNTIFS('English Scores- Leveled papers'!$H$4:$KM$4,CQ$3,'English Scores- Leveled papers'!$H11:$KM11,"&lt;&gt;")=0,"",SUMIF('English Scores- Leveled papers'!$H$4:$KM$4,CQ$3,'English Scores- Leveled papers'!$H11:$KM11)))</f>
        <v/>
      </c>
      <c r="CR9" s="41" t="str">
        <f>IF($B9="","",IF(COUNTIFS('English Scores- Leveled papers'!$H$4:$KM$4,CR$3,'English Scores- Leveled papers'!$H11:$KM11,"&lt;&gt;")=0,"",SUMIF('English Scores- Leveled papers'!$H$4:$KM$4,CR$3,'English Scores- Leveled papers'!$H11:$KM11)))</f>
        <v/>
      </c>
      <c r="CS9" s="41"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41" t="str">
        <f>IF($B9="","",IF(COUNTIFS('English Scores- Leveled papers'!$H$4:$KM$4,DF$3,'English Scores- Leveled papers'!$H11:$KM11,"&lt;&gt;")=0,"",SUMIF('English Scores- Leveled papers'!$H$4:$KM$4,DF$3,'English Scores- Leveled papers'!$H11:$KM11)))</f>
        <v/>
      </c>
      <c r="DG9" s="41" t="str">
        <f>IF($B9="","",IF(COUNTIFS('English Scores- Leveled papers'!$H$4:$KM$4,DG$3,'English Scores- Leveled papers'!$H11:$KM11,"&lt;&gt;")=0,"",SUMIF('English Scores- Leveled papers'!$H$4:$KM$4,DG$3,'English Scores- Leveled papers'!$H11:$KM11)))</f>
        <v/>
      </c>
      <c r="DH9" s="41" t="str">
        <f>IF($B9="","",IF(COUNTIFS('English Scores- Leveled papers'!$H$4:$KM$4,DH$3,'English Scores- Leveled papers'!$H11:$KM11,"&lt;&gt;")=0,"",SUMIF('English Scores- Leveled papers'!$H$4:$KM$4,DH$3,'English Scores- Leveled papers'!$H11:$KM11)))</f>
        <v/>
      </c>
      <c r="DI9" s="41" t="str">
        <f>IF($B9="","",IF(COUNTIFS('English Scores- Leveled papers'!$H$4:$KM$4,DI$3,'English Scores- Leveled papers'!$H11:$KM11,"&lt;&gt;")=0,"",SUMIF('English Scores- Leveled papers'!$H$4:$KM$4,DI$3,'English Scores- Leveled papers'!$H11:$KM11)))</f>
        <v/>
      </c>
      <c r="DJ9" s="41" t="str">
        <f>IF($B9="","",IF(COUNTIFS('English Scores- Leveled papers'!$H$4:$KM$4,DJ$3,'English Scores- Leveled papers'!$H11:$KM11,"&lt;&gt;")=0,"",SUMIF('English Scores- Leveled papers'!$H$4:$KM$4,DJ$3,'English Scores- Leveled papers'!$H11:$KM11)))</f>
        <v/>
      </c>
      <c r="DK9" s="41" t="str">
        <f>IF($B9="","",IF(COUNTIFS('English Scores- Leveled papers'!$H$4:$KM$4,DK$3,'English Scores- Leveled papers'!$H11:$KM11,"&lt;&gt;")=0,"",SUMIF('English Scores- Leveled papers'!$H$4:$KM$4,DK$3,'English Scores- Leveled papers'!$H11:$KM11)))</f>
        <v/>
      </c>
      <c r="DL9" s="41" t="str">
        <f>IF($B9="","",IF(COUNTIFS('English Scores- Leveled papers'!$H$4:$KM$4,DL$3,'English Scores- Leveled papers'!$H11:$KM11,"&lt;&gt;")=0,"",SUMIF('English Scores- Leveled papers'!$H$4:$KM$4,DL$3,'English Scores- Leveled papers'!$H11:$KM11)))</f>
        <v/>
      </c>
      <c r="DM9" s="41" t="str">
        <f>IF($B9="","",IF(COUNTIFS('English Scores- Leveled papers'!$H$4:$KM$4,DM$3,'English Scores- Leveled papers'!$H11:$KM11,"&lt;&gt;")=0,"",SUMIF('English Scores- Leveled papers'!$H$4:$KM$4,DM$3,'English Scores- Leveled papers'!$H11:$KM11)))</f>
        <v/>
      </c>
      <c r="DN9" s="41" t="str">
        <f>IF($B9="","",IF(COUNTIFS('English Scores- Leveled papers'!$H$4:$KM$4,DN$3,'English Scores- Leveled papers'!$H11:$KM11,"&lt;&gt;")=0,"",SUMIF('English Scores- Leveled papers'!$H$4:$KM$4,DN$3,'English Scores- Leveled papers'!$H11:$KM11)))</f>
        <v/>
      </c>
      <c r="DO9" s="41" t="str">
        <f>IF($B9="","",IF(COUNTIFS('English Scores- Leveled papers'!$H$4:$KM$4,DO$3,'English Scores- Leveled papers'!$H11:$KM11,"&lt;&gt;")=0,"",SUMIF('English Scores- Leveled papers'!$H$4:$KM$4,DO$3,'English Scores- Leveled papers'!$H11:$KM11)))</f>
        <v/>
      </c>
      <c r="DP9" s="41" t="str">
        <f>IF($B9="","",IF(COUNTIFS('English Scores- Leveled papers'!$H$4:$KM$4,DP$3,'English Scores- Leveled papers'!$H11:$KM11,"&lt;&gt;")=0,"",SUMIF('English Scores- Leveled papers'!$H$4:$KM$4,DP$3,'English Scores- Leveled papers'!$H11:$KM11)))</f>
        <v/>
      </c>
      <c r="DQ9" s="393" t="str">
        <f>IF($B9="","",IF(COUNTIFS('English Scores- Leveled papers'!$H$4:$KM$4,DQ$3,'English Scores- Leveled papers'!$H11:$KM11,"&lt;&gt;")=0,"",SUMIF('English Scores- Leveled papers'!$H$4:$KM$4,DQ$3,'English Scores- Leveled papers'!$H11:$KM11)))</f>
        <v/>
      </c>
      <c r="DR9" s="395" t="str">
        <f>IF('Cover Sheet'!$AC$6="6th", 'Eng GLA 6th, 7th, 8th'!D12, "")</f>
        <v/>
      </c>
      <c r="DU9" s="41" t="str">
        <f>IF($B9="","",IF(COUNTIFS('Eng GLA 6th, 7th, 8th'!$E$4:$DV$4,DU$3,'Eng GLA 6th, 7th, 8th'!$E12:$DV12,"&lt;&gt;")=0,"",SUMIF('Eng GLA 6th, 7th, 8th'!$E$4:$DV$4,DU$3,'Eng GLA 6th, 7th, 8th'!$E12:$DV12)))</f>
        <v/>
      </c>
      <c r="DV9" s="41" t="str">
        <f>IF($B9="","",IF(COUNTIFS('Eng GLA 6th, 7th, 8th'!$E$4:$DV$4,DV$3,'Eng GLA 6th, 7th, 8th'!$E12:$DV12,"&lt;&gt;")=0,"",SUMIF('Eng GLA 6th, 7th, 8th'!$E$4:$DV$4,DV$3,'Eng GLA 6th, 7th, 8th'!$E12:$DV12)))</f>
        <v/>
      </c>
      <c r="DW9" s="41" t="str">
        <f>IF($B9="","",IF(COUNTIFS('Eng GLA 6th, 7th, 8th'!$E$4:$DV$4,DW$3,'Eng GLA 6th, 7th, 8th'!$E12:$DV12,"&lt;&gt;")=0,"",SUMIF('Eng GLA 6th, 7th, 8th'!$E$4:$DV$4,DW$3,'Eng GLA 6th, 7th, 8th'!$E12:$DV12)))</f>
        <v/>
      </c>
      <c r="DX9" s="41" t="str">
        <f>IF($B9="","",IF(COUNTIFS('Eng GLA 6th, 7th, 8th'!$E$4:$DV$4,DX$3,'Eng GLA 6th, 7th, 8th'!$E12:$DV12,"&lt;&gt;")=0,"",SUMIF('Eng GLA 6th, 7th, 8th'!$E$4:$DV$4,DX$3,'Eng GLA 6th, 7th, 8th'!$E12:$DV12)))</f>
        <v/>
      </c>
      <c r="DY9" s="41" t="str">
        <f>IF($B9="","",IF(COUNTIFS('Eng GLA 6th, 7th, 8th'!$E$4:$DV$4,DY$3,'Eng GLA 6th, 7th, 8th'!$E12:$DV12,"&lt;&gt;")=0,"",SUMIF('Eng GLA 6th, 7th, 8th'!$E$4:$DV$4,DY$3,'Eng GLA 6th, 7th, 8th'!$E12:$DV12)))</f>
        <v/>
      </c>
      <c r="DZ9" s="41" t="str">
        <f>IF($B9="","",IF(COUNTIFS('Eng GLA 6th, 7th, 8th'!$E$4:$DV$4,DZ$3,'Eng GLA 6th, 7th, 8th'!$E12:$DV12,"&lt;&gt;")=0,"",SUMIF('Eng GLA 6th, 7th, 8th'!$E$4:$DV$4,DZ$3,'Eng GLA 6th, 7th, 8th'!$E12:$DV12)))</f>
        <v/>
      </c>
      <c r="EA9" s="41" t="str">
        <f>IF($B9="","",IF(COUNTIFS('Eng GLA 6th, 7th, 8th'!$E$4:$DV$4,EA$3,'Eng GLA 6th, 7th, 8th'!$E12:$DV12,"&lt;&gt;")=0,"",SUMIF('Eng GLA 6th, 7th, 8th'!$E$4:$DV$4,EA$3,'Eng GLA 6th, 7th, 8th'!$E12:$DV12)))</f>
        <v/>
      </c>
      <c r="EB9" s="41" t="str">
        <f>IF($B9="","",IF(COUNTIFS('Eng GLA 6th, 7th, 8th'!$E$4:$DV$4,EB$3,'Eng GLA 6th, 7th, 8th'!$E12:$DV12,"&lt;&gt;")=0,"",SUMIF('Eng GLA 6th, 7th, 8th'!$E$4:$DV$4,EB$3,'Eng GLA 6th, 7th, 8th'!$E12:$DV12)))</f>
        <v/>
      </c>
      <c r="EC9" s="41" t="str">
        <f>IF($B9="","",IF(COUNTIFS('Eng GLA 6th, 7th, 8th'!$E$4:$DV$4,EC$3,'Eng GLA 6th, 7th, 8th'!$E12:$DV12,"&lt;&gt;")=0,"",SUMIF('Eng GLA 6th, 7th, 8th'!$E$4:$DV$4,EC$3,'Eng GLA 6th, 7th, 8th'!$E12:$DV12)))</f>
        <v/>
      </c>
      <c r="ED9" s="41" t="str">
        <f>IF($B9="","",IF(COUNTIFS('Eng GLA 6th, 7th, 8th'!$E$4:$DV$4,ED$3,'Eng GLA 6th, 7th, 8th'!$E12:$DV12,"&lt;&gt;")=0,"",SUMIF('Eng GLA 6th, 7th, 8th'!$E$4:$DV$4,ED$3,'Eng GLA 6th, 7th, 8th'!$E12:$DV12)))</f>
        <v/>
      </c>
      <c r="EE9" s="41" t="str">
        <f>IF($B9="","",IF(COUNTIFS('Eng GLA 6th, 7th, 8th'!$E$4:$DV$4,EE$3,'Eng GLA 6th, 7th, 8th'!$E12:$DV12,"&lt;&gt;")=0,"",SUMIF('Eng GLA 6th, 7th, 8th'!$E$4:$DV$4,EE$3,'Eng GLA 6th, 7th, 8th'!$E12:$DV12)))</f>
        <v/>
      </c>
      <c r="EF9" s="41" t="str">
        <f>IF($B9="","",IF(COUNTIFS('Eng GLA 6th, 7th, 8th'!$E$4:$DV$4,EF$3,'Eng GLA 6th, 7th, 8th'!$E12:$DV12,"&lt;&gt;")=0,"",SUMIF('Eng GLA 6th, 7th, 8th'!$E$4:$DV$4,EF$3,'Eng GLA 6th, 7th, 8th'!$E12:$DV12)))</f>
        <v/>
      </c>
      <c r="EG9" s="41" t="str">
        <f>IF($B9="","",IF(COUNTIFS('Eng GLA 6th, 7th, 8th'!$E$4:$DV$4,EG$3,'Eng GLA 6th, 7th, 8th'!$E12:$DV12,"&lt;&gt;")=0,"",SUMIF('Eng GLA 6th, 7th, 8th'!$E$4:$DV$4,EG$3,'Eng GLA 6th, 7th, 8th'!$E12:$DV12)))</f>
        <v/>
      </c>
      <c r="EH9" s="41" t="str">
        <f>IF($B9="","",IF(COUNTIFS('Eng GLA 6th, 7th, 8th'!$E$4:$DV$4,EH$3,'Eng GLA 6th, 7th, 8th'!$E12:$DV12,"&lt;&gt;")=0,"",SUMIF('Eng GLA 6th, 7th, 8th'!$E$4:$DV$4,EH$3,'Eng GLA 6th, 7th, 8th'!$E12:$DV12)))</f>
        <v/>
      </c>
      <c r="EI9" s="41" t="str">
        <f>IF($B9="","",IF(COUNTIFS('Eng GLA 6th, 7th, 8th'!$E$4:$DV$4,EI$3,'Eng GLA 6th, 7th, 8th'!$E12:$DV12,"&lt;&gt;")=0,"",SUMIF('Eng GLA 6th, 7th, 8th'!$E$4:$DV$4,EI$3,'Eng GLA 6th, 7th, 8th'!$E12:$DV12)))</f>
        <v/>
      </c>
      <c r="EJ9" s="398" t="str">
        <f>IF('Cover Sheet'!$AC$6="7th", 'Eng GLA 6th, 7th, 8th'!AQ12, "")</f>
        <v/>
      </c>
      <c r="EK9" s="41" t="str">
        <f>IF($B9="","",IF(COUNTIFS('Eng GLA 6th, 7th, 8th'!$E$4:$DV$4,EK$3,'Eng GLA 6th, 7th, 8th'!$E12:$DV12,"&lt;&gt;")=0,"",SUMIF('Eng GLA 6th, 7th, 8th'!$E$4:$DV$4,EK$3,'Eng GLA 6th, 7th, 8th'!$E12:$DV12)))</f>
        <v/>
      </c>
      <c r="EL9" s="41" t="str">
        <f>IF($B9="","",IF(COUNTIFS('Eng GLA 6th, 7th, 8th'!$E$4:$DV$4,EL$3,'Eng GLA 6th, 7th, 8th'!$E12:$DV12,"&lt;&gt;")=0,"",SUMIF('Eng GLA 6th, 7th, 8th'!$E$4:$DV$4,EL$3,'Eng GLA 6th, 7th, 8th'!$E12:$DV12)))</f>
        <v/>
      </c>
      <c r="EM9" s="41" t="str">
        <f>IF($B9="","",IF(COUNTIFS('Eng GLA 6th, 7th, 8th'!$E$4:$DV$4,EM$3,'Eng GLA 6th, 7th, 8th'!$E12:$DV12,"&lt;&gt;")=0,"",SUMIF('Eng GLA 6th, 7th, 8th'!$E$4:$DV$4,EM$3,'Eng GLA 6th, 7th, 8th'!$E12:$DV12)))</f>
        <v/>
      </c>
      <c r="EN9" s="41" t="str">
        <f>IF($B9="","",IF(COUNTIFS('Eng GLA 6th, 7th, 8th'!$E$4:$DV$4,EN$3,'Eng GLA 6th, 7th, 8th'!$E12:$DV12,"&lt;&gt;")=0,"",SUMIF('Eng GLA 6th, 7th, 8th'!$E$4:$DV$4,EN$3,'Eng GLA 6th, 7th, 8th'!$E12:$DV12)))</f>
        <v/>
      </c>
      <c r="EO9" s="41" t="str">
        <f>IF($B9="","",IF(COUNTIFS('Eng GLA 6th, 7th, 8th'!$E$4:$DV$4,EO$3,'Eng GLA 6th, 7th, 8th'!$E12:$DV12,"&lt;&gt;")=0,"",SUMIF('Eng GLA 6th, 7th, 8th'!$E$4:$DV$4,EO$3,'Eng GLA 6th, 7th, 8th'!$E12:$DV12)))</f>
        <v/>
      </c>
      <c r="EP9" s="41" t="str">
        <f>IF($B9="","",IF(COUNTIFS('Eng GLA 6th, 7th, 8th'!$E$4:$DV$4,EP$3,'Eng GLA 6th, 7th, 8th'!$E12:$DV12,"&lt;&gt;")=0,"",SUMIF('Eng GLA 6th, 7th, 8th'!$E$4:$DV$4,EP$3,'Eng GLA 6th, 7th, 8th'!$E12:$DV12)))</f>
        <v/>
      </c>
      <c r="EQ9" s="41" t="str">
        <f>IF($B9="","",IF(COUNTIFS('Eng GLA 6th, 7th, 8th'!$E$4:$DV$4,EQ$3,'Eng GLA 6th, 7th, 8th'!$E12:$DV12,"&lt;&gt;")=0,"",SUMIF('Eng GLA 6th, 7th, 8th'!$E$4:$DV$4,EQ$3,'Eng GLA 6th, 7th, 8th'!$E12:$DV12)))</f>
        <v/>
      </c>
      <c r="ER9" s="41" t="str">
        <f>IF($B9="","",IF(COUNTIFS('Eng GLA 6th, 7th, 8th'!$E$4:$DV$4,ER$3,'Eng GLA 6th, 7th, 8th'!$E12:$DV12,"&lt;&gt;")=0,"",SUMIF('Eng GLA 6th, 7th, 8th'!$E$4:$DV$4,ER$3,'Eng GLA 6th, 7th, 8th'!$E12:$DV12)))</f>
        <v/>
      </c>
      <c r="ES9" s="41" t="str">
        <f>IF($B9="","",IF(COUNTIFS('Eng GLA 6th, 7th, 8th'!$E$4:$DV$4,ES$3,'Eng GLA 6th, 7th, 8th'!$E12:$DV12,"&lt;&gt;")=0,"",SUMIF('Eng GLA 6th, 7th, 8th'!$E$4:$DV$4,ES$3,'Eng GLA 6th, 7th, 8th'!$E12:$DV12)))</f>
        <v/>
      </c>
      <c r="ET9" s="41" t="str">
        <f>IF($B9="","",IF(COUNTIFS('Eng GLA 6th, 7th, 8th'!$E$4:$DV$4,ET$3,'Eng GLA 6th, 7th, 8th'!$E12:$DV12,"&lt;&gt;")=0,"",SUMIF('Eng GLA 6th, 7th, 8th'!$E$4:$DV$4,ET$3,'Eng GLA 6th, 7th, 8th'!$E12:$DV12)))</f>
        <v/>
      </c>
      <c r="EU9" s="41" t="str">
        <f>IF($B9="","",IF(COUNTIFS('Eng GLA 6th, 7th, 8th'!$E$4:$DV$4,EU$3,'Eng GLA 6th, 7th, 8th'!$E12:$DV12,"&lt;&gt;")=0,"",SUMIF('Eng GLA 6th, 7th, 8th'!$E$4:$DV$4,EU$3,'Eng GLA 6th, 7th, 8th'!$E12:$DV12)))</f>
        <v/>
      </c>
      <c r="EV9" s="41" t="str">
        <f>IF($B9="","",IF(COUNTIFS('Eng GLA 6th, 7th, 8th'!$E$4:$DV$4,EV$3,'Eng GLA 6th, 7th, 8th'!$E12:$DV12,"&lt;&gt;")=0,"",SUMIF('Eng GLA 6th, 7th, 8th'!$E$4:$DV$4,EV$3,'Eng GLA 6th, 7th, 8th'!$E12:$DV12)))</f>
        <v/>
      </c>
      <c r="EW9" s="41" t="str">
        <f>IF($B9="","",IF(COUNTIFS('Eng GLA 6th, 7th, 8th'!$E$4:$DV$4,EW$3,'Eng GLA 6th, 7th, 8th'!$E12:$DV12,"&lt;&gt;")=0,"",SUMIF('Eng GLA 6th, 7th, 8th'!$E$4:$DV$4,EW$3,'Eng GLA 6th, 7th, 8th'!$E12:$DV12)))</f>
        <v/>
      </c>
      <c r="EX9" s="41" t="str">
        <f>IF($B9="","",IF(COUNTIFS('Eng GLA 6th, 7th, 8th'!$E$4:$DV$4,EX$3,'Eng GLA 6th, 7th, 8th'!$E12:$DV12,"&lt;&gt;")=0,"",SUMIF('Eng GLA 6th, 7th, 8th'!$E$4:$DV$4,EX$3,'Eng GLA 6th, 7th, 8th'!$E12:$DV12)))</f>
        <v/>
      </c>
      <c r="EY9" s="41" t="str">
        <f>IF($B9="","",IF(COUNTIFS('Eng GLA 6th, 7th, 8th'!$E$4:$DV$4,EY$3,'Eng GLA 6th, 7th, 8th'!$E12:$DV12,"&lt;&gt;")=0,"",SUMIF('Eng GLA 6th, 7th, 8th'!$E$4:$DV$4,EY$3,'Eng GLA 6th, 7th, 8th'!$E12:$DV12)))</f>
        <v/>
      </c>
      <c r="EZ9" s="398" t="str">
        <f>IF('Cover Sheet'!$AC$6="8th", 'Eng GLA 6th, 7th, 8th'!CG12, "")</f>
        <v/>
      </c>
      <c r="FA9" s="41" t="str">
        <f>IF($B9="","",IF(COUNTIFS('Eng GLA 6th, 7th, 8th'!$E$4:$DV$4,FA$3,'Eng GLA 6th, 7th, 8th'!$E12:$DV12,"&lt;&gt;")=0,"",SUMIF('Eng GLA 6th, 7th, 8th'!$E$4:$DV$4,FA$3,'Eng GLA 6th, 7th, 8th'!$E12:$DV12)))</f>
        <v/>
      </c>
      <c r="FB9" s="41" t="str">
        <f>IF($B9="","",IF(COUNTIFS('Eng GLA 6th, 7th, 8th'!$E$4:$DV$4,FB$3,'Eng GLA 6th, 7th, 8th'!$E12:$DV12,"&lt;&gt;")=0,"",SUMIF('Eng GLA 6th, 7th, 8th'!$E$4:$DV$4,FB$3,'Eng GLA 6th, 7th, 8th'!$E12:$DV12)))</f>
        <v/>
      </c>
      <c r="FC9" s="41" t="str">
        <f>IF($B9="","",IF(COUNTIFS('Eng GLA 6th, 7th, 8th'!$E$4:$DV$4,FC$3,'Eng GLA 6th, 7th, 8th'!$E12:$DV12,"&lt;&gt;")=0,"",SUMIF('Eng GLA 6th, 7th, 8th'!$E$4:$DV$4,FC$3,'Eng GLA 6th, 7th, 8th'!$E12:$DV12)))</f>
        <v/>
      </c>
      <c r="FD9" s="41" t="str">
        <f>IF($B9="","",IF(COUNTIFS('Eng GLA 6th, 7th, 8th'!$E$4:$DV$4,FD$3,'Eng GLA 6th, 7th, 8th'!$E12:$DV12,"&lt;&gt;")=0,"",SUMIF('Eng GLA 6th, 7th, 8th'!$E$4:$DV$4,FD$3,'Eng GLA 6th, 7th, 8th'!$E12:$DV12)))</f>
        <v/>
      </c>
      <c r="FE9" s="41" t="str">
        <f>IF($B9="","",IF(COUNTIFS('Eng GLA 6th, 7th, 8th'!$E$4:$DV$4,FE$3,'Eng GLA 6th, 7th, 8th'!$E12:$DV12,"&lt;&gt;")=0,"",SUMIF('Eng GLA 6th, 7th, 8th'!$E$4:$DV$4,FE$3,'Eng GLA 6th, 7th, 8th'!$E12:$DV12)))</f>
        <v/>
      </c>
      <c r="FF9" s="41" t="str">
        <f>IF($B9="","",IF(COUNTIFS('Eng GLA 6th, 7th, 8th'!$E$4:$DV$4,FF$3,'Eng GLA 6th, 7th, 8th'!$E12:$DV12,"&lt;&gt;")=0,"",SUMIF('Eng GLA 6th, 7th, 8th'!$E$4:$DV$4,FF$3,'Eng GLA 6th, 7th, 8th'!$E12:$DV12)))</f>
        <v/>
      </c>
      <c r="FG9" s="41" t="str">
        <f>IF($B9="","",IF(COUNTIFS('Eng GLA 6th, 7th, 8th'!$E$4:$DV$4,FG$3,'Eng GLA 6th, 7th, 8th'!$E12:$DV12,"&lt;&gt;")=0,"",SUMIF('Eng GLA 6th, 7th, 8th'!$E$4:$DV$4,FG$3,'Eng GLA 6th, 7th, 8th'!$E12:$DV12)))</f>
        <v/>
      </c>
      <c r="FH9" s="41" t="str">
        <f>IF($B9="","",IF(COUNTIFS('Eng GLA 6th, 7th, 8th'!$E$4:$DV$4,FH$3,'Eng GLA 6th, 7th, 8th'!$E12:$DV12,"&lt;&gt;")=0,"",SUMIF('Eng GLA 6th, 7th, 8th'!$E$4:$DV$4,FH$3,'Eng GLA 6th, 7th, 8th'!$E12:$DV12)))</f>
        <v/>
      </c>
      <c r="FI9" s="41" t="str">
        <f>IF($B9="","",IF(COUNTIFS('Eng GLA 6th, 7th, 8th'!$E$4:$DV$4,FI$3,'Eng GLA 6th, 7th, 8th'!$E12:$DV12,"&lt;&gt;")=0,"",SUMIF('Eng GLA 6th, 7th, 8th'!$E$4:$DV$4,FI$3,'Eng GLA 6th, 7th, 8th'!$E12:$DV12)))</f>
        <v/>
      </c>
      <c r="FJ9" s="41" t="str">
        <f>IF($B9="","",IF(COUNTIFS('Eng GLA 6th, 7th, 8th'!$E$4:$DV$4,FJ$3,'Eng GLA 6th, 7th, 8th'!$E12:$DV12,"&lt;&gt;")=0,"",SUMIF('Eng GLA 6th, 7th, 8th'!$E$4:$DV$4,FJ$3,'Eng GLA 6th, 7th, 8th'!$E12:$DV12)))</f>
        <v/>
      </c>
      <c r="FK9" s="41" t="str">
        <f>IF($B9="","",IF(COUNTIFS('Eng GLA 6th, 7th, 8th'!$E$4:$DV$4,FK$3,'Eng GLA 6th, 7th, 8th'!$E12:$DV12,"&lt;&gt;")=0,"",SUMIF('Eng GLA 6th, 7th, 8th'!$E$4:$DV$4,FK$3,'Eng GLA 6th, 7th, 8th'!$E12:$DV12)))</f>
        <v/>
      </c>
      <c r="FL9" s="41" t="str">
        <f>IF($B9="","",IF(COUNTIFS('Eng GLA 6th, 7th, 8th'!$E$4:$DV$4,FL$3,'Eng GLA 6th, 7th, 8th'!$E12:$DV12,"&lt;&gt;")=0,"",SUMIF('Eng GLA 6th, 7th, 8th'!$E$4:$DV$4,FL$3,'Eng GLA 6th, 7th, 8th'!$E12:$DV12)))</f>
        <v/>
      </c>
      <c r="FM9" s="41" t="str">
        <f>IF($B9="","",IF(COUNTIFS('Eng GLA 6th, 7th, 8th'!$E$4:$DV$4,FM$3,'Eng GLA 6th, 7th, 8th'!$E12:$DV12,"&lt;&gt;")=0,"",SUMIF('Eng GLA 6th, 7th, 8th'!$E$4:$DV$4,FM$3,'Eng GLA 6th, 7th, 8th'!$E12:$DV12)))</f>
        <v/>
      </c>
      <c r="FN9" s="41" t="str">
        <f>IF($B9="","",IF(COUNTIFS('Eng GLA 6th, 7th, 8th'!$E$4:$DV$4,FN$3,'Eng GLA 6th, 7th, 8th'!$E12:$DV12,"&lt;&gt;")=0,"",SUMIF('Eng GLA 6th, 7th, 8th'!$E$4:$DV$4,FN$3,'Eng GLA 6th, 7th, 8th'!$E12:$DV12)))</f>
        <v/>
      </c>
      <c r="FO9" s="41" t="str">
        <f>IF($B9="","",IF(COUNTIFS('Eng GLA 6th, 7th, 8th'!$E$4:$DV$4,FO$3,'Eng GLA 6th, 7th, 8th'!$E12:$DV12,"&lt;&gt;")=0,"",SUMIF('Eng GLA 6th, 7th, 8th'!$E$4:$DV$4,FO$3,'Eng GLA 6th, 7th, 8th'!$E12:$DV12)))</f>
        <v/>
      </c>
    </row>
    <row r="10" spans="1:171" ht="12.75" customHeight="1" x14ac:dyDescent="0.2">
      <c r="A10" s="65">
        <v>6</v>
      </c>
      <c r="B10" s="65" t="str">
        <f>'English Scores- Leveled papers'!B12</f>
        <v>G. Srikanth</v>
      </c>
      <c r="C10" s="65"/>
      <c r="D10" s="76" t="str">
        <f>IF(OR(B10="",H10="",'Cover Sheet'!E10=""),"",'Cover Sheet'!E10)</f>
        <v/>
      </c>
      <c r="E10" s="76" t="str">
        <f>IF(OR(B10="",H10="",'Cover Sheet'!F10=""),"",'Cover Sheet'!F10)</f>
        <v/>
      </c>
      <c r="F10" s="76">
        <f>IF(OR(B10="",H10="",'Cover Sheet'!H10=""),"",'Cover Sheet'!H10)</f>
        <v>0</v>
      </c>
      <c r="G10" s="76"/>
      <c r="H10" s="76">
        <f>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2</v>
      </c>
      <c r="I10" s="77">
        <f t="shared" si="7"/>
        <v>0.7</v>
      </c>
      <c r="J10" s="77" t="str">
        <f t="shared" si="8"/>
        <v/>
      </c>
      <c r="K10" s="77">
        <f t="shared" si="9"/>
        <v>0.7</v>
      </c>
      <c r="L10" s="78" t="str">
        <f t="shared" si="10"/>
        <v/>
      </c>
      <c r="M10" s="78" t="str">
        <f t="shared" si="11"/>
        <v/>
      </c>
      <c r="N10" s="78" t="str">
        <f t="shared" si="12"/>
        <v/>
      </c>
      <c r="O10" s="78" t="str">
        <f t="shared" si="13"/>
        <v/>
      </c>
      <c r="P10" s="78">
        <f t="shared" si="14"/>
        <v>0.7</v>
      </c>
      <c r="Q10" s="78">
        <f t="shared" si="15"/>
        <v>0.7</v>
      </c>
      <c r="R10" s="78" t="str">
        <f t="shared" si="16"/>
        <v/>
      </c>
      <c r="S10" s="78" t="str">
        <f t="shared" si="17"/>
        <v/>
      </c>
      <c r="T10" s="78" t="str">
        <f t="shared" si="18"/>
        <v/>
      </c>
      <c r="U10" s="78" t="str">
        <f t="shared" si="19"/>
        <v/>
      </c>
      <c r="V10" s="78" t="str">
        <f t="shared" si="20"/>
        <v/>
      </c>
      <c r="W10" s="78" t="str">
        <f t="shared" si="21"/>
        <v/>
      </c>
      <c r="X10" s="78" t="str">
        <f t="shared" si="22"/>
        <v/>
      </c>
      <c r="Y10" s="78"/>
      <c r="Z10" s="78"/>
      <c r="AA10" s="78"/>
      <c r="AB10" s="78"/>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41" t="str">
        <f>IF($B10="","",IF(COUNTIFS('English Scores- Leveled papers'!$H$4:$KM$4,AI$3,'English Scores- Leveled papers'!$H12:$KM12,"&lt;&gt;")=0,"",SUMIF('English Scores- Leveled papers'!$H$4:$KM$4,AI$3,'English Scores- Leveled papers'!$H12:$KM12)))</f>
        <v/>
      </c>
      <c r="AJ10" s="41" t="str">
        <f>IF($B10="","",IF(COUNTIFS('English Scores- Leveled papers'!$H$4:$KM$4,AJ$3,'English Scores- Leveled papers'!$H12:$KM12,"&lt;&gt;")=0,"",SUMIF('English Scores- Leveled papers'!$H$4:$KM$4,AJ$3,'English Scores- Leveled papers'!$H12:$KM12)))</f>
        <v/>
      </c>
      <c r="AK10" s="41" t="str">
        <f>IF($B10="","",IF(COUNTIFS('English Scores- Leveled papers'!$H$4:$KM$4,AK$3,'English Scores- Leveled papers'!$H12:$KM12,"&lt;&gt;")=0,"",SUMIF('English Scores- Leveled papers'!$H$4:$KM$4,AK$3,'English Scores- Leveled papers'!$H12:$KM12)))</f>
        <v/>
      </c>
      <c r="AL10" s="41" t="str">
        <f>IF($B10="","",IF(COUNTIFS('English Scores- Leveled papers'!$H$4:$KM$4,AL$3,'English Scores- Leveled papers'!$H12:$KM12,"&lt;&gt;")=0,"",SUMIF('English Scores- Leveled papers'!$H$4:$KM$4,AL$3,'English Scores- Leveled papers'!$H12:$KM12)))</f>
        <v/>
      </c>
      <c r="AM10" s="41" t="str">
        <f>IF($B10="","",IF(COUNTIFS('English Scores- Leveled papers'!$H$4:$KM$4,AM$3,'English Scores- Leveled papers'!$H12:$KM12,"&lt;&gt;")=0,"",SUMIF('English Scores- Leveled papers'!$H$4:$KM$4,AM$3,'English Scores- Leveled papers'!$H12:$KM12)))</f>
        <v/>
      </c>
      <c r="AN10" s="41"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f>IF($B10="","",IF(COUNTIFS('English Scores- Leveled papers'!$H$4:$KM$4,AX$3,'English Scores- Leveled papers'!$H12:$KM12,"&lt;&gt;")=0,"",SUMIF('English Scores- Leveled papers'!$H$4:$KM$4,AX$3,'English Scores- Leveled papers'!$H12:$KM12)))</f>
        <v>1</v>
      </c>
      <c r="AY10" s="41">
        <f>IF($B10="","",IF(COUNTIFS('English Scores- Leveled papers'!$H$4:$KM$4,AY$3,'English Scores- Leveled papers'!$H12:$KM12,"&lt;&gt;")=0,"",SUMIF('English Scores- Leveled papers'!$H$4:$KM$4,AY$3,'English Scores- Leveled papers'!$H12:$KM12)))</f>
        <v>1</v>
      </c>
      <c r="AZ10" s="41">
        <f>IF($B10="","",IF(COUNTIFS('English Scores- Leveled papers'!$H$4:$KM$4,AZ$3,'English Scores- Leveled papers'!$H12:$KM12,"&lt;&gt;")=0,"",SUMIF('English Scores- Leveled papers'!$H$4:$KM$4,AZ$3,'English Scores- Leveled papers'!$H12:$KM12)))</f>
        <v>1</v>
      </c>
      <c r="BA10" s="41">
        <f>IF($B10="","",IF(COUNTIFS('English Scores- Leveled papers'!$H$4:$KM$4,BA$3,'English Scores- Leveled papers'!$H12:$KM12,"&lt;&gt;")=0,"",SUMIF('English Scores- Leveled papers'!$H$4:$KM$4,BA$3,'English Scores- Leveled papers'!$H12:$KM12)))</f>
        <v>0</v>
      </c>
      <c r="BB10" s="41">
        <f>IF($B10="","",IF(COUNTIFS('English Scores- Leveled papers'!$H$4:$KM$4,BB$3,'English Scores- Leveled papers'!$H12:$KM12,"&lt;&gt;")=0,"",SUMIF('English Scores- Leveled papers'!$H$4:$KM$4,BB$3,'English Scores- Leveled papers'!$H12:$KM12)))</f>
        <v>2.5</v>
      </c>
      <c r="BC10" s="41">
        <f>IF($B10="","",IF(COUNTIFS('English Scores- Leveled papers'!$H$4:$KM$4,BC$3,'English Scores- Leveled papers'!$H12:$KM12,"&lt;&gt;")=0,"",SUMIF('English Scores- Leveled papers'!$H$4:$KM$4,BC$3,'English Scores- Leveled papers'!$H12:$KM12)))</f>
        <v>2.75</v>
      </c>
      <c r="BD10" s="41">
        <f>IF($B10="","",IF(COUNTIFS('English Scores- Leveled papers'!$H$4:$KM$4,BD$3,'English Scores- Leveled papers'!$H12:$KM12,"&lt;&gt;")=0,"",SUMIF('English Scores- Leveled papers'!$H$4:$KM$4,BD$3,'English Scores- Leveled papers'!$H12:$KM12)))</f>
        <v>2</v>
      </c>
      <c r="BE10" s="41">
        <f>IF($B10="","",IF(COUNTIFS('English Scores- Leveled papers'!$H$4:$KM$4,BE$3,'English Scores- Leveled papers'!$H12:$KM12,"&lt;&gt;")=0,"",SUMIF('English Scores- Leveled papers'!$H$4:$KM$4,BE$3,'English Scores- Leveled papers'!$H12:$KM12)))</f>
        <v>0</v>
      </c>
      <c r="BF10" s="41">
        <f>IF($B10="","",IF(COUNTIFS('English Scores- Leveled papers'!$H$4:$KM$4,BF$3,'English Scores- Leveled papers'!$H12:$KM12,"&lt;&gt;")=0,"",SUMIF('English Scores- Leveled papers'!$H$4:$KM$4,BF$3,'English Scores- Leveled papers'!$H12:$KM12)))</f>
        <v>2</v>
      </c>
      <c r="BG10" s="41">
        <f>IF($B10="","",IF(COUNTIFS('English Scores- Leveled papers'!$H$4:$KM$4,BG$3,'English Scores- Leveled papers'!$H12:$KM12,"&lt;&gt;")=0,"",SUMIF('English Scores- Leveled papers'!$H$4:$KM$4,BG$3,'English Scores- Leveled papers'!$H12:$KM12)))</f>
        <v>0</v>
      </c>
      <c r="BH10" s="41">
        <f>IF($B10="","",IF(COUNTIFS('English Scores- Leveled papers'!$H$4:$KM$4,BH$3,'English Scores- Leveled papers'!$H12:$KM12,"&lt;&gt;")=0,"",SUMIF('English Scores- Leveled papers'!$H$4:$KM$4,BH$3,'English Scores- Leveled papers'!$H12:$KM12)))</f>
        <v>1</v>
      </c>
      <c r="BI10" s="41">
        <f>IF($B10="","",IF(COUNTIFS('English Scores- Leveled papers'!$H$4:$KM$4,BI$3,'English Scores- Leveled papers'!$H12:$KM12,"&lt;&gt;")=0,"",SUMIF('English Scores- Leveled papers'!$H$4:$KM$4,BI$3,'English Scores- Leveled papers'!$H12:$KM12)))</f>
        <v>2</v>
      </c>
      <c r="BJ10" s="41">
        <f>IF($B10="","",IF(COUNTIFS('English Scores- Leveled papers'!$H$4:$KM$4,BJ$3,'English Scores- Leveled papers'!$H12:$KM12,"&lt;&gt;")=0,"",SUMIF('English Scores- Leveled papers'!$H$4:$KM$4,BJ$3,'English Scores- Leveled papers'!$H12:$KM12)))</f>
        <v>1</v>
      </c>
      <c r="BK10" s="41">
        <f>IF($B10="","",IF(COUNTIFS('English Scores- Leveled papers'!$H$4:$KM$4,BK$3,'English Scores- Leveled papers'!$H12:$KM12,"&lt;&gt;")=0,"",SUMIF('English Scores- Leveled papers'!$H$4:$KM$4,BK$3,'English Scores- Leveled papers'!$H12:$KM12)))</f>
        <v>2.75</v>
      </c>
      <c r="BL10" s="41" t="str">
        <f>IF($B10="","",IF(COUNTIFS('English Scores- Leveled papers'!$H$4:$KM$4,BL$3,'English Scores- Leveled papers'!$H12:$KM12,"&lt;&gt;")=0,"",SUMIF('English Scores- Leveled papers'!$H$4:$KM$4,BL$3,'English Scores- Leveled papers'!$H12:$KM12)))</f>
        <v/>
      </c>
      <c r="BM10" s="41" t="str">
        <f>IF($B10="","",IF(COUNTIFS('English Scores- Leveled papers'!$H$4:$KM$4,BM$3,'English Scores- Leveled papers'!$H12:$KM12,"&lt;&gt;")=0,"",SUMIF('English Scores- Leveled papers'!$H$4:$KM$4,BM$3,'English Scores- Leveled papers'!$H12:$KM12)))</f>
        <v/>
      </c>
      <c r="BN10" s="41" t="str">
        <f>IF($B10="","",IF(COUNTIFS('English Scores- Leveled papers'!$H$4:$KM$4,BN$3,'English Scores- Leveled papers'!$H12:$KM12,"&lt;&gt;")=0,"",SUMIF('English Scores- Leveled papers'!$H$4:$KM$4,BN$3,'English Scores- Leveled papers'!$H12:$KM12)))</f>
        <v/>
      </c>
      <c r="BO10" s="41"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41" t="str">
        <f>IF($B10="","",IF(COUNTIFS('English Scores- Leveled papers'!$H$4:$KM$4,BX$3,'English Scores- Leveled papers'!$H12:$KM12,"&lt;&gt;")=0,"",SUMIF('English Scores- Leveled papers'!$H$4:$KM$4,BX$3,'English Scores- Leveled papers'!$H12:$KM12)))</f>
        <v/>
      </c>
      <c r="BY10" s="41" t="str">
        <f>IF($B10="","",IF(COUNTIFS('English Scores- Leveled papers'!$H$4:$KM$4,BY$3,'English Scores- Leveled papers'!$H12:$KM12,"&lt;&gt;")=0,"",SUMIF('English Scores- Leveled papers'!$H$4:$KM$4,BY$3,'English Scores- Leveled papers'!$H12:$KM12)))</f>
        <v/>
      </c>
      <c r="BZ10" s="41" t="str">
        <f>IF($B10="","",IF(COUNTIFS('English Scores- Leveled papers'!$H$4:$KM$4,BZ$3,'English Scores- Leveled papers'!$H12:$KM12,"&lt;&gt;")=0,"",SUMIF('English Scores- Leveled papers'!$H$4:$KM$4,BZ$3,'English Scores- Leveled papers'!$H12:$KM12)))</f>
        <v/>
      </c>
      <c r="CA10" s="41" t="str">
        <f>IF($B10="","",IF(COUNTIFS('English Scores- Leveled papers'!$H$4:$KM$4,CA$3,'English Scores- Leveled papers'!$H12:$KM12,"&lt;&gt;")=0,"",SUMIF('English Scores- Leveled papers'!$H$4:$KM$4,CA$3,'English Scores- Leveled papers'!$H12:$KM12)))</f>
        <v/>
      </c>
      <c r="CB10" s="41" t="str">
        <f>IF($B10="","",IF(COUNTIFS('English Scores- Leveled papers'!$H$4:$KM$4,CB$3,'English Scores- Leveled papers'!$H12:$KM12,"&lt;&gt;")=0,"",SUMIF('English Scores- Leveled papers'!$H$4:$KM$4,CB$3,'English Scores- Leveled papers'!$H12:$KM12)))</f>
        <v/>
      </c>
      <c r="CC10" s="41" t="str">
        <f>IF($B10="","",IF(COUNTIFS('English Scores- Leveled papers'!$H$4:$KM$4,CC$3,'English Scores- Leveled papers'!$H12:$KM12,"&lt;&gt;")=0,"",SUMIF('English Scores- Leveled papers'!$H$4:$KM$4,CC$3,'English Scores- Leveled papers'!$H12:$KM12)))</f>
        <v/>
      </c>
      <c r="CD10" s="41" t="str">
        <f>IF($B10="","",IF(COUNTIFS('English Scores- Leveled papers'!$H$4:$KM$4,CD$3,'English Scores- Leveled papers'!$H12:$KM12,"&lt;&gt;")=0,"",SUMIF('English Scores- Leveled papers'!$H$4:$KM$4,CD$3,'English Scores- Leveled papers'!$H12:$KM12)))</f>
        <v/>
      </c>
      <c r="CE10" s="41" t="str">
        <f>IF($B10="","",IF(COUNTIFS('English Scores- Leveled papers'!$H$4:$KM$4,CE$3,'English Scores- Leveled papers'!$H12:$KM12,"&lt;&gt;")=0,"",SUMIF('English Scores- Leveled papers'!$H$4:$KM$4,CE$3,'English Scores- Leveled papers'!$H12:$KM12)))</f>
        <v/>
      </c>
      <c r="CF10" s="41"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41" t="str">
        <f>IF($B10="","",IF(COUNTIFS('English Scores- Leveled papers'!$H$4:$KM$4,CL$3,'English Scores- Leveled papers'!$H12:$KM12,"&lt;&gt;")=0,"",SUMIF('English Scores- Leveled papers'!$H$4:$KM$4,CL$3,'English Scores- Leveled papers'!$H12:$KM12)))</f>
        <v/>
      </c>
      <c r="CM10" s="41" t="str">
        <f>IF($B10="","",IF(COUNTIFS('English Scores- Leveled papers'!$H$4:$KM$4,CM$3,'English Scores- Leveled papers'!$H12:$KM12,"&lt;&gt;")=0,"",SUMIF('English Scores- Leveled papers'!$H$4:$KM$4,CM$3,'English Scores- Leveled papers'!$H12:$KM12)))</f>
        <v/>
      </c>
      <c r="CN10" s="41" t="str">
        <f>IF($B10="","",IF(COUNTIFS('English Scores- Leveled papers'!$H$4:$KM$4,CN$3,'English Scores- Leveled papers'!$H12:$KM12,"&lt;&gt;")=0,"",SUMIF('English Scores- Leveled papers'!$H$4:$KM$4,CN$3,'English Scores- Leveled papers'!$H12:$KM12)))</f>
        <v/>
      </c>
      <c r="CO10" s="41" t="str">
        <f>IF($B10="","",IF(COUNTIFS('English Scores- Leveled papers'!$H$4:$KM$4,CO$3,'English Scores- Leveled papers'!$H12:$KM12,"&lt;&gt;")=0,"",SUMIF('English Scores- Leveled papers'!$H$4:$KM$4,CO$3,'English Scores- Leveled papers'!$H12:$KM12)))</f>
        <v/>
      </c>
      <c r="CP10" s="41" t="str">
        <f>IF($B10="","",IF(COUNTIFS('English Scores- Leveled papers'!$H$4:$KM$4,CP$3,'English Scores- Leveled papers'!$H12:$KM12,"&lt;&gt;")=0,"",SUMIF('English Scores- Leveled papers'!$H$4:$KM$4,CP$3,'English Scores- Leveled papers'!$H12:$KM12)))</f>
        <v/>
      </c>
      <c r="CQ10" s="41" t="str">
        <f>IF($B10="","",IF(COUNTIFS('English Scores- Leveled papers'!$H$4:$KM$4,CQ$3,'English Scores- Leveled papers'!$H12:$KM12,"&lt;&gt;")=0,"",SUMIF('English Scores- Leveled papers'!$H$4:$KM$4,CQ$3,'English Scores- Leveled papers'!$H12:$KM12)))</f>
        <v/>
      </c>
      <c r="CR10" s="41" t="str">
        <f>IF($B10="","",IF(COUNTIFS('English Scores- Leveled papers'!$H$4:$KM$4,CR$3,'English Scores- Leveled papers'!$H12:$KM12,"&lt;&gt;")=0,"",SUMIF('English Scores- Leveled papers'!$H$4:$KM$4,CR$3,'English Scores- Leveled papers'!$H12:$KM12)))</f>
        <v/>
      </c>
      <c r="CS10" s="41"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41" t="str">
        <f>IF($B10="","",IF(COUNTIFS('English Scores- Leveled papers'!$H$4:$KM$4,DF$3,'English Scores- Leveled papers'!$H12:$KM12,"&lt;&gt;")=0,"",SUMIF('English Scores- Leveled papers'!$H$4:$KM$4,DF$3,'English Scores- Leveled papers'!$H12:$KM12)))</f>
        <v/>
      </c>
      <c r="DG10" s="41" t="str">
        <f>IF($B10="","",IF(COUNTIFS('English Scores- Leveled papers'!$H$4:$KM$4,DG$3,'English Scores- Leveled papers'!$H12:$KM12,"&lt;&gt;")=0,"",SUMIF('English Scores- Leveled papers'!$H$4:$KM$4,DG$3,'English Scores- Leveled papers'!$H12:$KM12)))</f>
        <v/>
      </c>
      <c r="DH10" s="41" t="str">
        <f>IF($B10="","",IF(COUNTIFS('English Scores- Leveled papers'!$H$4:$KM$4,DH$3,'English Scores- Leveled papers'!$H12:$KM12,"&lt;&gt;")=0,"",SUMIF('English Scores- Leveled papers'!$H$4:$KM$4,DH$3,'English Scores- Leveled papers'!$H12:$KM12)))</f>
        <v/>
      </c>
      <c r="DI10" s="41" t="str">
        <f>IF($B10="","",IF(COUNTIFS('English Scores- Leveled papers'!$H$4:$KM$4,DI$3,'English Scores- Leveled papers'!$H12:$KM12,"&lt;&gt;")=0,"",SUMIF('English Scores- Leveled papers'!$H$4:$KM$4,DI$3,'English Scores- Leveled papers'!$H12:$KM12)))</f>
        <v/>
      </c>
      <c r="DJ10" s="41" t="str">
        <f>IF($B10="","",IF(COUNTIFS('English Scores- Leveled papers'!$H$4:$KM$4,DJ$3,'English Scores- Leveled papers'!$H12:$KM12,"&lt;&gt;")=0,"",SUMIF('English Scores- Leveled papers'!$H$4:$KM$4,DJ$3,'English Scores- Leveled papers'!$H12:$KM12)))</f>
        <v/>
      </c>
      <c r="DK10" s="41" t="str">
        <f>IF($B10="","",IF(COUNTIFS('English Scores- Leveled papers'!$H$4:$KM$4,DK$3,'English Scores- Leveled papers'!$H12:$KM12,"&lt;&gt;")=0,"",SUMIF('English Scores- Leveled papers'!$H$4:$KM$4,DK$3,'English Scores- Leveled papers'!$H12:$KM12)))</f>
        <v/>
      </c>
      <c r="DL10" s="41" t="str">
        <f>IF($B10="","",IF(COUNTIFS('English Scores- Leveled papers'!$H$4:$KM$4,DL$3,'English Scores- Leveled papers'!$H12:$KM12,"&lt;&gt;")=0,"",SUMIF('English Scores- Leveled papers'!$H$4:$KM$4,DL$3,'English Scores- Leveled papers'!$H12:$KM12)))</f>
        <v/>
      </c>
      <c r="DM10" s="41" t="str">
        <f>IF($B10="","",IF(COUNTIFS('English Scores- Leveled papers'!$H$4:$KM$4,DM$3,'English Scores- Leveled papers'!$H12:$KM12,"&lt;&gt;")=0,"",SUMIF('English Scores- Leveled papers'!$H$4:$KM$4,DM$3,'English Scores- Leveled papers'!$H12:$KM12)))</f>
        <v/>
      </c>
      <c r="DN10" s="41" t="str">
        <f>IF($B10="","",IF(COUNTIFS('English Scores- Leveled papers'!$H$4:$KM$4,DN$3,'English Scores- Leveled papers'!$H12:$KM12,"&lt;&gt;")=0,"",SUMIF('English Scores- Leveled papers'!$H$4:$KM$4,DN$3,'English Scores- Leveled papers'!$H12:$KM12)))</f>
        <v/>
      </c>
      <c r="DO10" s="41" t="str">
        <f>IF($B10="","",IF(COUNTIFS('English Scores- Leveled papers'!$H$4:$KM$4,DO$3,'English Scores- Leveled papers'!$H12:$KM12,"&lt;&gt;")=0,"",SUMIF('English Scores- Leveled papers'!$H$4:$KM$4,DO$3,'English Scores- Leveled papers'!$H12:$KM12)))</f>
        <v/>
      </c>
      <c r="DP10" s="41" t="str">
        <f>IF($B10="","",IF(COUNTIFS('English Scores- Leveled papers'!$H$4:$KM$4,DP$3,'English Scores- Leveled papers'!$H12:$KM12,"&lt;&gt;")=0,"",SUMIF('English Scores- Leveled papers'!$H$4:$KM$4,DP$3,'English Scores- Leveled papers'!$H12:$KM12)))</f>
        <v/>
      </c>
      <c r="DQ10" s="393" t="str">
        <f>IF($B10="","",IF(COUNTIFS('English Scores- Leveled papers'!$H$4:$KM$4,DQ$3,'English Scores- Leveled papers'!$H12:$KM12,"&lt;&gt;")=0,"",SUMIF('English Scores- Leveled papers'!$H$4:$KM$4,DQ$3,'English Scores- Leveled papers'!$H12:$KM12)))</f>
        <v/>
      </c>
      <c r="DR10" s="395" t="str">
        <f>IF('Cover Sheet'!$AC$6="6th", 'Eng GLA 6th, 7th, 8th'!D13, "")</f>
        <v/>
      </c>
      <c r="DS10" t="s">
        <v>1644</v>
      </c>
      <c r="DT10">
        <f>COUNTIF($H$5:$H$89,-0.5)</f>
        <v>0</v>
      </c>
      <c r="DU10" s="41" t="str">
        <f>IF($B10="","",IF(COUNTIFS('Eng GLA 6th, 7th, 8th'!$E$4:$DV$4,DU$3,'Eng GLA 6th, 7th, 8th'!$E13:$DV13,"&lt;&gt;")=0,"",SUMIF('Eng GLA 6th, 7th, 8th'!$E$4:$DV$4,DU$3,'Eng GLA 6th, 7th, 8th'!$E13:$DV13)))</f>
        <v/>
      </c>
      <c r="DV10" s="41" t="str">
        <f>IF($B10="","",IF(COUNTIFS('Eng GLA 6th, 7th, 8th'!$E$4:$DV$4,DV$3,'Eng GLA 6th, 7th, 8th'!$E13:$DV13,"&lt;&gt;")=0,"",SUMIF('Eng GLA 6th, 7th, 8th'!$E$4:$DV$4,DV$3,'Eng GLA 6th, 7th, 8th'!$E13:$DV13)))</f>
        <v/>
      </c>
      <c r="DW10" s="41" t="str">
        <f>IF($B10="","",IF(COUNTIFS('Eng GLA 6th, 7th, 8th'!$E$4:$DV$4,DW$3,'Eng GLA 6th, 7th, 8th'!$E13:$DV13,"&lt;&gt;")=0,"",SUMIF('Eng GLA 6th, 7th, 8th'!$E$4:$DV$4,DW$3,'Eng GLA 6th, 7th, 8th'!$E13:$DV13)))</f>
        <v/>
      </c>
      <c r="DX10" s="41" t="str">
        <f>IF($B10="","",IF(COUNTIFS('Eng GLA 6th, 7th, 8th'!$E$4:$DV$4,DX$3,'Eng GLA 6th, 7th, 8th'!$E13:$DV13,"&lt;&gt;")=0,"",SUMIF('Eng GLA 6th, 7th, 8th'!$E$4:$DV$4,DX$3,'Eng GLA 6th, 7th, 8th'!$E13:$DV13)))</f>
        <v/>
      </c>
      <c r="DY10" s="41" t="str">
        <f>IF($B10="","",IF(COUNTIFS('Eng GLA 6th, 7th, 8th'!$E$4:$DV$4,DY$3,'Eng GLA 6th, 7th, 8th'!$E13:$DV13,"&lt;&gt;")=0,"",SUMIF('Eng GLA 6th, 7th, 8th'!$E$4:$DV$4,DY$3,'Eng GLA 6th, 7th, 8th'!$E13:$DV13)))</f>
        <v/>
      </c>
      <c r="DZ10" s="41" t="str">
        <f>IF($B10="","",IF(COUNTIFS('Eng GLA 6th, 7th, 8th'!$E$4:$DV$4,DZ$3,'Eng GLA 6th, 7th, 8th'!$E13:$DV13,"&lt;&gt;")=0,"",SUMIF('Eng GLA 6th, 7th, 8th'!$E$4:$DV$4,DZ$3,'Eng GLA 6th, 7th, 8th'!$E13:$DV13)))</f>
        <v/>
      </c>
      <c r="EA10" s="41" t="str">
        <f>IF($B10="","",IF(COUNTIFS('Eng GLA 6th, 7th, 8th'!$E$4:$DV$4,EA$3,'Eng GLA 6th, 7th, 8th'!$E13:$DV13,"&lt;&gt;")=0,"",SUMIF('Eng GLA 6th, 7th, 8th'!$E$4:$DV$4,EA$3,'Eng GLA 6th, 7th, 8th'!$E13:$DV13)))</f>
        <v/>
      </c>
      <c r="EB10" s="41" t="str">
        <f>IF($B10="","",IF(COUNTIFS('Eng GLA 6th, 7th, 8th'!$E$4:$DV$4,EB$3,'Eng GLA 6th, 7th, 8th'!$E13:$DV13,"&lt;&gt;")=0,"",SUMIF('Eng GLA 6th, 7th, 8th'!$E$4:$DV$4,EB$3,'Eng GLA 6th, 7th, 8th'!$E13:$DV13)))</f>
        <v/>
      </c>
      <c r="EC10" s="41" t="str">
        <f>IF($B10="","",IF(COUNTIFS('Eng GLA 6th, 7th, 8th'!$E$4:$DV$4,EC$3,'Eng GLA 6th, 7th, 8th'!$E13:$DV13,"&lt;&gt;")=0,"",SUMIF('Eng GLA 6th, 7th, 8th'!$E$4:$DV$4,EC$3,'Eng GLA 6th, 7th, 8th'!$E13:$DV13)))</f>
        <v/>
      </c>
      <c r="ED10" s="41" t="str">
        <f>IF($B10="","",IF(COUNTIFS('Eng GLA 6th, 7th, 8th'!$E$4:$DV$4,ED$3,'Eng GLA 6th, 7th, 8th'!$E13:$DV13,"&lt;&gt;")=0,"",SUMIF('Eng GLA 6th, 7th, 8th'!$E$4:$DV$4,ED$3,'Eng GLA 6th, 7th, 8th'!$E13:$DV13)))</f>
        <v/>
      </c>
      <c r="EE10" s="41" t="str">
        <f>IF($B10="","",IF(COUNTIFS('Eng GLA 6th, 7th, 8th'!$E$4:$DV$4,EE$3,'Eng GLA 6th, 7th, 8th'!$E13:$DV13,"&lt;&gt;")=0,"",SUMIF('Eng GLA 6th, 7th, 8th'!$E$4:$DV$4,EE$3,'Eng GLA 6th, 7th, 8th'!$E13:$DV13)))</f>
        <v/>
      </c>
      <c r="EF10" s="41" t="str">
        <f>IF($B10="","",IF(COUNTIFS('Eng GLA 6th, 7th, 8th'!$E$4:$DV$4,EF$3,'Eng GLA 6th, 7th, 8th'!$E13:$DV13,"&lt;&gt;")=0,"",SUMIF('Eng GLA 6th, 7th, 8th'!$E$4:$DV$4,EF$3,'Eng GLA 6th, 7th, 8th'!$E13:$DV13)))</f>
        <v/>
      </c>
      <c r="EG10" s="41" t="str">
        <f>IF($B10="","",IF(COUNTIFS('Eng GLA 6th, 7th, 8th'!$E$4:$DV$4,EG$3,'Eng GLA 6th, 7th, 8th'!$E13:$DV13,"&lt;&gt;")=0,"",SUMIF('Eng GLA 6th, 7th, 8th'!$E$4:$DV$4,EG$3,'Eng GLA 6th, 7th, 8th'!$E13:$DV13)))</f>
        <v/>
      </c>
      <c r="EH10" s="41" t="str">
        <f>IF($B10="","",IF(COUNTIFS('Eng GLA 6th, 7th, 8th'!$E$4:$DV$4,EH$3,'Eng GLA 6th, 7th, 8th'!$E13:$DV13,"&lt;&gt;")=0,"",SUMIF('Eng GLA 6th, 7th, 8th'!$E$4:$DV$4,EH$3,'Eng GLA 6th, 7th, 8th'!$E13:$DV13)))</f>
        <v/>
      </c>
      <c r="EI10" s="41" t="str">
        <f>IF($B10="","",IF(COUNTIFS('Eng GLA 6th, 7th, 8th'!$E$4:$DV$4,EI$3,'Eng GLA 6th, 7th, 8th'!$E13:$DV13,"&lt;&gt;")=0,"",SUMIF('Eng GLA 6th, 7th, 8th'!$E$4:$DV$4,EI$3,'Eng GLA 6th, 7th, 8th'!$E13:$DV13)))</f>
        <v/>
      </c>
      <c r="EJ10" s="398" t="str">
        <f>IF('Cover Sheet'!$AC$6="7th", 'Eng GLA 6th, 7th, 8th'!AQ13, "")</f>
        <v/>
      </c>
      <c r="EK10" s="41" t="str">
        <f>IF($B10="","",IF(COUNTIFS('Eng GLA 6th, 7th, 8th'!$E$4:$DV$4,EK$3,'Eng GLA 6th, 7th, 8th'!$E13:$DV13,"&lt;&gt;")=0,"",SUMIF('Eng GLA 6th, 7th, 8th'!$E$4:$DV$4,EK$3,'Eng GLA 6th, 7th, 8th'!$E13:$DV13)))</f>
        <v/>
      </c>
      <c r="EL10" s="41" t="str">
        <f>IF($B10="","",IF(COUNTIFS('Eng GLA 6th, 7th, 8th'!$E$4:$DV$4,EL$3,'Eng GLA 6th, 7th, 8th'!$E13:$DV13,"&lt;&gt;")=0,"",SUMIF('Eng GLA 6th, 7th, 8th'!$E$4:$DV$4,EL$3,'Eng GLA 6th, 7th, 8th'!$E13:$DV13)))</f>
        <v/>
      </c>
      <c r="EM10" s="41" t="str">
        <f>IF($B10="","",IF(COUNTIFS('Eng GLA 6th, 7th, 8th'!$E$4:$DV$4,EM$3,'Eng GLA 6th, 7th, 8th'!$E13:$DV13,"&lt;&gt;")=0,"",SUMIF('Eng GLA 6th, 7th, 8th'!$E$4:$DV$4,EM$3,'Eng GLA 6th, 7th, 8th'!$E13:$DV13)))</f>
        <v/>
      </c>
      <c r="EN10" s="41" t="str">
        <f>IF($B10="","",IF(COUNTIFS('Eng GLA 6th, 7th, 8th'!$E$4:$DV$4,EN$3,'Eng GLA 6th, 7th, 8th'!$E13:$DV13,"&lt;&gt;")=0,"",SUMIF('Eng GLA 6th, 7th, 8th'!$E$4:$DV$4,EN$3,'Eng GLA 6th, 7th, 8th'!$E13:$DV13)))</f>
        <v/>
      </c>
      <c r="EO10" s="41" t="str">
        <f>IF($B10="","",IF(COUNTIFS('Eng GLA 6th, 7th, 8th'!$E$4:$DV$4,EO$3,'Eng GLA 6th, 7th, 8th'!$E13:$DV13,"&lt;&gt;")=0,"",SUMIF('Eng GLA 6th, 7th, 8th'!$E$4:$DV$4,EO$3,'Eng GLA 6th, 7th, 8th'!$E13:$DV13)))</f>
        <v/>
      </c>
      <c r="EP10" s="41" t="str">
        <f>IF($B10="","",IF(COUNTIFS('Eng GLA 6th, 7th, 8th'!$E$4:$DV$4,EP$3,'Eng GLA 6th, 7th, 8th'!$E13:$DV13,"&lt;&gt;")=0,"",SUMIF('Eng GLA 6th, 7th, 8th'!$E$4:$DV$4,EP$3,'Eng GLA 6th, 7th, 8th'!$E13:$DV13)))</f>
        <v/>
      </c>
      <c r="EQ10" s="41" t="str">
        <f>IF($B10="","",IF(COUNTIFS('Eng GLA 6th, 7th, 8th'!$E$4:$DV$4,EQ$3,'Eng GLA 6th, 7th, 8th'!$E13:$DV13,"&lt;&gt;")=0,"",SUMIF('Eng GLA 6th, 7th, 8th'!$E$4:$DV$4,EQ$3,'Eng GLA 6th, 7th, 8th'!$E13:$DV13)))</f>
        <v/>
      </c>
      <c r="ER10" s="41" t="str">
        <f>IF($B10="","",IF(COUNTIFS('Eng GLA 6th, 7th, 8th'!$E$4:$DV$4,ER$3,'Eng GLA 6th, 7th, 8th'!$E13:$DV13,"&lt;&gt;")=0,"",SUMIF('Eng GLA 6th, 7th, 8th'!$E$4:$DV$4,ER$3,'Eng GLA 6th, 7th, 8th'!$E13:$DV13)))</f>
        <v/>
      </c>
      <c r="ES10" s="41" t="str">
        <f>IF($B10="","",IF(COUNTIFS('Eng GLA 6th, 7th, 8th'!$E$4:$DV$4,ES$3,'Eng GLA 6th, 7th, 8th'!$E13:$DV13,"&lt;&gt;")=0,"",SUMIF('Eng GLA 6th, 7th, 8th'!$E$4:$DV$4,ES$3,'Eng GLA 6th, 7th, 8th'!$E13:$DV13)))</f>
        <v/>
      </c>
      <c r="ET10" s="41" t="str">
        <f>IF($B10="","",IF(COUNTIFS('Eng GLA 6th, 7th, 8th'!$E$4:$DV$4,ET$3,'Eng GLA 6th, 7th, 8th'!$E13:$DV13,"&lt;&gt;")=0,"",SUMIF('Eng GLA 6th, 7th, 8th'!$E$4:$DV$4,ET$3,'Eng GLA 6th, 7th, 8th'!$E13:$DV13)))</f>
        <v/>
      </c>
      <c r="EU10" s="41" t="str">
        <f>IF($B10="","",IF(COUNTIFS('Eng GLA 6th, 7th, 8th'!$E$4:$DV$4,EU$3,'Eng GLA 6th, 7th, 8th'!$E13:$DV13,"&lt;&gt;")=0,"",SUMIF('Eng GLA 6th, 7th, 8th'!$E$4:$DV$4,EU$3,'Eng GLA 6th, 7th, 8th'!$E13:$DV13)))</f>
        <v/>
      </c>
      <c r="EV10" s="41" t="str">
        <f>IF($B10="","",IF(COUNTIFS('Eng GLA 6th, 7th, 8th'!$E$4:$DV$4,EV$3,'Eng GLA 6th, 7th, 8th'!$E13:$DV13,"&lt;&gt;")=0,"",SUMIF('Eng GLA 6th, 7th, 8th'!$E$4:$DV$4,EV$3,'Eng GLA 6th, 7th, 8th'!$E13:$DV13)))</f>
        <v/>
      </c>
      <c r="EW10" s="41" t="str">
        <f>IF($B10="","",IF(COUNTIFS('Eng GLA 6th, 7th, 8th'!$E$4:$DV$4,EW$3,'Eng GLA 6th, 7th, 8th'!$E13:$DV13,"&lt;&gt;")=0,"",SUMIF('Eng GLA 6th, 7th, 8th'!$E$4:$DV$4,EW$3,'Eng GLA 6th, 7th, 8th'!$E13:$DV13)))</f>
        <v/>
      </c>
      <c r="EX10" s="41" t="str">
        <f>IF($B10="","",IF(COUNTIFS('Eng GLA 6th, 7th, 8th'!$E$4:$DV$4,EX$3,'Eng GLA 6th, 7th, 8th'!$E13:$DV13,"&lt;&gt;")=0,"",SUMIF('Eng GLA 6th, 7th, 8th'!$E$4:$DV$4,EX$3,'Eng GLA 6th, 7th, 8th'!$E13:$DV13)))</f>
        <v/>
      </c>
      <c r="EY10" s="41" t="str">
        <f>IF($B10="","",IF(COUNTIFS('Eng GLA 6th, 7th, 8th'!$E$4:$DV$4,EY$3,'Eng GLA 6th, 7th, 8th'!$E13:$DV13,"&lt;&gt;")=0,"",SUMIF('Eng GLA 6th, 7th, 8th'!$E$4:$DV$4,EY$3,'Eng GLA 6th, 7th, 8th'!$E13:$DV13)))</f>
        <v/>
      </c>
      <c r="EZ10" s="398" t="str">
        <f>IF('Cover Sheet'!$AC$6="8th", 'Eng GLA 6th, 7th, 8th'!CG13, "")</f>
        <v/>
      </c>
      <c r="FA10" s="41" t="str">
        <f>IF($B10="","",IF(COUNTIFS('Eng GLA 6th, 7th, 8th'!$E$4:$DV$4,FA$3,'Eng GLA 6th, 7th, 8th'!$E13:$DV13,"&lt;&gt;")=0,"",SUMIF('Eng GLA 6th, 7th, 8th'!$E$4:$DV$4,FA$3,'Eng GLA 6th, 7th, 8th'!$E13:$DV13)))</f>
        <v/>
      </c>
      <c r="FB10" s="41" t="str">
        <f>IF($B10="","",IF(COUNTIFS('Eng GLA 6th, 7th, 8th'!$E$4:$DV$4,FB$3,'Eng GLA 6th, 7th, 8th'!$E13:$DV13,"&lt;&gt;")=0,"",SUMIF('Eng GLA 6th, 7th, 8th'!$E$4:$DV$4,FB$3,'Eng GLA 6th, 7th, 8th'!$E13:$DV13)))</f>
        <v/>
      </c>
      <c r="FC10" s="41" t="str">
        <f>IF($B10="","",IF(COUNTIFS('Eng GLA 6th, 7th, 8th'!$E$4:$DV$4,FC$3,'Eng GLA 6th, 7th, 8th'!$E13:$DV13,"&lt;&gt;")=0,"",SUMIF('Eng GLA 6th, 7th, 8th'!$E$4:$DV$4,FC$3,'Eng GLA 6th, 7th, 8th'!$E13:$DV13)))</f>
        <v/>
      </c>
      <c r="FD10" s="41" t="str">
        <f>IF($B10="","",IF(COUNTIFS('Eng GLA 6th, 7th, 8th'!$E$4:$DV$4,FD$3,'Eng GLA 6th, 7th, 8th'!$E13:$DV13,"&lt;&gt;")=0,"",SUMIF('Eng GLA 6th, 7th, 8th'!$E$4:$DV$4,FD$3,'Eng GLA 6th, 7th, 8th'!$E13:$DV13)))</f>
        <v/>
      </c>
      <c r="FE10" s="41" t="str">
        <f>IF($B10="","",IF(COUNTIFS('Eng GLA 6th, 7th, 8th'!$E$4:$DV$4,FE$3,'Eng GLA 6th, 7th, 8th'!$E13:$DV13,"&lt;&gt;")=0,"",SUMIF('Eng GLA 6th, 7th, 8th'!$E$4:$DV$4,FE$3,'Eng GLA 6th, 7th, 8th'!$E13:$DV13)))</f>
        <v/>
      </c>
      <c r="FF10" s="41" t="str">
        <f>IF($B10="","",IF(COUNTIFS('Eng GLA 6th, 7th, 8th'!$E$4:$DV$4,FF$3,'Eng GLA 6th, 7th, 8th'!$E13:$DV13,"&lt;&gt;")=0,"",SUMIF('Eng GLA 6th, 7th, 8th'!$E$4:$DV$4,FF$3,'Eng GLA 6th, 7th, 8th'!$E13:$DV13)))</f>
        <v/>
      </c>
      <c r="FG10" s="41" t="str">
        <f>IF($B10="","",IF(COUNTIFS('Eng GLA 6th, 7th, 8th'!$E$4:$DV$4,FG$3,'Eng GLA 6th, 7th, 8th'!$E13:$DV13,"&lt;&gt;")=0,"",SUMIF('Eng GLA 6th, 7th, 8th'!$E$4:$DV$4,FG$3,'Eng GLA 6th, 7th, 8th'!$E13:$DV13)))</f>
        <v/>
      </c>
      <c r="FH10" s="41" t="str">
        <f>IF($B10="","",IF(COUNTIFS('Eng GLA 6th, 7th, 8th'!$E$4:$DV$4,FH$3,'Eng GLA 6th, 7th, 8th'!$E13:$DV13,"&lt;&gt;")=0,"",SUMIF('Eng GLA 6th, 7th, 8th'!$E$4:$DV$4,FH$3,'Eng GLA 6th, 7th, 8th'!$E13:$DV13)))</f>
        <v/>
      </c>
      <c r="FI10" s="41" t="str">
        <f>IF($B10="","",IF(COUNTIFS('Eng GLA 6th, 7th, 8th'!$E$4:$DV$4,FI$3,'Eng GLA 6th, 7th, 8th'!$E13:$DV13,"&lt;&gt;")=0,"",SUMIF('Eng GLA 6th, 7th, 8th'!$E$4:$DV$4,FI$3,'Eng GLA 6th, 7th, 8th'!$E13:$DV13)))</f>
        <v/>
      </c>
      <c r="FJ10" s="41" t="str">
        <f>IF($B10="","",IF(COUNTIFS('Eng GLA 6th, 7th, 8th'!$E$4:$DV$4,FJ$3,'Eng GLA 6th, 7th, 8th'!$E13:$DV13,"&lt;&gt;")=0,"",SUMIF('Eng GLA 6th, 7th, 8th'!$E$4:$DV$4,FJ$3,'Eng GLA 6th, 7th, 8th'!$E13:$DV13)))</f>
        <v/>
      </c>
      <c r="FK10" s="41" t="str">
        <f>IF($B10="","",IF(COUNTIFS('Eng GLA 6th, 7th, 8th'!$E$4:$DV$4,FK$3,'Eng GLA 6th, 7th, 8th'!$E13:$DV13,"&lt;&gt;")=0,"",SUMIF('Eng GLA 6th, 7th, 8th'!$E$4:$DV$4,FK$3,'Eng GLA 6th, 7th, 8th'!$E13:$DV13)))</f>
        <v/>
      </c>
      <c r="FL10" s="41" t="str">
        <f>IF($B10="","",IF(COUNTIFS('Eng GLA 6th, 7th, 8th'!$E$4:$DV$4,FL$3,'Eng GLA 6th, 7th, 8th'!$E13:$DV13,"&lt;&gt;")=0,"",SUMIF('Eng GLA 6th, 7th, 8th'!$E$4:$DV$4,FL$3,'Eng GLA 6th, 7th, 8th'!$E13:$DV13)))</f>
        <v/>
      </c>
      <c r="FM10" s="41" t="str">
        <f>IF($B10="","",IF(COUNTIFS('Eng GLA 6th, 7th, 8th'!$E$4:$DV$4,FM$3,'Eng GLA 6th, 7th, 8th'!$E13:$DV13,"&lt;&gt;")=0,"",SUMIF('Eng GLA 6th, 7th, 8th'!$E$4:$DV$4,FM$3,'Eng GLA 6th, 7th, 8th'!$E13:$DV13)))</f>
        <v/>
      </c>
      <c r="FN10" s="41" t="str">
        <f>IF($B10="","",IF(COUNTIFS('Eng GLA 6th, 7th, 8th'!$E$4:$DV$4,FN$3,'Eng GLA 6th, 7th, 8th'!$E13:$DV13,"&lt;&gt;")=0,"",SUMIF('Eng GLA 6th, 7th, 8th'!$E$4:$DV$4,FN$3,'Eng GLA 6th, 7th, 8th'!$E13:$DV13)))</f>
        <v/>
      </c>
      <c r="FO10" s="41" t="str">
        <f>IF($B10="","",IF(COUNTIFS('Eng GLA 6th, 7th, 8th'!$E$4:$DV$4,FO$3,'Eng GLA 6th, 7th, 8th'!$E13:$DV13,"&lt;&gt;")=0,"",SUMIF('Eng GLA 6th, 7th, 8th'!$E$4:$DV$4,FO$3,'Eng GLA 6th, 7th, 8th'!$E13:$DV13)))</f>
        <v/>
      </c>
    </row>
    <row r="11" spans="1:171" ht="12.75" customHeight="1" x14ac:dyDescent="0.2">
      <c r="A11" s="65">
        <v>7</v>
      </c>
      <c r="B11" s="65" t="str">
        <f>'English Scores- Leveled papers'!B13</f>
        <v>A. Maheshwari</v>
      </c>
      <c r="C11" s="65"/>
      <c r="D11" s="76" t="str">
        <f>IF(OR(B11="",H11="",'Cover Sheet'!E11=""),"",'Cover Sheet'!E11)</f>
        <v/>
      </c>
      <c r="E11" s="76" t="str">
        <f>IF(OR(B11="",H11="",'Cover Sheet'!F11=""),"",'Cover Sheet'!F11)</f>
        <v/>
      </c>
      <c r="F11" s="76">
        <f>IF(OR(B11="",H11="",'Cover Sheet'!H11=""),"",'Cover Sheet'!H11)</f>
        <v>0.2</v>
      </c>
      <c r="G11" s="76"/>
      <c r="H11" s="76">
        <f>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1.5</v>
      </c>
      <c r="I11" s="77">
        <f t="shared" si="7"/>
        <v>0.8</v>
      </c>
      <c r="J11" s="77">
        <f t="shared" si="8"/>
        <v>0.6</v>
      </c>
      <c r="K11" s="77">
        <f t="shared" si="9"/>
        <v>0.8</v>
      </c>
      <c r="L11" s="78" t="str">
        <f t="shared" si="10"/>
        <v/>
      </c>
      <c r="M11" s="78" t="str">
        <f t="shared" si="11"/>
        <v/>
      </c>
      <c r="N11" s="78" t="str">
        <f t="shared" si="12"/>
        <v/>
      </c>
      <c r="O11" s="78">
        <f t="shared" si="13"/>
        <v>0.8</v>
      </c>
      <c r="P11" s="78">
        <f t="shared" si="14"/>
        <v>0.8</v>
      </c>
      <c r="Q11" s="78">
        <f t="shared" si="15"/>
        <v>0.6</v>
      </c>
      <c r="R11" s="78" t="str">
        <f t="shared" si="16"/>
        <v/>
      </c>
      <c r="S11" s="78" t="str">
        <f t="shared" si="17"/>
        <v/>
      </c>
      <c r="T11" s="78" t="str">
        <f t="shared" si="18"/>
        <v/>
      </c>
      <c r="U11" s="78" t="str">
        <f t="shared" si="19"/>
        <v/>
      </c>
      <c r="V11" s="78" t="str">
        <f t="shared" si="20"/>
        <v/>
      </c>
      <c r="W11" s="78" t="str">
        <f t="shared" si="21"/>
        <v/>
      </c>
      <c r="X11" s="78" t="str">
        <f t="shared" si="22"/>
        <v/>
      </c>
      <c r="Y11" s="78"/>
      <c r="Z11" s="78"/>
      <c r="AA11" s="78"/>
      <c r="AB11" s="78"/>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41" t="str">
        <f>IF($B11="","",IF(COUNTIFS('English Scores- Leveled papers'!$H$4:$KM$4,AI$3,'English Scores- Leveled papers'!$H13:$KM13,"&lt;&gt;")=0,"",SUMIF('English Scores- Leveled papers'!$H$4:$KM$4,AI$3,'English Scores- Leveled papers'!$H13:$KM13)))</f>
        <v/>
      </c>
      <c r="AJ11" s="41" t="str">
        <f>IF($B11="","",IF(COUNTIFS('English Scores- Leveled papers'!$H$4:$KM$4,AJ$3,'English Scores- Leveled papers'!$H13:$KM13,"&lt;&gt;")=0,"",SUMIF('English Scores- Leveled papers'!$H$4:$KM$4,AJ$3,'English Scores- Leveled papers'!$H13:$KM13)))</f>
        <v/>
      </c>
      <c r="AK11" s="41" t="str">
        <f>IF($B11="","",IF(COUNTIFS('English Scores- Leveled papers'!$H$4:$KM$4,AK$3,'English Scores- Leveled papers'!$H13:$KM13,"&lt;&gt;")=0,"",SUMIF('English Scores- Leveled papers'!$H$4:$KM$4,AK$3,'English Scores- Leveled papers'!$H13:$KM13)))</f>
        <v/>
      </c>
      <c r="AL11" s="41" t="str">
        <f>IF($B11="","",IF(COUNTIFS('English Scores- Leveled papers'!$H$4:$KM$4,AL$3,'English Scores- Leveled papers'!$H13:$KM13,"&lt;&gt;")=0,"",SUMIF('English Scores- Leveled papers'!$H$4:$KM$4,AL$3,'English Scores- Leveled papers'!$H13:$KM13)))</f>
        <v/>
      </c>
      <c r="AM11" s="41" t="str">
        <f>IF($B11="","",IF(COUNTIFS('English Scores- Leveled papers'!$H$4:$KM$4,AM$3,'English Scores- Leveled papers'!$H13:$KM13,"&lt;&gt;")=0,"",SUMIF('English Scores- Leveled papers'!$H$4:$KM$4,AM$3,'English Scores- Leveled papers'!$H13:$KM13)))</f>
        <v/>
      </c>
      <c r="AN11" s="41"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f>IF($B11="","",IF(COUNTIFS('English Scores- Leveled papers'!$H$4:$KM$4,AR$3,'English Scores- Leveled papers'!$H13:$KM13,"&lt;&gt;")=0,"",SUMIF('English Scores- Leveled papers'!$H$4:$KM$4,AR$3,'English Scores- Leveled papers'!$H13:$KM13)))</f>
        <v>1</v>
      </c>
      <c r="AS11" s="41">
        <f>IF($B11="","",IF(COUNTIFS('English Scores- Leveled papers'!$H$4:$KM$4,AS$3,'English Scores- Leveled papers'!$H13:$KM13,"&lt;&gt;")=0,"",SUMIF('English Scores- Leveled papers'!$H$4:$KM$4,AS$3,'English Scores- Leveled papers'!$H13:$KM13)))</f>
        <v>1</v>
      </c>
      <c r="AT11" s="41">
        <f>IF($B11="","",IF(COUNTIFS('English Scores- Leveled papers'!$H$4:$KM$4,AT$3,'English Scores- Leveled papers'!$H13:$KM13,"&lt;&gt;")=0,"",SUMIF('English Scores- Leveled papers'!$H$4:$KM$4,AT$3,'English Scores- Leveled papers'!$H13:$KM13)))</f>
        <v>1</v>
      </c>
      <c r="AU11" s="41">
        <f>IF($B11="","",IF(COUNTIFS('English Scores- Leveled papers'!$H$4:$KM$4,AU$3,'English Scores- Leveled papers'!$H13:$KM13,"&lt;&gt;")=0,"",SUMIF('English Scores- Leveled papers'!$H$4:$KM$4,AU$3,'English Scores- Leveled papers'!$H13:$KM13)))</f>
        <v>0</v>
      </c>
      <c r="AV11" s="41">
        <f>IF($B11="","",IF(COUNTIFS('English Scores- Leveled papers'!$H$4:$KM$4,AV$3,'English Scores- Leveled papers'!$H13:$KM13,"&lt;&gt;")=0,"",SUMIF('English Scores- Leveled papers'!$H$4:$KM$4,AV$3,'English Scores- Leveled papers'!$H13:$KM13)))</f>
        <v>3</v>
      </c>
      <c r="AW11" s="41">
        <f>IF($B11="","",IF(COUNTIFS('English Scores- Leveled papers'!$H$4:$KM$4,AW$3,'English Scores- Leveled papers'!$H13:$KM13,"&lt;&gt;")=0,"",SUMIF('English Scores- Leveled papers'!$H$4:$KM$4,AW$3,'English Scores- Leveled papers'!$H13:$KM13)))</f>
        <v>1.75</v>
      </c>
      <c r="AX11" s="41">
        <f>IF($B11="","",IF(COUNTIFS('English Scores- Leveled papers'!$H$4:$KM$4,AX$3,'English Scores- Leveled papers'!$H13:$KM13,"&lt;&gt;")=0,"",SUMIF('English Scores- Leveled papers'!$H$4:$KM$4,AX$3,'English Scores- Leveled papers'!$H13:$KM13)))</f>
        <v>2</v>
      </c>
      <c r="AY11" s="41">
        <f>IF($B11="","",IF(COUNTIFS('English Scores- Leveled papers'!$H$4:$KM$4,AY$3,'English Scores- Leveled papers'!$H13:$KM13,"&lt;&gt;")=0,"",SUMIF('English Scores- Leveled papers'!$H$4:$KM$4,AY$3,'English Scores- Leveled papers'!$H13:$KM13)))</f>
        <v>1</v>
      </c>
      <c r="AZ11" s="41">
        <f>IF($B11="","",IF(COUNTIFS('English Scores- Leveled papers'!$H$4:$KM$4,AZ$3,'English Scores- Leveled papers'!$H13:$KM13,"&lt;&gt;")=0,"",SUMIF('English Scores- Leveled papers'!$H$4:$KM$4,AZ$3,'English Scores- Leveled papers'!$H13:$KM13)))</f>
        <v>1</v>
      </c>
      <c r="BA11" s="41">
        <f>IF($B11="","",IF(COUNTIFS('English Scores- Leveled papers'!$H$4:$KM$4,BA$3,'English Scores- Leveled papers'!$H13:$KM13,"&lt;&gt;")=0,"",SUMIF('English Scores- Leveled papers'!$H$4:$KM$4,BA$3,'English Scores- Leveled papers'!$H13:$KM13)))</f>
        <v>0</v>
      </c>
      <c r="BB11" s="41">
        <f>IF($B11="","",IF(COUNTIFS('English Scores- Leveled papers'!$H$4:$KM$4,BB$3,'English Scores- Leveled papers'!$H13:$KM13,"&lt;&gt;")=0,"",SUMIF('English Scores- Leveled papers'!$H$4:$KM$4,BB$3,'English Scores- Leveled papers'!$H13:$KM13)))</f>
        <v>2</v>
      </c>
      <c r="BC11" s="41">
        <f>IF($B11="","",IF(COUNTIFS('English Scores- Leveled papers'!$H$4:$KM$4,BC$3,'English Scores- Leveled papers'!$H13:$KM13,"&lt;&gt;")=0,"",SUMIF('English Scores- Leveled papers'!$H$4:$KM$4,BC$3,'English Scores- Leveled papers'!$H13:$KM13)))</f>
        <v>2</v>
      </c>
      <c r="BD11" s="41">
        <f>IF($B11="","",IF(COUNTIFS('English Scores- Leveled papers'!$H$4:$KM$4,BD$3,'English Scores- Leveled papers'!$H13:$KM13,"&lt;&gt;")=0,"",SUMIF('English Scores- Leveled papers'!$H$4:$KM$4,BD$3,'English Scores- Leveled papers'!$H13:$KM13)))</f>
        <v>2</v>
      </c>
      <c r="BE11" s="41">
        <f>IF($B11="","",IF(COUNTIFS('English Scores- Leveled papers'!$H$4:$KM$4,BE$3,'English Scores- Leveled papers'!$H13:$KM13,"&lt;&gt;")=0,"",SUMIF('English Scores- Leveled papers'!$H$4:$KM$4,BE$3,'English Scores- Leveled papers'!$H13:$KM13)))</f>
        <v>1</v>
      </c>
      <c r="BF11" s="41">
        <f>IF($B11="","",IF(COUNTIFS('English Scores- Leveled papers'!$H$4:$KM$4,BF$3,'English Scores- Leveled papers'!$H13:$KM13,"&lt;&gt;")=0,"",SUMIF('English Scores- Leveled papers'!$H$4:$KM$4,BF$3,'English Scores- Leveled papers'!$H13:$KM13)))</f>
        <v>2</v>
      </c>
      <c r="BG11" s="41">
        <f>IF($B11="","",IF(COUNTIFS('English Scores- Leveled papers'!$H$4:$KM$4,BG$3,'English Scores- Leveled papers'!$H13:$KM13,"&lt;&gt;")=0,"",SUMIF('English Scores- Leveled papers'!$H$4:$KM$4,BG$3,'English Scores- Leveled papers'!$H13:$KM13)))</f>
        <v>0</v>
      </c>
      <c r="BH11" s="41">
        <f>IF($B11="","",IF(COUNTIFS('English Scores- Leveled papers'!$H$4:$KM$4,BH$3,'English Scores- Leveled papers'!$H13:$KM13,"&lt;&gt;")=0,"",SUMIF('English Scores- Leveled papers'!$H$4:$KM$4,BH$3,'English Scores- Leveled papers'!$H13:$KM13)))</f>
        <v>0.5</v>
      </c>
      <c r="BI11" s="41">
        <f>IF($B11="","",IF(COUNTIFS('English Scores- Leveled papers'!$H$4:$KM$4,BI$3,'English Scores- Leveled papers'!$H13:$KM13,"&lt;&gt;")=0,"",SUMIF('English Scores- Leveled papers'!$H$4:$KM$4,BI$3,'English Scores- Leveled papers'!$H13:$KM13)))</f>
        <v>2</v>
      </c>
      <c r="BJ11" s="41">
        <f>IF($B11="","",IF(COUNTIFS('English Scores- Leveled papers'!$H$4:$KM$4,BJ$3,'English Scores- Leveled papers'!$H13:$KM13,"&lt;&gt;")=0,"",SUMIF('English Scores- Leveled papers'!$H$4:$KM$4,BJ$3,'English Scores- Leveled papers'!$H13:$KM13)))</f>
        <v>0</v>
      </c>
      <c r="BK11" s="41">
        <f>IF($B11="","",IF(COUNTIFS('English Scores- Leveled papers'!$H$4:$KM$4,BK$3,'English Scores- Leveled papers'!$H13:$KM13,"&lt;&gt;")=0,"",SUMIF('English Scores- Leveled papers'!$H$4:$KM$4,BK$3,'English Scores- Leveled papers'!$H13:$KM13)))</f>
        <v>1.5</v>
      </c>
      <c r="BL11" s="41" t="str">
        <f>IF($B11="","",IF(COUNTIFS('English Scores- Leveled papers'!$H$4:$KM$4,BL$3,'English Scores- Leveled papers'!$H13:$KM13,"&lt;&gt;")=0,"",SUMIF('English Scores- Leveled papers'!$H$4:$KM$4,BL$3,'English Scores- Leveled papers'!$H13:$KM13)))</f>
        <v/>
      </c>
      <c r="BM11" s="41" t="str">
        <f>IF($B11="","",IF(COUNTIFS('English Scores- Leveled papers'!$H$4:$KM$4,BM$3,'English Scores- Leveled papers'!$H13:$KM13,"&lt;&gt;")=0,"",SUMIF('English Scores- Leveled papers'!$H$4:$KM$4,BM$3,'English Scores- Leveled papers'!$H13:$KM13)))</f>
        <v/>
      </c>
      <c r="BN11" s="41" t="str">
        <f>IF($B11="","",IF(COUNTIFS('English Scores- Leveled papers'!$H$4:$KM$4,BN$3,'English Scores- Leveled papers'!$H13:$KM13,"&lt;&gt;")=0,"",SUMIF('English Scores- Leveled papers'!$H$4:$KM$4,BN$3,'English Scores- Leveled papers'!$H13:$KM13)))</f>
        <v/>
      </c>
      <c r="BO11" s="41"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41" t="str">
        <f>IF($B11="","",IF(COUNTIFS('English Scores- Leveled papers'!$H$4:$KM$4,BX$3,'English Scores- Leveled papers'!$H13:$KM13,"&lt;&gt;")=0,"",SUMIF('English Scores- Leveled papers'!$H$4:$KM$4,BX$3,'English Scores- Leveled papers'!$H13:$KM13)))</f>
        <v/>
      </c>
      <c r="BY11" s="41" t="str">
        <f>IF($B11="","",IF(COUNTIFS('English Scores- Leveled papers'!$H$4:$KM$4,BY$3,'English Scores- Leveled papers'!$H13:$KM13,"&lt;&gt;")=0,"",SUMIF('English Scores- Leveled papers'!$H$4:$KM$4,BY$3,'English Scores- Leveled papers'!$H13:$KM13)))</f>
        <v/>
      </c>
      <c r="BZ11" s="41" t="str">
        <f>IF($B11="","",IF(COUNTIFS('English Scores- Leveled papers'!$H$4:$KM$4,BZ$3,'English Scores- Leveled papers'!$H13:$KM13,"&lt;&gt;")=0,"",SUMIF('English Scores- Leveled papers'!$H$4:$KM$4,BZ$3,'English Scores- Leveled papers'!$H13:$KM13)))</f>
        <v/>
      </c>
      <c r="CA11" s="41" t="str">
        <f>IF($B11="","",IF(COUNTIFS('English Scores- Leveled papers'!$H$4:$KM$4,CA$3,'English Scores- Leveled papers'!$H13:$KM13,"&lt;&gt;")=0,"",SUMIF('English Scores- Leveled papers'!$H$4:$KM$4,CA$3,'English Scores- Leveled papers'!$H13:$KM13)))</f>
        <v/>
      </c>
      <c r="CB11" s="41" t="str">
        <f>IF($B11="","",IF(COUNTIFS('English Scores- Leveled papers'!$H$4:$KM$4,CB$3,'English Scores- Leveled papers'!$H13:$KM13,"&lt;&gt;")=0,"",SUMIF('English Scores- Leveled papers'!$H$4:$KM$4,CB$3,'English Scores- Leveled papers'!$H13:$KM13)))</f>
        <v/>
      </c>
      <c r="CC11" s="41" t="str">
        <f>IF($B11="","",IF(COUNTIFS('English Scores- Leveled papers'!$H$4:$KM$4,CC$3,'English Scores- Leveled papers'!$H13:$KM13,"&lt;&gt;")=0,"",SUMIF('English Scores- Leveled papers'!$H$4:$KM$4,CC$3,'English Scores- Leveled papers'!$H13:$KM13)))</f>
        <v/>
      </c>
      <c r="CD11" s="41" t="str">
        <f>IF($B11="","",IF(COUNTIFS('English Scores- Leveled papers'!$H$4:$KM$4,CD$3,'English Scores- Leveled papers'!$H13:$KM13,"&lt;&gt;")=0,"",SUMIF('English Scores- Leveled papers'!$H$4:$KM$4,CD$3,'English Scores- Leveled papers'!$H13:$KM13)))</f>
        <v/>
      </c>
      <c r="CE11" s="41" t="str">
        <f>IF($B11="","",IF(COUNTIFS('English Scores- Leveled papers'!$H$4:$KM$4,CE$3,'English Scores- Leveled papers'!$H13:$KM13,"&lt;&gt;")=0,"",SUMIF('English Scores- Leveled papers'!$H$4:$KM$4,CE$3,'English Scores- Leveled papers'!$H13:$KM13)))</f>
        <v/>
      </c>
      <c r="CF11" s="41"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41" t="str">
        <f>IF($B11="","",IF(COUNTIFS('English Scores- Leveled papers'!$H$4:$KM$4,CL$3,'English Scores- Leveled papers'!$H13:$KM13,"&lt;&gt;")=0,"",SUMIF('English Scores- Leveled papers'!$H$4:$KM$4,CL$3,'English Scores- Leveled papers'!$H13:$KM13)))</f>
        <v/>
      </c>
      <c r="CM11" s="41" t="str">
        <f>IF($B11="","",IF(COUNTIFS('English Scores- Leveled papers'!$H$4:$KM$4,CM$3,'English Scores- Leveled papers'!$H13:$KM13,"&lt;&gt;")=0,"",SUMIF('English Scores- Leveled papers'!$H$4:$KM$4,CM$3,'English Scores- Leveled papers'!$H13:$KM13)))</f>
        <v/>
      </c>
      <c r="CN11" s="41" t="str">
        <f>IF($B11="","",IF(COUNTIFS('English Scores- Leveled papers'!$H$4:$KM$4,CN$3,'English Scores- Leveled papers'!$H13:$KM13,"&lt;&gt;")=0,"",SUMIF('English Scores- Leveled papers'!$H$4:$KM$4,CN$3,'English Scores- Leveled papers'!$H13:$KM13)))</f>
        <v/>
      </c>
      <c r="CO11" s="41" t="str">
        <f>IF($B11="","",IF(COUNTIFS('English Scores- Leveled papers'!$H$4:$KM$4,CO$3,'English Scores- Leveled papers'!$H13:$KM13,"&lt;&gt;")=0,"",SUMIF('English Scores- Leveled papers'!$H$4:$KM$4,CO$3,'English Scores- Leveled papers'!$H13:$KM13)))</f>
        <v/>
      </c>
      <c r="CP11" s="41" t="str">
        <f>IF($B11="","",IF(COUNTIFS('English Scores- Leveled papers'!$H$4:$KM$4,CP$3,'English Scores- Leveled papers'!$H13:$KM13,"&lt;&gt;")=0,"",SUMIF('English Scores- Leveled papers'!$H$4:$KM$4,CP$3,'English Scores- Leveled papers'!$H13:$KM13)))</f>
        <v/>
      </c>
      <c r="CQ11" s="41" t="str">
        <f>IF($B11="","",IF(COUNTIFS('English Scores- Leveled papers'!$H$4:$KM$4,CQ$3,'English Scores- Leveled papers'!$H13:$KM13,"&lt;&gt;")=0,"",SUMIF('English Scores- Leveled papers'!$H$4:$KM$4,CQ$3,'English Scores- Leveled papers'!$H13:$KM13)))</f>
        <v/>
      </c>
      <c r="CR11" s="41" t="str">
        <f>IF($B11="","",IF(COUNTIFS('English Scores- Leveled papers'!$H$4:$KM$4,CR$3,'English Scores- Leveled papers'!$H13:$KM13,"&lt;&gt;")=0,"",SUMIF('English Scores- Leveled papers'!$H$4:$KM$4,CR$3,'English Scores- Leveled papers'!$H13:$KM13)))</f>
        <v/>
      </c>
      <c r="CS11" s="41"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41" t="str">
        <f>IF($B11="","",IF(COUNTIFS('English Scores- Leveled papers'!$H$4:$KM$4,DF$3,'English Scores- Leveled papers'!$H13:$KM13,"&lt;&gt;")=0,"",SUMIF('English Scores- Leveled papers'!$H$4:$KM$4,DF$3,'English Scores- Leveled papers'!$H13:$KM13)))</f>
        <v/>
      </c>
      <c r="DG11" s="41" t="str">
        <f>IF($B11="","",IF(COUNTIFS('English Scores- Leveled papers'!$H$4:$KM$4,DG$3,'English Scores- Leveled papers'!$H13:$KM13,"&lt;&gt;")=0,"",SUMIF('English Scores- Leveled papers'!$H$4:$KM$4,DG$3,'English Scores- Leveled papers'!$H13:$KM13)))</f>
        <v/>
      </c>
      <c r="DH11" s="41" t="str">
        <f>IF($B11="","",IF(COUNTIFS('English Scores- Leveled papers'!$H$4:$KM$4,DH$3,'English Scores- Leveled papers'!$H13:$KM13,"&lt;&gt;")=0,"",SUMIF('English Scores- Leveled papers'!$H$4:$KM$4,DH$3,'English Scores- Leveled papers'!$H13:$KM13)))</f>
        <v/>
      </c>
      <c r="DI11" s="41" t="str">
        <f>IF($B11="","",IF(COUNTIFS('English Scores- Leveled papers'!$H$4:$KM$4,DI$3,'English Scores- Leveled papers'!$H13:$KM13,"&lt;&gt;")=0,"",SUMIF('English Scores- Leveled papers'!$H$4:$KM$4,DI$3,'English Scores- Leveled papers'!$H13:$KM13)))</f>
        <v/>
      </c>
      <c r="DJ11" s="41" t="str">
        <f>IF($B11="","",IF(COUNTIFS('English Scores- Leveled papers'!$H$4:$KM$4,DJ$3,'English Scores- Leveled papers'!$H13:$KM13,"&lt;&gt;")=0,"",SUMIF('English Scores- Leveled papers'!$H$4:$KM$4,DJ$3,'English Scores- Leveled papers'!$H13:$KM13)))</f>
        <v/>
      </c>
      <c r="DK11" s="41" t="str">
        <f>IF($B11="","",IF(COUNTIFS('English Scores- Leveled papers'!$H$4:$KM$4,DK$3,'English Scores- Leveled papers'!$H13:$KM13,"&lt;&gt;")=0,"",SUMIF('English Scores- Leveled papers'!$H$4:$KM$4,DK$3,'English Scores- Leveled papers'!$H13:$KM13)))</f>
        <v/>
      </c>
      <c r="DL11" s="41" t="str">
        <f>IF($B11="","",IF(COUNTIFS('English Scores- Leveled papers'!$H$4:$KM$4,DL$3,'English Scores- Leveled papers'!$H13:$KM13,"&lt;&gt;")=0,"",SUMIF('English Scores- Leveled papers'!$H$4:$KM$4,DL$3,'English Scores- Leveled papers'!$H13:$KM13)))</f>
        <v/>
      </c>
      <c r="DM11" s="41" t="str">
        <f>IF($B11="","",IF(COUNTIFS('English Scores- Leveled papers'!$H$4:$KM$4,DM$3,'English Scores- Leveled papers'!$H13:$KM13,"&lt;&gt;")=0,"",SUMIF('English Scores- Leveled papers'!$H$4:$KM$4,DM$3,'English Scores- Leveled papers'!$H13:$KM13)))</f>
        <v/>
      </c>
      <c r="DN11" s="41" t="str">
        <f>IF($B11="","",IF(COUNTIFS('English Scores- Leveled papers'!$H$4:$KM$4,DN$3,'English Scores- Leveled papers'!$H13:$KM13,"&lt;&gt;")=0,"",SUMIF('English Scores- Leveled papers'!$H$4:$KM$4,DN$3,'English Scores- Leveled papers'!$H13:$KM13)))</f>
        <v/>
      </c>
      <c r="DO11" s="41" t="str">
        <f>IF($B11="","",IF(COUNTIFS('English Scores- Leveled papers'!$H$4:$KM$4,DO$3,'English Scores- Leveled papers'!$H13:$KM13,"&lt;&gt;")=0,"",SUMIF('English Scores- Leveled papers'!$H$4:$KM$4,DO$3,'English Scores- Leveled papers'!$H13:$KM13)))</f>
        <v/>
      </c>
      <c r="DP11" s="41" t="str">
        <f>IF($B11="","",IF(COUNTIFS('English Scores- Leveled papers'!$H$4:$KM$4,DP$3,'English Scores- Leveled papers'!$H13:$KM13,"&lt;&gt;")=0,"",SUMIF('English Scores- Leveled papers'!$H$4:$KM$4,DP$3,'English Scores- Leveled papers'!$H13:$KM13)))</f>
        <v/>
      </c>
      <c r="DQ11" s="393" t="str">
        <f>IF($B11="","",IF(COUNTIFS('English Scores- Leveled papers'!$H$4:$KM$4,DQ$3,'English Scores- Leveled papers'!$H13:$KM13,"&lt;&gt;")=0,"",SUMIF('English Scores- Leveled papers'!$H$4:$KM$4,DQ$3,'English Scores- Leveled papers'!$H13:$KM13)))</f>
        <v/>
      </c>
      <c r="DR11" s="395" t="str">
        <f>IF('Cover Sheet'!$AC$6="6th", 'Eng GLA 6th, 7th, 8th'!D14, "")</f>
        <v/>
      </c>
      <c r="DS11" t="s">
        <v>1643</v>
      </c>
      <c r="DT11">
        <f>COUNTIF($H$5:$H$89,0)</f>
        <v>0</v>
      </c>
      <c r="DU11" s="41" t="str">
        <f>IF($B11="","",IF(COUNTIFS('Eng GLA 6th, 7th, 8th'!$E$4:$DV$4,DU$3,'Eng GLA 6th, 7th, 8th'!$E14:$DV14,"&lt;&gt;")=0,"",SUMIF('Eng GLA 6th, 7th, 8th'!$E$4:$DV$4,DU$3,'Eng GLA 6th, 7th, 8th'!$E14:$DV14)))</f>
        <v/>
      </c>
      <c r="DV11" s="41" t="str">
        <f>IF($B11="","",IF(COUNTIFS('Eng GLA 6th, 7th, 8th'!$E$4:$DV$4,DV$3,'Eng GLA 6th, 7th, 8th'!$E14:$DV14,"&lt;&gt;")=0,"",SUMIF('Eng GLA 6th, 7th, 8th'!$E$4:$DV$4,DV$3,'Eng GLA 6th, 7th, 8th'!$E14:$DV14)))</f>
        <v/>
      </c>
      <c r="DW11" s="41" t="str">
        <f>IF($B11="","",IF(COUNTIFS('Eng GLA 6th, 7th, 8th'!$E$4:$DV$4,DW$3,'Eng GLA 6th, 7th, 8th'!$E14:$DV14,"&lt;&gt;")=0,"",SUMIF('Eng GLA 6th, 7th, 8th'!$E$4:$DV$4,DW$3,'Eng GLA 6th, 7th, 8th'!$E14:$DV14)))</f>
        <v/>
      </c>
      <c r="DX11" s="41" t="str">
        <f>IF($B11="","",IF(COUNTIFS('Eng GLA 6th, 7th, 8th'!$E$4:$DV$4,DX$3,'Eng GLA 6th, 7th, 8th'!$E14:$DV14,"&lt;&gt;")=0,"",SUMIF('Eng GLA 6th, 7th, 8th'!$E$4:$DV$4,DX$3,'Eng GLA 6th, 7th, 8th'!$E14:$DV14)))</f>
        <v/>
      </c>
      <c r="DY11" s="41" t="str">
        <f>IF($B11="","",IF(COUNTIFS('Eng GLA 6th, 7th, 8th'!$E$4:$DV$4,DY$3,'Eng GLA 6th, 7th, 8th'!$E14:$DV14,"&lt;&gt;")=0,"",SUMIF('Eng GLA 6th, 7th, 8th'!$E$4:$DV$4,DY$3,'Eng GLA 6th, 7th, 8th'!$E14:$DV14)))</f>
        <v/>
      </c>
      <c r="DZ11" s="41" t="str">
        <f>IF($B11="","",IF(COUNTIFS('Eng GLA 6th, 7th, 8th'!$E$4:$DV$4,DZ$3,'Eng GLA 6th, 7th, 8th'!$E14:$DV14,"&lt;&gt;")=0,"",SUMIF('Eng GLA 6th, 7th, 8th'!$E$4:$DV$4,DZ$3,'Eng GLA 6th, 7th, 8th'!$E14:$DV14)))</f>
        <v/>
      </c>
      <c r="EA11" s="41" t="str">
        <f>IF($B11="","",IF(COUNTIFS('Eng GLA 6th, 7th, 8th'!$E$4:$DV$4,EA$3,'Eng GLA 6th, 7th, 8th'!$E14:$DV14,"&lt;&gt;")=0,"",SUMIF('Eng GLA 6th, 7th, 8th'!$E$4:$DV$4,EA$3,'Eng GLA 6th, 7th, 8th'!$E14:$DV14)))</f>
        <v/>
      </c>
      <c r="EB11" s="41" t="str">
        <f>IF($B11="","",IF(COUNTIFS('Eng GLA 6th, 7th, 8th'!$E$4:$DV$4,EB$3,'Eng GLA 6th, 7th, 8th'!$E14:$DV14,"&lt;&gt;")=0,"",SUMIF('Eng GLA 6th, 7th, 8th'!$E$4:$DV$4,EB$3,'Eng GLA 6th, 7th, 8th'!$E14:$DV14)))</f>
        <v/>
      </c>
      <c r="EC11" s="41" t="str">
        <f>IF($B11="","",IF(COUNTIFS('Eng GLA 6th, 7th, 8th'!$E$4:$DV$4,EC$3,'Eng GLA 6th, 7th, 8th'!$E14:$DV14,"&lt;&gt;")=0,"",SUMIF('Eng GLA 6th, 7th, 8th'!$E$4:$DV$4,EC$3,'Eng GLA 6th, 7th, 8th'!$E14:$DV14)))</f>
        <v/>
      </c>
      <c r="ED11" s="41" t="str">
        <f>IF($B11="","",IF(COUNTIFS('Eng GLA 6th, 7th, 8th'!$E$4:$DV$4,ED$3,'Eng GLA 6th, 7th, 8th'!$E14:$DV14,"&lt;&gt;")=0,"",SUMIF('Eng GLA 6th, 7th, 8th'!$E$4:$DV$4,ED$3,'Eng GLA 6th, 7th, 8th'!$E14:$DV14)))</f>
        <v/>
      </c>
      <c r="EE11" s="41" t="str">
        <f>IF($B11="","",IF(COUNTIFS('Eng GLA 6th, 7th, 8th'!$E$4:$DV$4,EE$3,'Eng GLA 6th, 7th, 8th'!$E14:$DV14,"&lt;&gt;")=0,"",SUMIF('Eng GLA 6th, 7th, 8th'!$E$4:$DV$4,EE$3,'Eng GLA 6th, 7th, 8th'!$E14:$DV14)))</f>
        <v/>
      </c>
      <c r="EF11" s="41" t="str">
        <f>IF($B11="","",IF(COUNTIFS('Eng GLA 6th, 7th, 8th'!$E$4:$DV$4,EF$3,'Eng GLA 6th, 7th, 8th'!$E14:$DV14,"&lt;&gt;")=0,"",SUMIF('Eng GLA 6th, 7th, 8th'!$E$4:$DV$4,EF$3,'Eng GLA 6th, 7th, 8th'!$E14:$DV14)))</f>
        <v/>
      </c>
      <c r="EG11" s="41" t="str">
        <f>IF($B11="","",IF(COUNTIFS('Eng GLA 6th, 7th, 8th'!$E$4:$DV$4,EG$3,'Eng GLA 6th, 7th, 8th'!$E14:$DV14,"&lt;&gt;")=0,"",SUMIF('Eng GLA 6th, 7th, 8th'!$E$4:$DV$4,EG$3,'Eng GLA 6th, 7th, 8th'!$E14:$DV14)))</f>
        <v/>
      </c>
      <c r="EH11" s="41" t="str">
        <f>IF($B11="","",IF(COUNTIFS('Eng GLA 6th, 7th, 8th'!$E$4:$DV$4,EH$3,'Eng GLA 6th, 7th, 8th'!$E14:$DV14,"&lt;&gt;")=0,"",SUMIF('Eng GLA 6th, 7th, 8th'!$E$4:$DV$4,EH$3,'Eng GLA 6th, 7th, 8th'!$E14:$DV14)))</f>
        <v/>
      </c>
      <c r="EI11" s="41" t="str">
        <f>IF($B11="","",IF(COUNTIFS('Eng GLA 6th, 7th, 8th'!$E$4:$DV$4,EI$3,'Eng GLA 6th, 7th, 8th'!$E14:$DV14,"&lt;&gt;")=0,"",SUMIF('Eng GLA 6th, 7th, 8th'!$E$4:$DV$4,EI$3,'Eng GLA 6th, 7th, 8th'!$E14:$DV14)))</f>
        <v/>
      </c>
      <c r="EJ11" s="398" t="str">
        <f>IF('Cover Sheet'!$AC$6="7th", 'Eng GLA 6th, 7th, 8th'!AQ14, "")</f>
        <v/>
      </c>
      <c r="EK11" s="41" t="str">
        <f>IF($B11="","",IF(COUNTIFS('Eng GLA 6th, 7th, 8th'!$E$4:$DV$4,EK$3,'Eng GLA 6th, 7th, 8th'!$E14:$DV14,"&lt;&gt;")=0,"",SUMIF('Eng GLA 6th, 7th, 8th'!$E$4:$DV$4,EK$3,'Eng GLA 6th, 7th, 8th'!$E14:$DV14)))</f>
        <v/>
      </c>
      <c r="EL11" s="41" t="str">
        <f>IF($B11="","",IF(COUNTIFS('Eng GLA 6th, 7th, 8th'!$E$4:$DV$4,EL$3,'Eng GLA 6th, 7th, 8th'!$E14:$DV14,"&lt;&gt;")=0,"",SUMIF('Eng GLA 6th, 7th, 8th'!$E$4:$DV$4,EL$3,'Eng GLA 6th, 7th, 8th'!$E14:$DV14)))</f>
        <v/>
      </c>
      <c r="EM11" s="41" t="str">
        <f>IF($B11="","",IF(COUNTIFS('Eng GLA 6th, 7th, 8th'!$E$4:$DV$4,EM$3,'Eng GLA 6th, 7th, 8th'!$E14:$DV14,"&lt;&gt;")=0,"",SUMIF('Eng GLA 6th, 7th, 8th'!$E$4:$DV$4,EM$3,'Eng GLA 6th, 7th, 8th'!$E14:$DV14)))</f>
        <v/>
      </c>
      <c r="EN11" s="41" t="str">
        <f>IF($B11="","",IF(COUNTIFS('Eng GLA 6th, 7th, 8th'!$E$4:$DV$4,EN$3,'Eng GLA 6th, 7th, 8th'!$E14:$DV14,"&lt;&gt;")=0,"",SUMIF('Eng GLA 6th, 7th, 8th'!$E$4:$DV$4,EN$3,'Eng GLA 6th, 7th, 8th'!$E14:$DV14)))</f>
        <v/>
      </c>
      <c r="EO11" s="41" t="str">
        <f>IF($B11="","",IF(COUNTIFS('Eng GLA 6th, 7th, 8th'!$E$4:$DV$4,EO$3,'Eng GLA 6th, 7th, 8th'!$E14:$DV14,"&lt;&gt;")=0,"",SUMIF('Eng GLA 6th, 7th, 8th'!$E$4:$DV$4,EO$3,'Eng GLA 6th, 7th, 8th'!$E14:$DV14)))</f>
        <v/>
      </c>
      <c r="EP11" s="41" t="str">
        <f>IF($B11="","",IF(COUNTIFS('Eng GLA 6th, 7th, 8th'!$E$4:$DV$4,EP$3,'Eng GLA 6th, 7th, 8th'!$E14:$DV14,"&lt;&gt;")=0,"",SUMIF('Eng GLA 6th, 7th, 8th'!$E$4:$DV$4,EP$3,'Eng GLA 6th, 7th, 8th'!$E14:$DV14)))</f>
        <v/>
      </c>
      <c r="EQ11" s="41" t="str">
        <f>IF($B11="","",IF(COUNTIFS('Eng GLA 6th, 7th, 8th'!$E$4:$DV$4,EQ$3,'Eng GLA 6th, 7th, 8th'!$E14:$DV14,"&lt;&gt;")=0,"",SUMIF('Eng GLA 6th, 7th, 8th'!$E$4:$DV$4,EQ$3,'Eng GLA 6th, 7th, 8th'!$E14:$DV14)))</f>
        <v/>
      </c>
      <c r="ER11" s="41" t="str">
        <f>IF($B11="","",IF(COUNTIFS('Eng GLA 6th, 7th, 8th'!$E$4:$DV$4,ER$3,'Eng GLA 6th, 7th, 8th'!$E14:$DV14,"&lt;&gt;")=0,"",SUMIF('Eng GLA 6th, 7th, 8th'!$E$4:$DV$4,ER$3,'Eng GLA 6th, 7th, 8th'!$E14:$DV14)))</f>
        <v/>
      </c>
      <c r="ES11" s="41" t="str">
        <f>IF($B11="","",IF(COUNTIFS('Eng GLA 6th, 7th, 8th'!$E$4:$DV$4,ES$3,'Eng GLA 6th, 7th, 8th'!$E14:$DV14,"&lt;&gt;")=0,"",SUMIF('Eng GLA 6th, 7th, 8th'!$E$4:$DV$4,ES$3,'Eng GLA 6th, 7th, 8th'!$E14:$DV14)))</f>
        <v/>
      </c>
      <c r="ET11" s="41" t="str">
        <f>IF($B11="","",IF(COUNTIFS('Eng GLA 6th, 7th, 8th'!$E$4:$DV$4,ET$3,'Eng GLA 6th, 7th, 8th'!$E14:$DV14,"&lt;&gt;")=0,"",SUMIF('Eng GLA 6th, 7th, 8th'!$E$4:$DV$4,ET$3,'Eng GLA 6th, 7th, 8th'!$E14:$DV14)))</f>
        <v/>
      </c>
      <c r="EU11" s="41" t="str">
        <f>IF($B11="","",IF(COUNTIFS('Eng GLA 6th, 7th, 8th'!$E$4:$DV$4,EU$3,'Eng GLA 6th, 7th, 8th'!$E14:$DV14,"&lt;&gt;")=0,"",SUMIF('Eng GLA 6th, 7th, 8th'!$E$4:$DV$4,EU$3,'Eng GLA 6th, 7th, 8th'!$E14:$DV14)))</f>
        <v/>
      </c>
      <c r="EV11" s="41" t="str">
        <f>IF($B11="","",IF(COUNTIFS('Eng GLA 6th, 7th, 8th'!$E$4:$DV$4,EV$3,'Eng GLA 6th, 7th, 8th'!$E14:$DV14,"&lt;&gt;")=0,"",SUMIF('Eng GLA 6th, 7th, 8th'!$E$4:$DV$4,EV$3,'Eng GLA 6th, 7th, 8th'!$E14:$DV14)))</f>
        <v/>
      </c>
      <c r="EW11" s="41" t="str">
        <f>IF($B11="","",IF(COUNTIFS('Eng GLA 6th, 7th, 8th'!$E$4:$DV$4,EW$3,'Eng GLA 6th, 7th, 8th'!$E14:$DV14,"&lt;&gt;")=0,"",SUMIF('Eng GLA 6th, 7th, 8th'!$E$4:$DV$4,EW$3,'Eng GLA 6th, 7th, 8th'!$E14:$DV14)))</f>
        <v/>
      </c>
      <c r="EX11" s="41" t="str">
        <f>IF($B11="","",IF(COUNTIFS('Eng GLA 6th, 7th, 8th'!$E$4:$DV$4,EX$3,'Eng GLA 6th, 7th, 8th'!$E14:$DV14,"&lt;&gt;")=0,"",SUMIF('Eng GLA 6th, 7th, 8th'!$E$4:$DV$4,EX$3,'Eng GLA 6th, 7th, 8th'!$E14:$DV14)))</f>
        <v/>
      </c>
      <c r="EY11" s="41" t="str">
        <f>IF($B11="","",IF(COUNTIFS('Eng GLA 6th, 7th, 8th'!$E$4:$DV$4,EY$3,'Eng GLA 6th, 7th, 8th'!$E14:$DV14,"&lt;&gt;")=0,"",SUMIF('Eng GLA 6th, 7th, 8th'!$E$4:$DV$4,EY$3,'Eng GLA 6th, 7th, 8th'!$E14:$DV14)))</f>
        <v/>
      </c>
      <c r="EZ11" s="398" t="str">
        <f>IF('Cover Sheet'!$AC$6="8th", 'Eng GLA 6th, 7th, 8th'!CG14, "")</f>
        <v/>
      </c>
      <c r="FA11" s="41" t="str">
        <f>IF($B11="","",IF(COUNTIFS('Eng GLA 6th, 7th, 8th'!$E$4:$DV$4,FA$3,'Eng GLA 6th, 7th, 8th'!$E14:$DV14,"&lt;&gt;")=0,"",SUMIF('Eng GLA 6th, 7th, 8th'!$E$4:$DV$4,FA$3,'Eng GLA 6th, 7th, 8th'!$E14:$DV14)))</f>
        <v/>
      </c>
      <c r="FB11" s="41" t="str">
        <f>IF($B11="","",IF(COUNTIFS('Eng GLA 6th, 7th, 8th'!$E$4:$DV$4,FB$3,'Eng GLA 6th, 7th, 8th'!$E14:$DV14,"&lt;&gt;")=0,"",SUMIF('Eng GLA 6th, 7th, 8th'!$E$4:$DV$4,FB$3,'Eng GLA 6th, 7th, 8th'!$E14:$DV14)))</f>
        <v/>
      </c>
      <c r="FC11" s="41" t="str">
        <f>IF($B11="","",IF(COUNTIFS('Eng GLA 6th, 7th, 8th'!$E$4:$DV$4,FC$3,'Eng GLA 6th, 7th, 8th'!$E14:$DV14,"&lt;&gt;")=0,"",SUMIF('Eng GLA 6th, 7th, 8th'!$E$4:$DV$4,FC$3,'Eng GLA 6th, 7th, 8th'!$E14:$DV14)))</f>
        <v/>
      </c>
      <c r="FD11" s="41" t="str">
        <f>IF($B11="","",IF(COUNTIFS('Eng GLA 6th, 7th, 8th'!$E$4:$DV$4,FD$3,'Eng GLA 6th, 7th, 8th'!$E14:$DV14,"&lt;&gt;")=0,"",SUMIF('Eng GLA 6th, 7th, 8th'!$E$4:$DV$4,FD$3,'Eng GLA 6th, 7th, 8th'!$E14:$DV14)))</f>
        <v/>
      </c>
      <c r="FE11" s="41" t="str">
        <f>IF($B11="","",IF(COUNTIFS('Eng GLA 6th, 7th, 8th'!$E$4:$DV$4,FE$3,'Eng GLA 6th, 7th, 8th'!$E14:$DV14,"&lt;&gt;")=0,"",SUMIF('Eng GLA 6th, 7th, 8th'!$E$4:$DV$4,FE$3,'Eng GLA 6th, 7th, 8th'!$E14:$DV14)))</f>
        <v/>
      </c>
      <c r="FF11" s="41" t="str">
        <f>IF($B11="","",IF(COUNTIFS('Eng GLA 6th, 7th, 8th'!$E$4:$DV$4,FF$3,'Eng GLA 6th, 7th, 8th'!$E14:$DV14,"&lt;&gt;")=0,"",SUMIF('Eng GLA 6th, 7th, 8th'!$E$4:$DV$4,FF$3,'Eng GLA 6th, 7th, 8th'!$E14:$DV14)))</f>
        <v/>
      </c>
      <c r="FG11" s="41" t="str">
        <f>IF($B11="","",IF(COUNTIFS('Eng GLA 6th, 7th, 8th'!$E$4:$DV$4,FG$3,'Eng GLA 6th, 7th, 8th'!$E14:$DV14,"&lt;&gt;")=0,"",SUMIF('Eng GLA 6th, 7th, 8th'!$E$4:$DV$4,FG$3,'Eng GLA 6th, 7th, 8th'!$E14:$DV14)))</f>
        <v/>
      </c>
      <c r="FH11" s="41" t="str">
        <f>IF($B11="","",IF(COUNTIFS('Eng GLA 6th, 7th, 8th'!$E$4:$DV$4,FH$3,'Eng GLA 6th, 7th, 8th'!$E14:$DV14,"&lt;&gt;")=0,"",SUMIF('Eng GLA 6th, 7th, 8th'!$E$4:$DV$4,FH$3,'Eng GLA 6th, 7th, 8th'!$E14:$DV14)))</f>
        <v/>
      </c>
      <c r="FI11" s="41" t="str">
        <f>IF($B11="","",IF(COUNTIFS('Eng GLA 6th, 7th, 8th'!$E$4:$DV$4,FI$3,'Eng GLA 6th, 7th, 8th'!$E14:$DV14,"&lt;&gt;")=0,"",SUMIF('Eng GLA 6th, 7th, 8th'!$E$4:$DV$4,FI$3,'Eng GLA 6th, 7th, 8th'!$E14:$DV14)))</f>
        <v/>
      </c>
      <c r="FJ11" s="41" t="str">
        <f>IF($B11="","",IF(COUNTIFS('Eng GLA 6th, 7th, 8th'!$E$4:$DV$4,FJ$3,'Eng GLA 6th, 7th, 8th'!$E14:$DV14,"&lt;&gt;")=0,"",SUMIF('Eng GLA 6th, 7th, 8th'!$E$4:$DV$4,FJ$3,'Eng GLA 6th, 7th, 8th'!$E14:$DV14)))</f>
        <v/>
      </c>
      <c r="FK11" s="41" t="str">
        <f>IF($B11="","",IF(COUNTIFS('Eng GLA 6th, 7th, 8th'!$E$4:$DV$4,FK$3,'Eng GLA 6th, 7th, 8th'!$E14:$DV14,"&lt;&gt;")=0,"",SUMIF('Eng GLA 6th, 7th, 8th'!$E$4:$DV$4,FK$3,'Eng GLA 6th, 7th, 8th'!$E14:$DV14)))</f>
        <v/>
      </c>
      <c r="FL11" s="41" t="str">
        <f>IF($B11="","",IF(COUNTIFS('Eng GLA 6th, 7th, 8th'!$E$4:$DV$4,FL$3,'Eng GLA 6th, 7th, 8th'!$E14:$DV14,"&lt;&gt;")=0,"",SUMIF('Eng GLA 6th, 7th, 8th'!$E$4:$DV$4,FL$3,'Eng GLA 6th, 7th, 8th'!$E14:$DV14)))</f>
        <v/>
      </c>
      <c r="FM11" s="41" t="str">
        <f>IF($B11="","",IF(COUNTIFS('Eng GLA 6th, 7th, 8th'!$E$4:$DV$4,FM$3,'Eng GLA 6th, 7th, 8th'!$E14:$DV14,"&lt;&gt;")=0,"",SUMIF('Eng GLA 6th, 7th, 8th'!$E$4:$DV$4,FM$3,'Eng GLA 6th, 7th, 8th'!$E14:$DV14)))</f>
        <v/>
      </c>
      <c r="FN11" s="41" t="str">
        <f>IF($B11="","",IF(COUNTIFS('Eng GLA 6th, 7th, 8th'!$E$4:$DV$4,FN$3,'Eng GLA 6th, 7th, 8th'!$E14:$DV14,"&lt;&gt;")=0,"",SUMIF('Eng GLA 6th, 7th, 8th'!$E$4:$DV$4,FN$3,'Eng GLA 6th, 7th, 8th'!$E14:$DV14)))</f>
        <v/>
      </c>
      <c r="FO11" s="41" t="str">
        <f>IF($B11="","",IF(COUNTIFS('Eng GLA 6th, 7th, 8th'!$E$4:$DV$4,FO$3,'Eng GLA 6th, 7th, 8th'!$E14:$DV14,"&lt;&gt;")=0,"",SUMIF('Eng GLA 6th, 7th, 8th'!$E$4:$DV$4,FO$3,'Eng GLA 6th, 7th, 8th'!$E14:$DV14)))</f>
        <v/>
      </c>
    </row>
    <row r="12" spans="1:171" ht="12.75" customHeight="1" x14ac:dyDescent="0.2">
      <c r="A12" s="65">
        <v>8</v>
      </c>
      <c r="B12" s="65" t="str">
        <f>'English Scores- Leveled papers'!B14</f>
        <v>B. Vaishnavi</v>
      </c>
      <c r="C12" s="65"/>
      <c r="D12" s="76" t="str">
        <f>IF(OR(B12="",H12="",'Cover Sheet'!E12=""),"",'Cover Sheet'!E12)</f>
        <v/>
      </c>
      <c r="E12" s="76" t="str">
        <f>IF(OR(B12="",H12="",'Cover Sheet'!F12=""),"",'Cover Sheet'!F12)</f>
        <v/>
      </c>
      <c r="F12" s="76">
        <f>IF(OR(B12="",H12="",'Cover Sheet'!H12=""),"",'Cover Sheet'!H12)</f>
        <v>0</v>
      </c>
      <c r="G12" s="76"/>
      <c r="H12" s="76">
        <f>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1.5</v>
      </c>
      <c r="I12" s="77">
        <f t="shared" si="7"/>
        <v>0.8</v>
      </c>
      <c r="J12" s="77">
        <f t="shared" si="8"/>
        <v>0.4</v>
      </c>
      <c r="K12" s="77" t="str">
        <f t="shared" si="9"/>
        <v/>
      </c>
      <c r="L12" s="78" t="str">
        <f t="shared" si="10"/>
        <v/>
      </c>
      <c r="M12" s="78" t="str">
        <f t="shared" si="11"/>
        <v/>
      </c>
      <c r="N12" s="78" t="str">
        <f t="shared" si="12"/>
        <v/>
      </c>
      <c r="O12" s="78" t="str">
        <f t="shared" si="13"/>
        <v/>
      </c>
      <c r="P12" s="78">
        <f t="shared" si="14"/>
        <v>0.8</v>
      </c>
      <c r="Q12" s="78">
        <f t="shared" si="15"/>
        <v>0.4</v>
      </c>
      <c r="R12" s="78" t="str">
        <f t="shared" si="16"/>
        <v/>
      </c>
      <c r="S12" s="78" t="str">
        <f t="shared" si="17"/>
        <v/>
      </c>
      <c r="T12" s="78" t="str">
        <f t="shared" si="18"/>
        <v/>
      </c>
      <c r="U12" s="78" t="str">
        <f t="shared" si="19"/>
        <v/>
      </c>
      <c r="V12" s="78" t="str">
        <f t="shared" si="20"/>
        <v/>
      </c>
      <c r="W12" s="78" t="str">
        <f t="shared" si="21"/>
        <v/>
      </c>
      <c r="X12" s="78" t="str">
        <f t="shared" si="22"/>
        <v/>
      </c>
      <c r="Y12" s="78"/>
      <c r="Z12" s="78"/>
      <c r="AA12" s="78"/>
      <c r="AB12" s="78"/>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41" t="str">
        <f>IF($B12="","",IF(COUNTIFS('English Scores- Leveled papers'!$H$4:$KM$4,AI$3,'English Scores- Leveled papers'!$H14:$KM14,"&lt;&gt;")=0,"",SUMIF('English Scores- Leveled papers'!$H$4:$KM$4,AI$3,'English Scores- Leveled papers'!$H14:$KM14)))</f>
        <v/>
      </c>
      <c r="AJ12" s="41" t="str">
        <f>IF($B12="","",IF(COUNTIFS('English Scores- Leveled papers'!$H$4:$KM$4,AJ$3,'English Scores- Leveled papers'!$H14:$KM14,"&lt;&gt;")=0,"",SUMIF('English Scores- Leveled papers'!$H$4:$KM$4,AJ$3,'English Scores- Leveled papers'!$H14:$KM14)))</f>
        <v/>
      </c>
      <c r="AK12" s="41" t="str">
        <f>IF($B12="","",IF(COUNTIFS('English Scores- Leveled papers'!$H$4:$KM$4,AK$3,'English Scores- Leveled papers'!$H14:$KM14,"&lt;&gt;")=0,"",SUMIF('English Scores- Leveled papers'!$H$4:$KM$4,AK$3,'English Scores- Leveled papers'!$H14:$KM14)))</f>
        <v/>
      </c>
      <c r="AL12" s="41" t="str">
        <f>IF($B12="","",IF(COUNTIFS('English Scores- Leveled papers'!$H$4:$KM$4,AL$3,'English Scores- Leveled papers'!$H14:$KM14,"&lt;&gt;")=0,"",SUMIF('English Scores- Leveled papers'!$H$4:$KM$4,AL$3,'English Scores- Leveled papers'!$H14:$KM14)))</f>
        <v/>
      </c>
      <c r="AM12" s="41" t="str">
        <f>IF($B12="","",IF(COUNTIFS('English Scores- Leveled papers'!$H$4:$KM$4,AM$3,'English Scores- Leveled papers'!$H14:$KM14,"&lt;&gt;")=0,"",SUMIF('English Scores- Leveled papers'!$H$4:$KM$4,AM$3,'English Scores- Leveled papers'!$H14:$KM14)))</f>
        <v/>
      </c>
      <c r="AN12" s="41"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f>IF($B12="","",IF(COUNTIFS('English Scores- Leveled papers'!$H$4:$KM$4,AX$3,'English Scores- Leveled papers'!$H14:$KM14,"&lt;&gt;")=0,"",SUMIF('English Scores- Leveled papers'!$H$4:$KM$4,AX$3,'English Scores- Leveled papers'!$H14:$KM14)))</f>
        <v>2</v>
      </c>
      <c r="AY12" s="41">
        <f>IF($B12="","",IF(COUNTIFS('English Scores- Leveled papers'!$H$4:$KM$4,AY$3,'English Scores- Leveled papers'!$H14:$KM14,"&lt;&gt;")=0,"",SUMIF('English Scores- Leveled papers'!$H$4:$KM$4,AY$3,'English Scores- Leveled papers'!$H14:$KM14)))</f>
        <v>1</v>
      </c>
      <c r="AZ12" s="41">
        <f>IF($B12="","",IF(COUNTIFS('English Scores- Leveled papers'!$H$4:$KM$4,AZ$3,'English Scores- Leveled papers'!$H14:$KM14,"&lt;&gt;")=0,"",SUMIF('English Scores- Leveled papers'!$H$4:$KM$4,AZ$3,'English Scores- Leveled papers'!$H14:$KM14)))</f>
        <v>0</v>
      </c>
      <c r="BA12" s="41">
        <f>IF($B12="","",IF(COUNTIFS('English Scores- Leveled papers'!$H$4:$KM$4,BA$3,'English Scores- Leveled papers'!$H14:$KM14,"&lt;&gt;")=0,"",SUMIF('English Scores- Leveled papers'!$H$4:$KM$4,BA$3,'English Scores- Leveled papers'!$H14:$KM14)))</f>
        <v>0</v>
      </c>
      <c r="BB12" s="41">
        <f>IF($B12="","",IF(COUNTIFS('English Scores- Leveled papers'!$H$4:$KM$4,BB$3,'English Scores- Leveled papers'!$H14:$KM14,"&lt;&gt;")=0,"",SUMIF('English Scores- Leveled papers'!$H$4:$KM$4,BB$3,'English Scores- Leveled papers'!$H14:$KM14)))</f>
        <v>3</v>
      </c>
      <c r="BC12" s="41">
        <f>IF($B12="","",IF(COUNTIFS('English Scores- Leveled papers'!$H$4:$KM$4,BC$3,'English Scores- Leveled papers'!$H14:$KM14,"&lt;&gt;")=0,"",SUMIF('English Scores- Leveled papers'!$H$4:$KM$4,BC$3,'English Scores- Leveled papers'!$H14:$KM14)))</f>
        <v>2.25</v>
      </c>
      <c r="BD12" s="41">
        <f>IF($B12="","",IF(COUNTIFS('English Scores- Leveled papers'!$H$4:$KM$4,BD$3,'English Scores- Leveled papers'!$H14:$KM14,"&lt;&gt;")=0,"",SUMIF('English Scores- Leveled papers'!$H$4:$KM$4,BD$3,'English Scores- Leveled papers'!$H14:$KM14)))</f>
        <v>2</v>
      </c>
      <c r="BE12" s="41">
        <f>IF($B12="","",IF(COUNTIFS('English Scores- Leveled papers'!$H$4:$KM$4,BE$3,'English Scores- Leveled papers'!$H14:$KM14,"&lt;&gt;")=0,"",SUMIF('English Scores- Leveled papers'!$H$4:$KM$4,BE$3,'English Scores- Leveled papers'!$H14:$KM14)))</f>
        <v>0</v>
      </c>
      <c r="BF12" s="41">
        <f>IF($B12="","",IF(COUNTIFS('English Scores- Leveled papers'!$H$4:$KM$4,BF$3,'English Scores- Leveled papers'!$H14:$KM14,"&lt;&gt;")=0,"",SUMIF('English Scores- Leveled papers'!$H$4:$KM$4,BF$3,'English Scores- Leveled papers'!$H14:$KM14)))</f>
        <v>1</v>
      </c>
      <c r="BG12" s="41">
        <f>IF($B12="","",IF(COUNTIFS('English Scores- Leveled papers'!$H$4:$KM$4,BG$3,'English Scores- Leveled papers'!$H14:$KM14,"&lt;&gt;")=0,"",SUMIF('English Scores- Leveled papers'!$H$4:$KM$4,BG$3,'English Scores- Leveled papers'!$H14:$KM14)))</f>
        <v>0</v>
      </c>
      <c r="BH12" s="41">
        <f>IF($B12="","",IF(COUNTIFS('English Scores- Leveled papers'!$H$4:$KM$4,BH$3,'English Scores- Leveled papers'!$H14:$KM14,"&lt;&gt;")=0,"",SUMIF('English Scores- Leveled papers'!$H$4:$KM$4,BH$3,'English Scores- Leveled papers'!$H14:$KM14)))</f>
        <v>0</v>
      </c>
      <c r="BI12" s="41">
        <f>IF($B12="","",IF(COUNTIFS('English Scores- Leveled papers'!$H$4:$KM$4,BI$3,'English Scores- Leveled papers'!$H14:$KM14,"&lt;&gt;")=0,"",SUMIF('English Scores- Leveled papers'!$H$4:$KM$4,BI$3,'English Scores- Leveled papers'!$H14:$KM14)))</f>
        <v>2</v>
      </c>
      <c r="BJ12" s="41">
        <f>IF($B12="","",IF(COUNTIFS('English Scores- Leveled papers'!$H$4:$KM$4,BJ$3,'English Scores- Leveled papers'!$H14:$KM14,"&lt;&gt;")=0,"",SUMIF('English Scores- Leveled papers'!$H$4:$KM$4,BJ$3,'English Scores- Leveled papers'!$H14:$KM14)))</f>
        <v>0</v>
      </c>
      <c r="BK12" s="41">
        <f>IF($B12="","",IF(COUNTIFS('English Scores- Leveled papers'!$H$4:$KM$4,BK$3,'English Scores- Leveled papers'!$H14:$KM14,"&lt;&gt;")=0,"",SUMIF('English Scores- Leveled papers'!$H$4:$KM$4,BK$3,'English Scores- Leveled papers'!$H14:$KM14)))</f>
        <v>1</v>
      </c>
      <c r="BL12" s="41" t="str">
        <f>IF($B12="","",IF(COUNTIFS('English Scores- Leveled papers'!$H$4:$KM$4,BL$3,'English Scores- Leveled papers'!$H14:$KM14,"&lt;&gt;")=0,"",SUMIF('English Scores- Leveled papers'!$H$4:$KM$4,BL$3,'English Scores- Leveled papers'!$H14:$KM14)))</f>
        <v/>
      </c>
      <c r="BM12" s="41" t="str">
        <f>IF($B12="","",IF(COUNTIFS('English Scores- Leveled papers'!$H$4:$KM$4,BM$3,'English Scores- Leveled papers'!$H14:$KM14,"&lt;&gt;")=0,"",SUMIF('English Scores- Leveled papers'!$H$4:$KM$4,BM$3,'English Scores- Leveled papers'!$H14:$KM14)))</f>
        <v/>
      </c>
      <c r="BN12" s="41" t="str">
        <f>IF($B12="","",IF(COUNTIFS('English Scores- Leveled papers'!$H$4:$KM$4,BN$3,'English Scores- Leveled papers'!$H14:$KM14,"&lt;&gt;")=0,"",SUMIF('English Scores- Leveled papers'!$H$4:$KM$4,BN$3,'English Scores- Leveled papers'!$H14:$KM14)))</f>
        <v/>
      </c>
      <c r="BO12" s="41"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41" t="str">
        <f>IF($B12="","",IF(COUNTIFS('English Scores- Leveled papers'!$H$4:$KM$4,BX$3,'English Scores- Leveled papers'!$H14:$KM14,"&lt;&gt;")=0,"",SUMIF('English Scores- Leveled papers'!$H$4:$KM$4,BX$3,'English Scores- Leveled papers'!$H14:$KM14)))</f>
        <v/>
      </c>
      <c r="BY12" s="41" t="str">
        <f>IF($B12="","",IF(COUNTIFS('English Scores- Leveled papers'!$H$4:$KM$4,BY$3,'English Scores- Leveled papers'!$H14:$KM14,"&lt;&gt;")=0,"",SUMIF('English Scores- Leveled papers'!$H$4:$KM$4,BY$3,'English Scores- Leveled papers'!$H14:$KM14)))</f>
        <v/>
      </c>
      <c r="BZ12" s="41" t="str">
        <f>IF($B12="","",IF(COUNTIFS('English Scores- Leveled papers'!$H$4:$KM$4,BZ$3,'English Scores- Leveled papers'!$H14:$KM14,"&lt;&gt;")=0,"",SUMIF('English Scores- Leveled papers'!$H$4:$KM$4,BZ$3,'English Scores- Leveled papers'!$H14:$KM14)))</f>
        <v/>
      </c>
      <c r="CA12" s="41" t="str">
        <f>IF($B12="","",IF(COUNTIFS('English Scores- Leveled papers'!$H$4:$KM$4,CA$3,'English Scores- Leveled papers'!$H14:$KM14,"&lt;&gt;")=0,"",SUMIF('English Scores- Leveled papers'!$H$4:$KM$4,CA$3,'English Scores- Leveled papers'!$H14:$KM14)))</f>
        <v/>
      </c>
      <c r="CB12" s="41" t="str">
        <f>IF($B12="","",IF(COUNTIFS('English Scores- Leveled papers'!$H$4:$KM$4,CB$3,'English Scores- Leveled papers'!$H14:$KM14,"&lt;&gt;")=0,"",SUMIF('English Scores- Leveled papers'!$H$4:$KM$4,CB$3,'English Scores- Leveled papers'!$H14:$KM14)))</f>
        <v/>
      </c>
      <c r="CC12" s="41" t="str">
        <f>IF($B12="","",IF(COUNTIFS('English Scores- Leveled papers'!$H$4:$KM$4,CC$3,'English Scores- Leveled papers'!$H14:$KM14,"&lt;&gt;")=0,"",SUMIF('English Scores- Leveled papers'!$H$4:$KM$4,CC$3,'English Scores- Leveled papers'!$H14:$KM14)))</f>
        <v/>
      </c>
      <c r="CD12" s="41" t="str">
        <f>IF($B12="","",IF(COUNTIFS('English Scores- Leveled papers'!$H$4:$KM$4,CD$3,'English Scores- Leveled papers'!$H14:$KM14,"&lt;&gt;")=0,"",SUMIF('English Scores- Leveled papers'!$H$4:$KM$4,CD$3,'English Scores- Leveled papers'!$H14:$KM14)))</f>
        <v/>
      </c>
      <c r="CE12" s="41" t="str">
        <f>IF($B12="","",IF(COUNTIFS('English Scores- Leveled papers'!$H$4:$KM$4,CE$3,'English Scores- Leveled papers'!$H14:$KM14,"&lt;&gt;")=0,"",SUMIF('English Scores- Leveled papers'!$H$4:$KM$4,CE$3,'English Scores- Leveled papers'!$H14:$KM14)))</f>
        <v/>
      </c>
      <c r="CF12" s="41"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41" t="str">
        <f>IF($B12="","",IF(COUNTIFS('English Scores- Leveled papers'!$H$4:$KM$4,CL$3,'English Scores- Leveled papers'!$H14:$KM14,"&lt;&gt;")=0,"",SUMIF('English Scores- Leveled papers'!$H$4:$KM$4,CL$3,'English Scores- Leveled papers'!$H14:$KM14)))</f>
        <v/>
      </c>
      <c r="CM12" s="41" t="str">
        <f>IF($B12="","",IF(COUNTIFS('English Scores- Leveled papers'!$H$4:$KM$4,CM$3,'English Scores- Leveled papers'!$H14:$KM14,"&lt;&gt;")=0,"",SUMIF('English Scores- Leveled papers'!$H$4:$KM$4,CM$3,'English Scores- Leveled papers'!$H14:$KM14)))</f>
        <v/>
      </c>
      <c r="CN12" s="41" t="str">
        <f>IF($B12="","",IF(COUNTIFS('English Scores- Leveled papers'!$H$4:$KM$4,CN$3,'English Scores- Leveled papers'!$H14:$KM14,"&lt;&gt;")=0,"",SUMIF('English Scores- Leveled papers'!$H$4:$KM$4,CN$3,'English Scores- Leveled papers'!$H14:$KM14)))</f>
        <v/>
      </c>
      <c r="CO12" s="41" t="str">
        <f>IF($B12="","",IF(COUNTIFS('English Scores- Leveled papers'!$H$4:$KM$4,CO$3,'English Scores- Leveled papers'!$H14:$KM14,"&lt;&gt;")=0,"",SUMIF('English Scores- Leveled papers'!$H$4:$KM$4,CO$3,'English Scores- Leveled papers'!$H14:$KM14)))</f>
        <v/>
      </c>
      <c r="CP12" s="41" t="str">
        <f>IF($B12="","",IF(COUNTIFS('English Scores- Leveled papers'!$H$4:$KM$4,CP$3,'English Scores- Leveled papers'!$H14:$KM14,"&lt;&gt;")=0,"",SUMIF('English Scores- Leveled papers'!$H$4:$KM$4,CP$3,'English Scores- Leveled papers'!$H14:$KM14)))</f>
        <v/>
      </c>
      <c r="CQ12" s="41" t="str">
        <f>IF($B12="","",IF(COUNTIFS('English Scores- Leveled papers'!$H$4:$KM$4,CQ$3,'English Scores- Leveled papers'!$H14:$KM14,"&lt;&gt;")=0,"",SUMIF('English Scores- Leveled papers'!$H$4:$KM$4,CQ$3,'English Scores- Leveled papers'!$H14:$KM14)))</f>
        <v/>
      </c>
      <c r="CR12" s="41" t="str">
        <f>IF($B12="","",IF(COUNTIFS('English Scores- Leveled papers'!$H$4:$KM$4,CR$3,'English Scores- Leveled papers'!$H14:$KM14,"&lt;&gt;")=0,"",SUMIF('English Scores- Leveled papers'!$H$4:$KM$4,CR$3,'English Scores- Leveled papers'!$H14:$KM14)))</f>
        <v/>
      </c>
      <c r="CS12" s="41"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41" t="str">
        <f>IF($B12="","",IF(COUNTIFS('English Scores- Leveled papers'!$H$4:$KM$4,DF$3,'English Scores- Leveled papers'!$H14:$KM14,"&lt;&gt;")=0,"",SUMIF('English Scores- Leveled papers'!$H$4:$KM$4,DF$3,'English Scores- Leveled papers'!$H14:$KM14)))</f>
        <v/>
      </c>
      <c r="DG12" s="41" t="str">
        <f>IF($B12="","",IF(COUNTIFS('English Scores- Leveled papers'!$H$4:$KM$4,DG$3,'English Scores- Leveled papers'!$H14:$KM14,"&lt;&gt;")=0,"",SUMIF('English Scores- Leveled papers'!$H$4:$KM$4,DG$3,'English Scores- Leveled papers'!$H14:$KM14)))</f>
        <v/>
      </c>
      <c r="DH12" s="41" t="str">
        <f>IF($B12="","",IF(COUNTIFS('English Scores- Leveled papers'!$H$4:$KM$4,DH$3,'English Scores- Leveled papers'!$H14:$KM14,"&lt;&gt;")=0,"",SUMIF('English Scores- Leveled papers'!$H$4:$KM$4,DH$3,'English Scores- Leveled papers'!$H14:$KM14)))</f>
        <v/>
      </c>
      <c r="DI12" s="41" t="str">
        <f>IF($B12="","",IF(COUNTIFS('English Scores- Leveled papers'!$H$4:$KM$4,DI$3,'English Scores- Leveled papers'!$H14:$KM14,"&lt;&gt;")=0,"",SUMIF('English Scores- Leveled papers'!$H$4:$KM$4,DI$3,'English Scores- Leveled papers'!$H14:$KM14)))</f>
        <v/>
      </c>
      <c r="DJ12" s="41" t="str">
        <f>IF($B12="","",IF(COUNTIFS('English Scores- Leveled papers'!$H$4:$KM$4,DJ$3,'English Scores- Leveled papers'!$H14:$KM14,"&lt;&gt;")=0,"",SUMIF('English Scores- Leveled papers'!$H$4:$KM$4,DJ$3,'English Scores- Leveled papers'!$H14:$KM14)))</f>
        <v/>
      </c>
      <c r="DK12" s="41" t="str">
        <f>IF($B12="","",IF(COUNTIFS('English Scores- Leveled papers'!$H$4:$KM$4,DK$3,'English Scores- Leveled papers'!$H14:$KM14,"&lt;&gt;")=0,"",SUMIF('English Scores- Leveled papers'!$H$4:$KM$4,DK$3,'English Scores- Leveled papers'!$H14:$KM14)))</f>
        <v/>
      </c>
      <c r="DL12" s="41" t="str">
        <f>IF($B12="","",IF(COUNTIFS('English Scores- Leveled papers'!$H$4:$KM$4,DL$3,'English Scores- Leveled papers'!$H14:$KM14,"&lt;&gt;")=0,"",SUMIF('English Scores- Leveled papers'!$H$4:$KM$4,DL$3,'English Scores- Leveled papers'!$H14:$KM14)))</f>
        <v/>
      </c>
      <c r="DM12" s="41" t="str">
        <f>IF($B12="","",IF(COUNTIFS('English Scores- Leveled papers'!$H$4:$KM$4,DM$3,'English Scores- Leveled papers'!$H14:$KM14,"&lt;&gt;")=0,"",SUMIF('English Scores- Leveled papers'!$H$4:$KM$4,DM$3,'English Scores- Leveled papers'!$H14:$KM14)))</f>
        <v/>
      </c>
      <c r="DN12" s="41" t="str">
        <f>IF($B12="","",IF(COUNTIFS('English Scores- Leveled papers'!$H$4:$KM$4,DN$3,'English Scores- Leveled papers'!$H14:$KM14,"&lt;&gt;")=0,"",SUMIF('English Scores- Leveled papers'!$H$4:$KM$4,DN$3,'English Scores- Leveled papers'!$H14:$KM14)))</f>
        <v/>
      </c>
      <c r="DO12" s="41" t="str">
        <f>IF($B12="","",IF(COUNTIFS('English Scores- Leveled papers'!$H$4:$KM$4,DO$3,'English Scores- Leveled papers'!$H14:$KM14,"&lt;&gt;")=0,"",SUMIF('English Scores- Leveled papers'!$H$4:$KM$4,DO$3,'English Scores- Leveled papers'!$H14:$KM14)))</f>
        <v/>
      </c>
      <c r="DP12" s="41" t="str">
        <f>IF($B12="","",IF(COUNTIFS('English Scores- Leveled papers'!$H$4:$KM$4,DP$3,'English Scores- Leveled papers'!$H14:$KM14,"&lt;&gt;")=0,"",SUMIF('English Scores- Leveled papers'!$H$4:$KM$4,DP$3,'English Scores- Leveled papers'!$H14:$KM14)))</f>
        <v/>
      </c>
      <c r="DQ12" s="393" t="str">
        <f>IF($B12="","",IF(COUNTIFS('English Scores- Leveled papers'!$H$4:$KM$4,DQ$3,'English Scores- Leveled papers'!$H14:$KM14,"&lt;&gt;")=0,"",SUMIF('English Scores- Leveled papers'!$H$4:$KM$4,DQ$3,'English Scores- Leveled papers'!$H14:$KM14)))</f>
        <v/>
      </c>
      <c r="DR12" s="395" t="str">
        <f>IF('Cover Sheet'!$AC$6="6th", 'Eng GLA 6th, 7th, 8th'!D15, "")</f>
        <v/>
      </c>
      <c r="DS12" t="s">
        <v>1559</v>
      </c>
      <c r="DT12">
        <f>COUNTIF($H$5:$H$89,0.2)</f>
        <v>0</v>
      </c>
      <c r="DU12" s="41" t="str">
        <f>IF($B12="","",IF(COUNTIFS('Eng GLA 6th, 7th, 8th'!$E$4:$DV$4,DU$3,'Eng GLA 6th, 7th, 8th'!$E15:$DV15,"&lt;&gt;")=0,"",SUMIF('Eng GLA 6th, 7th, 8th'!$E$4:$DV$4,DU$3,'Eng GLA 6th, 7th, 8th'!$E15:$DV15)))</f>
        <v/>
      </c>
      <c r="DV12" s="41" t="str">
        <f>IF($B12="","",IF(COUNTIFS('Eng GLA 6th, 7th, 8th'!$E$4:$DV$4,DV$3,'Eng GLA 6th, 7th, 8th'!$E15:$DV15,"&lt;&gt;")=0,"",SUMIF('Eng GLA 6th, 7th, 8th'!$E$4:$DV$4,DV$3,'Eng GLA 6th, 7th, 8th'!$E15:$DV15)))</f>
        <v/>
      </c>
      <c r="DW12" s="41" t="str">
        <f>IF($B12="","",IF(COUNTIFS('Eng GLA 6th, 7th, 8th'!$E$4:$DV$4,DW$3,'Eng GLA 6th, 7th, 8th'!$E15:$DV15,"&lt;&gt;")=0,"",SUMIF('Eng GLA 6th, 7th, 8th'!$E$4:$DV$4,DW$3,'Eng GLA 6th, 7th, 8th'!$E15:$DV15)))</f>
        <v/>
      </c>
      <c r="DX12" s="41" t="str">
        <f>IF($B12="","",IF(COUNTIFS('Eng GLA 6th, 7th, 8th'!$E$4:$DV$4,DX$3,'Eng GLA 6th, 7th, 8th'!$E15:$DV15,"&lt;&gt;")=0,"",SUMIF('Eng GLA 6th, 7th, 8th'!$E$4:$DV$4,DX$3,'Eng GLA 6th, 7th, 8th'!$E15:$DV15)))</f>
        <v/>
      </c>
      <c r="DY12" s="41" t="str">
        <f>IF($B12="","",IF(COUNTIFS('Eng GLA 6th, 7th, 8th'!$E$4:$DV$4,DY$3,'Eng GLA 6th, 7th, 8th'!$E15:$DV15,"&lt;&gt;")=0,"",SUMIF('Eng GLA 6th, 7th, 8th'!$E$4:$DV$4,DY$3,'Eng GLA 6th, 7th, 8th'!$E15:$DV15)))</f>
        <v/>
      </c>
      <c r="DZ12" s="41" t="str">
        <f>IF($B12="","",IF(COUNTIFS('Eng GLA 6th, 7th, 8th'!$E$4:$DV$4,DZ$3,'Eng GLA 6th, 7th, 8th'!$E15:$DV15,"&lt;&gt;")=0,"",SUMIF('Eng GLA 6th, 7th, 8th'!$E$4:$DV$4,DZ$3,'Eng GLA 6th, 7th, 8th'!$E15:$DV15)))</f>
        <v/>
      </c>
      <c r="EA12" s="41" t="str">
        <f>IF($B12="","",IF(COUNTIFS('Eng GLA 6th, 7th, 8th'!$E$4:$DV$4,EA$3,'Eng GLA 6th, 7th, 8th'!$E15:$DV15,"&lt;&gt;")=0,"",SUMIF('Eng GLA 6th, 7th, 8th'!$E$4:$DV$4,EA$3,'Eng GLA 6th, 7th, 8th'!$E15:$DV15)))</f>
        <v/>
      </c>
      <c r="EB12" s="41" t="str">
        <f>IF($B12="","",IF(COUNTIFS('Eng GLA 6th, 7th, 8th'!$E$4:$DV$4,EB$3,'Eng GLA 6th, 7th, 8th'!$E15:$DV15,"&lt;&gt;")=0,"",SUMIF('Eng GLA 6th, 7th, 8th'!$E$4:$DV$4,EB$3,'Eng GLA 6th, 7th, 8th'!$E15:$DV15)))</f>
        <v/>
      </c>
      <c r="EC12" s="41" t="str">
        <f>IF($B12="","",IF(COUNTIFS('Eng GLA 6th, 7th, 8th'!$E$4:$DV$4,EC$3,'Eng GLA 6th, 7th, 8th'!$E15:$DV15,"&lt;&gt;")=0,"",SUMIF('Eng GLA 6th, 7th, 8th'!$E$4:$DV$4,EC$3,'Eng GLA 6th, 7th, 8th'!$E15:$DV15)))</f>
        <v/>
      </c>
      <c r="ED12" s="41" t="str">
        <f>IF($B12="","",IF(COUNTIFS('Eng GLA 6th, 7th, 8th'!$E$4:$DV$4,ED$3,'Eng GLA 6th, 7th, 8th'!$E15:$DV15,"&lt;&gt;")=0,"",SUMIF('Eng GLA 6th, 7th, 8th'!$E$4:$DV$4,ED$3,'Eng GLA 6th, 7th, 8th'!$E15:$DV15)))</f>
        <v/>
      </c>
      <c r="EE12" s="41" t="str">
        <f>IF($B12="","",IF(COUNTIFS('Eng GLA 6th, 7th, 8th'!$E$4:$DV$4,EE$3,'Eng GLA 6th, 7th, 8th'!$E15:$DV15,"&lt;&gt;")=0,"",SUMIF('Eng GLA 6th, 7th, 8th'!$E$4:$DV$4,EE$3,'Eng GLA 6th, 7th, 8th'!$E15:$DV15)))</f>
        <v/>
      </c>
      <c r="EF12" s="41" t="str">
        <f>IF($B12="","",IF(COUNTIFS('Eng GLA 6th, 7th, 8th'!$E$4:$DV$4,EF$3,'Eng GLA 6th, 7th, 8th'!$E15:$DV15,"&lt;&gt;")=0,"",SUMIF('Eng GLA 6th, 7th, 8th'!$E$4:$DV$4,EF$3,'Eng GLA 6th, 7th, 8th'!$E15:$DV15)))</f>
        <v/>
      </c>
      <c r="EG12" s="41" t="str">
        <f>IF($B12="","",IF(COUNTIFS('Eng GLA 6th, 7th, 8th'!$E$4:$DV$4,EG$3,'Eng GLA 6th, 7th, 8th'!$E15:$DV15,"&lt;&gt;")=0,"",SUMIF('Eng GLA 6th, 7th, 8th'!$E$4:$DV$4,EG$3,'Eng GLA 6th, 7th, 8th'!$E15:$DV15)))</f>
        <v/>
      </c>
      <c r="EH12" s="41" t="str">
        <f>IF($B12="","",IF(COUNTIFS('Eng GLA 6th, 7th, 8th'!$E$4:$DV$4,EH$3,'Eng GLA 6th, 7th, 8th'!$E15:$DV15,"&lt;&gt;")=0,"",SUMIF('Eng GLA 6th, 7th, 8th'!$E$4:$DV$4,EH$3,'Eng GLA 6th, 7th, 8th'!$E15:$DV15)))</f>
        <v/>
      </c>
      <c r="EI12" s="41" t="str">
        <f>IF($B12="","",IF(COUNTIFS('Eng GLA 6th, 7th, 8th'!$E$4:$DV$4,EI$3,'Eng GLA 6th, 7th, 8th'!$E15:$DV15,"&lt;&gt;")=0,"",SUMIF('Eng GLA 6th, 7th, 8th'!$E$4:$DV$4,EI$3,'Eng GLA 6th, 7th, 8th'!$E15:$DV15)))</f>
        <v/>
      </c>
      <c r="EJ12" s="398" t="str">
        <f>IF('Cover Sheet'!$AC$6="7th", 'Eng GLA 6th, 7th, 8th'!AQ15, "")</f>
        <v/>
      </c>
      <c r="EK12" s="41" t="str">
        <f>IF($B12="","",IF(COUNTIFS('Eng GLA 6th, 7th, 8th'!$E$4:$DV$4,EK$3,'Eng GLA 6th, 7th, 8th'!$E15:$DV15,"&lt;&gt;")=0,"",SUMIF('Eng GLA 6th, 7th, 8th'!$E$4:$DV$4,EK$3,'Eng GLA 6th, 7th, 8th'!$E15:$DV15)))</f>
        <v/>
      </c>
      <c r="EL12" s="41" t="str">
        <f>IF($B12="","",IF(COUNTIFS('Eng GLA 6th, 7th, 8th'!$E$4:$DV$4,EL$3,'Eng GLA 6th, 7th, 8th'!$E15:$DV15,"&lt;&gt;")=0,"",SUMIF('Eng GLA 6th, 7th, 8th'!$E$4:$DV$4,EL$3,'Eng GLA 6th, 7th, 8th'!$E15:$DV15)))</f>
        <v/>
      </c>
      <c r="EM12" s="41" t="str">
        <f>IF($B12="","",IF(COUNTIFS('Eng GLA 6th, 7th, 8th'!$E$4:$DV$4,EM$3,'Eng GLA 6th, 7th, 8th'!$E15:$DV15,"&lt;&gt;")=0,"",SUMIF('Eng GLA 6th, 7th, 8th'!$E$4:$DV$4,EM$3,'Eng GLA 6th, 7th, 8th'!$E15:$DV15)))</f>
        <v/>
      </c>
      <c r="EN12" s="41" t="str">
        <f>IF($B12="","",IF(COUNTIFS('Eng GLA 6th, 7th, 8th'!$E$4:$DV$4,EN$3,'Eng GLA 6th, 7th, 8th'!$E15:$DV15,"&lt;&gt;")=0,"",SUMIF('Eng GLA 6th, 7th, 8th'!$E$4:$DV$4,EN$3,'Eng GLA 6th, 7th, 8th'!$E15:$DV15)))</f>
        <v/>
      </c>
      <c r="EO12" s="41" t="str">
        <f>IF($B12="","",IF(COUNTIFS('Eng GLA 6th, 7th, 8th'!$E$4:$DV$4,EO$3,'Eng GLA 6th, 7th, 8th'!$E15:$DV15,"&lt;&gt;")=0,"",SUMIF('Eng GLA 6th, 7th, 8th'!$E$4:$DV$4,EO$3,'Eng GLA 6th, 7th, 8th'!$E15:$DV15)))</f>
        <v/>
      </c>
      <c r="EP12" s="41" t="str">
        <f>IF($B12="","",IF(COUNTIFS('Eng GLA 6th, 7th, 8th'!$E$4:$DV$4,EP$3,'Eng GLA 6th, 7th, 8th'!$E15:$DV15,"&lt;&gt;")=0,"",SUMIF('Eng GLA 6th, 7th, 8th'!$E$4:$DV$4,EP$3,'Eng GLA 6th, 7th, 8th'!$E15:$DV15)))</f>
        <v/>
      </c>
      <c r="EQ12" s="41" t="str">
        <f>IF($B12="","",IF(COUNTIFS('Eng GLA 6th, 7th, 8th'!$E$4:$DV$4,EQ$3,'Eng GLA 6th, 7th, 8th'!$E15:$DV15,"&lt;&gt;")=0,"",SUMIF('Eng GLA 6th, 7th, 8th'!$E$4:$DV$4,EQ$3,'Eng GLA 6th, 7th, 8th'!$E15:$DV15)))</f>
        <v/>
      </c>
      <c r="ER12" s="41" t="str">
        <f>IF($B12="","",IF(COUNTIFS('Eng GLA 6th, 7th, 8th'!$E$4:$DV$4,ER$3,'Eng GLA 6th, 7th, 8th'!$E15:$DV15,"&lt;&gt;")=0,"",SUMIF('Eng GLA 6th, 7th, 8th'!$E$4:$DV$4,ER$3,'Eng GLA 6th, 7th, 8th'!$E15:$DV15)))</f>
        <v/>
      </c>
      <c r="ES12" s="41" t="str">
        <f>IF($B12="","",IF(COUNTIFS('Eng GLA 6th, 7th, 8th'!$E$4:$DV$4,ES$3,'Eng GLA 6th, 7th, 8th'!$E15:$DV15,"&lt;&gt;")=0,"",SUMIF('Eng GLA 6th, 7th, 8th'!$E$4:$DV$4,ES$3,'Eng GLA 6th, 7th, 8th'!$E15:$DV15)))</f>
        <v/>
      </c>
      <c r="ET12" s="41" t="str">
        <f>IF($B12="","",IF(COUNTIFS('Eng GLA 6th, 7th, 8th'!$E$4:$DV$4,ET$3,'Eng GLA 6th, 7th, 8th'!$E15:$DV15,"&lt;&gt;")=0,"",SUMIF('Eng GLA 6th, 7th, 8th'!$E$4:$DV$4,ET$3,'Eng GLA 6th, 7th, 8th'!$E15:$DV15)))</f>
        <v/>
      </c>
      <c r="EU12" s="41" t="str">
        <f>IF($B12="","",IF(COUNTIFS('Eng GLA 6th, 7th, 8th'!$E$4:$DV$4,EU$3,'Eng GLA 6th, 7th, 8th'!$E15:$DV15,"&lt;&gt;")=0,"",SUMIF('Eng GLA 6th, 7th, 8th'!$E$4:$DV$4,EU$3,'Eng GLA 6th, 7th, 8th'!$E15:$DV15)))</f>
        <v/>
      </c>
      <c r="EV12" s="41" t="str">
        <f>IF($B12="","",IF(COUNTIFS('Eng GLA 6th, 7th, 8th'!$E$4:$DV$4,EV$3,'Eng GLA 6th, 7th, 8th'!$E15:$DV15,"&lt;&gt;")=0,"",SUMIF('Eng GLA 6th, 7th, 8th'!$E$4:$DV$4,EV$3,'Eng GLA 6th, 7th, 8th'!$E15:$DV15)))</f>
        <v/>
      </c>
      <c r="EW12" s="41" t="str">
        <f>IF($B12="","",IF(COUNTIFS('Eng GLA 6th, 7th, 8th'!$E$4:$DV$4,EW$3,'Eng GLA 6th, 7th, 8th'!$E15:$DV15,"&lt;&gt;")=0,"",SUMIF('Eng GLA 6th, 7th, 8th'!$E$4:$DV$4,EW$3,'Eng GLA 6th, 7th, 8th'!$E15:$DV15)))</f>
        <v/>
      </c>
      <c r="EX12" s="41" t="str">
        <f>IF($B12="","",IF(COUNTIFS('Eng GLA 6th, 7th, 8th'!$E$4:$DV$4,EX$3,'Eng GLA 6th, 7th, 8th'!$E15:$DV15,"&lt;&gt;")=0,"",SUMIF('Eng GLA 6th, 7th, 8th'!$E$4:$DV$4,EX$3,'Eng GLA 6th, 7th, 8th'!$E15:$DV15)))</f>
        <v/>
      </c>
      <c r="EY12" s="41" t="str">
        <f>IF($B12="","",IF(COUNTIFS('Eng GLA 6th, 7th, 8th'!$E$4:$DV$4,EY$3,'Eng GLA 6th, 7th, 8th'!$E15:$DV15,"&lt;&gt;")=0,"",SUMIF('Eng GLA 6th, 7th, 8th'!$E$4:$DV$4,EY$3,'Eng GLA 6th, 7th, 8th'!$E15:$DV15)))</f>
        <v/>
      </c>
      <c r="EZ12" s="398" t="str">
        <f>IF('Cover Sheet'!$AC$6="8th", 'Eng GLA 6th, 7th, 8th'!CG15, "")</f>
        <v/>
      </c>
      <c r="FA12" s="41" t="str">
        <f>IF($B12="","",IF(COUNTIFS('Eng GLA 6th, 7th, 8th'!$E$4:$DV$4,FA$3,'Eng GLA 6th, 7th, 8th'!$E15:$DV15,"&lt;&gt;")=0,"",SUMIF('Eng GLA 6th, 7th, 8th'!$E$4:$DV$4,FA$3,'Eng GLA 6th, 7th, 8th'!$E15:$DV15)))</f>
        <v/>
      </c>
      <c r="FB12" s="41" t="str">
        <f>IF($B12="","",IF(COUNTIFS('Eng GLA 6th, 7th, 8th'!$E$4:$DV$4,FB$3,'Eng GLA 6th, 7th, 8th'!$E15:$DV15,"&lt;&gt;")=0,"",SUMIF('Eng GLA 6th, 7th, 8th'!$E$4:$DV$4,FB$3,'Eng GLA 6th, 7th, 8th'!$E15:$DV15)))</f>
        <v/>
      </c>
      <c r="FC12" s="41" t="str">
        <f>IF($B12="","",IF(COUNTIFS('Eng GLA 6th, 7th, 8th'!$E$4:$DV$4,FC$3,'Eng GLA 6th, 7th, 8th'!$E15:$DV15,"&lt;&gt;")=0,"",SUMIF('Eng GLA 6th, 7th, 8th'!$E$4:$DV$4,FC$3,'Eng GLA 6th, 7th, 8th'!$E15:$DV15)))</f>
        <v/>
      </c>
      <c r="FD12" s="41" t="str">
        <f>IF($B12="","",IF(COUNTIFS('Eng GLA 6th, 7th, 8th'!$E$4:$DV$4,FD$3,'Eng GLA 6th, 7th, 8th'!$E15:$DV15,"&lt;&gt;")=0,"",SUMIF('Eng GLA 6th, 7th, 8th'!$E$4:$DV$4,FD$3,'Eng GLA 6th, 7th, 8th'!$E15:$DV15)))</f>
        <v/>
      </c>
      <c r="FE12" s="41" t="str">
        <f>IF($B12="","",IF(COUNTIFS('Eng GLA 6th, 7th, 8th'!$E$4:$DV$4,FE$3,'Eng GLA 6th, 7th, 8th'!$E15:$DV15,"&lt;&gt;")=0,"",SUMIF('Eng GLA 6th, 7th, 8th'!$E$4:$DV$4,FE$3,'Eng GLA 6th, 7th, 8th'!$E15:$DV15)))</f>
        <v/>
      </c>
      <c r="FF12" s="41" t="str">
        <f>IF($B12="","",IF(COUNTIFS('Eng GLA 6th, 7th, 8th'!$E$4:$DV$4,FF$3,'Eng GLA 6th, 7th, 8th'!$E15:$DV15,"&lt;&gt;")=0,"",SUMIF('Eng GLA 6th, 7th, 8th'!$E$4:$DV$4,FF$3,'Eng GLA 6th, 7th, 8th'!$E15:$DV15)))</f>
        <v/>
      </c>
      <c r="FG12" s="41" t="str">
        <f>IF($B12="","",IF(COUNTIFS('Eng GLA 6th, 7th, 8th'!$E$4:$DV$4,FG$3,'Eng GLA 6th, 7th, 8th'!$E15:$DV15,"&lt;&gt;")=0,"",SUMIF('Eng GLA 6th, 7th, 8th'!$E$4:$DV$4,FG$3,'Eng GLA 6th, 7th, 8th'!$E15:$DV15)))</f>
        <v/>
      </c>
      <c r="FH12" s="41" t="str">
        <f>IF($B12="","",IF(COUNTIFS('Eng GLA 6th, 7th, 8th'!$E$4:$DV$4,FH$3,'Eng GLA 6th, 7th, 8th'!$E15:$DV15,"&lt;&gt;")=0,"",SUMIF('Eng GLA 6th, 7th, 8th'!$E$4:$DV$4,FH$3,'Eng GLA 6th, 7th, 8th'!$E15:$DV15)))</f>
        <v/>
      </c>
      <c r="FI12" s="41" t="str">
        <f>IF($B12="","",IF(COUNTIFS('Eng GLA 6th, 7th, 8th'!$E$4:$DV$4,FI$3,'Eng GLA 6th, 7th, 8th'!$E15:$DV15,"&lt;&gt;")=0,"",SUMIF('Eng GLA 6th, 7th, 8th'!$E$4:$DV$4,FI$3,'Eng GLA 6th, 7th, 8th'!$E15:$DV15)))</f>
        <v/>
      </c>
      <c r="FJ12" s="41" t="str">
        <f>IF($B12="","",IF(COUNTIFS('Eng GLA 6th, 7th, 8th'!$E$4:$DV$4,FJ$3,'Eng GLA 6th, 7th, 8th'!$E15:$DV15,"&lt;&gt;")=0,"",SUMIF('Eng GLA 6th, 7th, 8th'!$E$4:$DV$4,FJ$3,'Eng GLA 6th, 7th, 8th'!$E15:$DV15)))</f>
        <v/>
      </c>
      <c r="FK12" s="41" t="str">
        <f>IF($B12="","",IF(COUNTIFS('Eng GLA 6th, 7th, 8th'!$E$4:$DV$4,FK$3,'Eng GLA 6th, 7th, 8th'!$E15:$DV15,"&lt;&gt;")=0,"",SUMIF('Eng GLA 6th, 7th, 8th'!$E$4:$DV$4,FK$3,'Eng GLA 6th, 7th, 8th'!$E15:$DV15)))</f>
        <v/>
      </c>
      <c r="FL12" s="41" t="str">
        <f>IF($B12="","",IF(COUNTIFS('Eng GLA 6th, 7th, 8th'!$E$4:$DV$4,FL$3,'Eng GLA 6th, 7th, 8th'!$E15:$DV15,"&lt;&gt;")=0,"",SUMIF('Eng GLA 6th, 7th, 8th'!$E$4:$DV$4,FL$3,'Eng GLA 6th, 7th, 8th'!$E15:$DV15)))</f>
        <v/>
      </c>
      <c r="FM12" s="41" t="str">
        <f>IF($B12="","",IF(COUNTIFS('Eng GLA 6th, 7th, 8th'!$E$4:$DV$4,FM$3,'Eng GLA 6th, 7th, 8th'!$E15:$DV15,"&lt;&gt;")=0,"",SUMIF('Eng GLA 6th, 7th, 8th'!$E$4:$DV$4,FM$3,'Eng GLA 6th, 7th, 8th'!$E15:$DV15)))</f>
        <v/>
      </c>
      <c r="FN12" s="41" t="str">
        <f>IF($B12="","",IF(COUNTIFS('Eng GLA 6th, 7th, 8th'!$E$4:$DV$4,FN$3,'Eng GLA 6th, 7th, 8th'!$E15:$DV15,"&lt;&gt;")=0,"",SUMIF('Eng GLA 6th, 7th, 8th'!$E$4:$DV$4,FN$3,'Eng GLA 6th, 7th, 8th'!$E15:$DV15)))</f>
        <v/>
      </c>
      <c r="FO12" s="41" t="str">
        <f>IF($B12="","",IF(COUNTIFS('Eng GLA 6th, 7th, 8th'!$E$4:$DV$4,FO$3,'Eng GLA 6th, 7th, 8th'!$E15:$DV15,"&lt;&gt;")=0,"",SUMIF('Eng GLA 6th, 7th, 8th'!$E$4:$DV$4,FO$3,'Eng GLA 6th, 7th, 8th'!$E15:$DV15)))</f>
        <v/>
      </c>
    </row>
    <row r="13" spans="1:171" ht="12.75" customHeight="1" x14ac:dyDescent="0.2">
      <c r="A13" s="65">
        <v>9</v>
      </c>
      <c r="B13" s="65" t="str">
        <f>'English Scores- Leveled papers'!B15</f>
        <v>Firdouse Farheen</v>
      </c>
      <c r="C13" s="65"/>
      <c r="D13" s="76" t="str">
        <f>IF(OR(B13="",H13="",'Cover Sheet'!E13=""),"",'Cover Sheet'!E13)</f>
        <v/>
      </c>
      <c r="E13" s="76" t="str">
        <f>IF(OR(B13="",H13="",'Cover Sheet'!F13=""),"",'Cover Sheet'!F13)</f>
        <v/>
      </c>
      <c r="F13" s="76">
        <f>IF(OR(B13="",H13="",'Cover Sheet'!H13=""),"",'Cover Sheet'!H13)</f>
        <v>0</v>
      </c>
      <c r="G13" s="76"/>
      <c r="H13" s="76">
        <f>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1</v>
      </c>
      <c r="I13" s="77">
        <f t="shared" si="7"/>
        <v>0.9</v>
      </c>
      <c r="J13" s="77">
        <f t="shared" si="8"/>
        <v>0.6</v>
      </c>
      <c r="K13" s="77" t="str">
        <f t="shared" si="9"/>
        <v/>
      </c>
      <c r="L13" s="78" t="str">
        <f t="shared" si="10"/>
        <v/>
      </c>
      <c r="M13" s="78" t="str">
        <f t="shared" si="11"/>
        <v/>
      </c>
      <c r="N13" s="78" t="str">
        <f t="shared" si="12"/>
        <v/>
      </c>
      <c r="O13" s="78">
        <f t="shared" si="13"/>
        <v>0.9</v>
      </c>
      <c r="P13" s="78">
        <f t="shared" si="14"/>
        <v>0.6</v>
      </c>
      <c r="Q13" s="78" t="str">
        <f t="shared" si="15"/>
        <v/>
      </c>
      <c r="R13" s="78" t="str">
        <f t="shared" si="16"/>
        <v/>
      </c>
      <c r="S13" s="78" t="str">
        <f t="shared" si="17"/>
        <v/>
      </c>
      <c r="T13" s="78" t="str">
        <f t="shared" si="18"/>
        <v/>
      </c>
      <c r="U13" s="78" t="str">
        <f t="shared" si="19"/>
        <v/>
      </c>
      <c r="V13" s="78" t="str">
        <f t="shared" si="20"/>
        <v/>
      </c>
      <c r="W13" s="78" t="str">
        <f t="shared" si="21"/>
        <v/>
      </c>
      <c r="X13" s="78" t="str">
        <f t="shared" si="22"/>
        <v/>
      </c>
      <c r="Y13" s="78"/>
      <c r="Z13" s="78"/>
      <c r="AA13" s="78"/>
      <c r="AB13" s="78"/>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41" t="str">
        <f>IF($B13="","",IF(COUNTIFS('English Scores- Leveled papers'!$H$4:$KM$4,AI$3,'English Scores- Leveled papers'!$H15:$KM15,"&lt;&gt;")=0,"",SUMIF('English Scores- Leveled papers'!$H$4:$KM$4,AI$3,'English Scores- Leveled papers'!$H15:$KM15)))</f>
        <v/>
      </c>
      <c r="AJ13" s="41" t="str">
        <f>IF($B13="","",IF(COUNTIFS('English Scores- Leveled papers'!$H$4:$KM$4,AJ$3,'English Scores- Leveled papers'!$H15:$KM15,"&lt;&gt;")=0,"",SUMIF('English Scores- Leveled papers'!$H$4:$KM$4,AJ$3,'English Scores- Leveled papers'!$H15:$KM15)))</f>
        <v/>
      </c>
      <c r="AK13" s="41" t="str">
        <f>IF($B13="","",IF(COUNTIFS('English Scores- Leveled papers'!$H$4:$KM$4,AK$3,'English Scores- Leveled papers'!$H15:$KM15,"&lt;&gt;")=0,"",SUMIF('English Scores- Leveled papers'!$H$4:$KM$4,AK$3,'English Scores- Leveled papers'!$H15:$KM15)))</f>
        <v/>
      </c>
      <c r="AL13" s="41" t="str">
        <f>IF($B13="","",IF(COUNTIFS('English Scores- Leveled papers'!$H$4:$KM$4,AL$3,'English Scores- Leveled papers'!$H15:$KM15,"&lt;&gt;")=0,"",SUMIF('English Scores- Leveled papers'!$H$4:$KM$4,AL$3,'English Scores- Leveled papers'!$H15:$KM15)))</f>
        <v/>
      </c>
      <c r="AM13" s="41" t="str">
        <f>IF($B13="","",IF(COUNTIFS('English Scores- Leveled papers'!$H$4:$KM$4,AM$3,'English Scores- Leveled papers'!$H15:$KM15,"&lt;&gt;")=0,"",SUMIF('English Scores- Leveled papers'!$H$4:$KM$4,AM$3,'English Scores- Leveled papers'!$H15:$KM15)))</f>
        <v/>
      </c>
      <c r="AN13" s="41"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f>IF($B13="","",IF(COUNTIFS('English Scores- Leveled papers'!$H$4:$KM$4,AR$3,'English Scores- Leveled papers'!$H15:$KM15,"&lt;&gt;")=0,"",SUMIF('English Scores- Leveled papers'!$H$4:$KM$4,AR$3,'English Scores- Leveled papers'!$H15:$KM15)))</f>
        <v>1</v>
      </c>
      <c r="AS13" s="41">
        <f>IF($B13="","",IF(COUNTIFS('English Scores- Leveled papers'!$H$4:$KM$4,AS$3,'English Scores- Leveled papers'!$H15:$KM15,"&lt;&gt;")=0,"",SUMIF('English Scores- Leveled papers'!$H$4:$KM$4,AS$3,'English Scores- Leveled papers'!$H15:$KM15)))</f>
        <v>2</v>
      </c>
      <c r="AT13" s="41">
        <f>IF($B13="","",IF(COUNTIFS('English Scores- Leveled papers'!$H$4:$KM$4,AT$3,'English Scores- Leveled papers'!$H15:$KM15,"&lt;&gt;")=0,"",SUMIF('English Scores- Leveled papers'!$H$4:$KM$4,AT$3,'English Scores- Leveled papers'!$H15:$KM15)))</f>
        <v>1</v>
      </c>
      <c r="AU13" s="41">
        <f>IF($B13="","",IF(COUNTIFS('English Scores- Leveled papers'!$H$4:$KM$4,AU$3,'English Scores- Leveled papers'!$H15:$KM15,"&lt;&gt;")=0,"",SUMIF('English Scores- Leveled papers'!$H$4:$KM$4,AU$3,'English Scores- Leveled papers'!$H15:$KM15)))</f>
        <v>0</v>
      </c>
      <c r="AV13" s="41">
        <f>IF($B13="","",IF(COUNTIFS('English Scores- Leveled papers'!$H$4:$KM$4,AV$3,'English Scores- Leveled papers'!$H15:$KM15,"&lt;&gt;")=0,"",SUMIF('English Scores- Leveled papers'!$H$4:$KM$4,AV$3,'English Scores- Leveled papers'!$H15:$KM15)))</f>
        <v>3</v>
      </c>
      <c r="AW13" s="41">
        <f>IF($B13="","",IF(COUNTIFS('English Scores- Leveled papers'!$H$4:$KM$4,AW$3,'English Scores- Leveled papers'!$H15:$KM15,"&lt;&gt;")=0,"",SUMIF('English Scores- Leveled papers'!$H$4:$KM$4,AW$3,'English Scores- Leveled papers'!$H15:$KM15)))</f>
        <v>3.5</v>
      </c>
      <c r="AX13" s="41">
        <f>IF($B13="","",IF(COUNTIFS('English Scores- Leveled papers'!$H$4:$KM$4,AX$3,'English Scores- Leveled papers'!$H15:$KM15,"&lt;&gt;")=0,"",SUMIF('English Scores- Leveled papers'!$H$4:$KM$4,AX$3,'English Scores- Leveled papers'!$H15:$KM15)))</f>
        <v>2</v>
      </c>
      <c r="AY13" s="41">
        <f>IF($B13="","",IF(COUNTIFS('English Scores- Leveled papers'!$H$4:$KM$4,AY$3,'English Scores- Leveled papers'!$H15:$KM15,"&lt;&gt;")=0,"",SUMIF('English Scores- Leveled papers'!$H$4:$KM$4,AY$3,'English Scores- Leveled papers'!$H15:$KM15)))</f>
        <v>1</v>
      </c>
      <c r="AZ13" s="41">
        <f>IF($B13="","",IF(COUNTIFS('English Scores- Leveled papers'!$H$4:$KM$4,AZ$3,'English Scores- Leveled papers'!$H15:$KM15,"&lt;&gt;")=0,"",SUMIF('English Scores- Leveled papers'!$H$4:$KM$4,AZ$3,'English Scores- Leveled papers'!$H15:$KM15)))</f>
        <v>0</v>
      </c>
      <c r="BA13" s="41">
        <f>IF($B13="","",IF(COUNTIFS('English Scores- Leveled papers'!$H$4:$KM$4,BA$3,'English Scores- Leveled papers'!$H15:$KM15,"&lt;&gt;")=0,"",SUMIF('English Scores- Leveled papers'!$H$4:$KM$4,BA$3,'English Scores- Leveled papers'!$H15:$KM15)))</f>
        <v>0</v>
      </c>
      <c r="BB13" s="41">
        <f>IF($B13="","",IF(COUNTIFS('English Scores- Leveled papers'!$H$4:$KM$4,BB$3,'English Scores- Leveled papers'!$H15:$KM15,"&lt;&gt;")=0,"",SUMIF('English Scores- Leveled papers'!$H$4:$KM$4,BB$3,'English Scores- Leveled papers'!$H15:$KM15)))</f>
        <v>2</v>
      </c>
      <c r="BC13" s="41">
        <f>IF($B13="","",IF(COUNTIFS('English Scores- Leveled papers'!$H$4:$KM$4,BC$3,'English Scores- Leveled papers'!$H15:$KM15,"&lt;&gt;")=0,"",SUMIF('English Scores- Leveled papers'!$H$4:$KM$4,BC$3,'English Scores- Leveled papers'!$H15:$KM15)))</f>
        <v>2.75</v>
      </c>
      <c r="BD13" s="41" t="str">
        <f>IF($B13="","",IF(COUNTIFS('English Scores- Leveled papers'!$H$4:$KM$4,BD$3,'English Scores- Leveled papers'!$H15:$KM15,"&lt;&gt;")=0,"",SUMIF('English Scores- Leveled papers'!$H$4:$KM$4,BD$3,'English Scores- Leveled papers'!$H15:$KM15)))</f>
        <v/>
      </c>
      <c r="BE13" s="41" t="str">
        <f>IF($B13="","",IF(COUNTIFS('English Scores- Leveled papers'!$H$4:$KM$4,BE$3,'English Scores- Leveled papers'!$H15:$KM15,"&lt;&gt;")=0,"",SUMIF('English Scores- Leveled papers'!$H$4:$KM$4,BE$3,'English Scores- Leveled papers'!$H15:$KM15)))</f>
        <v/>
      </c>
      <c r="BF13" s="41" t="str">
        <f>IF($B13="","",IF(COUNTIFS('English Scores- Leveled papers'!$H$4:$KM$4,BF$3,'English Scores- Leveled papers'!$H15:$KM15,"&lt;&gt;")=0,"",SUMIF('English Scores- Leveled papers'!$H$4:$KM$4,BF$3,'English Scores- Leveled papers'!$H15:$KM15)))</f>
        <v/>
      </c>
      <c r="BG13" s="41" t="str">
        <f>IF($B13="","",IF(COUNTIFS('English Scores- Leveled papers'!$H$4:$KM$4,BG$3,'English Scores- Leveled papers'!$H15:$KM15,"&lt;&gt;")=0,"",SUMIF('English Scores- Leveled papers'!$H$4:$KM$4,BG$3,'English Scores- Leveled papers'!$H15:$KM15)))</f>
        <v/>
      </c>
      <c r="BH13" s="41" t="str">
        <f>IF($B13="","",IF(COUNTIFS('English Scores- Leveled papers'!$H$4:$KM$4,BH$3,'English Scores- Leveled papers'!$H15:$KM15,"&lt;&gt;")=0,"",SUMIF('English Scores- Leveled papers'!$H$4:$KM$4,BH$3,'English Scores- Leveled papers'!$H15:$KM15)))</f>
        <v/>
      </c>
      <c r="BI13" s="41" t="str">
        <f>IF($B13="","",IF(COUNTIFS('English Scores- Leveled papers'!$H$4:$KM$4,BI$3,'English Scores- Leveled papers'!$H15:$KM15,"&lt;&gt;")=0,"",SUMIF('English Scores- Leveled papers'!$H$4:$KM$4,BI$3,'English Scores- Leveled papers'!$H15:$KM15)))</f>
        <v/>
      </c>
      <c r="BJ13" s="41" t="str">
        <f>IF($B13="","",IF(COUNTIFS('English Scores- Leveled papers'!$H$4:$KM$4,BJ$3,'English Scores- Leveled papers'!$H15:$KM15,"&lt;&gt;")=0,"",SUMIF('English Scores- Leveled papers'!$H$4:$KM$4,BJ$3,'English Scores- Leveled papers'!$H15:$KM15)))</f>
        <v/>
      </c>
      <c r="BK13" s="41" t="str">
        <f>IF($B13="","",IF(COUNTIFS('English Scores- Leveled papers'!$H$4:$KM$4,BK$3,'English Scores- Leveled papers'!$H15:$KM15,"&lt;&gt;")=0,"",SUMIF('English Scores- Leveled papers'!$H$4:$KM$4,BK$3,'English Scores- Leveled papers'!$H15:$KM15)))</f>
        <v/>
      </c>
      <c r="BL13" s="41" t="str">
        <f>IF($B13="","",IF(COUNTIFS('English Scores- Leveled papers'!$H$4:$KM$4,BL$3,'English Scores- Leveled papers'!$H15:$KM15,"&lt;&gt;")=0,"",SUMIF('English Scores- Leveled papers'!$H$4:$KM$4,BL$3,'English Scores- Leveled papers'!$H15:$KM15)))</f>
        <v/>
      </c>
      <c r="BM13" s="41" t="str">
        <f>IF($B13="","",IF(COUNTIFS('English Scores- Leveled papers'!$H$4:$KM$4,BM$3,'English Scores- Leveled papers'!$H15:$KM15,"&lt;&gt;")=0,"",SUMIF('English Scores- Leveled papers'!$H$4:$KM$4,BM$3,'English Scores- Leveled papers'!$H15:$KM15)))</f>
        <v/>
      </c>
      <c r="BN13" s="41" t="str">
        <f>IF($B13="","",IF(COUNTIFS('English Scores- Leveled papers'!$H$4:$KM$4,BN$3,'English Scores- Leveled papers'!$H15:$KM15,"&lt;&gt;")=0,"",SUMIF('English Scores- Leveled papers'!$H$4:$KM$4,BN$3,'English Scores- Leveled papers'!$H15:$KM15)))</f>
        <v/>
      </c>
      <c r="BO13" s="41"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41" t="str">
        <f>IF($B13="","",IF(COUNTIFS('English Scores- Leveled papers'!$H$4:$KM$4,BX$3,'English Scores- Leveled papers'!$H15:$KM15,"&lt;&gt;")=0,"",SUMIF('English Scores- Leveled papers'!$H$4:$KM$4,BX$3,'English Scores- Leveled papers'!$H15:$KM15)))</f>
        <v/>
      </c>
      <c r="BY13" s="41" t="str">
        <f>IF($B13="","",IF(COUNTIFS('English Scores- Leveled papers'!$H$4:$KM$4,BY$3,'English Scores- Leveled papers'!$H15:$KM15,"&lt;&gt;")=0,"",SUMIF('English Scores- Leveled papers'!$H$4:$KM$4,BY$3,'English Scores- Leveled papers'!$H15:$KM15)))</f>
        <v/>
      </c>
      <c r="BZ13" s="41" t="str">
        <f>IF($B13="","",IF(COUNTIFS('English Scores- Leveled papers'!$H$4:$KM$4,BZ$3,'English Scores- Leveled papers'!$H15:$KM15,"&lt;&gt;")=0,"",SUMIF('English Scores- Leveled papers'!$H$4:$KM$4,BZ$3,'English Scores- Leveled papers'!$H15:$KM15)))</f>
        <v/>
      </c>
      <c r="CA13" s="41" t="str">
        <f>IF($B13="","",IF(COUNTIFS('English Scores- Leveled papers'!$H$4:$KM$4,CA$3,'English Scores- Leveled papers'!$H15:$KM15,"&lt;&gt;")=0,"",SUMIF('English Scores- Leveled papers'!$H$4:$KM$4,CA$3,'English Scores- Leveled papers'!$H15:$KM15)))</f>
        <v/>
      </c>
      <c r="CB13" s="41" t="str">
        <f>IF($B13="","",IF(COUNTIFS('English Scores- Leveled papers'!$H$4:$KM$4,CB$3,'English Scores- Leveled papers'!$H15:$KM15,"&lt;&gt;")=0,"",SUMIF('English Scores- Leveled papers'!$H$4:$KM$4,CB$3,'English Scores- Leveled papers'!$H15:$KM15)))</f>
        <v/>
      </c>
      <c r="CC13" s="41" t="str">
        <f>IF($B13="","",IF(COUNTIFS('English Scores- Leveled papers'!$H$4:$KM$4,CC$3,'English Scores- Leveled papers'!$H15:$KM15,"&lt;&gt;")=0,"",SUMIF('English Scores- Leveled papers'!$H$4:$KM$4,CC$3,'English Scores- Leveled papers'!$H15:$KM15)))</f>
        <v/>
      </c>
      <c r="CD13" s="41" t="str">
        <f>IF($B13="","",IF(COUNTIFS('English Scores- Leveled papers'!$H$4:$KM$4,CD$3,'English Scores- Leveled papers'!$H15:$KM15,"&lt;&gt;")=0,"",SUMIF('English Scores- Leveled papers'!$H$4:$KM$4,CD$3,'English Scores- Leveled papers'!$H15:$KM15)))</f>
        <v/>
      </c>
      <c r="CE13" s="41" t="str">
        <f>IF($B13="","",IF(COUNTIFS('English Scores- Leveled papers'!$H$4:$KM$4,CE$3,'English Scores- Leveled papers'!$H15:$KM15,"&lt;&gt;")=0,"",SUMIF('English Scores- Leveled papers'!$H$4:$KM$4,CE$3,'English Scores- Leveled papers'!$H15:$KM15)))</f>
        <v/>
      </c>
      <c r="CF13" s="41"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41" t="str">
        <f>IF($B13="","",IF(COUNTIFS('English Scores- Leveled papers'!$H$4:$KM$4,CL$3,'English Scores- Leveled papers'!$H15:$KM15,"&lt;&gt;")=0,"",SUMIF('English Scores- Leveled papers'!$H$4:$KM$4,CL$3,'English Scores- Leveled papers'!$H15:$KM15)))</f>
        <v/>
      </c>
      <c r="CM13" s="41" t="str">
        <f>IF($B13="","",IF(COUNTIFS('English Scores- Leveled papers'!$H$4:$KM$4,CM$3,'English Scores- Leveled papers'!$H15:$KM15,"&lt;&gt;")=0,"",SUMIF('English Scores- Leveled papers'!$H$4:$KM$4,CM$3,'English Scores- Leveled papers'!$H15:$KM15)))</f>
        <v/>
      </c>
      <c r="CN13" s="41" t="str">
        <f>IF($B13="","",IF(COUNTIFS('English Scores- Leveled papers'!$H$4:$KM$4,CN$3,'English Scores- Leveled papers'!$H15:$KM15,"&lt;&gt;")=0,"",SUMIF('English Scores- Leveled papers'!$H$4:$KM$4,CN$3,'English Scores- Leveled papers'!$H15:$KM15)))</f>
        <v/>
      </c>
      <c r="CO13" s="41" t="str">
        <f>IF($B13="","",IF(COUNTIFS('English Scores- Leveled papers'!$H$4:$KM$4,CO$3,'English Scores- Leveled papers'!$H15:$KM15,"&lt;&gt;")=0,"",SUMIF('English Scores- Leveled papers'!$H$4:$KM$4,CO$3,'English Scores- Leveled papers'!$H15:$KM15)))</f>
        <v/>
      </c>
      <c r="CP13" s="41" t="str">
        <f>IF($B13="","",IF(COUNTIFS('English Scores- Leveled papers'!$H$4:$KM$4,CP$3,'English Scores- Leveled papers'!$H15:$KM15,"&lt;&gt;")=0,"",SUMIF('English Scores- Leveled papers'!$H$4:$KM$4,CP$3,'English Scores- Leveled papers'!$H15:$KM15)))</f>
        <v/>
      </c>
      <c r="CQ13" s="41" t="str">
        <f>IF($B13="","",IF(COUNTIFS('English Scores- Leveled papers'!$H$4:$KM$4,CQ$3,'English Scores- Leveled papers'!$H15:$KM15,"&lt;&gt;")=0,"",SUMIF('English Scores- Leveled papers'!$H$4:$KM$4,CQ$3,'English Scores- Leveled papers'!$H15:$KM15)))</f>
        <v/>
      </c>
      <c r="CR13" s="41" t="str">
        <f>IF($B13="","",IF(COUNTIFS('English Scores- Leveled papers'!$H$4:$KM$4,CR$3,'English Scores- Leveled papers'!$H15:$KM15,"&lt;&gt;")=0,"",SUMIF('English Scores- Leveled papers'!$H$4:$KM$4,CR$3,'English Scores- Leveled papers'!$H15:$KM15)))</f>
        <v/>
      </c>
      <c r="CS13" s="41"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41" t="str">
        <f>IF($B13="","",IF(COUNTIFS('English Scores- Leveled papers'!$H$4:$KM$4,DF$3,'English Scores- Leveled papers'!$H15:$KM15,"&lt;&gt;")=0,"",SUMIF('English Scores- Leveled papers'!$H$4:$KM$4,DF$3,'English Scores- Leveled papers'!$H15:$KM15)))</f>
        <v/>
      </c>
      <c r="DG13" s="41" t="str">
        <f>IF($B13="","",IF(COUNTIFS('English Scores- Leveled papers'!$H$4:$KM$4,DG$3,'English Scores- Leveled papers'!$H15:$KM15,"&lt;&gt;")=0,"",SUMIF('English Scores- Leveled papers'!$H$4:$KM$4,DG$3,'English Scores- Leveled papers'!$H15:$KM15)))</f>
        <v/>
      </c>
      <c r="DH13" s="41" t="str">
        <f>IF($B13="","",IF(COUNTIFS('English Scores- Leveled papers'!$H$4:$KM$4,DH$3,'English Scores- Leveled papers'!$H15:$KM15,"&lt;&gt;")=0,"",SUMIF('English Scores- Leveled papers'!$H$4:$KM$4,DH$3,'English Scores- Leveled papers'!$H15:$KM15)))</f>
        <v/>
      </c>
      <c r="DI13" s="41" t="str">
        <f>IF($B13="","",IF(COUNTIFS('English Scores- Leveled papers'!$H$4:$KM$4,DI$3,'English Scores- Leveled papers'!$H15:$KM15,"&lt;&gt;")=0,"",SUMIF('English Scores- Leveled papers'!$H$4:$KM$4,DI$3,'English Scores- Leveled papers'!$H15:$KM15)))</f>
        <v/>
      </c>
      <c r="DJ13" s="41" t="str">
        <f>IF($B13="","",IF(COUNTIFS('English Scores- Leveled papers'!$H$4:$KM$4,DJ$3,'English Scores- Leveled papers'!$H15:$KM15,"&lt;&gt;")=0,"",SUMIF('English Scores- Leveled papers'!$H$4:$KM$4,DJ$3,'English Scores- Leveled papers'!$H15:$KM15)))</f>
        <v/>
      </c>
      <c r="DK13" s="41" t="str">
        <f>IF($B13="","",IF(COUNTIFS('English Scores- Leveled papers'!$H$4:$KM$4,DK$3,'English Scores- Leveled papers'!$H15:$KM15,"&lt;&gt;")=0,"",SUMIF('English Scores- Leveled papers'!$H$4:$KM$4,DK$3,'English Scores- Leveled papers'!$H15:$KM15)))</f>
        <v/>
      </c>
      <c r="DL13" s="41" t="str">
        <f>IF($B13="","",IF(COUNTIFS('English Scores- Leveled papers'!$H$4:$KM$4,DL$3,'English Scores- Leveled papers'!$H15:$KM15,"&lt;&gt;")=0,"",SUMIF('English Scores- Leveled papers'!$H$4:$KM$4,DL$3,'English Scores- Leveled papers'!$H15:$KM15)))</f>
        <v/>
      </c>
      <c r="DM13" s="41" t="str">
        <f>IF($B13="","",IF(COUNTIFS('English Scores- Leveled papers'!$H$4:$KM$4,DM$3,'English Scores- Leveled papers'!$H15:$KM15,"&lt;&gt;")=0,"",SUMIF('English Scores- Leveled papers'!$H$4:$KM$4,DM$3,'English Scores- Leveled papers'!$H15:$KM15)))</f>
        <v/>
      </c>
      <c r="DN13" s="41" t="str">
        <f>IF($B13="","",IF(COUNTIFS('English Scores- Leveled papers'!$H$4:$KM$4,DN$3,'English Scores- Leveled papers'!$H15:$KM15,"&lt;&gt;")=0,"",SUMIF('English Scores- Leveled papers'!$H$4:$KM$4,DN$3,'English Scores- Leveled papers'!$H15:$KM15)))</f>
        <v/>
      </c>
      <c r="DO13" s="41" t="str">
        <f>IF($B13="","",IF(COUNTIFS('English Scores- Leveled papers'!$H$4:$KM$4,DO$3,'English Scores- Leveled papers'!$H15:$KM15,"&lt;&gt;")=0,"",SUMIF('English Scores- Leveled papers'!$H$4:$KM$4,DO$3,'English Scores- Leveled papers'!$H15:$KM15)))</f>
        <v/>
      </c>
      <c r="DP13" s="41" t="str">
        <f>IF($B13="","",IF(COUNTIFS('English Scores- Leveled papers'!$H$4:$KM$4,DP$3,'English Scores- Leveled papers'!$H15:$KM15,"&lt;&gt;")=0,"",SUMIF('English Scores- Leveled papers'!$H$4:$KM$4,DP$3,'English Scores- Leveled papers'!$H15:$KM15)))</f>
        <v/>
      </c>
      <c r="DQ13" s="393" t="str">
        <f>IF($B13="","",IF(COUNTIFS('English Scores- Leveled papers'!$H$4:$KM$4,DQ$3,'English Scores- Leveled papers'!$H15:$KM15,"&lt;&gt;")=0,"",SUMIF('English Scores- Leveled papers'!$H$4:$KM$4,DQ$3,'English Scores- Leveled papers'!$H15:$KM15)))</f>
        <v/>
      </c>
      <c r="DR13" s="395" t="str">
        <f>IF('Cover Sheet'!$AC$6="6th", 'Eng GLA 6th, 7th, 8th'!D16, "")</f>
        <v/>
      </c>
      <c r="DS13" t="s">
        <v>1454</v>
      </c>
      <c r="DT13">
        <f>COUNTIF($H$5:$H$89,0.5)</f>
        <v>3</v>
      </c>
      <c r="DU13" s="41" t="str">
        <f>IF($B13="","",IF(COUNTIFS('Eng GLA 6th, 7th, 8th'!$E$4:$DV$4,DU$3,'Eng GLA 6th, 7th, 8th'!$E16:$DV16,"&lt;&gt;")=0,"",SUMIF('Eng GLA 6th, 7th, 8th'!$E$4:$DV$4,DU$3,'Eng GLA 6th, 7th, 8th'!$E16:$DV16)))</f>
        <v/>
      </c>
      <c r="DV13" s="41" t="str">
        <f>IF($B13="","",IF(COUNTIFS('Eng GLA 6th, 7th, 8th'!$E$4:$DV$4,DV$3,'Eng GLA 6th, 7th, 8th'!$E16:$DV16,"&lt;&gt;")=0,"",SUMIF('Eng GLA 6th, 7th, 8th'!$E$4:$DV$4,DV$3,'Eng GLA 6th, 7th, 8th'!$E16:$DV16)))</f>
        <v/>
      </c>
      <c r="DW13" s="41" t="str">
        <f>IF($B13="","",IF(COUNTIFS('Eng GLA 6th, 7th, 8th'!$E$4:$DV$4,DW$3,'Eng GLA 6th, 7th, 8th'!$E16:$DV16,"&lt;&gt;")=0,"",SUMIF('Eng GLA 6th, 7th, 8th'!$E$4:$DV$4,DW$3,'Eng GLA 6th, 7th, 8th'!$E16:$DV16)))</f>
        <v/>
      </c>
      <c r="DX13" s="41" t="str">
        <f>IF($B13="","",IF(COUNTIFS('Eng GLA 6th, 7th, 8th'!$E$4:$DV$4,DX$3,'Eng GLA 6th, 7th, 8th'!$E16:$DV16,"&lt;&gt;")=0,"",SUMIF('Eng GLA 6th, 7th, 8th'!$E$4:$DV$4,DX$3,'Eng GLA 6th, 7th, 8th'!$E16:$DV16)))</f>
        <v/>
      </c>
      <c r="DY13" s="41" t="str">
        <f>IF($B13="","",IF(COUNTIFS('Eng GLA 6th, 7th, 8th'!$E$4:$DV$4,DY$3,'Eng GLA 6th, 7th, 8th'!$E16:$DV16,"&lt;&gt;")=0,"",SUMIF('Eng GLA 6th, 7th, 8th'!$E$4:$DV$4,DY$3,'Eng GLA 6th, 7th, 8th'!$E16:$DV16)))</f>
        <v/>
      </c>
      <c r="DZ13" s="41" t="str">
        <f>IF($B13="","",IF(COUNTIFS('Eng GLA 6th, 7th, 8th'!$E$4:$DV$4,DZ$3,'Eng GLA 6th, 7th, 8th'!$E16:$DV16,"&lt;&gt;")=0,"",SUMIF('Eng GLA 6th, 7th, 8th'!$E$4:$DV$4,DZ$3,'Eng GLA 6th, 7th, 8th'!$E16:$DV16)))</f>
        <v/>
      </c>
      <c r="EA13" s="41" t="str">
        <f>IF($B13="","",IF(COUNTIFS('Eng GLA 6th, 7th, 8th'!$E$4:$DV$4,EA$3,'Eng GLA 6th, 7th, 8th'!$E16:$DV16,"&lt;&gt;")=0,"",SUMIF('Eng GLA 6th, 7th, 8th'!$E$4:$DV$4,EA$3,'Eng GLA 6th, 7th, 8th'!$E16:$DV16)))</f>
        <v/>
      </c>
      <c r="EB13" s="41" t="str">
        <f>IF($B13="","",IF(COUNTIFS('Eng GLA 6th, 7th, 8th'!$E$4:$DV$4,EB$3,'Eng GLA 6th, 7th, 8th'!$E16:$DV16,"&lt;&gt;")=0,"",SUMIF('Eng GLA 6th, 7th, 8th'!$E$4:$DV$4,EB$3,'Eng GLA 6th, 7th, 8th'!$E16:$DV16)))</f>
        <v/>
      </c>
      <c r="EC13" s="41" t="str">
        <f>IF($B13="","",IF(COUNTIFS('Eng GLA 6th, 7th, 8th'!$E$4:$DV$4,EC$3,'Eng GLA 6th, 7th, 8th'!$E16:$DV16,"&lt;&gt;")=0,"",SUMIF('Eng GLA 6th, 7th, 8th'!$E$4:$DV$4,EC$3,'Eng GLA 6th, 7th, 8th'!$E16:$DV16)))</f>
        <v/>
      </c>
      <c r="ED13" s="41" t="str">
        <f>IF($B13="","",IF(COUNTIFS('Eng GLA 6th, 7th, 8th'!$E$4:$DV$4,ED$3,'Eng GLA 6th, 7th, 8th'!$E16:$DV16,"&lt;&gt;")=0,"",SUMIF('Eng GLA 6th, 7th, 8th'!$E$4:$DV$4,ED$3,'Eng GLA 6th, 7th, 8th'!$E16:$DV16)))</f>
        <v/>
      </c>
      <c r="EE13" s="41" t="str">
        <f>IF($B13="","",IF(COUNTIFS('Eng GLA 6th, 7th, 8th'!$E$4:$DV$4,EE$3,'Eng GLA 6th, 7th, 8th'!$E16:$DV16,"&lt;&gt;")=0,"",SUMIF('Eng GLA 6th, 7th, 8th'!$E$4:$DV$4,EE$3,'Eng GLA 6th, 7th, 8th'!$E16:$DV16)))</f>
        <v/>
      </c>
      <c r="EF13" s="41" t="str">
        <f>IF($B13="","",IF(COUNTIFS('Eng GLA 6th, 7th, 8th'!$E$4:$DV$4,EF$3,'Eng GLA 6th, 7th, 8th'!$E16:$DV16,"&lt;&gt;")=0,"",SUMIF('Eng GLA 6th, 7th, 8th'!$E$4:$DV$4,EF$3,'Eng GLA 6th, 7th, 8th'!$E16:$DV16)))</f>
        <v/>
      </c>
      <c r="EG13" s="41" t="str">
        <f>IF($B13="","",IF(COUNTIFS('Eng GLA 6th, 7th, 8th'!$E$4:$DV$4,EG$3,'Eng GLA 6th, 7th, 8th'!$E16:$DV16,"&lt;&gt;")=0,"",SUMIF('Eng GLA 6th, 7th, 8th'!$E$4:$DV$4,EG$3,'Eng GLA 6th, 7th, 8th'!$E16:$DV16)))</f>
        <v/>
      </c>
      <c r="EH13" s="41" t="str">
        <f>IF($B13="","",IF(COUNTIFS('Eng GLA 6th, 7th, 8th'!$E$4:$DV$4,EH$3,'Eng GLA 6th, 7th, 8th'!$E16:$DV16,"&lt;&gt;")=0,"",SUMIF('Eng GLA 6th, 7th, 8th'!$E$4:$DV$4,EH$3,'Eng GLA 6th, 7th, 8th'!$E16:$DV16)))</f>
        <v/>
      </c>
      <c r="EI13" s="41" t="str">
        <f>IF($B13="","",IF(COUNTIFS('Eng GLA 6th, 7th, 8th'!$E$4:$DV$4,EI$3,'Eng GLA 6th, 7th, 8th'!$E16:$DV16,"&lt;&gt;")=0,"",SUMIF('Eng GLA 6th, 7th, 8th'!$E$4:$DV$4,EI$3,'Eng GLA 6th, 7th, 8th'!$E16:$DV16)))</f>
        <v/>
      </c>
      <c r="EJ13" s="398" t="str">
        <f>IF('Cover Sheet'!$AC$6="7th", 'Eng GLA 6th, 7th, 8th'!AQ16, "")</f>
        <v/>
      </c>
      <c r="EK13" s="41" t="str">
        <f>IF($B13="","",IF(COUNTIFS('Eng GLA 6th, 7th, 8th'!$E$4:$DV$4,EK$3,'Eng GLA 6th, 7th, 8th'!$E16:$DV16,"&lt;&gt;")=0,"",SUMIF('Eng GLA 6th, 7th, 8th'!$E$4:$DV$4,EK$3,'Eng GLA 6th, 7th, 8th'!$E16:$DV16)))</f>
        <v/>
      </c>
      <c r="EL13" s="41" t="str">
        <f>IF($B13="","",IF(COUNTIFS('Eng GLA 6th, 7th, 8th'!$E$4:$DV$4,EL$3,'Eng GLA 6th, 7th, 8th'!$E16:$DV16,"&lt;&gt;")=0,"",SUMIF('Eng GLA 6th, 7th, 8th'!$E$4:$DV$4,EL$3,'Eng GLA 6th, 7th, 8th'!$E16:$DV16)))</f>
        <v/>
      </c>
      <c r="EM13" s="41" t="str">
        <f>IF($B13="","",IF(COUNTIFS('Eng GLA 6th, 7th, 8th'!$E$4:$DV$4,EM$3,'Eng GLA 6th, 7th, 8th'!$E16:$DV16,"&lt;&gt;")=0,"",SUMIF('Eng GLA 6th, 7th, 8th'!$E$4:$DV$4,EM$3,'Eng GLA 6th, 7th, 8th'!$E16:$DV16)))</f>
        <v/>
      </c>
      <c r="EN13" s="41" t="str">
        <f>IF($B13="","",IF(COUNTIFS('Eng GLA 6th, 7th, 8th'!$E$4:$DV$4,EN$3,'Eng GLA 6th, 7th, 8th'!$E16:$DV16,"&lt;&gt;")=0,"",SUMIF('Eng GLA 6th, 7th, 8th'!$E$4:$DV$4,EN$3,'Eng GLA 6th, 7th, 8th'!$E16:$DV16)))</f>
        <v/>
      </c>
      <c r="EO13" s="41" t="str">
        <f>IF($B13="","",IF(COUNTIFS('Eng GLA 6th, 7th, 8th'!$E$4:$DV$4,EO$3,'Eng GLA 6th, 7th, 8th'!$E16:$DV16,"&lt;&gt;")=0,"",SUMIF('Eng GLA 6th, 7th, 8th'!$E$4:$DV$4,EO$3,'Eng GLA 6th, 7th, 8th'!$E16:$DV16)))</f>
        <v/>
      </c>
      <c r="EP13" s="41" t="str">
        <f>IF($B13="","",IF(COUNTIFS('Eng GLA 6th, 7th, 8th'!$E$4:$DV$4,EP$3,'Eng GLA 6th, 7th, 8th'!$E16:$DV16,"&lt;&gt;")=0,"",SUMIF('Eng GLA 6th, 7th, 8th'!$E$4:$DV$4,EP$3,'Eng GLA 6th, 7th, 8th'!$E16:$DV16)))</f>
        <v/>
      </c>
      <c r="EQ13" s="41" t="str">
        <f>IF($B13="","",IF(COUNTIFS('Eng GLA 6th, 7th, 8th'!$E$4:$DV$4,EQ$3,'Eng GLA 6th, 7th, 8th'!$E16:$DV16,"&lt;&gt;")=0,"",SUMIF('Eng GLA 6th, 7th, 8th'!$E$4:$DV$4,EQ$3,'Eng GLA 6th, 7th, 8th'!$E16:$DV16)))</f>
        <v/>
      </c>
      <c r="ER13" s="41" t="str">
        <f>IF($B13="","",IF(COUNTIFS('Eng GLA 6th, 7th, 8th'!$E$4:$DV$4,ER$3,'Eng GLA 6th, 7th, 8th'!$E16:$DV16,"&lt;&gt;")=0,"",SUMIF('Eng GLA 6th, 7th, 8th'!$E$4:$DV$4,ER$3,'Eng GLA 6th, 7th, 8th'!$E16:$DV16)))</f>
        <v/>
      </c>
      <c r="ES13" s="41" t="str">
        <f>IF($B13="","",IF(COUNTIFS('Eng GLA 6th, 7th, 8th'!$E$4:$DV$4,ES$3,'Eng GLA 6th, 7th, 8th'!$E16:$DV16,"&lt;&gt;")=0,"",SUMIF('Eng GLA 6th, 7th, 8th'!$E$4:$DV$4,ES$3,'Eng GLA 6th, 7th, 8th'!$E16:$DV16)))</f>
        <v/>
      </c>
      <c r="ET13" s="41" t="str">
        <f>IF($B13="","",IF(COUNTIFS('Eng GLA 6th, 7th, 8th'!$E$4:$DV$4,ET$3,'Eng GLA 6th, 7th, 8th'!$E16:$DV16,"&lt;&gt;")=0,"",SUMIF('Eng GLA 6th, 7th, 8th'!$E$4:$DV$4,ET$3,'Eng GLA 6th, 7th, 8th'!$E16:$DV16)))</f>
        <v/>
      </c>
      <c r="EU13" s="41" t="str">
        <f>IF($B13="","",IF(COUNTIFS('Eng GLA 6th, 7th, 8th'!$E$4:$DV$4,EU$3,'Eng GLA 6th, 7th, 8th'!$E16:$DV16,"&lt;&gt;")=0,"",SUMIF('Eng GLA 6th, 7th, 8th'!$E$4:$DV$4,EU$3,'Eng GLA 6th, 7th, 8th'!$E16:$DV16)))</f>
        <v/>
      </c>
      <c r="EV13" s="41" t="str">
        <f>IF($B13="","",IF(COUNTIFS('Eng GLA 6th, 7th, 8th'!$E$4:$DV$4,EV$3,'Eng GLA 6th, 7th, 8th'!$E16:$DV16,"&lt;&gt;")=0,"",SUMIF('Eng GLA 6th, 7th, 8th'!$E$4:$DV$4,EV$3,'Eng GLA 6th, 7th, 8th'!$E16:$DV16)))</f>
        <v/>
      </c>
      <c r="EW13" s="41" t="str">
        <f>IF($B13="","",IF(COUNTIFS('Eng GLA 6th, 7th, 8th'!$E$4:$DV$4,EW$3,'Eng GLA 6th, 7th, 8th'!$E16:$DV16,"&lt;&gt;")=0,"",SUMIF('Eng GLA 6th, 7th, 8th'!$E$4:$DV$4,EW$3,'Eng GLA 6th, 7th, 8th'!$E16:$DV16)))</f>
        <v/>
      </c>
      <c r="EX13" s="41" t="str">
        <f>IF($B13="","",IF(COUNTIFS('Eng GLA 6th, 7th, 8th'!$E$4:$DV$4,EX$3,'Eng GLA 6th, 7th, 8th'!$E16:$DV16,"&lt;&gt;")=0,"",SUMIF('Eng GLA 6th, 7th, 8th'!$E$4:$DV$4,EX$3,'Eng GLA 6th, 7th, 8th'!$E16:$DV16)))</f>
        <v/>
      </c>
      <c r="EY13" s="41" t="str">
        <f>IF($B13="","",IF(COUNTIFS('Eng GLA 6th, 7th, 8th'!$E$4:$DV$4,EY$3,'Eng GLA 6th, 7th, 8th'!$E16:$DV16,"&lt;&gt;")=0,"",SUMIF('Eng GLA 6th, 7th, 8th'!$E$4:$DV$4,EY$3,'Eng GLA 6th, 7th, 8th'!$E16:$DV16)))</f>
        <v/>
      </c>
      <c r="EZ13" s="398" t="str">
        <f>IF('Cover Sheet'!$AC$6="8th", 'Eng GLA 6th, 7th, 8th'!CG16, "")</f>
        <v/>
      </c>
      <c r="FA13" s="41" t="str">
        <f>IF($B13="","",IF(COUNTIFS('Eng GLA 6th, 7th, 8th'!$E$4:$DV$4,FA$3,'Eng GLA 6th, 7th, 8th'!$E16:$DV16,"&lt;&gt;")=0,"",SUMIF('Eng GLA 6th, 7th, 8th'!$E$4:$DV$4,FA$3,'Eng GLA 6th, 7th, 8th'!$E16:$DV16)))</f>
        <v/>
      </c>
      <c r="FB13" s="41" t="str">
        <f>IF($B13="","",IF(COUNTIFS('Eng GLA 6th, 7th, 8th'!$E$4:$DV$4,FB$3,'Eng GLA 6th, 7th, 8th'!$E16:$DV16,"&lt;&gt;")=0,"",SUMIF('Eng GLA 6th, 7th, 8th'!$E$4:$DV$4,FB$3,'Eng GLA 6th, 7th, 8th'!$E16:$DV16)))</f>
        <v/>
      </c>
      <c r="FC13" s="41" t="str">
        <f>IF($B13="","",IF(COUNTIFS('Eng GLA 6th, 7th, 8th'!$E$4:$DV$4,FC$3,'Eng GLA 6th, 7th, 8th'!$E16:$DV16,"&lt;&gt;")=0,"",SUMIF('Eng GLA 6th, 7th, 8th'!$E$4:$DV$4,FC$3,'Eng GLA 6th, 7th, 8th'!$E16:$DV16)))</f>
        <v/>
      </c>
      <c r="FD13" s="41" t="str">
        <f>IF($B13="","",IF(COUNTIFS('Eng GLA 6th, 7th, 8th'!$E$4:$DV$4,FD$3,'Eng GLA 6th, 7th, 8th'!$E16:$DV16,"&lt;&gt;")=0,"",SUMIF('Eng GLA 6th, 7th, 8th'!$E$4:$DV$4,FD$3,'Eng GLA 6th, 7th, 8th'!$E16:$DV16)))</f>
        <v/>
      </c>
      <c r="FE13" s="41" t="str">
        <f>IF($B13="","",IF(COUNTIFS('Eng GLA 6th, 7th, 8th'!$E$4:$DV$4,FE$3,'Eng GLA 6th, 7th, 8th'!$E16:$DV16,"&lt;&gt;")=0,"",SUMIF('Eng GLA 6th, 7th, 8th'!$E$4:$DV$4,FE$3,'Eng GLA 6th, 7th, 8th'!$E16:$DV16)))</f>
        <v/>
      </c>
      <c r="FF13" s="41" t="str">
        <f>IF($B13="","",IF(COUNTIFS('Eng GLA 6th, 7th, 8th'!$E$4:$DV$4,FF$3,'Eng GLA 6th, 7th, 8th'!$E16:$DV16,"&lt;&gt;")=0,"",SUMIF('Eng GLA 6th, 7th, 8th'!$E$4:$DV$4,FF$3,'Eng GLA 6th, 7th, 8th'!$E16:$DV16)))</f>
        <v/>
      </c>
      <c r="FG13" s="41" t="str">
        <f>IF($B13="","",IF(COUNTIFS('Eng GLA 6th, 7th, 8th'!$E$4:$DV$4,FG$3,'Eng GLA 6th, 7th, 8th'!$E16:$DV16,"&lt;&gt;")=0,"",SUMIF('Eng GLA 6th, 7th, 8th'!$E$4:$DV$4,FG$3,'Eng GLA 6th, 7th, 8th'!$E16:$DV16)))</f>
        <v/>
      </c>
      <c r="FH13" s="41" t="str">
        <f>IF($B13="","",IF(COUNTIFS('Eng GLA 6th, 7th, 8th'!$E$4:$DV$4,FH$3,'Eng GLA 6th, 7th, 8th'!$E16:$DV16,"&lt;&gt;")=0,"",SUMIF('Eng GLA 6th, 7th, 8th'!$E$4:$DV$4,FH$3,'Eng GLA 6th, 7th, 8th'!$E16:$DV16)))</f>
        <v/>
      </c>
      <c r="FI13" s="41" t="str">
        <f>IF($B13="","",IF(COUNTIFS('Eng GLA 6th, 7th, 8th'!$E$4:$DV$4,FI$3,'Eng GLA 6th, 7th, 8th'!$E16:$DV16,"&lt;&gt;")=0,"",SUMIF('Eng GLA 6th, 7th, 8th'!$E$4:$DV$4,FI$3,'Eng GLA 6th, 7th, 8th'!$E16:$DV16)))</f>
        <v/>
      </c>
      <c r="FJ13" s="41" t="str">
        <f>IF($B13="","",IF(COUNTIFS('Eng GLA 6th, 7th, 8th'!$E$4:$DV$4,FJ$3,'Eng GLA 6th, 7th, 8th'!$E16:$DV16,"&lt;&gt;")=0,"",SUMIF('Eng GLA 6th, 7th, 8th'!$E$4:$DV$4,FJ$3,'Eng GLA 6th, 7th, 8th'!$E16:$DV16)))</f>
        <v/>
      </c>
      <c r="FK13" s="41" t="str">
        <f>IF($B13="","",IF(COUNTIFS('Eng GLA 6th, 7th, 8th'!$E$4:$DV$4,FK$3,'Eng GLA 6th, 7th, 8th'!$E16:$DV16,"&lt;&gt;")=0,"",SUMIF('Eng GLA 6th, 7th, 8th'!$E$4:$DV$4,FK$3,'Eng GLA 6th, 7th, 8th'!$E16:$DV16)))</f>
        <v/>
      </c>
      <c r="FL13" s="41" t="str">
        <f>IF($B13="","",IF(COUNTIFS('Eng GLA 6th, 7th, 8th'!$E$4:$DV$4,FL$3,'Eng GLA 6th, 7th, 8th'!$E16:$DV16,"&lt;&gt;")=0,"",SUMIF('Eng GLA 6th, 7th, 8th'!$E$4:$DV$4,FL$3,'Eng GLA 6th, 7th, 8th'!$E16:$DV16)))</f>
        <v/>
      </c>
      <c r="FM13" s="41" t="str">
        <f>IF($B13="","",IF(COUNTIFS('Eng GLA 6th, 7th, 8th'!$E$4:$DV$4,FM$3,'Eng GLA 6th, 7th, 8th'!$E16:$DV16,"&lt;&gt;")=0,"",SUMIF('Eng GLA 6th, 7th, 8th'!$E$4:$DV$4,FM$3,'Eng GLA 6th, 7th, 8th'!$E16:$DV16)))</f>
        <v/>
      </c>
      <c r="FN13" s="41" t="str">
        <f>IF($B13="","",IF(COUNTIFS('Eng GLA 6th, 7th, 8th'!$E$4:$DV$4,FN$3,'Eng GLA 6th, 7th, 8th'!$E16:$DV16,"&lt;&gt;")=0,"",SUMIF('Eng GLA 6th, 7th, 8th'!$E$4:$DV$4,FN$3,'Eng GLA 6th, 7th, 8th'!$E16:$DV16)))</f>
        <v/>
      </c>
      <c r="FO13" s="41" t="str">
        <f>IF($B13="","",IF(COUNTIFS('Eng GLA 6th, 7th, 8th'!$E$4:$DV$4,FO$3,'Eng GLA 6th, 7th, 8th'!$E16:$DV16,"&lt;&gt;")=0,"",SUMIF('Eng GLA 6th, 7th, 8th'!$E$4:$DV$4,FO$3,'Eng GLA 6th, 7th, 8th'!$E16:$DV16)))</f>
        <v/>
      </c>
    </row>
    <row r="14" spans="1:171" ht="12.75" customHeight="1" x14ac:dyDescent="0.2">
      <c r="A14" s="65">
        <v>10</v>
      </c>
      <c r="B14" s="65" t="str">
        <f>'English Scores- Leveled papers'!B16</f>
        <v>Md. Shoeb</v>
      </c>
      <c r="C14" s="65"/>
      <c r="D14" s="76" t="str">
        <f>IF(OR(B14="",H14="",'Cover Sheet'!E14=""),"",'Cover Sheet'!E14)</f>
        <v/>
      </c>
      <c r="E14" s="76" t="str">
        <f>IF(OR(B14="",H14="",'Cover Sheet'!F14=""),"",'Cover Sheet'!F14)</f>
        <v/>
      </c>
      <c r="F14" s="76">
        <f>IF(OR(B14="",H14="",'Cover Sheet'!H14=""),"",'Cover Sheet'!H14)</f>
        <v>-0.5</v>
      </c>
      <c r="G14" s="76"/>
      <c r="H14" s="76">
        <f>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v>1</v>
      </c>
      <c r="I14" s="77">
        <f t="shared" si="7"/>
        <v>0.9</v>
      </c>
      <c r="J14" s="77">
        <f t="shared" si="8"/>
        <v>0.5</v>
      </c>
      <c r="K14" s="77" t="str">
        <f t="shared" si="9"/>
        <v/>
      </c>
      <c r="L14" s="78" t="str">
        <f t="shared" si="10"/>
        <v/>
      </c>
      <c r="M14" s="78" t="str">
        <f t="shared" si="11"/>
        <v/>
      </c>
      <c r="N14" s="78" t="str">
        <f t="shared" si="12"/>
        <v/>
      </c>
      <c r="O14" s="78">
        <f t="shared" si="13"/>
        <v>0.9</v>
      </c>
      <c r="P14" s="78">
        <f t="shared" si="14"/>
        <v>0.5</v>
      </c>
      <c r="Q14" s="78" t="str">
        <f t="shared" si="15"/>
        <v/>
      </c>
      <c r="R14" s="78" t="str">
        <f t="shared" si="16"/>
        <v/>
      </c>
      <c r="S14" s="78" t="str">
        <f t="shared" si="17"/>
        <v/>
      </c>
      <c r="T14" s="78" t="str">
        <f t="shared" si="18"/>
        <v/>
      </c>
      <c r="U14" s="78" t="str">
        <f t="shared" si="19"/>
        <v/>
      </c>
      <c r="V14" s="78" t="str">
        <f t="shared" si="20"/>
        <v/>
      </c>
      <c r="W14" s="78" t="str">
        <f t="shared" si="21"/>
        <v/>
      </c>
      <c r="X14" s="78" t="str">
        <f t="shared" si="22"/>
        <v/>
      </c>
      <c r="Y14" s="78"/>
      <c r="Z14" s="78"/>
      <c r="AA14" s="78"/>
      <c r="AB14" s="78"/>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41" t="str">
        <f>IF($B14="","",IF(COUNTIFS('English Scores- Leveled papers'!$H$4:$KM$4,AI$3,'English Scores- Leveled papers'!$H16:$KM16,"&lt;&gt;")=0,"",SUMIF('English Scores- Leveled papers'!$H$4:$KM$4,AI$3,'English Scores- Leveled papers'!$H16:$KM16)))</f>
        <v/>
      </c>
      <c r="AJ14" s="41" t="str">
        <f>IF($B14="","",IF(COUNTIFS('English Scores- Leveled papers'!$H$4:$KM$4,AJ$3,'English Scores- Leveled papers'!$H16:$KM16,"&lt;&gt;")=0,"",SUMIF('English Scores- Leveled papers'!$H$4:$KM$4,AJ$3,'English Scores- Leveled papers'!$H16:$KM16)))</f>
        <v/>
      </c>
      <c r="AK14" s="41" t="str">
        <f>IF($B14="","",IF(COUNTIFS('English Scores- Leveled papers'!$H$4:$KM$4,AK$3,'English Scores- Leveled papers'!$H16:$KM16,"&lt;&gt;")=0,"",SUMIF('English Scores- Leveled papers'!$H$4:$KM$4,AK$3,'English Scores- Leveled papers'!$H16:$KM16)))</f>
        <v/>
      </c>
      <c r="AL14" s="41" t="str">
        <f>IF($B14="","",IF(COUNTIFS('English Scores- Leveled papers'!$H$4:$KM$4,AL$3,'English Scores- Leveled papers'!$H16:$KM16,"&lt;&gt;")=0,"",SUMIF('English Scores- Leveled papers'!$H$4:$KM$4,AL$3,'English Scores- Leveled papers'!$H16:$KM16)))</f>
        <v/>
      </c>
      <c r="AM14" s="41" t="str">
        <f>IF($B14="","",IF(COUNTIFS('English Scores- Leveled papers'!$H$4:$KM$4,AM$3,'English Scores- Leveled papers'!$H16:$KM16,"&lt;&gt;")=0,"",SUMIF('English Scores- Leveled papers'!$H$4:$KM$4,AM$3,'English Scores- Leveled papers'!$H16:$KM16)))</f>
        <v/>
      </c>
      <c r="AN14" s="41"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f>IF($B14="","",IF(COUNTIFS('English Scores- Leveled papers'!$H$4:$KM$4,AR$3,'English Scores- Leveled papers'!$H16:$KM16,"&lt;&gt;")=0,"",SUMIF('English Scores- Leveled papers'!$H$4:$KM$4,AR$3,'English Scores- Leveled papers'!$H16:$KM16)))</f>
        <v>1</v>
      </c>
      <c r="AS14" s="41">
        <f>IF($B14="","",IF(COUNTIFS('English Scores- Leveled papers'!$H$4:$KM$4,AS$3,'English Scores- Leveled papers'!$H16:$KM16,"&lt;&gt;")=0,"",SUMIF('English Scores- Leveled papers'!$H$4:$KM$4,AS$3,'English Scores- Leveled papers'!$H16:$KM16)))</f>
        <v>1</v>
      </c>
      <c r="AT14" s="41">
        <f>IF($B14="","",IF(COUNTIFS('English Scores- Leveled papers'!$H$4:$KM$4,AT$3,'English Scores- Leveled papers'!$H16:$KM16,"&lt;&gt;")=0,"",SUMIF('English Scores- Leveled papers'!$H$4:$KM$4,AT$3,'English Scores- Leveled papers'!$H16:$KM16)))</f>
        <v>1</v>
      </c>
      <c r="AU14" s="41">
        <f>IF($B14="","",IF(COUNTIFS('English Scores- Leveled papers'!$H$4:$KM$4,AU$3,'English Scores- Leveled papers'!$H16:$KM16,"&lt;&gt;")=0,"",SUMIF('English Scores- Leveled papers'!$H$4:$KM$4,AU$3,'English Scores- Leveled papers'!$H16:$KM16)))</f>
        <v>1</v>
      </c>
      <c r="AV14" s="41">
        <f>IF($B14="","",IF(COUNTIFS('English Scores- Leveled papers'!$H$4:$KM$4,AV$3,'English Scores- Leveled papers'!$H16:$KM16,"&lt;&gt;")=0,"",SUMIF('English Scores- Leveled papers'!$H$4:$KM$4,AV$3,'English Scores- Leveled papers'!$H16:$KM16)))</f>
        <v>3</v>
      </c>
      <c r="AW14" s="41">
        <f>IF($B14="","",IF(COUNTIFS('English Scores- Leveled papers'!$H$4:$KM$4,AW$3,'English Scores- Leveled papers'!$H16:$KM16,"&lt;&gt;")=0,"",SUMIF('English Scores- Leveled papers'!$H$4:$KM$4,AW$3,'English Scores- Leveled papers'!$H16:$KM16)))</f>
        <v>2.25</v>
      </c>
      <c r="AX14" s="41">
        <f>IF($B14="","",IF(COUNTIFS('English Scores- Leveled papers'!$H$4:$KM$4,AX$3,'English Scores- Leveled papers'!$H16:$KM16,"&lt;&gt;")=0,"",SUMIF('English Scores- Leveled papers'!$H$4:$KM$4,AX$3,'English Scores- Leveled papers'!$H16:$KM16)))</f>
        <v>1</v>
      </c>
      <c r="AY14" s="41">
        <f>IF($B14="","",IF(COUNTIFS('English Scores- Leveled papers'!$H$4:$KM$4,AY$3,'English Scores- Leveled papers'!$H16:$KM16,"&lt;&gt;")=0,"",SUMIF('English Scores- Leveled papers'!$H$4:$KM$4,AY$3,'English Scores- Leveled papers'!$H16:$KM16)))</f>
        <v>1</v>
      </c>
      <c r="AZ14" s="41">
        <f>IF($B14="","",IF(COUNTIFS('English Scores- Leveled papers'!$H$4:$KM$4,AZ$3,'English Scores- Leveled papers'!$H16:$KM16,"&lt;&gt;")=0,"",SUMIF('English Scores- Leveled papers'!$H$4:$KM$4,AZ$3,'English Scores- Leveled papers'!$H16:$KM16)))</f>
        <v>1</v>
      </c>
      <c r="BA14" s="41">
        <f>IF($B14="","",IF(COUNTIFS('English Scores- Leveled papers'!$H$4:$KM$4,BA$3,'English Scores- Leveled papers'!$H16:$KM16,"&lt;&gt;")=0,"",SUMIF('English Scores- Leveled papers'!$H$4:$KM$4,BA$3,'English Scores- Leveled papers'!$H16:$KM16)))</f>
        <v>0</v>
      </c>
      <c r="BB14" s="41">
        <f>IF($B14="","",IF(COUNTIFS('English Scores- Leveled papers'!$H$4:$KM$4,BB$3,'English Scores- Leveled papers'!$H16:$KM16,"&lt;&gt;")=0,"",SUMIF('English Scores- Leveled papers'!$H$4:$KM$4,BB$3,'English Scores- Leveled papers'!$H16:$KM16)))</f>
        <v>1</v>
      </c>
      <c r="BC14" s="41">
        <f>IF($B14="","",IF(COUNTIFS('English Scores- Leveled papers'!$H$4:$KM$4,BC$3,'English Scores- Leveled papers'!$H16:$KM16,"&lt;&gt;")=0,"",SUMIF('English Scores- Leveled papers'!$H$4:$KM$4,BC$3,'English Scores- Leveled papers'!$H16:$KM16)))</f>
        <v>2.75</v>
      </c>
      <c r="BD14" s="41" t="str">
        <f>IF($B14="","",IF(COUNTIFS('English Scores- Leveled papers'!$H$4:$KM$4,BD$3,'English Scores- Leveled papers'!$H16:$KM16,"&lt;&gt;")=0,"",SUMIF('English Scores- Leveled papers'!$H$4:$KM$4,BD$3,'English Scores- Leveled papers'!$H16:$KM16)))</f>
        <v/>
      </c>
      <c r="BE14" s="41" t="str">
        <f>IF($B14="","",IF(COUNTIFS('English Scores- Leveled papers'!$H$4:$KM$4,BE$3,'English Scores- Leveled papers'!$H16:$KM16,"&lt;&gt;")=0,"",SUMIF('English Scores- Leveled papers'!$H$4:$KM$4,BE$3,'English Scores- Leveled papers'!$H16:$KM16)))</f>
        <v/>
      </c>
      <c r="BF14" s="41" t="str">
        <f>IF($B14="","",IF(COUNTIFS('English Scores- Leveled papers'!$H$4:$KM$4,BF$3,'English Scores- Leveled papers'!$H16:$KM16,"&lt;&gt;")=0,"",SUMIF('English Scores- Leveled papers'!$H$4:$KM$4,BF$3,'English Scores- Leveled papers'!$H16:$KM16)))</f>
        <v/>
      </c>
      <c r="BG14" s="41" t="str">
        <f>IF($B14="","",IF(COUNTIFS('English Scores- Leveled papers'!$H$4:$KM$4,BG$3,'English Scores- Leveled papers'!$H16:$KM16,"&lt;&gt;")=0,"",SUMIF('English Scores- Leveled papers'!$H$4:$KM$4,BG$3,'English Scores- Leveled papers'!$H16:$KM16)))</f>
        <v/>
      </c>
      <c r="BH14" s="41" t="str">
        <f>IF($B14="","",IF(COUNTIFS('English Scores- Leveled papers'!$H$4:$KM$4,BH$3,'English Scores- Leveled papers'!$H16:$KM16,"&lt;&gt;")=0,"",SUMIF('English Scores- Leveled papers'!$H$4:$KM$4,BH$3,'English Scores- Leveled papers'!$H16:$KM16)))</f>
        <v/>
      </c>
      <c r="BI14" s="41" t="str">
        <f>IF($B14="","",IF(COUNTIFS('English Scores- Leveled papers'!$H$4:$KM$4,BI$3,'English Scores- Leveled papers'!$H16:$KM16,"&lt;&gt;")=0,"",SUMIF('English Scores- Leveled papers'!$H$4:$KM$4,BI$3,'English Scores- Leveled papers'!$H16:$KM16)))</f>
        <v/>
      </c>
      <c r="BJ14" s="41" t="str">
        <f>IF($B14="","",IF(COUNTIFS('English Scores- Leveled papers'!$H$4:$KM$4,BJ$3,'English Scores- Leveled papers'!$H16:$KM16,"&lt;&gt;")=0,"",SUMIF('English Scores- Leveled papers'!$H$4:$KM$4,BJ$3,'English Scores- Leveled papers'!$H16:$KM16)))</f>
        <v/>
      </c>
      <c r="BK14" s="41" t="str">
        <f>IF($B14="","",IF(COUNTIFS('English Scores- Leveled papers'!$H$4:$KM$4,BK$3,'English Scores- Leveled papers'!$H16:$KM16,"&lt;&gt;")=0,"",SUMIF('English Scores- Leveled papers'!$H$4:$KM$4,BK$3,'English Scores- Leveled papers'!$H16:$KM16)))</f>
        <v/>
      </c>
      <c r="BL14" s="41" t="str">
        <f>IF($B14="","",IF(COUNTIFS('English Scores- Leveled papers'!$H$4:$KM$4,BL$3,'English Scores- Leveled papers'!$H16:$KM16,"&lt;&gt;")=0,"",SUMIF('English Scores- Leveled papers'!$H$4:$KM$4,BL$3,'English Scores- Leveled papers'!$H16:$KM16)))</f>
        <v/>
      </c>
      <c r="BM14" s="41" t="str">
        <f>IF($B14="","",IF(COUNTIFS('English Scores- Leveled papers'!$H$4:$KM$4,BM$3,'English Scores- Leveled papers'!$H16:$KM16,"&lt;&gt;")=0,"",SUMIF('English Scores- Leveled papers'!$H$4:$KM$4,BM$3,'English Scores- Leveled papers'!$H16:$KM16)))</f>
        <v/>
      </c>
      <c r="BN14" s="41" t="str">
        <f>IF($B14="","",IF(COUNTIFS('English Scores- Leveled papers'!$H$4:$KM$4,BN$3,'English Scores- Leveled papers'!$H16:$KM16,"&lt;&gt;")=0,"",SUMIF('English Scores- Leveled papers'!$H$4:$KM$4,BN$3,'English Scores- Leveled papers'!$H16:$KM16)))</f>
        <v/>
      </c>
      <c r="BO14" s="41"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41" t="str">
        <f>IF($B14="","",IF(COUNTIFS('English Scores- Leveled papers'!$H$4:$KM$4,BX$3,'English Scores- Leveled papers'!$H16:$KM16,"&lt;&gt;")=0,"",SUMIF('English Scores- Leveled papers'!$H$4:$KM$4,BX$3,'English Scores- Leveled papers'!$H16:$KM16)))</f>
        <v/>
      </c>
      <c r="BY14" s="41" t="str">
        <f>IF($B14="","",IF(COUNTIFS('English Scores- Leveled papers'!$H$4:$KM$4,BY$3,'English Scores- Leveled papers'!$H16:$KM16,"&lt;&gt;")=0,"",SUMIF('English Scores- Leveled papers'!$H$4:$KM$4,BY$3,'English Scores- Leveled papers'!$H16:$KM16)))</f>
        <v/>
      </c>
      <c r="BZ14" s="41" t="str">
        <f>IF($B14="","",IF(COUNTIFS('English Scores- Leveled papers'!$H$4:$KM$4,BZ$3,'English Scores- Leveled papers'!$H16:$KM16,"&lt;&gt;")=0,"",SUMIF('English Scores- Leveled papers'!$H$4:$KM$4,BZ$3,'English Scores- Leveled papers'!$H16:$KM16)))</f>
        <v/>
      </c>
      <c r="CA14" s="41" t="str">
        <f>IF($B14="","",IF(COUNTIFS('English Scores- Leveled papers'!$H$4:$KM$4,CA$3,'English Scores- Leveled papers'!$H16:$KM16,"&lt;&gt;")=0,"",SUMIF('English Scores- Leveled papers'!$H$4:$KM$4,CA$3,'English Scores- Leveled papers'!$H16:$KM16)))</f>
        <v/>
      </c>
      <c r="CB14" s="41" t="str">
        <f>IF($B14="","",IF(COUNTIFS('English Scores- Leveled papers'!$H$4:$KM$4,CB$3,'English Scores- Leveled papers'!$H16:$KM16,"&lt;&gt;")=0,"",SUMIF('English Scores- Leveled papers'!$H$4:$KM$4,CB$3,'English Scores- Leveled papers'!$H16:$KM16)))</f>
        <v/>
      </c>
      <c r="CC14" s="41" t="str">
        <f>IF($B14="","",IF(COUNTIFS('English Scores- Leveled papers'!$H$4:$KM$4,CC$3,'English Scores- Leveled papers'!$H16:$KM16,"&lt;&gt;")=0,"",SUMIF('English Scores- Leveled papers'!$H$4:$KM$4,CC$3,'English Scores- Leveled papers'!$H16:$KM16)))</f>
        <v/>
      </c>
      <c r="CD14" s="41" t="str">
        <f>IF($B14="","",IF(COUNTIFS('English Scores- Leveled papers'!$H$4:$KM$4,CD$3,'English Scores- Leveled papers'!$H16:$KM16,"&lt;&gt;")=0,"",SUMIF('English Scores- Leveled papers'!$H$4:$KM$4,CD$3,'English Scores- Leveled papers'!$H16:$KM16)))</f>
        <v/>
      </c>
      <c r="CE14" s="41" t="str">
        <f>IF($B14="","",IF(COUNTIFS('English Scores- Leveled papers'!$H$4:$KM$4,CE$3,'English Scores- Leveled papers'!$H16:$KM16,"&lt;&gt;")=0,"",SUMIF('English Scores- Leveled papers'!$H$4:$KM$4,CE$3,'English Scores- Leveled papers'!$H16:$KM16)))</f>
        <v/>
      </c>
      <c r="CF14" s="41"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41" t="str">
        <f>IF($B14="","",IF(COUNTIFS('English Scores- Leveled papers'!$H$4:$KM$4,CL$3,'English Scores- Leveled papers'!$H16:$KM16,"&lt;&gt;")=0,"",SUMIF('English Scores- Leveled papers'!$H$4:$KM$4,CL$3,'English Scores- Leveled papers'!$H16:$KM16)))</f>
        <v/>
      </c>
      <c r="CM14" s="41" t="str">
        <f>IF($B14="","",IF(COUNTIFS('English Scores- Leveled papers'!$H$4:$KM$4,CM$3,'English Scores- Leveled papers'!$H16:$KM16,"&lt;&gt;")=0,"",SUMIF('English Scores- Leveled papers'!$H$4:$KM$4,CM$3,'English Scores- Leveled papers'!$H16:$KM16)))</f>
        <v/>
      </c>
      <c r="CN14" s="41" t="str">
        <f>IF($B14="","",IF(COUNTIFS('English Scores- Leveled papers'!$H$4:$KM$4,CN$3,'English Scores- Leveled papers'!$H16:$KM16,"&lt;&gt;")=0,"",SUMIF('English Scores- Leveled papers'!$H$4:$KM$4,CN$3,'English Scores- Leveled papers'!$H16:$KM16)))</f>
        <v/>
      </c>
      <c r="CO14" s="41" t="str">
        <f>IF($B14="","",IF(COUNTIFS('English Scores- Leveled papers'!$H$4:$KM$4,CO$3,'English Scores- Leveled papers'!$H16:$KM16,"&lt;&gt;")=0,"",SUMIF('English Scores- Leveled papers'!$H$4:$KM$4,CO$3,'English Scores- Leveled papers'!$H16:$KM16)))</f>
        <v/>
      </c>
      <c r="CP14" s="41" t="str">
        <f>IF($B14="","",IF(COUNTIFS('English Scores- Leveled papers'!$H$4:$KM$4,CP$3,'English Scores- Leveled papers'!$H16:$KM16,"&lt;&gt;")=0,"",SUMIF('English Scores- Leveled papers'!$H$4:$KM$4,CP$3,'English Scores- Leveled papers'!$H16:$KM16)))</f>
        <v/>
      </c>
      <c r="CQ14" s="41" t="str">
        <f>IF($B14="","",IF(COUNTIFS('English Scores- Leveled papers'!$H$4:$KM$4,CQ$3,'English Scores- Leveled papers'!$H16:$KM16,"&lt;&gt;")=0,"",SUMIF('English Scores- Leveled papers'!$H$4:$KM$4,CQ$3,'English Scores- Leveled papers'!$H16:$KM16)))</f>
        <v/>
      </c>
      <c r="CR14" s="41" t="str">
        <f>IF($B14="","",IF(COUNTIFS('English Scores- Leveled papers'!$H$4:$KM$4,CR$3,'English Scores- Leveled papers'!$H16:$KM16,"&lt;&gt;")=0,"",SUMIF('English Scores- Leveled papers'!$H$4:$KM$4,CR$3,'English Scores- Leveled papers'!$H16:$KM16)))</f>
        <v/>
      </c>
      <c r="CS14" s="41"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41" t="str">
        <f>IF($B14="","",IF(COUNTIFS('English Scores- Leveled papers'!$H$4:$KM$4,DF$3,'English Scores- Leveled papers'!$H16:$KM16,"&lt;&gt;")=0,"",SUMIF('English Scores- Leveled papers'!$H$4:$KM$4,DF$3,'English Scores- Leveled papers'!$H16:$KM16)))</f>
        <v/>
      </c>
      <c r="DG14" s="41" t="str">
        <f>IF($B14="","",IF(COUNTIFS('English Scores- Leveled papers'!$H$4:$KM$4,DG$3,'English Scores- Leveled papers'!$H16:$KM16,"&lt;&gt;")=0,"",SUMIF('English Scores- Leveled papers'!$H$4:$KM$4,DG$3,'English Scores- Leveled papers'!$H16:$KM16)))</f>
        <v/>
      </c>
      <c r="DH14" s="41" t="str">
        <f>IF($B14="","",IF(COUNTIFS('English Scores- Leveled papers'!$H$4:$KM$4,DH$3,'English Scores- Leveled papers'!$H16:$KM16,"&lt;&gt;")=0,"",SUMIF('English Scores- Leveled papers'!$H$4:$KM$4,DH$3,'English Scores- Leveled papers'!$H16:$KM16)))</f>
        <v/>
      </c>
      <c r="DI14" s="41" t="str">
        <f>IF($B14="","",IF(COUNTIFS('English Scores- Leveled papers'!$H$4:$KM$4,DI$3,'English Scores- Leveled papers'!$H16:$KM16,"&lt;&gt;")=0,"",SUMIF('English Scores- Leveled papers'!$H$4:$KM$4,DI$3,'English Scores- Leveled papers'!$H16:$KM16)))</f>
        <v/>
      </c>
      <c r="DJ14" s="41" t="str">
        <f>IF($B14="","",IF(COUNTIFS('English Scores- Leveled papers'!$H$4:$KM$4,DJ$3,'English Scores- Leveled papers'!$H16:$KM16,"&lt;&gt;")=0,"",SUMIF('English Scores- Leveled papers'!$H$4:$KM$4,DJ$3,'English Scores- Leveled papers'!$H16:$KM16)))</f>
        <v/>
      </c>
      <c r="DK14" s="41" t="str">
        <f>IF($B14="","",IF(COUNTIFS('English Scores- Leveled papers'!$H$4:$KM$4,DK$3,'English Scores- Leveled papers'!$H16:$KM16,"&lt;&gt;")=0,"",SUMIF('English Scores- Leveled papers'!$H$4:$KM$4,DK$3,'English Scores- Leveled papers'!$H16:$KM16)))</f>
        <v/>
      </c>
      <c r="DL14" s="41" t="str">
        <f>IF($B14="","",IF(COUNTIFS('English Scores- Leveled papers'!$H$4:$KM$4,DL$3,'English Scores- Leveled papers'!$H16:$KM16,"&lt;&gt;")=0,"",SUMIF('English Scores- Leveled papers'!$H$4:$KM$4,DL$3,'English Scores- Leveled papers'!$H16:$KM16)))</f>
        <v/>
      </c>
      <c r="DM14" s="41" t="str">
        <f>IF($B14="","",IF(COUNTIFS('English Scores- Leveled papers'!$H$4:$KM$4,DM$3,'English Scores- Leveled papers'!$H16:$KM16,"&lt;&gt;")=0,"",SUMIF('English Scores- Leveled papers'!$H$4:$KM$4,DM$3,'English Scores- Leveled papers'!$H16:$KM16)))</f>
        <v/>
      </c>
      <c r="DN14" s="41" t="str">
        <f>IF($B14="","",IF(COUNTIFS('English Scores- Leveled papers'!$H$4:$KM$4,DN$3,'English Scores- Leveled papers'!$H16:$KM16,"&lt;&gt;")=0,"",SUMIF('English Scores- Leveled papers'!$H$4:$KM$4,DN$3,'English Scores- Leveled papers'!$H16:$KM16)))</f>
        <v/>
      </c>
      <c r="DO14" s="41" t="str">
        <f>IF($B14="","",IF(COUNTIFS('English Scores- Leveled papers'!$H$4:$KM$4,DO$3,'English Scores- Leveled papers'!$H16:$KM16,"&lt;&gt;")=0,"",SUMIF('English Scores- Leveled papers'!$H$4:$KM$4,DO$3,'English Scores- Leveled papers'!$H16:$KM16)))</f>
        <v/>
      </c>
      <c r="DP14" s="41" t="str">
        <f>IF($B14="","",IF(COUNTIFS('English Scores- Leveled papers'!$H$4:$KM$4,DP$3,'English Scores- Leveled papers'!$H16:$KM16,"&lt;&gt;")=0,"",SUMIF('English Scores- Leveled papers'!$H$4:$KM$4,DP$3,'English Scores- Leveled papers'!$H16:$KM16)))</f>
        <v/>
      </c>
      <c r="DQ14" s="393" t="str">
        <f>IF($B14="","",IF(COUNTIFS('English Scores- Leveled papers'!$H$4:$KM$4,DQ$3,'English Scores- Leveled papers'!$H16:$KM16,"&lt;&gt;")=0,"",SUMIF('English Scores- Leveled papers'!$H$4:$KM$4,DQ$3,'English Scores- Leveled papers'!$H16:$KM16)))</f>
        <v/>
      </c>
      <c r="DR14" s="395" t="str">
        <f>IF('Cover Sheet'!$AC$6="6th", 'Eng GLA 6th, 7th, 8th'!D17, "")</f>
        <v/>
      </c>
      <c r="DS14" t="s">
        <v>1455</v>
      </c>
      <c r="DT14" s="64">
        <f>COUNTIF($H$5:$H$89,1)</f>
        <v>9</v>
      </c>
      <c r="DU14" s="41" t="str">
        <f>IF($B14="","",IF(COUNTIFS('Eng GLA 6th, 7th, 8th'!$E$4:$DV$4,DU$3,'Eng GLA 6th, 7th, 8th'!$E17:$DV17,"&lt;&gt;")=0,"",SUMIF('Eng GLA 6th, 7th, 8th'!$E$4:$DV$4,DU$3,'Eng GLA 6th, 7th, 8th'!$E17:$DV17)))</f>
        <v/>
      </c>
      <c r="DV14" s="41" t="str">
        <f>IF($B14="","",IF(COUNTIFS('Eng GLA 6th, 7th, 8th'!$E$4:$DV$4,DV$3,'Eng GLA 6th, 7th, 8th'!$E17:$DV17,"&lt;&gt;")=0,"",SUMIF('Eng GLA 6th, 7th, 8th'!$E$4:$DV$4,DV$3,'Eng GLA 6th, 7th, 8th'!$E17:$DV17)))</f>
        <v/>
      </c>
      <c r="DW14" s="41" t="str">
        <f>IF($B14="","",IF(COUNTIFS('Eng GLA 6th, 7th, 8th'!$E$4:$DV$4,DW$3,'Eng GLA 6th, 7th, 8th'!$E17:$DV17,"&lt;&gt;")=0,"",SUMIF('Eng GLA 6th, 7th, 8th'!$E$4:$DV$4,DW$3,'Eng GLA 6th, 7th, 8th'!$E17:$DV17)))</f>
        <v/>
      </c>
      <c r="DX14" s="41" t="str">
        <f>IF($B14="","",IF(COUNTIFS('Eng GLA 6th, 7th, 8th'!$E$4:$DV$4,DX$3,'Eng GLA 6th, 7th, 8th'!$E17:$DV17,"&lt;&gt;")=0,"",SUMIF('Eng GLA 6th, 7th, 8th'!$E$4:$DV$4,DX$3,'Eng GLA 6th, 7th, 8th'!$E17:$DV17)))</f>
        <v/>
      </c>
      <c r="DY14" s="41" t="str">
        <f>IF($B14="","",IF(COUNTIFS('Eng GLA 6th, 7th, 8th'!$E$4:$DV$4,DY$3,'Eng GLA 6th, 7th, 8th'!$E17:$DV17,"&lt;&gt;")=0,"",SUMIF('Eng GLA 6th, 7th, 8th'!$E$4:$DV$4,DY$3,'Eng GLA 6th, 7th, 8th'!$E17:$DV17)))</f>
        <v/>
      </c>
      <c r="DZ14" s="41" t="str">
        <f>IF($B14="","",IF(COUNTIFS('Eng GLA 6th, 7th, 8th'!$E$4:$DV$4,DZ$3,'Eng GLA 6th, 7th, 8th'!$E17:$DV17,"&lt;&gt;")=0,"",SUMIF('Eng GLA 6th, 7th, 8th'!$E$4:$DV$4,DZ$3,'Eng GLA 6th, 7th, 8th'!$E17:$DV17)))</f>
        <v/>
      </c>
      <c r="EA14" s="41" t="str">
        <f>IF($B14="","",IF(COUNTIFS('Eng GLA 6th, 7th, 8th'!$E$4:$DV$4,EA$3,'Eng GLA 6th, 7th, 8th'!$E17:$DV17,"&lt;&gt;")=0,"",SUMIF('Eng GLA 6th, 7th, 8th'!$E$4:$DV$4,EA$3,'Eng GLA 6th, 7th, 8th'!$E17:$DV17)))</f>
        <v/>
      </c>
      <c r="EB14" s="41" t="str">
        <f>IF($B14="","",IF(COUNTIFS('Eng GLA 6th, 7th, 8th'!$E$4:$DV$4,EB$3,'Eng GLA 6th, 7th, 8th'!$E17:$DV17,"&lt;&gt;")=0,"",SUMIF('Eng GLA 6th, 7th, 8th'!$E$4:$DV$4,EB$3,'Eng GLA 6th, 7th, 8th'!$E17:$DV17)))</f>
        <v/>
      </c>
      <c r="EC14" s="41" t="str">
        <f>IF($B14="","",IF(COUNTIFS('Eng GLA 6th, 7th, 8th'!$E$4:$DV$4,EC$3,'Eng GLA 6th, 7th, 8th'!$E17:$DV17,"&lt;&gt;")=0,"",SUMIF('Eng GLA 6th, 7th, 8th'!$E$4:$DV$4,EC$3,'Eng GLA 6th, 7th, 8th'!$E17:$DV17)))</f>
        <v/>
      </c>
      <c r="ED14" s="41" t="str">
        <f>IF($B14="","",IF(COUNTIFS('Eng GLA 6th, 7th, 8th'!$E$4:$DV$4,ED$3,'Eng GLA 6th, 7th, 8th'!$E17:$DV17,"&lt;&gt;")=0,"",SUMIF('Eng GLA 6th, 7th, 8th'!$E$4:$DV$4,ED$3,'Eng GLA 6th, 7th, 8th'!$E17:$DV17)))</f>
        <v/>
      </c>
      <c r="EE14" s="41" t="str">
        <f>IF($B14="","",IF(COUNTIFS('Eng GLA 6th, 7th, 8th'!$E$4:$DV$4,EE$3,'Eng GLA 6th, 7th, 8th'!$E17:$DV17,"&lt;&gt;")=0,"",SUMIF('Eng GLA 6th, 7th, 8th'!$E$4:$DV$4,EE$3,'Eng GLA 6th, 7th, 8th'!$E17:$DV17)))</f>
        <v/>
      </c>
      <c r="EF14" s="41" t="str">
        <f>IF($B14="","",IF(COUNTIFS('Eng GLA 6th, 7th, 8th'!$E$4:$DV$4,EF$3,'Eng GLA 6th, 7th, 8th'!$E17:$DV17,"&lt;&gt;")=0,"",SUMIF('Eng GLA 6th, 7th, 8th'!$E$4:$DV$4,EF$3,'Eng GLA 6th, 7th, 8th'!$E17:$DV17)))</f>
        <v/>
      </c>
      <c r="EG14" s="41" t="str">
        <f>IF($B14="","",IF(COUNTIFS('Eng GLA 6th, 7th, 8th'!$E$4:$DV$4,EG$3,'Eng GLA 6th, 7th, 8th'!$E17:$DV17,"&lt;&gt;")=0,"",SUMIF('Eng GLA 6th, 7th, 8th'!$E$4:$DV$4,EG$3,'Eng GLA 6th, 7th, 8th'!$E17:$DV17)))</f>
        <v/>
      </c>
      <c r="EH14" s="41" t="str">
        <f>IF($B14="","",IF(COUNTIFS('Eng GLA 6th, 7th, 8th'!$E$4:$DV$4,EH$3,'Eng GLA 6th, 7th, 8th'!$E17:$DV17,"&lt;&gt;")=0,"",SUMIF('Eng GLA 6th, 7th, 8th'!$E$4:$DV$4,EH$3,'Eng GLA 6th, 7th, 8th'!$E17:$DV17)))</f>
        <v/>
      </c>
      <c r="EI14" s="41" t="str">
        <f>IF($B14="","",IF(COUNTIFS('Eng GLA 6th, 7th, 8th'!$E$4:$DV$4,EI$3,'Eng GLA 6th, 7th, 8th'!$E17:$DV17,"&lt;&gt;")=0,"",SUMIF('Eng GLA 6th, 7th, 8th'!$E$4:$DV$4,EI$3,'Eng GLA 6th, 7th, 8th'!$E17:$DV17)))</f>
        <v/>
      </c>
      <c r="EJ14" s="398" t="str">
        <f>IF('Cover Sheet'!$AC$6="7th", 'Eng GLA 6th, 7th, 8th'!AQ17, "")</f>
        <v/>
      </c>
      <c r="EK14" s="41" t="str">
        <f>IF($B14="","",IF(COUNTIFS('Eng GLA 6th, 7th, 8th'!$E$4:$DV$4,EK$3,'Eng GLA 6th, 7th, 8th'!$E17:$DV17,"&lt;&gt;")=0,"",SUMIF('Eng GLA 6th, 7th, 8th'!$E$4:$DV$4,EK$3,'Eng GLA 6th, 7th, 8th'!$E17:$DV17)))</f>
        <v/>
      </c>
      <c r="EL14" s="41" t="str">
        <f>IF($B14="","",IF(COUNTIFS('Eng GLA 6th, 7th, 8th'!$E$4:$DV$4,EL$3,'Eng GLA 6th, 7th, 8th'!$E17:$DV17,"&lt;&gt;")=0,"",SUMIF('Eng GLA 6th, 7th, 8th'!$E$4:$DV$4,EL$3,'Eng GLA 6th, 7th, 8th'!$E17:$DV17)))</f>
        <v/>
      </c>
      <c r="EM14" s="41" t="str">
        <f>IF($B14="","",IF(COUNTIFS('Eng GLA 6th, 7th, 8th'!$E$4:$DV$4,EM$3,'Eng GLA 6th, 7th, 8th'!$E17:$DV17,"&lt;&gt;")=0,"",SUMIF('Eng GLA 6th, 7th, 8th'!$E$4:$DV$4,EM$3,'Eng GLA 6th, 7th, 8th'!$E17:$DV17)))</f>
        <v/>
      </c>
      <c r="EN14" s="41" t="str">
        <f>IF($B14="","",IF(COUNTIFS('Eng GLA 6th, 7th, 8th'!$E$4:$DV$4,EN$3,'Eng GLA 6th, 7th, 8th'!$E17:$DV17,"&lt;&gt;")=0,"",SUMIF('Eng GLA 6th, 7th, 8th'!$E$4:$DV$4,EN$3,'Eng GLA 6th, 7th, 8th'!$E17:$DV17)))</f>
        <v/>
      </c>
      <c r="EO14" s="41" t="str">
        <f>IF($B14="","",IF(COUNTIFS('Eng GLA 6th, 7th, 8th'!$E$4:$DV$4,EO$3,'Eng GLA 6th, 7th, 8th'!$E17:$DV17,"&lt;&gt;")=0,"",SUMIF('Eng GLA 6th, 7th, 8th'!$E$4:$DV$4,EO$3,'Eng GLA 6th, 7th, 8th'!$E17:$DV17)))</f>
        <v/>
      </c>
      <c r="EP14" s="41" t="str">
        <f>IF($B14="","",IF(COUNTIFS('Eng GLA 6th, 7th, 8th'!$E$4:$DV$4,EP$3,'Eng GLA 6th, 7th, 8th'!$E17:$DV17,"&lt;&gt;")=0,"",SUMIF('Eng GLA 6th, 7th, 8th'!$E$4:$DV$4,EP$3,'Eng GLA 6th, 7th, 8th'!$E17:$DV17)))</f>
        <v/>
      </c>
      <c r="EQ14" s="41" t="str">
        <f>IF($B14="","",IF(COUNTIFS('Eng GLA 6th, 7th, 8th'!$E$4:$DV$4,EQ$3,'Eng GLA 6th, 7th, 8th'!$E17:$DV17,"&lt;&gt;")=0,"",SUMIF('Eng GLA 6th, 7th, 8th'!$E$4:$DV$4,EQ$3,'Eng GLA 6th, 7th, 8th'!$E17:$DV17)))</f>
        <v/>
      </c>
      <c r="ER14" s="41" t="str">
        <f>IF($B14="","",IF(COUNTIFS('Eng GLA 6th, 7th, 8th'!$E$4:$DV$4,ER$3,'Eng GLA 6th, 7th, 8th'!$E17:$DV17,"&lt;&gt;")=0,"",SUMIF('Eng GLA 6th, 7th, 8th'!$E$4:$DV$4,ER$3,'Eng GLA 6th, 7th, 8th'!$E17:$DV17)))</f>
        <v/>
      </c>
      <c r="ES14" s="41" t="str">
        <f>IF($B14="","",IF(COUNTIFS('Eng GLA 6th, 7th, 8th'!$E$4:$DV$4,ES$3,'Eng GLA 6th, 7th, 8th'!$E17:$DV17,"&lt;&gt;")=0,"",SUMIF('Eng GLA 6th, 7th, 8th'!$E$4:$DV$4,ES$3,'Eng GLA 6th, 7th, 8th'!$E17:$DV17)))</f>
        <v/>
      </c>
      <c r="ET14" s="41" t="str">
        <f>IF($B14="","",IF(COUNTIFS('Eng GLA 6th, 7th, 8th'!$E$4:$DV$4,ET$3,'Eng GLA 6th, 7th, 8th'!$E17:$DV17,"&lt;&gt;")=0,"",SUMIF('Eng GLA 6th, 7th, 8th'!$E$4:$DV$4,ET$3,'Eng GLA 6th, 7th, 8th'!$E17:$DV17)))</f>
        <v/>
      </c>
      <c r="EU14" s="41" t="str">
        <f>IF($B14="","",IF(COUNTIFS('Eng GLA 6th, 7th, 8th'!$E$4:$DV$4,EU$3,'Eng GLA 6th, 7th, 8th'!$E17:$DV17,"&lt;&gt;")=0,"",SUMIF('Eng GLA 6th, 7th, 8th'!$E$4:$DV$4,EU$3,'Eng GLA 6th, 7th, 8th'!$E17:$DV17)))</f>
        <v/>
      </c>
      <c r="EV14" s="41" t="str">
        <f>IF($B14="","",IF(COUNTIFS('Eng GLA 6th, 7th, 8th'!$E$4:$DV$4,EV$3,'Eng GLA 6th, 7th, 8th'!$E17:$DV17,"&lt;&gt;")=0,"",SUMIF('Eng GLA 6th, 7th, 8th'!$E$4:$DV$4,EV$3,'Eng GLA 6th, 7th, 8th'!$E17:$DV17)))</f>
        <v/>
      </c>
      <c r="EW14" s="41" t="str">
        <f>IF($B14="","",IF(COUNTIFS('Eng GLA 6th, 7th, 8th'!$E$4:$DV$4,EW$3,'Eng GLA 6th, 7th, 8th'!$E17:$DV17,"&lt;&gt;")=0,"",SUMIF('Eng GLA 6th, 7th, 8th'!$E$4:$DV$4,EW$3,'Eng GLA 6th, 7th, 8th'!$E17:$DV17)))</f>
        <v/>
      </c>
      <c r="EX14" s="41" t="str">
        <f>IF($B14="","",IF(COUNTIFS('Eng GLA 6th, 7th, 8th'!$E$4:$DV$4,EX$3,'Eng GLA 6th, 7th, 8th'!$E17:$DV17,"&lt;&gt;")=0,"",SUMIF('Eng GLA 6th, 7th, 8th'!$E$4:$DV$4,EX$3,'Eng GLA 6th, 7th, 8th'!$E17:$DV17)))</f>
        <v/>
      </c>
      <c r="EY14" s="41" t="str">
        <f>IF($B14="","",IF(COUNTIFS('Eng GLA 6th, 7th, 8th'!$E$4:$DV$4,EY$3,'Eng GLA 6th, 7th, 8th'!$E17:$DV17,"&lt;&gt;")=0,"",SUMIF('Eng GLA 6th, 7th, 8th'!$E$4:$DV$4,EY$3,'Eng GLA 6th, 7th, 8th'!$E17:$DV17)))</f>
        <v/>
      </c>
      <c r="EZ14" s="398" t="str">
        <f>IF('Cover Sheet'!$AC$6="8th", 'Eng GLA 6th, 7th, 8th'!CG17, "")</f>
        <v/>
      </c>
      <c r="FA14" s="41" t="str">
        <f>IF($B14="","",IF(COUNTIFS('Eng GLA 6th, 7th, 8th'!$E$4:$DV$4,FA$3,'Eng GLA 6th, 7th, 8th'!$E17:$DV17,"&lt;&gt;")=0,"",SUMIF('Eng GLA 6th, 7th, 8th'!$E$4:$DV$4,FA$3,'Eng GLA 6th, 7th, 8th'!$E17:$DV17)))</f>
        <v/>
      </c>
      <c r="FB14" s="41" t="str">
        <f>IF($B14="","",IF(COUNTIFS('Eng GLA 6th, 7th, 8th'!$E$4:$DV$4,FB$3,'Eng GLA 6th, 7th, 8th'!$E17:$DV17,"&lt;&gt;")=0,"",SUMIF('Eng GLA 6th, 7th, 8th'!$E$4:$DV$4,FB$3,'Eng GLA 6th, 7th, 8th'!$E17:$DV17)))</f>
        <v/>
      </c>
      <c r="FC14" s="41" t="str">
        <f>IF($B14="","",IF(COUNTIFS('Eng GLA 6th, 7th, 8th'!$E$4:$DV$4,FC$3,'Eng GLA 6th, 7th, 8th'!$E17:$DV17,"&lt;&gt;")=0,"",SUMIF('Eng GLA 6th, 7th, 8th'!$E$4:$DV$4,FC$3,'Eng GLA 6th, 7th, 8th'!$E17:$DV17)))</f>
        <v/>
      </c>
      <c r="FD14" s="41" t="str">
        <f>IF($B14="","",IF(COUNTIFS('Eng GLA 6th, 7th, 8th'!$E$4:$DV$4,FD$3,'Eng GLA 6th, 7th, 8th'!$E17:$DV17,"&lt;&gt;")=0,"",SUMIF('Eng GLA 6th, 7th, 8th'!$E$4:$DV$4,FD$3,'Eng GLA 6th, 7th, 8th'!$E17:$DV17)))</f>
        <v/>
      </c>
      <c r="FE14" s="41" t="str">
        <f>IF($B14="","",IF(COUNTIFS('Eng GLA 6th, 7th, 8th'!$E$4:$DV$4,FE$3,'Eng GLA 6th, 7th, 8th'!$E17:$DV17,"&lt;&gt;")=0,"",SUMIF('Eng GLA 6th, 7th, 8th'!$E$4:$DV$4,FE$3,'Eng GLA 6th, 7th, 8th'!$E17:$DV17)))</f>
        <v/>
      </c>
      <c r="FF14" s="41" t="str">
        <f>IF($B14="","",IF(COUNTIFS('Eng GLA 6th, 7th, 8th'!$E$4:$DV$4,FF$3,'Eng GLA 6th, 7th, 8th'!$E17:$DV17,"&lt;&gt;")=0,"",SUMIF('Eng GLA 6th, 7th, 8th'!$E$4:$DV$4,FF$3,'Eng GLA 6th, 7th, 8th'!$E17:$DV17)))</f>
        <v/>
      </c>
      <c r="FG14" s="41" t="str">
        <f>IF($B14="","",IF(COUNTIFS('Eng GLA 6th, 7th, 8th'!$E$4:$DV$4,FG$3,'Eng GLA 6th, 7th, 8th'!$E17:$DV17,"&lt;&gt;")=0,"",SUMIF('Eng GLA 6th, 7th, 8th'!$E$4:$DV$4,FG$3,'Eng GLA 6th, 7th, 8th'!$E17:$DV17)))</f>
        <v/>
      </c>
      <c r="FH14" s="41" t="str">
        <f>IF($B14="","",IF(COUNTIFS('Eng GLA 6th, 7th, 8th'!$E$4:$DV$4,FH$3,'Eng GLA 6th, 7th, 8th'!$E17:$DV17,"&lt;&gt;")=0,"",SUMIF('Eng GLA 6th, 7th, 8th'!$E$4:$DV$4,FH$3,'Eng GLA 6th, 7th, 8th'!$E17:$DV17)))</f>
        <v/>
      </c>
      <c r="FI14" s="41" t="str">
        <f>IF($B14="","",IF(COUNTIFS('Eng GLA 6th, 7th, 8th'!$E$4:$DV$4,FI$3,'Eng GLA 6th, 7th, 8th'!$E17:$DV17,"&lt;&gt;")=0,"",SUMIF('Eng GLA 6th, 7th, 8th'!$E$4:$DV$4,FI$3,'Eng GLA 6th, 7th, 8th'!$E17:$DV17)))</f>
        <v/>
      </c>
      <c r="FJ14" s="41" t="str">
        <f>IF($B14="","",IF(COUNTIFS('Eng GLA 6th, 7th, 8th'!$E$4:$DV$4,FJ$3,'Eng GLA 6th, 7th, 8th'!$E17:$DV17,"&lt;&gt;")=0,"",SUMIF('Eng GLA 6th, 7th, 8th'!$E$4:$DV$4,FJ$3,'Eng GLA 6th, 7th, 8th'!$E17:$DV17)))</f>
        <v/>
      </c>
      <c r="FK14" s="41" t="str">
        <f>IF($B14="","",IF(COUNTIFS('Eng GLA 6th, 7th, 8th'!$E$4:$DV$4,FK$3,'Eng GLA 6th, 7th, 8th'!$E17:$DV17,"&lt;&gt;")=0,"",SUMIF('Eng GLA 6th, 7th, 8th'!$E$4:$DV$4,FK$3,'Eng GLA 6th, 7th, 8th'!$E17:$DV17)))</f>
        <v/>
      </c>
      <c r="FL14" s="41" t="str">
        <f>IF($B14="","",IF(COUNTIFS('Eng GLA 6th, 7th, 8th'!$E$4:$DV$4,FL$3,'Eng GLA 6th, 7th, 8th'!$E17:$DV17,"&lt;&gt;")=0,"",SUMIF('Eng GLA 6th, 7th, 8th'!$E$4:$DV$4,FL$3,'Eng GLA 6th, 7th, 8th'!$E17:$DV17)))</f>
        <v/>
      </c>
      <c r="FM14" s="41" t="str">
        <f>IF($B14="","",IF(COUNTIFS('Eng GLA 6th, 7th, 8th'!$E$4:$DV$4,FM$3,'Eng GLA 6th, 7th, 8th'!$E17:$DV17,"&lt;&gt;")=0,"",SUMIF('Eng GLA 6th, 7th, 8th'!$E$4:$DV$4,FM$3,'Eng GLA 6th, 7th, 8th'!$E17:$DV17)))</f>
        <v/>
      </c>
      <c r="FN14" s="41" t="str">
        <f>IF($B14="","",IF(COUNTIFS('Eng GLA 6th, 7th, 8th'!$E$4:$DV$4,FN$3,'Eng GLA 6th, 7th, 8th'!$E17:$DV17,"&lt;&gt;")=0,"",SUMIF('Eng GLA 6th, 7th, 8th'!$E$4:$DV$4,FN$3,'Eng GLA 6th, 7th, 8th'!$E17:$DV17)))</f>
        <v/>
      </c>
      <c r="FO14" s="41" t="str">
        <f>IF($B14="","",IF(COUNTIFS('Eng GLA 6th, 7th, 8th'!$E$4:$DV$4,FO$3,'Eng GLA 6th, 7th, 8th'!$E17:$DV17,"&lt;&gt;")=0,"",SUMIF('Eng GLA 6th, 7th, 8th'!$E$4:$DV$4,FO$3,'Eng GLA 6th, 7th, 8th'!$E17:$DV17)))</f>
        <v/>
      </c>
    </row>
    <row r="15" spans="1:171" ht="12.75" customHeight="1" x14ac:dyDescent="0.2">
      <c r="A15" s="65">
        <v>11</v>
      </c>
      <c r="B15" s="65" t="str">
        <f>'English Scores- Leveled papers'!B17</f>
        <v>M. Rajeshwari</v>
      </c>
      <c r="C15" s="65"/>
      <c r="D15" s="76" t="str">
        <f>IF(OR(B15="",H15="",'Cover Sheet'!E15=""),"",'Cover Sheet'!E15)</f>
        <v/>
      </c>
      <c r="E15" s="76" t="str">
        <f>IF(OR(B15="",H15="",'Cover Sheet'!F15=""),"",'Cover Sheet'!F15)</f>
        <v/>
      </c>
      <c r="F15" s="76">
        <f>IF(OR(B15="",H15="",'Cover Sheet'!H15=""),"",'Cover Sheet'!H15)</f>
        <v>0</v>
      </c>
      <c r="G15" s="76"/>
      <c r="H15" s="76">
        <f>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1</v>
      </c>
      <c r="I15" s="77">
        <f t="shared" si="7"/>
        <v>0.8</v>
      </c>
      <c r="J15" s="77">
        <f t="shared" si="8"/>
        <v>0.6</v>
      </c>
      <c r="K15" s="77">
        <f t="shared" si="9"/>
        <v>0.9</v>
      </c>
      <c r="L15" s="78" t="str">
        <f t="shared" si="10"/>
        <v/>
      </c>
      <c r="M15" s="78" t="str">
        <f t="shared" si="11"/>
        <v/>
      </c>
      <c r="N15" s="78">
        <f t="shared" si="12"/>
        <v>0.9</v>
      </c>
      <c r="O15" s="78">
        <f t="shared" si="13"/>
        <v>0.8</v>
      </c>
      <c r="P15" s="78">
        <f t="shared" si="14"/>
        <v>0.6</v>
      </c>
      <c r="Q15" s="78" t="str">
        <f t="shared" si="15"/>
        <v/>
      </c>
      <c r="R15" s="78" t="str">
        <f t="shared" si="16"/>
        <v/>
      </c>
      <c r="S15" s="78" t="str">
        <f t="shared" si="17"/>
        <v/>
      </c>
      <c r="T15" s="78" t="str">
        <f t="shared" si="18"/>
        <v/>
      </c>
      <c r="U15" s="78" t="str">
        <f t="shared" si="19"/>
        <v/>
      </c>
      <c r="V15" s="78" t="str">
        <f t="shared" si="20"/>
        <v/>
      </c>
      <c r="W15" s="78" t="str">
        <f t="shared" si="21"/>
        <v/>
      </c>
      <c r="X15" s="78" t="str">
        <f t="shared" si="22"/>
        <v/>
      </c>
      <c r="Y15" s="78"/>
      <c r="Z15" s="78"/>
      <c r="AA15" s="78"/>
      <c r="AB15" s="78"/>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41" t="str">
        <f>IF($B15="","",IF(COUNTIFS('English Scores- Leveled papers'!$H$4:$KM$4,AI$3,'English Scores- Leveled papers'!$H17:$KM17,"&lt;&gt;")=0,"",SUMIF('English Scores- Leveled papers'!$H$4:$KM$4,AI$3,'English Scores- Leveled papers'!$H17:$KM17)))</f>
        <v/>
      </c>
      <c r="AJ15" s="41" t="str">
        <f>IF($B15="","",IF(COUNTIFS('English Scores- Leveled papers'!$H$4:$KM$4,AJ$3,'English Scores- Leveled papers'!$H17:$KM17,"&lt;&gt;")=0,"",SUMIF('English Scores- Leveled papers'!$H$4:$KM$4,AJ$3,'English Scores- Leveled papers'!$H17:$KM17)))</f>
        <v/>
      </c>
      <c r="AK15" s="41" t="str">
        <f>IF($B15="","",IF(COUNTIFS('English Scores- Leveled papers'!$H$4:$KM$4,AK$3,'English Scores- Leveled papers'!$H17:$KM17,"&lt;&gt;")=0,"",SUMIF('English Scores- Leveled papers'!$H$4:$KM$4,AK$3,'English Scores- Leveled papers'!$H17:$KM17)))</f>
        <v/>
      </c>
      <c r="AL15" s="41" t="str">
        <f>IF($B15="","",IF(COUNTIFS('English Scores- Leveled papers'!$H$4:$KM$4,AL$3,'English Scores- Leveled papers'!$H17:$KM17,"&lt;&gt;")=0,"",SUMIF('English Scores- Leveled papers'!$H$4:$KM$4,AL$3,'English Scores- Leveled papers'!$H17:$KM17)))</f>
        <v/>
      </c>
      <c r="AM15" s="41">
        <f>IF($B15="","",IF(COUNTIFS('English Scores- Leveled papers'!$H$4:$KM$4,AM$3,'English Scores- Leveled papers'!$H17:$KM17,"&lt;&gt;")=0,"",SUMIF('English Scores- Leveled papers'!$H$4:$KM$4,AM$3,'English Scores- Leveled papers'!$H17:$KM17)))</f>
        <v>1</v>
      </c>
      <c r="AN15" s="41">
        <f>IF($B15="","",IF(COUNTIFS('English Scores- Leveled papers'!$H$4:$KM$4,AN$3,'English Scores- Leveled papers'!$H17:$KM17,"&lt;&gt;")=0,"",SUMIF('English Scores- Leveled papers'!$H$4:$KM$4,AN$3,'English Scores- Leveled papers'!$H17:$KM17)))</f>
        <v>1</v>
      </c>
      <c r="AO15" s="41">
        <f>IF($B15="","",IF(COUNTIFS('English Scores- Leveled papers'!$H$4:$KM$4,AO$3,'English Scores- Leveled papers'!$H17:$KM17,"&lt;&gt;")=0,"",SUMIF('English Scores- Leveled papers'!$H$4:$KM$4,AO$3,'English Scores- Leveled papers'!$H17:$KM17)))</f>
        <v>2</v>
      </c>
      <c r="AP15" s="41">
        <f>IF($B15="","",IF(COUNTIFS('English Scores- Leveled papers'!$H$4:$KM$4,AP$3,'English Scores- Leveled papers'!$H17:$KM17,"&lt;&gt;")=0,"",SUMIF('English Scores- Leveled papers'!$H$4:$KM$4,AP$3,'English Scores- Leveled papers'!$H17:$KM17)))</f>
        <v>0.5</v>
      </c>
      <c r="AQ15" s="41">
        <f>IF($B15="","",IF(COUNTIFS('English Scores- Leveled papers'!$H$4:$KM$4,AQ$3,'English Scores- Leveled papers'!$H17:$KM17,"&lt;&gt;")=0,"",SUMIF('English Scores- Leveled papers'!$H$4:$KM$4,AQ$3,'English Scores- Leveled papers'!$H17:$KM17)))</f>
        <v>2</v>
      </c>
      <c r="AR15" s="41">
        <f>IF($B15="","",IF(COUNTIFS('English Scores- Leveled papers'!$H$4:$KM$4,AR$3,'English Scores- Leveled papers'!$H17:$KM17,"&lt;&gt;")=0,"",SUMIF('English Scores- Leveled papers'!$H$4:$KM$4,AR$3,'English Scores- Leveled papers'!$H17:$KM17)))</f>
        <v>1</v>
      </c>
      <c r="AS15" s="41">
        <f>IF($B15="","",IF(COUNTIFS('English Scores- Leveled papers'!$H$4:$KM$4,AS$3,'English Scores- Leveled papers'!$H17:$KM17,"&lt;&gt;")=0,"",SUMIF('English Scores- Leveled papers'!$H$4:$KM$4,AS$3,'English Scores- Leveled papers'!$H17:$KM17)))</f>
        <v>2</v>
      </c>
      <c r="AT15" s="41">
        <f>IF($B15="","",IF(COUNTIFS('English Scores- Leveled papers'!$H$4:$KM$4,AT$3,'English Scores- Leveled papers'!$H17:$KM17,"&lt;&gt;")=0,"",SUMIF('English Scores- Leveled papers'!$H$4:$KM$4,AT$3,'English Scores- Leveled papers'!$H17:$KM17)))</f>
        <v>0</v>
      </c>
      <c r="AU15" s="41">
        <f>IF($B15="","",IF(COUNTIFS('English Scores- Leveled papers'!$H$4:$KM$4,AU$3,'English Scores- Leveled papers'!$H17:$KM17,"&lt;&gt;")=0,"",SUMIF('English Scores- Leveled papers'!$H$4:$KM$4,AU$3,'English Scores- Leveled papers'!$H17:$KM17)))</f>
        <v>0</v>
      </c>
      <c r="AV15" s="41">
        <f>IF($B15="","",IF(COUNTIFS('English Scores- Leveled papers'!$H$4:$KM$4,AV$3,'English Scores- Leveled papers'!$H17:$KM17,"&lt;&gt;")=0,"",SUMIF('English Scores- Leveled papers'!$H$4:$KM$4,AV$3,'English Scores- Leveled papers'!$H17:$KM17)))</f>
        <v>3</v>
      </c>
      <c r="AW15" s="41">
        <f>IF($B15="","",IF(COUNTIFS('English Scores- Leveled papers'!$H$4:$KM$4,AW$3,'English Scores- Leveled papers'!$H17:$KM17,"&lt;&gt;")=0,"",SUMIF('English Scores- Leveled papers'!$H$4:$KM$4,AW$3,'English Scores- Leveled papers'!$H17:$KM17)))</f>
        <v>1.25</v>
      </c>
      <c r="AX15" s="41">
        <f>IF($B15="","",IF(COUNTIFS('English Scores- Leveled papers'!$H$4:$KM$4,AX$3,'English Scores- Leveled papers'!$H17:$KM17,"&lt;&gt;")=0,"",SUMIF('English Scores- Leveled papers'!$H$4:$KM$4,AX$3,'English Scores- Leveled papers'!$H17:$KM17)))</f>
        <v>1</v>
      </c>
      <c r="AY15" s="41">
        <f>IF($B15="","",IF(COUNTIFS('English Scores- Leveled papers'!$H$4:$KM$4,AY$3,'English Scores- Leveled papers'!$H17:$KM17,"&lt;&gt;")=0,"",SUMIF('English Scores- Leveled papers'!$H$4:$KM$4,AY$3,'English Scores- Leveled papers'!$H17:$KM17)))</f>
        <v>1</v>
      </c>
      <c r="AZ15" s="41">
        <f>IF($B15="","",IF(COUNTIFS('English Scores- Leveled papers'!$H$4:$KM$4,AZ$3,'English Scores- Leveled papers'!$H17:$KM17,"&lt;&gt;")=0,"",SUMIF('English Scores- Leveled papers'!$H$4:$KM$4,AZ$3,'English Scores- Leveled papers'!$H17:$KM17)))</f>
        <v>0</v>
      </c>
      <c r="BA15" s="41">
        <f>IF($B15="","",IF(COUNTIFS('English Scores- Leveled papers'!$H$4:$KM$4,BA$3,'English Scores- Leveled papers'!$H17:$KM17,"&lt;&gt;")=0,"",SUMIF('English Scores- Leveled papers'!$H$4:$KM$4,BA$3,'English Scores- Leveled papers'!$H17:$KM17)))</f>
        <v>0</v>
      </c>
      <c r="BB15" s="41">
        <f>IF($B15="","",IF(COUNTIFS('English Scores- Leveled papers'!$H$4:$KM$4,BB$3,'English Scores- Leveled papers'!$H17:$KM17,"&lt;&gt;")=0,"",SUMIF('English Scores- Leveled papers'!$H$4:$KM$4,BB$3,'English Scores- Leveled papers'!$H17:$KM17)))</f>
        <v>3</v>
      </c>
      <c r="BC15" s="41">
        <f>IF($B15="","",IF(COUNTIFS('English Scores- Leveled papers'!$H$4:$KM$4,BC$3,'English Scores- Leveled papers'!$H17:$KM17,"&lt;&gt;")=0,"",SUMIF('English Scores- Leveled papers'!$H$4:$KM$4,BC$3,'English Scores- Leveled papers'!$H17:$KM17)))</f>
        <v>2.75</v>
      </c>
      <c r="BD15" s="41" t="str">
        <f>IF($B15="","",IF(COUNTIFS('English Scores- Leveled papers'!$H$4:$KM$4,BD$3,'English Scores- Leveled papers'!$H17:$KM17,"&lt;&gt;")=0,"",SUMIF('English Scores- Leveled papers'!$H$4:$KM$4,BD$3,'English Scores- Leveled papers'!$H17:$KM17)))</f>
        <v/>
      </c>
      <c r="BE15" s="41" t="str">
        <f>IF($B15="","",IF(COUNTIFS('English Scores- Leveled papers'!$H$4:$KM$4,BE$3,'English Scores- Leveled papers'!$H17:$KM17,"&lt;&gt;")=0,"",SUMIF('English Scores- Leveled papers'!$H$4:$KM$4,BE$3,'English Scores- Leveled papers'!$H17:$KM17)))</f>
        <v/>
      </c>
      <c r="BF15" s="41" t="str">
        <f>IF($B15="","",IF(COUNTIFS('English Scores- Leveled papers'!$H$4:$KM$4,BF$3,'English Scores- Leveled papers'!$H17:$KM17,"&lt;&gt;")=0,"",SUMIF('English Scores- Leveled papers'!$H$4:$KM$4,BF$3,'English Scores- Leveled papers'!$H17:$KM17)))</f>
        <v/>
      </c>
      <c r="BG15" s="41" t="str">
        <f>IF($B15="","",IF(COUNTIFS('English Scores- Leveled papers'!$H$4:$KM$4,BG$3,'English Scores- Leveled papers'!$H17:$KM17,"&lt;&gt;")=0,"",SUMIF('English Scores- Leveled papers'!$H$4:$KM$4,BG$3,'English Scores- Leveled papers'!$H17:$KM17)))</f>
        <v/>
      </c>
      <c r="BH15" s="41" t="str">
        <f>IF($B15="","",IF(COUNTIFS('English Scores- Leveled papers'!$H$4:$KM$4,BH$3,'English Scores- Leveled papers'!$H17:$KM17,"&lt;&gt;")=0,"",SUMIF('English Scores- Leveled papers'!$H$4:$KM$4,BH$3,'English Scores- Leveled papers'!$H17:$KM17)))</f>
        <v/>
      </c>
      <c r="BI15" s="41" t="str">
        <f>IF($B15="","",IF(COUNTIFS('English Scores- Leveled papers'!$H$4:$KM$4,BI$3,'English Scores- Leveled papers'!$H17:$KM17,"&lt;&gt;")=0,"",SUMIF('English Scores- Leveled papers'!$H$4:$KM$4,BI$3,'English Scores- Leveled papers'!$H17:$KM17)))</f>
        <v/>
      </c>
      <c r="BJ15" s="41" t="str">
        <f>IF($B15="","",IF(COUNTIFS('English Scores- Leveled papers'!$H$4:$KM$4,BJ$3,'English Scores- Leveled papers'!$H17:$KM17,"&lt;&gt;")=0,"",SUMIF('English Scores- Leveled papers'!$H$4:$KM$4,BJ$3,'English Scores- Leveled papers'!$H17:$KM17)))</f>
        <v/>
      </c>
      <c r="BK15" s="41" t="str">
        <f>IF($B15="","",IF(COUNTIFS('English Scores- Leveled papers'!$H$4:$KM$4,BK$3,'English Scores- Leveled papers'!$H17:$KM17,"&lt;&gt;")=0,"",SUMIF('English Scores- Leveled papers'!$H$4:$KM$4,BK$3,'English Scores- Leveled papers'!$H17:$KM17)))</f>
        <v/>
      </c>
      <c r="BL15" s="41" t="str">
        <f>IF($B15="","",IF(COUNTIFS('English Scores- Leveled papers'!$H$4:$KM$4,BL$3,'English Scores- Leveled papers'!$H17:$KM17,"&lt;&gt;")=0,"",SUMIF('English Scores- Leveled papers'!$H$4:$KM$4,BL$3,'English Scores- Leveled papers'!$H17:$KM17)))</f>
        <v/>
      </c>
      <c r="BM15" s="41" t="str">
        <f>IF($B15="","",IF(COUNTIFS('English Scores- Leveled papers'!$H$4:$KM$4,BM$3,'English Scores- Leveled papers'!$H17:$KM17,"&lt;&gt;")=0,"",SUMIF('English Scores- Leveled papers'!$H$4:$KM$4,BM$3,'English Scores- Leveled papers'!$H17:$KM17)))</f>
        <v/>
      </c>
      <c r="BN15" s="41" t="str">
        <f>IF($B15="","",IF(COUNTIFS('English Scores- Leveled papers'!$H$4:$KM$4,BN$3,'English Scores- Leveled papers'!$H17:$KM17,"&lt;&gt;")=0,"",SUMIF('English Scores- Leveled papers'!$H$4:$KM$4,BN$3,'English Scores- Leveled papers'!$H17:$KM17)))</f>
        <v/>
      </c>
      <c r="BO15" s="41"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41" t="str">
        <f>IF($B15="","",IF(COUNTIFS('English Scores- Leveled papers'!$H$4:$KM$4,BX$3,'English Scores- Leveled papers'!$H17:$KM17,"&lt;&gt;")=0,"",SUMIF('English Scores- Leveled papers'!$H$4:$KM$4,BX$3,'English Scores- Leveled papers'!$H17:$KM17)))</f>
        <v/>
      </c>
      <c r="BY15" s="41" t="str">
        <f>IF($B15="","",IF(COUNTIFS('English Scores- Leveled papers'!$H$4:$KM$4,BY$3,'English Scores- Leveled papers'!$H17:$KM17,"&lt;&gt;")=0,"",SUMIF('English Scores- Leveled papers'!$H$4:$KM$4,BY$3,'English Scores- Leveled papers'!$H17:$KM17)))</f>
        <v/>
      </c>
      <c r="BZ15" s="41" t="str">
        <f>IF($B15="","",IF(COUNTIFS('English Scores- Leveled papers'!$H$4:$KM$4,BZ$3,'English Scores- Leveled papers'!$H17:$KM17,"&lt;&gt;")=0,"",SUMIF('English Scores- Leveled papers'!$H$4:$KM$4,BZ$3,'English Scores- Leveled papers'!$H17:$KM17)))</f>
        <v/>
      </c>
      <c r="CA15" s="41" t="str">
        <f>IF($B15="","",IF(COUNTIFS('English Scores- Leveled papers'!$H$4:$KM$4,CA$3,'English Scores- Leveled papers'!$H17:$KM17,"&lt;&gt;")=0,"",SUMIF('English Scores- Leveled papers'!$H$4:$KM$4,CA$3,'English Scores- Leveled papers'!$H17:$KM17)))</f>
        <v/>
      </c>
      <c r="CB15" s="41" t="str">
        <f>IF($B15="","",IF(COUNTIFS('English Scores- Leveled papers'!$H$4:$KM$4,CB$3,'English Scores- Leveled papers'!$H17:$KM17,"&lt;&gt;")=0,"",SUMIF('English Scores- Leveled papers'!$H$4:$KM$4,CB$3,'English Scores- Leveled papers'!$H17:$KM17)))</f>
        <v/>
      </c>
      <c r="CC15" s="41" t="str">
        <f>IF($B15="","",IF(COUNTIFS('English Scores- Leveled papers'!$H$4:$KM$4,CC$3,'English Scores- Leveled papers'!$H17:$KM17,"&lt;&gt;")=0,"",SUMIF('English Scores- Leveled papers'!$H$4:$KM$4,CC$3,'English Scores- Leveled papers'!$H17:$KM17)))</f>
        <v/>
      </c>
      <c r="CD15" s="41" t="str">
        <f>IF($B15="","",IF(COUNTIFS('English Scores- Leveled papers'!$H$4:$KM$4,CD$3,'English Scores- Leveled papers'!$H17:$KM17,"&lt;&gt;")=0,"",SUMIF('English Scores- Leveled papers'!$H$4:$KM$4,CD$3,'English Scores- Leveled papers'!$H17:$KM17)))</f>
        <v/>
      </c>
      <c r="CE15" s="41" t="str">
        <f>IF($B15="","",IF(COUNTIFS('English Scores- Leveled papers'!$H$4:$KM$4,CE$3,'English Scores- Leveled papers'!$H17:$KM17,"&lt;&gt;")=0,"",SUMIF('English Scores- Leveled papers'!$H$4:$KM$4,CE$3,'English Scores- Leveled papers'!$H17:$KM17)))</f>
        <v/>
      </c>
      <c r="CF15" s="41"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41" t="str">
        <f>IF($B15="","",IF(COUNTIFS('English Scores- Leveled papers'!$H$4:$KM$4,CL$3,'English Scores- Leveled papers'!$H17:$KM17,"&lt;&gt;")=0,"",SUMIF('English Scores- Leveled papers'!$H$4:$KM$4,CL$3,'English Scores- Leveled papers'!$H17:$KM17)))</f>
        <v/>
      </c>
      <c r="CM15" s="41" t="str">
        <f>IF($B15="","",IF(COUNTIFS('English Scores- Leveled papers'!$H$4:$KM$4,CM$3,'English Scores- Leveled papers'!$H17:$KM17,"&lt;&gt;")=0,"",SUMIF('English Scores- Leveled papers'!$H$4:$KM$4,CM$3,'English Scores- Leveled papers'!$H17:$KM17)))</f>
        <v/>
      </c>
      <c r="CN15" s="41" t="str">
        <f>IF($B15="","",IF(COUNTIFS('English Scores- Leveled papers'!$H$4:$KM$4,CN$3,'English Scores- Leveled papers'!$H17:$KM17,"&lt;&gt;")=0,"",SUMIF('English Scores- Leveled papers'!$H$4:$KM$4,CN$3,'English Scores- Leveled papers'!$H17:$KM17)))</f>
        <v/>
      </c>
      <c r="CO15" s="41" t="str">
        <f>IF($B15="","",IF(COUNTIFS('English Scores- Leveled papers'!$H$4:$KM$4,CO$3,'English Scores- Leveled papers'!$H17:$KM17,"&lt;&gt;")=0,"",SUMIF('English Scores- Leveled papers'!$H$4:$KM$4,CO$3,'English Scores- Leveled papers'!$H17:$KM17)))</f>
        <v/>
      </c>
      <c r="CP15" s="41" t="str">
        <f>IF($B15="","",IF(COUNTIFS('English Scores- Leveled papers'!$H$4:$KM$4,CP$3,'English Scores- Leveled papers'!$H17:$KM17,"&lt;&gt;")=0,"",SUMIF('English Scores- Leveled papers'!$H$4:$KM$4,CP$3,'English Scores- Leveled papers'!$H17:$KM17)))</f>
        <v/>
      </c>
      <c r="CQ15" s="41" t="str">
        <f>IF($B15="","",IF(COUNTIFS('English Scores- Leveled papers'!$H$4:$KM$4,CQ$3,'English Scores- Leveled papers'!$H17:$KM17,"&lt;&gt;")=0,"",SUMIF('English Scores- Leveled papers'!$H$4:$KM$4,CQ$3,'English Scores- Leveled papers'!$H17:$KM17)))</f>
        <v/>
      </c>
      <c r="CR15" s="41" t="str">
        <f>IF($B15="","",IF(COUNTIFS('English Scores- Leveled papers'!$H$4:$KM$4,CR$3,'English Scores- Leveled papers'!$H17:$KM17,"&lt;&gt;")=0,"",SUMIF('English Scores- Leveled papers'!$H$4:$KM$4,CR$3,'English Scores- Leveled papers'!$H17:$KM17)))</f>
        <v/>
      </c>
      <c r="CS15" s="41"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41" t="str">
        <f>IF($B15="","",IF(COUNTIFS('English Scores- Leveled papers'!$H$4:$KM$4,DF$3,'English Scores- Leveled papers'!$H17:$KM17,"&lt;&gt;")=0,"",SUMIF('English Scores- Leveled papers'!$H$4:$KM$4,DF$3,'English Scores- Leveled papers'!$H17:$KM17)))</f>
        <v/>
      </c>
      <c r="DG15" s="41" t="str">
        <f>IF($B15="","",IF(COUNTIFS('English Scores- Leveled papers'!$H$4:$KM$4,DG$3,'English Scores- Leveled papers'!$H17:$KM17,"&lt;&gt;")=0,"",SUMIF('English Scores- Leveled papers'!$H$4:$KM$4,DG$3,'English Scores- Leveled papers'!$H17:$KM17)))</f>
        <v/>
      </c>
      <c r="DH15" s="41" t="str">
        <f>IF($B15="","",IF(COUNTIFS('English Scores- Leveled papers'!$H$4:$KM$4,DH$3,'English Scores- Leveled papers'!$H17:$KM17,"&lt;&gt;")=0,"",SUMIF('English Scores- Leveled papers'!$H$4:$KM$4,DH$3,'English Scores- Leveled papers'!$H17:$KM17)))</f>
        <v/>
      </c>
      <c r="DI15" s="41" t="str">
        <f>IF($B15="","",IF(COUNTIFS('English Scores- Leveled papers'!$H$4:$KM$4,DI$3,'English Scores- Leveled papers'!$H17:$KM17,"&lt;&gt;")=0,"",SUMIF('English Scores- Leveled papers'!$H$4:$KM$4,DI$3,'English Scores- Leveled papers'!$H17:$KM17)))</f>
        <v/>
      </c>
      <c r="DJ15" s="41" t="str">
        <f>IF($B15="","",IF(COUNTIFS('English Scores- Leveled papers'!$H$4:$KM$4,DJ$3,'English Scores- Leveled papers'!$H17:$KM17,"&lt;&gt;")=0,"",SUMIF('English Scores- Leveled papers'!$H$4:$KM$4,DJ$3,'English Scores- Leveled papers'!$H17:$KM17)))</f>
        <v/>
      </c>
      <c r="DK15" s="41" t="str">
        <f>IF($B15="","",IF(COUNTIFS('English Scores- Leveled papers'!$H$4:$KM$4,DK$3,'English Scores- Leveled papers'!$H17:$KM17,"&lt;&gt;")=0,"",SUMIF('English Scores- Leveled papers'!$H$4:$KM$4,DK$3,'English Scores- Leveled papers'!$H17:$KM17)))</f>
        <v/>
      </c>
      <c r="DL15" s="41" t="str">
        <f>IF($B15="","",IF(COUNTIFS('English Scores- Leveled papers'!$H$4:$KM$4,DL$3,'English Scores- Leveled papers'!$H17:$KM17,"&lt;&gt;")=0,"",SUMIF('English Scores- Leveled papers'!$H$4:$KM$4,DL$3,'English Scores- Leveled papers'!$H17:$KM17)))</f>
        <v/>
      </c>
      <c r="DM15" s="41" t="str">
        <f>IF($B15="","",IF(COUNTIFS('English Scores- Leveled papers'!$H$4:$KM$4,DM$3,'English Scores- Leveled papers'!$H17:$KM17,"&lt;&gt;")=0,"",SUMIF('English Scores- Leveled papers'!$H$4:$KM$4,DM$3,'English Scores- Leveled papers'!$H17:$KM17)))</f>
        <v/>
      </c>
      <c r="DN15" s="41" t="str">
        <f>IF($B15="","",IF(COUNTIFS('English Scores- Leveled papers'!$H$4:$KM$4,DN$3,'English Scores- Leveled papers'!$H17:$KM17,"&lt;&gt;")=0,"",SUMIF('English Scores- Leveled papers'!$H$4:$KM$4,DN$3,'English Scores- Leveled papers'!$H17:$KM17)))</f>
        <v/>
      </c>
      <c r="DO15" s="41" t="str">
        <f>IF($B15="","",IF(COUNTIFS('English Scores- Leveled papers'!$H$4:$KM$4,DO$3,'English Scores- Leveled papers'!$H17:$KM17,"&lt;&gt;")=0,"",SUMIF('English Scores- Leveled papers'!$H$4:$KM$4,DO$3,'English Scores- Leveled papers'!$H17:$KM17)))</f>
        <v/>
      </c>
      <c r="DP15" s="41" t="str">
        <f>IF($B15="","",IF(COUNTIFS('English Scores- Leveled papers'!$H$4:$KM$4,DP$3,'English Scores- Leveled papers'!$H17:$KM17,"&lt;&gt;")=0,"",SUMIF('English Scores- Leveled papers'!$H$4:$KM$4,DP$3,'English Scores- Leveled papers'!$H17:$KM17)))</f>
        <v/>
      </c>
      <c r="DQ15" s="393" t="str">
        <f>IF($B15="","",IF(COUNTIFS('English Scores- Leveled papers'!$H$4:$KM$4,DQ$3,'English Scores- Leveled papers'!$H17:$KM17,"&lt;&gt;")=0,"",SUMIF('English Scores- Leveled papers'!$H$4:$KM$4,DQ$3,'English Scores- Leveled papers'!$H17:$KM17)))</f>
        <v/>
      </c>
      <c r="DR15" s="395" t="str">
        <f>IF('Cover Sheet'!$AC$6="6th", 'Eng GLA 6th, 7th, 8th'!D18, "")</f>
        <v/>
      </c>
      <c r="DS15" t="s">
        <v>1998</v>
      </c>
      <c r="DT15" s="64">
        <f>COUNTIF($H$5:$H$89,1.5)</f>
        <v>9</v>
      </c>
      <c r="DU15" s="41" t="str">
        <f>IF($B15="","",IF(COUNTIFS('Eng GLA 6th, 7th, 8th'!$E$4:$DV$4,DU$3,'Eng GLA 6th, 7th, 8th'!$E18:$DV18,"&lt;&gt;")=0,"",SUMIF('Eng GLA 6th, 7th, 8th'!$E$4:$DV$4,DU$3,'Eng GLA 6th, 7th, 8th'!$E18:$DV18)))</f>
        <v/>
      </c>
      <c r="DV15" s="41" t="str">
        <f>IF($B15="","",IF(COUNTIFS('Eng GLA 6th, 7th, 8th'!$E$4:$DV$4,DV$3,'Eng GLA 6th, 7th, 8th'!$E18:$DV18,"&lt;&gt;")=0,"",SUMIF('Eng GLA 6th, 7th, 8th'!$E$4:$DV$4,DV$3,'Eng GLA 6th, 7th, 8th'!$E18:$DV18)))</f>
        <v/>
      </c>
      <c r="DW15" s="41" t="str">
        <f>IF($B15="","",IF(COUNTIFS('Eng GLA 6th, 7th, 8th'!$E$4:$DV$4,DW$3,'Eng GLA 6th, 7th, 8th'!$E18:$DV18,"&lt;&gt;")=0,"",SUMIF('Eng GLA 6th, 7th, 8th'!$E$4:$DV$4,DW$3,'Eng GLA 6th, 7th, 8th'!$E18:$DV18)))</f>
        <v/>
      </c>
      <c r="DX15" s="41" t="str">
        <f>IF($B15="","",IF(COUNTIFS('Eng GLA 6th, 7th, 8th'!$E$4:$DV$4,DX$3,'Eng GLA 6th, 7th, 8th'!$E18:$DV18,"&lt;&gt;")=0,"",SUMIF('Eng GLA 6th, 7th, 8th'!$E$4:$DV$4,DX$3,'Eng GLA 6th, 7th, 8th'!$E18:$DV18)))</f>
        <v/>
      </c>
      <c r="DY15" s="41" t="str">
        <f>IF($B15="","",IF(COUNTIFS('Eng GLA 6th, 7th, 8th'!$E$4:$DV$4,DY$3,'Eng GLA 6th, 7th, 8th'!$E18:$DV18,"&lt;&gt;")=0,"",SUMIF('Eng GLA 6th, 7th, 8th'!$E$4:$DV$4,DY$3,'Eng GLA 6th, 7th, 8th'!$E18:$DV18)))</f>
        <v/>
      </c>
      <c r="DZ15" s="41" t="str">
        <f>IF($B15="","",IF(COUNTIFS('Eng GLA 6th, 7th, 8th'!$E$4:$DV$4,DZ$3,'Eng GLA 6th, 7th, 8th'!$E18:$DV18,"&lt;&gt;")=0,"",SUMIF('Eng GLA 6th, 7th, 8th'!$E$4:$DV$4,DZ$3,'Eng GLA 6th, 7th, 8th'!$E18:$DV18)))</f>
        <v/>
      </c>
      <c r="EA15" s="41" t="str">
        <f>IF($B15="","",IF(COUNTIFS('Eng GLA 6th, 7th, 8th'!$E$4:$DV$4,EA$3,'Eng GLA 6th, 7th, 8th'!$E18:$DV18,"&lt;&gt;")=0,"",SUMIF('Eng GLA 6th, 7th, 8th'!$E$4:$DV$4,EA$3,'Eng GLA 6th, 7th, 8th'!$E18:$DV18)))</f>
        <v/>
      </c>
      <c r="EB15" s="41" t="str">
        <f>IF($B15="","",IF(COUNTIFS('Eng GLA 6th, 7th, 8th'!$E$4:$DV$4,EB$3,'Eng GLA 6th, 7th, 8th'!$E18:$DV18,"&lt;&gt;")=0,"",SUMIF('Eng GLA 6th, 7th, 8th'!$E$4:$DV$4,EB$3,'Eng GLA 6th, 7th, 8th'!$E18:$DV18)))</f>
        <v/>
      </c>
      <c r="EC15" s="41" t="str">
        <f>IF($B15="","",IF(COUNTIFS('Eng GLA 6th, 7th, 8th'!$E$4:$DV$4,EC$3,'Eng GLA 6th, 7th, 8th'!$E18:$DV18,"&lt;&gt;")=0,"",SUMIF('Eng GLA 6th, 7th, 8th'!$E$4:$DV$4,EC$3,'Eng GLA 6th, 7th, 8th'!$E18:$DV18)))</f>
        <v/>
      </c>
      <c r="ED15" s="41" t="str">
        <f>IF($B15="","",IF(COUNTIFS('Eng GLA 6th, 7th, 8th'!$E$4:$DV$4,ED$3,'Eng GLA 6th, 7th, 8th'!$E18:$DV18,"&lt;&gt;")=0,"",SUMIF('Eng GLA 6th, 7th, 8th'!$E$4:$DV$4,ED$3,'Eng GLA 6th, 7th, 8th'!$E18:$DV18)))</f>
        <v/>
      </c>
      <c r="EE15" s="41" t="str">
        <f>IF($B15="","",IF(COUNTIFS('Eng GLA 6th, 7th, 8th'!$E$4:$DV$4,EE$3,'Eng GLA 6th, 7th, 8th'!$E18:$DV18,"&lt;&gt;")=0,"",SUMIF('Eng GLA 6th, 7th, 8th'!$E$4:$DV$4,EE$3,'Eng GLA 6th, 7th, 8th'!$E18:$DV18)))</f>
        <v/>
      </c>
      <c r="EF15" s="41" t="str">
        <f>IF($B15="","",IF(COUNTIFS('Eng GLA 6th, 7th, 8th'!$E$4:$DV$4,EF$3,'Eng GLA 6th, 7th, 8th'!$E18:$DV18,"&lt;&gt;")=0,"",SUMIF('Eng GLA 6th, 7th, 8th'!$E$4:$DV$4,EF$3,'Eng GLA 6th, 7th, 8th'!$E18:$DV18)))</f>
        <v/>
      </c>
      <c r="EG15" s="41" t="str">
        <f>IF($B15="","",IF(COUNTIFS('Eng GLA 6th, 7th, 8th'!$E$4:$DV$4,EG$3,'Eng GLA 6th, 7th, 8th'!$E18:$DV18,"&lt;&gt;")=0,"",SUMIF('Eng GLA 6th, 7th, 8th'!$E$4:$DV$4,EG$3,'Eng GLA 6th, 7th, 8th'!$E18:$DV18)))</f>
        <v/>
      </c>
      <c r="EH15" s="41" t="str">
        <f>IF($B15="","",IF(COUNTIFS('Eng GLA 6th, 7th, 8th'!$E$4:$DV$4,EH$3,'Eng GLA 6th, 7th, 8th'!$E18:$DV18,"&lt;&gt;")=0,"",SUMIF('Eng GLA 6th, 7th, 8th'!$E$4:$DV$4,EH$3,'Eng GLA 6th, 7th, 8th'!$E18:$DV18)))</f>
        <v/>
      </c>
      <c r="EI15" s="41" t="str">
        <f>IF($B15="","",IF(COUNTIFS('Eng GLA 6th, 7th, 8th'!$E$4:$DV$4,EI$3,'Eng GLA 6th, 7th, 8th'!$E18:$DV18,"&lt;&gt;")=0,"",SUMIF('Eng GLA 6th, 7th, 8th'!$E$4:$DV$4,EI$3,'Eng GLA 6th, 7th, 8th'!$E18:$DV18)))</f>
        <v/>
      </c>
      <c r="EJ15" s="398" t="str">
        <f>IF('Cover Sheet'!$AC$6="7th", 'Eng GLA 6th, 7th, 8th'!AQ18, "")</f>
        <v/>
      </c>
      <c r="EK15" s="41" t="str">
        <f>IF($B15="","",IF(COUNTIFS('Eng GLA 6th, 7th, 8th'!$E$4:$DV$4,EK$3,'Eng GLA 6th, 7th, 8th'!$E18:$DV18,"&lt;&gt;")=0,"",SUMIF('Eng GLA 6th, 7th, 8th'!$E$4:$DV$4,EK$3,'Eng GLA 6th, 7th, 8th'!$E18:$DV18)))</f>
        <v/>
      </c>
      <c r="EL15" s="41" t="str">
        <f>IF($B15="","",IF(COUNTIFS('Eng GLA 6th, 7th, 8th'!$E$4:$DV$4,EL$3,'Eng GLA 6th, 7th, 8th'!$E18:$DV18,"&lt;&gt;")=0,"",SUMIF('Eng GLA 6th, 7th, 8th'!$E$4:$DV$4,EL$3,'Eng GLA 6th, 7th, 8th'!$E18:$DV18)))</f>
        <v/>
      </c>
      <c r="EM15" s="41" t="str">
        <f>IF($B15="","",IF(COUNTIFS('Eng GLA 6th, 7th, 8th'!$E$4:$DV$4,EM$3,'Eng GLA 6th, 7th, 8th'!$E18:$DV18,"&lt;&gt;")=0,"",SUMIF('Eng GLA 6th, 7th, 8th'!$E$4:$DV$4,EM$3,'Eng GLA 6th, 7th, 8th'!$E18:$DV18)))</f>
        <v/>
      </c>
      <c r="EN15" s="41" t="str">
        <f>IF($B15="","",IF(COUNTIFS('Eng GLA 6th, 7th, 8th'!$E$4:$DV$4,EN$3,'Eng GLA 6th, 7th, 8th'!$E18:$DV18,"&lt;&gt;")=0,"",SUMIF('Eng GLA 6th, 7th, 8th'!$E$4:$DV$4,EN$3,'Eng GLA 6th, 7th, 8th'!$E18:$DV18)))</f>
        <v/>
      </c>
      <c r="EO15" s="41" t="str">
        <f>IF($B15="","",IF(COUNTIFS('Eng GLA 6th, 7th, 8th'!$E$4:$DV$4,EO$3,'Eng GLA 6th, 7th, 8th'!$E18:$DV18,"&lt;&gt;")=0,"",SUMIF('Eng GLA 6th, 7th, 8th'!$E$4:$DV$4,EO$3,'Eng GLA 6th, 7th, 8th'!$E18:$DV18)))</f>
        <v/>
      </c>
      <c r="EP15" s="41" t="str">
        <f>IF($B15="","",IF(COUNTIFS('Eng GLA 6th, 7th, 8th'!$E$4:$DV$4,EP$3,'Eng GLA 6th, 7th, 8th'!$E18:$DV18,"&lt;&gt;")=0,"",SUMIF('Eng GLA 6th, 7th, 8th'!$E$4:$DV$4,EP$3,'Eng GLA 6th, 7th, 8th'!$E18:$DV18)))</f>
        <v/>
      </c>
      <c r="EQ15" s="41" t="str">
        <f>IF($B15="","",IF(COUNTIFS('Eng GLA 6th, 7th, 8th'!$E$4:$DV$4,EQ$3,'Eng GLA 6th, 7th, 8th'!$E18:$DV18,"&lt;&gt;")=0,"",SUMIF('Eng GLA 6th, 7th, 8th'!$E$4:$DV$4,EQ$3,'Eng GLA 6th, 7th, 8th'!$E18:$DV18)))</f>
        <v/>
      </c>
      <c r="ER15" s="41" t="str">
        <f>IF($B15="","",IF(COUNTIFS('Eng GLA 6th, 7th, 8th'!$E$4:$DV$4,ER$3,'Eng GLA 6th, 7th, 8th'!$E18:$DV18,"&lt;&gt;")=0,"",SUMIF('Eng GLA 6th, 7th, 8th'!$E$4:$DV$4,ER$3,'Eng GLA 6th, 7th, 8th'!$E18:$DV18)))</f>
        <v/>
      </c>
      <c r="ES15" s="41" t="str">
        <f>IF($B15="","",IF(COUNTIFS('Eng GLA 6th, 7th, 8th'!$E$4:$DV$4,ES$3,'Eng GLA 6th, 7th, 8th'!$E18:$DV18,"&lt;&gt;")=0,"",SUMIF('Eng GLA 6th, 7th, 8th'!$E$4:$DV$4,ES$3,'Eng GLA 6th, 7th, 8th'!$E18:$DV18)))</f>
        <v/>
      </c>
      <c r="ET15" s="41" t="str">
        <f>IF($B15="","",IF(COUNTIFS('Eng GLA 6th, 7th, 8th'!$E$4:$DV$4,ET$3,'Eng GLA 6th, 7th, 8th'!$E18:$DV18,"&lt;&gt;")=0,"",SUMIF('Eng GLA 6th, 7th, 8th'!$E$4:$DV$4,ET$3,'Eng GLA 6th, 7th, 8th'!$E18:$DV18)))</f>
        <v/>
      </c>
      <c r="EU15" s="41" t="str">
        <f>IF($B15="","",IF(COUNTIFS('Eng GLA 6th, 7th, 8th'!$E$4:$DV$4,EU$3,'Eng GLA 6th, 7th, 8th'!$E18:$DV18,"&lt;&gt;")=0,"",SUMIF('Eng GLA 6th, 7th, 8th'!$E$4:$DV$4,EU$3,'Eng GLA 6th, 7th, 8th'!$E18:$DV18)))</f>
        <v/>
      </c>
      <c r="EV15" s="41" t="str">
        <f>IF($B15="","",IF(COUNTIFS('Eng GLA 6th, 7th, 8th'!$E$4:$DV$4,EV$3,'Eng GLA 6th, 7th, 8th'!$E18:$DV18,"&lt;&gt;")=0,"",SUMIF('Eng GLA 6th, 7th, 8th'!$E$4:$DV$4,EV$3,'Eng GLA 6th, 7th, 8th'!$E18:$DV18)))</f>
        <v/>
      </c>
      <c r="EW15" s="41" t="str">
        <f>IF($B15="","",IF(COUNTIFS('Eng GLA 6th, 7th, 8th'!$E$4:$DV$4,EW$3,'Eng GLA 6th, 7th, 8th'!$E18:$DV18,"&lt;&gt;")=0,"",SUMIF('Eng GLA 6th, 7th, 8th'!$E$4:$DV$4,EW$3,'Eng GLA 6th, 7th, 8th'!$E18:$DV18)))</f>
        <v/>
      </c>
      <c r="EX15" s="41" t="str">
        <f>IF($B15="","",IF(COUNTIFS('Eng GLA 6th, 7th, 8th'!$E$4:$DV$4,EX$3,'Eng GLA 6th, 7th, 8th'!$E18:$DV18,"&lt;&gt;")=0,"",SUMIF('Eng GLA 6th, 7th, 8th'!$E$4:$DV$4,EX$3,'Eng GLA 6th, 7th, 8th'!$E18:$DV18)))</f>
        <v/>
      </c>
      <c r="EY15" s="41" t="str">
        <f>IF($B15="","",IF(COUNTIFS('Eng GLA 6th, 7th, 8th'!$E$4:$DV$4,EY$3,'Eng GLA 6th, 7th, 8th'!$E18:$DV18,"&lt;&gt;")=0,"",SUMIF('Eng GLA 6th, 7th, 8th'!$E$4:$DV$4,EY$3,'Eng GLA 6th, 7th, 8th'!$E18:$DV18)))</f>
        <v/>
      </c>
      <c r="EZ15" s="398" t="str">
        <f>IF('Cover Sheet'!$AC$6="8th", 'Eng GLA 6th, 7th, 8th'!CG18, "")</f>
        <v/>
      </c>
      <c r="FA15" s="41" t="str">
        <f>IF($B15="","",IF(COUNTIFS('Eng GLA 6th, 7th, 8th'!$E$4:$DV$4,FA$3,'Eng GLA 6th, 7th, 8th'!$E18:$DV18,"&lt;&gt;")=0,"",SUMIF('Eng GLA 6th, 7th, 8th'!$E$4:$DV$4,FA$3,'Eng GLA 6th, 7th, 8th'!$E18:$DV18)))</f>
        <v/>
      </c>
      <c r="FB15" s="41" t="str">
        <f>IF($B15="","",IF(COUNTIFS('Eng GLA 6th, 7th, 8th'!$E$4:$DV$4,FB$3,'Eng GLA 6th, 7th, 8th'!$E18:$DV18,"&lt;&gt;")=0,"",SUMIF('Eng GLA 6th, 7th, 8th'!$E$4:$DV$4,FB$3,'Eng GLA 6th, 7th, 8th'!$E18:$DV18)))</f>
        <v/>
      </c>
      <c r="FC15" s="41" t="str">
        <f>IF($B15="","",IF(COUNTIFS('Eng GLA 6th, 7th, 8th'!$E$4:$DV$4,FC$3,'Eng GLA 6th, 7th, 8th'!$E18:$DV18,"&lt;&gt;")=0,"",SUMIF('Eng GLA 6th, 7th, 8th'!$E$4:$DV$4,FC$3,'Eng GLA 6th, 7th, 8th'!$E18:$DV18)))</f>
        <v/>
      </c>
      <c r="FD15" s="41" t="str">
        <f>IF($B15="","",IF(COUNTIFS('Eng GLA 6th, 7th, 8th'!$E$4:$DV$4,FD$3,'Eng GLA 6th, 7th, 8th'!$E18:$DV18,"&lt;&gt;")=0,"",SUMIF('Eng GLA 6th, 7th, 8th'!$E$4:$DV$4,FD$3,'Eng GLA 6th, 7th, 8th'!$E18:$DV18)))</f>
        <v/>
      </c>
      <c r="FE15" s="41" t="str">
        <f>IF($B15="","",IF(COUNTIFS('Eng GLA 6th, 7th, 8th'!$E$4:$DV$4,FE$3,'Eng GLA 6th, 7th, 8th'!$E18:$DV18,"&lt;&gt;")=0,"",SUMIF('Eng GLA 6th, 7th, 8th'!$E$4:$DV$4,FE$3,'Eng GLA 6th, 7th, 8th'!$E18:$DV18)))</f>
        <v/>
      </c>
      <c r="FF15" s="41" t="str">
        <f>IF($B15="","",IF(COUNTIFS('Eng GLA 6th, 7th, 8th'!$E$4:$DV$4,FF$3,'Eng GLA 6th, 7th, 8th'!$E18:$DV18,"&lt;&gt;")=0,"",SUMIF('Eng GLA 6th, 7th, 8th'!$E$4:$DV$4,FF$3,'Eng GLA 6th, 7th, 8th'!$E18:$DV18)))</f>
        <v/>
      </c>
      <c r="FG15" s="41" t="str">
        <f>IF($B15="","",IF(COUNTIFS('Eng GLA 6th, 7th, 8th'!$E$4:$DV$4,FG$3,'Eng GLA 6th, 7th, 8th'!$E18:$DV18,"&lt;&gt;")=0,"",SUMIF('Eng GLA 6th, 7th, 8th'!$E$4:$DV$4,FG$3,'Eng GLA 6th, 7th, 8th'!$E18:$DV18)))</f>
        <v/>
      </c>
      <c r="FH15" s="41" t="str">
        <f>IF($B15="","",IF(COUNTIFS('Eng GLA 6th, 7th, 8th'!$E$4:$DV$4,FH$3,'Eng GLA 6th, 7th, 8th'!$E18:$DV18,"&lt;&gt;")=0,"",SUMIF('Eng GLA 6th, 7th, 8th'!$E$4:$DV$4,FH$3,'Eng GLA 6th, 7th, 8th'!$E18:$DV18)))</f>
        <v/>
      </c>
      <c r="FI15" s="41" t="str">
        <f>IF($B15="","",IF(COUNTIFS('Eng GLA 6th, 7th, 8th'!$E$4:$DV$4,FI$3,'Eng GLA 6th, 7th, 8th'!$E18:$DV18,"&lt;&gt;")=0,"",SUMIF('Eng GLA 6th, 7th, 8th'!$E$4:$DV$4,FI$3,'Eng GLA 6th, 7th, 8th'!$E18:$DV18)))</f>
        <v/>
      </c>
      <c r="FJ15" s="41" t="str">
        <f>IF($B15="","",IF(COUNTIFS('Eng GLA 6th, 7th, 8th'!$E$4:$DV$4,FJ$3,'Eng GLA 6th, 7th, 8th'!$E18:$DV18,"&lt;&gt;")=0,"",SUMIF('Eng GLA 6th, 7th, 8th'!$E$4:$DV$4,FJ$3,'Eng GLA 6th, 7th, 8th'!$E18:$DV18)))</f>
        <v/>
      </c>
      <c r="FK15" s="41" t="str">
        <f>IF($B15="","",IF(COUNTIFS('Eng GLA 6th, 7th, 8th'!$E$4:$DV$4,FK$3,'Eng GLA 6th, 7th, 8th'!$E18:$DV18,"&lt;&gt;")=0,"",SUMIF('Eng GLA 6th, 7th, 8th'!$E$4:$DV$4,FK$3,'Eng GLA 6th, 7th, 8th'!$E18:$DV18)))</f>
        <v/>
      </c>
      <c r="FL15" s="41" t="str">
        <f>IF($B15="","",IF(COUNTIFS('Eng GLA 6th, 7th, 8th'!$E$4:$DV$4,FL$3,'Eng GLA 6th, 7th, 8th'!$E18:$DV18,"&lt;&gt;")=0,"",SUMIF('Eng GLA 6th, 7th, 8th'!$E$4:$DV$4,FL$3,'Eng GLA 6th, 7th, 8th'!$E18:$DV18)))</f>
        <v/>
      </c>
      <c r="FM15" s="41" t="str">
        <f>IF($B15="","",IF(COUNTIFS('Eng GLA 6th, 7th, 8th'!$E$4:$DV$4,FM$3,'Eng GLA 6th, 7th, 8th'!$E18:$DV18,"&lt;&gt;")=0,"",SUMIF('Eng GLA 6th, 7th, 8th'!$E$4:$DV$4,FM$3,'Eng GLA 6th, 7th, 8th'!$E18:$DV18)))</f>
        <v/>
      </c>
      <c r="FN15" s="41" t="str">
        <f>IF($B15="","",IF(COUNTIFS('Eng GLA 6th, 7th, 8th'!$E$4:$DV$4,FN$3,'Eng GLA 6th, 7th, 8th'!$E18:$DV18,"&lt;&gt;")=0,"",SUMIF('Eng GLA 6th, 7th, 8th'!$E$4:$DV$4,FN$3,'Eng GLA 6th, 7th, 8th'!$E18:$DV18)))</f>
        <v/>
      </c>
      <c r="FO15" s="41" t="str">
        <f>IF($B15="","",IF(COUNTIFS('Eng GLA 6th, 7th, 8th'!$E$4:$DV$4,FO$3,'Eng GLA 6th, 7th, 8th'!$E18:$DV18,"&lt;&gt;")=0,"",SUMIF('Eng GLA 6th, 7th, 8th'!$E$4:$DV$4,FO$3,'Eng GLA 6th, 7th, 8th'!$E18:$DV18)))</f>
        <v/>
      </c>
    </row>
    <row r="16" spans="1:171" ht="12.75" customHeight="1" x14ac:dyDescent="0.2">
      <c r="A16" s="65">
        <v>12</v>
      </c>
      <c r="B16" s="65" t="str">
        <f>'English Scores- Leveled papers'!B18</f>
        <v>B. Ramu</v>
      </c>
      <c r="C16" s="65"/>
      <c r="D16" s="76" t="str">
        <f>IF(OR(B16="",H16="",'Cover Sheet'!E16=""),"",'Cover Sheet'!E16)</f>
        <v/>
      </c>
      <c r="E16" s="76" t="str">
        <f>IF(OR(B16="",H16="",'Cover Sheet'!F16=""),"",'Cover Sheet'!F16)</f>
        <v/>
      </c>
      <c r="F16" s="76">
        <f>IF(OR(B16="",H16="",'Cover Sheet'!H16=""),"",'Cover Sheet'!H16)</f>
        <v>-0.5</v>
      </c>
      <c r="G16" s="76"/>
      <c r="H16" s="76">
        <f>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1</v>
      </c>
      <c r="I16" s="77">
        <f t="shared" si="7"/>
        <v>0.8</v>
      </c>
      <c r="J16" s="77">
        <f t="shared" si="8"/>
        <v>0.5</v>
      </c>
      <c r="K16" s="77">
        <f t="shared" si="9"/>
        <v>0.8</v>
      </c>
      <c r="L16" s="78" t="str">
        <f t="shared" si="10"/>
        <v/>
      </c>
      <c r="M16" s="78" t="str">
        <f t="shared" si="11"/>
        <v/>
      </c>
      <c r="N16" s="78">
        <f t="shared" si="12"/>
        <v>0.8</v>
      </c>
      <c r="O16" s="78">
        <f t="shared" si="13"/>
        <v>0.8</v>
      </c>
      <c r="P16" s="78">
        <f t="shared" si="14"/>
        <v>0.5</v>
      </c>
      <c r="Q16" s="78" t="str">
        <f t="shared" si="15"/>
        <v/>
      </c>
      <c r="R16" s="78" t="str">
        <f t="shared" si="16"/>
        <v/>
      </c>
      <c r="S16" s="78" t="str">
        <f t="shared" si="17"/>
        <v/>
      </c>
      <c r="T16" s="78" t="str">
        <f t="shared" si="18"/>
        <v/>
      </c>
      <c r="U16" s="78" t="str">
        <f t="shared" si="19"/>
        <v/>
      </c>
      <c r="V16" s="78" t="str">
        <f t="shared" si="20"/>
        <v/>
      </c>
      <c r="W16" s="78" t="str">
        <f t="shared" si="21"/>
        <v/>
      </c>
      <c r="X16" s="78" t="str">
        <f t="shared" si="22"/>
        <v/>
      </c>
      <c r="Y16" s="78"/>
      <c r="Z16" s="78"/>
      <c r="AA16" s="78"/>
      <c r="AB16" s="78"/>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41" t="str">
        <f>IF($B16="","",IF(COUNTIFS('English Scores- Leveled papers'!$H$4:$KM$4,AI$3,'English Scores- Leveled papers'!$H18:$KM18,"&lt;&gt;")=0,"",SUMIF('English Scores- Leveled papers'!$H$4:$KM$4,AI$3,'English Scores- Leveled papers'!$H18:$KM18)))</f>
        <v/>
      </c>
      <c r="AJ16" s="41" t="str">
        <f>IF($B16="","",IF(COUNTIFS('English Scores- Leveled papers'!$H$4:$KM$4,AJ$3,'English Scores- Leveled papers'!$H18:$KM18,"&lt;&gt;")=0,"",SUMIF('English Scores- Leveled papers'!$H$4:$KM$4,AJ$3,'English Scores- Leveled papers'!$H18:$KM18)))</f>
        <v/>
      </c>
      <c r="AK16" s="41" t="str">
        <f>IF($B16="","",IF(COUNTIFS('English Scores- Leveled papers'!$H$4:$KM$4,AK$3,'English Scores- Leveled papers'!$H18:$KM18,"&lt;&gt;")=0,"",SUMIF('English Scores- Leveled papers'!$H$4:$KM$4,AK$3,'English Scores- Leveled papers'!$H18:$KM18)))</f>
        <v/>
      </c>
      <c r="AL16" s="41" t="str">
        <f>IF($B16="","",IF(COUNTIFS('English Scores- Leveled papers'!$H$4:$KM$4,AL$3,'English Scores- Leveled papers'!$H18:$KM18,"&lt;&gt;")=0,"",SUMIF('English Scores- Leveled papers'!$H$4:$KM$4,AL$3,'English Scores- Leveled papers'!$H18:$KM18)))</f>
        <v/>
      </c>
      <c r="AM16" s="41">
        <f>IF($B16="","",IF(COUNTIFS('English Scores- Leveled papers'!$H$4:$KM$4,AM$3,'English Scores- Leveled papers'!$H18:$KM18,"&lt;&gt;")=0,"",SUMIF('English Scores- Leveled papers'!$H$4:$KM$4,AM$3,'English Scores- Leveled papers'!$H18:$KM18)))</f>
        <v>1</v>
      </c>
      <c r="AN16" s="41">
        <f>IF($B16="","",IF(COUNTIFS('English Scores- Leveled papers'!$H$4:$KM$4,AN$3,'English Scores- Leveled papers'!$H18:$KM18,"&lt;&gt;")=0,"",SUMIF('English Scores- Leveled papers'!$H$4:$KM$4,AN$3,'English Scores- Leveled papers'!$H18:$KM18)))</f>
        <v>1</v>
      </c>
      <c r="AO16" s="41">
        <f>IF($B16="","",IF(COUNTIFS('English Scores- Leveled papers'!$H$4:$KM$4,AO$3,'English Scores- Leveled papers'!$H18:$KM18,"&lt;&gt;")=0,"",SUMIF('English Scores- Leveled papers'!$H$4:$KM$4,AO$3,'English Scores- Leveled papers'!$H18:$KM18)))</f>
        <v>1</v>
      </c>
      <c r="AP16" s="41">
        <f>IF($B16="","",IF(COUNTIFS('English Scores- Leveled papers'!$H$4:$KM$4,AP$3,'English Scores- Leveled papers'!$H18:$KM18,"&lt;&gt;")=0,"",SUMIF('English Scores- Leveled papers'!$H$4:$KM$4,AP$3,'English Scores- Leveled papers'!$H18:$KM18)))</f>
        <v>0.5</v>
      </c>
      <c r="AQ16" s="41">
        <f>IF($B16="","",IF(COUNTIFS('English Scores- Leveled papers'!$H$4:$KM$4,AQ$3,'English Scores- Leveled papers'!$H18:$KM18,"&lt;&gt;")=0,"",SUMIF('English Scores- Leveled papers'!$H$4:$KM$4,AQ$3,'English Scores- Leveled papers'!$H18:$KM18)))</f>
        <v>2</v>
      </c>
      <c r="AR16" s="41">
        <f>IF($B16="","",IF(COUNTIFS('English Scores- Leveled papers'!$H$4:$KM$4,AR$3,'English Scores- Leveled papers'!$H18:$KM18,"&lt;&gt;")=0,"",SUMIF('English Scores- Leveled papers'!$H$4:$KM$4,AR$3,'English Scores- Leveled papers'!$H18:$KM18)))</f>
        <v>1</v>
      </c>
      <c r="AS16" s="41">
        <f>IF($B16="","",IF(COUNTIFS('English Scores- Leveled papers'!$H$4:$KM$4,AS$3,'English Scores- Leveled papers'!$H18:$KM18,"&lt;&gt;")=0,"",SUMIF('English Scores- Leveled papers'!$H$4:$KM$4,AS$3,'English Scores- Leveled papers'!$H18:$KM18)))</f>
        <v>2</v>
      </c>
      <c r="AT16" s="41">
        <f>IF($B16="","",IF(COUNTIFS('English Scores- Leveled papers'!$H$4:$KM$4,AT$3,'English Scores- Leveled papers'!$H18:$KM18,"&lt;&gt;")=0,"",SUMIF('English Scores- Leveled papers'!$H$4:$KM$4,AT$3,'English Scores- Leveled papers'!$H18:$KM18)))</f>
        <v>1</v>
      </c>
      <c r="AU16" s="41">
        <f>IF($B16="","",IF(COUNTIFS('English Scores- Leveled papers'!$H$4:$KM$4,AU$3,'English Scores- Leveled papers'!$H18:$KM18,"&lt;&gt;")=0,"",SUMIF('English Scores- Leveled papers'!$H$4:$KM$4,AU$3,'English Scores- Leveled papers'!$H18:$KM18)))</f>
        <v>1</v>
      </c>
      <c r="AV16" s="41">
        <f>IF($B16="","",IF(COUNTIFS('English Scores- Leveled papers'!$H$4:$KM$4,AV$3,'English Scores- Leveled papers'!$H18:$KM18,"&lt;&gt;")=0,"",SUMIF('English Scores- Leveled papers'!$H$4:$KM$4,AV$3,'English Scores- Leveled papers'!$H18:$KM18)))</f>
        <v>1</v>
      </c>
      <c r="AW16" s="41">
        <f>IF($B16="","",IF(COUNTIFS('English Scores- Leveled papers'!$H$4:$KM$4,AW$3,'English Scores- Leveled papers'!$H18:$KM18,"&lt;&gt;")=0,"",SUMIF('English Scores- Leveled papers'!$H$4:$KM$4,AW$3,'English Scores- Leveled papers'!$H18:$KM18)))</f>
        <v>1.75</v>
      </c>
      <c r="AX16" s="41">
        <f>IF($B16="","",IF(COUNTIFS('English Scores- Leveled papers'!$H$4:$KM$4,AX$3,'English Scores- Leveled papers'!$H18:$KM18,"&lt;&gt;")=0,"",SUMIF('English Scores- Leveled papers'!$H$4:$KM$4,AX$3,'English Scores- Leveled papers'!$H18:$KM18)))</f>
        <v>1</v>
      </c>
      <c r="AY16" s="41">
        <f>IF($B16="","",IF(COUNTIFS('English Scores- Leveled papers'!$H$4:$KM$4,AY$3,'English Scores- Leveled papers'!$H18:$KM18,"&lt;&gt;")=0,"",SUMIF('English Scores- Leveled papers'!$H$4:$KM$4,AY$3,'English Scores- Leveled papers'!$H18:$KM18)))</f>
        <v>1</v>
      </c>
      <c r="AZ16" s="41">
        <f>IF($B16="","",IF(COUNTIFS('English Scores- Leveled papers'!$H$4:$KM$4,AZ$3,'English Scores- Leveled papers'!$H18:$KM18,"&lt;&gt;")=0,"",SUMIF('English Scores- Leveled papers'!$H$4:$KM$4,AZ$3,'English Scores- Leveled papers'!$H18:$KM18)))</f>
        <v>0</v>
      </c>
      <c r="BA16" s="41">
        <f>IF($B16="","",IF(COUNTIFS('English Scores- Leveled papers'!$H$4:$KM$4,BA$3,'English Scores- Leveled papers'!$H18:$KM18,"&lt;&gt;")=0,"",SUMIF('English Scores- Leveled papers'!$H$4:$KM$4,BA$3,'English Scores- Leveled papers'!$H18:$KM18)))</f>
        <v>0</v>
      </c>
      <c r="BB16" s="41">
        <f>IF($B16="","",IF(COUNTIFS('English Scores- Leveled papers'!$H$4:$KM$4,BB$3,'English Scores- Leveled papers'!$H18:$KM18,"&lt;&gt;")=0,"",SUMIF('English Scores- Leveled papers'!$H$4:$KM$4,BB$3,'English Scores- Leveled papers'!$H18:$KM18)))</f>
        <v>2</v>
      </c>
      <c r="BC16" s="41">
        <f>IF($B16="","",IF(COUNTIFS('English Scores- Leveled papers'!$H$4:$KM$4,BC$3,'English Scores- Leveled papers'!$H18:$KM18,"&lt;&gt;")=0,"",SUMIF('English Scores- Leveled papers'!$H$4:$KM$4,BC$3,'English Scores- Leveled papers'!$H18:$KM18)))</f>
        <v>1.5</v>
      </c>
      <c r="BD16" s="41" t="str">
        <f>IF($B16="","",IF(COUNTIFS('English Scores- Leveled papers'!$H$4:$KM$4,BD$3,'English Scores- Leveled papers'!$H18:$KM18,"&lt;&gt;")=0,"",SUMIF('English Scores- Leveled papers'!$H$4:$KM$4,BD$3,'English Scores- Leveled papers'!$H18:$KM18)))</f>
        <v/>
      </c>
      <c r="BE16" s="41" t="str">
        <f>IF($B16="","",IF(COUNTIFS('English Scores- Leveled papers'!$H$4:$KM$4,BE$3,'English Scores- Leveled papers'!$H18:$KM18,"&lt;&gt;")=0,"",SUMIF('English Scores- Leveled papers'!$H$4:$KM$4,BE$3,'English Scores- Leveled papers'!$H18:$KM18)))</f>
        <v/>
      </c>
      <c r="BF16" s="41" t="str">
        <f>IF($B16="","",IF(COUNTIFS('English Scores- Leveled papers'!$H$4:$KM$4,BF$3,'English Scores- Leveled papers'!$H18:$KM18,"&lt;&gt;")=0,"",SUMIF('English Scores- Leveled papers'!$H$4:$KM$4,BF$3,'English Scores- Leveled papers'!$H18:$KM18)))</f>
        <v/>
      </c>
      <c r="BG16" s="41" t="str">
        <f>IF($B16="","",IF(COUNTIFS('English Scores- Leveled papers'!$H$4:$KM$4,BG$3,'English Scores- Leveled papers'!$H18:$KM18,"&lt;&gt;")=0,"",SUMIF('English Scores- Leveled papers'!$H$4:$KM$4,BG$3,'English Scores- Leveled papers'!$H18:$KM18)))</f>
        <v/>
      </c>
      <c r="BH16" s="41" t="str">
        <f>IF($B16="","",IF(COUNTIFS('English Scores- Leveled papers'!$H$4:$KM$4,BH$3,'English Scores- Leveled papers'!$H18:$KM18,"&lt;&gt;")=0,"",SUMIF('English Scores- Leveled papers'!$H$4:$KM$4,BH$3,'English Scores- Leveled papers'!$H18:$KM18)))</f>
        <v/>
      </c>
      <c r="BI16" s="41" t="str">
        <f>IF($B16="","",IF(COUNTIFS('English Scores- Leveled papers'!$H$4:$KM$4,BI$3,'English Scores- Leveled papers'!$H18:$KM18,"&lt;&gt;")=0,"",SUMIF('English Scores- Leveled papers'!$H$4:$KM$4,BI$3,'English Scores- Leveled papers'!$H18:$KM18)))</f>
        <v/>
      </c>
      <c r="BJ16" s="41" t="str">
        <f>IF($B16="","",IF(COUNTIFS('English Scores- Leveled papers'!$H$4:$KM$4,BJ$3,'English Scores- Leveled papers'!$H18:$KM18,"&lt;&gt;")=0,"",SUMIF('English Scores- Leveled papers'!$H$4:$KM$4,BJ$3,'English Scores- Leveled papers'!$H18:$KM18)))</f>
        <v/>
      </c>
      <c r="BK16" s="41" t="str">
        <f>IF($B16="","",IF(COUNTIFS('English Scores- Leveled papers'!$H$4:$KM$4,BK$3,'English Scores- Leveled papers'!$H18:$KM18,"&lt;&gt;")=0,"",SUMIF('English Scores- Leveled papers'!$H$4:$KM$4,BK$3,'English Scores- Leveled papers'!$H18:$KM18)))</f>
        <v/>
      </c>
      <c r="BL16" s="41" t="str">
        <f>IF($B16="","",IF(COUNTIFS('English Scores- Leveled papers'!$H$4:$KM$4,BL$3,'English Scores- Leveled papers'!$H18:$KM18,"&lt;&gt;")=0,"",SUMIF('English Scores- Leveled papers'!$H$4:$KM$4,BL$3,'English Scores- Leveled papers'!$H18:$KM18)))</f>
        <v/>
      </c>
      <c r="BM16" s="41" t="str">
        <f>IF($B16="","",IF(COUNTIFS('English Scores- Leveled papers'!$H$4:$KM$4,BM$3,'English Scores- Leveled papers'!$H18:$KM18,"&lt;&gt;")=0,"",SUMIF('English Scores- Leveled papers'!$H$4:$KM$4,BM$3,'English Scores- Leveled papers'!$H18:$KM18)))</f>
        <v/>
      </c>
      <c r="BN16" s="41" t="str">
        <f>IF($B16="","",IF(COUNTIFS('English Scores- Leveled papers'!$H$4:$KM$4,BN$3,'English Scores- Leveled papers'!$H18:$KM18,"&lt;&gt;")=0,"",SUMIF('English Scores- Leveled papers'!$H$4:$KM$4,BN$3,'English Scores- Leveled papers'!$H18:$KM18)))</f>
        <v/>
      </c>
      <c r="BO16" s="41"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41" t="str">
        <f>IF($B16="","",IF(COUNTIFS('English Scores- Leveled papers'!$H$4:$KM$4,BX$3,'English Scores- Leveled papers'!$H18:$KM18,"&lt;&gt;")=0,"",SUMIF('English Scores- Leveled papers'!$H$4:$KM$4,BX$3,'English Scores- Leveled papers'!$H18:$KM18)))</f>
        <v/>
      </c>
      <c r="BY16" s="41" t="str">
        <f>IF($B16="","",IF(COUNTIFS('English Scores- Leveled papers'!$H$4:$KM$4,BY$3,'English Scores- Leveled papers'!$H18:$KM18,"&lt;&gt;")=0,"",SUMIF('English Scores- Leveled papers'!$H$4:$KM$4,BY$3,'English Scores- Leveled papers'!$H18:$KM18)))</f>
        <v/>
      </c>
      <c r="BZ16" s="41" t="str">
        <f>IF($B16="","",IF(COUNTIFS('English Scores- Leveled papers'!$H$4:$KM$4,BZ$3,'English Scores- Leveled papers'!$H18:$KM18,"&lt;&gt;")=0,"",SUMIF('English Scores- Leveled papers'!$H$4:$KM$4,BZ$3,'English Scores- Leveled papers'!$H18:$KM18)))</f>
        <v/>
      </c>
      <c r="CA16" s="41" t="str">
        <f>IF($B16="","",IF(COUNTIFS('English Scores- Leveled papers'!$H$4:$KM$4,CA$3,'English Scores- Leveled papers'!$H18:$KM18,"&lt;&gt;")=0,"",SUMIF('English Scores- Leveled papers'!$H$4:$KM$4,CA$3,'English Scores- Leveled papers'!$H18:$KM18)))</f>
        <v/>
      </c>
      <c r="CB16" s="41" t="str">
        <f>IF($B16="","",IF(COUNTIFS('English Scores- Leveled papers'!$H$4:$KM$4,CB$3,'English Scores- Leveled papers'!$H18:$KM18,"&lt;&gt;")=0,"",SUMIF('English Scores- Leveled papers'!$H$4:$KM$4,CB$3,'English Scores- Leveled papers'!$H18:$KM18)))</f>
        <v/>
      </c>
      <c r="CC16" s="41" t="str">
        <f>IF($B16="","",IF(COUNTIFS('English Scores- Leveled papers'!$H$4:$KM$4,CC$3,'English Scores- Leveled papers'!$H18:$KM18,"&lt;&gt;")=0,"",SUMIF('English Scores- Leveled papers'!$H$4:$KM$4,CC$3,'English Scores- Leveled papers'!$H18:$KM18)))</f>
        <v/>
      </c>
      <c r="CD16" s="41" t="str">
        <f>IF($B16="","",IF(COUNTIFS('English Scores- Leveled papers'!$H$4:$KM$4,CD$3,'English Scores- Leveled papers'!$H18:$KM18,"&lt;&gt;")=0,"",SUMIF('English Scores- Leveled papers'!$H$4:$KM$4,CD$3,'English Scores- Leveled papers'!$H18:$KM18)))</f>
        <v/>
      </c>
      <c r="CE16" s="41" t="str">
        <f>IF($B16="","",IF(COUNTIFS('English Scores- Leveled papers'!$H$4:$KM$4,CE$3,'English Scores- Leveled papers'!$H18:$KM18,"&lt;&gt;")=0,"",SUMIF('English Scores- Leveled papers'!$H$4:$KM$4,CE$3,'English Scores- Leveled papers'!$H18:$KM18)))</f>
        <v/>
      </c>
      <c r="CF16" s="41"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41" t="str">
        <f>IF($B16="","",IF(COUNTIFS('English Scores- Leveled papers'!$H$4:$KM$4,CL$3,'English Scores- Leveled papers'!$H18:$KM18,"&lt;&gt;")=0,"",SUMIF('English Scores- Leveled papers'!$H$4:$KM$4,CL$3,'English Scores- Leveled papers'!$H18:$KM18)))</f>
        <v/>
      </c>
      <c r="CM16" s="41" t="str">
        <f>IF($B16="","",IF(COUNTIFS('English Scores- Leveled papers'!$H$4:$KM$4,CM$3,'English Scores- Leveled papers'!$H18:$KM18,"&lt;&gt;")=0,"",SUMIF('English Scores- Leveled papers'!$H$4:$KM$4,CM$3,'English Scores- Leveled papers'!$H18:$KM18)))</f>
        <v/>
      </c>
      <c r="CN16" s="41" t="str">
        <f>IF($B16="","",IF(COUNTIFS('English Scores- Leveled papers'!$H$4:$KM$4,CN$3,'English Scores- Leveled papers'!$H18:$KM18,"&lt;&gt;")=0,"",SUMIF('English Scores- Leveled papers'!$H$4:$KM$4,CN$3,'English Scores- Leveled papers'!$H18:$KM18)))</f>
        <v/>
      </c>
      <c r="CO16" s="41" t="str">
        <f>IF($B16="","",IF(COUNTIFS('English Scores- Leveled papers'!$H$4:$KM$4,CO$3,'English Scores- Leveled papers'!$H18:$KM18,"&lt;&gt;")=0,"",SUMIF('English Scores- Leveled papers'!$H$4:$KM$4,CO$3,'English Scores- Leveled papers'!$H18:$KM18)))</f>
        <v/>
      </c>
      <c r="CP16" s="41" t="str">
        <f>IF($B16="","",IF(COUNTIFS('English Scores- Leveled papers'!$H$4:$KM$4,CP$3,'English Scores- Leveled papers'!$H18:$KM18,"&lt;&gt;")=0,"",SUMIF('English Scores- Leveled papers'!$H$4:$KM$4,CP$3,'English Scores- Leveled papers'!$H18:$KM18)))</f>
        <v/>
      </c>
      <c r="CQ16" s="41" t="str">
        <f>IF($B16="","",IF(COUNTIFS('English Scores- Leveled papers'!$H$4:$KM$4,CQ$3,'English Scores- Leveled papers'!$H18:$KM18,"&lt;&gt;")=0,"",SUMIF('English Scores- Leveled papers'!$H$4:$KM$4,CQ$3,'English Scores- Leveled papers'!$H18:$KM18)))</f>
        <v/>
      </c>
      <c r="CR16" s="41" t="str">
        <f>IF($B16="","",IF(COUNTIFS('English Scores- Leveled papers'!$H$4:$KM$4,CR$3,'English Scores- Leveled papers'!$H18:$KM18,"&lt;&gt;")=0,"",SUMIF('English Scores- Leveled papers'!$H$4:$KM$4,CR$3,'English Scores- Leveled papers'!$H18:$KM18)))</f>
        <v/>
      </c>
      <c r="CS16" s="41"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41" t="str">
        <f>IF($B16="","",IF(COUNTIFS('English Scores- Leveled papers'!$H$4:$KM$4,DF$3,'English Scores- Leveled papers'!$H18:$KM18,"&lt;&gt;")=0,"",SUMIF('English Scores- Leveled papers'!$H$4:$KM$4,DF$3,'English Scores- Leveled papers'!$H18:$KM18)))</f>
        <v/>
      </c>
      <c r="DG16" s="41" t="str">
        <f>IF($B16="","",IF(COUNTIFS('English Scores- Leveled papers'!$H$4:$KM$4,DG$3,'English Scores- Leveled papers'!$H18:$KM18,"&lt;&gt;")=0,"",SUMIF('English Scores- Leveled papers'!$H$4:$KM$4,DG$3,'English Scores- Leveled papers'!$H18:$KM18)))</f>
        <v/>
      </c>
      <c r="DH16" s="41" t="str">
        <f>IF($B16="","",IF(COUNTIFS('English Scores- Leveled papers'!$H$4:$KM$4,DH$3,'English Scores- Leveled papers'!$H18:$KM18,"&lt;&gt;")=0,"",SUMIF('English Scores- Leveled papers'!$H$4:$KM$4,DH$3,'English Scores- Leveled papers'!$H18:$KM18)))</f>
        <v/>
      </c>
      <c r="DI16" s="41" t="str">
        <f>IF($B16="","",IF(COUNTIFS('English Scores- Leveled papers'!$H$4:$KM$4,DI$3,'English Scores- Leveled papers'!$H18:$KM18,"&lt;&gt;")=0,"",SUMIF('English Scores- Leveled papers'!$H$4:$KM$4,DI$3,'English Scores- Leveled papers'!$H18:$KM18)))</f>
        <v/>
      </c>
      <c r="DJ16" s="41" t="str">
        <f>IF($B16="","",IF(COUNTIFS('English Scores- Leveled papers'!$H$4:$KM$4,DJ$3,'English Scores- Leveled papers'!$H18:$KM18,"&lt;&gt;")=0,"",SUMIF('English Scores- Leveled papers'!$H$4:$KM$4,DJ$3,'English Scores- Leveled papers'!$H18:$KM18)))</f>
        <v/>
      </c>
      <c r="DK16" s="41" t="str">
        <f>IF($B16="","",IF(COUNTIFS('English Scores- Leveled papers'!$H$4:$KM$4,DK$3,'English Scores- Leveled papers'!$H18:$KM18,"&lt;&gt;")=0,"",SUMIF('English Scores- Leveled papers'!$H$4:$KM$4,DK$3,'English Scores- Leveled papers'!$H18:$KM18)))</f>
        <v/>
      </c>
      <c r="DL16" s="41" t="str">
        <f>IF($B16="","",IF(COUNTIFS('English Scores- Leveled papers'!$H$4:$KM$4,DL$3,'English Scores- Leveled papers'!$H18:$KM18,"&lt;&gt;")=0,"",SUMIF('English Scores- Leveled papers'!$H$4:$KM$4,DL$3,'English Scores- Leveled papers'!$H18:$KM18)))</f>
        <v/>
      </c>
      <c r="DM16" s="41" t="str">
        <f>IF($B16="","",IF(COUNTIFS('English Scores- Leveled papers'!$H$4:$KM$4,DM$3,'English Scores- Leveled papers'!$H18:$KM18,"&lt;&gt;")=0,"",SUMIF('English Scores- Leveled papers'!$H$4:$KM$4,DM$3,'English Scores- Leveled papers'!$H18:$KM18)))</f>
        <v/>
      </c>
      <c r="DN16" s="41" t="str">
        <f>IF($B16="","",IF(COUNTIFS('English Scores- Leveled papers'!$H$4:$KM$4,DN$3,'English Scores- Leveled papers'!$H18:$KM18,"&lt;&gt;")=0,"",SUMIF('English Scores- Leveled papers'!$H$4:$KM$4,DN$3,'English Scores- Leveled papers'!$H18:$KM18)))</f>
        <v/>
      </c>
      <c r="DO16" s="41" t="str">
        <f>IF($B16="","",IF(COUNTIFS('English Scores- Leveled papers'!$H$4:$KM$4,DO$3,'English Scores- Leveled papers'!$H18:$KM18,"&lt;&gt;")=0,"",SUMIF('English Scores- Leveled papers'!$H$4:$KM$4,DO$3,'English Scores- Leveled papers'!$H18:$KM18)))</f>
        <v/>
      </c>
      <c r="DP16" s="41" t="str">
        <f>IF($B16="","",IF(COUNTIFS('English Scores- Leveled papers'!$H$4:$KM$4,DP$3,'English Scores- Leveled papers'!$H18:$KM18,"&lt;&gt;")=0,"",SUMIF('English Scores- Leveled papers'!$H$4:$KM$4,DP$3,'English Scores- Leveled papers'!$H18:$KM18)))</f>
        <v/>
      </c>
      <c r="DQ16" s="393" t="str">
        <f>IF($B16="","",IF(COUNTIFS('English Scores- Leveled papers'!$H$4:$KM$4,DQ$3,'English Scores- Leveled papers'!$H18:$KM18,"&lt;&gt;")=0,"",SUMIF('English Scores- Leveled papers'!$H$4:$KM$4,DQ$3,'English Scores- Leveled papers'!$H18:$KM18)))</f>
        <v/>
      </c>
      <c r="DR16" s="395" t="str">
        <f>IF('Cover Sheet'!$AC$6="6th", 'Eng GLA 6th, 7th, 8th'!D19, "")</f>
        <v/>
      </c>
      <c r="DS16" t="s">
        <v>1456</v>
      </c>
      <c r="DT16" s="64">
        <f>COUNTIF($H$5:$H$89,2)</f>
        <v>1</v>
      </c>
      <c r="DU16" s="41" t="str">
        <f>IF($B16="","",IF(COUNTIFS('Eng GLA 6th, 7th, 8th'!$E$4:$DV$4,DU$3,'Eng GLA 6th, 7th, 8th'!$E19:$DV19,"&lt;&gt;")=0,"",SUMIF('Eng GLA 6th, 7th, 8th'!$E$4:$DV$4,DU$3,'Eng GLA 6th, 7th, 8th'!$E19:$DV19)))</f>
        <v/>
      </c>
      <c r="DV16" s="41" t="str">
        <f>IF($B16="","",IF(COUNTIFS('Eng GLA 6th, 7th, 8th'!$E$4:$DV$4,DV$3,'Eng GLA 6th, 7th, 8th'!$E19:$DV19,"&lt;&gt;")=0,"",SUMIF('Eng GLA 6th, 7th, 8th'!$E$4:$DV$4,DV$3,'Eng GLA 6th, 7th, 8th'!$E19:$DV19)))</f>
        <v/>
      </c>
      <c r="DW16" s="41" t="str">
        <f>IF($B16="","",IF(COUNTIFS('Eng GLA 6th, 7th, 8th'!$E$4:$DV$4,DW$3,'Eng GLA 6th, 7th, 8th'!$E19:$DV19,"&lt;&gt;")=0,"",SUMIF('Eng GLA 6th, 7th, 8th'!$E$4:$DV$4,DW$3,'Eng GLA 6th, 7th, 8th'!$E19:$DV19)))</f>
        <v/>
      </c>
      <c r="DX16" s="41" t="str">
        <f>IF($B16="","",IF(COUNTIFS('Eng GLA 6th, 7th, 8th'!$E$4:$DV$4,DX$3,'Eng GLA 6th, 7th, 8th'!$E19:$DV19,"&lt;&gt;")=0,"",SUMIF('Eng GLA 6th, 7th, 8th'!$E$4:$DV$4,DX$3,'Eng GLA 6th, 7th, 8th'!$E19:$DV19)))</f>
        <v/>
      </c>
      <c r="DY16" s="41" t="str">
        <f>IF($B16="","",IF(COUNTIFS('Eng GLA 6th, 7th, 8th'!$E$4:$DV$4,DY$3,'Eng GLA 6th, 7th, 8th'!$E19:$DV19,"&lt;&gt;")=0,"",SUMIF('Eng GLA 6th, 7th, 8th'!$E$4:$DV$4,DY$3,'Eng GLA 6th, 7th, 8th'!$E19:$DV19)))</f>
        <v/>
      </c>
      <c r="DZ16" s="41" t="str">
        <f>IF($B16="","",IF(COUNTIFS('Eng GLA 6th, 7th, 8th'!$E$4:$DV$4,DZ$3,'Eng GLA 6th, 7th, 8th'!$E19:$DV19,"&lt;&gt;")=0,"",SUMIF('Eng GLA 6th, 7th, 8th'!$E$4:$DV$4,DZ$3,'Eng GLA 6th, 7th, 8th'!$E19:$DV19)))</f>
        <v/>
      </c>
      <c r="EA16" s="41" t="str">
        <f>IF($B16="","",IF(COUNTIFS('Eng GLA 6th, 7th, 8th'!$E$4:$DV$4,EA$3,'Eng GLA 6th, 7th, 8th'!$E19:$DV19,"&lt;&gt;")=0,"",SUMIF('Eng GLA 6th, 7th, 8th'!$E$4:$DV$4,EA$3,'Eng GLA 6th, 7th, 8th'!$E19:$DV19)))</f>
        <v/>
      </c>
      <c r="EB16" s="41" t="str">
        <f>IF($B16="","",IF(COUNTIFS('Eng GLA 6th, 7th, 8th'!$E$4:$DV$4,EB$3,'Eng GLA 6th, 7th, 8th'!$E19:$DV19,"&lt;&gt;")=0,"",SUMIF('Eng GLA 6th, 7th, 8th'!$E$4:$DV$4,EB$3,'Eng GLA 6th, 7th, 8th'!$E19:$DV19)))</f>
        <v/>
      </c>
      <c r="EC16" s="41" t="str">
        <f>IF($B16="","",IF(COUNTIFS('Eng GLA 6th, 7th, 8th'!$E$4:$DV$4,EC$3,'Eng GLA 6th, 7th, 8th'!$E19:$DV19,"&lt;&gt;")=0,"",SUMIF('Eng GLA 6th, 7th, 8th'!$E$4:$DV$4,EC$3,'Eng GLA 6th, 7th, 8th'!$E19:$DV19)))</f>
        <v/>
      </c>
      <c r="ED16" s="41" t="str">
        <f>IF($B16="","",IF(COUNTIFS('Eng GLA 6th, 7th, 8th'!$E$4:$DV$4,ED$3,'Eng GLA 6th, 7th, 8th'!$E19:$DV19,"&lt;&gt;")=0,"",SUMIF('Eng GLA 6th, 7th, 8th'!$E$4:$DV$4,ED$3,'Eng GLA 6th, 7th, 8th'!$E19:$DV19)))</f>
        <v/>
      </c>
      <c r="EE16" s="41" t="str">
        <f>IF($B16="","",IF(COUNTIFS('Eng GLA 6th, 7th, 8th'!$E$4:$DV$4,EE$3,'Eng GLA 6th, 7th, 8th'!$E19:$DV19,"&lt;&gt;")=0,"",SUMIF('Eng GLA 6th, 7th, 8th'!$E$4:$DV$4,EE$3,'Eng GLA 6th, 7th, 8th'!$E19:$DV19)))</f>
        <v/>
      </c>
      <c r="EF16" s="41" t="str">
        <f>IF($B16="","",IF(COUNTIFS('Eng GLA 6th, 7th, 8th'!$E$4:$DV$4,EF$3,'Eng GLA 6th, 7th, 8th'!$E19:$DV19,"&lt;&gt;")=0,"",SUMIF('Eng GLA 6th, 7th, 8th'!$E$4:$DV$4,EF$3,'Eng GLA 6th, 7th, 8th'!$E19:$DV19)))</f>
        <v/>
      </c>
      <c r="EG16" s="41" t="str">
        <f>IF($B16="","",IF(COUNTIFS('Eng GLA 6th, 7th, 8th'!$E$4:$DV$4,EG$3,'Eng GLA 6th, 7th, 8th'!$E19:$DV19,"&lt;&gt;")=0,"",SUMIF('Eng GLA 6th, 7th, 8th'!$E$4:$DV$4,EG$3,'Eng GLA 6th, 7th, 8th'!$E19:$DV19)))</f>
        <v/>
      </c>
      <c r="EH16" s="41" t="str">
        <f>IF($B16="","",IF(COUNTIFS('Eng GLA 6th, 7th, 8th'!$E$4:$DV$4,EH$3,'Eng GLA 6th, 7th, 8th'!$E19:$DV19,"&lt;&gt;")=0,"",SUMIF('Eng GLA 6th, 7th, 8th'!$E$4:$DV$4,EH$3,'Eng GLA 6th, 7th, 8th'!$E19:$DV19)))</f>
        <v/>
      </c>
      <c r="EI16" s="41" t="str">
        <f>IF($B16="","",IF(COUNTIFS('Eng GLA 6th, 7th, 8th'!$E$4:$DV$4,EI$3,'Eng GLA 6th, 7th, 8th'!$E19:$DV19,"&lt;&gt;")=0,"",SUMIF('Eng GLA 6th, 7th, 8th'!$E$4:$DV$4,EI$3,'Eng GLA 6th, 7th, 8th'!$E19:$DV19)))</f>
        <v/>
      </c>
      <c r="EJ16" s="398" t="str">
        <f>IF('Cover Sheet'!$AC$6="7th", 'Eng GLA 6th, 7th, 8th'!AQ19, "")</f>
        <v/>
      </c>
      <c r="EK16" s="41" t="str">
        <f>IF($B16="","",IF(COUNTIFS('Eng GLA 6th, 7th, 8th'!$E$4:$DV$4,EK$3,'Eng GLA 6th, 7th, 8th'!$E19:$DV19,"&lt;&gt;")=0,"",SUMIF('Eng GLA 6th, 7th, 8th'!$E$4:$DV$4,EK$3,'Eng GLA 6th, 7th, 8th'!$E19:$DV19)))</f>
        <v/>
      </c>
      <c r="EL16" s="41" t="str">
        <f>IF($B16="","",IF(COUNTIFS('Eng GLA 6th, 7th, 8th'!$E$4:$DV$4,EL$3,'Eng GLA 6th, 7th, 8th'!$E19:$DV19,"&lt;&gt;")=0,"",SUMIF('Eng GLA 6th, 7th, 8th'!$E$4:$DV$4,EL$3,'Eng GLA 6th, 7th, 8th'!$E19:$DV19)))</f>
        <v/>
      </c>
      <c r="EM16" s="41" t="str">
        <f>IF($B16="","",IF(COUNTIFS('Eng GLA 6th, 7th, 8th'!$E$4:$DV$4,EM$3,'Eng GLA 6th, 7th, 8th'!$E19:$DV19,"&lt;&gt;")=0,"",SUMIF('Eng GLA 6th, 7th, 8th'!$E$4:$DV$4,EM$3,'Eng GLA 6th, 7th, 8th'!$E19:$DV19)))</f>
        <v/>
      </c>
      <c r="EN16" s="41" t="str">
        <f>IF($B16="","",IF(COUNTIFS('Eng GLA 6th, 7th, 8th'!$E$4:$DV$4,EN$3,'Eng GLA 6th, 7th, 8th'!$E19:$DV19,"&lt;&gt;")=0,"",SUMIF('Eng GLA 6th, 7th, 8th'!$E$4:$DV$4,EN$3,'Eng GLA 6th, 7th, 8th'!$E19:$DV19)))</f>
        <v/>
      </c>
      <c r="EO16" s="41" t="str">
        <f>IF($B16="","",IF(COUNTIFS('Eng GLA 6th, 7th, 8th'!$E$4:$DV$4,EO$3,'Eng GLA 6th, 7th, 8th'!$E19:$DV19,"&lt;&gt;")=0,"",SUMIF('Eng GLA 6th, 7th, 8th'!$E$4:$DV$4,EO$3,'Eng GLA 6th, 7th, 8th'!$E19:$DV19)))</f>
        <v/>
      </c>
      <c r="EP16" s="41" t="str">
        <f>IF($B16="","",IF(COUNTIFS('Eng GLA 6th, 7th, 8th'!$E$4:$DV$4,EP$3,'Eng GLA 6th, 7th, 8th'!$E19:$DV19,"&lt;&gt;")=0,"",SUMIF('Eng GLA 6th, 7th, 8th'!$E$4:$DV$4,EP$3,'Eng GLA 6th, 7th, 8th'!$E19:$DV19)))</f>
        <v/>
      </c>
      <c r="EQ16" s="41" t="str">
        <f>IF($B16="","",IF(COUNTIFS('Eng GLA 6th, 7th, 8th'!$E$4:$DV$4,EQ$3,'Eng GLA 6th, 7th, 8th'!$E19:$DV19,"&lt;&gt;")=0,"",SUMIF('Eng GLA 6th, 7th, 8th'!$E$4:$DV$4,EQ$3,'Eng GLA 6th, 7th, 8th'!$E19:$DV19)))</f>
        <v/>
      </c>
      <c r="ER16" s="41" t="str">
        <f>IF($B16="","",IF(COUNTIFS('Eng GLA 6th, 7th, 8th'!$E$4:$DV$4,ER$3,'Eng GLA 6th, 7th, 8th'!$E19:$DV19,"&lt;&gt;")=0,"",SUMIF('Eng GLA 6th, 7th, 8th'!$E$4:$DV$4,ER$3,'Eng GLA 6th, 7th, 8th'!$E19:$DV19)))</f>
        <v/>
      </c>
      <c r="ES16" s="41" t="str">
        <f>IF($B16="","",IF(COUNTIFS('Eng GLA 6th, 7th, 8th'!$E$4:$DV$4,ES$3,'Eng GLA 6th, 7th, 8th'!$E19:$DV19,"&lt;&gt;")=0,"",SUMIF('Eng GLA 6th, 7th, 8th'!$E$4:$DV$4,ES$3,'Eng GLA 6th, 7th, 8th'!$E19:$DV19)))</f>
        <v/>
      </c>
      <c r="ET16" s="41" t="str">
        <f>IF($B16="","",IF(COUNTIFS('Eng GLA 6th, 7th, 8th'!$E$4:$DV$4,ET$3,'Eng GLA 6th, 7th, 8th'!$E19:$DV19,"&lt;&gt;")=0,"",SUMIF('Eng GLA 6th, 7th, 8th'!$E$4:$DV$4,ET$3,'Eng GLA 6th, 7th, 8th'!$E19:$DV19)))</f>
        <v/>
      </c>
      <c r="EU16" s="41" t="str">
        <f>IF($B16="","",IF(COUNTIFS('Eng GLA 6th, 7th, 8th'!$E$4:$DV$4,EU$3,'Eng GLA 6th, 7th, 8th'!$E19:$DV19,"&lt;&gt;")=0,"",SUMIF('Eng GLA 6th, 7th, 8th'!$E$4:$DV$4,EU$3,'Eng GLA 6th, 7th, 8th'!$E19:$DV19)))</f>
        <v/>
      </c>
      <c r="EV16" s="41" t="str">
        <f>IF($B16="","",IF(COUNTIFS('Eng GLA 6th, 7th, 8th'!$E$4:$DV$4,EV$3,'Eng GLA 6th, 7th, 8th'!$E19:$DV19,"&lt;&gt;")=0,"",SUMIF('Eng GLA 6th, 7th, 8th'!$E$4:$DV$4,EV$3,'Eng GLA 6th, 7th, 8th'!$E19:$DV19)))</f>
        <v/>
      </c>
      <c r="EW16" s="41" t="str">
        <f>IF($B16="","",IF(COUNTIFS('Eng GLA 6th, 7th, 8th'!$E$4:$DV$4,EW$3,'Eng GLA 6th, 7th, 8th'!$E19:$DV19,"&lt;&gt;")=0,"",SUMIF('Eng GLA 6th, 7th, 8th'!$E$4:$DV$4,EW$3,'Eng GLA 6th, 7th, 8th'!$E19:$DV19)))</f>
        <v/>
      </c>
      <c r="EX16" s="41" t="str">
        <f>IF($B16="","",IF(COUNTIFS('Eng GLA 6th, 7th, 8th'!$E$4:$DV$4,EX$3,'Eng GLA 6th, 7th, 8th'!$E19:$DV19,"&lt;&gt;")=0,"",SUMIF('Eng GLA 6th, 7th, 8th'!$E$4:$DV$4,EX$3,'Eng GLA 6th, 7th, 8th'!$E19:$DV19)))</f>
        <v/>
      </c>
      <c r="EY16" s="41" t="str">
        <f>IF($B16="","",IF(COUNTIFS('Eng GLA 6th, 7th, 8th'!$E$4:$DV$4,EY$3,'Eng GLA 6th, 7th, 8th'!$E19:$DV19,"&lt;&gt;")=0,"",SUMIF('Eng GLA 6th, 7th, 8th'!$E$4:$DV$4,EY$3,'Eng GLA 6th, 7th, 8th'!$E19:$DV19)))</f>
        <v/>
      </c>
      <c r="EZ16" s="398" t="str">
        <f>IF('Cover Sheet'!$AC$6="8th", 'Eng GLA 6th, 7th, 8th'!CG19, "")</f>
        <v/>
      </c>
      <c r="FA16" s="41" t="str">
        <f>IF($B16="","",IF(COUNTIFS('Eng GLA 6th, 7th, 8th'!$E$4:$DV$4,FA$3,'Eng GLA 6th, 7th, 8th'!$E19:$DV19,"&lt;&gt;")=0,"",SUMIF('Eng GLA 6th, 7th, 8th'!$E$4:$DV$4,FA$3,'Eng GLA 6th, 7th, 8th'!$E19:$DV19)))</f>
        <v/>
      </c>
      <c r="FB16" s="41" t="str">
        <f>IF($B16="","",IF(COUNTIFS('Eng GLA 6th, 7th, 8th'!$E$4:$DV$4,FB$3,'Eng GLA 6th, 7th, 8th'!$E19:$DV19,"&lt;&gt;")=0,"",SUMIF('Eng GLA 6th, 7th, 8th'!$E$4:$DV$4,FB$3,'Eng GLA 6th, 7th, 8th'!$E19:$DV19)))</f>
        <v/>
      </c>
      <c r="FC16" s="41" t="str">
        <f>IF($B16="","",IF(COUNTIFS('Eng GLA 6th, 7th, 8th'!$E$4:$DV$4,FC$3,'Eng GLA 6th, 7th, 8th'!$E19:$DV19,"&lt;&gt;")=0,"",SUMIF('Eng GLA 6th, 7th, 8th'!$E$4:$DV$4,FC$3,'Eng GLA 6th, 7th, 8th'!$E19:$DV19)))</f>
        <v/>
      </c>
      <c r="FD16" s="41" t="str">
        <f>IF($B16="","",IF(COUNTIFS('Eng GLA 6th, 7th, 8th'!$E$4:$DV$4,FD$3,'Eng GLA 6th, 7th, 8th'!$E19:$DV19,"&lt;&gt;")=0,"",SUMIF('Eng GLA 6th, 7th, 8th'!$E$4:$DV$4,FD$3,'Eng GLA 6th, 7th, 8th'!$E19:$DV19)))</f>
        <v/>
      </c>
      <c r="FE16" s="41" t="str">
        <f>IF($B16="","",IF(COUNTIFS('Eng GLA 6th, 7th, 8th'!$E$4:$DV$4,FE$3,'Eng GLA 6th, 7th, 8th'!$E19:$DV19,"&lt;&gt;")=0,"",SUMIF('Eng GLA 6th, 7th, 8th'!$E$4:$DV$4,FE$3,'Eng GLA 6th, 7th, 8th'!$E19:$DV19)))</f>
        <v/>
      </c>
      <c r="FF16" s="41" t="str">
        <f>IF($B16="","",IF(COUNTIFS('Eng GLA 6th, 7th, 8th'!$E$4:$DV$4,FF$3,'Eng GLA 6th, 7th, 8th'!$E19:$DV19,"&lt;&gt;")=0,"",SUMIF('Eng GLA 6th, 7th, 8th'!$E$4:$DV$4,FF$3,'Eng GLA 6th, 7th, 8th'!$E19:$DV19)))</f>
        <v/>
      </c>
      <c r="FG16" s="41" t="str">
        <f>IF($B16="","",IF(COUNTIFS('Eng GLA 6th, 7th, 8th'!$E$4:$DV$4,FG$3,'Eng GLA 6th, 7th, 8th'!$E19:$DV19,"&lt;&gt;")=0,"",SUMIF('Eng GLA 6th, 7th, 8th'!$E$4:$DV$4,FG$3,'Eng GLA 6th, 7th, 8th'!$E19:$DV19)))</f>
        <v/>
      </c>
      <c r="FH16" s="41" t="str">
        <f>IF($B16="","",IF(COUNTIFS('Eng GLA 6th, 7th, 8th'!$E$4:$DV$4,FH$3,'Eng GLA 6th, 7th, 8th'!$E19:$DV19,"&lt;&gt;")=0,"",SUMIF('Eng GLA 6th, 7th, 8th'!$E$4:$DV$4,FH$3,'Eng GLA 6th, 7th, 8th'!$E19:$DV19)))</f>
        <v/>
      </c>
      <c r="FI16" s="41" t="str">
        <f>IF($B16="","",IF(COUNTIFS('Eng GLA 6th, 7th, 8th'!$E$4:$DV$4,FI$3,'Eng GLA 6th, 7th, 8th'!$E19:$DV19,"&lt;&gt;")=0,"",SUMIF('Eng GLA 6th, 7th, 8th'!$E$4:$DV$4,FI$3,'Eng GLA 6th, 7th, 8th'!$E19:$DV19)))</f>
        <v/>
      </c>
      <c r="FJ16" s="41" t="str">
        <f>IF($B16="","",IF(COUNTIFS('Eng GLA 6th, 7th, 8th'!$E$4:$DV$4,FJ$3,'Eng GLA 6th, 7th, 8th'!$E19:$DV19,"&lt;&gt;")=0,"",SUMIF('Eng GLA 6th, 7th, 8th'!$E$4:$DV$4,FJ$3,'Eng GLA 6th, 7th, 8th'!$E19:$DV19)))</f>
        <v/>
      </c>
      <c r="FK16" s="41" t="str">
        <f>IF($B16="","",IF(COUNTIFS('Eng GLA 6th, 7th, 8th'!$E$4:$DV$4,FK$3,'Eng GLA 6th, 7th, 8th'!$E19:$DV19,"&lt;&gt;")=0,"",SUMIF('Eng GLA 6th, 7th, 8th'!$E$4:$DV$4,FK$3,'Eng GLA 6th, 7th, 8th'!$E19:$DV19)))</f>
        <v/>
      </c>
      <c r="FL16" s="41" t="str">
        <f>IF($B16="","",IF(COUNTIFS('Eng GLA 6th, 7th, 8th'!$E$4:$DV$4,FL$3,'Eng GLA 6th, 7th, 8th'!$E19:$DV19,"&lt;&gt;")=0,"",SUMIF('Eng GLA 6th, 7th, 8th'!$E$4:$DV$4,FL$3,'Eng GLA 6th, 7th, 8th'!$E19:$DV19)))</f>
        <v/>
      </c>
      <c r="FM16" s="41" t="str">
        <f>IF($B16="","",IF(COUNTIFS('Eng GLA 6th, 7th, 8th'!$E$4:$DV$4,FM$3,'Eng GLA 6th, 7th, 8th'!$E19:$DV19,"&lt;&gt;")=0,"",SUMIF('Eng GLA 6th, 7th, 8th'!$E$4:$DV$4,FM$3,'Eng GLA 6th, 7th, 8th'!$E19:$DV19)))</f>
        <v/>
      </c>
      <c r="FN16" s="41" t="str">
        <f>IF($B16="","",IF(COUNTIFS('Eng GLA 6th, 7th, 8th'!$E$4:$DV$4,FN$3,'Eng GLA 6th, 7th, 8th'!$E19:$DV19,"&lt;&gt;")=0,"",SUMIF('Eng GLA 6th, 7th, 8th'!$E$4:$DV$4,FN$3,'Eng GLA 6th, 7th, 8th'!$E19:$DV19)))</f>
        <v/>
      </c>
      <c r="FO16" s="41" t="str">
        <f>IF($B16="","",IF(COUNTIFS('Eng GLA 6th, 7th, 8th'!$E$4:$DV$4,FO$3,'Eng GLA 6th, 7th, 8th'!$E19:$DV19,"&lt;&gt;")=0,"",SUMIF('Eng GLA 6th, 7th, 8th'!$E$4:$DV$4,FO$3,'Eng GLA 6th, 7th, 8th'!$E19:$DV19)))</f>
        <v/>
      </c>
    </row>
    <row r="17" spans="1:171" ht="12.75" customHeight="1" x14ac:dyDescent="0.2">
      <c r="A17" s="65">
        <v>13</v>
      </c>
      <c r="B17" s="65" t="str">
        <f>'English Scores- Leveled papers'!B19</f>
        <v>Yasmeen Fathima</v>
      </c>
      <c r="C17" s="65"/>
      <c r="D17" s="76" t="str">
        <f>IF(OR(B17="",H17="",'Cover Sheet'!E17=""),"",'Cover Sheet'!E17)</f>
        <v/>
      </c>
      <c r="E17" s="76" t="str">
        <f>IF(OR(B17="",H17="",'Cover Sheet'!F17=""),"",'Cover Sheet'!F17)</f>
        <v/>
      </c>
      <c r="F17" s="76">
        <f>IF(OR(B17="",H17="",'Cover Sheet'!H17=""),"",'Cover Sheet'!H17)</f>
        <v>0.2</v>
      </c>
      <c r="G17" s="76"/>
      <c r="H17" s="76">
        <f>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v>1.5</v>
      </c>
      <c r="I17" s="77">
        <f t="shared" si="7"/>
        <v>0.8</v>
      </c>
      <c r="J17" s="77">
        <f t="shared" si="8"/>
        <v>0.5</v>
      </c>
      <c r="K17" s="77">
        <f t="shared" si="9"/>
        <v>0.9</v>
      </c>
      <c r="L17" s="78" t="str">
        <f t="shared" si="10"/>
        <v/>
      </c>
      <c r="M17" s="78" t="str">
        <f t="shared" si="11"/>
        <v/>
      </c>
      <c r="N17" s="78" t="str">
        <f t="shared" si="12"/>
        <v/>
      </c>
      <c r="O17" s="78">
        <f t="shared" si="13"/>
        <v>0.9</v>
      </c>
      <c r="P17" s="78">
        <f t="shared" si="14"/>
        <v>0.8</v>
      </c>
      <c r="Q17" s="78">
        <f t="shared" si="15"/>
        <v>0.5</v>
      </c>
      <c r="R17" s="78" t="str">
        <f t="shared" si="16"/>
        <v/>
      </c>
      <c r="S17" s="78" t="str">
        <f t="shared" si="17"/>
        <v/>
      </c>
      <c r="T17" s="78" t="str">
        <f t="shared" si="18"/>
        <v/>
      </c>
      <c r="U17" s="78" t="str">
        <f t="shared" si="19"/>
        <v/>
      </c>
      <c r="V17" s="78" t="str">
        <f t="shared" si="20"/>
        <v/>
      </c>
      <c r="W17" s="78" t="str">
        <f t="shared" si="21"/>
        <v/>
      </c>
      <c r="X17" s="78" t="str">
        <f t="shared" si="22"/>
        <v/>
      </c>
      <c r="Y17" s="78"/>
      <c r="Z17" s="78"/>
      <c r="AA17" s="78"/>
      <c r="AB17" s="78"/>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41" t="str">
        <f>IF($B17="","",IF(COUNTIFS('English Scores- Leveled papers'!$H$4:$KM$4,AI$3,'English Scores- Leveled papers'!$H19:$KM19,"&lt;&gt;")=0,"",SUMIF('English Scores- Leveled papers'!$H$4:$KM$4,AI$3,'English Scores- Leveled papers'!$H19:$KM19)))</f>
        <v/>
      </c>
      <c r="AJ17" s="41" t="str">
        <f>IF($B17="","",IF(COUNTIFS('English Scores- Leveled papers'!$H$4:$KM$4,AJ$3,'English Scores- Leveled papers'!$H19:$KM19,"&lt;&gt;")=0,"",SUMIF('English Scores- Leveled papers'!$H$4:$KM$4,AJ$3,'English Scores- Leveled papers'!$H19:$KM19)))</f>
        <v/>
      </c>
      <c r="AK17" s="41" t="str">
        <f>IF($B17="","",IF(COUNTIFS('English Scores- Leveled papers'!$H$4:$KM$4,AK$3,'English Scores- Leveled papers'!$H19:$KM19,"&lt;&gt;")=0,"",SUMIF('English Scores- Leveled papers'!$H$4:$KM$4,AK$3,'English Scores- Leveled papers'!$H19:$KM19)))</f>
        <v/>
      </c>
      <c r="AL17" s="41" t="str">
        <f>IF($B17="","",IF(COUNTIFS('English Scores- Leveled papers'!$H$4:$KM$4,AL$3,'English Scores- Leveled papers'!$H19:$KM19,"&lt;&gt;")=0,"",SUMIF('English Scores- Leveled papers'!$H$4:$KM$4,AL$3,'English Scores- Leveled papers'!$H19:$KM19)))</f>
        <v/>
      </c>
      <c r="AM17" s="41" t="str">
        <f>IF($B17="","",IF(COUNTIFS('English Scores- Leveled papers'!$H$4:$KM$4,AM$3,'English Scores- Leveled papers'!$H19:$KM19,"&lt;&gt;")=0,"",SUMIF('English Scores- Leveled papers'!$H$4:$KM$4,AM$3,'English Scores- Leveled papers'!$H19:$KM19)))</f>
        <v/>
      </c>
      <c r="AN17" s="41"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f>IF($B17="","",IF(COUNTIFS('English Scores- Leveled papers'!$H$4:$KM$4,AR$3,'English Scores- Leveled papers'!$H19:$KM19,"&lt;&gt;")=0,"",SUMIF('English Scores- Leveled papers'!$H$4:$KM$4,AR$3,'English Scores- Leveled papers'!$H19:$KM19)))</f>
        <v>1</v>
      </c>
      <c r="AS17" s="41">
        <f>IF($B17="","",IF(COUNTIFS('English Scores- Leveled papers'!$H$4:$KM$4,AS$3,'English Scores- Leveled papers'!$H19:$KM19,"&lt;&gt;")=0,"",SUMIF('English Scores- Leveled papers'!$H$4:$KM$4,AS$3,'English Scores- Leveled papers'!$H19:$KM19)))</f>
        <v>2</v>
      </c>
      <c r="AT17" s="41">
        <f>IF($B17="","",IF(COUNTIFS('English Scores- Leveled papers'!$H$4:$KM$4,AT$3,'English Scores- Leveled papers'!$H19:$KM19,"&lt;&gt;")=0,"",SUMIF('English Scores- Leveled papers'!$H$4:$KM$4,AT$3,'English Scores- Leveled papers'!$H19:$KM19)))</f>
        <v>0</v>
      </c>
      <c r="AU17" s="41">
        <f>IF($B17="","",IF(COUNTIFS('English Scores- Leveled papers'!$H$4:$KM$4,AU$3,'English Scores- Leveled papers'!$H19:$KM19,"&lt;&gt;")=0,"",SUMIF('English Scores- Leveled papers'!$H$4:$KM$4,AU$3,'English Scores- Leveled papers'!$H19:$KM19)))</f>
        <v>1</v>
      </c>
      <c r="AV17" s="41">
        <f>IF($B17="","",IF(COUNTIFS('English Scores- Leveled papers'!$H$4:$KM$4,AV$3,'English Scores- Leveled papers'!$H19:$KM19,"&lt;&gt;")=0,"",SUMIF('English Scores- Leveled papers'!$H$4:$KM$4,AV$3,'English Scores- Leveled papers'!$H19:$KM19)))</f>
        <v>3</v>
      </c>
      <c r="AW17" s="41">
        <f>IF($B17="","",IF(COUNTIFS('English Scores- Leveled papers'!$H$4:$KM$4,AW$3,'English Scores- Leveled papers'!$H19:$KM19,"&lt;&gt;")=0,"",SUMIF('English Scores- Leveled papers'!$H$4:$KM$4,AW$3,'English Scores- Leveled papers'!$H19:$KM19)))</f>
        <v>2.75</v>
      </c>
      <c r="AX17" s="41">
        <f>IF($B17="","",IF(COUNTIFS('English Scores- Leveled papers'!$H$4:$KM$4,AX$3,'English Scores- Leveled papers'!$H19:$KM19,"&lt;&gt;")=0,"",SUMIF('English Scores- Leveled papers'!$H$4:$KM$4,AX$3,'English Scores- Leveled papers'!$H19:$KM19)))</f>
        <v>1</v>
      </c>
      <c r="AY17" s="41">
        <f>IF($B17="","",IF(COUNTIFS('English Scores- Leveled papers'!$H$4:$KM$4,AY$3,'English Scores- Leveled papers'!$H19:$KM19,"&lt;&gt;")=0,"",SUMIF('English Scores- Leveled papers'!$H$4:$KM$4,AY$3,'English Scores- Leveled papers'!$H19:$KM19)))</f>
        <v>1</v>
      </c>
      <c r="AZ17" s="41">
        <f>IF($B17="","",IF(COUNTIFS('English Scores- Leveled papers'!$H$4:$KM$4,AZ$3,'English Scores- Leveled papers'!$H19:$KM19,"&lt;&gt;")=0,"",SUMIF('English Scores- Leveled papers'!$H$4:$KM$4,AZ$3,'English Scores- Leveled papers'!$H19:$KM19)))</f>
        <v>0</v>
      </c>
      <c r="BA17" s="41">
        <f>IF($B17="","",IF(COUNTIFS('English Scores- Leveled papers'!$H$4:$KM$4,BA$3,'English Scores- Leveled papers'!$H19:$KM19,"&lt;&gt;")=0,"",SUMIF('English Scores- Leveled papers'!$H$4:$KM$4,BA$3,'English Scores- Leveled papers'!$H19:$KM19)))</f>
        <v>1</v>
      </c>
      <c r="BB17" s="41">
        <f>IF($B17="","",IF(COUNTIFS('English Scores- Leveled papers'!$H$4:$KM$4,BB$3,'English Scores- Leveled papers'!$H19:$KM19,"&lt;&gt;")=0,"",SUMIF('English Scores- Leveled papers'!$H$4:$KM$4,BB$3,'English Scores- Leveled papers'!$H19:$KM19)))</f>
        <v>3</v>
      </c>
      <c r="BC17" s="41">
        <f>IF($B17="","",IF(COUNTIFS('English Scores- Leveled papers'!$H$4:$KM$4,BC$3,'English Scores- Leveled papers'!$H19:$KM19,"&lt;&gt;")=0,"",SUMIF('English Scores- Leveled papers'!$H$4:$KM$4,BC$3,'English Scores- Leveled papers'!$H19:$KM19)))</f>
        <v>3.25</v>
      </c>
      <c r="BD17" s="41">
        <f>IF($B17="","",IF(COUNTIFS('English Scores- Leveled papers'!$H$4:$KM$4,BD$3,'English Scores- Leveled papers'!$H19:$KM19,"&lt;&gt;")=0,"",SUMIF('English Scores- Leveled papers'!$H$4:$KM$4,BD$3,'English Scores- Leveled papers'!$H19:$KM19)))</f>
        <v>2</v>
      </c>
      <c r="BE17" s="41">
        <f>IF($B17="","",IF(COUNTIFS('English Scores- Leveled papers'!$H$4:$KM$4,BE$3,'English Scores- Leveled papers'!$H19:$KM19,"&lt;&gt;")=0,"",SUMIF('English Scores- Leveled papers'!$H$4:$KM$4,BE$3,'English Scores- Leveled papers'!$H19:$KM19)))</f>
        <v>0</v>
      </c>
      <c r="BF17" s="41">
        <f>IF($B17="","",IF(COUNTIFS('English Scores- Leveled papers'!$H$4:$KM$4,BF$3,'English Scores- Leveled papers'!$H19:$KM19,"&lt;&gt;")=0,"",SUMIF('English Scores- Leveled papers'!$H$4:$KM$4,BF$3,'English Scores- Leveled papers'!$H19:$KM19)))</f>
        <v>1</v>
      </c>
      <c r="BG17" s="41">
        <f>IF($B17="","",IF(COUNTIFS('English Scores- Leveled papers'!$H$4:$KM$4,BG$3,'English Scores- Leveled papers'!$H19:$KM19,"&lt;&gt;")=0,"",SUMIF('English Scores- Leveled papers'!$H$4:$KM$4,BG$3,'English Scores- Leveled papers'!$H19:$KM19)))</f>
        <v>0</v>
      </c>
      <c r="BH17" s="41">
        <f>IF($B17="","",IF(COUNTIFS('English Scores- Leveled papers'!$H$4:$KM$4,BH$3,'English Scores- Leveled papers'!$H19:$KM19,"&lt;&gt;")=0,"",SUMIF('English Scores- Leveled papers'!$H$4:$KM$4,BH$3,'English Scores- Leveled papers'!$H19:$KM19)))</f>
        <v>0</v>
      </c>
      <c r="BI17" s="41">
        <f>IF($B17="","",IF(COUNTIFS('English Scores- Leveled papers'!$H$4:$KM$4,BI$3,'English Scores- Leveled papers'!$H19:$KM19,"&lt;&gt;")=0,"",SUMIF('English Scores- Leveled papers'!$H$4:$KM$4,BI$3,'English Scores- Leveled papers'!$H19:$KM19)))</f>
        <v>2</v>
      </c>
      <c r="BJ17" s="41">
        <f>IF($B17="","",IF(COUNTIFS('English Scores- Leveled papers'!$H$4:$KM$4,BJ$3,'English Scores- Leveled papers'!$H19:$KM19,"&lt;&gt;")=0,"",SUMIF('English Scores- Leveled papers'!$H$4:$KM$4,BJ$3,'English Scores- Leveled papers'!$H19:$KM19)))</f>
        <v>1</v>
      </c>
      <c r="BK17" s="41">
        <f>IF($B17="","",IF(COUNTIFS('English Scores- Leveled papers'!$H$4:$KM$4,BK$3,'English Scores- Leveled papers'!$H19:$KM19,"&lt;&gt;")=0,"",SUMIF('English Scores- Leveled papers'!$H$4:$KM$4,BK$3,'English Scores- Leveled papers'!$H19:$KM19)))</f>
        <v>1.25</v>
      </c>
      <c r="BL17" s="41" t="str">
        <f>IF($B17="","",IF(COUNTIFS('English Scores- Leveled papers'!$H$4:$KM$4,BL$3,'English Scores- Leveled papers'!$H19:$KM19,"&lt;&gt;")=0,"",SUMIF('English Scores- Leveled papers'!$H$4:$KM$4,BL$3,'English Scores- Leveled papers'!$H19:$KM19)))</f>
        <v/>
      </c>
      <c r="BM17" s="41" t="str">
        <f>IF($B17="","",IF(COUNTIFS('English Scores- Leveled papers'!$H$4:$KM$4,BM$3,'English Scores- Leveled papers'!$H19:$KM19,"&lt;&gt;")=0,"",SUMIF('English Scores- Leveled papers'!$H$4:$KM$4,BM$3,'English Scores- Leveled papers'!$H19:$KM19)))</f>
        <v/>
      </c>
      <c r="BN17" s="41" t="str">
        <f>IF($B17="","",IF(COUNTIFS('English Scores- Leveled papers'!$H$4:$KM$4,BN$3,'English Scores- Leveled papers'!$H19:$KM19,"&lt;&gt;")=0,"",SUMIF('English Scores- Leveled papers'!$H$4:$KM$4,BN$3,'English Scores- Leveled papers'!$H19:$KM19)))</f>
        <v/>
      </c>
      <c r="BO17" s="41"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41" t="str">
        <f>IF($B17="","",IF(COUNTIFS('English Scores- Leveled papers'!$H$4:$KM$4,BX$3,'English Scores- Leveled papers'!$H19:$KM19,"&lt;&gt;")=0,"",SUMIF('English Scores- Leveled papers'!$H$4:$KM$4,BX$3,'English Scores- Leveled papers'!$H19:$KM19)))</f>
        <v/>
      </c>
      <c r="BY17" s="41" t="str">
        <f>IF($B17="","",IF(COUNTIFS('English Scores- Leveled papers'!$H$4:$KM$4,BY$3,'English Scores- Leveled papers'!$H19:$KM19,"&lt;&gt;")=0,"",SUMIF('English Scores- Leveled papers'!$H$4:$KM$4,BY$3,'English Scores- Leveled papers'!$H19:$KM19)))</f>
        <v/>
      </c>
      <c r="BZ17" s="41" t="str">
        <f>IF($B17="","",IF(COUNTIFS('English Scores- Leveled papers'!$H$4:$KM$4,BZ$3,'English Scores- Leveled papers'!$H19:$KM19,"&lt;&gt;")=0,"",SUMIF('English Scores- Leveled papers'!$H$4:$KM$4,BZ$3,'English Scores- Leveled papers'!$H19:$KM19)))</f>
        <v/>
      </c>
      <c r="CA17" s="41" t="str">
        <f>IF($B17="","",IF(COUNTIFS('English Scores- Leveled papers'!$H$4:$KM$4,CA$3,'English Scores- Leveled papers'!$H19:$KM19,"&lt;&gt;")=0,"",SUMIF('English Scores- Leveled papers'!$H$4:$KM$4,CA$3,'English Scores- Leveled papers'!$H19:$KM19)))</f>
        <v/>
      </c>
      <c r="CB17" s="41" t="str">
        <f>IF($B17="","",IF(COUNTIFS('English Scores- Leveled papers'!$H$4:$KM$4,CB$3,'English Scores- Leveled papers'!$H19:$KM19,"&lt;&gt;")=0,"",SUMIF('English Scores- Leveled papers'!$H$4:$KM$4,CB$3,'English Scores- Leveled papers'!$H19:$KM19)))</f>
        <v/>
      </c>
      <c r="CC17" s="41" t="str">
        <f>IF($B17="","",IF(COUNTIFS('English Scores- Leveled papers'!$H$4:$KM$4,CC$3,'English Scores- Leveled papers'!$H19:$KM19,"&lt;&gt;")=0,"",SUMIF('English Scores- Leveled papers'!$H$4:$KM$4,CC$3,'English Scores- Leveled papers'!$H19:$KM19)))</f>
        <v/>
      </c>
      <c r="CD17" s="41" t="str">
        <f>IF($B17="","",IF(COUNTIFS('English Scores- Leveled papers'!$H$4:$KM$4,CD$3,'English Scores- Leveled papers'!$H19:$KM19,"&lt;&gt;")=0,"",SUMIF('English Scores- Leveled papers'!$H$4:$KM$4,CD$3,'English Scores- Leveled papers'!$H19:$KM19)))</f>
        <v/>
      </c>
      <c r="CE17" s="41" t="str">
        <f>IF($B17="","",IF(COUNTIFS('English Scores- Leveled papers'!$H$4:$KM$4,CE$3,'English Scores- Leveled papers'!$H19:$KM19,"&lt;&gt;")=0,"",SUMIF('English Scores- Leveled papers'!$H$4:$KM$4,CE$3,'English Scores- Leveled papers'!$H19:$KM19)))</f>
        <v/>
      </c>
      <c r="CF17" s="41"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41" t="str">
        <f>IF($B17="","",IF(COUNTIFS('English Scores- Leveled papers'!$H$4:$KM$4,CL$3,'English Scores- Leveled papers'!$H19:$KM19,"&lt;&gt;")=0,"",SUMIF('English Scores- Leveled papers'!$H$4:$KM$4,CL$3,'English Scores- Leveled papers'!$H19:$KM19)))</f>
        <v/>
      </c>
      <c r="CM17" s="41" t="str">
        <f>IF($B17="","",IF(COUNTIFS('English Scores- Leveled papers'!$H$4:$KM$4,CM$3,'English Scores- Leveled papers'!$H19:$KM19,"&lt;&gt;")=0,"",SUMIF('English Scores- Leveled papers'!$H$4:$KM$4,CM$3,'English Scores- Leveled papers'!$H19:$KM19)))</f>
        <v/>
      </c>
      <c r="CN17" s="41" t="str">
        <f>IF($B17="","",IF(COUNTIFS('English Scores- Leveled papers'!$H$4:$KM$4,CN$3,'English Scores- Leveled papers'!$H19:$KM19,"&lt;&gt;")=0,"",SUMIF('English Scores- Leveled papers'!$H$4:$KM$4,CN$3,'English Scores- Leveled papers'!$H19:$KM19)))</f>
        <v/>
      </c>
      <c r="CO17" s="41" t="str">
        <f>IF($B17="","",IF(COUNTIFS('English Scores- Leveled papers'!$H$4:$KM$4,CO$3,'English Scores- Leveled papers'!$H19:$KM19,"&lt;&gt;")=0,"",SUMIF('English Scores- Leveled papers'!$H$4:$KM$4,CO$3,'English Scores- Leveled papers'!$H19:$KM19)))</f>
        <v/>
      </c>
      <c r="CP17" s="41" t="str">
        <f>IF($B17="","",IF(COUNTIFS('English Scores- Leveled papers'!$H$4:$KM$4,CP$3,'English Scores- Leveled papers'!$H19:$KM19,"&lt;&gt;")=0,"",SUMIF('English Scores- Leveled papers'!$H$4:$KM$4,CP$3,'English Scores- Leveled papers'!$H19:$KM19)))</f>
        <v/>
      </c>
      <c r="CQ17" s="41" t="str">
        <f>IF($B17="","",IF(COUNTIFS('English Scores- Leveled papers'!$H$4:$KM$4,CQ$3,'English Scores- Leveled papers'!$H19:$KM19,"&lt;&gt;")=0,"",SUMIF('English Scores- Leveled papers'!$H$4:$KM$4,CQ$3,'English Scores- Leveled papers'!$H19:$KM19)))</f>
        <v/>
      </c>
      <c r="CR17" s="41" t="str">
        <f>IF($B17="","",IF(COUNTIFS('English Scores- Leveled papers'!$H$4:$KM$4,CR$3,'English Scores- Leveled papers'!$H19:$KM19,"&lt;&gt;")=0,"",SUMIF('English Scores- Leveled papers'!$H$4:$KM$4,CR$3,'English Scores- Leveled papers'!$H19:$KM19)))</f>
        <v/>
      </c>
      <c r="CS17" s="41"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41" t="str">
        <f>IF($B17="","",IF(COUNTIFS('English Scores- Leveled papers'!$H$4:$KM$4,DF$3,'English Scores- Leveled papers'!$H19:$KM19,"&lt;&gt;")=0,"",SUMIF('English Scores- Leveled papers'!$H$4:$KM$4,DF$3,'English Scores- Leveled papers'!$H19:$KM19)))</f>
        <v/>
      </c>
      <c r="DG17" s="41" t="str">
        <f>IF($B17="","",IF(COUNTIFS('English Scores- Leveled papers'!$H$4:$KM$4,DG$3,'English Scores- Leveled papers'!$H19:$KM19,"&lt;&gt;")=0,"",SUMIF('English Scores- Leveled papers'!$H$4:$KM$4,DG$3,'English Scores- Leveled papers'!$H19:$KM19)))</f>
        <v/>
      </c>
      <c r="DH17" s="41" t="str">
        <f>IF($B17="","",IF(COUNTIFS('English Scores- Leveled papers'!$H$4:$KM$4,DH$3,'English Scores- Leveled papers'!$H19:$KM19,"&lt;&gt;")=0,"",SUMIF('English Scores- Leveled papers'!$H$4:$KM$4,DH$3,'English Scores- Leveled papers'!$H19:$KM19)))</f>
        <v/>
      </c>
      <c r="DI17" s="41" t="str">
        <f>IF($B17="","",IF(COUNTIFS('English Scores- Leveled papers'!$H$4:$KM$4,DI$3,'English Scores- Leveled papers'!$H19:$KM19,"&lt;&gt;")=0,"",SUMIF('English Scores- Leveled papers'!$H$4:$KM$4,DI$3,'English Scores- Leveled papers'!$H19:$KM19)))</f>
        <v/>
      </c>
      <c r="DJ17" s="41" t="str">
        <f>IF($B17="","",IF(COUNTIFS('English Scores- Leveled papers'!$H$4:$KM$4,DJ$3,'English Scores- Leveled papers'!$H19:$KM19,"&lt;&gt;")=0,"",SUMIF('English Scores- Leveled papers'!$H$4:$KM$4,DJ$3,'English Scores- Leveled papers'!$H19:$KM19)))</f>
        <v/>
      </c>
      <c r="DK17" s="41" t="str">
        <f>IF($B17="","",IF(COUNTIFS('English Scores- Leveled papers'!$H$4:$KM$4,DK$3,'English Scores- Leveled papers'!$H19:$KM19,"&lt;&gt;")=0,"",SUMIF('English Scores- Leveled papers'!$H$4:$KM$4,DK$3,'English Scores- Leveled papers'!$H19:$KM19)))</f>
        <v/>
      </c>
      <c r="DL17" s="41" t="str">
        <f>IF($B17="","",IF(COUNTIFS('English Scores- Leveled papers'!$H$4:$KM$4,DL$3,'English Scores- Leveled papers'!$H19:$KM19,"&lt;&gt;")=0,"",SUMIF('English Scores- Leveled papers'!$H$4:$KM$4,DL$3,'English Scores- Leveled papers'!$H19:$KM19)))</f>
        <v/>
      </c>
      <c r="DM17" s="41" t="str">
        <f>IF($B17="","",IF(COUNTIFS('English Scores- Leveled papers'!$H$4:$KM$4,DM$3,'English Scores- Leveled papers'!$H19:$KM19,"&lt;&gt;")=0,"",SUMIF('English Scores- Leveled papers'!$H$4:$KM$4,DM$3,'English Scores- Leveled papers'!$H19:$KM19)))</f>
        <v/>
      </c>
      <c r="DN17" s="41" t="str">
        <f>IF($B17="","",IF(COUNTIFS('English Scores- Leveled papers'!$H$4:$KM$4,DN$3,'English Scores- Leveled papers'!$H19:$KM19,"&lt;&gt;")=0,"",SUMIF('English Scores- Leveled papers'!$H$4:$KM$4,DN$3,'English Scores- Leveled papers'!$H19:$KM19)))</f>
        <v/>
      </c>
      <c r="DO17" s="41" t="str">
        <f>IF($B17="","",IF(COUNTIFS('English Scores- Leveled papers'!$H$4:$KM$4,DO$3,'English Scores- Leveled papers'!$H19:$KM19,"&lt;&gt;")=0,"",SUMIF('English Scores- Leveled papers'!$H$4:$KM$4,DO$3,'English Scores- Leveled papers'!$H19:$KM19)))</f>
        <v/>
      </c>
      <c r="DP17" s="41" t="str">
        <f>IF($B17="","",IF(COUNTIFS('English Scores- Leveled papers'!$H$4:$KM$4,DP$3,'English Scores- Leveled papers'!$H19:$KM19,"&lt;&gt;")=0,"",SUMIF('English Scores- Leveled papers'!$H$4:$KM$4,DP$3,'English Scores- Leveled papers'!$H19:$KM19)))</f>
        <v/>
      </c>
      <c r="DQ17" s="393" t="str">
        <f>IF($B17="","",IF(COUNTIFS('English Scores- Leveled papers'!$H$4:$KM$4,DQ$3,'English Scores- Leveled papers'!$H19:$KM19,"&lt;&gt;")=0,"",SUMIF('English Scores- Leveled papers'!$H$4:$KM$4,DQ$3,'English Scores- Leveled papers'!$H19:$KM19)))</f>
        <v/>
      </c>
      <c r="DR17" s="395" t="str">
        <f>IF('Cover Sheet'!$AC$6="6th", 'Eng GLA 6th, 7th, 8th'!D20, "")</f>
        <v/>
      </c>
      <c r="DS17" t="s">
        <v>2101</v>
      </c>
      <c r="DT17" s="64">
        <f>COUNTIF($H$5:$H$89,2.5)</f>
        <v>1</v>
      </c>
      <c r="DU17" s="41" t="str">
        <f>IF($B17="","",IF(COUNTIFS('Eng GLA 6th, 7th, 8th'!$E$4:$DV$4,DU$3,'Eng GLA 6th, 7th, 8th'!$E20:$DV20,"&lt;&gt;")=0,"",SUMIF('Eng GLA 6th, 7th, 8th'!$E$4:$DV$4,DU$3,'Eng GLA 6th, 7th, 8th'!$E20:$DV20)))</f>
        <v/>
      </c>
      <c r="DV17" s="41" t="str">
        <f>IF($B17="","",IF(COUNTIFS('Eng GLA 6th, 7th, 8th'!$E$4:$DV$4,DV$3,'Eng GLA 6th, 7th, 8th'!$E20:$DV20,"&lt;&gt;")=0,"",SUMIF('Eng GLA 6th, 7th, 8th'!$E$4:$DV$4,DV$3,'Eng GLA 6th, 7th, 8th'!$E20:$DV20)))</f>
        <v/>
      </c>
      <c r="DW17" s="41" t="str">
        <f>IF($B17="","",IF(COUNTIFS('Eng GLA 6th, 7th, 8th'!$E$4:$DV$4,DW$3,'Eng GLA 6th, 7th, 8th'!$E20:$DV20,"&lt;&gt;")=0,"",SUMIF('Eng GLA 6th, 7th, 8th'!$E$4:$DV$4,DW$3,'Eng GLA 6th, 7th, 8th'!$E20:$DV20)))</f>
        <v/>
      </c>
      <c r="DX17" s="41" t="str">
        <f>IF($B17="","",IF(COUNTIFS('Eng GLA 6th, 7th, 8th'!$E$4:$DV$4,DX$3,'Eng GLA 6th, 7th, 8th'!$E20:$DV20,"&lt;&gt;")=0,"",SUMIF('Eng GLA 6th, 7th, 8th'!$E$4:$DV$4,DX$3,'Eng GLA 6th, 7th, 8th'!$E20:$DV20)))</f>
        <v/>
      </c>
      <c r="DY17" s="41" t="str">
        <f>IF($B17="","",IF(COUNTIFS('Eng GLA 6th, 7th, 8th'!$E$4:$DV$4,DY$3,'Eng GLA 6th, 7th, 8th'!$E20:$DV20,"&lt;&gt;")=0,"",SUMIF('Eng GLA 6th, 7th, 8th'!$E$4:$DV$4,DY$3,'Eng GLA 6th, 7th, 8th'!$E20:$DV20)))</f>
        <v/>
      </c>
      <c r="DZ17" s="41" t="str">
        <f>IF($B17="","",IF(COUNTIFS('Eng GLA 6th, 7th, 8th'!$E$4:$DV$4,DZ$3,'Eng GLA 6th, 7th, 8th'!$E20:$DV20,"&lt;&gt;")=0,"",SUMIF('Eng GLA 6th, 7th, 8th'!$E$4:$DV$4,DZ$3,'Eng GLA 6th, 7th, 8th'!$E20:$DV20)))</f>
        <v/>
      </c>
      <c r="EA17" s="41" t="str">
        <f>IF($B17="","",IF(COUNTIFS('Eng GLA 6th, 7th, 8th'!$E$4:$DV$4,EA$3,'Eng GLA 6th, 7th, 8th'!$E20:$DV20,"&lt;&gt;")=0,"",SUMIF('Eng GLA 6th, 7th, 8th'!$E$4:$DV$4,EA$3,'Eng GLA 6th, 7th, 8th'!$E20:$DV20)))</f>
        <v/>
      </c>
      <c r="EB17" s="41" t="str">
        <f>IF($B17="","",IF(COUNTIFS('Eng GLA 6th, 7th, 8th'!$E$4:$DV$4,EB$3,'Eng GLA 6th, 7th, 8th'!$E20:$DV20,"&lt;&gt;")=0,"",SUMIF('Eng GLA 6th, 7th, 8th'!$E$4:$DV$4,EB$3,'Eng GLA 6th, 7th, 8th'!$E20:$DV20)))</f>
        <v/>
      </c>
      <c r="EC17" s="41" t="str">
        <f>IF($B17="","",IF(COUNTIFS('Eng GLA 6th, 7th, 8th'!$E$4:$DV$4,EC$3,'Eng GLA 6th, 7th, 8th'!$E20:$DV20,"&lt;&gt;")=0,"",SUMIF('Eng GLA 6th, 7th, 8th'!$E$4:$DV$4,EC$3,'Eng GLA 6th, 7th, 8th'!$E20:$DV20)))</f>
        <v/>
      </c>
      <c r="ED17" s="41" t="str">
        <f>IF($B17="","",IF(COUNTIFS('Eng GLA 6th, 7th, 8th'!$E$4:$DV$4,ED$3,'Eng GLA 6th, 7th, 8th'!$E20:$DV20,"&lt;&gt;")=0,"",SUMIF('Eng GLA 6th, 7th, 8th'!$E$4:$DV$4,ED$3,'Eng GLA 6th, 7th, 8th'!$E20:$DV20)))</f>
        <v/>
      </c>
      <c r="EE17" s="41" t="str">
        <f>IF($B17="","",IF(COUNTIFS('Eng GLA 6th, 7th, 8th'!$E$4:$DV$4,EE$3,'Eng GLA 6th, 7th, 8th'!$E20:$DV20,"&lt;&gt;")=0,"",SUMIF('Eng GLA 6th, 7th, 8th'!$E$4:$DV$4,EE$3,'Eng GLA 6th, 7th, 8th'!$E20:$DV20)))</f>
        <v/>
      </c>
      <c r="EF17" s="41" t="str">
        <f>IF($B17="","",IF(COUNTIFS('Eng GLA 6th, 7th, 8th'!$E$4:$DV$4,EF$3,'Eng GLA 6th, 7th, 8th'!$E20:$DV20,"&lt;&gt;")=0,"",SUMIF('Eng GLA 6th, 7th, 8th'!$E$4:$DV$4,EF$3,'Eng GLA 6th, 7th, 8th'!$E20:$DV20)))</f>
        <v/>
      </c>
      <c r="EG17" s="41" t="str">
        <f>IF($B17="","",IF(COUNTIFS('Eng GLA 6th, 7th, 8th'!$E$4:$DV$4,EG$3,'Eng GLA 6th, 7th, 8th'!$E20:$DV20,"&lt;&gt;")=0,"",SUMIF('Eng GLA 6th, 7th, 8th'!$E$4:$DV$4,EG$3,'Eng GLA 6th, 7th, 8th'!$E20:$DV20)))</f>
        <v/>
      </c>
      <c r="EH17" s="41" t="str">
        <f>IF($B17="","",IF(COUNTIFS('Eng GLA 6th, 7th, 8th'!$E$4:$DV$4,EH$3,'Eng GLA 6th, 7th, 8th'!$E20:$DV20,"&lt;&gt;")=0,"",SUMIF('Eng GLA 6th, 7th, 8th'!$E$4:$DV$4,EH$3,'Eng GLA 6th, 7th, 8th'!$E20:$DV20)))</f>
        <v/>
      </c>
      <c r="EI17" s="41" t="str">
        <f>IF($B17="","",IF(COUNTIFS('Eng GLA 6th, 7th, 8th'!$E$4:$DV$4,EI$3,'Eng GLA 6th, 7th, 8th'!$E20:$DV20,"&lt;&gt;")=0,"",SUMIF('Eng GLA 6th, 7th, 8th'!$E$4:$DV$4,EI$3,'Eng GLA 6th, 7th, 8th'!$E20:$DV20)))</f>
        <v/>
      </c>
      <c r="EJ17" s="398" t="str">
        <f>IF('Cover Sheet'!$AC$6="7th", 'Eng GLA 6th, 7th, 8th'!AQ20, "")</f>
        <v/>
      </c>
      <c r="EK17" s="41" t="str">
        <f>IF($B17="","",IF(COUNTIFS('Eng GLA 6th, 7th, 8th'!$E$4:$DV$4,EK$3,'Eng GLA 6th, 7th, 8th'!$E20:$DV20,"&lt;&gt;")=0,"",SUMIF('Eng GLA 6th, 7th, 8th'!$E$4:$DV$4,EK$3,'Eng GLA 6th, 7th, 8th'!$E20:$DV20)))</f>
        <v/>
      </c>
      <c r="EL17" s="41" t="str">
        <f>IF($B17="","",IF(COUNTIFS('Eng GLA 6th, 7th, 8th'!$E$4:$DV$4,EL$3,'Eng GLA 6th, 7th, 8th'!$E20:$DV20,"&lt;&gt;")=0,"",SUMIF('Eng GLA 6th, 7th, 8th'!$E$4:$DV$4,EL$3,'Eng GLA 6th, 7th, 8th'!$E20:$DV20)))</f>
        <v/>
      </c>
      <c r="EM17" s="41" t="str">
        <f>IF($B17="","",IF(COUNTIFS('Eng GLA 6th, 7th, 8th'!$E$4:$DV$4,EM$3,'Eng GLA 6th, 7th, 8th'!$E20:$DV20,"&lt;&gt;")=0,"",SUMIF('Eng GLA 6th, 7th, 8th'!$E$4:$DV$4,EM$3,'Eng GLA 6th, 7th, 8th'!$E20:$DV20)))</f>
        <v/>
      </c>
      <c r="EN17" s="41" t="str">
        <f>IF($B17="","",IF(COUNTIFS('Eng GLA 6th, 7th, 8th'!$E$4:$DV$4,EN$3,'Eng GLA 6th, 7th, 8th'!$E20:$DV20,"&lt;&gt;")=0,"",SUMIF('Eng GLA 6th, 7th, 8th'!$E$4:$DV$4,EN$3,'Eng GLA 6th, 7th, 8th'!$E20:$DV20)))</f>
        <v/>
      </c>
      <c r="EO17" s="41" t="str">
        <f>IF($B17="","",IF(COUNTIFS('Eng GLA 6th, 7th, 8th'!$E$4:$DV$4,EO$3,'Eng GLA 6th, 7th, 8th'!$E20:$DV20,"&lt;&gt;")=0,"",SUMIF('Eng GLA 6th, 7th, 8th'!$E$4:$DV$4,EO$3,'Eng GLA 6th, 7th, 8th'!$E20:$DV20)))</f>
        <v/>
      </c>
      <c r="EP17" s="41" t="str">
        <f>IF($B17="","",IF(COUNTIFS('Eng GLA 6th, 7th, 8th'!$E$4:$DV$4,EP$3,'Eng GLA 6th, 7th, 8th'!$E20:$DV20,"&lt;&gt;")=0,"",SUMIF('Eng GLA 6th, 7th, 8th'!$E$4:$DV$4,EP$3,'Eng GLA 6th, 7th, 8th'!$E20:$DV20)))</f>
        <v/>
      </c>
      <c r="EQ17" s="41" t="str">
        <f>IF($B17="","",IF(COUNTIFS('Eng GLA 6th, 7th, 8th'!$E$4:$DV$4,EQ$3,'Eng GLA 6th, 7th, 8th'!$E20:$DV20,"&lt;&gt;")=0,"",SUMIF('Eng GLA 6th, 7th, 8th'!$E$4:$DV$4,EQ$3,'Eng GLA 6th, 7th, 8th'!$E20:$DV20)))</f>
        <v/>
      </c>
      <c r="ER17" s="41" t="str">
        <f>IF($B17="","",IF(COUNTIFS('Eng GLA 6th, 7th, 8th'!$E$4:$DV$4,ER$3,'Eng GLA 6th, 7th, 8th'!$E20:$DV20,"&lt;&gt;")=0,"",SUMIF('Eng GLA 6th, 7th, 8th'!$E$4:$DV$4,ER$3,'Eng GLA 6th, 7th, 8th'!$E20:$DV20)))</f>
        <v/>
      </c>
      <c r="ES17" s="41" t="str">
        <f>IF($B17="","",IF(COUNTIFS('Eng GLA 6th, 7th, 8th'!$E$4:$DV$4,ES$3,'Eng GLA 6th, 7th, 8th'!$E20:$DV20,"&lt;&gt;")=0,"",SUMIF('Eng GLA 6th, 7th, 8th'!$E$4:$DV$4,ES$3,'Eng GLA 6th, 7th, 8th'!$E20:$DV20)))</f>
        <v/>
      </c>
      <c r="ET17" s="41" t="str">
        <f>IF($B17="","",IF(COUNTIFS('Eng GLA 6th, 7th, 8th'!$E$4:$DV$4,ET$3,'Eng GLA 6th, 7th, 8th'!$E20:$DV20,"&lt;&gt;")=0,"",SUMIF('Eng GLA 6th, 7th, 8th'!$E$4:$DV$4,ET$3,'Eng GLA 6th, 7th, 8th'!$E20:$DV20)))</f>
        <v/>
      </c>
      <c r="EU17" s="41" t="str">
        <f>IF($B17="","",IF(COUNTIFS('Eng GLA 6th, 7th, 8th'!$E$4:$DV$4,EU$3,'Eng GLA 6th, 7th, 8th'!$E20:$DV20,"&lt;&gt;")=0,"",SUMIF('Eng GLA 6th, 7th, 8th'!$E$4:$DV$4,EU$3,'Eng GLA 6th, 7th, 8th'!$E20:$DV20)))</f>
        <v/>
      </c>
      <c r="EV17" s="41" t="str">
        <f>IF($B17="","",IF(COUNTIFS('Eng GLA 6th, 7th, 8th'!$E$4:$DV$4,EV$3,'Eng GLA 6th, 7th, 8th'!$E20:$DV20,"&lt;&gt;")=0,"",SUMIF('Eng GLA 6th, 7th, 8th'!$E$4:$DV$4,EV$3,'Eng GLA 6th, 7th, 8th'!$E20:$DV20)))</f>
        <v/>
      </c>
      <c r="EW17" s="41" t="str">
        <f>IF($B17="","",IF(COUNTIFS('Eng GLA 6th, 7th, 8th'!$E$4:$DV$4,EW$3,'Eng GLA 6th, 7th, 8th'!$E20:$DV20,"&lt;&gt;")=0,"",SUMIF('Eng GLA 6th, 7th, 8th'!$E$4:$DV$4,EW$3,'Eng GLA 6th, 7th, 8th'!$E20:$DV20)))</f>
        <v/>
      </c>
      <c r="EX17" s="41" t="str">
        <f>IF($B17="","",IF(COUNTIFS('Eng GLA 6th, 7th, 8th'!$E$4:$DV$4,EX$3,'Eng GLA 6th, 7th, 8th'!$E20:$DV20,"&lt;&gt;")=0,"",SUMIF('Eng GLA 6th, 7th, 8th'!$E$4:$DV$4,EX$3,'Eng GLA 6th, 7th, 8th'!$E20:$DV20)))</f>
        <v/>
      </c>
      <c r="EY17" s="41" t="str">
        <f>IF($B17="","",IF(COUNTIFS('Eng GLA 6th, 7th, 8th'!$E$4:$DV$4,EY$3,'Eng GLA 6th, 7th, 8th'!$E20:$DV20,"&lt;&gt;")=0,"",SUMIF('Eng GLA 6th, 7th, 8th'!$E$4:$DV$4,EY$3,'Eng GLA 6th, 7th, 8th'!$E20:$DV20)))</f>
        <v/>
      </c>
      <c r="EZ17" s="398" t="str">
        <f>IF('Cover Sheet'!$AC$6="8th", 'Eng GLA 6th, 7th, 8th'!CG20, "")</f>
        <v/>
      </c>
      <c r="FA17" s="41" t="str">
        <f>IF($B17="","",IF(COUNTIFS('Eng GLA 6th, 7th, 8th'!$E$4:$DV$4,FA$3,'Eng GLA 6th, 7th, 8th'!$E20:$DV20,"&lt;&gt;")=0,"",SUMIF('Eng GLA 6th, 7th, 8th'!$E$4:$DV$4,FA$3,'Eng GLA 6th, 7th, 8th'!$E20:$DV20)))</f>
        <v/>
      </c>
      <c r="FB17" s="41" t="str">
        <f>IF($B17="","",IF(COUNTIFS('Eng GLA 6th, 7th, 8th'!$E$4:$DV$4,FB$3,'Eng GLA 6th, 7th, 8th'!$E20:$DV20,"&lt;&gt;")=0,"",SUMIF('Eng GLA 6th, 7th, 8th'!$E$4:$DV$4,FB$3,'Eng GLA 6th, 7th, 8th'!$E20:$DV20)))</f>
        <v/>
      </c>
      <c r="FC17" s="41" t="str">
        <f>IF($B17="","",IF(COUNTIFS('Eng GLA 6th, 7th, 8th'!$E$4:$DV$4,FC$3,'Eng GLA 6th, 7th, 8th'!$E20:$DV20,"&lt;&gt;")=0,"",SUMIF('Eng GLA 6th, 7th, 8th'!$E$4:$DV$4,FC$3,'Eng GLA 6th, 7th, 8th'!$E20:$DV20)))</f>
        <v/>
      </c>
      <c r="FD17" s="41" t="str">
        <f>IF($B17="","",IF(COUNTIFS('Eng GLA 6th, 7th, 8th'!$E$4:$DV$4,FD$3,'Eng GLA 6th, 7th, 8th'!$E20:$DV20,"&lt;&gt;")=0,"",SUMIF('Eng GLA 6th, 7th, 8th'!$E$4:$DV$4,FD$3,'Eng GLA 6th, 7th, 8th'!$E20:$DV20)))</f>
        <v/>
      </c>
      <c r="FE17" s="41" t="str">
        <f>IF($B17="","",IF(COUNTIFS('Eng GLA 6th, 7th, 8th'!$E$4:$DV$4,FE$3,'Eng GLA 6th, 7th, 8th'!$E20:$DV20,"&lt;&gt;")=0,"",SUMIF('Eng GLA 6th, 7th, 8th'!$E$4:$DV$4,FE$3,'Eng GLA 6th, 7th, 8th'!$E20:$DV20)))</f>
        <v/>
      </c>
      <c r="FF17" s="41" t="str">
        <f>IF($B17="","",IF(COUNTIFS('Eng GLA 6th, 7th, 8th'!$E$4:$DV$4,FF$3,'Eng GLA 6th, 7th, 8th'!$E20:$DV20,"&lt;&gt;")=0,"",SUMIF('Eng GLA 6th, 7th, 8th'!$E$4:$DV$4,FF$3,'Eng GLA 6th, 7th, 8th'!$E20:$DV20)))</f>
        <v/>
      </c>
      <c r="FG17" s="41" t="str">
        <f>IF($B17="","",IF(COUNTIFS('Eng GLA 6th, 7th, 8th'!$E$4:$DV$4,FG$3,'Eng GLA 6th, 7th, 8th'!$E20:$DV20,"&lt;&gt;")=0,"",SUMIF('Eng GLA 6th, 7th, 8th'!$E$4:$DV$4,FG$3,'Eng GLA 6th, 7th, 8th'!$E20:$DV20)))</f>
        <v/>
      </c>
      <c r="FH17" s="41" t="str">
        <f>IF($B17="","",IF(COUNTIFS('Eng GLA 6th, 7th, 8th'!$E$4:$DV$4,FH$3,'Eng GLA 6th, 7th, 8th'!$E20:$DV20,"&lt;&gt;")=0,"",SUMIF('Eng GLA 6th, 7th, 8th'!$E$4:$DV$4,FH$3,'Eng GLA 6th, 7th, 8th'!$E20:$DV20)))</f>
        <v/>
      </c>
      <c r="FI17" s="41" t="str">
        <f>IF($B17="","",IF(COUNTIFS('Eng GLA 6th, 7th, 8th'!$E$4:$DV$4,FI$3,'Eng GLA 6th, 7th, 8th'!$E20:$DV20,"&lt;&gt;")=0,"",SUMIF('Eng GLA 6th, 7th, 8th'!$E$4:$DV$4,FI$3,'Eng GLA 6th, 7th, 8th'!$E20:$DV20)))</f>
        <v/>
      </c>
      <c r="FJ17" s="41" t="str">
        <f>IF($B17="","",IF(COUNTIFS('Eng GLA 6th, 7th, 8th'!$E$4:$DV$4,FJ$3,'Eng GLA 6th, 7th, 8th'!$E20:$DV20,"&lt;&gt;")=0,"",SUMIF('Eng GLA 6th, 7th, 8th'!$E$4:$DV$4,FJ$3,'Eng GLA 6th, 7th, 8th'!$E20:$DV20)))</f>
        <v/>
      </c>
      <c r="FK17" s="41" t="str">
        <f>IF($B17="","",IF(COUNTIFS('Eng GLA 6th, 7th, 8th'!$E$4:$DV$4,FK$3,'Eng GLA 6th, 7th, 8th'!$E20:$DV20,"&lt;&gt;")=0,"",SUMIF('Eng GLA 6th, 7th, 8th'!$E$4:$DV$4,FK$3,'Eng GLA 6th, 7th, 8th'!$E20:$DV20)))</f>
        <v/>
      </c>
      <c r="FL17" s="41" t="str">
        <f>IF($B17="","",IF(COUNTIFS('Eng GLA 6th, 7th, 8th'!$E$4:$DV$4,FL$3,'Eng GLA 6th, 7th, 8th'!$E20:$DV20,"&lt;&gt;")=0,"",SUMIF('Eng GLA 6th, 7th, 8th'!$E$4:$DV$4,FL$3,'Eng GLA 6th, 7th, 8th'!$E20:$DV20)))</f>
        <v/>
      </c>
      <c r="FM17" s="41" t="str">
        <f>IF($B17="","",IF(COUNTIFS('Eng GLA 6th, 7th, 8th'!$E$4:$DV$4,FM$3,'Eng GLA 6th, 7th, 8th'!$E20:$DV20,"&lt;&gt;")=0,"",SUMIF('Eng GLA 6th, 7th, 8th'!$E$4:$DV$4,FM$3,'Eng GLA 6th, 7th, 8th'!$E20:$DV20)))</f>
        <v/>
      </c>
      <c r="FN17" s="41" t="str">
        <f>IF($B17="","",IF(COUNTIFS('Eng GLA 6th, 7th, 8th'!$E$4:$DV$4,FN$3,'Eng GLA 6th, 7th, 8th'!$E20:$DV20,"&lt;&gt;")=0,"",SUMIF('Eng GLA 6th, 7th, 8th'!$E$4:$DV$4,FN$3,'Eng GLA 6th, 7th, 8th'!$E20:$DV20)))</f>
        <v/>
      </c>
      <c r="FO17" s="41" t="str">
        <f>IF($B17="","",IF(COUNTIFS('Eng GLA 6th, 7th, 8th'!$E$4:$DV$4,FO$3,'Eng GLA 6th, 7th, 8th'!$E20:$DV20,"&lt;&gt;")=0,"",SUMIF('Eng GLA 6th, 7th, 8th'!$E$4:$DV$4,FO$3,'Eng GLA 6th, 7th, 8th'!$E20:$DV20)))</f>
        <v/>
      </c>
    </row>
    <row r="18" spans="1:171" ht="12.75" customHeight="1" x14ac:dyDescent="0.2">
      <c r="A18" s="65">
        <v>14</v>
      </c>
      <c r="B18" s="65" t="str">
        <f>'English Scores- Leveled papers'!B20</f>
        <v>Asra</v>
      </c>
      <c r="C18" s="65"/>
      <c r="D18" s="76" t="str">
        <f>IF(OR(B18="",H18="",'Cover Sheet'!E18=""),"",'Cover Sheet'!E18)</f>
        <v/>
      </c>
      <c r="E18" s="76" t="str">
        <f>IF(OR(B18="",H18="",'Cover Sheet'!F18=""),"",'Cover Sheet'!F18)</f>
        <v/>
      </c>
      <c r="F18" s="76" t="str">
        <f>IF(OR(B18="",H18="",'Cover Sheet'!H18=""),"",'Cover Sheet'!H18)</f>
        <v/>
      </c>
      <c r="G18" s="76"/>
      <c r="H18" s="76">
        <f>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1</v>
      </c>
      <c r="I18" s="77">
        <f t="shared" si="7"/>
        <v>0.8</v>
      </c>
      <c r="J18" s="77">
        <f t="shared" si="8"/>
        <v>0.6</v>
      </c>
      <c r="K18" s="77" t="str">
        <f t="shared" si="9"/>
        <v/>
      </c>
      <c r="L18" s="78" t="str">
        <f t="shared" si="10"/>
        <v/>
      </c>
      <c r="M18" s="78" t="str">
        <f t="shared" si="11"/>
        <v/>
      </c>
      <c r="N18" s="78" t="str">
        <f t="shared" si="12"/>
        <v/>
      </c>
      <c r="O18" s="78">
        <f t="shared" si="13"/>
        <v>0.8</v>
      </c>
      <c r="P18" s="78">
        <f t="shared" si="14"/>
        <v>0.6</v>
      </c>
      <c r="Q18" s="78" t="str">
        <f t="shared" si="15"/>
        <v/>
      </c>
      <c r="R18" s="78" t="str">
        <f t="shared" si="16"/>
        <v/>
      </c>
      <c r="S18" s="78" t="str">
        <f t="shared" si="17"/>
        <v/>
      </c>
      <c r="T18" s="78" t="str">
        <f t="shared" si="18"/>
        <v/>
      </c>
      <c r="U18" s="78" t="str">
        <f t="shared" si="19"/>
        <v/>
      </c>
      <c r="V18" s="78" t="str">
        <f t="shared" si="20"/>
        <v/>
      </c>
      <c r="W18" s="78" t="str">
        <f t="shared" si="21"/>
        <v/>
      </c>
      <c r="X18" s="78" t="str">
        <f t="shared" si="22"/>
        <v/>
      </c>
      <c r="Y18" s="78"/>
      <c r="Z18" s="78"/>
      <c r="AA18" s="78"/>
      <c r="AB18" s="78"/>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41" t="str">
        <f>IF($B18="","",IF(COUNTIFS('English Scores- Leveled papers'!$H$4:$KM$4,AI$3,'English Scores- Leveled papers'!$H20:$KM20,"&lt;&gt;")=0,"",SUMIF('English Scores- Leveled papers'!$H$4:$KM$4,AI$3,'English Scores- Leveled papers'!$H20:$KM20)))</f>
        <v/>
      </c>
      <c r="AJ18" s="41" t="str">
        <f>IF($B18="","",IF(COUNTIFS('English Scores- Leveled papers'!$H$4:$KM$4,AJ$3,'English Scores- Leveled papers'!$H20:$KM20,"&lt;&gt;")=0,"",SUMIF('English Scores- Leveled papers'!$H$4:$KM$4,AJ$3,'English Scores- Leveled papers'!$H20:$KM20)))</f>
        <v/>
      </c>
      <c r="AK18" s="41" t="str">
        <f>IF($B18="","",IF(COUNTIFS('English Scores- Leveled papers'!$H$4:$KM$4,AK$3,'English Scores- Leveled papers'!$H20:$KM20,"&lt;&gt;")=0,"",SUMIF('English Scores- Leveled papers'!$H$4:$KM$4,AK$3,'English Scores- Leveled papers'!$H20:$KM20)))</f>
        <v/>
      </c>
      <c r="AL18" s="41" t="str">
        <f>IF($B18="","",IF(COUNTIFS('English Scores- Leveled papers'!$H$4:$KM$4,AL$3,'English Scores- Leveled papers'!$H20:$KM20,"&lt;&gt;")=0,"",SUMIF('English Scores- Leveled papers'!$H$4:$KM$4,AL$3,'English Scores- Leveled papers'!$H20:$KM20)))</f>
        <v/>
      </c>
      <c r="AM18" s="41" t="str">
        <f>IF($B18="","",IF(COUNTIFS('English Scores- Leveled papers'!$H$4:$KM$4,AM$3,'English Scores- Leveled papers'!$H20:$KM20,"&lt;&gt;")=0,"",SUMIF('English Scores- Leveled papers'!$H$4:$KM$4,AM$3,'English Scores- Leveled papers'!$H20:$KM20)))</f>
        <v/>
      </c>
      <c r="AN18" s="41"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f>IF($B18="","",IF(COUNTIFS('English Scores- Leveled papers'!$H$4:$KM$4,AR$3,'English Scores- Leveled papers'!$H20:$KM20,"&lt;&gt;")=0,"",SUMIF('English Scores- Leveled papers'!$H$4:$KM$4,AR$3,'English Scores- Leveled papers'!$H20:$KM20)))</f>
        <v>1</v>
      </c>
      <c r="AS18" s="41">
        <f>IF($B18="","",IF(COUNTIFS('English Scores- Leveled papers'!$H$4:$KM$4,AS$3,'English Scores- Leveled papers'!$H20:$KM20,"&lt;&gt;")=0,"",SUMIF('English Scores- Leveled papers'!$H$4:$KM$4,AS$3,'English Scores- Leveled papers'!$H20:$KM20)))</f>
        <v>2</v>
      </c>
      <c r="AT18" s="41">
        <f>IF($B18="","",IF(COUNTIFS('English Scores- Leveled papers'!$H$4:$KM$4,AT$3,'English Scores- Leveled papers'!$H20:$KM20,"&lt;&gt;")=0,"",SUMIF('English Scores- Leveled papers'!$H$4:$KM$4,AT$3,'English Scores- Leveled papers'!$H20:$KM20)))</f>
        <v>0</v>
      </c>
      <c r="AU18" s="41">
        <f>IF($B18="","",IF(COUNTIFS('English Scores- Leveled papers'!$H$4:$KM$4,AU$3,'English Scores- Leveled papers'!$H20:$KM20,"&lt;&gt;")=0,"",SUMIF('English Scores- Leveled papers'!$H$4:$KM$4,AU$3,'English Scores- Leveled papers'!$H20:$KM20)))</f>
        <v>0</v>
      </c>
      <c r="AV18" s="41">
        <f>IF($B18="","",IF(COUNTIFS('English Scores- Leveled papers'!$H$4:$KM$4,AV$3,'English Scores- Leveled papers'!$H20:$KM20,"&lt;&gt;")=0,"",SUMIF('English Scores- Leveled papers'!$H$4:$KM$4,AV$3,'English Scores- Leveled papers'!$H20:$KM20)))</f>
        <v>3</v>
      </c>
      <c r="AW18" s="41">
        <f>IF($B18="","",IF(COUNTIFS('English Scores- Leveled papers'!$H$4:$KM$4,AW$3,'English Scores- Leveled papers'!$H20:$KM20,"&lt;&gt;")=0,"",SUMIF('English Scores- Leveled papers'!$H$4:$KM$4,AW$3,'English Scores- Leveled papers'!$H20:$KM20)))</f>
        <v>2.5</v>
      </c>
      <c r="AX18" s="41">
        <f>IF($B18="","",IF(COUNTIFS('English Scores- Leveled papers'!$H$4:$KM$4,AX$3,'English Scores- Leveled papers'!$H20:$KM20,"&lt;&gt;")=0,"",SUMIF('English Scores- Leveled papers'!$H$4:$KM$4,AX$3,'English Scores- Leveled papers'!$H20:$KM20)))</f>
        <v>2</v>
      </c>
      <c r="AY18" s="41">
        <f>IF($B18="","",IF(COUNTIFS('English Scores- Leveled papers'!$H$4:$KM$4,AY$3,'English Scores- Leveled papers'!$H20:$KM20,"&lt;&gt;")=0,"",SUMIF('English Scores- Leveled papers'!$H$4:$KM$4,AY$3,'English Scores- Leveled papers'!$H20:$KM20)))</f>
        <v>1</v>
      </c>
      <c r="AZ18" s="41">
        <f>IF($B18="","",IF(COUNTIFS('English Scores- Leveled papers'!$H$4:$KM$4,AZ$3,'English Scores- Leveled papers'!$H20:$KM20,"&lt;&gt;")=0,"",SUMIF('English Scores- Leveled papers'!$H$4:$KM$4,AZ$3,'English Scores- Leveled papers'!$H20:$KM20)))</f>
        <v>0</v>
      </c>
      <c r="BA18" s="41">
        <f>IF($B18="","",IF(COUNTIFS('English Scores- Leveled papers'!$H$4:$KM$4,BA$3,'English Scores- Leveled papers'!$H20:$KM20,"&lt;&gt;")=0,"",SUMIF('English Scores- Leveled papers'!$H$4:$KM$4,BA$3,'English Scores- Leveled papers'!$H20:$KM20)))</f>
        <v>0</v>
      </c>
      <c r="BB18" s="41">
        <f>IF($B18="","",IF(COUNTIFS('English Scores- Leveled papers'!$H$4:$KM$4,BB$3,'English Scores- Leveled papers'!$H20:$KM20,"&lt;&gt;")=0,"",SUMIF('English Scores- Leveled papers'!$H$4:$KM$4,BB$3,'English Scores- Leveled papers'!$H20:$KM20)))</f>
        <v>2</v>
      </c>
      <c r="BC18" s="41">
        <f>IF($B18="","",IF(COUNTIFS('English Scores- Leveled papers'!$H$4:$KM$4,BC$3,'English Scores- Leveled papers'!$H20:$KM20,"&lt;&gt;")=0,"",SUMIF('English Scores- Leveled papers'!$H$4:$KM$4,BC$3,'English Scores- Leveled papers'!$H20:$KM20)))</f>
        <v>3</v>
      </c>
      <c r="BD18" s="41" t="str">
        <f>IF($B18="","",IF(COUNTIFS('English Scores- Leveled papers'!$H$4:$KM$4,BD$3,'English Scores- Leveled papers'!$H20:$KM20,"&lt;&gt;")=0,"",SUMIF('English Scores- Leveled papers'!$H$4:$KM$4,BD$3,'English Scores- Leveled papers'!$H20:$KM20)))</f>
        <v/>
      </c>
      <c r="BE18" s="41" t="str">
        <f>IF($B18="","",IF(COUNTIFS('English Scores- Leveled papers'!$H$4:$KM$4,BE$3,'English Scores- Leveled papers'!$H20:$KM20,"&lt;&gt;")=0,"",SUMIF('English Scores- Leveled papers'!$H$4:$KM$4,BE$3,'English Scores- Leveled papers'!$H20:$KM20)))</f>
        <v/>
      </c>
      <c r="BF18" s="41" t="str">
        <f>IF($B18="","",IF(COUNTIFS('English Scores- Leveled papers'!$H$4:$KM$4,BF$3,'English Scores- Leveled papers'!$H20:$KM20,"&lt;&gt;")=0,"",SUMIF('English Scores- Leveled papers'!$H$4:$KM$4,BF$3,'English Scores- Leveled papers'!$H20:$KM20)))</f>
        <v/>
      </c>
      <c r="BG18" s="41" t="str">
        <f>IF($B18="","",IF(COUNTIFS('English Scores- Leveled papers'!$H$4:$KM$4,BG$3,'English Scores- Leveled papers'!$H20:$KM20,"&lt;&gt;")=0,"",SUMIF('English Scores- Leveled papers'!$H$4:$KM$4,BG$3,'English Scores- Leveled papers'!$H20:$KM20)))</f>
        <v/>
      </c>
      <c r="BH18" s="41" t="str">
        <f>IF($B18="","",IF(COUNTIFS('English Scores- Leveled papers'!$H$4:$KM$4,BH$3,'English Scores- Leveled papers'!$H20:$KM20,"&lt;&gt;")=0,"",SUMIF('English Scores- Leveled papers'!$H$4:$KM$4,BH$3,'English Scores- Leveled papers'!$H20:$KM20)))</f>
        <v/>
      </c>
      <c r="BI18" s="41" t="str">
        <f>IF($B18="","",IF(COUNTIFS('English Scores- Leveled papers'!$H$4:$KM$4,BI$3,'English Scores- Leveled papers'!$H20:$KM20,"&lt;&gt;")=0,"",SUMIF('English Scores- Leveled papers'!$H$4:$KM$4,BI$3,'English Scores- Leveled papers'!$H20:$KM20)))</f>
        <v/>
      </c>
      <c r="BJ18" s="41" t="str">
        <f>IF($B18="","",IF(COUNTIFS('English Scores- Leveled papers'!$H$4:$KM$4,BJ$3,'English Scores- Leveled papers'!$H20:$KM20,"&lt;&gt;")=0,"",SUMIF('English Scores- Leveled papers'!$H$4:$KM$4,BJ$3,'English Scores- Leveled papers'!$H20:$KM20)))</f>
        <v/>
      </c>
      <c r="BK18" s="41" t="str">
        <f>IF($B18="","",IF(COUNTIFS('English Scores- Leveled papers'!$H$4:$KM$4,BK$3,'English Scores- Leveled papers'!$H20:$KM20,"&lt;&gt;")=0,"",SUMIF('English Scores- Leveled papers'!$H$4:$KM$4,BK$3,'English Scores- Leveled papers'!$H20:$KM20)))</f>
        <v/>
      </c>
      <c r="BL18" s="41" t="str">
        <f>IF($B18="","",IF(COUNTIFS('English Scores- Leveled papers'!$H$4:$KM$4,BL$3,'English Scores- Leveled papers'!$H20:$KM20,"&lt;&gt;")=0,"",SUMIF('English Scores- Leveled papers'!$H$4:$KM$4,BL$3,'English Scores- Leveled papers'!$H20:$KM20)))</f>
        <v/>
      </c>
      <c r="BM18" s="41" t="str">
        <f>IF($B18="","",IF(COUNTIFS('English Scores- Leveled papers'!$H$4:$KM$4,BM$3,'English Scores- Leveled papers'!$H20:$KM20,"&lt;&gt;")=0,"",SUMIF('English Scores- Leveled papers'!$H$4:$KM$4,BM$3,'English Scores- Leveled papers'!$H20:$KM20)))</f>
        <v/>
      </c>
      <c r="BN18" s="41" t="str">
        <f>IF($B18="","",IF(COUNTIFS('English Scores- Leveled papers'!$H$4:$KM$4,BN$3,'English Scores- Leveled papers'!$H20:$KM20,"&lt;&gt;")=0,"",SUMIF('English Scores- Leveled papers'!$H$4:$KM$4,BN$3,'English Scores- Leveled papers'!$H20:$KM20)))</f>
        <v/>
      </c>
      <c r="BO18" s="41"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41" t="str">
        <f>IF($B18="","",IF(COUNTIFS('English Scores- Leveled papers'!$H$4:$KM$4,BX$3,'English Scores- Leveled papers'!$H20:$KM20,"&lt;&gt;")=0,"",SUMIF('English Scores- Leveled papers'!$H$4:$KM$4,BX$3,'English Scores- Leveled papers'!$H20:$KM20)))</f>
        <v/>
      </c>
      <c r="BY18" s="41" t="str">
        <f>IF($B18="","",IF(COUNTIFS('English Scores- Leveled papers'!$H$4:$KM$4,BY$3,'English Scores- Leveled papers'!$H20:$KM20,"&lt;&gt;")=0,"",SUMIF('English Scores- Leveled papers'!$H$4:$KM$4,BY$3,'English Scores- Leveled papers'!$H20:$KM20)))</f>
        <v/>
      </c>
      <c r="BZ18" s="41" t="str">
        <f>IF($B18="","",IF(COUNTIFS('English Scores- Leveled papers'!$H$4:$KM$4,BZ$3,'English Scores- Leveled papers'!$H20:$KM20,"&lt;&gt;")=0,"",SUMIF('English Scores- Leveled papers'!$H$4:$KM$4,BZ$3,'English Scores- Leveled papers'!$H20:$KM20)))</f>
        <v/>
      </c>
      <c r="CA18" s="41" t="str">
        <f>IF($B18="","",IF(COUNTIFS('English Scores- Leveled papers'!$H$4:$KM$4,CA$3,'English Scores- Leveled papers'!$H20:$KM20,"&lt;&gt;")=0,"",SUMIF('English Scores- Leveled papers'!$H$4:$KM$4,CA$3,'English Scores- Leveled papers'!$H20:$KM20)))</f>
        <v/>
      </c>
      <c r="CB18" s="41" t="str">
        <f>IF($B18="","",IF(COUNTIFS('English Scores- Leveled papers'!$H$4:$KM$4,CB$3,'English Scores- Leveled papers'!$H20:$KM20,"&lt;&gt;")=0,"",SUMIF('English Scores- Leveled papers'!$H$4:$KM$4,CB$3,'English Scores- Leveled papers'!$H20:$KM20)))</f>
        <v/>
      </c>
      <c r="CC18" s="41" t="str">
        <f>IF($B18="","",IF(COUNTIFS('English Scores- Leveled papers'!$H$4:$KM$4,CC$3,'English Scores- Leveled papers'!$H20:$KM20,"&lt;&gt;")=0,"",SUMIF('English Scores- Leveled papers'!$H$4:$KM$4,CC$3,'English Scores- Leveled papers'!$H20:$KM20)))</f>
        <v/>
      </c>
      <c r="CD18" s="41" t="str">
        <f>IF($B18="","",IF(COUNTIFS('English Scores- Leveled papers'!$H$4:$KM$4,CD$3,'English Scores- Leveled papers'!$H20:$KM20,"&lt;&gt;")=0,"",SUMIF('English Scores- Leveled papers'!$H$4:$KM$4,CD$3,'English Scores- Leveled papers'!$H20:$KM20)))</f>
        <v/>
      </c>
      <c r="CE18" s="41" t="str">
        <f>IF($B18="","",IF(COUNTIFS('English Scores- Leveled papers'!$H$4:$KM$4,CE$3,'English Scores- Leveled papers'!$H20:$KM20,"&lt;&gt;")=0,"",SUMIF('English Scores- Leveled papers'!$H$4:$KM$4,CE$3,'English Scores- Leveled papers'!$H20:$KM20)))</f>
        <v/>
      </c>
      <c r="CF18" s="41"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41" t="str">
        <f>IF($B18="","",IF(COUNTIFS('English Scores- Leveled papers'!$H$4:$KM$4,CL$3,'English Scores- Leveled papers'!$H20:$KM20,"&lt;&gt;")=0,"",SUMIF('English Scores- Leveled papers'!$H$4:$KM$4,CL$3,'English Scores- Leveled papers'!$H20:$KM20)))</f>
        <v/>
      </c>
      <c r="CM18" s="41" t="str">
        <f>IF($B18="","",IF(COUNTIFS('English Scores- Leveled papers'!$H$4:$KM$4,CM$3,'English Scores- Leveled papers'!$H20:$KM20,"&lt;&gt;")=0,"",SUMIF('English Scores- Leveled papers'!$H$4:$KM$4,CM$3,'English Scores- Leveled papers'!$H20:$KM20)))</f>
        <v/>
      </c>
      <c r="CN18" s="41" t="str">
        <f>IF($B18="","",IF(COUNTIFS('English Scores- Leveled papers'!$H$4:$KM$4,CN$3,'English Scores- Leveled papers'!$H20:$KM20,"&lt;&gt;")=0,"",SUMIF('English Scores- Leveled papers'!$H$4:$KM$4,CN$3,'English Scores- Leveled papers'!$H20:$KM20)))</f>
        <v/>
      </c>
      <c r="CO18" s="41" t="str">
        <f>IF($B18="","",IF(COUNTIFS('English Scores- Leveled papers'!$H$4:$KM$4,CO$3,'English Scores- Leveled papers'!$H20:$KM20,"&lt;&gt;")=0,"",SUMIF('English Scores- Leveled papers'!$H$4:$KM$4,CO$3,'English Scores- Leveled papers'!$H20:$KM20)))</f>
        <v/>
      </c>
      <c r="CP18" s="41" t="str">
        <f>IF($B18="","",IF(COUNTIFS('English Scores- Leveled papers'!$H$4:$KM$4,CP$3,'English Scores- Leveled papers'!$H20:$KM20,"&lt;&gt;")=0,"",SUMIF('English Scores- Leveled papers'!$H$4:$KM$4,CP$3,'English Scores- Leveled papers'!$H20:$KM20)))</f>
        <v/>
      </c>
      <c r="CQ18" s="41" t="str">
        <f>IF($B18="","",IF(COUNTIFS('English Scores- Leveled papers'!$H$4:$KM$4,CQ$3,'English Scores- Leveled papers'!$H20:$KM20,"&lt;&gt;")=0,"",SUMIF('English Scores- Leveled papers'!$H$4:$KM$4,CQ$3,'English Scores- Leveled papers'!$H20:$KM20)))</f>
        <v/>
      </c>
      <c r="CR18" s="41" t="str">
        <f>IF($B18="","",IF(COUNTIFS('English Scores- Leveled papers'!$H$4:$KM$4,CR$3,'English Scores- Leveled papers'!$H20:$KM20,"&lt;&gt;")=0,"",SUMIF('English Scores- Leveled papers'!$H$4:$KM$4,CR$3,'English Scores- Leveled papers'!$H20:$KM20)))</f>
        <v/>
      </c>
      <c r="CS18" s="41"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41" t="str">
        <f>IF($B18="","",IF(COUNTIFS('English Scores- Leveled papers'!$H$4:$KM$4,DF$3,'English Scores- Leveled papers'!$H20:$KM20,"&lt;&gt;")=0,"",SUMIF('English Scores- Leveled papers'!$H$4:$KM$4,DF$3,'English Scores- Leveled papers'!$H20:$KM20)))</f>
        <v/>
      </c>
      <c r="DG18" s="41" t="str">
        <f>IF($B18="","",IF(COUNTIFS('English Scores- Leveled papers'!$H$4:$KM$4,DG$3,'English Scores- Leveled papers'!$H20:$KM20,"&lt;&gt;")=0,"",SUMIF('English Scores- Leveled papers'!$H$4:$KM$4,DG$3,'English Scores- Leveled papers'!$H20:$KM20)))</f>
        <v/>
      </c>
      <c r="DH18" s="41" t="str">
        <f>IF($B18="","",IF(COUNTIFS('English Scores- Leveled papers'!$H$4:$KM$4,DH$3,'English Scores- Leveled papers'!$H20:$KM20,"&lt;&gt;")=0,"",SUMIF('English Scores- Leveled papers'!$H$4:$KM$4,DH$3,'English Scores- Leveled papers'!$H20:$KM20)))</f>
        <v/>
      </c>
      <c r="DI18" s="41" t="str">
        <f>IF($B18="","",IF(COUNTIFS('English Scores- Leveled papers'!$H$4:$KM$4,DI$3,'English Scores- Leveled papers'!$H20:$KM20,"&lt;&gt;")=0,"",SUMIF('English Scores- Leveled papers'!$H$4:$KM$4,DI$3,'English Scores- Leveled papers'!$H20:$KM20)))</f>
        <v/>
      </c>
      <c r="DJ18" s="41" t="str">
        <f>IF($B18="","",IF(COUNTIFS('English Scores- Leveled papers'!$H$4:$KM$4,DJ$3,'English Scores- Leveled papers'!$H20:$KM20,"&lt;&gt;")=0,"",SUMIF('English Scores- Leveled papers'!$H$4:$KM$4,DJ$3,'English Scores- Leveled papers'!$H20:$KM20)))</f>
        <v/>
      </c>
      <c r="DK18" s="41" t="str">
        <f>IF($B18="","",IF(COUNTIFS('English Scores- Leveled papers'!$H$4:$KM$4,DK$3,'English Scores- Leveled papers'!$H20:$KM20,"&lt;&gt;")=0,"",SUMIF('English Scores- Leveled papers'!$H$4:$KM$4,DK$3,'English Scores- Leveled papers'!$H20:$KM20)))</f>
        <v/>
      </c>
      <c r="DL18" s="41" t="str">
        <f>IF($B18="","",IF(COUNTIFS('English Scores- Leveled papers'!$H$4:$KM$4,DL$3,'English Scores- Leveled papers'!$H20:$KM20,"&lt;&gt;")=0,"",SUMIF('English Scores- Leveled papers'!$H$4:$KM$4,DL$3,'English Scores- Leveled papers'!$H20:$KM20)))</f>
        <v/>
      </c>
      <c r="DM18" s="41" t="str">
        <f>IF($B18="","",IF(COUNTIFS('English Scores- Leveled papers'!$H$4:$KM$4,DM$3,'English Scores- Leveled papers'!$H20:$KM20,"&lt;&gt;")=0,"",SUMIF('English Scores- Leveled papers'!$H$4:$KM$4,DM$3,'English Scores- Leveled papers'!$H20:$KM20)))</f>
        <v/>
      </c>
      <c r="DN18" s="41" t="str">
        <f>IF($B18="","",IF(COUNTIFS('English Scores- Leveled papers'!$H$4:$KM$4,DN$3,'English Scores- Leveled papers'!$H20:$KM20,"&lt;&gt;")=0,"",SUMIF('English Scores- Leveled papers'!$H$4:$KM$4,DN$3,'English Scores- Leveled papers'!$H20:$KM20)))</f>
        <v/>
      </c>
      <c r="DO18" s="41" t="str">
        <f>IF($B18="","",IF(COUNTIFS('English Scores- Leveled papers'!$H$4:$KM$4,DO$3,'English Scores- Leveled papers'!$H20:$KM20,"&lt;&gt;")=0,"",SUMIF('English Scores- Leveled papers'!$H$4:$KM$4,DO$3,'English Scores- Leveled papers'!$H20:$KM20)))</f>
        <v/>
      </c>
      <c r="DP18" s="41" t="str">
        <f>IF($B18="","",IF(COUNTIFS('English Scores- Leveled papers'!$H$4:$KM$4,DP$3,'English Scores- Leveled papers'!$H20:$KM20,"&lt;&gt;")=0,"",SUMIF('English Scores- Leveled papers'!$H$4:$KM$4,DP$3,'English Scores- Leveled papers'!$H20:$KM20)))</f>
        <v/>
      </c>
      <c r="DQ18" s="393" t="str">
        <f>IF($B18="","",IF(COUNTIFS('English Scores- Leveled papers'!$H$4:$KM$4,DQ$3,'English Scores- Leveled papers'!$H20:$KM20,"&lt;&gt;")=0,"",SUMIF('English Scores- Leveled papers'!$H$4:$KM$4,DQ$3,'English Scores- Leveled papers'!$H20:$KM20)))</f>
        <v/>
      </c>
      <c r="DR18" s="395" t="str">
        <f>IF('Cover Sheet'!$AC$6="6th", 'Eng GLA 6th, 7th, 8th'!D21, "")</f>
        <v/>
      </c>
      <c r="DS18" t="s">
        <v>1457</v>
      </c>
      <c r="DT18" s="64">
        <f>COUNTIF($H$5:$H$89,3)</f>
        <v>0</v>
      </c>
      <c r="DU18" s="41" t="str">
        <f>IF($B18="","",IF(COUNTIFS('Eng GLA 6th, 7th, 8th'!$E$4:$DV$4,DU$3,'Eng GLA 6th, 7th, 8th'!$E21:$DV21,"&lt;&gt;")=0,"",SUMIF('Eng GLA 6th, 7th, 8th'!$E$4:$DV$4,DU$3,'Eng GLA 6th, 7th, 8th'!$E21:$DV21)))</f>
        <v/>
      </c>
      <c r="DV18" s="41" t="str">
        <f>IF($B18="","",IF(COUNTIFS('Eng GLA 6th, 7th, 8th'!$E$4:$DV$4,DV$3,'Eng GLA 6th, 7th, 8th'!$E21:$DV21,"&lt;&gt;")=0,"",SUMIF('Eng GLA 6th, 7th, 8th'!$E$4:$DV$4,DV$3,'Eng GLA 6th, 7th, 8th'!$E21:$DV21)))</f>
        <v/>
      </c>
      <c r="DW18" s="41" t="str">
        <f>IF($B18="","",IF(COUNTIFS('Eng GLA 6th, 7th, 8th'!$E$4:$DV$4,DW$3,'Eng GLA 6th, 7th, 8th'!$E21:$DV21,"&lt;&gt;")=0,"",SUMIF('Eng GLA 6th, 7th, 8th'!$E$4:$DV$4,DW$3,'Eng GLA 6th, 7th, 8th'!$E21:$DV21)))</f>
        <v/>
      </c>
      <c r="DX18" s="41" t="str">
        <f>IF($B18="","",IF(COUNTIFS('Eng GLA 6th, 7th, 8th'!$E$4:$DV$4,DX$3,'Eng GLA 6th, 7th, 8th'!$E21:$DV21,"&lt;&gt;")=0,"",SUMIF('Eng GLA 6th, 7th, 8th'!$E$4:$DV$4,DX$3,'Eng GLA 6th, 7th, 8th'!$E21:$DV21)))</f>
        <v/>
      </c>
      <c r="DY18" s="41" t="str">
        <f>IF($B18="","",IF(COUNTIFS('Eng GLA 6th, 7th, 8th'!$E$4:$DV$4,DY$3,'Eng GLA 6th, 7th, 8th'!$E21:$DV21,"&lt;&gt;")=0,"",SUMIF('Eng GLA 6th, 7th, 8th'!$E$4:$DV$4,DY$3,'Eng GLA 6th, 7th, 8th'!$E21:$DV21)))</f>
        <v/>
      </c>
      <c r="DZ18" s="41" t="str">
        <f>IF($B18="","",IF(COUNTIFS('Eng GLA 6th, 7th, 8th'!$E$4:$DV$4,DZ$3,'Eng GLA 6th, 7th, 8th'!$E21:$DV21,"&lt;&gt;")=0,"",SUMIF('Eng GLA 6th, 7th, 8th'!$E$4:$DV$4,DZ$3,'Eng GLA 6th, 7th, 8th'!$E21:$DV21)))</f>
        <v/>
      </c>
      <c r="EA18" s="41" t="str">
        <f>IF($B18="","",IF(COUNTIFS('Eng GLA 6th, 7th, 8th'!$E$4:$DV$4,EA$3,'Eng GLA 6th, 7th, 8th'!$E21:$DV21,"&lt;&gt;")=0,"",SUMIF('Eng GLA 6th, 7th, 8th'!$E$4:$DV$4,EA$3,'Eng GLA 6th, 7th, 8th'!$E21:$DV21)))</f>
        <v/>
      </c>
      <c r="EB18" s="41" t="str">
        <f>IF($B18="","",IF(COUNTIFS('Eng GLA 6th, 7th, 8th'!$E$4:$DV$4,EB$3,'Eng GLA 6th, 7th, 8th'!$E21:$DV21,"&lt;&gt;")=0,"",SUMIF('Eng GLA 6th, 7th, 8th'!$E$4:$DV$4,EB$3,'Eng GLA 6th, 7th, 8th'!$E21:$DV21)))</f>
        <v/>
      </c>
      <c r="EC18" s="41" t="str">
        <f>IF($B18="","",IF(COUNTIFS('Eng GLA 6th, 7th, 8th'!$E$4:$DV$4,EC$3,'Eng GLA 6th, 7th, 8th'!$E21:$DV21,"&lt;&gt;")=0,"",SUMIF('Eng GLA 6th, 7th, 8th'!$E$4:$DV$4,EC$3,'Eng GLA 6th, 7th, 8th'!$E21:$DV21)))</f>
        <v/>
      </c>
      <c r="ED18" s="41" t="str">
        <f>IF($B18="","",IF(COUNTIFS('Eng GLA 6th, 7th, 8th'!$E$4:$DV$4,ED$3,'Eng GLA 6th, 7th, 8th'!$E21:$DV21,"&lt;&gt;")=0,"",SUMIF('Eng GLA 6th, 7th, 8th'!$E$4:$DV$4,ED$3,'Eng GLA 6th, 7th, 8th'!$E21:$DV21)))</f>
        <v/>
      </c>
      <c r="EE18" s="41" t="str">
        <f>IF($B18="","",IF(COUNTIFS('Eng GLA 6th, 7th, 8th'!$E$4:$DV$4,EE$3,'Eng GLA 6th, 7th, 8th'!$E21:$DV21,"&lt;&gt;")=0,"",SUMIF('Eng GLA 6th, 7th, 8th'!$E$4:$DV$4,EE$3,'Eng GLA 6th, 7th, 8th'!$E21:$DV21)))</f>
        <v/>
      </c>
      <c r="EF18" s="41" t="str">
        <f>IF($B18="","",IF(COUNTIFS('Eng GLA 6th, 7th, 8th'!$E$4:$DV$4,EF$3,'Eng GLA 6th, 7th, 8th'!$E21:$DV21,"&lt;&gt;")=0,"",SUMIF('Eng GLA 6th, 7th, 8th'!$E$4:$DV$4,EF$3,'Eng GLA 6th, 7th, 8th'!$E21:$DV21)))</f>
        <v/>
      </c>
      <c r="EG18" s="41" t="str">
        <f>IF($B18="","",IF(COUNTIFS('Eng GLA 6th, 7th, 8th'!$E$4:$DV$4,EG$3,'Eng GLA 6th, 7th, 8th'!$E21:$DV21,"&lt;&gt;")=0,"",SUMIF('Eng GLA 6th, 7th, 8th'!$E$4:$DV$4,EG$3,'Eng GLA 6th, 7th, 8th'!$E21:$DV21)))</f>
        <v/>
      </c>
      <c r="EH18" s="41" t="str">
        <f>IF($B18="","",IF(COUNTIFS('Eng GLA 6th, 7th, 8th'!$E$4:$DV$4,EH$3,'Eng GLA 6th, 7th, 8th'!$E21:$DV21,"&lt;&gt;")=0,"",SUMIF('Eng GLA 6th, 7th, 8th'!$E$4:$DV$4,EH$3,'Eng GLA 6th, 7th, 8th'!$E21:$DV21)))</f>
        <v/>
      </c>
      <c r="EI18" s="41" t="str">
        <f>IF($B18="","",IF(COUNTIFS('Eng GLA 6th, 7th, 8th'!$E$4:$DV$4,EI$3,'Eng GLA 6th, 7th, 8th'!$E21:$DV21,"&lt;&gt;")=0,"",SUMIF('Eng GLA 6th, 7th, 8th'!$E$4:$DV$4,EI$3,'Eng GLA 6th, 7th, 8th'!$E21:$DV21)))</f>
        <v/>
      </c>
      <c r="EJ18" s="398" t="str">
        <f>IF('Cover Sheet'!$AC$6="7th", 'Eng GLA 6th, 7th, 8th'!AQ21, "")</f>
        <v/>
      </c>
      <c r="EK18" s="41" t="str">
        <f>IF($B18="","",IF(COUNTIFS('Eng GLA 6th, 7th, 8th'!$E$4:$DV$4,EK$3,'Eng GLA 6th, 7th, 8th'!$E21:$DV21,"&lt;&gt;")=0,"",SUMIF('Eng GLA 6th, 7th, 8th'!$E$4:$DV$4,EK$3,'Eng GLA 6th, 7th, 8th'!$E21:$DV21)))</f>
        <v/>
      </c>
      <c r="EL18" s="41" t="str">
        <f>IF($B18="","",IF(COUNTIFS('Eng GLA 6th, 7th, 8th'!$E$4:$DV$4,EL$3,'Eng GLA 6th, 7th, 8th'!$E21:$DV21,"&lt;&gt;")=0,"",SUMIF('Eng GLA 6th, 7th, 8th'!$E$4:$DV$4,EL$3,'Eng GLA 6th, 7th, 8th'!$E21:$DV21)))</f>
        <v/>
      </c>
      <c r="EM18" s="41" t="str">
        <f>IF($B18="","",IF(COUNTIFS('Eng GLA 6th, 7th, 8th'!$E$4:$DV$4,EM$3,'Eng GLA 6th, 7th, 8th'!$E21:$DV21,"&lt;&gt;")=0,"",SUMIF('Eng GLA 6th, 7th, 8th'!$E$4:$DV$4,EM$3,'Eng GLA 6th, 7th, 8th'!$E21:$DV21)))</f>
        <v/>
      </c>
      <c r="EN18" s="41" t="str">
        <f>IF($B18="","",IF(COUNTIFS('Eng GLA 6th, 7th, 8th'!$E$4:$DV$4,EN$3,'Eng GLA 6th, 7th, 8th'!$E21:$DV21,"&lt;&gt;")=0,"",SUMIF('Eng GLA 6th, 7th, 8th'!$E$4:$DV$4,EN$3,'Eng GLA 6th, 7th, 8th'!$E21:$DV21)))</f>
        <v/>
      </c>
      <c r="EO18" s="41" t="str">
        <f>IF($B18="","",IF(COUNTIFS('Eng GLA 6th, 7th, 8th'!$E$4:$DV$4,EO$3,'Eng GLA 6th, 7th, 8th'!$E21:$DV21,"&lt;&gt;")=0,"",SUMIF('Eng GLA 6th, 7th, 8th'!$E$4:$DV$4,EO$3,'Eng GLA 6th, 7th, 8th'!$E21:$DV21)))</f>
        <v/>
      </c>
      <c r="EP18" s="41" t="str">
        <f>IF($B18="","",IF(COUNTIFS('Eng GLA 6th, 7th, 8th'!$E$4:$DV$4,EP$3,'Eng GLA 6th, 7th, 8th'!$E21:$DV21,"&lt;&gt;")=0,"",SUMIF('Eng GLA 6th, 7th, 8th'!$E$4:$DV$4,EP$3,'Eng GLA 6th, 7th, 8th'!$E21:$DV21)))</f>
        <v/>
      </c>
      <c r="EQ18" s="41" t="str">
        <f>IF($B18="","",IF(COUNTIFS('Eng GLA 6th, 7th, 8th'!$E$4:$DV$4,EQ$3,'Eng GLA 6th, 7th, 8th'!$E21:$DV21,"&lt;&gt;")=0,"",SUMIF('Eng GLA 6th, 7th, 8th'!$E$4:$DV$4,EQ$3,'Eng GLA 6th, 7th, 8th'!$E21:$DV21)))</f>
        <v/>
      </c>
      <c r="ER18" s="41" t="str">
        <f>IF($B18="","",IF(COUNTIFS('Eng GLA 6th, 7th, 8th'!$E$4:$DV$4,ER$3,'Eng GLA 6th, 7th, 8th'!$E21:$DV21,"&lt;&gt;")=0,"",SUMIF('Eng GLA 6th, 7th, 8th'!$E$4:$DV$4,ER$3,'Eng GLA 6th, 7th, 8th'!$E21:$DV21)))</f>
        <v/>
      </c>
      <c r="ES18" s="41" t="str">
        <f>IF($B18="","",IF(COUNTIFS('Eng GLA 6th, 7th, 8th'!$E$4:$DV$4,ES$3,'Eng GLA 6th, 7th, 8th'!$E21:$DV21,"&lt;&gt;")=0,"",SUMIF('Eng GLA 6th, 7th, 8th'!$E$4:$DV$4,ES$3,'Eng GLA 6th, 7th, 8th'!$E21:$DV21)))</f>
        <v/>
      </c>
      <c r="ET18" s="41" t="str">
        <f>IF($B18="","",IF(COUNTIFS('Eng GLA 6th, 7th, 8th'!$E$4:$DV$4,ET$3,'Eng GLA 6th, 7th, 8th'!$E21:$DV21,"&lt;&gt;")=0,"",SUMIF('Eng GLA 6th, 7th, 8th'!$E$4:$DV$4,ET$3,'Eng GLA 6th, 7th, 8th'!$E21:$DV21)))</f>
        <v/>
      </c>
      <c r="EU18" s="41" t="str">
        <f>IF($B18="","",IF(COUNTIFS('Eng GLA 6th, 7th, 8th'!$E$4:$DV$4,EU$3,'Eng GLA 6th, 7th, 8th'!$E21:$DV21,"&lt;&gt;")=0,"",SUMIF('Eng GLA 6th, 7th, 8th'!$E$4:$DV$4,EU$3,'Eng GLA 6th, 7th, 8th'!$E21:$DV21)))</f>
        <v/>
      </c>
      <c r="EV18" s="41" t="str">
        <f>IF($B18="","",IF(COUNTIFS('Eng GLA 6th, 7th, 8th'!$E$4:$DV$4,EV$3,'Eng GLA 6th, 7th, 8th'!$E21:$DV21,"&lt;&gt;")=0,"",SUMIF('Eng GLA 6th, 7th, 8th'!$E$4:$DV$4,EV$3,'Eng GLA 6th, 7th, 8th'!$E21:$DV21)))</f>
        <v/>
      </c>
      <c r="EW18" s="41" t="str">
        <f>IF($B18="","",IF(COUNTIFS('Eng GLA 6th, 7th, 8th'!$E$4:$DV$4,EW$3,'Eng GLA 6th, 7th, 8th'!$E21:$DV21,"&lt;&gt;")=0,"",SUMIF('Eng GLA 6th, 7th, 8th'!$E$4:$DV$4,EW$3,'Eng GLA 6th, 7th, 8th'!$E21:$DV21)))</f>
        <v/>
      </c>
      <c r="EX18" s="41" t="str">
        <f>IF($B18="","",IF(COUNTIFS('Eng GLA 6th, 7th, 8th'!$E$4:$DV$4,EX$3,'Eng GLA 6th, 7th, 8th'!$E21:$DV21,"&lt;&gt;")=0,"",SUMIF('Eng GLA 6th, 7th, 8th'!$E$4:$DV$4,EX$3,'Eng GLA 6th, 7th, 8th'!$E21:$DV21)))</f>
        <v/>
      </c>
      <c r="EY18" s="41" t="str">
        <f>IF($B18="","",IF(COUNTIFS('Eng GLA 6th, 7th, 8th'!$E$4:$DV$4,EY$3,'Eng GLA 6th, 7th, 8th'!$E21:$DV21,"&lt;&gt;")=0,"",SUMIF('Eng GLA 6th, 7th, 8th'!$E$4:$DV$4,EY$3,'Eng GLA 6th, 7th, 8th'!$E21:$DV21)))</f>
        <v/>
      </c>
      <c r="EZ18" s="398" t="str">
        <f>IF('Cover Sheet'!$AC$6="8th", 'Eng GLA 6th, 7th, 8th'!CG21, "")</f>
        <v/>
      </c>
      <c r="FA18" s="41" t="str">
        <f>IF($B18="","",IF(COUNTIFS('Eng GLA 6th, 7th, 8th'!$E$4:$DV$4,FA$3,'Eng GLA 6th, 7th, 8th'!$E21:$DV21,"&lt;&gt;")=0,"",SUMIF('Eng GLA 6th, 7th, 8th'!$E$4:$DV$4,FA$3,'Eng GLA 6th, 7th, 8th'!$E21:$DV21)))</f>
        <v/>
      </c>
      <c r="FB18" s="41" t="str">
        <f>IF($B18="","",IF(COUNTIFS('Eng GLA 6th, 7th, 8th'!$E$4:$DV$4,FB$3,'Eng GLA 6th, 7th, 8th'!$E21:$DV21,"&lt;&gt;")=0,"",SUMIF('Eng GLA 6th, 7th, 8th'!$E$4:$DV$4,FB$3,'Eng GLA 6th, 7th, 8th'!$E21:$DV21)))</f>
        <v/>
      </c>
      <c r="FC18" s="41" t="str">
        <f>IF($B18="","",IF(COUNTIFS('Eng GLA 6th, 7th, 8th'!$E$4:$DV$4,FC$3,'Eng GLA 6th, 7th, 8th'!$E21:$DV21,"&lt;&gt;")=0,"",SUMIF('Eng GLA 6th, 7th, 8th'!$E$4:$DV$4,FC$3,'Eng GLA 6th, 7th, 8th'!$E21:$DV21)))</f>
        <v/>
      </c>
      <c r="FD18" s="41" t="str">
        <f>IF($B18="","",IF(COUNTIFS('Eng GLA 6th, 7th, 8th'!$E$4:$DV$4,FD$3,'Eng GLA 6th, 7th, 8th'!$E21:$DV21,"&lt;&gt;")=0,"",SUMIF('Eng GLA 6th, 7th, 8th'!$E$4:$DV$4,FD$3,'Eng GLA 6th, 7th, 8th'!$E21:$DV21)))</f>
        <v/>
      </c>
      <c r="FE18" s="41" t="str">
        <f>IF($B18="","",IF(COUNTIFS('Eng GLA 6th, 7th, 8th'!$E$4:$DV$4,FE$3,'Eng GLA 6th, 7th, 8th'!$E21:$DV21,"&lt;&gt;")=0,"",SUMIF('Eng GLA 6th, 7th, 8th'!$E$4:$DV$4,FE$3,'Eng GLA 6th, 7th, 8th'!$E21:$DV21)))</f>
        <v/>
      </c>
      <c r="FF18" s="41" t="str">
        <f>IF($B18="","",IF(COUNTIFS('Eng GLA 6th, 7th, 8th'!$E$4:$DV$4,FF$3,'Eng GLA 6th, 7th, 8th'!$E21:$DV21,"&lt;&gt;")=0,"",SUMIF('Eng GLA 6th, 7th, 8th'!$E$4:$DV$4,FF$3,'Eng GLA 6th, 7th, 8th'!$E21:$DV21)))</f>
        <v/>
      </c>
      <c r="FG18" s="41" t="str">
        <f>IF($B18="","",IF(COUNTIFS('Eng GLA 6th, 7th, 8th'!$E$4:$DV$4,FG$3,'Eng GLA 6th, 7th, 8th'!$E21:$DV21,"&lt;&gt;")=0,"",SUMIF('Eng GLA 6th, 7th, 8th'!$E$4:$DV$4,FG$3,'Eng GLA 6th, 7th, 8th'!$E21:$DV21)))</f>
        <v/>
      </c>
      <c r="FH18" s="41" t="str">
        <f>IF($B18="","",IF(COUNTIFS('Eng GLA 6th, 7th, 8th'!$E$4:$DV$4,FH$3,'Eng GLA 6th, 7th, 8th'!$E21:$DV21,"&lt;&gt;")=0,"",SUMIF('Eng GLA 6th, 7th, 8th'!$E$4:$DV$4,FH$3,'Eng GLA 6th, 7th, 8th'!$E21:$DV21)))</f>
        <v/>
      </c>
      <c r="FI18" s="41" t="str">
        <f>IF($B18="","",IF(COUNTIFS('Eng GLA 6th, 7th, 8th'!$E$4:$DV$4,FI$3,'Eng GLA 6th, 7th, 8th'!$E21:$DV21,"&lt;&gt;")=0,"",SUMIF('Eng GLA 6th, 7th, 8th'!$E$4:$DV$4,FI$3,'Eng GLA 6th, 7th, 8th'!$E21:$DV21)))</f>
        <v/>
      </c>
      <c r="FJ18" s="41" t="str">
        <f>IF($B18="","",IF(COUNTIFS('Eng GLA 6th, 7th, 8th'!$E$4:$DV$4,FJ$3,'Eng GLA 6th, 7th, 8th'!$E21:$DV21,"&lt;&gt;")=0,"",SUMIF('Eng GLA 6th, 7th, 8th'!$E$4:$DV$4,FJ$3,'Eng GLA 6th, 7th, 8th'!$E21:$DV21)))</f>
        <v/>
      </c>
      <c r="FK18" s="41" t="str">
        <f>IF($B18="","",IF(COUNTIFS('Eng GLA 6th, 7th, 8th'!$E$4:$DV$4,FK$3,'Eng GLA 6th, 7th, 8th'!$E21:$DV21,"&lt;&gt;")=0,"",SUMIF('Eng GLA 6th, 7th, 8th'!$E$4:$DV$4,FK$3,'Eng GLA 6th, 7th, 8th'!$E21:$DV21)))</f>
        <v/>
      </c>
      <c r="FL18" s="41" t="str">
        <f>IF($B18="","",IF(COUNTIFS('Eng GLA 6th, 7th, 8th'!$E$4:$DV$4,FL$3,'Eng GLA 6th, 7th, 8th'!$E21:$DV21,"&lt;&gt;")=0,"",SUMIF('Eng GLA 6th, 7th, 8th'!$E$4:$DV$4,FL$3,'Eng GLA 6th, 7th, 8th'!$E21:$DV21)))</f>
        <v/>
      </c>
      <c r="FM18" s="41" t="str">
        <f>IF($B18="","",IF(COUNTIFS('Eng GLA 6th, 7th, 8th'!$E$4:$DV$4,FM$3,'Eng GLA 6th, 7th, 8th'!$E21:$DV21,"&lt;&gt;")=0,"",SUMIF('Eng GLA 6th, 7th, 8th'!$E$4:$DV$4,FM$3,'Eng GLA 6th, 7th, 8th'!$E21:$DV21)))</f>
        <v/>
      </c>
      <c r="FN18" s="41" t="str">
        <f>IF($B18="","",IF(COUNTIFS('Eng GLA 6th, 7th, 8th'!$E$4:$DV$4,FN$3,'Eng GLA 6th, 7th, 8th'!$E21:$DV21,"&lt;&gt;")=0,"",SUMIF('Eng GLA 6th, 7th, 8th'!$E$4:$DV$4,FN$3,'Eng GLA 6th, 7th, 8th'!$E21:$DV21)))</f>
        <v/>
      </c>
      <c r="FO18" s="41" t="str">
        <f>IF($B18="","",IF(COUNTIFS('Eng GLA 6th, 7th, 8th'!$E$4:$DV$4,FO$3,'Eng GLA 6th, 7th, 8th'!$E21:$DV21,"&lt;&gt;")=0,"",SUMIF('Eng GLA 6th, 7th, 8th'!$E$4:$DV$4,FO$3,'Eng GLA 6th, 7th, 8th'!$E21:$DV21)))</f>
        <v/>
      </c>
    </row>
    <row r="19" spans="1:171" ht="12.75" customHeight="1" x14ac:dyDescent="0.2">
      <c r="A19" s="65">
        <v>15</v>
      </c>
      <c r="B19" s="65" t="str">
        <f>'English Scores- Leveled papers'!B21</f>
        <v>Siddiqua fatima</v>
      </c>
      <c r="C19" s="65"/>
      <c r="D19" s="76" t="str">
        <f>IF(OR(B19="",H19="",'Cover Sheet'!E19=""),"",'Cover Sheet'!E19)</f>
        <v/>
      </c>
      <c r="E19" s="76" t="str">
        <f>IF(OR(B19="",H19="",'Cover Sheet'!F19=""),"",'Cover Sheet'!F19)</f>
        <v/>
      </c>
      <c r="F19" s="76">
        <f>IF(OR(B19="",H19="",'Cover Sheet'!H19=""),"",'Cover Sheet'!H19)</f>
        <v>0.2</v>
      </c>
      <c r="G19" s="76"/>
      <c r="H19" s="76">
        <f>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1</v>
      </c>
      <c r="I19" s="77">
        <f t="shared" si="7"/>
        <v>0.9</v>
      </c>
      <c r="J19" s="77">
        <f t="shared" si="8"/>
        <v>0.6</v>
      </c>
      <c r="K19" s="77" t="str">
        <f t="shared" si="9"/>
        <v/>
      </c>
      <c r="L19" s="78" t="str">
        <f t="shared" si="10"/>
        <v/>
      </c>
      <c r="M19" s="78" t="str">
        <f t="shared" si="11"/>
        <v/>
      </c>
      <c r="N19" s="78" t="str">
        <f t="shared" si="12"/>
        <v/>
      </c>
      <c r="O19" s="78">
        <f t="shared" si="13"/>
        <v>0.9</v>
      </c>
      <c r="P19" s="78">
        <f t="shared" si="14"/>
        <v>0.6</v>
      </c>
      <c r="Q19" s="78" t="str">
        <f t="shared" si="15"/>
        <v/>
      </c>
      <c r="R19" s="78" t="str">
        <f t="shared" si="16"/>
        <v/>
      </c>
      <c r="S19" s="78" t="str">
        <f t="shared" si="17"/>
        <v/>
      </c>
      <c r="T19" s="78" t="str">
        <f t="shared" si="18"/>
        <v/>
      </c>
      <c r="U19" s="78" t="str">
        <f t="shared" si="19"/>
        <v/>
      </c>
      <c r="V19" s="78" t="str">
        <f t="shared" si="20"/>
        <v/>
      </c>
      <c r="W19" s="78" t="str">
        <f t="shared" si="21"/>
        <v/>
      </c>
      <c r="X19" s="78" t="str">
        <f t="shared" si="22"/>
        <v/>
      </c>
      <c r="Y19" s="78"/>
      <c r="Z19" s="78"/>
      <c r="AA19" s="78"/>
      <c r="AB19" s="78"/>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41" t="str">
        <f>IF($B19="","",IF(COUNTIFS('English Scores- Leveled papers'!$H$4:$KM$4,AI$3,'English Scores- Leveled papers'!$H21:$KM21,"&lt;&gt;")=0,"",SUMIF('English Scores- Leveled papers'!$H$4:$KM$4,AI$3,'English Scores- Leveled papers'!$H21:$KM21)))</f>
        <v/>
      </c>
      <c r="AJ19" s="41" t="str">
        <f>IF($B19="","",IF(COUNTIFS('English Scores- Leveled papers'!$H$4:$KM$4,AJ$3,'English Scores- Leveled papers'!$H21:$KM21,"&lt;&gt;")=0,"",SUMIF('English Scores- Leveled papers'!$H$4:$KM$4,AJ$3,'English Scores- Leveled papers'!$H21:$KM21)))</f>
        <v/>
      </c>
      <c r="AK19" s="41" t="str">
        <f>IF($B19="","",IF(COUNTIFS('English Scores- Leveled papers'!$H$4:$KM$4,AK$3,'English Scores- Leveled papers'!$H21:$KM21,"&lt;&gt;")=0,"",SUMIF('English Scores- Leveled papers'!$H$4:$KM$4,AK$3,'English Scores- Leveled papers'!$H21:$KM21)))</f>
        <v/>
      </c>
      <c r="AL19" s="41" t="str">
        <f>IF($B19="","",IF(COUNTIFS('English Scores- Leveled papers'!$H$4:$KM$4,AL$3,'English Scores- Leveled papers'!$H21:$KM21,"&lt;&gt;")=0,"",SUMIF('English Scores- Leveled papers'!$H$4:$KM$4,AL$3,'English Scores- Leveled papers'!$H21:$KM21)))</f>
        <v/>
      </c>
      <c r="AM19" s="41" t="str">
        <f>IF($B19="","",IF(COUNTIFS('English Scores- Leveled papers'!$H$4:$KM$4,AM$3,'English Scores- Leveled papers'!$H21:$KM21,"&lt;&gt;")=0,"",SUMIF('English Scores- Leveled papers'!$H$4:$KM$4,AM$3,'English Scores- Leveled papers'!$H21:$KM21)))</f>
        <v/>
      </c>
      <c r="AN19" s="41"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f>IF($B19="","",IF(COUNTIFS('English Scores- Leveled papers'!$H$4:$KM$4,AR$3,'English Scores- Leveled papers'!$H21:$KM21,"&lt;&gt;")=0,"",SUMIF('English Scores- Leveled papers'!$H$4:$KM$4,AR$3,'English Scores- Leveled papers'!$H21:$KM21)))</f>
        <v>1</v>
      </c>
      <c r="AS19" s="41">
        <f>IF($B19="","",IF(COUNTIFS('English Scores- Leveled papers'!$H$4:$KM$4,AS$3,'English Scores- Leveled papers'!$H21:$KM21,"&lt;&gt;")=0,"",SUMIF('English Scores- Leveled papers'!$H$4:$KM$4,AS$3,'English Scores- Leveled papers'!$H21:$KM21)))</f>
        <v>2</v>
      </c>
      <c r="AT19" s="41">
        <f>IF($B19="","",IF(COUNTIFS('English Scores- Leveled papers'!$H$4:$KM$4,AT$3,'English Scores- Leveled papers'!$H21:$KM21,"&lt;&gt;")=0,"",SUMIF('English Scores- Leveled papers'!$H$4:$KM$4,AT$3,'English Scores- Leveled papers'!$H21:$KM21)))</f>
        <v>1</v>
      </c>
      <c r="AU19" s="41">
        <f>IF($B19="","",IF(COUNTIFS('English Scores- Leveled papers'!$H$4:$KM$4,AU$3,'English Scores- Leveled papers'!$H21:$KM21,"&lt;&gt;")=0,"",SUMIF('English Scores- Leveled papers'!$H$4:$KM$4,AU$3,'English Scores- Leveled papers'!$H21:$KM21)))</f>
        <v>1</v>
      </c>
      <c r="AV19" s="41">
        <f>IF($B19="","",IF(COUNTIFS('English Scores- Leveled papers'!$H$4:$KM$4,AV$3,'English Scores- Leveled papers'!$H21:$KM21,"&lt;&gt;")=0,"",SUMIF('English Scores- Leveled papers'!$H$4:$KM$4,AV$3,'English Scores- Leveled papers'!$H21:$KM21)))</f>
        <v>2</v>
      </c>
      <c r="AW19" s="41">
        <f>IF($B19="","",IF(COUNTIFS('English Scores- Leveled papers'!$H$4:$KM$4,AW$3,'English Scores- Leveled papers'!$H21:$KM21,"&lt;&gt;")=0,"",SUMIF('English Scores- Leveled papers'!$H$4:$KM$4,AW$3,'English Scores- Leveled papers'!$H21:$KM21)))</f>
        <v>2.5</v>
      </c>
      <c r="AX19" s="41">
        <f>IF($B19="","",IF(COUNTIFS('English Scores- Leveled papers'!$H$4:$KM$4,AX$3,'English Scores- Leveled papers'!$H21:$KM21,"&lt;&gt;")=0,"",SUMIF('English Scores- Leveled papers'!$H$4:$KM$4,AX$3,'English Scores- Leveled papers'!$H21:$KM21)))</f>
        <v>2</v>
      </c>
      <c r="AY19" s="41">
        <f>IF($B19="","",IF(COUNTIFS('English Scores- Leveled papers'!$H$4:$KM$4,AY$3,'English Scores- Leveled papers'!$H21:$KM21,"&lt;&gt;")=0,"",SUMIF('English Scores- Leveled papers'!$H$4:$KM$4,AY$3,'English Scores- Leveled papers'!$H21:$KM21)))</f>
        <v>1</v>
      </c>
      <c r="AZ19" s="41">
        <f>IF($B19="","",IF(COUNTIFS('English Scores- Leveled papers'!$H$4:$KM$4,AZ$3,'English Scores- Leveled papers'!$H21:$KM21,"&lt;&gt;")=0,"",SUMIF('English Scores- Leveled papers'!$H$4:$KM$4,AZ$3,'English Scores- Leveled papers'!$H21:$KM21)))</f>
        <v>0</v>
      </c>
      <c r="BA19" s="41">
        <f>IF($B19="","",IF(COUNTIFS('English Scores- Leveled papers'!$H$4:$KM$4,BA$3,'English Scores- Leveled papers'!$H21:$KM21,"&lt;&gt;")=0,"",SUMIF('English Scores- Leveled papers'!$H$4:$KM$4,BA$3,'English Scores- Leveled papers'!$H21:$KM21)))</f>
        <v>0</v>
      </c>
      <c r="BB19" s="41">
        <f>IF($B19="","",IF(COUNTIFS('English Scores- Leveled papers'!$H$4:$KM$4,BB$3,'English Scores- Leveled papers'!$H21:$KM21,"&lt;&gt;")=0,"",SUMIF('English Scores- Leveled papers'!$H$4:$KM$4,BB$3,'English Scores- Leveled papers'!$H21:$KM21)))</f>
        <v>2</v>
      </c>
      <c r="BC19" s="41">
        <f>IF($B19="","",IF(COUNTIFS('English Scores- Leveled papers'!$H$4:$KM$4,BC$3,'English Scores- Leveled papers'!$H21:$KM21,"&lt;&gt;")=0,"",SUMIF('English Scores- Leveled papers'!$H$4:$KM$4,BC$3,'English Scores- Leveled papers'!$H21:$KM21)))</f>
        <v>2</v>
      </c>
      <c r="BD19" s="41" t="str">
        <f>IF($B19="","",IF(COUNTIFS('English Scores- Leveled papers'!$H$4:$KM$4,BD$3,'English Scores- Leveled papers'!$H21:$KM21,"&lt;&gt;")=0,"",SUMIF('English Scores- Leveled papers'!$H$4:$KM$4,BD$3,'English Scores- Leveled papers'!$H21:$KM21)))</f>
        <v/>
      </c>
      <c r="BE19" s="41" t="str">
        <f>IF($B19="","",IF(COUNTIFS('English Scores- Leveled papers'!$H$4:$KM$4,BE$3,'English Scores- Leveled papers'!$H21:$KM21,"&lt;&gt;")=0,"",SUMIF('English Scores- Leveled papers'!$H$4:$KM$4,BE$3,'English Scores- Leveled papers'!$H21:$KM21)))</f>
        <v/>
      </c>
      <c r="BF19" s="41" t="str">
        <f>IF($B19="","",IF(COUNTIFS('English Scores- Leveled papers'!$H$4:$KM$4,BF$3,'English Scores- Leveled papers'!$H21:$KM21,"&lt;&gt;")=0,"",SUMIF('English Scores- Leveled papers'!$H$4:$KM$4,BF$3,'English Scores- Leveled papers'!$H21:$KM21)))</f>
        <v/>
      </c>
      <c r="BG19" s="41" t="str">
        <f>IF($B19="","",IF(COUNTIFS('English Scores- Leveled papers'!$H$4:$KM$4,BG$3,'English Scores- Leveled papers'!$H21:$KM21,"&lt;&gt;")=0,"",SUMIF('English Scores- Leveled papers'!$H$4:$KM$4,BG$3,'English Scores- Leveled papers'!$H21:$KM21)))</f>
        <v/>
      </c>
      <c r="BH19" s="41" t="str">
        <f>IF($B19="","",IF(COUNTIFS('English Scores- Leveled papers'!$H$4:$KM$4,BH$3,'English Scores- Leveled papers'!$H21:$KM21,"&lt;&gt;")=0,"",SUMIF('English Scores- Leveled papers'!$H$4:$KM$4,BH$3,'English Scores- Leveled papers'!$H21:$KM21)))</f>
        <v/>
      </c>
      <c r="BI19" s="41" t="str">
        <f>IF($B19="","",IF(COUNTIFS('English Scores- Leveled papers'!$H$4:$KM$4,BI$3,'English Scores- Leveled papers'!$H21:$KM21,"&lt;&gt;")=0,"",SUMIF('English Scores- Leveled papers'!$H$4:$KM$4,BI$3,'English Scores- Leveled papers'!$H21:$KM21)))</f>
        <v/>
      </c>
      <c r="BJ19" s="41" t="str">
        <f>IF($B19="","",IF(COUNTIFS('English Scores- Leveled papers'!$H$4:$KM$4,BJ$3,'English Scores- Leveled papers'!$H21:$KM21,"&lt;&gt;")=0,"",SUMIF('English Scores- Leveled papers'!$H$4:$KM$4,BJ$3,'English Scores- Leveled papers'!$H21:$KM21)))</f>
        <v/>
      </c>
      <c r="BK19" s="41" t="str">
        <f>IF($B19="","",IF(COUNTIFS('English Scores- Leveled papers'!$H$4:$KM$4,BK$3,'English Scores- Leveled papers'!$H21:$KM21,"&lt;&gt;")=0,"",SUMIF('English Scores- Leveled papers'!$H$4:$KM$4,BK$3,'English Scores- Leveled papers'!$H21:$KM21)))</f>
        <v/>
      </c>
      <c r="BL19" s="41" t="str">
        <f>IF($B19="","",IF(COUNTIFS('English Scores- Leveled papers'!$H$4:$KM$4,BL$3,'English Scores- Leveled papers'!$H21:$KM21,"&lt;&gt;")=0,"",SUMIF('English Scores- Leveled papers'!$H$4:$KM$4,BL$3,'English Scores- Leveled papers'!$H21:$KM21)))</f>
        <v/>
      </c>
      <c r="BM19" s="41" t="str">
        <f>IF($B19="","",IF(COUNTIFS('English Scores- Leveled papers'!$H$4:$KM$4,BM$3,'English Scores- Leveled papers'!$H21:$KM21,"&lt;&gt;")=0,"",SUMIF('English Scores- Leveled papers'!$H$4:$KM$4,BM$3,'English Scores- Leveled papers'!$H21:$KM21)))</f>
        <v/>
      </c>
      <c r="BN19" s="41" t="str">
        <f>IF($B19="","",IF(COUNTIFS('English Scores- Leveled papers'!$H$4:$KM$4,BN$3,'English Scores- Leveled papers'!$H21:$KM21,"&lt;&gt;")=0,"",SUMIF('English Scores- Leveled papers'!$H$4:$KM$4,BN$3,'English Scores- Leveled papers'!$H21:$KM21)))</f>
        <v/>
      </c>
      <c r="BO19" s="41"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41" t="str">
        <f>IF($B19="","",IF(COUNTIFS('English Scores- Leveled papers'!$H$4:$KM$4,BX$3,'English Scores- Leveled papers'!$H21:$KM21,"&lt;&gt;")=0,"",SUMIF('English Scores- Leveled papers'!$H$4:$KM$4,BX$3,'English Scores- Leveled papers'!$H21:$KM21)))</f>
        <v/>
      </c>
      <c r="BY19" s="41" t="str">
        <f>IF($B19="","",IF(COUNTIFS('English Scores- Leveled papers'!$H$4:$KM$4,BY$3,'English Scores- Leveled papers'!$H21:$KM21,"&lt;&gt;")=0,"",SUMIF('English Scores- Leveled papers'!$H$4:$KM$4,BY$3,'English Scores- Leveled papers'!$H21:$KM21)))</f>
        <v/>
      </c>
      <c r="BZ19" s="41" t="str">
        <f>IF($B19="","",IF(COUNTIFS('English Scores- Leveled papers'!$H$4:$KM$4,BZ$3,'English Scores- Leveled papers'!$H21:$KM21,"&lt;&gt;")=0,"",SUMIF('English Scores- Leveled papers'!$H$4:$KM$4,BZ$3,'English Scores- Leveled papers'!$H21:$KM21)))</f>
        <v/>
      </c>
      <c r="CA19" s="41" t="str">
        <f>IF($B19="","",IF(COUNTIFS('English Scores- Leveled papers'!$H$4:$KM$4,CA$3,'English Scores- Leveled papers'!$H21:$KM21,"&lt;&gt;")=0,"",SUMIF('English Scores- Leveled papers'!$H$4:$KM$4,CA$3,'English Scores- Leveled papers'!$H21:$KM21)))</f>
        <v/>
      </c>
      <c r="CB19" s="41" t="str">
        <f>IF($B19="","",IF(COUNTIFS('English Scores- Leveled papers'!$H$4:$KM$4,CB$3,'English Scores- Leveled papers'!$H21:$KM21,"&lt;&gt;")=0,"",SUMIF('English Scores- Leveled papers'!$H$4:$KM$4,CB$3,'English Scores- Leveled papers'!$H21:$KM21)))</f>
        <v/>
      </c>
      <c r="CC19" s="41" t="str">
        <f>IF($B19="","",IF(COUNTIFS('English Scores- Leveled papers'!$H$4:$KM$4,CC$3,'English Scores- Leveled papers'!$H21:$KM21,"&lt;&gt;")=0,"",SUMIF('English Scores- Leveled papers'!$H$4:$KM$4,CC$3,'English Scores- Leveled papers'!$H21:$KM21)))</f>
        <v/>
      </c>
      <c r="CD19" s="41" t="str">
        <f>IF($B19="","",IF(COUNTIFS('English Scores- Leveled papers'!$H$4:$KM$4,CD$3,'English Scores- Leveled papers'!$H21:$KM21,"&lt;&gt;")=0,"",SUMIF('English Scores- Leveled papers'!$H$4:$KM$4,CD$3,'English Scores- Leveled papers'!$H21:$KM21)))</f>
        <v/>
      </c>
      <c r="CE19" s="41" t="str">
        <f>IF($B19="","",IF(COUNTIFS('English Scores- Leveled papers'!$H$4:$KM$4,CE$3,'English Scores- Leveled papers'!$H21:$KM21,"&lt;&gt;")=0,"",SUMIF('English Scores- Leveled papers'!$H$4:$KM$4,CE$3,'English Scores- Leveled papers'!$H21:$KM21)))</f>
        <v/>
      </c>
      <c r="CF19" s="41"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41" t="str">
        <f>IF($B19="","",IF(COUNTIFS('English Scores- Leveled papers'!$H$4:$KM$4,CL$3,'English Scores- Leveled papers'!$H21:$KM21,"&lt;&gt;")=0,"",SUMIF('English Scores- Leveled papers'!$H$4:$KM$4,CL$3,'English Scores- Leveled papers'!$H21:$KM21)))</f>
        <v/>
      </c>
      <c r="CM19" s="41" t="str">
        <f>IF($B19="","",IF(COUNTIFS('English Scores- Leveled papers'!$H$4:$KM$4,CM$3,'English Scores- Leveled papers'!$H21:$KM21,"&lt;&gt;")=0,"",SUMIF('English Scores- Leveled papers'!$H$4:$KM$4,CM$3,'English Scores- Leveled papers'!$H21:$KM21)))</f>
        <v/>
      </c>
      <c r="CN19" s="41" t="str">
        <f>IF($B19="","",IF(COUNTIFS('English Scores- Leveled papers'!$H$4:$KM$4,CN$3,'English Scores- Leveled papers'!$H21:$KM21,"&lt;&gt;")=0,"",SUMIF('English Scores- Leveled papers'!$H$4:$KM$4,CN$3,'English Scores- Leveled papers'!$H21:$KM21)))</f>
        <v/>
      </c>
      <c r="CO19" s="41" t="str">
        <f>IF($B19="","",IF(COUNTIFS('English Scores- Leveled papers'!$H$4:$KM$4,CO$3,'English Scores- Leveled papers'!$H21:$KM21,"&lt;&gt;")=0,"",SUMIF('English Scores- Leveled papers'!$H$4:$KM$4,CO$3,'English Scores- Leveled papers'!$H21:$KM21)))</f>
        <v/>
      </c>
      <c r="CP19" s="41" t="str">
        <f>IF($B19="","",IF(COUNTIFS('English Scores- Leveled papers'!$H$4:$KM$4,CP$3,'English Scores- Leveled papers'!$H21:$KM21,"&lt;&gt;")=0,"",SUMIF('English Scores- Leveled papers'!$H$4:$KM$4,CP$3,'English Scores- Leveled papers'!$H21:$KM21)))</f>
        <v/>
      </c>
      <c r="CQ19" s="41" t="str">
        <f>IF($B19="","",IF(COUNTIFS('English Scores- Leveled papers'!$H$4:$KM$4,CQ$3,'English Scores- Leveled papers'!$H21:$KM21,"&lt;&gt;")=0,"",SUMIF('English Scores- Leveled papers'!$H$4:$KM$4,CQ$3,'English Scores- Leveled papers'!$H21:$KM21)))</f>
        <v/>
      </c>
      <c r="CR19" s="41" t="str">
        <f>IF($B19="","",IF(COUNTIFS('English Scores- Leveled papers'!$H$4:$KM$4,CR$3,'English Scores- Leveled papers'!$H21:$KM21,"&lt;&gt;")=0,"",SUMIF('English Scores- Leveled papers'!$H$4:$KM$4,CR$3,'English Scores- Leveled papers'!$H21:$KM21)))</f>
        <v/>
      </c>
      <c r="CS19" s="41"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41" t="str">
        <f>IF($B19="","",IF(COUNTIFS('English Scores- Leveled papers'!$H$4:$KM$4,DF$3,'English Scores- Leveled papers'!$H21:$KM21,"&lt;&gt;")=0,"",SUMIF('English Scores- Leveled papers'!$H$4:$KM$4,DF$3,'English Scores- Leveled papers'!$H21:$KM21)))</f>
        <v/>
      </c>
      <c r="DG19" s="41" t="str">
        <f>IF($B19="","",IF(COUNTIFS('English Scores- Leveled papers'!$H$4:$KM$4,DG$3,'English Scores- Leveled papers'!$H21:$KM21,"&lt;&gt;")=0,"",SUMIF('English Scores- Leveled papers'!$H$4:$KM$4,DG$3,'English Scores- Leveled papers'!$H21:$KM21)))</f>
        <v/>
      </c>
      <c r="DH19" s="41" t="str">
        <f>IF($B19="","",IF(COUNTIFS('English Scores- Leveled papers'!$H$4:$KM$4,DH$3,'English Scores- Leveled papers'!$H21:$KM21,"&lt;&gt;")=0,"",SUMIF('English Scores- Leveled papers'!$H$4:$KM$4,DH$3,'English Scores- Leveled papers'!$H21:$KM21)))</f>
        <v/>
      </c>
      <c r="DI19" s="41" t="str">
        <f>IF($B19="","",IF(COUNTIFS('English Scores- Leveled papers'!$H$4:$KM$4,DI$3,'English Scores- Leveled papers'!$H21:$KM21,"&lt;&gt;")=0,"",SUMIF('English Scores- Leveled papers'!$H$4:$KM$4,DI$3,'English Scores- Leveled papers'!$H21:$KM21)))</f>
        <v/>
      </c>
      <c r="DJ19" s="41" t="str">
        <f>IF($B19="","",IF(COUNTIFS('English Scores- Leveled papers'!$H$4:$KM$4,DJ$3,'English Scores- Leveled papers'!$H21:$KM21,"&lt;&gt;")=0,"",SUMIF('English Scores- Leveled papers'!$H$4:$KM$4,DJ$3,'English Scores- Leveled papers'!$H21:$KM21)))</f>
        <v/>
      </c>
      <c r="DK19" s="41" t="str">
        <f>IF($B19="","",IF(COUNTIFS('English Scores- Leveled papers'!$H$4:$KM$4,DK$3,'English Scores- Leveled papers'!$H21:$KM21,"&lt;&gt;")=0,"",SUMIF('English Scores- Leveled papers'!$H$4:$KM$4,DK$3,'English Scores- Leveled papers'!$H21:$KM21)))</f>
        <v/>
      </c>
      <c r="DL19" s="41" t="str">
        <f>IF($B19="","",IF(COUNTIFS('English Scores- Leveled papers'!$H$4:$KM$4,DL$3,'English Scores- Leveled papers'!$H21:$KM21,"&lt;&gt;")=0,"",SUMIF('English Scores- Leveled papers'!$H$4:$KM$4,DL$3,'English Scores- Leveled papers'!$H21:$KM21)))</f>
        <v/>
      </c>
      <c r="DM19" s="41" t="str">
        <f>IF($B19="","",IF(COUNTIFS('English Scores- Leveled papers'!$H$4:$KM$4,DM$3,'English Scores- Leveled papers'!$H21:$KM21,"&lt;&gt;")=0,"",SUMIF('English Scores- Leveled papers'!$H$4:$KM$4,DM$3,'English Scores- Leveled papers'!$H21:$KM21)))</f>
        <v/>
      </c>
      <c r="DN19" s="41" t="str">
        <f>IF($B19="","",IF(COUNTIFS('English Scores- Leveled papers'!$H$4:$KM$4,DN$3,'English Scores- Leveled papers'!$H21:$KM21,"&lt;&gt;")=0,"",SUMIF('English Scores- Leveled papers'!$H$4:$KM$4,DN$3,'English Scores- Leveled papers'!$H21:$KM21)))</f>
        <v/>
      </c>
      <c r="DO19" s="41" t="str">
        <f>IF($B19="","",IF(COUNTIFS('English Scores- Leveled papers'!$H$4:$KM$4,DO$3,'English Scores- Leveled papers'!$H21:$KM21,"&lt;&gt;")=0,"",SUMIF('English Scores- Leveled papers'!$H$4:$KM$4,DO$3,'English Scores- Leveled papers'!$H21:$KM21)))</f>
        <v/>
      </c>
      <c r="DP19" s="41" t="str">
        <f>IF($B19="","",IF(COUNTIFS('English Scores- Leveled papers'!$H$4:$KM$4,DP$3,'English Scores- Leveled papers'!$H21:$KM21,"&lt;&gt;")=0,"",SUMIF('English Scores- Leveled papers'!$H$4:$KM$4,DP$3,'English Scores- Leveled papers'!$H21:$KM21)))</f>
        <v/>
      </c>
      <c r="DQ19" s="393" t="str">
        <f>IF($B19="","",IF(COUNTIFS('English Scores- Leveled papers'!$H$4:$KM$4,DQ$3,'English Scores- Leveled papers'!$H21:$KM21,"&lt;&gt;")=0,"",SUMIF('English Scores- Leveled papers'!$H$4:$KM$4,DQ$3,'English Scores- Leveled papers'!$H21:$KM21)))</f>
        <v/>
      </c>
      <c r="DR19" s="395" t="str">
        <f>IF('Cover Sheet'!$AC$6="6th", 'Eng GLA 6th, 7th, 8th'!D22, "")</f>
        <v/>
      </c>
      <c r="DS19" t="s">
        <v>2102</v>
      </c>
      <c r="DT19" s="64">
        <f>COUNTIF($H$5:$H$89,3.5)</f>
        <v>0</v>
      </c>
      <c r="DU19" s="41" t="str">
        <f>IF($B19="","",IF(COUNTIFS('Eng GLA 6th, 7th, 8th'!$E$4:$DV$4,DU$3,'Eng GLA 6th, 7th, 8th'!$E22:$DV22,"&lt;&gt;")=0,"",SUMIF('Eng GLA 6th, 7th, 8th'!$E$4:$DV$4,DU$3,'Eng GLA 6th, 7th, 8th'!$E22:$DV22)))</f>
        <v/>
      </c>
      <c r="DV19" s="41" t="str">
        <f>IF($B19="","",IF(COUNTIFS('Eng GLA 6th, 7th, 8th'!$E$4:$DV$4,DV$3,'Eng GLA 6th, 7th, 8th'!$E22:$DV22,"&lt;&gt;")=0,"",SUMIF('Eng GLA 6th, 7th, 8th'!$E$4:$DV$4,DV$3,'Eng GLA 6th, 7th, 8th'!$E22:$DV22)))</f>
        <v/>
      </c>
      <c r="DW19" s="41" t="str">
        <f>IF($B19="","",IF(COUNTIFS('Eng GLA 6th, 7th, 8th'!$E$4:$DV$4,DW$3,'Eng GLA 6th, 7th, 8th'!$E22:$DV22,"&lt;&gt;")=0,"",SUMIF('Eng GLA 6th, 7th, 8th'!$E$4:$DV$4,DW$3,'Eng GLA 6th, 7th, 8th'!$E22:$DV22)))</f>
        <v/>
      </c>
      <c r="DX19" s="41" t="str">
        <f>IF($B19="","",IF(COUNTIFS('Eng GLA 6th, 7th, 8th'!$E$4:$DV$4,DX$3,'Eng GLA 6th, 7th, 8th'!$E22:$DV22,"&lt;&gt;")=0,"",SUMIF('Eng GLA 6th, 7th, 8th'!$E$4:$DV$4,DX$3,'Eng GLA 6th, 7th, 8th'!$E22:$DV22)))</f>
        <v/>
      </c>
      <c r="DY19" s="41" t="str">
        <f>IF($B19="","",IF(COUNTIFS('Eng GLA 6th, 7th, 8th'!$E$4:$DV$4,DY$3,'Eng GLA 6th, 7th, 8th'!$E22:$DV22,"&lt;&gt;")=0,"",SUMIF('Eng GLA 6th, 7th, 8th'!$E$4:$DV$4,DY$3,'Eng GLA 6th, 7th, 8th'!$E22:$DV22)))</f>
        <v/>
      </c>
      <c r="DZ19" s="41" t="str">
        <f>IF($B19="","",IF(COUNTIFS('Eng GLA 6th, 7th, 8th'!$E$4:$DV$4,DZ$3,'Eng GLA 6th, 7th, 8th'!$E22:$DV22,"&lt;&gt;")=0,"",SUMIF('Eng GLA 6th, 7th, 8th'!$E$4:$DV$4,DZ$3,'Eng GLA 6th, 7th, 8th'!$E22:$DV22)))</f>
        <v/>
      </c>
      <c r="EA19" s="41" t="str">
        <f>IF($B19="","",IF(COUNTIFS('Eng GLA 6th, 7th, 8th'!$E$4:$DV$4,EA$3,'Eng GLA 6th, 7th, 8th'!$E22:$DV22,"&lt;&gt;")=0,"",SUMIF('Eng GLA 6th, 7th, 8th'!$E$4:$DV$4,EA$3,'Eng GLA 6th, 7th, 8th'!$E22:$DV22)))</f>
        <v/>
      </c>
      <c r="EB19" s="41" t="str">
        <f>IF($B19="","",IF(COUNTIFS('Eng GLA 6th, 7th, 8th'!$E$4:$DV$4,EB$3,'Eng GLA 6th, 7th, 8th'!$E22:$DV22,"&lt;&gt;")=0,"",SUMIF('Eng GLA 6th, 7th, 8th'!$E$4:$DV$4,EB$3,'Eng GLA 6th, 7th, 8th'!$E22:$DV22)))</f>
        <v/>
      </c>
      <c r="EC19" s="41" t="str">
        <f>IF($B19="","",IF(COUNTIFS('Eng GLA 6th, 7th, 8th'!$E$4:$DV$4,EC$3,'Eng GLA 6th, 7th, 8th'!$E22:$DV22,"&lt;&gt;")=0,"",SUMIF('Eng GLA 6th, 7th, 8th'!$E$4:$DV$4,EC$3,'Eng GLA 6th, 7th, 8th'!$E22:$DV22)))</f>
        <v/>
      </c>
      <c r="ED19" s="41" t="str">
        <f>IF($B19="","",IF(COUNTIFS('Eng GLA 6th, 7th, 8th'!$E$4:$DV$4,ED$3,'Eng GLA 6th, 7th, 8th'!$E22:$DV22,"&lt;&gt;")=0,"",SUMIF('Eng GLA 6th, 7th, 8th'!$E$4:$DV$4,ED$3,'Eng GLA 6th, 7th, 8th'!$E22:$DV22)))</f>
        <v/>
      </c>
      <c r="EE19" s="41" t="str">
        <f>IF($B19="","",IF(COUNTIFS('Eng GLA 6th, 7th, 8th'!$E$4:$DV$4,EE$3,'Eng GLA 6th, 7th, 8th'!$E22:$DV22,"&lt;&gt;")=0,"",SUMIF('Eng GLA 6th, 7th, 8th'!$E$4:$DV$4,EE$3,'Eng GLA 6th, 7th, 8th'!$E22:$DV22)))</f>
        <v/>
      </c>
      <c r="EF19" s="41" t="str">
        <f>IF($B19="","",IF(COUNTIFS('Eng GLA 6th, 7th, 8th'!$E$4:$DV$4,EF$3,'Eng GLA 6th, 7th, 8th'!$E22:$DV22,"&lt;&gt;")=0,"",SUMIF('Eng GLA 6th, 7th, 8th'!$E$4:$DV$4,EF$3,'Eng GLA 6th, 7th, 8th'!$E22:$DV22)))</f>
        <v/>
      </c>
      <c r="EG19" s="41" t="str">
        <f>IF($B19="","",IF(COUNTIFS('Eng GLA 6th, 7th, 8th'!$E$4:$DV$4,EG$3,'Eng GLA 6th, 7th, 8th'!$E22:$DV22,"&lt;&gt;")=0,"",SUMIF('Eng GLA 6th, 7th, 8th'!$E$4:$DV$4,EG$3,'Eng GLA 6th, 7th, 8th'!$E22:$DV22)))</f>
        <v/>
      </c>
      <c r="EH19" s="41" t="str">
        <f>IF($B19="","",IF(COUNTIFS('Eng GLA 6th, 7th, 8th'!$E$4:$DV$4,EH$3,'Eng GLA 6th, 7th, 8th'!$E22:$DV22,"&lt;&gt;")=0,"",SUMIF('Eng GLA 6th, 7th, 8th'!$E$4:$DV$4,EH$3,'Eng GLA 6th, 7th, 8th'!$E22:$DV22)))</f>
        <v/>
      </c>
      <c r="EI19" s="41" t="str">
        <f>IF($B19="","",IF(COUNTIFS('Eng GLA 6th, 7th, 8th'!$E$4:$DV$4,EI$3,'Eng GLA 6th, 7th, 8th'!$E22:$DV22,"&lt;&gt;")=0,"",SUMIF('Eng GLA 6th, 7th, 8th'!$E$4:$DV$4,EI$3,'Eng GLA 6th, 7th, 8th'!$E22:$DV22)))</f>
        <v/>
      </c>
      <c r="EJ19" s="398" t="str">
        <f>IF('Cover Sheet'!$AC$6="7th", 'Eng GLA 6th, 7th, 8th'!AQ22, "")</f>
        <v/>
      </c>
      <c r="EK19" s="41" t="str">
        <f>IF($B19="","",IF(COUNTIFS('Eng GLA 6th, 7th, 8th'!$E$4:$DV$4,EK$3,'Eng GLA 6th, 7th, 8th'!$E22:$DV22,"&lt;&gt;")=0,"",SUMIF('Eng GLA 6th, 7th, 8th'!$E$4:$DV$4,EK$3,'Eng GLA 6th, 7th, 8th'!$E22:$DV22)))</f>
        <v/>
      </c>
      <c r="EL19" s="41" t="str">
        <f>IF($B19="","",IF(COUNTIFS('Eng GLA 6th, 7th, 8th'!$E$4:$DV$4,EL$3,'Eng GLA 6th, 7th, 8th'!$E22:$DV22,"&lt;&gt;")=0,"",SUMIF('Eng GLA 6th, 7th, 8th'!$E$4:$DV$4,EL$3,'Eng GLA 6th, 7th, 8th'!$E22:$DV22)))</f>
        <v/>
      </c>
      <c r="EM19" s="41" t="str">
        <f>IF($B19="","",IF(COUNTIFS('Eng GLA 6th, 7th, 8th'!$E$4:$DV$4,EM$3,'Eng GLA 6th, 7th, 8th'!$E22:$DV22,"&lt;&gt;")=0,"",SUMIF('Eng GLA 6th, 7th, 8th'!$E$4:$DV$4,EM$3,'Eng GLA 6th, 7th, 8th'!$E22:$DV22)))</f>
        <v/>
      </c>
      <c r="EN19" s="41" t="str">
        <f>IF($B19="","",IF(COUNTIFS('Eng GLA 6th, 7th, 8th'!$E$4:$DV$4,EN$3,'Eng GLA 6th, 7th, 8th'!$E22:$DV22,"&lt;&gt;")=0,"",SUMIF('Eng GLA 6th, 7th, 8th'!$E$4:$DV$4,EN$3,'Eng GLA 6th, 7th, 8th'!$E22:$DV22)))</f>
        <v/>
      </c>
      <c r="EO19" s="41" t="str">
        <f>IF($B19="","",IF(COUNTIFS('Eng GLA 6th, 7th, 8th'!$E$4:$DV$4,EO$3,'Eng GLA 6th, 7th, 8th'!$E22:$DV22,"&lt;&gt;")=0,"",SUMIF('Eng GLA 6th, 7th, 8th'!$E$4:$DV$4,EO$3,'Eng GLA 6th, 7th, 8th'!$E22:$DV22)))</f>
        <v/>
      </c>
      <c r="EP19" s="41" t="str">
        <f>IF($B19="","",IF(COUNTIFS('Eng GLA 6th, 7th, 8th'!$E$4:$DV$4,EP$3,'Eng GLA 6th, 7th, 8th'!$E22:$DV22,"&lt;&gt;")=0,"",SUMIF('Eng GLA 6th, 7th, 8th'!$E$4:$DV$4,EP$3,'Eng GLA 6th, 7th, 8th'!$E22:$DV22)))</f>
        <v/>
      </c>
      <c r="EQ19" s="41" t="str">
        <f>IF($B19="","",IF(COUNTIFS('Eng GLA 6th, 7th, 8th'!$E$4:$DV$4,EQ$3,'Eng GLA 6th, 7th, 8th'!$E22:$DV22,"&lt;&gt;")=0,"",SUMIF('Eng GLA 6th, 7th, 8th'!$E$4:$DV$4,EQ$3,'Eng GLA 6th, 7th, 8th'!$E22:$DV22)))</f>
        <v/>
      </c>
      <c r="ER19" s="41" t="str">
        <f>IF($B19="","",IF(COUNTIFS('Eng GLA 6th, 7th, 8th'!$E$4:$DV$4,ER$3,'Eng GLA 6th, 7th, 8th'!$E22:$DV22,"&lt;&gt;")=0,"",SUMIF('Eng GLA 6th, 7th, 8th'!$E$4:$DV$4,ER$3,'Eng GLA 6th, 7th, 8th'!$E22:$DV22)))</f>
        <v/>
      </c>
      <c r="ES19" s="41" t="str">
        <f>IF($B19="","",IF(COUNTIFS('Eng GLA 6th, 7th, 8th'!$E$4:$DV$4,ES$3,'Eng GLA 6th, 7th, 8th'!$E22:$DV22,"&lt;&gt;")=0,"",SUMIF('Eng GLA 6th, 7th, 8th'!$E$4:$DV$4,ES$3,'Eng GLA 6th, 7th, 8th'!$E22:$DV22)))</f>
        <v/>
      </c>
      <c r="ET19" s="41" t="str">
        <f>IF($B19="","",IF(COUNTIFS('Eng GLA 6th, 7th, 8th'!$E$4:$DV$4,ET$3,'Eng GLA 6th, 7th, 8th'!$E22:$DV22,"&lt;&gt;")=0,"",SUMIF('Eng GLA 6th, 7th, 8th'!$E$4:$DV$4,ET$3,'Eng GLA 6th, 7th, 8th'!$E22:$DV22)))</f>
        <v/>
      </c>
      <c r="EU19" s="41" t="str">
        <f>IF($B19="","",IF(COUNTIFS('Eng GLA 6th, 7th, 8th'!$E$4:$DV$4,EU$3,'Eng GLA 6th, 7th, 8th'!$E22:$DV22,"&lt;&gt;")=0,"",SUMIF('Eng GLA 6th, 7th, 8th'!$E$4:$DV$4,EU$3,'Eng GLA 6th, 7th, 8th'!$E22:$DV22)))</f>
        <v/>
      </c>
      <c r="EV19" s="41" t="str">
        <f>IF($B19="","",IF(COUNTIFS('Eng GLA 6th, 7th, 8th'!$E$4:$DV$4,EV$3,'Eng GLA 6th, 7th, 8th'!$E22:$DV22,"&lt;&gt;")=0,"",SUMIF('Eng GLA 6th, 7th, 8th'!$E$4:$DV$4,EV$3,'Eng GLA 6th, 7th, 8th'!$E22:$DV22)))</f>
        <v/>
      </c>
      <c r="EW19" s="41" t="str">
        <f>IF($B19="","",IF(COUNTIFS('Eng GLA 6th, 7th, 8th'!$E$4:$DV$4,EW$3,'Eng GLA 6th, 7th, 8th'!$E22:$DV22,"&lt;&gt;")=0,"",SUMIF('Eng GLA 6th, 7th, 8th'!$E$4:$DV$4,EW$3,'Eng GLA 6th, 7th, 8th'!$E22:$DV22)))</f>
        <v/>
      </c>
      <c r="EX19" s="41" t="str">
        <f>IF($B19="","",IF(COUNTIFS('Eng GLA 6th, 7th, 8th'!$E$4:$DV$4,EX$3,'Eng GLA 6th, 7th, 8th'!$E22:$DV22,"&lt;&gt;")=0,"",SUMIF('Eng GLA 6th, 7th, 8th'!$E$4:$DV$4,EX$3,'Eng GLA 6th, 7th, 8th'!$E22:$DV22)))</f>
        <v/>
      </c>
      <c r="EY19" s="41" t="str">
        <f>IF($B19="","",IF(COUNTIFS('Eng GLA 6th, 7th, 8th'!$E$4:$DV$4,EY$3,'Eng GLA 6th, 7th, 8th'!$E22:$DV22,"&lt;&gt;")=0,"",SUMIF('Eng GLA 6th, 7th, 8th'!$E$4:$DV$4,EY$3,'Eng GLA 6th, 7th, 8th'!$E22:$DV22)))</f>
        <v/>
      </c>
      <c r="EZ19" s="398" t="str">
        <f>IF('Cover Sheet'!$AC$6="8th", 'Eng GLA 6th, 7th, 8th'!CG22, "")</f>
        <v/>
      </c>
      <c r="FA19" s="41" t="str">
        <f>IF($B19="","",IF(COUNTIFS('Eng GLA 6th, 7th, 8th'!$E$4:$DV$4,FA$3,'Eng GLA 6th, 7th, 8th'!$E22:$DV22,"&lt;&gt;")=0,"",SUMIF('Eng GLA 6th, 7th, 8th'!$E$4:$DV$4,FA$3,'Eng GLA 6th, 7th, 8th'!$E22:$DV22)))</f>
        <v/>
      </c>
      <c r="FB19" s="41" t="str">
        <f>IF($B19="","",IF(COUNTIFS('Eng GLA 6th, 7th, 8th'!$E$4:$DV$4,FB$3,'Eng GLA 6th, 7th, 8th'!$E22:$DV22,"&lt;&gt;")=0,"",SUMIF('Eng GLA 6th, 7th, 8th'!$E$4:$DV$4,FB$3,'Eng GLA 6th, 7th, 8th'!$E22:$DV22)))</f>
        <v/>
      </c>
      <c r="FC19" s="41" t="str">
        <f>IF($B19="","",IF(COUNTIFS('Eng GLA 6th, 7th, 8th'!$E$4:$DV$4,FC$3,'Eng GLA 6th, 7th, 8th'!$E22:$DV22,"&lt;&gt;")=0,"",SUMIF('Eng GLA 6th, 7th, 8th'!$E$4:$DV$4,FC$3,'Eng GLA 6th, 7th, 8th'!$E22:$DV22)))</f>
        <v/>
      </c>
      <c r="FD19" s="41" t="str">
        <f>IF($B19="","",IF(COUNTIFS('Eng GLA 6th, 7th, 8th'!$E$4:$DV$4,FD$3,'Eng GLA 6th, 7th, 8th'!$E22:$DV22,"&lt;&gt;")=0,"",SUMIF('Eng GLA 6th, 7th, 8th'!$E$4:$DV$4,FD$3,'Eng GLA 6th, 7th, 8th'!$E22:$DV22)))</f>
        <v/>
      </c>
      <c r="FE19" s="41" t="str">
        <f>IF($B19="","",IF(COUNTIFS('Eng GLA 6th, 7th, 8th'!$E$4:$DV$4,FE$3,'Eng GLA 6th, 7th, 8th'!$E22:$DV22,"&lt;&gt;")=0,"",SUMIF('Eng GLA 6th, 7th, 8th'!$E$4:$DV$4,FE$3,'Eng GLA 6th, 7th, 8th'!$E22:$DV22)))</f>
        <v/>
      </c>
      <c r="FF19" s="41" t="str">
        <f>IF($B19="","",IF(COUNTIFS('Eng GLA 6th, 7th, 8th'!$E$4:$DV$4,FF$3,'Eng GLA 6th, 7th, 8th'!$E22:$DV22,"&lt;&gt;")=0,"",SUMIF('Eng GLA 6th, 7th, 8th'!$E$4:$DV$4,FF$3,'Eng GLA 6th, 7th, 8th'!$E22:$DV22)))</f>
        <v/>
      </c>
      <c r="FG19" s="41" t="str">
        <f>IF($B19="","",IF(COUNTIFS('Eng GLA 6th, 7th, 8th'!$E$4:$DV$4,FG$3,'Eng GLA 6th, 7th, 8th'!$E22:$DV22,"&lt;&gt;")=0,"",SUMIF('Eng GLA 6th, 7th, 8th'!$E$4:$DV$4,FG$3,'Eng GLA 6th, 7th, 8th'!$E22:$DV22)))</f>
        <v/>
      </c>
      <c r="FH19" s="41" t="str">
        <f>IF($B19="","",IF(COUNTIFS('Eng GLA 6th, 7th, 8th'!$E$4:$DV$4,FH$3,'Eng GLA 6th, 7th, 8th'!$E22:$DV22,"&lt;&gt;")=0,"",SUMIF('Eng GLA 6th, 7th, 8th'!$E$4:$DV$4,FH$3,'Eng GLA 6th, 7th, 8th'!$E22:$DV22)))</f>
        <v/>
      </c>
      <c r="FI19" s="41" t="str">
        <f>IF($B19="","",IF(COUNTIFS('Eng GLA 6th, 7th, 8th'!$E$4:$DV$4,FI$3,'Eng GLA 6th, 7th, 8th'!$E22:$DV22,"&lt;&gt;")=0,"",SUMIF('Eng GLA 6th, 7th, 8th'!$E$4:$DV$4,FI$3,'Eng GLA 6th, 7th, 8th'!$E22:$DV22)))</f>
        <v/>
      </c>
      <c r="FJ19" s="41" t="str">
        <f>IF($B19="","",IF(COUNTIFS('Eng GLA 6th, 7th, 8th'!$E$4:$DV$4,FJ$3,'Eng GLA 6th, 7th, 8th'!$E22:$DV22,"&lt;&gt;")=0,"",SUMIF('Eng GLA 6th, 7th, 8th'!$E$4:$DV$4,FJ$3,'Eng GLA 6th, 7th, 8th'!$E22:$DV22)))</f>
        <v/>
      </c>
      <c r="FK19" s="41" t="str">
        <f>IF($B19="","",IF(COUNTIFS('Eng GLA 6th, 7th, 8th'!$E$4:$DV$4,FK$3,'Eng GLA 6th, 7th, 8th'!$E22:$DV22,"&lt;&gt;")=0,"",SUMIF('Eng GLA 6th, 7th, 8th'!$E$4:$DV$4,FK$3,'Eng GLA 6th, 7th, 8th'!$E22:$DV22)))</f>
        <v/>
      </c>
      <c r="FL19" s="41" t="str">
        <f>IF($B19="","",IF(COUNTIFS('Eng GLA 6th, 7th, 8th'!$E$4:$DV$4,FL$3,'Eng GLA 6th, 7th, 8th'!$E22:$DV22,"&lt;&gt;")=0,"",SUMIF('Eng GLA 6th, 7th, 8th'!$E$4:$DV$4,FL$3,'Eng GLA 6th, 7th, 8th'!$E22:$DV22)))</f>
        <v/>
      </c>
      <c r="FM19" s="41" t="str">
        <f>IF($B19="","",IF(COUNTIFS('Eng GLA 6th, 7th, 8th'!$E$4:$DV$4,FM$3,'Eng GLA 6th, 7th, 8th'!$E22:$DV22,"&lt;&gt;")=0,"",SUMIF('Eng GLA 6th, 7th, 8th'!$E$4:$DV$4,FM$3,'Eng GLA 6th, 7th, 8th'!$E22:$DV22)))</f>
        <v/>
      </c>
      <c r="FN19" s="41" t="str">
        <f>IF($B19="","",IF(COUNTIFS('Eng GLA 6th, 7th, 8th'!$E$4:$DV$4,FN$3,'Eng GLA 6th, 7th, 8th'!$E22:$DV22,"&lt;&gt;")=0,"",SUMIF('Eng GLA 6th, 7th, 8th'!$E$4:$DV$4,FN$3,'Eng GLA 6th, 7th, 8th'!$E22:$DV22)))</f>
        <v/>
      </c>
      <c r="FO19" s="41" t="str">
        <f>IF($B19="","",IF(COUNTIFS('Eng GLA 6th, 7th, 8th'!$E$4:$DV$4,FO$3,'Eng GLA 6th, 7th, 8th'!$E22:$DV22,"&lt;&gt;")=0,"",SUMIF('Eng GLA 6th, 7th, 8th'!$E$4:$DV$4,FO$3,'Eng GLA 6th, 7th, 8th'!$E22:$DV22)))</f>
        <v/>
      </c>
    </row>
    <row r="20" spans="1:171" ht="12.75" customHeight="1" x14ac:dyDescent="0.2">
      <c r="A20" s="65">
        <v>16</v>
      </c>
      <c r="B20" s="65" t="str">
        <f>'English Scores- Leveled papers'!B22</f>
        <v>K.Akshitha</v>
      </c>
      <c r="C20" s="65"/>
      <c r="D20" s="76" t="str">
        <f>IF(OR(B20="",H20="",'Cover Sheet'!E20=""),"",'Cover Sheet'!E20)</f>
        <v/>
      </c>
      <c r="E20" s="76" t="str">
        <f>IF(OR(B20="",H20="",'Cover Sheet'!F20=""),"",'Cover Sheet'!F20)</f>
        <v/>
      </c>
      <c r="F20" s="76">
        <f>IF(OR(B20="",H20="",'Cover Sheet'!H20=""),"",'Cover Sheet'!H20)</f>
        <v>0.2</v>
      </c>
      <c r="G20" s="76"/>
      <c r="H20" s="76">
        <f>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1.5</v>
      </c>
      <c r="I20" s="77">
        <f t="shared" si="7"/>
        <v>0.8</v>
      </c>
      <c r="J20" s="77" t="str">
        <f t="shared" si="8"/>
        <v/>
      </c>
      <c r="K20" s="77" t="str">
        <f t="shared" si="9"/>
        <v/>
      </c>
      <c r="L20" s="78" t="str">
        <f t="shared" si="10"/>
        <v/>
      </c>
      <c r="M20" s="78" t="str">
        <f t="shared" si="11"/>
        <v/>
      </c>
      <c r="N20" s="78" t="str">
        <f t="shared" si="12"/>
        <v/>
      </c>
      <c r="O20" s="78" t="str">
        <f t="shared" si="13"/>
        <v/>
      </c>
      <c r="P20" s="78">
        <f t="shared" si="14"/>
        <v>0.8</v>
      </c>
      <c r="Q20" s="78" t="str">
        <f t="shared" si="15"/>
        <v/>
      </c>
      <c r="R20" s="78" t="str">
        <f t="shared" si="16"/>
        <v/>
      </c>
      <c r="S20" s="78" t="str">
        <f t="shared" si="17"/>
        <v/>
      </c>
      <c r="T20" s="78" t="str">
        <f t="shared" si="18"/>
        <v/>
      </c>
      <c r="U20" s="78" t="str">
        <f t="shared" si="19"/>
        <v/>
      </c>
      <c r="V20" s="78" t="str">
        <f t="shared" si="20"/>
        <v/>
      </c>
      <c r="W20" s="78" t="str">
        <f t="shared" si="21"/>
        <v/>
      </c>
      <c r="X20" s="78" t="str">
        <f t="shared" si="22"/>
        <v/>
      </c>
      <c r="Y20" s="78"/>
      <c r="Z20" s="78"/>
      <c r="AA20" s="78"/>
      <c r="AB20" s="78"/>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41" t="str">
        <f>IF($B20="","",IF(COUNTIFS('English Scores- Leveled papers'!$H$4:$KM$4,AI$3,'English Scores- Leveled papers'!$H22:$KM22,"&lt;&gt;")=0,"",SUMIF('English Scores- Leveled papers'!$H$4:$KM$4,AI$3,'English Scores- Leveled papers'!$H22:$KM22)))</f>
        <v/>
      </c>
      <c r="AJ20" s="41" t="str">
        <f>IF($B20="","",IF(COUNTIFS('English Scores- Leveled papers'!$H$4:$KM$4,AJ$3,'English Scores- Leveled papers'!$H22:$KM22,"&lt;&gt;")=0,"",SUMIF('English Scores- Leveled papers'!$H$4:$KM$4,AJ$3,'English Scores- Leveled papers'!$H22:$KM22)))</f>
        <v/>
      </c>
      <c r="AK20" s="41" t="str">
        <f>IF($B20="","",IF(COUNTIFS('English Scores- Leveled papers'!$H$4:$KM$4,AK$3,'English Scores- Leveled papers'!$H22:$KM22,"&lt;&gt;")=0,"",SUMIF('English Scores- Leveled papers'!$H$4:$KM$4,AK$3,'English Scores- Leveled papers'!$H22:$KM22)))</f>
        <v/>
      </c>
      <c r="AL20" s="41" t="str">
        <f>IF($B20="","",IF(COUNTIFS('English Scores- Leveled papers'!$H$4:$KM$4,AL$3,'English Scores- Leveled papers'!$H22:$KM22,"&lt;&gt;")=0,"",SUMIF('English Scores- Leveled papers'!$H$4:$KM$4,AL$3,'English Scores- Leveled papers'!$H22:$KM22)))</f>
        <v/>
      </c>
      <c r="AM20" s="41" t="str">
        <f>IF($B20="","",IF(COUNTIFS('English Scores- Leveled papers'!$H$4:$KM$4,AM$3,'English Scores- Leveled papers'!$H22:$KM22,"&lt;&gt;")=0,"",SUMIF('English Scores- Leveled papers'!$H$4:$KM$4,AM$3,'English Scores- Leveled papers'!$H22:$KM22)))</f>
        <v/>
      </c>
      <c r="AN20" s="41"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f>IF($B20="","",IF(COUNTIFS('English Scores- Leveled papers'!$H$4:$KM$4,AX$3,'English Scores- Leveled papers'!$H22:$KM22,"&lt;&gt;")=0,"",SUMIF('English Scores- Leveled papers'!$H$4:$KM$4,AX$3,'English Scores- Leveled papers'!$H22:$KM22)))</f>
        <v>2</v>
      </c>
      <c r="AY20" s="41">
        <f>IF($B20="","",IF(COUNTIFS('English Scores- Leveled papers'!$H$4:$KM$4,AY$3,'English Scores- Leveled papers'!$H22:$KM22,"&lt;&gt;")=0,"",SUMIF('English Scores- Leveled papers'!$H$4:$KM$4,AY$3,'English Scores- Leveled papers'!$H22:$KM22)))</f>
        <v>1</v>
      </c>
      <c r="AZ20" s="41">
        <f>IF($B20="","",IF(COUNTIFS('English Scores- Leveled papers'!$H$4:$KM$4,AZ$3,'English Scores- Leveled papers'!$H22:$KM22,"&lt;&gt;")=0,"",SUMIF('English Scores- Leveled papers'!$H$4:$KM$4,AZ$3,'English Scores- Leveled papers'!$H22:$KM22)))</f>
        <v>0</v>
      </c>
      <c r="BA20" s="41">
        <f>IF($B20="","",IF(COUNTIFS('English Scores- Leveled papers'!$H$4:$KM$4,BA$3,'English Scores- Leveled papers'!$H22:$KM22,"&lt;&gt;")=0,"",SUMIF('English Scores- Leveled papers'!$H$4:$KM$4,BA$3,'English Scores- Leveled papers'!$H22:$KM22)))</f>
        <v>0</v>
      </c>
      <c r="BB20" s="41">
        <f>IF($B20="","",IF(COUNTIFS('English Scores- Leveled papers'!$H$4:$KM$4,BB$3,'English Scores- Leveled papers'!$H22:$KM22,"&lt;&gt;")=0,"",SUMIF('English Scores- Leveled papers'!$H$4:$KM$4,BB$3,'English Scores- Leveled papers'!$H22:$KM22)))</f>
        <v>3</v>
      </c>
      <c r="BC20" s="41">
        <f>IF($B20="","",IF(COUNTIFS('English Scores- Leveled papers'!$H$4:$KM$4,BC$3,'English Scores- Leveled papers'!$H22:$KM22,"&lt;&gt;")=0,"",SUMIF('English Scores- Leveled papers'!$H$4:$KM$4,BC$3,'English Scores- Leveled papers'!$H22:$KM22)))</f>
        <v>3</v>
      </c>
      <c r="BD20" s="41" t="str">
        <f>IF($B20="","",IF(COUNTIFS('English Scores- Leveled papers'!$H$4:$KM$4,BD$3,'English Scores- Leveled papers'!$H22:$KM22,"&lt;&gt;")=0,"",SUMIF('English Scores- Leveled papers'!$H$4:$KM$4,BD$3,'English Scores- Leveled papers'!$H22:$KM22)))</f>
        <v/>
      </c>
      <c r="BE20" s="41" t="str">
        <f>IF($B20="","",IF(COUNTIFS('English Scores- Leveled papers'!$H$4:$KM$4,BE$3,'English Scores- Leveled papers'!$H22:$KM22,"&lt;&gt;")=0,"",SUMIF('English Scores- Leveled papers'!$H$4:$KM$4,BE$3,'English Scores- Leveled papers'!$H22:$KM22)))</f>
        <v/>
      </c>
      <c r="BF20" s="41" t="str">
        <f>IF($B20="","",IF(COUNTIFS('English Scores- Leveled papers'!$H$4:$KM$4,BF$3,'English Scores- Leveled papers'!$H22:$KM22,"&lt;&gt;")=0,"",SUMIF('English Scores- Leveled papers'!$H$4:$KM$4,BF$3,'English Scores- Leveled papers'!$H22:$KM22)))</f>
        <v/>
      </c>
      <c r="BG20" s="41" t="str">
        <f>IF($B20="","",IF(COUNTIFS('English Scores- Leveled papers'!$H$4:$KM$4,BG$3,'English Scores- Leveled papers'!$H22:$KM22,"&lt;&gt;")=0,"",SUMIF('English Scores- Leveled papers'!$H$4:$KM$4,BG$3,'English Scores- Leveled papers'!$H22:$KM22)))</f>
        <v/>
      </c>
      <c r="BH20" s="41" t="str">
        <f>IF($B20="","",IF(COUNTIFS('English Scores- Leveled papers'!$H$4:$KM$4,BH$3,'English Scores- Leveled papers'!$H22:$KM22,"&lt;&gt;")=0,"",SUMIF('English Scores- Leveled papers'!$H$4:$KM$4,BH$3,'English Scores- Leveled papers'!$H22:$KM22)))</f>
        <v/>
      </c>
      <c r="BI20" s="41" t="str">
        <f>IF($B20="","",IF(COUNTIFS('English Scores- Leveled papers'!$H$4:$KM$4,BI$3,'English Scores- Leveled papers'!$H22:$KM22,"&lt;&gt;")=0,"",SUMIF('English Scores- Leveled papers'!$H$4:$KM$4,BI$3,'English Scores- Leveled papers'!$H22:$KM22)))</f>
        <v/>
      </c>
      <c r="BJ20" s="41" t="str">
        <f>IF($B20="","",IF(COUNTIFS('English Scores- Leveled papers'!$H$4:$KM$4,BJ$3,'English Scores- Leveled papers'!$H22:$KM22,"&lt;&gt;")=0,"",SUMIF('English Scores- Leveled papers'!$H$4:$KM$4,BJ$3,'English Scores- Leveled papers'!$H22:$KM22)))</f>
        <v/>
      </c>
      <c r="BK20" s="41" t="str">
        <f>IF($B20="","",IF(COUNTIFS('English Scores- Leveled papers'!$H$4:$KM$4,BK$3,'English Scores- Leveled papers'!$H22:$KM22,"&lt;&gt;")=0,"",SUMIF('English Scores- Leveled papers'!$H$4:$KM$4,BK$3,'English Scores- Leveled papers'!$H22:$KM22)))</f>
        <v/>
      </c>
      <c r="BL20" s="41" t="str">
        <f>IF($B20="","",IF(COUNTIFS('English Scores- Leveled papers'!$H$4:$KM$4,BL$3,'English Scores- Leveled papers'!$H22:$KM22,"&lt;&gt;")=0,"",SUMIF('English Scores- Leveled papers'!$H$4:$KM$4,BL$3,'English Scores- Leveled papers'!$H22:$KM22)))</f>
        <v/>
      </c>
      <c r="BM20" s="41" t="str">
        <f>IF($B20="","",IF(COUNTIFS('English Scores- Leveled papers'!$H$4:$KM$4,BM$3,'English Scores- Leveled papers'!$H22:$KM22,"&lt;&gt;")=0,"",SUMIF('English Scores- Leveled papers'!$H$4:$KM$4,BM$3,'English Scores- Leveled papers'!$H22:$KM22)))</f>
        <v/>
      </c>
      <c r="BN20" s="41" t="str">
        <f>IF($B20="","",IF(COUNTIFS('English Scores- Leveled papers'!$H$4:$KM$4,BN$3,'English Scores- Leveled papers'!$H22:$KM22,"&lt;&gt;")=0,"",SUMIF('English Scores- Leveled papers'!$H$4:$KM$4,BN$3,'English Scores- Leveled papers'!$H22:$KM22)))</f>
        <v/>
      </c>
      <c r="BO20" s="41"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41" t="str">
        <f>IF($B20="","",IF(COUNTIFS('English Scores- Leveled papers'!$H$4:$KM$4,BX$3,'English Scores- Leveled papers'!$H22:$KM22,"&lt;&gt;")=0,"",SUMIF('English Scores- Leveled papers'!$H$4:$KM$4,BX$3,'English Scores- Leveled papers'!$H22:$KM22)))</f>
        <v/>
      </c>
      <c r="BY20" s="41" t="str">
        <f>IF($B20="","",IF(COUNTIFS('English Scores- Leveled papers'!$H$4:$KM$4,BY$3,'English Scores- Leveled papers'!$H22:$KM22,"&lt;&gt;")=0,"",SUMIF('English Scores- Leveled papers'!$H$4:$KM$4,BY$3,'English Scores- Leveled papers'!$H22:$KM22)))</f>
        <v/>
      </c>
      <c r="BZ20" s="41" t="str">
        <f>IF($B20="","",IF(COUNTIFS('English Scores- Leveled papers'!$H$4:$KM$4,BZ$3,'English Scores- Leveled papers'!$H22:$KM22,"&lt;&gt;")=0,"",SUMIF('English Scores- Leveled papers'!$H$4:$KM$4,BZ$3,'English Scores- Leveled papers'!$H22:$KM22)))</f>
        <v/>
      </c>
      <c r="CA20" s="41" t="str">
        <f>IF($B20="","",IF(COUNTIFS('English Scores- Leveled papers'!$H$4:$KM$4,CA$3,'English Scores- Leveled papers'!$H22:$KM22,"&lt;&gt;")=0,"",SUMIF('English Scores- Leveled papers'!$H$4:$KM$4,CA$3,'English Scores- Leveled papers'!$H22:$KM22)))</f>
        <v/>
      </c>
      <c r="CB20" s="41" t="str">
        <f>IF($B20="","",IF(COUNTIFS('English Scores- Leveled papers'!$H$4:$KM$4,CB$3,'English Scores- Leveled papers'!$H22:$KM22,"&lt;&gt;")=0,"",SUMIF('English Scores- Leveled papers'!$H$4:$KM$4,CB$3,'English Scores- Leveled papers'!$H22:$KM22)))</f>
        <v/>
      </c>
      <c r="CC20" s="41" t="str">
        <f>IF($B20="","",IF(COUNTIFS('English Scores- Leveled papers'!$H$4:$KM$4,CC$3,'English Scores- Leveled papers'!$H22:$KM22,"&lt;&gt;")=0,"",SUMIF('English Scores- Leveled papers'!$H$4:$KM$4,CC$3,'English Scores- Leveled papers'!$H22:$KM22)))</f>
        <v/>
      </c>
      <c r="CD20" s="41" t="str">
        <f>IF($B20="","",IF(COUNTIFS('English Scores- Leveled papers'!$H$4:$KM$4,CD$3,'English Scores- Leveled papers'!$H22:$KM22,"&lt;&gt;")=0,"",SUMIF('English Scores- Leveled papers'!$H$4:$KM$4,CD$3,'English Scores- Leveled papers'!$H22:$KM22)))</f>
        <v/>
      </c>
      <c r="CE20" s="41" t="str">
        <f>IF($B20="","",IF(COUNTIFS('English Scores- Leveled papers'!$H$4:$KM$4,CE$3,'English Scores- Leveled papers'!$H22:$KM22,"&lt;&gt;")=0,"",SUMIF('English Scores- Leveled papers'!$H$4:$KM$4,CE$3,'English Scores- Leveled papers'!$H22:$KM22)))</f>
        <v/>
      </c>
      <c r="CF20" s="41"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41" t="str">
        <f>IF($B20="","",IF(COUNTIFS('English Scores- Leveled papers'!$H$4:$KM$4,CL$3,'English Scores- Leveled papers'!$H22:$KM22,"&lt;&gt;")=0,"",SUMIF('English Scores- Leveled papers'!$H$4:$KM$4,CL$3,'English Scores- Leveled papers'!$H22:$KM22)))</f>
        <v/>
      </c>
      <c r="CM20" s="41" t="str">
        <f>IF($B20="","",IF(COUNTIFS('English Scores- Leveled papers'!$H$4:$KM$4,CM$3,'English Scores- Leveled papers'!$H22:$KM22,"&lt;&gt;")=0,"",SUMIF('English Scores- Leveled papers'!$H$4:$KM$4,CM$3,'English Scores- Leveled papers'!$H22:$KM22)))</f>
        <v/>
      </c>
      <c r="CN20" s="41" t="str">
        <f>IF($B20="","",IF(COUNTIFS('English Scores- Leveled papers'!$H$4:$KM$4,CN$3,'English Scores- Leveled papers'!$H22:$KM22,"&lt;&gt;")=0,"",SUMIF('English Scores- Leveled papers'!$H$4:$KM$4,CN$3,'English Scores- Leveled papers'!$H22:$KM22)))</f>
        <v/>
      </c>
      <c r="CO20" s="41" t="str">
        <f>IF($B20="","",IF(COUNTIFS('English Scores- Leveled papers'!$H$4:$KM$4,CO$3,'English Scores- Leveled papers'!$H22:$KM22,"&lt;&gt;")=0,"",SUMIF('English Scores- Leveled papers'!$H$4:$KM$4,CO$3,'English Scores- Leveled papers'!$H22:$KM22)))</f>
        <v/>
      </c>
      <c r="CP20" s="41" t="str">
        <f>IF($B20="","",IF(COUNTIFS('English Scores- Leveled papers'!$H$4:$KM$4,CP$3,'English Scores- Leveled papers'!$H22:$KM22,"&lt;&gt;")=0,"",SUMIF('English Scores- Leveled papers'!$H$4:$KM$4,CP$3,'English Scores- Leveled papers'!$H22:$KM22)))</f>
        <v/>
      </c>
      <c r="CQ20" s="41" t="str">
        <f>IF($B20="","",IF(COUNTIFS('English Scores- Leveled papers'!$H$4:$KM$4,CQ$3,'English Scores- Leveled papers'!$H22:$KM22,"&lt;&gt;")=0,"",SUMIF('English Scores- Leveled papers'!$H$4:$KM$4,CQ$3,'English Scores- Leveled papers'!$H22:$KM22)))</f>
        <v/>
      </c>
      <c r="CR20" s="41" t="str">
        <f>IF($B20="","",IF(COUNTIFS('English Scores- Leveled papers'!$H$4:$KM$4,CR$3,'English Scores- Leveled papers'!$H22:$KM22,"&lt;&gt;")=0,"",SUMIF('English Scores- Leveled papers'!$H$4:$KM$4,CR$3,'English Scores- Leveled papers'!$H22:$KM22)))</f>
        <v/>
      </c>
      <c r="CS20" s="41"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41" t="str">
        <f>IF($B20="","",IF(COUNTIFS('English Scores- Leveled papers'!$H$4:$KM$4,DF$3,'English Scores- Leveled papers'!$H22:$KM22,"&lt;&gt;")=0,"",SUMIF('English Scores- Leveled papers'!$H$4:$KM$4,DF$3,'English Scores- Leveled papers'!$H22:$KM22)))</f>
        <v/>
      </c>
      <c r="DG20" s="41" t="str">
        <f>IF($B20="","",IF(COUNTIFS('English Scores- Leveled papers'!$H$4:$KM$4,DG$3,'English Scores- Leveled papers'!$H22:$KM22,"&lt;&gt;")=0,"",SUMIF('English Scores- Leveled papers'!$H$4:$KM$4,DG$3,'English Scores- Leveled papers'!$H22:$KM22)))</f>
        <v/>
      </c>
      <c r="DH20" s="41" t="str">
        <f>IF($B20="","",IF(COUNTIFS('English Scores- Leveled papers'!$H$4:$KM$4,DH$3,'English Scores- Leveled papers'!$H22:$KM22,"&lt;&gt;")=0,"",SUMIF('English Scores- Leveled papers'!$H$4:$KM$4,DH$3,'English Scores- Leveled papers'!$H22:$KM22)))</f>
        <v/>
      </c>
      <c r="DI20" s="41" t="str">
        <f>IF($B20="","",IF(COUNTIFS('English Scores- Leveled papers'!$H$4:$KM$4,DI$3,'English Scores- Leveled papers'!$H22:$KM22,"&lt;&gt;")=0,"",SUMIF('English Scores- Leveled papers'!$H$4:$KM$4,DI$3,'English Scores- Leveled papers'!$H22:$KM22)))</f>
        <v/>
      </c>
      <c r="DJ20" s="41" t="str">
        <f>IF($B20="","",IF(COUNTIFS('English Scores- Leveled papers'!$H$4:$KM$4,DJ$3,'English Scores- Leveled papers'!$H22:$KM22,"&lt;&gt;")=0,"",SUMIF('English Scores- Leveled papers'!$H$4:$KM$4,DJ$3,'English Scores- Leveled papers'!$H22:$KM22)))</f>
        <v/>
      </c>
      <c r="DK20" s="41" t="str">
        <f>IF($B20="","",IF(COUNTIFS('English Scores- Leveled papers'!$H$4:$KM$4,DK$3,'English Scores- Leveled papers'!$H22:$KM22,"&lt;&gt;")=0,"",SUMIF('English Scores- Leveled papers'!$H$4:$KM$4,DK$3,'English Scores- Leveled papers'!$H22:$KM22)))</f>
        <v/>
      </c>
      <c r="DL20" s="41" t="str">
        <f>IF($B20="","",IF(COUNTIFS('English Scores- Leveled papers'!$H$4:$KM$4,DL$3,'English Scores- Leveled papers'!$H22:$KM22,"&lt;&gt;")=0,"",SUMIF('English Scores- Leveled papers'!$H$4:$KM$4,DL$3,'English Scores- Leveled papers'!$H22:$KM22)))</f>
        <v/>
      </c>
      <c r="DM20" s="41" t="str">
        <f>IF($B20="","",IF(COUNTIFS('English Scores- Leveled papers'!$H$4:$KM$4,DM$3,'English Scores- Leveled papers'!$H22:$KM22,"&lt;&gt;")=0,"",SUMIF('English Scores- Leveled papers'!$H$4:$KM$4,DM$3,'English Scores- Leveled papers'!$H22:$KM22)))</f>
        <v/>
      </c>
      <c r="DN20" s="41" t="str">
        <f>IF($B20="","",IF(COUNTIFS('English Scores- Leveled papers'!$H$4:$KM$4,DN$3,'English Scores- Leveled papers'!$H22:$KM22,"&lt;&gt;")=0,"",SUMIF('English Scores- Leveled papers'!$H$4:$KM$4,DN$3,'English Scores- Leveled papers'!$H22:$KM22)))</f>
        <v/>
      </c>
      <c r="DO20" s="41" t="str">
        <f>IF($B20="","",IF(COUNTIFS('English Scores- Leveled papers'!$H$4:$KM$4,DO$3,'English Scores- Leveled papers'!$H22:$KM22,"&lt;&gt;")=0,"",SUMIF('English Scores- Leveled papers'!$H$4:$KM$4,DO$3,'English Scores- Leveled papers'!$H22:$KM22)))</f>
        <v/>
      </c>
      <c r="DP20" s="41" t="str">
        <f>IF($B20="","",IF(COUNTIFS('English Scores- Leveled papers'!$H$4:$KM$4,DP$3,'English Scores- Leveled papers'!$H22:$KM22,"&lt;&gt;")=0,"",SUMIF('English Scores- Leveled papers'!$H$4:$KM$4,DP$3,'English Scores- Leveled papers'!$H22:$KM22)))</f>
        <v/>
      </c>
      <c r="DQ20" s="393" t="str">
        <f>IF($B20="","",IF(COUNTIFS('English Scores- Leveled papers'!$H$4:$KM$4,DQ$3,'English Scores- Leveled papers'!$H22:$KM22,"&lt;&gt;")=0,"",SUMIF('English Scores- Leveled papers'!$H$4:$KM$4,DQ$3,'English Scores- Leveled papers'!$H22:$KM22)))</f>
        <v/>
      </c>
      <c r="DR20" s="395" t="str">
        <f>IF('Cover Sheet'!$AC$6="6th", 'Eng GLA 6th, 7th, 8th'!D23, "")</f>
        <v/>
      </c>
      <c r="DS20" t="s">
        <v>1634</v>
      </c>
      <c r="DT20" s="64">
        <f>COUNTIF($H$5:$H$89,4)</f>
        <v>0</v>
      </c>
      <c r="DU20" s="41" t="str">
        <f>IF($B20="","",IF(COUNTIFS('Eng GLA 6th, 7th, 8th'!$E$4:$DV$4,DU$3,'Eng GLA 6th, 7th, 8th'!$E23:$DV23,"&lt;&gt;")=0,"",SUMIF('Eng GLA 6th, 7th, 8th'!$E$4:$DV$4,DU$3,'Eng GLA 6th, 7th, 8th'!$E23:$DV23)))</f>
        <v/>
      </c>
      <c r="DV20" s="41" t="str">
        <f>IF($B20="","",IF(COUNTIFS('Eng GLA 6th, 7th, 8th'!$E$4:$DV$4,DV$3,'Eng GLA 6th, 7th, 8th'!$E23:$DV23,"&lt;&gt;")=0,"",SUMIF('Eng GLA 6th, 7th, 8th'!$E$4:$DV$4,DV$3,'Eng GLA 6th, 7th, 8th'!$E23:$DV23)))</f>
        <v/>
      </c>
      <c r="DW20" s="41" t="str">
        <f>IF($B20="","",IF(COUNTIFS('Eng GLA 6th, 7th, 8th'!$E$4:$DV$4,DW$3,'Eng GLA 6th, 7th, 8th'!$E23:$DV23,"&lt;&gt;")=0,"",SUMIF('Eng GLA 6th, 7th, 8th'!$E$4:$DV$4,DW$3,'Eng GLA 6th, 7th, 8th'!$E23:$DV23)))</f>
        <v/>
      </c>
      <c r="DX20" s="41" t="str">
        <f>IF($B20="","",IF(COUNTIFS('Eng GLA 6th, 7th, 8th'!$E$4:$DV$4,DX$3,'Eng GLA 6th, 7th, 8th'!$E23:$DV23,"&lt;&gt;")=0,"",SUMIF('Eng GLA 6th, 7th, 8th'!$E$4:$DV$4,DX$3,'Eng GLA 6th, 7th, 8th'!$E23:$DV23)))</f>
        <v/>
      </c>
      <c r="DY20" s="41" t="str">
        <f>IF($B20="","",IF(COUNTIFS('Eng GLA 6th, 7th, 8th'!$E$4:$DV$4,DY$3,'Eng GLA 6th, 7th, 8th'!$E23:$DV23,"&lt;&gt;")=0,"",SUMIF('Eng GLA 6th, 7th, 8th'!$E$4:$DV$4,DY$3,'Eng GLA 6th, 7th, 8th'!$E23:$DV23)))</f>
        <v/>
      </c>
      <c r="DZ20" s="41" t="str">
        <f>IF($B20="","",IF(COUNTIFS('Eng GLA 6th, 7th, 8th'!$E$4:$DV$4,DZ$3,'Eng GLA 6th, 7th, 8th'!$E23:$DV23,"&lt;&gt;")=0,"",SUMIF('Eng GLA 6th, 7th, 8th'!$E$4:$DV$4,DZ$3,'Eng GLA 6th, 7th, 8th'!$E23:$DV23)))</f>
        <v/>
      </c>
      <c r="EA20" s="41" t="str">
        <f>IF($B20="","",IF(COUNTIFS('Eng GLA 6th, 7th, 8th'!$E$4:$DV$4,EA$3,'Eng GLA 6th, 7th, 8th'!$E23:$DV23,"&lt;&gt;")=0,"",SUMIF('Eng GLA 6th, 7th, 8th'!$E$4:$DV$4,EA$3,'Eng GLA 6th, 7th, 8th'!$E23:$DV23)))</f>
        <v/>
      </c>
      <c r="EB20" s="41" t="str">
        <f>IF($B20="","",IF(COUNTIFS('Eng GLA 6th, 7th, 8th'!$E$4:$DV$4,EB$3,'Eng GLA 6th, 7th, 8th'!$E23:$DV23,"&lt;&gt;")=0,"",SUMIF('Eng GLA 6th, 7th, 8th'!$E$4:$DV$4,EB$3,'Eng GLA 6th, 7th, 8th'!$E23:$DV23)))</f>
        <v/>
      </c>
      <c r="EC20" s="41" t="str">
        <f>IF($B20="","",IF(COUNTIFS('Eng GLA 6th, 7th, 8th'!$E$4:$DV$4,EC$3,'Eng GLA 6th, 7th, 8th'!$E23:$DV23,"&lt;&gt;")=0,"",SUMIF('Eng GLA 6th, 7th, 8th'!$E$4:$DV$4,EC$3,'Eng GLA 6th, 7th, 8th'!$E23:$DV23)))</f>
        <v/>
      </c>
      <c r="ED20" s="41" t="str">
        <f>IF($B20="","",IF(COUNTIFS('Eng GLA 6th, 7th, 8th'!$E$4:$DV$4,ED$3,'Eng GLA 6th, 7th, 8th'!$E23:$DV23,"&lt;&gt;")=0,"",SUMIF('Eng GLA 6th, 7th, 8th'!$E$4:$DV$4,ED$3,'Eng GLA 6th, 7th, 8th'!$E23:$DV23)))</f>
        <v/>
      </c>
      <c r="EE20" s="41" t="str">
        <f>IF($B20="","",IF(COUNTIFS('Eng GLA 6th, 7th, 8th'!$E$4:$DV$4,EE$3,'Eng GLA 6th, 7th, 8th'!$E23:$DV23,"&lt;&gt;")=0,"",SUMIF('Eng GLA 6th, 7th, 8th'!$E$4:$DV$4,EE$3,'Eng GLA 6th, 7th, 8th'!$E23:$DV23)))</f>
        <v/>
      </c>
      <c r="EF20" s="41" t="str">
        <f>IF($B20="","",IF(COUNTIFS('Eng GLA 6th, 7th, 8th'!$E$4:$DV$4,EF$3,'Eng GLA 6th, 7th, 8th'!$E23:$DV23,"&lt;&gt;")=0,"",SUMIF('Eng GLA 6th, 7th, 8th'!$E$4:$DV$4,EF$3,'Eng GLA 6th, 7th, 8th'!$E23:$DV23)))</f>
        <v/>
      </c>
      <c r="EG20" s="41" t="str">
        <f>IF($B20="","",IF(COUNTIFS('Eng GLA 6th, 7th, 8th'!$E$4:$DV$4,EG$3,'Eng GLA 6th, 7th, 8th'!$E23:$DV23,"&lt;&gt;")=0,"",SUMIF('Eng GLA 6th, 7th, 8th'!$E$4:$DV$4,EG$3,'Eng GLA 6th, 7th, 8th'!$E23:$DV23)))</f>
        <v/>
      </c>
      <c r="EH20" s="41" t="str">
        <f>IF($B20="","",IF(COUNTIFS('Eng GLA 6th, 7th, 8th'!$E$4:$DV$4,EH$3,'Eng GLA 6th, 7th, 8th'!$E23:$DV23,"&lt;&gt;")=0,"",SUMIF('Eng GLA 6th, 7th, 8th'!$E$4:$DV$4,EH$3,'Eng GLA 6th, 7th, 8th'!$E23:$DV23)))</f>
        <v/>
      </c>
      <c r="EI20" s="41" t="str">
        <f>IF($B20="","",IF(COUNTIFS('Eng GLA 6th, 7th, 8th'!$E$4:$DV$4,EI$3,'Eng GLA 6th, 7th, 8th'!$E23:$DV23,"&lt;&gt;")=0,"",SUMIF('Eng GLA 6th, 7th, 8th'!$E$4:$DV$4,EI$3,'Eng GLA 6th, 7th, 8th'!$E23:$DV23)))</f>
        <v/>
      </c>
      <c r="EJ20" s="398" t="str">
        <f>IF('Cover Sheet'!$AC$6="7th", 'Eng GLA 6th, 7th, 8th'!AQ23, "")</f>
        <v/>
      </c>
      <c r="EK20" s="41" t="str">
        <f>IF($B20="","",IF(COUNTIFS('Eng GLA 6th, 7th, 8th'!$E$4:$DV$4,EK$3,'Eng GLA 6th, 7th, 8th'!$E23:$DV23,"&lt;&gt;")=0,"",SUMIF('Eng GLA 6th, 7th, 8th'!$E$4:$DV$4,EK$3,'Eng GLA 6th, 7th, 8th'!$E23:$DV23)))</f>
        <v/>
      </c>
      <c r="EL20" s="41" t="str">
        <f>IF($B20="","",IF(COUNTIFS('Eng GLA 6th, 7th, 8th'!$E$4:$DV$4,EL$3,'Eng GLA 6th, 7th, 8th'!$E23:$DV23,"&lt;&gt;")=0,"",SUMIF('Eng GLA 6th, 7th, 8th'!$E$4:$DV$4,EL$3,'Eng GLA 6th, 7th, 8th'!$E23:$DV23)))</f>
        <v/>
      </c>
      <c r="EM20" s="41" t="str">
        <f>IF($B20="","",IF(COUNTIFS('Eng GLA 6th, 7th, 8th'!$E$4:$DV$4,EM$3,'Eng GLA 6th, 7th, 8th'!$E23:$DV23,"&lt;&gt;")=0,"",SUMIF('Eng GLA 6th, 7th, 8th'!$E$4:$DV$4,EM$3,'Eng GLA 6th, 7th, 8th'!$E23:$DV23)))</f>
        <v/>
      </c>
      <c r="EN20" s="41" t="str">
        <f>IF($B20="","",IF(COUNTIFS('Eng GLA 6th, 7th, 8th'!$E$4:$DV$4,EN$3,'Eng GLA 6th, 7th, 8th'!$E23:$DV23,"&lt;&gt;")=0,"",SUMIF('Eng GLA 6th, 7th, 8th'!$E$4:$DV$4,EN$3,'Eng GLA 6th, 7th, 8th'!$E23:$DV23)))</f>
        <v/>
      </c>
      <c r="EO20" s="41" t="str">
        <f>IF($B20="","",IF(COUNTIFS('Eng GLA 6th, 7th, 8th'!$E$4:$DV$4,EO$3,'Eng GLA 6th, 7th, 8th'!$E23:$DV23,"&lt;&gt;")=0,"",SUMIF('Eng GLA 6th, 7th, 8th'!$E$4:$DV$4,EO$3,'Eng GLA 6th, 7th, 8th'!$E23:$DV23)))</f>
        <v/>
      </c>
      <c r="EP20" s="41" t="str">
        <f>IF($B20="","",IF(COUNTIFS('Eng GLA 6th, 7th, 8th'!$E$4:$DV$4,EP$3,'Eng GLA 6th, 7th, 8th'!$E23:$DV23,"&lt;&gt;")=0,"",SUMIF('Eng GLA 6th, 7th, 8th'!$E$4:$DV$4,EP$3,'Eng GLA 6th, 7th, 8th'!$E23:$DV23)))</f>
        <v/>
      </c>
      <c r="EQ20" s="41" t="str">
        <f>IF($B20="","",IF(COUNTIFS('Eng GLA 6th, 7th, 8th'!$E$4:$DV$4,EQ$3,'Eng GLA 6th, 7th, 8th'!$E23:$DV23,"&lt;&gt;")=0,"",SUMIF('Eng GLA 6th, 7th, 8th'!$E$4:$DV$4,EQ$3,'Eng GLA 6th, 7th, 8th'!$E23:$DV23)))</f>
        <v/>
      </c>
      <c r="ER20" s="41" t="str">
        <f>IF($B20="","",IF(COUNTIFS('Eng GLA 6th, 7th, 8th'!$E$4:$DV$4,ER$3,'Eng GLA 6th, 7th, 8th'!$E23:$DV23,"&lt;&gt;")=0,"",SUMIF('Eng GLA 6th, 7th, 8th'!$E$4:$DV$4,ER$3,'Eng GLA 6th, 7th, 8th'!$E23:$DV23)))</f>
        <v/>
      </c>
      <c r="ES20" s="41" t="str">
        <f>IF($B20="","",IF(COUNTIFS('Eng GLA 6th, 7th, 8th'!$E$4:$DV$4,ES$3,'Eng GLA 6th, 7th, 8th'!$E23:$DV23,"&lt;&gt;")=0,"",SUMIF('Eng GLA 6th, 7th, 8th'!$E$4:$DV$4,ES$3,'Eng GLA 6th, 7th, 8th'!$E23:$DV23)))</f>
        <v/>
      </c>
      <c r="ET20" s="41" t="str">
        <f>IF($B20="","",IF(COUNTIFS('Eng GLA 6th, 7th, 8th'!$E$4:$DV$4,ET$3,'Eng GLA 6th, 7th, 8th'!$E23:$DV23,"&lt;&gt;")=0,"",SUMIF('Eng GLA 6th, 7th, 8th'!$E$4:$DV$4,ET$3,'Eng GLA 6th, 7th, 8th'!$E23:$DV23)))</f>
        <v/>
      </c>
      <c r="EU20" s="41" t="str">
        <f>IF($B20="","",IF(COUNTIFS('Eng GLA 6th, 7th, 8th'!$E$4:$DV$4,EU$3,'Eng GLA 6th, 7th, 8th'!$E23:$DV23,"&lt;&gt;")=0,"",SUMIF('Eng GLA 6th, 7th, 8th'!$E$4:$DV$4,EU$3,'Eng GLA 6th, 7th, 8th'!$E23:$DV23)))</f>
        <v/>
      </c>
      <c r="EV20" s="41" t="str">
        <f>IF($B20="","",IF(COUNTIFS('Eng GLA 6th, 7th, 8th'!$E$4:$DV$4,EV$3,'Eng GLA 6th, 7th, 8th'!$E23:$DV23,"&lt;&gt;")=0,"",SUMIF('Eng GLA 6th, 7th, 8th'!$E$4:$DV$4,EV$3,'Eng GLA 6th, 7th, 8th'!$E23:$DV23)))</f>
        <v/>
      </c>
      <c r="EW20" s="41" t="str">
        <f>IF($B20="","",IF(COUNTIFS('Eng GLA 6th, 7th, 8th'!$E$4:$DV$4,EW$3,'Eng GLA 6th, 7th, 8th'!$E23:$DV23,"&lt;&gt;")=0,"",SUMIF('Eng GLA 6th, 7th, 8th'!$E$4:$DV$4,EW$3,'Eng GLA 6th, 7th, 8th'!$E23:$DV23)))</f>
        <v/>
      </c>
      <c r="EX20" s="41" t="str">
        <f>IF($B20="","",IF(COUNTIFS('Eng GLA 6th, 7th, 8th'!$E$4:$DV$4,EX$3,'Eng GLA 6th, 7th, 8th'!$E23:$DV23,"&lt;&gt;")=0,"",SUMIF('Eng GLA 6th, 7th, 8th'!$E$4:$DV$4,EX$3,'Eng GLA 6th, 7th, 8th'!$E23:$DV23)))</f>
        <v/>
      </c>
      <c r="EY20" s="41" t="str">
        <f>IF($B20="","",IF(COUNTIFS('Eng GLA 6th, 7th, 8th'!$E$4:$DV$4,EY$3,'Eng GLA 6th, 7th, 8th'!$E23:$DV23,"&lt;&gt;")=0,"",SUMIF('Eng GLA 6th, 7th, 8th'!$E$4:$DV$4,EY$3,'Eng GLA 6th, 7th, 8th'!$E23:$DV23)))</f>
        <v/>
      </c>
      <c r="EZ20" s="398" t="str">
        <f>IF('Cover Sheet'!$AC$6="8th", 'Eng GLA 6th, 7th, 8th'!CG23, "")</f>
        <v/>
      </c>
      <c r="FA20" s="41" t="str">
        <f>IF($B20="","",IF(COUNTIFS('Eng GLA 6th, 7th, 8th'!$E$4:$DV$4,FA$3,'Eng GLA 6th, 7th, 8th'!$E23:$DV23,"&lt;&gt;")=0,"",SUMIF('Eng GLA 6th, 7th, 8th'!$E$4:$DV$4,FA$3,'Eng GLA 6th, 7th, 8th'!$E23:$DV23)))</f>
        <v/>
      </c>
      <c r="FB20" s="41" t="str">
        <f>IF($B20="","",IF(COUNTIFS('Eng GLA 6th, 7th, 8th'!$E$4:$DV$4,FB$3,'Eng GLA 6th, 7th, 8th'!$E23:$DV23,"&lt;&gt;")=0,"",SUMIF('Eng GLA 6th, 7th, 8th'!$E$4:$DV$4,FB$3,'Eng GLA 6th, 7th, 8th'!$E23:$DV23)))</f>
        <v/>
      </c>
      <c r="FC20" s="41" t="str">
        <f>IF($B20="","",IF(COUNTIFS('Eng GLA 6th, 7th, 8th'!$E$4:$DV$4,FC$3,'Eng GLA 6th, 7th, 8th'!$E23:$DV23,"&lt;&gt;")=0,"",SUMIF('Eng GLA 6th, 7th, 8th'!$E$4:$DV$4,FC$3,'Eng GLA 6th, 7th, 8th'!$E23:$DV23)))</f>
        <v/>
      </c>
      <c r="FD20" s="41" t="str">
        <f>IF($B20="","",IF(COUNTIFS('Eng GLA 6th, 7th, 8th'!$E$4:$DV$4,FD$3,'Eng GLA 6th, 7th, 8th'!$E23:$DV23,"&lt;&gt;")=0,"",SUMIF('Eng GLA 6th, 7th, 8th'!$E$4:$DV$4,FD$3,'Eng GLA 6th, 7th, 8th'!$E23:$DV23)))</f>
        <v/>
      </c>
      <c r="FE20" s="41" t="str">
        <f>IF($B20="","",IF(COUNTIFS('Eng GLA 6th, 7th, 8th'!$E$4:$DV$4,FE$3,'Eng GLA 6th, 7th, 8th'!$E23:$DV23,"&lt;&gt;")=0,"",SUMIF('Eng GLA 6th, 7th, 8th'!$E$4:$DV$4,FE$3,'Eng GLA 6th, 7th, 8th'!$E23:$DV23)))</f>
        <v/>
      </c>
      <c r="FF20" s="41" t="str">
        <f>IF($B20="","",IF(COUNTIFS('Eng GLA 6th, 7th, 8th'!$E$4:$DV$4,FF$3,'Eng GLA 6th, 7th, 8th'!$E23:$DV23,"&lt;&gt;")=0,"",SUMIF('Eng GLA 6th, 7th, 8th'!$E$4:$DV$4,FF$3,'Eng GLA 6th, 7th, 8th'!$E23:$DV23)))</f>
        <v/>
      </c>
      <c r="FG20" s="41" t="str">
        <f>IF($B20="","",IF(COUNTIFS('Eng GLA 6th, 7th, 8th'!$E$4:$DV$4,FG$3,'Eng GLA 6th, 7th, 8th'!$E23:$DV23,"&lt;&gt;")=0,"",SUMIF('Eng GLA 6th, 7th, 8th'!$E$4:$DV$4,FG$3,'Eng GLA 6th, 7th, 8th'!$E23:$DV23)))</f>
        <v/>
      </c>
      <c r="FH20" s="41" t="str">
        <f>IF($B20="","",IF(COUNTIFS('Eng GLA 6th, 7th, 8th'!$E$4:$DV$4,FH$3,'Eng GLA 6th, 7th, 8th'!$E23:$DV23,"&lt;&gt;")=0,"",SUMIF('Eng GLA 6th, 7th, 8th'!$E$4:$DV$4,FH$3,'Eng GLA 6th, 7th, 8th'!$E23:$DV23)))</f>
        <v/>
      </c>
      <c r="FI20" s="41" t="str">
        <f>IF($B20="","",IF(COUNTIFS('Eng GLA 6th, 7th, 8th'!$E$4:$DV$4,FI$3,'Eng GLA 6th, 7th, 8th'!$E23:$DV23,"&lt;&gt;")=0,"",SUMIF('Eng GLA 6th, 7th, 8th'!$E$4:$DV$4,FI$3,'Eng GLA 6th, 7th, 8th'!$E23:$DV23)))</f>
        <v/>
      </c>
      <c r="FJ20" s="41" t="str">
        <f>IF($B20="","",IF(COUNTIFS('Eng GLA 6th, 7th, 8th'!$E$4:$DV$4,FJ$3,'Eng GLA 6th, 7th, 8th'!$E23:$DV23,"&lt;&gt;")=0,"",SUMIF('Eng GLA 6th, 7th, 8th'!$E$4:$DV$4,FJ$3,'Eng GLA 6th, 7th, 8th'!$E23:$DV23)))</f>
        <v/>
      </c>
      <c r="FK20" s="41" t="str">
        <f>IF($B20="","",IF(COUNTIFS('Eng GLA 6th, 7th, 8th'!$E$4:$DV$4,FK$3,'Eng GLA 6th, 7th, 8th'!$E23:$DV23,"&lt;&gt;")=0,"",SUMIF('Eng GLA 6th, 7th, 8th'!$E$4:$DV$4,FK$3,'Eng GLA 6th, 7th, 8th'!$E23:$DV23)))</f>
        <v/>
      </c>
      <c r="FL20" s="41" t="str">
        <f>IF($B20="","",IF(COUNTIFS('Eng GLA 6th, 7th, 8th'!$E$4:$DV$4,FL$3,'Eng GLA 6th, 7th, 8th'!$E23:$DV23,"&lt;&gt;")=0,"",SUMIF('Eng GLA 6th, 7th, 8th'!$E$4:$DV$4,FL$3,'Eng GLA 6th, 7th, 8th'!$E23:$DV23)))</f>
        <v/>
      </c>
      <c r="FM20" s="41" t="str">
        <f>IF($B20="","",IF(COUNTIFS('Eng GLA 6th, 7th, 8th'!$E$4:$DV$4,FM$3,'Eng GLA 6th, 7th, 8th'!$E23:$DV23,"&lt;&gt;")=0,"",SUMIF('Eng GLA 6th, 7th, 8th'!$E$4:$DV$4,FM$3,'Eng GLA 6th, 7th, 8th'!$E23:$DV23)))</f>
        <v/>
      </c>
      <c r="FN20" s="41" t="str">
        <f>IF($B20="","",IF(COUNTIFS('Eng GLA 6th, 7th, 8th'!$E$4:$DV$4,FN$3,'Eng GLA 6th, 7th, 8th'!$E23:$DV23,"&lt;&gt;")=0,"",SUMIF('Eng GLA 6th, 7th, 8th'!$E$4:$DV$4,FN$3,'Eng GLA 6th, 7th, 8th'!$E23:$DV23)))</f>
        <v/>
      </c>
      <c r="FO20" s="41" t="str">
        <f>IF($B20="","",IF(COUNTIFS('Eng GLA 6th, 7th, 8th'!$E$4:$DV$4,FO$3,'Eng GLA 6th, 7th, 8th'!$E23:$DV23,"&lt;&gt;")=0,"",SUMIF('Eng GLA 6th, 7th, 8th'!$E$4:$DV$4,FO$3,'Eng GLA 6th, 7th, 8th'!$E23:$DV23)))</f>
        <v/>
      </c>
    </row>
    <row r="21" spans="1:171" ht="12.75" customHeight="1" x14ac:dyDescent="0.2">
      <c r="A21" s="65">
        <v>17</v>
      </c>
      <c r="B21" s="65" t="str">
        <f>'English Scores- Leveled papers'!B23</f>
        <v>S. Payal</v>
      </c>
      <c r="C21" s="65"/>
      <c r="D21" s="76" t="str">
        <f>IF(OR(B21="",H21="",'Cover Sheet'!E21=""),"",'Cover Sheet'!E21)</f>
        <v/>
      </c>
      <c r="E21" s="76" t="str">
        <f>IF(OR(B21="",H21="",'Cover Sheet'!F21=""),"",'Cover Sheet'!F21)</f>
        <v/>
      </c>
      <c r="F21" s="76">
        <f>IF(OR(B21="",H21="",'Cover Sheet'!H21=""),"",'Cover Sheet'!H21)</f>
        <v>0</v>
      </c>
      <c r="G21" s="76"/>
      <c r="H21" s="76">
        <f>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0.5</v>
      </c>
      <c r="I21" s="77">
        <f t="shared" si="7"/>
        <v>0.9</v>
      </c>
      <c r="J21" s="77">
        <f t="shared" si="8"/>
        <v>0.6</v>
      </c>
      <c r="K21" s="77" t="str">
        <f t="shared" si="9"/>
        <v/>
      </c>
      <c r="L21" s="78" t="str">
        <f t="shared" si="10"/>
        <v/>
      </c>
      <c r="M21" s="78" t="str">
        <f t="shared" si="11"/>
        <v/>
      </c>
      <c r="N21" s="78">
        <f t="shared" si="12"/>
        <v>0.9</v>
      </c>
      <c r="O21" s="78">
        <f t="shared" si="13"/>
        <v>0.6</v>
      </c>
      <c r="P21" s="78" t="str">
        <f t="shared" si="14"/>
        <v/>
      </c>
      <c r="Q21" s="78" t="str">
        <f t="shared" si="15"/>
        <v/>
      </c>
      <c r="R21" s="78" t="str">
        <f t="shared" si="16"/>
        <v/>
      </c>
      <c r="S21" s="78" t="str">
        <f t="shared" si="17"/>
        <v/>
      </c>
      <c r="T21" s="78" t="str">
        <f t="shared" si="18"/>
        <v/>
      </c>
      <c r="U21" s="78" t="str">
        <f t="shared" si="19"/>
        <v/>
      </c>
      <c r="V21" s="78" t="str">
        <f t="shared" si="20"/>
        <v/>
      </c>
      <c r="W21" s="78" t="str">
        <f t="shared" si="21"/>
        <v/>
      </c>
      <c r="X21" s="78" t="str">
        <f t="shared" si="22"/>
        <v/>
      </c>
      <c r="Y21" s="78"/>
      <c r="Z21" s="78"/>
      <c r="AA21" s="78"/>
      <c r="AB21" s="78"/>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41" t="str">
        <f>IF($B21="","",IF(COUNTIFS('English Scores- Leveled papers'!$H$4:$KM$4,AI$3,'English Scores- Leveled papers'!$H23:$KM23,"&lt;&gt;")=0,"",SUMIF('English Scores- Leveled papers'!$H$4:$KM$4,AI$3,'English Scores- Leveled papers'!$H23:$KM23)))</f>
        <v/>
      </c>
      <c r="AJ21" s="41" t="str">
        <f>IF($B21="","",IF(COUNTIFS('English Scores- Leveled papers'!$H$4:$KM$4,AJ$3,'English Scores- Leveled papers'!$H23:$KM23,"&lt;&gt;")=0,"",SUMIF('English Scores- Leveled papers'!$H$4:$KM$4,AJ$3,'English Scores- Leveled papers'!$H23:$KM23)))</f>
        <v/>
      </c>
      <c r="AK21" s="41" t="str">
        <f>IF($B21="","",IF(COUNTIFS('English Scores- Leveled papers'!$H$4:$KM$4,AK$3,'English Scores- Leveled papers'!$H23:$KM23,"&lt;&gt;")=0,"",SUMIF('English Scores- Leveled papers'!$H$4:$KM$4,AK$3,'English Scores- Leveled papers'!$H23:$KM23)))</f>
        <v/>
      </c>
      <c r="AL21" s="41" t="str">
        <f>IF($B21="","",IF(COUNTIFS('English Scores- Leveled papers'!$H$4:$KM$4,AL$3,'English Scores- Leveled papers'!$H23:$KM23,"&lt;&gt;")=0,"",SUMIF('English Scores- Leveled papers'!$H$4:$KM$4,AL$3,'English Scores- Leveled papers'!$H23:$KM23)))</f>
        <v/>
      </c>
      <c r="AM21" s="41">
        <f>IF($B21="","",IF(COUNTIFS('English Scores- Leveled papers'!$H$4:$KM$4,AM$3,'English Scores- Leveled papers'!$H23:$KM23,"&lt;&gt;")=0,"",SUMIF('English Scores- Leveled papers'!$H$4:$KM$4,AM$3,'English Scores- Leveled papers'!$H23:$KM23)))</f>
        <v>1</v>
      </c>
      <c r="AN21" s="41">
        <f>IF($B21="","",IF(COUNTIFS('English Scores- Leveled papers'!$H$4:$KM$4,AN$3,'English Scores- Leveled papers'!$H23:$KM23,"&lt;&gt;")=0,"",SUMIF('English Scores- Leveled papers'!$H$4:$KM$4,AN$3,'English Scores- Leveled papers'!$H23:$KM23)))</f>
        <v>1</v>
      </c>
      <c r="AO21" s="41">
        <f>IF($B21="","",IF(COUNTIFS('English Scores- Leveled papers'!$H$4:$KM$4,AO$3,'English Scores- Leveled papers'!$H23:$KM23,"&lt;&gt;")=0,"",SUMIF('English Scores- Leveled papers'!$H$4:$KM$4,AO$3,'English Scores- Leveled papers'!$H23:$KM23)))</f>
        <v>1</v>
      </c>
      <c r="AP21" s="41">
        <f>IF($B21="","",IF(COUNTIFS('English Scores- Leveled papers'!$H$4:$KM$4,AP$3,'English Scores- Leveled papers'!$H23:$KM23,"&lt;&gt;")=0,"",SUMIF('English Scores- Leveled papers'!$H$4:$KM$4,AP$3,'English Scores- Leveled papers'!$H23:$KM23)))</f>
        <v>1</v>
      </c>
      <c r="AQ21" s="41">
        <f>IF($B21="","",IF(COUNTIFS('English Scores- Leveled papers'!$H$4:$KM$4,AQ$3,'English Scores- Leveled papers'!$H23:$KM23,"&lt;&gt;")=0,"",SUMIF('English Scores- Leveled papers'!$H$4:$KM$4,AQ$3,'English Scores- Leveled papers'!$H23:$KM23)))</f>
        <v>2</v>
      </c>
      <c r="AR21" s="41">
        <f>IF($B21="","",IF(COUNTIFS('English Scores- Leveled papers'!$H$4:$KM$4,AR$3,'English Scores- Leveled papers'!$H23:$KM23,"&lt;&gt;")=0,"",SUMIF('English Scores- Leveled papers'!$H$4:$KM$4,AR$3,'English Scores- Leveled papers'!$H23:$KM23)))</f>
        <v>1</v>
      </c>
      <c r="AS21" s="41">
        <f>IF($B21="","",IF(COUNTIFS('English Scores- Leveled papers'!$H$4:$KM$4,AS$3,'English Scores- Leveled papers'!$H23:$KM23,"&lt;&gt;")=0,"",SUMIF('English Scores- Leveled papers'!$H$4:$KM$4,AS$3,'English Scores- Leveled papers'!$H23:$KM23)))</f>
        <v>2</v>
      </c>
      <c r="AT21" s="41">
        <f>IF($B21="","",IF(COUNTIFS('English Scores- Leveled papers'!$H$4:$KM$4,AT$3,'English Scores- Leveled papers'!$H23:$KM23,"&lt;&gt;")=0,"",SUMIF('English Scores- Leveled papers'!$H$4:$KM$4,AT$3,'English Scores- Leveled papers'!$H23:$KM23)))</f>
        <v>1</v>
      </c>
      <c r="AU21" s="41">
        <f>IF($B21="","",IF(COUNTIFS('English Scores- Leveled papers'!$H$4:$KM$4,AU$3,'English Scores- Leveled papers'!$H23:$KM23,"&lt;&gt;")=0,"",SUMIF('English Scores- Leveled papers'!$H$4:$KM$4,AU$3,'English Scores- Leveled papers'!$H23:$KM23)))</f>
        <v>0</v>
      </c>
      <c r="AV21" s="41">
        <f>IF($B21="","",IF(COUNTIFS('English Scores- Leveled papers'!$H$4:$KM$4,AV$3,'English Scores- Leveled papers'!$H23:$KM23,"&lt;&gt;")=0,"",SUMIF('English Scores- Leveled papers'!$H$4:$KM$4,AV$3,'English Scores- Leveled papers'!$H23:$KM23)))</f>
        <v>1</v>
      </c>
      <c r="AW21" s="41">
        <f>IF($B21="","",IF(COUNTIFS('English Scores- Leveled papers'!$H$4:$KM$4,AW$3,'English Scores- Leveled papers'!$H23:$KM23,"&lt;&gt;")=0,"",SUMIF('English Scores- Leveled papers'!$H$4:$KM$4,AW$3,'English Scores- Leveled papers'!$H23:$KM23)))</f>
        <v>0</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41" t="str">
        <f>IF($B21="","",IF(COUNTIFS('English Scores- Leveled papers'!$H$4:$KM$4,AZ$3,'English Scores- Leveled papers'!$H23:$KM23,"&lt;&gt;")=0,"",SUMIF('English Scores- Leveled papers'!$H$4:$KM$4,AZ$3,'English Scores- Leveled papers'!$H23:$KM23)))</f>
        <v/>
      </c>
      <c r="BA21" s="41" t="str">
        <f>IF($B21="","",IF(COUNTIFS('English Scores- Leveled papers'!$H$4:$KM$4,BA$3,'English Scores- Leveled papers'!$H23:$KM23,"&lt;&gt;")=0,"",SUMIF('English Scores- Leveled papers'!$H$4:$KM$4,BA$3,'English Scores- Leveled papers'!$H23:$KM23)))</f>
        <v/>
      </c>
      <c r="BB21" s="41" t="str">
        <f>IF($B21="","",IF(COUNTIFS('English Scores- Leveled papers'!$H$4:$KM$4,BB$3,'English Scores- Leveled papers'!$H23:$KM23,"&lt;&gt;")=0,"",SUMIF('English Scores- Leveled papers'!$H$4:$KM$4,BB$3,'English Scores- Leveled papers'!$H23:$KM23)))</f>
        <v/>
      </c>
      <c r="BC21" s="41" t="str">
        <f>IF($B21="","",IF(COUNTIFS('English Scores- Leveled papers'!$H$4:$KM$4,BC$3,'English Scores- Leveled papers'!$H23:$KM23,"&lt;&gt;")=0,"",SUMIF('English Scores- Leveled papers'!$H$4:$KM$4,BC$3,'English Scores- Leveled papers'!$H23:$KM23)))</f>
        <v/>
      </c>
      <c r="BD21" s="41" t="str">
        <f>IF($B21="","",IF(COUNTIFS('English Scores- Leveled papers'!$H$4:$KM$4,BD$3,'English Scores- Leveled papers'!$H23:$KM23,"&lt;&gt;")=0,"",SUMIF('English Scores- Leveled papers'!$H$4:$KM$4,BD$3,'English Scores- Leveled papers'!$H23:$KM23)))</f>
        <v/>
      </c>
      <c r="BE21" s="41" t="str">
        <f>IF($B21="","",IF(COUNTIFS('English Scores- Leveled papers'!$H$4:$KM$4,BE$3,'English Scores- Leveled papers'!$H23:$KM23,"&lt;&gt;")=0,"",SUMIF('English Scores- Leveled papers'!$H$4:$KM$4,BE$3,'English Scores- Leveled papers'!$H23:$KM23)))</f>
        <v/>
      </c>
      <c r="BF21" s="41" t="str">
        <f>IF($B21="","",IF(COUNTIFS('English Scores- Leveled papers'!$H$4:$KM$4,BF$3,'English Scores- Leveled papers'!$H23:$KM23,"&lt;&gt;")=0,"",SUMIF('English Scores- Leveled papers'!$H$4:$KM$4,BF$3,'English Scores- Leveled papers'!$H23:$KM23)))</f>
        <v/>
      </c>
      <c r="BG21" s="41" t="str">
        <f>IF($B21="","",IF(COUNTIFS('English Scores- Leveled papers'!$H$4:$KM$4,BG$3,'English Scores- Leveled papers'!$H23:$KM23,"&lt;&gt;")=0,"",SUMIF('English Scores- Leveled papers'!$H$4:$KM$4,BG$3,'English Scores- Leveled papers'!$H23:$KM23)))</f>
        <v/>
      </c>
      <c r="BH21" s="41" t="str">
        <f>IF($B21="","",IF(COUNTIFS('English Scores- Leveled papers'!$H$4:$KM$4,BH$3,'English Scores- Leveled papers'!$H23:$KM23,"&lt;&gt;")=0,"",SUMIF('English Scores- Leveled papers'!$H$4:$KM$4,BH$3,'English Scores- Leveled papers'!$H23:$KM23)))</f>
        <v/>
      </c>
      <c r="BI21" s="41" t="str">
        <f>IF($B21="","",IF(COUNTIFS('English Scores- Leveled papers'!$H$4:$KM$4,BI$3,'English Scores- Leveled papers'!$H23:$KM23,"&lt;&gt;")=0,"",SUMIF('English Scores- Leveled papers'!$H$4:$KM$4,BI$3,'English Scores- Leveled papers'!$H23:$KM23)))</f>
        <v/>
      </c>
      <c r="BJ21" s="41" t="str">
        <f>IF($B21="","",IF(COUNTIFS('English Scores- Leveled papers'!$H$4:$KM$4,BJ$3,'English Scores- Leveled papers'!$H23:$KM23,"&lt;&gt;")=0,"",SUMIF('English Scores- Leveled papers'!$H$4:$KM$4,BJ$3,'English Scores- Leveled papers'!$H23:$KM23)))</f>
        <v/>
      </c>
      <c r="BK21" s="41" t="str">
        <f>IF($B21="","",IF(COUNTIFS('English Scores- Leveled papers'!$H$4:$KM$4,BK$3,'English Scores- Leveled papers'!$H23:$KM23,"&lt;&gt;")=0,"",SUMIF('English Scores- Leveled papers'!$H$4:$KM$4,BK$3,'English Scores- Leveled papers'!$H23:$KM23)))</f>
        <v/>
      </c>
      <c r="BL21" s="41" t="str">
        <f>IF($B21="","",IF(COUNTIFS('English Scores- Leveled papers'!$H$4:$KM$4,BL$3,'English Scores- Leveled papers'!$H23:$KM23,"&lt;&gt;")=0,"",SUMIF('English Scores- Leveled papers'!$H$4:$KM$4,BL$3,'English Scores- Leveled papers'!$H23:$KM23)))</f>
        <v/>
      </c>
      <c r="BM21" s="41" t="str">
        <f>IF($B21="","",IF(COUNTIFS('English Scores- Leveled papers'!$H$4:$KM$4,BM$3,'English Scores- Leveled papers'!$H23:$KM23,"&lt;&gt;")=0,"",SUMIF('English Scores- Leveled papers'!$H$4:$KM$4,BM$3,'English Scores- Leveled papers'!$H23:$KM23)))</f>
        <v/>
      </c>
      <c r="BN21" s="41" t="str">
        <f>IF($B21="","",IF(COUNTIFS('English Scores- Leveled papers'!$H$4:$KM$4,BN$3,'English Scores- Leveled papers'!$H23:$KM23,"&lt;&gt;")=0,"",SUMIF('English Scores- Leveled papers'!$H$4:$KM$4,BN$3,'English Scores- Leveled papers'!$H23:$KM23)))</f>
        <v/>
      </c>
      <c r="BO21" s="41"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41" t="str">
        <f>IF($B21="","",IF(COUNTIFS('English Scores- Leveled papers'!$H$4:$KM$4,BX$3,'English Scores- Leveled papers'!$H23:$KM23,"&lt;&gt;")=0,"",SUMIF('English Scores- Leveled papers'!$H$4:$KM$4,BX$3,'English Scores- Leveled papers'!$H23:$KM23)))</f>
        <v/>
      </c>
      <c r="BY21" s="41" t="str">
        <f>IF($B21="","",IF(COUNTIFS('English Scores- Leveled papers'!$H$4:$KM$4,BY$3,'English Scores- Leveled papers'!$H23:$KM23,"&lt;&gt;")=0,"",SUMIF('English Scores- Leveled papers'!$H$4:$KM$4,BY$3,'English Scores- Leveled papers'!$H23:$KM23)))</f>
        <v/>
      </c>
      <c r="BZ21" s="41" t="str">
        <f>IF($B21="","",IF(COUNTIFS('English Scores- Leveled papers'!$H$4:$KM$4,BZ$3,'English Scores- Leveled papers'!$H23:$KM23,"&lt;&gt;")=0,"",SUMIF('English Scores- Leveled papers'!$H$4:$KM$4,BZ$3,'English Scores- Leveled papers'!$H23:$KM23)))</f>
        <v/>
      </c>
      <c r="CA21" s="41" t="str">
        <f>IF($B21="","",IF(COUNTIFS('English Scores- Leveled papers'!$H$4:$KM$4,CA$3,'English Scores- Leveled papers'!$H23:$KM23,"&lt;&gt;")=0,"",SUMIF('English Scores- Leveled papers'!$H$4:$KM$4,CA$3,'English Scores- Leveled papers'!$H23:$KM23)))</f>
        <v/>
      </c>
      <c r="CB21" s="41" t="str">
        <f>IF($B21="","",IF(COUNTIFS('English Scores- Leveled papers'!$H$4:$KM$4,CB$3,'English Scores- Leveled papers'!$H23:$KM23,"&lt;&gt;")=0,"",SUMIF('English Scores- Leveled papers'!$H$4:$KM$4,CB$3,'English Scores- Leveled papers'!$H23:$KM23)))</f>
        <v/>
      </c>
      <c r="CC21" s="41" t="str">
        <f>IF($B21="","",IF(COUNTIFS('English Scores- Leveled papers'!$H$4:$KM$4,CC$3,'English Scores- Leveled papers'!$H23:$KM23,"&lt;&gt;")=0,"",SUMIF('English Scores- Leveled papers'!$H$4:$KM$4,CC$3,'English Scores- Leveled papers'!$H23:$KM23)))</f>
        <v/>
      </c>
      <c r="CD21" s="41" t="str">
        <f>IF($B21="","",IF(COUNTIFS('English Scores- Leveled papers'!$H$4:$KM$4,CD$3,'English Scores- Leveled papers'!$H23:$KM23,"&lt;&gt;")=0,"",SUMIF('English Scores- Leveled papers'!$H$4:$KM$4,CD$3,'English Scores- Leveled papers'!$H23:$KM23)))</f>
        <v/>
      </c>
      <c r="CE21" s="41" t="str">
        <f>IF($B21="","",IF(COUNTIFS('English Scores- Leveled papers'!$H$4:$KM$4,CE$3,'English Scores- Leveled papers'!$H23:$KM23,"&lt;&gt;")=0,"",SUMIF('English Scores- Leveled papers'!$H$4:$KM$4,CE$3,'English Scores- Leveled papers'!$H23:$KM23)))</f>
        <v/>
      </c>
      <c r="CF21" s="41"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41" t="str">
        <f>IF($B21="","",IF(COUNTIFS('English Scores- Leveled papers'!$H$4:$KM$4,CL$3,'English Scores- Leveled papers'!$H23:$KM23,"&lt;&gt;")=0,"",SUMIF('English Scores- Leveled papers'!$H$4:$KM$4,CL$3,'English Scores- Leveled papers'!$H23:$KM23)))</f>
        <v/>
      </c>
      <c r="CM21" s="41" t="str">
        <f>IF($B21="","",IF(COUNTIFS('English Scores- Leveled papers'!$H$4:$KM$4,CM$3,'English Scores- Leveled papers'!$H23:$KM23,"&lt;&gt;")=0,"",SUMIF('English Scores- Leveled papers'!$H$4:$KM$4,CM$3,'English Scores- Leveled papers'!$H23:$KM23)))</f>
        <v/>
      </c>
      <c r="CN21" s="41" t="str">
        <f>IF($B21="","",IF(COUNTIFS('English Scores- Leveled papers'!$H$4:$KM$4,CN$3,'English Scores- Leveled papers'!$H23:$KM23,"&lt;&gt;")=0,"",SUMIF('English Scores- Leveled papers'!$H$4:$KM$4,CN$3,'English Scores- Leveled papers'!$H23:$KM23)))</f>
        <v/>
      </c>
      <c r="CO21" s="41" t="str">
        <f>IF($B21="","",IF(COUNTIFS('English Scores- Leveled papers'!$H$4:$KM$4,CO$3,'English Scores- Leveled papers'!$H23:$KM23,"&lt;&gt;")=0,"",SUMIF('English Scores- Leveled papers'!$H$4:$KM$4,CO$3,'English Scores- Leveled papers'!$H23:$KM23)))</f>
        <v/>
      </c>
      <c r="CP21" s="41" t="str">
        <f>IF($B21="","",IF(COUNTIFS('English Scores- Leveled papers'!$H$4:$KM$4,CP$3,'English Scores- Leveled papers'!$H23:$KM23,"&lt;&gt;")=0,"",SUMIF('English Scores- Leveled papers'!$H$4:$KM$4,CP$3,'English Scores- Leveled papers'!$H23:$KM23)))</f>
        <v/>
      </c>
      <c r="CQ21" s="41" t="str">
        <f>IF($B21="","",IF(COUNTIFS('English Scores- Leveled papers'!$H$4:$KM$4,CQ$3,'English Scores- Leveled papers'!$H23:$KM23,"&lt;&gt;")=0,"",SUMIF('English Scores- Leveled papers'!$H$4:$KM$4,CQ$3,'English Scores- Leveled papers'!$H23:$KM23)))</f>
        <v/>
      </c>
      <c r="CR21" s="41" t="str">
        <f>IF($B21="","",IF(COUNTIFS('English Scores- Leveled papers'!$H$4:$KM$4,CR$3,'English Scores- Leveled papers'!$H23:$KM23,"&lt;&gt;")=0,"",SUMIF('English Scores- Leveled papers'!$H$4:$KM$4,CR$3,'English Scores- Leveled papers'!$H23:$KM23)))</f>
        <v/>
      </c>
      <c r="CS21" s="41"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41" t="str">
        <f>IF($B21="","",IF(COUNTIFS('English Scores- Leveled papers'!$H$4:$KM$4,DF$3,'English Scores- Leveled papers'!$H23:$KM23,"&lt;&gt;")=0,"",SUMIF('English Scores- Leveled papers'!$H$4:$KM$4,DF$3,'English Scores- Leveled papers'!$H23:$KM23)))</f>
        <v/>
      </c>
      <c r="DG21" s="41" t="str">
        <f>IF($B21="","",IF(COUNTIFS('English Scores- Leveled papers'!$H$4:$KM$4,DG$3,'English Scores- Leveled papers'!$H23:$KM23,"&lt;&gt;")=0,"",SUMIF('English Scores- Leveled papers'!$H$4:$KM$4,DG$3,'English Scores- Leveled papers'!$H23:$KM23)))</f>
        <v/>
      </c>
      <c r="DH21" s="41" t="str">
        <f>IF($B21="","",IF(COUNTIFS('English Scores- Leveled papers'!$H$4:$KM$4,DH$3,'English Scores- Leveled papers'!$H23:$KM23,"&lt;&gt;")=0,"",SUMIF('English Scores- Leveled papers'!$H$4:$KM$4,DH$3,'English Scores- Leveled papers'!$H23:$KM23)))</f>
        <v/>
      </c>
      <c r="DI21" s="41" t="str">
        <f>IF($B21="","",IF(COUNTIFS('English Scores- Leveled papers'!$H$4:$KM$4,DI$3,'English Scores- Leveled papers'!$H23:$KM23,"&lt;&gt;")=0,"",SUMIF('English Scores- Leveled papers'!$H$4:$KM$4,DI$3,'English Scores- Leveled papers'!$H23:$KM23)))</f>
        <v/>
      </c>
      <c r="DJ21" s="41" t="str">
        <f>IF($B21="","",IF(COUNTIFS('English Scores- Leveled papers'!$H$4:$KM$4,DJ$3,'English Scores- Leveled papers'!$H23:$KM23,"&lt;&gt;")=0,"",SUMIF('English Scores- Leveled papers'!$H$4:$KM$4,DJ$3,'English Scores- Leveled papers'!$H23:$KM23)))</f>
        <v/>
      </c>
      <c r="DK21" s="41" t="str">
        <f>IF($B21="","",IF(COUNTIFS('English Scores- Leveled papers'!$H$4:$KM$4,DK$3,'English Scores- Leveled papers'!$H23:$KM23,"&lt;&gt;")=0,"",SUMIF('English Scores- Leveled papers'!$H$4:$KM$4,DK$3,'English Scores- Leveled papers'!$H23:$KM23)))</f>
        <v/>
      </c>
      <c r="DL21" s="41" t="str">
        <f>IF($B21="","",IF(COUNTIFS('English Scores- Leveled papers'!$H$4:$KM$4,DL$3,'English Scores- Leveled papers'!$H23:$KM23,"&lt;&gt;")=0,"",SUMIF('English Scores- Leveled papers'!$H$4:$KM$4,DL$3,'English Scores- Leveled papers'!$H23:$KM23)))</f>
        <v/>
      </c>
      <c r="DM21" s="41" t="str">
        <f>IF($B21="","",IF(COUNTIFS('English Scores- Leveled papers'!$H$4:$KM$4,DM$3,'English Scores- Leveled papers'!$H23:$KM23,"&lt;&gt;")=0,"",SUMIF('English Scores- Leveled papers'!$H$4:$KM$4,DM$3,'English Scores- Leveled papers'!$H23:$KM23)))</f>
        <v/>
      </c>
      <c r="DN21" s="41" t="str">
        <f>IF($B21="","",IF(COUNTIFS('English Scores- Leveled papers'!$H$4:$KM$4,DN$3,'English Scores- Leveled papers'!$H23:$KM23,"&lt;&gt;")=0,"",SUMIF('English Scores- Leveled papers'!$H$4:$KM$4,DN$3,'English Scores- Leveled papers'!$H23:$KM23)))</f>
        <v/>
      </c>
      <c r="DO21" s="41" t="str">
        <f>IF($B21="","",IF(COUNTIFS('English Scores- Leveled papers'!$H$4:$KM$4,DO$3,'English Scores- Leveled papers'!$H23:$KM23,"&lt;&gt;")=0,"",SUMIF('English Scores- Leveled papers'!$H$4:$KM$4,DO$3,'English Scores- Leveled papers'!$H23:$KM23)))</f>
        <v/>
      </c>
      <c r="DP21" s="41" t="str">
        <f>IF($B21="","",IF(COUNTIFS('English Scores- Leveled papers'!$H$4:$KM$4,DP$3,'English Scores- Leveled papers'!$H23:$KM23,"&lt;&gt;")=0,"",SUMIF('English Scores- Leveled papers'!$H$4:$KM$4,DP$3,'English Scores- Leveled papers'!$H23:$KM23)))</f>
        <v/>
      </c>
      <c r="DQ21" s="393" t="str">
        <f>IF($B21="","",IF(COUNTIFS('English Scores- Leveled papers'!$H$4:$KM$4,DQ$3,'English Scores- Leveled papers'!$H23:$KM23,"&lt;&gt;")=0,"",SUMIF('English Scores- Leveled papers'!$H$4:$KM$4,DQ$3,'English Scores- Leveled papers'!$H23:$KM23)))</f>
        <v/>
      </c>
      <c r="DR21" s="395" t="str">
        <f>IF('Cover Sheet'!$AC$6="6th", 'Eng GLA 6th, 7th, 8th'!D24, "")</f>
        <v/>
      </c>
      <c r="DS21" t="s">
        <v>2103</v>
      </c>
      <c r="DT21" s="64">
        <f>COUNTIF($H$5:$H$89,4.5)</f>
        <v>0</v>
      </c>
      <c r="DU21" s="41" t="str">
        <f>IF($B21="","",IF(COUNTIFS('Eng GLA 6th, 7th, 8th'!$E$4:$DV$4,DU$3,'Eng GLA 6th, 7th, 8th'!$E24:$DV24,"&lt;&gt;")=0,"",SUMIF('Eng GLA 6th, 7th, 8th'!$E$4:$DV$4,DU$3,'Eng GLA 6th, 7th, 8th'!$E24:$DV24)))</f>
        <v/>
      </c>
      <c r="DV21" s="41" t="str">
        <f>IF($B21="","",IF(COUNTIFS('Eng GLA 6th, 7th, 8th'!$E$4:$DV$4,DV$3,'Eng GLA 6th, 7th, 8th'!$E24:$DV24,"&lt;&gt;")=0,"",SUMIF('Eng GLA 6th, 7th, 8th'!$E$4:$DV$4,DV$3,'Eng GLA 6th, 7th, 8th'!$E24:$DV24)))</f>
        <v/>
      </c>
      <c r="DW21" s="41" t="str">
        <f>IF($B21="","",IF(COUNTIFS('Eng GLA 6th, 7th, 8th'!$E$4:$DV$4,DW$3,'Eng GLA 6th, 7th, 8th'!$E24:$DV24,"&lt;&gt;")=0,"",SUMIF('Eng GLA 6th, 7th, 8th'!$E$4:$DV$4,DW$3,'Eng GLA 6th, 7th, 8th'!$E24:$DV24)))</f>
        <v/>
      </c>
      <c r="DX21" s="41" t="str">
        <f>IF($B21="","",IF(COUNTIFS('Eng GLA 6th, 7th, 8th'!$E$4:$DV$4,DX$3,'Eng GLA 6th, 7th, 8th'!$E24:$DV24,"&lt;&gt;")=0,"",SUMIF('Eng GLA 6th, 7th, 8th'!$E$4:$DV$4,DX$3,'Eng GLA 6th, 7th, 8th'!$E24:$DV24)))</f>
        <v/>
      </c>
      <c r="DY21" s="41" t="str">
        <f>IF($B21="","",IF(COUNTIFS('Eng GLA 6th, 7th, 8th'!$E$4:$DV$4,DY$3,'Eng GLA 6th, 7th, 8th'!$E24:$DV24,"&lt;&gt;")=0,"",SUMIF('Eng GLA 6th, 7th, 8th'!$E$4:$DV$4,DY$3,'Eng GLA 6th, 7th, 8th'!$E24:$DV24)))</f>
        <v/>
      </c>
      <c r="DZ21" s="41" t="str">
        <f>IF($B21="","",IF(COUNTIFS('Eng GLA 6th, 7th, 8th'!$E$4:$DV$4,DZ$3,'Eng GLA 6th, 7th, 8th'!$E24:$DV24,"&lt;&gt;")=0,"",SUMIF('Eng GLA 6th, 7th, 8th'!$E$4:$DV$4,DZ$3,'Eng GLA 6th, 7th, 8th'!$E24:$DV24)))</f>
        <v/>
      </c>
      <c r="EA21" s="41" t="str">
        <f>IF($B21="","",IF(COUNTIFS('Eng GLA 6th, 7th, 8th'!$E$4:$DV$4,EA$3,'Eng GLA 6th, 7th, 8th'!$E24:$DV24,"&lt;&gt;")=0,"",SUMIF('Eng GLA 6th, 7th, 8th'!$E$4:$DV$4,EA$3,'Eng GLA 6th, 7th, 8th'!$E24:$DV24)))</f>
        <v/>
      </c>
      <c r="EB21" s="41" t="str">
        <f>IF($B21="","",IF(COUNTIFS('Eng GLA 6th, 7th, 8th'!$E$4:$DV$4,EB$3,'Eng GLA 6th, 7th, 8th'!$E24:$DV24,"&lt;&gt;")=0,"",SUMIF('Eng GLA 6th, 7th, 8th'!$E$4:$DV$4,EB$3,'Eng GLA 6th, 7th, 8th'!$E24:$DV24)))</f>
        <v/>
      </c>
      <c r="EC21" s="41" t="str">
        <f>IF($B21="","",IF(COUNTIFS('Eng GLA 6th, 7th, 8th'!$E$4:$DV$4,EC$3,'Eng GLA 6th, 7th, 8th'!$E24:$DV24,"&lt;&gt;")=0,"",SUMIF('Eng GLA 6th, 7th, 8th'!$E$4:$DV$4,EC$3,'Eng GLA 6th, 7th, 8th'!$E24:$DV24)))</f>
        <v/>
      </c>
      <c r="ED21" s="41" t="str">
        <f>IF($B21="","",IF(COUNTIFS('Eng GLA 6th, 7th, 8th'!$E$4:$DV$4,ED$3,'Eng GLA 6th, 7th, 8th'!$E24:$DV24,"&lt;&gt;")=0,"",SUMIF('Eng GLA 6th, 7th, 8th'!$E$4:$DV$4,ED$3,'Eng GLA 6th, 7th, 8th'!$E24:$DV24)))</f>
        <v/>
      </c>
      <c r="EE21" s="41" t="str">
        <f>IF($B21="","",IF(COUNTIFS('Eng GLA 6th, 7th, 8th'!$E$4:$DV$4,EE$3,'Eng GLA 6th, 7th, 8th'!$E24:$DV24,"&lt;&gt;")=0,"",SUMIF('Eng GLA 6th, 7th, 8th'!$E$4:$DV$4,EE$3,'Eng GLA 6th, 7th, 8th'!$E24:$DV24)))</f>
        <v/>
      </c>
      <c r="EF21" s="41" t="str">
        <f>IF($B21="","",IF(COUNTIFS('Eng GLA 6th, 7th, 8th'!$E$4:$DV$4,EF$3,'Eng GLA 6th, 7th, 8th'!$E24:$DV24,"&lt;&gt;")=0,"",SUMIF('Eng GLA 6th, 7th, 8th'!$E$4:$DV$4,EF$3,'Eng GLA 6th, 7th, 8th'!$E24:$DV24)))</f>
        <v/>
      </c>
      <c r="EG21" s="41" t="str">
        <f>IF($B21="","",IF(COUNTIFS('Eng GLA 6th, 7th, 8th'!$E$4:$DV$4,EG$3,'Eng GLA 6th, 7th, 8th'!$E24:$DV24,"&lt;&gt;")=0,"",SUMIF('Eng GLA 6th, 7th, 8th'!$E$4:$DV$4,EG$3,'Eng GLA 6th, 7th, 8th'!$E24:$DV24)))</f>
        <v/>
      </c>
      <c r="EH21" s="41" t="str">
        <f>IF($B21="","",IF(COUNTIFS('Eng GLA 6th, 7th, 8th'!$E$4:$DV$4,EH$3,'Eng GLA 6th, 7th, 8th'!$E24:$DV24,"&lt;&gt;")=0,"",SUMIF('Eng GLA 6th, 7th, 8th'!$E$4:$DV$4,EH$3,'Eng GLA 6th, 7th, 8th'!$E24:$DV24)))</f>
        <v/>
      </c>
      <c r="EI21" s="41" t="str">
        <f>IF($B21="","",IF(COUNTIFS('Eng GLA 6th, 7th, 8th'!$E$4:$DV$4,EI$3,'Eng GLA 6th, 7th, 8th'!$E24:$DV24,"&lt;&gt;")=0,"",SUMIF('Eng GLA 6th, 7th, 8th'!$E$4:$DV$4,EI$3,'Eng GLA 6th, 7th, 8th'!$E24:$DV24)))</f>
        <v/>
      </c>
      <c r="EJ21" s="398" t="str">
        <f>IF('Cover Sheet'!$AC$6="7th", 'Eng GLA 6th, 7th, 8th'!AQ24, "")</f>
        <v/>
      </c>
      <c r="EK21" s="41" t="str">
        <f>IF($B21="","",IF(COUNTIFS('Eng GLA 6th, 7th, 8th'!$E$4:$DV$4,EK$3,'Eng GLA 6th, 7th, 8th'!$E24:$DV24,"&lt;&gt;")=0,"",SUMIF('Eng GLA 6th, 7th, 8th'!$E$4:$DV$4,EK$3,'Eng GLA 6th, 7th, 8th'!$E24:$DV24)))</f>
        <v/>
      </c>
      <c r="EL21" s="41" t="str">
        <f>IF($B21="","",IF(COUNTIFS('Eng GLA 6th, 7th, 8th'!$E$4:$DV$4,EL$3,'Eng GLA 6th, 7th, 8th'!$E24:$DV24,"&lt;&gt;")=0,"",SUMIF('Eng GLA 6th, 7th, 8th'!$E$4:$DV$4,EL$3,'Eng GLA 6th, 7th, 8th'!$E24:$DV24)))</f>
        <v/>
      </c>
      <c r="EM21" s="41" t="str">
        <f>IF($B21="","",IF(COUNTIFS('Eng GLA 6th, 7th, 8th'!$E$4:$DV$4,EM$3,'Eng GLA 6th, 7th, 8th'!$E24:$DV24,"&lt;&gt;")=0,"",SUMIF('Eng GLA 6th, 7th, 8th'!$E$4:$DV$4,EM$3,'Eng GLA 6th, 7th, 8th'!$E24:$DV24)))</f>
        <v/>
      </c>
      <c r="EN21" s="41" t="str">
        <f>IF($B21="","",IF(COUNTIFS('Eng GLA 6th, 7th, 8th'!$E$4:$DV$4,EN$3,'Eng GLA 6th, 7th, 8th'!$E24:$DV24,"&lt;&gt;")=0,"",SUMIF('Eng GLA 6th, 7th, 8th'!$E$4:$DV$4,EN$3,'Eng GLA 6th, 7th, 8th'!$E24:$DV24)))</f>
        <v/>
      </c>
      <c r="EO21" s="41" t="str">
        <f>IF($B21="","",IF(COUNTIFS('Eng GLA 6th, 7th, 8th'!$E$4:$DV$4,EO$3,'Eng GLA 6th, 7th, 8th'!$E24:$DV24,"&lt;&gt;")=0,"",SUMIF('Eng GLA 6th, 7th, 8th'!$E$4:$DV$4,EO$3,'Eng GLA 6th, 7th, 8th'!$E24:$DV24)))</f>
        <v/>
      </c>
      <c r="EP21" s="41" t="str">
        <f>IF($B21="","",IF(COUNTIFS('Eng GLA 6th, 7th, 8th'!$E$4:$DV$4,EP$3,'Eng GLA 6th, 7th, 8th'!$E24:$DV24,"&lt;&gt;")=0,"",SUMIF('Eng GLA 6th, 7th, 8th'!$E$4:$DV$4,EP$3,'Eng GLA 6th, 7th, 8th'!$E24:$DV24)))</f>
        <v/>
      </c>
      <c r="EQ21" s="41" t="str">
        <f>IF($B21="","",IF(COUNTIFS('Eng GLA 6th, 7th, 8th'!$E$4:$DV$4,EQ$3,'Eng GLA 6th, 7th, 8th'!$E24:$DV24,"&lt;&gt;")=0,"",SUMIF('Eng GLA 6th, 7th, 8th'!$E$4:$DV$4,EQ$3,'Eng GLA 6th, 7th, 8th'!$E24:$DV24)))</f>
        <v/>
      </c>
      <c r="ER21" s="41" t="str">
        <f>IF($B21="","",IF(COUNTIFS('Eng GLA 6th, 7th, 8th'!$E$4:$DV$4,ER$3,'Eng GLA 6th, 7th, 8th'!$E24:$DV24,"&lt;&gt;")=0,"",SUMIF('Eng GLA 6th, 7th, 8th'!$E$4:$DV$4,ER$3,'Eng GLA 6th, 7th, 8th'!$E24:$DV24)))</f>
        <v/>
      </c>
      <c r="ES21" s="41" t="str">
        <f>IF($B21="","",IF(COUNTIFS('Eng GLA 6th, 7th, 8th'!$E$4:$DV$4,ES$3,'Eng GLA 6th, 7th, 8th'!$E24:$DV24,"&lt;&gt;")=0,"",SUMIF('Eng GLA 6th, 7th, 8th'!$E$4:$DV$4,ES$3,'Eng GLA 6th, 7th, 8th'!$E24:$DV24)))</f>
        <v/>
      </c>
      <c r="ET21" s="41" t="str">
        <f>IF($B21="","",IF(COUNTIFS('Eng GLA 6th, 7th, 8th'!$E$4:$DV$4,ET$3,'Eng GLA 6th, 7th, 8th'!$E24:$DV24,"&lt;&gt;")=0,"",SUMIF('Eng GLA 6th, 7th, 8th'!$E$4:$DV$4,ET$3,'Eng GLA 6th, 7th, 8th'!$E24:$DV24)))</f>
        <v/>
      </c>
      <c r="EU21" s="41" t="str">
        <f>IF($B21="","",IF(COUNTIFS('Eng GLA 6th, 7th, 8th'!$E$4:$DV$4,EU$3,'Eng GLA 6th, 7th, 8th'!$E24:$DV24,"&lt;&gt;")=0,"",SUMIF('Eng GLA 6th, 7th, 8th'!$E$4:$DV$4,EU$3,'Eng GLA 6th, 7th, 8th'!$E24:$DV24)))</f>
        <v/>
      </c>
      <c r="EV21" s="41" t="str">
        <f>IF($B21="","",IF(COUNTIFS('Eng GLA 6th, 7th, 8th'!$E$4:$DV$4,EV$3,'Eng GLA 6th, 7th, 8th'!$E24:$DV24,"&lt;&gt;")=0,"",SUMIF('Eng GLA 6th, 7th, 8th'!$E$4:$DV$4,EV$3,'Eng GLA 6th, 7th, 8th'!$E24:$DV24)))</f>
        <v/>
      </c>
      <c r="EW21" s="41" t="str">
        <f>IF($B21="","",IF(COUNTIFS('Eng GLA 6th, 7th, 8th'!$E$4:$DV$4,EW$3,'Eng GLA 6th, 7th, 8th'!$E24:$DV24,"&lt;&gt;")=0,"",SUMIF('Eng GLA 6th, 7th, 8th'!$E$4:$DV$4,EW$3,'Eng GLA 6th, 7th, 8th'!$E24:$DV24)))</f>
        <v/>
      </c>
      <c r="EX21" s="41" t="str">
        <f>IF($B21="","",IF(COUNTIFS('Eng GLA 6th, 7th, 8th'!$E$4:$DV$4,EX$3,'Eng GLA 6th, 7th, 8th'!$E24:$DV24,"&lt;&gt;")=0,"",SUMIF('Eng GLA 6th, 7th, 8th'!$E$4:$DV$4,EX$3,'Eng GLA 6th, 7th, 8th'!$E24:$DV24)))</f>
        <v/>
      </c>
      <c r="EY21" s="41" t="str">
        <f>IF($B21="","",IF(COUNTIFS('Eng GLA 6th, 7th, 8th'!$E$4:$DV$4,EY$3,'Eng GLA 6th, 7th, 8th'!$E24:$DV24,"&lt;&gt;")=0,"",SUMIF('Eng GLA 6th, 7th, 8th'!$E$4:$DV$4,EY$3,'Eng GLA 6th, 7th, 8th'!$E24:$DV24)))</f>
        <v/>
      </c>
      <c r="EZ21" s="398" t="str">
        <f>IF('Cover Sheet'!$AC$6="8th", 'Eng GLA 6th, 7th, 8th'!CG24, "")</f>
        <v/>
      </c>
      <c r="FA21" s="41" t="str">
        <f>IF($B21="","",IF(COUNTIFS('Eng GLA 6th, 7th, 8th'!$E$4:$DV$4,FA$3,'Eng GLA 6th, 7th, 8th'!$E24:$DV24,"&lt;&gt;")=0,"",SUMIF('Eng GLA 6th, 7th, 8th'!$E$4:$DV$4,FA$3,'Eng GLA 6th, 7th, 8th'!$E24:$DV24)))</f>
        <v/>
      </c>
      <c r="FB21" s="41" t="str">
        <f>IF($B21="","",IF(COUNTIFS('Eng GLA 6th, 7th, 8th'!$E$4:$DV$4,FB$3,'Eng GLA 6th, 7th, 8th'!$E24:$DV24,"&lt;&gt;")=0,"",SUMIF('Eng GLA 6th, 7th, 8th'!$E$4:$DV$4,FB$3,'Eng GLA 6th, 7th, 8th'!$E24:$DV24)))</f>
        <v/>
      </c>
      <c r="FC21" s="41" t="str">
        <f>IF($B21="","",IF(COUNTIFS('Eng GLA 6th, 7th, 8th'!$E$4:$DV$4,FC$3,'Eng GLA 6th, 7th, 8th'!$E24:$DV24,"&lt;&gt;")=0,"",SUMIF('Eng GLA 6th, 7th, 8th'!$E$4:$DV$4,FC$3,'Eng GLA 6th, 7th, 8th'!$E24:$DV24)))</f>
        <v/>
      </c>
      <c r="FD21" s="41" t="str">
        <f>IF($B21="","",IF(COUNTIFS('Eng GLA 6th, 7th, 8th'!$E$4:$DV$4,FD$3,'Eng GLA 6th, 7th, 8th'!$E24:$DV24,"&lt;&gt;")=0,"",SUMIF('Eng GLA 6th, 7th, 8th'!$E$4:$DV$4,FD$3,'Eng GLA 6th, 7th, 8th'!$E24:$DV24)))</f>
        <v/>
      </c>
      <c r="FE21" s="41" t="str">
        <f>IF($B21="","",IF(COUNTIFS('Eng GLA 6th, 7th, 8th'!$E$4:$DV$4,FE$3,'Eng GLA 6th, 7th, 8th'!$E24:$DV24,"&lt;&gt;")=0,"",SUMIF('Eng GLA 6th, 7th, 8th'!$E$4:$DV$4,FE$3,'Eng GLA 6th, 7th, 8th'!$E24:$DV24)))</f>
        <v/>
      </c>
      <c r="FF21" s="41" t="str">
        <f>IF($B21="","",IF(COUNTIFS('Eng GLA 6th, 7th, 8th'!$E$4:$DV$4,FF$3,'Eng GLA 6th, 7th, 8th'!$E24:$DV24,"&lt;&gt;")=0,"",SUMIF('Eng GLA 6th, 7th, 8th'!$E$4:$DV$4,FF$3,'Eng GLA 6th, 7th, 8th'!$E24:$DV24)))</f>
        <v/>
      </c>
      <c r="FG21" s="41" t="str">
        <f>IF($B21="","",IF(COUNTIFS('Eng GLA 6th, 7th, 8th'!$E$4:$DV$4,FG$3,'Eng GLA 6th, 7th, 8th'!$E24:$DV24,"&lt;&gt;")=0,"",SUMIF('Eng GLA 6th, 7th, 8th'!$E$4:$DV$4,FG$3,'Eng GLA 6th, 7th, 8th'!$E24:$DV24)))</f>
        <v/>
      </c>
      <c r="FH21" s="41" t="str">
        <f>IF($B21="","",IF(COUNTIFS('Eng GLA 6th, 7th, 8th'!$E$4:$DV$4,FH$3,'Eng GLA 6th, 7th, 8th'!$E24:$DV24,"&lt;&gt;")=0,"",SUMIF('Eng GLA 6th, 7th, 8th'!$E$4:$DV$4,FH$3,'Eng GLA 6th, 7th, 8th'!$E24:$DV24)))</f>
        <v/>
      </c>
      <c r="FI21" s="41" t="str">
        <f>IF($B21="","",IF(COUNTIFS('Eng GLA 6th, 7th, 8th'!$E$4:$DV$4,FI$3,'Eng GLA 6th, 7th, 8th'!$E24:$DV24,"&lt;&gt;")=0,"",SUMIF('Eng GLA 6th, 7th, 8th'!$E$4:$DV$4,FI$3,'Eng GLA 6th, 7th, 8th'!$E24:$DV24)))</f>
        <v/>
      </c>
      <c r="FJ21" s="41" t="str">
        <f>IF($B21="","",IF(COUNTIFS('Eng GLA 6th, 7th, 8th'!$E$4:$DV$4,FJ$3,'Eng GLA 6th, 7th, 8th'!$E24:$DV24,"&lt;&gt;")=0,"",SUMIF('Eng GLA 6th, 7th, 8th'!$E$4:$DV$4,FJ$3,'Eng GLA 6th, 7th, 8th'!$E24:$DV24)))</f>
        <v/>
      </c>
      <c r="FK21" s="41" t="str">
        <f>IF($B21="","",IF(COUNTIFS('Eng GLA 6th, 7th, 8th'!$E$4:$DV$4,FK$3,'Eng GLA 6th, 7th, 8th'!$E24:$DV24,"&lt;&gt;")=0,"",SUMIF('Eng GLA 6th, 7th, 8th'!$E$4:$DV$4,FK$3,'Eng GLA 6th, 7th, 8th'!$E24:$DV24)))</f>
        <v/>
      </c>
      <c r="FL21" s="41" t="str">
        <f>IF($B21="","",IF(COUNTIFS('Eng GLA 6th, 7th, 8th'!$E$4:$DV$4,FL$3,'Eng GLA 6th, 7th, 8th'!$E24:$DV24,"&lt;&gt;")=0,"",SUMIF('Eng GLA 6th, 7th, 8th'!$E$4:$DV$4,FL$3,'Eng GLA 6th, 7th, 8th'!$E24:$DV24)))</f>
        <v/>
      </c>
      <c r="FM21" s="41" t="str">
        <f>IF($B21="","",IF(COUNTIFS('Eng GLA 6th, 7th, 8th'!$E$4:$DV$4,FM$3,'Eng GLA 6th, 7th, 8th'!$E24:$DV24,"&lt;&gt;")=0,"",SUMIF('Eng GLA 6th, 7th, 8th'!$E$4:$DV$4,FM$3,'Eng GLA 6th, 7th, 8th'!$E24:$DV24)))</f>
        <v/>
      </c>
      <c r="FN21" s="41" t="str">
        <f>IF($B21="","",IF(COUNTIFS('Eng GLA 6th, 7th, 8th'!$E$4:$DV$4,FN$3,'Eng GLA 6th, 7th, 8th'!$E24:$DV24,"&lt;&gt;")=0,"",SUMIF('Eng GLA 6th, 7th, 8th'!$E$4:$DV$4,FN$3,'Eng GLA 6th, 7th, 8th'!$E24:$DV24)))</f>
        <v/>
      </c>
      <c r="FO21" s="41" t="str">
        <f>IF($B21="","",IF(COUNTIFS('Eng GLA 6th, 7th, 8th'!$E$4:$DV$4,FO$3,'Eng GLA 6th, 7th, 8th'!$E24:$DV24,"&lt;&gt;")=0,"",SUMIF('Eng GLA 6th, 7th, 8th'!$E$4:$DV$4,FO$3,'Eng GLA 6th, 7th, 8th'!$E24:$DV24)))</f>
        <v/>
      </c>
    </row>
    <row r="22" spans="1:171" ht="12.75" customHeight="1" x14ac:dyDescent="0.2">
      <c r="A22" s="65">
        <v>18</v>
      </c>
      <c r="B22" s="65" t="str">
        <f>'English Scores- Leveled papers'!B24</f>
        <v>S. Prerna</v>
      </c>
      <c r="C22" s="65"/>
      <c r="D22" s="76" t="str">
        <f>IF(OR(B22="",H22="",'Cover Sheet'!E22=""),"",'Cover Sheet'!E22)</f>
        <v/>
      </c>
      <c r="E22" s="76" t="str">
        <f>IF(OR(B22="",H22="",'Cover Sheet'!F22=""),"",'Cover Sheet'!F22)</f>
        <v/>
      </c>
      <c r="F22" s="76">
        <f>IF(OR(B22="",H22="",'Cover Sheet'!H22=""),"",'Cover Sheet'!H22)</f>
        <v>0</v>
      </c>
      <c r="G22" s="76"/>
      <c r="H22" s="76">
        <f>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0.5</v>
      </c>
      <c r="I22" s="77">
        <f t="shared" si="7"/>
        <v>0.9</v>
      </c>
      <c r="J22" s="77">
        <f t="shared" si="8"/>
        <v>0.6</v>
      </c>
      <c r="K22" s="77" t="str">
        <f t="shared" si="9"/>
        <v/>
      </c>
      <c r="L22" s="78" t="str">
        <f t="shared" si="10"/>
        <v/>
      </c>
      <c r="M22" s="78" t="str">
        <f t="shared" si="11"/>
        <v/>
      </c>
      <c r="N22" s="78">
        <f t="shared" si="12"/>
        <v>0.9</v>
      </c>
      <c r="O22" s="78">
        <f t="shared" si="13"/>
        <v>0.6</v>
      </c>
      <c r="P22" s="78" t="str">
        <f t="shared" si="14"/>
        <v/>
      </c>
      <c r="Q22" s="78" t="str">
        <f t="shared" si="15"/>
        <v/>
      </c>
      <c r="R22" s="78" t="str">
        <f t="shared" si="16"/>
        <v/>
      </c>
      <c r="S22" s="78" t="str">
        <f t="shared" si="17"/>
        <v/>
      </c>
      <c r="T22" s="78" t="str">
        <f t="shared" si="18"/>
        <v/>
      </c>
      <c r="U22" s="78" t="str">
        <f t="shared" si="19"/>
        <v/>
      </c>
      <c r="V22" s="78" t="str">
        <f t="shared" si="20"/>
        <v/>
      </c>
      <c r="W22" s="78" t="str">
        <f t="shared" si="21"/>
        <v/>
      </c>
      <c r="X22" s="78" t="str">
        <f t="shared" si="22"/>
        <v/>
      </c>
      <c r="Y22" s="78"/>
      <c r="Z22" s="78"/>
      <c r="AA22" s="78"/>
      <c r="AB22" s="78"/>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41" t="str">
        <f>IF($B22="","",IF(COUNTIFS('English Scores- Leveled papers'!$H$4:$KM$4,AI$3,'English Scores- Leveled papers'!$H24:$KM24,"&lt;&gt;")=0,"",SUMIF('English Scores- Leveled papers'!$H$4:$KM$4,AI$3,'English Scores- Leveled papers'!$H24:$KM24)))</f>
        <v/>
      </c>
      <c r="AJ22" s="41" t="str">
        <f>IF($B22="","",IF(COUNTIFS('English Scores- Leveled papers'!$H$4:$KM$4,AJ$3,'English Scores- Leveled papers'!$H24:$KM24,"&lt;&gt;")=0,"",SUMIF('English Scores- Leveled papers'!$H$4:$KM$4,AJ$3,'English Scores- Leveled papers'!$H24:$KM24)))</f>
        <v/>
      </c>
      <c r="AK22" s="41" t="str">
        <f>IF($B22="","",IF(COUNTIFS('English Scores- Leveled papers'!$H$4:$KM$4,AK$3,'English Scores- Leveled papers'!$H24:$KM24,"&lt;&gt;")=0,"",SUMIF('English Scores- Leveled papers'!$H$4:$KM$4,AK$3,'English Scores- Leveled papers'!$H24:$KM24)))</f>
        <v/>
      </c>
      <c r="AL22" s="41" t="str">
        <f>IF($B22="","",IF(COUNTIFS('English Scores- Leveled papers'!$H$4:$KM$4,AL$3,'English Scores- Leveled papers'!$H24:$KM24,"&lt;&gt;")=0,"",SUMIF('English Scores- Leveled papers'!$H$4:$KM$4,AL$3,'English Scores- Leveled papers'!$H24:$KM24)))</f>
        <v/>
      </c>
      <c r="AM22" s="41">
        <f>IF($B22="","",IF(COUNTIFS('English Scores- Leveled papers'!$H$4:$KM$4,AM$3,'English Scores- Leveled papers'!$H24:$KM24,"&lt;&gt;")=0,"",SUMIF('English Scores- Leveled papers'!$H$4:$KM$4,AM$3,'English Scores- Leveled papers'!$H24:$KM24)))</f>
        <v>1</v>
      </c>
      <c r="AN22" s="41">
        <f>IF($B22="","",IF(COUNTIFS('English Scores- Leveled papers'!$H$4:$KM$4,AN$3,'English Scores- Leveled papers'!$H24:$KM24,"&lt;&gt;")=0,"",SUMIF('English Scores- Leveled papers'!$H$4:$KM$4,AN$3,'English Scores- Leveled papers'!$H24:$KM24)))</f>
        <v>1</v>
      </c>
      <c r="AO22" s="41">
        <f>IF($B22="","",IF(COUNTIFS('English Scores- Leveled papers'!$H$4:$KM$4,AO$3,'English Scores- Leveled papers'!$H24:$KM24,"&lt;&gt;")=0,"",SUMIF('English Scores- Leveled papers'!$H$4:$KM$4,AO$3,'English Scores- Leveled papers'!$H24:$KM24)))</f>
        <v>2</v>
      </c>
      <c r="AP22" s="41">
        <f>IF($B22="","",IF(COUNTIFS('English Scores- Leveled papers'!$H$4:$KM$4,AP$3,'English Scores- Leveled papers'!$H24:$KM24,"&lt;&gt;")=0,"",SUMIF('English Scores- Leveled papers'!$H$4:$KM$4,AP$3,'English Scores- Leveled papers'!$H24:$KM24)))</f>
        <v>1</v>
      </c>
      <c r="AQ22" s="41">
        <f>IF($B22="","",IF(COUNTIFS('English Scores- Leveled papers'!$H$4:$KM$4,AQ$3,'English Scores- Leveled papers'!$H24:$KM24,"&lt;&gt;")=0,"",SUMIF('English Scores- Leveled papers'!$H$4:$KM$4,AQ$3,'English Scores- Leveled papers'!$H24:$KM24)))</f>
        <v>1.5</v>
      </c>
      <c r="AR22" s="41">
        <f>IF($B22="","",IF(COUNTIFS('English Scores- Leveled papers'!$H$4:$KM$4,AR$3,'English Scores- Leveled papers'!$H24:$KM24,"&lt;&gt;")=0,"",SUMIF('English Scores- Leveled papers'!$H$4:$KM$4,AR$3,'English Scores- Leveled papers'!$H24:$KM24)))</f>
        <v>1</v>
      </c>
      <c r="AS22" s="41">
        <f>IF($B22="","",IF(COUNTIFS('English Scores- Leveled papers'!$H$4:$KM$4,AS$3,'English Scores- Leveled papers'!$H24:$KM24,"&lt;&gt;")=0,"",SUMIF('English Scores- Leveled papers'!$H$4:$KM$4,AS$3,'English Scores- Leveled papers'!$H24:$KM24)))</f>
        <v>2</v>
      </c>
      <c r="AT22" s="41">
        <f>IF($B22="","",IF(COUNTIFS('English Scores- Leveled papers'!$H$4:$KM$4,AT$3,'English Scores- Leveled papers'!$H24:$KM24,"&lt;&gt;")=0,"",SUMIF('English Scores- Leveled papers'!$H$4:$KM$4,AT$3,'English Scores- Leveled papers'!$H24:$KM24)))</f>
        <v>1</v>
      </c>
      <c r="AU22" s="41">
        <f>IF($B22="","",IF(COUNTIFS('English Scores- Leveled papers'!$H$4:$KM$4,AU$3,'English Scores- Leveled papers'!$H24:$KM24,"&lt;&gt;")=0,"",SUMIF('English Scores- Leveled papers'!$H$4:$KM$4,AU$3,'English Scores- Leveled papers'!$H24:$KM24)))</f>
        <v>0</v>
      </c>
      <c r="AV22" s="41">
        <f>IF($B22="","",IF(COUNTIFS('English Scores- Leveled papers'!$H$4:$KM$4,AV$3,'English Scores- Leveled papers'!$H24:$KM24,"&lt;&gt;")=0,"",SUMIF('English Scores- Leveled papers'!$H$4:$KM$4,AV$3,'English Scores- Leveled papers'!$H24:$KM24)))</f>
        <v>1</v>
      </c>
      <c r="AW22" s="41">
        <f>IF($B22="","",IF(COUNTIFS('English Scores- Leveled papers'!$H$4:$KM$4,AW$3,'English Scores- Leveled papers'!$H24:$KM24,"&lt;&gt;")=0,"",SUMIF('English Scores- Leveled papers'!$H$4:$KM$4,AW$3,'English Scores- Leveled papers'!$H24:$KM24)))</f>
        <v>0.25</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41" t="str">
        <f>IF($B22="","",IF(COUNTIFS('English Scores- Leveled papers'!$H$4:$KM$4,AZ$3,'English Scores- Leveled papers'!$H24:$KM24,"&lt;&gt;")=0,"",SUMIF('English Scores- Leveled papers'!$H$4:$KM$4,AZ$3,'English Scores- Leveled papers'!$H24:$KM24)))</f>
        <v/>
      </c>
      <c r="BA22" s="41" t="str">
        <f>IF($B22="","",IF(COUNTIFS('English Scores- Leveled papers'!$H$4:$KM$4,BA$3,'English Scores- Leveled papers'!$H24:$KM24,"&lt;&gt;")=0,"",SUMIF('English Scores- Leveled papers'!$H$4:$KM$4,BA$3,'English Scores- Leveled papers'!$H24:$KM24)))</f>
        <v/>
      </c>
      <c r="BB22" s="41" t="str">
        <f>IF($B22="","",IF(COUNTIFS('English Scores- Leveled papers'!$H$4:$KM$4,BB$3,'English Scores- Leveled papers'!$H24:$KM24,"&lt;&gt;")=0,"",SUMIF('English Scores- Leveled papers'!$H$4:$KM$4,BB$3,'English Scores- Leveled papers'!$H24:$KM24)))</f>
        <v/>
      </c>
      <c r="BC22" s="41" t="str">
        <f>IF($B22="","",IF(COUNTIFS('English Scores- Leveled papers'!$H$4:$KM$4,BC$3,'English Scores- Leveled papers'!$H24:$KM24,"&lt;&gt;")=0,"",SUMIF('English Scores- Leveled papers'!$H$4:$KM$4,BC$3,'English Scores- Leveled papers'!$H24:$KM24)))</f>
        <v/>
      </c>
      <c r="BD22" s="41" t="str">
        <f>IF($B22="","",IF(COUNTIFS('English Scores- Leveled papers'!$H$4:$KM$4,BD$3,'English Scores- Leveled papers'!$H24:$KM24,"&lt;&gt;")=0,"",SUMIF('English Scores- Leveled papers'!$H$4:$KM$4,BD$3,'English Scores- Leveled papers'!$H24:$KM24)))</f>
        <v/>
      </c>
      <c r="BE22" s="41" t="str">
        <f>IF($B22="","",IF(COUNTIFS('English Scores- Leveled papers'!$H$4:$KM$4,BE$3,'English Scores- Leveled papers'!$H24:$KM24,"&lt;&gt;")=0,"",SUMIF('English Scores- Leveled papers'!$H$4:$KM$4,BE$3,'English Scores- Leveled papers'!$H24:$KM24)))</f>
        <v/>
      </c>
      <c r="BF22" s="41" t="str">
        <f>IF($B22="","",IF(COUNTIFS('English Scores- Leveled papers'!$H$4:$KM$4,BF$3,'English Scores- Leveled papers'!$H24:$KM24,"&lt;&gt;")=0,"",SUMIF('English Scores- Leveled papers'!$H$4:$KM$4,BF$3,'English Scores- Leveled papers'!$H24:$KM24)))</f>
        <v/>
      </c>
      <c r="BG22" s="41" t="str">
        <f>IF($B22="","",IF(COUNTIFS('English Scores- Leveled papers'!$H$4:$KM$4,BG$3,'English Scores- Leveled papers'!$H24:$KM24,"&lt;&gt;")=0,"",SUMIF('English Scores- Leveled papers'!$H$4:$KM$4,BG$3,'English Scores- Leveled papers'!$H24:$KM24)))</f>
        <v/>
      </c>
      <c r="BH22" s="41" t="str">
        <f>IF($B22="","",IF(COUNTIFS('English Scores- Leveled papers'!$H$4:$KM$4,BH$3,'English Scores- Leveled papers'!$H24:$KM24,"&lt;&gt;")=0,"",SUMIF('English Scores- Leveled papers'!$H$4:$KM$4,BH$3,'English Scores- Leveled papers'!$H24:$KM24)))</f>
        <v/>
      </c>
      <c r="BI22" s="41" t="str">
        <f>IF($B22="","",IF(COUNTIFS('English Scores- Leveled papers'!$H$4:$KM$4,BI$3,'English Scores- Leveled papers'!$H24:$KM24,"&lt;&gt;")=0,"",SUMIF('English Scores- Leveled papers'!$H$4:$KM$4,BI$3,'English Scores- Leveled papers'!$H24:$KM24)))</f>
        <v/>
      </c>
      <c r="BJ22" s="41" t="str">
        <f>IF($B22="","",IF(COUNTIFS('English Scores- Leveled papers'!$H$4:$KM$4,BJ$3,'English Scores- Leveled papers'!$H24:$KM24,"&lt;&gt;")=0,"",SUMIF('English Scores- Leveled papers'!$H$4:$KM$4,BJ$3,'English Scores- Leveled papers'!$H24:$KM24)))</f>
        <v/>
      </c>
      <c r="BK22" s="41" t="str">
        <f>IF($B22="","",IF(COUNTIFS('English Scores- Leveled papers'!$H$4:$KM$4,BK$3,'English Scores- Leveled papers'!$H24:$KM24,"&lt;&gt;")=0,"",SUMIF('English Scores- Leveled papers'!$H$4:$KM$4,BK$3,'English Scores- Leveled papers'!$H24:$KM24)))</f>
        <v/>
      </c>
      <c r="BL22" s="41" t="str">
        <f>IF($B22="","",IF(COUNTIFS('English Scores- Leveled papers'!$H$4:$KM$4,BL$3,'English Scores- Leveled papers'!$H24:$KM24,"&lt;&gt;")=0,"",SUMIF('English Scores- Leveled papers'!$H$4:$KM$4,BL$3,'English Scores- Leveled papers'!$H24:$KM24)))</f>
        <v/>
      </c>
      <c r="BM22" s="41" t="str">
        <f>IF($B22="","",IF(COUNTIFS('English Scores- Leveled papers'!$H$4:$KM$4,BM$3,'English Scores- Leveled papers'!$H24:$KM24,"&lt;&gt;")=0,"",SUMIF('English Scores- Leveled papers'!$H$4:$KM$4,BM$3,'English Scores- Leveled papers'!$H24:$KM24)))</f>
        <v/>
      </c>
      <c r="BN22" s="41" t="str">
        <f>IF($B22="","",IF(COUNTIFS('English Scores- Leveled papers'!$H$4:$KM$4,BN$3,'English Scores- Leveled papers'!$H24:$KM24,"&lt;&gt;")=0,"",SUMIF('English Scores- Leveled papers'!$H$4:$KM$4,BN$3,'English Scores- Leveled papers'!$H24:$KM24)))</f>
        <v/>
      </c>
      <c r="BO22" s="41"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41" t="str">
        <f>IF($B22="","",IF(COUNTIFS('English Scores- Leveled papers'!$H$4:$KM$4,BX$3,'English Scores- Leveled papers'!$H24:$KM24,"&lt;&gt;")=0,"",SUMIF('English Scores- Leveled papers'!$H$4:$KM$4,BX$3,'English Scores- Leveled papers'!$H24:$KM24)))</f>
        <v/>
      </c>
      <c r="BY22" s="41" t="str">
        <f>IF($B22="","",IF(COUNTIFS('English Scores- Leveled papers'!$H$4:$KM$4,BY$3,'English Scores- Leveled papers'!$H24:$KM24,"&lt;&gt;")=0,"",SUMIF('English Scores- Leveled papers'!$H$4:$KM$4,BY$3,'English Scores- Leveled papers'!$H24:$KM24)))</f>
        <v/>
      </c>
      <c r="BZ22" s="41" t="str">
        <f>IF($B22="","",IF(COUNTIFS('English Scores- Leveled papers'!$H$4:$KM$4,BZ$3,'English Scores- Leveled papers'!$H24:$KM24,"&lt;&gt;")=0,"",SUMIF('English Scores- Leveled papers'!$H$4:$KM$4,BZ$3,'English Scores- Leveled papers'!$H24:$KM24)))</f>
        <v/>
      </c>
      <c r="CA22" s="41" t="str">
        <f>IF($B22="","",IF(COUNTIFS('English Scores- Leveled papers'!$H$4:$KM$4,CA$3,'English Scores- Leveled papers'!$H24:$KM24,"&lt;&gt;")=0,"",SUMIF('English Scores- Leveled papers'!$H$4:$KM$4,CA$3,'English Scores- Leveled papers'!$H24:$KM24)))</f>
        <v/>
      </c>
      <c r="CB22" s="41" t="str">
        <f>IF($B22="","",IF(COUNTIFS('English Scores- Leveled papers'!$H$4:$KM$4,CB$3,'English Scores- Leveled papers'!$H24:$KM24,"&lt;&gt;")=0,"",SUMIF('English Scores- Leveled papers'!$H$4:$KM$4,CB$3,'English Scores- Leveled papers'!$H24:$KM24)))</f>
        <v/>
      </c>
      <c r="CC22" s="41" t="str">
        <f>IF($B22="","",IF(COUNTIFS('English Scores- Leveled papers'!$H$4:$KM$4,CC$3,'English Scores- Leveled papers'!$H24:$KM24,"&lt;&gt;")=0,"",SUMIF('English Scores- Leveled papers'!$H$4:$KM$4,CC$3,'English Scores- Leveled papers'!$H24:$KM24)))</f>
        <v/>
      </c>
      <c r="CD22" s="41" t="str">
        <f>IF($B22="","",IF(COUNTIFS('English Scores- Leveled papers'!$H$4:$KM$4,CD$3,'English Scores- Leveled papers'!$H24:$KM24,"&lt;&gt;")=0,"",SUMIF('English Scores- Leveled papers'!$H$4:$KM$4,CD$3,'English Scores- Leveled papers'!$H24:$KM24)))</f>
        <v/>
      </c>
      <c r="CE22" s="41" t="str">
        <f>IF($B22="","",IF(COUNTIFS('English Scores- Leveled papers'!$H$4:$KM$4,CE$3,'English Scores- Leveled papers'!$H24:$KM24,"&lt;&gt;")=0,"",SUMIF('English Scores- Leveled papers'!$H$4:$KM$4,CE$3,'English Scores- Leveled papers'!$H24:$KM24)))</f>
        <v/>
      </c>
      <c r="CF22" s="41"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41" t="str">
        <f>IF($B22="","",IF(COUNTIFS('English Scores- Leveled papers'!$H$4:$KM$4,CL$3,'English Scores- Leveled papers'!$H24:$KM24,"&lt;&gt;")=0,"",SUMIF('English Scores- Leveled papers'!$H$4:$KM$4,CL$3,'English Scores- Leveled papers'!$H24:$KM24)))</f>
        <v/>
      </c>
      <c r="CM22" s="41" t="str">
        <f>IF($B22="","",IF(COUNTIFS('English Scores- Leveled papers'!$H$4:$KM$4,CM$3,'English Scores- Leveled papers'!$H24:$KM24,"&lt;&gt;")=0,"",SUMIF('English Scores- Leveled papers'!$H$4:$KM$4,CM$3,'English Scores- Leveled papers'!$H24:$KM24)))</f>
        <v/>
      </c>
      <c r="CN22" s="41" t="str">
        <f>IF($B22="","",IF(COUNTIFS('English Scores- Leveled papers'!$H$4:$KM$4,CN$3,'English Scores- Leveled papers'!$H24:$KM24,"&lt;&gt;")=0,"",SUMIF('English Scores- Leveled papers'!$H$4:$KM$4,CN$3,'English Scores- Leveled papers'!$H24:$KM24)))</f>
        <v/>
      </c>
      <c r="CO22" s="41" t="str">
        <f>IF($B22="","",IF(COUNTIFS('English Scores- Leveled papers'!$H$4:$KM$4,CO$3,'English Scores- Leveled papers'!$H24:$KM24,"&lt;&gt;")=0,"",SUMIF('English Scores- Leveled papers'!$H$4:$KM$4,CO$3,'English Scores- Leveled papers'!$H24:$KM24)))</f>
        <v/>
      </c>
      <c r="CP22" s="41" t="str">
        <f>IF($B22="","",IF(COUNTIFS('English Scores- Leveled papers'!$H$4:$KM$4,CP$3,'English Scores- Leveled papers'!$H24:$KM24,"&lt;&gt;")=0,"",SUMIF('English Scores- Leveled papers'!$H$4:$KM$4,CP$3,'English Scores- Leveled papers'!$H24:$KM24)))</f>
        <v/>
      </c>
      <c r="CQ22" s="41" t="str">
        <f>IF($B22="","",IF(COUNTIFS('English Scores- Leveled papers'!$H$4:$KM$4,CQ$3,'English Scores- Leveled papers'!$H24:$KM24,"&lt;&gt;")=0,"",SUMIF('English Scores- Leveled papers'!$H$4:$KM$4,CQ$3,'English Scores- Leveled papers'!$H24:$KM24)))</f>
        <v/>
      </c>
      <c r="CR22" s="41" t="str">
        <f>IF($B22="","",IF(COUNTIFS('English Scores- Leveled papers'!$H$4:$KM$4,CR$3,'English Scores- Leveled papers'!$H24:$KM24,"&lt;&gt;")=0,"",SUMIF('English Scores- Leveled papers'!$H$4:$KM$4,CR$3,'English Scores- Leveled papers'!$H24:$KM24)))</f>
        <v/>
      </c>
      <c r="CS22" s="41"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41" t="str">
        <f>IF($B22="","",IF(COUNTIFS('English Scores- Leveled papers'!$H$4:$KM$4,DF$3,'English Scores- Leveled papers'!$H24:$KM24,"&lt;&gt;")=0,"",SUMIF('English Scores- Leveled papers'!$H$4:$KM$4,DF$3,'English Scores- Leveled papers'!$H24:$KM24)))</f>
        <v/>
      </c>
      <c r="DG22" s="41" t="str">
        <f>IF($B22="","",IF(COUNTIFS('English Scores- Leveled papers'!$H$4:$KM$4,DG$3,'English Scores- Leveled papers'!$H24:$KM24,"&lt;&gt;")=0,"",SUMIF('English Scores- Leveled papers'!$H$4:$KM$4,DG$3,'English Scores- Leveled papers'!$H24:$KM24)))</f>
        <v/>
      </c>
      <c r="DH22" s="41" t="str">
        <f>IF($B22="","",IF(COUNTIFS('English Scores- Leveled papers'!$H$4:$KM$4,DH$3,'English Scores- Leveled papers'!$H24:$KM24,"&lt;&gt;")=0,"",SUMIF('English Scores- Leveled papers'!$H$4:$KM$4,DH$3,'English Scores- Leveled papers'!$H24:$KM24)))</f>
        <v/>
      </c>
      <c r="DI22" s="41" t="str">
        <f>IF($B22="","",IF(COUNTIFS('English Scores- Leveled papers'!$H$4:$KM$4,DI$3,'English Scores- Leveled papers'!$H24:$KM24,"&lt;&gt;")=0,"",SUMIF('English Scores- Leveled papers'!$H$4:$KM$4,DI$3,'English Scores- Leveled papers'!$H24:$KM24)))</f>
        <v/>
      </c>
      <c r="DJ22" s="41" t="str">
        <f>IF($B22="","",IF(COUNTIFS('English Scores- Leveled papers'!$H$4:$KM$4,DJ$3,'English Scores- Leveled papers'!$H24:$KM24,"&lt;&gt;")=0,"",SUMIF('English Scores- Leveled papers'!$H$4:$KM$4,DJ$3,'English Scores- Leveled papers'!$H24:$KM24)))</f>
        <v/>
      </c>
      <c r="DK22" s="41" t="str">
        <f>IF($B22="","",IF(COUNTIFS('English Scores- Leveled papers'!$H$4:$KM$4,DK$3,'English Scores- Leveled papers'!$H24:$KM24,"&lt;&gt;")=0,"",SUMIF('English Scores- Leveled papers'!$H$4:$KM$4,DK$3,'English Scores- Leveled papers'!$H24:$KM24)))</f>
        <v/>
      </c>
      <c r="DL22" s="41" t="str">
        <f>IF($B22="","",IF(COUNTIFS('English Scores- Leveled papers'!$H$4:$KM$4,DL$3,'English Scores- Leveled papers'!$H24:$KM24,"&lt;&gt;")=0,"",SUMIF('English Scores- Leveled papers'!$H$4:$KM$4,DL$3,'English Scores- Leveled papers'!$H24:$KM24)))</f>
        <v/>
      </c>
      <c r="DM22" s="41" t="str">
        <f>IF($B22="","",IF(COUNTIFS('English Scores- Leveled papers'!$H$4:$KM$4,DM$3,'English Scores- Leveled papers'!$H24:$KM24,"&lt;&gt;")=0,"",SUMIF('English Scores- Leveled papers'!$H$4:$KM$4,DM$3,'English Scores- Leveled papers'!$H24:$KM24)))</f>
        <v/>
      </c>
      <c r="DN22" s="41" t="str">
        <f>IF($B22="","",IF(COUNTIFS('English Scores- Leveled papers'!$H$4:$KM$4,DN$3,'English Scores- Leveled papers'!$H24:$KM24,"&lt;&gt;")=0,"",SUMIF('English Scores- Leveled papers'!$H$4:$KM$4,DN$3,'English Scores- Leveled papers'!$H24:$KM24)))</f>
        <v/>
      </c>
      <c r="DO22" s="41" t="str">
        <f>IF($B22="","",IF(COUNTIFS('English Scores- Leveled papers'!$H$4:$KM$4,DO$3,'English Scores- Leveled papers'!$H24:$KM24,"&lt;&gt;")=0,"",SUMIF('English Scores- Leveled papers'!$H$4:$KM$4,DO$3,'English Scores- Leveled papers'!$H24:$KM24)))</f>
        <v/>
      </c>
      <c r="DP22" s="41" t="str">
        <f>IF($B22="","",IF(COUNTIFS('English Scores- Leveled papers'!$H$4:$KM$4,DP$3,'English Scores- Leveled papers'!$H24:$KM24,"&lt;&gt;")=0,"",SUMIF('English Scores- Leveled papers'!$H$4:$KM$4,DP$3,'English Scores- Leveled papers'!$H24:$KM24)))</f>
        <v/>
      </c>
      <c r="DQ22" s="393" t="str">
        <f>IF($B22="","",IF(COUNTIFS('English Scores- Leveled papers'!$H$4:$KM$4,DQ$3,'English Scores- Leveled papers'!$H24:$KM24,"&lt;&gt;")=0,"",SUMIF('English Scores- Leveled papers'!$H$4:$KM$4,DQ$3,'English Scores- Leveled papers'!$H24:$KM24)))</f>
        <v/>
      </c>
      <c r="DR22" s="395" t="str">
        <f>IF('Cover Sheet'!$AC$6="6th", 'Eng GLA 6th, 7th, 8th'!D25, "")</f>
        <v/>
      </c>
      <c r="DS22" t="s">
        <v>1500</v>
      </c>
      <c r="DT22" s="64">
        <f>COUNTIF($H$5:$H$89,5)</f>
        <v>0</v>
      </c>
      <c r="DU22" s="41" t="str">
        <f>IF($B22="","",IF(COUNTIFS('Eng GLA 6th, 7th, 8th'!$E$4:$DV$4,DU$3,'Eng GLA 6th, 7th, 8th'!$E25:$DV25,"&lt;&gt;")=0,"",SUMIF('Eng GLA 6th, 7th, 8th'!$E$4:$DV$4,DU$3,'Eng GLA 6th, 7th, 8th'!$E25:$DV25)))</f>
        <v/>
      </c>
      <c r="DV22" s="41" t="str">
        <f>IF($B22="","",IF(COUNTIFS('Eng GLA 6th, 7th, 8th'!$E$4:$DV$4,DV$3,'Eng GLA 6th, 7th, 8th'!$E25:$DV25,"&lt;&gt;")=0,"",SUMIF('Eng GLA 6th, 7th, 8th'!$E$4:$DV$4,DV$3,'Eng GLA 6th, 7th, 8th'!$E25:$DV25)))</f>
        <v/>
      </c>
      <c r="DW22" s="41" t="str">
        <f>IF($B22="","",IF(COUNTIFS('Eng GLA 6th, 7th, 8th'!$E$4:$DV$4,DW$3,'Eng GLA 6th, 7th, 8th'!$E25:$DV25,"&lt;&gt;")=0,"",SUMIF('Eng GLA 6th, 7th, 8th'!$E$4:$DV$4,DW$3,'Eng GLA 6th, 7th, 8th'!$E25:$DV25)))</f>
        <v/>
      </c>
      <c r="DX22" s="41" t="str">
        <f>IF($B22="","",IF(COUNTIFS('Eng GLA 6th, 7th, 8th'!$E$4:$DV$4,DX$3,'Eng GLA 6th, 7th, 8th'!$E25:$DV25,"&lt;&gt;")=0,"",SUMIF('Eng GLA 6th, 7th, 8th'!$E$4:$DV$4,DX$3,'Eng GLA 6th, 7th, 8th'!$E25:$DV25)))</f>
        <v/>
      </c>
      <c r="DY22" s="41" t="str">
        <f>IF($B22="","",IF(COUNTIFS('Eng GLA 6th, 7th, 8th'!$E$4:$DV$4,DY$3,'Eng GLA 6th, 7th, 8th'!$E25:$DV25,"&lt;&gt;")=0,"",SUMIF('Eng GLA 6th, 7th, 8th'!$E$4:$DV$4,DY$3,'Eng GLA 6th, 7th, 8th'!$E25:$DV25)))</f>
        <v/>
      </c>
      <c r="DZ22" s="41" t="str">
        <f>IF($B22="","",IF(COUNTIFS('Eng GLA 6th, 7th, 8th'!$E$4:$DV$4,DZ$3,'Eng GLA 6th, 7th, 8th'!$E25:$DV25,"&lt;&gt;")=0,"",SUMIF('Eng GLA 6th, 7th, 8th'!$E$4:$DV$4,DZ$3,'Eng GLA 6th, 7th, 8th'!$E25:$DV25)))</f>
        <v/>
      </c>
      <c r="EA22" s="41" t="str">
        <f>IF($B22="","",IF(COUNTIFS('Eng GLA 6th, 7th, 8th'!$E$4:$DV$4,EA$3,'Eng GLA 6th, 7th, 8th'!$E25:$DV25,"&lt;&gt;")=0,"",SUMIF('Eng GLA 6th, 7th, 8th'!$E$4:$DV$4,EA$3,'Eng GLA 6th, 7th, 8th'!$E25:$DV25)))</f>
        <v/>
      </c>
      <c r="EB22" s="41" t="str">
        <f>IF($B22="","",IF(COUNTIFS('Eng GLA 6th, 7th, 8th'!$E$4:$DV$4,EB$3,'Eng GLA 6th, 7th, 8th'!$E25:$DV25,"&lt;&gt;")=0,"",SUMIF('Eng GLA 6th, 7th, 8th'!$E$4:$DV$4,EB$3,'Eng GLA 6th, 7th, 8th'!$E25:$DV25)))</f>
        <v/>
      </c>
      <c r="EC22" s="41" t="str">
        <f>IF($B22="","",IF(COUNTIFS('Eng GLA 6th, 7th, 8th'!$E$4:$DV$4,EC$3,'Eng GLA 6th, 7th, 8th'!$E25:$DV25,"&lt;&gt;")=0,"",SUMIF('Eng GLA 6th, 7th, 8th'!$E$4:$DV$4,EC$3,'Eng GLA 6th, 7th, 8th'!$E25:$DV25)))</f>
        <v/>
      </c>
      <c r="ED22" s="41" t="str">
        <f>IF($B22="","",IF(COUNTIFS('Eng GLA 6th, 7th, 8th'!$E$4:$DV$4,ED$3,'Eng GLA 6th, 7th, 8th'!$E25:$DV25,"&lt;&gt;")=0,"",SUMIF('Eng GLA 6th, 7th, 8th'!$E$4:$DV$4,ED$3,'Eng GLA 6th, 7th, 8th'!$E25:$DV25)))</f>
        <v/>
      </c>
      <c r="EE22" s="41" t="str">
        <f>IF($B22="","",IF(COUNTIFS('Eng GLA 6th, 7th, 8th'!$E$4:$DV$4,EE$3,'Eng GLA 6th, 7th, 8th'!$E25:$DV25,"&lt;&gt;")=0,"",SUMIF('Eng GLA 6th, 7th, 8th'!$E$4:$DV$4,EE$3,'Eng GLA 6th, 7th, 8th'!$E25:$DV25)))</f>
        <v/>
      </c>
      <c r="EF22" s="41" t="str">
        <f>IF($B22="","",IF(COUNTIFS('Eng GLA 6th, 7th, 8th'!$E$4:$DV$4,EF$3,'Eng GLA 6th, 7th, 8th'!$E25:$DV25,"&lt;&gt;")=0,"",SUMIF('Eng GLA 6th, 7th, 8th'!$E$4:$DV$4,EF$3,'Eng GLA 6th, 7th, 8th'!$E25:$DV25)))</f>
        <v/>
      </c>
      <c r="EG22" s="41" t="str">
        <f>IF($B22="","",IF(COUNTIFS('Eng GLA 6th, 7th, 8th'!$E$4:$DV$4,EG$3,'Eng GLA 6th, 7th, 8th'!$E25:$DV25,"&lt;&gt;")=0,"",SUMIF('Eng GLA 6th, 7th, 8th'!$E$4:$DV$4,EG$3,'Eng GLA 6th, 7th, 8th'!$E25:$DV25)))</f>
        <v/>
      </c>
      <c r="EH22" s="41" t="str">
        <f>IF($B22="","",IF(COUNTIFS('Eng GLA 6th, 7th, 8th'!$E$4:$DV$4,EH$3,'Eng GLA 6th, 7th, 8th'!$E25:$DV25,"&lt;&gt;")=0,"",SUMIF('Eng GLA 6th, 7th, 8th'!$E$4:$DV$4,EH$3,'Eng GLA 6th, 7th, 8th'!$E25:$DV25)))</f>
        <v/>
      </c>
      <c r="EI22" s="41" t="str">
        <f>IF($B22="","",IF(COUNTIFS('Eng GLA 6th, 7th, 8th'!$E$4:$DV$4,EI$3,'Eng GLA 6th, 7th, 8th'!$E25:$DV25,"&lt;&gt;")=0,"",SUMIF('Eng GLA 6th, 7th, 8th'!$E$4:$DV$4,EI$3,'Eng GLA 6th, 7th, 8th'!$E25:$DV25)))</f>
        <v/>
      </c>
      <c r="EJ22" s="398" t="str">
        <f>IF('Cover Sheet'!$AC$6="7th", 'Eng GLA 6th, 7th, 8th'!AQ25, "")</f>
        <v/>
      </c>
      <c r="EK22" s="41" t="str">
        <f>IF($B22="","",IF(COUNTIFS('Eng GLA 6th, 7th, 8th'!$E$4:$DV$4,EK$3,'Eng GLA 6th, 7th, 8th'!$E25:$DV25,"&lt;&gt;")=0,"",SUMIF('Eng GLA 6th, 7th, 8th'!$E$4:$DV$4,EK$3,'Eng GLA 6th, 7th, 8th'!$E25:$DV25)))</f>
        <v/>
      </c>
      <c r="EL22" s="41" t="str">
        <f>IF($B22="","",IF(COUNTIFS('Eng GLA 6th, 7th, 8th'!$E$4:$DV$4,EL$3,'Eng GLA 6th, 7th, 8th'!$E25:$DV25,"&lt;&gt;")=0,"",SUMIF('Eng GLA 6th, 7th, 8th'!$E$4:$DV$4,EL$3,'Eng GLA 6th, 7th, 8th'!$E25:$DV25)))</f>
        <v/>
      </c>
      <c r="EM22" s="41" t="str">
        <f>IF($B22="","",IF(COUNTIFS('Eng GLA 6th, 7th, 8th'!$E$4:$DV$4,EM$3,'Eng GLA 6th, 7th, 8th'!$E25:$DV25,"&lt;&gt;")=0,"",SUMIF('Eng GLA 6th, 7th, 8th'!$E$4:$DV$4,EM$3,'Eng GLA 6th, 7th, 8th'!$E25:$DV25)))</f>
        <v/>
      </c>
      <c r="EN22" s="41" t="str">
        <f>IF($B22="","",IF(COUNTIFS('Eng GLA 6th, 7th, 8th'!$E$4:$DV$4,EN$3,'Eng GLA 6th, 7th, 8th'!$E25:$DV25,"&lt;&gt;")=0,"",SUMIF('Eng GLA 6th, 7th, 8th'!$E$4:$DV$4,EN$3,'Eng GLA 6th, 7th, 8th'!$E25:$DV25)))</f>
        <v/>
      </c>
      <c r="EO22" s="41" t="str">
        <f>IF($B22="","",IF(COUNTIFS('Eng GLA 6th, 7th, 8th'!$E$4:$DV$4,EO$3,'Eng GLA 6th, 7th, 8th'!$E25:$DV25,"&lt;&gt;")=0,"",SUMIF('Eng GLA 6th, 7th, 8th'!$E$4:$DV$4,EO$3,'Eng GLA 6th, 7th, 8th'!$E25:$DV25)))</f>
        <v/>
      </c>
      <c r="EP22" s="41" t="str">
        <f>IF($B22="","",IF(COUNTIFS('Eng GLA 6th, 7th, 8th'!$E$4:$DV$4,EP$3,'Eng GLA 6th, 7th, 8th'!$E25:$DV25,"&lt;&gt;")=0,"",SUMIF('Eng GLA 6th, 7th, 8th'!$E$4:$DV$4,EP$3,'Eng GLA 6th, 7th, 8th'!$E25:$DV25)))</f>
        <v/>
      </c>
      <c r="EQ22" s="41" t="str">
        <f>IF($B22="","",IF(COUNTIFS('Eng GLA 6th, 7th, 8th'!$E$4:$DV$4,EQ$3,'Eng GLA 6th, 7th, 8th'!$E25:$DV25,"&lt;&gt;")=0,"",SUMIF('Eng GLA 6th, 7th, 8th'!$E$4:$DV$4,EQ$3,'Eng GLA 6th, 7th, 8th'!$E25:$DV25)))</f>
        <v/>
      </c>
      <c r="ER22" s="41" t="str">
        <f>IF($B22="","",IF(COUNTIFS('Eng GLA 6th, 7th, 8th'!$E$4:$DV$4,ER$3,'Eng GLA 6th, 7th, 8th'!$E25:$DV25,"&lt;&gt;")=0,"",SUMIF('Eng GLA 6th, 7th, 8th'!$E$4:$DV$4,ER$3,'Eng GLA 6th, 7th, 8th'!$E25:$DV25)))</f>
        <v/>
      </c>
      <c r="ES22" s="41" t="str">
        <f>IF($B22="","",IF(COUNTIFS('Eng GLA 6th, 7th, 8th'!$E$4:$DV$4,ES$3,'Eng GLA 6th, 7th, 8th'!$E25:$DV25,"&lt;&gt;")=0,"",SUMIF('Eng GLA 6th, 7th, 8th'!$E$4:$DV$4,ES$3,'Eng GLA 6th, 7th, 8th'!$E25:$DV25)))</f>
        <v/>
      </c>
      <c r="ET22" s="41" t="str">
        <f>IF($B22="","",IF(COUNTIFS('Eng GLA 6th, 7th, 8th'!$E$4:$DV$4,ET$3,'Eng GLA 6th, 7th, 8th'!$E25:$DV25,"&lt;&gt;")=0,"",SUMIF('Eng GLA 6th, 7th, 8th'!$E$4:$DV$4,ET$3,'Eng GLA 6th, 7th, 8th'!$E25:$DV25)))</f>
        <v/>
      </c>
      <c r="EU22" s="41" t="str">
        <f>IF($B22="","",IF(COUNTIFS('Eng GLA 6th, 7th, 8th'!$E$4:$DV$4,EU$3,'Eng GLA 6th, 7th, 8th'!$E25:$DV25,"&lt;&gt;")=0,"",SUMIF('Eng GLA 6th, 7th, 8th'!$E$4:$DV$4,EU$3,'Eng GLA 6th, 7th, 8th'!$E25:$DV25)))</f>
        <v/>
      </c>
      <c r="EV22" s="41" t="str">
        <f>IF($B22="","",IF(COUNTIFS('Eng GLA 6th, 7th, 8th'!$E$4:$DV$4,EV$3,'Eng GLA 6th, 7th, 8th'!$E25:$DV25,"&lt;&gt;")=0,"",SUMIF('Eng GLA 6th, 7th, 8th'!$E$4:$DV$4,EV$3,'Eng GLA 6th, 7th, 8th'!$E25:$DV25)))</f>
        <v/>
      </c>
      <c r="EW22" s="41" t="str">
        <f>IF($B22="","",IF(COUNTIFS('Eng GLA 6th, 7th, 8th'!$E$4:$DV$4,EW$3,'Eng GLA 6th, 7th, 8th'!$E25:$DV25,"&lt;&gt;")=0,"",SUMIF('Eng GLA 6th, 7th, 8th'!$E$4:$DV$4,EW$3,'Eng GLA 6th, 7th, 8th'!$E25:$DV25)))</f>
        <v/>
      </c>
      <c r="EX22" s="41" t="str">
        <f>IF($B22="","",IF(COUNTIFS('Eng GLA 6th, 7th, 8th'!$E$4:$DV$4,EX$3,'Eng GLA 6th, 7th, 8th'!$E25:$DV25,"&lt;&gt;")=0,"",SUMIF('Eng GLA 6th, 7th, 8th'!$E$4:$DV$4,EX$3,'Eng GLA 6th, 7th, 8th'!$E25:$DV25)))</f>
        <v/>
      </c>
      <c r="EY22" s="41" t="str">
        <f>IF($B22="","",IF(COUNTIFS('Eng GLA 6th, 7th, 8th'!$E$4:$DV$4,EY$3,'Eng GLA 6th, 7th, 8th'!$E25:$DV25,"&lt;&gt;")=0,"",SUMIF('Eng GLA 6th, 7th, 8th'!$E$4:$DV$4,EY$3,'Eng GLA 6th, 7th, 8th'!$E25:$DV25)))</f>
        <v/>
      </c>
      <c r="EZ22" s="398" t="str">
        <f>IF('Cover Sheet'!$AC$6="8th", 'Eng GLA 6th, 7th, 8th'!CG25, "")</f>
        <v/>
      </c>
      <c r="FA22" s="41" t="str">
        <f>IF($B22="","",IF(COUNTIFS('Eng GLA 6th, 7th, 8th'!$E$4:$DV$4,FA$3,'Eng GLA 6th, 7th, 8th'!$E25:$DV25,"&lt;&gt;")=0,"",SUMIF('Eng GLA 6th, 7th, 8th'!$E$4:$DV$4,FA$3,'Eng GLA 6th, 7th, 8th'!$E25:$DV25)))</f>
        <v/>
      </c>
      <c r="FB22" s="41" t="str">
        <f>IF($B22="","",IF(COUNTIFS('Eng GLA 6th, 7th, 8th'!$E$4:$DV$4,FB$3,'Eng GLA 6th, 7th, 8th'!$E25:$DV25,"&lt;&gt;")=0,"",SUMIF('Eng GLA 6th, 7th, 8th'!$E$4:$DV$4,FB$3,'Eng GLA 6th, 7th, 8th'!$E25:$DV25)))</f>
        <v/>
      </c>
      <c r="FC22" s="41" t="str">
        <f>IF($B22="","",IF(COUNTIFS('Eng GLA 6th, 7th, 8th'!$E$4:$DV$4,FC$3,'Eng GLA 6th, 7th, 8th'!$E25:$DV25,"&lt;&gt;")=0,"",SUMIF('Eng GLA 6th, 7th, 8th'!$E$4:$DV$4,FC$3,'Eng GLA 6th, 7th, 8th'!$E25:$DV25)))</f>
        <v/>
      </c>
      <c r="FD22" s="41" t="str">
        <f>IF($B22="","",IF(COUNTIFS('Eng GLA 6th, 7th, 8th'!$E$4:$DV$4,FD$3,'Eng GLA 6th, 7th, 8th'!$E25:$DV25,"&lt;&gt;")=0,"",SUMIF('Eng GLA 6th, 7th, 8th'!$E$4:$DV$4,FD$3,'Eng GLA 6th, 7th, 8th'!$E25:$DV25)))</f>
        <v/>
      </c>
      <c r="FE22" s="41" t="str">
        <f>IF($B22="","",IF(COUNTIFS('Eng GLA 6th, 7th, 8th'!$E$4:$DV$4,FE$3,'Eng GLA 6th, 7th, 8th'!$E25:$DV25,"&lt;&gt;")=0,"",SUMIF('Eng GLA 6th, 7th, 8th'!$E$4:$DV$4,FE$3,'Eng GLA 6th, 7th, 8th'!$E25:$DV25)))</f>
        <v/>
      </c>
      <c r="FF22" s="41" t="str">
        <f>IF($B22="","",IF(COUNTIFS('Eng GLA 6th, 7th, 8th'!$E$4:$DV$4,FF$3,'Eng GLA 6th, 7th, 8th'!$E25:$DV25,"&lt;&gt;")=0,"",SUMIF('Eng GLA 6th, 7th, 8th'!$E$4:$DV$4,FF$3,'Eng GLA 6th, 7th, 8th'!$E25:$DV25)))</f>
        <v/>
      </c>
      <c r="FG22" s="41" t="str">
        <f>IF($B22="","",IF(COUNTIFS('Eng GLA 6th, 7th, 8th'!$E$4:$DV$4,FG$3,'Eng GLA 6th, 7th, 8th'!$E25:$DV25,"&lt;&gt;")=0,"",SUMIF('Eng GLA 6th, 7th, 8th'!$E$4:$DV$4,FG$3,'Eng GLA 6th, 7th, 8th'!$E25:$DV25)))</f>
        <v/>
      </c>
      <c r="FH22" s="41" t="str">
        <f>IF($B22="","",IF(COUNTIFS('Eng GLA 6th, 7th, 8th'!$E$4:$DV$4,FH$3,'Eng GLA 6th, 7th, 8th'!$E25:$DV25,"&lt;&gt;")=0,"",SUMIF('Eng GLA 6th, 7th, 8th'!$E$4:$DV$4,FH$3,'Eng GLA 6th, 7th, 8th'!$E25:$DV25)))</f>
        <v/>
      </c>
      <c r="FI22" s="41" t="str">
        <f>IF($B22="","",IF(COUNTIFS('Eng GLA 6th, 7th, 8th'!$E$4:$DV$4,FI$3,'Eng GLA 6th, 7th, 8th'!$E25:$DV25,"&lt;&gt;")=0,"",SUMIF('Eng GLA 6th, 7th, 8th'!$E$4:$DV$4,FI$3,'Eng GLA 6th, 7th, 8th'!$E25:$DV25)))</f>
        <v/>
      </c>
      <c r="FJ22" s="41" t="str">
        <f>IF($B22="","",IF(COUNTIFS('Eng GLA 6th, 7th, 8th'!$E$4:$DV$4,FJ$3,'Eng GLA 6th, 7th, 8th'!$E25:$DV25,"&lt;&gt;")=0,"",SUMIF('Eng GLA 6th, 7th, 8th'!$E$4:$DV$4,FJ$3,'Eng GLA 6th, 7th, 8th'!$E25:$DV25)))</f>
        <v/>
      </c>
      <c r="FK22" s="41" t="str">
        <f>IF($B22="","",IF(COUNTIFS('Eng GLA 6th, 7th, 8th'!$E$4:$DV$4,FK$3,'Eng GLA 6th, 7th, 8th'!$E25:$DV25,"&lt;&gt;")=0,"",SUMIF('Eng GLA 6th, 7th, 8th'!$E$4:$DV$4,FK$3,'Eng GLA 6th, 7th, 8th'!$E25:$DV25)))</f>
        <v/>
      </c>
      <c r="FL22" s="41" t="str">
        <f>IF($B22="","",IF(COUNTIFS('Eng GLA 6th, 7th, 8th'!$E$4:$DV$4,FL$3,'Eng GLA 6th, 7th, 8th'!$E25:$DV25,"&lt;&gt;")=0,"",SUMIF('Eng GLA 6th, 7th, 8th'!$E$4:$DV$4,FL$3,'Eng GLA 6th, 7th, 8th'!$E25:$DV25)))</f>
        <v/>
      </c>
      <c r="FM22" s="41" t="str">
        <f>IF($B22="","",IF(COUNTIFS('Eng GLA 6th, 7th, 8th'!$E$4:$DV$4,FM$3,'Eng GLA 6th, 7th, 8th'!$E25:$DV25,"&lt;&gt;")=0,"",SUMIF('Eng GLA 6th, 7th, 8th'!$E$4:$DV$4,FM$3,'Eng GLA 6th, 7th, 8th'!$E25:$DV25)))</f>
        <v/>
      </c>
      <c r="FN22" s="41" t="str">
        <f>IF($B22="","",IF(COUNTIFS('Eng GLA 6th, 7th, 8th'!$E$4:$DV$4,FN$3,'Eng GLA 6th, 7th, 8th'!$E25:$DV25,"&lt;&gt;")=0,"",SUMIF('Eng GLA 6th, 7th, 8th'!$E$4:$DV$4,FN$3,'Eng GLA 6th, 7th, 8th'!$E25:$DV25)))</f>
        <v/>
      </c>
      <c r="FO22" s="41" t="str">
        <f>IF($B22="","",IF(COUNTIFS('Eng GLA 6th, 7th, 8th'!$E$4:$DV$4,FO$3,'Eng GLA 6th, 7th, 8th'!$E25:$DV25,"&lt;&gt;")=0,"",SUMIF('Eng GLA 6th, 7th, 8th'!$E$4:$DV$4,FO$3,'Eng GLA 6th, 7th, 8th'!$E25:$DV25)))</f>
        <v/>
      </c>
    </row>
    <row r="23" spans="1:171" ht="12.75" customHeight="1" x14ac:dyDescent="0.2">
      <c r="A23" s="65">
        <v>19</v>
      </c>
      <c r="B23" s="65" t="str">
        <f>'English Scores- Leveled papers'!B25</f>
        <v>E. Jyothi</v>
      </c>
      <c r="C23" s="65"/>
      <c r="D23" s="76" t="str">
        <f>IF(OR(B23="",H23="",'Cover Sheet'!E23=""),"",'Cover Sheet'!E23)</f>
        <v/>
      </c>
      <c r="E23" s="76" t="str">
        <f>IF(OR(B23="",H23="",'Cover Sheet'!F23=""),"",'Cover Sheet'!F23)</f>
        <v/>
      </c>
      <c r="F23" s="76">
        <f>IF(OR(B23="",H23="",'Cover Sheet'!H23=""),"",'Cover Sheet'!H23)</f>
        <v>0.2</v>
      </c>
      <c r="G23" s="76"/>
      <c r="H23" s="76">
        <f>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1.5</v>
      </c>
      <c r="I23" s="77">
        <f t="shared" si="7"/>
        <v>0.9</v>
      </c>
      <c r="J23" s="77">
        <f t="shared" si="8"/>
        <v>0.5</v>
      </c>
      <c r="K23" s="77">
        <f t="shared" si="9"/>
        <v>0.8</v>
      </c>
      <c r="L23" s="78" t="str">
        <f t="shared" si="10"/>
        <v/>
      </c>
      <c r="M23" s="78" t="str">
        <f t="shared" si="11"/>
        <v/>
      </c>
      <c r="N23" s="78" t="str">
        <f t="shared" si="12"/>
        <v/>
      </c>
      <c r="O23" s="78">
        <f t="shared" si="13"/>
        <v>0.8</v>
      </c>
      <c r="P23" s="78">
        <f t="shared" si="14"/>
        <v>0.9</v>
      </c>
      <c r="Q23" s="78">
        <f t="shared" si="15"/>
        <v>0.5</v>
      </c>
      <c r="R23" s="78" t="str">
        <f t="shared" si="16"/>
        <v/>
      </c>
      <c r="S23" s="78" t="str">
        <f t="shared" si="17"/>
        <v/>
      </c>
      <c r="T23" s="78" t="str">
        <f t="shared" si="18"/>
        <v/>
      </c>
      <c r="U23" s="78" t="str">
        <f t="shared" si="19"/>
        <v/>
      </c>
      <c r="V23" s="78" t="str">
        <f t="shared" si="20"/>
        <v/>
      </c>
      <c r="W23" s="78" t="str">
        <f t="shared" si="21"/>
        <v/>
      </c>
      <c r="X23" s="78" t="str">
        <f t="shared" si="22"/>
        <v/>
      </c>
      <c r="Y23" s="78"/>
      <c r="Z23" s="78"/>
      <c r="AA23" s="78"/>
      <c r="AB23" s="78"/>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41" t="str">
        <f>IF($B23="","",IF(COUNTIFS('English Scores- Leveled papers'!$H$4:$KM$4,AI$3,'English Scores- Leveled papers'!$H25:$KM25,"&lt;&gt;")=0,"",SUMIF('English Scores- Leveled papers'!$H$4:$KM$4,AI$3,'English Scores- Leveled papers'!$H25:$KM25)))</f>
        <v/>
      </c>
      <c r="AJ23" s="41" t="str">
        <f>IF($B23="","",IF(COUNTIFS('English Scores- Leveled papers'!$H$4:$KM$4,AJ$3,'English Scores- Leveled papers'!$H25:$KM25,"&lt;&gt;")=0,"",SUMIF('English Scores- Leveled papers'!$H$4:$KM$4,AJ$3,'English Scores- Leveled papers'!$H25:$KM25)))</f>
        <v/>
      </c>
      <c r="AK23" s="41" t="str">
        <f>IF($B23="","",IF(COUNTIFS('English Scores- Leveled papers'!$H$4:$KM$4,AK$3,'English Scores- Leveled papers'!$H25:$KM25,"&lt;&gt;")=0,"",SUMIF('English Scores- Leveled papers'!$H$4:$KM$4,AK$3,'English Scores- Leveled papers'!$H25:$KM25)))</f>
        <v/>
      </c>
      <c r="AL23" s="41" t="str">
        <f>IF($B23="","",IF(COUNTIFS('English Scores- Leveled papers'!$H$4:$KM$4,AL$3,'English Scores- Leveled papers'!$H25:$KM25,"&lt;&gt;")=0,"",SUMIF('English Scores- Leveled papers'!$H$4:$KM$4,AL$3,'English Scores- Leveled papers'!$H25:$KM25)))</f>
        <v/>
      </c>
      <c r="AM23" s="41" t="str">
        <f>IF($B23="","",IF(COUNTIFS('English Scores- Leveled papers'!$H$4:$KM$4,AM$3,'English Scores- Leveled papers'!$H25:$KM25,"&lt;&gt;")=0,"",SUMIF('English Scores- Leveled papers'!$H$4:$KM$4,AM$3,'English Scores- Leveled papers'!$H25:$KM25)))</f>
        <v/>
      </c>
      <c r="AN23" s="41"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f>IF($B23="","",IF(COUNTIFS('English Scores- Leveled papers'!$H$4:$KM$4,AR$3,'English Scores- Leveled papers'!$H25:$KM25,"&lt;&gt;")=0,"",SUMIF('English Scores- Leveled papers'!$H$4:$KM$4,AR$3,'English Scores- Leveled papers'!$H25:$KM25)))</f>
        <v>1</v>
      </c>
      <c r="AS23" s="41">
        <f>IF($B23="","",IF(COUNTIFS('English Scores- Leveled papers'!$H$4:$KM$4,AS$3,'English Scores- Leveled papers'!$H25:$KM25,"&lt;&gt;")=0,"",SUMIF('English Scores- Leveled papers'!$H$4:$KM$4,AS$3,'English Scores- Leveled papers'!$H25:$KM25)))</f>
        <v>2</v>
      </c>
      <c r="AT23" s="41">
        <f>IF($B23="","",IF(COUNTIFS('English Scores- Leveled papers'!$H$4:$KM$4,AT$3,'English Scores- Leveled papers'!$H25:$KM25,"&lt;&gt;")=0,"",SUMIF('English Scores- Leveled papers'!$H$4:$KM$4,AT$3,'English Scores- Leveled papers'!$H25:$KM25)))</f>
        <v>1</v>
      </c>
      <c r="AU23" s="41">
        <f>IF($B23="","",IF(COUNTIFS('English Scores- Leveled papers'!$H$4:$KM$4,AU$3,'English Scores- Leveled papers'!$H25:$KM25,"&lt;&gt;")=0,"",SUMIF('English Scores- Leveled papers'!$H$4:$KM$4,AU$3,'English Scores- Leveled papers'!$H25:$KM25)))</f>
        <v>0</v>
      </c>
      <c r="AV23" s="41">
        <f>IF($B23="","",IF(COUNTIFS('English Scores- Leveled papers'!$H$4:$KM$4,AV$3,'English Scores- Leveled papers'!$H25:$KM25,"&lt;&gt;")=0,"",SUMIF('English Scores- Leveled papers'!$H$4:$KM$4,AV$3,'English Scores- Leveled papers'!$H25:$KM25)))</f>
        <v>2</v>
      </c>
      <c r="AW23" s="41">
        <f>IF($B23="","",IF(COUNTIFS('English Scores- Leveled papers'!$H$4:$KM$4,AW$3,'English Scores- Leveled papers'!$H25:$KM25,"&lt;&gt;")=0,"",SUMIF('English Scores- Leveled papers'!$H$4:$KM$4,AW$3,'English Scores- Leveled papers'!$H25:$KM25)))</f>
        <v>2.5</v>
      </c>
      <c r="AX23" s="41">
        <f>IF($B23="","",IF(COUNTIFS('English Scores- Leveled papers'!$H$4:$KM$4,AX$3,'English Scores- Leveled papers'!$H25:$KM25,"&lt;&gt;")=0,"",SUMIF('English Scores- Leveled papers'!$H$4:$KM$4,AX$3,'English Scores- Leveled papers'!$H25:$KM25)))</f>
        <v>2</v>
      </c>
      <c r="AY23" s="41">
        <f>IF($B23="","",IF(COUNTIFS('English Scores- Leveled papers'!$H$4:$KM$4,AY$3,'English Scores- Leveled papers'!$H25:$KM25,"&lt;&gt;")=0,"",SUMIF('English Scores- Leveled papers'!$H$4:$KM$4,AY$3,'English Scores- Leveled papers'!$H25:$KM25)))</f>
        <v>1</v>
      </c>
      <c r="AZ23" s="41">
        <f>IF($B23="","",IF(COUNTIFS('English Scores- Leveled papers'!$H$4:$KM$4,AZ$3,'English Scores- Leveled papers'!$H25:$KM25,"&lt;&gt;")=0,"",SUMIF('English Scores- Leveled papers'!$H$4:$KM$4,AZ$3,'English Scores- Leveled papers'!$H25:$KM25)))</f>
        <v>1</v>
      </c>
      <c r="BA23" s="41">
        <f>IF($B23="","",IF(COUNTIFS('English Scores- Leveled papers'!$H$4:$KM$4,BA$3,'English Scores- Leveled papers'!$H25:$KM25,"&lt;&gt;")=0,"",SUMIF('English Scores- Leveled papers'!$H$4:$KM$4,BA$3,'English Scores- Leveled papers'!$H25:$KM25)))</f>
        <v>0</v>
      </c>
      <c r="BB23" s="41">
        <f>IF($B23="","",IF(COUNTIFS('English Scores- Leveled papers'!$H$4:$KM$4,BB$3,'English Scores- Leveled papers'!$H25:$KM25,"&lt;&gt;")=0,"",SUMIF('English Scores- Leveled papers'!$H$4:$KM$4,BB$3,'English Scores- Leveled papers'!$H25:$KM25)))</f>
        <v>3</v>
      </c>
      <c r="BC23" s="41">
        <f>IF($B23="","",IF(COUNTIFS('English Scores- Leveled papers'!$H$4:$KM$4,BC$3,'English Scores- Leveled papers'!$H25:$KM25,"&lt;&gt;")=0,"",SUMIF('English Scores- Leveled papers'!$H$4:$KM$4,BC$3,'English Scores- Leveled papers'!$H25:$KM25)))</f>
        <v>2</v>
      </c>
      <c r="BD23" s="41">
        <f>IF($B23="","",IF(COUNTIFS('English Scores- Leveled papers'!$H$4:$KM$4,BD$3,'English Scores- Leveled papers'!$H25:$KM25,"&lt;&gt;")=0,"",SUMIF('English Scores- Leveled papers'!$H$4:$KM$4,BD$3,'English Scores- Leveled papers'!$H25:$KM25)))</f>
        <v>2</v>
      </c>
      <c r="BE23" s="41">
        <f>IF($B23="","",IF(COUNTIFS('English Scores- Leveled papers'!$H$4:$KM$4,BE$3,'English Scores- Leveled papers'!$H25:$KM25,"&lt;&gt;")=0,"",SUMIF('English Scores- Leveled papers'!$H$4:$KM$4,BE$3,'English Scores- Leveled papers'!$H25:$KM25)))</f>
        <v>0</v>
      </c>
      <c r="BF23" s="41">
        <f>IF($B23="","",IF(COUNTIFS('English Scores- Leveled papers'!$H$4:$KM$4,BF$3,'English Scores- Leveled papers'!$H25:$KM25,"&lt;&gt;")=0,"",SUMIF('English Scores- Leveled papers'!$H$4:$KM$4,BF$3,'English Scores- Leveled papers'!$H25:$KM25)))</f>
        <v>1</v>
      </c>
      <c r="BG23" s="41">
        <f>IF($B23="","",IF(COUNTIFS('English Scores- Leveled papers'!$H$4:$KM$4,BG$3,'English Scores- Leveled papers'!$H25:$KM25,"&lt;&gt;")=0,"",SUMIF('English Scores- Leveled papers'!$H$4:$KM$4,BG$3,'English Scores- Leveled papers'!$H25:$KM25)))</f>
        <v>0</v>
      </c>
      <c r="BH23" s="41">
        <f>IF($B23="","",IF(COUNTIFS('English Scores- Leveled papers'!$H$4:$KM$4,BH$3,'English Scores- Leveled papers'!$H25:$KM25,"&lt;&gt;")=0,"",SUMIF('English Scores- Leveled papers'!$H$4:$KM$4,BH$3,'English Scores- Leveled papers'!$H25:$KM25)))</f>
        <v>0</v>
      </c>
      <c r="BI23" s="41">
        <f>IF($B23="","",IF(COUNTIFS('English Scores- Leveled papers'!$H$4:$KM$4,BI$3,'English Scores- Leveled papers'!$H25:$KM25,"&lt;&gt;")=0,"",SUMIF('English Scores- Leveled papers'!$H$4:$KM$4,BI$3,'English Scores- Leveled papers'!$H25:$KM25)))</f>
        <v>2</v>
      </c>
      <c r="BJ23" s="41">
        <f>IF($B23="","",IF(COUNTIFS('English Scores- Leveled papers'!$H$4:$KM$4,BJ$3,'English Scores- Leveled papers'!$H25:$KM25,"&lt;&gt;")=0,"",SUMIF('English Scores- Leveled papers'!$H$4:$KM$4,BJ$3,'English Scores- Leveled papers'!$H25:$KM25)))</f>
        <v>1</v>
      </c>
      <c r="BK23" s="41">
        <f>IF($B23="","",IF(COUNTIFS('English Scores- Leveled papers'!$H$4:$KM$4,BK$3,'English Scores- Leveled papers'!$H25:$KM25,"&lt;&gt;")=0,"",SUMIF('English Scores- Leveled papers'!$H$4:$KM$4,BK$3,'English Scores- Leveled papers'!$H25:$KM25)))</f>
        <v>2</v>
      </c>
      <c r="BL23" s="41" t="str">
        <f>IF($B23="","",IF(COUNTIFS('English Scores- Leveled papers'!$H$4:$KM$4,BL$3,'English Scores- Leveled papers'!$H25:$KM25,"&lt;&gt;")=0,"",SUMIF('English Scores- Leveled papers'!$H$4:$KM$4,BL$3,'English Scores- Leveled papers'!$H25:$KM25)))</f>
        <v/>
      </c>
      <c r="BM23" s="41" t="str">
        <f>IF($B23="","",IF(COUNTIFS('English Scores- Leveled papers'!$H$4:$KM$4,BM$3,'English Scores- Leveled papers'!$H25:$KM25,"&lt;&gt;")=0,"",SUMIF('English Scores- Leveled papers'!$H$4:$KM$4,BM$3,'English Scores- Leveled papers'!$H25:$KM25)))</f>
        <v/>
      </c>
      <c r="BN23" s="41" t="str">
        <f>IF($B23="","",IF(COUNTIFS('English Scores- Leveled papers'!$H$4:$KM$4,BN$3,'English Scores- Leveled papers'!$H25:$KM25,"&lt;&gt;")=0,"",SUMIF('English Scores- Leveled papers'!$H$4:$KM$4,BN$3,'English Scores- Leveled papers'!$H25:$KM25)))</f>
        <v/>
      </c>
      <c r="BO23" s="41"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41" t="str">
        <f>IF($B23="","",IF(COUNTIFS('English Scores- Leveled papers'!$H$4:$KM$4,BX$3,'English Scores- Leveled papers'!$H25:$KM25,"&lt;&gt;")=0,"",SUMIF('English Scores- Leveled papers'!$H$4:$KM$4,BX$3,'English Scores- Leveled papers'!$H25:$KM25)))</f>
        <v/>
      </c>
      <c r="BY23" s="41" t="str">
        <f>IF($B23="","",IF(COUNTIFS('English Scores- Leveled papers'!$H$4:$KM$4,BY$3,'English Scores- Leveled papers'!$H25:$KM25,"&lt;&gt;")=0,"",SUMIF('English Scores- Leveled papers'!$H$4:$KM$4,BY$3,'English Scores- Leveled papers'!$H25:$KM25)))</f>
        <v/>
      </c>
      <c r="BZ23" s="41" t="str">
        <f>IF($B23="","",IF(COUNTIFS('English Scores- Leveled papers'!$H$4:$KM$4,BZ$3,'English Scores- Leveled papers'!$H25:$KM25,"&lt;&gt;")=0,"",SUMIF('English Scores- Leveled papers'!$H$4:$KM$4,BZ$3,'English Scores- Leveled papers'!$H25:$KM25)))</f>
        <v/>
      </c>
      <c r="CA23" s="41" t="str">
        <f>IF($B23="","",IF(COUNTIFS('English Scores- Leveled papers'!$H$4:$KM$4,CA$3,'English Scores- Leveled papers'!$H25:$KM25,"&lt;&gt;")=0,"",SUMIF('English Scores- Leveled papers'!$H$4:$KM$4,CA$3,'English Scores- Leveled papers'!$H25:$KM25)))</f>
        <v/>
      </c>
      <c r="CB23" s="41" t="str">
        <f>IF($B23="","",IF(COUNTIFS('English Scores- Leveled papers'!$H$4:$KM$4,CB$3,'English Scores- Leveled papers'!$H25:$KM25,"&lt;&gt;")=0,"",SUMIF('English Scores- Leveled papers'!$H$4:$KM$4,CB$3,'English Scores- Leveled papers'!$H25:$KM25)))</f>
        <v/>
      </c>
      <c r="CC23" s="41" t="str">
        <f>IF($B23="","",IF(COUNTIFS('English Scores- Leveled papers'!$H$4:$KM$4,CC$3,'English Scores- Leveled papers'!$H25:$KM25,"&lt;&gt;")=0,"",SUMIF('English Scores- Leveled papers'!$H$4:$KM$4,CC$3,'English Scores- Leveled papers'!$H25:$KM25)))</f>
        <v/>
      </c>
      <c r="CD23" s="41" t="str">
        <f>IF($B23="","",IF(COUNTIFS('English Scores- Leveled papers'!$H$4:$KM$4,CD$3,'English Scores- Leveled papers'!$H25:$KM25,"&lt;&gt;")=0,"",SUMIF('English Scores- Leveled papers'!$H$4:$KM$4,CD$3,'English Scores- Leveled papers'!$H25:$KM25)))</f>
        <v/>
      </c>
      <c r="CE23" s="41" t="str">
        <f>IF($B23="","",IF(COUNTIFS('English Scores- Leveled papers'!$H$4:$KM$4,CE$3,'English Scores- Leveled papers'!$H25:$KM25,"&lt;&gt;")=0,"",SUMIF('English Scores- Leveled papers'!$H$4:$KM$4,CE$3,'English Scores- Leveled papers'!$H25:$KM25)))</f>
        <v/>
      </c>
      <c r="CF23" s="41"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41" t="str">
        <f>IF($B23="","",IF(COUNTIFS('English Scores- Leveled papers'!$H$4:$KM$4,CL$3,'English Scores- Leveled papers'!$H25:$KM25,"&lt;&gt;")=0,"",SUMIF('English Scores- Leveled papers'!$H$4:$KM$4,CL$3,'English Scores- Leveled papers'!$H25:$KM25)))</f>
        <v/>
      </c>
      <c r="CM23" s="41" t="str">
        <f>IF($B23="","",IF(COUNTIFS('English Scores- Leveled papers'!$H$4:$KM$4,CM$3,'English Scores- Leveled papers'!$H25:$KM25,"&lt;&gt;")=0,"",SUMIF('English Scores- Leveled papers'!$H$4:$KM$4,CM$3,'English Scores- Leveled papers'!$H25:$KM25)))</f>
        <v/>
      </c>
      <c r="CN23" s="41" t="str">
        <f>IF($B23="","",IF(COUNTIFS('English Scores- Leveled papers'!$H$4:$KM$4,CN$3,'English Scores- Leveled papers'!$H25:$KM25,"&lt;&gt;")=0,"",SUMIF('English Scores- Leveled papers'!$H$4:$KM$4,CN$3,'English Scores- Leveled papers'!$H25:$KM25)))</f>
        <v/>
      </c>
      <c r="CO23" s="41" t="str">
        <f>IF($B23="","",IF(COUNTIFS('English Scores- Leveled papers'!$H$4:$KM$4,CO$3,'English Scores- Leveled papers'!$H25:$KM25,"&lt;&gt;")=0,"",SUMIF('English Scores- Leveled papers'!$H$4:$KM$4,CO$3,'English Scores- Leveled papers'!$H25:$KM25)))</f>
        <v/>
      </c>
      <c r="CP23" s="41" t="str">
        <f>IF($B23="","",IF(COUNTIFS('English Scores- Leveled papers'!$H$4:$KM$4,CP$3,'English Scores- Leveled papers'!$H25:$KM25,"&lt;&gt;")=0,"",SUMIF('English Scores- Leveled papers'!$H$4:$KM$4,CP$3,'English Scores- Leveled papers'!$H25:$KM25)))</f>
        <v/>
      </c>
      <c r="CQ23" s="41" t="str">
        <f>IF($B23="","",IF(COUNTIFS('English Scores- Leveled papers'!$H$4:$KM$4,CQ$3,'English Scores- Leveled papers'!$H25:$KM25,"&lt;&gt;")=0,"",SUMIF('English Scores- Leveled papers'!$H$4:$KM$4,CQ$3,'English Scores- Leveled papers'!$H25:$KM25)))</f>
        <v/>
      </c>
      <c r="CR23" s="41" t="str">
        <f>IF($B23="","",IF(COUNTIFS('English Scores- Leveled papers'!$H$4:$KM$4,CR$3,'English Scores- Leveled papers'!$H25:$KM25,"&lt;&gt;")=0,"",SUMIF('English Scores- Leveled papers'!$H$4:$KM$4,CR$3,'English Scores- Leveled papers'!$H25:$KM25)))</f>
        <v/>
      </c>
      <c r="CS23" s="41"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41" t="str">
        <f>IF($B23="","",IF(COUNTIFS('English Scores- Leveled papers'!$H$4:$KM$4,DF$3,'English Scores- Leveled papers'!$H25:$KM25,"&lt;&gt;")=0,"",SUMIF('English Scores- Leveled papers'!$H$4:$KM$4,DF$3,'English Scores- Leveled papers'!$H25:$KM25)))</f>
        <v/>
      </c>
      <c r="DG23" s="41" t="str">
        <f>IF($B23="","",IF(COUNTIFS('English Scores- Leveled papers'!$H$4:$KM$4,DG$3,'English Scores- Leveled papers'!$H25:$KM25,"&lt;&gt;")=0,"",SUMIF('English Scores- Leveled papers'!$H$4:$KM$4,DG$3,'English Scores- Leveled papers'!$H25:$KM25)))</f>
        <v/>
      </c>
      <c r="DH23" s="41" t="str">
        <f>IF($B23="","",IF(COUNTIFS('English Scores- Leveled papers'!$H$4:$KM$4,DH$3,'English Scores- Leveled papers'!$H25:$KM25,"&lt;&gt;")=0,"",SUMIF('English Scores- Leveled papers'!$H$4:$KM$4,DH$3,'English Scores- Leveled papers'!$H25:$KM25)))</f>
        <v/>
      </c>
      <c r="DI23" s="41" t="str">
        <f>IF($B23="","",IF(COUNTIFS('English Scores- Leveled papers'!$H$4:$KM$4,DI$3,'English Scores- Leveled papers'!$H25:$KM25,"&lt;&gt;")=0,"",SUMIF('English Scores- Leveled papers'!$H$4:$KM$4,DI$3,'English Scores- Leveled papers'!$H25:$KM25)))</f>
        <v/>
      </c>
      <c r="DJ23" s="41" t="str">
        <f>IF($B23="","",IF(COUNTIFS('English Scores- Leveled papers'!$H$4:$KM$4,DJ$3,'English Scores- Leveled papers'!$H25:$KM25,"&lt;&gt;")=0,"",SUMIF('English Scores- Leveled papers'!$H$4:$KM$4,DJ$3,'English Scores- Leveled papers'!$H25:$KM25)))</f>
        <v/>
      </c>
      <c r="DK23" s="41" t="str">
        <f>IF($B23="","",IF(COUNTIFS('English Scores- Leveled papers'!$H$4:$KM$4,DK$3,'English Scores- Leveled papers'!$H25:$KM25,"&lt;&gt;")=0,"",SUMIF('English Scores- Leveled papers'!$H$4:$KM$4,DK$3,'English Scores- Leveled papers'!$H25:$KM25)))</f>
        <v/>
      </c>
      <c r="DL23" s="41" t="str">
        <f>IF($B23="","",IF(COUNTIFS('English Scores- Leveled papers'!$H$4:$KM$4,DL$3,'English Scores- Leveled papers'!$H25:$KM25,"&lt;&gt;")=0,"",SUMIF('English Scores- Leveled papers'!$H$4:$KM$4,DL$3,'English Scores- Leveled papers'!$H25:$KM25)))</f>
        <v/>
      </c>
      <c r="DM23" s="41" t="str">
        <f>IF($B23="","",IF(COUNTIFS('English Scores- Leveled papers'!$H$4:$KM$4,DM$3,'English Scores- Leveled papers'!$H25:$KM25,"&lt;&gt;")=0,"",SUMIF('English Scores- Leveled papers'!$H$4:$KM$4,DM$3,'English Scores- Leveled papers'!$H25:$KM25)))</f>
        <v/>
      </c>
      <c r="DN23" s="41" t="str">
        <f>IF($B23="","",IF(COUNTIFS('English Scores- Leveled papers'!$H$4:$KM$4,DN$3,'English Scores- Leveled papers'!$H25:$KM25,"&lt;&gt;")=0,"",SUMIF('English Scores- Leveled papers'!$H$4:$KM$4,DN$3,'English Scores- Leveled papers'!$H25:$KM25)))</f>
        <v/>
      </c>
      <c r="DO23" s="41" t="str">
        <f>IF($B23="","",IF(COUNTIFS('English Scores- Leveled papers'!$H$4:$KM$4,DO$3,'English Scores- Leveled papers'!$H25:$KM25,"&lt;&gt;")=0,"",SUMIF('English Scores- Leveled papers'!$H$4:$KM$4,DO$3,'English Scores- Leveled papers'!$H25:$KM25)))</f>
        <v/>
      </c>
      <c r="DP23" s="41" t="str">
        <f>IF($B23="","",IF(COUNTIFS('English Scores- Leveled papers'!$H$4:$KM$4,DP$3,'English Scores- Leveled papers'!$H25:$KM25,"&lt;&gt;")=0,"",SUMIF('English Scores- Leveled papers'!$H$4:$KM$4,DP$3,'English Scores- Leveled papers'!$H25:$KM25)))</f>
        <v/>
      </c>
      <c r="DQ23" s="393" t="str">
        <f>IF($B23="","",IF(COUNTIFS('English Scores- Leveled papers'!$H$4:$KM$4,DQ$3,'English Scores- Leveled papers'!$H25:$KM25,"&lt;&gt;")=0,"",SUMIF('English Scores- Leveled papers'!$H$4:$KM$4,DQ$3,'English Scores- Leveled papers'!$H25:$KM25)))</f>
        <v/>
      </c>
      <c r="DR23" s="395" t="str">
        <f>IF('Cover Sheet'!$AC$6="6th", 'Eng GLA 6th, 7th, 8th'!D26, "")</f>
        <v/>
      </c>
      <c r="DS23" t="s">
        <v>2104</v>
      </c>
      <c r="DT23" s="64">
        <f>COUNTIF($H$5:$H$89,5.5)</f>
        <v>0</v>
      </c>
      <c r="DU23" s="41" t="str">
        <f>IF($B23="","",IF(COUNTIFS('Eng GLA 6th, 7th, 8th'!$E$4:$DV$4,DU$3,'Eng GLA 6th, 7th, 8th'!$E26:$DV26,"&lt;&gt;")=0,"",SUMIF('Eng GLA 6th, 7th, 8th'!$E$4:$DV$4,DU$3,'Eng GLA 6th, 7th, 8th'!$E26:$DV26)))</f>
        <v/>
      </c>
      <c r="DV23" s="41" t="str">
        <f>IF($B23="","",IF(COUNTIFS('Eng GLA 6th, 7th, 8th'!$E$4:$DV$4,DV$3,'Eng GLA 6th, 7th, 8th'!$E26:$DV26,"&lt;&gt;")=0,"",SUMIF('Eng GLA 6th, 7th, 8th'!$E$4:$DV$4,DV$3,'Eng GLA 6th, 7th, 8th'!$E26:$DV26)))</f>
        <v/>
      </c>
      <c r="DW23" s="41" t="str">
        <f>IF($B23="","",IF(COUNTIFS('Eng GLA 6th, 7th, 8th'!$E$4:$DV$4,DW$3,'Eng GLA 6th, 7th, 8th'!$E26:$DV26,"&lt;&gt;")=0,"",SUMIF('Eng GLA 6th, 7th, 8th'!$E$4:$DV$4,DW$3,'Eng GLA 6th, 7th, 8th'!$E26:$DV26)))</f>
        <v/>
      </c>
      <c r="DX23" s="41" t="str">
        <f>IF($B23="","",IF(COUNTIFS('Eng GLA 6th, 7th, 8th'!$E$4:$DV$4,DX$3,'Eng GLA 6th, 7th, 8th'!$E26:$DV26,"&lt;&gt;")=0,"",SUMIF('Eng GLA 6th, 7th, 8th'!$E$4:$DV$4,DX$3,'Eng GLA 6th, 7th, 8th'!$E26:$DV26)))</f>
        <v/>
      </c>
      <c r="DY23" s="41" t="str">
        <f>IF($B23="","",IF(COUNTIFS('Eng GLA 6th, 7th, 8th'!$E$4:$DV$4,DY$3,'Eng GLA 6th, 7th, 8th'!$E26:$DV26,"&lt;&gt;")=0,"",SUMIF('Eng GLA 6th, 7th, 8th'!$E$4:$DV$4,DY$3,'Eng GLA 6th, 7th, 8th'!$E26:$DV26)))</f>
        <v/>
      </c>
      <c r="DZ23" s="41" t="str">
        <f>IF($B23="","",IF(COUNTIFS('Eng GLA 6th, 7th, 8th'!$E$4:$DV$4,DZ$3,'Eng GLA 6th, 7th, 8th'!$E26:$DV26,"&lt;&gt;")=0,"",SUMIF('Eng GLA 6th, 7th, 8th'!$E$4:$DV$4,DZ$3,'Eng GLA 6th, 7th, 8th'!$E26:$DV26)))</f>
        <v/>
      </c>
      <c r="EA23" s="41" t="str">
        <f>IF($B23="","",IF(COUNTIFS('Eng GLA 6th, 7th, 8th'!$E$4:$DV$4,EA$3,'Eng GLA 6th, 7th, 8th'!$E26:$DV26,"&lt;&gt;")=0,"",SUMIF('Eng GLA 6th, 7th, 8th'!$E$4:$DV$4,EA$3,'Eng GLA 6th, 7th, 8th'!$E26:$DV26)))</f>
        <v/>
      </c>
      <c r="EB23" s="41" t="str">
        <f>IF($B23="","",IF(COUNTIFS('Eng GLA 6th, 7th, 8th'!$E$4:$DV$4,EB$3,'Eng GLA 6th, 7th, 8th'!$E26:$DV26,"&lt;&gt;")=0,"",SUMIF('Eng GLA 6th, 7th, 8th'!$E$4:$DV$4,EB$3,'Eng GLA 6th, 7th, 8th'!$E26:$DV26)))</f>
        <v/>
      </c>
      <c r="EC23" s="41" t="str">
        <f>IF($B23="","",IF(COUNTIFS('Eng GLA 6th, 7th, 8th'!$E$4:$DV$4,EC$3,'Eng GLA 6th, 7th, 8th'!$E26:$DV26,"&lt;&gt;")=0,"",SUMIF('Eng GLA 6th, 7th, 8th'!$E$4:$DV$4,EC$3,'Eng GLA 6th, 7th, 8th'!$E26:$DV26)))</f>
        <v/>
      </c>
      <c r="ED23" s="41" t="str">
        <f>IF($B23="","",IF(COUNTIFS('Eng GLA 6th, 7th, 8th'!$E$4:$DV$4,ED$3,'Eng GLA 6th, 7th, 8th'!$E26:$DV26,"&lt;&gt;")=0,"",SUMIF('Eng GLA 6th, 7th, 8th'!$E$4:$DV$4,ED$3,'Eng GLA 6th, 7th, 8th'!$E26:$DV26)))</f>
        <v/>
      </c>
      <c r="EE23" s="41" t="str">
        <f>IF($B23="","",IF(COUNTIFS('Eng GLA 6th, 7th, 8th'!$E$4:$DV$4,EE$3,'Eng GLA 6th, 7th, 8th'!$E26:$DV26,"&lt;&gt;")=0,"",SUMIF('Eng GLA 6th, 7th, 8th'!$E$4:$DV$4,EE$3,'Eng GLA 6th, 7th, 8th'!$E26:$DV26)))</f>
        <v/>
      </c>
      <c r="EF23" s="41" t="str">
        <f>IF($B23="","",IF(COUNTIFS('Eng GLA 6th, 7th, 8th'!$E$4:$DV$4,EF$3,'Eng GLA 6th, 7th, 8th'!$E26:$DV26,"&lt;&gt;")=0,"",SUMIF('Eng GLA 6th, 7th, 8th'!$E$4:$DV$4,EF$3,'Eng GLA 6th, 7th, 8th'!$E26:$DV26)))</f>
        <v/>
      </c>
      <c r="EG23" s="41" t="str">
        <f>IF($B23="","",IF(COUNTIFS('Eng GLA 6th, 7th, 8th'!$E$4:$DV$4,EG$3,'Eng GLA 6th, 7th, 8th'!$E26:$DV26,"&lt;&gt;")=0,"",SUMIF('Eng GLA 6th, 7th, 8th'!$E$4:$DV$4,EG$3,'Eng GLA 6th, 7th, 8th'!$E26:$DV26)))</f>
        <v/>
      </c>
      <c r="EH23" s="41" t="str">
        <f>IF($B23="","",IF(COUNTIFS('Eng GLA 6th, 7th, 8th'!$E$4:$DV$4,EH$3,'Eng GLA 6th, 7th, 8th'!$E26:$DV26,"&lt;&gt;")=0,"",SUMIF('Eng GLA 6th, 7th, 8th'!$E$4:$DV$4,EH$3,'Eng GLA 6th, 7th, 8th'!$E26:$DV26)))</f>
        <v/>
      </c>
      <c r="EI23" s="41" t="str">
        <f>IF($B23="","",IF(COUNTIFS('Eng GLA 6th, 7th, 8th'!$E$4:$DV$4,EI$3,'Eng GLA 6th, 7th, 8th'!$E26:$DV26,"&lt;&gt;")=0,"",SUMIF('Eng GLA 6th, 7th, 8th'!$E$4:$DV$4,EI$3,'Eng GLA 6th, 7th, 8th'!$E26:$DV26)))</f>
        <v/>
      </c>
      <c r="EJ23" s="398" t="str">
        <f>IF('Cover Sheet'!$AC$6="7th", 'Eng GLA 6th, 7th, 8th'!AQ26, "")</f>
        <v/>
      </c>
      <c r="EK23" s="41" t="str">
        <f>IF($B23="","",IF(COUNTIFS('Eng GLA 6th, 7th, 8th'!$E$4:$DV$4,EK$3,'Eng GLA 6th, 7th, 8th'!$E26:$DV26,"&lt;&gt;")=0,"",SUMIF('Eng GLA 6th, 7th, 8th'!$E$4:$DV$4,EK$3,'Eng GLA 6th, 7th, 8th'!$E26:$DV26)))</f>
        <v/>
      </c>
      <c r="EL23" s="41" t="str">
        <f>IF($B23="","",IF(COUNTIFS('Eng GLA 6th, 7th, 8th'!$E$4:$DV$4,EL$3,'Eng GLA 6th, 7th, 8th'!$E26:$DV26,"&lt;&gt;")=0,"",SUMIF('Eng GLA 6th, 7th, 8th'!$E$4:$DV$4,EL$3,'Eng GLA 6th, 7th, 8th'!$E26:$DV26)))</f>
        <v/>
      </c>
      <c r="EM23" s="41" t="str">
        <f>IF($B23="","",IF(COUNTIFS('Eng GLA 6th, 7th, 8th'!$E$4:$DV$4,EM$3,'Eng GLA 6th, 7th, 8th'!$E26:$DV26,"&lt;&gt;")=0,"",SUMIF('Eng GLA 6th, 7th, 8th'!$E$4:$DV$4,EM$3,'Eng GLA 6th, 7th, 8th'!$E26:$DV26)))</f>
        <v/>
      </c>
      <c r="EN23" s="41" t="str">
        <f>IF($B23="","",IF(COUNTIFS('Eng GLA 6th, 7th, 8th'!$E$4:$DV$4,EN$3,'Eng GLA 6th, 7th, 8th'!$E26:$DV26,"&lt;&gt;")=0,"",SUMIF('Eng GLA 6th, 7th, 8th'!$E$4:$DV$4,EN$3,'Eng GLA 6th, 7th, 8th'!$E26:$DV26)))</f>
        <v/>
      </c>
      <c r="EO23" s="41" t="str">
        <f>IF($B23="","",IF(COUNTIFS('Eng GLA 6th, 7th, 8th'!$E$4:$DV$4,EO$3,'Eng GLA 6th, 7th, 8th'!$E26:$DV26,"&lt;&gt;")=0,"",SUMIF('Eng GLA 6th, 7th, 8th'!$E$4:$DV$4,EO$3,'Eng GLA 6th, 7th, 8th'!$E26:$DV26)))</f>
        <v/>
      </c>
      <c r="EP23" s="41" t="str">
        <f>IF($B23="","",IF(COUNTIFS('Eng GLA 6th, 7th, 8th'!$E$4:$DV$4,EP$3,'Eng GLA 6th, 7th, 8th'!$E26:$DV26,"&lt;&gt;")=0,"",SUMIF('Eng GLA 6th, 7th, 8th'!$E$4:$DV$4,EP$3,'Eng GLA 6th, 7th, 8th'!$E26:$DV26)))</f>
        <v/>
      </c>
      <c r="EQ23" s="41" t="str">
        <f>IF($B23="","",IF(COUNTIFS('Eng GLA 6th, 7th, 8th'!$E$4:$DV$4,EQ$3,'Eng GLA 6th, 7th, 8th'!$E26:$DV26,"&lt;&gt;")=0,"",SUMIF('Eng GLA 6th, 7th, 8th'!$E$4:$DV$4,EQ$3,'Eng GLA 6th, 7th, 8th'!$E26:$DV26)))</f>
        <v/>
      </c>
      <c r="ER23" s="41" t="str">
        <f>IF($B23="","",IF(COUNTIFS('Eng GLA 6th, 7th, 8th'!$E$4:$DV$4,ER$3,'Eng GLA 6th, 7th, 8th'!$E26:$DV26,"&lt;&gt;")=0,"",SUMIF('Eng GLA 6th, 7th, 8th'!$E$4:$DV$4,ER$3,'Eng GLA 6th, 7th, 8th'!$E26:$DV26)))</f>
        <v/>
      </c>
      <c r="ES23" s="41" t="str">
        <f>IF($B23="","",IF(COUNTIFS('Eng GLA 6th, 7th, 8th'!$E$4:$DV$4,ES$3,'Eng GLA 6th, 7th, 8th'!$E26:$DV26,"&lt;&gt;")=0,"",SUMIF('Eng GLA 6th, 7th, 8th'!$E$4:$DV$4,ES$3,'Eng GLA 6th, 7th, 8th'!$E26:$DV26)))</f>
        <v/>
      </c>
      <c r="ET23" s="41" t="str">
        <f>IF($B23="","",IF(COUNTIFS('Eng GLA 6th, 7th, 8th'!$E$4:$DV$4,ET$3,'Eng GLA 6th, 7th, 8th'!$E26:$DV26,"&lt;&gt;")=0,"",SUMIF('Eng GLA 6th, 7th, 8th'!$E$4:$DV$4,ET$3,'Eng GLA 6th, 7th, 8th'!$E26:$DV26)))</f>
        <v/>
      </c>
      <c r="EU23" s="41" t="str">
        <f>IF($B23="","",IF(COUNTIFS('Eng GLA 6th, 7th, 8th'!$E$4:$DV$4,EU$3,'Eng GLA 6th, 7th, 8th'!$E26:$DV26,"&lt;&gt;")=0,"",SUMIF('Eng GLA 6th, 7th, 8th'!$E$4:$DV$4,EU$3,'Eng GLA 6th, 7th, 8th'!$E26:$DV26)))</f>
        <v/>
      </c>
      <c r="EV23" s="41" t="str">
        <f>IF($B23="","",IF(COUNTIFS('Eng GLA 6th, 7th, 8th'!$E$4:$DV$4,EV$3,'Eng GLA 6th, 7th, 8th'!$E26:$DV26,"&lt;&gt;")=0,"",SUMIF('Eng GLA 6th, 7th, 8th'!$E$4:$DV$4,EV$3,'Eng GLA 6th, 7th, 8th'!$E26:$DV26)))</f>
        <v/>
      </c>
      <c r="EW23" s="41" t="str">
        <f>IF($B23="","",IF(COUNTIFS('Eng GLA 6th, 7th, 8th'!$E$4:$DV$4,EW$3,'Eng GLA 6th, 7th, 8th'!$E26:$DV26,"&lt;&gt;")=0,"",SUMIF('Eng GLA 6th, 7th, 8th'!$E$4:$DV$4,EW$3,'Eng GLA 6th, 7th, 8th'!$E26:$DV26)))</f>
        <v/>
      </c>
      <c r="EX23" s="41" t="str">
        <f>IF($B23="","",IF(COUNTIFS('Eng GLA 6th, 7th, 8th'!$E$4:$DV$4,EX$3,'Eng GLA 6th, 7th, 8th'!$E26:$DV26,"&lt;&gt;")=0,"",SUMIF('Eng GLA 6th, 7th, 8th'!$E$4:$DV$4,EX$3,'Eng GLA 6th, 7th, 8th'!$E26:$DV26)))</f>
        <v/>
      </c>
      <c r="EY23" s="41" t="str">
        <f>IF($B23="","",IF(COUNTIFS('Eng GLA 6th, 7th, 8th'!$E$4:$DV$4,EY$3,'Eng GLA 6th, 7th, 8th'!$E26:$DV26,"&lt;&gt;")=0,"",SUMIF('Eng GLA 6th, 7th, 8th'!$E$4:$DV$4,EY$3,'Eng GLA 6th, 7th, 8th'!$E26:$DV26)))</f>
        <v/>
      </c>
      <c r="EZ23" s="398" t="str">
        <f>IF('Cover Sheet'!$AC$6="8th", 'Eng GLA 6th, 7th, 8th'!CG26, "")</f>
        <v/>
      </c>
      <c r="FA23" s="41" t="str">
        <f>IF($B23="","",IF(COUNTIFS('Eng GLA 6th, 7th, 8th'!$E$4:$DV$4,FA$3,'Eng GLA 6th, 7th, 8th'!$E26:$DV26,"&lt;&gt;")=0,"",SUMIF('Eng GLA 6th, 7th, 8th'!$E$4:$DV$4,FA$3,'Eng GLA 6th, 7th, 8th'!$E26:$DV26)))</f>
        <v/>
      </c>
      <c r="FB23" s="41" t="str">
        <f>IF($B23="","",IF(COUNTIFS('Eng GLA 6th, 7th, 8th'!$E$4:$DV$4,FB$3,'Eng GLA 6th, 7th, 8th'!$E26:$DV26,"&lt;&gt;")=0,"",SUMIF('Eng GLA 6th, 7th, 8th'!$E$4:$DV$4,FB$3,'Eng GLA 6th, 7th, 8th'!$E26:$DV26)))</f>
        <v/>
      </c>
      <c r="FC23" s="41" t="str">
        <f>IF($B23="","",IF(COUNTIFS('Eng GLA 6th, 7th, 8th'!$E$4:$DV$4,FC$3,'Eng GLA 6th, 7th, 8th'!$E26:$DV26,"&lt;&gt;")=0,"",SUMIF('Eng GLA 6th, 7th, 8th'!$E$4:$DV$4,FC$3,'Eng GLA 6th, 7th, 8th'!$E26:$DV26)))</f>
        <v/>
      </c>
      <c r="FD23" s="41" t="str">
        <f>IF($B23="","",IF(COUNTIFS('Eng GLA 6th, 7th, 8th'!$E$4:$DV$4,FD$3,'Eng GLA 6th, 7th, 8th'!$E26:$DV26,"&lt;&gt;")=0,"",SUMIF('Eng GLA 6th, 7th, 8th'!$E$4:$DV$4,FD$3,'Eng GLA 6th, 7th, 8th'!$E26:$DV26)))</f>
        <v/>
      </c>
      <c r="FE23" s="41" t="str">
        <f>IF($B23="","",IF(COUNTIFS('Eng GLA 6th, 7th, 8th'!$E$4:$DV$4,FE$3,'Eng GLA 6th, 7th, 8th'!$E26:$DV26,"&lt;&gt;")=0,"",SUMIF('Eng GLA 6th, 7th, 8th'!$E$4:$DV$4,FE$3,'Eng GLA 6th, 7th, 8th'!$E26:$DV26)))</f>
        <v/>
      </c>
      <c r="FF23" s="41" t="str">
        <f>IF($B23="","",IF(COUNTIFS('Eng GLA 6th, 7th, 8th'!$E$4:$DV$4,FF$3,'Eng GLA 6th, 7th, 8th'!$E26:$DV26,"&lt;&gt;")=0,"",SUMIF('Eng GLA 6th, 7th, 8th'!$E$4:$DV$4,FF$3,'Eng GLA 6th, 7th, 8th'!$E26:$DV26)))</f>
        <v/>
      </c>
      <c r="FG23" s="41" t="str">
        <f>IF($B23="","",IF(COUNTIFS('Eng GLA 6th, 7th, 8th'!$E$4:$DV$4,FG$3,'Eng GLA 6th, 7th, 8th'!$E26:$DV26,"&lt;&gt;")=0,"",SUMIF('Eng GLA 6th, 7th, 8th'!$E$4:$DV$4,FG$3,'Eng GLA 6th, 7th, 8th'!$E26:$DV26)))</f>
        <v/>
      </c>
      <c r="FH23" s="41" t="str">
        <f>IF($B23="","",IF(COUNTIFS('Eng GLA 6th, 7th, 8th'!$E$4:$DV$4,FH$3,'Eng GLA 6th, 7th, 8th'!$E26:$DV26,"&lt;&gt;")=0,"",SUMIF('Eng GLA 6th, 7th, 8th'!$E$4:$DV$4,FH$3,'Eng GLA 6th, 7th, 8th'!$E26:$DV26)))</f>
        <v/>
      </c>
      <c r="FI23" s="41" t="str">
        <f>IF($B23="","",IF(COUNTIFS('Eng GLA 6th, 7th, 8th'!$E$4:$DV$4,FI$3,'Eng GLA 6th, 7th, 8th'!$E26:$DV26,"&lt;&gt;")=0,"",SUMIF('Eng GLA 6th, 7th, 8th'!$E$4:$DV$4,FI$3,'Eng GLA 6th, 7th, 8th'!$E26:$DV26)))</f>
        <v/>
      </c>
      <c r="FJ23" s="41" t="str">
        <f>IF($B23="","",IF(COUNTIFS('Eng GLA 6th, 7th, 8th'!$E$4:$DV$4,FJ$3,'Eng GLA 6th, 7th, 8th'!$E26:$DV26,"&lt;&gt;")=0,"",SUMIF('Eng GLA 6th, 7th, 8th'!$E$4:$DV$4,FJ$3,'Eng GLA 6th, 7th, 8th'!$E26:$DV26)))</f>
        <v/>
      </c>
      <c r="FK23" s="41" t="str">
        <f>IF($B23="","",IF(COUNTIFS('Eng GLA 6th, 7th, 8th'!$E$4:$DV$4,FK$3,'Eng GLA 6th, 7th, 8th'!$E26:$DV26,"&lt;&gt;")=0,"",SUMIF('Eng GLA 6th, 7th, 8th'!$E$4:$DV$4,FK$3,'Eng GLA 6th, 7th, 8th'!$E26:$DV26)))</f>
        <v/>
      </c>
      <c r="FL23" s="41" t="str">
        <f>IF($B23="","",IF(COUNTIFS('Eng GLA 6th, 7th, 8th'!$E$4:$DV$4,FL$3,'Eng GLA 6th, 7th, 8th'!$E26:$DV26,"&lt;&gt;")=0,"",SUMIF('Eng GLA 6th, 7th, 8th'!$E$4:$DV$4,FL$3,'Eng GLA 6th, 7th, 8th'!$E26:$DV26)))</f>
        <v/>
      </c>
      <c r="FM23" s="41" t="str">
        <f>IF($B23="","",IF(COUNTIFS('Eng GLA 6th, 7th, 8th'!$E$4:$DV$4,FM$3,'Eng GLA 6th, 7th, 8th'!$E26:$DV26,"&lt;&gt;")=0,"",SUMIF('Eng GLA 6th, 7th, 8th'!$E$4:$DV$4,FM$3,'Eng GLA 6th, 7th, 8th'!$E26:$DV26)))</f>
        <v/>
      </c>
      <c r="FN23" s="41" t="str">
        <f>IF($B23="","",IF(COUNTIFS('Eng GLA 6th, 7th, 8th'!$E$4:$DV$4,FN$3,'Eng GLA 6th, 7th, 8th'!$E26:$DV26,"&lt;&gt;")=0,"",SUMIF('Eng GLA 6th, 7th, 8th'!$E$4:$DV$4,FN$3,'Eng GLA 6th, 7th, 8th'!$E26:$DV26)))</f>
        <v/>
      </c>
      <c r="FO23" s="41" t="str">
        <f>IF($B23="","",IF(COUNTIFS('Eng GLA 6th, 7th, 8th'!$E$4:$DV$4,FO$3,'Eng GLA 6th, 7th, 8th'!$E26:$DV26,"&lt;&gt;")=0,"",SUMIF('Eng GLA 6th, 7th, 8th'!$E$4:$DV$4,FO$3,'Eng GLA 6th, 7th, 8th'!$E26:$DV26)))</f>
        <v/>
      </c>
    </row>
    <row r="24" spans="1:171" ht="12.75" customHeight="1" x14ac:dyDescent="0.2">
      <c r="A24" s="65">
        <v>20</v>
      </c>
      <c r="B24" s="65" t="str">
        <f>'English Scores- Leveled papers'!B26</f>
        <v>K. Akhil</v>
      </c>
      <c r="C24" s="65"/>
      <c r="D24" s="76" t="str">
        <f>IF(OR(B24="",H24="",'Cover Sheet'!E24=""),"",'Cover Sheet'!E24)</f>
        <v/>
      </c>
      <c r="E24" s="76" t="str">
        <f>IF(OR(B24="",H24="",'Cover Sheet'!F24=""),"",'Cover Sheet'!F24)</f>
        <v/>
      </c>
      <c r="F24" s="76">
        <f>IF(OR(B24="",H24="",'Cover Sheet'!H24=""),"",'Cover Sheet'!H24)</f>
        <v>0.2</v>
      </c>
      <c r="G24" s="76"/>
      <c r="H24" s="76">
        <f>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1.5</v>
      </c>
      <c r="I24" s="77">
        <f t="shared" si="7"/>
        <v>0.8</v>
      </c>
      <c r="J24" s="77">
        <f t="shared" si="8"/>
        <v>0.6</v>
      </c>
      <c r="K24" s="77" t="str">
        <f t="shared" si="9"/>
        <v/>
      </c>
      <c r="L24" s="78" t="str">
        <f t="shared" si="10"/>
        <v/>
      </c>
      <c r="M24" s="78" t="str">
        <f t="shared" si="11"/>
        <v/>
      </c>
      <c r="N24" s="78" t="str">
        <f t="shared" si="12"/>
        <v/>
      </c>
      <c r="O24" s="78" t="str">
        <f t="shared" si="13"/>
        <v/>
      </c>
      <c r="P24" s="78">
        <f t="shared" si="14"/>
        <v>0.8</v>
      </c>
      <c r="Q24" s="78">
        <f t="shared" si="15"/>
        <v>0.6</v>
      </c>
      <c r="R24" s="78" t="str">
        <f t="shared" si="16"/>
        <v/>
      </c>
      <c r="S24" s="78" t="str">
        <f t="shared" si="17"/>
        <v/>
      </c>
      <c r="T24" s="78" t="str">
        <f t="shared" si="18"/>
        <v/>
      </c>
      <c r="U24" s="78" t="str">
        <f t="shared" si="19"/>
        <v/>
      </c>
      <c r="V24" s="78" t="str">
        <f t="shared" si="20"/>
        <v/>
      </c>
      <c r="W24" s="78" t="str">
        <f t="shared" si="21"/>
        <v/>
      </c>
      <c r="X24" s="78" t="str">
        <f t="shared" si="22"/>
        <v/>
      </c>
      <c r="Y24" s="78"/>
      <c r="Z24" s="78"/>
      <c r="AA24" s="78"/>
      <c r="AB24" s="78"/>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41" t="str">
        <f>IF($B24="","",IF(COUNTIFS('English Scores- Leveled papers'!$H$4:$KM$4,AI$3,'English Scores- Leveled papers'!$H26:$KM26,"&lt;&gt;")=0,"",SUMIF('English Scores- Leveled papers'!$H$4:$KM$4,AI$3,'English Scores- Leveled papers'!$H26:$KM26)))</f>
        <v/>
      </c>
      <c r="AJ24" s="41" t="str">
        <f>IF($B24="","",IF(COUNTIFS('English Scores- Leveled papers'!$H$4:$KM$4,AJ$3,'English Scores- Leveled papers'!$H26:$KM26,"&lt;&gt;")=0,"",SUMIF('English Scores- Leveled papers'!$H$4:$KM$4,AJ$3,'English Scores- Leveled papers'!$H26:$KM26)))</f>
        <v/>
      </c>
      <c r="AK24" s="41" t="str">
        <f>IF($B24="","",IF(COUNTIFS('English Scores- Leveled papers'!$H$4:$KM$4,AK$3,'English Scores- Leveled papers'!$H26:$KM26,"&lt;&gt;")=0,"",SUMIF('English Scores- Leveled papers'!$H$4:$KM$4,AK$3,'English Scores- Leveled papers'!$H26:$KM26)))</f>
        <v/>
      </c>
      <c r="AL24" s="41" t="str">
        <f>IF($B24="","",IF(COUNTIFS('English Scores- Leveled papers'!$H$4:$KM$4,AL$3,'English Scores- Leveled papers'!$H26:$KM26,"&lt;&gt;")=0,"",SUMIF('English Scores- Leveled papers'!$H$4:$KM$4,AL$3,'English Scores- Leveled papers'!$H26:$KM26)))</f>
        <v/>
      </c>
      <c r="AM24" s="41" t="str">
        <f>IF($B24="","",IF(COUNTIFS('English Scores- Leveled papers'!$H$4:$KM$4,AM$3,'English Scores- Leveled papers'!$H26:$KM26,"&lt;&gt;")=0,"",SUMIF('English Scores- Leveled papers'!$H$4:$KM$4,AM$3,'English Scores- Leveled papers'!$H26:$KM26)))</f>
        <v/>
      </c>
      <c r="AN24" s="41"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f>IF($B24="","",IF(COUNTIFS('English Scores- Leveled papers'!$H$4:$KM$4,AX$3,'English Scores- Leveled papers'!$H26:$KM26,"&lt;&gt;")=0,"",SUMIF('English Scores- Leveled papers'!$H$4:$KM$4,AX$3,'English Scores- Leveled papers'!$H26:$KM26)))</f>
        <v>2</v>
      </c>
      <c r="AY24" s="41">
        <f>IF($B24="","",IF(COUNTIFS('English Scores- Leveled papers'!$H$4:$KM$4,AY$3,'English Scores- Leveled papers'!$H26:$KM26,"&lt;&gt;")=0,"",SUMIF('English Scores- Leveled papers'!$H$4:$KM$4,AY$3,'English Scores- Leveled papers'!$H26:$KM26)))</f>
        <v>1</v>
      </c>
      <c r="AZ24" s="41">
        <f>IF($B24="","",IF(COUNTIFS('English Scores- Leveled papers'!$H$4:$KM$4,AZ$3,'English Scores- Leveled papers'!$H26:$KM26,"&lt;&gt;")=0,"",SUMIF('English Scores- Leveled papers'!$H$4:$KM$4,AZ$3,'English Scores- Leveled papers'!$H26:$KM26)))</f>
        <v>1</v>
      </c>
      <c r="BA24" s="41">
        <f>IF($B24="","",IF(COUNTIFS('English Scores- Leveled papers'!$H$4:$KM$4,BA$3,'English Scores- Leveled papers'!$H26:$KM26,"&lt;&gt;")=0,"",SUMIF('English Scores- Leveled papers'!$H$4:$KM$4,BA$3,'English Scores- Leveled papers'!$H26:$KM26)))</f>
        <v>0</v>
      </c>
      <c r="BB24" s="41">
        <f>IF($B24="","",IF(COUNTIFS('English Scores- Leveled papers'!$H$4:$KM$4,BB$3,'English Scores- Leveled papers'!$H26:$KM26,"&lt;&gt;")=0,"",SUMIF('English Scores- Leveled papers'!$H$4:$KM$4,BB$3,'English Scores- Leveled papers'!$H26:$KM26)))</f>
        <v>2</v>
      </c>
      <c r="BC24" s="41">
        <f>IF($B24="","",IF(COUNTIFS('English Scores- Leveled papers'!$H$4:$KM$4,BC$3,'English Scores- Leveled papers'!$H26:$KM26,"&lt;&gt;")=0,"",SUMIF('English Scores- Leveled papers'!$H$4:$KM$4,BC$3,'English Scores- Leveled papers'!$H26:$KM26)))</f>
        <v>3</v>
      </c>
      <c r="BD24" s="41">
        <f>IF($B24="","",IF(COUNTIFS('English Scores- Leveled papers'!$H$4:$KM$4,BD$3,'English Scores- Leveled papers'!$H26:$KM26,"&lt;&gt;")=0,"",SUMIF('English Scores- Leveled papers'!$H$4:$KM$4,BD$3,'English Scores- Leveled papers'!$H26:$KM26)))</f>
        <v>2</v>
      </c>
      <c r="BE24" s="41">
        <f>IF($B24="","",IF(COUNTIFS('English Scores- Leveled papers'!$H$4:$KM$4,BE$3,'English Scores- Leveled papers'!$H26:$KM26,"&lt;&gt;")=0,"",SUMIF('English Scores- Leveled papers'!$H$4:$KM$4,BE$3,'English Scores- Leveled papers'!$H26:$KM26)))</f>
        <v>0</v>
      </c>
      <c r="BF24" s="41">
        <f>IF($B24="","",IF(COUNTIFS('English Scores- Leveled papers'!$H$4:$KM$4,BF$3,'English Scores- Leveled papers'!$H26:$KM26,"&lt;&gt;")=0,"",SUMIF('English Scores- Leveled papers'!$H$4:$KM$4,BF$3,'English Scores- Leveled papers'!$H26:$KM26)))</f>
        <v>1</v>
      </c>
      <c r="BG24" s="41">
        <f>IF($B24="","",IF(COUNTIFS('English Scores- Leveled papers'!$H$4:$KM$4,BG$3,'English Scores- Leveled papers'!$H26:$KM26,"&lt;&gt;")=0,"",SUMIF('English Scores- Leveled papers'!$H$4:$KM$4,BG$3,'English Scores- Leveled papers'!$H26:$KM26)))</f>
        <v>1</v>
      </c>
      <c r="BH24" s="41">
        <f>IF($B24="","",IF(COUNTIFS('English Scores- Leveled papers'!$H$4:$KM$4,BH$3,'English Scores- Leveled papers'!$H26:$KM26,"&lt;&gt;")=0,"",SUMIF('English Scores- Leveled papers'!$H$4:$KM$4,BH$3,'English Scores- Leveled papers'!$H26:$KM26)))</f>
        <v>0</v>
      </c>
      <c r="BI24" s="41">
        <f>IF($B24="","",IF(COUNTIFS('English Scores- Leveled papers'!$H$4:$KM$4,BI$3,'English Scores- Leveled papers'!$H26:$KM26,"&lt;&gt;")=0,"",SUMIF('English Scores- Leveled papers'!$H$4:$KM$4,BI$3,'English Scores- Leveled papers'!$H26:$KM26)))</f>
        <v>2</v>
      </c>
      <c r="BJ24" s="41">
        <f>IF($B24="","",IF(COUNTIFS('English Scores- Leveled papers'!$H$4:$KM$4,BJ$3,'English Scores- Leveled papers'!$H26:$KM26,"&lt;&gt;")=0,"",SUMIF('English Scores- Leveled papers'!$H$4:$KM$4,BJ$3,'English Scores- Leveled papers'!$H26:$KM26)))</f>
        <v>1</v>
      </c>
      <c r="BK24" s="41">
        <f>IF($B24="","",IF(COUNTIFS('English Scores- Leveled papers'!$H$4:$KM$4,BK$3,'English Scores- Leveled papers'!$H26:$KM26,"&lt;&gt;")=0,"",SUMIF('English Scores- Leveled papers'!$H$4:$KM$4,BK$3,'English Scores- Leveled papers'!$H26:$KM26)))</f>
        <v>2.75</v>
      </c>
      <c r="BL24" s="41" t="str">
        <f>IF($B24="","",IF(COUNTIFS('English Scores- Leveled papers'!$H$4:$KM$4,BL$3,'English Scores- Leveled papers'!$H26:$KM26,"&lt;&gt;")=0,"",SUMIF('English Scores- Leveled papers'!$H$4:$KM$4,BL$3,'English Scores- Leveled papers'!$H26:$KM26)))</f>
        <v/>
      </c>
      <c r="BM24" s="41" t="str">
        <f>IF($B24="","",IF(COUNTIFS('English Scores- Leveled papers'!$H$4:$KM$4,BM$3,'English Scores- Leveled papers'!$H26:$KM26,"&lt;&gt;")=0,"",SUMIF('English Scores- Leveled papers'!$H$4:$KM$4,BM$3,'English Scores- Leveled papers'!$H26:$KM26)))</f>
        <v/>
      </c>
      <c r="BN24" s="41" t="str">
        <f>IF($B24="","",IF(COUNTIFS('English Scores- Leveled papers'!$H$4:$KM$4,BN$3,'English Scores- Leveled papers'!$H26:$KM26,"&lt;&gt;")=0,"",SUMIF('English Scores- Leveled papers'!$H$4:$KM$4,BN$3,'English Scores- Leveled papers'!$H26:$KM26)))</f>
        <v/>
      </c>
      <c r="BO24" s="41"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41" t="str">
        <f>IF($B24="","",IF(COUNTIFS('English Scores- Leveled papers'!$H$4:$KM$4,BX$3,'English Scores- Leveled papers'!$H26:$KM26,"&lt;&gt;")=0,"",SUMIF('English Scores- Leveled papers'!$H$4:$KM$4,BX$3,'English Scores- Leveled papers'!$H26:$KM26)))</f>
        <v/>
      </c>
      <c r="BY24" s="41" t="str">
        <f>IF($B24="","",IF(COUNTIFS('English Scores- Leveled papers'!$H$4:$KM$4,BY$3,'English Scores- Leveled papers'!$H26:$KM26,"&lt;&gt;")=0,"",SUMIF('English Scores- Leveled papers'!$H$4:$KM$4,BY$3,'English Scores- Leveled papers'!$H26:$KM26)))</f>
        <v/>
      </c>
      <c r="BZ24" s="41" t="str">
        <f>IF($B24="","",IF(COUNTIFS('English Scores- Leveled papers'!$H$4:$KM$4,BZ$3,'English Scores- Leveled papers'!$H26:$KM26,"&lt;&gt;")=0,"",SUMIF('English Scores- Leveled papers'!$H$4:$KM$4,BZ$3,'English Scores- Leveled papers'!$H26:$KM26)))</f>
        <v/>
      </c>
      <c r="CA24" s="41" t="str">
        <f>IF($B24="","",IF(COUNTIFS('English Scores- Leveled papers'!$H$4:$KM$4,CA$3,'English Scores- Leveled papers'!$H26:$KM26,"&lt;&gt;")=0,"",SUMIF('English Scores- Leveled papers'!$H$4:$KM$4,CA$3,'English Scores- Leveled papers'!$H26:$KM26)))</f>
        <v/>
      </c>
      <c r="CB24" s="41" t="str">
        <f>IF($B24="","",IF(COUNTIFS('English Scores- Leveled papers'!$H$4:$KM$4,CB$3,'English Scores- Leveled papers'!$H26:$KM26,"&lt;&gt;")=0,"",SUMIF('English Scores- Leveled papers'!$H$4:$KM$4,CB$3,'English Scores- Leveled papers'!$H26:$KM26)))</f>
        <v/>
      </c>
      <c r="CC24" s="41" t="str">
        <f>IF($B24="","",IF(COUNTIFS('English Scores- Leveled papers'!$H$4:$KM$4,CC$3,'English Scores- Leveled papers'!$H26:$KM26,"&lt;&gt;")=0,"",SUMIF('English Scores- Leveled papers'!$H$4:$KM$4,CC$3,'English Scores- Leveled papers'!$H26:$KM26)))</f>
        <v/>
      </c>
      <c r="CD24" s="41" t="str">
        <f>IF($B24="","",IF(COUNTIFS('English Scores- Leveled papers'!$H$4:$KM$4,CD$3,'English Scores- Leveled papers'!$H26:$KM26,"&lt;&gt;")=0,"",SUMIF('English Scores- Leveled papers'!$H$4:$KM$4,CD$3,'English Scores- Leveled papers'!$H26:$KM26)))</f>
        <v/>
      </c>
      <c r="CE24" s="41" t="str">
        <f>IF($B24="","",IF(COUNTIFS('English Scores- Leveled papers'!$H$4:$KM$4,CE$3,'English Scores- Leveled papers'!$H26:$KM26,"&lt;&gt;")=0,"",SUMIF('English Scores- Leveled papers'!$H$4:$KM$4,CE$3,'English Scores- Leveled papers'!$H26:$KM26)))</f>
        <v/>
      </c>
      <c r="CF24" s="41"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41" t="str">
        <f>IF($B24="","",IF(COUNTIFS('English Scores- Leveled papers'!$H$4:$KM$4,CL$3,'English Scores- Leveled papers'!$H26:$KM26,"&lt;&gt;")=0,"",SUMIF('English Scores- Leveled papers'!$H$4:$KM$4,CL$3,'English Scores- Leveled papers'!$H26:$KM26)))</f>
        <v/>
      </c>
      <c r="CM24" s="41" t="str">
        <f>IF($B24="","",IF(COUNTIFS('English Scores- Leveled papers'!$H$4:$KM$4,CM$3,'English Scores- Leveled papers'!$H26:$KM26,"&lt;&gt;")=0,"",SUMIF('English Scores- Leveled papers'!$H$4:$KM$4,CM$3,'English Scores- Leveled papers'!$H26:$KM26)))</f>
        <v/>
      </c>
      <c r="CN24" s="41" t="str">
        <f>IF($B24="","",IF(COUNTIFS('English Scores- Leveled papers'!$H$4:$KM$4,CN$3,'English Scores- Leveled papers'!$H26:$KM26,"&lt;&gt;")=0,"",SUMIF('English Scores- Leveled papers'!$H$4:$KM$4,CN$3,'English Scores- Leveled papers'!$H26:$KM26)))</f>
        <v/>
      </c>
      <c r="CO24" s="41" t="str">
        <f>IF($B24="","",IF(COUNTIFS('English Scores- Leveled papers'!$H$4:$KM$4,CO$3,'English Scores- Leveled papers'!$H26:$KM26,"&lt;&gt;")=0,"",SUMIF('English Scores- Leveled papers'!$H$4:$KM$4,CO$3,'English Scores- Leveled papers'!$H26:$KM26)))</f>
        <v/>
      </c>
      <c r="CP24" s="41" t="str">
        <f>IF($B24="","",IF(COUNTIFS('English Scores- Leveled papers'!$H$4:$KM$4,CP$3,'English Scores- Leveled papers'!$H26:$KM26,"&lt;&gt;")=0,"",SUMIF('English Scores- Leveled papers'!$H$4:$KM$4,CP$3,'English Scores- Leveled papers'!$H26:$KM26)))</f>
        <v/>
      </c>
      <c r="CQ24" s="41" t="str">
        <f>IF($B24="","",IF(COUNTIFS('English Scores- Leveled papers'!$H$4:$KM$4,CQ$3,'English Scores- Leveled papers'!$H26:$KM26,"&lt;&gt;")=0,"",SUMIF('English Scores- Leveled papers'!$H$4:$KM$4,CQ$3,'English Scores- Leveled papers'!$H26:$KM26)))</f>
        <v/>
      </c>
      <c r="CR24" s="41" t="str">
        <f>IF($B24="","",IF(COUNTIFS('English Scores- Leveled papers'!$H$4:$KM$4,CR$3,'English Scores- Leveled papers'!$H26:$KM26,"&lt;&gt;")=0,"",SUMIF('English Scores- Leveled papers'!$H$4:$KM$4,CR$3,'English Scores- Leveled papers'!$H26:$KM26)))</f>
        <v/>
      </c>
      <c r="CS24" s="41"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41" t="str">
        <f>IF($B24="","",IF(COUNTIFS('English Scores- Leveled papers'!$H$4:$KM$4,DF$3,'English Scores- Leveled papers'!$H26:$KM26,"&lt;&gt;")=0,"",SUMIF('English Scores- Leveled papers'!$H$4:$KM$4,DF$3,'English Scores- Leveled papers'!$H26:$KM26)))</f>
        <v/>
      </c>
      <c r="DG24" s="41" t="str">
        <f>IF($B24="","",IF(COUNTIFS('English Scores- Leveled papers'!$H$4:$KM$4,DG$3,'English Scores- Leveled papers'!$H26:$KM26,"&lt;&gt;")=0,"",SUMIF('English Scores- Leveled papers'!$H$4:$KM$4,DG$3,'English Scores- Leveled papers'!$H26:$KM26)))</f>
        <v/>
      </c>
      <c r="DH24" s="41" t="str">
        <f>IF($B24="","",IF(COUNTIFS('English Scores- Leveled papers'!$H$4:$KM$4,DH$3,'English Scores- Leveled papers'!$H26:$KM26,"&lt;&gt;")=0,"",SUMIF('English Scores- Leveled papers'!$H$4:$KM$4,DH$3,'English Scores- Leveled papers'!$H26:$KM26)))</f>
        <v/>
      </c>
      <c r="DI24" s="41" t="str">
        <f>IF($B24="","",IF(COUNTIFS('English Scores- Leveled papers'!$H$4:$KM$4,DI$3,'English Scores- Leveled papers'!$H26:$KM26,"&lt;&gt;")=0,"",SUMIF('English Scores- Leveled papers'!$H$4:$KM$4,DI$3,'English Scores- Leveled papers'!$H26:$KM26)))</f>
        <v/>
      </c>
      <c r="DJ24" s="41" t="str">
        <f>IF($B24="","",IF(COUNTIFS('English Scores- Leveled papers'!$H$4:$KM$4,DJ$3,'English Scores- Leveled papers'!$H26:$KM26,"&lt;&gt;")=0,"",SUMIF('English Scores- Leveled papers'!$H$4:$KM$4,DJ$3,'English Scores- Leveled papers'!$H26:$KM26)))</f>
        <v/>
      </c>
      <c r="DK24" s="41" t="str">
        <f>IF($B24="","",IF(COUNTIFS('English Scores- Leveled papers'!$H$4:$KM$4,DK$3,'English Scores- Leveled papers'!$H26:$KM26,"&lt;&gt;")=0,"",SUMIF('English Scores- Leveled papers'!$H$4:$KM$4,DK$3,'English Scores- Leveled papers'!$H26:$KM26)))</f>
        <v/>
      </c>
      <c r="DL24" s="41" t="str">
        <f>IF($B24="","",IF(COUNTIFS('English Scores- Leveled papers'!$H$4:$KM$4,DL$3,'English Scores- Leveled papers'!$H26:$KM26,"&lt;&gt;")=0,"",SUMIF('English Scores- Leveled papers'!$H$4:$KM$4,DL$3,'English Scores- Leveled papers'!$H26:$KM26)))</f>
        <v/>
      </c>
      <c r="DM24" s="41" t="str">
        <f>IF($B24="","",IF(COUNTIFS('English Scores- Leveled papers'!$H$4:$KM$4,DM$3,'English Scores- Leveled papers'!$H26:$KM26,"&lt;&gt;")=0,"",SUMIF('English Scores- Leveled papers'!$H$4:$KM$4,DM$3,'English Scores- Leveled papers'!$H26:$KM26)))</f>
        <v/>
      </c>
      <c r="DN24" s="41" t="str">
        <f>IF($B24="","",IF(COUNTIFS('English Scores- Leveled papers'!$H$4:$KM$4,DN$3,'English Scores- Leveled papers'!$H26:$KM26,"&lt;&gt;")=0,"",SUMIF('English Scores- Leveled papers'!$H$4:$KM$4,DN$3,'English Scores- Leveled papers'!$H26:$KM26)))</f>
        <v/>
      </c>
      <c r="DO24" s="41" t="str">
        <f>IF($B24="","",IF(COUNTIFS('English Scores- Leveled papers'!$H$4:$KM$4,DO$3,'English Scores- Leveled papers'!$H26:$KM26,"&lt;&gt;")=0,"",SUMIF('English Scores- Leveled papers'!$H$4:$KM$4,DO$3,'English Scores- Leveled papers'!$H26:$KM26)))</f>
        <v/>
      </c>
      <c r="DP24" s="41" t="str">
        <f>IF($B24="","",IF(COUNTIFS('English Scores- Leveled papers'!$H$4:$KM$4,DP$3,'English Scores- Leveled papers'!$H26:$KM26,"&lt;&gt;")=0,"",SUMIF('English Scores- Leveled papers'!$H$4:$KM$4,DP$3,'English Scores- Leveled papers'!$H26:$KM26)))</f>
        <v/>
      </c>
      <c r="DQ24" s="393" t="str">
        <f>IF($B24="","",IF(COUNTIFS('English Scores- Leveled papers'!$H$4:$KM$4,DQ$3,'English Scores- Leveled papers'!$H26:$KM26,"&lt;&gt;")=0,"",SUMIF('English Scores- Leveled papers'!$H$4:$KM$4,DQ$3,'English Scores- Leveled papers'!$H26:$KM26)))</f>
        <v/>
      </c>
      <c r="DR24" s="395" t="str">
        <f>IF('Cover Sheet'!$AC$6="6th", 'Eng GLA 6th, 7th, 8th'!D27, "")</f>
        <v/>
      </c>
      <c r="DU24" s="41" t="str">
        <f>IF($B24="","",IF(COUNTIFS('Eng GLA 6th, 7th, 8th'!$E$4:$DV$4,DU$3,'Eng GLA 6th, 7th, 8th'!$E27:$DV27,"&lt;&gt;")=0,"",SUMIF('Eng GLA 6th, 7th, 8th'!$E$4:$DV$4,DU$3,'Eng GLA 6th, 7th, 8th'!$E27:$DV27)))</f>
        <v/>
      </c>
      <c r="DV24" s="41" t="str">
        <f>IF($B24="","",IF(COUNTIFS('Eng GLA 6th, 7th, 8th'!$E$4:$DV$4,DV$3,'Eng GLA 6th, 7th, 8th'!$E27:$DV27,"&lt;&gt;")=0,"",SUMIF('Eng GLA 6th, 7th, 8th'!$E$4:$DV$4,DV$3,'Eng GLA 6th, 7th, 8th'!$E27:$DV27)))</f>
        <v/>
      </c>
      <c r="DW24" s="41" t="str">
        <f>IF($B24="","",IF(COUNTIFS('Eng GLA 6th, 7th, 8th'!$E$4:$DV$4,DW$3,'Eng GLA 6th, 7th, 8th'!$E27:$DV27,"&lt;&gt;")=0,"",SUMIF('Eng GLA 6th, 7th, 8th'!$E$4:$DV$4,DW$3,'Eng GLA 6th, 7th, 8th'!$E27:$DV27)))</f>
        <v/>
      </c>
      <c r="DX24" s="41" t="str">
        <f>IF($B24="","",IF(COUNTIFS('Eng GLA 6th, 7th, 8th'!$E$4:$DV$4,DX$3,'Eng GLA 6th, 7th, 8th'!$E27:$DV27,"&lt;&gt;")=0,"",SUMIF('Eng GLA 6th, 7th, 8th'!$E$4:$DV$4,DX$3,'Eng GLA 6th, 7th, 8th'!$E27:$DV27)))</f>
        <v/>
      </c>
      <c r="DY24" s="41" t="str">
        <f>IF($B24="","",IF(COUNTIFS('Eng GLA 6th, 7th, 8th'!$E$4:$DV$4,DY$3,'Eng GLA 6th, 7th, 8th'!$E27:$DV27,"&lt;&gt;")=0,"",SUMIF('Eng GLA 6th, 7th, 8th'!$E$4:$DV$4,DY$3,'Eng GLA 6th, 7th, 8th'!$E27:$DV27)))</f>
        <v/>
      </c>
      <c r="DZ24" s="41" t="str">
        <f>IF($B24="","",IF(COUNTIFS('Eng GLA 6th, 7th, 8th'!$E$4:$DV$4,DZ$3,'Eng GLA 6th, 7th, 8th'!$E27:$DV27,"&lt;&gt;")=0,"",SUMIF('Eng GLA 6th, 7th, 8th'!$E$4:$DV$4,DZ$3,'Eng GLA 6th, 7th, 8th'!$E27:$DV27)))</f>
        <v/>
      </c>
      <c r="EA24" s="41" t="str">
        <f>IF($B24="","",IF(COUNTIFS('Eng GLA 6th, 7th, 8th'!$E$4:$DV$4,EA$3,'Eng GLA 6th, 7th, 8th'!$E27:$DV27,"&lt;&gt;")=0,"",SUMIF('Eng GLA 6th, 7th, 8th'!$E$4:$DV$4,EA$3,'Eng GLA 6th, 7th, 8th'!$E27:$DV27)))</f>
        <v/>
      </c>
      <c r="EB24" s="41" t="str">
        <f>IF($B24="","",IF(COUNTIFS('Eng GLA 6th, 7th, 8th'!$E$4:$DV$4,EB$3,'Eng GLA 6th, 7th, 8th'!$E27:$DV27,"&lt;&gt;")=0,"",SUMIF('Eng GLA 6th, 7th, 8th'!$E$4:$DV$4,EB$3,'Eng GLA 6th, 7th, 8th'!$E27:$DV27)))</f>
        <v/>
      </c>
      <c r="EC24" s="41" t="str">
        <f>IF($B24="","",IF(COUNTIFS('Eng GLA 6th, 7th, 8th'!$E$4:$DV$4,EC$3,'Eng GLA 6th, 7th, 8th'!$E27:$DV27,"&lt;&gt;")=0,"",SUMIF('Eng GLA 6th, 7th, 8th'!$E$4:$DV$4,EC$3,'Eng GLA 6th, 7th, 8th'!$E27:$DV27)))</f>
        <v/>
      </c>
      <c r="ED24" s="41" t="str">
        <f>IF($B24="","",IF(COUNTIFS('Eng GLA 6th, 7th, 8th'!$E$4:$DV$4,ED$3,'Eng GLA 6th, 7th, 8th'!$E27:$DV27,"&lt;&gt;")=0,"",SUMIF('Eng GLA 6th, 7th, 8th'!$E$4:$DV$4,ED$3,'Eng GLA 6th, 7th, 8th'!$E27:$DV27)))</f>
        <v/>
      </c>
      <c r="EE24" s="41" t="str">
        <f>IF($B24="","",IF(COUNTIFS('Eng GLA 6th, 7th, 8th'!$E$4:$DV$4,EE$3,'Eng GLA 6th, 7th, 8th'!$E27:$DV27,"&lt;&gt;")=0,"",SUMIF('Eng GLA 6th, 7th, 8th'!$E$4:$DV$4,EE$3,'Eng GLA 6th, 7th, 8th'!$E27:$DV27)))</f>
        <v/>
      </c>
      <c r="EF24" s="41" t="str">
        <f>IF($B24="","",IF(COUNTIFS('Eng GLA 6th, 7th, 8th'!$E$4:$DV$4,EF$3,'Eng GLA 6th, 7th, 8th'!$E27:$DV27,"&lt;&gt;")=0,"",SUMIF('Eng GLA 6th, 7th, 8th'!$E$4:$DV$4,EF$3,'Eng GLA 6th, 7th, 8th'!$E27:$DV27)))</f>
        <v/>
      </c>
      <c r="EG24" s="41" t="str">
        <f>IF($B24="","",IF(COUNTIFS('Eng GLA 6th, 7th, 8th'!$E$4:$DV$4,EG$3,'Eng GLA 6th, 7th, 8th'!$E27:$DV27,"&lt;&gt;")=0,"",SUMIF('Eng GLA 6th, 7th, 8th'!$E$4:$DV$4,EG$3,'Eng GLA 6th, 7th, 8th'!$E27:$DV27)))</f>
        <v/>
      </c>
      <c r="EH24" s="41" t="str">
        <f>IF($B24="","",IF(COUNTIFS('Eng GLA 6th, 7th, 8th'!$E$4:$DV$4,EH$3,'Eng GLA 6th, 7th, 8th'!$E27:$DV27,"&lt;&gt;")=0,"",SUMIF('Eng GLA 6th, 7th, 8th'!$E$4:$DV$4,EH$3,'Eng GLA 6th, 7th, 8th'!$E27:$DV27)))</f>
        <v/>
      </c>
      <c r="EI24" s="41" t="str">
        <f>IF($B24="","",IF(COUNTIFS('Eng GLA 6th, 7th, 8th'!$E$4:$DV$4,EI$3,'Eng GLA 6th, 7th, 8th'!$E27:$DV27,"&lt;&gt;")=0,"",SUMIF('Eng GLA 6th, 7th, 8th'!$E$4:$DV$4,EI$3,'Eng GLA 6th, 7th, 8th'!$E27:$DV27)))</f>
        <v/>
      </c>
      <c r="EJ24" s="398" t="str">
        <f>IF('Cover Sheet'!$AC$6="7th", 'Eng GLA 6th, 7th, 8th'!AQ27, "")</f>
        <v/>
      </c>
      <c r="EK24" s="41" t="str">
        <f>IF($B24="","",IF(COUNTIFS('Eng GLA 6th, 7th, 8th'!$E$4:$DV$4,EK$3,'Eng GLA 6th, 7th, 8th'!$E27:$DV27,"&lt;&gt;")=0,"",SUMIF('Eng GLA 6th, 7th, 8th'!$E$4:$DV$4,EK$3,'Eng GLA 6th, 7th, 8th'!$E27:$DV27)))</f>
        <v/>
      </c>
      <c r="EL24" s="41" t="str">
        <f>IF($B24="","",IF(COUNTIFS('Eng GLA 6th, 7th, 8th'!$E$4:$DV$4,EL$3,'Eng GLA 6th, 7th, 8th'!$E27:$DV27,"&lt;&gt;")=0,"",SUMIF('Eng GLA 6th, 7th, 8th'!$E$4:$DV$4,EL$3,'Eng GLA 6th, 7th, 8th'!$E27:$DV27)))</f>
        <v/>
      </c>
      <c r="EM24" s="41" t="str">
        <f>IF($B24="","",IF(COUNTIFS('Eng GLA 6th, 7th, 8th'!$E$4:$DV$4,EM$3,'Eng GLA 6th, 7th, 8th'!$E27:$DV27,"&lt;&gt;")=0,"",SUMIF('Eng GLA 6th, 7th, 8th'!$E$4:$DV$4,EM$3,'Eng GLA 6th, 7th, 8th'!$E27:$DV27)))</f>
        <v/>
      </c>
      <c r="EN24" s="41" t="str">
        <f>IF($B24="","",IF(COUNTIFS('Eng GLA 6th, 7th, 8th'!$E$4:$DV$4,EN$3,'Eng GLA 6th, 7th, 8th'!$E27:$DV27,"&lt;&gt;")=0,"",SUMIF('Eng GLA 6th, 7th, 8th'!$E$4:$DV$4,EN$3,'Eng GLA 6th, 7th, 8th'!$E27:$DV27)))</f>
        <v/>
      </c>
      <c r="EO24" s="41" t="str">
        <f>IF($B24="","",IF(COUNTIFS('Eng GLA 6th, 7th, 8th'!$E$4:$DV$4,EO$3,'Eng GLA 6th, 7th, 8th'!$E27:$DV27,"&lt;&gt;")=0,"",SUMIF('Eng GLA 6th, 7th, 8th'!$E$4:$DV$4,EO$3,'Eng GLA 6th, 7th, 8th'!$E27:$DV27)))</f>
        <v/>
      </c>
      <c r="EP24" s="41" t="str">
        <f>IF($B24="","",IF(COUNTIFS('Eng GLA 6th, 7th, 8th'!$E$4:$DV$4,EP$3,'Eng GLA 6th, 7th, 8th'!$E27:$DV27,"&lt;&gt;")=0,"",SUMIF('Eng GLA 6th, 7th, 8th'!$E$4:$DV$4,EP$3,'Eng GLA 6th, 7th, 8th'!$E27:$DV27)))</f>
        <v/>
      </c>
      <c r="EQ24" s="41" t="str">
        <f>IF($B24="","",IF(COUNTIFS('Eng GLA 6th, 7th, 8th'!$E$4:$DV$4,EQ$3,'Eng GLA 6th, 7th, 8th'!$E27:$DV27,"&lt;&gt;")=0,"",SUMIF('Eng GLA 6th, 7th, 8th'!$E$4:$DV$4,EQ$3,'Eng GLA 6th, 7th, 8th'!$E27:$DV27)))</f>
        <v/>
      </c>
      <c r="ER24" s="41" t="str">
        <f>IF($B24="","",IF(COUNTIFS('Eng GLA 6th, 7th, 8th'!$E$4:$DV$4,ER$3,'Eng GLA 6th, 7th, 8th'!$E27:$DV27,"&lt;&gt;")=0,"",SUMIF('Eng GLA 6th, 7th, 8th'!$E$4:$DV$4,ER$3,'Eng GLA 6th, 7th, 8th'!$E27:$DV27)))</f>
        <v/>
      </c>
      <c r="ES24" s="41" t="str">
        <f>IF($B24="","",IF(COUNTIFS('Eng GLA 6th, 7th, 8th'!$E$4:$DV$4,ES$3,'Eng GLA 6th, 7th, 8th'!$E27:$DV27,"&lt;&gt;")=0,"",SUMIF('Eng GLA 6th, 7th, 8th'!$E$4:$DV$4,ES$3,'Eng GLA 6th, 7th, 8th'!$E27:$DV27)))</f>
        <v/>
      </c>
      <c r="ET24" s="41" t="str">
        <f>IF($B24="","",IF(COUNTIFS('Eng GLA 6th, 7th, 8th'!$E$4:$DV$4,ET$3,'Eng GLA 6th, 7th, 8th'!$E27:$DV27,"&lt;&gt;")=0,"",SUMIF('Eng GLA 6th, 7th, 8th'!$E$4:$DV$4,ET$3,'Eng GLA 6th, 7th, 8th'!$E27:$DV27)))</f>
        <v/>
      </c>
      <c r="EU24" s="41" t="str">
        <f>IF($B24="","",IF(COUNTIFS('Eng GLA 6th, 7th, 8th'!$E$4:$DV$4,EU$3,'Eng GLA 6th, 7th, 8th'!$E27:$DV27,"&lt;&gt;")=0,"",SUMIF('Eng GLA 6th, 7th, 8th'!$E$4:$DV$4,EU$3,'Eng GLA 6th, 7th, 8th'!$E27:$DV27)))</f>
        <v/>
      </c>
      <c r="EV24" s="41" t="str">
        <f>IF($B24="","",IF(COUNTIFS('Eng GLA 6th, 7th, 8th'!$E$4:$DV$4,EV$3,'Eng GLA 6th, 7th, 8th'!$E27:$DV27,"&lt;&gt;")=0,"",SUMIF('Eng GLA 6th, 7th, 8th'!$E$4:$DV$4,EV$3,'Eng GLA 6th, 7th, 8th'!$E27:$DV27)))</f>
        <v/>
      </c>
      <c r="EW24" s="41" t="str">
        <f>IF($B24="","",IF(COUNTIFS('Eng GLA 6th, 7th, 8th'!$E$4:$DV$4,EW$3,'Eng GLA 6th, 7th, 8th'!$E27:$DV27,"&lt;&gt;")=0,"",SUMIF('Eng GLA 6th, 7th, 8th'!$E$4:$DV$4,EW$3,'Eng GLA 6th, 7th, 8th'!$E27:$DV27)))</f>
        <v/>
      </c>
      <c r="EX24" s="41" t="str">
        <f>IF($B24="","",IF(COUNTIFS('Eng GLA 6th, 7th, 8th'!$E$4:$DV$4,EX$3,'Eng GLA 6th, 7th, 8th'!$E27:$DV27,"&lt;&gt;")=0,"",SUMIF('Eng GLA 6th, 7th, 8th'!$E$4:$DV$4,EX$3,'Eng GLA 6th, 7th, 8th'!$E27:$DV27)))</f>
        <v/>
      </c>
      <c r="EY24" s="41" t="str">
        <f>IF($B24="","",IF(COUNTIFS('Eng GLA 6th, 7th, 8th'!$E$4:$DV$4,EY$3,'Eng GLA 6th, 7th, 8th'!$E27:$DV27,"&lt;&gt;")=0,"",SUMIF('Eng GLA 6th, 7th, 8th'!$E$4:$DV$4,EY$3,'Eng GLA 6th, 7th, 8th'!$E27:$DV27)))</f>
        <v/>
      </c>
      <c r="EZ24" s="398" t="str">
        <f>IF('Cover Sheet'!$AC$6="8th", 'Eng GLA 6th, 7th, 8th'!CG27, "")</f>
        <v/>
      </c>
      <c r="FA24" s="41" t="str">
        <f>IF($B24="","",IF(COUNTIFS('Eng GLA 6th, 7th, 8th'!$E$4:$DV$4,FA$3,'Eng GLA 6th, 7th, 8th'!$E27:$DV27,"&lt;&gt;")=0,"",SUMIF('Eng GLA 6th, 7th, 8th'!$E$4:$DV$4,FA$3,'Eng GLA 6th, 7th, 8th'!$E27:$DV27)))</f>
        <v/>
      </c>
      <c r="FB24" s="41" t="str">
        <f>IF($B24="","",IF(COUNTIFS('Eng GLA 6th, 7th, 8th'!$E$4:$DV$4,FB$3,'Eng GLA 6th, 7th, 8th'!$E27:$DV27,"&lt;&gt;")=0,"",SUMIF('Eng GLA 6th, 7th, 8th'!$E$4:$DV$4,FB$3,'Eng GLA 6th, 7th, 8th'!$E27:$DV27)))</f>
        <v/>
      </c>
      <c r="FC24" s="41" t="str">
        <f>IF($B24="","",IF(COUNTIFS('Eng GLA 6th, 7th, 8th'!$E$4:$DV$4,FC$3,'Eng GLA 6th, 7th, 8th'!$E27:$DV27,"&lt;&gt;")=0,"",SUMIF('Eng GLA 6th, 7th, 8th'!$E$4:$DV$4,FC$3,'Eng GLA 6th, 7th, 8th'!$E27:$DV27)))</f>
        <v/>
      </c>
      <c r="FD24" s="41" t="str">
        <f>IF($B24="","",IF(COUNTIFS('Eng GLA 6th, 7th, 8th'!$E$4:$DV$4,FD$3,'Eng GLA 6th, 7th, 8th'!$E27:$DV27,"&lt;&gt;")=0,"",SUMIF('Eng GLA 6th, 7th, 8th'!$E$4:$DV$4,FD$3,'Eng GLA 6th, 7th, 8th'!$E27:$DV27)))</f>
        <v/>
      </c>
      <c r="FE24" s="41" t="str">
        <f>IF($B24="","",IF(COUNTIFS('Eng GLA 6th, 7th, 8th'!$E$4:$DV$4,FE$3,'Eng GLA 6th, 7th, 8th'!$E27:$DV27,"&lt;&gt;")=0,"",SUMIF('Eng GLA 6th, 7th, 8th'!$E$4:$DV$4,FE$3,'Eng GLA 6th, 7th, 8th'!$E27:$DV27)))</f>
        <v/>
      </c>
      <c r="FF24" s="41" t="str">
        <f>IF($B24="","",IF(COUNTIFS('Eng GLA 6th, 7th, 8th'!$E$4:$DV$4,FF$3,'Eng GLA 6th, 7th, 8th'!$E27:$DV27,"&lt;&gt;")=0,"",SUMIF('Eng GLA 6th, 7th, 8th'!$E$4:$DV$4,FF$3,'Eng GLA 6th, 7th, 8th'!$E27:$DV27)))</f>
        <v/>
      </c>
      <c r="FG24" s="41" t="str">
        <f>IF($B24="","",IF(COUNTIFS('Eng GLA 6th, 7th, 8th'!$E$4:$DV$4,FG$3,'Eng GLA 6th, 7th, 8th'!$E27:$DV27,"&lt;&gt;")=0,"",SUMIF('Eng GLA 6th, 7th, 8th'!$E$4:$DV$4,FG$3,'Eng GLA 6th, 7th, 8th'!$E27:$DV27)))</f>
        <v/>
      </c>
      <c r="FH24" s="41" t="str">
        <f>IF($B24="","",IF(COUNTIFS('Eng GLA 6th, 7th, 8th'!$E$4:$DV$4,FH$3,'Eng GLA 6th, 7th, 8th'!$E27:$DV27,"&lt;&gt;")=0,"",SUMIF('Eng GLA 6th, 7th, 8th'!$E$4:$DV$4,FH$3,'Eng GLA 6th, 7th, 8th'!$E27:$DV27)))</f>
        <v/>
      </c>
      <c r="FI24" s="41" t="str">
        <f>IF($B24="","",IF(COUNTIFS('Eng GLA 6th, 7th, 8th'!$E$4:$DV$4,FI$3,'Eng GLA 6th, 7th, 8th'!$E27:$DV27,"&lt;&gt;")=0,"",SUMIF('Eng GLA 6th, 7th, 8th'!$E$4:$DV$4,FI$3,'Eng GLA 6th, 7th, 8th'!$E27:$DV27)))</f>
        <v/>
      </c>
      <c r="FJ24" s="41" t="str">
        <f>IF($B24="","",IF(COUNTIFS('Eng GLA 6th, 7th, 8th'!$E$4:$DV$4,FJ$3,'Eng GLA 6th, 7th, 8th'!$E27:$DV27,"&lt;&gt;")=0,"",SUMIF('Eng GLA 6th, 7th, 8th'!$E$4:$DV$4,FJ$3,'Eng GLA 6th, 7th, 8th'!$E27:$DV27)))</f>
        <v/>
      </c>
      <c r="FK24" s="41" t="str">
        <f>IF($B24="","",IF(COUNTIFS('Eng GLA 6th, 7th, 8th'!$E$4:$DV$4,FK$3,'Eng GLA 6th, 7th, 8th'!$E27:$DV27,"&lt;&gt;")=0,"",SUMIF('Eng GLA 6th, 7th, 8th'!$E$4:$DV$4,FK$3,'Eng GLA 6th, 7th, 8th'!$E27:$DV27)))</f>
        <v/>
      </c>
      <c r="FL24" s="41" t="str">
        <f>IF($B24="","",IF(COUNTIFS('Eng GLA 6th, 7th, 8th'!$E$4:$DV$4,FL$3,'Eng GLA 6th, 7th, 8th'!$E27:$DV27,"&lt;&gt;")=0,"",SUMIF('Eng GLA 6th, 7th, 8th'!$E$4:$DV$4,FL$3,'Eng GLA 6th, 7th, 8th'!$E27:$DV27)))</f>
        <v/>
      </c>
      <c r="FM24" s="41" t="str">
        <f>IF($B24="","",IF(COUNTIFS('Eng GLA 6th, 7th, 8th'!$E$4:$DV$4,FM$3,'Eng GLA 6th, 7th, 8th'!$E27:$DV27,"&lt;&gt;")=0,"",SUMIF('Eng GLA 6th, 7th, 8th'!$E$4:$DV$4,FM$3,'Eng GLA 6th, 7th, 8th'!$E27:$DV27)))</f>
        <v/>
      </c>
      <c r="FN24" s="41" t="str">
        <f>IF($B24="","",IF(COUNTIFS('Eng GLA 6th, 7th, 8th'!$E$4:$DV$4,FN$3,'Eng GLA 6th, 7th, 8th'!$E27:$DV27,"&lt;&gt;")=0,"",SUMIF('Eng GLA 6th, 7th, 8th'!$E$4:$DV$4,FN$3,'Eng GLA 6th, 7th, 8th'!$E27:$DV27)))</f>
        <v/>
      </c>
      <c r="FO24" s="41" t="str">
        <f>IF($B24="","",IF(COUNTIFS('Eng GLA 6th, 7th, 8th'!$E$4:$DV$4,FO$3,'Eng GLA 6th, 7th, 8th'!$E27:$DV27,"&lt;&gt;")=0,"",SUMIF('Eng GLA 6th, 7th, 8th'!$E$4:$DV$4,FO$3,'Eng GLA 6th, 7th, 8th'!$E27:$DV27)))</f>
        <v/>
      </c>
    </row>
    <row r="25" spans="1:171" ht="12.75" customHeight="1" x14ac:dyDescent="0.2">
      <c r="A25" s="65">
        <v>21</v>
      </c>
      <c r="B25" s="65" t="str">
        <f>'English Scores- Leveled papers'!B27</f>
        <v>K. Gowtham</v>
      </c>
      <c r="C25" s="65"/>
      <c r="D25" s="76" t="str">
        <f>IF(OR(B25="",H25="",'Cover Sheet'!E25=""),"",'Cover Sheet'!E25)</f>
        <v/>
      </c>
      <c r="E25" s="76" t="str">
        <f>IF(OR(B25="",H25="",'Cover Sheet'!F25=""),"",'Cover Sheet'!F25)</f>
        <v/>
      </c>
      <c r="F25" s="76">
        <f>IF(OR(B25="",H25="",'Cover Sheet'!H25=""),"",'Cover Sheet'!H25)</f>
        <v>0</v>
      </c>
      <c r="G25" s="76"/>
      <c r="H25" s="76">
        <f>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1.5</v>
      </c>
      <c r="I25" s="77">
        <f t="shared" si="7"/>
        <v>0.8</v>
      </c>
      <c r="J25" s="77">
        <f t="shared" si="8"/>
        <v>0.5</v>
      </c>
      <c r="K25" s="77" t="str">
        <f t="shared" si="9"/>
        <v/>
      </c>
      <c r="L25" s="78" t="str">
        <f t="shared" si="10"/>
        <v/>
      </c>
      <c r="M25" s="78" t="str">
        <f t="shared" si="11"/>
        <v/>
      </c>
      <c r="N25" s="78" t="str">
        <f t="shared" si="12"/>
        <v/>
      </c>
      <c r="O25" s="78" t="str">
        <f t="shared" si="13"/>
        <v/>
      </c>
      <c r="P25" s="78">
        <f t="shared" si="14"/>
        <v>0.8</v>
      </c>
      <c r="Q25" s="78">
        <f t="shared" si="15"/>
        <v>0.5</v>
      </c>
      <c r="R25" s="78" t="str">
        <f t="shared" si="16"/>
        <v/>
      </c>
      <c r="S25" s="78" t="str">
        <f t="shared" si="17"/>
        <v/>
      </c>
      <c r="T25" s="78" t="str">
        <f t="shared" si="18"/>
        <v/>
      </c>
      <c r="U25" s="78" t="str">
        <f t="shared" si="19"/>
        <v/>
      </c>
      <c r="V25" s="78" t="str">
        <f t="shared" si="20"/>
        <v/>
      </c>
      <c r="W25" s="78" t="str">
        <f t="shared" si="21"/>
        <v/>
      </c>
      <c r="X25" s="78" t="str">
        <f t="shared" si="22"/>
        <v/>
      </c>
      <c r="Y25" s="78"/>
      <c r="Z25" s="78"/>
      <c r="AA25" s="78"/>
      <c r="AB25" s="78"/>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41" t="str">
        <f>IF($B25="","",IF(COUNTIFS('English Scores- Leveled papers'!$H$4:$KM$4,AI$3,'English Scores- Leveled papers'!$H27:$KM27,"&lt;&gt;")=0,"",SUMIF('English Scores- Leveled papers'!$H$4:$KM$4,AI$3,'English Scores- Leveled papers'!$H27:$KM27)))</f>
        <v/>
      </c>
      <c r="AJ25" s="41" t="str">
        <f>IF($B25="","",IF(COUNTIFS('English Scores- Leveled papers'!$H$4:$KM$4,AJ$3,'English Scores- Leveled papers'!$H27:$KM27,"&lt;&gt;")=0,"",SUMIF('English Scores- Leveled papers'!$H$4:$KM$4,AJ$3,'English Scores- Leveled papers'!$H27:$KM27)))</f>
        <v/>
      </c>
      <c r="AK25" s="41" t="str">
        <f>IF($B25="","",IF(COUNTIFS('English Scores- Leveled papers'!$H$4:$KM$4,AK$3,'English Scores- Leveled papers'!$H27:$KM27,"&lt;&gt;")=0,"",SUMIF('English Scores- Leveled papers'!$H$4:$KM$4,AK$3,'English Scores- Leveled papers'!$H27:$KM27)))</f>
        <v/>
      </c>
      <c r="AL25" s="41" t="str">
        <f>IF($B25="","",IF(COUNTIFS('English Scores- Leveled papers'!$H$4:$KM$4,AL$3,'English Scores- Leveled papers'!$H27:$KM27,"&lt;&gt;")=0,"",SUMIF('English Scores- Leveled papers'!$H$4:$KM$4,AL$3,'English Scores- Leveled papers'!$H27:$KM27)))</f>
        <v/>
      </c>
      <c r="AM25" s="41" t="str">
        <f>IF($B25="","",IF(COUNTIFS('English Scores- Leveled papers'!$H$4:$KM$4,AM$3,'English Scores- Leveled papers'!$H27:$KM27,"&lt;&gt;")=0,"",SUMIF('English Scores- Leveled papers'!$H$4:$KM$4,AM$3,'English Scores- Leveled papers'!$H27:$KM27)))</f>
        <v/>
      </c>
      <c r="AN25" s="41"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f>IF($B25="","",IF(COUNTIFS('English Scores- Leveled papers'!$H$4:$KM$4,AX$3,'English Scores- Leveled papers'!$H27:$KM27,"&lt;&gt;")=0,"",SUMIF('English Scores- Leveled papers'!$H$4:$KM$4,AX$3,'English Scores- Leveled papers'!$H27:$KM27)))</f>
        <v>2</v>
      </c>
      <c r="AY25" s="41">
        <f>IF($B25="","",IF(COUNTIFS('English Scores- Leveled papers'!$H$4:$KM$4,AY$3,'English Scores- Leveled papers'!$H27:$KM27,"&lt;&gt;")=0,"",SUMIF('English Scores- Leveled papers'!$H$4:$KM$4,AY$3,'English Scores- Leveled papers'!$H27:$KM27)))</f>
        <v>1</v>
      </c>
      <c r="AZ25" s="41">
        <f>IF($B25="","",IF(COUNTIFS('English Scores- Leveled papers'!$H$4:$KM$4,AZ$3,'English Scores- Leveled papers'!$H27:$KM27,"&lt;&gt;")=0,"",SUMIF('English Scores- Leveled papers'!$H$4:$KM$4,AZ$3,'English Scores- Leveled papers'!$H27:$KM27)))</f>
        <v>0</v>
      </c>
      <c r="BA25" s="41">
        <f>IF($B25="","",IF(COUNTIFS('English Scores- Leveled papers'!$H$4:$KM$4,BA$3,'English Scores- Leveled papers'!$H27:$KM27,"&lt;&gt;")=0,"",SUMIF('English Scores- Leveled papers'!$H$4:$KM$4,BA$3,'English Scores- Leveled papers'!$H27:$KM27)))</f>
        <v>1</v>
      </c>
      <c r="BB25" s="41">
        <f>IF($B25="","",IF(COUNTIFS('English Scores- Leveled papers'!$H$4:$KM$4,BB$3,'English Scores- Leveled papers'!$H27:$KM27,"&lt;&gt;")=0,"",SUMIF('English Scores- Leveled papers'!$H$4:$KM$4,BB$3,'English Scores- Leveled papers'!$H27:$KM27)))</f>
        <v>2</v>
      </c>
      <c r="BC25" s="41">
        <f>IF($B25="","",IF(COUNTIFS('English Scores- Leveled papers'!$H$4:$KM$4,BC$3,'English Scores- Leveled papers'!$H27:$KM27,"&lt;&gt;")=0,"",SUMIF('English Scores- Leveled papers'!$H$4:$KM$4,BC$3,'English Scores- Leveled papers'!$H27:$KM27)))</f>
        <v>2.75</v>
      </c>
      <c r="BD25" s="41">
        <f>IF($B25="","",IF(COUNTIFS('English Scores- Leveled papers'!$H$4:$KM$4,BD$3,'English Scores- Leveled papers'!$H27:$KM27,"&lt;&gt;")=0,"",SUMIF('English Scores- Leveled papers'!$H$4:$KM$4,BD$3,'English Scores- Leveled papers'!$H27:$KM27)))</f>
        <v>2</v>
      </c>
      <c r="BE25" s="41">
        <f>IF($B25="","",IF(COUNTIFS('English Scores- Leveled papers'!$H$4:$KM$4,BE$3,'English Scores- Leveled papers'!$H27:$KM27,"&lt;&gt;")=0,"",SUMIF('English Scores- Leveled papers'!$H$4:$KM$4,BE$3,'English Scores- Leveled papers'!$H27:$KM27)))</f>
        <v>1</v>
      </c>
      <c r="BF25" s="41">
        <f>IF($B25="","",IF(COUNTIFS('English Scores- Leveled papers'!$H$4:$KM$4,BF$3,'English Scores- Leveled papers'!$H27:$KM27,"&lt;&gt;")=0,"",SUMIF('English Scores- Leveled papers'!$H$4:$KM$4,BF$3,'English Scores- Leveled papers'!$H27:$KM27)))</f>
        <v>0</v>
      </c>
      <c r="BG25" s="41">
        <f>IF($B25="","",IF(COUNTIFS('English Scores- Leveled papers'!$H$4:$KM$4,BG$3,'English Scores- Leveled papers'!$H27:$KM27,"&lt;&gt;")=0,"",SUMIF('English Scores- Leveled papers'!$H$4:$KM$4,BG$3,'English Scores- Leveled papers'!$H27:$KM27)))</f>
        <v>0</v>
      </c>
      <c r="BH25" s="41">
        <f>IF($B25="","",IF(COUNTIFS('English Scores- Leveled papers'!$H$4:$KM$4,BH$3,'English Scores- Leveled papers'!$H27:$KM27,"&lt;&gt;")=0,"",SUMIF('English Scores- Leveled papers'!$H$4:$KM$4,BH$3,'English Scores- Leveled papers'!$H27:$KM27)))</f>
        <v>1</v>
      </c>
      <c r="BI25" s="41">
        <f>IF($B25="","",IF(COUNTIFS('English Scores- Leveled papers'!$H$4:$KM$4,BI$3,'English Scores- Leveled papers'!$H27:$KM27,"&lt;&gt;")=0,"",SUMIF('English Scores- Leveled papers'!$H$4:$KM$4,BI$3,'English Scores- Leveled papers'!$H27:$KM27)))</f>
        <v>2</v>
      </c>
      <c r="BJ25" s="41">
        <f>IF($B25="","",IF(COUNTIFS('English Scores- Leveled papers'!$H$4:$KM$4,BJ$3,'English Scores- Leveled papers'!$H27:$KM27,"&lt;&gt;")=0,"",SUMIF('English Scores- Leveled papers'!$H$4:$KM$4,BJ$3,'English Scores- Leveled papers'!$H27:$KM27)))</f>
        <v>0</v>
      </c>
      <c r="BK25" s="41">
        <f>IF($B25="","",IF(COUNTIFS('English Scores- Leveled papers'!$H$4:$KM$4,BK$3,'English Scores- Leveled papers'!$H27:$KM27,"&lt;&gt;")=0,"",SUMIF('English Scores- Leveled papers'!$H$4:$KM$4,BK$3,'English Scores- Leveled papers'!$H27:$KM27)))</f>
        <v>3</v>
      </c>
      <c r="BL25" s="41" t="str">
        <f>IF($B25="","",IF(COUNTIFS('English Scores- Leveled papers'!$H$4:$KM$4,BL$3,'English Scores- Leveled papers'!$H27:$KM27,"&lt;&gt;")=0,"",SUMIF('English Scores- Leveled papers'!$H$4:$KM$4,BL$3,'English Scores- Leveled papers'!$H27:$KM27)))</f>
        <v/>
      </c>
      <c r="BM25" s="41" t="str">
        <f>IF($B25="","",IF(COUNTIFS('English Scores- Leveled papers'!$H$4:$KM$4,BM$3,'English Scores- Leveled papers'!$H27:$KM27,"&lt;&gt;")=0,"",SUMIF('English Scores- Leveled papers'!$H$4:$KM$4,BM$3,'English Scores- Leveled papers'!$H27:$KM27)))</f>
        <v/>
      </c>
      <c r="BN25" s="41" t="str">
        <f>IF($B25="","",IF(COUNTIFS('English Scores- Leveled papers'!$H$4:$KM$4,BN$3,'English Scores- Leveled papers'!$H27:$KM27,"&lt;&gt;")=0,"",SUMIF('English Scores- Leveled papers'!$H$4:$KM$4,BN$3,'English Scores- Leveled papers'!$H27:$KM27)))</f>
        <v/>
      </c>
      <c r="BO25" s="41"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41" t="str">
        <f>IF($B25="","",IF(COUNTIFS('English Scores- Leveled papers'!$H$4:$KM$4,BX$3,'English Scores- Leveled papers'!$H27:$KM27,"&lt;&gt;")=0,"",SUMIF('English Scores- Leveled papers'!$H$4:$KM$4,BX$3,'English Scores- Leveled papers'!$H27:$KM27)))</f>
        <v/>
      </c>
      <c r="BY25" s="41" t="str">
        <f>IF($B25="","",IF(COUNTIFS('English Scores- Leveled papers'!$H$4:$KM$4,BY$3,'English Scores- Leveled papers'!$H27:$KM27,"&lt;&gt;")=0,"",SUMIF('English Scores- Leveled papers'!$H$4:$KM$4,BY$3,'English Scores- Leveled papers'!$H27:$KM27)))</f>
        <v/>
      </c>
      <c r="BZ25" s="41" t="str">
        <f>IF($B25="","",IF(COUNTIFS('English Scores- Leveled papers'!$H$4:$KM$4,BZ$3,'English Scores- Leveled papers'!$H27:$KM27,"&lt;&gt;")=0,"",SUMIF('English Scores- Leveled papers'!$H$4:$KM$4,BZ$3,'English Scores- Leveled papers'!$H27:$KM27)))</f>
        <v/>
      </c>
      <c r="CA25" s="41" t="str">
        <f>IF($B25="","",IF(COUNTIFS('English Scores- Leveled papers'!$H$4:$KM$4,CA$3,'English Scores- Leveled papers'!$H27:$KM27,"&lt;&gt;")=0,"",SUMIF('English Scores- Leveled papers'!$H$4:$KM$4,CA$3,'English Scores- Leveled papers'!$H27:$KM27)))</f>
        <v/>
      </c>
      <c r="CB25" s="41" t="str">
        <f>IF($B25="","",IF(COUNTIFS('English Scores- Leveled papers'!$H$4:$KM$4,CB$3,'English Scores- Leveled papers'!$H27:$KM27,"&lt;&gt;")=0,"",SUMIF('English Scores- Leveled papers'!$H$4:$KM$4,CB$3,'English Scores- Leveled papers'!$H27:$KM27)))</f>
        <v/>
      </c>
      <c r="CC25" s="41" t="str">
        <f>IF($B25="","",IF(COUNTIFS('English Scores- Leveled papers'!$H$4:$KM$4,CC$3,'English Scores- Leveled papers'!$H27:$KM27,"&lt;&gt;")=0,"",SUMIF('English Scores- Leveled papers'!$H$4:$KM$4,CC$3,'English Scores- Leveled papers'!$H27:$KM27)))</f>
        <v/>
      </c>
      <c r="CD25" s="41" t="str">
        <f>IF($B25="","",IF(COUNTIFS('English Scores- Leveled papers'!$H$4:$KM$4,CD$3,'English Scores- Leveled papers'!$H27:$KM27,"&lt;&gt;")=0,"",SUMIF('English Scores- Leveled papers'!$H$4:$KM$4,CD$3,'English Scores- Leveled papers'!$H27:$KM27)))</f>
        <v/>
      </c>
      <c r="CE25" s="41" t="str">
        <f>IF($B25="","",IF(COUNTIFS('English Scores- Leveled papers'!$H$4:$KM$4,CE$3,'English Scores- Leveled papers'!$H27:$KM27,"&lt;&gt;")=0,"",SUMIF('English Scores- Leveled papers'!$H$4:$KM$4,CE$3,'English Scores- Leveled papers'!$H27:$KM27)))</f>
        <v/>
      </c>
      <c r="CF25" s="41"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41" t="str">
        <f>IF($B25="","",IF(COUNTIFS('English Scores- Leveled papers'!$H$4:$KM$4,CL$3,'English Scores- Leveled papers'!$H27:$KM27,"&lt;&gt;")=0,"",SUMIF('English Scores- Leveled papers'!$H$4:$KM$4,CL$3,'English Scores- Leveled papers'!$H27:$KM27)))</f>
        <v/>
      </c>
      <c r="CM25" s="41" t="str">
        <f>IF($B25="","",IF(COUNTIFS('English Scores- Leveled papers'!$H$4:$KM$4,CM$3,'English Scores- Leveled papers'!$H27:$KM27,"&lt;&gt;")=0,"",SUMIF('English Scores- Leveled papers'!$H$4:$KM$4,CM$3,'English Scores- Leveled papers'!$H27:$KM27)))</f>
        <v/>
      </c>
      <c r="CN25" s="41" t="str">
        <f>IF($B25="","",IF(COUNTIFS('English Scores- Leveled papers'!$H$4:$KM$4,CN$3,'English Scores- Leveled papers'!$H27:$KM27,"&lt;&gt;")=0,"",SUMIF('English Scores- Leveled papers'!$H$4:$KM$4,CN$3,'English Scores- Leveled papers'!$H27:$KM27)))</f>
        <v/>
      </c>
      <c r="CO25" s="41" t="str">
        <f>IF($B25="","",IF(COUNTIFS('English Scores- Leveled papers'!$H$4:$KM$4,CO$3,'English Scores- Leveled papers'!$H27:$KM27,"&lt;&gt;")=0,"",SUMIF('English Scores- Leveled papers'!$H$4:$KM$4,CO$3,'English Scores- Leveled papers'!$H27:$KM27)))</f>
        <v/>
      </c>
      <c r="CP25" s="41" t="str">
        <f>IF($B25="","",IF(COUNTIFS('English Scores- Leveled papers'!$H$4:$KM$4,CP$3,'English Scores- Leveled papers'!$H27:$KM27,"&lt;&gt;")=0,"",SUMIF('English Scores- Leveled papers'!$H$4:$KM$4,CP$3,'English Scores- Leveled papers'!$H27:$KM27)))</f>
        <v/>
      </c>
      <c r="CQ25" s="41" t="str">
        <f>IF($B25="","",IF(COUNTIFS('English Scores- Leveled papers'!$H$4:$KM$4,CQ$3,'English Scores- Leveled papers'!$H27:$KM27,"&lt;&gt;")=0,"",SUMIF('English Scores- Leveled papers'!$H$4:$KM$4,CQ$3,'English Scores- Leveled papers'!$H27:$KM27)))</f>
        <v/>
      </c>
      <c r="CR25" s="41" t="str">
        <f>IF($B25="","",IF(COUNTIFS('English Scores- Leveled papers'!$H$4:$KM$4,CR$3,'English Scores- Leveled papers'!$H27:$KM27,"&lt;&gt;")=0,"",SUMIF('English Scores- Leveled papers'!$H$4:$KM$4,CR$3,'English Scores- Leveled papers'!$H27:$KM27)))</f>
        <v/>
      </c>
      <c r="CS25" s="41"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41" t="str">
        <f>IF($B25="","",IF(COUNTIFS('English Scores- Leveled papers'!$H$4:$KM$4,DF$3,'English Scores- Leveled papers'!$H27:$KM27,"&lt;&gt;")=0,"",SUMIF('English Scores- Leveled papers'!$H$4:$KM$4,DF$3,'English Scores- Leveled papers'!$H27:$KM27)))</f>
        <v/>
      </c>
      <c r="DG25" s="41" t="str">
        <f>IF($B25="","",IF(COUNTIFS('English Scores- Leveled papers'!$H$4:$KM$4,DG$3,'English Scores- Leveled papers'!$H27:$KM27,"&lt;&gt;")=0,"",SUMIF('English Scores- Leveled papers'!$H$4:$KM$4,DG$3,'English Scores- Leveled papers'!$H27:$KM27)))</f>
        <v/>
      </c>
      <c r="DH25" s="41" t="str">
        <f>IF($B25="","",IF(COUNTIFS('English Scores- Leveled papers'!$H$4:$KM$4,DH$3,'English Scores- Leveled papers'!$H27:$KM27,"&lt;&gt;")=0,"",SUMIF('English Scores- Leveled papers'!$H$4:$KM$4,DH$3,'English Scores- Leveled papers'!$H27:$KM27)))</f>
        <v/>
      </c>
      <c r="DI25" s="41" t="str">
        <f>IF($B25="","",IF(COUNTIFS('English Scores- Leveled papers'!$H$4:$KM$4,DI$3,'English Scores- Leveled papers'!$H27:$KM27,"&lt;&gt;")=0,"",SUMIF('English Scores- Leveled papers'!$H$4:$KM$4,DI$3,'English Scores- Leveled papers'!$H27:$KM27)))</f>
        <v/>
      </c>
      <c r="DJ25" s="41" t="str">
        <f>IF($B25="","",IF(COUNTIFS('English Scores- Leveled papers'!$H$4:$KM$4,DJ$3,'English Scores- Leveled papers'!$H27:$KM27,"&lt;&gt;")=0,"",SUMIF('English Scores- Leveled papers'!$H$4:$KM$4,DJ$3,'English Scores- Leveled papers'!$H27:$KM27)))</f>
        <v/>
      </c>
      <c r="DK25" s="41" t="str">
        <f>IF($B25="","",IF(COUNTIFS('English Scores- Leveled papers'!$H$4:$KM$4,DK$3,'English Scores- Leveled papers'!$H27:$KM27,"&lt;&gt;")=0,"",SUMIF('English Scores- Leveled papers'!$H$4:$KM$4,DK$3,'English Scores- Leveled papers'!$H27:$KM27)))</f>
        <v/>
      </c>
      <c r="DL25" s="41" t="str">
        <f>IF($B25="","",IF(COUNTIFS('English Scores- Leveled papers'!$H$4:$KM$4,DL$3,'English Scores- Leveled papers'!$H27:$KM27,"&lt;&gt;")=0,"",SUMIF('English Scores- Leveled papers'!$H$4:$KM$4,DL$3,'English Scores- Leveled papers'!$H27:$KM27)))</f>
        <v/>
      </c>
      <c r="DM25" s="41" t="str">
        <f>IF($B25="","",IF(COUNTIFS('English Scores- Leveled papers'!$H$4:$KM$4,DM$3,'English Scores- Leveled papers'!$H27:$KM27,"&lt;&gt;")=0,"",SUMIF('English Scores- Leveled papers'!$H$4:$KM$4,DM$3,'English Scores- Leveled papers'!$H27:$KM27)))</f>
        <v/>
      </c>
      <c r="DN25" s="41" t="str">
        <f>IF($B25="","",IF(COUNTIFS('English Scores- Leveled papers'!$H$4:$KM$4,DN$3,'English Scores- Leveled papers'!$H27:$KM27,"&lt;&gt;")=0,"",SUMIF('English Scores- Leveled papers'!$H$4:$KM$4,DN$3,'English Scores- Leveled papers'!$H27:$KM27)))</f>
        <v/>
      </c>
      <c r="DO25" s="41" t="str">
        <f>IF($B25="","",IF(COUNTIFS('English Scores- Leveled papers'!$H$4:$KM$4,DO$3,'English Scores- Leveled papers'!$H27:$KM27,"&lt;&gt;")=0,"",SUMIF('English Scores- Leveled papers'!$H$4:$KM$4,DO$3,'English Scores- Leveled papers'!$H27:$KM27)))</f>
        <v/>
      </c>
      <c r="DP25" s="41" t="str">
        <f>IF($B25="","",IF(COUNTIFS('English Scores- Leveled papers'!$H$4:$KM$4,DP$3,'English Scores- Leveled papers'!$H27:$KM27,"&lt;&gt;")=0,"",SUMIF('English Scores- Leveled papers'!$H$4:$KM$4,DP$3,'English Scores- Leveled papers'!$H27:$KM27)))</f>
        <v/>
      </c>
      <c r="DQ25" s="393" t="str">
        <f>IF($B25="","",IF(COUNTIFS('English Scores- Leveled papers'!$H$4:$KM$4,DQ$3,'English Scores- Leveled papers'!$H27:$KM27,"&lt;&gt;")=0,"",SUMIF('English Scores- Leveled papers'!$H$4:$KM$4,DQ$3,'English Scores- Leveled papers'!$H27:$KM27)))</f>
        <v/>
      </c>
      <c r="DR25" s="395" t="str">
        <f>IF('Cover Sheet'!$AC$6="6th", 'Eng GLA 6th, 7th, 8th'!D28, "")</f>
        <v/>
      </c>
      <c r="DU25" s="41" t="str">
        <f>IF($B25="","",IF(COUNTIFS('Eng GLA 6th, 7th, 8th'!$E$4:$DV$4,DU$3,'Eng GLA 6th, 7th, 8th'!$E28:$DV28,"&lt;&gt;")=0,"",SUMIF('Eng GLA 6th, 7th, 8th'!$E$4:$DV$4,DU$3,'Eng GLA 6th, 7th, 8th'!$E28:$DV28)))</f>
        <v/>
      </c>
      <c r="DV25" s="41" t="str">
        <f>IF($B25="","",IF(COUNTIFS('Eng GLA 6th, 7th, 8th'!$E$4:$DV$4,DV$3,'Eng GLA 6th, 7th, 8th'!$E28:$DV28,"&lt;&gt;")=0,"",SUMIF('Eng GLA 6th, 7th, 8th'!$E$4:$DV$4,DV$3,'Eng GLA 6th, 7th, 8th'!$E28:$DV28)))</f>
        <v/>
      </c>
      <c r="DW25" s="41" t="str">
        <f>IF($B25="","",IF(COUNTIFS('Eng GLA 6th, 7th, 8th'!$E$4:$DV$4,DW$3,'Eng GLA 6th, 7th, 8th'!$E28:$DV28,"&lt;&gt;")=0,"",SUMIF('Eng GLA 6th, 7th, 8th'!$E$4:$DV$4,DW$3,'Eng GLA 6th, 7th, 8th'!$E28:$DV28)))</f>
        <v/>
      </c>
      <c r="DX25" s="41" t="str">
        <f>IF($B25="","",IF(COUNTIFS('Eng GLA 6th, 7th, 8th'!$E$4:$DV$4,DX$3,'Eng GLA 6th, 7th, 8th'!$E28:$DV28,"&lt;&gt;")=0,"",SUMIF('Eng GLA 6th, 7th, 8th'!$E$4:$DV$4,DX$3,'Eng GLA 6th, 7th, 8th'!$E28:$DV28)))</f>
        <v/>
      </c>
      <c r="DY25" s="41" t="str">
        <f>IF($B25="","",IF(COUNTIFS('Eng GLA 6th, 7th, 8th'!$E$4:$DV$4,DY$3,'Eng GLA 6th, 7th, 8th'!$E28:$DV28,"&lt;&gt;")=0,"",SUMIF('Eng GLA 6th, 7th, 8th'!$E$4:$DV$4,DY$3,'Eng GLA 6th, 7th, 8th'!$E28:$DV28)))</f>
        <v/>
      </c>
      <c r="DZ25" s="41" t="str">
        <f>IF($B25="","",IF(COUNTIFS('Eng GLA 6th, 7th, 8th'!$E$4:$DV$4,DZ$3,'Eng GLA 6th, 7th, 8th'!$E28:$DV28,"&lt;&gt;")=0,"",SUMIF('Eng GLA 6th, 7th, 8th'!$E$4:$DV$4,DZ$3,'Eng GLA 6th, 7th, 8th'!$E28:$DV28)))</f>
        <v/>
      </c>
      <c r="EA25" s="41" t="str">
        <f>IF($B25="","",IF(COUNTIFS('Eng GLA 6th, 7th, 8th'!$E$4:$DV$4,EA$3,'Eng GLA 6th, 7th, 8th'!$E28:$DV28,"&lt;&gt;")=0,"",SUMIF('Eng GLA 6th, 7th, 8th'!$E$4:$DV$4,EA$3,'Eng GLA 6th, 7th, 8th'!$E28:$DV28)))</f>
        <v/>
      </c>
      <c r="EB25" s="41" t="str">
        <f>IF($B25="","",IF(COUNTIFS('Eng GLA 6th, 7th, 8th'!$E$4:$DV$4,EB$3,'Eng GLA 6th, 7th, 8th'!$E28:$DV28,"&lt;&gt;")=0,"",SUMIF('Eng GLA 6th, 7th, 8th'!$E$4:$DV$4,EB$3,'Eng GLA 6th, 7th, 8th'!$E28:$DV28)))</f>
        <v/>
      </c>
      <c r="EC25" s="41" t="str">
        <f>IF($B25="","",IF(COUNTIFS('Eng GLA 6th, 7th, 8th'!$E$4:$DV$4,EC$3,'Eng GLA 6th, 7th, 8th'!$E28:$DV28,"&lt;&gt;")=0,"",SUMIF('Eng GLA 6th, 7th, 8th'!$E$4:$DV$4,EC$3,'Eng GLA 6th, 7th, 8th'!$E28:$DV28)))</f>
        <v/>
      </c>
      <c r="ED25" s="41" t="str">
        <f>IF($B25="","",IF(COUNTIFS('Eng GLA 6th, 7th, 8th'!$E$4:$DV$4,ED$3,'Eng GLA 6th, 7th, 8th'!$E28:$DV28,"&lt;&gt;")=0,"",SUMIF('Eng GLA 6th, 7th, 8th'!$E$4:$DV$4,ED$3,'Eng GLA 6th, 7th, 8th'!$E28:$DV28)))</f>
        <v/>
      </c>
      <c r="EE25" s="41" t="str">
        <f>IF($B25="","",IF(COUNTIFS('Eng GLA 6th, 7th, 8th'!$E$4:$DV$4,EE$3,'Eng GLA 6th, 7th, 8th'!$E28:$DV28,"&lt;&gt;")=0,"",SUMIF('Eng GLA 6th, 7th, 8th'!$E$4:$DV$4,EE$3,'Eng GLA 6th, 7th, 8th'!$E28:$DV28)))</f>
        <v/>
      </c>
      <c r="EF25" s="41" t="str">
        <f>IF($B25="","",IF(COUNTIFS('Eng GLA 6th, 7th, 8th'!$E$4:$DV$4,EF$3,'Eng GLA 6th, 7th, 8th'!$E28:$DV28,"&lt;&gt;")=0,"",SUMIF('Eng GLA 6th, 7th, 8th'!$E$4:$DV$4,EF$3,'Eng GLA 6th, 7th, 8th'!$E28:$DV28)))</f>
        <v/>
      </c>
      <c r="EG25" s="41" t="str">
        <f>IF($B25="","",IF(COUNTIFS('Eng GLA 6th, 7th, 8th'!$E$4:$DV$4,EG$3,'Eng GLA 6th, 7th, 8th'!$E28:$DV28,"&lt;&gt;")=0,"",SUMIF('Eng GLA 6th, 7th, 8th'!$E$4:$DV$4,EG$3,'Eng GLA 6th, 7th, 8th'!$E28:$DV28)))</f>
        <v/>
      </c>
      <c r="EH25" s="41" t="str">
        <f>IF($B25="","",IF(COUNTIFS('Eng GLA 6th, 7th, 8th'!$E$4:$DV$4,EH$3,'Eng GLA 6th, 7th, 8th'!$E28:$DV28,"&lt;&gt;")=0,"",SUMIF('Eng GLA 6th, 7th, 8th'!$E$4:$DV$4,EH$3,'Eng GLA 6th, 7th, 8th'!$E28:$DV28)))</f>
        <v/>
      </c>
      <c r="EI25" s="41" t="str">
        <f>IF($B25="","",IF(COUNTIFS('Eng GLA 6th, 7th, 8th'!$E$4:$DV$4,EI$3,'Eng GLA 6th, 7th, 8th'!$E28:$DV28,"&lt;&gt;")=0,"",SUMIF('Eng GLA 6th, 7th, 8th'!$E$4:$DV$4,EI$3,'Eng GLA 6th, 7th, 8th'!$E28:$DV28)))</f>
        <v/>
      </c>
      <c r="EJ25" s="398" t="str">
        <f>IF('Cover Sheet'!$AC$6="7th", 'Eng GLA 6th, 7th, 8th'!AQ28, "")</f>
        <v/>
      </c>
      <c r="EK25" s="41" t="str">
        <f>IF($B25="","",IF(COUNTIFS('Eng GLA 6th, 7th, 8th'!$E$4:$DV$4,EK$3,'Eng GLA 6th, 7th, 8th'!$E28:$DV28,"&lt;&gt;")=0,"",SUMIF('Eng GLA 6th, 7th, 8th'!$E$4:$DV$4,EK$3,'Eng GLA 6th, 7th, 8th'!$E28:$DV28)))</f>
        <v/>
      </c>
      <c r="EL25" s="41" t="str">
        <f>IF($B25="","",IF(COUNTIFS('Eng GLA 6th, 7th, 8th'!$E$4:$DV$4,EL$3,'Eng GLA 6th, 7th, 8th'!$E28:$DV28,"&lt;&gt;")=0,"",SUMIF('Eng GLA 6th, 7th, 8th'!$E$4:$DV$4,EL$3,'Eng GLA 6th, 7th, 8th'!$E28:$DV28)))</f>
        <v/>
      </c>
      <c r="EM25" s="41" t="str">
        <f>IF($B25="","",IF(COUNTIFS('Eng GLA 6th, 7th, 8th'!$E$4:$DV$4,EM$3,'Eng GLA 6th, 7th, 8th'!$E28:$DV28,"&lt;&gt;")=0,"",SUMIF('Eng GLA 6th, 7th, 8th'!$E$4:$DV$4,EM$3,'Eng GLA 6th, 7th, 8th'!$E28:$DV28)))</f>
        <v/>
      </c>
      <c r="EN25" s="41" t="str">
        <f>IF($B25="","",IF(COUNTIFS('Eng GLA 6th, 7th, 8th'!$E$4:$DV$4,EN$3,'Eng GLA 6th, 7th, 8th'!$E28:$DV28,"&lt;&gt;")=0,"",SUMIF('Eng GLA 6th, 7th, 8th'!$E$4:$DV$4,EN$3,'Eng GLA 6th, 7th, 8th'!$E28:$DV28)))</f>
        <v/>
      </c>
      <c r="EO25" s="41" t="str">
        <f>IF($B25="","",IF(COUNTIFS('Eng GLA 6th, 7th, 8th'!$E$4:$DV$4,EO$3,'Eng GLA 6th, 7th, 8th'!$E28:$DV28,"&lt;&gt;")=0,"",SUMIF('Eng GLA 6th, 7th, 8th'!$E$4:$DV$4,EO$3,'Eng GLA 6th, 7th, 8th'!$E28:$DV28)))</f>
        <v/>
      </c>
      <c r="EP25" s="41" t="str">
        <f>IF($B25="","",IF(COUNTIFS('Eng GLA 6th, 7th, 8th'!$E$4:$DV$4,EP$3,'Eng GLA 6th, 7th, 8th'!$E28:$DV28,"&lt;&gt;")=0,"",SUMIF('Eng GLA 6th, 7th, 8th'!$E$4:$DV$4,EP$3,'Eng GLA 6th, 7th, 8th'!$E28:$DV28)))</f>
        <v/>
      </c>
      <c r="EQ25" s="41" t="str">
        <f>IF($B25="","",IF(COUNTIFS('Eng GLA 6th, 7th, 8th'!$E$4:$DV$4,EQ$3,'Eng GLA 6th, 7th, 8th'!$E28:$DV28,"&lt;&gt;")=0,"",SUMIF('Eng GLA 6th, 7th, 8th'!$E$4:$DV$4,EQ$3,'Eng GLA 6th, 7th, 8th'!$E28:$DV28)))</f>
        <v/>
      </c>
      <c r="ER25" s="41" t="str">
        <f>IF($B25="","",IF(COUNTIFS('Eng GLA 6th, 7th, 8th'!$E$4:$DV$4,ER$3,'Eng GLA 6th, 7th, 8th'!$E28:$DV28,"&lt;&gt;")=0,"",SUMIF('Eng GLA 6th, 7th, 8th'!$E$4:$DV$4,ER$3,'Eng GLA 6th, 7th, 8th'!$E28:$DV28)))</f>
        <v/>
      </c>
      <c r="ES25" s="41" t="str">
        <f>IF($B25="","",IF(COUNTIFS('Eng GLA 6th, 7th, 8th'!$E$4:$DV$4,ES$3,'Eng GLA 6th, 7th, 8th'!$E28:$DV28,"&lt;&gt;")=0,"",SUMIF('Eng GLA 6th, 7th, 8th'!$E$4:$DV$4,ES$3,'Eng GLA 6th, 7th, 8th'!$E28:$DV28)))</f>
        <v/>
      </c>
      <c r="ET25" s="41" t="str">
        <f>IF($B25="","",IF(COUNTIFS('Eng GLA 6th, 7th, 8th'!$E$4:$DV$4,ET$3,'Eng GLA 6th, 7th, 8th'!$E28:$DV28,"&lt;&gt;")=0,"",SUMIF('Eng GLA 6th, 7th, 8th'!$E$4:$DV$4,ET$3,'Eng GLA 6th, 7th, 8th'!$E28:$DV28)))</f>
        <v/>
      </c>
      <c r="EU25" s="41" t="str">
        <f>IF($B25="","",IF(COUNTIFS('Eng GLA 6th, 7th, 8th'!$E$4:$DV$4,EU$3,'Eng GLA 6th, 7th, 8th'!$E28:$DV28,"&lt;&gt;")=0,"",SUMIF('Eng GLA 6th, 7th, 8th'!$E$4:$DV$4,EU$3,'Eng GLA 6th, 7th, 8th'!$E28:$DV28)))</f>
        <v/>
      </c>
      <c r="EV25" s="41" t="str">
        <f>IF($B25="","",IF(COUNTIFS('Eng GLA 6th, 7th, 8th'!$E$4:$DV$4,EV$3,'Eng GLA 6th, 7th, 8th'!$E28:$DV28,"&lt;&gt;")=0,"",SUMIF('Eng GLA 6th, 7th, 8th'!$E$4:$DV$4,EV$3,'Eng GLA 6th, 7th, 8th'!$E28:$DV28)))</f>
        <v/>
      </c>
      <c r="EW25" s="41" t="str">
        <f>IF($B25="","",IF(COUNTIFS('Eng GLA 6th, 7th, 8th'!$E$4:$DV$4,EW$3,'Eng GLA 6th, 7th, 8th'!$E28:$DV28,"&lt;&gt;")=0,"",SUMIF('Eng GLA 6th, 7th, 8th'!$E$4:$DV$4,EW$3,'Eng GLA 6th, 7th, 8th'!$E28:$DV28)))</f>
        <v/>
      </c>
      <c r="EX25" s="41" t="str">
        <f>IF($B25="","",IF(COUNTIFS('Eng GLA 6th, 7th, 8th'!$E$4:$DV$4,EX$3,'Eng GLA 6th, 7th, 8th'!$E28:$DV28,"&lt;&gt;")=0,"",SUMIF('Eng GLA 6th, 7th, 8th'!$E$4:$DV$4,EX$3,'Eng GLA 6th, 7th, 8th'!$E28:$DV28)))</f>
        <v/>
      </c>
      <c r="EY25" s="41" t="str">
        <f>IF($B25="","",IF(COUNTIFS('Eng GLA 6th, 7th, 8th'!$E$4:$DV$4,EY$3,'Eng GLA 6th, 7th, 8th'!$E28:$DV28,"&lt;&gt;")=0,"",SUMIF('Eng GLA 6th, 7th, 8th'!$E$4:$DV$4,EY$3,'Eng GLA 6th, 7th, 8th'!$E28:$DV28)))</f>
        <v/>
      </c>
      <c r="EZ25" s="398" t="str">
        <f>IF('Cover Sheet'!$AC$6="8th", 'Eng GLA 6th, 7th, 8th'!CG28, "")</f>
        <v/>
      </c>
      <c r="FA25" s="41" t="str">
        <f>IF($B25="","",IF(COUNTIFS('Eng GLA 6th, 7th, 8th'!$E$4:$DV$4,FA$3,'Eng GLA 6th, 7th, 8th'!$E28:$DV28,"&lt;&gt;")=0,"",SUMIF('Eng GLA 6th, 7th, 8th'!$E$4:$DV$4,FA$3,'Eng GLA 6th, 7th, 8th'!$E28:$DV28)))</f>
        <v/>
      </c>
      <c r="FB25" s="41" t="str">
        <f>IF($B25="","",IF(COUNTIFS('Eng GLA 6th, 7th, 8th'!$E$4:$DV$4,FB$3,'Eng GLA 6th, 7th, 8th'!$E28:$DV28,"&lt;&gt;")=0,"",SUMIF('Eng GLA 6th, 7th, 8th'!$E$4:$DV$4,FB$3,'Eng GLA 6th, 7th, 8th'!$E28:$DV28)))</f>
        <v/>
      </c>
      <c r="FC25" s="41" t="str">
        <f>IF($B25="","",IF(COUNTIFS('Eng GLA 6th, 7th, 8th'!$E$4:$DV$4,FC$3,'Eng GLA 6th, 7th, 8th'!$E28:$DV28,"&lt;&gt;")=0,"",SUMIF('Eng GLA 6th, 7th, 8th'!$E$4:$DV$4,FC$3,'Eng GLA 6th, 7th, 8th'!$E28:$DV28)))</f>
        <v/>
      </c>
      <c r="FD25" s="41" t="str">
        <f>IF($B25="","",IF(COUNTIFS('Eng GLA 6th, 7th, 8th'!$E$4:$DV$4,FD$3,'Eng GLA 6th, 7th, 8th'!$E28:$DV28,"&lt;&gt;")=0,"",SUMIF('Eng GLA 6th, 7th, 8th'!$E$4:$DV$4,FD$3,'Eng GLA 6th, 7th, 8th'!$E28:$DV28)))</f>
        <v/>
      </c>
      <c r="FE25" s="41" t="str">
        <f>IF($B25="","",IF(COUNTIFS('Eng GLA 6th, 7th, 8th'!$E$4:$DV$4,FE$3,'Eng GLA 6th, 7th, 8th'!$E28:$DV28,"&lt;&gt;")=0,"",SUMIF('Eng GLA 6th, 7th, 8th'!$E$4:$DV$4,FE$3,'Eng GLA 6th, 7th, 8th'!$E28:$DV28)))</f>
        <v/>
      </c>
      <c r="FF25" s="41" t="str">
        <f>IF($B25="","",IF(COUNTIFS('Eng GLA 6th, 7th, 8th'!$E$4:$DV$4,FF$3,'Eng GLA 6th, 7th, 8th'!$E28:$DV28,"&lt;&gt;")=0,"",SUMIF('Eng GLA 6th, 7th, 8th'!$E$4:$DV$4,FF$3,'Eng GLA 6th, 7th, 8th'!$E28:$DV28)))</f>
        <v/>
      </c>
      <c r="FG25" s="41" t="str">
        <f>IF($B25="","",IF(COUNTIFS('Eng GLA 6th, 7th, 8th'!$E$4:$DV$4,FG$3,'Eng GLA 6th, 7th, 8th'!$E28:$DV28,"&lt;&gt;")=0,"",SUMIF('Eng GLA 6th, 7th, 8th'!$E$4:$DV$4,FG$3,'Eng GLA 6th, 7th, 8th'!$E28:$DV28)))</f>
        <v/>
      </c>
      <c r="FH25" s="41" t="str">
        <f>IF($B25="","",IF(COUNTIFS('Eng GLA 6th, 7th, 8th'!$E$4:$DV$4,FH$3,'Eng GLA 6th, 7th, 8th'!$E28:$DV28,"&lt;&gt;")=0,"",SUMIF('Eng GLA 6th, 7th, 8th'!$E$4:$DV$4,FH$3,'Eng GLA 6th, 7th, 8th'!$E28:$DV28)))</f>
        <v/>
      </c>
      <c r="FI25" s="41" t="str">
        <f>IF($B25="","",IF(COUNTIFS('Eng GLA 6th, 7th, 8th'!$E$4:$DV$4,FI$3,'Eng GLA 6th, 7th, 8th'!$E28:$DV28,"&lt;&gt;")=0,"",SUMIF('Eng GLA 6th, 7th, 8th'!$E$4:$DV$4,FI$3,'Eng GLA 6th, 7th, 8th'!$E28:$DV28)))</f>
        <v/>
      </c>
      <c r="FJ25" s="41" t="str">
        <f>IF($B25="","",IF(COUNTIFS('Eng GLA 6th, 7th, 8th'!$E$4:$DV$4,FJ$3,'Eng GLA 6th, 7th, 8th'!$E28:$DV28,"&lt;&gt;")=0,"",SUMIF('Eng GLA 6th, 7th, 8th'!$E$4:$DV$4,FJ$3,'Eng GLA 6th, 7th, 8th'!$E28:$DV28)))</f>
        <v/>
      </c>
      <c r="FK25" s="41" t="str">
        <f>IF($B25="","",IF(COUNTIFS('Eng GLA 6th, 7th, 8th'!$E$4:$DV$4,FK$3,'Eng GLA 6th, 7th, 8th'!$E28:$DV28,"&lt;&gt;")=0,"",SUMIF('Eng GLA 6th, 7th, 8th'!$E$4:$DV$4,FK$3,'Eng GLA 6th, 7th, 8th'!$E28:$DV28)))</f>
        <v/>
      </c>
      <c r="FL25" s="41" t="str">
        <f>IF($B25="","",IF(COUNTIFS('Eng GLA 6th, 7th, 8th'!$E$4:$DV$4,FL$3,'Eng GLA 6th, 7th, 8th'!$E28:$DV28,"&lt;&gt;")=0,"",SUMIF('Eng GLA 6th, 7th, 8th'!$E$4:$DV$4,FL$3,'Eng GLA 6th, 7th, 8th'!$E28:$DV28)))</f>
        <v/>
      </c>
      <c r="FM25" s="41" t="str">
        <f>IF($B25="","",IF(COUNTIFS('Eng GLA 6th, 7th, 8th'!$E$4:$DV$4,FM$3,'Eng GLA 6th, 7th, 8th'!$E28:$DV28,"&lt;&gt;")=0,"",SUMIF('Eng GLA 6th, 7th, 8th'!$E$4:$DV$4,FM$3,'Eng GLA 6th, 7th, 8th'!$E28:$DV28)))</f>
        <v/>
      </c>
      <c r="FN25" s="41" t="str">
        <f>IF($B25="","",IF(COUNTIFS('Eng GLA 6th, 7th, 8th'!$E$4:$DV$4,FN$3,'Eng GLA 6th, 7th, 8th'!$E28:$DV28,"&lt;&gt;")=0,"",SUMIF('Eng GLA 6th, 7th, 8th'!$E$4:$DV$4,FN$3,'Eng GLA 6th, 7th, 8th'!$E28:$DV28)))</f>
        <v/>
      </c>
      <c r="FO25" s="41" t="str">
        <f>IF($B25="","",IF(COUNTIFS('Eng GLA 6th, 7th, 8th'!$E$4:$DV$4,FO$3,'Eng GLA 6th, 7th, 8th'!$E28:$DV28,"&lt;&gt;")=0,"",SUMIF('Eng GLA 6th, 7th, 8th'!$E$4:$DV$4,FO$3,'Eng GLA 6th, 7th, 8th'!$E28:$DV28)))</f>
        <v/>
      </c>
    </row>
    <row r="26" spans="1:171" ht="12.75" customHeight="1" x14ac:dyDescent="0.2">
      <c r="A26" s="65">
        <v>22</v>
      </c>
      <c r="B26" s="65" t="str">
        <f>'English Scores- Leveled papers'!B28</f>
        <v xml:space="preserve">Juveriya </v>
      </c>
      <c r="C26" s="65"/>
      <c r="D26" s="76" t="str">
        <f>IF(OR(B26="",H26="",'Cover Sheet'!E26=""),"",'Cover Sheet'!E26)</f>
        <v/>
      </c>
      <c r="E26" s="76" t="str">
        <f>IF(OR(B26="",H26="",'Cover Sheet'!F26=""),"",'Cover Sheet'!F26)</f>
        <v/>
      </c>
      <c r="F26" s="76" t="str">
        <f>IF(OR(B26="",H26="",'Cover Sheet'!H26=""),"",'Cover Sheet'!H26)</f>
        <v/>
      </c>
      <c r="G26" s="76"/>
      <c r="H26" s="76">
        <f>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1</v>
      </c>
      <c r="I26" s="77">
        <f t="shared" si="7"/>
        <v>0.9</v>
      </c>
      <c r="J26" s="77" t="str">
        <f t="shared" si="8"/>
        <v/>
      </c>
      <c r="K26" s="77">
        <f t="shared" si="9"/>
        <v>0.9</v>
      </c>
      <c r="L26" s="78" t="str">
        <f t="shared" si="10"/>
        <v/>
      </c>
      <c r="M26" s="78" t="str">
        <f t="shared" si="11"/>
        <v/>
      </c>
      <c r="N26" s="78">
        <f t="shared" si="12"/>
        <v>0.9</v>
      </c>
      <c r="O26" s="78">
        <f t="shared" si="13"/>
        <v>0.9</v>
      </c>
      <c r="P26" s="78" t="str">
        <f t="shared" si="14"/>
        <v/>
      </c>
      <c r="Q26" s="78" t="str">
        <f t="shared" si="15"/>
        <v/>
      </c>
      <c r="R26" s="78" t="str">
        <f t="shared" si="16"/>
        <v/>
      </c>
      <c r="S26" s="78" t="str">
        <f t="shared" si="17"/>
        <v/>
      </c>
      <c r="T26" s="78" t="str">
        <f t="shared" si="18"/>
        <v/>
      </c>
      <c r="U26" s="78" t="str">
        <f t="shared" si="19"/>
        <v/>
      </c>
      <c r="V26" s="78" t="str">
        <f t="shared" si="20"/>
        <v/>
      </c>
      <c r="W26" s="78" t="str">
        <f t="shared" si="21"/>
        <v/>
      </c>
      <c r="X26" s="78" t="str">
        <f t="shared" si="22"/>
        <v/>
      </c>
      <c r="Y26" s="78"/>
      <c r="Z26" s="78"/>
      <c r="AA26" s="78"/>
      <c r="AB26" s="78"/>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41" t="str">
        <f>IF($B26="","",IF(COUNTIFS('English Scores- Leveled papers'!$H$4:$KM$4,AI$3,'English Scores- Leveled papers'!$H28:$KM28,"&lt;&gt;")=0,"",SUMIF('English Scores- Leveled papers'!$H$4:$KM$4,AI$3,'English Scores- Leveled papers'!$H28:$KM28)))</f>
        <v/>
      </c>
      <c r="AJ26" s="41" t="str">
        <f>IF($B26="","",IF(COUNTIFS('English Scores- Leveled papers'!$H$4:$KM$4,AJ$3,'English Scores- Leveled papers'!$H28:$KM28,"&lt;&gt;")=0,"",SUMIF('English Scores- Leveled papers'!$H$4:$KM$4,AJ$3,'English Scores- Leveled papers'!$H28:$KM28)))</f>
        <v/>
      </c>
      <c r="AK26" s="41" t="str">
        <f>IF($B26="","",IF(COUNTIFS('English Scores- Leveled papers'!$H$4:$KM$4,AK$3,'English Scores- Leveled papers'!$H28:$KM28,"&lt;&gt;")=0,"",SUMIF('English Scores- Leveled papers'!$H$4:$KM$4,AK$3,'English Scores- Leveled papers'!$H28:$KM28)))</f>
        <v/>
      </c>
      <c r="AL26" s="41" t="str">
        <f>IF($B26="","",IF(COUNTIFS('English Scores- Leveled papers'!$H$4:$KM$4,AL$3,'English Scores- Leveled papers'!$H28:$KM28,"&lt;&gt;")=0,"",SUMIF('English Scores- Leveled papers'!$H$4:$KM$4,AL$3,'English Scores- Leveled papers'!$H28:$KM28)))</f>
        <v/>
      </c>
      <c r="AM26" s="41">
        <f>IF($B26="","",IF(COUNTIFS('English Scores- Leveled papers'!$H$4:$KM$4,AM$3,'English Scores- Leveled papers'!$H28:$KM28,"&lt;&gt;")=0,"",SUMIF('English Scores- Leveled papers'!$H$4:$KM$4,AM$3,'English Scores- Leveled papers'!$H28:$KM28)))</f>
        <v>1</v>
      </c>
      <c r="AN26" s="41">
        <f>IF($B26="","",IF(COUNTIFS('English Scores- Leveled papers'!$H$4:$KM$4,AN$3,'English Scores- Leveled papers'!$H28:$KM28,"&lt;&gt;")=0,"",SUMIF('English Scores- Leveled papers'!$H$4:$KM$4,AN$3,'English Scores- Leveled papers'!$H28:$KM28)))</f>
        <v>1</v>
      </c>
      <c r="AO26" s="41">
        <f>IF($B26="","",IF(COUNTIFS('English Scores- Leveled papers'!$H$4:$KM$4,AO$3,'English Scores- Leveled papers'!$H28:$KM28,"&lt;&gt;")=0,"",SUMIF('English Scores- Leveled papers'!$H$4:$KM$4,AO$3,'English Scores- Leveled papers'!$H28:$KM28)))</f>
        <v>1</v>
      </c>
      <c r="AP26" s="41">
        <f>IF($B26="","",IF(COUNTIFS('English Scores- Leveled papers'!$H$4:$KM$4,AP$3,'English Scores- Leveled papers'!$H28:$KM28,"&lt;&gt;")=0,"",SUMIF('English Scores- Leveled papers'!$H$4:$KM$4,AP$3,'English Scores- Leveled papers'!$H28:$KM28)))</f>
        <v>1</v>
      </c>
      <c r="AQ26" s="41">
        <f>IF($B26="","",IF(COUNTIFS('English Scores- Leveled papers'!$H$4:$KM$4,AQ$3,'English Scores- Leveled papers'!$H28:$KM28,"&lt;&gt;")=0,"",SUMIF('English Scores- Leveled papers'!$H$4:$KM$4,AQ$3,'English Scores- Leveled papers'!$H28:$KM28)))</f>
        <v>2</v>
      </c>
      <c r="AR26" s="41">
        <f>IF($B26="","",IF(COUNTIFS('English Scores- Leveled papers'!$H$4:$KM$4,AR$3,'English Scores- Leveled papers'!$H28:$KM28,"&lt;&gt;")=0,"",SUMIF('English Scores- Leveled papers'!$H$4:$KM$4,AR$3,'English Scores- Leveled papers'!$H28:$KM28)))</f>
        <v>1</v>
      </c>
      <c r="AS26" s="41">
        <f>IF($B26="","",IF(COUNTIFS('English Scores- Leveled papers'!$H$4:$KM$4,AS$3,'English Scores- Leveled papers'!$H28:$KM28,"&lt;&gt;")=0,"",SUMIF('English Scores- Leveled papers'!$H$4:$KM$4,AS$3,'English Scores- Leveled papers'!$H28:$KM28)))</f>
        <v>2</v>
      </c>
      <c r="AT26" s="41">
        <f>IF($B26="","",IF(COUNTIFS('English Scores- Leveled papers'!$H$4:$KM$4,AT$3,'English Scores- Leveled papers'!$H28:$KM28,"&lt;&gt;")=0,"",SUMIF('English Scores- Leveled papers'!$H$4:$KM$4,AT$3,'English Scores- Leveled papers'!$H28:$KM28)))</f>
        <v>0</v>
      </c>
      <c r="AU26" s="41">
        <f>IF($B26="","",IF(COUNTIFS('English Scores- Leveled papers'!$H$4:$KM$4,AU$3,'English Scores- Leveled papers'!$H28:$KM28,"&lt;&gt;")=0,"",SUMIF('English Scores- Leveled papers'!$H$4:$KM$4,AU$3,'English Scores- Leveled papers'!$H28:$KM28)))</f>
        <v>1</v>
      </c>
      <c r="AV26" s="41">
        <f>IF($B26="","",IF(COUNTIFS('English Scores- Leveled papers'!$H$4:$KM$4,AV$3,'English Scores- Leveled papers'!$H28:$KM28,"&lt;&gt;")=0,"",SUMIF('English Scores- Leveled papers'!$H$4:$KM$4,AV$3,'English Scores- Leveled papers'!$H28:$KM28)))</f>
        <v>3</v>
      </c>
      <c r="AW26" s="41">
        <f>IF($B26="","",IF(COUNTIFS('English Scores- Leveled papers'!$H$4:$KM$4,AW$3,'English Scores- Leveled papers'!$H28:$KM28,"&lt;&gt;")=0,"",SUMIF('English Scores- Leveled papers'!$H$4:$KM$4,AW$3,'English Scores- Leveled papers'!$H28:$KM28)))</f>
        <v>3</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41" t="str">
        <f>IF($B26="","",IF(COUNTIFS('English Scores- Leveled papers'!$H$4:$KM$4,AZ$3,'English Scores- Leveled papers'!$H28:$KM28,"&lt;&gt;")=0,"",SUMIF('English Scores- Leveled papers'!$H$4:$KM$4,AZ$3,'English Scores- Leveled papers'!$H28:$KM28)))</f>
        <v/>
      </c>
      <c r="BA26" s="41" t="str">
        <f>IF($B26="","",IF(COUNTIFS('English Scores- Leveled papers'!$H$4:$KM$4,BA$3,'English Scores- Leveled papers'!$H28:$KM28,"&lt;&gt;")=0,"",SUMIF('English Scores- Leveled papers'!$H$4:$KM$4,BA$3,'English Scores- Leveled papers'!$H28:$KM28)))</f>
        <v/>
      </c>
      <c r="BB26" s="41" t="str">
        <f>IF($B26="","",IF(COUNTIFS('English Scores- Leveled papers'!$H$4:$KM$4,BB$3,'English Scores- Leveled papers'!$H28:$KM28,"&lt;&gt;")=0,"",SUMIF('English Scores- Leveled papers'!$H$4:$KM$4,BB$3,'English Scores- Leveled papers'!$H28:$KM28)))</f>
        <v/>
      </c>
      <c r="BC26" s="41" t="str">
        <f>IF($B26="","",IF(COUNTIFS('English Scores- Leveled papers'!$H$4:$KM$4,BC$3,'English Scores- Leveled papers'!$H28:$KM28,"&lt;&gt;")=0,"",SUMIF('English Scores- Leveled papers'!$H$4:$KM$4,BC$3,'English Scores- Leveled papers'!$H28:$KM28)))</f>
        <v/>
      </c>
      <c r="BD26" s="41" t="str">
        <f>IF($B26="","",IF(COUNTIFS('English Scores- Leveled papers'!$H$4:$KM$4,BD$3,'English Scores- Leveled papers'!$H28:$KM28,"&lt;&gt;")=0,"",SUMIF('English Scores- Leveled papers'!$H$4:$KM$4,BD$3,'English Scores- Leveled papers'!$H28:$KM28)))</f>
        <v/>
      </c>
      <c r="BE26" s="41" t="str">
        <f>IF($B26="","",IF(COUNTIFS('English Scores- Leveled papers'!$H$4:$KM$4,BE$3,'English Scores- Leveled papers'!$H28:$KM28,"&lt;&gt;")=0,"",SUMIF('English Scores- Leveled papers'!$H$4:$KM$4,BE$3,'English Scores- Leveled papers'!$H28:$KM28)))</f>
        <v/>
      </c>
      <c r="BF26" s="41" t="str">
        <f>IF($B26="","",IF(COUNTIFS('English Scores- Leveled papers'!$H$4:$KM$4,BF$3,'English Scores- Leveled papers'!$H28:$KM28,"&lt;&gt;")=0,"",SUMIF('English Scores- Leveled papers'!$H$4:$KM$4,BF$3,'English Scores- Leveled papers'!$H28:$KM28)))</f>
        <v/>
      </c>
      <c r="BG26" s="41" t="str">
        <f>IF($B26="","",IF(COUNTIFS('English Scores- Leveled papers'!$H$4:$KM$4,BG$3,'English Scores- Leveled papers'!$H28:$KM28,"&lt;&gt;")=0,"",SUMIF('English Scores- Leveled papers'!$H$4:$KM$4,BG$3,'English Scores- Leveled papers'!$H28:$KM28)))</f>
        <v/>
      </c>
      <c r="BH26" s="41" t="str">
        <f>IF($B26="","",IF(COUNTIFS('English Scores- Leveled papers'!$H$4:$KM$4,BH$3,'English Scores- Leveled papers'!$H28:$KM28,"&lt;&gt;")=0,"",SUMIF('English Scores- Leveled papers'!$H$4:$KM$4,BH$3,'English Scores- Leveled papers'!$H28:$KM28)))</f>
        <v/>
      </c>
      <c r="BI26" s="41" t="str">
        <f>IF($B26="","",IF(COUNTIFS('English Scores- Leveled papers'!$H$4:$KM$4,BI$3,'English Scores- Leveled papers'!$H28:$KM28,"&lt;&gt;")=0,"",SUMIF('English Scores- Leveled papers'!$H$4:$KM$4,BI$3,'English Scores- Leveled papers'!$H28:$KM28)))</f>
        <v/>
      </c>
      <c r="BJ26" s="41" t="str">
        <f>IF($B26="","",IF(COUNTIFS('English Scores- Leveled papers'!$H$4:$KM$4,BJ$3,'English Scores- Leveled papers'!$H28:$KM28,"&lt;&gt;")=0,"",SUMIF('English Scores- Leveled papers'!$H$4:$KM$4,BJ$3,'English Scores- Leveled papers'!$H28:$KM28)))</f>
        <v/>
      </c>
      <c r="BK26" s="41" t="str">
        <f>IF($B26="","",IF(COUNTIFS('English Scores- Leveled papers'!$H$4:$KM$4,BK$3,'English Scores- Leveled papers'!$H28:$KM28,"&lt;&gt;")=0,"",SUMIF('English Scores- Leveled papers'!$H$4:$KM$4,BK$3,'English Scores- Leveled papers'!$H28:$KM28)))</f>
        <v/>
      </c>
      <c r="BL26" s="41" t="str">
        <f>IF($B26="","",IF(COUNTIFS('English Scores- Leveled papers'!$H$4:$KM$4,BL$3,'English Scores- Leveled papers'!$H28:$KM28,"&lt;&gt;")=0,"",SUMIF('English Scores- Leveled papers'!$H$4:$KM$4,BL$3,'English Scores- Leveled papers'!$H28:$KM28)))</f>
        <v/>
      </c>
      <c r="BM26" s="41" t="str">
        <f>IF($B26="","",IF(COUNTIFS('English Scores- Leveled papers'!$H$4:$KM$4,BM$3,'English Scores- Leveled papers'!$H28:$KM28,"&lt;&gt;")=0,"",SUMIF('English Scores- Leveled papers'!$H$4:$KM$4,BM$3,'English Scores- Leveled papers'!$H28:$KM28)))</f>
        <v/>
      </c>
      <c r="BN26" s="41" t="str">
        <f>IF($B26="","",IF(COUNTIFS('English Scores- Leveled papers'!$H$4:$KM$4,BN$3,'English Scores- Leveled papers'!$H28:$KM28,"&lt;&gt;")=0,"",SUMIF('English Scores- Leveled papers'!$H$4:$KM$4,BN$3,'English Scores- Leveled papers'!$H28:$KM28)))</f>
        <v/>
      </c>
      <c r="BO26" s="41"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41" t="str">
        <f>IF($B26="","",IF(COUNTIFS('English Scores- Leveled papers'!$H$4:$KM$4,BX$3,'English Scores- Leveled papers'!$H28:$KM28,"&lt;&gt;")=0,"",SUMIF('English Scores- Leveled papers'!$H$4:$KM$4,BX$3,'English Scores- Leveled papers'!$H28:$KM28)))</f>
        <v/>
      </c>
      <c r="BY26" s="41" t="str">
        <f>IF($B26="","",IF(COUNTIFS('English Scores- Leveled papers'!$H$4:$KM$4,BY$3,'English Scores- Leveled papers'!$H28:$KM28,"&lt;&gt;")=0,"",SUMIF('English Scores- Leveled papers'!$H$4:$KM$4,BY$3,'English Scores- Leveled papers'!$H28:$KM28)))</f>
        <v/>
      </c>
      <c r="BZ26" s="41" t="str">
        <f>IF($B26="","",IF(COUNTIFS('English Scores- Leveled papers'!$H$4:$KM$4,BZ$3,'English Scores- Leveled papers'!$H28:$KM28,"&lt;&gt;")=0,"",SUMIF('English Scores- Leveled papers'!$H$4:$KM$4,BZ$3,'English Scores- Leveled papers'!$H28:$KM28)))</f>
        <v/>
      </c>
      <c r="CA26" s="41" t="str">
        <f>IF($B26="","",IF(COUNTIFS('English Scores- Leveled papers'!$H$4:$KM$4,CA$3,'English Scores- Leveled papers'!$H28:$KM28,"&lt;&gt;")=0,"",SUMIF('English Scores- Leveled papers'!$H$4:$KM$4,CA$3,'English Scores- Leveled papers'!$H28:$KM28)))</f>
        <v/>
      </c>
      <c r="CB26" s="41" t="str">
        <f>IF($B26="","",IF(COUNTIFS('English Scores- Leveled papers'!$H$4:$KM$4,CB$3,'English Scores- Leveled papers'!$H28:$KM28,"&lt;&gt;")=0,"",SUMIF('English Scores- Leveled papers'!$H$4:$KM$4,CB$3,'English Scores- Leveled papers'!$H28:$KM28)))</f>
        <v/>
      </c>
      <c r="CC26" s="41" t="str">
        <f>IF($B26="","",IF(COUNTIFS('English Scores- Leveled papers'!$H$4:$KM$4,CC$3,'English Scores- Leveled papers'!$H28:$KM28,"&lt;&gt;")=0,"",SUMIF('English Scores- Leveled papers'!$H$4:$KM$4,CC$3,'English Scores- Leveled papers'!$H28:$KM28)))</f>
        <v/>
      </c>
      <c r="CD26" s="41" t="str">
        <f>IF($B26="","",IF(COUNTIFS('English Scores- Leveled papers'!$H$4:$KM$4,CD$3,'English Scores- Leveled papers'!$H28:$KM28,"&lt;&gt;")=0,"",SUMIF('English Scores- Leveled papers'!$H$4:$KM$4,CD$3,'English Scores- Leveled papers'!$H28:$KM28)))</f>
        <v/>
      </c>
      <c r="CE26" s="41" t="str">
        <f>IF($B26="","",IF(COUNTIFS('English Scores- Leveled papers'!$H$4:$KM$4,CE$3,'English Scores- Leveled papers'!$H28:$KM28,"&lt;&gt;")=0,"",SUMIF('English Scores- Leveled papers'!$H$4:$KM$4,CE$3,'English Scores- Leveled papers'!$H28:$KM28)))</f>
        <v/>
      </c>
      <c r="CF26" s="41"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41" t="str">
        <f>IF($B26="","",IF(COUNTIFS('English Scores- Leveled papers'!$H$4:$KM$4,CL$3,'English Scores- Leveled papers'!$H28:$KM28,"&lt;&gt;")=0,"",SUMIF('English Scores- Leveled papers'!$H$4:$KM$4,CL$3,'English Scores- Leveled papers'!$H28:$KM28)))</f>
        <v/>
      </c>
      <c r="CM26" s="41" t="str">
        <f>IF($B26="","",IF(COUNTIFS('English Scores- Leveled papers'!$H$4:$KM$4,CM$3,'English Scores- Leveled papers'!$H28:$KM28,"&lt;&gt;")=0,"",SUMIF('English Scores- Leveled papers'!$H$4:$KM$4,CM$3,'English Scores- Leveled papers'!$H28:$KM28)))</f>
        <v/>
      </c>
      <c r="CN26" s="41" t="str">
        <f>IF($B26="","",IF(COUNTIFS('English Scores- Leveled papers'!$H$4:$KM$4,CN$3,'English Scores- Leveled papers'!$H28:$KM28,"&lt;&gt;")=0,"",SUMIF('English Scores- Leveled papers'!$H$4:$KM$4,CN$3,'English Scores- Leveled papers'!$H28:$KM28)))</f>
        <v/>
      </c>
      <c r="CO26" s="41" t="str">
        <f>IF($B26="","",IF(COUNTIFS('English Scores- Leveled papers'!$H$4:$KM$4,CO$3,'English Scores- Leveled papers'!$H28:$KM28,"&lt;&gt;")=0,"",SUMIF('English Scores- Leveled papers'!$H$4:$KM$4,CO$3,'English Scores- Leveled papers'!$H28:$KM28)))</f>
        <v/>
      </c>
      <c r="CP26" s="41" t="str">
        <f>IF($B26="","",IF(COUNTIFS('English Scores- Leveled papers'!$H$4:$KM$4,CP$3,'English Scores- Leveled papers'!$H28:$KM28,"&lt;&gt;")=0,"",SUMIF('English Scores- Leveled papers'!$H$4:$KM$4,CP$3,'English Scores- Leveled papers'!$H28:$KM28)))</f>
        <v/>
      </c>
      <c r="CQ26" s="41" t="str">
        <f>IF($B26="","",IF(COUNTIFS('English Scores- Leveled papers'!$H$4:$KM$4,CQ$3,'English Scores- Leveled papers'!$H28:$KM28,"&lt;&gt;")=0,"",SUMIF('English Scores- Leveled papers'!$H$4:$KM$4,CQ$3,'English Scores- Leveled papers'!$H28:$KM28)))</f>
        <v/>
      </c>
      <c r="CR26" s="41" t="str">
        <f>IF($B26="","",IF(COUNTIFS('English Scores- Leveled papers'!$H$4:$KM$4,CR$3,'English Scores- Leveled papers'!$H28:$KM28,"&lt;&gt;")=0,"",SUMIF('English Scores- Leveled papers'!$H$4:$KM$4,CR$3,'English Scores- Leveled papers'!$H28:$KM28)))</f>
        <v/>
      </c>
      <c r="CS26" s="41"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41" t="str">
        <f>IF($B26="","",IF(COUNTIFS('English Scores- Leveled papers'!$H$4:$KM$4,DF$3,'English Scores- Leveled papers'!$H28:$KM28,"&lt;&gt;")=0,"",SUMIF('English Scores- Leveled papers'!$H$4:$KM$4,DF$3,'English Scores- Leveled papers'!$H28:$KM28)))</f>
        <v/>
      </c>
      <c r="DG26" s="41" t="str">
        <f>IF($B26="","",IF(COUNTIFS('English Scores- Leveled papers'!$H$4:$KM$4,DG$3,'English Scores- Leveled papers'!$H28:$KM28,"&lt;&gt;")=0,"",SUMIF('English Scores- Leveled papers'!$H$4:$KM$4,DG$3,'English Scores- Leveled papers'!$H28:$KM28)))</f>
        <v/>
      </c>
      <c r="DH26" s="41" t="str">
        <f>IF($B26="","",IF(COUNTIFS('English Scores- Leveled papers'!$H$4:$KM$4,DH$3,'English Scores- Leveled papers'!$H28:$KM28,"&lt;&gt;")=0,"",SUMIF('English Scores- Leveled papers'!$H$4:$KM$4,DH$3,'English Scores- Leveled papers'!$H28:$KM28)))</f>
        <v/>
      </c>
      <c r="DI26" s="41" t="str">
        <f>IF($B26="","",IF(COUNTIFS('English Scores- Leveled papers'!$H$4:$KM$4,DI$3,'English Scores- Leveled papers'!$H28:$KM28,"&lt;&gt;")=0,"",SUMIF('English Scores- Leveled papers'!$H$4:$KM$4,DI$3,'English Scores- Leveled papers'!$H28:$KM28)))</f>
        <v/>
      </c>
      <c r="DJ26" s="41" t="str">
        <f>IF($B26="","",IF(COUNTIFS('English Scores- Leveled papers'!$H$4:$KM$4,DJ$3,'English Scores- Leveled papers'!$H28:$KM28,"&lt;&gt;")=0,"",SUMIF('English Scores- Leveled papers'!$H$4:$KM$4,DJ$3,'English Scores- Leveled papers'!$H28:$KM28)))</f>
        <v/>
      </c>
      <c r="DK26" s="41" t="str">
        <f>IF($B26="","",IF(COUNTIFS('English Scores- Leveled papers'!$H$4:$KM$4,DK$3,'English Scores- Leveled papers'!$H28:$KM28,"&lt;&gt;")=0,"",SUMIF('English Scores- Leveled papers'!$H$4:$KM$4,DK$3,'English Scores- Leveled papers'!$H28:$KM28)))</f>
        <v/>
      </c>
      <c r="DL26" s="41" t="str">
        <f>IF($B26="","",IF(COUNTIFS('English Scores- Leveled papers'!$H$4:$KM$4,DL$3,'English Scores- Leveled papers'!$H28:$KM28,"&lt;&gt;")=0,"",SUMIF('English Scores- Leveled papers'!$H$4:$KM$4,DL$3,'English Scores- Leveled papers'!$H28:$KM28)))</f>
        <v/>
      </c>
      <c r="DM26" s="41" t="str">
        <f>IF($B26="","",IF(COUNTIFS('English Scores- Leveled papers'!$H$4:$KM$4,DM$3,'English Scores- Leveled papers'!$H28:$KM28,"&lt;&gt;")=0,"",SUMIF('English Scores- Leveled papers'!$H$4:$KM$4,DM$3,'English Scores- Leveled papers'!$H28:$KM28)))</f>
        <v/>
      </c>
      <c r="DN26" s="41" t="str">
        <f>IF($B26="","",IF(COUNTIFS('English Scores- Leveled papers'!$H$4:$KM$4,DN$3,'English Scores- Leveled papers'!$H28:$KM28,"&lt;&gt;")=0,"",SUMIF('English Scores- Leveled papers'!$H$4:$KM$4,DN$3,'English Scores- Leveled papers'!$H28:$KM28)))</f>
        <v/>
      </c>
      <c r="DO26" s="41" t="str">
        <f>IF($B26="","",IF(COUNTIFS('English Scores- Leveled papers'!$H$4:$KM$4,DO$3,'English Scores- Leveled papers'!$H28:$KM28,"&lt;&gt;")=0,"",SUMIF('English Scores- Leveled papers'!$H$4:$KM$4,DO$3,'English Scores- Leveled papers'!$H28:$KM28)))</f>
        <v/>
      </c>
      <c r="DP26" s="41" t="str">
        <f>IF($B26="","",IF(COUNTIFS('English Scores- Leveled papers'!$H$4:$KM$4,DP$3,'English Scores- Leveled papers'!$H28:$KM28,"&lt;&gt;")=0,"",SUMIF('English Scores- Leveled papers'!$H$4:$KM$4,DP$3,'English Scores- Leveled papers'!$H28:$KM28)))</f>
        <v/>
      </c>
      <c r="DQ26" s="393" t="str">
        <f>IF($B26="","",IF(COUNTIFS('English Scores- Leveled papers'!$H$4:$KM$4,DQ$3,'English Scores- Leveled papers'!$H28:$KM28,"&lt;&gt;")=0,"",SUMIF('English Scores- Leveled papers'!$H$4:$KM$4,DQ$3,'English Scores- Leveled papers'!$H28:$KM28)))</f>
        <v/>
      </c>
      <c r="DR26" s="395" t="str">
        <f>IF('Cover Sheet'!$AC$6="6th", 'Eng GLA 6th, 7th, 8th'!D29, "")</f>
        <v/>
      </c>
      <c r="DU26" s="41" t="str">
        <f>IF($B26="","",IF(COUNTIFS('Eng GLA 6th, 7th, 8th'!$E$4:$DV$4,DU$3,'Eng GLA 6th, 7th, 8th'!$E29:$DV29,"&lt;&gt;")=0,"",SUMIF('Eng GLA 6th, 7th, 8th'!$E$4:$DV$4,DU$3,'Eng GLA 6th, 7th, 8th'!$E29:$DV29)))</f>
        <v/>
      </c>
      <c r="DV26" s="41" t="str">
        <f>IF($B26="","",IF(COUNTIFS('Eng GLA 6th, 7th, 8th'!$E$4:$DV$4,DV$3,'Eng GLA 6th, 7th, 8th'!$E29:$DV29,"&lt;&gt;")=0,"",SUMIF('Eng GLA 6th, 7th, 8th'!$E$4:$DV$4,DV$3,'Eng GLA 6th, 7th, 8th'!$E29:$DV29)))</f>
        <v/>
      </c>
      <c r="DW26" s="41" t="str">
        <f>IF($B26="","",IF(COUNTIFS('Eng GLA 6th, 7th, 8th'!$E$4:$DV$4,DW$3,'Eng GLA 6th, 7th, 8th'!$E29:$DV29,"&lt;&gt;")=0,"",SUMIF('Eng GLA 6th, 7th, 8th'!$E$4:$DV$4,DW$3,'Eng GLA 6th, 7th, 8th'!$E29:$DV29)))</f>
        <v/>
      </c>
      <c r="DX26" s="41" t="str">
        <f>IF($B26="","",IF(COUNTIFS('Eng GLA 6th, 7th, 8th'!$E$4:$DV$4,DX$3,'Eng GLA 6th, 7th, 8th'!$E29:$DV29,"&lt;&gt;")=0,"",SUMIF('Eng GLA 6th, 7th, 8th'!$E$4:$DV$4,DX$3,'Eng GLA 6th, 7th, 8th'!$E29:$DV29)))</f>
        <v/>
      </c>
      <c r="DY26" s="41" t="str">
        <f>IF($B26="","",IF(COUNTIFS('Eng GLA 6th, 7th, 8th'!$E$4:$DV$4,DY$3,'Eng GLA 6th, 7th, 8th'!$E29:$DV29,"&lt;&gt;")=0,"",SUMIF('Eng GLA 6th, 7th, 8th'!$E$4:$DV$4,DY$3,'Eng GLA 6th, 7th, 8th'!$E29:$DV29)))</f>
        <v/>
      </c>
      <c r="DZ26" s="41" t="str">
        <f>IF($B26="","",IF(COUNTIFS('Eng GLA 6th, 7th, 8th'!$E$4:$DV$4,DZ$3,'Eng GLA 6th, 7th, 8th'!$E29:$DV29,"&lt;&gt;")=0,"",SUMIF('Eng GLA 6th, 7th, 8th'!$E$4:$DV$4,DZ$3,'Eng GLA 6th, 7th, 8th'!$E29:$DV29)))</f>
        <v/>
      </c>
      <c r="EA26" s="41" t="str">
        <f>IF($B26="","",IF(COUNTIFS('Eng GLA 6th, 7th, 8th'!$E$4:$DV$4,EA$3,'Eng GLA 6th, 7th, 8th'!$E29:$DV29,"&lt;&gt;")=0,"",SUMIF('Eng GLA 6th, 7th, 8th'!$E$4:$DV$4,EA$3,'Eng GLA 6th, 7th, 8th'!$E29:$DV29)))</f>
        <v/>
      </c>
      <c r="EB26" s="41" t="str">
        <f>IF($B26="","",IF(COUNTIFS('Eng GLA 6th, 7th, 8th'!$E$4:$DV$4,EB$3,'Eng GLA 6th, 7th, 8th'!$E29:$DV29,"&lt;&gt;")=0,"",SUMIF('Eng GLA 6th, 7th, 8th'!$E$4:$DV$4,EB$3,'Eng GLA 6th, 7th, 8th'!$E29:$DV29)))</f>
        <v/>
      </c>
      <c r="EC26" s="41" t="str">
        <f>IF($B26="","",IF(COUNTIFS('Eng GLA 6th, 7th, 8th'!$E$4:$DV$4,EC$3,'Eng GLA 6th, 7th, 8th'!$E29:$DV29,"&lt;&gt;")=0,"",SUMIF('Eng GLA 6th, 7th, 8th'!$E$4:$DV$4,EC$3,'Eng GLA 6th, 7th, 8th'!$E29:$DV29)))</f>
        <v/>
      </c>
      <c r="ED26" s="41" t="str">
        <f>IF($B26="","",IF(COUNTIFS('Eng GLA 6th, 7th, 8th'!$E$4:$DV$4,ED$3,'Eng GLA 6th, 7th, 8th'!$E29:$DV29,"&lt;&gt;")=0,"",SUMIF('Eng GLA 6th, 7th, 8th'!$E$4:$DV$4,ED$3,'Eng GLA 6th, 7th, 8th'!$E29:$DV29)))</f>
        <v/>
      </c>
      <c r="EE26" s="41" t="str">
        <f>IF($B26="","",IF(COUNTIFS('Eng GLA 6th, 7th, 8th'!$E$4:$DV$4,EE$3,'Eng GLA 6th, 7th, 8th'!$E29:$DV29,"&lt;&gt;")=0,"",SUMIF('Eng GLA 6th, 7th, 8th'!$E$4:$DV$4,EE$3,'Eng GLA 6th, 7th, 8th'!$E29:$DV29)))</f>
        <v/>
      </c>
      <c r="EF26" s="41" t="str">
        <f>IF($B26="","",IF(COUNTIFS('Eng GLA 6th, 7th, 8th'!$E$4:$DV$4,EF$3,'Eng GLA 6th, 7th, 8th'!$E29:$DV29,"&lt;&gt;")=0,"",SUMIF('Eng GLA 6th, 7th, 8th'!$E$4:$DV$4,EF$3,'Eng GLA 6th, 7th, 8th'!$E29:$DV29)))</f>
        <v/>
      </c>
      <c r="EG26" s="41" t="str">
        <f>IF($B26="","",IF(COUNTIFS('Eng GLA 6th, 7th, 8th'!$E$4:$DV$4,EG$3,'Eng GLA 6th, 7th, 8th'!$E29:$DV29,"&lt;&gt;")=0,"",SUMIF('Eng GLA 6th, 7th, 8th'!$E$4:$DV$4,EG$3,'Eng GLA 6th, 7th, 8th'!$E29:$DV29)))</f>
        <v/>
      </c>
      <c r="EH26" s="41" t="str">
        <f>IF($B26="","",IF(COUNTIFS('Eng GLA 6th, 7th, 8th'!$E$4:$DV$4,EH$3,'Eng GLA 6th, 7th, 8th'!$E29:$DV29,"&lt;&gt;")=0,"",SUMIF('Eng GLA 6th, 7th, 8th'!$E$4:$DV$4,EH$3,'Eng GLA 6th, 7th, 8th'!$E29:$DV29)))</f>
        <v/>
      </c>
      <c r="EI26" s="41" t="str">
        <f>IF($B26="","",IF(COUNTIFS('Eng GLA 6th, 7th, 8th'!$E$4:$DV$4,EI$3,'Eng GLA 6th, 7th, 8th'!$E29:$DV29,"&lt;&gt;")=0,"",SUMIF('Eng GLA 6th, 7th, 8th'!$E$4:$DV$4,EI$3,'Eng GLA 6th, 7th, 8th'!$E29:$DV29)))</f>
        <v/>
      </c>
      <c r="EJ26" s="398" t="str">
        <f>IF('Cover Sheet'!$AC$6="7th", 'Eng GLA 6th, 7th, 8th'!AQ29, "")</f>
        <v/>
      </c>
      <c r="EK26" s="41" t="str">
        <f>IF($B26="","",IF(COUNTIFS('Eng GLA 6th, 7th, 8th'!$E$4:$DV$4,EK$3,'Eng GLA 6th, 7th, 8th'!$E29:$DV29,"&lt;&gt;")=0,"",SUMIF('Eng GLA 6th, 7th, 8th'!$E$4:$DV$4,EK$3,'Eng GLA 6th, 7th, 8th'!$E29:$DV29)))</f>
        <v/>
      </c>
      <c r="EL26" s="41" t="str">
        <f>IF($B26="","",IF(COUNTIFS('Eng GLA 6th, 7th, 8th'!$E$4:$DV$4,EL$3,'Eng GLA 6th, 7th, 8th'!$E29:$DV29,"&lt;&gt;")=0,"",SUMIF('Eng GLA 6th, 7th, 8th'!$E$4:$DV$4,EL$3,'Eng GLA 6th, 7th, 8th'!$E29:$DV29)))</f>
        <v/>
      </c>
      <c r="EM26" s="41" t="str">
        <f>IF($B26="","",IF(COUNTIFS('Eng GLA 6th, 7th, 8th'!$E$4:$DV$4,EM$3,'Eng GLA 6th, 7th, 8th'!$E29:$DV29,"&lt;&gt;")=0,"",SUMIF('Eng GLA 6th, 7th, 8th'!$E$4:$DV$4,EM$3,'Eng GLA 6th, 7th, 8th'!$E29:$DV29)))</f>
        <v/>
      </c>
      <c r="EN26" s="41" t="str">
        <f>IF($B26="","",IF(COUNTIFS('Eng GLA 6th, 7th, 8th'!$E$4:$DV$4,EN$3,'Eng GLA 6th, 7th, 8th'!$E29:$DV29,"&lt;&gt;")=0,"",SUMIF('Eng GLA 6th, 7th, 8th'!$E$4:$DV$4,EN$3,'Eng GLA 6th, 7th, 8th'!$E29:$DV29)))</f>
        <v/>
      </c>
      <c r="EO26" s="41" t="str">
        <f>IF($B26="","",IF(COUNTIFS('Eng GLA 6th, 7th, 8th'!$E$4:$DV$4,EO$3,'Eng GLA 6th, 7th, 8th'!$E29:$DV29,"&lt;&gt;")=0,"",SUMIF('Eng GLA 6th, 7th, 8th'!$E$4:$DV$4,EO$3,'Eng GLA 6th, 7th, 8th'!$E29:$DV29)))</f>
        <v/>
      </c>
      <c r="EP26" s="41" t="str">
        <f>IF($B26="","",IF(COUNTIFS('Eng GLA 6th, 7th, 8th'!$E$4:$DV$4,EP$3,'Eng GLA 6th, 7th, 8th'!$E29:$DV29,"&lt;&gt;")=0,"",SUMIF('Eng GLA 6th, 7th, 8th'!$E$4:$DV$4,EP$3,'Eng GLA 6th, 7th, 8th'!$E29:$DV29)))</f>
        <v/>
      </c>
      <c r="EQ26" s="41" t="str">
        <f>IF($B26="","",IF(COUNTIFS('Eng GLA 6th, 7th, 8th'!$E$4:$DV$4,EQ$3,'Eng GLA 6th, 7th, 8th'!$E29:$DV29,"&lt;&gt;")=0,"",SUMIF('Eng GLA 6th, 7th, 8th'!$E$4:$DV$4,EQ$3,'Eng GLA 6th, 7th, 8th'!$E29:$DV29)))</f>
        <v/>
      </c>
      <c r="ER26" s="41" t="str">
        <f>IF($B26="","",IF(COUNTIFS('Eng GLA 6th, 7th, 8th'!$E$4:$DV$4,ER$3,'Eng GLA 6th, 7th, 8th'!$E29:$DV29,"&lt;&gt;")=0,"",SUMIF('Eng GLA 6th, 7th, 8th'!$E$4:$DV$4,ER$3,'Eng GLA 6th, 7th, 8th'!$E29:$DV29)))</f>
        <v/>
      </c>
      <c r="ES26" s="41" t="str">
        <f>IF($B26="","",IF(COUNTIFS('Eng GLA 6th, 7th, 8th'!$E$4:$DV$4,ES$3,'Eng GLA 6th, 7th, 8th'!$E29:$DV29,"&lt;&gt;")=0,"",SUMIF('Eng GLA 6th, 7th, 8th'!$E$4:$DV$4,ES$3,'Eng GLA 6th, 7th, 8th'!$E29:$DV29)))</f>
        <v/>
      </c>
      <c r="ET26" s="41" t="str">
        <f>IF($B26="","",IF(COUNTIFS('Eng GLA 6th, 7th, 8th'!$E$4:$DV$4,ET$3,'Eng GLA 6th, 7th, 8th'!$E29:$DV29,"&lt;&gt;")=0,"",SUMIF('Eng GLA 6th, 7th, 8th'!$E$4:$DV$4,ET$3,'Eng GLA 6th, 7th, 8th'!$E29:$DV29)))</f>
        <v/>
      </c>
      <c r="EU26" s="41" t="str">
        <f>IF($B26="","",IF(COUNTIFS('Eng GLA 6th, 7th, 8th'!$E$4:$DV$4,EU$3,'Eng GLA 6th, 7th, 8th'!$E29:$DV29,"&lt;&gt;")=0,"",SUMIF('Eng GLA 6th, 7th, 8th'!$E$4:$DV$4,EU$3,'Eng GLA 6th, 7th, 8th'!$E29:$DV29)))</f>
        <v/>
      </c>
      <c r="EV26" s="41" t="str">
        <f>IF($B26="","",IF(COUNTIFS('Eng GLA 6th, 7th, 8th'!$E$4:$DV$4,EV$3,'Eng GLA 6th, 7th, 8th'!$E29:$DV29,"&lt;&gt;")=0,"",SUMIF('Eng GLA 6th, 7th, 8th'!$E$4:$DV$4,EV$3,'Eng GLA 6th, 7th, 8th'!$E29:$DV29)))</f>
        <v/>
      </c>
      <c r="EW26" s="41" t="str">
        <f>IF($B26="","",IF(COUNTIFS('Eng GLA 6th, 7th, 8th'!$E$4:$DV$4,EW$3,'Eng GLA 6th, 7th, 8th'!$E29:$DV29,"&lt;&gt;")=0,"",SUMIF('Eng GLA 6th, 7th, 8th'!$E$4:$DV$4,EW$3,'Eng GLA 6th, 7th, 8th'!$E29:$DV29)))</f>
        <v/>
      </c>
      <c r="EX26" s="41" t="str">
        <f>IF($B26="","",IF(COUNTIFS('Eng GLA 6th, 7th, 8th'!$E$4:$DV$4,EX$3,'Eng GLA 6th, 7th, 8th'!$E29:$DV29,"&lt;&gt;")=0,"",SUMIF('Eng GLA 6th, 7th, 8th'!$E$4:$DV$4,EX$3,'Eng GLA 6th, 7th, 8th'!$E29:$DV29)))</f>
        <v/>
      </c>
      <c r="EY26" s="41" t="str">
        <f>IF($B26="","",IF(COUNTIFS('Eng GLA 6th, 7th, 8th'!$E$4:$DV$4,EY$3,'Eng GLA 6th, 7th, 8th'!$E29:$DV29,"&lt;&gt;")=0,"",SUMIF('Eng GLA 6th, 7th, 8th'!$E$4:$DV$4,EY$3,'Eng GLA 6th, 7th, 8th'!$E29:$DV29)))</f>
        <v/>
      </c>
      <c r="EZ26" s="398" t="str">
        <f>IF('Cover Sheet'!$AC$6="8th", 'Eng GLA 6th, 7th, 8th'!CG29, "")</f>
        <v/>
      </c>
      <c r="FA26" s="41" t="str">
        <f>IF($B26="","",IF(COUNTIFS('Eng GLA 6th, 7th, 8th'!$E$4:$DV$4,FA$3,'Eng GLA 6th, 7th, 8th'!$E29:$DV29,"&lt;&gt;")=0,"",SUMIF('Eng GLA 6th, 7th, 8th'!$E$4:$DV$4,FA$3,'Eng GLA 6th, 7th, 8th'!$E29:$DV29)))</f>
        <v/>
      </c>
      <c r="FB26" s="41" t="str">
        <f>IF($B26="","",IF(COUNTIFS('Eng GLA 6th, 7th, 8th'!$E$4:$DV$4,FB$3,'Eng GLA 6th, 7th, 8th'!$E29:$DV29,"&lt;&gt;")=0,"",SUMIF('Eng GLA 6th, 7th, 8th'!$E$4:$DV$4,FB$3,'Eng GLA 6th, 7th, 8th'!$E29:$DV29)))</f>
        <v/>
      </c>
      <c r="FC26" s="41" t="str">
        <f>IF($B26="","",IF(COUNTIFS('Eng GLA 6th, 7th, 8th'!$E$4:$DV$4,FC$3,'Eng GLA 6th, 7th, 8th'!$E29:$DV29,"&lt;&gt;")=0,"",SUMIF('Eng GLA 6th, 7th, 8th'!$E$4:$DV$4,FC$3,'Eng GLA 6th, 7th, 8th'!$E29:$DV29)))</f>
        <v/>
      </c>
      <c r="FD26" s="41" t="str">
        <f>IF($B26="","",IF(COUNTIFS('Eng GLA 6th, 7th, 8th'!$E$4:$DV$4,FD$3,'Eng GLA 6th, 7th, 8th'!$E29:$DV29,"&lt;&gt;")=0,"",SUMIF('Eng GLA 6th, 7th, 8th'!$E$4:$DV$4,FD$3,'Eng GLA 6th, 7th, 8th'!$E29:$DV29)))</f>
        <v/>
      </c>
      <c r="FE26" s="41" t="str">
        <f>IF($B26="","",IF(COUNTIFS('Eng GLA 6th, 7th, 8th'!$E$4:$DV$4,FE$3,'Eng GLA 6th, 7th, 8th'!$E29:$DV29,"&lt;&gt;")=0,"",SUMIF('Eng GLA 6th, 7th, 8th'!$E$4:$DV$4,FE$3,'Eng GLA 6th, 7th, 8th'!$E29:$DV29)))</f>
        <v/>
      </c>
      <c r="FF26" s="41" t="str">
        <f>IF($B26="","",IF(COUNTIFS('Eng GLA 6th, 7th, 8th'!$E$4:$DV$4,FF$3,'Eng GLA 6th, 7th, 8th'!$E29:$DV29,"&lt;&gt;")=0,"",SUMIF('Eng GLA 6th, 7th, 8th'!$E$4:$DV$4,FF$3,'Eng GLA 6th, 7th, 8th'!$E29:$DV29)))</f>
        <v/>
      </c>
      <c r="FG26" s="41" t="str">
        <f>IF($B26="","",IF(COUNTIFS('Eng GLA 6th, 7th, 8th'!$E$4:$DV$4,FG$3,'Eng GLA 6th, 7th, 8th'!$E29:$DV29,"&lt;&gt;")=0,"",SUMIF('Eng GLA 6th, 7th, 8th'!$E$4:$DV$4,FG$3,'Eng GLA 6th, 7th, 8th'!$E29:$DV29)))</f>
        <v/>
      </c>
      <c r="FH26" s="41" t="str">
        <f>IF($B26="","",IF(COUNTIFS('Eng GLA 6th, 7th, 8th'!$E$4:$DV$4,FH$3,'Eng GLA 6th, 7th, 8th'!$E29:$DV29,"&lt;&gt;")=0,"",SUMIF('Eng GLA 6th, 7th, 8th'!$E$4:$DV$4,FH$3,'Eng GLA 6th, 7th, 8th'!$E29:$DV29)))</f>
        <v/>
      </c>
      <c r="FI26" s="41" t="str">
        <f>IF($B26="","",IF(COUNTIFS('Eng GLA 6th, 7th, 8th'!$E$4:$DV$4,FI$3,'Eng GLA 6th, 7th, 8th'!$E29:$DV29,"&lt;&gt;")=0,"",SUMIF('Eng GLA 6th, 7th, 8th'!$E$4:$DV$4,FI$3,'Eng GLA 6th, 7th, 8th'!$E29:$DV29)))</f>
        <v/>
      </c>
      <c r="FJ26" s="41" t="str">
        <f>IF($B26="","",IF(COUNTIFS('Eng GLA 6th, 7th, 8th'!$E$4:$DV$4,FJ$3,'Eng GLA 6th, 7th, 8th'!$E29:$DV29,"&lt;&gt;")=0,"",SUMIF('Eng GLA 6th, 7th, 8th'!$E$4:$DV$4,FJ$3,'Eng GLA 6th, 7th, 8th'!$E29:$DV29)))</f>
        <v/>
      </c>
      <c r="FK26" s="41" t="str">
        <f>IF($B26="","",IF(COUNTIFS('Eng GLA 6th, 7th, 8th'!$E$4:$DV$4,FK$3,'Eng GLA 6th, 7th, 8th'!$E29:$DV29,"&lt;&gt;")=0,"",SUMIF('Eng GLA 6th, 7th, 8th'!$E$4:$DV$4,FK$3,'Eng GLA 6th, 7th, 8th'!$E29:$DV29)))</f>
        <v/>
      </c>
      <c r="FL26" s="41" t="str">
        <f>IF($B26="","",IF(COUNTIFS('Eng GLA 6th, 7th, 8th'!$E$4:$DV$4,FL$3,'Eng GLA 6th, 7th, 8th'!$E29:$DV29,"&lt;&gt;")=0,"",SUMIF('Eng GLA 6th, 7th, 8th'!$E$4:$DV$4,FL$3,'Eng GLA 6th, 7th, 8th'!$E29:$DV29)))</f>
        <v/>
      </c>
      <c r="FM26" s="41" t="str">
        <f>IF($B26="","",IF(COUNTIFS('Eng GLA 6th, 7th, 8th'!$E$4:$DV$4,FM$3,'Eng GLA 6th, 7th, 8th'!$E29:$DV29,"&lt;&gt;")=0,"",SUMIF('Eng GLA 6th, 7th, 8th'!$E$4:$DV$4,FM$3,'Eng GLA 6th, 7th, 8th'!$E29:$DV29)))</f>
        <v/>
      </c>
      <c r="FN26" s="41" t="str">
        <f>IF($B26="","",IF(COUNTIFS('Eng GLA 6th, 7th, 8th'!$E$4:$DV$4,FN$3,'Eng GLA 6th, 7th, 8th'!$E29:$DV29,"&lt;&gt;")=0,"",SUMIF('Eng GLA 6th, 7th, 8th'!$E$4:$DV$4,FN$3,'Eng GLA 6th, 7th, 8th'!$E29:$DV29)))</f>
        <v/>
      </c>
      <c r="FO26" s="41" t="str">
        <f>IF($B26="","",IF(COUNTIFS('Eng GLA 6th, 7th, 8th'!$E$4:$DV$4,FO$3,'Eng GLA 6th, 7th, 8th'!$E29:$DV29,"&lt;&gt;")=0,"",SUMIF('Eng GLA 6th, 7th, 8th'!$E$4:$DV$4,FO$3,'Eng GLA 6th, 7th, 8th'!$E29:$DV29)))</f>
        <v/>
      </c>
    </row>
    <row r="27" spans="1:171" ht="12.75" customHeight="1" x14ac:dyDescent="0.2">
      <c r="A27" s="65">
        <v>23</v>
      </c>
      <c r="B27" s="65" t="str">
        <f>'English Scores- Leveled papers'!B29</f>
        <v>Faisal</v>
      </c>
      <c r="C27" s="65"/>
      <c r="D27" s="76" t="str">
        <f>IF(OR(B27="",H27="",'Cover Sheet'!E27=""),"",'Cover Sheet'!E27)</f>
        <v/>
      </c>
      <c r="E27" s="76" t="str">
        <f>IF(OR(B27="",H27="",'Cover Sheet'!F27=""),"",'Cover Sheet'!F27)</f>
        <v/>
      </c>
      <c r="F27" s="76" t="str">
        <f>IF(OR(B27="",H27="",'Cover Sheet'!H27=""),"",'Cover Sheet'!H27)</f>
        <v/>
      </c>
      <c r="G27" s="76"/>
      <c r="H27" s="76">
        <f>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1</v>
      </c>
      <c r="I27" s="77">
        <f t="shared" si="7"/>
        <v>0.8</v>
      </c>
      <c r="J27" s="77">
        <f t="shared" si="8"/>
        <v>0.6</v>
      </c>
      <c r="K27" s="77">
        <f t="shared" si="9"/>
        <v>0.9</v>
      </c>
      <c r="L27" s="78" t="str">
        <f t="shared" si="10"/>
        <v/>
      </c>
      <c r="M27" s="78" t="str">
        <f t="shared" si="11"/>
        <v/>
      </c>
      <c r="N27" s="78">
        <f t="shared" si="12"/>
        <v>0.9</v>
      </c>
      <c r="O27" s="78">
        <f t="shared" si="13"/>
        <v>0.8</v>
      </c>
      <c r="P27" s="78">
        <f t="shared" si="14"/>
        <v>0.6</v>
      </c>
      <c r="Q27" s="78" t="str">
        <f t="shared" si="15"/>
        <v/>
      </c>
      <c r="R27" s="78" t="str">
        <f t="shared" si="16"/>
        <v/>
      </c>
      <c r="S27" s="78" t="str">
        <f t="shared" si="17"/>
        <v/>
      </c>
      <c r="T27" s="78" t="str">
        <f t="shared" si="18"/>
        <v/>
      </c>
      <c r="U27" s="78" t="str">
        <f t="shared" si="19"/>
        <v/>
      </c>
      <c r="V27" s="78" t="str">
        <f t="shared" si="20"/>
        <v/>
      </c>
      <c r="W27" s="78" t="str">
        <f t="shared" si="21"/>
        <v/>
      </c>
      <c r="X27" s="78" t="str">
        <f t="shared" si="22"/>
        <v/>
      </c>
      <c r="Y27" s="78"/>
      <c r="Z27" s="78"/>
      <c r="AA27" s="78"/>
      <c r="AB27" s="78"/>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41" t="str">
        <f>IF($B27="","",IF(COUNTIFS('English Scores- Leveled papers'!$H$4:$KM$4,AI$3,'English Scores- Leveled papers'!$H29:$KM29,"&lt;&gt;")=0,"",SUMIF('English Scores- Leveled papers'!$H$4:$KM$4,AI$3,'English Scores- Leveled papers'!$H29:$KM29)))</f>
        <v/>
      </c>
      <c r="AJ27" s="41" t="str">
        <f>IF($B27="","",IF(COUNTIFS('English Scores- Leveled papers'!$H$4:$KM$4,AJ$3,'English Scores- Leveled papers'!$H29:$KM29,"&lt;&gt;")=0,"",SUMIF('English Scores- Leveled papers'!$H$4:$KM$4,AJ$3,'English Scores- Leveled papers'!$H29:$KM29)))</f>
        <v/>
      </c>
      <c r="AK27" s="41" t="str">
        <f>IF($B27="","",IF(COUNTIFS('English Scores- Leveled papers'!$H$4:$KM$4,AK$3,'English Scores- Leveled papers'!$H29:$KM29,"&lt;&gt;")=0,"",SUMIF('English Scores- Leveled papers'!$H$4:$KM$4,AK$3,'English Scores- Leveled papers'!$H29:$KM29)))</f>
        <v/>
      </c>
      <c r="AL27" s="41" t="str">
        <f>IF($B27="","",IF(COUNTIFS('English Scores- Leveled papers'!$H$4:$KM$4,AL$3,'English Scores- Leveled papers'!$H29:$KM29,"&lt;&gt;")=0,"",SUMIF('English Scores- Leveled papers'!$H$4:$KM$4,AL$3,'English Scores- Leveled papers'!$H29:$KM29)))</f>
        <v/>
      </c>
      <c r="AM27" s="41">
        <f>IF($B27="","",IF(COUNTIFS('English Scores- Leveled papers'!$H$4:$KM$4,AM$3,'English Scores- Leveled papers'!$H29:$KM29,"&lt;&gt;")=0,"",SUMIF('English Scores- Leveled papers'!$H$4:$KM$4,AM$3,'English Scores- Leveled papers'!$H29:$KM29)))</f>
        <v>1</v>
      </c>
      <c r="AN27" s="41">
        <f>IF($B27="","",IF(COUNTIFS('English Scores- Leveled papers'!$H$4:$KM$4,AN$3,'English Scores- Leveled papers'!$H29:$KM29,"&lt;&gt;")=0,"",SUMIF('English Scores- Leveled papers'!$H$4:$KM$4,AN$3,'English Scores- Leveled papers'!$H29:$KM29)))</f>
        <v>1</v>
      </c>
      <c r="AO27" s="41">
        <f>IF($B27="","",IF(COUNTIFS('English Scores- Leveled papers'!$H$4:$KM$4,AO$3,'English Scores- Leveled papers'!$H29:$KM29,"&lt;&gt;")=0,"",SUMIF('English Scores- Leveled papers'!$H$4:$KM$4,AO$3,'English Scores- Leveled papers'!$H29:$KM29)))</f>
        <v>1</v>
      </c>
      <c r="AP27" s="41">
        <f>IF($B27="","",IF(COUNTIFS('English Scores- Leveled papers'!$H$4:$KM$4,AP$3,'English Scores- Leveled papers'!$H29:$KM29,"&lt;&gt;")=0,"",SUMIF('English Scores- Leveled papers'!$H$4:$KM$4,AP$3,'English Scores- Leveled papers'!$H29:$KM29)))</f>
        <v>1</v>
      </c>
      <c r="AQ27" s="41">
        <f>IF($B27="","",IF(COUNTIFS('English Scores- Leveled papers'!$H$4:$KM$4,AQ$3,'English Scores- Leveled papers'!$H29:$KM29,"&lt;&gt;")=0,"",SUMIF('English Scores- Leveled papers'!$H$4:$KM$4,AQ$3,'English Scores- Leveled papers'!$H29:$KM29)))</f>
        <v>2</v>
      </c>
      <c r="AR27" s="41">
        <f>IF($B27="","",IF(COUNTIFS('English Scores- Leveled papers'!$H$4:$KM$4,AR$3,'English Scores- Leveled papers'!$H29:$KM29,"&lt;&gt;")=0,"",SUMIF('English Scores- Leveled papers'!$H$4:$KM$4,AR$3,'English Scores- Leveled papers'!$H29:$KM29)))</f>
        <v>1</v>
      </c>
      <c r="AS27" s="41">
        <f>IF($B27="","",IF(COUNTIFS('English Scores- Leveled papers'!$H$4:$KM$4,AS$3,'English Scores- Leveled papers'!$H29:$KM29,"&lt;&gt;")=0,"",SUMIF('English Scores- Leveled papers'!$H$4:$KM$4,AS$3,'English Scores- Leveled papers'!$H29:$KM29)))</f>
        <v>2</v>
      </c>
      <c r="AT27" s="41">
        <f>IF($B27="","",IF(COUNTIFS('English Scores- Leveled papers'!$H$4:$KM$4,AT$3,'English Scores- Leveled papers'!$H29:$KM29,"&lt;&gt;")=0,"",SUMIF('English Scores- Leveled papers'!$H$4:$KM$4,AT$3,'English Scores- Leveled papers'!$H29:$KM29)))</f>
        <v>1</v>
      </c>
      <c r="AU27" s="41">
        <f>IF($B27="","",IF(COUNTIFS('English Scores- Leveled papers'!$H$4:$KM$4,AU$3,'English Scores- Leveled papers'!$H29:$KM29,"&lt;&gt;")=0,"",SUMIF('English Scores- Leveled papers'!$H$4:$KM$4,AU$3,'English Scores- Leveled papers'!$H29:$KM29)))</f>
        <v>0</v>
      </c>
      <c r="AV27" s="41">
        <f>IF($B27="","",IF(COUNTIFS('English Scores- Leveled papers'!$H$4:$KM$4,AV$3,'English Scores- Leveled papers'!$H29:$KM29,"&lt;&gt;")=0,"",SUMIF('English Scores- Leveled papers'!$H$4:$KM$4,AV$3,'English Scores- Leveled papers'!$H29:$KM29)))</f>
        <v>2</v>
      </c>
      <c r="AW27" s="41">
        <f>IF($B27="","",IF(COUNTIFS('English Scores- Leveled papers'!$H$4:$KM$4,AW$3,'English Scores- Leveled papers'!$H29:$KM29,"&lt;&gt;")=0,"",SUMIF('English Scores- Leveled papers'!$H$4:$KM$4,AW$3,'English Scores- Leveled papers'!$H29:$KM29)))</f>
        <v>1.75</v>
      </c>
      <c r="AX27" s="41">
        <f>IF($B27="","",IF(COUNTIFS('English Scores- Leveled papers'!$H$4:$KM$4,AX$3,'English Scores- Leveled papers'!$H29:$KM29,"&lt;&gt;")=0,"",SUMIF('English Scores- Leveled papers'!$H$4:$KM$4,AX$3,'English Scores- Leveled papers'!$H29:$KM29)))</f>
        <v>1</v>
      </c>
      <c r="AY27" s="41">
        <f>IF($B27="","",IF(COUNTIFS('English Scores- Leveled papers'!$H$4:$KM$4,AY$3,'English Scores- Leveled papers'!$H29:$KM29,"&lt;&gt;")=0,"",SUMIF('English Scores- Leveled papers'!$H$4:$KM$4,AY$3,'English Scores- Leveled papers'!$H29:$KM29)))</f>
        <v>1</v>
      </c>
      <c r="AZ27" s="41">
        <f>IF($B27="","",IF(COUNTIFS('English Scores- Leveled papers'!$H$4:$KM$4,AZ$3,'English Scores- Leveled papers'!$H29:$KM29,"&lt;&gt;")=0,"",SUMIF('English Scores- Leveled papers'!$H$4:$KM$4,AZ$3,'English Scores- Leveled papers'!$H29:$KM29)))</f>
        <v>1</v>
      </c>
      <c r="BA27" s="41">
        <f>IF($B27="","",IF(COUNTIFS('English Scores- Leveled papers'!$H$4:$KM$4,BA$3,'English Scores- Leveled papers'!$H29:$KM29,"&lt;&gt;")=0,"",SUMIF('English Scores- Leveled papers'!$H$4:$KM$4,BA$3,'English Scores- Leveled papers'!$H29:$KM29)))</f>
        <v>0</v>
      </c>
      <c r="BB27" s="41">
        <f>IF($B27="","",IF(COUNTIFS('English Scores- Leveled papers'!$H$4:$KM$4,BB$3,'English Scores- Leveled papers'!$H29:$KM29,"&lt;&gt;")=0,"",SUMIF('English Scores- Leveled papers'!$H$4:$KM$4,BB$3,'English Scores- Leveled papers'!$H29:$KM29)))</f>
        <v>2</v>
      </c>
      <c r="BC27" s="41">
        <f>IF($B27="","",IF(COUNTIFS('English Scores- Leveled papers'!$H$4:$KM$4,BC$3,'English Scores- Leveled papers'!$H29:$KM29,"&lt;&gt;")=0,"",SUMIF('English Scores- Leveled papers'!$H$4:$KM$4,BC$3,'English Scores- Leveled papers'!$H29:$KM29)))</f>
        <v>1.25</v>
      </c>
      <c r="BD27" s="41" t="str">
        <f>IF($B27="","",IF(COUNTIFS('English Scores- Leveled papers'!$H$4:$KM$4,BD$3,'English Scores- Leveled papers'!$H29:$KM29,"&lt;&gt;")=0,"",SUMIF('English Scores- Leveled papers'!$H$4:$KM$4,BD$3,'English Scores- Leveled papers'!$H29:$KM29)))</f>
        <v/>
      </c>
      <c r="BE27" s="41" t="str">
        <f>IF($B27="","",IF(COUNTIFS('English Scores- Leveled papers'!$H$4:$KM$4,BE$3,'English Scores- Leveled papers'!$H29:$KM29,"&lt;&gt;")=0,"",SUMIF('English Scores- Leveled papers'!$H$4:$KM$4,BE$3,'English Scores- Leveled papers'!$H29:$KM29)))</f>
        <v/>
      </c>
      <c r="BF27" s="41" t="str">
        <f>IF($B27="","",IF(COUNTIFS('English Scores- Leveled papers'!$H$4:$KM$4,BF$3,'English Scores- Leveled papers'!$H29:$KM29,"&lt;&gt;")=0,"",SUMIF('English Scores- Leveled papers'!$H$4:$KM$4,BF$3,'English Scores- Leveled papers'!$H29:$KM29)))</f>
        <v/>
      </c>
      <c r="BG27" s="41" t="str">
        <f>IF($B27="","",IF(COUNTIFS('English Scores- Leveled papers'!$H$4:$KM$4,BG$3,'English Scores- Leveled papers'!$H29:$KM29,"&lt;&gt;")=0,"",SUMIF('English Scores- Leveled papers'!$H$4:$KM$4,BG$3,'English Scores- Leveled papers'!$H29:$KM29)))</f>
        <v/>
      </c>
      <c r="BH27" s="41" t="str">
        <f>IF($B27="","",IF(COUNTIFS('English Scores- Leveled papers'!$H$4:$KM$4,BH$3,'English Scores- Leveled papers'!$H29:$KM29,"&lt;&gt;")=0,"",SUMIF('English Scores- Leveled papers'!$H$4:$KM$4,BH$3,'English Scores- Leveled papers'!$H29:$KM29)))</f>
        <v/>
      </c>
      <c r="BI27" s="41" t="str">
        <f>IF($B27="","",IF(COUNTIFS('English Scores- Leveled papers'!$H$4:$KM$4,BI$3,'English Scores- Leveled papers'!$H29:$KM29,"&lt;&gt;")=0,"",SUMIF('English Scores- Leveled papers'!$H$4:$KM$4,BI$3,'English Scores- Leveled papers'!$H29:$KM29)))</f>
        <v/>
      </c>
      <c r="BJ27" s="41" t="str">
        <f>IF($B27="","",IF(COUNTIFS('English Scores- Leveled papers'!$H$4:$KM$4,BJ$3,'English Scores- Leveled papers'!$H29:$KM29,"&lt;&gt;")=0,"",SUMIF('English Scores- Leveled papers'!$H$4:$KM$4,BJ$3,'English Scores- Leveled papers'!$H29:$KM29)))</f>
        <v/>
      </c>
      <c r="BK27" s="41" t="str">
        <f>IF($B27="","",IF(COUNTIFS('English Scores- Leveled papers'!$H$4:$KM$4,BK$3,'English Scores- Leveled papers'!$H29:$KM29,"&lt;&gt;")=0,"",SUMIF('English Scores- Leveled papers'!$H$4:$KM$4,BK$3,'English Scores- Leveled papers'!$H29:$KM29)))</f>
        <v/>
      </c>
      <c r="BL27" s="41" t="str">
        <f>IF($B27="","",IF(COUNTIFS('English Scores- Leveled papers'!$H$4:$KM$4,BL$3,'English Scores- Leveled papers'!$H29:$KM29,"&lt;&gt;")=0,"",SUMIF('English Scores- Leveled papers'!$H$4:$KM$4,BL$3,'English Scores- Leveled papers'!$H29:$KM29)))</f>
        <v/>
      </c>
      <c r="BM27" s="41" t="str">
        <f>IF($B27="","",IF(COUNTIFS('English Scores- Leveled papers'!$H$4:$KM$4,BM$3,'English Scores- Leveled papers'!$H29:$KM29,"&lt;&gt;")=0,"",SUMIF('English Scores- Leveled papers'!$H$4:$KM$4,BM$3,'English Scores- Leveled papers'!$H29:$KM29)))</f>
        <v/>
      </c>
      <c r="BN27" s="41" t="str">
        <f>IF($B27="","",IF(COUNTIFS('English Scores- Leveled papers'!$H$4:$KM$4,BN$3,'English Scores- Leveled papers'!$H29:$KM29,"&lt;&gt;")=0,"",SUMIF('English Scores- Leveled papers'!$H$4:$KM$4,BN$3,'English Scores- Leveled papers'!$H29:$KM29)))</f>
        <v/>
      </c>
      <c r="BO27" s="41"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41" t="str">
        <f>IF($B27="","",IF(COUNTIFS('English Scores- Leveled papers'!$H$4:$KM$4,BX$3,'English Scores- Leveled papers'!$H29:$KM29,"&lt;&gt;")=0,"",SUMIF('English Scores- Leveled papers'!$H$4:$KM$4,BX$3,'English Scores- Leveled papers'!$H29:$KM29)))</f>
        <v/>
      </c>
      <c r="BY27" s="41" t="str">
        <f>IF($B27="","",IF(COUNTIFS('English Scores- Leveled papers'!$H$4:$KM$4,BY$3,'English Scores- Leveled papers'!$H29:$KM29,"&lt;&gt;")=0,"",SUMIF('English Scores- Leveled papers'!$H$4:$KM$4,BY$3,'English Scores- Leveled papers'!$H29:$KM29)))</f>
        <v/>
      </c>
      <c r="BZ27" s="41" t="str">
        <f>IF($B27="","",IF(COUNTIFS('English Scores- Leveled papers'!$H$4:$KM$4,BZ$3,'English Scores- Leveled papers'!$H29:$KM29,"&lt;&gt;")=0,"",SUMIF('English Scores- Leveled papers'!$H$4:$KM$4,BZ$3,'English Scores- Leveled papers'!$H29:$KM29)))</f>
        <v/>
      </c>
      <c r="CA27" s="41" t="str">
        <f>IF($B27="","",IF(COUNTIFS('English Scores- Leveled papers'!$H$4:$KM$4,CA$3,'English Scores- Leveled papers'!$H29:$KM29,"&lt;&gt;")=0,"",SUMIF('English Scores- Leveled papers'!$H$4:$KM$4,CA$3,'English Scores- Leveled papers'!$H29:$KM29)))</f>
        <v/>
      </c>
      <c r="CB27" s="41" t="str">
        <f>IF($B27="","",IF(COUNTIFS('English Scores- Leveled papers'!$H$4:$KM$4,CB$3,'English Scores- Leveled papers'!$H29:$KM29,"&lt;&gt;")=0,"",SUMIF('English Scores- Leveled papers'!$H$4:$KM$4,CB$3,'English Scores- Leveled papers'!$H29:$KM29)))</f>
        <v/>
      </c>
      <c r="CC27" s="41" t="str">
        <f>IF($B27="","",IF(COUNTIFS('English Scores- Leveled papers'!$H$4:$KM$4,CC$3,'English Scores- Leveled papers'!$H29:$KM29,"&lt;&gt;")=0,"",SUMIF('English Scores- Leveled papers'!$H$4:$KM$4,CC$3,'English Scores- Leveled papers'!$H29:$KM29)))</f>
        <v/>
      </c>
      <c r="CD27" s="41" t="str">
        <f>IF($B27="","",IF(COUNTIFS('English Scores- Leveled papers'!$H$4:$KM$4,CD$3,'English Scores- Leveled papers'!$H29:$KM29,"&lt;&gt;")=0,"",SUMIF('English Scores- Leveled papers'!$H$4:$KM$4,CD$3,'English Scores- Leveled papers'!$H29:$KM29)))</f>
        <v/>
      </c>
      <c r="CE27" s="41" t="str">
        <f>IF($B27="","",IF(COUNTIFS('English Scores- Leveled papers'!$H$4:$KM$4,CE$3,'English Scores- Leveled papers'!$H29:$KM29,"&lt;&gt;")=0,"",SUMIF('English Scores- Leveled papers'!$H$4:$KM$4,CE$3,'English Scores- Leveled papers'!$H29:$KM29)))</f>
        <v/>
      </c>
      <c r="CF27" s="41"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41" t="str">
        <f>IF($B27="","",IF(COUNTIFS('English Scores- Leveled papers'!$H$4:$KM$4,CL$3,'English Scores- Leveled papers'!$H29:$KM29,"&lt;&gt;")=0,"",SUMIF('English Scores- Leveled papers'!$H$4:$KM$4,CL$3,'English Scores- Leveled papers'!$H29:$KM29)))</f>
        <v/>
      </c>
      <c r="CM27" s="41" t="str">
        <f>IF($B27="","",IF(COUNTIFS('English Scores- Leveled papers'!$H$4:$KM$4,CM$3,'English Scores- Leveled papers'!$H29:$KM29,"&lt;&gt;")=0,"",SUMIF('English Scores- Leveled papers'!$H$4:$KM$4,CM$3,'English Scores- Leveled papers'!$H29:$KM29)))</f>
        <v/>
      </c>
      <c r="CN27" s="41" t="str">
        <f>IF($B27="","",IF(COUNTIFS('English Scores- Leveled papers'!$H$4:$KM$4,CN$3,'English Scores- Leveled papers'!$H29:$KM29,"&lt;&gt;")=0,"",SUMIF('English Scores- Leveled papers'!$H$4:$KM$4,CN$3,'English Scores- Leveled papers'!$H29:$KM29)))</f>
        <v/>
      </c>
      <c r="CO27" s="41" t="str">
        <f>IF($B27="","",IF(COUNTIFS('English Scores- Leveled papers'!$H$4:$KM$4,CO$3,'English Scores- Leveled papers'!$H29:$KM29,"&lt;&gt;")=0,"",SUMIF('English Scores- Leveled papers'!$H$4:$KM$4,CO$3,'English Scores- Leveled papers'!$H29:$KM29)))</f>
        <v/>
      </c>
      <c r="CP27" s="41" t="str">
        <f>IF($B27="","",IF(COUNTIFS('English Scores- Leveled papers'!$H$4:$KM$4,CP$3,'English Scores- Leveled papers'!$H29:$KM29,"&lt;&gt;")=0,"",SUMIF('English Scores- Leveled papers'!$H$4:$KM$4,CP$3,'English Scores- Leveled papers'!$H29:$KM29)))</f>
        <v/>
      </c>
      <c r="CQ27" s="41" t="str">
        <f>IF($B27="","",IF(COUNTIFS('English Scores- Leveled papers'!$H$4:$KM$4,CQ$3,'English Scores- Leveled papers'!$H29:$KM29,"&lt;&gt;")=0,"",SUMIF('English Scores- Leveled papers'!$H$4:$KM$4,CQ$3,'English Scores- Leveled papers'!$H29:$KM29)))</f>
        <v/>
      </c>
      <c r="CR27" s="41" t="str">
        <f>IF($B27="","",IF(COUNTIFS('English Scores- Leveled papers'!$H$4:$KM$4,CR$3,'English Scores- Leveled papers'!$H29:$KM29,"&lt;&gt;")=0,"",SUMIF('English Scores- Leveled papers'!$H$4:$KM$4,CR$3,'English Scores- Leveled papers'!$H29:$KM29)))</f>
        <v/>
      </c>
      <c r="CS27" s="41"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41" t="str">
        <f>IF($B27="","",IF(COUNTIFS('English Scores- Leveled papers'!$H$4:$KM$4,DF$3,'English Scores- Leveled papers'!$H29:$KM29,"&lt;&gt;")=0,"",SUMIF('English Scores- Leveled papers'!$H$4:$KM$4,DF$3,'English Scores- Leveled papers'!$H29:$KM29)))</f>
        <v/>
      </c>
      <c r="DG27" s="41" t="str">
        <f>IF($B27="","",IF(COUNTIFS('English Scores- Leveled papers'!$H$4:$KM$4,DG$3,'English Scores- Leveled papers'!$H29:$KM29,"&lt;&gt;")=0,"",SUMIF('English Scores- Leveled papers'!$H$4:$KM$4,DG$3,'English Scores- Leveled papers'!$H29:$KM29)))</f>
        <v/>
      </c>
      <c r="DH27" s="41" t="str">
        <f>IF($B27="","",IF(COUNTIFS('English Scores- Leveled papers'!$H$4:$KM$4,DH$3,'English Scores- Leveled papers'!$H29:$KM29,"&lt;&gt;")=0,"",SUMIF('English Scores- Leveled papers'!$H$4:$KM$4,DH$3,'English Scores- Leveled papers'!$H29:$KM29)))</f>
        <v/>
      </c>
      <c r="DI27" s="41" t="str">
        <f>IF($B27="","",IF(COUNTIFS('English Scores- Leveled papers'!$H$4:$KM$4,DI$3,'English Scores- Leveled papers'!$H29:$KM29,"&lt;&gt;")=0,"",SUMIF('English Scores- Leveled papers'!$H$4:$KM$4,DI$3,'English Scores- Leveled papers'!$H29:$KM29)))</f>
        <v/>
      </c>
      <c r="DJ27" s="41" t="str">
        <f>IF($B27="","",IF(COUNTIFS('English Scores- Leveled papers'!$H$4:$KM$4,DJ$3,'English Scores- Leveled papers'!$H29:$KM29,"&lt;&gt;")=0,"",SUMIF('English Scores- Leveled papers'!$H$4:$KM$4,DJ$3,'English Scores- Leveled papers'!$H29:$KM29)))</f>
        <v/>
      </c>
      <c r="DK27" s="41" t="str">
        <f>IF($B27="","",IF(COUNTIFS('English Scores- Leveled papers'!$H$4:$KM$4,DK$3,'English Scores- Leveled papers'!$H29:$KM29,"&lt;&gt;")=0,"",SUMIF('English Scores- Leveled papers'!$H$4:$KM$4,DK$3,'English Scores- Leveled papers'!$H29:$KM29)))</f>
        <v/>
      </c>
      <c r="DL27" s="41" t="str">
        <f>IF($B27="","",IF(COUNTIFS('English Scores- Leveled papers'!$H$4:$KM$4,DL$3,'English Scores- Leveled papers'!$H29:$KM29,"&lt;&gt;")=0,"",SUMIF('English Scores- Leveled papers'!$H$4:$KM$4,DL$3,'English Scores- Leveled papers'!$H29:$KM29)))</f>
        <v/>
      </c>
      <c r="DM27" s="41" t="str">
        <f>IF($B27="","",IF(COUNTIFS('English Scores- Leveled papers'!$H$4:$KM$4,DM$3,'English Scores- Leveled papers'!$H29:$KM29,"&lt;&gt;")=0,"",SUMIF('English Scores- Leveled papers'!$H$4:$KM$4,DM$3,'English Scores- Leveled papers'!$H29:$KM29)))</f>
        <v/>
      </c>
      <c r="DN27" s="41" t="str">
        <f>IF($B27="","",IF(COUNTIFS('English Scores- Leveled papers'!$H$4:$KM$4,DN$3,'English Scores- Leveled papers'!$H29:$KM29,"&lt;&gt;")=0,"",SUMIF('English Scores- Leveled papers'!$H$4:$KM$4,DN$3,'English Scores- Leveled papers'!$H29:$KM29)))</f>
        <v/>
      </c>
      <c r="DO27" s="41" t="str">
        <f>IF($B27="","",IF(COUNTIFS('English Scores- Leveled papers'!$H$4:$KM$4,DO$3,'English Scores- Leveled papers'!$H29:$KM29,"&lt;&gt;")=0,"",SUMIF('English Scores- Leveled papers'!$H$4:$KM$4,DO$3,'English Scores- Leveled papers'!$H29:$KM29)))</f>
        <v/>
      </c>
      <c r="DP27" s="41" t="str">
        <f>IF($B27="","",IF(COUNTIFS('English Scores- Leveled papers'!$H$4:$KM$4,DP$3,'English Scores- Leveled papers'!$H29:$KM29,"&lt;&gt;")=0,"",SUMIF('English Scores- Leveled papers'!$H$4:$KM$4,DP$3,'English Scores- Leveled papers'!$H29:$KM29)))</f>
        <v/>
      </c>
      <c r="DQ27" s="393" t="str">
        <f>IF($B27="","",IF(COUNTIFS('English Scores- Leveled papers'!$H$4:$KM$4,DQ$3,'English Scores- Leveled papers'!$H29:$KM29,"&lt;&gt;")=0,"",SUMIF('English Scores- Leveled papers'!$H$4:$KM$4,DQ$3,'English Scores- Leveled papers'!$H29:$KM29)))</f>
        <v/>
      </c>
      <c r="DR27" s="395" t="str">
        <f>IF('Cover Sheet'!$AC$6="6th", 'Eng GLA 6th, 7th, 8th'!D30, "")</f>
        <v/>
      </c>
      <c r="DU27" s="41" t="str">
        <f>IF($B27="","",IF(COUNTIFS('Eng GLA 6th, 7th, 8th'!$E$4:$DV$4,DU$3,'Eng GLA 6th, 7th, 8th'!$E30:$DV30,"&lt;&gt;")=0,"",SUMIF('Eng GLA 6th, 7th, 8th'!$E$4:$DV$4,DU$3,'Eng GLA 6th, 7th, 8th'!$E30:$DV30)))</f>
        <v/>
      </c>
      <c r="DV27" s="41" t="str">
        <f>IF($B27="","",IF(COUNTIFS('Eng GLA 6th, 7th, 8th'!$E$4:$DV$4,DV$3,'Eng GLA 6th, 7th, 8th'!$E30:$DV30,"&lt;&gt;")=0,"",SUMIF('Eng GLA 6th, 7th, 8th'!$E$4:$DV$4,DV$3,'Eng GLA 6th, 7th, 8th'!$E30:$DV30)))</f>
        <v/>
      </c>
      <c r="DW27" s="41" t="str">
        <f>IF($B27="","",IF(COUNTIFS('Eng GLA 6th, 7th, 8th'!$E$4:$DV$4,DW$3,'Eng GLA 6th, 7th, 8th'!$E30:$DV30,"&lt;&gt;")=0,"",SUMIF('Eng GLA 6th, 7th, 8th'!$E$4:$DV$4,DW$3,'Eng GLA 6th, 7th, 8th'!$E30:$DV30)))</f>
        <v/>
      </c>
      <c r="DX27" s="41" t="str">
        <f>IF($B27="","",IF(COUNTIFS('Eng GLA 6th, 7th, 8th'!$E$4:$DV$4,DX$3,'Eng GLA 6th, 7th, 8th'!$E30:$DV30,"&lt;&gt;")=0,"",SUMIF('Eng GLA 6th, 7th, 8th'!$E$4:$DV$4,DX$3,'Eng GLA 6th, 7th, 8th'!$E30:$DV30)))</f>
        <v/>
      </c>
      <c r="DY27" s="41" t="str">
        <f>IF($B27="","",IF(COUNTIFS('Eng GLA 6th, 7th, 8th'!$E$4:$DV$4,DY$3,'Eng GLA 6th, 7th, 8th'!$E30:$DV30,"&lt;&gt;")=0,"",SUMIF('Eng GLA 6th, 7th, 8th'!$E$4:$DV$4,DY$3,'Eng GLA 6th, 7th, 8th'!$E30:$DV30)))</f>
        <v/>
      </c>
      <c r="DZ27" s="41" t="str">
        <f>IF($B27="","",IF(COUNTIFS('Eng GLA 6th, 7th, 8th'!$E$4:$DV$4,DZ$3,'Eng GLA 6th, 7th, 8th'!$E30:$DV30,"&lt;&gt;")=0,"",SUMIF('Eng GLA 6th, 7th, 8th'!$E$4:$DV$4,DZ$3,'Eng GLA 6th, 7th, 8th'!$E30:$DV30)))</f>
        <v/>
      </c>
      <c r="EA27" s="41" t="str">
        <f>IF($B27="","",IF(COUNTIFS('Eng GLA 6th, 7th, 8th'!$E$4:$DV$4,EA$3,'Eng GLA 6th, 7th, 8th'!$E30:$DV30,"&lt;&gt;")=0,"",SUMIF('Eng GLA 6th, 7th, 8th'!$E$4:$DV$4,EA$3,'Eng GLA 6th, 7th, 8th'!$E30:$DV30)))</f>
        <v/>
      </c>
      <c r="EB27" s="41" t="str">
        <f>IF($B27="","",IF(COUNTIFS('Eng GLA 6th, 7th, 8th'!$E$4:$DV$4,EB$3,'Eng GLA 6th, 7th, 8th'!$E30:$DV30,"&lt;&gt;")=0,"",SUMIF('Eng GLA 6th, 7th, 8th'!$E$4:$DV$4,EB$3,'Eng GLA 6th, 7th, 8th'!$E30:$DV30)))</f>
        <v/>
      </c>
      <c r="EC27" s="41" t="str">
        <f>IF($B27="","",IF(COUNTIFS('Eng GLA 6th, 7th, 8th'!$E$4:$DV$4,EC$3,'Eng GLA 6th, 7th, 8th'!$E30:$DV30,"&lt;&gt;")=0,"",SUMIF('Eng GLA 6th, 7th, 8th'!$E$4:$DV$4,EC$3,'Eng GLA 6th, 7th, 8th'!$E30:$DV30)))</f>
        <v/>
      </c>
      <c r="ED27" s="41" t="str">
        <f>IF($B27="","",IF(COUNTIFS('Eng GLA 6th, 7th, 8th'!$E$4:$DV$4,ED$3,'Eng GLA 6th, 7th, 8th'!$E30:$DV30,"&lt;&gt;")=0,"",SUMIF('Eng GLA 6th, 7th, 8th'!$E$4:$DV$4,ED$3,'Eng GLA 6th, 7th, 8th'!$E30:$DV30)))</f>
        <v/>
      </c>
      <c r="EE27" s="41" t="str">
        <f>IF($B27="","",IF(COUNTIFS('Eng GLA 6th, 7th, 8th'!$E$4:$DV$4,EE$3,'Eng GLA 6th, 7th, 8th'!$E30:$DV30,"&lt;&gt;")=0,"",SUMIF('Eng GLA 6th, 7th, 8th'!$E$4:$DV$4,EE$3,'Eng GLA 6th, 7th, 8th'!$E30:$DV30)))</f>
        <v/>
      </c>
      <c r="EF27" s="41" t="str">
        <f>IF($B27="","",IF(COUNTIFS('Eng GLA 6th, 7th, 8th'!$E$4:$DV$4,EF$3,'Eng GLA 6th, 7th, 8th'!$E30:$DV30,"&lt;&gt;")=0,"",SUMIF('Eng GLA 6th, 7th, 8th'!$E$4:$DV$4,EF$3,'Eng GLA 6th, 7th, 8th'!$E30:$DV30)))</f>
        <v/>
      </c>
      <c r="EG27" s="41" t="str">
        <f>IF($B27="","",IF(COUNTIFS('Eng GLA 6th, 7th, 8th'!$E$4:$DV$4,EG$3,'Eng GLA 6th, 7th, 8th'!$E30:$DV30,"&lt;&gt;")=0,"",SUMIF('Eng GLA 6th, 7th, 8th'!$E$4:$DV$4,EG$3,'Eng GLA 6th, 7th, 8th'!$E30:$DV30)))</f>
        <v/>
      </c>
      <c r="EH27" s="41" t="str">
        <f>IF($B27="","",IF(COUNTIFS('Eng GLA 6th, 7th, 8th'!$E$4:$DV$4,EH$3,'Eng GLA 6th, 7th, 8th'!$E30:$DV30,"&lt;&gt;")=0,"",SUMIF('Eng GLA 6th, 7th, 8th'!$E$4:$DV$4,EH$3,'Eng GLA 6th, 7th, 8th'!$E30:$DV30)))</f>
        <v/>
      </c>
      <c r="EI27" s="41" t="str">
        <f>IF($B27="","",IF(COUNTIFS('Eng GLA 6th, 7th, 8th'!$E$4:$DV$4,EI$3,'Eng GLA 6th, 7th, 8th'!$E30:$DV30,"&lt;&gt;")=0,"",SUMIF('Eng GLA 6th, 7th, 8th'!$E$4:$DV$4,EI$3,'Eng GLA 6th, 7th, 8th'!$E30:$DV30)))</f>
        <v/>
      </c>
      <c r="EJ27" s="398" t="str">
        <f>IF('Cover Sheet'!$AC$6="7th", 'Eng GLA 6th, 7th, 8th'!AQ30, "")</f>
        <v/>
      </c>
      <c r="EK27" s="41" t="str">
        <f>IF($B27="","",IF(COUNTIFS('Eng GLA 6th, 7th, 8th'!$E$4:$DV$4,EK$3,'Eng GLA 6th, 7th, 8th'!$E30:$DV30,"&lt;&gt;")=0,"",SUMIF('Eng GLA 6th, 7th, 8th'!$E$4:$DV$4,EK$3,'Eng GLA 6th, 7th, 8th'!$E30:$DV30)))</f>
        <v/>
      </c>
      <c r="EL27" s="41" t="str">
        <f>IF($B27="","",IF(COUNTIFS('Eng GLA 6th, 7th, 8th'!$E$4:$DV$4,EL$3,'Eng GLA 6th, 7th, 8th'!$E30:$DV30,"&lt;&gt;")=0,"",SUMIF('Eng GLA 6th, 7th, 8th'!$E$4:$DV$4,EL$3,'Eng GLA 6th, 7th, 8th'!$E30:$DV30)))</f>
        <v/>
      </c>
      <c r="EM27" s="41" t="str">
        <f>IF($B27="","",IF(COUNTIFS('Eng GLA 6th, 7th, 8th'!$E$4:$DV$4,EM$3,'Eng GLA 6th, 7th, 8th'!$E30:$DV30,"&lt;&gt;")=0,"",SUMIF('Eng GLA 6th, 7th, 8th'!$E$4:$DV$4,EM$3,'Eng GLA 6th, 7th, 8th'!$E30:$DV30)))</f>
        <v/>
      </c>
      <c r="EN27" s="41" t="str">
        <f>IF($B27="","",IF(COUNTIFS('Eng GLA 6th, 7th, 8th'!$E$4:$DV$4,EN$3,'Eng GLA 6th, 7th, 8th'!$E30:$DV30,"&lt;&gt;")=0,"",SUMIF('Eng GLA 6th, 7th, 8th'!$E$4:$DV$4,EN$3,'Eng GLA 6th, 7th, 8th'!$E30:$DV30)))</f>
        <v/>
      </c>
      <c r="EO27" s="41" t="str">
        <f>IF($B27="","",IF(COUNTIFS('Eng GLA 6th, 7th, 8th'!$E$4:$DV$4,EO$3,'Eng GLA 6th, 7th, 8th'!$E30:$DV30,"&lt;&gt;")=0,"",SUMIF('Eng GLA 6th, 7th, 8th'!$E$4:$DV$4,EO$3,'Eng GLA 6th, 7th, 8th'!$E30:$DV30)))</f>
        <v/>
      </c>
      <c r="EP27" s="41" t="str">
        <f>IF($B27="","",IF(COUNTIFS('Eng GLA 6th, 7th, 8th'!$E$4:$DV$4,EP$3,'Eng GLA 6th, 7th, 8th'!$E30:$DV30,"&lt;&gt;")=0,"",SUMIF('Eng GLA 6th, 7th, 8th'!$E$4:$DV$4,EP$3,'Eng GLA 6th, 7th, 8th'!$E30:$DV30)))</f>
        <v/>
      </c>
      <c r="EQ27" s="41" t="str">
        <f>IF($B27="","",IF(COUNTIFS('Eng GLA 6th, 7th, 8th'!$E$4:$DV$4,EQ$3,'Eng GLA 6th, 7th, 8th'!$E30:$DV30,"&lt;&gt;")=0,"",SUMIF('Eng GLA 6th, 7th, 8th'!$E$4:$DV$4,EQ$3,'Eng GLA 6th, 7th, 8th'!$E30:$DV30)))</f>
        <v/>
      </c>
      <c r="ER27" s="41" t="str">
        <f>IF($B27="","",IF(COUNTIFS('Eng GLA 6th, 7th, 8th'!$E$4:$DV$4,ER$3,'Eng GLA 6th, 7th, 8th'!$E30:$DV30,"&lt;&gt;")=0,"",SUMIF('Eng GLA 6th, 7th, 8th'!$E$4:$DV$4,ER$3,'Eng GLA 6th, 7th, 8th'!$E30:$DV30)))</f>
        <v/>
      </c>
      <c r="ES27" s="41" t="str">
        <f>IF($B27="","",IF(COUNTIFS('Eng GLA 6th, 7th, 8th'!$E$4:$DV$4,ES$3,'Eng GLA 6th, 7th, 8th'!$E30:$DV30,"&lt;&gt;")=0,"",SUMIF('Eng GLA 6th, 7th, 8th'!$E$4:$DV$4,ES$3,'Eng GLA 6th, 7th, 8th'!$E30:$DV30)))</f>
        <v/>
      </c>
      <c r="ET27" s="41" t="str">
        <f>IF($B27="","",IF(COUNTIFS('Eng GLA 6th, 7th, 8th'!$E$4:$DV$4,ET$3,'Eng GLA 6th, 7th, 8th'!$E30:$DV30,"&lt;&gt;")=0,"",SUMIF('Eng GLA 6th, 7th, 8th'!$E$4:$DV$4,ET$3,'Eng GLA 6th, 7th, 8th'!$E30:$DV30)))</f>
        <v/>
      </c>
      <c r="EU27" s="41" t="str">
        <f>IF($B27="","",IF(COUNTIFS('Eng GLA 6th, 7th, 8th'!$E$4:$DV$4,EU$3,'Eng GLA 6th, 7th, 8th'!$E30:$DV30,"&lt;&gt;")=0,"",SUMIF('Eng GLA 6th, 7th, 8th'!$E$4:$DV$4,EU$3,'Eng GLA 6th, 7th, 8th'!$E30:$DV30)))</f>
        <v/>
      </c>
      <c r="EV27" s="41" t="str">
        <f>IF($B27="","",IF(COUNTIFS('Eng GLA 6th, 7th, 8th'!$E$4:$DV$4,EV$3,'Eng GLA 6th, 7th, 8th'!$E30:$DV30,"&lt;&gt;")=0,"",SUMIF('Eng GLA 6th, 7th, 8th'!$E$4:$DV$4,EV$3,'Eng GLA 6th, 7th, 8th'!$E30:$DV30)))</f>
        <v/>
      </c>
      <c r="EW27" s="41" t="str">
        <f>IF($B27="","",IF(COUNTIFS('Eng GLA 6th, 7th, 8th'!$E$4:$DV$4,EW$3,'Eng GLA 6th, 7th, 8th'!$E30:$DV30,"&lt;&gt;")=0,"",SUMIF('Eng GLA 6th, 7th, 8th'!$E$4:$DV$4,EW$3,'Eng GLA 6th, 7th, 8th'!$E30:$DV30)))</f>
        <v/>
      </c>
      <c r="EX27" s="41" t="str">
        <f>IF($B27="","",IF(COUNTIFS('Eng GLA 6th, 7th, 8th'!$E$4:$DV$4,EX$3,'Eng GLA 6th, 7th, 8th'!$E30:$DV30,"&lt;&gt;")=0,"",SUMIF('Eng GLA 6th, 7th, 8th'!$E$4:$DV$4,EX$3,'Eng GLA 6th, 7th, 8th'!$E30:$DV30)))</f>
        <v/>
      </c>
      <c r="EY27" s="41" t="str">
        <f>IF($B27="","",IF(COUNTIFS('Eng GLA 6th, 7th, 8th'!$E$4:$DV$4,EY$3,'Eng GLA 6th, 7th, 8th'!$E30:$DV30,"&lt;&gt;")=0,"",SUMIF('Eng GLA 6th, 7th, 8th'!$E$4:$DV$4,EY$3,'Eng GLA 6th, 7th, 8th'!$E30:$DV30)))</f>
        <v/>
      </c>
      <c r="EZ27" s="398" t="str">
        <f>IF('Cover Sheet'!$AC$6="8th", 'Eng GLA 6th, 7th, 8th'!CG30, "")</f>
        <v/>
      </c>
      <c r="FA27" s="41" t="str">
        <f>IF($B27="","",IF(COUNTIFS('Eng GLA 6th, 7th, 8th'!$E$4:$DV$4,FA$3,'Eng GLA 6th, 7th, 8th'!$E30:$DV30,"&lt;&gt;")=0,"",SUMIF('Eng GLA 6th, 7th, 8th'!$E$4:$DV$4,FA$3,'Eng GLA 6th, 7th, 8th'!$E30:$DV30)))</f>
        <v/>
      </c>
      <c r="FB27" s="41" t="str">
        <f>IF($B27="","",IF(COUNTIFS('Eng GLA 6th, 7th, 8th'!$E$4:$DV$4,FB$3,'Eng GLA 6th, 7th, 8th'!$E30:$DV30,"&lt;&gt;")=0,"",SUMIF('Eng GLA 6th, 7th, 8th'!$E$4:$DV$4,FB$3,'Eng GLA 6th, 7th, 8th'!$E30:$DV30)))</f>
        <v/>
      </c>
      <c r="FC27" s="41" t="str">
        <f>IF($B27="","",IF(COUNTIFS('Eng GLA 6th, 7th, 8th'!$E$4:$DV$4,FC$3,'Eng GLA 6th, 7th, 8th'!$E30:$DV30,"&lt;&gt;")=0,"",SUMIF('Eng GLA 6th, 7th, 8th'!$E$4:$DV$4,FC$3,'Eng GLA 6th, 7th, 8th'!$E30:$DV30)))</f>
        <v/>
      </c>
      <c r="FD27" s="41" t="str">
        <f>IF($B27="","",IF(COUNTIFS('Eng GLA 6th, 7th, 8th'!$E$4:$DV$4,FD$3,'Eng GLA 6th, 7th, 8th'!$E30:$DV30,"&lt;&gt;")=0,"",SUMIF('Eng GLA 6th, 7th, 8th'!$E$4:$DV$4,FD$3,'Eng GLA 6th, 7th, 8th'!$E30:$DV30)))</f>
        <v/>
      </c>
      <c r="FE27" s="41" t="str">
        <f>IF($B27="","",IF(COUNTIFS('Eng GLA 6th, 7th, 8th'!$E$4:$DV$4,FE$3,'Eng GLA 6th, 7th, 8th'!$E30:$DV30,"&lt;&gt;")=0,"",SUMIF('Eng GLA 6th, 7th, 8th'!$E$4:$DV$4,FE$3,'Eng GLA 6th, 7th, 8th'!$E30:$DV30)))</f>
        <v/>
      </c>
      <c r="FF27" s="41" t="str">
        <f>IF($B27="","",IF(COUNTIFS('Eng GLA 6th, 7th, 8th'!$E$4:$DV$4,FF$3,'Eng GLA 6th, 7th, 8th'!$E30:$DV30,"&lt;&gt;")=0,"",SUMIF('Eng GLA 6th, 7th, 8th'!$E$4:$DV$4,FF$3,'Eng GLA 6th, 7th, 8th'!$E30:$DV30)))</f>
        <v/>
      </c>
      <c r="FG27" s="41" t="str">
        <f>IF($B27="","",IF(COUNTIFS('Eng GLA 6th, 7th, 8th'!$E$4:$DV$4,FG$3,'Eng GLA 6th, 7th, 8th'!$E30:$DV30,"&lt;&gt;")=0,"",SUMIF('Eng GLA 6th, 7th, 8th'!$E$4:$DV$4,FG$3,'Eng GLA 6th, 7th, 8th'!$E30:$DV30)))</f>
        <v/>
      </c>
      <c r="FH27" s="41" t="str">
        <f>IF($B27="","",IF(COUNTIFS('Eng GLA 6th, 7th, 8th'!$E$4:$DV$4,FH$3,'Eng GLA 6th, 7th, 8th'!$E30:$DV30,"&lt;&gt;")=0,"",SUMIF('Eng GLA 6th, 7th, 8th'!$E$4:$DV$4,FH$3,'Eng GLA 6th, 7th, 8th'!$E30:$DV30)))</f>
        <v/>
      </c>
      <c r="FI27" s="41" t="str">
        <f>IF($B27="","",IF(COUNTIFS('Eng GLA 6th, 7th, 8th'!$E$4:$DV$4,FI$3,'Eng GLA 6th, 7th, 8th'!$E30:$DV30,"&lt;&gt;")=0,"",SUMIF('Eng GLA 6th, 7th, 8th'!$E$4:$DV$4,FI$3,'Eng GLA 6th, 7th, 8th'!$E30:$DV30)))</f>
        <v/>
      </c>
      <c r="FJ27" s="41" t="str">
        <f>IF($B27="","",IF(COUNTIFS('Eng GLA 6th, 7th, 8th'!$E$4:$DV$4,FJ$3,'Eng GLA 6th, 7th, 8th'!$E30:$DV30,"&lt;&gt;")=0,"",SUMIF('Eng GLA 6th, 7th, 8th'!$E$4:$DV$4,FJ$3,'Eng GLA 6th, 7th, 8th'!$E30:$DV30)))</f>
        <v/>
      </c>
      <c r="FK27" s="41" t="str">
        <f>IF($B27="","",IF(COUNTIFS('Eng GLA 6th, 7th, 8th'!$E$4:$DV$4,FK$3,'Eng GLA 6th, 7th, 8th'!$E30:$DV30,"&lt;&gt;")=0,"",SUMIF('Eng GLA 6th, 7th, 8th'!$E$4:$DV$4,FK$3,'Eng GLA 6th, 7th, 8th'!$E30:$DV30)))</f>
        <v/>
      </c>
      <c r="FL27" s="41" t="str">
        <f>IF($B27="","",IF(COUNTIFS('Eng GLA 6th, 7th, 8th'!$E$4:$DV$4,FL$3,'Eng GLA 6th, 7th, 8th'!$E30:$DV30,"&lt;&gt;")=0,"",SUMIF('Eng GLA 6th, 7th, 8th'!$E$4:$DV$4,FL$3,'Eng GLA 6th, 7th, 8th'!$E30:$DV30)))</f>
        <v/>
      </c>
      <c r="FM27" s="41" t="str">
        <f>IF($B27="","",IF(COUNTIFS('Eng GLA 6th, 7th, 8th'!$E$4:$DV$4,FM$3,'Eng GLA 6th, 7th, 8th'!$E30:$DV30,"&lt;&gt;")=0,"",SUMIF('Eng GLA 6th, 7th, 8th'!$E$4:$DV$4,FM$3,'Eng GLA 6th, 7th, 8th'!$E30:$DV30)))</f>
        <v/>
      </c>
      <c r="FN27" s="41" t="str">
        <f>IF($B27="","",IF(COUNTIFS('Eng GLA 6th, 7th, 8th'!$E$4:$DV$4,FN$3,'Eng GLA 6th, 7th, 8th'!$E30:$DV30,"&lt;&gt;")=0,"",SUMIF('Eng GLA 6th, 7th, 8th'!$E$4:$DV$4,FN$3,'Eng GLA 6th, 7th, 8th'!$E30:$DV30)))</f>
        <v/>
      </c>
      <c r="FO27" s="41" t="str">
        <f>IF($B27="","",IF(COUNTIFS('Eng GLA 6th, 7th, 8th'!$E$4:$DV$4,FO$3,'Eng GLA 6th, 7th, 8th'!$E30:$DV30,"&lt;&gt;")=0,"",SUMIF('Eng GLA 6th, 7th, 8th'!$E$4:$DV$4,FO$3,'Eng GLA 6th, 7th, 8th'!$E30:$DV30)))</f>
        <v/>
      </c>
    </row>
    <row r="28" spans="1:171" ht="12.75" customHeight="1" x14ac:dyDescent="0.2">
      <c r="A28" s="65">
        <v>24</v>
      </c>
      <c r="B28" s="65" t="str">
        <f>'English Scores- Leveled papers'!B30</f>
        <v>Subhan</v>
      </c>
      <c r="C28" s="65"/>
      <c r="D28" s="76" t="str">
        <f>IF(OR(B28="",H28="",'Cover Sheet'!E28=""),"",'Cover Sheet'!E28)</f>
        <v/>
      </c>
      <c r="E28" s="76" t="str">
        <f>IF(OR(B28="",H28="",'Cover Sheet'!F28=""),"",'Cover Sheet'!F28)</f>
        <v/>
      </c>
      <c r="F28" s="76" t="str">
        <f>IF(OR(B28="",H28="",'Cover Sheet'!H28=""),"",'Cover Sheet'!H28)</f>
        <v/>
      </c>
      <c r="G28" s="76"/>
      <c r="H28" s="76" t="str">
        <f>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v/>
      </c>
      <c r="I28" s="77" t="str">
        <f t="shared" si="7"/>
        <v/>
      </c>
      <c r="J28" s="77" t="str">
        <f t="shared" si="8"/>
        <v/>
      </c>
      <c r="K28" s="77" t="str">
        <f t="shared" si="9"/>
        <v/>
      </c>
      <c r="L28" s="78" t="str">
        <f t="shared" si="10"/>
        <v/>
      </c>
      <c r="M28" s="78" t="str">
        <f t="shared" si="11"/>
        <v/>
      </c>
      <c r="N28" s="78" t="str">
        <f t="shared" si="12"/>
        <v/>
      </c>
      <c r="O28" s="78" t="str">
        <f t="shared" si="13"/>
        <v/>
      </c>
      <c r="P28" s="78" t="str">
        <f t="shared" si="14"/>
        <v/>
      </c>
      <c r="Q28" s="78" t="str">
        <f t="shared" si="15"/>
        <v/>
      </c>
      <c r="R28" s="78" t="str">
        <f t="shared" si="16"/>
        <v/>
      </c>
      <c r="S28" s="78" t="str">
        <f t="shared" si="17"/>
        <v/>
      </c>
      <c r="T28" s="78" t="str">
        <f t="shared" si="18"/>
        <v/>
      </c>
      <c r="U28" s="78" t="str">
        <f t="shared" si="19"/>
        <v/>
      </c>
      <c r="V28" s="78" t="str">
        <f t="shared" si="20"/>
        <v/>
      </c>
      <c r="W28" s="78" t="str">
        <f t="shared" si="21"/>
        <v/>
      </c>
      <c r="X28" s="78" t="str">
        <f t="shared" si="22"/>
        <v/>
      </c>
      <c r="Y28" s="78"/>
      <c r="Z28" s="78"/>
      <c r="AA28" s="78"/>
      <c r="AB28" s="78"/>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41" t="str">
        <f>IF($B28="","",IF(COUNTIFS('English Scores- Leveled papers'!$H$4:$KM$4,AI$3,'English Scores- Leveled papers'!$H30:$KM30,"&lt;&gt;")=0,"",SUMIF('English Scores- Leveled papers'!$H$4:$KM$4,AI$3,'English Scores- Leveled papers'!$H30:$KM30)))</f>
        <v/>
      </c>
      <c r="AJ28" s="41" t="str">
        <f>IF($B28="","",IF(COUNTIFS('English Scores- Leveled papers'!$H$4:$KM$4,AJ$3,'English Scores- Leveled papers'!$H30:$KM30,"&lt;&gt;")=0,"",SUMIF('English Scores- Leveled papers'!$H$4:$KM$4,AJ$3,'English Scores- Leveled papers'!$H30:$KM30)))</f>
        <v/>
      </c>
      <c r="AK28" s="41" t="str">
        <f>IF($B28="","",IF(COUNTIFS('English Scores- Leveled papers'!$H$4:$KM$4,AK$3,'English Scores- Leveled papers'!$H30:$KM30,"&lt;&gt;")=0,"",SUMIF('English Scores- Leveled papers'!$H$4:$KM$4,AK$3,'English Scores- Leveled papers'!$H30:$KM30)))</f>
        <v/>
      </c>
      <c r="AL28" s="41" t="str">
        <f>IF($B28="","",IF(COUNTIFS('English Scores- Leveled papers'!$H$4:$KM$4,AL$3,'English Scores- Leveled papers'!$H30:$KM30,"&lt;&gt;")=0,"",SUMIF('English Scores- Leveled papers'!$H$4:$KM$4,AL$3,'English Scores- Leveled papers'!$H30:$KM30)))</f>
        <v/>
      </c>
      <c r="AM28" s="41" t="str">
        <f>IF($B28="","",IF(COUNTIFS('English Scores- Leveled papers'!$H$4:$KM$4,AM$3,'English Scores- Leveled papers'!$H30:$KM30,"&lt;&gt;")=0,"",SUMIF('English Scores- Leveled papers'!$H$4:$KM$4,AM$3,'English Scores- Leveled papers'!$H30:$KM30)))</f>
        <v/>
      </c>
      <c r="AN28" s="41"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41" t="str">
        <f>IF($B28="","",IF(COUNTIFS('English Scores- Leveled papers'!$H$4:$KM$4,AZ$3,'English Scores- Leveled papers'!$H30:$KM30,"&lt;&gt;")=0,"",SUMIF('English Scores- Leveled papers'!$H$4:$KM$4,AZ$3,'English Scores- Leveled papers'!$H30:$KM30)))</f>
        <v/>
      </c>
      <c r="BA28" s="41" t="str">
        <f>IF($B28="","",IF(COUNTIFS('English Scores- Leveled papers'!$H$4:$KM$4,BA$3,'English Scores- Leveled papers'!$H30:$KM30,"&lt;&gt;")=0,"",SUMIF('English Scores- Leveled papers'!$H$4:$KM$4,BA$3,'English Scores- Leveled papers'!$H30:$KM30)))</f>
        <v/>
      </c>
      <c r="BB28" s="41" t="str">
        <f>IF($B28="","",IF(COUNTIFS('English Scores- Leveled papers'!$H$4:$KM$4,BB$3,'English Scores- Leveled papers'!$H30:$KM30,"&lt;&gt;")=0,"",SUMIF('English Scores- Leveled papers'!$H$4:$KM$4,BB$3,'English Scores- Leveled papers'!$H30:$KM30)))</f>
        <v/>
      </c>
      <c r="BC28" s="41" t="str">
        <f>IF($B28="","",IF(COUNTIFS('English Scores- Leveled papers'!$H$4:$KM$4,BC$3,'English Scores- Leveled papers'!$H30:$KM30,"&lt;&gt;")=0,"",SUMIF('English Scores- Leveled papers'!$H$4:$KM$4,BC$3,'English Scores- Leveled papers'!$H30:$KM30)))</f>
        <v/>
      </c>
      <c r="BD28" s="41" t="str">
        <f>IF($B28="","",IF(COUNTIFS('English Scores- Leveled papers'!$H$4:$KM$4,BD$3,'English Scores- Leveled papers'!$H30:$KM30,"&lt;&gt;")=0,"",SUMIF('English Scores- Leveled papers'!$H$4:$KM$4,BD$3,'English Scores- Leveled papers'!$H30:$KM30)))</f>
        <v/>
      </c>
      <c r="BE28" s="41" t="str">
        <f>IF($B28="","",IF(COUNTIFS('English Scores- Leveled papers'!$H$4:$KM$4,BE$3,'English Scores- Leveled papers'!$H30:$KM30,"&lt;&gt;")=0,"",SUMIF('English Scores- Leveled papers'!$H$4:$KM$4,BE$3,'English Scores- Leveled papers'!$H30:$KM30)))</f>
        <v/>
      </c>
      <c r="BF28" s="41" t="str">
        <f>IF($B28="","",IF(COUNTIFS('English Scores- Leveled papers'!$H$4:$KM$4,BF$3,'English Scores- Leveled papers'!$H30:$KM30,"&lt;&gt;")=0,"",SUMIF('English Scores- Leveled papers'!$H$4:$KM$4,BF$3,'English Scores- Leveled papers'!$H30:$KM30)))</f>
        <v/>
      </c>
      <c r="BG28" s="41" t="str">
        <f>IF($B28="","",IF(COUNTIFS('English Scores- Leveled papers'!$H$4:$KM$4,BG$3,'English Scores- Leveled papers'!$H30:$KM30,"&lt;&gt;")=0,"",SUMIF('English Scores- Leveled papers'!$H$4:$KM$4,BG$3,'English Scores- Leveled papers'!$H30:$KM30)))</f>
        <v/>
      </c>
      <c r="BH28" s="41" t="str">
        <f>IF($B28="","",IF(COUNTIFS('English Scores- Leveled papers'!$H$4:$KM$4,BH$3,'English Scores- Leveled papers'!$H30:$KM30,"&lt;&gt;")=0,"",SUMIF('English Scores- Leveled papers'!$H$4:$KM$4,BH$3,'English Scores- Leveled papers'!$H30:$KM30)))</f>
        <v/>
      </c>
      <c r="BI28" s="41" t="str">
        <f>IF($B28="","",IF(COUNTIFS('English Scores- Leveled papers'!$H$4:$KM$4,BI$3,'English Scores- Leveled papers'!$H30:$KM30,"&lt;&gt;")=0,"",SUMIF('English Scores- Leveled papers'!$H$4:$KM$4,BI$3,'English Scores- Leveled papers'!$H30:$KM30)))</f>
        <v/>
      </c>
      <c r="BJ28" s="41" t="str">
        <f>IF($B28="","",IF(COUNTIFS('English Scores- Leveled papers'!$H$4:$KM$4,BJ$3,'English Scores- Leveled papers'!$H30:$KM30,"&lt;&gt;")=0,"",SUMIF('English Scores- Leveled papers'!$H$4:$KM$4,BJ$3,'English Scores- Leveled papers'!$H30:$KM30)))</f>
        <v/>
      </c>
      <c r="BK28" s="41" t="str">
        <f>IF($B28="","",IF(COUNTIFS('English Scores- Leveled papers'!$H$4:$KM$4,BK$3,'English Scores- Leveled papers'!$H30:$KM30,"&lt;&gt;")=0,"",SUMIF('English Scores- Leveled papers'!$H$4:$KM$4,BK$3,'English Scores- Leveled papers'!$H30:$KM30)))</f>
        <v/>
      </c>
      <c r="BL28" s="41" t="str">
        <f>IF($B28="","",IF(COUNTIFS('English Scores- Leveled papers'!$H$4:$KM$4,BL$3,'English Scores- Leveled papers'!$H30:$KM30,"&lt;&gt;")=0,"",SUMIF('English Scores- Leveled papers'!$H$4:$KM$4,BL$3,'English Scores- Leveled papers'!$H30:$KM30)))</f>
        <v/>
      </c>
      <c r="BM28" s="41" t="str">
        <f>IF($B28="","",IF(COUNTIFS('English Scores- Leveled papers'!$H$4:$KM$4,BM$3,'English Scores- Leveled papers'!$H30:$KM30,"&lt;&gt;")=0,"",SUMIF('English Scores- Leveled papers'!$H$4:$KM$4,BM$3,'English Scores- Leveled papers'!$H30:$KM30)))</f>
        <v/>
      </c>
      <c r="BN28" s="41" t="str">
        <f>IF($B28="","",IF(COUNTIFS('English Scores- Leveled papers'!$H$4:$KM$4,BN$3,'English Scores- Leveled papers'!$H30:$KM30,"&lt;&gt;")=0,"",SUMIF('English Scores- Leveled papers'!$H$4:$KM$4,BN$3,'English Scores- Leveled papers'!$H30:$KM30)))</f>
        <v/>
      </c>
      <c r="BO28" s="41"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41" t="str">
        <f>IF($B28="","",IF(COUNTIFS('English Scores- Leveled papers'!$H$4:$KM$4,BX$3,'English Scores- Leveled papers'!$H30:$KM30,"&lt;&gt;")=0,"",SUMIF('English Scores- Leveled papers'!$H$4:$KM$4,BX$3,'English Scores- Leveled papers'!$H30:$KM30)))</f>
        <v/>
      </c>
      <c r="BY28" s="41" t="str">
        <f>IF($B28="","",IF(COUNTIFS('English Scores- Leveled papers'!$H$4:$KM$4,BY$3,'English Scores- Leveled papers'!$H30:$KM30,"&lt;&gt;")=0,"",SUMIF('English Scores- Leveled papers'!$H$4:$KM$4,BY$3,'English Scores- Leveled papers'!$H30:$KM30)))</f>
        <v/>
      </c>
      <c r="BZ28" s="41" t="str">
        <f>IF($B28="","",IF(COUNTIFS('English Scores- Leveled papers'!$H$4:$KM$4,BZ$3,'English Scores- Leveled papers'!$H30:$KM30,"&lt;&gt;")=0,"",SUMIF('English Scores- Leveled papers'!$H$4:$KM$4,BZ$3,'English Scores- Leveled papers'!$H30:$KM30)))</f>
        <v/>
      </c>
      <c r="CA28" s="41" t="str">
        <f>IF($B28="","",IF(COUNTIFS('English Scores- Leveled papers'!$H$4:$KM$4,CA$3,'English Scores- Leveled papers'!$H30:$KM30,"&lt;&gt;")=0,"",SUMIF('English Scores- Leveled papers'!$H$4:$KM$4,CA$3,'English Scores- Leveled papers'!$H30:$KM30)))</f>
        <v/>
      </c>
      <c r="CB28" s="41" t="str">
        <f>IF($B28="","",IF(COUNTIFS('English Scores- Leveled papers'!$H$4:$KM$4,CB$3,'English Scores- Leveled papers'!$H30:$KM30,"&lt;&gt;")=0,"",SUMIF('English Scores- Leveled papers'!$H$4:$KM$4,CB$3,'English Scores- Leveled papers'!$H30:$KM30)))</f>
        <v/>
      </c>
      <c r="CC28" s="41" t="str">
        <f>IF($B28="","",IF(COUNTIFS('English Scores- Leveled papers'!$H$4:$KM$4,CC$3,'English Scores- Leveled papers'!$H30:$KM30,"&lt;&gt;")=0,"",SUMIF('English Scores- Leveled papers'!$H$4:$KM$4,CC$3,'English Scores- Leveled papers'!$H30:$KM30)))</f>
        <v/>
      </c>
      <c r="CD28" s="41" t="str">
        <f>IF($B28="","",IF(COUNTIFS('English Scores- Leveled papers'!$H$4:$KM$4,CD$3,'English Scores- Leveled papers'!$H30:$KM30,"&lt;&gt;")=0,"",SUMIF('English Scores- Leveled papers'!$H$4:$KM$4,CD$3,'English Scores- Leveled papers'!$H30:$KM30)))</f>
        <v/>
      </c>
      <c r="CE28" s="41" t="str">
        <f>IF($B28="","",IF(COUNTIFS('English Scores- Leveled papers'!$H$4:$KM$4,CE$3,'English Scores- Leveled papers'!$H30:$KM30,"&lt;&gt;")=0,"",SUMIF('English Scores- Leveled papers'!$H$4:$KM$4,CE$3,'English Scores- Leveled papers'!$H30:$KM30)))</f>
        <v/>
      </c>
      <c r="CF28" s="41"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41" t="str">
        <f>IF($B28="","",IF(COUNTIFS('English Scores- Leveled papers'!$H$4:$KM$4,CL$3,'English Scores- Leveled papers'!$H30:$KM30,"&lt;&gt;")=0,"",SUMIF('English Scores- Leveled papers'!$H$4:$KM$4,CL$3,'English Scores- Leveled papers'!$H30:$KM30)))</f>
        <v/>
      </c>
      <c r="CM28" s="41" t="str">
        <f>IF($B28="","",IF(COUNTIFS('English Scores- Leveled papers'!$H$4:$KM$4,CM$3,'English Scores- Leveled papers'!$H30:$KM30,"&lt;&gt;")=0,"",SUMIF('English Scores- Leveled papers'!$H$4:$KM$4,CM$3,'English Scores- Leveled papers'!$H30:$KM30)))</f>
        <v/>
      </c>
      <c r="CN28" s="41" t="str">
        <f>IF($B28="","",IF(COUNTIFS('English Scores- Leveled papers'!$H$4:$KM$4,CN$3,'English Scores- Leveled papers'!$H30:$KM30,"&lt;&gt;")=0,"",SUMIF('English Scores- Leveled papers'!$H$4:$KM$4,CN$3,'English Scores- Leveled papers'!$H30:$KM30)))</f>
        <v/>
      </c>
      <c r="CO28" s="41" t="str">
        <f>IF($B28="","",IF(COUNTIFS('English Scores- Leveled papers'!$H$4:$KM$4,CO$3,'English Scores- Leveled papers'!$H30:$KM30,"&lt;&gt;")=0,"",SUMIF('English Scores- Leveled papers'!$H$4:$KM$4,CO$3,'English Scores- Leveled papers'!$H30:$KM30)))</f>
        <v/>
      </c>
      <c r="CP28" s="41" t="str">
        <f>IF($B28="","",IF(COUNTIFS('English Scores- Leveled papers'!$H$4:$KM$4,CP$3,'English Scores- Leveled papers'!$H30:$KM30,"&lt;&gt;")=0,"",SUMIF('English Scores- Leveled papers'!$H$4:$KM$4,CP$3,'English Scores- Leveled papers'!$H30:$KM30)))</f>
        <v/>
      </c>
      <c r="CQ28" s="41" t="str">
        <f>IF($B28="","",IF(COUNTIFS('English Scores- Leveled papers'!$H$4:$KM$4,CQ$3,'English Scores- Leveled papers'!$H30:$KM30,"&lt;&gt;")=0,"",SUMIF('English Scores- Leveled papers'!$H$4:$KM$4,CQ$3,'English Scores- Leveled papers'!$H30:$KM30)))</f>
        <v/>
      </c>
      <c r="CR28" s="41" t="str">
        <f>IF($B28="","",IF(COUNTIFS('English Scores- Leveled papers'!$H$4:$KM$4,CR$3,'English Scores- Leveled papers'!$H30:$KM30,"&lt;&gt;")=0,"",SUMIF('English Scores- Leveled papers'!$H$4:$KM$4,CR$3,'English Scores- Leveled papers'!$H30:$KM30)))</f>
        <v/>
      </c>
      <c r="CS28" s="41"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41" t="str">
        <f>IF($B28="","",IF(COUNTIFS('English Scores- Leveled papers'!$H$4:$KM$4,DF$3,'English Scores- Leveled papers'!$H30:$KM30,"&lt;&gt;")=0,"",SUMIF('English Scores- Leveled papers'!$H$4:$KM$4,DF$3,'English Scores- Leveled papers'!$H30:$KM30)))</f>
        <v/>
      </c>
      <c r="DG28" s="41" t="str">
        <f>IF($B28="","",IF(COUNTIFS('English Scores- Leveled papers'!$H$4:$KM$4,DG$3,'English Scores- Leveled papers'!$H30:$KM30,"&lt;&gt;")=0,"",SUMIF('English Scores- Leveled papers'!$H$4:$KM$4,DG$3,'English Scores- Leveled papers'!$H30:$KM30)))</f>
        <v/>
      </c>
      <c r="DH28" s="41" t="str">
        <f>IF($B28="","",IF(COUNTIFS('English Scores- Leveled papers'!$H$4:$KM$4,DH$3,'English Scores- Leveled papers'!$H30:$KM30,"&lt;&gt;")=0,"",SUMIF('English Scores- Leveled papers'!$H$4:$KM$4,DH$3,'English Scores- Leveled papers'!$H30:$KM30)))</f>
        <v/>
      </c>
      <c r="DI28" s="41" t="str">
        <f>IF($B28="","",IF(COUNTIFS('English Scores- Leveled papers'!$H$4:$KM$4,DI$3,'English Scores- Leveled papers'!$H30:$KM30,"&lt;&gt;")=0,"",SUMIF('English Scores- Leveled papers'!$H$4:$KM$4,DI$3,'English Scores- Leveled papers'!$H30:$KM30)))</f>
        <v/>
      </c>
      <c r="DJ28" s="41" t="str">
        <f>IF($B28="","",IF(COUNTIFS('English Scores- Leveled papers'!$H$4:$KM$4,DJ$3,'English Scores- Leveled papers'!$H30:$KM30,"&lt;&gt;")=0,"",SUMIF('English Scores- Leveled papers'!$H$4:$KM$4,DJ$3,'English Scores- Leveled papers'!$H30:$KM30)))</f>
        <v/>
      </c>
      <c r="DK28" s="41" t="str">
        <f>IF($B28="","",IF(COUNTIFS('English Scores- Leveled papers'!$H$4:$KM$4,DK$3,'English Scores- Leveled papers'!$H30:$KM30,"&lt;&gt;")=0,"",SUMIF('English Scores- Leveled papers'!$H$4:$KM$4,DK$3,'English Scores- Leveled papers'!$H30:$KM30)))</f>
        <v/>
      </c>
      <c r="DL28" s="41" t="str">
        <f>IF($B28="","",IF(COUNTIFS('English Scores- Leveled papers'!$H$4:$KM$4,DL$3,'English Scores- Leveled papers'!$H30:$KM30,"&lt;&gt;")=0,"",SUMIF('English Scores- Leveled papers'!$H$4:$KM$4,DL$3,'English Scores- Leveled papers'!$H30:$KM30)))</f>
        <v/>
      </c>
      <c r="DM28" s="41" t="str">
        <f>IF($B28="","",IF(COUNTIFS('English Scores- Leveled papers'!$H$4:$KM$4,DM$3,'English Scores- Leveled papers'!$H30:$KM30,"&lt;&gt;")=0,"",SUMIF('English Scores- Leveled papers'!$H$4:$KM$4,DM$3,'English Scores- Leveled papers'!$H30:$KM30)))</f>
        <v/>
      </c>
      <c r="DN28" s="41" t="str">
        <f>IF($B28="","",IF(COUNTIFS('English Scores- Leveled papers'!$H$4:$KM$4,DN$3,'English Scores- Leveled papers'!$H30:$KM30,"&lt;&gt;")=0,"",SUMIF('English Scores- Leveled papers'!$H$4:$KM$4,DN$3,'English Scores- Leveled papers'!$H30:$KM30)))</f>
        <v/>
      </c>
      <c r="DO28" s="41" t="str">
        <f>IF($B28="","",IF(COUNTIFS('English Scores- Leveled papers'!$H$4:$KM$4,DO$3,'English Scores- Leveled papers'!$H30:$KM30,"&lt;&gt;")=0,"",SUMIF('English Scores- Leveled papers'!$H$4:$KM$4,DO$3,'English Scores- Leveled papers'!$H30:$KM30)))</f>
        <v/>
      </c>
      <c r="DP28" s="41" t="str">
        <f>IF($B28="","",IF(COUNTIFS('English Scores- Leveled papers'!$H$4:$KM$4,DP$3,'English Scores- Leveled papers'!$H30:$KM30,"&lt;&gt;")=0,"",SUMIF('English Scores- Leveled papers'!$H$4:$KM$4,DP$3,'English Scores- Leveled papers'!$H30:$KM30)))</f>
        <v/>
      </c>
      <c r="DQ28" s="393" t="str">
        <f>IF($B28="","",IF(COUNTIFS('English Scores- Leveled papers'!$H$4:$KM$4,DQ$3,'English Scores- Leveled papers'!$H30:$KM30,"&lt;&gt;")=0,"",SUMIF('English Scores- Leveled papers'!$H$4:$KM$4,DQ$3,'English Scores- Leveled papers'!$H30:$KM30)))</f>
        <v/>
      </c>
      <c r="DR28" s="395" t="str">
        <f>IF('Cover Sheet'!$AC$6="6th", 'Eng GLA 6th, 7th, 8th'!D31, "")</f>
        <v/>
      </c>
      <c r="DU28" s="41" t="str">
        <f>IF($B28="","",IF(COUNTIFS('Eng GLA 6th, 7th, 8th'!$E$4:$DV$4,DU$3,'Eng GLA 6th, 7th, 8th'!$E31:$DV31,"&lt;&gt;")=0,"",SUMIF('Eng GLA 6th, 7th, 8th'!$E$4:$DV$4,DU$3,'Eng GLA 6th, 7th, 8th'!$E31:$DV31)))</f>
        <v/>
      </c>
      <c r="DV28" s="41" t="str">
        <f>IF($B28="","",IF(COUNTIFS('Eng GLA 6th, 7th, 8th'!$E$4:$DV$4,DV$3,'Eng GLA 6th, 7th, 8th'!$E31:$DV31,"&lt;&gt;")=0,"",SUMIF('Eng GLA 6th, 7th, 8th'!$E$4:$DV$4,DV$3,'Eng GLA 6th, 7th, 8th'!$E31:$DV31)))</f>
        <v/>
      </c>
      <c r="DW28" s="41" t="str">
        <f>IF($B28="","",IF(COUNTIFS('Eng GLA 6th, 7th, 8th'!$E$4:$DV$4,DW$3,'Eng GLA 6th, 7th, 8th'!$E31:$DV31,"&lt;&gt;")=0,"",SUMIF('Eng GLA 6th, 7th, 8th'!$E$4:$DV$4,DW$3,'Eng GLA 6th, 7th, 8th'!$E31:$DV31)))</f>
        <v/>
      </c>
      <c r="DX28" s="41" t="str">
        <f>IF($B28="","",IF(COUNTIFS('Eng GLA 6th, 7th, 8th'!$E$4:$DV$4,DX$3,'Eng GLA 6th, 7th, 8th'!$E31:$DV31,"&lt;&gt;")=0,"",SUMIF('Eng GLA 6th, 7th, 8th'!$E$4:$DV$4,DX$3,'Eng GLA 6th, 7th, 8th'!$E31:$DV31)))</f>
        <v/>
      </c>
      <c r="DY28" s="41" t="str">
        <f>IF($B28="","",IF(COUNTIFS('Eng GLA 6th, 7th, 8th'!$E$4:$DV$4,DY$3,'Eng GLA 6th, 7th, 8th'!$E31:$DV31,"&lt;&gt;")=0,"",SUMIF('Eng GLA 6th, 7th, 8th'!$E$4:$DV$4,DY$3,'Eng GLA 6th, 7th, 8th'!$E31:$DV31)))</f>
        <v/>
      </c>
      <c r="DZ28" s="41" t="str">
        <f>IF($B28="","",IF(COUNTIFS('Eng GLA 6th, 7th, 8th'!$E$4:$DV$4,DZ$3,'Eng GLA 6th, 7th, 8th'!$E31:$DV31,"&lt;&gt;")=0,"",SUMIF('Eng GLA 6th, 7th, 8th'!$E$4:$DV$4,DZ$3,'Eng GLA 6th, 7th, 8th'!$E31:$DV31)))</f>
        <v/>
      </c>
      <c r="EA28" s="41" t="str">
        <f>IF($B28="","",IF(COUNTIFS('Eng GLA 6th, 7th, 8th'!$E$4:$DV$4,EA$3,'Eng GLA 6th, 7th, 8th'!$E31:$DV31,"&lt;&gt;")=0,"",SUMIF('Eng GLA 6th, 7th, 8th'!$E$4:$DV$4,EA$3,'Eng GLA 6th, 7th, 8th'!$E31:$DV31)))</f>
        <v/>
      </c>
      <c r="EB28" s="41" t="str">
        <f>IF($B28="","",IF(COUNTIFS('Eng GLA 6th, 7th, 8th'!$E$4:$DV$4,EB$3,'Eng GLA 6th, 7th, 8th'!$E31:$DV31,"&lt;&gt;")=0,"",SUMIF('Eng GLA 6th, 7th, 8th'!$E$4:$DV$4,EB$3,'Eng GLA 6th, 7th, 8th'!$E31:$DV31)))</f>
        <v/>
      </c>
      <c r="EC28" s="41" t="str">
        <f>IF($B28="","",IF(COUNTIFS('Eng GLA 6th, 7th, 8th'!$E$4:$DV$4,EC$3,'Eng GLA 6th, 7th, 8th'!$E31:$DV31,"&lt;&gt;")=0,"",SUMIF('Eng GLA 6th, 7th, 8th'!$E$4:$DV$4,EC$3,'Eng GLA 6th, 7th, 8th'!$E31:$DV31)))</f>
        <v/>
      </c>
      <c r="ED28" s="41" t="str">
        <f>IF($B28="","",IF(COUNTIFS('Eng GLA 6th, 7th, 8th'!$E$4:$DV$4,ED$3,'Eng GLA 6th, 7th, 8th'!$E31:$DV31,"&lt;&gt;")=0,"",SUMIF('Eng GLA 6th, 7th, 8th'!$E$4:$DV$4,ED$3,'Eng GLA 6th, 7th, 8th'!$E31:$DV31)))</f>
        <v/>
      </c>
      <c r="EE28" s="41" t="str">
        <f>IF($B28="","",IF(COUNTIFS('Eng GLA 6th, 7th, 8th'!$E$4:$DV$4,EE$3,'Eng GLA 6th, 7th, 8th'!$E31:$DV31,"&lt;&gt;")=0,"",SUMIF('Eng GLA 6th, 7th, 8th'!$E$4:$DV$4,EE$3,'Eng GLA 6th, 7th, 8th'!$E31:$DV31)))</f>
        <v/>
      </c>
      <c r="EF28" s="41" t="str">
        <f>IF($B28="","",IF(COUNTIFS('Eng GLA 6th, 7th, 8th'!$E$4:$DV$4,EF$3,'Eng GLA 6th, 7th, 8th'!$E31:$DV31,"&lt;&gt;")=0,"",SUMIF('Eng GLA 6th, 7th, 8th'!$E$4:$DV$4,EF$3,'Eng GLA 6th, 7th, 8th'!$E31:$DV31)))</f>
        <v/>
      </c>
      <c r="EG28" s="41" t="str">
        <f>IF($B28="","",IF(COUNTIFS('Eng GLA 6th, 7th, 8th'!$E$4:$DV$4,EG$3,'Eng GLA 6th, 7th, 8th'!$E31:$DV31,"&lt;&gt;")=0,"",SUMIF('Eng GLA 6th, 7th, 8th'!$E$4:$DV$4,EG$3,'Eng GLA 6th, 7th, 8th'!$E31:$DV31)))</f>
        <v/>
      </c>
      <c r="EH28" s="41" t="str">
        <f>IF($B28="","",IF(COUNTIFS('Eng GLA 6th, 7th, 8th'!$E$4:$DV$4,EH$3,'Eng GLA 6th, 7th, 8th'!$E31:$DV31,"&lt;&gt;")=0,"",SUMIF('Eng GLA 6th, 7th, 8th'!$E$4:$DV$4,EH$3,'Eng GLA 6th, 7th, 8th'!$E31:$DV31)))</f>
        <v/>
      </c>
      <c r="EI28" s="41" t="str">
        <f>IF($B28="","",IF(COUNTIFS('Eng GLA 6th, 7th, 8th'!$E$4:$DV$4,EI$3,'Eng GLA 6th, 7th, 8th'!$E31:$DV31,"&lt;&gt;")=0,"",SUMIF('Eng GLA 6th, 7th, 8th'!$E$4:$DV$4,EI$3,'Eng GLA 6th, 7th, 8th'!$E31:$DV31)))</f>
        <v/>
      </c>
      <c r="EJ28" s="398" t="str">
        <f>IF('Cover Sheet'!$AC$6="7th", 'Eng GLA 6th, 7th, 8th'!AQ31, "")</f>
        <v/>
      </c>
      <c r="EK28" s="41" t="str">
        <f>IF($B28="","",IF(COUNTIFS('Eng GLA 6th, 7th, 8th'!$E$4:$DV$4,EK$3,'Eng GLA 6th, 7th, 8th'!$E31:$DV31,"&lt;&gt;")=0,"",SUMIF('Eng GLA 6th, 7th, 8th'!$E$4:$DV$4,EK$3,'Eng GLA 6th, 7th, 8th'!$E31:$DV31)))</f>
        <v/>
      </c>
      <c r="EL28" s="41" t="str">
        <f>IF($B28="","",IF(COUNTIFS('Eng GLA 6th, 7th, 8th'!$E$4:$DV$4,EL$3,'Eng GLA 6th, 7th, 8th'!$E31:$DV31,"&lt;&gt;")=0,"",SUMIF('Eng GLA 6th, 7th, 8th'!$E$4:$DV$4,EL$3,'Eng GLA 6th, 7th, 8th'!$E31:$DV31)))</f>
        <v/>
      </c>
      <c r="EM28" s="41" t="str">
        <f>IF($B28="","",IF(COUNTIFS('Eng GLA 6th, 7th, 8th'!$E$4:$DV$4,EM$3,'Eng GLA 6th, 7th, 8th'!$E31:$DV31,"&lt;&gt;")=0,"",SUMIF('Eng GLA 6th, 7th, 8th'!$E$4:$DV$4,EM$3,'Eng GLA 6th, 7th, 8th'!$E31:$DV31)))</f>
        <v/>
      </c>
      <c r="EN28" s="41" t="str">
        <f>IF($B28="","",IF(COUNTIFS('Eng GLA 6th, 7th, 8th'!$E$4:$DV$4,EN$3,'Eng GLA 6th, 7th, 8th'!$E31:$DV31,"&lt;&gt;")=0,"",SUMIF('Eng GLA 6th, 7th, 8th'!$E$4:$DV$4,EN$3,'Eng GLA 6th, 7th, 8th'!$E31:$DV31)))</f>
        <v/>
      </c>
      <c r="EO28" s="41" t="str">
        <f>IF($B28="","",IF(COUNTIFS('Eng GLA 6th, 7th, 8th'!$E$4:$DV$4,EO$3,'Eng GLA 6th, 7th, 8th'!$E31:$DV31,"&lt;&gt;")=0,"",SUMIF('Eng GLA 6th, 7th, 8th'!$E$4:$DV$4,EO$3,'Eng GLA 6th, 7th, 8th'!$E31:$DV31)))</f>
        <v/>
      </c>
      <c r="EP28" s="41" t="str">
        <f>IF($B28="","",IF(COUNTIFS('Eng GLA 6th, 7th, 8th'!$E$4:$DV$4,EP$3,'Eng GLA 6th, 7th, 8th'!$E31:$DV31,"&lt;&gt;")=0,"",SUMIF('Eng GLA 6th, 7th, 8th'!$E$4:$DV$4,EP$3,'Eng GLA 6th, 7th, 8th'!$E31:$DV31)))</f>
        <v/>
      </c>
      <c r="EQ28" s="41" t="str">
        <f>IF($B28="","",IF(COUNTIFS('Eng GLA 6th, 7th, 8th'!$E$4:$DV$4,EQ$3,'Eng GLA 6th, 7th, 8th'!$E31:$DV31,"&lt;&gt;")=0,"",SUMIF('Eng GLA 6th, 7th, 8th'!$E$4:$DV$4,EQ$3,'Eng GLA 6th, 7th, 8th'!$E31:$DV31)))</f>
        <v/>
      </c>
      <c r="ER28" s="41" t="str">
        <f>IF($B28="","",IF(COUNTIFS('Eng GLA 6th, 7th, 8th'!$E$4:$DV$4,ER$3,'Eng GLA 6th, 7th, 8th'!$E31:$DV31,"&lt;&gt;")=0,"",SUMIF('Eng GLA 6th, 7th, 8th'!$E$4:$DV$4,ER$3,'Eng GLA 6th, 7th, 8th'!$E31:$DV31)))</f>
        <v/>
      </c>
      <c r="ES28" s="41" t="str">
        <f>IF($B28="","",IF(COUNTIFS('Eng GLA 6th, 7th, 8th'!$E$4:$DV$4,ES$3,'Eng GLA 6th, 7th, 8th'!$E31:$DV31,"&lt;&gt;")=0,"",SUMIF('Eng GLA 6th, 7th, 8th'!$E$4:$DV$4,ES$3,'Eng GLA 6th, 7th, 8th'!$E31:$DV31)))</f>
        <v/>
      </c>
      <c r="ET28" s="41" t="str">
        <f>IF($B28="","",IF(COUNTIFS('Eng GLA 6th, 7th, 8th'!$E$4:$DV$4,ET$3,'Eng GLA 6th, 7th, 8th'!$E31:$DV31,"&lt;&gt;")=0,"",SUMIF('Eng GLA 6th, 7th, 8th'!$E$4:$DV$4,ET$3,'Eng GLA 6th, 7th, 8th'!$E31:$DV31)))</f>
        <v/>
      </c>
      <c r="EU28" s="41" t="str">
        <f>IF($B28="","",IF(COUNTIFS('Eng GLA 6th, 7th, 8th'!$E$4:$DV$4,EU$3,'Eng GLA 6th, 7th, 8th'!$E31:$DV31,"&lt;&gt;")=0,"",SUMIF('Eng GLA 6th, 7th, 8th'!$E$4:$DV$4,EU$3,'Eng GLA 6th, 7th, 8th'!$E31:$DV31)))</f>
        <v/>
      </c>
      <c r="EV28" s="41" t="str">
        <f>IF($B28="","",IF(COUNTIFS('Eng GLA 6th, 7th, 8th'!$E$4:$DV$4,EV$3,'Eng GLA 6th, 7th, 8th'!$E31:$DV31,"&lt;&gt;")=0,"",SUMIF('Eng GLA 6th, 7th, 8th'!$E$4:$DV$4,EV$3,'Eng GLA 6th, 7th, 8th'!$E31:$DV31)))</f>
        <v/>
      </c>
      <c r="EW28" s="41" t="str">
        <f>IF($B28="","",IF(COUNTIFS('Eng GLA 6th, 7th, 8th'!$E$4:$DV$4,EW$3,'Eng GLA 6th, 7th, 8th'!$E31:$DV31,"&lt;&gt;")=0,"",SUMIF('Eng GLA 6th, 7th, 8th'!$E$4:$DV$4,EW$3,'Eng GLA 6th, 7th, 8th'!$E31:$DV31)))</f>
        <v/>
      </c>
      <c r="EX28" s="41" t="str">
        <f>IF($B28="","",IF(COUNTIFS('Eng GLA 6th, 7th, 8th'!$E$4:$DV$4,EX$3,'Eng GLA 6th, 7th, 8th'!$E31:$DV31,"&lt;&gt;")=0,"",SUMIF('Eng GLA 6th, 7th, 8th'!$E$4:$DV$4,EX$3,'Eng GLA 6th, 7th, 8th'!$E31:$DV31)))</f>
        <v/>
      </c>
      <c r="EY28" s="41" t="str">
        <f>IF($B28="","",IF(COUNTIFS('Eng GLA 6th, 7th, 8th'!$E$4:$DV$4,EY$3,'Eng GLA 6th, 7th, 8th'!$E31:$DV31,"&lt;&gt;")=0,"",SUMIF('Eng GLA 6th, 7th, 8th'!$E$4:$DV$4,EY$3,'Eng GLA 6th, 7th, 8th'!$E31:$DV31)))</f>
        <v/>
      </c>
      <c r="EZ28" s="398" t="str">
        <f>IF('Cover Sheet'!$AC$6="8th", 'Eng GLA 6th, 7th, 8th'!CG31, "")</f>
        <v/>
      </c>
      <c r="FA28" s="41" t="str">
        <f>IF($B28="","",IF(COUNTIFS('Eng GLA 6th, 7th, 8th'!$E$4:$DV$4,FA$3,'Eng GLA 6th, 7th, 8th'!$E31:$DV31,"&lt;&gt;")=0,"",SUMIF('Eng GLA 6th, 7th, 8th'!$E$4:$DV$4,FA$3,'Eng GLA 6th, 7th, 8th'!$E31:$DV31)))</f>
        <v/>
      </c>
      <c r="FB28" s="41" t="str">
        <f>IF($B28="","",IF(COUNTIFS('Eng GLA 6th, 7th, 8th'!$E$4:$DV$4,FB$3,'Eng GLA 6th, 7th, 8th'!$E31:$DV31,"&lt;&gt;")=0,"",SUMIF('Eng GLA 6th, 7th, 8th'!$E$4:$DV$4,FB$3,'Eng GLA 6th, 7th, 8th'!$E31:$DV31)))</f>
        <v/>
      </c>
      <c r="FC28" s="41" t="str">
        <f>IF($B28="","",IF(COUNTIFS('Eng GLA 6th, 7th, 8th'!$E$4:$DV$4,FC$3,'Eng GLA 6th, 7th, 8th'!$E31:$DV31,"&lt;&gt;")=0,"",SUMIF('Eng GLA 6th, 7th, 8th'!$E$4:$DV$4,FC$3,'Eng GLA 6th, 7th, 8th'!$E31:$DV31)))</f>
        <v/>
      </c>
      <c r="FD28" s="41" t="str">
        <f>IF($B28="","",IF(COUNTIFS('Eng GLA 6th, 7th, 8th'!$E$4:$DV$4,FD$3,'Eng GLA 6th, 7th, 8th'!$E31:$DV31,"&lt;&gt;")=0,"",SUMIF('Eng GLA 6th, 7th, 8th'!$E$4:$DV$4,FD$3,'Eng GLA 6th, 7th, 8th'!$E31:$DV31)))</f>
        <v/>
      </c>
      <c r="FE28" s="41" t="str">
        <f>IF($B28="","",IF(COUNTIFS('Eng GLA 6th, 7th, 8th'!$E$4:$DV$4,FE$3,'Eng GLA 6th, 7th, 8th'!$E31:$DV31,"&lt;&gt;")=0,"",SUMIF('Eng GLA 6th, 7th, 8th'!$E$4:$DV$4,FE$3,'Eng GLA 6th, 7th, 8th'!$E31:$DV31)))</f>
        <v/>
      </c>
      <c r="FF28" s="41" t="str">
        <f>IF($B28="","",IF(COUNTIFS('Eng GLA 6th, 7th, 8th'!$E$4:$DV$4,FF$3,'Eng GLA 6th, 7th, 8th'!$E31:$DV31,"&lt;&gt;")=0,"",SUMIF('Eng GLA 6th, 7th, 8th'!$E$4:$DV$4,FF$3,'Eng GLA 6th, 7th, 8th'!$E31:$DV31)))</f>
        <v/>
      </c>
      <c r="FG28" s="41" t="str">
        <f>IF($B28="","",IF(COUNTIFS('Eng GLA 6th, 7th, 8th'!$E$4:$DV$4,FG$3,'Eng GLA 6th, 7th, 8th'!$E31:$DV31,"&lt;&gt;")=0,"",SUMIF('Eng GLA 6th, 7th, 8th'!$E$4:$DV$4,FG$3,'Eng GLA 6th, 7th, 8th'!$E31:$DV31)))</f>
        <v/>
      </c>
      <c r="FH28" s="41" t="str">
        <f>IF($B28="","",IF(COUNTIFS('Eng GLA 6th, 7th, 8th'!$E$4:$DV$4,FH$3,'Eng GLA 6th, 7th, 8th'!$E31:$DV31,"&lt;&gt;")=0,"",SUMIF('Eng GLA 6th, 7th, 8th'!$E$4:$DV$4,FH$3,'Eng GLA 6th, 7th, 8th'!$E31:$DV31)))</f>
        <v/>
      </c>
      <c r="FI28" s="41" t="str">
        <f>IF($B28="","",IF(COUNTIFS('Eng GLA 6th, 7th, 8th'!$E$4:$DV$4,FI$3,'Eng GLA 6th, 7th, 8th'!$E31:$DV31,"&lt;&gt;")=0,"",SUMIF('Eng GLA 6th, 7th, 8th'!$E$4:$DV$4,FI$3,'Eng GLA 6th, 7th, 8th'!$E31:$DV31)))</f>
        <v/>
      </c>
      <c r="FJ28" s="41" t="str">
        <f>IF($B28="","",IF(COUNTIFS('Eng GLA 6th, 7th, 8th'!$E$4:$DV$4,FJ$3,'Eng GLA 6th, 7th, 8th'!$E31:$DV31,"&lt;&gt;")=0,"",SUMIF('Eng GLA 6th, 7th, 8th'!$E$4:$DV$4,FJ$3,'Eng GLA 6th, 7th, 8th'!$E31:$DV31)))</f>
        <v/>
      </c>
      <c r="FK28" s="41" t="str">
        <f>IF($B28="","",IF(COUNTIFS('Eng GLA 6th, 7th, 8th'!$E$4:$DV$4,FK$3,'Eng GLA 6th, 7th, 8th'!$E31:$DV31,"&lt;&gt;")=0,"",SUMIF('Eng GLA 6th, 7th, 8th'!$E$4:$DV$4,FK$3,'Eng GLA 6th, 7th, 8th'!$E31:$DV31)))</f>
        <v/>
      </c>
      <c r="FL28" s="41" t="str">
        <f>IF($B28="","",IF(COUNTIFS('Eng GLA 6th, 7th, 8th'!$E$4:$DV$4,FL$3,'Eng GLA 6th, 7th, 8th'!$E31:$DV31,"&lt;&gt;")=0,"",SUMIF('Eng GLA 6th, 7th, 8th'!$E$4:$DV$4,FL$3,'Eng GLA 6th, 7th, 8th'!$E31:$DV31)))</f>
        <v/>
      </c>
      <c r="FM28" s="41" t="str">
        <f>IF($B28="","",IF(COUNTIFS('Eng GLA 6th, 7th, 8th'!$E$4:$DV$4,FM$3,'Eng GLA 6th, 7th, 8th'!$E31:$DV31,"&lt;&gt;")=0,"",SUMIF('Eng GLA 6th, 7th, 8th'!$E$4:$DV$4,FM$3,'Eng GLA 6th, 7th, 8th'!$E31:$DV31)))</f>
        <v/>
      </c>
      <c r="FN28" s="41" t="str">
        <f>IF($B28="","",IF(COUNTIFS('Eng GLA 6th, 7th, 8th'!$E$4:$DV$4,FN$3,'Eng GLA 6th, 7th, 8th'!$E31:$DV31,"&lt;&gt;")=0,"",SUMIF('Eng GLA 6th, 7th, 8th'!$E$4:$DV$4,FN$3,'Eng GLA 6th, 7th, 8th'!$E31:$DV31)))</f>
        <v/>
      </c>
      <c r="FO28" s="41" t="str">
        <f>IF($B28="","",IF(COUNTIFS('Eng GLA 6th, 7th, 8th'!$E$4:$DV$4,FO$3,'Eng GLA 6th, 7th, 8th'!$E31:$DV31,"&lt;&gt;")=0,"",SUMIF('Eng GLA 6th, 7th, 8th'!$E$4:$DV$4,FO$3,'Eng GLA 6th, 7th, 8th'!$E31:$DV31)))</f>
        <v/>
      </c>
    </row>
    <row r="29" spans="1:171" ht="12.75" customHeight="1" x14ac:dyDescent="0.2">
      <c r="A29" s="65">
        <v>25</v>
      </c>
      <c r="B29" s="65" t="str">
        <f>'English Scores- Leveled papers'!B31</f>
        <v>Maya</v>
      </c>
      <c r="C29" s="65"/>
      <c r="D29" s="76" t="str">
        <f>IF(OR(B29="",H29="",'Cover Sheet'!E29=""),"",'Cover Sheet'!E29)</f>
        <v/>
      </c>
      <c r="E29" s="76" t="str">
        <f>IF(OR(B29="",H29="",'Cover Sheet'!F29=""),"",'Cover Sheet'!F29)</f>
        <v/>
      </c>
      <c r="F29" s="76" t="str">
        <f>IF(OR(B29="",H29="",'Cover Sheet'!H29=""),"",'Cover Sheet'!H29)</f>
        <v/>
      </c>
      <c r="G29" s="76"/>
      <c r="H29" s="76" t="str">
        <f>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
      </c>
      <c r="I29" s="77" t="str">
        <f t="shared" si="7"/>
        <v/>
      </c>
      <c r="J29" s="77" t="str">
        <f t="shared" si="8"/>
        <v/>
      </c>
      <c r="K29" s="77" t="str">
        <f t="shared" si="9"/>
        <v/>
      </c>
      <c r="L29" s="78" t="str">
        <f t="shared" si="10"/>
        <v/>
      </c>
      <c r="M29" s="78" t="str">
        <f t="shared" si="11"/>
        <v/>
      </c>
      <c r="N29" s="78" t="str">
        <f t="shared" si="12"/>
        <v/>
      </c>
      <c r="O29" s="78" t="str">
        <f t="shared" si="13"/>
        <v/>
      </c>
      <c r="P29" s="78" t="str">
        <f t="shared" si="14"/>
        <v/>
      </c>
      <c r="Q29" s="78" t="str">
        <f t="shared" si="15"/>
        <v/>
      </c>
      <c r="R29" s="78" t="str">
        <f t="shared" si="16"/>
        <v/>
      </c>
      <c r="S29" s="78" t="str">
        <f t="shared" si="17"/>
        <v/>
      </c>
      <c r="T29" s="78" t="str">
        <f t="shared" si="18"/>
        <v/>
      </c>
      <c r="U29" s="78" t="str">
        <f t="shared" si="19"/>
        <v/>
      </c>
      <c r="V29" s="78" t="str">
        <f t="shared" si="20"/>
        <v/>
      </c>
      <c r="W29" s="78" t="str">
        <f t="shared" si="21"/>
        <v/>
      </c>
      <c r="X29" s="78" t="str">
        <f t="shared" si="22"/>
        <v/>
      </c>
      <c r="Y29" s="78"/>
      <c r="Z29" s="78"/>
      <c r="AA29" s="78"/>
      <c r="AB29" s="78"/>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41" t="str">
        <f>IF($B29="","",IF(COUNTIFS('English Scores- Leveled papers'!$H$4:$KM$4,AI$3,'English Scores- Leveled papers'!$H31:$KM31,"&lt;&gt;")=0,"",SUMIF('English Scores- Leveled papers'!$H$4:$KM$4,AI$3,'English Scores- Leveled papers'!$H31:$KM31)))</f>
        <v/>
      </c>
      <c r="AJ29" s="41" t="str">
        <f>IF($B29="","",IF(COUNTIFS('English Scores- Leveled papers'!$H$4:$KM$4,AJ$3,'English Scores- Leveled papers'!$H31:$KM31,"&lt;&gt;")=0,"",SUMIF('English Scores- Leveled papers'!$H$4:$KM$4,AJ$3,'English Scores- Leveled papers'!$H31:$KM31)))</f>
        <v/>
      </c>
      <c r="AK29" s="41" t="str">
        <f>IF($B29="","",IF(COUNTIFS('English Scores- Leveled papers'!$H$4:$KM$4,AK$3,'English Scores- Leveled papers'!$H31:$KM31,"&lt;&gt;")=0,"",SUMIF('English Scores- Leveled papers'!$H$4:$KM$4,AK$3,'English Scores- Leveled papers'!$H31:$KM31)))</f>
        <v/>
      </c>
      <c r="AL29" s="41" t="str">
        <f>IF($B29="","",IF(COUNTIFS('English Scores- Leveled papers'!$H$4:$KM$4,AL$3,'English Scores- Leveled papers'!$H31:$KM31,"&lt;&gt;")=0,"",SUMIF('English Scores- Leveled papers'!$H$4:$KM$4,AL$3,'English Scores- Leveled papers'!$H31:$KM31)))</f>
        <v/>
      </c>
      <c r="AM29" s="41" t="str">
        <f>IF($B29="","",IF(COUNTIFS('English Scores- Leveled papers'!$H$4:$KM$4,AM$3,'English Scores- Leveled papers'!$H31:$KM31,"&lt;&gt;")=0,"",SUMIF('English Scores- Leveled papers'!$H$4:$KM$4,AM$3,'English Scores- Leveled papers'!$H31:$KM31)))</f>
        <v/>
      </c>
      <c r="AN29" s="41"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41" t="str">
        <f>IF($B29="","",IF(COUNTIFS('English Scores- Leveled papers'!$H$4:$KM$4,AZ$3,'English Scores- Leveled papers'!$H31:$KM31,"&lt;&gt;")=0,"",SUMIF('English Scores- Leveled papers'!$H$4:$KM$4,AZ$3,'English Scores- Leveled papers'!$H31:$KM31)))</f>
        <v/>
      </c>
      <c r="BA29" s="41" t="str">
        <f>IF($B29="","",IF(COUNTIFS('English Scores- Leveled papers'!$H$4:$KM$4,BA$3,'English Scores- Leveled papers'!$H31:$KM31,"&lt;&gt;")=0,"",SUMIF('English Scores- Leveled papers'!$H$4:$KM$4,BA$3,'English Scores- Leveled papers'!$H31:$KM31)))</f>
        <v/>
      </c>
      <c r="BB29" s="41" t="str">
        <f>IF($B29="","",IF(COUNTIFS('English Scores- Leveled papers'!$H$4:$KM$4,BB$3,'English Scores- Leveled papers'!$H31:$KM31,"&lt;&gt;")=0,"",SUMIF('English Scores- Leveled papers'!$H$4:$KM$4,BB$3,'English Scores- Leveled papers'!$H31:$KM31)))</f>
        <v/>
      </c>
      <c r="BC29" s="41" t="str">
        <f>IF($B29="","",IF(COUNTIFS('English Scores- Leveled papers'!$H$4:$KM$4,BC$3,'English Scores- Leveled papers'!$H31:$KM31,"&lt;&gt;")=0,"",SUMIF('English Scores- Leveled papers'!$H$4:$KM$4,BC$3,'English Scores- Leveled papers'!$H31:$KM31)))</f>
        <v/>
      </c>
      <c r="BD29" s="41" t="str">
        <f>IF($B29="","",IF(COUNTIFS('English Scores- Leveled papers'!$H$4:$KM$4,BD$3,'English Scores- Leveled papers'!$H31:$KM31,"&lt;&gt;")=0,"",SUMIF('English Scores- Leveled papers'!$H$4:$KM$4,BD$3,'English Scores- Leveled papers'!$H31:$KM31)))</f>
        <v/>
      </c>
      <c r="BE29" s="41" t="str">
        <f>IF($B29="","",IF(COUNTIFS('English Scores- Leveled papers'!$H$4:$KM$4,BE$3,'English Scores- Leveled papers'!$H31:$KM31,"&lt;&gt;")=0,"",SUMIF('English Scores- Leveled papers'!$H$4:$KM$4,BE$3,'English Scores- Leveled papers'!$H31:$KM31)))</f>
        <v/>
      </c>
      <c r="BF29" s="41" t="str">
        <f>IF($B29="","",IF(COUNTIFS('English Scores- Leveled papers'!$H$4:$KM$4,BF$3,'English Scores- Leveled papers'!$H31:$KM31,"&lt;&gt;")=0,"",SUMIF('English Scores- Leveled papers'!$H$4:$KM$4,BF$3,'English Scores- Leveled papers'!$H31:$KM31)))</f>
        <v/>
      </c>
      <c r="BG29" s="41" t="str">
        <f>IF($B29="","",IF(COUNTIFS('English Scores- Leveled papers'!$H$4:$KM$4,BG$3,'English Scores- Leveled papers'!$H31:$KM31,"&lt;&gt;")=0,"",SUMIF('English Scores- Leveled papers'!$H$4:$KM$4,BG$3,'English Scores- Leveled papers'!$H31:$KM31)))</f>
        <v/>
      </c>
      <c r="BH29" s="41" t="str">
        <f>IF($B29="","",IF(COUNTIFS('English Scores- Leveled papers'!$H$4:$KM$4,BH$3,'English Scores- Leveled papers'!$H31:$KM31,"&lt;&gt;")=0,"",SUMIF('English Scores- Leveled papers'!$H$4:$KM$4,BH$3,'English Scores- Leveled papers'!$H31:$KM31)))</f>
        <v/>
      </c>
      <c r="BI29" s="41" t="str">
        <f>IF($B29="","",IF(COUNTIFS('English Scores- Leveled papers'!$H$4:$KM$4,BI$3,'English Scores- Leveled papers'!$H31:$KM31,"&lt;&gt;")=0,"",SUMIF('English Scores- Leveled papers'!$H$4:$KM$4,BI$3,'English Scores- Leveled papers'!$H31:$KM31)))</f>
        <v/>
      </c>
      <c r="BJ29" s="41" t="str">
        <f>IF($B29="","",IF(COUNTIFS('English Scores- Leveled papers'!$H$4:$KM$4,BJ$3,'English Scores- Leveled papers'!$H31:$KM31,"&lt;&gt;")=0,"",SUMIF('English Scores- Leveled papers'!$H$4:$KM$4,BJ$3,'English Scores- Leveled papers'!$H31:$KM31)))</f>
        <v/>
      </c>
      <c r="BK29" s="41" t="str">
        <f>IF($B29="","",IF(COUNTIFS('English Scores- Leveled papers'!$H$4:$KM$4,BK$3,'English Scores- Leveled papers'!$H31:$KM31,"&lt;&gt;")=0,"",SUMIF('English Scores- Leveled papers'!$H$4:$KM$4,BK$3,'English Scores- Leveled papers'!$H31:$KM31)))</f>
        <v/>
      </c>
      <c r="BL29" s="41" t="str">
        <f>IF($B29="","",IF(COUNTIFS('English Scores- Leveled papers'!$H$4:$KM$4,BL$3,'English Scores- Leveled papers'!$H31:$KM31,"&lt;&gt;")=0,"",SUMIF('English Scores- Leveled papers'!$H$4:$KM$4,BL$3,'English Scores- Leveled papers'!$H31:$KM31)))</f>
        <v/>
      </c>
      <c r="BM29" s="41" t="str">
        <f>IF($B29="","",IF(COUNTIFS('English Scores- Leveled papers'!$H$4:$KM$4,BM$3,'English Scores- Leveled papers'!$H31:$KM31,"&lt;&gt;")=0,"",SUMIF('English Scores- Leveled papers'!$H$4:$KM$4,BM$3,'English Scores- Leveled papers'!$H31:$KM31)))</f>
        <v/>
      </c>
      <c r="BN29" s="41" t="str">
        <f>IF($B29="","",IF(COUNTIFS('English Scores- Leveled papers'!$H$4:$KM$4,BN$3,'English Scores- Leveled papers'!$H31:$KM31,"&lt;&gt;")=0,"",SUMIF('English Scores- Leveled papers'!$H$4:$KM$4,BN$3,'English Scores- Leveled papers'!$H31:$KM31)))</f>
        <v/>
      </c>
      <c r="BO29" s="41"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41" t="str">
        <f>IF($B29="","",IF(COUNTIFS('English Scores- Leveled papers'!$H$4:$KM$4,BX$3,'English Scores- Leveled papers'!$H31:$KM31,"&lt;&gt;")=0,"",SUMIF('English Scores- Leveled papers'!$H$4:$KM$4,BX$3,'English Scores- Leveled papers'!$H31:$KM31)))</f>
        <v/>
      </c>
      <c r="BY29" s="41" t="str">
        <f>IF($B29="","",IF(COUNTIFS('English Scores- Leveled papers'!$H$4:$KM$4,BY$3,'English Scores- Leveled papers'!$H31:$KM31,"&lt;&gt;")=0,"",SUMIF('English Scores- Leveled papers'!$H$4:$KM$4,BY$3,'English Scores- Leveled papers'!$H31:$KM31)))</f>
        <v/>
      </c>
      <c r="BZ29" s="41" t="str">
        <f>IF($B29="","",IF(COUNTIFS('English Scores- Leveled papers'!$H$4:$KM$4,BZ$3,'English Scores- Leveled papers'!$H31:$KM31,"&lt;&gt;")=0,"",SUMIF('English Scores- Leveled papers'!$H$4:$KM$4,BZ$3,'English Scores- Leveled papers'!$H31:$KM31)))</f>
        <v/>
      </c>
      <c r="CA29" s="41" t="str">
        <f>IF($B29="","",IF(COUNTIFS('English Scores- Leveled papers'!$H$4:$KM$4,CA$3,'English Scores- Leveled papers'!$H31:$KM31,"&lt;&gt;")=0,"",SUMIF('English Scores- Leveled papers'!$H$4:$KM$4,CA$3,'English Scores- Leveled papers'!$H31:$KM31)))</f>
        <v/>
      </c>
      <c r="CB29" s="41" t="str">
        <f>IF($B29="","",IF(COUNTIFS('English Scores- Leveled papers'!$H$4:$KM$4,CB$3,'English Scores- Leveled papers'!$H31:$KM31,"&lt;&gt;")=0,"",SUMIF('English Scores- Leveled papers'!$H$4:$KM$4,CB$3,'English Scores- Leveled papers'!$H31:$KM31)))</f>
        <v/>
      </c>
      <c r="CC29" s="41" t="str">
        <f>IF($B29="","",IF(COUNTIFS('English Scores- Leveled papers'!$H$4:$KM$4,CC$3,'English Scores- Leveled papers'!$H31:$KM31,"&lt;&gt;")=0,"",SUMIF('English Scores- Leveled papers'!$H$4:$KM$4,CC$3,'English Scores- Leveled papers'!$H31:$KM31)))</f>
        <v/>
      </c>
      <c r="CD29" s="41" t="str">
        <f>IF($B29="","",IF(COUNTIFS('English Scores- Leveled papers'!$H$4:$KM$4,CD$3,'English Scores- Leveled papers'!$H31:$KM31,"&lt;&gt;")=0,"",SUMIF('English Scores- Leveled papers'!$H$4:$KM$4,CD$3,'English Scores- Leveled papers'!$H31:$KM31)))</f>
        <v/>
      </c>
      <c r="CE29" s="41" t="str">
        <f>IF($B29="","",IF(COUNTIFS('English Scores- Leveled papers'!$H$4:$KM$4,CE$3,'English Scores- Leveled papers'!$H31:$KM31,"&lt;&gt;")=0,"",SUMIF('English Scores- Leveled papers'!$H$4:$KM$4,CE$3,'English Scores- Leveled papers'!$H31:$KM31)))</f>
        <v/>
      </c>
      <c r="CF29" s="41"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41" t="str">
        <f>IF($B29="","",IF(COUNTIFS('English Scores- Leveled papers'!$H$4:$KM$4,CL$3,'English Scores- Leveled papers'!$H31:$KM31,"&lt;&gt;")=0,"",SUMIF('English Scores- Leveled papers'!$H$4:$KM$4,CL$3,'English Scores- Leveled papers'!$H31:$KM31)))</f>
        <v/>
      </c>
      <c r="CM29" s="41" t="str">
        <f>IF($B29="","",IF(COUNTIFS('English Scores- Leveled papers'!$H$4:$KM$4,CM$3,'English Scores- Leveled papers'!$H31:$KM31,"&lt;&gt;")=0,"",SUMIF('English Scores- Leveled papers'!$H$4:$KM$4,CM$3,'English Scores- Leveled papers'!$H31:$KM31)))</f>
        <v/>
      </c>
      <c r="CN29" s="41" t="str">
        <f>IF($B29="","",IF(COUNTIFS('English Scores- Leveled papers'!$H$4:$KM$4,CN$3,'English Scores- Leveled papers'!$H31:$KM31,"&lt;&gt;")=0,"",SUMIF('English Scores- Leveled papers'!$H$4:$KM$4,CN$3,'English Scores- Leveled papers'!$H31:$KM31)))</f>
        <v/>
      </c>
      <c r="CO29" s="41" t="str">
        <f>IF($B29="","",IF(COUNTIFS('English Scores- Leveled papers'!$H$4:$KM$4,CO$3,'English Scores- Leveled papers'!$H31:$KM31,"&lt;&gt;")=0,"",SUMIF('English Scores- Leveled papers'!$H$4:$KM$4,CO$3,'English Scores- Leveled papers'!$H31:$KM31)))</f>
        <v/>
      </c>
      <c r="CP29" s="41" t="str">
        <f>IF($B29="","",IF(COUNTIFS('English Scores- Leveled papers'!$H$4:$KM$4,CP$3,'English Scores- Leveled papers'!$H31:$KM31,"&lt;&gt;")=0,"",SUMIF('English Scores- Leveled papers'!$H$4:$KM$4,CP$3,'English Scores- Leveled papers'!$H31:$KM31)))</f>
        <v/>
      </c>
      <c r="CQ29" s="41" t="str">
        <f>IF($B29="","",IF(COUNTIFS('English Scores- Leveled papers'!$H$4:$KM$4,CQ$3,'English Scores- Leveled papers'!$H31:$KM31,"&lt;&gt;")=0,"",SUMIF('English Scores- Leveled papers'!$H$4:$KM$4,CQ$3,'English Scores- Leveled papers'!$H31:$KM31)))</f>
        <v/>
      </c>
      <c r="CR29" s="41" t="str">
        <f>IF($B29="","",IF(COUNTIFS('English Scores- Leveled papers'!$H$4:$KM$4,CR$3,'English Scores- Leveled papers'!$H31:$KM31,"&lt;&gt;")=0,"",SUMIF('English Scores- Leveled papers'!$H$4:$KM$4,CR$3,'English Scores- Leveled papers'!$H31:$KM31)))</f>
        <v/>
      </c>
      <c r="CS29" s="41"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41" t="str">
        <f>IF($B29="","",IF(COUNTIFS('English Scores- Leveled papers'!$H$4:$KM$4,DF$3,'English Scores- Leveled papers'!$H31:$KM31,"&lt;&gt;")=0,"",SUMIF('English Scores- Leveled papers'!$H$4:$KM$4,DF$3,'English Scores- Leveled papers'!$H31:$KM31)))</f>
        <v/>
      </c>
      <c r="DG29" s="41" t="str">
        <f>IF($B29="","",IF(COUNTIFS('English Scores- Leveled papers'!$H$4:$KM$4,DG$3,'English Scores- Leveled papers'!$H31:$KM31,"&lt;&gt;")=0,"",SUMIF('English Scores- Leveled papers'!$H$4:$KM$4,DG$3,'English Scores- Leveled papers'!$H31:$KM31)))</f>
        <v/>
      </c>
      <c r="DH29" s="41" t="str">
        <f>IF($B29="","",IF(COUNTIFS('English Scores- Leveled papers'!$H$4:$KM$4,DH$3,'English Scores- Leveled papers'!$H31:$KM31,"&lt;&gt;")=0,"",SUMIF('English Scores- Leveled papers'!$H$4:$KM$4,DH$3,'English Scores- Leveled papers'!$H31:$KM31)))</f>
        <v/>
      </c>
      <c r="DI29" s="41" t="str">
        <f>IF($B29="","",IF(COUNTIFS('English Scores- Leveled papers'!$H$4:$KM$4,DI$3,'English Scores- Leveled papers'!$H31:$KM31,"&lt;&gt;")=0,"",SUMIF('English Scores- Leveled papers'!$H$4:$KM$4,DI$3,'English Scores- Leveled papers'!$H31:$KM31)))</f>
        <v/>
      </c>
      <c r="DJ29" s="41" t="str">
        <f>IF($B29="","",IF(COUNTIFS('English Scores- Leveled papers'!$H$4:$KM$4,DJ$3,'English Scores- Leveled papers'!$H31:$KM31,"&lt;&gt;")=0,"",SUMIF('English Scores- Leveled papers'!$H$4:$KM$4,DJ$3,'English Scores- Leveled papers'!$H31:$KM31)))</f>
        <v/>
      </c>
      <c r="DK29" s="41" t="str">
        <f>IF($B29="","",IF(COUNTIFS('English Scores- Leveled papers'!$H$4:$KM$4,DK$3,'English Scores- Leveled papers'!$H31:$KM31,"&lt;&gt;")=0,"",SUMIF('English Scores- Leveled papers'!$H$4:$KM$4,DK$3,'English Scores- Leveled papers'!$H31:$KM31)))</f>
        <v/>
      </c>
      <c r="DL29" s="41" t="str">
        <f>IF($B29="","",IF(COUNTIFS('English Scores- Leveled papers'!$H$4:$KM$4,DL$3,'English Scores- Leveled papers'!$H31:$KM31,"&lt;&gt;")=0,"",SUMIF('English Scores- Leveled papers'!$H$4:$KM$4,DL$3,'English Scores- Leveled papers'!$H31:$KM31)))</f>
        <v/>
      </c>
      <c r="DM29" s="41" t="str">
        <f>IF($B29="","",IF(COUNTIFS('English Scores- Leveled papers'!$H$4:$KM$4,DM$3,'English Scores- Leveled papers'!$H31:$KM31,"&lt;&gt;")=0,"",SUMIF('English Scores- Leveled papers'!$H$4:$KM$4,DM$3,'English Scores- Leveled papers'!$H31:$KM31)))</f>
        <v/>
      </c>
      <c r="DN29" s="41" t="str">
        <f>IF($B29="","",IF(COUNTIFS('English Scores- Leveled papers'!$H$4:$KM$4,DN$3,'English Scores- Leveled papers'!$H31:$KM31,"&lt;&gt;")=0,"",SUMIF('English Scores- Leveled papers'!$H$4:$KM$4,DN$3,'English Scores- Leveled papers'!$H31:$KM31)))</f>
        <v/>
      </c>
      <c r="DO29" s="41" t="str">
        <f>IF($B29="","",IF(COUNTIFS('English Scores- Leveled papers'!$H$4:$KM$4,DO$3,'English Scores- Leveled papers'!$H31:$KM31,"&lt;&gt;")=0,"",SUMIF('English Scores- Leveled papers'!$H$4:$KM$4,DO$3,'English Scores- Leveled papers'!$H31:$KM31)))</f>
        <v/>
      </c>
      <c r="DP29" s="41" t="str">
        <f>IF($B29="","",IF(COUNTIFS('English Scores- Leveled papers'!$H$4:$KM$4,DP$3,'English Scores- Leveled papers'!$H31:$KM31,"&lt;&gt;")=0,"",SUMIF('English Scores- Leveled papers'!$H$4:$KM$4,DP$3,'English Scores- Leveled papers'!$H31:$KM31)))</f>
        <v/>
      </c>
      <c r="DQ29" s="393" t="str">
        <f>IF($B29="","",IF(COUNTIFS('English Scores- Leveled papers'!$H$4:$KM$4,DQ$3,'English Scores- Leveled papers'!$H31:$KM31,"&lt;&gt;")=0,"",SUMIF('English Scores- Leveled papers'!$H$4:$KM$4,DQ$3,'English Scores- Leveled papers'!$H31:$KM31)))</f>
        <v/>
      </c>
      <c r="DR29" s="395" t="str">
        <f>IF('Cover Sheet'!$AC$6="6th", 'Eng GLA 6th, 7th, 8th'!D32, "")</f>
        <v/>
      </c>
      <c r="DU29" s="41" t="str">
        <f>IF($B29="","",IF(COUNTIFS('Eng GLA 6th, 7th, 8th'!$E$4:$DV$4,DU$3,'Eng GLA 6th, 7th, 8th'!$E32:$DV32,"&lt;&gt;")=0,"",SUMIF('Eng GLA 6th, 7th, 8th'!$E$4:$DV$4,DU$3,'Eng GLA 6th, 7th, 8th'!$E32:$DV32)))</f>
        <v/>
      </c>
      <c r="DV29" s="41" t="str">
        <f>IF($B29="","",IF(COUNTIFS('Eng GLA 6th, 7th, 8th'!$E$4:$DV$4,DV$3,'Eng GLA 6th, 7th, 8th'!$E32:$DV32,"&lt;&gt;")=0,"",SUMIF('Eng GLA 6th, 7th, 8th'!$E$4:$DV$4,DV$3,'Eng GLA 6th, 7th, 8th'!$E32:$DV32)))</f>
        <v/>
      </c>
      <c r="DW29" s="41" t="str">
        <f>IF($B29="","",IF(COUNTIFS('Eng GLA 6th, 7th, 8th'!$E$4:$DV$4,DW$3,'Eng GLA 6th, 7th, 8th'!$E32:$DV32,"&lt;&gt;")=0,"",SUMIF('Eng GLA 6th, 7th, 8th'!$E$4:$DV$4,DW$3,'Eng GLA 6th, 7th, 8th'!$E32:$DV32)))</f>
        <v/>
      </c>
      <c r="DX29" s="41" t="str">
        <f>IF($B29="","",IF(COUNTIFS('Eng GLA 6th, 7th, 8th'!$E$4:$DV$4,DX$3,'Eng GLA 6th, 7th, 8th'!$E32:$DV32,"&lt;&gt;")=0,"",SUMIF('Eng GLA 6th, 7th, 8th'!$E$4:$DV$4,DX$3,'Eng GLA 6th, 7th, 8th'!$E32:$DV32)))</f>
        <v/>
      </c>
      <c r="DY29" s="41" t="str">
        <f>IF($B29="","",IF(COUNTIFS('Eng GLA 6th, 7th, 8th'!$E$4:$DV$4,DY$3,'Eng GLA 6th, 7th, 8th'!$E32:$DV32,"&lt;&gt;")=0,"",SUMIF('Eng GLA 6th, 7th, 8th'!$E$4:$DV$4,DY$3,'Eng GLA 6th, 7th, 8th'!$E32:$DV32)))</f>
        <v/>
      </c>
      <c r="DZ29" s="41" t="str">
        <f>IF($B29="","",IF(COUNTIFS('Eng GLA 6th, 7th, 8th'!$E$4:$DV$4,DZ$3,'Eng GLA 6th, 7th, 8th'!$E32:$DV32,"&lt;&gt;")=0,"",SUMIF('Eng GLA 6th, 7th, 8th'!$E$4:$DV$4,DZ$3,'Eng GLA 6th, 7th, 8th'!$E32:$DV32)))</f>
        <v/>
      </c>
      <c r="EA29" s="41" t="str">
        <f>IF($B29="","",IF(COUNTIFS('Eng GLA 6th, 7th, 8th'!$E$4:$DV$4,EA$3,'Eng GLA 6th, 7th, 8th'!$E32:$DV32,"&lt;&gt;")=0,"",SUMIF('Eng GLA 6th, 7th, 8th'!$E$4:$DV$4,EA$3,'Eng GLA 6th, 7th, 8th'!$E32:$DV32)))</f>
        <v/>
      </c>
      <c r="EB29" s="41" t="str">
        <f>IF($B29="","",IF(COUNTIFS('Eng GLA 6th, 7th, 8th'!$E$4:$DV$4,EB$3,'Eng GLA 6th, 7th, 8th'!$E32:$DV32,"&lt;&gt;")=0,"",SUMIF('Eng GLA 6th, 7th, 8th'!$E$4:$DV$4,EB$3,'Eng GLA 6th, 7th, 8th'!$E32:$DV32)))</f>
        <v/>
      </c>
      <c r="EC29" s="41" t="str">
        <f>IF($B29="","",IF(COUNTIFS('Eng GLA 6th, 7th, 8th'!$E$4:$DV$4,EC$3,'Eng GLA 6th, 7th, 8th'!$E32:$DV32,"&lt;&gt;")=0,"",SUMIF('Eng GLA 6th, 7th, 8th'!$E$4:$DV$4,EC$3,'Eng GLA 6th, 7th, 8th'!$E32:$DV32)))</f>
        <v/>
      </c>
      <c r="ED29" s="41" t="str">
        <f>IF($B29="","",IF(COUNTIFS('Eng GLA 6th, 7th, 8th'!$E$4:$DV$4,ED$3,'Eng GLA 6th, 7th, 8th'!$E32:$DV32,"&lt;&gt;")=0,"",SUMIF('Eng GLA 6th, 7th, 8th'!$E$4:$DV$4,ED$3,'Eng GLA 6th, 7th, 8th'!$E32:$DV32)))</f>
        <v/>
      </c>
      <c r="EE29" s="41" t="str">
        <f>IF($B29="","",IF(COUNTIFS('Eng GLA 6th, 7th, 8th'!$E$4:$DV$4,EE$3,'Eng GLA 6th, 7th, 8th'!$E32:$DV32,"&lt;&gt;")=0,"",SUMIF('Eng GLA 6th, 7th, 8th'!$E$4:$DV$4,EE$3,'Eng GLA 6th, 7th, 8th'!$E32:$DV32)))</f>
        <v/>
      </c>
      <c r="EF29" s="41" t="str">
        <f>IF($B29="","",IF(COUNTIFS('Eng GLA 6th, 7th, 8th'!$E$4:$DV$4,EF$3,'Eng GLA 6th, 7th, 8th'!$E32:$DV32,"&lt;&gt;")=0,"",SUMIF('Eng GLA 6th, 7th, 8th'!$E$4:$DV$4,EF$3,'Eng GLA 6th, 7th, 8th'!$E32:$DV32)))</f>
        <v/>
      </c>
      <c r="EG29" s="41" t="str">
        <f>IF($B29="","",IF(COUNTIFS('Eng GLA 6th, 7th, 8th'!$E$4:$DV$4,EG$3,'Eng GLA 6th, 7th, 8th'!$E32:$DV32,"&lt;&gt;")=0,"",SUMIF('Eng GLA 6th, 7th, 8th'!$E$4:$DV$4,EG$3,'Eng GLA 6th, 7th, 8th'!$E32:$DV32)))</f>
        <v/>
      </c>
      <c r="EH29" s="41" t="str">
        <f>IF($B29="","",IF(COUNTIFS('Eng GLA 6th, 7th, 8th'!$E$4:$DV$4,EH$3,'Eng GLA 6th, 7th, 8th'!$E32:$DV32,"&lt;&gt;")=0,"",SUMIF('Eng GLA 6th, 7th, 8th'!$E$4:$DV$4,EH$3,'Eng GLA 6th, 7th, 8th'!$E32:$DV32)))</f>
        <v/>
      </c>
      <c r="EI29" s="41" t="str">
        <f>IF($B29="","",IF(COUNTIFS('Eng GLA 6th, 7th, 8th'!$E$4:$DV$4,EI$3,'Eng GLA 6th, 7th, 8th'!$E32:$DV32,"&lt;&gt;")=0,"",SUMIF('Eng GLA 6th, 7th, 8th'!$E$4:$DV$4,EI$3,'Eng GLA 6th, 7th, 8th'!$E32:$DV32)))</f>
        <v/>
      </c>
      <c r="EJ29" s="398" t="str">
        <f>IF('Cover Sheet'!$AC$6="7th", 'Eng GLA 6th, 7th, 8th'!AQ32, "")</f>
        <v/>
      </c>
      <c r="EK29" s="41" t="str">
        <f>IF($B29="","",IF(COUNTIFS('Eng GLA 6th, 7th, 8th'!$E$4:$DV$4,EK$3,'Eng GLA 6th, 7th, 8th'!$E32:$DV32,"&lt;&gt;")=0,"",SUMIF('Eng GLA 6th, 7th, 8th'!$E$4:$DV$4,EK$3,'Eng GLA 6th, 7th, 8th'!$E32:$DV32)))</f>
        <v/>
      </c>
      <c r="EL29" s="41" t="str">
        <f>IF($B29="","",IF(COUNTIFS('Eng GLA 6th, 7th, 8th'!$E$4:$DV$4,EL$3,'Eng GLA 6th, 7th, 8th'!$E32:$DV32,"&lt;&gt;")=0,"",SUMIF('Eng GLA 6th, 7th, 8th'!$E$4:$DV$4,EL$3,'Eng GLA 6th, 7th, 8th'!$E32:$DV32)))</f>
        <v/>
      </c>
      <c r="EM29" s="41" t="str">
        <f>IF($B29="","",IF(COUNTIFS('Eng GLA 6th, 7th, 8th'!$E$4:$DV$4,EM$3,'Eng GLA 6th, 7th, 8th'!$E32:$DV32,"&lt;&gt;")=0,"",SUMIF('Eng GLA 6th, 7th, 8th'!$E$4:$DV$4,EM$3,'Eng GLA 6th, 7th, 8th'!$E32:$DV32)))</f>
        <v/>
      </c>
      <c r="EN29" s="41" t="str">
        <f>IF($B29="","",IF(COUNTIFS('Eng GLA 6th, 7th, 8th'!$E$4:$DV$4,EN$3,'Eng GLA 6th, 7th, 8th'!$E32:$DV32,"&lt;&gt;")=0,"",SUMIF('Eng GLA 6th, 7th, 8th'!$E$4:$DV$4,EN$3,'Eng GLA 6th, 7th, 8th'!$E32:$DV32)))</f>
        <v/>
      </c>
      <c r="EO29" s="41" t="str">
        <f>IF($B29="","",IF(COUNTIFS('Eng GLA 6th, 7th, 8th'!$E$4:$DV$4,EO$3,'Eng GLA 6th, 7th, 8th'!$E32:$DV32,"&lt;&gt;")=0,"",SUMIF('Eng GLA 6th, 7th, 8th'!$E$4:$DV$4,EO$3,'Eng GLA 6th, 7th, 8th'!$E32:$DV32)))</f>
        <v/>
      </c>
      <c r="EP29" s="41" t="str">
        <f>IF($B29="","",IF(COUNTIFS('Eng GLA 6th, 7th, 8th'!$E$4:$DV$4,EP$3,'Eng GLA 6th, 7th, 8th'!$E32:$DV32,"&lt;&gt;")=0,"",SUMIF('Eng GLA 6th, 7th, 8th'!$E$4:$DV$4,EP$3,'Eng GLA 6th, 7th, 8th'!$E32:$DV32)))</f>
        <v/>
      </c>
      <c r="EQ29" s="41" t="str">
        <f>IF($B29="","",IF(COUNTIFS('Eng GLA 6th, 7th, 8th'!$E$4:$DV$4,EQ$3,'Eng GLA 6th, 7th, 8th'!$E32:$DV32,"&lt;&gt;")=0,"",SUMIF('Eng GLA 6th, 7th, 8th'!$E$4:$DV$4,EQ$3,'Eng GLA 6th, 7th, 8th'!$E32:$DV32)))</f>
        <v/>
      </c>
      <c r="ER29" s="41" t="str">
        <f>IF($B29="","",IF(COUNTIFS('Eng GLA 6th, 7th, 8th'!$E$4:$DV$4,ER$3,'Eng GLA 6th, 7th, 8th'!$E32:$DV32,"&lt;&gt;")=0,"",SUMIF('Eng GLA 6th, 7th, 8th'!$E$4:$DV$4,ER$3,'Eng GLA 6th, 7th, 8th'!$E32:$DV32)))</f>
        <v/>
      </c>
      <c r="ES29" s="41" t="str">
        <f>IF($B29="","",IF(COUNTIFS('Eng GLA 6th, 7th, 8th'!$E$4:$DV$4,ES$3,'Eng GLA 6th, 7th, 8th'!$E32:$DV32,"&lt;&gt;")=0,"",SUMIF('Eng GLA 6th, 7th, 8th'!$E$4:$DV$4,ES$3,'Eng GLA 6th, 7th, 8th'!$E32:$DV32)))</f>
        <v/>
      </c>
      <c r="ET29" s="41" t="str">
        <f>IF($B29="","",IF(COUNTIFS('Eng GLA 6th, 7th, 8th'!$E$4:$DV$4,ET$3,'Eng GLA 6th, 7th, 8th'!$E32:$DV32,"&lt;&gt;")=0,"",SUMIF('Eng GLA 6th, 7th, 8th'!$E$4:$DV$4,ET$3,'Eng GLA 6th, 7th, 8th'!$E32:$DV32)))</f>
        <v/>
      </c>
      <c r="EU29" s="41" t="str">
        <f>IF($B29="","",IF(COUNTIFS('Eng GLA 6th, 7th, 8th'!$E$4:$DV$4,EU$3,'Eng GLA 6th, 7th, 8th'!$E32:$DV32,"&lt;&gt;")=0,"",SUMIF('Eng GLA 6th, 7th, 8th'!$E$4:$DV$4,EU$3,'Eng GLA 6th, 7th, 8th'!$E32:$DV32)))</f>
        <v/>
      </c>
      <c r="EV29" s="41" t="str">
        <f>IF($B29="","",IF(COUNTIFS('Eng GLA 6th, 7th, 8th'!$E$4:$DV$4,EV$3,'Eng GLA 6th, 7th, 8th'!$E32:$DV32,"&lt;&gt;")=0,"",SUMIF('Eng GLA 6th, 7th, 8th'!$E$4:$DV$4,EV$3,'Eng GLA 6th, 7th, 8th'!$E32:$DV32)))</f>
        <v/>
      </c>
      <c r="EW29" s="41" t="str">
        <f>IF($B29="","",IF(COUNTIFS('Eng GLA 6th, 7th, 8th'!$E$4:$DV$4,EW$3,'Eng GLA 6th, 7th, 8th'!$E32:$DV32,"&lt;&gt;")=0,"",SUMIF('Eng GLA 6th, 7th, 8th'!$E$4:$DV$4,EW$3,'Eng GLA 6th, 7th, 8th'!$E32:$DV32)))</f>
        <v/>
      </c>
      <c r="EX29" s="41" t="str">
        <f>IF($B29="","",IF(COUNTIFS('Eng GLA 6th, 7th, 8th'!$E$4:$DV$4,EX$3,'Eng GLA 6th, 7th, 8th'!$E32:$DV32,"&lt;&gt;")=0,"",SUMIF('Eng GLA 6th, 7th, 8th'!$E$4:$DV$4,EX$3,'Eng GLA 6th, 7th, 8th'!$E32:$DV32)))</f>
        <v/>
      </c>
      <c r="EY29" s="41" t="str">
        <f>IF($B29="","",IF(COUNTIFS('Eng GLA 6th, 7th, 8th'!$E$4:$DV$4,EY$3,'Eng GLA 6th, 7th, 8th'!$E32:$DV32,"&lt;&gt;")=0,"",SUMIF('Eng GLA 6th, 7th, 8th'!$E$4:$DV$4,EY$3,'Eng GLA 6th, 7th, 8th'!$E32:$DV32)))</f>
        <v/>
      </c>
      <c r="EZ29" s="398" t="str">
        <f>IF('Cover Sheet'!$AC$6="8th", 'Eng GLA 6th, 7th, 8th'!CG32, "")</f>
        <v/>
      </c>
      <c r="FA29" s="41" t="str">
        <f>IF($B29="","",IF(COUNTIFS('Eng GLA 6th, 7th, 8th'!$E$4:$DV$4,FA$3,'Eng GLA 6th, 7th, 8th'!$E32:$DV32,"&lt;&gt;")=0,"",SUMIF('Eng GLA 6th, 7th, 8th'!$E$4:$DV$4,FA$3,'Eng GLA 6th, 7th, 8th'!$E32:$DV32)))</f>
        <v/>
      </c>
      <c r="FB29" s="41" t="str">
        <f>IF($B29="","",IF(COUNTIFS('Eng GLA 6th, 7th, 8th'!$E$4:$DV$4,FB$3,'Eng GLA 6th, 7th, 8th'!$E32:$DV32,"&lt;&gt;")=0,"",SUMIF('Eng GLA 6th, 7th, 8th'!$E$4:$DV$4,FB$3,'Eng GLA 6th, 7th, 8th'!$E32:$DV32)))</f>
        <v/>
      </c>
      <c r="FC29" s="41" t="str">
        <f>IF($B29="","",IF(COUNTIFS('Eng GLA 6th, 7th, 8th'!$E$4:$DV$4,FC$3,'Eng GLA 6th, 7th, 8th'!$E32:$DV32,"&lt;&gt;")=0,"",SUMIF('Eng GLA 6th, 7th, 8th'!$E$4:$DV$4,FC$3,'Eng GLA 6th, 7th, 8th'!$E32:$DV32)))</f>
        <v/>
      </c>
      <c r="FD29" s="41" t="str">
        <f>IF($B29="","",IF(COUNTIFS('Eng GLA 6th, 7th, 8th'!$E$4:$DV$4,FD$3,'Eng GLA 6th, 7th, 8th'!$E32:$DV32,"&lt;&gt;")=0,"",SUMIF('Eng GLA 6th, 7th, 8th'!$E$4:$DV$4,FD$3,'Eng GLA 6th, 7th, 8th'!$E32:$DV32)))</f>
        <v/>
      </c>
      <c r="FE29" s="41" t="str">
        <f>IF($B29="","",IF(COUNTIFS('Eng GLA 6th, 7th, 8th'!$E$4:$DV$4,FE$3,'Eng GLA 6th, 7th, 8th'!$E32:$DV32,"&lt;&gt;")=0,"",SUMIF('Eng GLA 6th, 7th, 8th'!$E$4:$DV$4,FE$3,'Eng GLA 6th, 7th, 8th'!$E32:$DV32)))</f>
        <v/>
      </c>
      <c r="FF29" s="41" t="str">
        <f>IF($B29="","",IF(COUNTIFS('Eng GLA 6th, 7th, 8th'!$E$4:$DV$4,FF$3,'Eng GLA 6th, 7th, 8th'!$E32:$DV32,"&lt;&gt;")=0,"",SUMIF('Eng GLA 6th, 7th, 8th'!$E$4:$DV$4,FF$3,'Eng GLA 6th, 7th, 8th'!$E32:$DV32)))</f>
        <v/>
      </c>
      <c r="FG29" s="41" t="str">
        <f>IF($B29="","",IF(COUNTIFS('Eng GLA 6th, 7th, 8th'!$E$4:$DV$4,FG$3,'Eng GLA 6th, 7th, 8th'!$E32:$DV32,"&lt;&gt;")=0,"",SUMIF('Eng GLA 6th, 7th, 8th'!$E$4:$DV$4,FG$3,'Eng GLA 6th, 7th, 8th'!$E32:$DV32)))</f>
        <v/>
      </c>
      <c r="FH29" s="41" t="str">
        <f>IF($B29="","",IF(COUNTIFS('Eng GLA 6th, 7th, 8th'!$E$4:$DV$4,FH$3,'Eng GLA 6th, 7th, 8th'!$E32:$DV32,"&lt;&gt;")=0,"",SUMIF('Eng GLA 6th, 7th, 8th'!$E$4:$DV$4,FH$3,'Eng GLA 6th, 7th, 8th'!$E32:$DV32)))</f>
        <v/>
      </c>
      <c r="FI29" s="41" t="str">
        <f>IF($B29="","",IF(COUNTIFS('Eng GLA 6th, 7th, 8th'!$E$4:$DV$4,FI$3,'Eng GLA 6th, 7th, 8th'!$E32:$DV32,"&lt;&gt;")=0,"",SUMIF('Eng GLA 6th, 7th, 8th'!$E$4:$DV$4,FI$3,'Eng GLA 6th, 7th, 8th'!$E32:$DV32)))</f>
        <v/>
      </c>
      <c r="FJ29" s="41" t="str">
        <f>IF($B29="","",IF(COUNTIFS('Eng GLA 6th, 7th, 8th'!$E$4:$DV$4,FJ$3,'Eng GLA 6th, 7th, 8th'!$E32:$DV32,"&lt;&gt;")=0,"",SUMIF('Eng GLA 6th, 7th, 8th'!$E$4:$DV$4,FJ$3,'Eng GLA 6th, 7th, 8th'!$E32:$DV32)))</f>
        <v/>
      </c>
      <c r="FK29" s="41" t="str">
        <f>IF($B29="","",IF(COUNTIFS('Eng GLA 6th, 7th, 8th'!$E$4:$DV$4,FK$3,'Eng GLA 6th, 7th, 8th'!$E32:$DV32,"&lt;&gt;")=0,"",SUMIF('Eng GLA 6th, 7th, 8th'!$E$4:$DV$4,FK$3,'Eng GLA 6th, 7th, 8th'!$E32:$DV32)))</f>
        <v/>
      </c>
      <c r="FL29" s="41" t="str">
        <f>IF($B29="","",IF(COUNTIFS('Eng GLA 6th, 7th, 8th'!$E$4:$DV$4,FL$3,'Eng GLA 6th, 7th, 8th'!$E32:$DV32,"&lt;&gt;")=0,"",SUMIF('Eng GLA 6th, 7th, 8th'!$E$4:$DV$4,FL$3,'Eng GLA 6th, 7th, 8th'!$E32:$DV32)))</f>
        <v/>
      </c>
      <c r="FM29" s="41" t="str">
        <f>IF($B29="","",IF(COUNTIFS('Eng GLA 6th, 7th, 8th'!$E$4:$DV$4,FM$3,'Eng GLA 6th, 7th, 8th'!$E32:$DV32,"&lt;&gt;")=0,"",SUMIF('Eng GLA 6th, 7th, 8th'!$E$4:$DV$4,FM$3,'Eng GLA 6th, 7th, 8th'!$E32:$DV32)))</f>
        <v/>
      </c>
      <c r="FN29" s="41" t="str">
        <f>IF($B29="","",IF(COUNTIFS('Eng GLA 6th, 7th, 8th'!$E$4:$DV$4,FN$3,'Eng GLA 6th, 7th, 8th'!$E32:$DV32,"&lt;&gt;")=0,"",SUMIF('Eng GLA 6th, 7th, 8th'!$E$4:$DV$4,FN$3,'Eng GLA 6th, 7th, 8th'!$E32:$DV32)))</f>
        <v/>
      </c>
      <c r="FO29" s="41" t="str">
        <f>IF($B29="","",IF(COUNTIFS('Eng GLA 6th, 7th, 8th'!$E$4:$DV$4,FO$3,'Eng GLA 6th, 7th, 8th'!$E32:$DV32,"&lt;&gt;")=0,"",SUMIF('Eng GLA 6th, 7th, 8th'!$E$4:$DV$4,FO$3,'Eng GLA 6th, 7th, 8th'!$E32:$DV32)))</f>
        <v/>
      </c>
    </row>
    <row r="30" spans="1:171" ht="12.75" customHeight="1" x14ac:dyDescent="0.2">
      <c r="A30" s="65">
        <v>26</v>
      </c>
      <c r="B30" s="65" t="str">
        <f>'English Scores- Leveled papers'!B32</f>
        <v>Krish</v>
      </c>
      <c r="C30" s="65"/>
      <c r="D30" s="76" t="str">
        <f>IF(OR(B30="",H30="",'Cover Sheet'!E30=""),"",'Cover Sheet'!E30)</f>
        <v/>
      </c>
      <c r="E30" s="76" t="str">
        <f>IF(OR(B30="",H30="",'Cover Sheet'!F30=""),"",'Cover Sheet'!F30)</f>
        <v/>
      </c>
      <c r="F30" s="76" t="str">
        <f>IF(OR(B30="",H30="",'Cover Sheet'!H30=""),"",'Cover Sheet'!H30)</f>
        <v/>
      </c>
      <c r="G30" s="76"/>
      <c r="H30" s="76" t="str">
        <f>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
      </c>
      <c r="I30" s="77" t="str">
        <f t="shared" si="7"/>
        <v/>
      </c>
      <c r="J30" s="77" t="str">
        <f t="shared" si="8"/>
        <v/>
      </c>
      <c r="K30" s="77" t="str">
        <f t="shared" si="9"/>
        <v/>
      </c>
      <c r="L30" s="78" t="str">
        <f t="shared" si="10"/>
        <v/>
      </c>
      <c r="M30" s="78" t="str">
        <f t="shared" si="11"/>
        <v/>
      </c>
      <c r="N30" s="78" t="str">
        <f t="shared" si="12"/>
        <v/>
      </c>
      <c r="O30" s="78" t="str">
        <f t="shared" si="13"/>
        <v/>
      </c>
      <c r="P30" s="78" t="str">
        <f t="shared" si="14"/>
        <v/>
      </c>
      <c r="Q30" s="78" t="str">
        <f t="shared" si="15"/>
        <v/>
      </c>
      <c r="R30" s="78" t="str">
        <f t="shared" si="16"/>
        <v/>
      </c>
      <c r="S30" s="78" t="str">
        <f t="shared" si="17"/>
        <v/>
      </c>
      <c r="T30" s="78" t="str">
        <f t="shared" si="18"/>
        <v/>
      </c>
      <c r="U30" s="78" t="str">
        <f t="shared" si="19"/>
        <v/>
      </c>
      <c r="V30" s="78" t="str">
        <f t="shared" si="20"/>
        <v/>
      </c>
      <c r="W30" s="78" t="str">
        <f t="shared" si="21"/>
        <v/>
      </c>
      <c r="X30" s="78" t="str">
        <f t="shared" si="22"/>
        <v/>
      </c>
      <c r="Y30" s="78"/>
      <c r="Z30" s="78"/>
      <c r="AA30" s="78"/>
      <c r="AB30" s="78"/>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41" t="str">
        <f>IF($B30="","",IF(COUNTIFS('English Scores- Leveled papers'!$H$4:$KM$4,AI$3,'English Scores- Leveled papers'!$H32:$KM32,"&lt;&gt;")=0,"",SUMIF('English Scores- Leveled papers'!$H$4:$KM$4,AI$3,'English Scores- Leveled papers'!$H32:$KM32)))</f>
        <v/>
      </c>
      <c r="AJ30" s="41" t="str">
        <f>IF($B30="","",IF(COUNTIFS('English Scores- Leveled papers'!$H$4:$KM$4,AJ$3,'English Scores- Leveled papers'!$H32:$KM32,"&lt;&gt;")=0,"",SUMIF('English Scores- Leveled papers'!$H$4:$KM$4,AJ$3,'English Scores- Leveled papers'!$H32:$KM32)))</f>
        <v/>
      </c>
      <c r="AK30" s="41" t="str">
        <f>IF($B30="","",IF(COUNTIFS('English Scores- Leveled papers'!$H$4:$KM$4,AK$3,'English Scores- Leveled papers'!$H32:$KM32,"&lt;&gt;")=0,"",SUMIF('English Scores- Leveled papers'!$H$4:$KM$4,AK$3,'English Scores- Leveled papers'!$H32:$KM32)))</f>
        <v/>
      </c>
      <c r="AL30" s="41" t="str">
        <f>IF($B30="","",IF(COUNTIFS('English Scores- Leveled papers'!$H$4:$KM$4,AL$3,'English Scores- Leveled papers'!$H32:$KM32,"&lt;&gt;")=0,"",SUMIF('English Scores- Leveled papers'!$H$4:$KM$4,AL$3,'English Scores- Leveled papers'!$H32:$KM32)))</f>
        <v/>
      </c>
      <c r="AM30" s="41" t="str">
        <f>IF($B30="","",IF(COUNTIFS('English Scores- Leveled papers'!$H$4:$KM$4,AM$3,'English Scores- Leveled papers'!$H32:$KM32,"&lt;&gt;")=0,"",SUMIF('English Scores- Leveled papers'!$H$4:$KM$4,AM$3,'English Scores- Leveled papers'!$H32:$KM32)))</f>
        <v/>
      </c>
      <c r="AN30" s="41"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41" t="str">
        <f>IF($B30="","",IF(COUNTIFS('English Scores- Leveled papers'!$H$4:$KM$4,AZ$3,'English Scores- Leveled papers'!$H32:$KM32,"&lt;&gt;")=0,"",SUMIF('English Scores- Leveled papers'!$H$4:$KM$4,AZ$3,'English Scores- Leveled papers'!$H32:$KM32)))</f>
        <v/>
      </c>
      <c r="BA30" s="41" t="str">
        <f>IF($B30="","",IF(COUNTIFS('English Scores- Leveled papers'!$H$4:$KM$4,BA$3,'English Scores- Leveled papers'!$H32:$KM32,"&lt;&gt;")=0,"",SUMIF('English Scores- Leveled papers'!$H$4:$KM$4,BA$3,'English Scores- Leveled papers'!$H32:$KM32)))</f>
        <v/>
      </c>
      <c r="BB30" s="41" t="str">
        <f>IF($B30="","",IF(COUNTIFS('English Scores- Leveled papers'!$H$4:$KM$4,BB$3,'English Scores- Leveled papers'!$H32:$KM32,"&lt;&gt;")=0,"",SUMIF('English Scores- Leveled papers'!$H$4:$KM$4,BB$3,'English Scores- Leveled papers'!$H32:$KM32)))</f>
        <v/>
      </c>
      <c r="BC30" s="41" t="str">
        <f>IF($B30="","",IF(COUNTIFS('English Scores- Leveled papers'!$H$4:$KM$4,BC$3,'English Scores- Leveled papers'!$H32:$KM32,"&lt;&gt;")=0,"",SUMIF('English Scores- Leveled papers'!$H$4:$KM$4,BC$3,'English Scores- Leveled papers'!$H32:$KM32)))</f>
        <v/>
      </c>
      <c r="BD30" s="41" t="str">
        <f>IF($B30="","",IF(COUNTIFS('English Scores- Leveled papers'!$H$4:$KM$4,BD$3,'English Scores- Leveled papers'!$H32:$KM32,"&lt;&gt;")=0,"",SUMIF('English Scores- Leveled papers'!$H$4:$KM$4,BD$3,'English Scores- Leveled papers'!$H32:$KM32)))</f>
        <v/>
      </c>
      <c r="BE30" s="41" t="str">
        <f>IF($B30="","",IF(COUNTIFS('English Scores- Leveled papers'!$H$4:$KM$4,BE$3,'English Scores- Leveled papers'!$H32:$KM32,"&lt;&gt;")=0,"",SUMIF('English Scores- Leveled papers'!$H$4:$KM$4,BE$3,'English Scores- Leveled papers'!$H32:$KM32)))</f>
        <v/>
      </c>
      <c r="BF30" s="41" t="str">
        <f>IF($B30="","",IF(COUNTIFS('English Scores- Leveled papers'!$H$4:$KM$4,BF$3,'English Scores- Leveled papers'!$H32:$KM32,"&lt;&gt;")=0,"",SUMIF('English Scores- Leveled papers'!$H$4:$KM$4,BF$3,'English Scores- Leveled papers'!$H32:$KM32)))</f>
        <v/>
      </c>
      <c r="BG30" s="41" t="str">
        <f>IF($B30="","",IF(COUNTIFS('English Scores- Leveled papers'!$H$4:$KM$4,BG$3,'English Scores- Leveled papers'!$H32:$KM32,"&lt;&gt;")=0,"",SUMIF('English Scores- Leveled papers'!$H$4:$KM$4,BG$3,'English Scores- Leveled papers'!$H32:$KM32)))</f>
        <v/>
      </c>
      <c r="BH30" s="41" t="str">
        <f>IF($B30="","",IF(COUNTIFS('English Scores- Leveled papers'!$H$4:$KM$4,BH$3,'English Scores- Leveled papers'!$H32:$KM32,"&lt;&gt;")=0,"",SUMIF('English Scores- Leveled papers'!$H$4:$KM$4,BH$3,'English Scores- Leveled papers'!$H32:$KM32)))</f>
        <v/>
      </c>
      <c r="BI30" s="41" t="str">
        <f>IF($B30="","",IF(COUNTIFS('English Scores- Leveled papers'!$H$4:$KM$4,BI$3,'English Scores- Leveled papers'!$H32:$KM32,"&lt;&gt;")=0,"",SUMIF('English Scores- Leveled papers'!$H$4:$KM$4,BI$3,'English Scores- Leveled papers'!$H32:$KM32)))</f>
        <v/>
      </c>
      <c r="BJ30" s="41" t="str">
        <f>IF($B30="","",IF(COUNTIFS('English Scores- Leveled papers'!$H$4:$KM$4,BJ$3,'English Scores- Leveled papers'!$H32:$KM32,"&lt;&gt;")=0,"",SUMIF('English Scores- Leveled papers'!$H$4:$KM$4,BJ$3,'English Scores- Leveled papers'!$H32:$KM32)))</f>
        <v/>
      </c>
      <c r="BK30" s="41" t="str">
        <f>IF($B30="","",IF(COUNTIFS('English Scores- Leveled papers'!$H$4:$KM$4,BK$3,'English Scores- Leveled papers'!$H32:$KM32,"&lt;&gt;")=0,"",SUMIF('English Scores- Leveled papers'!$H$4:$KM$4,BK$3,'English Scores- Leveled papers'!$H32:$KM32)))</f>
        <v/>
      </c>
      <c r="BL30" s="41" t="str">
        <f>IF($B30="","",IF(COUNTIFS('English Scores- Leveled papers'!$H$4:$KM$4,BL$3,'English Scores- Leveled papers'!$H32:$KM32,"&lt;&gt;")=0,"",SUMIF('English Scores- Leveled papers'!$H$4:$KM$4,BL$3,'English Scores- Leveled papers'!$H32:$KM32)))</f>
        <v/>
      </c>
      <c r="BM30" s="41" t="str">
        <f>IF($B30="","",IF(COUNTIFS('English Scores- Leveled papers'!$H$4:$KM$4,BM$3,'English Scores- Leveled papers'!$H32:$KM32,"&lt;&gt;")=0,"",SUMIF('English Scores- Leveled papers'!$H$4:$KM$4,BM$3,'English Scores- Leveled papers'!$H32:$KM32)))</f>
        <v/>
      </c>
      <c r="BN30" s="41" t="str">
        <f>IF($B30="","",IF(COUNTIFS('English Scores- Leveled papers'!$H$4:$KM$4,BN$3,'English Scores- Leveled papers'!$H32:$KM32,"&lt;&gt;")=0,"",SUMIF('English Scores- Leveled papers'!$H$4:$KM$4,BN$3,'English Scores- Leveled papers'!$H32:$KM32)))</f>
        <v/>
      </c>
      <c r="BO30" s="41"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41" t="str">
        <f>IF($B30="","",IF(COUNTIFS('English Scores- Leveled papers'!$H$4:$KM$4,BX$3,'English Scores- Leveled papers'!$H32:$KM32,"&lt;&gt;")=0,"",SUMIF('English Scores- Leveled papers'!$H$4:$KM$4,BX$3,'English Scores- Leveled papers'!$H32:$KM32)))</f>
        <v/>
      </c>
      <c r="BY30" s="41" t="str">
        <f>IF($B30="","",IF(COUNTIFS('English Scores- Leveled papers'!$H$4:$KM$4,BY$3,'English Scores- Leveled papers'!$H32:$KM32,"&lt;&gt;")=0,"",SUMIF('English Scores- Leveled papers'!$H$4:$KM$4,BY$3,'English Scores- Leveled papers'!$H32:$KM32)))</f>
        <v/>
      </c>
      <c r="BZ30" s="41" t="str">
        <f>IF($B30="","",IF(COUNTIFS('English Scores- Leveled papers'!$H$4:$KM$4,BZ$3,'English Scores- Leveled papers'!$H32:$KM32,"&lt;&gt;")=0,"",SUMIF('English Scores- Leveled papers'!$H$4:$KM$4,BZ$3,'English Scores- Leveled papers'!$H32:$KM32)))</f>
        <v/>
      </c>
      <c r="CA30" s="41" t="str">
        <f>IF($B30="","",IF(COUNTIFS('English Scores- Leveled papers'!$H$4:$KM$4,CA$3,'English Scores- Leveled papers'!$H32:$KM32,"&lt;&gt;")=0,"",SUMIF('English Scores- Leveled papers'!$H$4:$KM$4,CA$3,'English Scores- Leveled papers'!$H32:$KM32)))</f>
        <v/>
      </c>
      <c r="CB30" s="41" t="str">
        <f>IF($B30="","",IF(COUNTIFS('English Scores- Leveled papers'!$H$4:$KM$4,CB$3,'English Scores- Leveled papers'!$H32:$KM32,"&lt;&gt;")=0,"",SUMIF('English Scores- Leveled papers'!$H$4:$KM$4,CB$3,'English Scores- Leveled papers'!$H32:$KM32)))</f>
        <v/>
      </c>
      <c r="CC30" s="41" t="str">
        <f>IF($B30="","",IF(COUNTIFS('English Scores- Leveled papers'!$H$4:$KM$4,CC$3,'English Scores- Leveled papers'!$H32:$KM32,"&lt;&gt;")=0,"",SUMIF('English Scores- Leveled papers'!$H$4:$KM$4,CC$3,'English Scores- Leveled papers'!$H32:$KM32)))</f>
        <v/>
      </c>
      <c r="CD30" s="41" t="str">
        <f>IF($B30="","",IF(COUNTIFS('English Scores- Leveled papers'!$H$4:$KM$4,CD$3,'English Scores- Leveled papers'!$H32:$KM32,"&lt;&gt;")=0,"",SUMIF('English Scores- Leveled papers'!$H$4:$KM$4,CD$3,'English Scores- Leveled papers'!$H32:$KM32)))</f>
        <v/>
      </c>
      <c r="CE30" s="41" t="str">
        <f>IF($B30="","",IF(COUNTIFS('English Scores- Leveled papers'!$H$4:$KM$4,CE$3,'English Scores- Leveled papers'!$H32:$KM32,"&lt;&gt;")=0,"",SUMIF('English Scores- Leveled papers'!$H$4:$KM$4,CE$3,'English Scores- Leveled papers'!$H32:$KM32)))</f>
        <v/>
      </c>
      <c r="CF30" s="41"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41" t="str">
        <f>IF($B30="","",IF(COUNTIFS('English Scores- Leveled papers'!$H$4:$KM$4,CL$3,'English Scores- Leveled papers'!$H32:$KM32,"&lt;&gt;")=0,"",SUMIF('English Scores- Leveled papers'!$H$4:$KM$4,CL$3,'English Scores- Leveled papers'!$H32:$KM32)))</f>
        <v/>
      </c>
      <c r="CM30" s="41" t="str">
        <f>IF($B30="","",IF(COUNTIFS('English Scores- Leveled papers'!$H$4:$KM$4,CM$3,'English Scores- Leveled papers'!$H32:$KM32,"&lt;&gt;")=0,"",SUMIF('English Scores- Leveled papers'!$H$4:$KM$4,CM$3,'English Scores- Leveled papers'!$H32:$KM32)))</f>
        <v/>
      </c>
      <c r="CN30" s="41" t="str">
        <f>IF($B30="","",IF(COUNTIFS('English Scores- Leveled papers'!$H$4:$KM$4,CN$3,'English Scores- Leveled papers'!$H32:$KM32,"&lt;&gt;")=0,"",SUMIF('English Scores- Leveled papers'!$H$4:$KM$4,CN$3,'English Scores- Leveled papers'!$H32:$KM32)))</f>
        <v/>
      </c>
      <c r="CO30" s="41" t="str">
        <f>IF($B30="","",IF(COUNTIFS('English Scores- Leveled papers'!$H$4:$KM$4,CO$3,'English Scores- Leveled papers'!$H32:$KM32,"&lt;&gt;")=0,"",SUMIF('English Scores- Leveled papers'!$H$4:$KM$4,CO$3,'English Scores- Leveled papers'!$H32:$KM32)))</f>
        <v/>
      </c>
      <c r="CP30" s="41" t="str">
        <f>IF($B30="","",IF(COUNTIFS('English Scores- Leveled papers'!$H$4:$KM$4,CP$3,'English Scores- Leveled papers'!$H32:$KM32,"&lt;&gt;")=0,"",SUMIF('English Scores- Leveled papers'!$H$4:$KM$4,CP$3,'English Scores- Leveled papers'!$H32:$KM32)))</f>
        <v/>
      </c>
      <c r="CQ30" s="41" t="str">
        <f>IF($B30="","",IF(COUNTIFS('English Scores- Leveled papers'!$H$4:$KM$4,CQ$3,'English Scores- Leveled papers'!$H32:$KM32,"&lt;&gt;")=0,"",SUMIF('English Scores- Leveled papers'!$H$4:$KM$4,CQ$3,'English Scores- Leveled papers'!$H32:$KM32)))</f>
        <v/>
      </c>
      <c r="CR30" s="41" t="str">
        <f>IF($B30="","",IF(COUNTIFS('English Scores- Leveled papers'!$H$4:$KM$4,CR$3,'English Scores- Leveled papers'!$H32:$KM32,"&lt;&gt;")=0,"",SUMIF('English Scores- Leveled papers'!$H$4:$KM$4,CR$3,'English Scores- Leveled papers'!$H32:$KM32)))</f>
        <v/>
      </c>
      <c r="CS30" s="41"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41" t="str">
        <f>IF($B30="","",IF(COUNTIFS('English Scores- Leveled papers'!$H$4:$KM$4,DF$3,'English Scores- Leveled papers'!$H32:$KM32,"&lt;&gt;")=0,"",SUMIF('English Scores- Leveled papers'!$H$4:$KM$4,DF$3,'English Scores- Leveled papers'!$H32:$KM32)))</f>
        <v/>
      </c>
      <c r="DG30" s="41" t="str">
        <f>IF($B30="","",IF(COUNTIFS('English Scores- Leveled papers'!$H$4:$KM$4,DG$3,'English Scores- Leveled papers'!$H32:$KM32,"&lt;&gt;")=0,"",SUMIF('English Scores- Leveled papers'!$H$4:$KM$4,DG$3,'English Scores- Leveled papers'!$H32:$KM32)))</f>
        <v/>
      </c>
      <c r="DH30" s="41" t="str">
        <f>IF($B30="","",IF(COUNTIFS('English Scores- Leveled papers'!$H$4:$KM$4,DH$3,'English Scores- Leveled papers'!$H32:$KM32,"&lt;&gt;")=0,"",SUMIF('English Scores- Leveled papers'!$H$4:$KM$4,DH$3,'English Scores- Leveled papers'!$H32:$KM32)))</f>
        <v/>
      </c>
      <c r="DI30" s="41" t="str">
        <f>IF($B30="","",IF(COUNTIFS('English Scores- Leveled papers'!$H$4:$KM$4,DI$3,'English Scores- Leveled papers'!$H32:$KM32,"&lt;&gt;")=0,"",SUMIF('English Scores- Leveled papers'!$H$4:$KM$4,DI$3,'English Scores- Leveled papers'!$H32:$KM32)))</f>
        <v/>
      </c>
      <c r="DJ30" s="41" t="str">
        <f>IF($B30="","",IF(COUNTIFS('English Scores- Leveled papers'!$H$4:$KM$4,DJ$3,'English Scores- Leveled papers'!$H32:$KM32,"&lt;&gt;")=0,"",SUMIF('English Scores- Leveled papers'!$H$4:$KM$4,DJ$3,'English Scores- Leveled papers'!$H32:$KM32)))</f>
        <v/>
      </c>
      <c r="DK30" s="41" t="str">
        <f>IF($B30="","",IF(COUNTIFS('English Scores- Leveled papers'!$H$4:$KM$4,DK$3,'English Scores- Leveled papers'!$H32:$KM32,"&lt;&gt;")=0,"",SUMIF('English Scores- Leveled papers'!$H$4:$KM$4,DK$3,'English Scores- Leveled papers'!$H32:$KM32)))</f>
        <v/>
      </c>
      <c r="DL30" s="41" t="str">
        <f>IF($B30="","",IF(COUNTIFS('English Scores- Leveled papers'!$H$4:$KM$4,DL$3,'English Scores- Leveled papers'!$H32:$KM32,"&lt;&gt;")=0,"",SUMIF('English Scores- Leveled papers'!$H$4:$KM$4,DL$3,'English Scores- Leveled papers'!$H32:$KM32)))</f>
        <v/>
      </c>
      <c r="DM30" s="41" t="str">
        <f>IF($B30="","",IF(COUNTIFS('English Scores- Leveled papers'!$H$4:$KM$4,DM$3,'English Scores- Leveled papers'!$H32:$KM32,"&lt;&gt;")=0,"",SUMIF('English Scores- Leveled papers'!$H$4:$KM$4,DM$3,'English Scores- Leveled papers'!$H32:$KM32)))</f>
        <v/>
      </c>
      <c r="DN30" s="41" t="str">
        <f>IF($B30="","",IF(COUNTIFS('English Scores- Leveled papers'!$H$4:$KM$4,DN$3,'English Scores- Leveled papers'!$H32:$KM32,"&lt;&gt;")=0,"",SUMIF('English Scores- Leveled papers'!$H$4:$KM$4,DN$3,'English Scores- Leveled papers'!$H32:$KM32)))</f>
        <v/>
      </c>
      <c r="DO30" s="41" t="str">
        <f>IF($B30="","",IF(COUNTIFS('English Scores- Leveled papers'!$H$4:$KM$4,DO$3,'English Scores- Leveled papers'!$H32:$KM32,"&lt;&gt;")=0,"",SUMIF('English Scores- Leveled papers'!$H$4:$KM$4,DO$3,'English Scores- Leveled papers'!$H32:$KM32)))</f>
        <v/>
      </c>
      <c r="DP30" s="41" t="str">
        <f>IF($B30="","",IF(COUNTIFS('English Scores- Leveled papers'!$H$4:$KM$4,DP$3,'English Scores- Leveled papers'!$H32:$KM32,"&lt;&gt;")=0,"",SUMIF('English Scores- Leveled papers'!$H$4:$KM$4,DP$3,'English Scores- Leveled papers'!$H32:$KM32)))</f>
        <v/>
      </c>
      <c r="DQ30" s="393" t="str">
        <f>IF($B30="","",IF(COUNTIFS('English Scores- Leveled papers'!$H$4:$KM$4,DQ$3,'English Scores- Leveled papers'!$H32:$KM32,"&lt;&gt;")=0,"",SUMIF('English Scores- Leveled papers'!$H$4:$KM$4,DQ$3,'English Scores- Leveled papers'!$H32:$KM32)))</f>
        <v/>
      </c>
      <c r="DR30" s="395" t="str">
        <f>IF('Cover Sheet'!$AC$6="6th", 'Eng GLA 6th, 7th, 8th'!D33, "")</f>
        <v/>
      </c>
      <c r="DU30" s="41" t="str">
        <f>IF($B30="","",IF(COUNTIFS('Eng GLA 6th, 7th, 8th'!$E$4:$DV$4,DU$3,'Eng GLA 6th, 7th, 8th'!$E33:$DV33,"&lt;&gt;")=0,"",SUMIF('Eng GLA 6th, 7th, 8th'!$E$4:$DV$4,DU$3,'Eng GLA 6th, 7th, 8th'!$E33:$DV33)))</f>
        <v/>
      </c>
      <c r="DV30" s="41" t="str">
        <f>IF($B30="","",IF(COUNTIFS('Eng GLA 6th, 7th, 8th'!$E$4:$DV$4,DV$3,'Eng GLA 6th, 7th, 8th'!$E33:$DV33,"&lt;&gt;")=0,"",SUMIF('Eng GLA 6th, 7th, 8th'!$E$4:$DV$4,DV$3,'Eng GLA 6th, 7th, 8th'!$E33:$DV33)))</f>
        <v/>
      </c>
      <c r="DW30" s="41" t="str">
        <f>IF($B30="","",IF(COUNTIFS('Eng GLA 6th, 7th, 8th'!$E$4:$DV$4,DW$3,'Eng GLA 6th, 7th, 8th'!$E33:$DV33,"&lt;&gt;")=0,"",SUMIF('Eng GLA 6th, 7th, 8th'!$E$4:$DV$4,DW$3,'Eng GLA 6th, 7th, 8th'!$E33:$DV33)))</f>
        <v/>
      </c>
      <c r="DX30" s="41" t="str">
        <f>IF($B30="","",IF(COUNTIFS('Eng GLA 6th, 7th, 8th'!$E$4:$DV$4,DX$3,'Eng GLA 6th, 7th, 8th'!$E33:$DV33,"&lt;&gt;")=0,"",SUMIF('Eng GLA 6th, 7th, 8th'!$E$4:$DV$4,DX$3,'Eng GLA 6th, 7th, 8th'!$E33:$DV33)))</f>
        <v/>
      </c>
      <c r="DY30" s="41" t="str">
        <f>IF($B30="","",IF(COUNTIFS('Eng GLA 6th, 7th, 8th'!$E$4:$DV$4,DY$3,'Eng GLA 6th, 7th, 8th'!$E33:$DV33,"&lt;&gt;")=0,"",SUMIF('Eng GLA 6th, 7th, 8th'!$E$4:$DV$4,DY$3,'Eng GLA 6th, 7th, 8th'!$E33:$DV33)))</f>
        <v/>
      </c>
      <c r="DZ30" s="41" t="str">
        <f>IF($B30="","",IF(COUNTIFS('Eng GLA 6th, 7th, 8th'!$E$4:$DV$4,DZ$3,'Eng GLA 6th, 7th, 8th'!$E33:$DV33,"&lt;&gt;")=0,"",SUMIF('Eng GLA 6th, 7th, 8th'!$E$4:$DV$4,DZ$3,'Eng GLA 6th, 7th, 8th'!$E33:$DV33)))</f>
        <v/>
      </c>
      <c r="EA30" s="41" t="str">
        <f>IF($B30="","",IF(COUNTIFS('Eng GLA 6th, 7th, 8th'!$E$4:$DV$4,EA$3,'Eng GLA 6th, 7th, 8th'!$E33:$DV33,"&lt;&gt;")=0,"",SUMIF('Eng GLA 6th, 7th, 8th'!$E$4:$DV$4,EA$3,'Eng GLA 6th, 7th, 8th'!$E33:$DV33)))</f>
        <v/>
      </c>
      <c r="EB30" s="41" t="str">
        <f>IF($B30="","",IF(COUNTIFS('Eng GLA 6th, 7th, 8th'!$E$4:$DV$4,EB$3,'Eng GLA 6th, 7th, 8th'!$E33:$DV33,"&lt;&gt;")=0,"",SUMIF('Eng GLA 6th, 7th, 8th'!$E$4:$DV$4,EB$3,'Eng GLA 6th, 7th, 8th'!$E33:$DV33)))</f>
        <v/>
      </c>
      <c r="EC30" s="41" t="str">
        <f>IF($B30="","",IF(COUNTIFS('Eng GLA 6th, 7th, 8th'!$E$4:$DV$4,EC$3,'Eng GLA 6th, 7th, 8th'!$E33:$DV33,"&lt;&gt;")=0,"",SUMIF('Eng GLA 6th, 7th, 8th'!$E$4:$DV$4,EC$3,'Eng GLA 6th, 7th, 8th'!$E33:$DV33)))</f>
        <v/>
      </c>
      <c r="ED30" s="41" t="str">
        <f>IF($B30="","",IF(COUNTIFS('Eng GLA 6th, 7th, 8th'!$E$4:$DV$4,ED$3,'Eng GLA 6th, 7th, 8th'!$E33:$DV33,"&lt;&gt;")=0,"",SUMIF('Eng GLA 6th, 7th, 8th'!$E$4:$DV$4,ED$3,'Eng GLA 6th, 7th, 8th'!$E33:$DV33)))</f>
        <v/>
      </c>
      <c r="EE30" s="41" t="str">
        <f>IF($B30="","",IF(COUNTIFS('Eng GLA 6th, 7th, 8th'!$E$4:$DV$4,EE$3,'Eng GLA 6th, 7th, 8th'!$E33:$DV33,"&lt;&gt;")=0,"",SUMIF('Eng GLA 6th, 7th, 8th'!$E$4:$DV$4,EE$3,'Eng GLA 6th, 7th, 8th'!$E33:$DV33)))</f>
        <v/>
      </c>
      <c r="EF30" s="41" t="str">
        <f>IF($B30="","",IF(COUNTIFS('Eng GLA 6th, 7th, 8th'!$E$4:$DV$4,EF$3,'Eng GLA 6th, 7th, 8th'!$E33:$DV33,"&lt;&gt;")=0,"",SUMIF('Eng GLA 6th, 7th, 8th'!$E$4:$DV$4,EF$3,'Eng GLA 6th, 7th, 8th'!$E33:$DV33)))</f>
        <v/>
      </c>
      <c r="EG30" s="41" t="str">
        <f>IF($B30="","",IF(COUNTIFS('Eng GLA 6th, 7th, 8th'!$E$4:$DV$4,EG$3,'Eng GLA 6th, 7th, 8th'!$E33:$DV33,"&lt;&gt;")=0,"",SUMIF('Eng GLA 6th, 7th, 8th'!$E$4:$DV$4,EG$3,'Eng GLA 6th, 7th, 8th'!$E33:$DV33)))</f>
        <v/>
      </c>
      <c r="EH30" s="41" t="str">
        <f>IF($B30="","",IF(COUNTIFS('Eng GLA 6th, 7th, 8th'!$E$4:$DV$4,EH$3,'Eng GLA 6th, 7th, 8th'!$E33:$DV33,"&lt;&gt;")=0,"",SUMIF('Eng GLA 6th, 7th, 8th'!$E$4:$DV$4,EH$3,'Eng GLA 6th, 7th, 8th'!$E33:$DV33)))</f>
        <v/>
      </c>
      <c r="EI30" s="41" t="str">
        <f>IF($B30="","",IF(COUNTIFS('Eng GLA 6th, 7th, 8th'!$E$4:$DV$4,EI$3,'Eng GLA 6th, 7th, 8th'!$E33:$DV33,"&lt;&gt;")=0,"",SUMIF('Eng GLA 6th, 7th, 8th'!$E$4:$DV$4,EI$3,'Eng GLA 6th, 7th, 8th'!$E33:$DV33)))</f>
        <v/>
      </c>
      <c r="EJ30" s="398" t="str">
        <f>IF('Cover Sheet'!$AC$6="7th", 'Eng GLA 6th, 7th, 8th'!AQ33, "")</f>
        <v/>
      </c>
      <c r="EK30" s="41" t="str">
        <f>IF($B30="","",IF(COUNTIFS('Eng GLA 6th, 7th, 8th'!$E$4:$DV$4,EK$3,'Eng GLA 6th, 7th, 8th'!$E33:$DV33,"&lt;&gt;")=0,"",SUMIF('Eng GLA 6th, 7th, 8th'!$E$4:$DV$4,EK$3,'Eng GLA 6th, 7th, 8th'!$E33:$DV33)))</f>
        <v/>
      </c>
      <c r="EL30" s="41" t="str">
        <f>IF($B30="","",IF(COUNTIFS('Eng GLA 6th, 7th, 8th'!$E$4:$DV$4,EL$3,'Eng GLA 6th, 7th, 8th'!$E33:$DV33,"&lt;&gt;")=0,"",SUMIF('Eng GLA 6th, 7th, 8th'!$E$4:$DV$4,EL$3,'Eng GLA 6th, 7th, 8th'!$E33:$DV33)))</f>
        <v/>
      </c>
      <c r="EM30" s="41" t="str">
        <f>IF($B30="","",IF(COUNTIFS('Eng GLA 6th, 7th, 8th'!$E$4:$DV$4,EM$3,'Eng GLA 6th, 7th, 8th'!$E33:$DV33,"&lt;&gt;")=0,"",SUMIF('Eng GLA 6th, 7th, 8th'!$E$4:$DV$4,EM$3,'Eng GLA 6th, 7th, 8th'!$E33:$DV33)))</f>
        <v/>
      </c>
      <c r="EN30" s="41" t="str">
        <f>IF($B30="","",IF(COUNTIFS('Eng GLA 6th, 7th, 8th'!$E$4:$DV$4,EN$3,'Eng GLA 6th, 7th, 8th'!$E33:$DV33,"&lt;&gt;")=0,"",SUMIF('Eng GLA 6th, 7th, 8th'!$E$4:$DV$4,EN$3,'Eng GLA 6th, 7th, 8th'!$E33:$DV33)))</f>
        <v/>
      </c>
      <c r="EO30" s="41" t="str">
        <f>IF($B30="","",IF(COUNTIFS('Eng GLA 6th, 7th, 8th'!$E$4:$DV$4,EO$3,'Eng GLA 6th, 7th, 8th'!$E33:$DV33,"&lt;&gt;")=0,"",SUMIF('Eng GLA 6th, 7th, 8th'!$E$4:$DV$4,EO$3,'Eng GLA 6th, 7th, 8th'!$E33:$DV33)))</f>
        <v/>
      </c>
      <c r="EP30" s="41" t="str">
        <f>IF($B30="","",IF(COUNTIFS('Eng GLA 6th, 7th, 8th'!$E$4:$DV$4,EP$3,'Eng GLA 6th, 7th, 8th'!$E33:$DV33,"&lt;&gt;")=0,"",SUMIF('Eng GLA 6th, 7th, 8th'!$E$4:$DV$4,EP$3,'Eng GLA 6th, 7th, 8th'!$E33:$DV33)))</f>
        <v/>
      </c>
      <c r="EQ30" s="41" t="str">
        <f>IF($B30="","",IF(COUNTIFS('Eng GLA 6th, 7th, 8th'!$E$4:$DV$4,EQ$3,'Eng GLA 6th, 7th, 8th'!$E33:$DV33,"&lt;&gt;")=0,"",SUMIF('Eng GLA 6th, 7th, 8th'!$E$4:$DV$4,EQ$3,'Eng GLA 6th, 7th, 8th'!$E33:$DV33)))</f>
        <v/>
      </c>
      <c r="ER30" s="41" t="str">
        <f>IF($B30="","",IF(COUNTIFS('Eng GLA 6th, 7th, 8th'!$E$4:$DV$4,ER$3,'Eng GLA 6th, 7th, 8th'!$E33:$DV33,"&lt;&gt;")=0,"",SUMIF('Eng GLA 6th, 7th, 8th'!$E$4:$DV$4,ER$3,'Eng GLA 6th, 7th, 8th'!$E33:$DV33)))</f>
        <v/>
      </c>
      <c r="ES30" s="41" t="str">
        <f>IF($B30="","",IF(COUNTIFS('Eng GLA 6th, 7th, 8th'!$E$4:$DV$4,ES$3,'Eng GLA 6th, 7th, 8th'!$E33:$DV33,"&lt;&gt;")=0,"",SUMIF('Eng GLA 6th, 7th, 8th'!$E$4:$DV$4,ES$3,'Eng GLA 6th, 7th, 8th'!$E33:$DV33)))</f>
        <v/>
      </c>
      <c r="ET30" s="41" t="str">
        <f>IF($B30="","",IF(COUNTIFS('Eng GLA 6th, 7th, 8th'!$E$4:$DV$4,ET$3,'Eng GLA 6th, 7th, 8th'!$E33:$DV33,"&lt;&gt;")=0,"",SUMIF('Eng GLA 6th, 7th, 8th'!$E$4:$DV$4,ET$3,'Eng GLA 6th, 7th, 8th'!$E33:$DV33)))</f>
        <v/>
      </c>
      <c r="EU30" s="41" t="str">
        <f>IF($B30="","",IF(COUNTIFS('Eng GLA 6th, 7th, 8th'!$E$4:$DV$4,EU$3,'Eng GLA 6th, 7th, 8th'!$E33:$DV33,"&lt;&gt;")=0,"",SUMIF('Eng GLA 6th, 7th, 8th'!$E$4:$DV$4,EU$3,'Eng GLA 6th, 7th, 8th'!$E33:$DV33)))</f>
        <v/>
      </c>
      <c r="EV30" s="41" t="str">
        <f>IF($B30="","",IF(COUNTIFS('Eng GLA 6th, 7th, 8th'!$E$4:$DV$4,EV$3,'Eng GLA 6th, 7th, 8th'!$E33:$DV33,"&lt;&gt;")=0,"",SUMIF('Eng GLA 6th, 7th, 8th'!$E$4:$DV$4,EV$3,'Eng GLA 6th, 7th, 8th'!$E33:$DV33)))</f>
        <v/>
      </c>
      <c r="EW30" s="41" t="str">
        <f>IF($B30="","",IF(COUNTIFS('Eng GLA 6th, 7th, 8th'!$E$4:$DV$4,EW$3,'Eng GLA 6th, 7th, 8th'!$E33:$DV33,"&lt;&gt;")=0,"",SUMIF('Eng GLA 6th, 7th, 8th'!$E$4:$DV$4,EW$3,'Eng GLA 6th, 7th, 8th'!$E33:$DV33)))</f>
        <v/>
      </c>
      <c r="EX30" s="41" t="str">
        <f>IF($B30="","",IF(COUNTIFS('Eng GLA 6th, 7th, 8th'!$E$4:$DV$4,EX$3,'Eng GLA 6th, 7th, 8th'!$E33:$DV33,"&lt;&gt;")=0,"",SUMIF('Eng GLA 6th, 7th, 8th'!$E$4:$DV$4,EX$3,'Eng GLA 6th, 7th, 8th'!$E33:$DV33)))</f>
        <v/>
      </c>
      <c r="EY30" s="41" t="str">
        <f>IF($B30="","",IF(COUNTIFS('Eng GLA 6th, 7th, 8th'!$E$4:$DV$4,EY$3,'Eng GLA 6th, 7th, 8th'!$E33:$DV33,"&lt;&gt;")=0,"",SUMIF('Eng GLA 6th, 7th, 8th'!$E$4:$DV$4,EY$3,'Eng GLA 6th, 7th, 8th'!$E33:$DV33)))</f>
        <v/>
      </c>
      <c r="EZ30" s="398" t="str">
        <f>IF('Cover Sheet'!$AC$6="8th", 'Eng GLA 6th, 7th, 8th'!CG33, "")</f>
        <v/>
      </c>
      <c r="FA30" s="41" t="str">
        <f>IF($B30="","",IF(COUNTIFS('Eng GLA 6th, 7th, 8th'!$E$4:$DV$4,FA$3,'Eng GLA 6th, 7th, 8th'!$E33:$DV33,"&lt;&gt;")=0,"",SUMIF('Eng GLA 6th, 7th, 8th'!$E$4:$DV$4,FA$3,'Eng GLA 6th, 7th, 8th'!$E33:$DV33)))</f>
        <v/>
      </c>
      <c r="FB30" s="41" t="str">
        <f>IF($B30="","",IF(COUNTIFS('Eng GLA 6th, 7th, 8th'!$E$4:$DV$4,FB$3,'Eng GLA 6th, 7th, 8th'!$E33:$DV33,"&lt;&gt;")=0,"",SUMIF('Eng GLA 6th, 7th, 8th'!$E$4:$DV$4,FB$3,'Eng GLA 6th, 7th, 8th'!$E33:$DV33)))</f>
        <v/>
      </c>
      <c r="FC30" s="41" t="str">
        <f>IF($B30="","",IF(COUNTIFS('Eng GLA 6th, 7th, 8th'!$E$4:$DV$4,FC$3,'Eng GLA 6th, 7th, 8th'!$E33:$DV33,"&lt;&gt;")=0,"",SUMIF('Eng GLA 6th, 7th, 8th'!$E$4:$DV$4,FC$3,'Eng GLA 6th, 7th, 8th'!$E33:$DV33)))</f>
        <v/>
      </c>
      <c r="FD30" s="41" t="str">
        <f>IF($B30="","",IF(COUNTIFS('Eng GLA 6th, 7th, 8th'!$E$4:$DV$4,FD$3,'Eng GLA 6th, 7th, 8th'!$E33:$DV33,"&lt;&gt;")=0,"",SUMIF('Eng GLA 6th, 7th, 8th'!$E$4:$DV$4,FD$3,'Eng GLA 6th, 7th, 8th'!$E33:$DV33)))</f>
        <v/>
      </c>
      <c r="FE30" s="41" t="str">
        <f>IF($B30="","",IF(COUNTIFS('Eng GLA 6th, 7th, 8th'!$E$4:$DV$4,FE$3,'Eng GLA 6th, 7th, 8th'!$E33:$DV33,"&lt;&gt;")=0,"",SUMIF('Eng GLA 6th, 7th, 8th'!$E$4:$DV$4,FE$3,'Eng GLA 6th, 7th, 8th'!$E33:$DV33)))</f>
        <v/>
      </c>
      <c r="FF30" s="41" t="str">
        <f>IF($B30="","",IF(COUNTIFS('Eng GLA 6th, 7th, 8th'!$E$4:$DV$4,FF$3,'Eng GLA 6th, 7th, 8th'!$E33:$DV33,"&lt;&gt;")=0,"",SUMIF('Eng GLA 6th, 7th, 8th'!$E$4:$DV$4,FF$3,'Eng GLA 6th, 7th, 8th'!$E33:$DV33)))</f>
        <v/>
      </c>
      <c r="FG30" s="41" t="str">
        <f>IF($B30="","",IF(COUNTIFS('Eng GLA 6th, 7th, 8th'!$E$4:$DV$4,FG$3,'Eng GLA 6th, 7th, 8th'!$E33:$DV33,"&lt;&gt;")=0,"",SUMIF('Eng GLA 6th, 7th, 8th'!$E$4:$DV$4,FG$3,'Eng GLA 6th, 7th, 8th'!$E33:$DV33)))</f>
        <v/>
      </c>
      <c r="FH30" s="41" t="str">
        <f>IF($B30="","",IF(COUNTIFS('Eng GLA 6th, 7th, 8th'!$E$4:$DV$4,FH$3,'Eng GLA 6th, 7th, 8th'!$E33:$DV33,"&lt;&gt;")=0,"",SUMIF('Eng GLA 6th, 7th, 8th'!$E$4:$DV$4,FH$3,'Eng GLA 6th, 7th, 8th'!$E33:$DV33)))</f>
        <v/>
      </c>
      <c r="FI30" s="41" t="str">
        <f>IF($B30="","",IF(COUNTIFS('Eng GLA 6th, 7th, 8th'!$E$4:$DV$4,FI$3,'Eng GLA 6th, 7th, 8th'!$E33:$DV33,"&lt;&gt;")=0,"",SUMIF('Eng GLA 6th, 7th, 8th'!$E$4:$DV$4,FI$3,'Eng GLA 6th, 7th, 8th'!$E33:$DV33)))</f>
        <v/>
      </c>
      <c r="FJ30" s="41" t="str">
        <f>IF($B30="","",IF(COUNTIFS('Eng GLA 6th, 7th, 8th'!$E$4:$DV$4,FJ$3,'Eng GLA 6th, 7th, 8th'!$E33:$DV33,"&lt;&gt;")=0,"",SUMIF('Eng GLA 6th, 7th, 8th'!$E$4:$DV$4,FJ$3,'Eng GLA 6th, 7th, 8th'!$E33:$DV33)))</f>
        <v/>
      </c>
      <c r="FK30" s="41" t="str">
        <f>IF($B30="","",IF(COUNTIFS('Eng GLA 6th, 7th, 8th'!$E$4:$DV$4,FK$3,'Eng GLA 6th, 7th, 8th'!$E33:$DV33,"&lt;&gt;")=0,"",SUMIF('Eng GLA 6th, 7th, 8th'!$E$4:$DV$4,FK$3,'Eng GLA 6th, 7th, 8th'!$E33:$DV33)))</f>
        <v/>
      </c>
      <c r="FL30" s="41" t="str">
        <f>IF($B30="","",IF(COUNTIFS('Eng GLA 6th, 7th, 8th'!$E$4:$DV$4,FL$3,'Eng GLA 6th, 7th, 8th'!$E33:$DV33,"&lt;&gt;")=0,"",SUMIF('Eng GLA 6th, 7th, 8th'!$E$4:$DV$4,FL$3,'Eng GLA 6th, 7th, 8th'!$E33:$DV33)))</f>
        <v/>
      </c>
      <c r="FM30" s="41" t="str">
        <f>IF($B30="","",IF(COUNTIFS('Eng GLA 6th, 7th, 8th'!$E$4:$DV$4,FM$3,'Eng GLA 6th, 7th, 8th'!$E33:$DV33,"&lt;&gt;")=0,"",SUMIF('Eng GLA 6th, 7th, 8th'!$E$4:$DV$4,FM$3,'Eng GLA 6th, 7th, 8th'!$E33:$DV33)))</f>
        <v/>
      </c>
      <c r="FN30" s="41" t="str">
        <f>IF($B30="","",IF(COUNTIFS('Eng GLA 6th, 7th, 8th'!$E$4:$DV$4,FN$3,'Eng GLA 6th, 7th, 8th'!$E33:$DV33,"&lt;&gt;")=0,"",SUMIF('Eng GLA 6th, 7th, 8th'!$E$4:$DV$4,FN$3,'Eng GLA 6th, 7th, 8th'!$E33:$DV33)))</f>
        <v/>
      </c>
      <c r="FO30" s="41" t="str">
        <f>IF($B30="","",IF(COUNTIFS('Eng GLA 6th, 7th, 8th'!$E$4:$DV$4,FO$3,'Eng GLA 6th, 7th, 8th'!$E33:$DV33,"&lt;&gt;")=0,"",SUMIF('Eng GLA 6th, 7th, 8th'!$E$4:$DV$4,FO$3,'Eng GLA 6th, 7th, 8th'!$E33:$DV33)))</f>
        <v/>
      </c>
    </row>
    <row r="31" spans="1:171" ht="12.75" customHeight="1" x14ac:dyDescent="0.2">
      <c r="A31" s="65">
        <v>27</v>
      </c>
      <c r="B31" s="65" t="str">
        <f>'English Scores- Leveled papers'!B33</f>
        <v>Nishita</v>
      </c>
      <c r="C31" s="65"/>
      <c r="D31" s="76" t="str">
        <f>IF(OR(B31="",H31="",'Cover Sheet'!E31=""),"",'Cover Sheet'!E31)</f>
        <v/>
      </c>
      <c r="E31" s="76" t="str">
        <f>IF(OR(B31="",H31="",'Cover Sheet'!F31=""),"",'Cover Sheet'!F31)</f>
        <v/>
      </c>
      <c r="F31" s="76" t="str">
        <f>IF(OR(B31="",H31="",'Cover Sheet'!H31=""),"",'Cover Sheet'!H31)</f>
        <v/>
      </c>
      <c r="G31" s="76"/>
      <c r="H31" s="76" t="str">
        <f>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
      </c>
      <c r="I31" s="77" t="str">
        <f t="shared" si="7"/>
        <v/>
      </c>
      <c r="J31" s="77" t="str">
        <f t="shared" si="8"/>
        <v/>
      </c>
      <c r="K31" s="77" t="str">
        <f t="shared" si="9"/>
        <v/>
      </c>
      <c r="L31" s="78" t="str">
        <f t="shared" si="10"/>
        <v/>
      </c>
      <c r="M31" s="78" t="str">
        <f t="shared" si="11"/>
        <v/>
      </c>
      <c r="N31" s="78" t="str">
        <f t="shared" si="12"/>
        <v/>
      </c>
      <c r="O31" s="78" t="str">
        <f t="shared" si="13"/>
        <v/>
      </c>
      <c r="P31" s="78" t="str">
        <f t="shared" si="14"/>
        <v/>
      </c>
      <c r="Q31" s="78" t="str">
        <f t="shared" si="15"/>
        <v/>
      </c>
      <c r="R31" s="78" t="str">
        <f t="shared" si="16"/>
        <v/>
      </c>
      <c r="S31" s="78" t="str">
        <f t="shared" si="17"/>
        <v/>
      </c>
      <c r="T31" s="78" t="str">
        <f t="shared" si="18"/>
        <v/>
      </c>
      <c r="U31" s="78" t="str">
        <f t="shared" si="19"/>
        <v/>
      </c>
      <c r="V31" s="78" t="str">
        <f t="shared" si="20"/>
        <v/>
      </c>
      <c r="W31" s="78" t="str">
        <f t="shared" si="21"/>
        <v/>
      </c>
      <c r="X31" s="78" t="str">
        <f t="shared" si="22"/>
        <v/>
      </c>
      <c r="Y31" s="78"/>
      <c r="Z31" s="78"/>
      <c r="AA31" s="78"/>
      <c r="AB31" s="78"/>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41" t="str">
        <f>IF($B31="","",IF(COUNTIFS('English Scores- Leveled papers'!$H$4:$KM$4,AI$3,'English Scores- Leveled papers'!$H33:$KM33,"&lt;&gt;")=0,"",SUMIF('English Scores- Leveled papers'!$H$4:$KM$4,AI$3,'English Scores- Leveled papers'!$H33:$KM33)))</f>
        <v/>
      </c>
      <c r="AJ31" s="41" t="str">
        <f>IF($B31="","",IF(COUNTIFS('English Scores- Leveled papers'!$H$4:$KM$4,AJ$3,'English Scores- Leveled papers'!$H33:$KM33,"&lt;&gt;")=0,"",SUMIF('English Scores- Leveled papers'!$H$4:$KM$4,AJ$3,'English Scores- Leveled papers'!$H33:$KM33)))</f>
        <v/>
      </c>
      <c r="AK31" s="41" t="str">
        <f>IF($B31="","",IF(COUNTIFS('English Scores- Leveled papers'!$H$4:$KM$4,AK$3,'English Scores- Leveled papers'!$H33:$KM33,"&lt;&gt;")=0,"",SUMIF('English Scores- Leveled papers'!$H$4:$KM$4,AK$3,'English Scores- Leveled papers'!$H33:$KM33)))</f>
        <v/>
      </c>
      <c r="AL31" s="41" t="str">
        <f>IF($B31="","",IF(COUNTIFS('English Scores- Leveled papers'!$H$4:$KM$4,AL$3,'English Scores- Leveled papers'!$H33:$KM33,"&lt;&gt;")=0,"",SUMIF('English Scores- Leveled papers'!$H$4:$KM$4,AL$3,'English Scores- Leveled papers'!$H33:$KM33)))</f>
        <v/>
      </c>
      <c r="AM31" s="41" t="str">
        <f>IF($B31="","",IF(COUNTIFS('English Scores- Leveled papers'!$H$4:$KM$4,AM$3,'English Scores- Leveled papers'!$H33:$KM33,"&lt;&gt;")=0,"",SUMIF('English Scores- Leveled papers'!$H$4:$KM$4,AM$3,'English Scores- Leveled papers'!$H33:$KM33)))</f>
        <v/>
      </c>
      <c r="AN31" s="41"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41" t="str">
        <f>IF($B31="","",IF(COUNTIFS('English Scores- Leveled papers'!$H$4:$KM$4,AZ$3,'English Scores- Leveled papers'!$H33:$KM33,"&lt;&gt;")=0,"",SUMIF('English Scores- Leveled papers'!$H$4:$KM$4,AZ$3,'English Scores- Leveled papers'!$H33:$KM33)))</f>
        <v/>
      </c>
      <c r="BA31" s="41" t="str">
        <f>IF($B31="","",IF(COUNTIFS('English Scores- Leveled papers'!$H$4:$KM$4,BA$3,'English Scores- Leveled papers'!$H33:$KM33,"&lt;&gt;")=0,"",SUMIF('English Scores- Leveled papers'!$H$4:$KM$4,BA$3,'English Scores- Leveled papers'!$H33:$KM33)))</f>
        <v/>
      </c>
      <c r="BB31" s="41" t="str">
        <f>IF($B31="","",IF(COUNTIFS('English Scores- Leveled papers'!$H$4:$KM$4,BB$3,'English Scores- Leveled papers'!$H33:$KM33,"&lt;&gt;")=0,"",SUMIF('English Scores- Leveled papers'!$H$4:$KM$4,BB$3,'English Scores- Leveled papers'!$H33:$KM33)))</f>
        <v/>
      </c>
      <c r="BC31" s="41" t="str">
        <f>IF($B31="","",IF(COUNTIFS('English Scores- Leveled papers'!$H$4:$KM$4,BC$3,'English Scores- Leveled papers'!$H33:$KM33,"&lt;&gt;")=0,"",SUMIF('English Scores- Leveled papers'!$H$4:$KM$4,BC$3,'English Scores- Leveled papers'!$H33:$KM33)))</f>
        <v/>
      </c>
      <c r="BD31" s="41" t="str">
        <f>IF($B31="","",IF(COUNTIFS('English Scores- Leveled papers'!$H$4:$KM$4,BD$3,'English Scores- Leveled papers'!$H33:$KM33,"&lt;&gt;")=0,"",SUMIF('English Scores- Leveled papers'!$H$4:$KM$4,BD$3,'English Scores- Leveled papers'!$H33:$KM33)))</f>
        <v/>
      </c>
      <c r="BE31" s="41" t="str">
        <f>IF($B31="","",IF(COUNTIFS('English Scores- Leveled papers'!$H$4:$KM$4,BE$3,'English Scores- Leveled papers'!$H33:$KM33,"&lt;&gt;")=0,"",SUMIF('English Scores- Leveled papers'!$H$4:$KM$4,BE$3,'English Scores- Leveled papers'!$H33:$KM33)))</f>
        <v/>
      </c>
      <c r="BF31" s="41" t="str">
        <f>IF($B31="","",IF(COUNTIFS('English Scores- Leveled papers'!$H$4:$KM$4,BF$3,'English Scores- Leveled papers'!$H33:$KM33,"&lt;&gt;")=0,"",SUMIF('English Scores- Leveled papers'!$H$4:$KM$4,BF$3,'English Scores- Leveled papers'!$H33:$KM33)))</f>
        <v/>
      </c>
      <c r="BG31" s="41" t="str">
        <f>IF($B31="","",IF(COUNTIFS('English Scores- Leveled papers'!$H$4:$KM$4,BG$3,'English Scores- Leveled papers'!$H33:$KM33,"&lt;&gt;")=0,"",SUMIF('English Scores- Leveled papers'!$H$4:$KM$4,BG$3,'English Scores- Leveled papers'!$H33:$KM33)))</f>
        <v/>
      </c>
      <c r="BH31" s="41" t="str">
        <f>IF($B31="","",IF(COUNTIFS('English Scores- Leveled papers'!$H$4:$KM$4,BH$3,'English Scores- Leveled papers'!$H33:$KM33,"&lt;&gt;")=0,"",SUMIF('English Scores- Leveled papers'!$H$4:$KM$4,BH$3,'English Scores- Leveled papers'!$H33:$KM33)))</f>
        <v/>
      </c>
      <c r="BI31" s="41" t="str">
        <f>IF($B31="","",IF(COUNTIFS('English Scores- Leveled papers'!$H$4:$KM$4,BI$3,'English Scores- Leveled papers'!$H33:$KM33,"&lt;&gt;")=0,"",SUMIF('English Scores- Leveled papers'!$H$4:$KM$4,BI$3,'English Scores- Leveled papers'!$H33:$KM33)))</f>
        <v/>
      </c>
      <c r="BJ31" s="41" t="str">
        <f>IF($B31="","",IF(COUNTIFS('English Scores- Leveled papers'!$H$4:$KM$4,BJ$3,'English Scores- Leveled papers'!$H33:$KM33,"&lt;&gt;")=0,"",SUMIF('English Scores- Leveled papers'!$H$4:$KM$4,BJ$3,'English Scores- Leveled papers'!$H33:$KM33)))</f>
        <v/>
      </c>
      <c r="BK31" s="41" t="str">
        <f>IF($B31="","",IF(COUNTIFS('English Scores- Leveled papers'!$H$4:$KM$4,BK$3,'English Scores- Leveled papers'!$H33:$KM33,"&lt;&gt;")=0,"",SUMIF('English Scores- Leveled papers'!$H$4:$KM$4,BK$3,'English Scores- Leveled papers'!$H33:$KM33)))</f>
        <v/>
      </c>
      <c r="BL31" s="41" t="str">
        <f>IF($B31="","",IF(COUNTIFS('English Scores- Leveled papers'!$H$4:$KM$4,BL$3,'English Scores- Leveled papers'!$H33:$KM33,"&lt;&gt;")=0,"",SUMIF('English Scores- Leveled papers'!$H$4:$KM$4,BL$3,'English Scores- Leveled papers'!$H33:$KM33)))</f>
        <v/>
      </c>
      <c r="BM31" s="41" t="str">
        <f>IF($B31="","",IF(COUNTIFS('English Scores- Leveled papers'!$H$4:$KM$4,BM$3,'English Scores- Leveled papers'!$H33:$KM33,"&lt;&gt;")=0,"",SUMIF('English Scores- Leveled papers'!$H$4:$KM$4,BM$3,'English Scores- Leveled papers'!$H33:$KM33)))</f>
        <v/>
      </c>
      <c r="BN31" s="41" t="str">
        <f>IF($B31="","",IF(COUNTIFS('English Scores- Leveled papers'!$H$4:$KM$4,BN$3,'English Scores- Leveled papers'!$H33:$KM33,"&lt;&gt;")=0,"",SUMIF('English Scores- Leveled papers'!$H$4:$KM$4,BN$3,'English Scores- Leveled papers'!$H33:$KM33)))</f>
        <v/>
      </c>
      <c r="BO31" s="41"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41" t="str">
        <f>IF($B31="","",IF(COUNTIFS('English Scores- Leveled papers'!$H$4:$KM$4,BX$3,'English Scores- Leveled papers'!$H33:$KM33,"&lt;&gt;")=0,"",SUMIF('English Scores- Leveled papers'!$H$4:$KM$4,BX$3,'English Scores- Leveled papers'!$H33:$KM33)))</f>
        <v/>
      </c>
      <c r="BY31" s="41" t="str">
        <f>IF($B31="","",IF(COUNTIFS('English Scores- Leveled papers'!$H$4:$KM$4,BY$3,'English Scores- Leveled papers'!$H33:$KM33,"&lt;&gt;")=0,"",SUMIF('English Scores- Leveled papers'!$H$4:$KM$4,BY$3,'English Scores- Leveled papers'!$H33:$KM33)))</f>
        <v/>
      </c>
      <c r="BZ31" s="41" t="str">
        <f>IF($B31="","",IF(COUNTIFS('English Scores- Leveled papers'!$H$4:$KM$4,BZ$3,'English Scores- Leveled papers'!$H33:$KM33,"&lt;&gt;")=0,"",SUMIF('English Scores- Leveled papers'!$H$4:$KM$4,BZ$3,'English Scores- Leveled papers'!$H33:$KM33)))</f>
        <v/>
      </c>
      <c r="CA31" s="41" t="str">
        <f>IF($B31="","",IF(COUNTIFS('English Scores- Leveled papers'!$H$4:$KM$4,CA$3,'English Scores- Leveled papers'!$H33:$KM33,"&lt;&gt;")=0,"",SUMIF('English Scores- Leveled papers'!$H$4:$KM$4,CA$3,'English Scores- Leveled papers'!$H33:$KM33)))</f>
        <v/>
      </c>
      <c r="CB31" s="41" t="str">
        <f>IF($B31="","",IF(COUNTIFS('English Scores- Leveled papers'!$H$4:$KM$4,CB$3,'English Scores- Leveled papers'!$H33:$KM33,"&lt;&gt;")=0,"",SUMIF('English Scores- Leveled papers'!$H$4:$KM$4,CB$3,'English Scores- Leveled papers'!$H33:$KM33)))</f>
        <v/>
      </c>
      <c r="CC31" s="41" t="str">
        <f>IF($B31="","",IF(COUNTIFS('English Scores- Leveled papers'!$H$4:$KM$4,CC$3,'English Scores- Leveled papers'!$H33:$KM33,"&lt;&gt;")=0,"",SUMIF('English Scores- Leveled papers'!$H$4:$KM$4,CC$3,'English Scores- Leveled papers'!$H33:$KM33)))</f>
        <v/>
      </c>
      <c r="CD31" s="41" t="str">
        <f>IF($B31="","",IF(COUNTIFS('English Scores- Leveled papers'!$H$4:$KM$4,CD$3,'English Scores- Leveled papers'!$H33:$KM33,"&lt;&gt;")=0,"",SUMIF('English Scores- Leveled papers'!$H$4:$KM$4,CD$3,'English Scores- Leveled papers'!$H33:$KM33)))</f>
        <v/>
      </c>
      <c r="CE31" s="41" t="str">
        <f>IF($B31="","",IF(COUNTIFS('English Scores- Leveled papers'!$H$4:$KM$4,CE$3,'English Scores- Leveled papers'!$H33:$KM33,"&lt;&gt;")=0,"",SUMIF('English Scores- Leveled papers'!$H$4:$KM$4,CE$3,'English Scores- Leveled papers'!$H33:$KM33)))</f>
        <v/>
      </c>
      <c r="CF31" s="41"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41" t="str">
        <f>IF($B31="","",IF(COUNTIFS('English Scores- Leveled papers'!$H$4:$KM$4,CL$3,'English Scores- Leveled papers'!$H33:$KM33,"&lt;&gt;")=0,"",SUMIF('English Scores- Leveled papers'!$H$4:$KM$4,CL$3,'English Scores- Leveled papers'!$H33:$KM33)))</f>
        <v/>
      </c>
      <c r="CM31" s="41" t="str">
        <f>IF($B31="","",IF(COUNTIFS('English Scores- Leveled papers'!$H$4:$KM$4,CM$3,'English Scores- Leveled papers'!$H33:$KM33,"&lt;&gt;")=0,"",SUMIF('English Scores- Leveled papers'!$H$4:$KM$4,CM$3,'English Scores- Leveled papers'!$H33:$KM33)))</f>
        <v/>
      </c>
      <c r="CN31" s="41" t="str">
        <f>IF($B31="","",IF(COUNTIFS('English Scores- Leveled papers'!$H$4:$KM$4,CN$3,'English Scores- Leveled papers'!$H33:$KM33,"&lt;&gt;")=0,"",SUMIF('English Scores- Leveled papers'!$H$4:$KM$4,CN$3,'English Scores- Leveled papers'!$H33:$KM33)))</f>
        <v/>
      </c>
      <c r="CO31" s="41" t="str">
        <f>IF($B31="","",IF(COUNTIFS('English Scores- Leveled papers'!$H$4:$KM$4,CO$3,'English Scores- Leveled papers'!$H33:$KM33,"&lt;&gt;")=0,"",SUMIF('English Scores- Leveled papers'!$H$4:$KM$4,CO$3,'English Scores- Leveled papers'!$H33:$KM33)))</f>
        <v/>
      </c>
      <c r="CP31" s="41" t="str">
        <f>IF($B31="","",IF(COUNTIFS('English Scores- Leveled papers'!$H$4:$KM$4,CP$3,'English Scores- Leveled papers'!$H33:$KM33,"&lt;&gt;")=0,"",SUMIF('English Scores- Leveled papers'!$H$4:$KM$4,CP$3,'English Scores- Leveled papers'!$H33:$KM33)))</f>
        <v/>
      </c>
      <c r="CQ31" s="41" t="str">
        <f>IF($B31="","",IF(COUNTIFS('English Scores- Leveled papers'!$H$4:$KM$4,CQ$3,'English Scores- Leveled papers'!$H33:$KM33,"&lt;&gt;")=0,"",SUMIF('English Scores- Leveled papers'!$H$4:$KM$4,CQ$3,'English Scores- Leveled papers'!$H33:$KM33)))</f>
        <v/>
      </c>
      <c r="CR31" s="41" t="str">
        <f>IF($B31="","",IF(COUNTIFS('English Scores- Leveled papers'!$H$4:$KM$4,CR$3,'English Scores- Leveled papers'!$H33:$KM33,"&lt;&gt;")=0,"",SUMIF('English Scores- Leveled papers'!$H$4:$KM$4,CR$3,'English Scores- Leveled papers'!$H33:$KM33)))</f>
        <v/>
      </c>
      <c r="CS31" s="41"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41" t="str">
        <f>IF($B31="","",IF(COUNTIFS('English Scores- Leveled papers'!$H$4:$KM$4,DF$3,'English Scores- Leveled papers'!$H33:$KM33,"&lt;&gt;")=0,"",SUMIF('English Scores- Leveled papers'!$H$4:$KM$4,DF$3,'English Scores- Leveled papers'!$H33:$KM33)))</f>
        <v/>
      </c>
      <c r="DG31" s="41" t="str">
        <f>IF($B31="","",IF(COUNTIFS('English Scores- Leveled papers'!$H$4:$KM$4,DG$3,'English Scores- Leveled papers'!$H33:$KM33,"&lt;&gt;")=0,"",SUMIF('English Scores- Leveled papers'!$H$4:$KM$4,DG$3,'English Scores- Leveled papers'!$H33:$KM33)))</f>
        <v/>
      </c>
      <c r="DH31" s="41" t="str">
        <f>IF($B31="","",IF(COUNTIFS('English Scores- Leveled papers'!$H$4:$KM$4,DH$3,'English Scores- Leveled papers'!$H33:$KM33,"&lt;&gt;")=0,"",SUMIF('English Scores- Leveled papers'!$H$4:$KM$4,DH$3,'English Scores- Leveled papers'!$H33:$KM33)))</f>
        <v/>
      </c>
      <c r="DI31" s="41" t="str">
        <f>IF($B31="","",IF(COUNTIFS('English Scores- Leveled papers'!$H$4:$KM$4,DI$3,'English Scores- Leveled papers'!$H33:$KM33,"&lt;&gt;")=0,"",SUMIF('English Scores- Leveled papers'!$H$4:$KM$4,DI$3,'English Scores- Leveled papers'!$H33:$KM33)))</f>
        <v/>
      </c>
      <c r="DJ31" s="41" t="str">
        <f>IF($B31="","",IF(COUNTIFS('English Scores- Leveled papers'!$H$4:$KM$4,DJ$3,'English Scores- Leveled papers'!$H33:$KM33,"&lt;&gt;")=0,"",SUMIF('English Scores- Leveled papers'!$H$4:$KM$4,DJ$3,'English Scores- Leveled papers'!$H33:$KM33)))</f>
        <v/>
      </c>
      <c r="DK31" s="41" t="str">
        <f>IF($B31="","",IF(COUNTIFS('English Scores- Leveled papers'!$H$4:$KM$4,DK$3,'English Scores- Leveled papers'!$H33:$KM33,"&lt;&gt;")=0,"",SUMIF('English Scores- Leveled papers'!$H$4:$KM$4,DK$3,'English Scores- Leveled papers'!$H33:$KM33)))</f>
        <v/>
      </c>
      <c r="DL31" s="41" t="str">
        <f>IF($B31="","",IF(COUNTIFS('English Scores- Leveled papers'!$H$4:$KM$4,DL$3,'English Scores- Leveled papers'!$H33:$KM33,"&lt;&gt;")=0,"",SUMIF('English Scores- Leveled papers'!$H$4:$KM$4,DL$3,'English Scores- Leveled papers'!$H33:$KM33)))</f>
        <v/>
      </c>
      <c r="DM31" s="41" t="str">
        <f>IF($B31="","",IF(COUNTIFS('English Scores- Leveled papers'!$H$4:$KM$4,DM$3,'English Scores- Leveled papers'!$H33:$KM33,"&lt;&gt;")=0,"",SUMIF('English Scores- Leveled papers'!$H$4:$KM$4,DM$3,'English Scores- Leveled papers'!$H33:$KM33)))</f>
        <v/>
      </c>
      <c r="DN31" s="41" t="str">
        <f>IF($B31="","",IF(COUNTIFS('English Scores- Leveled papers'!$H$4:$KM$4,DN$3,'English Scores- Leveled papers'!$H33:$KM33,"&lt;&gt;")=0,"",SUMIF('English Scores- Leveled papers'!$H$4:$KM$4,DN$3,'English Scores- Leveled papers'!$H33:$KM33)))</f>
        <v/>
      </c>
      <c r="DO31" s="41" t="str">
        <f>IF($B31="","",IF(COUNTIFS('English Scores- Leveled papers'!$H$4:$KM$4,DO$3,'English Scores- Leveled papers'!$H33:$KM33,"&lt;&gt;")=0,"",SUMIF('English Scores- Leveled papers'!$H$4:$KM$4,DO$3,'English Scores- Leveled papers'!$H33:$KM33)))</f>
        <v/>
      </c>
      <c r="DP31" s="41" t="str">
        <f>IF($B31="","",IF(COUNTIFS('English Scores- Leveled papers'!$H$4:$KM$4,DP$3,'English Scores- Leveled papers'!$H33:$KM33,"&lt;&gt;")=0,"",SUMIF('English Scores- Leveled papers'!$H$4:$KM$4,DP$3,'English Scores- Leveled papers'!$H33:$KM33)))</f>
        <v/>
      </c>
      <c r="DQ31" s="393" t="str">
        <f>IF($B31="","",IF(COUNTIFS('English Scores- Leveled papers'!$H$4:$KM$4,DQ$3,'English Scores- Leveled papers'!$H33:$KM33,"&lt;&gt;")=0,"",SUMIF('English Scores- Leveled papers'!$H$4:$KM$4,DQ$3,'English Scores- Leveled papers'!$H33:$KM33)))</f>
        <v/>
      </c>
      <c r="DR31" s="395" t="str">
        <f>IF('Cover Sheet'!$AC$6="6th", 'Eng GLA 6th, 7th, 8th'!D34, "")</f>
        <v/>
      </c>
      <c r="DU31" s="41" t="str">
        <f>IF($B31="","",IF(COUNTIFS('Eng GLA 6th, 7th, 8th'!$E$4:$DV$4,DU$3,'Eng GLA 6th, 7th, 8th'!$E34:$DV34,"&lt;&gt;")=0,"",SUMIF('Eng GLA 6th, 7th, 8th'!$E$4:$DV$4,DU$3,'Eng GLA 6th, 7th, 8th'!$E34:$DV34)))</f>
        <v/>
      </c>
      <c r="DV31" s="41" t="str">
        <f>IF($B31="","",IF(COUNTIFS('Eng GLA 6th, 7th, 8th'!$E$4:$DV$4,DV$3,'Eng GLA 6th, 7th, 8th'!$E34:$DV34,"&lt;&gt;")=0,"",SUMIF('Eng GLA 6th, 7th, 8th'!$E$4:$DV$4,DV$3,'Eng GLA 6th, 7th, 8th'!$E34:$DV34)))</f>
        <v/>
      </c>
      <c r="DW31" s="41" t="str">
        <f>IF($B31="","",IF(COUNTIFS('Eng GLA 6th, 7th, 8th'!$E$4:$DV$4,DW$3,'Eng GLA 6th, 7th, 8th'!$E34:$DV34,"&lt;&gt;")=0,"",SUMIF('Eng GLA 6th, 7th, 8th'!$E$4:$DV$4,DW$3,'Eng GLA 6th, 7th, 8th'!$E34:$DV34)))</f>
        <v/>
      </c>
      <c r="DX31" s="41" t="str">
        <f>IF($B31="","",IF(COUNTIFS('Eng GLA 6th, 7th, 8th'!$E$4:$DV$4,DX$3,'Eng GLA 6th, 7th, 8th'!$E34:$DV34,"&lt;&gt;")=0,"",SUMIF('Eng GLA 6th, 7th, 8th'!$E$4:$DV$4,DX$3,'Eng GLA 6th, 7th, 8th'!$E34:$DV34)))</f>
        <v/>
      </c>
      <c r="DY31" s="41" t="str">
        <f>IF($B31="","",IF(COUNTIFS('Eng GLA 6th, 7th, 8th'!$E$4:$DV$4,DY$3,'Eng GLA 6th, 7th, 8th'!$E34:$DV34,"&lt;&gt;")=0,"",SUMIF('Eng GLA 6th, 7th, 8th'!$E$4:$DV$4,DY$3,'Eng GLA 6th, 7th, 8th'!$E34:$DV34)))</f>
        <v/>
      </c>
      <c r="DZ31" s="41" t="str">
        <f>IF($B31="","",IF(COUNTIFS('Eng GLA 6th, 7th, 8th'!$E$4:$DV$4,DZ$3,'Eng GLA 6th, 7th, 8th'!$E34:$DV34,"&lt;&gt;")=0,"",SUMIF('Eng GLA 6th, 7th, 8th'!$E$4:$DV$4,DZ$3,'Eng GLA 6th, 7th, 8th'!$E34:$DV34)))</f>
        <v/>
      </c>
      <c r="EA31" s="41" t="str">
        <f>IF($B31="","",IF(COUNTIFS('Eng GLA 6th, 7th, 8th'!$E$4:$DV$4,EA$3,'Eng GLA 6th, 7th, 8th'!$E34:$DV34,"&lt;&gt;")=0,"",SUMIF('Eng GLA 6th, 7th, 8th'!$E$4:$DV$4,EA$3,'Eng GLA 6th, 7th, 8th'!$E34:$DV34)))</f>
        <v/>
      </c>
      <c r="EB31" s="41" t="str">
        <f>IF($B31="","",IF(COUNTIFS('Eng GLA 6th, 7th, 8th'!$E$4:$DV$4,EB$3,'Eng GLA 6th, 7th, 8th'!$E34:$DV34,"&lt;&gt;")=0,"",SUMIF('Eng GLA 6th, 7th, 8th'!$E$4:$DV$4,EB$3,'Eng GLA 6th, 7th, 8th'!$E34:$DV34)))</f>
        <v/>
      </c>
      <c r="EC31" s="41" t="str">
        <f>IF($B31="","",IF(COUNTIFS('Eng GLA 6th, 7th, 8th'!$E$4:$DV$4,EC$3,'Eng GLA 6th, 7th, 8th'!$E34:$DV34,"&lt;&gt;")=0,"",SUMIF('Eng GLA 6th, 7th, 8th'!$E$4:$DV$4,EC$3,'Eng GLA 6th, 7th, 8th'!$E34:$DV34)))</f>
        <v/>
      </c>
      <c r="ED31" s="41" t="str">
        <f>IF($B31="","",IF(COUNTIFS('Eng GLA 6th, 7th, 8th'!$E$4:$DV$4,ED$3,'Eng GLA 6th, 7th, 8th'!$E34:$DV34,"&lt;&gt;")=0,"",SUMIF('Eng GLA 6th, 7th, 8th'!$E$4:$DV$4,ED$3,'Eng GLA 6th, 7th, 8th'!$E34:$DV34)))</f>
        <v/>
      </c>
      <c r="EE31" s="41" t="str">
        <f>IF($B31="","",IF(COUNTIFS('Eng GLA 6th, 7th, 8th'!$E$4:$DV$4,EE$3,'Eng GLA 6th, 7th, 8th'!$E34:$DV34,"&lt;&gt;")=0,"",SUMIF('Eng GLA 6th, 7th, 8th'!$E$4:$DV$4,EE$3,'Eng GLA 6th, 7th, 8th'!$E34:$DV34)))</f>
        <v/>
      </c>
      <c r="EF31" s="41" t="str">
        <f>IF($B31="","",IF(COUNTIFS('Eng GLA 6th, 7th, 8th'!$E$4:$DV$4,EF$3,'Eng GLA 6th, 7th, 8th'!$E34:$DV34,"&lt;&gt;")=0,"",SUMIF('Eng GLA 6th, 7th, 8th'!$E$4:$DV$4,EF$3,'Eng GLA 6th, 7th, 8th'!$E34:$DV34)))</f>
        <v/>
      </c>
      <c r="EG31" s="41" t="str">
        <f>IF($B31="","",IF(COUNTIFS('Eng GLA 6th, 7th, 8th'!$E$4:$DV$4,EG$3,'Eng GLA 6th, 7th, 8th'!$E34:$DV34,"&lt;&gt;")=0,"",SUMIF('Eng GLA 6th, 7th, 8th'!$E$4:$DV$4,EG$3,'Eng GLA 6th, 7th, 8th'!$E34:$DV34)))</f>
        <v/>
      </c>
      <c r="EH31" s="41" t="str">
        <f>IF($B31="","",IF(COUNTIFS('Eng GLA 6th, 7th, 8th'!$E$4:$DV$4,EH$3,'Eng GLA 6th, 7th, 8th'!$E34:$DV34,"&lt;&gt;")=0,"",SUMIF('Eng GLA 6th, 7th, 8th'!$E$4:$DV$4,EH$3,'Eng GLA 6th, 7th, 8th'!$E34:$DV34)))</f>
        <v/>
      </c>
      <c r="EI31" s="41" t="str">
        <f>IF($B31="","",IF(COUNTIFS('Eng GLA 6th, 7th, 8th'!$E$4:$DV$4,EI$3,'Eng GLA 6th, 7th, 8th'!$E34:$DV34,"&lt;&gt;")=0,"",SUMIF('Eng GLA 6th, 7th, 8th'!$E$4:$DV$4,EI$3,'Eng GLA 6th, 7th, 8th'!$E34:$DV34)))</f>
        <v/>
      </c>
      <c r="EJ31" s="398" t="str">
        <f>IF('Cover Sheet'!$AC$6="7th", 'Eng GLA 6th, 7th, 8th'!AQ34, "")</f>
        <v/>
      </c>
      <c r="EK31" s="41" t="str">
        <f>IF($B31="","",IF(COUNTIFS('Eng GLA 6th, 7th, 8th'!$E$4:$DV$4,EK$3,'Eng GLA 6th, 7th, 8th'!$E34:$DV34,"&lt;&gt;")=0,"",SUMIF('Eng GLA 6th, 7th, 8th'!$E$4:$DV$4,EK$3,'Eng GLA 6th, 7th, 8th'!$E34:$DV34)))</f>
        <v/>
      </c>
      <c r="EL31" s="41" t="str">
        <f>IF($B31="","",IF(COUNTIFS('Eng GLA 6th, 7th, 8th'!$E$4:$DV$4,EL$3,'Eng GLA 6th, 7th, 8th'!$E34:$DV34,"&lt;&gt;")=0,"",SUMIF('Eng GLA 6th, 7th, 8th'!$E$4:$DV$4,EL$3,'Eng GLA 6th, 7th, 8th'!$E34:$DV34)))</f>
        <v/>
      </c>
      <c r="EM31" s="41" t="str">
        <f>IF($B31="","",IF(COUNTIFS('Eng GLA 6th, 7th, 8th'!$E$4:$DV$4,EM$3,'Eng GLA 6th, 7th, 8th'!$E34:$DV34,"&lt;&gt;")=0,"",SUMIF('Eng GLA 6th, 7th, 8th'!$E$4:$DV$4,EM$3,'Eng GLA 6th, 7th, 8th'!$E34:$DV34)))</f>
        <v/>
      </c>
      <c r="EN31" s="41" t="str">
        <f>IF($B31="","",IF(COUNTIFS('Eng GLA 6th, 7th, 8th'!$E$4:$DV$4,EN$3,'Eng GLA 6th, 7th, 8th'!$E34:$DV34,"&lt;&gt;")=0,"",SUMIF('Eng GLA 6th, 7th, 8th'!$E$4:$DV$4,EN$3,'Eng GLA 6th, 7th, 8th'!$E34:$DV34)))</f>
        <v/>
      </c>
      <c r="EO31" s="41" t="str">
        <f>IF($B31="","",IF(COUNTIFS('Eng GLA 6th, 7th, 8th'!$E$4:$DV$4,EO$3,'Eng GLA 6th, 7th, 8th'!$E34:$DV34,"&lt;&gt;")=0,"",SUMIF('Eng GLA 6th, 7th, 8th'!$E$4:$DV$4,EO$3,'Eng GLA 6th, 7th, 8th'!$E34:$DV34)))</f>
        <v/>
      </c>
      <c r="EP31" s="41" t="str">
        <f>IF($B31="","",IF(COUNTIFS('Eng GLA 6th, 7th, 8th'!$E$4:$DV$4,EP$3,'Eng GLA 6th, 7th, 8th'!$E34:$DV34,"&lt;&gt;")=0,"",SUMIF('Eng GLA 6th, 7th, 8th'!$E$4:$DV$4,EP$3,'Eng GLA 6th, 7th, 8th'!$E34:$DV34)))</f>
        <v/>
      </c>
      <c r="EQ31" s="41" t="str">
        <f>IF($B31="","",IF(COUNTIFS('Eng GLA 6th, 7th, 8th'!$E$4:$DV$4,EQ$3,'Eng GLA 6th, 7th, 8th'!$E34:$DV34,"&lt;&gt;")=0,"",SUMIF('Eng GLA 6th, 7th, 8th'!$E$4:$DV$4,EQ$3,'Eng GLA 6th, 7th, 8th'!$E34:$DV34)))</f>
        <v/>
      </c>
      <c r="ER31" s="41" t="str">
        <f>IF($B31="","",IF(COUNTIFS('Eng GLA 6th, 7th, 8th'!$E$4:$DV$4,ER$3,'Eng GLA 6th, 7th, 8th'!$E34:$DV34,"&lt;&gt;")=0,"",SUMIF('Eng GLA 6th, 7th, 8th'!$E$4:$DV$4,ER$3,'Eng GLA 6th, 7th, 8th'!$E34:$DV34)))</f>
        <v/>
      </c>
      <c r="ES31" s="41" t="str">
        <f>IF($B31="","",IF(COUNTIFS('Eng GLA 6th, 7th, 8th'!$E$4:$DV$4,ES$3,'Eng GLA 6th, 7th, 8th'!$E34:$DV34,"&lt;&gt;")=0,"",SUMIF('Eng GLA 6th, 7th, 8th'!$E$4:$DV$4,ES$3,'Eng GLA 6th, 7th, 8th'!$E34:$DV34)))</f>
        <v/>
      </c>
      <c r="ET31" s="41" t="str">
        <f>IF($B31="","",IF(COUNTIFS('Eng GLA 6th, 7th, 8th'!$E$4:$DV$4,ET$3,'Eng GLA 6th, 7th, 8th'!$E34:$DV34,"&lt;&gt;")=0,"",SUMIF('Eng GLA 6th, 7th, 8th'!$E$4:$DV$4,ET$3,'Eng GLA 6th, 7th, 8th'!$E34:$DV34)))</f>
        <v/>
      </c>
      <c r="EU31" s="41" t="str">
        <f>IF($B31="","",IF(COUNTIFS('Eng GLA 6th, 7th, 8th'!$E$4:$DV$4,EU$3,'Eng GLA 6th, 7th, 8th'!$E34:$DV34,"&lt;&gt;")=0,"",SUMIF('Eng GLA 6th, 7th, 8th'!$E$4:$DV$4,EU$3,'Eng GLA 6th, 7th, 8th'!$E34:$DV34)))</f>
        <v/>
      </c>
      <c r="EV31" s="41" t="str">
        <f>IF($B31="","",IF(COUNTIFS('Eng GLA 6th, 7th, 8th'!$E$4:$DV$4,EV$3,'Eng GLA 6th, 7th, 8th'!$E34:$DV34,"&lt;&gt;")=0,"",SUMIF('Eng GLA 6th, 7th, 8th'!$E$4:$DV$4,EV$3,'Eng GLA 6th, 7th, 8th'!$E34:$DV34)))</f>
        <v/>
      </c>
      <c r="EW31" s="41" t="str">
        <f>IF($B31="","",IF(COUNTIFS('Eng GLA 6th, 7th, 8th'!$E$4:$DV$4,EW$3,'Eng GLA 6th, 7th, 8th'!$E34:$DV34,"&lt;&gt;")=0,"",SUMIF('Eng GLA 6th, 7th, 8th'!$E$4:$DV$4,EW$3,'Eng GLA 6th, 7th, 8th'!$E34:$DV34)))</f>
        <v/>
      </c>
      <c r="EX31" s="41" t="str">
        <f>IF($B31="","",IF(COUNTIFS('Eng GLA 6th, 7th, 8th'!$E$4:$DV$4,EX$3,'Eng GLA 6th, 7th, 8th'!$E34:$DV34,"&lt;&gt;")=0,"",SUMIF('Eng GLA 6th, 7th, 8th'!$E$4:$DV$4,EX$3,'Eng GLA 6th, 7th, 8th'!$E34:$DV34)))</f>
        <v/>
      </c>
      <c r="EY31" s="41" t="str">
        <f>IF($B31="","",IF(COUNTIFS('Eng GLA 6th, 7th, 8th'!$E$4:$DV$4,EY$3,'Eng GLA 6th, 7th, 8th'!$E34:$DV34,"&lt;&gt;")=0,"",SUMIF('Eng GLA 6th, 7th, 8th'!$E$4:$DV$4,EY$3,'Eng GLA 6th, 7th, 8th'!$E34:$DV34)))</f>
        <v/>
      </c>
      <c r="EZ31" s="398" t="str">
        <f>IF('Cover Sheet'!$AC$6="8th", 'Eng GLA 6th, 7th, 8th'!CG34, "")</f>
        <v/>
      </c>
      <c r="FA31" s="41" t="str">
        <f>IF($B31="","",IF(COUNTIFS('Eng GLA 6th, 7th, 8th'!$E$4:$DV$4,FA$3,'Eng GLA 6th, 7th, 8th'!$E34:$DV34,"&lt;&gt;")=0,"",SUMIF('Eng GLA 6th, 7th, 8th'!$E$4:$DV$4,FA$3,'Eng GLA 6th, 7th, 8th'!$E34:$DV34)))</f>
        <v/>
      </c>
      <c r="FB31" s="41" t="str">
        <f>IF($B31="","",IF(COUNTIFS('Eng GLA 6th, 7th, 8th'!$E$4:$DV$4,FB$3,'Eng GLA 6th, 7th, 8th'!$E34:$DV34,"&lt;&gt;")=0,"",SUMIF('Eng GLA 6th, 7th, 8th'!$E$4:$DV$4,FB$3,'Eng GLA 6th, 7th, 8th'!$E34:$DV34)))</f>
        <v/>
      </c>
      <c r="FC31" s="41" t="str">
        <f>IF($B31="","",IF(COUNTIFS('Eng GLA 6th, 7th, 8th'!$E$4:$DV$4,FC$3,'Eng GLA 6th, 7th, 8th'!$E34:$DV34,"&lt;&gt;")=0,"",SUMIF('Eng GLA 6th, 7th, 8th'!$E$4:$DV$4,FC$3,'Eng GLA 6th, 7th, 8th'!$E34:$DV34)))</f>
        <v/>
      </c>
      <c r="FD31" s="41" t="str">
        <f>IF($B31="","",IF(COUNTIFS('Eng GLA 6th, 7th, 8th'!$E$4:$DV$4,FD$3,'Eng GLA 6th, 7th, 8th'!$E34:$DV34,"&lt;&gt;")=0,"",SUMIF('Eng GLA 6th, 7th, 8th'!$E$4:$DV$4,FD$3,'Eng GLA 6th, 7th, 8th'!$E34:$DV34)))</f>
        <v/>
      </c>
      <c r="FE31" s="41" t="str">
        <f>IF($B31="","",IF(COUNTIFS('Eng GLA 6th, 7th, 8th'!$E$4:$DV$4,FE$3,'Eng GLA 6th, 7th, 8th'!$E34:$DV34,"&lt;&gt;")=0,"",SUMIF('Eng GLA 6th, 7th, 8th'!$E$4:$DV$4,FE$3,'Eng GLA 6th, 7th, 8th'!$E34:$DV34)))</f>
        <v/>
      </c>
      <c r="FF31" s="41" t="str">
        <f>IF($B31="","",IF(COUNTIFS('Eng GLA 6th, 7th, 8th'!$E$4:$DV$4,FF$3,'Eng GLA 6th, 7th, 8th'!$E34:$DV34,"&lt;&gt;")=0,"",SUMIF('Eng GLA 6th, 7th, 8th'!$E$4:$DV$4,FF$3,'Eng GLA 6th, 7th, 8th'!$E34:$DV34)))</f>
        <v/>
      </c>
      <c r="FG31" s="41" t="str">
        <f>IF($B31="","",IF(COUNTIFS('Eng GLA 6th, 7th, 8th'!$E$4:$DV$4,FG$3,'Eng GLA 6th, 7th, 8th'!$E34:$DV34,"&lt;&gt;")=0,"",SUMIF('Eng GLA 6th, 7th, 8th'!$E$4:$DV$4,FG$3,'Eng GLA 6th, 7th, 8th'!$E34:$DV34)))</f>
        <v/>
      </c>
      <c r="FH31" s="41" t="str">
        <f>IF($B31="","",IF(COUNTIFS('Eng GLA 6th, 7th, 8th'!$E$4:$DV$4,FH$3,'Eng GLA 6th, 7th, 8th'!$E34:$DV34,"&lt;&gt;")=0,"",SUMIF('Eng GLA 6th, 7th, 8th'!$E$4:$DV$4,FH$3,'Eng GLA 6th, 7th, 8th'!$E34:$DV34)))</f>
        <v/>
      </c>
      <c r="FI31" s="41" t="str">
        <f>IF($B31="","",IF(COUNTIFS('Eng GLA 6th, 7th, 8th'!$E$4:$DV$4,FI$3,'Eng GLA 6th, 7th, 8th'!$E34:$DV34,"&lt;&gt;")=0,"",SUMIF('Eng GLA 6th, 7th, 8th'!$E$4:$DV$4,FI$3,'Eng GLA 6th, 7th, 8th'!$E34:$DV34)))</f>
        <v/>
      </c>
      <c r="FJ31" s="41" t="str">
        <f>IF($B31="","",IF(COUNTIFS('Eng GLA 6th, 7th, 8th'!$E$4:$DV$4,FJ$3,'Eng GLA 6th, 7th, 8th'!$E34:$DV34,"&lt;&gt;")=0,"",SUMIF('Eng GLA 6th, 7th, 8th'!$E$4:$DV$4,FJ$3,'Eng GLA 6th, 7th, 8th'!$E34:$DV34)))</f>
        <v/>
      </c>
      <c r="FK31" s="41" t="str">
        <f>IF($B31="","",IF(COUNTIFS('Eng GLA 6th, 7th, 8th'!$E$4:$DV$4,FK$3,'Eng GLA 6th, 7th, 8th'!$E34:$DV34,"&lt;&gt;")=0,"",SUMIF('Eng GLA 6th, 7th, 8th'!$E$4:$DV$4,FK$3,'Eng GLA 6th, 7th, 8th'!$E34:$DV34)))</f>
        <v/>
      </c>
      <c r="FL31" s="41" t="str">
        <f>IF($B31="","",IF(COUNTIFS('Eng GLA 6th, 7th, 8th'!$E$4:$DV$4,FL$3,'Eng GLA 6th, 7th, 8th'!$E34:$DV34,"&lt;&gt;")=0,"",SUMIF('Eng GLA 6th, 7th, 8th'!$E$4:$DV$4,FL$3,'Eng GLA 6th, 7th, 8th'!$E34:$DV34)))</f>
        <v/>
      </c>
      <c r="FM31" s="41" t="str">
        <f>IF($B31="","",IF(COUNTIFS('Eng GLA 6th, 7th, 8th'!$E$4:$DV$4,FM$3,'Eng GLA 6th, 7th, 8th'!$E34:$DV34,"&lt;&gt;")=0,"",SUMIF('Eng GLA 6th, 7th, 8th'!$E$4:$DV$4,FM$3,'Eng GLA 6th, 7th, 8th'!$E34:$DV34)))</f>
        <v/>
      </c>
      <c r="FN31" s="41" t="str">
        <f>IF($B31="","",IF(COUNTIFS('Eng GLA 6th, 7th, 8th'!$E$4:$DV$4,FN$3,'Eng GLA 6th, 7th, 8th'!$E34:$DV34,"&lt;&gt;")=0,"",SUMIF('Eng GLA 6th, 7th, 8th'!$E$4:$DV$4,FN$3,'Eng GLA 6th, 7th, 8th'!$E34:$DV34)))</f>
        <v/>
      </c>
      <c r="FO31" s="41" t="str">
        <f>IF($B31="","",IF(COUNTIFS('Eng GLA 6th, 7th, 8th'!$E$4:$DV$4,FO$3,'Eng GLA 6th, 7th, 8th'!$E34:$DV34,"&lt;&gt;")=0,"",SUMIF('Eng GLA 6th, 7th, 8th'!$E$4:$DV$4,FO$3,'Eng GLA 6th, 7th, 8th'!$E34:$DV34)))</f>
        <v/>
      </c>
    </row>
    <row r="32" spans="1:171" ht="12.75" customHeight="1" x14ac:dyDescent="0.2">
      <c r="A32" s="65">
        <v>28</v>
      </c>
      <c r="B32" s="65" t="str">
        <f>'English Scores- Leveled papers'!B34</f>
        <v>B Akhil</v>
      </c>
      <c r="C32" s="65"/>
      <c r="D32" s="76" t="str">
        <f>IF(OR(B32="",H32="",'Cover Sheet'!E32=""),"",'Cover Sheet'!E32)</f>
        <v/>
      </c>
      <c r="E32" s="76" t="str">
        <f>IF(OR(B32="",H32="",'Cover Sheet'!F32=""),"",'Cover Sheet'!F32)</f>
        <v/>
      </c>
      <c r="F32" s="76" t="str">
        <f>IF(OR(B32="",H32="",'Cover Sheet'!H32=""),"",'Cover Sheet'!H32)</f>
        <v/>
      </c>
      <c r="G32" s="76"/>
      <c r="H32" s="76" t="str">
        <f>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
      </c>
      <c r="I32" s="77" t="str">
        <f t="shared" si="7"/>
        <v/>
      </c>
      <c r="J32" s="77" t="str">
        <f t="shared" si="8"/>
        <v/>
      </c>
      <c r="K32" s="77" t="str">
        <f t="shared" si="9"/>
        <v/>
      </c>
      <c r="L32" s="78" t="str">
        <f t="shared" si="10"/>
        <v/>
      </c>
      <c r="M32" s="78" t="str">
        <f t="shared" si="11"/>
        <v/>
      </c>
      <c r="N32" s="78" t="str">
        <f t="shared" si="12"/>
        <v/>
      </c>
      <c r="O32" s="78" t="str">
        <f t="shared" si="13"/>
        <v/>
      </c>
      <c r="P32" s="78" t="str">
        <f t="shared" si="14"/>
        <v/>
      </c>
      <c r="Q32" s="78" t="str">
        <f t="shared" si="15"/>
        <v/>
      </c>
      <c r="R32" s="78" t="str">
        <f t="shared" si="16"/>
        <v/>
      </c>
      <c r="S32" s="78" t="str">
        <f t="shared" si="17"/>
        <v/>
      </c>
      <c r="T32" s="78" t="str">
        <f t="shared" si="18"/>
        <v/>
      </c>
      <c r="U32" s="78" t="str">
        <f t="shared" si="19"/>
        <v/>
      </c>
      <c r="V32" s="78" t="str">
        <f t="shared" si="20"/>
        <v/>
      </c>
      <c r="W32" s="78" t="str">
        <f t="shared" si="21"/>
        <v/>
      </c>
      <c r="X32" s="78" t="str">
        <f t="shared" si="22"/>
        <v/>
      </c>
      <c r="Y32" s="78"/>
      <c r="Z32" s="78"/>
      <c r="AA32" s="78"/>
      <c r="AB32" s="78"/>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41" t="str">
        <f>IF($B32="","",IF(COUNTIFS('English Scores- Leveled papers'!$H$4:$KM$4,AI$3,'English Scores- Leveled papers'!$H34:$KM34,"&lt;&gt;")=0,"",SUMIF('English Scores- Leveled papers'!$H$4:$KM$4,AI$3,'English Scores- Leveled papers'!$H34:$KM34)))</f>
        <v/>
      </c>
      <c r="AJ32" s="41" t="str">
        <f>IF($B32="","",IF(COUNTIFS('English Scores- Leveled papers'!$H$4:$KM$4,AJ$3,'English Scores- Leveled papers'!$H34:$KM34,"&lt;&gt;")=0,"",SUMIF('English Scores- Leveled papers'!$H$4:$KM$4,AJ$3,'English Scores- Leveled papers'!$H34:$KM34)))</f>
        <v/>
      </c>
      <c r="AK32" s="41" t="str">
        <f>IF($B32="","",IF(COUNTIFS('English Scores- Leveled papers'!$H$4:$KM$4,AK$3,'English Scores- Leveled papers'!$H34:$KM34,"&lt;&gt;")=0,"",SUMIF('English Scores- Leveled papers'!$H$4:$KM$4,AK$3,'English Scores- Leveled papers'!$H34:$KM34)))</f>
        <v/>
      </c>
      <c r="AL32" s="41" t="str">
        <f>IF($B32="","",IF(COUNTIFS('English Scores- Leveled papers'!$H$4:$KM$4,AL$3,'English Scores- Leveled papers'!$H34:$KM34,"&lt;&gt;")=0,"",SUMIF('English Scores- Leveled papers'!$H$4:$KM$4,AL$3,'English Scores- Leveled papers'!$H34:$KM34)))</f>
        <v/>
      </c>
      <c r="AM32" s="41" t="str">
        <f>IF($B32="","",IF(COUNTIFS('English Scores- Leveled papers'!$H$4:$KM$4,AM$3,'English Scores- Leveled papers'!$H34:$KM34,"&lt;&gt;")=0,"",SUMIF('English Scores- Leveled papers'!$H$4:$KM$4,AM$3,'English Scores- Leveled papers'!$H34:$KM34)))</f>
        <v/>
      </c>
      <c r="AN32" s="41"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41" t="str">
        <f>IF($B32="","",IF(COUNTIFS('English Scores- Leveled papers'!$H$4:$KM$4,AZ$3,'English Scores- Leveled papers'!$H34:$KM34,"&lt;&gt;")=0,"",SUMIF('English Scores- Leveled papers'!$H$4:$KM$4,AZ$3,'English Scores- Leveled papers'!$H34:$KM34)))</f>
        <v/>
      </c>
      <c r="BA32" s="41" t="str">
        <f>IF($B32="","",IF(COUNTIFS('English Scores- Leveled papers'!$H$4:$KM$4,BA$3,'English Scores- Leveled papers'!$H34:$KM34,"&lt;&gt;")=0,"",SUMIF('English Scores- Leveled papers'!$H$4:$KM$4,BA$3,'English Scores- Leveled papers'!$H34:$KM34)))</f>
        <v/>
      </c>
      <c r="BB32" s="41" t="str">
        <f>IF($B32="","",IF(COUNTIFS('English Scores- Leveled papers'!$H$4:$KM$4,BB$3,'English Scores- Leveled papers'!$H34:$KM34,"&lt;&gt;")=0,"",SUMIF('English Scores- Leveled papers'!$H$4:$KM$4,BB$3,'English Scores- Leveled papers'!$H34:$KM34)))</f>
        <v/>
      </c>
      <c r="BC32" s="41" t="str">
        <f>IF($B32="","",IF(COUNTIFS('English Scores- Leveled papers'!$H$4:$KM$4,BC$3,'English Scores- Leveled papers'!$H34:$KM34,"&lt;&gt;")=0,"",SUMIF('English Scores- Leveled papers'!$H$4:$KM$4,BC$3,'English Scores- Leveled papers'!$H34:$KM34)))</f>
        <v/>
      </c>
      <c r="BD32" s="41" t="str">
        <f>IF($B32="","",IF(COUNTIFS('English Scores- Leveled papers'!$H$4:$KM$4,BD$3,'English Scores- Leveled papers'!$H34:$KM34,"&lt;&gt;")=0,"",SUMIF('English Scores- Leveled papers'!$H$4:$KM$4,BD$3,'English Scores- Leveled papers'!$H34:$KM34)))</f>
        <v/>
      </c>
      <c r="BE32" s="41" t="str">
        <f>IF($B32="","",IF(COUNTIFS('English Scores- Leveled papers'!$H$4:$KM$4,BE$3,'English Scores- Leveled papers'!$H34:$KM34,"&lt;&gt;")=0,"",SUMIF('English Scores- Leveled papers'!$H$4:$KM$4,BE$3,'English Scores- Leveled papers'!$H34:$KM34)))</f>
        <v/>
      </c>
      <c r="BF32" s="41" t="str">
        <f>IF($B32="","",IF(COUNTIFS('English Scores- Leveled papers'!$H$4:$KM$4,BF$3,'English Scores- Leveled papers'!$H34:$KM34,"&lt;&gt;")=0,"",SUMIF('English Scores- Leveled papers'!$H$4:$KM$4,BF$3,'English Scores- Leveled papers'!$H34:$KM34)))</f>
        <v/>
      </c>
      <c r="BG32" s="41" t="str">
        <f>IF($B32="","",IF(COUNTIFS('English Scores- Leveled papers'!$H$4:$KM$4,BG$3,'English Scores- Leveled papers'!$H34:$KM34,"&lt;&gt;")=0,"",SUMIF('English Scores- Leveled papers'!$H$4:$KM$4,BG$3,'English Scores- Leveled papers'!$H34:$KM34)))</f>
        <v/>
      </c>
      <c r="BH32" s="41" t="str">
        <f>IF($B32="","",IF(COUNTIFS('English Scores- Leveled papers'!$H$4:$KM$4,BH$3,'English Scores- Leveled papers'!$H34:$KM34,"&lt;&gt;")=0,"",SUMIF('English Scores- Leveled papers'!$H$4:$KM$4,BH$3,'English Scores- Leveled papers'!$H34:$KM34)))</f>
        <v/>
      </c>
      <c r="BI32" s="41" t="str">
        <f>IF($B32="","",IF(COUNTIFS('English Scores- Leveled papers'!$H$4:$KM$4,BI$3,'English Scores- Leveled papers'!$H34:$KM34,"&lt;&gt;")=0,"",SUMIF('English Scores- Leveled papers'!$H$4:$KM$4,BI$3,'English Scores- Leveled papers'!$H34:$KM34)))</f>
        <v/>
      </c>
      <c r="BJ32" s="41" t="str">
        <f>IF($B32="","",IF(COUNTIFS('English Scores- Leveled papers'!$H$4:$KM$4,BJ$3,'English Scores- Leveled papers'!$H34:$KM34,"&lt;&gt;")=0,"",SUMIF('English Scores- Leveled papers'!$H$4:$KM$4,BJ$3,'English Scores- Leveled papers'!$H34:$KM34)))</f>
        <v/>
      </c>
      <c r="BK32" s="41" t="str">
        <f>IF($B32="","",IF(COUNTIFS('English Scores- Leveled papers'!$H$4:$KM$4,BK$3,'English Scores- Leveled papers'!$H34:$KM34,"&lt;&gt;")=0,"",SUMIF('English Scores- Leveled papers'!$H$4:$KM$4,BK$3,'English Scores- Leveled papers'!$H34:$KM34)))</f>
        <v/>
      </c>
      <c r="BL32" s="41" t="str">
        <f>IF($B32="","",IF(COUNTIFS('English Scores- Leveled papers'!$H$4:$KM$4,BL$3,'English Scores- Leveled papers'!$H34:$KM34,"&lt;&gt;")=0,"",SUMIF('English Scores- Leveled papers'!$H$4:$KM$4,BL$3,'English Scores- Leveled papers'!$H34:$KM34)))</f>
        <v/>
      </c>
      <c r="BM32" s="41" t="str">
        <f>IF($B32="","",IF(COUNTIFS('English Scores- Leveled papers'!$H$4:$KM$4,BM$3,'English Scores- Leveled papers'!$H34:$KM34,"&lt;&gt;")=0,"",SUMIF('English Scores- Leveled papers'!$H$4:$KM$4,BM$3,'English Scores- Leveled papers'!$H34:$KM34)))</f>
        <v/>
      </c>
      <c r="BN32" s="41" t="str">
        <f>IF($B32="","",IF(COUNTIFS('English Scores- Leveled papers'!$H$4:$KM$4,BN$3,'English Scores- Leveled papers'!$H34:$KM34,"&lt;&gt;")=0,"",SUMIF('English Scores- Leveled papers'!$H$4:$KM$4,BN$3,'English Scores- Leveled papers'!$H34:$KM34)))</f>
        <v/>
      </c>
      <c r="BO32" s="41"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41" t="str">
        <f>IF($B32="","",IF(COUNTIFS('English Scores- Leveled papers'!$H$4:$KM$4,BX$3,'English Scores- Leveled papers'!$H34:$KM34,"&lt;&gt;")=0,"",SUMIF('English Scores- Leveled papers'!$H$4:$KM$4,BX$3,'English Scores- Leveled papers'!$H34:$KM34)))</f>
        <v/>
      </c>
      <c r="BY32" s="41" t="str">
        <f>IF($B32="","",IF(COUNTIFS('English Scores- Leveled papers'!$H$4:$KM$4,BY$3,'English Scores- Leveled papers'!$H34:$KM34,"&lt;&gt;")=0,"",SUMIF('English Scores- Leveled papers'!$H$4:$KM$4,BY$3,'English Scores- Leveled papers'!$H34:$KM34)))</f>
        <v/>
      </c>
      <c r="BZ32" s="41" t="str">
        <f>IF($B32="","",IF(COUNTIFS('English Scores- Leveled papers'!$H$4:$KM$4,BZ$3,'English Scores- Leveled papers'!$H34:$KM34,"&lt;&gt;")=0,"",SUMIF('English Scores- Leveled papers'!$H$4:$KM$4,BZ$3,'English Scores- Leveled papers'!$H34:$KM34)))</f>
        <v/>
      </c>
      <c r="CA32" s="41" t="str">
        <f>IF($B32="","",IF(COUNTIFS('English Scores- Leveled papers'!$H$4:$KM$4,CA$3,'English Scores- Leveled papers'!$H34:$KM34,"&lt;&gt;")=0,"",SUMIF('English Scores- Leveled papers'!$H$4:$KM$4,CA$3,'English Scores- Leveled papers'!$H34:$KM34)))</f>
        <v/>
      </c>
      <c r="CB32" s="41" t="str">
        <f>IF($B32="","",IF(COUNTIFS('English Scores- Leveled papers'!$H$4:$KM$4,CB$3,'English Scores- Leveled papers'!$H34:$KM34,"&lt;&gt;")=0,"",SUMIF('English Scores- Leveled papers'!$H$4:$KM$4,CB$3,'English Scores- Leveled papers'!$H34:$KM34)))</f>
        <v/>
      </c>
      <c r="CC32" s="41" t="str">
        <f>IF($B32="","",IF(COUNTIFS('English Scores- Leveled papers'!$H$4:$KM$4,CC$3,'English Scores- Leveled papers'!$H34:$KM34,"&lt;&gt;")=0,"",SUMIF('English Scores- Leveled papers'!$H$4:$KM$4,CC$3,'English Scores- Leveled papers'!$H34:$KM34)))</f>
        <v/>
      </c>
      <c r="CD32" s="41" t="str">
        <f>IF($B32="","",IF(COUNTIFS('English Scores- Leveled papers'!$H$4:$KM$4,CD$3,'English Scores- Leveled papers'!$H34:$KM34,"&lt;&gt;")=0,"",SUMIF('English Scores- Leveled papers'!$H$4:$KM$4,CD$3,'English Scores- Leveled papers'!$H34:$KM34)))</f>
        <v/>
      </c>
      <c r="CE32" s="41" t="str">
        <f>IF($B32="","",IF(COUNTIFS('English Scores- Leveled papers'!$H$4:$KM$4,CE$3,'English Scores- Leveled papers'!$H34:$KM34,"&lt;&gt;")=0,"",SUMIF('English Scores- Leveled papers'!$H$4:$KM$4,CE$3,'English Scores- Leveled papers'!$H34:$KM34)))</f>
        <v/>
      </c>
      <c r="CF32" s="41"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41" t="str">
        <f>IF($B32="","",IF(COUNTIFS('English Scores- Leveled papers'!$H$4:$KM$4,CL$3,'English Scores- Leveled papers'!$H34:$KM34,"&lt;&gt;")=0,"",SUMIF('English Scores- Leveled papers'!$H$4:$KM$4,CL$3,'English Scores- Leveled papers'!$H34:$KM34)))</f>
        <v/>
      </c>
      <c r="CM32" s="41" t="str">
        <f>IF($B32="","",IF(COUNTIFS('English Scores- Leveled papers'!$H$4:$KM$4,CM$3,'English Scores- Leveled papers'!$H34:$KM34,"&lt;&gt;")=0,"",SUMIF('English Scores- Leveled papers'!$H$4:$KM$4,CM$3,'English Scores- Leveled papers'!$H34:$KM34)))</f>
        <v/>
      </c>
      <c r="CN32" s="41" t="str">
        <f>IF($B32="","",IF(COUNTIFS('English Scores- Leveled papers'!$H$4:$KM$4,CN$3,'English Scores- Leveled papers'!$H34:$KM34,"&lt;&gt;")=0,"",SUMIF('English Scores- Leveled papers'!$H$4:$KM$4,CN$3,'English Scores- Leveled papers'!$H34:$KM34)))</f>
        <v/>
      </c>
      <c r="CO32" s="41" t="str">
        <f>IF($B32="","",IF(COUNTIFS('English Scores- Leveled papers'!$H$4:$KM$4,CO$3,'English Scores- Leveled papers'!$H34:$KM34,"&lt;&gt;")=0,"",SUMIF('English Scores- Leveled papers'!$H$4:$KM$4,CO$3,'English Scores- Leveled papers'!$H34:$KM34)))</f>
        <v/>
      </c>
      <c r="CP32" s="41" t="str">
        <f>IF($B32="","",IF(COUNTIFS('English Scores- Leveled papers'!$H$4:$KM$4,CP$3,'English Scores- Leveled papers'!$H34:$KM34,"&lt;&gt;")=0,"",SUMIF('English Scores- Leveled papers'!$H$4:$KM$4,CP$3,'English Scores- Leveled papers'!$H34:$KM34)))</f>
        <v/>
      </c>
      <c r="CQ32" s="41" t="str">
        <f>IF($B32="","",IF(COUNTIFS('English Scores- Leveled papers'!$H$4:$KM$4,CQ$3,'English Scores- Leveled papers'!$H34:$KM34,"&lt;&gt;")=0,"",SUMIF('English Scores- Leveled papers'!$H$4:$KM$4,CQ$3,'English Scores- Leveled papers'!$H34:$KM34)))</f>
        <v/>
      </c>
      <c r="CR32" s="41" t="str">
        <f>IF($B32="","",IF(COUNTIFS('English Scores- Leveled papers'!$H$4:$KM$4,CR$3,'English Scores- Leveled papers'!$H34:$KM34,"&lt;&gt;")=0,"",SUMIF('English Scores- Leveled papers'!$H$4:$KM$4,CR$3,'English Scores- Leveled papers'!$H34:$KM34)))</f>
        <v/>
      </c>
      <c r="CS32" s="41"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41" t="str">
        <f>IF($B32="","",IF(COUNTIFS('English Scores- Leveled papers'!$H$4:$KM$4,DF$3,'English Scores- Leveled papers'!$H34:$KM34,"&lt;&gt;")=0,"",SUMIF('English Scores- Leveled papers'!$H$4:$KM$4,DF$3,'English Scores- Leveled papers'!$H34:$KM34)))</f>
        <v/>
      </c>
      <c r="DG32" s="41" t="str">
        <f>IF($B32="","",IF(COUNTIFS('English Scores- Leveled papers'!$H$4:$KM$4,DG$3,'English Scores- Leveled papers'!$H34:$KM34,"&lt;&gt;")=0,"",SUMIF('English Scores- Leveled papers'!$H$4:$KM$4,DG$3,'English Scores- Leveled papers'!$H34:$KM34)))</f>
        <v/>
      </c>
      <c r="DH32" s="41" t="str">
        <f>IF($B32="","",IF(COUNTIFS('English Scores- Leveled papers'!$H$4:$KM$4,DH$3,'English Scores- Leveled papers'!$H34:$KM34,"&lt;&gt;")=0,"",SUMIF('English Scores- Leveled papers'!$H$4:$KM$4,DH$3,'English Scores- Leveled papers'!$H34:$KM34)))</f>
        <v/>
      </c>
      <c r="DI32" s="41" t="str">
        <f>IF($B32="","",IF(COUNTIFS('English Scores- Leveled papers'!$H$4:$KM$4,DI$3,'English Scores- Leveled papers'!$H34:$KM34,"&lt;&gt;")=0,"",SUMIF('English Scores- Leveled papers'!$H$4:$KM$4,DI$3,'English Scores- Leveled papers'!$H34:$KM34)))</f>
        <v/>
      </c>
      <c r="DJ32" s="41" t="str">
        <f>IF($B32="","",IF(COUNTIFS('English Scores- Leveled papers'!$H$4:$KM$4,DJ$3,'English Scores- Leveled papers'!$H34:$KM34,"&lt;&gt;")=0,"",SUMIF('English Scores- Leveled papers'!$H$4:$KM$4,DJ$3,'English Scores- Leveled papers'!$H34:$KM34)))</f>
        <v/>
      </c>
      <c r="DK32" s="41" t="str">
        <f>IF($B32="","",IF(COUNTIFS('English Scores- Leveled papers'!$H$4:$KM$4,DK$3,'English Scores- Leveled papers'!$H34:$KM34,"&lt;&gt;")=0,"",SUMIF('English Scores- Leveled papers'!$H$4:$KM$4,DK$3,'English Scores- Leveled papers'!$H34:$KM34)))</f>
        <v/>
      </c>
      <c r="DL32" s="41" t="str">
        <f>IF($B32="","",IF(COUNTIFS('English Scores- Leveled papers'!$H$4:$KM$4,DL$3,'English Scores- Leveled papers'!$H34:$KM34,"&lt;&gt;")=0,"",SUMIF('English Scores- Leveled papers'!$H$4:$KM$4,DL$3,'English Scores- Leveled papers'!$H34:$KM34)))</f>
        <v/>
      </c>
      <c r="DM32" s="41" t="str">
        <f>IF($B32="","",IF(COUNTIFS('English Scores- Leveled papers'!$H$4:$KM$4,DM$3,'English Scores- Leveled papers'!$H34:$KM34,"&lt;&gt;")=0,"",SUMIF('English Scores- Leveled papers'!$H$4:$KM$4,DM$3,'English Scores- Leveled papers'!$H34:$KM34)))</f>
        <v/>
      </c>
      <c r="DN32" s="41" t="str">
        <f>IF($B32="","",IF(COUNTIFS('English Scores- Leveled papers'!$H$4:$KM$4,DN$3,'English Scores- Leveled papers'!$H34:$KM34,"&lt;&gt;")=0,"",SUMIF('English Scores- Leveled papers'!$H$4:$KM$4,DN$3,'English Scores- Leveled papers'!$H34:$KM34)))</f>
        <v/>
      </c>
      <c r="DO32" s="41" t="str">
        <f>IF($B32="","",IF(COUNTIFS('English Scores- Leveled papers'!$H$4:$KM$4,DO$3,'English Scores- Leveled papers'!$H34:$KM34,"&lt;&gt;")=0,"",SUMIF('English Scores- Leveled papers'!$H$4:$KM$4,DO$3,'English Scores- Leveled papers'!$H34:$KM34)))</f>
        <v/>
      </c>
      <c r="DP32" s="41" t="str">
        <f>IF($B32="","",IF(COUNTIFS('English Scores- Leveled papers'!$H$4:$KM$4,DP$3,'English Scores- Leveled papers'!$H34:$KM34,"&lt;&gt;")=0,"",SUMIF('English Scores- Leveled papers'!$H$4:$KM$4,DP$3,'English Scores- Leveled papers'!$H34:$KM34)))</f>
        <v/>
      </c>
      <c r="DQ32" s="393" t="str">
        <f>IF($B32="","",IF(COUNTIFS('English Scores- Leveled papers'!$H$4:$KM$4,DQ$3,'English Scores- Leveled papers'!$H34:$KM34,"&lt;&gt;")=0,"",SUMIF('English Scores- Leveled papers'!$H$4:$KM$4,DQ$3,'English Scores- Leveled papers'!$H34:$KM34)))</f>
        <v/>
      </c>
      <c r="DR32" s="395" t="str">
        <f>IF('Cover Sheet'!$AC$6="6th", 'Eng GLA 6th, 7th, 8th'!D35, "")</f>
        <v/>
      </c>
      <c r="DU32" s="41" t="str">
        <f>IF($B32="","",IF(COUNTIFS('Eng GLA 6th, 7th, 8th'!$E$4:$DV$4,DU$3,'Eng GLA 6th, 7th, 8th'!$E35:$DV35,"&lt;&gt;")=0,"",SUMIF('Eng GLA 6th, 7th, 8th'!$E$4:$DV$4,DU$3,'Eng GLA 6th, 7th, 8th'!$E35:$DV35)))</f>
        <v/>
      </c>
      <c r="DV32" s="41" t="str">
        <f>IF($B32="","",IF(COUNTIFS('Eng GLA 6th, 7th, 8th'!$E$4:$DV$4,DV$3,'Eng GLA 6th, 7th, 8th'!$E35:$DV35,"&lt;&gt;")=0,"",SUMIF('Eng GLA 6th, 7th, 8th'!$E$4:$DV$4,DV$3,'Eng GLA 6th, 7th, 8th'!$E35:$DV35)))</f>
        <v/>
      </c>
      <c r="DW32" s="41" t="str">
        <f>IF($B32="","",IF(COUNTIFS('Eng GLA 6th, 7th, 8th'!$E$4:$DV$4,DW$3,'Eng GLA 6th, 7th, 8th'!$E35:$DV35,"&lt;&gt;")=0,"",SUMIF('Eng GLA 6th, 7th, 8th'!$E$4:$DV$4,DW$3,'Eng GLA 6th, 7th, 8th'!$E35:$DV35)))</f>
        <v/>
      </c>
      <c r="DX32" s="41" t="str">
        <f>IF($B32="","",IF(COUNTIFS('Eng GLA 6th, 7th, 8th'!$E$4:$DV$4,DX$3,'Eng GLA 6th, 7th, 8th'!$E35:$DV35,"&lt;&gt;")=0,"",SUMIF('Eng GLA 6th, 7th, 8th'!$E$4:$DV$4,DX$3,'Eng GLA 6th, 7th, 8th'!$E35:$DV35)))</f>
        <v/>
      </c>
      <c r="DY32" s="41" t="str">
        <f>IF($B32="","",IF(COUNTIFS('Eng GLA 6th, 7th, 8th'!$E$4:$DV$4,DY$3,'Eng GLA 6th, 7th, 8th'!$E35:$DV35,"&lt;&gt;")=0,"",SUMIF('Eng GLA 6th, 7th, 8th'!$E$4:$DV$4,DY$3,'Eng GLA 6th, 7th, 8th'!$E35:$DV35)))</f>
        <v/>
      </c>
      <c r="DZ32" s="41" t="str">
        <f>IF($B32="","",IF(COUNTIFS('Eng GLA 6th, 7th, 8th'!$E$4:$DV$4,DZ$3,'Eng GLA 6th, 7th, 8th'!$E35:$DV35,"&lt;&gt;")=0,"",SUMIF('Eng GLA 6th, 7th, 8th'!$E$4:$DV$4,DZ$3,'Eng GLA 6th, 7th, 8th'!$E35:$DV35)))</f>
        <v/>
      </c>
      <c r="EA32" s="41" t="str">
        <f>IF($B32="","",IF(COUNTIFS('Eng GLA 6th, 7th, 8th'!$E$4:$DV$4,EA$3,'Eng GLA 6th, 7th, 8th'!$E35:$DV35,"&lt;&gt;")=0,"",SUMIF('Eng GLA 6th, 7th, 8th'!$E$4:$DV$4,EA$3,'Eng GLA 6th, 7th, 8th'!$E35:$DV35)))</f>
        <v/>
      </c>
      <c r="EB32" s="41" t="str">
        <f>IF($B32="","",IF(COUNTIFS('Eng GLA 6th, 7th, 8th'!$E$4:$DV$4,EB$3,'Eng GLA 6th, 7th, 8th'!$E35:$DV35,"&lt;&gt;")=0,"",SUMIF('Eng GLA 6th, 7th, 8th'!$E$4:$DV$4,EB$3,'Eng GLA 6th, 7th, 8th'!$E35:$DV35)))</f>
        <v/>
      </c>
      <c r="EC32" s="41" t="str">
        <f>IF($B32="","",IF(COUNTIFS('Eng GLA 6th, 7th, 8th'!$E$4:$DV$4,EC$3,'Eng GLA 6th, 7th, 8th'!$E35:$DV35,"&lt;&gt;")=0,"",SUMIF('Eng GLA 6th, 7th, 8th'!$E$4:$DV$4,EC$3,'Eng GLA 6th, 7th, 8th'!$E35:$DV35)))</f>
        <v/>
      </c>
      <c r="ED32" s="41" t="str">
        <f>IF($B32="","",IF(COUNTIFS('Eng GLA 6th, 7th, 8th'!$E$4:$DV$4,ED$3,'Eng GLA 6th, 7th, 8th'!$E35:$DV35,"&lt;&gt;")=0,"",SUMIF('Eng GLA 6th, 7th, 8th'!$E$4:$DV$4,ED$3,'Eng GLA 6th, 7th, 8th'!$E35:$DV35)))</f>
        <v/>
      </c>
      <c r="EE32" s="41" t="str">
        <f>IF($B32="","",IF(COUNTIFS('Eng GLA 6th, 7th, 8th'!$E$4:$DV$4,EE$3,'Eng GLA 6th, 7th, 8th'!$E35:$DV35,"&lt;&gt;")=0,"",SUMIF('Eng GLA 6th, 7th, 8th'!$E$4:$DV$4,EE$3,'Eng GLA 6th, 7th, 8th'!$E35:$DV35)))</f>
        <v/>
      </c>
      <c r="EF32" s="41" t="str">
        <f>IF($B32="","",IF(COUNTIFS('Eng GLA 6th, 7th, 8th'!$E$4:$DV$4,EF$3,'Eng GLA 6th, 7th, 8th'!$E35:$DV35,"&lt;&gt;")=0,"",SUMIF('Eng GLA 6th, 7th, 8th'!$E$4:$DV$4,EF$3,'Eng GLA 6th, 7th, 8th'!$E35:$DV35)))</f>
        <v/>
      </c>
      <c r="EG32" s="41" t="str">
        <f>IF($B32="","",IF(COUNTIFS('Eng GLA 6th, 7th, 8th'!$E$4:$DV$4,EG$3,'Eng GLA 6th, 7th, 8th'!$E35:$DV35,"&lt;&gt;")=0,"",SUMIF('Eng GLA 6th, 7th, 8th'!$E$4:$DV$4,EG$3,'Eng GLA 6th, 7th, 8th'!$E35:$DV35)))</f>
        <v/>
      </c>
      <c r="EH32" s="41" t="str">
        <f>IF($B32="","",IF(COUNTIFS('Eng GLA 6th, 7th, 8th'!$E$4:$DV$4,EH$3,'Eng GLA 6th, 7th, 8th'!$E35:$DV35,"&lt;&gt;")=0,"",SUMIF('Eng GLA 6th, 7th, 8th'!$E$4:$DV$4,EH$3,'Eng GLA 6th, 7th, 8th'!$E35:$DV35)))</f>
        <v/>
      </c>
      <c r="EI32" s="41" t="str">
        <f>IF($B32="","",IF(COUNTIFS('Eng GLA 6th, 7th, 8th'!$E$4:$DV$4,EI$3,'Eng GLA 6th, 7th, 8th'!$E35:$DV35,"&lt;&gt;")=0,"",SUMIF('Eng GLA 6th, 7th, 8th'!$E$4:$DV$4,EI$3,'Eng GLA 6th, 7th, 8th'!$E35:$DV35)))</f>
        <v/>
      </c>
      <c r="EJ32" s="398" t="str">
        <f>IF('Cover Sheet'!$AC$6="7th", 'Eng GLA 6th, 7th, 8th'!AQ35, "")</f>
        <v/>
      </c>
      <c r="EK32" s="41" t="str">
        <f>IF($B32="","",IF(COUNTIFS('Eng GLA 6th, 7th, 8th'!$E$4:$DV$4,EK$3,'Eng GLA 6th, 7th, 8th'!$E35:$DV35,"&lt;&gt;")=0,"",SUMIF('Eng GLA 6th, 7th, 8th'!$E$4:$DV$4,EK$3,'Eng GLA 6th, 7th, 8th'!$E35:$DV35)))</f>
        <v/>
      </c>
      <c r="EL32" s="41" t="str">
        <f>IF($B32="","",IF(COUNTIFS('Eng GLA 6th, 7th, 8th'!$E$4:$DV$4,EL$3,'Eng GLA 6th, 7th, 8th'!$E35:$DV35,"&lt;&gt;")=0,"",SUMIF('Eng GLA 6th, 7th, 8th'!$E$4:$DV$4,EL$3,'Eng GLA 6th, 7th, 8th'!$E35:$DV35)))</f>
        <v/>
      </c>
      <c r="EM32" s="41" t="str">
        <f>IF($B32="","",IF(COUNTIFS('Eng GLA 6th, 7th, 8th'!$E$4:$DV$4,EM$3,'Eng GLA 6th, 7th, 8th'!$E35:$DV35,"&lt;&gt;")=0,"",SUMIF('Eng GLA 6th, 7th, 8th'!$E$4:$DV$4,EM$3,'Eng GLA 6th, 7th, 8th'!$E35:$DV35)))</f>
        <v/>
      </c>
      <c r="EN32" s="41" t="str">
        <f>IF($B32="","",IF(COUNTIFS('Eng GLA 6th, 7th, 8th'!$E$4:$DV$4,EN$3,'Eng GLA 6th, 7th, 8th'!$E35:$DV35,"&lt;&gt;")=0,"",SUMIF('Eng GLA 6th, 7th, 8th'!$E$4:$DV$4,EN$3,'Eng GLA 6th, 7th, 8th'!$E35:$DV35)))</f>
        <v/>
      </c>
      <c r="EO32" s="41" t="str">
        <f>IF($B32="","",IF(COUNTIFS('Eng GLA 6th, 7th, 8th'!$E$4:$DV$4,EO$3,'Eng GLA 6th, 7th, 8th'!$E35:$DV35,"&lt;&gt;")=0,"",SUMIF('Eng GLA 6th, 7th, 8th'!$E$4:$DV$4,EO$3,'Eng GLA 6th, 7th, 8th'!$E35:$DV35)))</f>
        <v/>
      </c>
      <c r="EP32" s="41" t="str">
        <f>IF($B32="","",IF(COUNTIFS('Eng GLA 6th, 7th, 8th'!$E$4:$DV$4,EP$3,'Eng GLA 6th, 7th, 8th'!$E35:$DV35,"&lt;&gt;")=0,"",SUMIF('Eng GLA 6th, 7th, 8th'!$E$4:$DV$4,EP$3,'Eng GLA 6th, 7th, 8th'!$E35:$DV35)))</f>
        <v/>
      </c>
      <c r="EQ32" s="41" t="str">
        <f>IF($B32="","",IF(COUNTIFS('Eng GLA 6th, 7th, 8th'!$E$4:$DV$4,EQ$3,'Eng GLA 6th, 7th, 8th'!$E35:$DV35,"&lt;&gt;")=0,"",SUMIF('Eng GLA 6th, 7th, 8th'!$E$4:$DV$4,EQ$3,'Eng GLA 6th, 7th, 8th'!$E35:$DV35)))</f>
        <v/>
      </c>
      <c r="ER32" s="41" t="str">
        <f>IF($B32="","",IF(COUNTIFS('Eng GLA 6th, 7th, 8th'!$E$4:$DV$4,ER$3,'Eng GLA 6th, 7th, 8th'!$E35:$DV35,"&lt;&gt;")=0,"",SUMIF('Eng GLA 6th, 7th, 8th'!$E$4:$DV$4,ER$3,'Eng GLA 6th, 7th, 8th'!$E35:$DV35)))</f>
        <v/>
      </c>
      <c r="ES32" s="41" t="str">
        <f>IF($B32="","",IF(COUNTIFS('Eng GLA 6th, 7th, 8th'!$E$4:$DV$4,ES$3,'Eng GLA 6th, 7th, 8th'!$E35:$DV35,"&lt;&gt;")=0,"",SUMIF('Eng GLA 6th, 7th, 8th'!$E$4:$DV$4,ES$3,'Eng GLA 6th, 7th, 8th'!$E35:$DV35)))</f>
        <v/>
      </c>
      <c r="ET32" s="41" t="str">
        <f>IF($B32="","",IF(COUNTIFS('Eng GLA 6th, 7th, 8th'!$E$4:$DV$4,ET$3,'Eng GLA 6th, 7th, 8th'!$E35:$DV35,"&lt;&gt;")=0,"",SUMIF('Eng GLA 6th, 7th, 8th'!$E$4:$DV$4,ET$3,'Eng GLA 6th, 7th, 8th'!$E35:$DV35)))</f>
        <v/>
      </c>
      <c r="EU32" s="41" t="str">
        <f>IF($B32="","",IF(COUNTIFS('Eng GLA 6th, 7th, 8th'!$E$4:$DV$4,EU$3,'Eng GLA 6th, 7th, 8th'!$E35:$DV35,"&lt;&gt;")=0,"",SUMIF('Eng GLA 6th, 7th, 8th'!$E$4:$DV$4,EU$3,'Eng GLA 6th, 7th, 8th'!$E35:$DV35)))</f>
        <v/>
      </c>
      <c r="EV32" s="41" t="str">
        <f>IF($B32="","",IF(COUNTIFS('Eng GLA 6th, 7th, 8th'!$E$4:$DV$4,EV$3,'Eng GLA 6th, 7th, 8th'!$E35:$DV35,"&lt;&gt;")=0,"",SUMIF('Eng GLA 6th, 7th, 8th'!$E$4:$DV$4,EV$3,'Eng GLA 6th, 7th, 8th'!$E35:$DV35)))</f>
        <v/>
      </c>
      <c r="EW32" s="41" t="str">
        <f>IF($B32="","",IF(COUNTIFS('Eng GLA 6th, 7th, 8th'!$E$4:$DV$4,EW$3,'Eng GLA 6th, 7th, 8th'!$E35:$DV35,"&lt;&gt;")=0,"",SUMIF('Eng GLA 6th, 7th, 8th'!$E$4:$DV$4,EW$3,'Eng GLA 6th, 7th, 8th'!$E35:$DV35)))</f>
        <v/>
      </c>
      <c r="EX32" s="41" t="str">
        <f>IF($B32="","",IF(COUNTIFS('Eng GLA 6th, 7th, 8th'!$E$4:$DV$4,EX$3,'Eng GLA 6th, 7th, 8th'!$E35:$DV35,"&lt;&gt;")=0,"",SUMIF('Eng GLA 6th, 7th, 8th'!$E$4:$DV$4,EX$3,'Eng GLA 6th, 7th, 8th'!$E35:$DV35)))</f>
        <v/>
      </c>
      <c r="EY32" s="41" t="str">
        <f>IF($B32="","",IF(COUNTIFS('Eng GLA 6th, 7th, 8th'!$E$4:$DV$4,EY$3,'Eng GLA 6th, 7th, 8th'!$E35:$DV35,"&lt;&gt;")=0,"",SUMIF('Eng GLA 6th, 7th, 8th'!$E$4:$DV$4,EY$3,'Eng GLA 6th, 7th, 8th'!$E35:$DV35)))</f>
        <v/>
      </c>
      <c r="EZ32" s="398" t="str">
        <f>IF('Cover Sheet'!$AC$6="8th", 'Eng GLA 6th, 7th, 8th'!CG35, "")</f>
        <v/>
      </c>
      <c r="FA32" s="41" t="str">
        <f>IF($B32="","",IF(COUNTIFS('Eng GLA 6th, 7th, 8th'!$E$4:$DV$4,FA$3,'Eng GLA 6th, 7th, 8th'!$E35:$DV35,"&lt;&gt;")=0,"",SUMIF('Eng GLA 6th, 7th, 8th'!$E$4:$DV$4,FA$3,'Eng GLA 6th, 7th, 8th'!$E35:$DV35)))</f>
        <v/>
      </c>
      <c r="FB32" s="41" t="str">
        <f>IF($B32="","",IF(COUNTIFS('Eng GLA 6th, 7th, 8th'!$E$4:$DV$4,FB$3,'Eng GLA 6th, 7th, 8th'!$E35:$DV35,"&lt;&gt;")=0,"",SUMIF('Eng GLA 6th, 7th, 8th'!$E$4:$DV$4,FB$3,'Eng GLA 6th, 7th, 8th'!$E35:$DV35)))</f>
        <v/>
      </c>
      <c r="FC32" s="41" t="str">
        <f>IF($B32="","",IF(COUNTIFS('Eng GLA 6th, 7th, 8th'!$E$4:$DV$4,FC$3,'Eng GLA 6th, 7th, 8th'!$E35:$DV35,"&lt;&gt;")=0,"",SUMIF('Eng GLA 6th, 7th, 8th'!$E$4:$DV$4,FC$3,'Eng GLA 6th, 7th, 8th'!$E35:$DV35)))</f>
        <v/>
      </c>
      <c r="FD32" s="41" t="str">
        <f>IF($B32="","",IF(COUNTIFS('Eng GLA 6th, 7th, 8th'!$E$4:$DV$4,FD$3,'Eng GLA 6th, 7th, 8th'!$E35:$DV35,"&lt;&gt;")=0,"",SUMIF('Eng GLA 6th, 7th, 8th'!$E$4:$DV$4,FD$3,'Eng GLA 6th, 7th, 8th'!$E35:$DV35)))</f>
        <v/>
      </c>
      <c r="FE32" s="41" t="str">
        <f>IF($B32="","",IF(COUNTIFS('Eng GLA 6th, 7th, 8th'!$E$4:$DV$4,FE$3,'Eng GLA 6th, 7th, 8th'!$E35:$DV35,"&lt;&gt;")=0,"",SUMIF('Eng GLA 6th, 7th, 8th'!$E$4:$DV$4,FE$3,'Eng GLA 6th, 7th, 8th'!$E35:$DV35)))</f>
        <v/>
      </c>
      <c r="FF32" s="41" t="str">
        <f>IF($B32="","",IF(COUNTIFS('Eng GLA 6th, 7th, 8th'!$E$4:$DV$4,FF$3,'Eng GLA 6th, 7th, 8th'!$E35:$DV35,"&lt;&gt;")=0,"",SUMIF('Eng GLA 6th, 7th, 8th'!$E$4:$DV$4,FF$3,'Eng GLA 6th, 7th, 8th'!$E35:$DV35)))</f>
        <v/>
      </c>
      <c r="FG32" s="41" t="str">
        <f>IF($B32="","",IF(COUNTIFS('Eng GLA 6th, 7th, 8th'!$E$4:$DV$4,FG$3,'Eng GLA 6th, 7th, 8th'!$E35:$DV35,"&lt;&gt;")=0,"",SUMIF('Eng GLA 6th, 7th, 8th'!$E$4:$DV$4,FG$3,'Eng GLA 6th, 7th, 8th'!$E35:$DV35)))</f>
        <v/>
      </c>
      <c r="FH32" s="41" t="str">
        <f>IF($B32="","",IF(COUNTIFS('Eng GLA 6th, 7th, 8th'!$E$4:$DV$4,FH$3,'Eng GLA 6th, 7th, 8th'!$E35:$DV35,"&lt;&gt;")=0,"",SUMIF('Eng GLA 6th, 7th, 8th'!$E$4:$DV$4,FH$3,'Eng GLA 6th, 7th, 8th'!$E35:$DV35)))</f>
        <v/>
      </c>
      <c r="FI32" s="41" t="str">
        <f>IF($B32="","",IF(COUNTIFS('Eng GLA 6th, 7th, 8th'!$E$4:$DV$4,FI$3,'Eng GLA 6th, 7th, 8th'!$E35:$DV35,"&lt;&gt;")=0,"",SUMIF('Eng GLA 6th, 7th, 8th'!$E$4:$DV$4,FI$3,'Eng GLA 6th, 7th, 8th'!$E35:$DV35)))</f>
        <v/>
      </c>
      <c r="FJ32" s="41" t="str">
        <f>IF($B32="","",IF(COUNTIFS('Eng GLA 6th, 7th, 8th'!$E$4:$DV$4,FJ$3,'Eng GLA 6th, 7th, 8th'!$E35:$DV35,"&lt;&gt;")=0,"",SUMIF('Eng GLA 6th, 7th, 8th'!$E$4:$DV$4,FJ$3,'Eng GLA 6th, 7th, 8th'!$E35:$DV35)))</f>
        <v/>
      </c>
      <c r="FK32" s="41" t="str">
        <f>IF($B32="","",IF(COUNTIFS('Eng GLA 6th, 7th, 8th'!$E$4:$DV$4,FK$3,'Eng GLA 6th, 7th, 8th'!$E35:$DV35,"&lt;&gt;")=0,"",SUMIF('Eng GLA 6th, 7th, 8th'!$E$4:$DV$4,FK$3,'Eng GLA 6th, 7th, 8th'!$E35:$DV35)))</f>
        <v/>
      </c>
      <c r="FL32" s="41" t="str">
        <f>IF($B32="","",IF(COUNTIFS('Eng GLA 6th, 7th, 8th'!$E$4:$DV$4,FL$3,'Eng GLA 6th, 7th, 8th'!$E35:$DV35,"&lt;&gt;")=0,"",SUMIF('Eng GLA 6th, 7th, 8th'!$E$4:$DV$4,FL$3,'Eng GLA 6th, 7th, 8th'!$E35:$DV35)))</f>
        <v/>
      </c>
      <c r="FM32" s="41" t="str">
        <f>IF($B32="","",IF(COUNTIFS('Eng GLA 6th, 7th, 8th'!$E$4:$DV$4,FM$3,'Eng GLA 6th, 7th, 8th'!$E35:$DV35,"&lt;&gt;")=0,"",SUMIF('Eng GLA 6th, 7th, 8th'!$E$4:$DV$4,FM$3,'Eng GLA 6th, 7th, 8th'!$E35:$DV35)))</f>
        <v/>
      </c>
      <c r="FN32" s="41" t="str">
        <f>IF($B32="","",IF(COUNTIFS('Eng GLA 6th, 7th, 8th'!$E$4:$DV$4,FN$3,'Eng GLA 6th, 7th, 8th'!$E35:$DV35,"&lt;&gt;")=0,"",SUMIF('Eng GLA 6th, 7th, 8th'!$E$4:$DV$4,FN$3,'Eng GLA 6th, 7th, 8th'!$E35:$DV35)))</f>
        <v/>
      </c>
      <c r="FO32" s="41" t="str">
        <f>IF($B32="","",IF(COUNTIFS('Eng GLA 6th, 7th, 8th'!$E$4:$DV$4,FO$3,'Eng GLA 6th, 7th, 8th'!$E35:$DV35,"&lt;&gt;")=0,"",SUMIF('Eng GLA 6th, 7th, 8th'!$E$4:$DV$4,FO$3,'Eng GLA 6th, 7th, 8th'!$E35:$DV35)))</f>
        <v/>
      </c>
    </row>
    <row r="33" spans="1:171" ht="12.75" customHeight="1" x14ac:dyDescent="0.2">
      <c r="A33" s="65">
        <v>29</v>
      </c>
      <c r="B33" s="65" t="str">
        <f>'English Scores- Leveled papers'!B35</f>
        <v>Muskan Begum</v>
      </c>
      <c r="C33" s="65"/>
      <c r="D33" s="76" t="str">
        <f>IF(OR(B33="",H33="",'Cover Sheet'!E33=""),"",'Cover Sheet'!E33)</f>
        <v/>
      </c>
      <c r="E33" s="76" t="str">
        <f>IF(OR(B33="",H33="",'Cover Sheet'!F33=""),"",'Cover Sheet'!F33)</f>
        <v/>
      </c>
      <c r="F33" s="76" t="str">
        <f>IF(OR(B33="",H33="",'Cover Sheet'!H33=""),"",'Cover Sheet'!H33)</f>
        <v/>
      </c>
      <c r="G33" s="76"/>
      <c r="H33" s="76" t="str">
        <f>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v/>
      </c>
      <c r="I33" s="77" t="str">
        <f t="shared" si="7"/>
        <v/>
      </c>
      <c r="J33" s="77" t="str">
        <f t="shared" si="8"/>
        <v/>
      </c>
      <c r="K33" s="77" t="str">
        <f t="shared" si="9"/>
        <v/>
      </c>
      <c r="L33" s="78" t="str">
        <f t="shared" si="10"/>
        <v/>
      </c>
      <c r="M33" s="78" t="str">
        <f t="shared" si="11"/>
        <v/>
      </c>
      <c r="N33" s="78" t="str">
        <f t="shared" si="12"/>
        <v/>
      </c>
      <c r="O33" s="78" t="str">
        <f t="shared" si="13"/>
        <v/>
      </c>
      <c r="P33" s="78" t="str">
        <f t="shared" si="14"/>
        <v/>
      </c>
      <c r="Q33" s="78" t="str">
        <f t="shared" si="15"/>
        <v/>
      </c>
      <c r="R33" s="78" t="str">
        <f t="shared" si="16"/>
        <v/>
      </c>
      <c r="S33" s="78" t="str">
        <f t="shared" si="17"/>
        <v/>
      </c>
      <c r="T33" s="78" t="str">
        <f t="shared" si="18"/>
        <v/>
      </c>
      <c r="U33" s="78" t="str">
        <f t="shared" si="19"/>
        <v/>
      </c>
      <c r="V33" s="78" t="str">
        <f t="shared" si="20"/>
        <v/>
      </c>
      <c r="W33" s="78" t="str">
        <f t="shared" si="21"/>
        <v/>
      </c>
      <c r="X33" s="78" t="str">
        <f t="shared" si="22"/>
        <v/>
      </c>
      <c r="Y33" s="78"/>
      <c r="Z33" s="78"/>
      <c r="AA33" s="78"/>
      <c r="AB33" s="78"/>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41" t="str">
        <f>IF($B33="","",IF(COUNTIFS('English Scores- Leveled papers'!$H$4:$KM$4,AI$3,'English Scores- Leveled papers'!$H35:$KM35,"&lt;&gt;")=0,"",SUMIF('English Scores- Leveled papers'!$H$4:$KM$4,AI$3,'English Scores- Leveled papers'!$H35:$KM35)))</f>
        <v/>
      </c>
      <c r="AJ33" s="41" t="str">
        <f>IF($B33="","",IF(COUNTIFS('English Scores- Leveled papers'!$H$4:$KM$4,AJ$3,'English Scores- Leveled papers'!$H35:$KM35,"&lt;&gt;")=0,"",SUMIF('English Scores- Leveled papers'!$H$4:$KM$4,AJ$3,'English Scores- Leveled papers'!$H35:$KM35)))</f>
        <v/>
      </c>
      <c r="AK33" s="41" t="str">
        <f>IF($B33="","",IF(COUNTIFS('English Scores- Leveled papers'!$H$4:$KM$4,AK$3,'English Scores- Leveled papers'!$H35:$KM35,"&lt;&gt;")=0,"",SUMIF('English Scores- Leveled papers'!$H$4:$KM$4,AK$3,'English Scores- Leveled papers'!$H35:$KM35)))</f>
        <v/>
      </c>
      <c r="AL33" s="41" t="str">
        <f>IF($B33="","",IF(COUNTIFS('English Scores- Leveled papers'!$H$4:$KM$4,AL$3,'English Scores- Leveled papers'!$H35:$KM35,"&lt;&gt;")=0,"",SUMIF('English Scores- Leveled papers'!$H$4:$KM$4,AL$3,'English Scores- Leveled papers'!$H35:$KM35)))</f>
        <v/>
      </c>
      <c r="AM33" s="41" t="str">
        <f>IF($B33="","",IF(COUNTIFS('English Scores- Leveled papers'!$H$4:$KM$4,AM$3,'English Scores- Leveled papers'!$H35:$KM35,"&lt;&gt;")=0,"",SUMIF('English Scores- Leveled papers'!$H$4:$KM$4,AM$3,'English Scores- Leveled papers'!$H35:$KM35)))</f>
        <v/>
      </c>
      <c r="AN33" s="41"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41" t="str">
        <f>IF($B33="","",IF(COUNTIFS('English Scores- Leveled papers'!$H$4:$KM$4,AZ$3,'English Scores- Leveled papers'!$H35:$KM35,"&lt;&gt;")=0,"",SUMIF('English Scores- Leveled papers'!$H$4:$KM$4,AZ$3,'English Scores- Leveled papers'!$H35:$KM35)))</f>
        <v/>
      </c>
      <c r="BA33" s="41" t="str">
        <f>IF($B33="","",IF(COUNTIFS('English Scores- Leveled papers'!$H$4:$KM$4,BA$3,'English Scores- Leveled papers'!$H35:$KM35,"&lt;&gt;")=0,"",SUMIF('English Scores- Leveled papers'!$H$4:$KM$4,BA$3,'English Scores- Leveled papers'!$H35:$KM35)))</f>
        <v/>
      </c>
      <c r="BB33" s="41" t="str">
        <f>IF($B33="","",IF(COUNTIFS('English Scores- Leveled papers'!$H$4:$KM$4,BB$3,'English Scores- Leveled papers'!$H35:$KM35,"&lt;&gt;")=0,"",SUMIF('English Scores- Leveled papers'!$H$4:$KM$4,BB$3,'English Scores- Leveled papers'!$H35:$KM35)))</f>
        <v/>
      </c>
      <c r="BC33" s="41" t="str">
        <f>IF($B33="","",IF(COUNTIFS('English Scores- Leveled papers'!$H$4:$KM$4,BC$3,'English Scores- Leveled papers'!$H35:$KM35,"&lt;&gt;")=0,"",SUMIF('English Scores- Leveled papers'!$H$4:$KM$4,BC$3,'English Scores- Leveled papers'!$H35:$KM35)))</f>
        <v/>
      </c>
      <c r="BD33" s="41" t="str">
        <f>IF($B33="","",IF(COUNTIFS('English Scores- Leveled papers'!$H$4:$KM$4,BD$3,'English Scores- Leveled papers'!$H35:$KM35,"&lt;&gt;")=0,"",SUMIF('English Scores- Leveled papers'!$H$4:$KM$4,BD$3,'English Scores- Leveled papers'!$H35:$KM35)))</f>
        <v/>
      </c>
      <c r="BE33" s="41" t="str">
        <f>IF($B33="","",IF(COUNTIFS('English Scores- Leveled papers'!$H$4:$KM$4,BE$3,'English Scores- Leveled papers'!$H35:$KM35,"&lt;&gt;")=0,"",SUMIF('English Scores- Leveled papers'!$H$4:$KM$4,BE$3,'English Scores- Leveled papers'!$H35:$KM35)))</f>
        <v/>
      </c>
      <c r="BF33" s="41" t="str">
        <f>IF($B33="","",IF(COUNTIFS('English Scores- Leveled papers'!$H$4:$KM$4,BF$3,'English Scores- Leveled papers'!$H35:$KM35,"&lt;&gt;")=0,"",SUMIF('English Scores- Leveled papers'!$H$4:$KM$4,BF$3,'English Scores- Leveled papers'!$H35:$KM35)))</f>
        <v/>
      </c>
      <c r="BG33" s="41" t="str">
        <f>IF($B33="","",IF(COUNTIFS('English Scores- Leveled papers'!$H$4:$KM$4,BG$3,'English Scores- Leveled papers'!$H35:$KM35,"&lt;&gt;")=0,"",SUMIF('English Scores- Leveled papers'!$H$4:$KM$4,BG$3,'English Scores- Leveled papers'!$H35:$KM35)))</f>
        <v/>
      </c>
      <c r="BH33" s="41" t="str">
        <f>IF($B33="","",IF(COUNTIFS('English Scores- Leveled papers'!$H$4:$KM$4,BH$3,'English Scores- Leveled papers'!$H35:$KM35,"&lt;&gt;")=0,"",SUMIF('English Scores- Leveled papers'!$H$4:$KM$4,BH$3,'English Scores- Leveled papers'!$H35:$KM35)))</f>
        <v/>
      </c>
      <c r="BI33" s="41" t="str">
        <f>IF($B33="","",IF(COUNTIFS('English Scores- Leveled papers'!$H$4:$KM$4,BI$3,'English Scores- Leveled papers'!$H35:$KM35,"&lt;&gt;")=0,"",SUMIF('English Scores- Leveled papers'!$H$4:$KM$4,BI$3,'English Scores- Leveled papers'!$H35:$KM35)))</f>
        <v/>
      </c>
      <c r="BJ33" s="41" t="str">
        <f>IF($B33="","",IF(COUNTIFS('English Scores- Leveled papers'!$H$4:$KM$4,BJ$3,'English Scores- Leveled papers'!$H35:$KM35,"&lt;&gt;")=0,"",SUMIF('English Scores- Leveled papers'!$H$4:$KM$4,BJ$3,'English Scores- Leveled papers'!$H35:$KM35)))</f>
        <v/>
      </c>
      <c r="BK33" s="41" t="str">
        <f>IF($B33="","",IF(COUNTIFS('English Scores- Leveled papers'!$H$4:$KM$4,BK$3,'English Scores- Leveled papers'!$H35:$KM35,"&lt;&gt;")=0,"",SUMIF('English Scores- Leveled papers'!$H$4:$KM$4,BK$3,'English Scores- Leveled papers'!$H35:$KM35)))</f>
        <v/>
      </c>
      <c r="BL33" s="41" t="str">
        <f>IF($B33="","",IF(COUNTIFS('English Scores- Leveled papers'!$H$4:$KM$4,BL$3,'English Scores- Leveled papers'!$H35:$KM35,"&lt;&gt;")=0,"",SUMIF('English Scores- Leveled papers'!$H$4:$KM$4,BL$3,'English Scores- Leveled papers'!$H35:$KM35)))</f>
        <v/>
      </c>
      <c r="BM33" s="41" t="str">
        <f>IF($B33="","",IF(COUNTIFS('English Scores- Leveled papers'!$H$4:$KM$4,BM$3,'English Scores- Leveled papers'!$H35:$KM35,"&lt;&gt;")=0,"",SUMIF('English Scores- Leveled papers'!$H$4:$KM$4,BM$3,'English Scores- Leveled papers'!$H35:$KM35)))</f>
        <v/>
      </c>
      <c r="BN33" s="41" t="str">
        <f>IF($B33="","",IF(COUNTIFS('English Scores- Leveled papers'!$H$4:$KM$4,BN$3,'English Scores- Leveled papers'!$H35:$KM35,"&lt;&gt;")=0,"",SUMIF('English Scores- Leveled papers'!$H$4:$KM$4,BN$3,'English Scores- Leveled papers'!$H35:$KM35)))</f>
        <v/>
      </c>
      <c r="BO33" s="41"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41" t="str">
        <f>IF($B33="","",IF(COUNTIFS('English Scores- Leveled papers'!$H$4:$KM$4,BX$3,'English Scores- Leveled papers'!$H35:$KM35,"&lt;&gt;")=0,"",SUMIF('English Scores- Leveled papers'!$H$4:$KM$4,BX$3,'English Scores- Leveled papers'!$H35:$KM35)))</f>
        <v/>
      </c>
      <c r="BY33" s="41" t="str">
        <f>IF($B33="","",IF(COUNTIFS('English Scores- Leveled papers'!$H$4:$KM$4,BY$3,'English Scores- Leveled papers'!$H35:$KM35,"&lt;&gt;")=0,"",SUMIF('English Scores- Leveled papers'!$H$4:$KM$4,BY$3,'English Scores- Leveled papers'!$H35:$KM35)))</f>
        <v/>
      </c>
      <c r="BZ33" s="41" t="str">
        <f>IF($B33="","",IF(COUNTIFS('English Scores- Leveled papers'!$H$4:$KM$4,BZ$3,'English Scores- Leveled papers'!$H35:$KM35,"&lt;&gt;")=0,"",SUMIF('English Scores- Leveled papers'!$H$4:$KM$4,BZ$3,'English Scores- Leveled papers'!$H35:$KM35)))</f>
        <v/>
      </c>
      <c r="CA33" s="41" t="str">
        <f>IF($B33="","",IF(COUNTIFS('English Scores- Leveled papers'!$H$4:$KM$4,CA$3,'English Scores- Leveled papers'!$H35:$KM35,"&lt;&gt;")=0,"",SUMIF('English Scores- Leveled papers'!$H$4:$KM$4,CA$3,'English Scores- Leveled papers'!$H35:$KM35)))</f>
        <v/>
      </c>
      <c r="CB33" s="41" t="str">
        <f>IF($B33="","",IF(COUNTIFS('English Scores- Leveled papers'!$H$4:$KM$4,CB$3,'English Scores- Leveled papers'!$H35:$KM35,"&lt;&gt;")=0,"",SUMIF('English Scores- Leveled papers'!$H$4:$KM$4,CB$3,'English Scores- Leveled papers'!$H35:$KM35)))</f>
        <v/>
      </c>
      <c r="CC33" s="41" t="str">
        <f>IF($B33="","",IF(COUNTIFS('English Scores- Leveled papers'!$H$4:$KM$4,CC$3,'English Scores- Leveled papers'!$H35:$KM35,"&lt;&gt;")=0,"",SUMIF('English Scores- Leveled papers'!$H$4:$KM$4,CC$3,'English Scores- Leveled papers'!$H35:$KM35)))</f>
        <v/>
      </c>
      <c r="CD33" s="41" t="str">
        <f>IF($B33="","",IF(COUNTIFS('English Scores- Leveled papers'!$H$4:$KM$4,CD$3,'English Scores- Leveled papers'!$H35:$KM35,"&lt;&gt;")=0,"",SUMIF('English Scores- Leveled papers'!$H$4:$KM$4,CD$3,'English Scores- Leveled papers'!$H35:$KM35)))</f>
        <v/>
      </c>
      <c r="CE33" s="41" t="str">
        <f>IF($B33="","",IF(COUNTIFS('English Scores- Leveled papers'!$H$4:$KM$4,CE$3,'English Scores- Leveled papers'!$H35:$KM35,"&lt;&gt;")=0,"",SUMIF('English Scores- Leveled papers'!$H$4:$KM$4,CE$3,'English Scores- Leveled papers'!$H35:$KM35)))</f>
        <v/>
      </c>
      <c r="CF33" s="41"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41" t="str">
        <f>IF($B33="","",IF(COUNTIFS('English Scores- Leveled papers'!$H$4:$KM$4,CL$3,'English Scores- Leveled papers'!$H35:$KM35,"&lt;&gt;")=0,"",SUMIF('English Scores- Leveled papers'!$H$4:$KM$4,CL$3,'English Scores- Leveled papers'!$H35:$KM35)))</f>
        <v/>
      </c>
      <c r="CM33" s="41" t="str">
        <f>IF($B33="","",IF(COUNTIFS('English Scores- Leveled papers'!$H$4:$KM$4,CM$3,'English Scores- Leveled papers'!$H35:$KM35,"&lt;&gt;")=0,"",SUMIF('English Scores- Leveled papers'!$H$4:$KM$4,CM$3,'English Scores- Leveled papers'!$H35:$KM35)))</f>
        <v/>
      </c>
      <c r="CN33" s="41" t="str">
        <f>IF($B33="","",IF(COUNTIFS('English Scores- Leveled papers'!$H$4:$KM$4,CN$3,'English Scores- Leveled papers'!$H35:$KM35,"&lt;&gt;")=0,"",SUMIF('English Scores- Leveled papers'!$H$4:$KM$4,CN$3,'English Scores- Leveled papers'!$H35:$KM35)))</f>
        <v/>
      </c>
      <c r="CO33" s="41" t="str">
        <f>IF($B33="","",IF(COUNTIFS('English Scores- Leveled papers'!$H$4:$KM$4,CO$3,'English Scores- Leveled papers'!$H35:$KM35,"&lt;&gt;")=0,"",SUMIF('English Scores- Leveled papers'!$H$4:$KM$4,CO$3,'English Scores- Leveled papers'!$H35:$KM35)))</f>
        <v/>
      </c>
      <c r="CP33" s="41" t="str">
        <f>IF($B33="","",IF(COUNTIFS('English Scores- Leveled papers'!$H$4:$KM$4,CP$3,'English Scores- Leveled papers'!$H35:$KM35,"&lt;&gt;")=0,"",SUMIF('English Scores- Leveled papers'!$H$4:$KM$4,CP$3,'English Scores- Leveled papers'!$H35:$KM35)))</f>
        <v/>
      </c>
      <c r="CQ33" s="41" t="str">
        <f>IF($B33="","",IF(COUNTIFS('English Scores- Leveled papers'!$H$4:$KM$4,CQ$3,'English Scores- Leveled papers'!$H35:$KM35,"&lt;&gt;")=0,"",SUMIF('English Scores- Leveled papers'!$H$4:$KM$4,CQ$3,'English Scores- Leveled papers'!$H35:$KM35)))</f>
        <v/>
      </c>
      <c r="CR33" s="41" t="str">
        <f>IF($B33="","",IF(COUNTIFS('English Scores- Leveled papers'!$H$4:$KM$4,CR$3,'English Scores- Leveled papers'!$H35:$KM35,"&lt;&gt;")=0,"",SUMIF('English Scores- Leveled papers'!$H$4:$KM$4,CR$3,'English Scores- Leveled papers'!$H35:$KM35)))</f>
        <v/>
      </c>
      <c r="CS33" s="41"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41" t="str">
        <f>IF($B33="","",IF(COUNTIFS('English Scores- Leveled papers'!$H$4:$KM$4,DF$3,'English Scores- Leveled papers'!$H35:$KM35,"&lt;&gt;")=0,"",SUMIF('English Scores- Leveled papers'!$H$4:$KM$4,DF$3,'English Scores- Leveled papers'!$H35:$KM35)))</f>
        <v/>
      </c>
      <c r="DG33" s="41" t="str">
        <f>IF($B33="","",IF(COUNTIFS('English Scores- Leveled papers'!$H$4:$KM$4,DG$3,'English Scores- Leveled papers'!$H35:$KM35,"&lt;&gt;")=0,"",SUMIF('English Scores- Leveled papers'!$H$4:$KM$4,DG$3,'English Scores- Leveled papers'!$H35:$KM35)))</f>
        <v/>
      </c>
      <c r="DH33" s="41" t="str">
        <f>IF($B33="","",IF(COUNTIFS('English Scores- Leveled papers'!$H$4:$KM$4,DH$3,'English Scores- Leveled papers'!$H35:$KM35,"&lt;&gt;")=0,"",SUMIF('English Scores- Leveled papers'!$H$4:$KM$4,DH$3,'English Scores- Leveled papers'!$H35:$KM35)))</f>
        <v/>
      </c>
      <c r="DI33" s="41" t="str">
        <f>IF($B33="","",IF(COUNTIFS('English Scores- Leveled papers'!$H$4:$KM$4,DI$3,'English Scores- Leveled papers'!$H35:$KM35,"&lt;&gt;")=0,"",SUMIF('English Scores- Leveled papers'!$H$4:$KM$4,DI$3,'English Scores- Leveled papers'!$H35:$KM35)))</f>
        <v/>
      </c>
      <c r="DJ33" s="41" t="str">
        <f>IF($B33="","",IF(COUNTIFS('English Scores- Leveled papers'!$H$4:$KM$4,DJ$3,'English Scores- Leveled papers'!$H35:$KM35,"&lt;&gt;")=0,"",SUMIF('English Scores- Leveled papers'!$H$4:$KM$4,DJ$3,'English Scores- Leveled papers'!$H35:$KM35)))</f>
        <v/>
      </c>
      <c r="DK33" s="41" t="str">
        <f>IF($B33="","",IF(COUNTIFS('English Scores- Leveled papers'!$H$4:$KM$4,DK$3,'English Scores- Leveled papers'!$H35:$KM35,"&lt;&gt;")=0,"",SUMIF('English Scores- Leveled papers'!$H$4:$KM$4,DK$3,'English Scores- Leveled papers'!$H35:$KM35)))</f>
        <v/>
      </c>
      <c r="DL33" s="41" t="str">
        <f>IF($B33="","",IF(COUNTIFS('English Scores- Leveled papers'!$H$4:$KM$4,DL$3,'English Scores- Leveled papers'!$H35:$KM35,"&lt;&gt;")=0,"",SUMIF('English Scores- Leveled papers'!$H$4:$KM$4,DL$3,'English Scores- Leveled papers'!$H35:$KM35)))</f>
        <v/>
      </c>
      <c r="DM33" s="41" t="str">
        <f>IF($B33="","",IF(COUNTIFS('English Scores- Leveled papers'!$H$4:$KM$4,DM$3,'English Scores- Leveled papers'!$H35:$KM35,"&lt;&gt;")=0,"",SUMIF('English Scores- Leveled papers'!$H$4:$KM$4,DM$3,'English Scores- Leveled papers'!$H35:$KM35)))</f>
        <v/>
      </c>
      <c r="DN33" s="41" t="str">
        <f>IF($B33="","",IF(COUNTIFS('English Scores- Leveled papers'!$H$4:$KM$4,DN$3,'English Scores- Leveled papers'!$H35:$KM35,"&lt;&gt;")=0,"",SUMIF('English Scores- Leveled papers'!$H$4:$KM$4,DN$3,'English Scores- Leveled papers'!$H35:$KM35)))</f>
        <v/>
      </c>
      <c r="DO33" s="41" t="str">
        <f>IF($B33="","",IF(COUNTIFS('English Scores- Leveled papers'!$H$4:$KM$4,DO$3,'English Scores- Leveled papers'!$H35:$KM35,"&lt;&gt;")=0,"",SUMIF('English Scores- Leveled papers'!$H$4:$KM$4,DO$3,'English Scores- Leveled papers'!$H35:$KM35)))</f>
        <v/>
      </c>
      <c r="DP33" s="41" t="str">
        <f>IF($B33="","",IF(COUNTIFS('English Scores- Leveled papers'!$H$4:$KM$4,DP$3,'English Scores- Leveled papers'!$H35:$KM35,"&lt;&gt;")=0,"",SUMIF('English Scores- Leveled papers'!$H$4:$KM$4,DP$3,'English Scores- Leveled papers'!$H35:$KM35)))</f>
        <v/>
      </c>
      <c r="DQ33" s="393" t="str">
        <f>IF($B33="","",IF(COUNTIFS('English Scores- Leveled papers'!$H$4:$KM$4,DQ$3,'English Scores- Leveled papers'!$H35:$KM35,"&lt;&gt;")=0,"",SUMIF('English Scores- Leveled papers'!$H$4:$KM$4,DQ$3,'English Scores- Leveled papers'!$H35:$KM35)))</f>
        <v/>
      </c>
      <c r="DR33" s="395" t="str">
        <f>IF('Cover Sheet'!$AC$6="6th", 'Eng GLA 6th, 7th, 8th'!D36, "")</f>
        <v/>
      </c>
      <c r="DU33" s="41" t="str">
        <f>IF($B33="","",IF(COUNTIFS('Eng GLA 6th, 7th, 8th'!$E$4:$DV$4,DU$3,'Eng GLA 6th, 7th, 8th'!$E36:$DV36,"&lt;&gt;")=0,"",SUMIF('Eng GLA 6th, 7th, 8th'!$E$4:$DV$4,DU$3,'Eng GLA 6th, 7th, 8th'!$E36:$DV36)))</f>
        <v/>
      </c>
      <c r="DV33" s="41" t="str">
        <f>IF($B33="","",IF(COUNTIFS('Eng GLA 6th, 7th, 8th'!$E$4:$DV$4,DV$3,'Eng GLA 6th, 7th, 8th'!$E36:$DV36,"&lt;&gt;")=0,"",SUMIF('Eng GLA 6th, 7th, 8th'!$E$4:$DV$4,DV$3,'Eng GLA 6th, 7th, 8th'!$E36:$DV36)))</f>
        <v/>
      </c>
      <c r="DW33" s="41" t="str">
        <f>IF($B33="","",IF(COUNTIFS('Eng GLA 6th, 7th, 8th'!$E$4:$DV$4,DW$3,'Eng GLA 6th, 7th, 8th'!$E36:$DV36,"&lt;&gt;")=0,"",SUMIF('Eng GLA 6th, 7th, 8th'!$E$4:$DV$4,DW$3,'Eng GLA 6th, 7th, 8th'!$E36:$DV36)))</f>
        <v/>
      </c>
      <c r="DX33" s="41" t="str">
        <f>IF($B33="","",IF(COUNTIFS('Eng GLA 6th, 7th, 8th'!$E$4:$DV$4,DX$3,'Eng GLA 6th, 7th, 8th'!$E36:$DV36,"&lt;&gt;")=0,"",SUMIF('Eng GLA 6th, 7th, 8th'!$E$4:$DV$4,DX$3,'Eng GLA 6th, 7th, 8th'!$E36:$DV36)))</f>
        <v/>
      </c>
      <c r="DY33" s="41" t="str">
        <f>IF($B33="","",IF(COUNTIFS('Eng GLA 6th, 7th, 8th'!$E$4:$DV$4,DY$3,'Eng GLA 6th, 7th, 8th'!$E36:$DV36,"&lt;&gt;")=0,"",SUMIF('Eng GLA 6th, 7th, 8th'!$E$4:$DV$4,DY$3,'Eng GLA 6th, 7th, 8th'!$E36:$DV36)))</f>
        <v/>
      </c>
      <c r="DZ33" s="41" t="str">
        <f>IF($B33="","",IF(COUNTIFS('Eng GLA 6th, 7th, 8th'!$E$4:$DV$4,DZ$3,'Eng GLA 6th, 7th, 8th'!$E36:$DV36,"&lt;&gt;")=0,"",SUMIF('Eng GLA 6th, 7th, 8th'!$E$4:$DV$4,DZ$3,'Eng GLA 6th, 7th, 8th'!$E36:$DV36)))</f>
        <v/>
      </c>
      <c r="EA33" s="41" t="str">
        <f>IF($B33="","",IF(COUNTIFS('Eng GLA 6th, 7th, 8th'!$E$4:$DV$4,EA$3,'Eng GLA 6th, 7th, 8th'!$E36:$DV36,"&lt;&gt;")=0,"",SUMIF('Eng GLA 6th, 7th, 8th'!$E$4:$DV$4,EA$3,'Eng GLA 6th, 7th, 8th'!$E36:$DV36)))</f>
        <v/>
      </c>
      <c r="EB33" s="41" t="str">
        <f>IF($B33="","",IF(COUNTIFS('Eng GLA 6th, 7th, 8th'!$E$4:$DV$4,EB$3,'Eng GLA 6th, 7th, 8th'!$E36:$DV36,"&lt;&gt;")=0,"",SUMIF('Eng GLA 6th, 7th, 8th'!$E$4:$DV$4,EB$3,'Eng GLA 6th, 7th, 8th'!$E36:$DV36)))</f>
        <v/>
      </c>
      <c r="EC33" s="41" t="str">
        <f>IF($B33="","",IF(COUNTIFS('Eng GLA 6th, 7th, 8th'!$E$4:$DV$4,EC$3,'Eng GLA 6th, 7th, 8th'!$E36:$DV36,"&lt;&gt;")=0,"",SUMIF('Eng GLA 6th, 7th, 8th'!$E$4:$DV$4,EC$3,'Eng GLA 6th, 7th, 8th'!$E36:$DV36)))</f>
        <v/>
      </c>
      <c r="ED33" s="41" t="str">
        <f>IF($B33="","",IF(COUNTIFS('Eng GLA 6th, 7th, 8th'!$E$4:$DV$4,ED$3,'Eng GLA 6th, 7th, 8th'!$E36:$DV36,"&lt;&gt;")=0,"",SUMIF('Eng GLA 6th, 7th, 8th'!$E$4:$DV$4,ED$3,'Eng GLA 6th, 7th, 8th'!$E36:$DV36)))</f>
        <v/>
      </c>
      <c r="EE33" s="41" t="str">
        <f>IF($B33="","",IF(COUNTIFS('Eng GLA 6th, 7th, 8th'!$E$4:$DV$4,EE$3,'Eng GLA 6th, 7th, 8th'!$E36:$DV36,"&lt;&gt;")=0,"",SUMIF('Eng GLA 6th, 7th, 8th'!$E$4:$DV$4,EE$3,'Eng GLA 6th, 7th, 8th'!$E36:$DV36)))</f>
        <v/>
      </c>
      <c r="EF33" s="41" t="str">
        <f>IF($B33="","",IF(COUNTIFS('Eng GLA 6th, 7th, 8th'!$E$4:$DV$4,EF$3,'Eng GLA 6th, 7th, 8th'!$E36:$DV36,"&lt;&gt;")=0,"",SUMIF('Eng GLA 6th, 7th, 8th'!$E$4:$DV$4,EF$3,'Eng GLA 6th, 7th, 8th'!$E36:$DV36)))</f>
        <v/>
      </c>
      <c r="EG33" s="41" t="str">
        <f>IF($B33="","",IF(COUNTIFS('Eng GLA 6th, 7th, 8th'!$E$4:$DV$4,EG$3,'Eng GLA 6th, 7th, 8th'!$E36:$DV36,"&lt;&gt;")=0,"",SUMIF('Eng GLA 6th, 7th, 8th'!$E$4:$DV$4,EG$3,'Eng GLA 6th, 7th, 8th'!$E36:$DV36)))</f>
        <v/>
      </c>
      <c r="EH33" s="41" t="str">
        <f>IF($B33="","",IF(COUNTIFS('Eng GLA 6th, 7th, 8th'!$E$4:$DV$4,EH$3,'Eng GLA 6th, 7th, 8th'!$E36:$DV36,"&lt;&gt;")=0,"",SUMIF('Eng GLA 6th, 7th, 8th'!$E$4:$DV$4,EH$3,'Eng GLA 6th, 7th, 8th'!$E36:$DV36)))</f>
        <v/>
      </c>
      <c r="EI33" s="41" t="str">
        <f>IF($B33="","",IF(COUNTIFS('Eng GLA 6th, 7th, 8th'!$E$4:$DV$4,EI$3,'Eng GLA 6th, 7th, 8th'!$E36:$DV36,"&lt;&gt;")=0,"",SUMIF('Eng GLA 6th, 7th, 8th'!$E$4:$DV$4,EI$3,'Eng GLA 6th, 7th, 8th'!$E36:$DV36)))</f>
        <v/>
      </c>
      <c r="EJ33" s="398" t="str">
        <f>IF('Cover Sheet'!$AC$6="7th", 'Eng GLA 6th, 7th, 8th'!AQ36, "")</f>
        <v/>
      </c>
      <c r="EK33" s="41" t="str">
        <f>IF($B33="","",IF(COUNTIFS('Eng GLA 6th, 7th, 8th'!$E$4:$DV$4,EK$3,'Eng GLA 6th, 7th, 8th'!$E36:$DV36,"&lt;&gt;")=0,"",SUMIF('Eng GLA 6th, 7th, 8th'!$E$4:$DV$4,EK$3,'Eng GLA 6th, 7th, 8th'!$E36:$DV36)))</f>
        <v/>
      </c>
      <c r="EL33" s="41" t="str">
        <f>IF($B33="","",IF(COUNTIFS('Eng GLA 6th, 7th, 8th'!$E$4:$DV$4,EL$3,'Eng GLA 6th, 7th, 8th'!$E36:$DV36,"&lt;&gt;")=0,"",SUMIF('Eng GLA 6th, 7th, 8th'!$E$4:$DV$4,EL$3,'Eng GLA 6th, 7th, 8th'!$E36:$DV36)))</f>
        <v/>
      </c>
      <c r="EM33" s="41" t="str">
        <f>IF($B33="","",IF(COUNTIFS('Eng GLA 6th, 7th, 8th'!$E$4:$DV$4,EM$3,'Eng GLA 6th, 7th, 8th'!$E36:$DV36,"&lt;&gt;")=0,"",SUMIF('Eng GLA 6th, 7th, 8th'!$E$4:$DV$4,EM$3,'Eng GLA 6th, 7th, 8th'!$E36:$DV36)))</f>
        <v/>
      </c>
      <c r="EN33" s="41" t="str">
        <f>IF($B33="","",IF(COUNTIFS('Eng GLA 6th, 7th, 8th'!$E$4:$DV$4,EN$3,'Eng GLA 6th, 7th, 8th'!$E36:$DV36,"&lt;&gt;")=0,"",SUMIF('Eng GLA 6th, 7th, 8th'!$E$4:$DV$4,EN$3,'Eng GLA 6th, 7th, 8th'!$E36:$DV36)))</f>
        <v/>
      </c>
      <c r="EO33" s="41" t="str">
        <f>IF($B33="","",IF(COUNTIFS('Eng GLA 6th, 7th, 8th'!$E$4:$DV$4,EO$3,'Eng GLA 6th, 7th, 8th'!$E36:$DV36,"&lt;&gt;")=0,"",SUMIF('Eng GLA 6th, 7th, 8th'!$E$4:$DV$4,EO$3,'Eng GLA 6th, 7th, 8th'!$E36:$DV36)))</f>
        <v/>
      </c>
      <c r="EP33" s="41" t="str">
        <f>IF($B33="","",IF(COUNTIFS('Eng GLA 6th, 7th, 8th'!$E$4:$DV$4,EP$3,'Eng GLA 6th, 7th, 8th'!$E36:$DV36,"&lt;&gt;")=0,"",SUMIF('Eng GLA 6th, 7th, 8th'!$E$4:$DV$4,EP$3,'Eng GLA 6th, 7th, 8th'!$E36:$DV36)))</f>
        <v/>
      </c>
      <c r="EQ33" s="41" t="str">
        <f>IF($B33="","",IF(COUNTIFS('Eng GLA 6th, 7th, 8th'!$E$4:$DV$4,EQ$3,'Eng GLA 6th, 7th, 8th'!$E36:$DV36,"&lt;&gt;")=0,"",SUMIF('Eng GLA 6th, 7th, 8th'!$E$4:$DV$4,EQ$3,'Eng GLA 6th, 7th, 8th'!$E36:$DV36)))</f>
        <v/>
      </c>
      <c r="ER33" s="41" t="str">
        <f>IF($B33="","",IF(COUNTIFS('Eng GLA 6th, 7th, 8th'!$E$4:$DV$4,ER$3,'Eng GLA 6th, 7th, 8th'!$E36:$DV36,"&lt;&gt;")=0,"",SUMIF('Eng GLA 6th, 7th, 8th'!$E$4:$DV$4,ER$3,'Eng GLA 6th, 7th, 8th'!$E36:$DV36)))</f>
        <v/>
      </c>
      <c r="ES33" s="41" t="str">
        <f>IF($B33="","",IF(COUNTIFS('Eng GLA 6th, 7th, 8th'!$E$4:$DV$4,ES$3,'Eng GLA 6th, 7th, 8th'!$E36:$DV36,"&lt;&gt;")=0,"",SUMIF('Eng GLA 6th, 7th, 8th'!$E$4:$DV$4,ES$3,'Eng GLA 6th, 7th, 8th'!$E36:$DV36)))</f>
        <v/>
      </c>
      <c r="ET33" s="41" t="str">
        <f>IF($B33="","",IF(COUNTIFS('Eng GLA 6th, 7th, 8th'!$E$4:$DV$4,ET$3,'Eng GLA 6th, 7th, 8th'!$E36:$DV36,"&lt;&gt;")=0,"",SUMIF('Eng GLA 6th, 7th, 8th'!$E$4:$DV$4,ET$3,'Eng GLA 6th, 7th, 8th'!$E36:$DV36)))</f>
        <v/>
      </c>
      <c r="EU33" s="41" t="str">
        <f>IF($B33="","",IF(COUNTIFS('Eng GLA 6th, 7th, 8th'!$E$4:$DV$4,EU$3,'Eng GLA 6th, 7th, 8th'!$E36:$DV36,"&lt;&gt;")=0,"",SUMIF('Eng GLA 6th, 7th, 8th'!$E$4:$DV$4,EU$3,'Eng GLA 6th, 7th, 8th'!$E36:$DV36)))</f>
        <v/>
      </c>
      <c r="EV33" s="41" t="str">
        <f>IF($B33="","",IF(COUNTIFS('Eng GLA 6th, 7th, 8th'!$E$4:$DV$4,EV$3,'Eng GLA 6th, 7th, 8th'!$E36:$DV36,"&lt;&gt;")=0,"",SUMIF('Eng GLA 6th, 7th, 8th'!$E$4:$DV$4,EV$3,'Eng GLA 6th, 7th, 8th'!$E36:$DV36)))</f>
        <v/>
      </c>
      <c r="EW33" s="41" t="str">
        <f>IF($B33="","",IF(COUNTIFS('Eng GLA 6th, 7th, 8th'!$E$4:$DV$4,EW$3,'Eng GLA 6th, 7th, 8th'!$E36:$DV36,"&lt;&gt;")=0,"",SUMIF('Eng GLA 6th, 7th, 8th'!$E$4:$DV$4,EW$3,'Eng GLA 6th, 7th, 8th'!$E36:$DV36)))</f>
        <v/>
      </c>
      <c r="EX33" s="41" t="str">
        <f>IF($B33="","",IF(COUNTIFS('Eng GLA 6th, 7th, 8th'!$E$4:$DV$4,EX$3,'Eng GLA 6th, 7th, 8th'!$E36:$DV36,"&lt;&gt;")=0,"",SUMIF('Eng GLA 6th, 7th, 8th'!$E$4:$DV$4,EX$3,'Eng GLA 6th, 7th, 8th'!$E36:$DV36)))</f>
        <v/>
      </c>
      <c r="EY33" s="41" t="str">
        <f>IF($B33="","",IF(COUNTIFS('Eng GLA 6th, 7th, 8th'!$E$4:$DV$4,EY$3,'Eng GLA 6th, 7th, 8th'!$E36:$DV36,"&lt;&gt;")=0,"",SUMIF('Eng GLA 6th, 7th, 8th'!$E$4:$DV$4,EY$3,'Eng GLA 6th, 7th, 8th'!$E36:$DV36)))</f>
        <v/>
      </c>
      <c r="EZ33" s="398" t="str">
        <f>IF('Cover Sheet'!$AC$6="8th", 'Eng GLA 6th, 7th, 8th'!CG36, "")</f>
        <v/>
      </c>
      <c r="FA33" s="41" t="str">
        <f>IF($B33="","",IF(COUNTIFS('Eng GLA 6th, 7th, 8th'!$E$4:$DV$4,FA$3,'Eng GLA 6th, 7th, 8th'!$E36:$DV36,"&lt;&gt;")=0,"",SUMIF('Eng GLA 6th, 7th, 8th'!$E$4:$DV$4,FA$3,'Eng GLA 6th, 7th, 8th'!$E36:$DV36)))</f>
        <v/>
      </c>
      <c r="FB33" s="41" t="str">
        <f>IF($B33="","",IF(COUNTIFS('Eng GLA 6th, 7th, 8th'!$E$4:$DV$4,FB$3,'Eng GLA 6th, 7th, 8th'!$E36:$DV36,"&lt;&gt;")=0,"",SUMIF('Eng GLA 6th, 7th, 8th'!$E$4:$DV$4,FB$3,'Eng GLA 6th, 7th, 8th'!$E36:$DV36)))</f>
        <v/>
      </c>
      <c r="FC33" s="41" t="str">
        <f>IF($B33="","",IF(COUNTIFS('Eng GLA 6th, 7th, 8th'!$E$4:$DV$4,FC$3,'Eng GLA 6th, 7th, 8th'!$E36:$DV36,"&lt;&gt;")=0,"",SUMIF('Eng GLA 6th, 7th, 8th'!$E$4:$DV$4,FC$3,'Eng GLA 6th, 7th, 8th'!$E36:$DV36)))</f>
        <v/>
      </c>
      <c r="FD33" s="41" t="str">
        <f>IF($B33="","",IF(COUNTIFS('Eng GLA 6th, 7th, 8th'!$E$4:$DV$4,FD$3,'Eng GLA 6th, 7th, 8th'!$E36:$DV36,"&lt;&gt;")=0,"",SUMIF('Eng GLA 6th, 7th, 8th'!$E$4:$DV$4,FD$3,'Eng GLA 6th, 7th, 8th'!$E36:$DV36)))</f>
        <v/>
      </c>
      <c r="FE33" s="41" t="str">
        <f>IF($B33="","",IF(COUNTIFS('Eng GLA 6th, 7th, 8th'!$E$4:$DV$4,FE$3,'Eng GLA 6th, 7th, 8th'!$E36:$DV36,"&lt;&gt;")=0,"",SUMIF('Eng GLA 6th, 7th, 8th'!$E$4:$DV$4,FE$3,'Eng GLA 6th, 7th, 8th'!$E36:$DV36)))</f>
        <v/>
      </c>
      <c r="FF33" s="41" t="str">
        <f>IF($B33="","",IF(COUNTIFS('Eng GLA 6th, 7th, 8th'!$E$4:$DV$4,FF$3,'Eng GLA 6th, 7th, 8th'!$E36:$DV36,"&lt;&gt;")=0,"",SUMIF('Eng GLA 6th, 7th, 8th'!$E$4:$DV$4,FF$3,'Eng GLA 6th, 7th, 8th'!$E36:$DV36)))</f>
        <v/>
      </c>
      <c r="FG33" s="41" t="str">
        <f>IF($B33="","",IF(COUNTIFS('Eng GLA 6th, 7th, 8th'!$E$4:$DV$4,FG$3,'Eng GLA 6th, 7th, 8th'!$E36:$DV36,"&lt;&gt;")=0,"",SUMIF('Eng GLA 6th, 7th, 8th'!$E$4:$DV$4,FG$3,'Eng GLA 6th, 7th, 8th'!$E36:$DV36)))</f>
        <v/>
      </c>
      <c r="FH33" s="41" t="str">
        <f>IF($B33="","",IF(COUNTIFS('Eng GLA 6th, 7th, 8th'!$E$4:$DV$4,FH$3,'Eng GLA 6th, 7th, 8th'!$E36:$DV36,"&lt;&gt;")=0,"",SUMIF('Eng GLA 6th, 7th, 8th'!$E$4:$DV$4,FH$3,'Eng GLA 6th, 7th, 8th'!$E36:$DV36)))</f>
        <v/>
      </c>
      <c r="FI33" s="41" t="str">
        <f>IF($B33="","",IF(COUNTIFS('Eng GLA 6th, 7th, 8th'!$E$4:$DV$4,FI$3,'Eng GLA 6th, 7th, 8th'!$E36:$DV36,"&lt;&gt;")=0,"",SUMIF('Eng GLA 6th, 7th, 8th'!$E$4:$DV$4,FI$3,'Eng GLA 6th, 7th, 8th'!$E36:$DV36)))</f>
        <v/>
      </c>
      <c r="FJ33" s="41" t="str">
        <f>IF($B33="","",IF(COUNTIFS('Eng GLA 6th, 7th, 8th'!$E$4:$DV$4,FJ$3,'Eng GLA 6th, 7th, 8th'!$E36:$DV36,"&lt;&gt;")=0,"",SUMIF('Eng GLA 6th, 7th, 8th'!$E$4:$DV$4,FJ$3,'Eng GLA 6th, 7th, 8th'!$E36:$DV36)))</f>
        <v/>
      </c>
      <c r="FK33" s="41" t="str">
        <f>IF($B33="","",IF(COUNTIFS('Eng GLA 6th, 7th, 8th'!$E$4:$DV$4,FK$3,'Eng GLA 6th, 7th, 8th'!$E36:$DV36,"&lt;&gt;")=0,"",SUMIF('Eng GLA 6th, 7th, 8th'!$E$4:$DV$4,FK$3,'Eng GLA 6th, 7th, 8th'!$E36:$DV36)))</f>
        <v/>
      </c>
      <c r="FL33" s="41" t="str">
        <f>IF($B33="","",IF(COUNTIFS('Eng GLA 6th, 7th, 8th'!$E$4:$DV$4,FL$3,'Eng GLA 6th, 7th, 8th'!$E36:$DV36,"&lt;&gt;")=0,"",SUMIF('Eng GLA 6th, 7th, 8th'!$E$4:$DV$4,FL$3,'Eng GLA 6th, 7th, 8th'!$E36:$DV36)))</f>
        <v/>
      </c>
      <c r="FM33" s="41" t="str">
        <f>IF($B33="","",IF(COUNTIFS('Eng GLA 6th, 7th, 8th'!$E$4:$DV$4,FM$3,'Eng GLA 6th, 7th, 8th'!$E36:$DV36,"&lt;&gt;")=0,"",SUMIF('Eng GLA 6th, 7th, 8th'!$E$4:$DV$4,FM$3,'Eng GLA 6th, 7th, 8th'!$E36:$DV36)))</f>
        <v/>
      </c>
      <c r="FN33" s="41" t="str">
        <f>IF($B33="","",IF(COUNTIFS('Eng GLA 6th, 7th, 8th'!$E$4:$DV$4,FN$3,'Eng GLA 6th, 7th, 8th'!$E36:$DV36,"&lt;&gt;")=0,"",SUMIF('Eng GLA 6th, 7th, 8th'!$E$4:$DV$4,FN$3,'Eng GLA 6th, 7th, 8th'!$E36:$DV36)))</f>
        <v/>
      </c>
      <c r="FO33" s="41" t="str">
        <f>IF($B33="","",IF(COUNTIFS('Eng GLA 6th, 7th, 8th'!$E$4:$DV$4,FO$3,'Eng GLA 6th, 7th, 8th'!$E36:$DV36,"&lt;&gt;")=0,"",SUMIF('Eng GLA 6th, 7th, 8th'!$E$4:$DV$4,FO$3,'Eng GLA 6th, 7th, 8th'!$E36:$DV36)))</f>
        <v/>
      </c>
    </row>
    <row r="34" spans="1:171" ht="12.75" customHeight="1" x14ac:dyDescent="0.2">
      <c r="A34" s="65">
        <v>30</v>
      </c>
      <c r="B34" s="65" t="str">
        <f>'English Scores- Leveled papers'!B36</f>
        <v>Insha Khan</v>
      </c>
      <c r="C34" s="65"/>
      <c r="D34" s="76" t="str">
        <f>IF(OR(B34="",H34="",'Cover Sheet'!E34=""),"",'Cover Sheet'!E34)</f>
        <v/>
      </c>
      <c r="E34" s="76" t="str">
        <f>IF(OR(B34="",H34="",'Cover Sheet'!F34=""),"",'Cover Sheet'!F34)</f>
        <v/>
      </c>
      <c r="F34" s="76" t="str">
        <f>IF(OR(B34="",H34="",'Cover Sheet'!H34=""),"",'Cover Sheet'!H34)</f>
        <v/>
      </c>
      <c r="G34" s="76"/>
      <c r="H34" s="76" t="str">
        <f>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
      </c>
      <c r="I34" s="77" t="str">
        <f t="shared" si="7"/>
        <v/>
      </c>
      <c r="J34" s="77" t="str">
        <f t="shared" si="8"/>
        <v/>
      </c>
      <c r="K34" s="77" t="str">
        <f t="shared" si="9"/>
        <v/>
      </c>
      <c r="L34" s="78" t="str">
        <f t="shared" si="10"/>
        <v/>
      </c>
      <c r="M34" s="78" t="str">
        <f t="shared" si="11"/>
        <v/>
      </c>
      <c r="N34" s="78" t="str">
        <f t="shared" si="12"/>
        <v/>
      </c>
      <c r="O34" s="78" t="str">
        <f t="shared" si="13"/>
        <v/>
      </c>
      <c r="P34" s="78" t="str">
        <f t="shared" si="14"/>
        <v/>
      </c>
      <c r="Q34" s="78" t="str">
        <f t="shared" si="15"/>
        <v/>
      </c>
      <c r="R34" s="78" t="str">
        <f t="shared" si="16"/>
        <v/>
      </c>
      <c r="S34" s="78" t="str">
        <f t="shared" si="17"/>
        <v/>
      </c>
      <c r="T34" s="78" t="str">
        <f t="shared" si="18"/>
        <v/>
      </c>
      <c r="U34" s="78" t="str">
        <f t="shared" si="19"/>
        <v/>
      </c>
      <c r="V34" s="78" t="str">
        <f t="shared" si="20"/>
        <v/>
      </c>
      <c r="W34" s="78" t="str">
        <f t="shared" si="21"/>
        <v/>
      </c>
      <c r="X34" s="78" t="str">
        <f t="shared" si="22"/>
        <v/>
      </c>
      <c r="Y34" s="78"/>
      <c r="Z34" s="78"/>
      <c r="AA34" s="78"/>
      <c r="AB34" s="78"/>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41" t="str">
        <f>IF($B34="","",IF(COUNTIFS('English Scores- Leveled papers'!$H$4:$KM$4,AI$3,'English Scores- Leveled papers'!$H36:$KM36,"&lt;&gt;")=0,"",SUMIF('English Scores- Leveled papers'!$H$4:$KM$4,AI$3,'English Scores- Leveled papers'!$H36:$KM36)))</f>
        <v/>
      </c>
      <c r="AJ34" s="41" t="str">
        <f>IF($B34="","",IF(COUNTIFS('English Scores- Leveled papers'!$H$4:$KM$4,AJ$3,'English Scores- Leveled papers'!$H36:$KM36,"&lt;&gt;")=0,"",SUMIF('English Scores- Leveled papers'!$H$4:$KM$4,AJ$3,'English Scores- Leveled papers'!$H36:$KM36)))</f>
        <v/>
      </c>
      <c r="AK34" s="41" t="str">
        <f>IF($B34="","",IF(COUNTIFS('English Scores- Leveled papers'!$H$4:$KM$4,AK$3,'English Scores- Leveled papers'!$H36:$KM36,"&lt;&gt;")=0,"",SUMIF('English Scores- Leveled papers'!$H$4:$KM$4,AK$3,'English Scores- Leveled papers'!$H36:$KM36)))</f>
        <v/>
      </c>
      <c r="AL34" s="41" t="str">
        <f>IF($B34="","",IF(COUNTIFS('English Scores- Leveled papers'!$H$4:$KM$4,AL$3,'English Scores- Leveled papers'!$H36:$KM36,"&lt;&gt;")=0,"",SUMIF('English Scores- Leveled papers'!$H$4:$KM$4,AL$3,'English Scores- Leveled papers'!$H36:$KM36)))</f>
        <v/>
      </c>
      <c r="AM34" s="41" t="str">
        <f>IF($B34="","",IF(COUNTIFS('English Scores- Leveled papers'!$H$4:$KM$4,AM$3,'English Scores- Leveled papers'!$H36:$KM36,"&lt;&gt;")=0,"",SUMIF('English Scores- Leveled papers'!$H$4:$KM$4,AM$3,'English Scores- Leveled papers'!$H36:$KM36)))</f>
        <v/>
      </c>
      <c r="AN34" s="41"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41" t="str">
        <f>IF($B34="","",IF(COUNTIFS('English Scores- Leveled papers'!$H$4:$KM$4,AZ$3,'English Scores- Leveled papers'!$H36:$KM36,"&lt;&gt;")=0,"",SUMIF('English Scores- Leveled papers'!$H$4:$KM$4,AZ$3,'English Scores- Leveled papers'!$H36:$KM36)))</f>
        <v/>
      </c>
      <c r="BA34" s="41" t="str">
        <f>IF($B34="","",IF(COUNTIFS('English Scores- Leveled papers'!$H$4:$KM$4,BA$3,'English Scores- Leveled papers'!$H36:$KM36,"&lt;&gt;")=0,"",SUMIF('English Scores- Leveled papers'!$H$4:$KM$4,BA$3,'English Scores- Leveled papers'!$H36:$KM36)))</f>
        <v/>
      </c>
      <c r="BB34" s="41" t="str">
        <f>IF($B34="","",IF(COUNTIFS('English Scores- Leveled papers'!$H$4:$KM$4,BB$3,'English Scores- Leveled papers'!$H36:$KM36,"&lt;&gt;")=0,"",SUMIF('English Scores- Leveled papers'!$H$4:$KM$4,BB$3,'English Scores- Leveled papers'!$H36:$KM36)))</f>
        <v/>
      </c>
      <c r="BC34" s="41" t="str">
        <f>IF($B34="","",IF(COUNTIFS('English Scores- Leveled papers'!$H$4:$KM$4,BC$3,'English Scores- Leveled papers'!$H36:$KM36,"&lt;&gt;")=0,"",SUMIF('English Scores- Leveled papers'!$H$4:$KM$4,BC$3,'English Scores- Leveled papers'!$H36:$KM36)))</f>
        <v/>
      </c>
      <c r="BD34" s="41" t="str">
        <f>IF($B34="","",IF(COUNTIFS('English Scores- Leveled papers'!$H$4:$KM$4,BD$3,'English Scores- Leveled papers'!$H36:$KM36,"&lt;&gt;")=0,"",SUMIF('English Scores- Leveled papers'!$H$4:$KM$4,BD$3,'English Scores- Leveled papers'!$H36:$KM36)))</f>
        <v/>
      </c>
      <c r="BE34" s="41" t="str">
        <f>IF($B34="","",IF(COUNTIFS('English Scores- Leveled papers'!$H$4:$KM$4,BE$3,'English Scores- Leveled papers'!$H36:$KM36,"&lt;&gt;")=0,"",SUMIF('English Scores- Leveled papers'!$H$4:$KM$4,BE$3,'English Scores- Leveled papers'!$H36:$KM36)))</f>
        <v/>
      </c>
      <c r="BF34" s="41" t="str">
        <f>IF($B34="","",IF(COUNTIFS('English Scores- Leveled papers'!$H$4:$KM$4,BF$3,'English Scores- Leveled papers'!$H36:$KM36,"&lt;&gt;")=0,"",SUMIF('English Scores- Leveled papers'!$H$4:$KM$4,BF$3,'English Scores- Leveled papers'!$H36:$KM36)))</f>
        <v/>
      </c>
      <c r="BG34" s="41" t="str">
        <f>IF($B34="","",IF(COUNTIFS('English Scores- Leveled papers'!$H$4:$KM$4,BG$3,'English Scores- Leveled papers'!$H36:$KM36,"&lt;&gt;")=0,"",SUMIF('English Scores- Leveled papers'!$H$4:$KM$4,BG$3,'English Scores- Leveled papers'!$H36:$KM36)))</f>
        <v/>
      </c>
      <c r="BH34" s="41" t="str">
        <f>IF($B34="","",IF(COUNTIFS('English Scores- Leveled papers'!$H$4:$KM$4,BH$3,'English Scores- Leveled papers'!$H36:$KM36,"&lt;&gt;")=0,"",SUMIF('English Scores- Leveled papers'!$H$4:$KM$4,BH$3,'English Scores- Leveled papers'!$H36:$KM36)))</f>
        <v/>
      </c>
      <c r="BI34" s="41" t="str">
        <f>IF($B34="","",IF(COUNTIFS('English Scores- Leveled papers'!$H$4:$KM$4,BI$3,'English Scores- Leveled papers'!$H36:$KM36,"&lt;&gt;")=0,"",SUMIF('English Scores- Leveled papers'!$H$4:$KM$4,BI$3,'English Scores- Leveled papers'!$H36:$KM36)))</f>
        <v/>
      </c>
      <c r="BJ34" s="41" t="str">
        <f>IF($B34="","",IF(COUNTIFS('English Scores- Leveled papers'!$H$4:$KM$4,BJ$3,'English Scores- Leveled papers'!$H36:$KM36,"&lt;&gt;")=0,"",SUMIF('English Scores- Leveled papers'!$H$4:$KM$4,BJ$3,'English Scores- Leveled papers'!$H36:$KM36)))</f>
        <v/>
      </c>
      <c r="BK34" s="41" t="str">
        <f>IF($B34="","",IF(COUNTIFS('English Scores- Leveled papers'!$H$4:$KM$4,BK$3,'English Scores- Leveled papers'!$H36:$KM36,"&lt;&gt;")=0,"",SUMIF('English Scores- Leveled papers'!$H$4:$KM$4,BK$3,'English Scores- Leveled papers'!$H36:$KM36)))</f>
        <v/>
      </c>
      <c r="BL34" s="41" t="str">
        <f>IF($B34="","",IF(COUNTIFS('English Scores- Leveled papers'!$H$4:$KM$4,BL$3,'English Scores- Leveled papers'!$H36:$KM36,"&lt;&gt;")=0,"",SUMIF('English Scores- Leveled papers'!$H$4:$KM$4,BL$3,'English Scores- Leveled papers'!$H36:$KM36)))</f>
        <v/>
      </c>
      <c r="BM34" s="41" t="str">
        <f>IF($B34="","",IF(COUNTIFS('English Scores- Leveled papers'!$H$4:$KM$4,BM$3,'English Scores- Leveled papers'!$H36:$KM36,"&lt;&gt;")=0,"",SUMIF('English Scores- Leveled papers'!$H$4:$KM$4,BM$3,'English Scores- Leveled papers'!$H36:$KM36)))</f>
        <v/>
      </c>
      <c r="BN34" s="41" t="str">
        <f>IF($B34="","",IF(COUNTIFS('English Scores- Leveled papers'!$H$4:$KM$4,BN$3,'English Scores- Leveled papers'!$H36:$KM36,"&lt;&gt;")=0,"",SUMIF('English Scores- Leveled papers'!$H$4:$KM$4,BN$3,'English Scores- Leveled papers'!$H36:$KM36)))</f>
        <v/>
      </c>
      <c r="BO34" s="41"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41" t="str">
        <f>IF($B34="","",IF(COUNTIFS('English Scores- Leveled papers'!$H$4:$KM$4,BX$3,'English Scores- Leveled papers'!$H36:$KM36,"&lt;&gt;")=0,"",SUMIF('English Scores- Leveled papers'!$H$4:$KM$4,BX$3,'English Scores- Leveled papers'!$H36:$KM36)))</f>
        <v/>
      </c>
      <c r="BY34" s="41" t="str">
        <f>IF($B34="","",IF(COUNTIFS('English Scores- Leveled papers'!$H$4:$KM$4,BY$3,'English Scores- Leveled papers'!$H36:$KM36,"&lt;&gt;")=0,"",SUMIF('English Scores- Leveled papers'!$H$4:$KM$4,BY$3,'English Scores- Leveled papers'!$H36:$KM36)))</f>
        <v/>
      </c>
      <c r="BZ34" s="41" t="str">
        <f>IF($B34="","",IF(COUNTIFS('English Scores- Leveled papers'!$H$4:$KM$4,BZ$3,'English Scores- Leveled papers'!$H36:$KM36,"&lt;&gt;")=0,"",SUMIF('English Scores- Leveled papers'!$H$4:$KM$4,BZ$3,'English Scores- Leveled papers'!$H36:$KM36)))</f>
        <v/>
      </c>
      <c r="CA34" s="41" t="str">
        <f>IF($B34="","",IF(COUNTIFS('English Scores- Leveled papers'!$H$4:$KM$4,CA$3,'English Scores- Leveled papers'!$H36:$KM36,"&lt;&gt;")=0,"",SUMIF('English Scores- Leveled papers'!$H$4:$KM$4,CA$3,'English Scores- Leveled papers'!$H36:$KM36)))</f>
        <v/>
      </c>
      <c r="CB34" s="41" t="str">
        <f>IF($B34="","",IF(COUNTIFS('English Scores- Leveled papers'!$H$4:$KM$4,CB$3,'English Scores- Leveled papers'!$H36:$KM36,"&lt;&gt;")=0,"",SUMIF('English Scores- Leveled papers'!$H$4:$KM$4,CB$3,'English Scores- Leveled papers'!$H36:$KM36)))</f>
        <v/>
      </c>
      <c r="CC34" s="41" t="str">
        <f>IF($B34="","",IF(COUNTIFS('English Scores- Leveled papers'!$H$4:$KM$4,CC$3,'English Scores- Leveled papers'!$H36:$KM36,"&lt;&gt;")=0,"",SUMIF('English Scores- Leveled papers'!$H$4:$KM$4,CC$3,'English Scores- Leveled papers'!$H36:$KM36)))</f>
        <v/>
      </c>
      <c r="CD34" s="41" t="str">
        <f>IF($B34="","",IF(COUNTIFS('English Scores- Leveled papers'!$H$4:$KM$4,CD$3,'English Scores- Leveled papers'!$H36:$KM36,"&lt;&gt;")=0,"",SUMIF('English Scores- Leveled papers'!$H$4:$KM$4,CD$3,'English Scores- Leveled papers'!$H36:$KM36)))</f>
        <v/>
      </c>
      <c r="CE34" s="41" t="str">
        <f>IF($B34="","",IF(COUNTIFS('English Scores- Leveled papers'!$H$4:$KM$4,CE$3,'English Scores- Leveled papers'!$H36:$KM36,"&lt;&gt;")=0,"",SUMIF('English Scores- Leveled papers'!$H$4:$KM$4,CE$3,'English Scores- Leveled papers'!$H36:$KM36)))</f>
        <v/>
      </c>
      <c r="CF34" s="41"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41" t="str">
        <f>IF($B34="","",IF(COUNTIFS('English Scores- Leveled papers'!$H$4:$KM$4,CL$3,'English Scores- Leveled papers'!$H36:$KM36,"&lt;&gt;")=0,"",SUMIF('English Scores- Leveled papers'!$H$4:$KM$4,CL$3,'English Scores- Leveled papers'!$H36:$KM36)))</f>
        <v/>
      </c>
      <c r="CM34" s="41" t="str">
        <f>IF($B34="","",IF(COUNTIFS('English Scores- Leveled papers'!$H$4:$KM$4,CM$3,'English Scores- Leveled papers'!$H36:$KM36,"&lt;&gt;")=0,"",SUMIF('English Scores- Leveled papers'!$H$4:$KM$4,CM$3,'English Scores- Leveled papers'!$H36:$KM36)))</f>
        <v/>
      </c>
      <c r="CN34" s="41" t="str">
        <f>IF($B34="","",IF(COUNTIFS('English Scores- Leveled papers'!$H$4:$KM$4,CN$3,'English Scores- Leveled papers'!$H36:$KM36,"&lt;&gt;")=0,"",SUMIF('English Scores- Leveled papers'!$H$4:$KM$4,CN$3,'English Scores- Leveled papers'!$H36:$KM36)))</f>
        <v/>
      </c>
      <c r="CO34" s="41" t="str">
        <f>IF($B34="","",IF(COUNTIFS('English Scores- Leveled papers'!$H$4:$KM$4,CO$3,'English Scores- Leveled papers'!$H36:$KM36,"&lt;&gt;")=0,"",SUMIF('English Scores- Leveled papers'!$H$4:$KM$4,CO$3,'English Scores- Leveled papers'!$H36:$KM36)))</f>
        <v/>
      </c>
      <c r="CP34" s="41" t="str">
        <f>IF($B34="","",IF(COUNTIFS('English Scores- Leveled papers'!$H$4:$KM$4,CP$3,'English Scores- Leveled papers'!$H36:$KM36,"&lt;&gt;")=0,"",SUMIF('English Scores- Leveled papers'!$H$4:$KM$4,CP$3,'English Scores- Leveled papers'!$H36:$KM36)))</f>
        <v/>
      </c>
      <c r="CQ34" s="41" t="str">
        <f>IF($B34="","",IF(COUNTIFS('English Scores- Leveled papers'!$H$4:$KM$4,CQ$3,'English Scores- Leveled papers'!$H36:$KM36,"&lt;&gt;")=0,"",SUMIF('English Scores- Leveled papers'!$H$4:$KM$4,CQ$3,'English Scores- Leveled papers'!$H36:$KM36)))</f>
        <v/>
      </c>
      <c r="CR34" s="41" t="str">
        <f>IF($B34="","",IF(COUNTIFS('English Scores- Leveled papers'!$H$4:$KM$4,CR$3,'English Scores- Leveled papers'!$H36:$KM36,"&lt;&gt;")=0,"",SUMIF('English Scores- Leveled papers'!$H$4:$KM$4,CR$3,'English Scores- Leveled papers'!$H36:$KM36)))</f>
        <v/>
      </c>
      <c r="CS34" s="41"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41" t="str">
        <f>IF($B34="","",IF(COUNTIFS('English Scores- Leveled papers'!$H$4:$KM$4,DF$3,'English Scores- Leveled papers'!$H36:$KM36,"&lt;&gt;")=0,"",SUMIF('English Scores- Leveled papers'!$H$4:$KM$4,DF$3,'English Scores- Leveled papers'!$H36:$KM36)))</f>
        <v/>
      </c>
      <c r="DG34" s="41" t="str">
        <f>IF($B34="","",IF(COUNTIFS('English Scores- Leveled papers'!$H$4:$KM$4,DG$3,'English Scores- Leveled papers'!$H36:$KM36,"&lt;&gt;")=0,"",SUMIF('English Scores- Leveled papers'!$H$4:$KM$4,DG$3,'English Scores- Leveled papers'!$H36:$KM36)))</f>
        <v/>
      </c>
      <c r="DH34" s="41" t="str">
        <f>IF($B34="","",IF(COUNTIFS('English Scores- Leveled papers'!$H$4:$KM$4,DH$3,'English Scores- Leveled papers'!$H36:$KM36,"&lt;&gt;")=0,"",SUMIF('English Scores- Leveled papers'!$H$4:$KM$4,DH$3,'English Scores- Leveled papers'!$H36:$KM36)))</f>
        <v/>
      </c>
      <c r="DI34" s="41" t="str">
        <f>IF($B34="","",IF(COUNTIFS('English Scores- Leveled papers'!$H$4:$KM$4,DI$3,'English Scores- Leveled papers'!$H36:$KM36,"&lt;&gt;")=0,"",SUMIF('English Scores- Leveled papers'!$H$4:$KM$4,DI$3,'English Scores- Leveled papers'!$H36:$KM36)))</f>
        <v/>
      </c>
      <c r="DJ34" s="41" t="str">
        <f>IF($B34="","",IF(COUNTIFS('English Scores- Leveled papers'!$H$4:$KM$4,DJ$3,'English Scores- Leveled papers'!$H36:$KM36,"&lt;&gt;")=0,"",SUMIF('English Scores- Leveled papers'!$H$4:$KM$4,DJ$3,'English Scores- Leveled papers'!$H36:$KM36)))</f>
        <v/>
      </c>
      <c r="DK34" s="41" t="str">
        <f>IF($B34="","",IF(COUNTIFS('English Scores- Leveled papers'!$H$4:$KM$4,DK$3,'English Scores- Leveled papers'!$H36:$KM36,"&lt;&gt;")=0,"",SUMIF('English Scores- Leveled papers'!$H$4:$KM$4,DK$3,'English Scores- Leveled papers'!$H36:$KM36)))</f>
        <v/>
      </c>
      <c r="DL34" s="41" t="str">
        <f>IF($B34="","",IF(COUNTIFS('English Scores- Leveled papers'!$H$4:$KM$4,DL$3,'English Scores- Leveled papers'!$H36:$KM36,"&lt;&gt;")=0,"",SUMIF('English Scores- Leveled papers'!$H$4:$KM$4,DL$3,'English Scores- Leveled papers'!$H36:$KM36)))</f>
        <v/>
      </c>
      <c r="DM34" s="41" t="str">
        <f>IF($B34="","",IF(COUNTIFS('English Scores- Leveled papers'!$H$4:$KM$4,DM$3,'English Scores- Leveled papers'!$H36:$KM36,"&lt;&gt;")=0,"",SUMIF('English Scores- Leveled papers'!$H$4:$KM$4,DM$3,'English Scores- Leveled papers'!$H36:$KM36)))</f>
        <v/>
      </c>
      <c r="DN34" s="41" t="str">
        <f>IF($B34="","",IF(COUNTIFS('English Scores- Leveled papers'!$H$4:$KM$4,DN$3,'English Scores- Leveled papers'!$H36:$KM36,"&lt;&gt;")=0,"",SUMIF('English Scores- Leveled papers'!$H$4:$KM$4,DN$3,'English Scores- Leveled papers'!$H36:$KM36)))</f>
        <v/>
      </c>
      <c r="DO34" s="41" t="str">
        <f>IF($B34="","",IF(COUNTIFS('English Scores- Leveled papers'!$H$4:$KM$4,DO$3,'English Scores- Leveled papers'!$H36:$KM36,"&lt;&gt;")=0,"",SUMIF('English Scores- Leveled papers'!$H$4:$KM$4,DO$3,'English Scores- Leveled papers'!$H36:$KM36)))</f>
        <v/>
      </c>
      <c r="DP34" s="41" t="str">
        <f>IF($B34="","",IF(COUNTIFS('English Scores- Leveled papers'!$H$4:$KM$4,DP$3,'English Scores- Leveled papers'!$H36:$KM36,"&lt;&gt;")=0,"",SUMIF('English Scores- Leveled papers'!$H$4:$KM$4,DP$3,'English Scores- Leveled papers'!$H36:$KM36)))</f>
        <v/>
      </c>
      <c r="DQ34" s="393" t="str">
        <f>IF($B34="","",IF(COUNTIFS('English Scores- Leveled papers'!$H$4:$KM$4,DQ$3,'English Scores- Leveled papers'!$H36:$KM36,"&lt;&gt;")=0,"",SUMIF('English Scores- Leveled papers'!$H$4:$KM$4,DQ$3,'English Scores- Leveled papers'!$H36:$KM36)))</f>
        <v/>
      </c>
      <c r="DR34" s="395" t="str">
        <f>IF('Cover Sheet'!$AC$6="6th", 'Eng GLA 6th, 7th, 8th'!D37, "")</f>
        <v/>
      </c>
      <c r="DU34" s="41" t="str">
        <f>IF($B34="","",IF(COUNTIFS('Eng GLA 6th, 7th, 8th'!$E$4:$DV$4,DU$3,'Eng GLA 6th, 7th, 8th'!$E37:$DV37,"&lt;&gt;")=0,"",SUMIF('Eng GLA 6th, 7th, 8th'!$E$4:$DV$4,DU$3,'Eng GLA 6th, 7th, 8th'!$E37:$DV37)))</f>
        <v/>
      </c>
      <c r="DV34" s="41" t="str">
        <f>IF($B34="","",IF(COUNTIFS('Eng GLA 6th, 7th, 8th'!$E$4:$DV$4,DV$3,'Eng GLA 6th, 7th, 8th'!$E37:$DV37,"&lt;&gt;")=0,"",SUMIF('Eng GLA 6th, 7th, 8th'!$E$4:$DV$4,DV$3,'Eng GLA 6th, 7th, 8th'!$E37:$DV37)))</f>
        <v/>
      </c>
      <c r="DW34" s="41" t="str">
        <f>IF($B34="","",IF(COUNTIFS('Eng GLA 6th, 7th, 8th'!$E$4:$DV$4,DW$3,'Eng GLA 6th, 7th, 8th'!$E37:$DV37,"&lt;&gt;")=0,"",SUMIF('Eng GLA 6th, 7th, 8th'!$E$4:$DV$4,DW$3,'Eng GLA 6th, 7th, 8th'!$E37:$DV37)))</f>
        <v/>
      </c>
      <c r="DX34" s="41" t="str">
        <f>IF($B34="","",IF(COUNTIFS('Eng GLA 6th, 7th, 8th'!$E$4:$DV$4,DX$3,'Eng GLA 6th, 7th, 8th'!$E37:$DV37,"&lt;&gt;")=0,"",SUMIF('Eng GLA 6th, 7th, 8th'!$E$4:$DV$4,DX$3,'Eng GLA 6th, 7th, 8th'!$E37:$DV37)))</f>
        <v/>
      </c>
      <c r="DY34" s="41" t="str">
        <f>IF($B34="","",IF(COUNTIFS('Eng GLA 6th, 7th, 8th'!$E$4:$DV$4,DY$3,'Eng GLA 6th, 7th, 8th'!$E37:$DV37,"&lt;&gt;")=0,"",SUMIF('Eng GLA 6th, 7th, 8th'!$E$4:$DV$4,DY$3,'Eng GLA 6th, 7th, 8th'!$E37:$DV37)))</f>
        <v/>
      </c>
      <c r="DZ34" s="41" t="str">
        <f>IF($B34="","",IF(COUNTIFS('Eng GLA 6th, 7th, 8th'!$E$4:$DV$4,DZ$3,'Eng GLA 6th, 7th, 8th'!$E37:$DV37,"&lt;&gt;")=0,"",SUMIF('Eng GLA 6th, 7th, 8th'!$E$4:$DV$4,DZ$3,'Eng GLA 6th, 7th, 8th'!$E37:$DV37)))</f>
        <v/>
      </c>
      <c r="EA34" s="41" t="str">
        <f>IF($B34="","",IF(COUNTIFS('Eng GLA 6th, 7th, 8th'!$E$4:$DV$4,EA$3,'Eng GLA 6th, 7th, 8th'!$E37:$DV37,"&lt;&gt;")=0,"",SUMIF('Eng GLA 6th, 7th, 8th'!$E$4:$DV$4,EA$3,'Eng GLA 6th, 7th, 8th'!$E37:$DV37)))</f>
        <v/>
      </c>
      <c r="EB34" s="41" t="str">
        <f>IF($B34="","",IF(COUNTIFS('Eng GLA 6th, 7th, 8th'!$E$4:$DV$4,EB$3,'Eng GLA 6th, 7th, 8th'!$E37:$DV37,"&lt;&gt;")=0,"",SUMIF('Eng GLA 6th, 7th, 8th'!$E$4:$DV$4,EB$3,'Eng GLA 6th, 7th, 8th'!$E37:$DV37)))</f>
        <v/>
      </c>
      <c r="EC34" s="41" t="str">
        <f>IF($B34="","",IF(COUNTIFS('Eng GLA 6th, 7th, 8th'!$E$4:$DV$4,EC$3,'Eng GLA 6th, 7th, 8th'!$E37:$DV37,"&lt;&gt;")=0,"",SUMIF('Eng GLA 6th, 7th, 8th'!$E$4:$DV$4,EC$3,'Eng GLA 6th, 7th, 8th'!$E37:$DV37)))</f>
        <v/>
      </c>
      <c r="ED34" s="41" t="str">
        <f>IF($B34="","",IF(COUNTIFS('Eng GLA 6th, 7th, 8th'!$E$4:$DV$4,ED$3,'Eng GLA 6th, 7th, 8th'!$E37:$DV37,"&lt;&gt;")=0,"",SUMIF('Eng GLA 6th, 7th, 8th'!$E$4:$DV$4,ED$3,'Eng GLA 6th, 7th, 8th'!$E37:$DV37)))</f>
        <v/>
      </c>
      <c r="EE34" s="41" t="str">
        <f>IF($B34="","",IF(COUNTIFS('Eng GLA 6th, 7th, 8th'!$E$4:$DV$4,EE$3,'Eng GLA 6th, 7th, 8th'!$E37:$DV37,"&lt;&gt;")=0,"",SUMIF('Eng GLA 6th, 7th, 8th'!$E$4:$DV$4,EE$3,'Eng GLA 6th, 7th, 8th'!$E37:$DV37)))</f>
        <v/>
      </c>
      <c r="EF34" s="41" t="str">
        <f>IF($B34="","",IF(COUNTIFS('Eng GLA 6th, 7th, 8th'!$E$4:$DV$4,EF$3,'Eng GLA 6th, 7th, 8th'!$E37:$DV37,"&lt;&gt;")=0,"",SUMIF('Eng GLA 6th, 7th, 8th'!$E$4:$DV$4,EF$3,'Eng GLA 6th, 7th, 8th'!$E37:$DV37)))</f>
        <v/>
      </c>
      <c r="EG34" s="41" t="str">
        <f>IF($B34="","",IF(COUNTIFS('Eng GLA 6th, 7th, 8th'!$E$4:$DV$4,EG$3,'Eng GLA 6th, 7th, 8th'!$E37:$DV37,"&lt;&gt;")=0,"",SUMIF('Eng GLA 6th, 7th, 8th'!$E$4:$DV$4,EG$3,'Eng GLA 6th, 7th, 8th'!$E37:$DV37)))</f>
        <v/>
      </c>
      <c r="EH34" s="41" t="str">
        <f>IF($B34="","",IF(COUNTIFS('Eng GLA 6th, 7th, 8th'!$E$4:$DV$4,EH$3,'Eng GLA 6th, 7th, 8th'!$E37:$DV37,"&lt;&gt;")=0,"",SUMIF('Eng GLA 6th, 7th, 8th'!$E$4:$DV$4,EH$3,'Eng GLA 6th, 7th, 8th'!$E37:$DV37)))</f>
        <v/>
      </c>
      <c r="EI34" s="41" t="str">
        <f>IF($B34="","",IF(COUNTIFS('Eng GLA 6th, 7th, 8th'!$E$4:$DV$4,EI$3,'Eng GLA 6th, 7th, 8th'!$E37:$DV37,"&lt;&gt;")=0,"",SUMIF('Eng GLA 6th, 7th, 8th'!$E$4:$DV$4,EI$3,'Eng GLA 6th, 7th, 8th'!$E37:$DV37)))</f>
        <v/>
      </c>
      <c r="EJ34" s="398" t="str">
        <f>IF('Cover Sheet'!$AC$6="7th", 'Eng GLA 6th, 7th, 8th'!AQ37, "")</f>
        <v/>
      </c>
      <c r="EK34" s="41" t="str">
        <f>IF($B34="","",IF(COUNTIFS('Eng GLA 6th, 7th, 8th'!$E$4:$DV$4,EK$3,'Eng GLA 6th, 7th, 8th'!$E37:$DV37,"&lt;&gt;")=0,"",SUMIF('Eng GLA 6th, 7th, 8th'!$E$4:$DV$4,EK$3,'Eng GLA 6th, 7th, 8th'!$E37:$DV37)))</f>
        <v/>
      </c>
      <c r="EL34" s="41" t="str">
        <f>IF($B34="","",IF(COUNTIFS('Eng GLA 6th, 7th, 8th'!$E$4:$DV$4,EL$3,'Eng GLA 6th, 7th, 8th'!$E37:$DV37,"&lt;&gt;")=0,"",SUMIF('Eng GLA 6th, 7th, 8th'!$E$4:$DV$4,EL$3,'Eng GLA 6th, 7th, 8th'!$E37:$DV37)))</f>
        <v/>
      </c>
      <c r="EM34" s="41" t="str">
        <f>IF($B34="","",IF(COUNTIFS('Eng GLA 6th, 7th, 8th'!$E$4:$DV$4,EM$3,'Eng GLA 6th, 7th, 8th'!$E37:$DV37,"&lt;&gt;")=0,"",SUMIF('Eng GLA 6th, 7th, 8th'!$E$4:$DV$4,EM$3,'Eng GLA 6th, 7th, 8th'!$E37:$DV37)))</f>
        <v/>
      </c>
      <c r="EN34" s="41" t="str">
        <f>IF($B34="","",IF(COUNTIFS('Eng GLA 6th, 7th, 8th'!$E$4:$DV$4,EN$3,'Eng GLA 6th, 7th, 8th'!$E37:$DV37,"&lt;&gt;")=0,"",SUMIF('Eng GLA 6th, 7th, 8th'!$E$4:$DV$4,EN$3,'Eng GLA 6th, 7th, 8th'!$E37:$DV37)))</f>
        <v/>
      </c>
      <c r="EO34" s="41" t="str">
        <f>IF($B34="","",IF(COUNTIFS('Eng GLA 6th, 7th, 8th'!$E$4:$DV$4,EO$3,'Eng GLA 6th, 7th, 8th'!$E37:$DV37,"&lt;&gt;")=0,"",SUMIF('Eng GLA 6th, 7th, 8th'!$E$4:$DV$4,EO$3,'Eng GLA 6th, 7th, 8th'!$E37:$DV37)))</f>
        <v/>
      </c>
      <c r="EP34" s="41" t="str">
        <f>IF($B34="","",IF(COUNTIFS('Eng GLA 6th, 7th, 8th'!$E$4:$DV$4,EP$3,'Eng GLA 6th, 7th, 8th'!$E37:$DV37,"&lt;&gt;")=0,"",SUMIF('Eng GLA 6th, 7th, 8th'!$E$4:$DV$4,EP$3,'Eng GLA 6th, 7th, 8th'!$E37:$DV37)))</f>
        <v/>
      </c>
      <c r="EQ34" s="41" t="str">
        <f>IF($B34="","",IF(COUNTIFS('Eng GLA 6th, 7th, 8th'!$E$4:$DV$4,EQ$3,'Eng GLA 6th, 7th, 8th'!$E37:$DV37,"&lt;&gt;")=0,"",SUMIF('Eng GLA 6th, 7th, 8th'!$E$4:$DV$4,EQ$3,'Eng GLA 6th, 7th, 8th'!$E37:$DV37)))</f>
        <v/>
      </c>
      <c r="ER34" s="41" t="str">
        <f>IF($B34="","",IF(COUNTIFS('Eng GLA 6th, 7th, 8th'!$E$4:$DV$4,ER$3,'Eng GLA 6th, 7th, 8th'!$E37:$DV37,"&lt;&gt;")=0,"",SUMIF('Eng GLA 6th, 7th, 8th'!$E$4:$DV$4,ER$3,'Eng GLA 6th, 7th, 8th'!$E37:$DV37)))</f>
        <v/>
      </c>
      <c r="ES34" s="41" t="str">
        <f>IF($B34="","",IF(COUNTIFS('Eng GLA 6th, 7th, 8th'!$E$4:$DV$4,ES$3,'Eng GLA 6th, 7th, 8th'!$E37:$DV37,"&lt;&gt;")=0,"",SUMIF('Eng GLA 6th, 7th, 8th'!$E$4:$DV$4,ES$3,'Eng GLA 6th, 7th, 8th'!$E37:$DV37)))</f>
        <v/>
      </c>
      <c r="ET34" s="41" t="str">
        <f>IF($B34="","",IF(COUNTIFS('Eng GLA 6th, 7th, 8th'!$E$4:$DV$4,ET$3,'Eng GLA 6th, 7th, 8th'!$E37:$DV37,"&lt;&gt;")=0,"",SUMIF('Eng GLA 6th, 7th, 8th'!$E$4:$DV$4,ET$3,'Eng GLA 6th, 7th, 8th'!$E37:$DV37)))</f>
        <v/>
      </c>
      <c r="EU34" s="41" t="str">
        <f>IF($B34="","",IF(COUNTIFS('Eng GLA 6th, 7th, 8th'!$E$4:$DV$4,EU$3,'Eng GLA 6th, 7th, 8th'!$E37:$DV37,"&lt;&gt;")=0,"",SUMIF('Eng GLA 6th, 7th, 8th'!$E$4:$DV$4,EU$3,'Eng GLA 6th, 7th, 8th'!$E37:$DV37)))</f>
        <v/>
      </c>
      <c r="EV34" s="41" t="str">
        <f>IF($B34="","",IF(COUNTIFS('Eng GLA 6th, 7th, 8th'!$E$4:$DV$4,EV$3,'Eng GLA 6th, 7th, 8th'!$E37:$DV37,"&lt;&gt;")=0,"",SUMIF('Eng GLA 6th, 7th, 8th'!$E$4:$DV$4,EV$3,'Eng GLA 6th, 7th, 8th'!$E37:$DV37)))</f>
        <v/>
      </c>
      <c r="EW34" s="41" t="str">
        <f>IF($B34="","",IF(COUNTIFS('Eng GLA 6th, 7th, 8th'!$E$4:$DV$4,EW$3,'Eng GLA 6th, 7th, 8th'!$E37:$DV37,"&lt;&gt;")=0,"",SUMIF('Eng GLA 6th, 7th, 8th'!$E$4:$DV$4,EW$3,'Eng GLA 6th, 7th, 8th'!$E37:$DV37)))</f>
        <v/>
      </c>
      <c r="EX34" s="41" t="str">
        <f>IF($B34="","",IF(COUNTIFS('Eng GLA 6th, 7th, 8th'!$E$4:$DV$4,EX$3,'Eng GLA 6th, 7th, 8th'!$E37:$DV37,"&lt;&gt;")=0,"",SUMIF('Eng GLA 6th, 7th, 8th'!$E$4:$DV$4,EX$3,'Eng GLA 6th, 7th, 8th'!$E37:$DV37)))</f>
        <v/>
      </c>
      <c r="EY34" s="41" t="str">
        <f>IF($B34="","",IF(COUNTIFS('Eng GLA 6th, 7th, 8th'!$E$4:$DV$4,EY$3,'Eng GLA 6th, 7th, 8th'!$E37:$DV37,"&lt;&gt;")=0,"",SUMIF('Eng GLA 6th, 7th, 8th'!$E$4:$DV$4,EY$3,'Eng GLA 6th, 7th, 8th'!$E37:$DV37)))</f>
        <v/>
      </c>
      <c r="EZ34" s="398" t="str">
        <f>IF('Cover Sheet'!$AC$6="8th", 'Eng GLA 6th, 7th, 8th'!CG37, "")</f>
        <v/>
      </c>
      <c r="FA34" s="41" t="str">
        <f>IF($B34="","",IF(COUNTIFS('Eng GLA 6th, 7th, 8th'!$E$4:$DV$4,FA$3,'Eng GLA 6th, 7th, 8th'!$E37:$DV37,"&lt;&gt;")=0,"",SUMIF('Eng GLA 6th, 7th, 8th'!$E$4:$DV$4,FA$3,'Eng GLA 6th, 7th, 8th'!$E37:$DV37)))</f>
        <v/>
      </c>
      <c r="FB34" s="41" t="str">
        <f>IF($B34="","",IF(COUNTIFS('Eng GLA 6th, 7th, 8th'!$E$4:$DV$4,FB$3,'Eng GLA 6th, 7th, 8th'!$E37:$DV37,"&lt;&gt;")=0,"",SUMIF('Eng GLA 6th, 7th, 8th'!$E$4:$DV$4,FB$3,'Eng GLA 6th, 7th, 8th'!$E37:$DV37)))</f>
        <v/>
      </c>
      <c r="FC34" s="41" t="str">
        <f>IF($B34="","",IF(COUNTIFS('Eng GLA 6th, 7th, 8th'!$E$4:$DV$4,FC$3,'Eng GLA 6th, 7th, 8th'!$E37:$DV37,"&lt;&gt;")=0,"",SUMIF('Eng GLA 6th, 7th, 8th'!$E$4:$DV$4,FC$3,'Eng GLA 6th, 7th, 8th'!$E37:$DV37)))</f>
        <v/>
      </c>
      <c r="FD34" s="41" t="str">
        <f>IF($B34="","",IF(COUNTIFS('Eng GLA 6th, 7th, 8th'!$E$4:$DV$4,FD$3,'Eng GLA 6th, 7th, 8th'!$E37:$DV37,"&lt;&gt;")=0,"",SUMIF('Eng GLA 6th, 7th, 8th'!$E$4:$DV$4,FD$3,'Eng GLA 6th, 7th, 8th'!$E37:$DV37)))</f>
        <v/>
      </c>
      <c r="FE34" s="41" t="str">
        <f>IF($B34="","",IF(COUNTIFS('Eng GLA 6th, 7th, 8th'!$E$4:$DV$4,FE$3,'Eng GLA 6th, 7th, 8th'!$E37:$DV37,"&lt;&gt;")=0,"",SUMIF('Eng GLA 6th, 7th, 8th'!$E$4:$DV$4,FE$3,'Eng GLA 6th, 7th, 8th'!$E37:$DV37)))</f>
        <v/>
      </c>
      <c r="FF34" s="41" t="str">
        <f>IF($B34="","",IF(COUNTIFS('Eng GLA 6th, 7th, 8th'!$E$4:$DV$4,FF$3,'Eng GLA 6th, 7th, 8th'!$E37:$DV37,"&lt;&gt;")=0,"",SUMIF('Eng GLA 6th, 7th, 8th'!$E$4:$DV$4,FF$3,'Eng GLA 6th, 7th, 8th'!$E37:$DV37)))</f>
        <v/>
      </c>
      <c r="FG34" s="41" t="str">
        <f>IF($B34="","",IF(COUNTIFS('Eng GLA 6th, 7th, 8th'!$E$4:$DV$4,FG$3,'Eng GLA 6th, 7th, 8th'!$E37:$DV37,"&lt;&gt;")=0,"",SUMIF('Eng GLA 6th, 7th, 8th'!$E$4:$DV$4,FG$3,'Eng GLA 6th, 7th, 8th'!$E37:$DV37)))</f>
        <v/>
      </c>
      <c r="FH34" s="41" t="str">
        <f>IF($B34="","",IF(COUNTIFS('Eng GLA 6th, 7th, 8th'!$E$4:$DV$4,FH$3,'Eng GLA 6th, 7th, 8th'!$E37:$DV37,"&lt;&gt;")=0,"",SUMIF('Eng GLA 6th, 7th, 8th'!$E$4:$DV$4,FH$3,'Eng GLA 6th, 7th, 8th'!$E37:$DV37)))</f>
        <v/>
      </c>
      <c r="FI34" s="41" t="str">
        <f>IF($B34="","",IF(COUNTIFS('Eng GLA 6th, 7th, 8th'!$E$4:$DV$4,FI$3,'Eng GLA 6th, 7th, 8th'!$E37:$DV37,"&lt;&gt;")=0,"",SUMIF('Eng GLA 6th, 7th, 8th'!$E$4:$DV$4,FI$3,'Eng GLA 6th, 7th, 8th'!$E37:$DV37)))</f>
        <v/>
      </c>
      <c r="FJ34" s="41" t="str">
        <f>IF($B34="","",IF(COUNTIFS('Eng GLA 6th, 7th, 8th'!$E$4:$DV$4,FJ$3,'Eng GLA 6th, 7th, 8th'!$E37:$DV37,"&lt;&gt;")=0,"",SUMIF('Eng GLA 6th, 7th, 8th'!$E$4:$DV$4,FJ$3,'Eng GLA 6th, 7th, 8th'!$E37:$DV37)))</f>
        <v/>
      </c>
      <c r="FK34" s="41" t="str">
        <f>IF($B34="","",IF(COUNTIFS('Eng GLA 6th, 7th, 8th'!$E$4:$DV$4,FK$3,'Eng GLA 6th, 7th, 8th'!$E37:$DV37,"&lt;&gt;")=0,"",SUMIF('Eng GLA 6th, 7th, 8th'!$E$4:$DV$4,FK$3,'Eng GLA 6th, 7th, 8th'!$E37:$DV37)))</f>
        <v/>
      </c>
      <c r="FL34" s="41" t="str">
        <f>IF($B34="","",IF(COUNTIFS('Eng GLA 6th, 7th, 8th'!$E$4:$DV$4,FL$3,'Eng GLA 6th, 7th, 8th'!$E37:$DV37,"&lt;&gt;")=0,"",SUMIF('Eng GLA 6th, 7th, 8th'!$E$4:$DV$4,FL$3,'Eng GLA 6th, 7th, 8th'!$E37:$DV37)))</f>
        <v/>
      </c>
      <c r="FM34" s="41" t="str">
        <f>IF($B34="","",IF(COUNTIFS('Eng GLA 6th, 7th, 8th'!$E$4:$DV$4,FM$3,'Eng GLA 6th, 7th, 8th'!$E37:$DV37,"&lt;&gt;")=0,"",SUMIF('Eng GLA 6th, 7th, 8th'!$E$4:$DV$4,FM$3,'Eng GLA 6th, 7th, 8th'!$E37:$DV37)))</f>
        <v/>
      </c>
      <c r="FN34" s="41" t="str">
        <f>IF($B34="","",IF(COUNTIFS('Eng GLA 6th, 7th, 8th'!$E$4:$DV$4,FN$3,'Eng GLA 6th, 7th, 8th'!$E37:$DV37,"&lt;&gt;")=0,"",SUMIF('Eng GLA 6th, 7th, 8th'!$E$4:$DV$4,FN$3,'Eng GLA 6th, 7th, 8th'!$E37:$DV37)))</f>
        <v/>
      </c>
      <c r="FO34" s="41" t="str">
        <f>IF($B34="","",IF(COUNTIFS('Eng GLA 6th, 7th, 8th'!$E$4:$DV$4,FO$3,'Eng GLA 6th, 7th, 8th'!$E37:$DV37,"&lt;&gt;")=0,"",SUMIF('Eng GLA 6th, 7th, 8th'!$E$4:$DV$4,FO$3,'Eng GLA 6th, 7th, 8th'!$E37:$DV37)))</f>
        <v/>
      </c>
    </row>
    <row r="35" spans="1:171" ht="12.75" customHeight="1" x14ac:dyDescent="0.2">
      <c r="A35" s="65">
        <v>31</v>
      </c>
      <c r="B35" s="65" t="str">
        <f>'English Scores- Leveled papers'!B37</f>
        <v>Bhoomi</v>
      </c>
      <c r="C35" s="65"/>
      <c r="D35" s="76" t="str">
        <f>IF(OR(B35="",H35="",'Cover Sheet'!E35=""),"",'Cover Sheet'!E35)</f>
        <v/>
      </c>
      <c r="E35" s="76" t="str">
        <f>IF(OR(B35="",H35="",'Cover Sheet'!F35=""),"",'Cover Sheet'!F35)</f>
        <v/>
      </c>
      <c r="F35" s="76" t="str">
        <f>IF(OR(B35="",H35="",'Cover Sheet'!H35=""),"",'Cover Sheet'!H35)</f>
        <v/>
      </c>
      <c r="G35" s="76"/>
      <c r="H35" s="76" t="str">
        <f>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
      </c>
      <c r="I35" s="77" t="str">
        <f t="shared" si="7"/>
        <v/>
      </c>
      <c r="J35" s="77" t="str">
        <f t="shared" si="8"/>
        <v/>
      </c>
      <c r="K35" s="77" t="str">
        <f t="shared" si="9"/>
        <v/>
      </c>
      <c r="L35" s="78" t="str">
        <f t="shared" si="10"/>
        <v/>
      </c>
      <c r="M35" s="78" t="str">
        <f t="shared" si="11"/>
        <v/>
      </c>
      <c r="N35" s="78" t="str">
        <f t="shared" si="12"/>
        <v/>
      </c>
      <c r="O35" s="78" t="str">
        <f t="shared" si="13"/>
        <v/>
      </c>
      <c r="P35" s="78" t="str">
        <f t="shared" si="14"/>
        <v/>
      </c>
      <c r="Q35" s="78" t="str">
        <f t="shared" si="15"/>
        <v/>
      </c>
      <c r="R35" s="78" t="str">
        <f t="shared" si="16"/>
        <v/>
      </c>
      <c r="S35" s="78" t="str">
        <f t="shared" si="17"/>
        <v/>
      </c>
      <c r="T35" s="78" t="str">
        <f t="shared" si="18"/>
        <v/>
      </c>
      <c r="U35" s="78" t="str">
        <f t="shared" si="19"/>
        <v/>
      </c>
      <c r="V35" s="78" t="str">
        <f t="shared" si="20"/>
        <v/>
      </c>
      <c r="W35" s="78" t="str">
        <f t="shared" si="21"/>
        <v/>
      </c>
      <c r="X35" s="78" t="str">
        <f t="shared" si="22"/>
        <v/>
      </c>
      <c r="Y35" s="78"/>
      <c r="Z35" s="78"/>
      <c r="AA35" s="78"/>
      <c r="AB35" s="78"/>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41" t="str">
        <f>IF($B35="","",IF(COUNTIFS('English Scores- Leveled papers'!$H$4:$KM$4,AI$3,'English Scores- Leveled papers'!$H37:$KM37,"&lt;&gt;")=0,"",SUMIF('English Scores- Leveled papers'!$H$4:$KM$4,AI$3,'English Scores- Leveled papers'!$H37:$KM37)))</f>
        <v/>
      </c>
      <c r="AJ35" s="41" t="str">
        <f>IF($B35="","",IF(COUNTIFS('English Scores- Leveled papers'!$H$4:$KM$4,AJ$3,'English Scores- Leveled papers'!$H37:$KM37,"&lt;&gt;")=0,"",SUMIF('English Scores- Leveled papers'!$H$4:$KM$4,AJ$3,'English Scores- Leveled papers'!$H37:$KM37)))</f>
        <v/>
      </c>
      <c r="AK35" s="41" t="str">
        <f>IF($B35="","",IF(COUNTIFS('English Scores- Leveled papers'!$H$4:$KM$4,AK$3,'English Scores- Leveled papers'!$H37:$KM37,"&lt;&gt;")=0,"",SUMIF('English Scores- Leveled papers'!$H$4:$KM$4,AK$3,'English Scores- Leveled papers'!$H37:$KM37)))</f>
        <v/>
      </c>
      <c r="AL35" s="41" t="str">
        <f>IF($B35="","",IF(COUNTIFS('English Scores- Leveled papers'!$H$4:$KM$4,AL$3,'English Scores- Leveled papers'!$H37:$KM37,"&lt;&gt;")=0,"",SUMIF('English Scores- Leveled papers'!$H$4:$KM$4,AL$3,'English Scores- Leveled papers'!$H37:$KM37)))</f>
        <v/>
      </c>
      <c r="AM35" s="41" t="str">
        <f>IF($B35="","",IF(COUNTIFS('English Scores- Leveled papers'!$H$4:$KM$4,AM$3,'English Scores- Leveled papers'!$H37:$KM37,"&lt;&gt;")=0,"",SUMIF('English Scores- Leveled papers'!$H$4:$KM$4,AM$3,'English Scores- Leveled papers'!$H37:$KM37)))</f>
        <v/>
      </c>
      <c r="AN35" s="41"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41" t="str">
        <f>IF($B35="","",IF(COUNTIFS('English Scores- Leveled papers'!$H$4:$KM$4,AZ$3,'English Scores- Leveled papers'!$H37:$KM37,"&lt;&gt;")=0,"",SUMIF('English Scores- Leveled papers'!$H$4:$KM$4,AZ$3,'English Scores- Leveled papers'!$H37:$KM37)))</f>
        <v/>
      </c>
      <c r="BA35" s="41" t="str">
        <f>IF($B35="","",IF(COUNTIFS('English Scores- Leveled papers'!$H$4:$KM$4,BA$3,'English Scores- Leveled papers'!$H37:$KM37,"&lt;&gt;")=0,"",SUMIF('English Scores- Leveled papers'!$H$4:$KM$4,BA$3,'English Scores- Leveled papers'!$H37:$KM37)))</f>
        <v/>
      </c>
      <c r="BB35" s="41" t="str">
        <f>IF($B35="","",IF(COUNTIFS('English Scores- Leveled papers'!$H$4:$KM$4,BB$3,'English Scores- Leveled papers'!$H37:$KM37,"&lt;&gt;")=0,"",SUMIF('English Scores- Leveled papers'!$H$4:$KM$4,BB$3,'English Scores- Leveled papers'!$H37:$KM37)))</f>
        <v/>
      </c>
      <c r="BC35" s="41" t="str">
        <f>IF($B35="","",IF(COUNTIFS('English Scores- Leveled papers'!$H$4:$KM$4,BC$3,'English Scores- Leveled papers'!$H37:$KM37,"&lt;&gt;")=0,"",SUMIF('English Scores- Leveled papers'!$H$4:$KM$4,BC$3,'English Scores- Leveled papers'!$H37:$KM37)))</f>
        <v/>
      </c>
      <c r="BD35" s="41" t="str">
        <f>IF($B35="","",IF(COUNTIFS('English Scores- Leveled papers'!$H$4:$KM$4,BD$3,'English Scores- Leveled papers'!$H37:$KM37,"&lt;&gt;")=0,"",SUMIF('English Scores- Leveled papers'!$H$4:$KM$4,BD$3,'English Scores- Leveled papers'!$H37:$KM37)))</f>
        <v/>
      </c>
      <c r="BE35" s="41" t="str">
        <f>IF($B35="","",IF(COUNTIFS('English Scores- Leveled papers'!$H$4:$KM$4,BE$3,'English Scores- Leveled papers'!$H37:$KM37,"&lt;&gt;")=0,"",SUMIF('English Scores- Leveled papers'!$H$4:$KM$4,BE$3,'English Scores- Leveled papers'!$H37:$KM37)))</f>
        <v/>
      </c>
      <c r="BF35" s="41" t="str">
        <f>IF($B35="","",IF(COUNTIFS('English Scores- Leveled papers'!$H$4:$KM$4,BF$3,'English Scores- Leveled papers'!$H37:$KM37,"&lt;&gt;")=0,"",SUMIF('English Scores- Leveled papers'!$H$4:$KM$4,BF$3,'English Scores- Leveled papers'!$H37:$KM37)))</f>
        <v/>
      </c>
      <c r="BG35" s="41" t="str">
        <f>IF($B35="","",IF(COUNTIFS('English Scores- Leveled papers'!$H$4:$KM$4,BG$3,'English Scores- Leveled papers'!$H37:$KM37,"&lt;&gt;")=0,"",SUMIF('English Scores- Leveled papers'!$H$4:$KM$4,BG$3,'English Scores- Leveled papers'!$H37:$KM37)))</f>
        <v/>
      </c>
      <c r="BH35" s="41" t="str">
        <f>IF($B35="","",IF(COUNTIFS('English Scores- Leveled papers'!$H$4:$KM$4,BH$3,'English Scores- Leveled papers'!$H37:$KM37,"&lt;&gt;")=0,"",SUMIF('English Scores- Leveled papers'!$H$4:$KM$4,BH$3,'English Scores- Leveled papers'!$H37:$KM37)))</f>
        <v/>
      </c>
      <c r="BI35" s="41" t="str">
        <f>IF($B35="","",IF(COUNTIFS('English Scores- Leveled papers'!$H$4:$KM$4,BI$3,'English Scores- Leveled papers'!$H37:$KM37,"&lt;&gt;")=0,"",SUMIF('English Scores- Leveled papers'!$H$4:$KM$4,BI$3,'English Scores- Leveled papers'!$H37:$KM37)))</f>
        <v/>
      </c>
      <c r="BJ35" s="41" t="str">
        <f>IF($B35="","",IF(COUNTIFS('English Scores- Leveled papers'!$H$4:$KM$4,BJ$3,'English Scores- Leveled papers'!$H37:$KM37,"&lt;&gt;")=0,"",SUMIF('English Scores- Leveled papers'!$H$4:$KM$4,BJ$3,'English Scores- Leveled papers'!$H37:$KM37)))</f>
        <v/>
      </c>
      <c r="BK35" s="41" t="str">
        <f>IF($B35="","",IF(COUNTIFS('English Scores- Leveled papers'!$H$4:$KM$4,BK$3,'English Scores- Leveled papers'!$H37:$KM37,"&lt;&gt;")=0,"",SUMIF('English Scores- Leveled papers'!$H$4:$KM$4,BK$3,'English Scores- Leveled papers'!$H37:$KM37)))</f>
        <v/>
      </c>
      <c r="BL35" s="41" t="str">
        <f>IF($B35="","",IF(COUNTIFS('English Scores- Leveled papers'!$H$4:$KM$4,BL$3,'English Scores- Leveled papers'!$H37:$KM37,"&lt;&gt;")=0,"",SUMIF('English Scores- Leveled papers'!$H$4:$KM$4,BL$3,'English Scores- Leveled papers'!$H37:$KM37)))</f>
        <v/>
      </c>
      <c r="BM35" s="41" t="str">
        <f>IF($B35="","",IF(COUNTIFS('English Scores- Leveled papers'!$H$4:$KM$4,BM$3,'English Scores- Leveled papers'!$H37:$KM37,"&lt;&gt;")=0,"",SUMIF('English Scores- Leveled papers'!$H$4:$KM$4,BM$3,'English Scores- Leveled papers'!$H37:$KM37)))</f>
        <v/>
      </c>
      <c r="BN35" s="41" t="str">
        <f>IF($B35="","",IF(COUNTIFS('English Scores- Leveled papers'!$H$4:$KM$4,BN$3,'English Scores- Leveled papers'!$H37:$KM37,"&lt;&gt;")=0,"",SUMIF('English Scores- Leveled papers'!$H$4:$KM$4,BN$3,'English Scores- Leveled papers'!$H37:$KM37)))</f>
        <v/>
      </c>
      <c r="BO35" s="41"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41" t="str">
        <f>IF($B35="","",IF(COUNTIFS('English Scores- Leveled papers'!$H$4:$KM$4,BX$3,'English Scores- Leveled papers'!$H37:$KM37,"&lt;&gt;")=0,"",SUMIF('English Scores- Leveled papers'!$H$4:$KM$4,BX$3,'English Scores- Leveled papers'!$H37:$KM37)))</f>
        <v/>
      </c>
      <c r="BY35" s="41" t="str">
        <f>IF($B35="","",IF(COUNTIFS('English Scores- Leveled papers'!$H$4:$KM$4,BY$3,'English Scores- Leveled papers'!$H37:$KM37,"&lt;&gt;")=0,"",SUMIF('English Scores- Leveled papers'!$H$4:$KM$4,BY$3,'English Scores- Leveled papers'!$H37:$KM37)))</f>
        <v/>
      </c>
      <c r="BZ35" s="41" t="str">
        <f>IF($B35="","",IF(COUNTIFS('English Scores- Leveled papers'!$H$4:$KM$4,BZ$3,'English Scores- Leveled papers'!$H37:$KM37,"&lt;&gt;")=0,"",SUMIF('English Scores- Leveled papers'!$H$4:$KM$4,BZ$3,'English Scores- Leveled papers'!$H37:$KM37)))</f>
        <v/>
      </c>
      <c r="CA35" s="41" t="str">
        <f>IF($B35="","",IF(COUNTIFS('English Scores- Leveled papers'!$H$4:$KM$4,CA$3,'English Scores- Leveled papers'!$H37:$KM37,"&lt;&gt;")=0,"",SUMIF('English Scores- Leveled papers'!$H$4:$KM$4,CA$3,'English Scores- Leveled papers'!$H37:$KM37)))</f>
        <v/>
      </c>
      <c r="CB35" s="41" t="str">
        <f>IF($B35="","",IF(COUNTIFS('English Scores- Leveled papers'!$H$4:$KM$4,CB$3,'English Scores- Leveled papers'!$H37:$KM37,"&lt;&gt;")=0,"",SUMIF('English Scores- Leveled papers'!$H$4:$KM$4,CB$3,'English Scores- Leveled papers'!$H37:$KM37)))</f>
        <v/>
      </c>
      <c r="CC35" s="41" t="str">
        <f>IF($B35="","",IF(COUNTIFS('English Scores- Leveled papers'!$H$4:$KM$4,CC$3,'English Scores- Leveled papers'!$H37:$KM37,"&lt;&gt;")=0,"",SUMIF('English Scores- Leveled papers'!$H$4:$KM$4,CC$3,'English Scores- Leveled papers'!$H37:$KM37)))</f>
        <v/>
      </c>
      <c r="CD35" s="41" t="str">
        <f>IF($B35="","",IF(COUNTIFS('English Scores- Leveled papers'!$H$4:$KM$4,CD$3,'English Scores- Leveled papers'!$H37:$KM37,"&lt;&gt;")=0,"",SUMIF('English Scores- Leveled papers'!$H$4:$KM$4,CD$3,'English Scores- Leveled papers'!$H37:$KM37)))</f>
        <v/>
      </c>
      <c r="CE35" s="41" t="str">
        <f>IF($B35="","",IF(COUNTIFS('English Scores- Leveled papers'!$H$4:$KM$4,CE$3,'English Scores- Leveled papers'!$H37:$KM37,"&lt;&gt;")=0,"",SUMIF('English Scores- Leveled papers'!$H$4:$KM$4,CE$3,'English Scores- Leveled papers'!$H37:$KM37)))</f>
        <v/>
      </c>
      <c r="CF35" s="41"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41" t="str">
        <f>IF($B35="","",IF(COUNTIFS('English Scores- Leveled papers'!$H$4:$KM$4,CL$3,'English Scores- Leveled papers'!$H37:$KM37,"&lt;&gt;")=0,"",SUMIF('English Scores- Leveled papers'!$H$4:$KM$4,CL$3,'English Scores- Leveled papers'!$H37:$KM37)))</f>
        <v/>
      </c>
      <c r="CM35" s="41" t="str">
        <f>IF($B35="","",IF(COUNTIFS('English Scores- Leveled papers'!$H$4:$KM$4,CM$3,'English Scores- Leveled papers'!$H37:$KM37,"&lt;&gt;")=0,"",SUMIF('English Scores- Leveled papers'!$H$4:$KM$4,CM$3,'English Scores- Leveled papers'!$H37:$KM37)))</f>
        <v/>
      </c>
      <c r="CN35" s="41" t="str">
        <f>IF($B35="","",IF(COUNTIFS('English Scores- Leveled papers'!$H$4:$KM$4,CN$3,'English Scores- Leveled papers'!$H37:$KM37,"&lt;&gt;")=0,"",SUMIF('English Scores- Leveled papers'!$H$4:$KM$4,CN$3,'English Scores- Leveled papers'!$H37:$KM37)))</f>
        <v/>
      </c>
      <c r="CO35" s="41" t="str">
        <f>IF($B35="","",IF(COUNTIFS('English Scores- Leveled papers'!$H$4:$KM$4,CO$3,'English Scores- Leveled papers'!$H37:$KM37,"&lt;&gt;")=0,"",SUMIF('English Scores- Leveled papers'!$H$4:$KM$4,CO$3,'English Scores- Leveled papers'!$H37:$KM37)))</f>
        <v/>
      </c>
      <c r="CP35" s="41" t="str">
        <f>IF($B35="","",IF(COUNTIFS('English Scores- Leveled papers'!$H$4:$KM$4,CP$3,'English Scores- Leveled papers'!$H37:$KM37,"&lt;&gt;")=0,"",SUMIF('English Scores- Leveled papers'!$H$4:$KM$4,CP$3,'English Scores- Leveled papers'!$H37:$KM37)))</f>
        <v/>
      </c>
      <c r="CQ35" s="41" t="str">
        <f>IF($B35="","",IF(COUNTIFS('English Scores- Leveled papers'!$H$4:$KM$4,CQ$3,'English Scores- Leveled papers'!$H37:$KM37,"&lt;&gt;")=0,"",SUMIF('English Scores- Leveled papers'!$H$4:$KM$4,CQ$3,'English Scores- Leveled papers'!$H37:$KM37)))</f>
        <v/>
      </c>
      <c r="CR35" s="41" t="str">
        <f>IF($B35="","",IF(COUNTIFS('English Scores- Leveled papers'!$H$4:$KM$4,CR$3,'English Scores- Leveled papers'!$H37:$KM37,"&lt;&gt;")=0,"",SUMIF('English Scores- Leveled papers'!$H$4:$KM$4,CR$3,'English Scores- Leveled papers'!$H37:$KM37)))</f>
        <v/>
      </c>
      <c r="CS35" s="41"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41" t="str">
        <f>IF($B35="","",IF(COUNTIFS('English Scores- Leveled papers'!$H$4:$KM$4,DF$3,'English Scores- Leveled papers'!$H37:$KM37,"&lt;&gt;")=0,"",SUMIF('English Scores- Leveled papers'!$H$4:$KM$4,DF$3,'English Scores- Leveled papers'!$H37:$KM37)))</f>
        <v/>
      </c>
      <c r="DG35" s="41" t="str">
        <f>IF($B35="","",IF(COUNTIFS('English Scores- Leveled papers'!$H$4:$KM$4,DG$3,'English Scores- Leveled papers'!$H37:$KM37,"&lt;&gt;")=0,"",SUMIF('English Scores- Leveled papers'!$H$4:$KM$4,DG$3,'English Scores- Leveled papers'!$H37:$KM37)))</f>
        <v/>
      </c>
      <c r="DH35" s="41" t="str">
        <f>IF($B35="","",IF(COUNTIFS('English Scores- Leveled papers'!$H$4:$KM$4,DH$3,'English Scores- Leveled papers'!$H37:$KM37,"&lt;&gt;")=0,"",SUMIF('English Scores- Leveled papers'!$H$4:$KM$4,DH$3,'English Scores- Leveled papers'!$H37:$KM37)))</f>
        <v/>
      </c>
      <c r="DI35" s="41" t="str">
        <f>IF($B35="","",IF(COUNTIFS('English Scores- Leveled papers'!$H$4:$KM$4,DI$3,'English Scores- Leveled papers'!$H37:$KM37,"&lt;&gt;")=0,"",SUMIF('English Scores- Leveled papers'!$H$4:$KM$4,DI$3,'English Scores- Leveled papers'!$H37:$KM37)))</f>
        <v/>
      </c>
      <c r="DJ35" s="41" t="str">
        <f>IF($B35="","",IF(COUNTIFS('English Scores- Leveled papers'!$H$4:$KM$4,DJ$3,'English Scores- Leveled papers'!$H37:$KM37,"&lt;&gt;")=0,"",SUMIF('English Scores- Leveled papers'!$H$4:$KM$4,DJ$3,'English Scores- Leveled papers'!$H37:$KM37)))</f>
        <v/>
      </c>
      <c r="DK35" s="41" t="str">
        <f>IF($B35="","",IF(COUNTIFS('English Scores- Leveled papers'!$H$4:$KM$4,DK$3,'English Scores- Leveled papers'!$H37:$KM37,"&lt;&gt;")=0,"",SUMIF('English Scores- Leveled papers'!$H$4:$KM$4,DK$3,'English Scores- Leveled papers'!$H37:$KM37)))</f>
        <v/>
      </c>
      <c r="DL35" s="41" t="str">
        <f>IF($B35="","",IF(COUNTIFS('English Scores- Leveled papers'!$H$4:$KM$4,DL$3,'English Scores- Leveled papers'!$H37:$KM37,"&lt;&gt;")=0,"",SUMIF('English Scores- Leveled papers'!$H$4:$KM$4,DL$3,'English Scores- Leveled papers'!$H37:$KM37)))</f>
        <v/>
      </c>
      <c r="DM35" s="41" t="str">
        <f>IF($B35="","",IF(COUNTIFS('English Scores- Leveled papers'!$H$4:$KM$4,DM$3,'English Scores- Leveled papers'!$H37:$KM37,"&lt;&gt;")=0,"",SUMIF('English Scores- Leveled papers'!$H$4:$KM$4,DM$3,'English Scores- Leveled papers'!$H37:$KM37)))</f>
        <v/>
      </c>
      <c r="DN35" s="41" t="str">
        <f>IF($B35="","",IF(COUNTIFS('English Scores- Leveled papers'!$H$4:$KM$4,DN$3,'English Scores- Leveled papers'!$H37:$KM37,"&lt;&gt;")=0,"",SUMIF('English Scores- Leveled papers'!$H$4:$KM$4,DN$3,'English Scores- Leveled papers'!$H37:$KM37)))</f>
        <v/>
      </c>
      <c r="DO35" s="41" t="str">
        <f>IF($B35="","",IF(COUNTIFS('English Scores- Leveled papers'!$H$4:$KM$4,DO$3,'English Scores- Leveled papers'!$H37:$KM37,"&lt;&gt;")=0,"",SUMIF('English Scores- Leveled papers'!$H$4:$KM$4,DO$3,'English Scores- Leveled papers'!$H37:$KM37)))</f>
        <v/>
      </c>
      <c r="DP35" s="41" t="str">
        <f>IF($B35="","",IF(COUNTIFS('English Scores- Leveled papers'!$H$4:$KM$4,DP$3,'English Scores- Leveled papers'!$H37:$KM37,"&lt;&gt;")=0,"",SUMIF('English Scores- Leveled papers'!$H$4:$KM$4,DP$3,'English Scores- Leveled papers'!$H37:$KM37)))</f>
        <v/>
      </c>
      <c r="DQ35" s="393" t="str">
        <f>IF($B35="","",IF(COUNTIFS('English Scores- Leveled papers'!$H$4:$KM$4,DQ$3,'English Scores- Leveled papers'!$H37:$KM37,"&lt;&gt;")=0,"",SUMIF('English Scores- Leveled papers'!$H$4:$KM$4,DQ$3,'English Scores- Leveled papers'!$H37:$KM37)))</f>
        <v/>
      </c>
      <c r="DR35" s="395" t="str">
        <f>IF('Cover Sheet'!$AC$6="6th", 'Eng GLA 6th, 7th, 8th'!D38, "")</f>
        <v/>
      </c>
      <c r="DU35" s="41" t="str">
        <f>IF($B35="","",IF(COUNTIFS('Eng GLA 6th, 7th, 8th'!$E$4:$DV$4,DU$3,'Eng GLA 6th, 7th, 8th'!$E38:$DV38,"&lt;&gt;")=0,"",SUMIF('Eng GLA 6th, 7th, 8th'!$E$4:$DV$4,DU$3,'Eng GLA 6th, 7th, 8th'!$E38:$DV38)))</f>
        <v/>
      </c>
      <c r="DV35" s="41" t="str">
        <f>IF($B35="","",IF(COUNTIFS('Eng GLA 6th, 7th, 8th'!$E$4:$DV$4,DV$3,'Eng GLA 6th, 7th, 8th'!$E38:$DV38,"&lt;&gt;")=0,"",SUMIF('Eng GLA 6th, 7th, 8th'!$E$4:$DV$4,DV$3,'Eng GLA 6th, 7th, 8th'!$E38:$DV38)))</f>
        <v/>
      </c>
      <c r="DW35" s="41" t="str">
        <f>IF($B35="","",IF(COUNTIFS('Eng GLA 6th, 7th, 8th'!$E$4:$DV$4,DW$3,'Eng GLA 6th, 7th, 8th'!$E38:$DV38,"&lt;&gt;")=0,"",SUMIF('Eng GLA 6th, 7th, 8th'!$E$4:$DV$4,DW$3,'Eng GLA 6th, 7th, 8th'!$E38:$DV38)))</f>
        <v/>
      </c>
      <c r="DX35" s="41" t="str">
        <f>IF($B35="","",IF(COUNTIFS('Eng GLA 6th, 7th, 8th'!$E$4:$DV$4,DX$3,'Eng GLA 6th, 7th, 8th'!$E38:$DV38,"&lt;&gt;")=0,"",SUMIF('Eng GLA 6th, 7th, 8th'!$E$4:$DV$4,DX$3,'Eng GLA 6th, 7th, 8th'!$E38:$DV38)))</f>
        <v/>
      </c>
      <c r="DY35" s="41" t="str">
        <f>IF($B35="","",IF(COUNTIFS('Eng GLA 6th, 7th, 8th'!$E$4:$DV$4,DY$3,'Eng GLA 6th, 7th, 8th'!$E38:$DV38,"&lt;&gt;")=0,"",SUMIF('Eng GLA 6th, 7th, 8th'!$E$4:$DV$4,DY$3,'Eng GLA 6th, 7th, 8th'!$E38:$DV38)))</f>
        <v/>
      </c>
      <c r="DZ35" s="41" t="str">
        <f>IF($B35="","",IF(COUNTIFS('Eng GLA 6th, 7th, 8th'!$E$4:$DV$4,DZ$3,'Eng GLA 6th, 7th, 8th'!$E38:$DV38,"&lt;&gt;")=0,"",SUMIF('Eng GLA 6th, 7th, 8th'!$E$4:$DV$4,DZ$3,'Eng GLA 6th, 7th, 8th'!$E38:$DV38)))</f>
        <v/>
      </c>
      <c r="EA35" s="41" t="str">
        <f>IF($B35="","",IF(COUNTIFS('Eng GLA 6th, 7th, 8th'!$E$4:$DV$4,EA$3,'Eng GLA 6th, 7th, 8th'!$E38:$DV38,"&lt;&gt;")=0,"",SUMIF('Eng GLA 6th, 7th, 8th'!$E$4:$DV$4,EA$3,'Eng GLA 6th, 7th, 8th'!$E38:$DV38)))</f>
        <v/>
      </c>
      <c r="EB35" s="41" t="str">
        <f>IF($B35="","",IF(COUNTIFS('Eng GLA 6th, 7th, 8th'!$E$4:$DV$4,EB$3,'Eng GLA 6th, 7th, 8th'!$E38:$DV38,"&lt;&gt;")=0,"",SUMIF('Eng GLA 6th, 7th, 8th'!$E$4:$DV$4,EB$3,'Eng GLA 6th, 7th, 8th'!$E38:$DV38)))</f>
        <v/>
      </c>
      <c r="EC35" s="41" t="str">
        <f>IF($B35="","",IF(COUNTIFS('Eng GLA 6th, 7th, 8th'!$E$4:$DV$4,EC$3,'Eng GLA 6th, 7th, 8th'!$E38:$DV38,"&lt;&gt;")=0,"",SUMIF('Eng GLA 6th, 7th, 8th'!$E$4:$DV$4,EC$3,'Eng GLA 6th, 7th, 8th'!$E38:$DV38)))</f>
        <v/>
      </c>
      <c r="ED35" s="41" t="str">
        <f>IF($B35="","",IF(COUNTIFS('Eng GLA 6th, 7th, 8th'!$E$4:$DV$4,ED$3,'Eng GLA 6th, 7th, 8th'!$E38:$DV38,"&lt;&gt;")=0,"",SUMIF('Eng GLA 6th, 7th, 8th'!$E$4:$DV$4,ED$3,'Eng GLA 6th, 7th, 8th'!$E38:$DV38)))</f>
        <v/>
      </c>
      <c r="EE35" s="41" t="str">
        <f>IF($B35="","",IF(COUNTIFS('Eng GLA 6th, 7th, 8th'!$E$4:$DV$4,EE$3,'Eng GLA 6th, 7th, 8th'!$E38:$DV38,"&lt;&gt;")=0,"",SUMIF('Eng GLA 6th, 7th, 8th'!$E$4:$DV$4,EE$3,'Eng GLA 6th, 7th, 8th'!$E38:$DV38)))</f>
        <v/>
      </c>
      <c r="EF35" s="41" t="str">
        <f>IF($B35="","",IF(COUNTIFS('Eng GLA 6th, 7th, 8th'!$E$4:$DV$4,EF$3,'Eng GLA 6th, 7th, 8th'!$E38:$DV38,"&lt;&gt;")=0,"",SUMIF('Eng GLA 6th, 7th, 8th'!$E$4:$DV$4,EF$3,'Eng GLA 6th, 7th, 8th'!$E38:$DV38)))</f>
        <v/>
      </c>
      <c r="EG35" s="41" t="str">
        <f>IF($B35="","",IF(COUNTIFS('Eng GLA 6th, 7th, 8th'!$E$4:$DV$4,EG$3,'Eng GLA 6th, 7th, 8th'!$E38:$DV38,"&lt;&gt;")=0,"",SUMIF('Eng GLA 6th, 7th, 8th'!$E$4:$DV$4,EG$3,'Eng GLA 6th, 7th, 8th'!$E38:$DV38)))</f>
        <v/>
      </c>
      <c r="EH35" s="41" t="str">
        <f>IF($B35="","",IF(COUNTIFS('Eng GLA 6th, 7th, 8th'!$E$4:$DV$4,EH$3,'Eng GLA 6th, 7th, 8th'!$E38:$DV38,"&lt;&gt;")=0,"",SUMIF('Eng GLA 6th, 7th, 8th'!$E$4:$DV$4,EH$3,'Eng GLA 6th, 7th, 8th'!$E38:$DV38)))</f>
        <v/>
      </c>
      <c r="EI35" s="41" t="str">
        <f>IF($B35="","",IF(COUNTIFS('Eng GLA 6th, 7th, 8th'!$E$4:$DV$4,EI$3,'Eng GLA 6th, 7th, 8th'!$E38:$DV38,"&lt;&gt;")=0,"",SUMIF('Eng GLA 6th, 7th, 8th'!$E$4:$DV$4,EI$3,'Eng GLA 6th, 7th, 8th'!$E38:$DV38)))</f>
        <v/>
      </c>
      <c r="EJ35" s="398" t="str">
        <f>IF('Cover Sheet'!$AC$6="7th", 'Eng GLA 6th, 7th, 8th'!AQ38, "")</f>
        <v/>
      </c>
      <c r="EK35" s="41" t="str">
        <f>IF($B35="","",IF(COUNTIFS('Eng GLA 6th, 7th, 8th'!$E$4:$DV$4,EK$3,'Eng GLA 6th, 7th, 8th'!$E38:$DV38,"&lt;&gt;")=0,"",SUMIF('Eng GLA 6th, 7th, 8th'!$E$4:$DV$4,EK$3,'Eng GLA 6th, 7th, 8th'!$E38:$DV38)))</f>
        <v/>
      </c>
      <c r="EL35" s="41" t="str">
        <f>IF($B35="","",IF(COUNTIFS('Eng GLA 6th, 7th, 8th'!$E$4:$DV$4,EL$3,'Eng GLA 6th, 7th, 8th'!$E38:$DV38,"&lt;&gt;")=0,"",SUMIF('Eng GLA 6th, 7th, 8th'!$E$4:$DV$4,EL$3,'Eng GLA 6th, 7th, 8th'!$E38:$DV38)))</f>
        <v/>
      </c>
      <c r="EM35" s="41" t="str">
        <f>IF($B35="","",IF(COUNTIFS('Eng GLA 6th, 7th, 8th'!$E$4:$DV$4,EM$3,'Eng GLA 6th, 7th, 8th'!$E38:$DV38,"&lt;&gt;")=0,"",SUMIF('Eng GLA 6th, 7th, 8th'!$E$4:$DV$4,EM$3,'Eng GLA 6th, 7th, 8th'!$E38:$DV38)))</f>
        <v/>
      </c>
      <c r="EN35" s="41" t="str">
        <f>IF($B35="","",IF(COUNTIFS('Eng GLA 6th, 7th, 8th'!$E$4:$DV$4,EN$3,'Eng GLA 6th, 7th, 8th'!$E38:$DV38,"&lt;&gt;")=0,"",SUMIF('Eng GLA 6th, 7th, 8th'!$E$4:$DV$4,EN$3,'Eng GLA 6th, 7th, 8th'!$E38:$DV38)))</f>
        <v/>
      </c>
      <c r="EO35" s="41" t="str">
        <f>IF($B35="","",IF(COUNTIFS('Eng GLA 6th, 7th, 8th'!$E$4:$DV$4,EO$3,'Eng GLA 6th, 7th, 8th'!$E38:$DV38,"&lt;&gt;")=0,"",SUMIF('Eng GLA 6th, 7th, 8th'!$E$4:$DV$4,EO$3,'Eng GLA 6th, 7th, 8th'!$E38:$DV38)))</f>
        <v/>
      </c>
      <c r="EP35" s="41" t="str">
        <f>IF($B35="","",IF(COUNTIFS('Eng GLA 6th, 7th, 8th'!$E$4:$DV$4,EP$3,'Eng GLA 6th, 7th, 8th'!$E38:$DV38,"&lt;&gt;")=0,"",SUMIF('Eng GLA 6th, 7th, 8th'!$E$4:$DV$4,EP$3,'Eng GLA 6th, 7th, 8th'!$E38:$DV38)))</f>
        <v/>
      </c>
      <c r="EQ35" s="41" t="str">
        <f>IF($B35="","",IF(COUNTIFS('Eng GLA 6th, 7th, 8th'!$E$4:$DV$4,EQ$3,'Eng GLA 6th, 7th, 8th'!$E38:$DV38,"&lt;&gt;")=0,"",SUMIF('Eng GLA 6th, 7th, 8th'!$E$4:$DV$4,EQ$3,'Eng GLA 6th, 7th, 8th'!$E38:$DV38)))</f>
        <v/>
      </c>
      <c r="ER35" s="41" t="str">
        <f>IF($B35="","",IF(COUNTIFS('Eng GLA 6th, 7th, 8th'!$E$4:$DV$4,ER$3,'Eng GLA 6th, 7th, 8th'!$E38:$DV38,"&lt;&gt;")=0,"",SUMIF('Eng GLA 6th, 7th, 8th'!$E$4:$DV$4,ER$3,'Eng GLA 6th, 7th, 8th'!$E38:$DV38)))</f>
        <v/>
      </c>
      <c r="ES35" s="41" t="str">
        <f>IF($B35="","",IF(COUNTIFS('Eng GLA 6th, 7th, 8th'!$E$4:$DV$4,ES$3,'Eng GLA 6th, 7th, 8th'!$E38:$DV38,"&lt;&gt;")=0,"",SUMIF('Eng GLA 6th, 7th, 8th'!$E$4:$DV$4,ES$3,'Eng GLA 6th, 7th, 8th'!$E38:$DV38)))</f>
        <v/>
      </c>
      <c r="ET35" s="41" t="str">
        <f>IF($B35="","",IF(COUNTIFS('Eng GLA 6th, 7th, 8th'!$E$4:$DV$4,ET$3,'Eng GLA 6th, 7th, 8th'!$E38:$DV38,"&lt;&gt;")=0,"",SUMIF('Eng GLA 6th, 7th, 8th'!$E$4:$DV$4,ET$3,'Eng GLA 6th, 7th, 8th'!$E38:$DV38)))</f>
        <v/>
      </c>
      <c r="EU35" s="41" t="str">
        <f>IF($B35="","",IF(COUNTIFS('Eng GLA 6th, 7th, 8th'!$E$4:$DV$4,EU$3,'Eng GLA 6th, 7th, 8th'!$E38:$DV38,"&lt;&gt;")=0,"",SUMIF('Eng GLA 6th, 7th, 8th'!$E$4:$DV$4,EU$3,'Eng GLA 6th, 7th, 8th'!$E38:$DV38)))</f>
        <v/>
      </c>
      <c r="EV35" s="41" t="str">
        <f>IF($B35="","",IF(COUNTIFS('Eng GLA 6th, 7th, 8th'!$E$4:$DV$4,EV$3,'Eng GLA 6th, 7th, 8th'!$E38:$DV38,"&lt;&gt;")=0,"",SUMIF('Eng GLA 6th, 7th, 8th'!$E$4:$DV$4,EV$3,'Eng GLA 6th, 7th, 8th'!$E38:$DV38)))</f>
        <v/>
      </c>
      <c r="EW35" s="41" t="str">
        <f>IF($B35="","",IF(COUNTIFS('Eng GLA 6th, 7th, 8th'!$E$4:$DV$4,EW$3,'Eng GLA 6th, 7th, 8th'!$E38:$DV38,"&lt;&gt;")=0,"",SUMIF('Eng GLA 6th, 7th, 8th'!$E$4:$DV$4,EW$3,'Eng GLA 6th, 7th, 8th'!$E38:$DV38)))</f>
        <v/>
      </c>
      <c r="EX35" s="41" t="str">
        <f>IF($B35="","",IF(COUNTIFS('Eng GLA 6th, 7th, 8th'!$E$4:$DV$4,EX$3,'Eng GLA 6th, 7th, 8th'!$E38:$DV38,"&lt;&gt;")=0,"",SUMIF('Eng GLA 6th, 7th, 8th'!$E$4:$DV$4,EX$3,'Eng GLA 6th, 7th, 8th'!$E38:$DV38)))</f>
        <v/>
      </c>
      <c r="EY35" s="41" t="str">
        <f>IF($B35="","",IF(COUNTIFS('Eng GLA 6th, 7th, 8th'!$E$4:$DV$4,EY$3,'Eng GLA 6th, 7th, 8th'!$E38:$DV38,"&lt;&gt;")=0,"",SUMIF('Eng GLA 6th, 7th, 8th'!$E$4:$DV$4,EY$3,'Eng GLA 6th, 7th, 8th'!$E38:$DV38)))</f>
        <v/>
      </c>
      <c r="EZ35" s="398" t="str">
        <f>IF('Cover Sheet'!$AC$6="8th", 'Eng GLA 6th, 7th, 8th'!CG38, "")</f>
        <v/>
      </c>
      <c r="FA35" s="41" t="str">
        <f>IF($B35="","",IF(COUNTIFS('Eng GLA 6th, 7th, 8th'!$E$4:$DV$4,FA$3,'Eng GLA 6th, 7th, 8th'!$E38:$DV38,"&lt;&gt;")=0,"",SUMIF('Eng GLA 6th, 7th, 8th'!$E$4:$DV$4,FA$3,'Eng GLA 6th, 7th, 8th'!$E38:$DV38)))</f>
        <v/>
      </c>
      <c r="FB35" s="41" t="str">
        <f>IF($B35="","",IF(COUNTIFS('Eng GLA 6th, 7th, 8th'!$E$4:$DV$4,FB$3,'Eng GLA 6th, 7th, 8th'!$E38:$DV38,"&lt;&gt;")=0,"",SUMIF('Eng GLA 6th, 7th, 8th'!$E$4:$DV$4,FB$3,'Eng GLA 6th, 7th, 8th'!$E38:$DV38)))</f>
        <v/>
      </c>
      <c r="FC35" s="41" t="str">
        <f>IF($B35="","",IF(COUNTIFS('Eng GLA 6th, 7th, 8th'!$E$4:$DV$4,FC$3,'Eng GLA 6th, 7th, 8th'!$E38:$DV38,"&lt;&gt;")=0,"",SUMIF('Eng GLA 6th, 7th, 8th'!$E$4:$DV$4,FC$3,'Eng GLA 6th, 7th, 8th'!$E38:$DV38)))</f>
        <v/>
      </c>
      <c r="FD35" s="41" t="str">
        <f>IF($B35="","",IF(COUNTIFS('Eng GLA 6th, 7th, 8th'!$E$4:$DV$4,FD$3,'Eng GLA 6th, 7th, 8th'!$E38:$DV38,"&lt;&gt;")=0,"",SUMIF('Eng GLA 6th, 7th, 8th'!$E$4:$DV$4,FD$3,'Eng GLA 6th, 7th, 8th'!$E38:$DV38)))</f>
        <v/>
      </c>
      <c r="FE35" s="41" t="str">
        <f>IF($B35="","",IF(COUNTIFS('Eng GLA 6th, 7th, 8th'!$E$4:$DV$4,FE$3,'Eng GLA 6th, 7th, 8th'!$E38:$DV38,"&lt;&gt;")=0,"",SUMIF('Eng GLA 6th, 7th, 8th'!$E$4:$DV$4,FE$3,'Eng GLA 6th, 7th, 8th'!$E38:$DV38)))</f>
        <v/>
      </c>
      <c r="FF35" s="41" t="str">
        <f>IF($B35="","",IF(COUNTIFS('Eng GLA 6th, 7th, 8th'!$E$4:$DV$4,FF$3,'Eng GLA 6th, 7th, 8th'!$E38:$DV38,"&lt;&gt;")=0,"",SUMIF('Eng GLA 6th, 7th, 8th'!$E$4:$DV$4,FF$3,'Eng GLA 6th, 7th, 8th'!$E38:$DV38)))</f>
        <v/>
      </c>
      <c r="FG35" s="41" t="str">
        <f>IF($B35="","",IF(COUNTIFS('Eng GLA 6th, 7th, 8th'!$E$4:$DV$4,FG$3,'Eng GLA 6th, 7th, 8th'!$E38:$DV38,"&lt;&gt;")=0,"",SUMIF('Eng GLA 6th, 7th, 8th'!$E$4:$DV$4,FG$3,'Eng GLA 6th, 7th, 8th'!$E38:$DV38)))</f>
        <v/>
      </c>
      <c r="FH35" s="41" t="str">
        <f>IF($B35="","",IF(COUNTIFS('Eng GLA 6th, 7th, 8th'!$E$4:$DV$4,FH$3,'Eng GLA 6th, 7th, 8th'!$E38:$DV38,"&lt;&gt;")=0,"",SUMIF('Eng GLA 6th, 7th, 8th'!$E$4:$DV$4,FH$3,'Eng GLA 6th, 7th, 8th'!$E38:$DV38)))</f>
        <v/>
      </c>
      <c r="FI35" s="41" t="str">
        <f>IF($B35="","",IF(COUNTIFS('Eng GLA 6th, 7th, 8th'!$E$4:$DV$4,FI$3,'Eng GLA 6th, 7th, 8th'!$E38:$DV38,"&lt;&gt;")=0,"",SUMIF('Eng GLA 6th, 7th, 8th'!$E$4:$DV$4,FI$3,'Eng GLA 6th, 7th, 8th'!$E38:$DV38)))</f>
        <v/>
      </c>
      <c r="FJ35" s="41" t="str">
        <f>IF($B35="","",IF(COUNTIFS('Eng GLA 6th, 7th, 8th'!$E$4:$DV$4,FJ$3,'Eng GLA 6th, 7th, 8th'!$E38:$DV38,"&lt;&gt;")=0,"",SUMIF('Eng GLA 6th, 7th, 8th'!$E$4:$DV$4,FJ$3,'Eng GLA 6th, 7th, 8th'!$E38:$DV38)))</f>
        <v/>
      </c>
      <c r="FK35" s="41" t="str">
        <f>IF($B35="","",IF(COUNTIFS('Eng GLA 6th, 7th, 8th'!$E$4:$DV$4,FK$3,'Eng GLA 6th, 7th, 8th'!$E38:$DV38,"&lt;&gt;")=0,"",SUMIF('Eng GLA 6th, 7th, 8th'!$E$4:$DV$4,FK$3,'Eng GLA 6th, 7th, 8th'!$E38:$DV38)))</f>
        <v/>
      </c>
      <c r="FL35" s="41" t="str">
        <f>IF($B35="","",IF(COUNTIFS('Eng GLA 6th, 7th, 8th'!$E$4:$DV$4,FL$3,'Eng GLA 6th, 7th, 8th'!$E38:$DV38,"&lt;&gt;")=0,"",SUMIF('Eng GLA 6th, 7th, 8th'!$E$4:$DV$4,FL$3,'Eng GLA 6th, 7th, 8th'!$E38:$DV38)))</f>
        <v/>
      </c>
      <c r="FM35" s="41" t="str">
        <f>IF($B35="","",IF(COUNTIFS('Eng GLA 6th, 7th, 8th'!$E$4:$DV$4,FM$3,'Eng GLA 6th, 7th, 8th'!$E38:$DV38,"&lt;&gt;")=0,"",SUMIF('Eng GLA 6th, 7th, 8th'!$E$4:$DV$4,FM$3,'Eng GLA 6th, 7th, 8th'!$E38:$DV38)))</f>
        <v/>
      </c>
      <c r="FN35" s="41" t="str">
        <f>IF($B35="","",IF(COUNTIFS('Eng GLA 6th, 7th, 8th'!$E$4:$DV$4,FN$3,'Eng GLA 6th, 7th, 8th'!$E38:$DV38,"&lt;&gt;")=0,"",SUMIF('Eng GLA 6th, 7th, 8th'!$E$4:$DV$4,FN$3,'Eng GLA 6th, 7th, 8th'!$E38:$DV38)))</f>
        <v/>
      </c>
      <c r="FO35" s="41" t="str">
        <f>IF($B35="","",IF(COUNTIFS('Eng GLA 6th, 7th, 8th'!$E$4:$DV$4,FO$3,'Eng GLA 6th, 7th, 8th'!$E38:$DV38,"&lt;&gt;")=0,"",SUMIF('Eng GLA 6th, 7th, 8th'!$E$4:$DV$4,FO$3,'Eng GLA 6th, 7th, 8th'!$E38:$DV38)))</f>
        <v/>
      </c>
    </row>
    <row r="36" spans="1:171" ht="12.75" customHeight="1" x14ac:dyDescent="0.2">
      <c r="A36" s="65">
        <v>32</v>
      </c>
      <c r="B36" s="65" t="str">
        <f>'English Scores- Leveled papers'!B38</f>
        <v>Abhishek</v>
      </c>
      <c r="C36" s="65"/>
      <c r="D36" s="76" t="str">
        <f>IF(OR(B36="",H36="",'Cover Sheet'!E36=""),"",'Cover Sheet'!E36)</f>
        <v/>
      </c>
      <c r="E36" s="76" t="str">
        <f>IF(OR(B36="",H36="",'Cover Sheet'!F36=""),"",'Cover Sheet'!F36)</f>
        <v/>
      </c>
      <c r="F36" s="76" t="str">
        <f>IF(OR(B36="",H36="",'Cover Sheet'!H36=""),"",'Cover Sheet'!H36)</f>
        <v/>
      </c>
      <c r="G36" s="76"/>
      <c r="H36" s="76" t="str">
        <f>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v/>
      </c>
      <c r="I36" s="77" t="str">
        <f t="shared" si="7"/>
        <v/>
      </c>
      <c r="J36" s="77" t="str">
        <f t="shared" si="8"/>
        <v/>
      </c>
      <c r="K36" s="77" t="str">
        <f t="shared" si="9"/>
        <v/>
      </c>
      <c r="L36" s="78" t="str">
        <f t="shared" si="10"/>
        <v/>
      </c>
      <c r="M36" s="78" t="str">
        <f t="shared" si="11"/>
        <v/>
      </c>
      <c r="N36" s="78" t="str">
        <f t="shared" si="12"/>
        <v/>
      </c>
      <c r="O36" s="78" t="str">
        <f t="shared" si="13"/>
        <v/>
      </c>
      <c r="P36" s="78" t="str">
        <f t="shared" si="14"/>
        <v/>
      </c>
      <c r="Q36" s="78" t="str">
        <f t="shared" si="15"/>
        <v/>
      </c>
      <c r="R36" s="78" t="str">
        <f t="shared" si="16"/>
        <v/>
      </c>
      <c r="S36" s="78" t="str">
        <f t="shared" si="17"/>
        <v/>
      </c>
      <c r="T36" s="78" t="str">
        <f t="shared" si="18"/>
        <v/>
      </c>
      <c r="U36" s="78" t="str">
        <f t="shared" si="19"/>
        <v/>
      </c>
      <c r="V36" s="78" t="str">
        <f t="shared" si="20"/>
        <v/>
      </c>
      <c r="W36" s="78" t="str">
        <f t="shared" si="21"/>
        <v/>
      </c>
      <c r="X36" s="78" t="str">
        <f t="shared" si="22"/>
        <v/>
      </c>
      <c r="Y36" s="78"/>
      <c r="Z36" s="78"/>
      <c r="AA36" s="78"/>
      <c r="AB36" s="78"/>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41" t="str">
        <f>IF($B36="","",IF(COUNTIFS('English Scores- Leveled papers'!$H$4:$KM$4,AI$3,'English Scores- Leveled papers'!$H38:$KM38,"&lt;&gt;")=0,"",SUMIF('English Scores- Leveled papers'!$H$4:$KM$4,AI$3,'English Scores- Leveled papers'!$H38:$KM38)))</f>
        <v/>
      </c>
      <c r="AJ36" s="41" t="str">
        <f>IF($B36="","",IF(COUNTIFS('English Scores- Leveled papers'!$H$4:$KM$4,AJ$3,'English Scores- Leveled papers'!$H38:$KM38,"&lt;&gt;")=0,"",SUMIF('English Scores- Leveled papers'!$H$4:$KM$4,AJ$3,'English Scores- Leveled papers'!$H38:$KM38)))</f>
        <v/>
      </c>
      <c r="AK36" s="41" t="str">
        <f>IF($B36="","",IF(COUNTIFS('English Scores- Leveled papers'!$H$4:$KM$4,AK$3,'English Scores- Leveled papers'!$H38:$KM38,"&lt;&gt;")=0,"",SUMIF('English Scores- Leveled papers'!$H$4:$KM$4,AK$3,'English Scores- Leveled papers'!$H38:$KM38)))</f>
        <v/>
      </c>
      <c r="AL36" s="41" t="str">
        <f>IF($B36="","",IF(COUNTIFS('English Scores- Leveled papers'!$H$4:$KM$4,AL$3,'English Scores- Leveled papers'!$H38:$KM38,"&lt;&gt;")=0,"",SUMIF('English Scores- Leveled papers'!$H$4:$KM$4,AL$3,'English Scores- Leveled papers'!$H38:$KM38)))</f>
        <v/>
      </c>
      <c r="AM36" s="41" t="str">
        <f>IF($B36="","",IF(COUNTIFS('English Scores- Leveled papers'!$H$4:$KM$4,AM$3,'English Scores- Leveled papers'!$H38:$KM38,"&lt;&gt;")=0,"",SUMIF('English Scores- Leveled papers'!$H$4:$KM$4,AM$3,'English Scores- Leveled papers'!$H38:$KM38)))</f>
        <v/>
      </c>
      <c r="AN36" s="41"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41" t="str">
        <f>IF($B36="","",IF(COUNTIFS('English Scores- Leveled papers'!$H$4:$KM$4,AZ$3,'English Scores- Leveled papers'!$H38:$KM38,"&lt;&gt;")=0,"",SUMIF('English Scores- Leveled papers'!$H$4:$KM$4,AZ$3,'English Scores- Leveled papers'!$H38:$KM38)))</f>
        <v/>
      </c>
      <c r="BA36" s="41" t="str">
        <f>IF($B36="","",IF(COUNTIFS('English Scores- Leveled papers'!$H$4:$KM$4,BA$3,'English Scores- Leveled papers'!$H38:$KM38,"&lt;&gt;")=0,"",SUMIF('English Scores- Leveled papers'!$H$4:$KM$4,BA$3,'English Scores- Leveled papers'!$H38:$KM38)))</f>
        <v/>
      </c>
      <c r="BB36" s="41" t="str">
        <f>IF($B36="","",IF(COUNTIFS('English Scores- Leveled papers'!$H$4:$KM$4,BB$3,'English Scores- Leveled papers'!$H38:$KM38,"&lt;&gt;")=0,"",SUMIF('English Scores- Leveled papers'!$H$4:$KM$4,BB$3,'English Scores- Leveled papers'!$H38:$KM38)))</f>
        <v/>
      </c>
      <c r="BC36" s="41" t="str">
        <f>IF($B36="","",IF(COUNTIFS('English Scores- Leveled papers'!$H$4:$KM$4,BC$3,'English Scores- Leveled papers'!$H38:$KM38,"&lt;&gt;")=0,"",SUMIF('English Scores- Leveled papers'!$H$4:$KM$4,BC$3,'English Scores- Leveled papers'!$H38:$KM38)))</f>
        <v/>
      </c>
      <c r="BD36" s="41" t="str">
        <f>IF($B36="","",IF(COUNTIFS('English Scores- Leveled papers'!$H$4:$KM$4,BD$3,'English Scores- Leveled papers'!$H38:$KM38,"&lt;&gt;")=0,"",SUMIF('English Scores- Leveled papers'!$H$4:$KM$4,BD$3,'English Scores- Leveled papers'!$H38:$KM38)))</f>
        <v/>
      </c>
      <c r="BE36" s="41" t="str">
        <f>IF($B36="","",IF(COUNTIFS('English Scores- Leveled papers'!$H$4:$KM$4,BE$3,'English Scores- Leveled papers'!$H38:$KM38,"&lt;&gt;")=0,"",SUMIF('English Scores- Leveled papers'!$H$4:$KM$4,BE$3,'English Scores- Leveled papers'!$H38:$KM38)))</f>
        <v/>
      </c>
      <c r="BF36" s="41" t="str">
        <f>IF($B36="","",IF(COUNTIFS('English Scores- Leveled papers'!$H$4:$KM$4,BF$3,'English Scores- Leveled papers'!$H38:$KM38,"&lt;&gt;")=0,"",SUMIF('English Scores- Leveled papers'!$H$4:$KM$4,BF$3,'English Scores- Leveled papers'!$H38:$KM38)))</f>
        <v/>
      </c>
      <c r="BG36" s="41" t="str">
        <f>IF($B36="","",IF(COUNTIFS('English Scores- Leveled papers'!$H$4:$KM$4,BG$3,'English Scores- Leveled papers'!$H38:$KM38,"&lt;&gt;")=0,"",SUMIF('English Scores- Leveled papers'!$H$4:$KM$4,BG$3,'English Scores- Leveled papers'!$H38:$KM38)))</f>
        <v/>
      </c>
      <c r="BH36" s="41" t="str">
        <f>IF($B36="","",IF(COUNTIFS('English Scores- Leveled papers'!$H$4:$KM$4,BH$3,'English Scores- Leveled papers'!$H38:$KM38,"&lt;&gt;")=0,"",SUMIF('English Scores- Leveled papers'!$H$4:$KM$4,BH$3,'English Scores- Leveled papers'!$H38:$KM38)))</f>
        <v/>
      </c>
      <c r="BI36" s="41" t="str">
        <f>IF($B36="","",IF(COUNTIFS('English Scores- Leveled papers'!$H$4:$KM$4,BI$3,'English Scores- Leveled papers'!$H38:$KM38,"&lt;&gt;")=0,"",SUMIF('English Scores- Leveled papers'!$H$4:$KM$4,BI$3,'English Scores- Leveled papers'!$H38:$KM38)))</f>
        <v/>
      </c>
      <c r="BJ36" s="41" t="str">
        <f>IF($B36="","",IF(COUNTIFS('English Scores- Leveled papers'!$H$4:$KM$4,BJ$3,'English Scores- Leveled papers'!$H38:$KM38,"&lt;&gt;")=0,"",SUMIF('English Scores- Leveled papers'!$H$4:$KM$4,BJ$3,'English Scores- Leveled papers'!$H38:$KM38)))</f>
        <v/>
      </c>
      <c r="BK36" s="41" t="str">
        <f>IF($B36="","",IF(COUNTIFS('English Scores- Leveled papers'!$H$4:$KM$4,BK$3,'English Scores- Leveled papers'!$H38:$KM38,"&lt;&gt;")=0,"",SUMIF('English Scores- Leveled papers'!$H$4:$KM$4,BK$3,'English Scores- Leveled papers'!$H38:$KM38)))</f>
        <v/>
      </c>
      <c r="BL36" s="41" t="str">
        <f>IF($B36="","",IF(COUNTIFS('English Scores- Leveled papers'!$H$4:$KM$4,BL$3,'English Scores- Leveled papers'!$H38:$KM38,"&lt;&gt;")=0,"",SUMIF('English Scores- Leveled papers'!$H$4:$KM$4,BL$3,'English Scores- Leveled papers'!$H38:$KM38)))</f>
        <v/>
      </c>
      <c r="BM36" s="41" t="str">
        <f>IF($B36="","",IF(COUNTIFS('English Scores- Leveled papers'!$H$4:$KM$4,BM$3,'English Scores- Leveled papers'!$H38:$KM38,"&lt;&gt;")=0,"",SUMIF('English Scores- Leveled papers'!$H$4:$KM$4,BM$3,'English Scores- Leveled papers'!$H38:$KM38)))</f>
        <v/>
      </c>
      <c r="BN36" s="41" t="str">
        <f>IF($B36="","",IF(COUNTIFS('English Scores- Leveled papers'!$H$4:$KM$4,BN$3,'English Scores- Leveled papers'!$H38:$KM38,"&lt;&gt;")=0,"",SUMIF('English Scores- Leveled papers'!$H$4:$KM$4,BN$3,'English Scores- Leveled papers'!$H38:$KM38)))</f>
        <v/>
      </c>
      <c r="BO36" s="41"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41" t="str">
        <f>IF($B36="","",IF(COUNTIFS('English Scores- Leveled papers'!$H$4:$KM$4,BX$3,'English Scores- Leveled papers'!$H38:$KM38,"&lt;&gt;")=0,"",SUMIF('English Scores- Leveled papers'!$H$4:$KM$4,BX$3,'English Scores- Leveled papers'!$H38:$KM38)))</f>
        <v/>
      </c>
      <c r="BY36" s="41" t="str">
        <f>IF($B36="","",IF(COUNTIFS('English Scores- Leveled papers'!$H$4:$KM$4,BY$3,'English Scores- Leveled papers'!$H38:$KM38,"&lt;&gt;")=0,"",SUMIF('English Scores- Leveled papers'!$H$4:$KM$4,BY$3,'English Scores- Leveled papers'!$H38:$KM38)))</f>
        <v/>
      </c>
      <c r="BZ36" s="41" t="str">
        <f>IF($B36="","",IF(COUNTIFS('English Scores- Leveled papers'!$H$4:$KM$4,BZ$3,'English Scores- Leveled papers'!$H38:$KM38,"&lt;&gt;")=0,"",SUMIF('English Scores- Leveled papers'!$H$4:$KM$4,BZ$3,'English Scores- Leveled papers'!$H38:$KM38)))</f>
        <v/>
      </c>
      <c r="CA36" s="41" t="str">
        <f>IF($B36="","",IF(COUNTIFS('English Scores- Leveled papers'!$H$4:$KM$4,CA$3,'English Scores- Leveled papers'!$H38:$KM38,"&lt;&gt;")=0,"",SUMIF('English Scores- Leveled papers'!$H$4:$KM$4,CA$3,'English Scores- Leveled papers'!$H38:$KM38)))</f>
        <v/>
      </c>
      <c r="CB36" s="41" t="str">
        <f>IF($B36="","",IF(COUNTIFS('English Scores- Leveled papers'!$H$4:$KM$4,CB$3,'English Scores- Leveled papers'!$H38:$KM38,"&lt;&gt;")=0,"",SUMIF('English Scores- Leveled papers'!$H$4:$KM$4,CB$3,'English Scores- Leveled papers'!$H38:$KM38)))</f>
        <v/>
      </c>
      <c r="CC36" s="41" t="str">
        <f>IF($B36="","",IF(COUNTIFS('English Scores- Leveled papers'!$H$4:$KM$4,CC$3,'English Scores- Leveled papers'!$H38:$KM38,"&lt;&gt;")=0,"",SUMIF('English Scores- Leveled papers'!$H$4:$KM$4,CC$3,'English Scores- Leveled papers'!$H38:$KM38)))</f>
        <v/>
      </c>
      <c r="CD36" s="41" t="str">
        <f>IF($B36="","",IF(COUNTIFS('English Scores- Leveled papers'!$H$4:$KM$4,CD$3,'English Scores- Leveled papers'!$H38:$KM38,"&lt;&gt;")=0,"",SUMIF('English Scores- Leveled papers'!$H$4:$KM$4,CD$3,'English Scores- Leveled papers'!$H38:$KM38)))</f>
        <v/>
      </c>
      <c r="CE36" s="41" t="str">
        <f>IF($B36="","",IF(COUNTIFS('English Scores- Leveled papers'!$H$4:$KM$4,CE$3,'English Scores- Leveled papers'!$H38:$KM38,"&lt;&gt;")=0,"",SUMIF('English Scores- Leveled papers'!$H$4:$KM$4,CE$3,'English Scores- Leveled papers'!$H38:$KM38)))</f>
        <v/>
      </c>
      <c r="CF36" s="41"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41" t="str">
        <f>IF($B36="","",IF(COUNTIFS('English Scores- Leveled papers'!$H$4:$KM$4,CL$3,'English Scores- Leveled papers'!$H38:$KM38,"&lt;&gt;")=0,"",SUMIF('English Scores- Leveled papers'!$H$4:$KM$4,CL$3,'English Scores- Leveled papers'!$H38:$KM38)))</f>
        <v/>
      </c>
      <c r="CM36" s="41" t="str">
        <f>IF($B36="","",IF(COUNTIFS('English Scores- Leveled papers'!$H$4:$KM$4,CM$3,'English Scores- Leveled papers'!$H38:$KM38,"&lt;&gt;")=0,"",SUMIF('English Scores- Leveled papers'!$H$4:$KM$4,CM$3,'English Scores- Leveled papers'!$H38:$KM38)))</f>
        <v/>
      </c>
      <c r="CN36" s="41" t="str">
        <f>IF($B36="","",IF(COUNTIFS('English Scores- Leveled papers'!$H$4:$KM$4,CN$3,'English Scores- Leveled papers'!$H38:$KM38,"&lt;&gt;")=0,"",SUMIF('English Scores- Leveled papers'!$H$4:$KM$4,CN$3,'English Scores- Leveled papers'!$H38:$KM38)))</f>
        <v/>
      </c>
      <c r="CO36" s="41" t="str">
        <f>IF($B36="","",IF(COUNTIFS('English Scores- Leveled papers'!$H$4:$KM$4,CO$3,'English Scores- Leveled papers'!$H38:$KM38,"&lt;&gt;")=0,"",SUMIF('English Scores- Leveled papers'!$H$4:$KM$4,CO$3,'English Scores- Leveled papers'!$H38:$KM38)))</f>
        <v/>
      </c>
      <c r="CP36" s="41" t="str">
        <f>IF($B36="","",IF(COUNTIFS('English Scores- Leveled papers'!$H$4:$KM$4,CP$3,'English Scores- Leveled papers'!$H38:$KM38,"&lt;&gt;")=0,"",SUMIF('English Scores- Leveled papers'!$H$4:$KM$4,CP$3,'English Scores- Leveled papers'!$H38:$KM38)))</f>
        <v/>
      </c>
      <c r="CQ36" s="41" t="str">
        <f>IF($B36="","",IF(COUNTIFS('English Scores- Leveled papers'!$H$4:$KM$4,CQ$3,'English Scores- Leveled papers'!$H38:$KM38,"&lt;&gt;")=0,"",SUMIF('English Scores- Leveled papers'!$H$4:$KM$4,CQ$3,'English Scores- Leveled papers'!$H38:$KM38)))</f>
        <v/>
      </c>
      <c r="CR36" s="41" t="str">
        <f>IF($B36="","",IF(COUNTIFS('English Scores- Leveled papers'!$H$4:$KM$4,CR$3,'English Scores- Leveled papers'!$H38:$KM38,"&lt;&gt;")=0,"",SUMIF('English Scores- Leveled papers'!$H$4:$KM$4,CR$3,'English Scores- Leveled papers'!$H38:$KM38)))</f>
        <v/>
      </c>
      <c r="CS36" s="41"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41" t="str">
        <f>IF($B36="","",IF(COUNTIFS('English Scores- Leveled papers'!$H$4:$KM$4,DF$3,'English Scores- Leveled papers'!$H38:$KM38,"&lt;&gt;")=0,"",SUMIF('English Scores- Leveled papers'!$H$4:$KM$4,DF$3,'English Scores- Leveled papers'!$H38:$KM38)))</f>
        <v/>
      </c>
      <c r="DG36" s="41" t="str">
        <f>IF($B36="","",IF(COUNTIFS('English Scores- Leveled papers'!$H$4:$KM$4,DG$3,'English Scores- Leveled papers'!$H38:$KM38,"&lt;&gt;")=0,"",SUMIF('English Scores- Leveled papers'!$H$4:$KM$4,DG$3,'English Scores- Leveled papers'!$H38:$KM38)))</f>
        <v/>
      </c>
      <c r="DH36" s="41" t="str">
        <f>IF($B36="","",IF(COUNTIFS('English Scores- Leveled papers'!$H$4:$KM$4,DH$3,'English Scores- Leveled papers'!$H38:$KM38,"&lt;&gt;")=0,"",SUMIF('English Scores- Leveled papers'!$H$4:$KM$4,DH$3,'English Scores- Leveled papers'!$H38:$KM38)))</f>
        <v/>
      </c>
      <c r="DI36" s="41" t="str">
        <f>IF($B36="","",IF(COUNTIFS('English Scores- Leveled papers'!$H$4:$KM$4,DI$3,'English Scores- Leveled papers'!$H38:$KM38,"&lt;&gt;")=0,"",SUMIF('English Scores- Leveled papers'!$H$4:$KM$4,DI$3,'English Scores- Leveled papers'!$H38:$KM38)))</f>
        <v/>
      </c>
      <c r="DJ36" s="41" t="str">
        <f>IF($B36="","",IF(COUNTIFS('English Scores- Leveled papers'!$H$4:$KM$4,DJ$3,'English Scores- Leveled papers'!$H38:$KM38,"&lt;&gt;")=0,"",SUMIF('English Scores- Leveled papers'!$H$4:$KM$4,DJ$3,'English Scores- Leveled papers'!$H38:$KM38)))</f>
        <v/>
      </c>
      <c r="DK36" s="41" t="str">
        <f>IF($B36="","",IF(COUNTIFS('English Scores- Leveled papers'!$H$4:$KM$4,DK$3,'English Scores- Leveled papers'!$H38:$KM38,"&lt;&gt;")=0,"",SUMIF('English Scores- Leveled papers'!$H$4:$KM$4,DK$3,'English Scores- Leveled papers'!$H38:$KM38)))</f>
        <v/>
      </c>
      <c r="DL36" s="41" t="str">
        <f>IF($B36="","",IF(COUNTIFS('English Scores- Leveled papers'!$H$4:$KM$4,DL$3,'English Scores- Leveled papers'!$H38:$KM38,"&lt;&gt;")=0,"",SUMIF('English Scores- Leveled papers'!$H$4:$KM$4,DL$3,'English Scores- Leveled papers'!$H38:$KM38)))</f>
        <v/>
      </c>
      <c r="DM36" s="41" t="str">
        <f>IF($B36="","",IF(COUNTIFS('English Scores- Leveled papers'!$H$4:$KM$4,DM$3,'English Scores- Leveled papers'!$H38:$KM38,"&lt;&gt;")=0,"",SUMIF('English Scores- Leveled papers'!$H$4:$KM$4,DM$3,'English Scores- Leveled papers'!$H38:$KM38)))</f>
        <v/>
      </c>
      <c r="DN36" s="41" t="str">
        <f>IF($B36="","",IF(COUNTIFS('English Scores- Leveled papers'!$H$4:$KM$4,DN$3,'English Scores- Leveled papers'!$H38:$KM38,"&lt;&gt;")=0,"",SUMIF('English Scores- Leveled papers'!$H$4:$KM$4,DN$3,'English Scores- Leveled papers'!$H38:$KM38)))</f>
        <v/>
      </c>
      <c r="DO36" s="41" t="str">
        <f>IF($B36="","",IF(COUNTIFS('English Scores- Leveled papers'!$H$4:$KM$4,DO$3,'English Scores- Leveled papers'!$H38:$KM38,"&lt;&gt;")=0,"",SUMIF('English Scores- Leveled papers'!$H$4:$KM$4,DO$3,'English Scores- Leveled papers'!$H38:$KM38)))</f>
        <v/>
      </c>
      <c r="DP36" s="41" t="str">
        <f>IF($B36="","",IF(COUNTIFS('English Scores- Leveled papers'!$H$4:$KM$4,DP$3,'English Scores- Leveled papers'!$H38:$KM38,"&lt;&gt;")=0,"",SUMIF('English Scores- Leveled papers'!$H$4:$KM$4,DP$3,'English Scores- Leveled papers'!$H38:$KM38)))</f>
        <v/>
      </c>
      <c r="DQ36" s="393" t="str">
        <f>IF($B36="","",IF(COUNTIFS('English Scores- Leveled papers'!$H$4:$KM$4,DQ$3,'English Scores- Leveled papers'!$H38:$KM38,"&lt;&gt;")=0,"",SUMIF('English Scores- Leveled papers'!$H$4:$KM$4,DQ$3,'English Scores- Leveled papers'!$H38:$KM38)))</f>
        <v/>
      </c>
      <c r="DR36" s="395" t="str">
        <f>IF('Cover Sheet'!$AC$6="6th", 'Eng GLA 6th, 7th, 8th'!D39, "")</f>
        <v/>
      </c>
      <c r="DU36" s="41" t="str">
        <f>IF($B36="","",IF(COUNTIFS('Eng GLA 6th, 7th, 8th'!$E$4:$DV$4,DU$3,'Eng GLA 6th, 7th, 8th'!$E39:$DV39,"&lt;&gt;")=0,"",SUMIF('Eng GLA 6th, 7th, 8th'!$E$4:$DV$4,DU$3,'Eng GLA 6th, 7th, 8th'!$E39:$DV39)))</f>
        <v/>
      </c>
      <c r="DV36" s="41" t="str">
        <f>IF($B36="","",IF(COUNTIFS('Eng GLA 6th, 7th, 8th'!$E$4:$DV$4,DV$3,'Eng GLA 6th, 7th, 8th'!$E39:$DV39,"&lt;&gt;")=0,"",SUMIF('Eng GLA 6th, 7th, 8th'!$E$4:$DV$4,DV$3,'Eng GLA 6th, 7th, 8th'!$E39:$DV39)))</f>
        <v/>
      </c>
      <c r="DW36" s="41" t="str">
        <f>IF($B36="","",IF(COUNTIFS('Eng GLA 6th, 7th, 8th'!$E$4:$DV$4,DW$3,'Eng GLA 6th, 7th, 8th'!$E39:$DV39,"&lt;&gt;")=0,"",SUMIF('Eng GLA 6th, 7th, 8th'!$E$4:$DV$4,DW$3,'Eng GLA 6th, 7th, 8th'!$E39:$DV39)))</f>
        <v/>
      </c>
      <c r="DX36" s="41" t="str">
        <f>IF($B36="","",IF(COUNTIFS('Eng GLA 6th, 7th, 8th'!$E$4:$DV$4,DX$3,'Eng GLA 6th, 7th, 8th'!$E39:$DV39,"&lt;&gt;")=0,"",SUMIF('Eng GLA 6th, 7th, 8th'!$E$4:$DV$4,DX$3,'Eng GLA 6th, 7th, 8th'!$E39:$DV39)))</f>
        <v/>
      </c>
      <c r="DY36" s="41" t="str">
        <f>IF($B36="","",IF(COUNTIFS('Eng GLA 6th, 7th, 8th'!$E$4:$DV$4,DY$3,'Eng GLA 6th, 7th, 8th'!$E39:$DV39,"&lt;&gt;")=0,"",SUMIF('Eng GLA 6th, 7th, 8th'!$E$4:$DV$4,DY$3,'Eng GLA 6th, 7th, 8th'!$E39:$DV39)))</f>
        <v/>
      </c>
      <c r="DZ36" s="41" t="str">
        <f>IF($B36="","",IF(COUNTIFS('Eng GLA 6th, 7th, 8th'!$E$4:$DV$4,DZ$3,'Eng GLA 6th, 7th, 8th'!$E39:$DV39,"&lt;&gt;")=0,"",SUMIF('Eng GLA 6th, 7th, 8th'!$E$4:$DV$4,DZ$3,'Eng GLA 6th, 7th, 8th'!$E39:$DV39)))</f>
        <v/>
      </c>
      <c r="EA36" s="41" t="str">
        <f>IF($B36="","",IF(COUNTIFS('Eng GLA 6th, 7th, 8th'!$E$4:$DV$4,EA$3,'Eng GLA 6th, 7th, 8th'!$E39:$DV39,"&lt;&gt;")=0,"",SUMIF('Eng GLA 6th, 7th, 8th'!$E$4:$DV$4,EA$3,'Eng GLA 6th, 7th, 8th'!$E39:$DV39)))</f>
        <v/>
      </c>
      <c r="EB36" s="41" t="str">
        <f>IF($B36="","",IF(COUNTIFS('Eng GLA 6th, 7th, 8th'!$E$4:$DV$4,EB$3,'Eng GLA 6th, 7th, 8th'!$E39:$DV39,"&lt;&gt;")=0,"",SUMIF('Eng GLA 6th, 7th, 8th'!$E$4:$DV$4,EB$3,'Eng GLA 6th, 7th, 8th'!$E39:$DV39)))</f>
        <v/>
      </c>
      <c r="EC36" s="41" t="str">
        <f>IF($B36="","",IF(COUNTIFS('Eng GLA 6th, 7th, 8th'!$E$4:$DV$4,EC$3,'Eng GLA 6th, 7th, 8th'!$E39:$DV39,"&lt;&gt;")=0,"",SUMIF('Eng GLA 6th, 7th, 8th'!$E$4:$DV$4,EC$3,'Eng GLA 6th, 7th, 8th'!$E39:$DV39)))</f>
        <v/>
      </c>
      <c r="ED36" s="41" t="str">
        <f>IF($B36="","",IF(COUNTIFS('Eng GLA 6th, 7th, 8th'!$E$4:$DV$4,ED$3,'Eng GLA 6th, 7th, 8th'!$E39:$DV39,"&lt;&gt;")=0,"",SUMIF('Eng GLA 6th, 7th, 8th'!$E$4:$DV$4,ED$3,'Eng GLA 6th, 7th, 8th'!$E39:$DV39)))</f>
        <v/>
      </c>
      <c r="EE36" s="41" t="str">
        <f>IF($B36="","",IF(COUNTIFS('Eng GLA 6th, 7th, 8th'!$E$4:$DV$4,EE$3,'Eng GLA 6th, 7th, 8th'!$E39:$DV39,"&lt;&gt;")=0,"",SUMIF('Eng GLA 6th, 7th, 8th'!$E$4:$DV$4,EE$3,'Eng GLA 6th, 7th, 8th'!$E39:$DV39)))</f>
        <v/>
      </c>
      <c r="EF36" s="41" t="str">
        <f>IF($B36="","",IF(COUNTIFS('Eng GLA 6th, 7th, 8th'!$E$4:$DV$4,EF$3,'Eng GLA 6th, 7th, 8th'!$E39:$DV39,"&lt;&gt;")=0,"",SUMIF('Eng GLA 6th, 7th, 8th'!$E$4:$DV$4,EF$3,'Eng GLA 6th, 7th, 8th'!$E39:$DV39)))</f>
        <v/>
      </c>
      <c r="EG36" s="41" t="str">
        <f>IF($B36="","",IF(COUNTIFS('Eng GLA 6th, 7th, 8th'!$E$4:$DV$4,EG$3,'Eng GLA 6th, 7th, 8th'!$E39:$DV39,"&lt;&gt;")=0,"",SUMIF('Eng GLA 6th, 7th, 8th'!$E$4:$DV$4,EG$3,'Eng GLA 6th, 7th, 8th'!$E39:$DV39)))</f>
        <v/>
      </c>
      <c r="EH36" s="41" t="str">
        <f>IF($B36="","",IF(COUNTIFS('Eng GLA 6th, 7th, 8th'!$E$4:$DV$4,EH$3,'Eng GLA 6th, 7th, 8th'!$E39:$DV39,"&lt;&gt;")=0,"",SUMIF('Eng GLA 6th, 7th, 8th'!$E$4:$DV$4,EH$3,'Eng GLA 6th, 7th, 8th'!$E39:$DV39)))</f>
        <v/>
      </c>
      <c r="EI36" s="41" t="str">
        <f>IF($B36="","",IF(COUNTIFS('Eng GLA 6th, 7th, 8th'!$E$4:$DV$4,EI$3,'Eng GLA 6th, 7th, 8th'!$E39:$DV39,"&lt;&gt;")=0,"",SUMIF('Eng GLA 6th, 7th, 8th'!$E$4:$DV$4,EI$3,'Eng GLA 6th, 7th, 8th'!$E39:$DV39)))</f>
        <v/>
      </c>
      <c r="EJ36" s="398" t="str">
        <f>IF('Cover Sheet'!$AC$6="7th", 'Eng GLA 6th, 7th, 8th'!AQ39, "")</f>
        <v/>
      </c>
      <c r="EK36" s="41" t="str">
        <f>IF($B36="","",IF(COUNTIFS('Eng GLA 6th, 7th, 8th'!$E$4:$DV$4,EK$3,'Eng GLA 6th, 7th, 8th'!$E39:$DV39,"&lt;&gt;")=0,"",SUMIF('Eng GLA 6th, 7th, 8th'!$E$4:$DV$4,EK$3,'Eng GLA 6th, 7th, 8th'!$E39:$DV39)))</f>
        <v/>
      </c>
      <c r="EL36" s="41" t="str">
        <f>IF($B36="","",IF(COUNTIFS('Eng GLA 6th, 7th, 8th'!$E$4:$DV$4,EL$3,'Eng GLA 6th, 7th, 8th'!$E39:$DV39,"&lt;&gt;")=0,"",SUMIF('Eng GLA 6th, 7th, 8th'!$E$4:$DV$4,EL$3,'Eng GLA 6th, 7th, 8th'!$E39:$DV39)))</f>
        <v/>
      </c>
      <c r="EM36" s="41" t="str">
        <f>IF($B36="","",IF(COUNTIFS('Eng GLA 6th, 7th, 8th'!$E$4:$DV$4,EM$3,'Eng GLA 6th, 7th, 8th'!$E39:$DV39,"&lt;&gt;")=0,"",SUMIF('Eng GLA 6th, 7th, 8th'!$E$4:$DV$4,EM$3,'Eng GLA 6th, 7th, 8th'!$E39:$DV39)))</f>
        <v/>
      </c>
      <c r="EN36" s="41" t="str">
        <f>IF($B36="","",IF(COUNTIFS('Eng GLA 6th, 7th, 8th'!$E$4:$DV$4,EN$3,'Eng GLA 6th, 7th, 8th'!$E39:$DV39,"&lt;&gt;")=0,"",SUMIF('Eng GLA 6th, 7th, 8th'!$E$4:$DV$4,EN$3,'Eng GLA 6th, 7th, 8th'!$E39:$DV39)))</f>
        <v/>
      </c>
      <c r="EO36" s="41" t="str">
        <f>IF($B36="","",IF(COUNTIFS('Eng GLA 6th, 7th, 8th'!$E$4:$DV$4,EO$3,'Eng GLA 6th, 7th, 8th'!$E39:$DV39,"&lt;&gt;")=0,"",SUMIF('Eng GLA 6th, 7th, 8th'!$E$4:$DV$4,EO$3,'Eng GLA 6th, 7th, 8th'!$E39:$DV39)))</f>
        <v/>
      </c>
      <c r="EP36" s="41" t="str">
        <f>IF($B36="","",IF(COUNTIFS('Eng GLA 6th, 7th, 8th'!$E$4:$DV$4,EP$3,'Eng GLA 6th, 7th, 8th'!$E39:$DV39,"&lt;&gt;")=0,"",SUMIF('Eng GLA 6th, 7th, 8th'!$E$4:$DV$4,EP$3,'Eng GLA 6th, 7th, 8th'!$E39:$DV39)))</f>
        <v/>
      </c>
      <c r="EQ36" s="41" t="str">
        <f>IF($B36="","",IF(COUNTIFS('Eng GLA 6th, 7th, 8th'!$E$4:$DV$4,EQ$3,'Eng GLA 6th, 7th, 8th'!$E39:$DV39,"&lt;&gt;")=0,"",SUMIF('Eng GLA 6th, 7th, 8th'!$E$4:$DV$4,EQ$3,'Eng GLA 6th, 7th, 8th'!$E39:$DV39)))</f>
        <v/>
      </c>
      <c r="ER36" s="41" t="str">
        <f>IF($B36="","",IF(COUNTIFS('Eng GLA 6th, 7th, 8th'!$E$4:$DV$4,ER$3,'Eng GLA 6th, 7th, 8th'!$E39:$DV39,"&lt;&gt;")=0,"",SUMIF('Eng GLA 6th, 7th, 8th'!$E$4:$DV$4,ER$3,'Eng GLA 6th, 7th, 8th'!$E39:$DV39)))</f>
        <v/>
      </c>
      <c r="ES36" s="41" t="str">
        <f>IF($B36="","",IF(COUNTIFS('Eng GLA 6th, 7th, 8th'!$E$4:$DV$4,ES$3,'Eng GLA 6th, 7th, 8th'!$E39:$DV39,"&lt;&gt;")=0,"",SUMIF('Eng GLA 6th, 7th, 8th'!$E$4:$DV$4,ES$3,'Eng GLA 6th, 7th, 8th'!$E39:$DV39)))</f>
        <v/>
      </c>
      <c r="ET36" s="41" t="str">
        <f>IF($B36="","",IF(COUNTIFS('Eng GLA 6th, 7th, 8th'!$E$4:$DV$4,ET$3,'Eng GLA 6th, 7th, 8th'!$E39:$DV39,"&lt;&gt;")=0,"",SUMIF('Eng GLA 6th, 7th, 8th'!$E$4:$DV$4,ET$3,'Eng GLA 6th, 7th, 8th'!$E39:$DV39)))</f>
        <v/>
      </c>
      <c r="EU36" s="41" t="str">
        <f>IF($B36="","",IF(COUNTIFS('Eng GLA 6th, 7th, 8th'!$E$4:$DV$4,EU$3,'Eng GLA 6th, 7th, 8th'!$E39:$DV39,"&lt;&gt;")=0,"",SUMIF('Eng GLA 6th, 7th, 8th'!$E$4:$DV$4,EU$3,'Eng GLA 6th, 7th, 8th'!$E39:$DV39)))</f>
        <v/>
      </c>
      <c r="EV36" s="41" t="str">
        <f>IF($B36="","",IF(COUNTIFS('Eng GLA 6th, 7th, 8th'!$E$4:$DV$4,EV$3,'Eng GLA 6th, 7th, 8th'!$E39:$DV39,"&lt;&gt;")=0,"",SUMIF('Eng GLA 6th, 7th, 8th'!$E$4:$DV$4,EV$3,'Eng GLA 6th, 7th, 8th'!$E39:$DV39)))</f>
        <v/>
      </c>
      <c r="EW36" s="41" t="str">
        <f>IF($B36="","",IF(COUNTIFS('Eng GLA 6th, 7th, 8th'!$E$4:$DV$4,EW$3,'Eng GLA 6th, 7th, 8th'!$E39:$DV39,"&lt;&gt;")=0,"",SUMIF('Eng GLA 6th, 7th, 8th'!$E$4:$DV$4,EW$3,'Eng GLA 6th, 7th, 8th'!$E39:$DV39)))</f>
        <v/>
      </c>
      <c r="EX36" s="41" t="str">
        <f>IF($B36="","",IF(COUNTIFS('Eng GLA 6th, 7th, 8th'!$E$4:$DV$4,EX$3,'Eng GLA 6th, 7th, 8th'!$E39:$DV39,"&lt;&gt;")=0,"",SUMIF('Eng GLA 6th, 7th, 8th'!$E$4:$DV$4,EX$3,'Eng GLA 6th, 7th, 8th'!$E39:$DV39)))</f>
        <v/>
      </c>
      <c r="EY36" s="41" t="str">
        <f>IF($B36="","",IF(COUNTIFS('Eng GLA 6th, 7th, 8th'!$E$4:$DV$4,EY$3,'Eng GLA 6th, 7th, 8th'!$E39:$DV39,"&lt;&gt;")=0,"",SUMIF('Eng GLA 6th, 7th, 8th'!$E$4:$DV$4,EY$3,'Eng GLA 6th, 7th, 8th'!$E39:$DV39)))</f>
        <v/>
      </c>
      <c r="EZ36" s="398" t="str">
        <f>IF('Cover Sheet'!$AC$6="8th", 'Eng GLA 6th, 7th, 8th'!CG39, "")</f>
        <v/>
      </c>
      <c r="FA36" s="41" t="str">
        <f>IF($B36="","",IF(COUNTIFS('Eng GLA 6th, 7th, 8th'!$E$4:$DV$4,FA$3,'Eng GLA 6th, 7th, 8th'!$E39:$DV39,"&lt;&gt;")=0,"",SUMIF('Eng GLA 6th, 7th, 8th'!$E$4:$DV$4,FA$3,'Eng GLA 6th, 7th, 8th'!$E39:$DV39)))</f>
        <v/>
      </c>
      <c r="FB36" s="41" t="str">
        <f>IF($B36="","",IF(COUNTIFS('Eng GLA 6th, 7th, 8th'!$E$4:$DV$4,FB$3,'Eng GLA 6th, 7th, 8th'!$E39:$DV39,"&lt;&gt;")=0,"",SUMIF('Eng GLA 6th, 7th, 8th'!$E$4:$DV$4,FB$3,'Eng GLA 6th, 7th, 8th'!$E39:$DV39)))</f>
        <v/>
      </c>
      <c r="FC36" s="41" t="str">
        <f>IF($B36="","",IF(COUNTIFS('Eng GLA 6th, 7th, 8th'!$E$4:$DV$4,FC$3,'Eng GLA 6th, 7th, 8th'!$E39:$DV39,"&lt;&gt;")=0,"",SUMIF('Eng GLA 6th, 7th, 8th'!$E$4:$DV$4,FC$3,'Eng GLA 6th, 7th, 8th'!$E39:$DV39)))</f>
        <v/>
      </c>
      <c r="FD36" s="41" t="str">
        <f>IF($B36="","",IF(COUNTIFS('Eng GLA 6th, 7th, 8th'!$E$4:$DV$4,FD$3,'Eng GLA 6th, 7th, 8th'!$E39:$DV39,"&lt;&gt;")=0,"",SUMIF('Eng GLA 6th, 7th, 8th'!$E$4:$DV$4,FD$3,'Eng GLA 6th, 7th, 8th'!$E39:$DV39)))</f>
        <v/>
      </c>
      <c r="FE36" s="41" t="str">
        <f>IF($B36="","",IF(COUNTIFS('Eng GLA 6th, 7th, 8th'!$E$4:$DV$4,FE$3,'Eng GLA 6th, 7th, 8th'!$E39:$DV39,"&lt;&gt;")=0,"",SUMIF('Eng GLA 6th, 7th, 8th'!$E$4:$DV$4,FE$3,'Eng GLA 6th, 7th, 8th'!$E39:$DV39)))</f>
        <v/>
      </c>
      <c r="FF36" s="41" t="str">
        <f>IF($B36="","",IF(COUNTIFS('Eng GLA 6th, 7th, 8th'!$E$4:$DV$4,FF$3,'Eng GLA 6th, 7th, 8th'!$E39:$DV39,"&lt;&gt;")=0,"",SUMIF('Eng GLA 6th, 7th, 8th'!$E$4:$DV$4,FF$3,'Eng GLA 6th, 7th, 8th'!$E39:$DV39)))</f>
        <v/>
      </c>
      <c r="FG36" s="41" t="str">
        <f>IF($B36="","",IF(COUNTIFS('Eng GLA 6th, 7th, 8th'!$E$4:$DV$4,FG$3,'Eng GLA 6th, 7th, 8th'!$E39:$DV39,"&lt;&gt;")=0,"",SUMIF('Eng GLA 6th, 7th, 8th'!$E$4:$DV$4,FG$3,'Eng GLA 6th, 7th, 8th'!$E39:$DV39)))</f>
        <v/>
      </c>
      <c r="FH36" s="41" t="str">
        <f>IF($B36="","",IF(COUNTIFS('Eng GLA 6th, 7th, 8th'!$E$4:$DV$4,FH$3,'Eng GLA 6th, 7th, 8th'!$E39:$DV39,"&lt;&gt;")=0,"",SUMIF('Eng GLA 6th, 7th, 8th'!$E$4:$DV$4,FH$3,'Eng GLA 6th, 7th, 8th'!$E39:$DV39)))</f>
        <v/>
      </c>
      <c r="FI36" s="41" t="str">
        <f>IF($B36="","",IF(COUNTIFS('Eng GLA 6th, 7th, 8th'!$E$4:$DV$4,FI$3,'Eng GLA 6th, 7th, 8th'!$E39:$DV39,"&lt;&gt;")=0,"",SUMIF('Eng GLA 6th, 7th, 8th'!$E$4:$DV$4,FI$3,'Eng GLA 6th, 7th, 8th'!$E39:$DV39)))</f>
        <v/>
      </c>
      <c r="FJ36" s="41" t="str">
        <f>IF($B36="","",IF(COUNTIFS('Eng GLA 6th, 7th, 8th'!$E$4:$DV$4,FJ$3,'Eng GLA 6th, 7th, 8th'!$E39:$DV39,"&lt;&gt;")=0,"",SUMIF('Eng GLA 6th, 7th, 8th'!$E$4:$DV$4,FJ$3,'Eng GLA 6th, 7th, 8th'!$E39:$DV39)))</f>
        <v/>
      </c>
      <c r="FK36" s="41" t="str">
        <f>IF($B36="","",IF(COUNTIFS('Eng GLA 6th, 7th, 8th'!$E$4:$DV$4,FK$3,'Eng GLA 6th, 7th, 8th'!$E39:$DV39,"&lt;&gt;")=0,"",SUMIF('Eng GLA 6th, 7th, 8th'!$E$4:$DV$4,FK$3,'Eng GLA 6th, 7th, 8th'!$E39:$DV39)))</f>
        <v/>
      </c>
      <c r="FL36" s="41" t="str">
        <f>IF($B36="","",IF(COUNTIFS('Eng GLA 6th, 7th, 8th'!$E$4:$DV$4,FL$3,'Eng GLA 6th, 7th, 8th'!$E39:$DV39,"&lt;&gt;")=0,"",SUMIF('Eng GLA 6th, 7th, 8th'!$E$4:$DV$4,FL$3,'Eng GLA 6th, 7th, 8th'!$E39:$DV39)))</f>
        <v/>
      </c>
      <c r="FM36" s="41" t="str">
        <f>IF($B36="","",IF(COUNTIFS('Eng GLA 6th, 7th, 8th'!$E$4:$DV$4,FM$3,'Eng GLA 6th, 7th, 8th'!$E39:$DV39,"&lt;&gt;")=0,"",SUMIF('Eng GLA 6th, 7th, 8th'!$E$4:$DV$4,FM$3,'Eng GLA 6th, 7th, 8th'!$E39:$DV39)))</f>
        <v/>
      </c>
      <c r="FN36" s="41" t="str">
        <f>IF($B36="","",IF(COUNTIFS('Eng GLA 6th, 7th, 8th'!$E$4:$DV$4,FN$3,'Eng GLA 6th, 7th, 8th'!$E39:$DV39,"&lt;&gt;")=0,"",SUMIF('Eng GLA 6th, 7th, 8th'!$E$4:$DV$4,FN$3,'Eng GLA 6th, 7th, 8th'!$E39:$DV39)))</f>
        <v/>
      </c>
      <c r="FO36" s="41" t="str">
        <f>IF($B36="","",IF(COUNTIFS('Eng GLA 6th, 7th, 8th'!$E$4:$DV$4,FO$3,'Eng GLA 6th, 7th, 8th'!$E39:$DV39,"&lt;&gt;")=0,"",SUMIF('Eng GLA 6th, 7th, 8th'!$E$4:$DV$4,FO$3,'Eng GLA 6th, 7th, 8th'!$E39:$DV39)))</f>
        <v/>
      </c>
    </row>
    <row r="37" spans="1:171" ht="12.75" customHeight="1" x14ac:dyDescent="0.2">
      <c r="A37" s="65">
        <v>33</v>
      </c>
      <c r="B37" s="65" t="str">
        <f>'English Scores- Leveled papers'!B39</f>
        <v>Shruthi</v>
      </c>
      <c r="C37" s="65"/>
      <c r="D37" s="76" t="str">
        <f>IF(OR(B37="",H37="",'Cover Sheet'!E37=""),"",'Cover Sheet'!E37)</f>
        <v/>
      </c>
      <c r="E37" s="76" t="str">
        <f>IF(OR(B37="",H37="",'Cover Sheet'!F37=""),"",'Cover Sheet'!F37)</f>
        <v/>
      </c>
      <c r="F37" s="76" t="str">
        <f>IF(OR(B37="",H37="",'Cover Sheet'!H37=""),"",'Cover Sheet'!H37)</f>
        <v/>
      </c>
      <c r="G37" s="76"/>
      <c r="H37" s="76" t="str">
        <f>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v/>
      </c>
      <c r="I37" s="77" t="str">
        <f t="shared" ref="I37:I68" si="23">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
      </c>
      <c r="J37" s="77" t="str">
        <f t="shared" ref="J37:J68" si="24">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
      </c>
      <c r="K37" s="77" t="str">
        <f t="shared" ref="K37:K68" si="25">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78" t="str">
        <f t="shared" ref="L37:L68" si="26">IFERROR(IF((B37=""),"",(IF(COUNT(AC37:AG37)=0,"",ROUND(SUM(AC37:AG37)/SUM($AC$2:$AG$2),1)))),"")</f>
        <v/>
      </c>
      <c r="M37" s="78" t="str">
        <f t="shared" ref="M37:M68" si="27">IFERROR(IF((B37=""),"",(IF(COUNT(AH37:AL37)=0,"",ROUND(SUM(AH37:AL37)/SUM($AH$2:$AL$2),1)))),"")</f>
        <v/>
      </c>
      <c r="N37" s="78" t="str">
        <f t="shared" ref="N37:N68" si="28">IFERROR(IF((B37=""),"",(IF(COUNT(AM37:AQ37)=0,"",ROUND(SUM(AM37:AQ37)/SUM($AM$2:$AQ$2),1)))),"")</f>
        <v/>
      </c>
      <c r="O37" s="78" t="str">
        <f t="shared" si="13"/>
        <v/>
      </c>
      <c r="P37" s="78" t="str">
        <f t="shared" si="14"/>
        <v/>
      </c>
      <c r="Q37" s="78" t="str">
        <f t="shared" si="15"/>
        <v/>
      </c>
      <c r="R37" s="78" t="str">
        <f t="shared" si="16"/>
        <v/>
      </c>
      <c r="S37" s="78" t="str">
        <f t="shared" si="17"/>
        <v/>
      </c>
      <c r="T37" s="78" t="str">
        <f t="shared" si="18"/>
        <v/>
      </c>
      <c r="U37" s="78" t="str">
        <f t="shared" si="19"/>
        <v/>
      </c>
      <c r="V37" s="78" t="str">
        <f t="shared" si="20"/>
        <v/>
      </c>
      <c r="W37" s="78" t="str">
        <f t="shared" si="21"/>
        <v/>
      </c>
      <c r="X37" s="78" t="str">
        <f t="shared" si="22"/>
        <v/>
      </c>
      <c r="Y37" s="78"/>
      <c r="Z37" s="78"/>
      <c r="AA37" s="78"/>
      <c r="AB37" s="78"/>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41" t="str">
        <f>IF($B37="","",IF(COUNTIFS('English Scores- Leveled papers'!$H$4:$KM$4,AI$3,'English Scores- Leveled papers'!$H39:$KM39,"&lt;&gt;")=0,"",SUMIF('English Scores- Leveled papers'!$H$4:$KM$4,AI$3,'English Scores- Leveled papers'!$H39:$KM39)))</f>
        <v/>
      </c>
      <c r="AJ37" s="41" t="str">
        <f>IF($B37="","",IF(COUNTIFS('English Scores- Leveled papers'!$H$4:$KM$4,AJ$3,'English Scores- Leveled papers'!$H39:$KM39,"&lt;&gt;")=0,"",SUMIF('English Scores- Leveled papers'!$H$4:$KM$4,AJ$3,'English Scores- Leveled papers'!$H39:$KM39)))</f>
        <v/>
      </c>
      <c r="AK37" s="41" t="str">
        <f>IF($B37="","",IF(COUNTIFS('English Scores- Leveled papers'!$H$4:$KM$4,AK$3,'English Scores- Leveled papers'!$H39:$KM39,"&lt;&gt;")=0,"",SUMIF('English Scores- Leveled papers'!$H$4:$KM$4,AK$3,'English Scores- Leveled papers'!$H39:$KM39)))</f>
        <v/>
      </c>
      <c r="AL37" s="41" t="str">
        <f>IF($B37="","",IF(COUNTIFS('English Scores- Leveled papers'!$H$4:$KM$4,AL$3,'English Scores- Leveled papers'!$H39:$KM39,"&lt;&gt;")=0,"",SUMIF('English Scores- Leveled papers'!$H$4:$KM$4,AL$3,'English Scores- Leveled papers'!$H39:$KM39)))</f>
        <v/>
      </c>
      <c r="AM37" s="41" t="str">
        <f>IF($B37="","",IF(COUNTIFS('English Scores- Leveled papers'!$H$4:$KM$4,AM$3,'English Scores- Leveled papers'!$H39:$KM39,"&lt;&gt;")=0,"",SUMIF('English Scores- Leveled papers'!$H$4:$KM$4,AM$3,'English Scores- Leveled papers'!$H39:$KM39)))</f>
        <v/>
      </c>
      <c r="AN37" s="41"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41" t="str">
        <f>IF($B37="","",IF(COUNTIFS('English Scores- Leveled papers'!$H$4:$KM$4,AZ$3,'English Scores- Leveled papers'!$H39:$KM39,"&lt;&gt;")=0,"",SUMIF('English Scores- Leveled papers'!$H$4:$KM$4,AZ$3,'English Scores- Leveled papers'!$H39:$KM39)))</f>
        <v/>
      </c>
      <c r="BA37" s="41" t="str">
        <f>IF($B37="","",IF(COUNTIFS('English Scores- Leveled papers'!$H$4:$KM$4,BA$3,'English Scores- Leveled papers'!$H39:$KM39,"&lt;&gt;")=0,"",SUMIF('English Scores- Leveled papers'!$H$4:$KM$4,BA$3,'English Scores- Leveled papers'!$H39:$KM39)))</f>
        <v/>
      </c>
      <c r="BB37" s="41" t="str">
        <f>IF($B37="","",IF(COUNTIFS('English Scores- Leveled papers'!$H$4:$KM$4,BB$3,'English Scores- Leveled papers'!$H39:$KM39,"&lt;&gt;")=0,"",SUMIF('English Scores- Leveled papers'!$H$4:$KM$4,BB$3,'English Scores- Leveled papers'!$H39:$KM39)))</f>
        <v/>
      </c>
      <c r="BC37" s="41" t="str">
        <f>IF($B37="","",IF(COUNTIFS('English Scores- Leveled papers'!$H$4:$KM$4,BC$3,'English Scores- Leveled papers'!$H39:$KM39,"&lt;&gt;")=0,"",SUMIF('English Scores- Leveled papers'!$H$4:$KM$4,BC$3,'English Scores- Leveled papers'!$H39:$KM39)))</f>
        <v/>
      </c>
      <c r="BD37" s="41" t="str">
        <f>IF($B37="","",IF(COUNTIFS('English Scores- Leveled papers'!$H$4:$KM$4,BD$3,'English Scores- Leveled papers'!$H39:$KM39,"&lt;&gt;")=0,"",SUMIF('English Scores- Leveled papers'!$H$4:$KM$4,BD$3,'English Scores- Leveled papers'!$H39:$KM39)))</f>
        <v/>
      </c>
      <c r="BE37" s="41" t="str">
        <f>IF($B37="","",IF(COUNTIFS('English Scores- Leveled papers'!$H$4:$KM$4,BE$3,'English Scores- Leveled papers'!$H39:$KM39,"&lt;&gt;")=0,"",SUMIF('English Scores- Leveled papers'!$H$4:$KM$4,BE$3,'English Scores- Leveled papers'!$H39:$KM39)))</f>
        <v/>
      </c>
      <c r="BF37" s="41" t="str">
        <f>IF($B37="","",IF(COUNTIFS('English Scores- Leveled papers'!$H$4:$KM$4,BF$3,'English Scores- Leveled papers'!$H39:$KM39,"&lt;&gt;")=0,"",SUMIF('English Scores- Leveled papers'!$H$4:$KM$4,BF$3,'English Scores- Leveled papers'!$H39:$KM39)))</f>
        <v/>
      </c>
      <c r="BG37" s="41" t="str">
        <f>IF($B37="","",IF(COUNTIFS('English Scores- Leveled papers'!$H$4:$KM$4,BG$3,'English Scores- Leveled papers'!$H39:$KM39,"&lt;&gt;")=0,"",SUMIF('English Scores- Leveled papers'!$H$4:$KM$4,BG$3,'English Scores- Leveled papers'!$H39:$KM39)))</f>
        <v/>
      </c>
      <c r="BH37" s="41" t="str">
        <f>IF($B37="","",IF(COUNTIFS('English Scores- Leveled papers'!$H$4:$KM$4,BH$3,'English Scores- Leveled papers'!$H39:$KM39,"&lt;&gt;")=0,"",SUMIF('English Scores- Leveled papers'!$H$4:$KM$4,BH$3,'English Scores- Leveled papers'!$H39:$KM39)))</f>
        <v/>
      </c>
      <c r="BI37" s="41" t="str">
        <f>IF($B37="","",IF(COUNTIFS('English Scores- Leveled papers'!$H$4:$KM$4,BI$3,'English Scores- Leveled papers'!$H39:$KM39,"&lt;&gt;")=0,"",SUMIF('English Scores- Leveled papers'!$H$4:$KM$4,BI$3,'English Scores- Leveled papers'!$H39:$KM39)))</f>
        <v/>
      </c>
      <c r="BJ37" s="41" t="str">
        <f>IF($B37="","",IF(COUNTIFS('English Scores- Leveled papers'!$H$4:$KM$4,BJ$3,'English Scores- Leveled papers'!$H39:$KM39,"&lt;&gt;")=0,"",SUMIF('English Scores- Leveled papers'!$H$4:$KM$4,BJ$3,'English Scores- Leveled papers'!$H39:$KM39)))</f>
        <v/>
      </c>
      <c r="BK37" s="41" t="str">
        <f>IF($B37="","",IF(COUNTIFS('English Scores- Leveled papers'!$H$4:$KM$4,BK$3,'English Scores- Leveled papers'!$H39:$KM39,"&lt;&gt;")=0,"",SUMIF('English Scores- Leveled papers'!$H$4:$KM$4,BK$3,'English Scores- Leveled papers'!$H39:$KM39)))</f>
        <v/>
      </c>
      <c r="BL37" s="41" t="str">
        <f>IF($B37="","",IF(COUNTIFS('English Scores- Leveled papers'!$H$4:$KM$4,BL$3,'English Scores- Leveled papers'!$H39:$KM39,"&lt;&gt;")=0,"",SUMIF('English Scores- Leveled papers'!$H$4:$KM$4,BL$3,'English Scores- Leveled papers'!$H39:$KM39)))</f>
        <v/>
      </c>
      <c r="BM37" s="41" t="str">
        <f>IF($B37="","",IF(COUNTIFS('English Scores- Leveled papers'!$H$4:$KM$4,BM$3,'English Scores- Leveled papers'!$H39:$KM39,"&lt;&gt;")=0,"",SUMIF('English Scores- Leveled papers'!$H$4:$KM$4,BM$3,'English Scores- Leveled papers'!$H39:$KM39)))</f>
        <v/>
      </c>
      <c r="BN37" s="41" t="str">
        <f>IF($B37="","",IF(COUNTIFS('English Scores- Leveled papers'!$H$4:$KM$4,BN$3,'English Scores- Leveled papers'!$H39:$KM39,"&lt;&gt;")=0,"",SUMIF('English Scores- Leveled papers'!$H$4:$KM$4,BN$3,'English Scores- Leveled papers'!$H39:$KM39)))</f>
        <v/>
      </c>
      <c r="BO37" s="41"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41" t="str">
        <f>IF($B37="","",IF(COUNTIFS('English Scores- Leveled papers'!$H$4:$KM$4,BX$3,'English Scores- Leveled papers'!$H39:$KM39,"&lt;&gt;")=0,"",SUMIF('English Scores- Leveled papers'!$H$4:$KM$4,BX$3,'English Scores- Leveled papers'!$H39:$KM39)))</f>
        <v/>
      </c>
      <c r="BY37" s="41" t="str">
        <f>IF($B37="","",IF(COUNTIFS('English Scores- Leveled papers'!$H$4:$KM$4,BY$3,'English Scores- Leveled papers'!$H39:$KM39,"&lt;&gt;")=0,"",SUMIF('English Scores- Leveled papers'!$H$4:$KM$4,BY$3,'English Scores- Leveled papers'!$H39:$KM39)))</f>
        <v/>
      </c>
      <c r="BZ37" s="41" t="str">
        <f>IF($B37="","",IF(COUNTIFS('English Scores- Leveled papers'!$H$4:$KM$4,BZ$3,'English Scores- Leveled papers'!$H39:$KM39,"&lt;&gt;")=0,"",SUMIF('English Scores- Leveled papers'!$H$4:$KM$4,BZ$3,'English Scores- Leveled papers'!$H39:$KM39)))</f>
        <v/>
      </c>
      <c r="CA37" s="41" t="str">
        <f>IF($B37="","",IF(COUNTIFS('English Scores- Leveled papers'!$H$4:$KM$4,CA$3,'English Scores- Leveled papers'!$H39:$KM39,"&lt;&gt;")=0,"",SUMIF('English Scores- Leveled papers'!$H$4:$KM$4,CA$3,'English Scores- Leveled papers'!$H39:$KM39)))</f>
        <v/>
      </c>
      <c r="CB37" s="41" t="str">
        <f>IF($B37="","",IF(COUNTIFS('English Scores- Leveled papers'!$H$4:$KM$4,CB$3,'English Scores- Leveled papers'!$H39:$KM39,"&lt;&gt;")=0,"",SUMIF('English Scores- Leveled papers'!$H$4:$KM$4,CB$3,'English Scores- Leveled papers'!$H39:$KM39)))</f>
        <v/>
      </c>
      <c r="CC37" s="41" t="str">
        <f>IF($B37="","",IF(COUNTIFS('English Scores- Leveled papers'!$H$4:$KM$4,CC$3,'English Scores- Leveled papers'!$H39:$KM39,"&lt;&gt;")=0,"",SUMIF('English Scores- Leveled papers'!$H$4:$KM$4,CC$3,'English Scores- Leveled papers'!$H39:$KM39)))</f>
        <v/>
      </c>
      <c r="CD37" s="41" t="str">
        <f>IF($B37="","",IF(COUNTIFS('English Scores- Leveled papers'!$H$4:$KM$4,CD$3,'English Scores- Leveled papers'!$H39:$KM39,"&lt;&gt;")=0,"",SUMIF('English Scores- Leveled papers'!$H$4:$KM$4,CD$3,'English Scores- Leveled papers'!$H39:$KM39)))</f>
        <v/>
      </c>
      <c r="CE37" s="41" t="str">
        <f>IF($B37="","",IF(COUNTIFS('English Scores- Leveled papers'!$H$4:$KM$4,CE$3,'English Scores- Leveled papers'!$H39:$KM39,"&lt;&gt;")=0,"",SUMIF('English Scores- Leveled papers'!$H$4:$KM$4,CE$3,'English Scores- Leveled papers'!$H39:$KM39)))</f>
        <v/>
      </c>
      <c r="CF37" s="41"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41" t="str">
        <f>IF($B37="","",IF(COUNTIFS('English Scores- Leveled papers'!$H$4:$KM$4,CL$3,'English Scores- Leveled papers'!$H39:$KM39,"&lt;&gt;")=0,"",SUMIF('English Scores- Leveled papers'!$H$4:$KM$4,CL$3,'English Scores- Leveled papers'!$H39:$KM39)))</f>
        <v/>
      </c>
      <c r="CM37" s="41" t="str">
        <f>IF($B37="","",IF(COUNTIFS('English Scores- Leveled papers'!$H$4:$KM$4,CM$3,'English Scores- Leveled papers'!$H39:$KM39,"&lt;&gt;")=0,"",SUMIF('English Scores- Leveled papers'!$H$4:$KM$4,CM$3,'English Scores- Leveled papers'!$H39:$KM39)))</f>
        <v/>
      </c>
      <c r="CN37" s="41" t="str">
        <f>IF($B37="","",IF(COUNTIFS('English Scores- Leveled papers'!$H$4:$KM$4,CN$3,'English Scores- Leveled papers'!$H39:$KM39,"&lt;&gt;")=0,"",SUMIF('English Scores- Leveled papers'!$H$4:$KM$4,CN$3,'English Scores- Leveled papers'!$H39:$KM39)))</f>
        <v/>
      </c>
      <c r="CO37" s="41" t="str">
        <f>IF($B37="","",IF(COUNTIFS('English Scores- Leveled papers'!$H$4:$KM$4,CO$3,'English Scores- Leveled papers'!$H39:$KM39,"&lt;&gt;")=0,"",SUMIF('English Scores- Leveled papers'!$H$4:$KM$4,CO$3,'English Scores- Leveled papers'!$H39:$KM39)))</f>
        <v/>
      </c>
      <c r="CP37" s="41" t="str">
        <f>IF($B37="","",IF(COUNTIFS('English Scores- Leveled papers'!$H$4:$KM$4,CP$3,'English Scores- Leveled papers'!$H39:$KM39,"&lt;&gt;")=0,"",SUMIF('English Scores- Leveled papers'!$H$4:$KM$4,CP$3,'English Scores- Leveled papers'!$H39:$KM39)))</f>
        <v/>
      </c>
      <c r="CQ37" s="41" t="str">
        <f>IF($B37="","",IF(COUNTIFS('English Scores- Leveled papers'!$H$4:$KM$4,CQ$3,'English Scores- Leveled papers'!$H39:$KM39,"&lt;&gt;")=0,"",SUMIF('English Scores- Leveled papers'!$H$4:$KM$4,CQ$3,'English Scores- Leveled papers'!$H39:$KM39)))</f>
        <v/>
      </c>
      <c r="CR37" s="41" t="str">
        <f>IF($B37="","",IF(COUNTIFS('English Scores- Leveled papers'!$H$4:$KM$4,CR$3,'English Scores- Leveled papers'!$H39:$KM39,"&lt;&gt;")=0,"",SUMIF('English Scores- Leveled papers'!$H$4:$KM$4,CR$3,'English Scores- Leveled papers'!$H39:$KM39)))</f>
        <v/>
      </c>
      <c r="CS37" s="41"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41" t="str">
        <f>IF($B37="","",IF(COUNTIFS('English Scores- Leveled papers'!$H$4:$KM$4,DF$3,'English Scores- Leveled papers'!$H39:$KM39,"&lt;&gt;")=0,"",SUMIF('English Scores- Leveled papers'!$H$4:$KM$4,DF$3,'English Scores- Leveled papers'!$H39:$KM39)))</f>
        <v/>
      </c>
      <c r="DG37" s="41" t="str">
        <f>IF($B37="","",IF(COUNTIFS('English Scores- Leveled papers'!$H$4:$KM$4,DG$3,'English Scores- Leveled papers'!$H39:$KM39,"&lt;&gt;")=0,"",SUMIF('English Scores- Leveled papers'!$H$4:$KM$4,DG$3,'English Scores- Leveled papers'!$H39:$KM39)))</f>
        <v/>
      </c>
      <c r="DH37" s="41" t="str">
        <f>IF($B37="","",IF(COUNTIFS('English Scores- Leveled papers'!$H$4:$KM$4,DH$3,'English Scores- Leveled papers'!$H39:$KM39,"&lt;&gt;")=0,"",SUMIF('English Scores- Leveled papers'!$H$4:$KM$4,DH$3,'English Scores- Leveled papers'!$H39:$KM39)))</f>
        <v/>
      </c>
      <c r="DI37" s="41" t="str">
        <f>IF($B37="","",IF(COUNTIFS('English Scores- Leveled papers'!$H$4:$KM$4,DI$3,'English Scores- Leveled papers'!$H39:$KM39,"&lt;&gt;")=0,"",SUMIF('English Scores- Leveled papers'!$H$4:$KM$4,DI$3,'English Scores- Leveled papers'!$H39:$KM39)))</f>
        <v/>
      </c>
      <c r="DJ37" s="41" t="str">
        <f>IF($B37="","",IF(COUNTIFS('English Scores- Leveled papers'!$H$4:$KM$4,DJ$3,'English Scores- Leveled papers'!$H39:$KM39,"&lt;&gt;")=0,"",SUMIF('English Scores- Leveled papers'!$H$4:$KM$4,DJ$3,'English Scores- Leveled papers'!$H39:$KM39)))</f>
        <v/>
      </c>
      <c r="DK37" s="41" t="str">
        <f>IF($B37="","",IF(COUNTIFS('English Scores- Leveled papers'!$H$4:$KM$4,DK$3,'English Scores- Leveled papers'!$H39:$KM39,"&lt;&gt;")=0,"",SUMIF('English Scores- Leveled papers'!$H$4:$KM$4,DK$3,'English Scores- Leveled papers'!$H39:$KM39)))</f>
        <v/>
      </c>
      <c r="DL37" s="41" t="str">
        <f>IF($B37="","",IF(COUNTIFS('English Scores- Leveled papers'!$H$4:$KM$4,DL$3,'English Scores- Leveled papers'!$H39:$KM39,"&lt;&gt;")=0,"",SUMIF('English Scores- Leveled papers'!$H$4:$KM$4,DL$3,'English Scores- Leveled papers'!$H39:$KM39)))</f>
        <v/>
      </c>
      <c r="DM37" s="41" t="str">
        <f>IF($B37="","",IF(COUNTIFS('English Scores- Leveled papers'!$H$4:$KM$4,DM$3,'English Scores- Leveled papers'!$H39:$KM39,"&lt;&gt;")=0,"",SUMIF('English Scores- Leveled papers'!$H$4:$KM$4,DM$3,'English Scores- Leveled papers'!$H39:$KM39)))</f>
        <v/>
      </c>
      <c r="DN37" s="41" t="str">
        <f>IF($B37="","",IF(COUNTIFS('English Scores- Leveled papers'!$H$4:$KM$4,DN$3,'English Scores- Leveled papers'!$H39:$KM39,"&lt;&gt;")=0,"",SUMIF('English Scores- Leveled papers'!$H$4:$KM$4,DN$3,'English Scores- Leveled papers'!$H39:$KM39)))</f>
        <v/>
      </c>
      <c r="DO37" s="41" t="str">
        <f>IF($B37="","",IF(COUNTIFS('English Scores- Leveled papers'!$H$4:$KM$4,DO$3,'English Scores- Leveled papers'!$H39:$KM39,"&lt;&gt;")=0,"",SUMIF('English Scores- Leveled papers'!$H$4:$KM$4,DO$3,'English Scores- Leveled papers'!$H39:$KM39)))</f>
        <v/>
      </c>
      <c r="DP37" s="41" t="str">
        <f>IF($B37="","",IF(COUNTIFS('English Scores- Leveled papers'!$H$4:$KM$4,DP$3,'English Scores- Leveled papers'!$H39:$KM39,"&lt;&gt;")=0,"",SUMIF('English Scores- Leveled papers'!$H$4:$KM$4,DP$3,'English Scores- Leveled papers'!$H39:$KM39)))</f>
        <v/>
      </c>
      <c r="DQ37" s="393" t="str">
        <f>IF($B37="","",IF(COUNTIFS('English Scores- Leveled papers'!$H$4:$KM$4,DQ$3,'English Scores- Leveled papers'!$H39:$KM39,"&lt;&gt;")=0,"",SUMIF('English Scores- Leveled papers'!$H$4:$KM$4,DQ$3,'English Scores- Leveled papers'!$H39:$KM39)))</f>
        <v/>
      </c>
      <c r="DR37" s="395" t="str">
        <f>IF('Cover Sheet'!$AC$6="6th", 'Eng GLA 6th, 7th, 8th'!D40, "")</f>
        <v/>
      </c>
      <c r="DU37" s="41" t="str">
        <f>IF($B37="","",IF(COUNTIFS('Eng GLA 6th, 7th, 8th'!$E$4:$DV$4,DU$3,'Eng GLA 6th, 7th, 8th'!$E40:$DV40,"&lt;&gt;")=0,"",SUMIF('Eng GLA 6th, 7th, 8th'!$E$4:$DV$4,DU$3,'Eng GLA 6th, 7th, 8th'!$E40:$DV40)))</f>
        <v/>
      </c>
      <c r="DV37" s="41" t="str">
        <f>IF($B37="","",IF(COUNTIFS('Eng GLA 6th, 7th, 8th'!$E$4:$DV$4,DV$3,'Eng GLA 6th, 7th, 8th'!$E40:$DV40,"&lt;&gt;")=0,"",SUMIF('Eng GLA 6th, 7th, 8th'!$E$4:$DV$4,DV$3,'Eng GLA 6th, 7th, 8th'!$E40:$DV40)))</f>
        <v/>
      </c>
      <c r="DW37" s="41" t="str">
        <f>IF($B37="","",IF(COUNTIFS('Eng GLA 6th, 7th, 8th'!$E$4:$DV$4,DW$3,'Eng GLA 6th, 7th, 8th'!$E40:$DV40,"&lt;&gt;")=0,"",SUMIF('Eng GLA 6th, 7th, 8th'!$E$4:$DV$4,DW$3,'Eng GLA 6th, 7th, 8th'!$E40:$DV40)))</f>
        <v/>
      </c>
      <c r="DX37" s="41" t="str">
        <f>IF($B37="","",IF(COUNTIFS('Eng GLA 6th, 7th, 8th'!$E$4:$DV$4,DX$3,'Eng GLA 6th, 7th, 8th'!$E40:$DV40,"&lt;&gt;")=0,"",SUMIF('Eng GLA 6th, 7th, 8th'!$E$4:$DV$4,DX$3,'Eng GLA 6th, 7th, 8th'!$E40:$DV40)))</f>
        <v/>
      </c>
      <c r="DY37" s="41" t="str">
        <f>IF($B37="","",IF(COUNTIFS('Eng GLA 6th, 7th, 8th'!$E$4:$DV$4,DY$3,'Eng GLA 6th, 7th, 8th'!$E40:$DV40,"&lt;&gt;")=0,"",SUMIF('Eng GLA 6th, 7th, 8th'!$E$4:$DV$4,DY$3,'Eng GLA 6th, 7th, 8th'!$E40:$DV40)))</f>
        <v/>
      </c>
      <c r="DZ37" s="41" t="str">
        <f>IF($B37="","",IF(COUNTIFS('Eng GLA 6th, 7th, 8th'!$E$4:$DV$4,DZ$3,'Eng GLA 6th, 7th, 8th'!$E40:$DV40,"&lt;&gt;")=0,"",SUMIF('Eng GLA 6th, 7th, 8th'!$E$4:$DV$4,DZ$3,'Eng GLA 6th, 7th, 8th'!$E40:$DV40)))</f>
        <v/>
      </c>
      <c r="EA37" s="41" t="str">
        <f>IF($B37="","",IF(COUNTIFS('Eng GLA 6th, 7th, 8th'!$E$4:$DV$4,EA$3,'Eng GLA 6th, 7th, 8th'!$E40:$DV40,"&lt;&gt;")=0,"",SUMIF('Eng GLA 6th, 7th, 8th'!$E$4:$DV$4,EA$3,'Eng GLA 6th, 7th, 8th'!$E40:$DV40)))</f>
        <v/>
      </c>
      <c r="EB37" s="41" t="str">
        <f>IF($B37="","",IF(COUNTIFS('Eng GLA 6th, 7th, 8th'!$E$4:$DV$4,EB$3,'Eng GLA 6th, 7th, 8th'!$E40:$DV40,"&lt;&gt;")=0,"",SUMIF('Eng GLA 6th, 7th, 8th'!$E$4:$DV$4,EB$3,'Eng GLA 6th, 7th, 8th'!$E40:$DV40)))</f>
        <v/>
      </c>
      <c r="EC37" s="41" t="str">
        <f>IF($B37="","",IF(COUNTIFS('Eng GLA 6th, 7th, 8th'!$E$4:$DV$4,EC$3,'Eng GLA 6th, 7th, 8th'!$E40:$DV40,"&lt;&gt;")=0,"",SUMIF('Eng GLA 6th, 7th, 8th'!$E$4:$DV$4,EC$3,'Eng GLA 6th, 7th, 8th'!$E40:$DV40)))</f>
        <v/>
      </c>
      <c r="ED37" s="41" t="str">
        <f>IF($B37="","",IF(COUNTIFS('Eng GLA 6th, 7th, 8th'!$E$4:$DV$4,ED$3,'Eng GLA 6th, 7th, 8th'!$E40:$DV40,"&lt;&gt;")=0,"",SUMIF('Eng GLA 6th, 7th, 8th'!$E$4:$DV$4,ED$3,'Eng GLA 6th, 7th, 8th'!$E40:$DV40)))</f>
        <v/>
      </c>
      <c r="EE37" s="41" t="str">
        <f>IF($B37="","",IF(COUNTIFS('Eng GLA 6th, 7th, 8th'!$E$4:$DV$4,EE$3,'Eng GLA 6th, 7th, 8th'!$E40:$DV40,"&lt;&gt;")=0,"",SUMIF('Eng GLA 6th, 7th, 8th'!$E$4:$DV$4,EE$3,'Eng GLA 6th, 7th, 8th'!$E40:$DV40)))</f>
        <v/>
      </c>
      <c r="EF37" s="41" t="str">
        <f>IF($B37="","",IF(COUNTIFS('Eng GLA 6th, 7th, 8th'!$E$4:$DV$4,EF$3,'Eng GLA 6th, 7th, 8th'!$E40:$DV40,"&lt;&gt;")=0,"",SUMIF('Eng GLA 6th, 7th, 8th'!$E$4:$DV$4,EF$3,'Eng GLA 6th, 7th, 8th'!$E40:$DV40)))</f>
        <v/>
      </c>
      <c r="EG37" s="41" t="str">
        <f>IF($B37="","",IF(COUNTIFS('Eng GLA 6th, 7th, 8th'!$E$4:$DV$4,EG$3,'Eng GLA 6th, 7th, 8th'!$E40:$DV40,"&lt;&gt;")=0,"",SUMIF('Eng GLA 6th, 7th, 8th'!$E$4:$DV$4,EG$3,'Eng GLA 6th, 7th, 8th'!$E40:$DV40)))</f>
        <v/>
      </c>
      <c r="EH37" s="41" t="str">
        <f>IF($B37="","",IF(COUNTIFS('Eng GLA 6th, 7th, 8th'!$E$4:$DV$4,EH$3,'Eng GLA 6th, 7th, 8th'!$E40:$DV40,"&lt;&gt;")=0,"",SUMIF('Eng GLA 6th, 7th, 8th'!$E$4:$DV$4,EH$3,'Eng GLA 6th, 7th, 8th'!$E40:$DV40)))</f>
        <v/>
      </c>
      <c r="EI37" s="41" t="str">
        <f>IF($B37="","",IF(COUNTIFS('Eng GLA 6th, 7th, 8th'!$E$4:$DV$4,EI$3,'Eng GLA 6th, 7th, 8th'!$E40:$DV40,"&lt;&gt;")=0,"",SUMIF('Eng GLA 6th, 7th, 8th'!$E$4:$DV$4,EI$3,'Eng GLA 6th, 7th, 8th'!$E40:$DV40)))</f>
        <v/>
      </c>
      <c r="EJ37" s="398" t="str">
        <f>IF('Cover Sheet'!$AC$6="7th", 'Eng GLA 6th, 7th, 8th'!AQ40, "")</f>
        <v/>
      </c>
      <c r="EK37" s="41" t="str">
        <f>IF($B37="","",IF(COUNTIFS('Eng GLA 6th, 7th, 8th'!$E$4:$DV$4,EK$3,'Eng GLA 6th, 7th, 8th'!$E40:$DV40,"&lt;&gt;")=0,"",SUMIF('Eng GLA 6th, 7th, 8th'!$E$4:$DV$4,EK$3,'Eng GLA 6th, 7th, 8th'!$E40:$DV40)))</f>
        <v/>
      </c>
      <c r="EL37" s="41" t="str">
        <f>IF($B37="","",IF(COUNTIFS('Eng GLA 6th, 7th, 8th'!$E$4:$DV$4,EL$3,'Eng GLA 6th, 7th, 8th'!$E40:$DV40,"&lt;&gt;")=0,"",SUMIF('Eng GLA 6th, 7th, 8th'!$E$4:$DV$4,EL$3,'Eng GLA 6th, 7th, 8th'!$E40:$DV40)))</f>
        <v/>
      </c>
      <c r="EM37" s="41" t="str">
        <f>IF($B37="","",IF(COUNTIFS('Eng GLA 6th, 7th, 8th'!$E$4:$DV$4,EM$3,'Eng GLA 6th, 7th, 8th'!$E40:$DV40,"&lt;&gt;")=0,"",SUMIF('Eng GLA 6th, 7th, 8th'!$E$4:$DV$4,EM$3,'Eng GLA 6th, 7th, 8th'!$E40:$DV40)))</f>
        <v/>
      </c>
      <c r="EN37" s="41" t="str">
        <f>IF($B37="","",IF(COUNTIFS('Eng GLA 6th, 7th, 8th'!$E$4:$DV$4,EN$3,'Eng GLA 6th, 7th, 8th'!$E40:$DV40,"&lt;&gt;")=0,"",SUMIF('Eng GLA 6th, 7th, 8th'!$E$4:$DV$4,EN$3,'Eng GLA 6th, 7th, 8th'!$E40:$DV40)))</f>
        <v/>
      </c>
      <c r="EO37" s="41" t="str">
        <f>IF($B37="","",IF(COUNTIFS('Eng GLA 6th, 7th, 8th'!$E$4:$DV$4,EO$3,'Eng GLA 6th, 7th, 8th'!$E40:$DV40,"&lt;&gt;")=0,"",SUMIF('Eng GLA 6th, 7th, 8th'!$E$4:$DV$4,EO$3,'Eng GLA 6th, 7th, 8th'!$E40:$DV40)))</f>
        <v/>
      </c>
      <c r="EP37" s="41" t="str">
        <f>IF($B37="","",IF(COUNTIFS('Eng GLA 6th, 7th, 8th'!$E$4:$DV$4,EP$3,'Eng GLA 6th, 7th, 8th'!$E40:$DV40,"&lt;&gt;")=0,"",SUMIF('Eng GLA 6th, 7th, 8th'!$E$4:$DV$4,EP$3,'Eng GLA 6th, 7th, 8th'!$E40:$DV40)))</f>
        <v/>
      </c>
      <c r="EQ37" s="41" t="str">
        <f>IF($B37="","",IF(COUNTIFS('Eng GLA 6th, 7th, 8th'!$E$4:$DV$4,EQ$3,'Eng GLA 6th, 7th, 8th'!$E40:$DV40,"&lt;&gt;")=0,"",SUMIF('Eng GLA 6th, 7th, 8th'!$E$4:$DV$4,EQ$3,'Eng GLA 6th, 7th, 8th'!$E40:$DV40)))</f>
        <v/>
      </c>
      <c r="ER37" s="41" t="str">
        <f>IF($B37="","",IF(COUNTIFS('Eng GLA 6th, 7th, 8th'!$E$4:$DV$4,ER$3,'Eng GLA 6th, 7th, 8th'!$E40:$DV40,"&lt;&gt;")=0,"",SUMIF('Eng GLA 6th, 7th, 8th'!$E$4:$DV$4,ER$3,'Eng GLA 6th, 7th, 8th'!$E40:$DV40)))</f>
        <v/>
      </c>
      <c r="ES37" s="41" t="str">
        <f>IF($B37="","",IF(COUNTIFS('Eng GLA 6th, 7th, 8th'!$E$4:$DV$4,ES$3,'Eng GLA 6th, 7th, 8th'!$E40:$DV40,"&lt;&gt;")=0,"",SUMIF('Eng GLA 6th, 7th, 8th'!$E$4:$DV$4,ES$3,'Eng GLA 6th, 7th, 8th'!$E40:$DV40)))</f>
        <v/>
      </c>
      <c r="ET37" s="41" t="str">
        <f>IF($B37="","",IF(COUNTIFS('Eng GLA 6th, 7th, 8th'!$E$4:$DV$4,ET$3,'Eng GLA 6th, 7th, 8th'!$E40:$DV40,"&lt;&gt;")=0,"",SUMIF('Eng GLA 6th, 7th, 8th'!$E$4:$DV$4,ET$3,'Eng GLA 6th, 7th, 8th'!$E40:$DV40)))</f>
        <v/>
      </c>
      <c r="EU37" s="41" t="str">
        <f>IF($B37="","",IF(COUNTIFS('Eng GLA 6th, 7th, 8th'!$E$4:$DV$4,EU$3,'Eng GLA 6th, 7th, 8th'!$E40:$DV40,"&lt;&gt;")=0,"",SUMIF('Eng GLA 6th, 7th, 8th'!$E$4:$DV$4,EU$3,'Eng GLA 6th, 7th, 8th'!$E40:$DV40)))</f>
        <v/>
      </c>
      <c r="EV37" s="41" t="str">
        <f>IF($B37="","",IF(COUNTIFS('Eng GLA 6th, 7th, 8th'!$E$4:$DV$4,EV$3,'Eng GLA 6th, 7th, 8th'!$E40:$DV40,"&lt;&gt;")=0,"",SUMIF('Eng GLA 6th, 7th, 8th'!$E$4:$DV$4,EV$3,'Eng GLA 6th, 7th, 8th'!$E40:$DV40)))</f>
        <v/>
      </c>
      <c r="EW37" s="41" t="str">
        <f>IF($B37="","",IF(COUNTIFS('Eng GLA 6th, 7th, 8th'!$E$4:$DV$4,EW$3,'Eng GLA 6th, 7th, 8th'!$E40:$DV40,"&lt;&gt;")=0,"",SUMIF('Eng GLA 6th, 7th, 8th'!$E$4:$DV$4,EW$3,'Eng GLA 6th, 7th, 8th'!$E40:$DV40)))</f>
        <v/>
      </c>
      <c r="EX37" s="41" t="str">
        <f>IF($B37="","",IF(COUNTIFS('Eng GLA 6th, 7th, 8th'!$E$4:$DV$4,EX$3,'Eng GLA 6th, 7th, 8th'!$E40:$DV40,"&lt;&gt;")=0,"",SUMIF('Eng GLA 6th, 7th, 8th'!$E$4:$DV$4,EX$3,'Eng GLA 6th, 7th, 8th'!$E40:$DV40)))</f>
        <v/>
      </c>
      <c r="EY37" s="41" t="str">
        <f>IF($B37="","",IF(COUNTIFS('Eng GLA 6th, 7th, 8th'!$E$4:$DV$4,EY$3,'Eng GLA 6th, 7th, 8th'!$E40:$DV40,"&lt;&gt;")=0,"",SUMIF('Eng GLA 6th, 7th, 8th'!$E$4:$DV$4,EY$3,'Eng GLA 6th, 7th, 8th'!$E40:$DV40)))</f>
        <v/>
      </c>
      <c r="EZ37" s="398" t="str">
        <f>IF('Cover Sheet'!$AC$6="8th", 'Eng GLA 6th, 7th, 8th'!CG40, "")</f>
        <v/>
      </c>
      <c r="FA37" s="41" t="str">
        <f>IF($B37="","",IF(COUNTIFS('Eng GLA 6th, 7th, 8th'!$E$4:$DV$4,FA$3,'Eng GLA 6th, 7th, 8th'!$E40:$DV40,"&lt;&gt;")=0,"",SUMIF('Eng GLA 6th, 7th, 8th'!$E$4:$DV$4,FA$3,'Eng GLA 6th, 7th, 8th'!$E40:$DV40)))</f>
        <v/>
      </c>
      <c r="FB37" s="41" t="str">
        <f>IF($B37="","",IF(COUNTIFS('Eng GLA 6th, 7th, 8th'!$E$4:$DV$4,FB$3,'Eng GLA 6th, 7th, 8th'!$E40:$DV40,"&lt;&gt;")=0,"",SUMIF('Eng GLA 6th, 7th, 8th'!$E$4:$DV$4,FB$3,'Eng GLA 6th, 7th, 8th'!$E40:$DV40)))</f>
        <v/>
      </c>
      <c r="FC37" s="41" t="str">
        <f>IF($B37="","",IF(COUNTIFS('Eng GLA 6th, 7th, 8th'!$E$4:$DV$4,FC$3,'Eng GLA 6th, 7th, 8th'!$E40:$DV40,"&lt;&gt;")=0,"",SUMIF('Eng GLA 6th, 7th, 8th'!$E$4:$DV$4,FC$3,'Eng GLA 6th, 7th, 8th'!$E40:$DV40)))</f>
        <v/>
      </c>
      <c r="FD37" s="41" t="str">
        <f>IF($B37="","",IF(COUNTIFS('Eng GLA 6th, 7th, 8th'!$E$4:$DV$4,FD$3,'Eng GLA 6th, 7th, 8th'!$E40:$DV40,"&lt;&gt;")=0,"",SUMIF('Eng GLA 6th, 7th, 8th'!$E$4:$DV$4,FD$3,'Eng GLA 6th, 7th, 8th'!$E40:$DV40)))</f>
        <v/>
      </c>
      <c r="FE37" s="41" t="str">
        <f>IF($B37="","",IF(COUNTIFS('Eng GLA 6th, 7th, 8th'!$E$4:$DV$4,FE$3,'Eng GLA 6th, 7th, 8th'!$E40:$DV40,"&lt;&gt;")=0,"",SUMIF('Eng GLA 6th, 7th, 8th'!$E$4:$DV$4,FE$3,'Eng GLA 6th, 7th, 8th'!$E40:$DV40)))</f>
        <v/>
      </c>
      <c r="FF37" s="41" t="str">
        <f>IF($B37="","",IF(COUNTIFS('Eng GLA 6th, 7th, 8th'!$E$4:$DV$4,FF$3,'Eng GLA 6th, 7th, 8th'!$E40:$DV40,"&lt;&gt;")=0,"",SUMIF('Eng GLA 6th, 7th, 8th'!$E$4:$DV$4,FF$3,'Eng GLA 6th, 7th, 8th'!$E40:$DV40)))</f>
        <v/>
      </c>
      <c r="FG37" s="41" t="str">
        <f>IF($B37="","",IF(COUNTIFS('Eng GLA 6th, 7th, 8th'!$E$4:$DV$4,FG$3,'Eng GLA 6th, 7th, 8th'!$E40:$DV40,"&lt;&gt;")=0,"",SUMIF('Eng GLA 6th, 7th, 8th'!$E$4:$DV$4,FG$3,'Eng GLA 6th, 7th, 8th'!$E40:$DV40)))</f>
        <v/>
      </c>
      <c r="FH37" s="41" t="str">
        <f>IF($B37="","",IF(COUNTIFS('Eng GLA 6th, 7th, 8th'!$E$4:$DV$4,FH$3,'Eng GLA 6th, 7th, 8th'!$E40:$DV40,"&lt;&gt;")=0,"",SUMIF('Eng GLA 6th, 7th, 8th'!$E$4:$DV$4,FH$3,'Eng GLA 6th, 7th, 8th'!$E40:$DV40)))</f>
        <v/>
      </c>
      <c r="FI37" s="41" t="str">
        <f>IF($B37="","",IF(COUNTIFS('Eng GLA 6th, 7th, 8th'!$E$4:$DV$4,FI$3,'Eng GLA 6th, 7th, 8th'!$E40:$DV40,"&lt;&gt;")=0,"",SUMIF('Eng GLA 6th, 7th, 8th'!$E$4:$DV$4,FI$3,'Eng GLA 6th, 7th, 8th'!$E40:$DV40)))</f>
        <v/>
      </c>
      <c r="FJ37" s="41" t="str">
        <f>IF($B37="","",IF(COUNTIFS('Eng GLA 6th, 7th, 8th'!$E$4:$DV$4,FJ$3,'Eng GLA 6th, 7th, 8th'!$E40:$DV40,"&lt;&gt;")=0,"",SUMIF('Eng GLA 6th, 7th, 8th'!$E$4:$DV$4,FJ$3,'Eng GLA 6th, 7th, 8th'!$E40:$DV40)))</f>
        <v/>
      </c>
      <c r="FK37" s="41" t="str">
        <f>IF($B37="","",IF(COUNTIFS('Eng GLA 6th, 7th, 8th'!$E$4:$DV$4,FK$3,'Eng GLA 6th, 7th, 8th'!$E40:$DV40,"&lt;&gt;")=0,"",SUMIF('Eng GLA 6th, 7th, 8th'!$E$4:$DV$4,FK$3,'Eng GLA 6th, 7th, 8th'!$E40:$DV40)))</f>
        <v/>
      </c>
      <c r="FL37" s="41" t="str">
        <f>IF($B37="","",IF(COUNTIFS('Eng GLA 6th, 7th, 8th'!$E$4:$DV$4,FL$3,'Eng GLA 6th, 7th, 8th'!$E40:$DV40,"&lt;&gt;")=0,"",SUMIF('Eng GLA 6th, 7th, 8th'!$E$4:$DV$4,FL$3,'Eng GLA 6th, 7th, 8th'!$E40:$DV40)))</f>
        <v/>
      </c>
      <c r="FM37" s="41" t="str">
        <f>IF($B37="","",IF(COUNTIFS('Eng GLA 6th, 7th, 8th'!$E$4:$DV$4,FM$3,'Eng GLA 6th, 7th, 8th'!$E40:$DV40,"&lt;&gt;")=0,"",SUMIF('Eng GLA 6th, 7th, 8th'!$E$4:$DV$4,FM$3,'Eng GLA 6th, 7th, 8th'!$E40:$DV40)))</f>
        <v/>
      </c>
      <c r="FN37" s="41" t="str">
        <f>IF($B37="","",IF(COUNTIFS('Eng GLA 6th, 7th, 8th'!$E$4:$DV$4,FN$3,'Eng GLA 6th, 7th, 8th'!$E40:$DV40,"&lt;&gt;")=0,"",SUMIF('Eng GLA 6th, 7th, 8th'!$E$4:$DV$4,FN$3,'Eng GLA 6th, 7th, 8th'!$E40:$DV40)))</f>
        <v/>
      </c>
      <c r="FO37" s="41" t="str">
        <f>IF($B37="","",IF(COUNTIFS('Eng GLA 6th, 7th, 8th'!$E$4:$DV$4,FO$3,'Eng GLA 6th, 7th, 8th'!$E40:$DV40,"&lt;&gt;")=0,"",SUMIF('Eng GLA 6th, 7th, 8th'!$E$4:$DV$4,FO$3,'Eng GLA 6th, 7th, 8th'!$E40:$DV40)))</f>
        <v/>
      </c>
    </row>
    <row r="38" spans="1:171" ht="12.75" customHeight="1" x14ac:dyDescent="0.2">
      <c r="A38" s="65">
        <v>34</v>
      </c>
      <c r="B38" s="65" t="str">
        <f>'English Scores- Leveled papers'!B40</f>
        <v>Syed Osman</v>
      </c>
      <c r="C38" s="65"/>
      <c r="D38" s="76" t="str">
        <f>IF(OR(B38="",H38="",'Cover Sheet'!E38=""),"",'Cover Sheet'!E38)</f>
        <v/>
      </c>
      <c r="E38" s="76" t="str">
        <f>IF(OR(B38="",H38="",'Cover Sheet'!F38=""),"",'Cover Sheet'!F38)</f>
        <v/>
      </c>
      <c r="F38" s="76" t="str">
        <f>IF(OR(B38="",H38="",'Cover Sheet'!H38=""),"",'Cover Sheet'!H38)</f>
        <v/>
      </c>
      <c r="G38" s="76"/>
      <c r="H38" s="76" t="str">
        <f>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
      </c>
      <c r="I38" s="77" t="str">
        <f t="shared" si="23"/>
        <v/>
      </c>
      <c r="J38" s="77" t="str">
        <f t="shared" si="24"/>
        <v/>
      </c>
      <c r="K38" s="77" t="str">
        <f t="shared" si="25"/>
        <v/>
      </c>
      <c r="L38" s="78" t="str">
        <f t="shared" si="26"/>
        <v/>
      </c>
      <c r="M38" s="78" t="str">
        <f t="shared" si="27"/>
        <v/>
      </c>
      <c r="N38" s="78" t="str">
        <f t="shared" si="28"/>
        <v/>
      </c>
      <c r="O38" s="78" t="str">
        <f t="shared" si="13"/>
        <v/>
      </c>
      <c r="P38" s="78" t="str">
        <f t="shared" si="14"/>
        <v/>
      </c>
      <c r="Q38" s="78" t="str">
        <f t="shared" si="15"/>
        <v/>
      </c>
      <c r="R38" s="78" t="str">
        <f t="shared" si="16"/>
        <v/>
      </c>
      <c r="S38" s="78" t="str">
        <f t="shared" si="17"/>
        <v/>
      </c>
      <c r="T38" s="78" t="str">
        <f t="shared" si="18"/>
        <v/>
      </c>
      <c r="U38" s="78" t="str">
        <f t="shared" si="19"/>
        <v/>
      </c>
      <c r="V38" s="78" t="str">
        <f t="shared" si="20"/>
        <v/>
      </c>
      <c r="W38" s="78" t="str">
        <f t="shared" si="21"/>
        <v/>
      </c>
      <c r="X38" s="78" t="str">
        <f t="shared" si="22"/>
        <v/>
      </c>
      <c r="Y38" s="78"/>
      <c r="Z38" s="78"/>
      <c r="AA38" s="78"/>
      <c r="AB38" s="78"/>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41" t="str">
        <f>IF($B38="","",IF(COUNTIFS('English Scores- Leveled papers'!$H$4:$KM$4,AI$3,'English Scores- Leveled papers'!$H40:$KM40,"&lt;&gt;")=0,"",SUMIF('English Scores- Leveled papers'!$H$4:$KM$4,AI$3,'English Scores- Leveled papers'!$H40:$KM40)))</f>
        <v/>
      </c>
      <c r="AJ38" s="41" t="str">
        <f>IF($B38="","",IF(COUNTIFS('English Scores- Leveled papers'!$H$4:$KM$4,AJ$3,'English Scores- Leveled papers'!$H40:$KM40,"&lt;&gt;")=0,"",SUMIF('English Scores- Leveled papers'!$H$4:$KM$4,AJ$3,'English Scores- Leveled papers'!$H40:$KM40)))</f>
        <v/>
      </c>
      <c r="AK38" s="41" t="str">
        <f>IF($B38="","",IF(COUNTIFS('English Scores- Leveled papers'!$H$4:$KM$4,AK$3,'English Scores- Leveled papers'!$H40:$KM40,"&lt;&gt;")=0,"",SUMIF('English Scores- Leveled papers'!$H$4:$KM$4,AK$3,'English Scores- Leveled papers'!$H40:$KM40)))</f>
        <v/>
      </c>
      <c r="AL38" s="41" t="str">
        <f>IF($B38="","",IF(COUNTIFS('English Scores- Leveled papers'!$H$4:$KM$4,AL$3,'English Scores- Leveled papers'!$H40:$KM40,"&lt;&gt;")=0,"",SUMIF('English Scores- Leveled papers'!$H$4:$KM$4,AL$3,'English Scores- Leveled papers'!$H40:$KM40)))</f>
        <v/>
      </c>
      <c r="AM38" s="41" t="str">
        <f>IF($B38="","",IF(COUNTIFS('English Scores- Leveled papers'!$H$4:$KM$4,AM$3,'English Scores- Leveled papers'!$H40:$KM40,"&lt;&gt;")=0,"",SUMIF('English Scores- Leveled papers'!$H$4:$KM$4,AM$3,'English Scores- Leveled papers'!$H40:$KM40)))</f>
        <v/>
      </c>
      <c r="AN38" s="41"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41" t="str">
        <f>IF($B38="","",IF(COUNTIFS('English Scores- Leveled papers'!$H$4:$KM$4,AZ$3,'English Scores- Leveled papers'!$H40:$KM40,"&lt;&gt;")=0,"",SUMIF('English Scores- Leveled papers'!$H$4:$KM$4,AZ$3,'English Scores- Leveled papers'!$H40:$KM40)))</f>
        <v/>
      </c>
      <c r="BA38" s="41" t="str">
        <f>IF($B38="","",IF(COUNTIFS('English Scores- Leveled papers'!$H$4:$KM$4,BA$3,'English Scores- Leveled papers'!$H40:$KM40,"&lt;&gt;")=0,"",SUMIF('English Scores- Leveled papers'!$H$4:$KM$4,BA$3,'English Scores- Leveled papers'!$H40:$KM40)))</f>
        <v/>
      </c>
      <c r="BB38" s="41" t="str">
        <f>IF($B38="","",IF(COUNTIFS('English Scores- Leveled papers'!$H$4:$KM$4,BB$3,'English Scores- Leveled papers'!$H40:$KM40,"&lt;&gt;")=0,"",SUMIF('English Scores- Leveled papers'!$H$4:$KM$4,BB$3,'English Scores- Leveled papers'!$H40:$KM40)))</f>
        <v/>
      </c>
      <c r="BC38" s="41" t="str">
        <f>IF($B38="","",IF(COUNTIFS('English Scores- Leveled papers'!$H$4:$KM$4,BC$3,'English Scores- Leveled papers'!$H40:$KM40,"&lt;&gt;")=0,"",SUMIF('English Scores- Leveled papers'!$H$4:$KM$4,BC$3,'English Scores- Leveled papers'!$H40:$KM40)))</f>
        <v/>
      </c>
      <c r="BD38" s="41" t="str">
        <f>IF($B38="","",IF(COUNTIFS('English Scores- Leveled papers'!$H$4:$KM$4,BD$3,'English Scores- Leveled papers'!$H40:$KM40,"&lt;&gt;")=0,"",SUMIF('English Scores- Leveled papers'!$H$4:$KM$4,BD$3,'English Scores- Leveled papers'!$H40:$KM40)))</f>
        <v/>
      </c>
      <c r="BE38" s="41" t="str">
        <f>IF($B38="","",IF(COUNTIFS('English Scores- Leveled papers'!$H$4:$KM$4,BE$3,'English Scores- Leveled papers'!$H40:$KM40,"&lt;&gt;")=0,"",SUMIF('English Scores- Leveled papers'!$H$4:$KM$4,BE$3,'English Scores- Leveled papers'!$H40:$KM40)))</f>
        <v/>
      </c>
      <c r="BF38" s="41" t="str">
        <f>IF($B38="","",IF(COUNTIFS('English Scores- Leveled papers'!$H$4:$KM$4,BF$3,'English Scores- Leveled papers'!$H40:$KM40,"&lt;&gt;")=0,"",SUMIF('English Scores- Leveled papers'!$H$4:$KM$4,BF$3,'English Scores- Leveled papers'!$H40:$KM40)))</f>
        <v/>
      </c>
      <c r="BG38" s="41" t="str">
        <f>IF($B38="","",IF(COUNTIFS('English Scores- Leveled papers'!$H$4:$KM$4,BG$3,'English Scores- Leveled papers'!$H40:$KM40,"&lt;&gt;")=0,"",SUMIF('English Scores- Leveled papers'!$H$4:$KM$4,BG$3,'English Scores- Leveled papers'!$H40:$KM40)))</f>
        <v/>
      </c>
      <c r="BH38" s="41" t="str">
        <f>IF($B38="","",IF(COUNTIFS('English Scores- Leveled papers'!$H$4:$KM$4,BH$3,'English Scores- Leveled papers'!$H40:$KM40,"&lt;&gt;")=0,"",SUMIF('English Scores- Leveled papers'!$H$4:$KM$4,BH$3,'English Scores- Leveled papers'!$H40:$KM40)))</f>
        <v/>
      </c>
      <c r="BI38" s="41" t="str">
        <f>IF($B38="","",IF(COUNTIFS('English Scores- Leveled papers'!$H$4:$KM$4,BI$3,'English Scores- Leveled papers'!$H40:$KM40,"&lt;&gt;")=0,"",SUMIF('English Scores- Leveled papers'!$H$4:$KM$4,BI$3,'English Scores- Leveled papers'!$H40:$KM40)))</f>
        <v/>
      </c>
      <c r="BJ38" s="41" t="str">
        <f>IF($B38="","",IF(COUNTIFS('English Scores- Leveled papers'!$H$4:$KM$4,BJ$3,'English Scores- Leveled papers'!$H40:$KM40,"&lt;&gt;")=0,"",SUMIF('English Scores- Leveled papers'!$H$4:$KM$4,BJ$3,'English Scores- Leveled papers'!$H40:$KM40)))</f>
        <v/>
      </c>
      <c r="BK38" s="41" t="str">
        <f>IF($B38="","",IF(COUNTIFS('English Scores- Leveled papers'!$H$4:$KM$4,BK$3,'English Scores- Leveled papers'!$H40:$KM40,"&lt;&gt;")=0,"",SUMIF('English Scores- Leveled papers'!$H$4:$KM$4,BK$3,'English Scores- Leveled papers'!$H40:$KM40)))</f>
        <v/>
      </c>
      <c r="BL38" s="41" t="str">
        <f>IF($B38="","",IF(COUNTIFS('English Scores- Leveled papers'!$H$4:$KM$4,BL$3,'English Scores- Leveled papers'!$H40:$KM40,"&lt;&gt;")=0,"",SUMIF('English Scores- Leveled papers'!$H$4:$KM$4,BL$3,'English Scores- Leveled papers'!$H40:$KM40)))</f>
        <v/>
      </c>
      <c r="BM38" s="41" t="str">
        <f>IF($B38="","",IF(COUNTIFS('English Scores- Leveled papers'!$H$4:$KM$4,BM$3,'English Scores- Leveled papers'!$H40:$KM40,"&lt;&gt;")=0,"",SUMIF('English Scores- Leveled papers'!$H$4:$KM$4,BM$3,'English Scores- Leveled papers'!$H40:$KM40)))</f>
        <v/>
      </c>
      <c r="BN38" s="41" t="str">
        <f>IF($B38="","",IF(COUNTIFS('English Scores- Leveled papers'!$H$4:$KM$4,BN$3,'English Scores- Leveled papers'!$H40:$KM40,"&lt;&gt;")=0,"",SUMIF('English Scores- Leveled papers'!$H$4:$KM$4,BN$3,'English Scores- Leveled papers'!$H40:$KM40)))</f>
        <v/>
      </c>
      <c r="BO38" s="41"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41" t="str">
        <f>IF($B38="","",IF(COUNTIFS('English Scores- Leveled papers'!$H$4:$KM$4,BX$3,'English Scores- Leveled papers'!$H40:$KM40,"&lt;&gt;")=0,"",SUMIF('English Scores- Leveled papers'!$H$4:$KM$4,BX$3,'English Scores- Leveled papers'!$H40:$KM40)))</f>
        <v/>
      </c>
      <c r="BY38" s="41" t="str">
        <f>IF($B38="","",IF(COUNTIFS('English Scores- Leveled papers'!$H$4:$KM$4,BY$3,'English Scores- Leveled papers'!$H40:$KM40,"&lt;&gt;")=0,"",SUMIF('English Scores- Leveled papers'!$H$4:$KM$4,BY$3,'English Scores- Leveled papers'!$H40:$KM40)))</f>
        <v/>
      </c>
      <c r="BZ38" s="41" t="str">
        <f>IF($B38="","",IF(COUNTIFS('English Scores- Leveled papers'!$H$4:$KM$4,BZ$3,'English Scores- Leveled papers'!$H40:$KM40,"&lt;&gt;")=0,"",SUMIF('English Scores- Leveled papers'!$H$4:$KM$4,BZ$3,'English Scores- Leveled papers'!$H40:$KM40)))</f>
        <v/>
      </c>
      <c r="CA38" s="41" t="str">
        <f>IF($B38="","",IF(COUNTIFS('English Scores- Leveled papers'!$H$4:$KM$4,CA$3,'English Scores- Leveled papers'!$H40:$KM40,"&lt;&gt;")=0,"",SUMIF('English Scores- Leveled papers'!$H$4:$KM$4,CA$3,'English Scores- Leveled papers'!$H40:$KM40)))</f>
        <v/>
      </c>
      <c r="CB38" s="41" t="str">
        <f>IF($B38="","",IF(COUNTIFS('English Scores- Leveled papers'!$H$4:$KM$4,CB$3,'English Scores- Leveled papers'!$H40:$KM40,"&lt;&gt;")=0,"",SUMIF('English Scores- Leveled papers'!$H$4:$KM$4,CB$3,'English Scores- Leveled papers'!$H40:$KM40)))</f>
        <v/>
      </c>
      <c r="CC38" s="41" t="str">
        <f>IF($B38="","",IF(COUNTIFS('English Scores- Leveled papers'!$H$4:$KM$4,CC$3,'English Scores- Leveled papers'!$H40:$KM40,"&lt;&gt;")=0,"",SUMIF('English Scores- Leveled papers'!$H$4:$KM$4,CC$3,'English Scores- Leveled papers'!$H40:$KM40)))</f>
        <v/>
      </c>
      <c r="CD38" s="41" t="str">
        <f>IF($B38="","",IF(COUNTIFS('English Scores- Leveled papers'!$H$4:$KM$4,CD$3,'English Scores- Leveled papers'!$H40:$KM40,"&lt;&gt;")=0,"",SUMIF('English Scores- Leveled papers'!$H$4:$KM$4,CD$3,'English Scores- Leveled papers'!$H40:$KM40)))</f>
        <v/>
      </c>
      <c r="CE38" s="41" t="str">
        <f>IF($B38="","",IF(COUNTIFS('English Scores- Leveled papers'!$H$4:$KM$4,CE$3,'English Scores- Leveled papers'!$H40:$KM40,"&lt;&gt;")=0,"",SUMIF('English Scores- Leveled papers'!$H$4:$KM$4,CE$3,'English Scores- Leveled papers'!$H40:$KM40)))</f>
        <v/>
      </c>
      <c r="CF38" s="41"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41" t="str">
        <f>IF($B38="","",IF(COUNTIFS('English Scores- Leveled papers'!$H$4:$KM$4,CL$3,'English Scores- Leveled papers'!$H40:$KM40,"&lt;&gt;")=0,"",SUMIF('English Scores- Leveled papers'!$H$4:$KM$4,CL$3,'English Scores- Leveled papers'!$H40:$KM40)))</f>
        <v/>
      </c>
      <c r="CM38" s="41" t="str">
        <f>IF($B38="","",IF(COUNTIFS('English Scores- Leveled papers'!$H$4:$KM$4,CM$3,'English Scores- Leveled papers'!$H40:$KM40,"&lt;&gt;")=0,"",SUMIF('English Scores- Leveled papers'!$H$4:$KM$4,CM$3,'English Scores- Leveled papers'!$H40:$KM40)))</f>
        <v/>
      </c>
      <c r="CN38" s="41" t="str">
        <f>IF($B38="","",IF(COUNTIFS('English Scores- Leveled papers'!$H$4:$KM$4,CN$3,'English Scores- Leveled papers'!$H40:$KM40,"&lt;&gt;")=0,"",SUMIF('English Scores- Leveled papers'!$H$4:$KM$4,CN$3,'English Scores- Leveled papers'!$H40:$KM40)))</f>
        <v/>
      </c>
      <c r="CO38" s="41" t="str">
        <f>IF($B38="","",IF(COUNTIFS('English Scores- Leveled papers'!$H$4:$KM$4,CO$3,'English Scores- Leveled papers'!$H40:$KM40,"&lt;&gt;")=0,"",SUMIF('English Scores- Leveled papers'!$H$4:$KM$4,CO$3,'English Scores- Leveled papers'!$H40:$KM40)))</f>
        <v/>
      </c>
      <c r="CP38" s="41" t="str">
        <f>IF($B38="","",IF(COUNTIFS('English Scores- Leveled papers'!$H$4:$KM$4,CP$3,'English Scores- Leveled papers'!$H40:$KM40,"&lt;&gt;")=0,"",SUMIF('English Scores- Leveled papers'!$H$4:$KM$4,CP$3,'English Scores- Leveled papers'!$H40:$KM40)))</f>
        <v/>
      </c>
      <c r="CQ38" s="41" t="str">
        <f>IF($B38="","",IF(COUNTIFS('English Scores- Leveled papers'!$H$4:$KM$4,CQ$3,'English Scores- Leveled papers'!$H40:$KM40,"&lt;&gt;")=0,"",SUMIF('English Scores- Leveled papers'!$H$4:$KM$4,CQ$3,'English Scores- Leveled papers'!$H40:$KM40)))</f>
        <v/>
      </c>
      <c r="CR38" s="41" t="str">
        <f>IF($B38="","",IF(COUNTIFS('English Scores- Leveled papers'!$H$4:$KM$4,CR$3,'English Scores- Leveled papers'!$H40:$KM40,"&lt;&gt;")=0,"",SUMIF('English Scores- Leveled papers'!$H$4:$KM$4,CR$3,'English Scores- Leveled papers'!$H40:$KM40)))</f>
        <v/>
      </c>
      <c r="CS38" s="41"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41" t="str">
        <f>IF($B38="","",IF(COUNTIFS('English Scores- Leveled papers'!$H$4:$KM$4,DF$3,'English Scores- Leveled papers'!$H40:$KM40,"&lt;&gt;")=0,"",SUMIF('English Scores- Leveled papers'!$H$4:$KM$4,DF$3,'English Scores- Leveled papers'!$H40:$KM40)))</f>
        <v/>
      </c>
      <c r="DG38" s="41" t="str">
        <f>IF($B38="","",IF(COUNTIFS('English Scores- Leveled papers'!$H$4:$KM$4,DG$3,'English Scores- Leveled papers'!$H40:$KM40,"&lt;&gt;")=0,"",SUMIF('English Scores- Leveled papers'!$H$4:$KM$4,DG$3,'English Scores- Leveled papers'!$H40:$KM40)))</f>
        <v/>
      </c>
      <c r="DH38" s="41" t="str">
        <f>IF($B38="","",IF(COUNTIFS('English Scores- Leveled papers'!$H$4:$KM$4,DH$3,'English Scores- Leveled papers'!$H40:$KM40,"&lt;&gt;")=0,"",SUMIF('English Scores- Leveled papers'!$H$4:$KM$4,DH$3,'English Scores- Leveled papers'!$H40:$KM40)))</f>
        <v/>
      </c>
      <c r="DI38" s="41" t="str">
        <f>IF($B38="","",IF(COUNTIFS('English Scores- Leveled papers'!$H$4:$KM$4,DI$3,'English Scores- Leveled papers'!$H40:$KM40,"&lt;&gt;")=0,"",SUMIF('English Scores- Leveled papers'!$H$4:$KM$4,DI$3,'English Scores- Leveled papers'!$H40:$KM40)))</f>
        <v/>
      </c>
      <c r="DJ38" s="41" t="str">
        <f>IF($B38="","",IF(COUNTIFS('English Scores- Leveled papers'!$H$4:$KM$4,DJ$3,'English Scores- Leveled papers'!$H40:$KM40,"&lt;&gt;")=0,"",SUMIF('English Scores- Leveled papers'!$H$4:$KM$4,DJ$3,'English Scores- Leveled papers'!$H40:$KM40)))</f>
        <v/>
      </c>
      <c r="DK38" s="41" t="str">
        <f>IF($B38="","",IF(COUNTIFS('English Scores- Leveled papers'!$H$4:$KM$4,DK$3,'English Scores- Leveled papers'!$H40:$KM40,"&lt;&gt;")=0,"",SUMIF('English Scores- Leveled papers'!$H$4:$KM$4,DK$3,'English Scores- Leveled papers'!$H40:$KM40)))</f>
        <v/>
      </c>
      <c r="DL38" s="41" t="str">
        <f>IF($B38="","",IF(COUNTIFS('English Scores- Leveled papers'!$H$4:$KM$4,DL$3,'English Scores- Leveled papers'!$H40:$KM40,"&lt;&gt;")=0,"",SUMIF('English Scores- Leveled papers'!$H$4:$KM$4,DL$3,'English Scores- Leveled papers'!$H40:$KM40)))</f>
        <v/>
      </c>
      <c r="DM38" s="41" t="str">
        <f>IF($B38="","",IF(COUNTIFS('English Scores- Leveled papers'!$H$4:$KM$4,DM$3,'English Scores- Leveled papers'!$H40:$KM40,"&lt;&gt;")=0,"",SUMIF('English Scores- Leveled papers'!$H$4:$KM$4,DM$3,'English Scores- Leveled papers'!$H40:$KM40)))</f>
        <v/>
      </c>
      <c r="DN38" s="41" t="str">
        <f>IF($B38="","",IF(COUNTIFS('English Scores- Leveled papers'!$H$4:$KM$4,DN$3,'English Scores- Leveled papers'!$H40:$KM40,"&lt;&gt;")=0,"",SUMIF('English Scores- Leveled papers'!$H$4:$KM$4,DN$3,'English Scores- Leveled papers'!$H40:$KM40)))</f>
        <v/>
      </c>
      <c r="DO38" s="41" t="str">
        <f>IF($B38="","",IF(COUNTIFS('English Scores- Leveled papers'!$H$4:$KM$4,DO$3,'English Scores- Leveled papers'!$H40:$KM40,"&lt;&gt;")=0,"",SUMIF('English Scores- Leveled papers'!$H$4:$KM$4,DO$3,'English Scores- Leveled papers'!$H40:$KM40)))</f>
        <v/>
      </c>
      <c r="DP38" s="41" t="str">
        <f>IF($B38="","",IF(COUNTIFS('English Scores- Leveled papers'!$H$4:$KM$4,DP$3,'English Scores- Leveled papers'!$H40:$KM40,"&lt;&gt;")=0,"",SUMIF('English Scores- Leveled papers'!$H$4:$KM$4,DP$3,'English Scores- Leveled papers'!$H40:$KM40)))</f>
        <v/>
      </c>
      <c r="DQ38" s="393" t="str">
        <f>IF($B38="","",IF(COUNTIFS('English Scores- Leveled papers'!$H$4:$KM$4,DQ$3,'English Scores- Leveled papers'!$H40:$KM40,"&lt;&gt;")=0,"",SUMIF('English Scores- Leveled papers'!$H$4:$KM$4,DQ$3,'English Scores- Leveled papers'!$H40:$KM40)))</f>
        <v/>
      </c>
      <c r="DR38" s="395" t="str">
        <f>IF('Cover Sheet'!$AC$6="6th", 'Eng GLA 6th, 7th, 8th'!D41, "")</f>
        <v/>
      </c>
      <c r="DU38" s="41" t="str">
        <f>IF($B38="","",IF(COUNTIFS('Eng GLA 6th, 7th, 8th'!$E$4:$DV$4,DU$3,'Eng GLA 6th, 7th, 8th'!$E41:$DV41,"&lt;&gt;")=0,"",SUMIF('Eng GLA 6th, 7th, 8th'!$E$4:$DV$4,DU$3,'Eng GLA 6th, 7th, 8th'!$E41:$DV41)))</f>
        <v/>
      </c>
      <c r="DV38" s="41" t="str">
        <f>IF($B38="","",IF(COUNTIFS('Eng GLA 6th, 7th, 8th'!$E$4:$DV$4,DV$3,'Eng GLA 6th, 7th, 8th'!$E41:$DV41,"&lt;&gt;")=0,"",SUMIF('Eng GLA 6th, 7th, 8th'!$E$4:$DV$4,DV$3,'Eng GLA 6th, 7th, 8th'!$E41:$DV41)))</f>
        <v/>
      </c>
      <c r="DW38" s="41" t="str">
        <f>IF($B38="","",IF(COUNTIFS('Eng GLA 6th, 7th, 8th'!$E$4:$DV$4,DW$3,'Eng GLA 6th, 7th, 8th'!$E41:$DV41,"&lt;&gt;")=0,"",SUMIF('Eng GLA 6th, 7th, 8th'!$E$4:$DV$4,DW$3,'Eng GLA 6th, 7th, 8th'!$E41:$DV41)))</f>
        <v/>
      </c>
      <c r="DX38" s="41" t="str">
        <f>IF($B38="","",IF(COUNTIFS('Eng GLA 6th, 7th, 8th'!$E$4:$DV$4,DX$3,'Eng GLA 6th, 7th, 8th'!$E41:$DV41,"&lt;&gt;")=0,"",SUMIF('Eng GLA 6th, 7th, 8th'!$E$4:$DV$4,DX$3,'Eng GLA 6th, 7th, 8th'!$E41:$DV41)))</f>
        <v/>
      </c>
      <c r="DY38" s="41" t="str">
        <f>IF($B38="","",IF(COUNTIFS('Eng GLA 6th, 7th, 8th'!$E$4:$DV$4,DY$3,'Eng GLA 6th, 7th, 8th'!$E41:$DV41,"&lt;&gt;")=0,"",SUMIF('Eng GLA 6th, 7th, 8th'!$E$4:$DV$4,DY$3,'Eng GLA 6th, 7th, 8th'!$E41:$DV41)))</f>
        <v/>
      </c>
      <c r="DZ38" s="41" t="str">
        <f>IF($B38="","",IF(COUNTIFS('Eng GLA 6th, 7th, 8th'!$E$4:$DV$4,DZ$3,'Eng GLA 6th, 7th, 8th'!$E41:$DV41,"&lt;&gt;")=0,"",SUMIF('Eng GLA 6th, 7th, 8th'!$E$4:$DV$4,DZ$3,'Eng GLA 6th, 7th, 8th'!$E41:$DV41)))</f>
        <v/>
      </c>
      <c r="EA38" s="41" t="str">
        <f>IF($B38="","",IF(COUNTIFS('Eng GLA 6th, 7th, 8th'!$E$4:$DV$4,EA$3,'Eng GLA 6th, 7th, 8th'!$E41:$DV41,"&lt;&gt;")=0,"",SUMIF('Eng GLA 6th, 7th, 8th'!$E$4:$DV$4,EA$3,'Eng GLA 6th, 7th, 8th'!$E41:$DV41)))</f>
        <v/>
      </c>
      <c r="EB38" s="41" t="str">
        <f>IF($B38="","",IF(COUNTIFS('Eng GLA 6th, 7th, 8th'!$E$4:$DV$4,EB$3,'Eng GLA 6th, 7th, 8th'!$E41:$DV41,"&lt;&gt;")=0,"",SUMIF('Eng GLA 6th, 7th, 8th'!$E$4:$DV$4,EB$3,'Eng GLA 6th, 7th, 8th'!$E41:$DV41)))</f>
        <v/>
      </c>
      <c r="EC38" s="41" t="str">
        <f>IF($B38="","",IF(COUNTIFS('Eng GLA 6th, 7th, 8th'!$E$4:$DV$4,EC$3,'Eng GLA 6th, 7th, 8th'!$E41:$DV41,"&lt;&gt;")=0,"",SUMIF('Eng GLA 6th, 7th, 8th'!$E$4:$DV$4,EC$3,'Eng GLA 6th, 7th, 8th'!$E41:$DV41)))</f>
        <v/>
      </c>
      <c r="ED38" s="41" t="str">
        <f>IF($B38="","",IF(COUNTIFS('Eng GLA 6th, 7th, 8th'!$E$4:$DV$4,ED$3,'Eng GLA 6th, 7th, 8th'!$E41:$DV41,"&lt;&gt;")=0,"",SUMIF('Eng GLA 6th, 7th, 8th'!$E$4:$DV$4,ED$3,'Eng GLA 6th, 7th, 8th'!$E41:$DV41)))</f>
        <v/>
      </c>
      <c r="EE38" s="41" t="str">
        <f>IF($B38="","",IF(COUNTIFS('Eng GLA 6th, 7th, 8th'!$E$4:$DV$4,EE$3,'Eng GLA 6th, 7th, 8th'!$E41:$DV41,"&lt;&gt;")=0,"",SUMIF('Eng GLA 6th, 7th, 8th'!$E$4:$DV$4,EE$3,'Eng GLA 6th, 7th, 8th'!$E41:$DV41)))</f>
        <v/>
      </c>
      <c r="EF38" s="41" t="str">
        <f>IF($B38="","",IF(COUNTIFS('Eng GLA 6th, 7th, 8th'!$E$4:$DV$4,EF$3,'Eng GLA 6th, 7th, 8th'!$E41:$DV41,"&lt;&gt;")=0,"",SUMIF('Eng GLA 6th, 7th, 8th'!$E$4:$DV$4,EF$3,'Eng GLA 6th, 7th, 8th'!$E41:$DV41)))</f>
        <v/>
      </c>
      <c r="EG38" s="41" t="str">
        <f>IF($B38="","",IF(COUNTIFS('Eng GLA 6th, 7th, 8th'!$E$4:$DV$4,EG$3,'Eng GLA 6th, 7th, 8th'!$E41:$DV41,"&lt;&gt;")=0,"",SUMIF('Eng GLA 6th, 7th, 8th'!$E$4:$DV$4,EG$3,'Eng GLA 6th, 7th, 8th'!$E41:$DV41)))</f>
        <v/>
      </c>
      <c r="EH38" s="41" t="str">
        <f>IF($B38="","",IF(COUNTIFS('Eng GLA 6th, 7th, 8th'!$E$4:$DV$4,EH$3,'Eng GLA 6th, 7th, 8th'!$E41:$DV41,"&lt;&gt;")=0,"",SUMIF('Eng GLA 6th, 7th, 8th'!$E$4:$DV$4,EH$3,'Eng GLA 6th, 7th, 8th'!$E41:$DV41)))</f>
        <v/>
      </c>
      <c r="EI38" s="41" t="str">
        <f>IF($B38="","",IF(COUNTIFS('Eng GLA 6th, 7th, 8th'!$E$4:$DV$4,EI$3,'Eng GLA 6th, 7th, 8th'!$E41:$DV41,"&lt;&gt;")=0,"",SUMIF('Eng GLA 6th, 7th, 8th'!$E$4:$DV$4,EI$3,'Eng GLA 6th, 7th, 8th'!$E41:$DV41)))</f>
        <v/>
      </c>
      <c r="EJ38" s="398" t="str">
        <f>IF('Cover Sheet'!$AC$6="7th", 'Eng GLA 6th, 7th, 8th'!AQ41, "")</f>
        <v/>
      </c>
      <c r="EK38" s="41" t="str">
        <f>IF($B38="","",IF(COUNTIFS('Eng GLA 6th, 7th, 8th'!$E$4:$DV$4,EK$3,'Eng GLA 6th, 7th, 8th'!$E41:$DV41,"&lt;&gt;")=0,"",SUMIF('Eng GLA 6th, 7th, 8th'!$E$4:$DV$4,EK$3,'Eng GLA 6th, 7th, 8th'!$E41:$DV41)))</f>
        <v/>
      </c>
      <c r="EL38" s="41" t="str">
        <f>IF($B38="","",IF(COUNTIFS('Eng GLA 6th, 7th, 8th'!$E$4:$DV$4,EL$3,'Eng GLA 6th, 7th, 8th'!$E41:$DV41,"&lt;&gt;")=0,"",SUMIF('Eng GLA 6th, 7th, 8th'!$E$4:$DV$4,EL$3,'Eng GLA 6th, 7th, 8th'!$E41:$DV41)))</f>
        <v/>
      </c>
      <c r="EM38" s="41" t="str">
        <f>IF($B38="","",IF(COUNTIFS('Eng GLA 6th, 7th, 8th'!$E$4:$DV$4,EM$3,'Eng GLA 6th, 7th, 8th'!$E41:$DV41,"&lt;&gt;")=0,"",SUMIF('Eng GLA 6th, 7th, 8th'!$E$4:$DV$4,EM$3,'Eng GLA 6th, 7th, 8th'!$E41:$DV41)))</f>
        <v/>
      </c>
      <c r="EN38" s="41" t="str">
        <f>IF($B38="","",IF(COUNTIFS('Eng GLA 6th, 7th, 8th'!$E$4:$DV$4,EN$3,'Eng GLA 6th, 7th, 8th'!$E41:$DV41,"&lt;&gt;")=0,"",SUMIF('Eng GLA 6th, 7th, 8th'!$E$4:$DV$4,EN$3,'Eng GLA 6th, 7th, 8th'!$E41:$DV41)))</f>
        <v/>
      </c>
      <c r="EO38" s="41" t="str">
        <f>IF($B38="","",IF(COUNTIFS('Eng GLA 6th, 7th, 8th'!$E$4:$DV$4,EO$3,'Eng GLA 6th, 7th, 8th'!$E41:$DV41,"&lt;&gt;")=0,"",SUMIF('Eng GLA 6th, 7th, 8th'!$E$4:$DV$4,EO$3,'Eng GLA 6th, 7th, 8th'!$E41:$DV41)))</f>
        <v/>
      </c>
      <c r="EP38" s="41" t="str">
        <f>IF($B38="","",IF(COUNTIFS('Eng GLA 6th, 7th, 8th'!$E$4:$DV$4,EP$3,'Eng GLA 6th, 7th, 8th'!$E41:$DV41,"&lt;&gt;")=0,"",SUMIF('Eng GLA 6th, 7th, 8th'!$E$4:$DV$4,EP$3,'Eng GLA 6th, 7th, 8th'!$E41:$DV41)))</f>
        <v/>
      </c>
      <c r="EQ38" s="41" t="str">
        <f>IF($B38="","",IF(COUNTIFS('Eng GLA 6th, 7th, 8th'!$E$4:$DV$4,EQ$3,'Eng GLA 6th, 7th, 8th'!$E41:$DV41,"&lt;&gt;")=0,"",SUMIF('Eng GLA 6th, 7th, 8th'!$E$4:$DV$4,EQ$3,'Eng GLA 6th, 7th, 8th'!$E41:$DV41)))</f>
        <v/>
      </c>
      <c r="ER38" s="41" t="str">
        <f>IF($B38="","",IF(COUNTIFS('Eng GLA 6th, 7th, 8th'!$E$4:$DV$4,ER$3,'Eng GLA 6th, 7th, 8th'!$E41:$DV41,"&lt;&gt;")=0,"",SUMIF('Eng GLA 6th, 7th, 8th'!$E$4:$DV$4,ER$3,'Eng GLA 6th, 7th, 8th'!$E41:$DV41)))</f>
        <v/>
      </c>
      <c r="ES38" s="41" t="str">
        <f>IF($B38="","",IF(COUNTIFS('Eng GLA 6th, 7th, 8th'!$E$4:$DV$4,ES$3,'Eng GLA 6th, 7th, 8th'!$E41:$DV41,"&lt;&gt;")=0,"",SUMIF('Eng GLA 6th, 7th, 8th'!$E$4:$DV$4,ES$3,'Eng GLA 6th, 7th, 8th'!$E41:$DV41)))</f>
        <v/>
      </c>
      <c r="ET38" s="41" t="str">
        <f>IF($B38="","",IF(COUNTIFS('Eng GLA 6th, 7th, 8th'!$E$4:$DV$4,ET$3,'Eng GLA 6th, 7th, 8th'!$E41:$DV41,"&lt;&gt;")=0,"",SUMIF('Eng GLA 6th, 7th, 8th'!$E$4:$DV$4,ET$3,'Eng GLA 6th, 7th, 8th'!$E41:$DV41)))</f>
        <v/>
      </c>
      <c r="EU38" s="41" t="str">
        <f>IF($B38="","",IF(COUNTIFS('Eng GLA 6th, 7th, 8th'!$E$4:$DV$4,EU$3,'Eng GLA 6th, 7th, 8th'!$E41:$DV41,"&lt;&gt;")=0,"",SUMIF('Eng GLA 6th, 7th, 8th'!$E$4:$DV$4,EU$3,'Eng GLA 6th, 7th, 8th'!$E41:$DV41)))</f>
        <v/>
      </c>
      <c r="EV38" s="41" t="str">
        <f>IF($B38="","",IF(COUNTIFS('Eng GLA 6th, 7th, 8th'!$E$4:$DV$4,EV$3,'Eng GLA 6th, 7th, 8th'!$E41:$DV41,"&lt;&gt;")=0,"",SUMIF('Eng GLA 6th, 7th, 8th'!$E$4:$DV$4,EV$3,'Eng GLA 6th, 7th, 8th'!$E41:$DV41)))</f>
        <v/>
      </c>
      <c r="EW38" s="41" t="str">
        <f>IF($B38="","",IF(COUNTIFS('Eng GLA 6th, 7th, 8th'!$E$4:$DV$4,EW$3,'Eng GLA 6th, 7th, 8th'!$E41:$DV41,"&lt;&gt;")=0,"",SUMIF('Eng GLA 6th, 7th, 8th'!$E$4:$DV$4,EW$3,'Eng GLA 6th, 7th, 8th'!$E41:$DV41)))</f>
        <v/>
      </c>
      <c r="EX38" s="41" t="str">
        <f>IF($B38="","",IF(COUNTIFS('Eng GLA 6th, 7th, 8th'!$E$4:$DV$4,EX$3,'Eng GLA 6th, 7th, 8th'!$E41:$DV41,"&lt;&gt;")=0,"",SUMIF('Eng GLA 6th, 7th, 8th'!$E$4:$DV$4,EX$3,'Eng GLA 6th, 7th, 8th'!$E41:$DV41)))</f>
        <v/>
      </c>
      <c r="EY38" s="41" t="str">
        <f>IF($B38="","",IF(COUNTIFS('Eng GLA 6th, 7th, 8th'!$E$4:$DV$4,EY$3,'Eng GLA 6th, 7th, 8th'!$E41:$DV41,"&lt;&gt;")=0,"",SUMIF('Eng GLA 6th, 7th, 8th'!$E$4:$DV$4,EY$3,'Eng GLA 6th, 7th, 8th'!$E41:$DV41)))</f>
        <v/>
      </c>
      <c r="EZ38" s="398" t="str">
        <f>IF('Cover Sheet'!$AC$6="8th", 'Eng GLA 6th, 7th, 8th'!CG41, "")</f>
        <v/>
      </c>
      <c r="FA38" s="41" t="str">
        <f>IF($B38="","",IF(COUNTIFS('Eng GLA 6th, 7th, 8th'!$E$4:$DV$4,FA$3,'Eng GLA 6th, 7th, 8th'!$E41:$DV41,"&lt;&gt;")=0,"",SUMIF('Eng GLA 6th, 7th, 8th'!$E$4:$DV$4,FA$3,'Eng GLA 6th, 7th, 8th'!$E41:$DV41)))</f>
        <v/>
      </c>
      <c r="FB38" s="41" t="str">
        <f>IF($B38="","",IF(COUNTIFS('Eng GLA 6th, 7th, 8th'!$E$4:$DV$4,FB$3,'Eng GLA 6th, 7th, 8th'!$E41:$DV41,"&lt;&gt;")=0,"",SUMIF('Eng GLA 6th, 7th, 8th'!$E$4:$DV$4,FB$3,'Eng GLA 6th, 7th, 8th'!$E41:$DV41)))</f>
        <v/>
      </c>
      <c r="FC38" s="41" t="str">
        <f>IF($B38="","",IF(COUNTIFS('Eng GLA 6th, 7th, 8th'!$E$4:$DV$4,FC$3,'Eng GLA 6th, 7th, 8th'!$E41:$DV41,"&lt;&gt;")=0,"",SUMIF('Eng GLA 6th, 7th, 8th'!$E$4:$DV$4,FC$3,'Eng GLA 6th, 7th, 8th'!$E41:$DV41)))</f>
        <v/>
      </c>
      <c r="FD38" s="41" t="str">
        <f>IF($B38="","",IF(COUNTIFS('Eng GLA 6th, 7th, 8th'!$E$4:$DV$4,FD$3,'Eng GLA 6th, 7th, 8th'!$E41:$DV41,"&lt;&gt;")=0,"",SUMIF('Eng GLA 6th, 7th, 8th'!$E$4:$DV$4,FD$3,'Eng GLA 6th, 7th, 8th'!$E41:$DV41)))</f>
        <v/>
      </c>
      <c r="FE38" s="41" t="str">
        <f>IF($B38="","",IF(COUNTIFS('Eng GLA 6th, 7th, 8th'!$E$4:$DV$4,FE$3,'Eng GLA 6th, 7th, 8th'!$E41:$DV41,"&lt;&gt;")=0,"",SUMIF('Eng GLA 6th, 7th, 8th'!$E$4:$DV$4,FE$3,'Eng GLA 6th, 7th, 8th'!$E41:$DV41)))</f>
        <v/>
      </c>
      <c r="FF38" s="41" t="str">
        <f>IF($B38="","",IF(COUNTIFS('Eng GLA 6th, 7th, 8th'!$E$4:$DV$4,FF$3,'Eng GLA 6th, 7th, 8th'!$E41:$DV41,"&lt;&gt;")=0,"",SUMIF('Eng GLA 6th, 7th, 8th'!$E$4:$DV$4,FF$3,'Eng GLA 6th, 7th, 8th'!$E41:$DV41)))</f>
        <v/>
      </c>
      <c r="FG38" s="41" t="str">
        <f>IF($B38="","",IF(COUNTIFS('Eng GLA 6th, 7th, 8th'!$E$4:$DV$4,FG$3,'Eng GLA 6th, 7th, 8th'!$E41:$DV41,"&lt;&gt;")=0,"",SUMIF('Eng GLA 6th, 7th, 8th'!$E$4:$DV$4,FG$3,'Eng GLA 6th, 7th, 8th'!$E41:$DV41)))</f>
        <v/>
      </c>
      <c r="FH38" s="41" t="str">
        <f>IF($B38="","",IF(COUNTIFS('Eng GLA 6th, 7th, 8th'!$E$4:$DV$4,FH$3,'Eng GLA 6th, 7th, 8th'!$E41:$DV41,"&lt;&gt;")=0,"",SUMIF('Eng GLA 6th, 7th, 8th'!$E$4:$DV$4,FH$3,'Eng GLA 6th, 7th, 8th'!$E41:$DV41)))</f>
        <v/>
      </c>
      <c r="FI38" s="41" t="str">
        <f>IF($B38="","",IF(COUNTIFS('Eng GLA 6th, 7th, 8th'!$E$4:$DV$4,FI$3,'Eng GLA 6th, 7th, 8th'!$E41:$DV41,"&lt;&gt;")=0,"",SUMIF('Eng GLA 6th, 7th, 8th'!$E$4:$DV$4,FI$3,'Eng GLA 6th, 7th, 8th'!$E41:$DV41)))</f>
        <v/>
      </c>
      <c r="FJ38" s="41" t="str">
        <f>IF($B38="","",IF(COUNTIFS('Eng GLA 6th, 7th, 8th'!$E$4:$DV$4,FJ$3,'Eng GLA 6th, 7th, 8th'!$E41:$DV41,"&lt;&gt;")=0,"",SUMIF('Eng GLA 6th, 7th, 8th'!$E$4:$DV$4,FJ$3,'Eng GLA 6th, 7th, 8th'!$E41:$DV41)))</f>
        <v/>
      </c>
      <c r="FK38" s="41" t="str">
        <f>IF($B38="","",IF(COUNTIFS('Eng GLA 6th, 7th, 8th'!$E$4:$DV$4,FK$3,'Eng GLA 6th, 7th, 8th'!$E41:$DV41,"&lt;&gt;")=0,"",SUMIF('Eng GLA 6th, 7th, 8th'!$E$4:$DV$4,FK$3,'Eng GLA 6th, 7th, 8th'!$E41:$DV41)))</f>
        <v/>
      </c>
      <c r="FL38" s="41" t="str">
        <f>IF($B38="","",IF(COUNTIFS('Eng GLA 6th, 7th, 8th'!$E$4:$DV$4,FL$3,'Eng GLA 6th, 7th, 8th'!$E41:$DV41,"&lt;&gt;")=0,"",SUMIF('Eng GLA 6th, 7th, 8th'!$E$4:$DV$4,FL$3,'Eng GLA 6th, 7th, 8th'!$E41:$DV41)))</f>
        <v/>
      </c>
      <c r="FM38" s="41" t="str">
        <f>IF($B38="","",IF(COUNTIFS('Eng GLA 6th, 7th, 8th'!$E$4:$DV$4,FM$3,'Eng GLA 6th, 7th, 8th'!$E41:$DV41,"&lt;&gt;")=0,"",SUMIF('Eng GLA 6th, 7th, 8th'!$E$4:$DV$4,FM$3,'Eng GLA 6th, 7th, 8th'!$E41:$DV41)))</f>
        <v/>
      </c>
      <c r="FN38" s="41" t="str">
        <f>IF($B38="","",IF(COUNTIFS('Eng GLA 6th, 7th, 8th'!$E$4:$DV$4,FN$3,'Eng GLA 6th, 7th, 8th'!$E41:$DV41,"&lt;&gt;")=0,"",SUMIF('Eng GLA 6th, 7th, 8th'!$E$4:$DV$4,FN$3,'Eng GLA 6th, 7th, 8th'!$E41:$DV41)))</f>
        <v/>
      </c>
      <c r="FO38" s="41" t="str">
        <f>IF($B38="","",IF(COUNTIFS('Eng GLA 6th, 7th, 8th'!$E$4:$DV$4,FO$3,'Eng GLA 6th, 7th, 8th'!$E41:$DV41,"&lt;&gt;")=0,"",SUMIF('Eng GLA 6th, 7th, 8th'!$E$4:$DV$4,FO$3,'Eng GLA 6th, 7th, 8th'!$E41:$DV41)))</f>
        <v/>
      </c>
    </row>
    <row r="39" spans="1:171" ht="12.75" customHeight="1" x14ac:dyDescent="0.2">
      <c r="A39" s="65">
        <v>35</v>
      </c>
      <c r="B39" s="65" t="str">
        <f>'English Scores- Leveled papers'!B41</f>
        <v>Amreen Muskan</v>
      </c>
      <c r="C39" s="65"/>
      <c r="D39" s="76" t="str">
        <f>IF(OR(B39="",H39="",'Cover Sheet'!E39=""),"",'Cover Sheet'!E39)</f>
        <v/>
      </c>
      <c r="E39" s="76" t="str">
        <f>IF(OR(B39="",H39="",'Cover Sheet'!F39=""),"",'Cover Sheet'!F39)</f>
        <v/>
      </c>
      <c r="F39" s="76" t="str">
        <f>IF(OR(B39="",H39="",'Cover Sheet'!H39=""),"",'Cover Sheet'!H39)</f>
        <v/>
      </c>
      <c r="G39" s="76"/>
      <c r="H39" s="76" t="str">
        <f>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
      </c>
      <c r="I39" s="77" t="str">
        <f t="shared" si="23"/>
        <v/>
      </c>
      <c r="J39" s="77" t="str">
        <f t="shared" si="24"/>
        <v/>
      </c>
      <c r="K39" s="77" t="str">
        <f t="shared" si="25"/>
        <v/>
      </c>
      <c r="L39" s="78" t="str">
        <f t="shared" si="26"/>
        <v/>
      </c>
      <c r="M39" s="78" t="str">
        <f t="shared" si="27"/>
        <v/>
      </c>
      <c r="N39" s="78" t="str">
        <f t="shared" si="28"/>
        <v/>
      </c>
      <c r="O39" s="78" t="str">
        <f t="shared" si="13"/>
        <v/>
      </c>
      <c r="P39" s="78" t="str">
        <f t="shared" si="14"/>
        <v/>
      </c>
      <c r="Q39" s="78" t="str">
        <f t="shared" si="15"/>
        <v/>
      </c>
      <c r="R39" s="78" t="str">
        <f t="shared" si="16"/>
        <v/>
      </c>
      <c r="S39" s="78" t="str">
        <f t="shared" si="17"/>
        <v/>
      </c>
      <c r="T39" s="78" t="str">
        <f t="shared" si="18"/>
        <v/>
      </c>
      <c r="U39" s="78" t="str">
        <f t="shared" si="19"/>
        <v/>
      </c>
      <c r="V39" s="78" t="str">
        <f t="shared" si="20"/>
        <v/>
      </c>
      <c r="W39" s="78" t="str">
        <f t="shared" si="21"/>
        <v/>
      </c>
      <c r="X39" s="78" t="str">
        <f t="shared" si="22"/>
        <v/>
      </c>
      <c r="Y39" s="78"/>
      <c r="Z39" s="78"/>
      <c r="AA39" s="78"/>
      <c r="AB39" s="78"/>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41" t="str">
        <f>IF($B39="","",IF(COUNTIFS('English Scores- Leveled papers'!$H$4:$KM$4,AI$3,'English Scores- Leveled papers'!$H41:$KM41,"&lt;&gt;")=0,"",SUMIF('English Scores- Leveled papers'!$H$4:$KM$4,AI$3,'English Scores- Leveled papers'!$H41:$KM41)))</f>
        <v/>
      </c>
      <c r="AJ39" s="41" t="str">
        <f>IF($B39="","",IF(COUNTIFS('English Scores- Leveled papers'!$H$4:$KM$4,AJ$3,'English Scores- Leveled papers'!$H41:$KM41,"&lt;&gt;")=0,"",SUMIF('English Scores- Leveled papers'!$H$4:$KM$4,AJ$3,'English Scores- Leveled papers'!$H41:$KM41)))</f>
        <v/>
      </c>
      <c r="AK39" s="41" t="str">
        <f>IF($B39="","",IF(COUNTIFS('English Scores- Leveled papers'!$H$4:$KM$4,AK$3,'English Scores- Leveled papers'!$H41:$KM41,"&lt;&gt;")=0,"",SUMIF('English Scores- Leveled papers'!$H$4:$KM$4,AK$3,'English Scores- Leveled papers'!$H41:$KM41)))</f>
        <v/>
      </c>
      <c r="AL39" s="41" t="str">
        <f>IF($B39="","",IF(COUNTIFS('English Scores- Leveled papers'!$H$4:$KM$4,AL$3,'English Scores- Leveled papers'!$H41:$KM41,"&lt;&gt;")=0,"",SUMIF('English Scores- Leveled papers'!$H$4:$KM$4,AL$3,'English Scores- Leveled papers'!$H41:$KM41)))</f>
        <v/>
      </c>
      <c r="AM39" s="41" t="str">
        <f>IF($B39="","",IF(COUNTIFS('English Scores- Leveled papers'!$H$4:$KM$4,AM$3,'English Scores- Leveled papers'!$H41:$KM41,"&lt;&gt;")=0,"",SUMIF('English Scores- Leveled papers'!$H$4:$KM$4,AM$3,'English Scores- Leveled papers'!$H41:$KM41)))</f>
        <v/>
      </c>
      <c r="AN39" s="41"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41" t="str">
        <f>IF($B39="","",IF(COUNTIFS('English Scores- Leveled papers'!$H$4:$KM$4,AZ$3,'English Scores- Leveled papers'!$H41:$KM41,"&lt;&gt;")=0,"",SUMIF('English Scores- Leveled papers'!$H$4:$KM$4,AZ$3,'English Scores- Leveled papers'!$H41:$KM41)))</f>
        <v/>
      </c>
      <c r="BA39" s="41" t="str">
        <f>IF($B39="","",IF(COUNTIFS('English Scores- Leveled papers'!$H$4:$KM$4,BA$3,'English Scores- Leveled papers'!$H41:$KM41,"&lt;&gt;")=0,"",SUMIF('English Scores- Leveled papers'!$H$4:$KM$4,BA$3,'English Scores- Leveled papers'!$H41:$KM41)))</f>
        <v/>
      </c>
      <c r="BB39" s="41" t="str">
        <f>IF($B39="","",IF(COUNTIFS('English Scores- Leveled papers'!$H$4:$KM$4,BB$3,'English Scores- Leveled papers'!$H41:$KM41,"&lt;&gt;")=0,"",SUMIF('English Scores- Leveled papers'!$H$4:$KM$4,BB$3,'English Scores- Leveled papers'!$H41:$KM41)))</f>
        <v/>
      </c>
      <c r="BC39" s="41" t="str">
        <f>IF($B39="","",IF(COUNTIFS('English Scores- Leveled papers'!$H$4:$KM$4,BC$3,'English Scores- Leveled papers'!$H41:$KM41,"&lt;&gt;")=0,"",SUMIF('English Scores- Leveled papers'!$H$4:$KM$4,BC$3,'English Scores- Leveled papers'!$H41:$KM41)))</f>
        <v/>
      </c>
      <c r="BD39" s="41" t="str">
        <f>IF($B39="","",IF(COUNTIFS('English Scores- Leveled papers'!$H$4:$KM$4,BD$3,'English Scores- Leveled papers'!$H41:$KM41,"&lt;&gt;")=0,"",SUMIF('English Scores- Leveled papers'!$H$4:$KM$4,BD$3,'English Scores- Leveled papers'!$H41:$KM41)))</f>
        <v/>
      </c>
      <c r="BE39" s="41" t="str">
        <f>IF($B39="","",IF(COUNTIFS('English Scores- Leveled papers'!$H$4:$KM$4,BE$3,'English Scores- Leveled papers'!$H41:$KM41,"&lt;&gt;")=0,"",SUMIF('English Scores- Leveled papers'!$H$4:$KM$4,BE$3,'English Scores- Leveled papers'!$H41:$KM41)))</f>
        <v/>
      </c>
      <c r="BF39" s="41" t="str">
        <f>IF($B39="","",IF(COUNTIFS('English Scores- Leveled papers'!$H$4:$KM$4,BF$3,'English Scores- Leveled papers'!$H41:$KM41,"&lt;&gt;")=0,"",SUMIF('English Scores- Leveled papers'!$H$4:$KM$4,BF$3,'English Scores- Leveled papers'!$H41:$KM41)))</f>
        <v/>
      </c>
      <c r="BG39" s="41" t="str">
        <f>IF($B39="","",IF(COUNTIFS('English Scores- Leveled papers'!$H$4:$KM$4,BG$3,'English Scores- Leveled papers'!$H41:$KM41,"&lt;&gt;")=0,"",SUMIF('English Scores- Leveled papers'!$H$4:$KM$4,BG$3,'English Scores- Leveled papers'!$H41:$KM41)))</f>
        <v/>
      </c>
      <c r="BH39" s="41" t="str">
        <f>IF($B39="","",IF(COUNTIFS('English Scores- Leveled papers'!$H$4:$KM$4,BH$3,'English Scores- Leveled papers'!$H41:$KM41,"&lt;&gt;")=0,"",SUMIF('English Scores- Leveled papers'!$H$4:$KM$4,BH$3,'English Scores- Leveled papers'!$H41:$KM41)))</f>
        <v/>
      </c>
      <c r="BI39" s="41" t="str">
        <f>IF($B39="","",IF(COUNTIFS('English Scores- Leveled papers'!$H$4:$KM$4,BI$3,'English Scores- Leveled papers'!$H41:$KM41,"&lt;&gt;")=0,"",SUMIF('English Scores- Leveled papers'!$H$4:$KM$4,BI$3,'English Scores- Leveled papers'!$H41:$KM41)))</f>
        <v/>
      </c>
      <c r="BJ39" s="41" t="str">
        <f>IF($B39="","",IF(COUNTIFS('English Scores- Leveled papers'!$H$4:$KM$4,BJ$3,'English Scores- Leveled papers'!$H41:$KM41,"&lt;&gt;")=0,"",SUMIF('English Scores- Leveled papers'!$H$4:$KM$4,BJ$3,'English Scores- Leveled papers'!$H41:$KM41)))</f>
        <v/>
      </c>
      <c r="BK39" s="41" t="str">
        <f>IF($B39="","",IF(COUNTIFS('English Scores- Leveled papers'!$H$4:$KM$4,BK$3,'English Scores- Leveled papers'!$H41:$KM41,"&lt;&gt;")=0,"",SUMIF('English Scores- Leveled papers'!$H$4:$KM$4,BK$3,'English Scores- Leveled papers'!$H41:$KM41)))</f>
        <v/>
      </c>
      <c r="BL39" s="41" t="str">
        <f>IF($B39="","",IF(COUNTIFS('English Scores- Leveled papers'!$H$4:$KM$4,BL$3,'English Scores- Leveled papers'!$H41:$KM41,"&lt;&gt;")=0,"",SUMIF('English Scores- Leveled papers'!$H$4:$KM$4,BL$3,'English Scores- Leveled papers'!$H41:$KM41)))</f>
        <v/>
      </c>
      <c r="BM39" s="41" t="str">
        <f>IF($B39="","",IF(COUNTIFS('English Scores- Leveled papers'!$H$4:$KM$4,BM$3,'English Scores- Leveled papers'!$H41:$KM41,"&lt;&gt;")=0,"",SUMIF('English Scores- Leveled papers'!$H$4:$KM$4,BM$3,'English Scores- Leveled papers'!$H41:$KM41)))</f>
        <v/>
      </c>
      <c r="BN39" s="41" t="str">
        <f>IF($B39="","",IF(COUNTIFS('English Scores- Leveled papers'!$H$4:$KM$4,BN$3,'English Scores- Leveled papers'!$H41:$KM41,"&lt;&gt;")=0,"",SUMIF('English Scores- Leveled papers'!$H$4:$KM$4,BN$3,'English Scores- Leveled papers'!$H41:$KM41)))</f>
        <v/>
      </c>
      <c r="BO39" s="41"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41" t="str">
        <f>IF($B39="","",IF(COUNTIFS('English Scores- Leveled papers'!$H$4:$KM$4,BX$3,'English Scores- Leveled papers'!$H41:$KM41,"&lt;&gt;")=0,"",SUMIF('English Scores- Leveled papers'!$H$4:$KM$4,BX$3,'English Scores- Leveled papers'!$H41:$KM41)))</f>
        <v/>
      </c>
      <c r="BY39" s="41" t="str">
        <f>IF($B39="","",IF(COUNTIFS('English Scores- Leveled papers'!$H$4:$KM$4,BY$3,'English Scores- Leveled papers'!$H41:$KM41,"&lt;&gt;")=0,"",SUMIF('English Scores- Leveled papers'!$H$4:$KM$4,BY$3,'English Scores- Leveled papers'!$H41:$KM41)))</f>
        <v/>
      </c>
      <c r="BZ39" s="41" t="str">
        <f>IF($B39="","",IF(COUNTIFS('English Scores- Leveled papers'!$H$4:$KM$4,BZ$3,'English Scores- Leveled papers'!$H41:$KM41,"&lt;&gt;")=0,"",SUMIF('English Scores- Leveled papers'!$H$4:$KM$4,BZ$3,'English Scores- Leveled papers'!$H41:$KM41)))</f>
        <v/>
      </c>
      <c r="CA39" s="41" t="str">
        <f>IF($B39="","",IF(COUNTIFS('English Scores- Leveled papers'!$H$4:$KM$4,CA$3,'English Scores- Leveled papers'!$H41:$KM41,"&lt;&gt;")=0,"",SUMIF('English Scores- Leveled papers'!$H$4:$KM$4,CA$3,'English Scores- Leveled papers'!$H41:$KM41)))</f>
        <v/>
      </c>
      <c r="CB39" s="41" t="str">
        <f>IF($B39="","",IF(COUNTIFS('English Scores- Leveled papers'!$H$4:$KM$4,CB$3,'English Scores- Leveled papers'!$H41:$KM41,"&lt;&gt;")=0,"",SUMIF('English Scores- Leveled papers'!$H$4:$KM$4,CB$3,'English Scores- Leveled papers'!$H41:$KM41)))</f>
        <v/>
      </c>
      <c r="CC39" s="41" t="str">
        <f>IF($B39="","",IF(COUNTIFS('English Scores- Leveled papers'!$H$4:$KM$4,CC$3,'English Scores- Leveled papers'!$H41:$KM41,"&lt;&gt;")=0,"",SUMIF('English Scores- Leveled papers'!$H$4:$KM$4,CC$3,'English Scores- Leveled papers'!$H41:$KM41)))</f>
        <v/>
      </c>
      <c r="CD39" s="41" t="str">
        <f>IF($B39="","",IF(COUNTIFS('English Scores- Leveled papers'!$H$4:$KM$4,CD$3,'English Scores- Leveled papers'!$H41:$KM41,"&lt;&gt;")=0,"",SUMIF('English Scores- Leveled papers'!$H$4:$KM$4,CD$3,'English Scores- Leveled papers'!$H41:$KM41)))</f>
        <v/>
      </c>
      <c r="CE39" s="41" t="str">
        <f>IF($B39="","",IF(COUNTIFS('English Scores- Leveled papers'!$H$4:$KM$4,CE$3,'English Scores- Leveled papers'!$H41:$KM41,"&lt;&gt;")=0,"",SUMIF('English Scores- Leveled papers'!$H$4:$KM$4,CE$3,'English Scores- Leveled papers'!$H41:$KM41)))</f>
        <v/>
      </c>
      <c r="CF39" s="41"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41" t="str">
        <f>IF($B39="","",IF(COUNTIFS('English Scores- Leveled papers'!$H$4:$KM$4,CL$3,'English Scores- Leveled papers'!$H41:$KM41,"&lt;&gt;")=0,"",SUMIF('English Scores- Leveled papers'!$H$4:$KM$4,CL$3,'English Scores- Leveled papers'!$H41:$KM41)))</f>
        <v/>
      </c>
      <c r="CM39" s="41" t="str">
        <f>IF($B39="","",IF(COUNTIFS('English Scores- Leveled papers'!$H$4:$KM$4,CM$3,'English Scores- Leveled papers'!$H41:$KM41,"&lt;&gt;")=0,"",SUMIF('English Scores- Leveled papers'!$H$4:$KM$4,CM$3,'English Scores- Leveled papers'!$H41:$KM41)))</f>
        <v/>
      </c>
      <c r="CN39" s="41" t="str">
        <f>IF($B39="","",IF(COUNTIFS('English Scores- Leveled papers'!$H$4:$KM$4,CN$3,'English Scores- Leveled papers'!$H41:$KM41,"&lt;&gt;")=0,"",SUMIF('English Scores- Leveled papers'!$H$4:$KM$4,CN$3,'English Scores- Leveled papers'!$H41:$KM41)))</f>
        <v/>
      </c>
      <c r="CO39" s="41" t="str">
        <f>IF($B39="","",IF(COUNTIFS('English Scores- Leveled papers'!$H$4:$KM$4,CO$3,'English Scores- Leveled papers'!$H41:$KM41,"&lt;&gt;")=0,"",SUMIF('English Scores- Leveled papers'!$H$4:$KM$4,CO$3,'English Scores- Leveled papers'!$H41:$KM41)))</f>
        <v/>
      </c>
      <c r="CP39" s="41" t="str">
        <f>IF($B39="","",IF(COUNTIFS('English Scores- Leveled papers'!$H$4:$KM$4,CP$3,'English Scores- Leveled papers'!$H41:$KM41,"&lt;&gt;")=0,"",SUMIF('English Scores- Leveled papers'!$H$4:$KM$4,CP$3,'English Scores- Leveled papers'!$H41:$KM41)))</f>
        <v/>
      </c>
      <c r="CQ39" s="41" t="str">
        <f>IF($B39="","",IF(COUNTIFS('English Scores- Leveled papers'!$H$4:$KM$4,CQ$3,'English Scores- Leveled papers'!$H41:$KM41,"&lt;&gt;")=0,"",SUMIF('English Scores- Leveled papers'!$H$4:$KM$4,CQ$3,'English Scores- Leveled papers'!$H41:$KM41)))</f>
        <v/>
      </c>
      <c r="CR39" s="41" t="str">
        <f>IF($B39="","",IF(COUNTIFS('English Scores- Leveled papers'!$H$4:$KM$4,CR$3,'English Scores- Leveled papers'!$H41:$KM41,"&lt;&gt;")=0,"",SUMIF('English Scores- Leveled papers'!$H$4:$KM$4,CR$3,'English Scores- Leveled papers'!$H41:$KM41)))</f>
        <v/>
      </c>
      <c r="CS39" s="41"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41" t="str">
        <f>IF($B39="","",IF(COUNTIFS('English Scores- Leveled papers'!$H$4:$KM$4,DF$3,'English Scores- Leveled papers'!$H41:$KM41,"&lt;&gt;")=0,"",SUMIF('English Scores- Leveled papers'!$H$4:$KM$4,DF$3,'English Scores- Leveled papers'!$H41:$KM41)))</f>
        <v/>
      </c>
      <c r="DG39" s="41" t="str">
        <f>IF($B39="","",IF(COUNTIFS('English Scores- Leveled papers'!$H$4:$KM$4,DG$3,'English Scores- Leveled papers'!$H41:$KM41,"&lt;&gt;")=0,"",SUMIF('English Scores- Leveled papers'!$H$4:$KM$4,DG$3,'English Scores- Leveled papers'!$H41:$KM41)))</f>
        <v/>
      </c>
      <c r="DH39" s="41" t="str">
        <f>IF($B39="","",IF(COUNTIFS('English Scores- Leveled papers'!$H$4:$KM$4,DH$3,'English Scores- Leveled papers'!$H41:$KM41,"&lt;&gt;")=0,"",SUMIF('English Scores- Leveled papers'!$H$4:$KM$4,DH$3,'English Scores- Leveled papers'!$H41:$KM41)))</f>
        <v/>
      </c>
      <c r="DI39" s="41" t="str">
        <f>IF($B39="","",IF(COUNTIFS('English Scores- Leveled papers'!$H$4:$KM$4,DI$3,'English Scores- Leveled papers'!$H41:$KM41,"&lt;&gt;")=0,"",SUMIF('English Scores- Leveled papers'!$H$4:$KM$4,DI$3,'English Scores- Leveled papers'!$H41:$KM41)))</f>
        <v/>
      </c>
      <c r="DJ39" s="41" t="str">
        <f>IF($B39="","",IF(COUNTIFS('English Scores- Leveled papers'!$H$4:$KM$4,DJ$3,'English Scores- Leveled papers'!$H41:$KM41,"&lt;&gt;")=0,"",SUMIF('English Scores- Leveled papers'!$H$4:$KM$4,DJ$3,'English Scores- Leveled papers'!$H41:$KM41)))</f>
        <v/>
      </c>
      <c r="DK39" s="41" t="str">
        <f>IF($B39="","",IF(COUNTIFS('English Scores- Leveled papers'!$H$4:$KM$4,DK$3,'English Scores- Leveled papers'!$H41:$KM41,"&lt;&gt;")=0,"",SUMIF('English Scores- Leveled papers'!$H$4:$KM$4,DK$3,'English Scores- Leveled papers'!$H41:$KM41)))</f>
        <v/>
      </c>
      <c r="DL39" s="41" t="str">
        <f>IF($B39="","",IF(COUNTIFS('English Scores- Leveled papers'!$H$4:$KM$4,DL$3,'English Scores- Leveled papers'!$H41:$KM41,"&lt;&gt;")=0,"",SUMIF('English Scores- Leveled papers'!$H$4:$KM$4,DL$3,'English Scores- Leveled papers'!$H41:$KM41)))</f>
        <v/>
      </c>
      <c r="DM39" s="41" t="str">
        <f>IF($B39="","",IF(COUNTIFS('English Scores- Leveled papers'!$H$4:$KM$4,DM$3,'English Scores- Leveled papers'!$H41:$KM41,"&lt;&gt;")=0,"",SUMIF('English Scores- Leveled papers'!$H$4:$KM$4,DM$3,'English Scores- Leveled papers'!$H41:$KM41)))</f>
        <v/>
      </c>
      <c r="DN39" s="41" t="str">
        <f>IF($B39="","",IF(COUNTIFS('English Scores- Leveled papers'!$H$4:$KM$4,DN$3,'English Scores- Leveled papers'!$H41:$KM41,"&lt;&gt;")=0,"",SUMIF('English Scores- Leveled papers'!$H$4:$KM$4,DN$3,'English Scores- Leveled papers'!$H41:$KM41)))</f>
        <v/>
      </c>
      <c r="DO39" s="41" t="str">
        <f>IF($B39="","",IF(COUNTIFS('English Scores- Leveled papers'!$H$4:$KM$4,DO$3,'English Scores- Leveled papers'!$H41:$KM41,"&lt;&gt;")=0,"",SUMIF('English Scores- Leveled papers'!$H$4:$KM$4,DO$3,'English Scores- Leveled papers'!$H41:$KM41)))</f>
        <v/>
      </c>
      <c r="DP39" s="41" t="str">
        <f>IF($B39="","",IF(COUNTIFS('English Scores- Leveled papers'!$H$4:$KM$4,DP$3,'English Scores- Leveled papers'!$H41:$KM41,"&lt;&gt;")=0,"",SUMIF('English Scores- Leveled papers'!$H$4:$KM$4,DP$3,'English Scores- Leveled papers'!$H41:$KM41)))</f>
        <v/>
      </c>
      <c r="DQ39" s="393" t="str">
        <f>IF($B39="","",IF(COUNTIFS('English Scores- Leveled papers'!$H$4:$KM$4,DQ$3,'English Scores- Leveled papers'!$H41:$KM41,"&lt;&gt;")=0,"",SUMIF('English Scores- Leveled papers'!$H$4:$KM$4,DQ$3,'English Scores- Leveled papers'!$H41:$KM41)))</f>
        <v/>
      </c>
      <c r="DR39" s="395" t="str">
        <f>IF('Cover Sheet'!$AC$6="6th", 'Eng GLA 6th, 7th, 8th'!D42, "")</f>
        <v/>
      </c>
      <c r="DU39" s="41" t="str">
        <f>IF($B39="","",IF(COUNTIFS('Eng GLA 6th, 7th, 8th'!$E$4:$DV$4,DU$3,'Eng GLA 6th, 7th, 8th'!$E42:$DV42,"&lt;&gt;")=0,"",SUMIF('Eng GLA 6th, 7th, 8th'!$E$4:$DV$4,DU$3,'Eng GLA 6th, 7th, 8th'!$E42:$DV42)))</f>
        <v/>
      </c>
      <c r="DV39" s="41" t="str">
        <f>IF($B39="","",IF(COUNTIFS('Eng GLA 6th, 7th, 8th'!$E$4:$DV$4,DV$3,'Eng GLA 6th, 7th, 8th'!$E42:$DV42,"&lt;&gt;")=0,"",SUMIF('Eng GLA 6th, 7th, 8th'!$E$4:$DV$4,DV$3,'Eng GLA 6th, 7th, 8th'!$E42:$DV42)))</f>
        <v/>
      </c>
      <c r="DW39" s="41" t="str">
        <f>IF($B39="","",IF(COUNTIFS('Eng GLA 6th, 7th, 8th'!$E$4:$DV$4,DW$3,'Eng GLA 6th, 7th, 8th'!$E42:$DV42,"&lt;&gt;")=0,"",SUMIF('Eng GLA 6th, 7th, 8th'!$E$4:$DV$4,DW$3,'Eng GLA 6th, 7th, 8th'!$E42:$DV42)))</f>
        <v/>
      </c>
      <c r="DX39" s="41" t="str">
        <f>IF($B39="","",IF(COUNTIFS('Eng GLA 6th, 7th, 8th'!$E$4:$DV$4,DX$3,'Eng GLA 6th, 7th, 8th'!$E42:$DV42,"&lt;&gt;")=0,"",SUMIF('Eng GLA 6th, 7th, 8th'!$E$4:$DV$4,DX$3,'Eng GLA 6th, 7th, 8th'!$E42:$DV42)))</f>
        <v/>
      </c>
      <c r="DY39" s="41" t="str">
        <f>IF($B39="","",IF(COUNTIFS('Eng GLA 6th, 7th, 8th'!$E$4:$DV$4,DY$3,'Eng GLA 6th, 7th, 8th'!$E42:$DV42,"&lt;&gt;")=0,"",SUMIF('Eng GLA 6th, 7th, 8th'!$E$4:$DV$4,DY$3,'Eng GLA 6th, 7th, 8th'!$E42:$DV42)))</f>
        <v/>
      </c>
      <c r="DZ39" s="41" t="str">
        <f>IF($B39="","",IF(COUNTIFS('Eng GLA 6th, 7th, 8th'!$E$4:$DV$4,DZ$3,'Eng GLA 6th, 7th, 8th'!$E42:$DV42,"&lt;&gt;")=0,"",SUMIF('Eng GLA 6th, 7th, 8th'!$E$4:$DV$4,DZ$3,'Eng GLA 6th, 7th, 8th'!$E42:$DV42)))</f>
        <v/>
      </c>
      <c r="EA39" s="41" t="str">
        <f>IF($B39="","",IF(COUNTIFS('Eng GLA 6th, 7th, 8th'!$E$4:$DV$4,EA$3,'Eng GLA 6th, 7th, 8th'!$E42:$DV42,"&lt;&gt;")=0,"",SUMIF('Eng GLA 6th, 7th, 8th'!$E$4:$DV$4,EA$3,'Eng GLA 6th, 7th, 8th'!$E42:$DV42)))</f>
        <v/>
      </c>
      <c r="EB39" s="41" t="str">
        <f>IF($B39="","",IF(COUNTIFS('Eng GLA 6th, 7th, 8th'!$E$4:$DV$4,EB$3,'Eng GLA 6th, 7th, 8th'!$E42:$DV42,"&lt;&gt;")=0,"",SUMIF('Eng GLA 6th, 7th, 8th'!$E$4:$DV$4,EB$3,'Eng GLA 6th, 7th, 8th'!$E42:$DV42)))</f>
        <v/>
      </c>
      <c r="EC39" s="41" t="str">
        <f>IF($B39="","",IF(COUNTIFS('Eng GLA 6th, 7th, 8th'!$E$4:$DV$4,EC$3,'Eng GLA 6th, 7th, 8th'!$E42:$DV42,"&lt;&gt;")=0,"",SUMIF('Eng GLA 6th, 7th, 8th'!$E$4:$DV$4,EC$3,'Eng GLA 6th, 7th, 8th'!$E42:$DV42)))</f>
        <v/>
      </c>
      <c r="ED39" s="41" t="str">
        <f>IF($B39="","",IF(COUNTIFS('Eng GLA 6th, 7th, 8th'!$E$4:$DV$4,ED$3,'Eng GLA 6th, 7th, 8th'!$E42:$DV42,"&lt;&gt;")=0,"",SUMIF('Eng GLA 6th, 7th, 8th'!$E$4:$DV$4,ED$3,'Eng GLA 6th, 7th, 8th'!$E42:$DV42)))</f>
        <v/>
      </c>
      <c r="EE39" s="41" t="str">
        <f>IF($B39="","",IF(COUNTIFS('Eng GLA 6th, 7th, 8th'!$E$4:$DV$4,EE$3,'Eng GLA 6th, 7th, 8th'!$E42:$DV42,"&lt;&gt;")=0,"",SUMIF('Eng GLA 6th, 7th, 8th'!$E$4:$DV$4,EE$3,'Eng GLA 6th, 7th, 8th'!$E42:$DV42)))</f>
        <v/>
      </c>
      <c r="EF39" s="41" t="str">
        <f>IF($B39="","",IF(COUNTIFS('Eng GLA 6th, 7th, 8th'!$E$4:$DV$4,EF$3,'Eng GLA 6th, 7th, 8th'!$E42:$DV42,"&lt;&gt;")=0,"",SUMIF('Eng GLA 6th, 7th, 8th'!$E$4:$DV$4,EF$3,'Eng GLA 6th, 7th, 8th'!$E42:$DV42)))</f>
        <v/>
      </c>
      <c r="EG39" s="41" t="str">
        <f>IF($B39="","",IF(COUNTIFS('Eng GLA 6th, 7th, 8th'!$E$4:$DV$4,EG$3,'Eng GLA 6th, 7th, 8th'!$E42:$DV42,"&lt;&gt;")=0,"",SUMIF('Eng GLA 6th, 7th, 8th'!$E$4:$DV$4,EG$3,'Eng GLA 6th, 7th, 8th'!$E42:$DV42)))</f>
        <v/>
      </c>
      <c r="EH39" s="41" t="str">
        <f>IF($B39="","",IF(COUNTIFS('Eng GLA 6th, 7th, 8th'!$E$4:$DV$4,EH$3,'Eng GLA 6th, 7th, 8th'!$E42:$DV42,"&lt;&gt;")=0,"",SUMIF('Eng GLA 6th, 7th, 8th'!$E$4:$DV$4,EH$3,'Eng GLA 6th, 7th, 8th'!$E42:$DV42)))</f>
        <v/>
      </c>
      <c r="EI39" s="41" t="str">
        <f>IF($B39="","",IF(COUNTIFS('Eng GLA 6th, 7th, 8th'!$E$4:$DV$4,EI$3,'Eng GLA 6th, 7th, 8th'!$E42:$DV42,"&lt;&gt;")=0,"",SUMIF('Eng GLA 6th, 7th, 8th'!$E$4:$DV$4,EI$3,'Eng GLA 6th, 7th, 8th'!$E42:$DV42)))</f>
        <v/>
      </c>
      <c r="EJ39" s="398" t="str">
        <f>IF('Cover Sheet'!$AC$6="7th", 'Eng GLA 6th, 7th, 8th'!AQ42, "")</f>
        <v/>
      </c>
      <c r="EK39" s="41" t="str">
        <f>IF($B39="","",IF(COUNTIFS('Eng GLA 6th, 7th, 8th'!$E$4:$DV$4,EK$3,'Eng GLA 6th, 7th, 8th'!$E42:$DV42,"&lt;&gt;")=0,"",SUMIF('Eng GLA 6th, 7th, 8th'!$E$4:$DV$4,EK$3,'Eng GLA 6th, 7th, 8th'!$E42:$DV42)))</f>
        <v/>
      </c>
      <c r="EL39" s="41" t="str">
        <f>IF($B39="","",IF(COUNTIFS('Eng GLA 6th, 7th, 8th'!$E$4:$DV$4,EL$3,'Eng GLA 6th, 7th, 8th'!$E42:$DV42,"&lt;&gt;")=0,"",SUMIF('Eng GLA 6th, 7th, 8th'!$E$4:$DV$4,EL$3,'Eng GLA 6th, 7th, 8th'!$E42:$DV42)))</f>
        <v/>
      </c>
      <c r="EM39" s="41" t="str">
        <f>IF($B39="","",IF(COUNTIFS('Eng GLA 6th, 7th, 8th'!$E$4:$DV$4,EM$3,'Eng GLA 6th, 7th, 8th'!$E42:$DV42,"&lt;&gt;")=0,"",SUMIF('Eng GLA 6th, 7th, 8th'!$E$4:$DV$4,EM$3,'Eng GLA 6th, 7th, 8th'!$E42:$DV42)))</f>
        <v/>
      </c>
      <c r="EN39" s="41" t="str">
        <f>IF($B39="","",IF(COUNTIFS('Eng GLA 6th, 7th, 8th'!$E$4:$DV$4,EN$3,'Eng GLA 6th, 7th, 8th'!$E42:$DV42,"&lt;&gt;")=0,"",SUMIF('Eng GLA 6th, 7th, 8th'!$E$4:$DV$4,EN$3,'Eng GLA 6th, 7th, 8th'!$E42:$DV42)))</f>
        <v/>
      </c>
      <c r="EO39" s="41" t="str">
        <f>IF($B39="","",IF(COUNTIFS('Eng GLA 6th, 7th, 8th'!$E$4:$DV$4,EO$3,'Eng GLA 6th, 7th, 8th'!$E42:$DV42,"&lt;&gt;")=0,"",SUMIF('Eng GLA 6th, 7th, 8th'!$E$4:$DV$4,EO$3,'Eng GLA 6th, 7th, 8th'!$E42:$DV42)))</f>
        <v/>
      </c>
      <c r="EP39" s="41" t="str">
        <f>IF($B39="","",IF(COUNTIFS('Eng GLA 6th, 7th, 8th'!$E$4:$DV$4,EP$3,'Eng GLA 6th, 7th, 8th'!$E42:$DV42,"&lt;&gt;")=0,"",SUMIF('Eng GLA 6th, 7th, 8th'!$E$4:$DV$4,EP$3,'Eng GLA 6th, 7th, 8th'!$E42:$DV42)))</f>
        <v/>
      </c>
      <c r="EQ39" s="41" t="str">
        <f>IF($B39="","",IF(COUNTIFS('Eng GLA 6th, 7th, 8th'!$E$4:$DV$4,EQ$3,'Eng GLA 6th, 7th, 8th'!$E42:$DV42,"&lt;&gt;")=0,"",SUMIF('Eng GLA 6th, 7th, 8th'!$E$4:$DV$4,EQ$3,'Eng GLA 6th, 7th, 8th'!$E42:$DV42)))</f>
        <v/>
      </c>
      <c r="ER39" s="41" t="str">
        <f>IF($B39="","",IF(COUNTIFS('Eng GLA 6th, 7th, 8th'!$E$4:$DV$4,ER$3,'Eng GLA 6th, 7th, 8th'!$E42:$DV42,"&lt;&gt;")=0,"",SUMIF('Eng GLA 6th, 7th, 8th'!$E$4:$DV$4,ER$3,'Eng GLA 6th, 7th, 8th'!$E42:$DV42)))</f>
        <v/>
      </c>
      <c r="ES39" s="41" t="str">
        <f>IF($B39="","",IF(COUNTIFS('Eng GLA 6th, 7th, 8th'!$E$4:$DV$4,ES$3,'Eng GLA 6th, 7th, 8th'!$E42:$DV42,"&lt;&gt;")=0,"",SUMIF('Eng GLA 6th, 7th, 8th'!$E$4:$DV$4,ES$3,'Eng GLA 6th, 7th, 8th'!$E42:$DV42)))</f>
        <v/>
      </c>
      <c r="ET39" s="41" t="str">
        <f>IF($B39="","",IF(COUNTIFS('Eng GLA 6th, 7th, 8th'!$E$4:$DV$4,ET$3,'Eng GLA 6th, 7th, 8th'!$E42:$DV42,"&lt;&gt;")=0,"",SUMIF('Eng GLA 6th, 7th, 8th'!$E$4:$DV$4,ET$3,'Eng GLA 6th, 7th, 8th'!$E42:$DV42)))</f>
        <v/>
      </c>
      <c r="EU39" s="41" t="str">
        <f>IF($B39="","",IF(COUNTIFS('Eng GLA 6th, 7th, 8th'!$E$4:$DV$4,EU$3,'Eng GLA 6th, 7th, 8th'!$E42:$DV42,"&lt;&gt;")=0,"",SUMIF('Eng GLA 6th, 7th, 8th'!$E$4:$DV$4,EU$3,'Eng GLA 6th, 7th, 8th'!$E42:$DV42)))</f>
        <v/>
      </c>
      <c r="EV39" s="41" t="str">
        <f>IF($B39="","",IF(COUNTIFS('Eng GLA 6th, 7th, 8th'!$E$4:$DV$4,EV$3,'Eng GLA 6th, 7th, 8th'!$E42:$DV42,"&lt;&gt;")=0,"",SUMIF('Eng GLA 6th, 7th, 8th'!$E$4:$DV$4,EV$3,'Eng GLA 6th, 7th, 8th'!$E42:$DV42)))</f>
        <v/>
      </c>
      <c r="EW39" s="41" t="str">
        <f>IF($B39="","",IF(COUNTIFS('Eng GLA 6th, 7th, 8th'!$E$4:$DV$4,EW$3,'Eng GLA 6th, 7th, 8th'!$E42:$DV42,"&lt;&gt;")=0,"",SUMIF('Eng GLA 6th, 7th, 8th'!$E$4:$DV$4,EW$3,'Eng GLA 6th, 7th, 8th'!$E42:$DV42)))</f>
        <v/>
      </c>
      <c r="EX39" s="41" t="str">
        <f>IF($B39="","",IF(COUNTIFS('Eng GLA 6th, 7th, 8th'!$E$4:$DV$4,EX$3,'Eng GLA 6th, 7th, 8th'!$E42:$DV42,"&lt;&gt;")=0,"",SUMIF('Eng GLA 6th, 7th, 8th'!$E$4:$DV$4,EX$3,'Eng GLA 6th, 7th, 8th'!$E42:$DV42)))</f>
        <v/>
      </c>
      <c r="EY39" s="41" t="str">
        <f>IF($B39="","",IF(COUNTIFS('Eng GLA 6th, 7th, 8th'!$E$4:$DV$4,EY$3,'Eng GLA 6th, 7th, 8th'!$E42:$DV42,"&lt;&gt;")=0,"",SUMIF('Eng GLA 6th, 7th, 8th'!$E$4:$DV$4,EY$3,'Eng GLA 6th, 7th, 8th'!$E42:$DV42)))</f>
        <v/>
      </c>
      <c r="EZ39" s="398" t="str">
        <f>IF('Cover Sheet'!$AC$6="8th", 'Eng GLA 6th, 7th, 8th'!CG42, "")</f>
        <v/>
      </c>
      <c r="FA39" s="41" t="str">
        <f>IF($B39="","",IF(COUNTIFS('Eng GLA 6th, 7th, 8th'!$E$4:$DV$4,FA$3,'Eng GLA 6th, 7th, 8th'!$E42:$DV42,"&lt;&gt;")=0,"",SUMIF('Eng GLA 6th, 7th, 8th'!$E$4:$DV$4,FA$3,'Eng GLA 6th, 7th, 8th'!$E42:$DV42)))</f>
        <v/>
      </c>
      <c r="FB39" s="41" t="str">
        <f>IF($B39="","",IF(COUNTIFS('Eng GLA 6th, 7th, 8th'!$E$4:$DV$4,FB$3,'Eng GLA 6th, 7th, 8th'!$E42:$DV42,"&lt;&gt;")=0,"",SUMIF('Eng GLA 6th, 7th, 8th'!$E$4:$DV$4,FB$3,'Eng GLA 6th, 7th, 8th'!$E42:$DV42)))</f>
        <v/>
      </c>
      <c r="FC39" s="41" t="str">
        <f>IF($B39="","",IF(COUNTIFS('Eng GLA 6th, 7th, 8th'!$E$4:$DV$4,FC$3,'Eng GLA 6th, 7th, 8th'!$E42:$DV42,"&lt;&gt;")=0,"",SUMIF('Eng GLA 6th, 7th, 8th'!$E$4:$DV$4,FC$3,'Eng GLA 6th, 7th, 8th'!$E42:$DV42)))</f>
        <v/>
      </c>
      <c r="FD39" s="41" t="str">
        <f>IF($B39="","",IF(COUNTIFS('Eng GLA 6th, 7th, 8th'!$E$4:$DV$4,FD$3,'Eng GLA 6th, 7th, 8th'!$E42:$DV42,"&lt;&gt;")=0,"",SUMIF('Eng GLA 6th, 7th, 8th'!$E$4:$DV$4,FD$3,'Eng GLA 6th, 7th, 8th'!$E42:$DV42)))</f>
        <v/>
      </c>
      <c r="FE39" s="41" t="str">
        <f>IF($B39="","",IF(COUNTIFS('Eng GLA 6th, 7th, 8th'!$E$4:$DV$4,FE$3,'Eng GLA 6th, 7th, 8th'!$E42:$DV42,"&lt;&gt;")=0,"",SUMIF('Eng GLA 6th, 7th, 8th'!$E$4:$DV$4,FE$3,'Eng GLA 6th, 7th, 8th'!$E42:$DV42)))</f>
        <v/>
      </c>
      <c r="FF39" s="41" t="str">
        <f>IF($B39="","",IF(COUNTIFS('Eng GLA 6th, 7th, 8th'!$E$4:$DV$4,FF$3,'Eng GLA 6th, 7th, 8th'!$E42:$DV42,"&lt;&gt;")=0,"",SUMIF('Eng GLA 6th, 7th, 8th'!$E$4:$DV$4,FF$3,'Eng GLA 6th, 7th, 8th'!$E42:$DV42)))</f>
        <v/>
      </c>
      <c r="FG39" s="41" t="str">
        <f>IF($B39="","",IF(COUNTIFS('Eng GLA 6th, 7th, 8th'!$E$4:$DV$4,FG$3,'Eng GLA 6th, 7th, 8th'!$E42:$DV42,"&lt;&gt;")=0,"",SUMIF('Eng GLA 6th, 7th, 8th'!$E$4:$DV$4,FG$3,'Eng GLA 6th, 7th, 8th'!$E42:$DV42)))</f>
        <v/>
      </c>
      <c r="FH39" s="41" t="str">
        <f>IF($B39="","",IF(COUNTIFS('Eng GLA 6th, 7th, 8th'!$E$4:$DV$4,FH$3,'Eng GLA 6th, 7th, 8th'!$E42:$DV42,"&lt;&gt;")=0,"",SUMIF('Eng GLA 6th, 7th, 8th'!$E$4:$DV$4,FH$3,'Eng GLA 6th, 7th, 8th'!$E42:$DV42)))</f>
        <v/>
      </c>
      <c r="FI39" s="41" t="str">
        <f>IF($B39="","",IF(COUNTIFS('Eng GLA 6th, 7th, 8th'!$E$4:$DV$4,FI$3,'Eng GLA 6th, 7th, 8th'!$E42:$DV42,"&lt;&gt;")=0,"",SUMIF('Eng GLA 6th, 7th, 8th'!$E$4:$DV$4,FI$3,'Eng GLA 6th, 7th, 8th'!$E42:$DV42)))</f>
        <v/>
      </c>
      <c r="FJ39" s="41" t="str">
        <f>IF($B39="","",IF(COUNTIFS('Eng GLA 6th, 7th, 8th'!$E$4:$DV$4,FJ$3,'Eng GLA 6th, 7th, 8th'!$E42:$DV42,"&lt;&gt;")=0,"",SUMIF('Eng GLA 6th, 7th, 8th'!$E$4:$DV$4,FJ$3,'Eng GLA 6th, 7th, 8th'!$E42:$DV42)))</f>
        <v/>
      </c>
      <c r="FK39" s="41" t="str">
        <f>IF($B39="","",IF(COUNTIFS('Eng GLA 6th, 7th, 8th'!$E$4:$DV$4,FK$3,'Eng GLA 6th, 7th, 8th'!$E42:$DV42,"&lt;&gt;")=0,"",SUMIF('Eng GLA 6th, 7th, 8th'!$E$4:$DV$4,FK$3,'Eng GLA 6th, 7th, 8th'!$E42:$DV42)))</f>
        <v/>
      </c>
      <c r="FL39" s="41" t="str">
        <f>IF($B39="","",IF(COUNTIFS('Eng GLA 6th, 7th, 8th'!$E$4:$DV$4,FL$3,'Eng GLA 6th, 7th, 8th'!$E42:$DV42,"&lt;&gt;")=0,"",SUMIF('Eng GLA 6th, 7th, 8th'!$E$4:$DV$4,FL$3,'Eng GLA 6th, 7th, 8th'!$E42:$DV42)))</f>
        <v/>
      </c>
      <c r="FM39" s="41" t="str">
        <f>IF($B39="","",IF(COUNTIFS('Eng GLA 6th, 7th, 8th'!$E$4:$DV$4,FM$3,'Eng GLA 6th, 7th, 8th'!$E42:$DV42,"&lt;&gt;")=0,"",SUMIF('Eng GLA 6th, 7th, 8th'!$E$4:$DV$4,FM$3,'Eng GLA 6th, 7th, 8th'!$E42:$DV42)))</f>
        <v/>
      </c>
      <c r="FN39" s="41" t="str">
        <f>IF($B39="","",IF(COUNTIFS('Eng GLA 6th, 7th, 8th'!$E$4:$DV$4,FN$3,'Eng GLA 6th, 7th, 8th'!$E42:$DV42,"&lt;&gt;")=0,"",SUMIF('Eng GLA 6th, 7th, 8th'!$E$4:$DV$4,FN$3,'Eng GLA 6th, 7th, 8th'!$E42:$DV42)))</f>
        <v/>
      </c>
      <c r="FO39" s="41" t="str">
        <f>IF($B39="","",IF(COUNTIFS('Eng GLA 6th, 7th, 8th'!$E$4:$DV$4,FO$3,'Eng GLA 6th, 7th, 8th'!$E42:$DV42,"&lt;&gt;")=0,"",SUMIF('Eng GLA 6th, 7th, 8th'!$E$4:$DV$4,FO$3,'Eng GLA 6th, 7th, 8th'!$E42:$DV42)))</f>
        <v/>
      </c>
    </row>
    <row r="40" spans="1:171" ht="12.75" customHeight="1" x14ac:dyDescent="0.2">
      <c r="A40" s="65">
        <v>36</v>
      </c>
      <c r="B40" s="65" t="str">
        <f>'English Scores- Leveled papers'!B42</f>
        <v/>
      </c>
      <c r="C40" s="65"/>
      <c r="D40" s="76" t="str">
        <f>IF(OR(B40="",H40="",'Cover Sheet'!E40=""),"",'Cover Sheet'!E40)</f>
        <v/>
      </c>
      <c r="E40" s="76" t="str">
        <f>IF(OR(B40="",H40="",'Cover Sheet'!F40=""),"",'Cover Sheet'!F40)</f>
        <v/>
      </c>
      <c r="F40" s="76" t="str">
        <f>IF(OR(B40="",H40="",'Cover Sheet'!H40=""),"",'Cover Sheet'!H40)</f>
        <v/>
      </c>
      <c r="G40" s="76"/>
      <c r="H40" s="76" t="str">
        <f>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
      </c>
      <c r="I40" s="77" t="str">
        <f t="shared" si="23"/>
        <v/>
      </c>
      <c r="J40" s="77" t="str">
        <f t="shared" si="24"/>
        <v/>
      </c>
      <c r="K40" s="77" t="str">
        <f t="shared" si="25"/>
        <v/>
      </c>
      <c r="L40" s="78" t="str">
        <f t="shared" si="26"/>
        <v/>
      </c>
      <c r="M40" s="78" t="str">
        <f t="shared" si="27"/>
        <v/>
      </c>
      <c r="N40" s="78" t="str">
        <f t="shared" si="28"/>
        <v/>
      </c>
      <c r="O40" s="78" t="str">
        <f t="shared" si="13"/>
        <v/>
      </c>
      <c r="P40" s="78" t="str">
        <f t="shared" si="14"/>
        <v/>
      </c>
      <c r="Q40" s="78" t="str">
        <f t="shared" si="15"/>
        <v/>
      </c>
      <c r="R40" s="78" t="str">
        <f t="shared" si="16"/>
        <v/>
      </c>
      <c r="S40" s="78" t="str">
        <f t="shared" si="17"/>
        <v/>
      </c>
      <c r="T40" s="78" t="str">
        <f t="shared" si="18"/>
        <v/>
      </c>
      <c r="U40" s="78" t="str">
        <f t="shared" si="19"/>
        <v/>
      </c>
      <c r="V40" s="78" t="str">
        <f t="shared" si="20"/>
        <v/>
      </c>
      <c r="W40" s="78" t="str">
        <f t="shared" si="21"/>
        <v/>
      </c>
      <c r="X40" s="78" t="str">
        <f t="shared" si="22"/>
        <v/>
      </c>
      <c r="Y40" s="78"/>
      <c r="Z40" s="78"/>
      <c r="AA40" s="78"/>
      <c r="AB40" s="78"/>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41" t="str">
        <f>IF($B40="","",IF(COUNTIFS('English Scores- Leveled papers'!$H$4:$KM$4,AI$3,'English Scores- Leveled papers'!$H42:$KM42,"&lt;&gt;")=0,"",SUMIF('English Scores- Leveled papers'!$H$4:$KM$4,AI$3,'English Scores- Leveled papers'!$H42:$KM42)))</f>
        <v/>
      </c>
      <c r="AJ40" s="41" t="str">
        <f>IF($B40="","",IF(COUNTIFS('English Scores- Leveled papers'!$H$4:$KM$4,AJ$3,'English Scores- Leveled papers'!$H42:$KM42,"&lt;&gt;")=0,"",SUMIF('English Scores- Leveled papers'!$H$4:$KM$4,AJ$3,'English Scores- Leveled papers'!$H42:$KM42)))</f>
        <v/>
      </c>
      <c r="AK40" s="41" t="str">
        <f>IF($B40="","",IF(COUNTIFS('English Scores- Leveled papers'!$H$4:$KM$4,AK$3,'English Scores- Leveled papers'!$H42:$KM42,"&lt;&gt;")=0,"",SUMIF('English Scores- Leveled papers'!$H$4:$KM$4,AK$3,'English Scores- Leveled papers'!$H42:$KM42)))</f>
        <v/>
      </c>
      <c r="AL40" s="41" t="str">
        <f>IF($B40="","",IF(COUNTIFS('English Scores- Leveled papers'!$H$4:$KM$4,AL$3,'English Scores- Leveled papers'!$H42:$KM42,"&lt;&gt;")=0,"",SUMIF('English Scores- Leveled papers'!$H$4:$KM$4,AL$3,'English Scores- Leveled papers'!$H42:$KM42)))</f>
        <v/>
      </c>
      <c r="AM40" s="41" t="str">
        <f>IF($B40="","",IF(COUNTIFS('English Scores- Leveled papers'!$H$4:$KM$4,AM$3,'English Scores- Leveled papers'!$H42:$KM42,"&lt;&gt;")=0,"",SUMIF('English Scores- Leveled papers'!$H$4:$KM$4,AM$3,'English Scores- Leveled papers'!$H42:$KM42)))</f>
        <v/>
      </c>
      <c r="AN40" s="41"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41" t="str">
        <f>IF($B40="","",IF(COUNTIFS('English Scores- Leveled papers'!$H$4:$KM$4,AZ$3,'English Scores- Leveled papers'!$H42:$KM42,"&lt;&gt;")=0,"",SUMIF('English Scores- Leveled papers'!$H$4:$KM$4,AZ$3,'English Scores- Leveled papers'!$H42:$KM42)))</f>
        <v/>
      </c>
      <c r="BA40" s="41" t="str">
        <f>IF($B40="","",IF(COUNTIFS('English Scores- Leveled papers'!$H$4:$KM$4,BA$3,'English Scores- Leveled papers'!$H42:$KM42,"&lt;&gt;")=0,"",SUMIF('English Scores- Leveled papers'!$H$4:$KM$4,BA$3,'English Scores- Leveled papers'!$H42:$KM42)))</f>
        <v/>
      </c>
      <c r="BB40" s="41" t="str">
        <f>IF($B40="","",IF(COUNTIFS('English Scores- Leveled papers'!$H$4:$KM$4,BB$3,'English Scores- Leveled papers'!$H42:$KM42,"&lt;&gt;")=0,"",SUMIF('English Scores- Leveled papers'!$H$4:$KM$4,BB$3,'English Scores- Leveled papers'!$H42:$KM42)))</f>
        <v/>
      </c>
      <c r="BC40" s="41" t="str">
        <f>IF($B40="","",IF(COUNTIFS('English Scores- Leveled papers'!$H$4:$KM$4,BC$3,'English Scores- Leveled papers'!$H42:$KM42,"&lt;&gt;")=0,"",SUMIF('English Scores- Leveled papers'!$H$4:$KM$4,BC$3,'English Scores- Leveled papers'!$H42:$KM42)))</f>
        <v/>
      </c>
      <c r="BD40" s="41" t="str">
        <f>IF($B40="","",IF(COUNTIFS('English Scores- Leveled papers'!$H$4:$KM$4,BD$3,'English Scores- Leveled papers'!$H42:$KM42,"&lt;&gt;")=0,"",SUMIF('English Scores- Leveled papers'!$H$4:$KM$4,BD$3,'English Scores- Leveled papers'!$H42:$KM42)))</f>
        <v/>
      </c>
      <c r="BE40" s="41" t="str">
        <f>IF($B40="","",IF(COUNTIFS('English Scores- Leveled papers'!$H$4:$KM$4,BE$3,'English Scores- Leveled papers'!$H42:$KM42,"&lt;&gt;")=0,"",SUMIF('English Scores- Leveled papers'!$H$4:$KM$4,BE$3,'English Scores- Leveled papers'!$H42:$KM42)))</f>
        <v/>
      </c>
      <c r="BF40" s="41" t="str">
        <f>IF($B40="","",IF(COUNTIFS('English Scores- Leveled papers'!$H$4:$KM$4,BF$3,'English Scores- Leveled papers'!$H42:$KM42,"&lt;&gt;")=0,"",SUMIF('English Scores- Leveled papers'!$H$4:$KM$4,BF$3,'English Scores- Leveled papers'!$H42:$KM42)))</f>
        <v/>
      </c>
      <c r="BG40" s="41" t="str">
        <f>IF($B40="","",IF(COUNTIFS('English Scores- Leveled papers'!$H$4:$KM$4,BG$3,'English Scores- Leveled papers'!$H42:$KM42,"&lt;&gt;")=0,"",SUMIF('English Scores- Leveled papers'!$H$4:$KM$4,BG$3,'English Scores- Leveled papers'!$H42:$KM42)))</f>
        <v/>
      </c>
      <c r="BH40" s="41" t="str">
        <f>IF($B40="","",IF(COUNTIFS('English Scores- Leveled papers'!$H$4:$KM$4,BH$3,'English Scores- Leveled papers'!$H42:$KM42,"&lt;&gt;")=0,"",SUMIF('English Scores- Leveled papers'!$H$4:$KM$4,BH$3,'English Scores- Leveled papers'!$H42:$KM42)))</f>
        <v/>
      </c>
      <c r="BI40" s="41" t="str">
        <f>IF($B40="","",IF(COUNTIFS('English Scores- Leveled papers'!$H$4:$KM$4,BI$3,'English Scores- Leveled papers'!$H42:$KM42,"&lt;&gt;")=0,"",SUMIF('English Scores- Leveled papers'!$H$4:$KM$4,BI$3,'English Scores- Leveled papers'!$H42:$KM42)))</f>
        <v/>
      </c>
      <c r="BJ40" s="41" t="str">
        <f>IF($B40="","",IF(COUNTIFS('English Scores- Leveled papers'!$H$4:$KM$4,BJ$3,'English Scores- Leveled papers'!$H42:$KM42,"&lt;&gt;")=0,"",SUMIF('English Scores- Leveled papers'!$H$4:$KM$4,BJ$3,'English Scores- Leveled papers'!$H42:$KM42)))</f>
        <v/>
      </c>
      <c r="BK40" s="41" t="str">
        <f>IF($B40="","",IF(COUNTIFS('English Scores- Leveled papers'!$H$4:$KM$4,BK$3,'English Scores- Leveled papers'!$H42:$KM42,"&lt;&gt;")=0,"",SUMIF('English Scores- Leveled papers'!$H$4:$KM$4,BK$3,'English Scores- Leveled papers'!$H42:$KM42)))</f>
        <v/>
      </c>
      <c r="BL40" s="41" t="str">
        <f>IF($B40="","",IF(COUNTIFS('English Scores- Leveled papers'!$H$4:$KM$4,BL$3,'English Scores- Leveled papers'!$H42:$KM42,"&lt;&gt;")=0,"",SUMIF('English Scores- Leveled papers'!$H$4:$KM$4,BL$3,'English Scores- Leveled papers'!$H42:$KM42)))</f>
        <v/>
      </c>
      <c r="BM40" s="41" t="str">
        <f>IF($B40="","",IF(COUNTIFS('English Scores- Leveled papers'!$H$4:$KM$4,BM$3,'English Scores- Leveled papers'!$H42:$KM42,"&lt;&gt;")=0,"",SUMIF('English Scores- Leveled papers'!$H$4:$KM$4,BM$3,'English Scores- Leveled papers'!$H42:$KM42)))</f>
        <v/>
      </c>
      <c r="BN40" s="41" t="str">
        <f>IF($B40="","",IF(COUNTIFS('English Scores- Leveled papers'!$H$4:$KM$4,BN$3,'English Scores- Leveled papers'!$H42:$KM42,"&lt;&gt;")=0,"",SUMIF('English Scores- Leveled papers'!$H$4:$KM$4,BN$3,'English Scores- Leveled papers'!$H42:$KM42)))</f>
        <v/>
      </c>
      <c r="BO40" s="41"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41" t="str">
        <f>IF($B40="","",IF(COUNTIFS('English Scores- Leveled papers'!$H$4:$KM$4,BX$3,'English Scores- Leveled papers'!$H42:$KM42,"&lt;&gt;")=0,"",SUMIF('English Scores- Leveled papers'!$H$4:$KM$4,BX$3,'English Scores- Leveled papers'!$H42:$KM42)))</f>
        <v/>
      </c>
      <c r="BY40" s="41" t="str">
        <f>IF($B40="","",IF(COUNTIFS('English Scores- Leveled papers'!$H$4:$KM$4,BY$3,'English Scores- Leveled papers'!$H42:$KM42,"&lt;&gt;")=0,"",SUMIF('English Scores- Leveled papers'!$H$4:$KM$4,BY$3,'English Scores- Leveled papers'!$H42:$KM42)))</f>
        <v/>
      </c>
      <c r="BZ40" s="41" t="str">
        <f>IF($B40="","",IF(COUNTIFS('English Scores- Leveled papers'!$H$4:$KM$4,BZ$3,'English Scores- Leveled papers'!$H42:$KM42,"&lt;&gt;")=0,"",SUMIF('English Scores- Leveled papers'!$H$4:$KM$4,BZ$3,'English Scores- Leveled papers'!$H42:$KM42)))</f>
        <v/>
      </c>
      <c r="CA40" s="41" t="str">
        <f>IF($B40="","",IF(COUNTIFS('English Scores- Leveled papers'!$H$4:$KM$4,CA$3,'English Scores- Leveled papers'!$H42:$KM42,"&lt;&gt;")=0,"",SUMIF('English Scores- Leveled papers'!$H$4:$KM$4,CA$3,'English Scores- Leveled papers'!$H42:$KM42)))</f>
        <v/>
      </c>
      <c r="CB40" s="41" t="str">
        <f>IF($B40="","",IF(COUNTIFS('English Scores- Leveled papers'!$H$4:$KM$4,CB$3,'English Scores- Leveled papers'!$H42:$KM42,"&lt;&gt;")=0,"",SUMIF('English Scores- Leveled papers'!$H$4:$KM$4,CB$3,'English Scores- Leveled papers'!$H42:$KM42)))</f>
        <v/>
      </c>
      <c r="CC40" s="41" t="str">
        <f>IF($B40="","",IF(COUNTIFS('English Scores- Leveled papers'!$H$4:$KM$4,CC$3,'English Scores- Leveled papers'!$H42:$KM42,"&lt;&gt;")=0,"",SUMIF('English Scores- Leveled papers'!$H$4:$KM$4,CC$3,'English Scores- Leveled papers'!$H42:$KM42)))</f>
        <v/>
      </c>
      <c r="CD40" s="41" t="str">
        <f>IF($B40="","",IF(COUNTIFS('English Scores- Leveled papers'!$H$4:$KM$4,CD$3,'English Scores- Leveled papers'!$H42:$KM42,"&lt;&gt;")=0,"",SUMIF('English Scores- Leveled papers'!$H$4:$KM$4,CD$3,'English Scores- Leveled papers'!$H42:$KM42)))</f>
        <v/>
      </c>
      <c r="CE40" s="41" t="str">
        <f>IF($B40="","",IF(COUNTIFS('English Scores- Leveled papers'!$H$4:$KM$4,CE$3,'English Scores- Leveled papers'!$H42:$KM42,"&lt;&gt;")=0,"",SUMIF('English Scores- Leveled papers'!$H$4:$KM$4,CE$3,'English Scores- Leveled papers'!$H42:$KM42)))</f>
        <v/>
      </c>
      <c r="CF40" s="41"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41" t="str">
        <f>IF($B40="","",IF(COUNTIFS('English Scores- Leveled papers'!$H$4:$KM$4,CL$3,'English Scores- Leveled papers'!$H42:$KM42,"&lt;&gt;")=0,"",SUMIF('English Scores- Leveled papers'!$H$4:$KM$4,CL$3,'English Scores- Leveled papers'!$H42:$KM42)))</f>
        <v/>
      </c>
      <c r="CM40" s="41" t="str">
        <f>IF($B40="","",IF(COUNTIFS('English Scores- Leveled papers'!$H$4:$KM$4,CM$3,'English Scores- Leveled papers'!$H42:$KM42,"&lt;&gt;")=0,"",SUMIF('English Scores- Leveled papers'!$H$4:$KM$4,CM$3,'English Scores- Leveled papers'!$H42:$KM42)))</f>
        <v/>
      </c>
      <c r="CN40" s="41" t="str">
        <f>IF($B40="","",IF(COUNTIFS('English Scores- Leveled papers'!$H$4:$KM$4,CN$3,'English Scores- Leveled papers'!$H42:$KM42,"&lt;&gt;")=0,"",SUMIF('English Scores- Leveled papers'!$H$4:$KM$4,CN$3,'English Scores- Leveled papers'!$H42:$KM42)))</f>
        <v/>
      </c>
      <c r="CO40" s="41" t="str">
        <f>IF($B40="","",IF(COUNTIFS('English Scores- Leveled papers'!$H$4:$KM$4,CO$3,'English Scores- Leveled papers'!$H42:$KM42,"&lt;&gt;")=0,"",SUMIF('English Scores- Leveled papers'!$H$4:$KM$4,CO$3,'English Scores- Leveled papers'!$H42:$KM42)))</f>
        <v/>
      </c>
      <c r="CP40" s="41" t="str">
        <f>IF($B40="","",IF(COUNTIFS('English Scores- Leveled papers'!$H$4:$KM$4,CP$3,'English Scores- Leveled papers'!$H42:$KM42,"&lt;&gt;")=0,"",SUMIF('English Scores- Leveled papers'!$H$4:$KM$4,CP$3,'English Scores- Leveled papers'!$H42:$KM42)))</f>
        <v/>
      </c>
      <c r="CQ40" s="41" t="str">
        <f>IF($B40="","",IF(COUNTIFS('English Scores- Leveled papers'!$H$4:$KM$4,CQ$3,'English Scores- Leveled papers'!$H42:$KM42,"&lt;&gt;")=0,"",SUMIF('English Scores- Leveled papers'!$H$4:$KM$4,CQ$3,'English Scores- Leveled papers'!$H42:$KM42)))</f>
        <v/>
      </c>
      <c r="CR40" s="41" t="str">
        <f>IF($B40="","",IF(COUNTIFS('English Scores- Leveled papers'!$H$4:$KM$4,CR$3,'English Scores- Leveled papers'!$H42:$KM42,"&lt;&gt;")=0,"",SUMIF('English Scores- Leveled papers'!$H$4:$KM$4,CR$3,'English Scores- Leveled papers'!$H42:$KM42)))</f>
        <v/>
      </c>
      <c r="CS40" s="41"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41" t="str">
        <f>IF($B40="","",IF(COUNTIFS('English Scores- Leveled papers'!$H$4:$KM$4,DF$3,'English Scores- Leveled papers'!$H42:$KM42,"&lt;&gt;")=0,"",SUMIF('English Scores- Leveled papers'!$H$4:$KM$4,DF$3,'English Scores- Leveled papers'!$H42:$KM42)))</f>
        <v/>
      </c>
      <c r="DG40" s="41" t="str">
        <f>IF($B40="","",IF(COUNTIFS('English Scores- Leveled papers'!$H$4:$KM$4,DG$3,'English Scores- Leveled papers'!$H42:$KM42,"&lt;&gt;")=0,"",SUMIF('English Scores- Leveled papers'!$H$4:$KM$4,DG$3,'English Scores- Leveled papers'!$H42:$KM42)))</f>
        <v/>
      </c>
      <c r="DH40" s="41" t="str">
        <f>IF($B40="","",IF(COUNTIFS('English Scores- Leveled papers'!$H$4:$KM$4,DH$3,'English Scores- Leveled papers'!$H42:$KM42,"&lt;&gt;")=0,"",SUMIF('English Scores- Leveled papers'!$H$4:$KM$4,DH$3,'English Scores- Leveled papers'!$H42:$KM42)))</f>
        <v/>
      </c>
      <c r="DI40" s="41" t="str">
        <f>IF($B40="","",IF(COUNTIFS('English Scores- Leveled papers'!$H$4:$KM$4,DI$3,'English Scores- Leveled papers'!$H42:$KM42,"&lt;&gt;")=0,"",SUMIF('English Scores- Leveled papers'!$H$4:$KM$4,DI$3,'English Scores- Leveled papers'!$H42:$KM42)))</f>
        <v/>
      </c>
      <c r="DJ40" s="41" t="str">
        <f>IF($B40="","",IF(COUNTIFS('English Scores- Leveled papers'!$H$4:$KM$4,DJ$3,'English Scores- Leveled papers'!$H42:$KM42,"&lt;&gt;")=0,"",SUMIF('English Scores- Leveled papers'!$H$4:$KM$4,DJ$3,'English Scores- Leveled papers'!$H42:$KM42)))</f>
        <v/>
      </c>
      <c r="DK40" s="41" t="str">
        <f>IF($B40="","",IF(COUNTIFS('English Scores- Leveled papers'!$H$4:$KM$4,DK$3,'English Scores- Leveled papers'!$H42:$KM42,"&lt;&gt;")=0,"",SUMIF('English Scores- Leveled papers'!$H$4:$KM$4,DK$3,'English Scores- Leveled papers'!$H42:$KM42)))</f>
        <v/>
      </c>
      <c r="DL40" s="41" t="str">
        <f>IF($B40="","",IF(COUNTIFS('English Scores- Leveled papers'!$H$4:$KM$4,DL$3,'English Scores- Leveled papers'!$H42:$KM42,"&lt;&gt;")=0,"",SUMIF('English Scores- Leveled papers'!$H$4:$KM$4,DL$3,'English Scores- Leveled papers'!$H42:$KM42)))</f>
        <v/>
      </c>
      <c r="DM40" s="41" t="str">
        <f>IF($B40="","",IF(COUNTIFS('English Scores- Leveled papers'!$H$4:$KM$4,DM$3,'English Scores- Leveled papers'!$H42:$KM42,"&lt;&gt;")=0,"",SUMIF('English Scores- Leveled papers'!$H$4:$KM$4,DM$3,'English Scores- Leveled papers'!$H42:$KM42)))</f>
        <v/>
      </c>
      <c r="DN40" s="41" t="str">
        <f>IF($B40="","",IF(COUNTIFS('English Scores- Leveled papers'!$H$4:$KM$4,DN$3,'English Scores- Leveled papers'!$H42:$KM42,"&lt;&gt;")=0,"",SUMIF('English Scores- Leveled papers'!$H$4:$KM$4,DN$3,'English Scores- Leveled papers'!$H42:$KM42)))</f>
        <v/>
      </c>
      <c r="DO40" s="41" t="str">
        <f>IF($B40="","",IF(COUNTIFS('English Scores- Leveled papers'!$H$4:$KM$4,DO$3,'English Scores- Leveled papers'!$H42:$KM42,"&lt;&gt;")=0,"",SUMIF('English Scores- Leveled papers'!$H$4:$KM$4,DO$3,'English Scores- Leveled papers'!$H42:$KM42)))</f>
        <v/>
      </c>
      <c r="DP40" s="41" t="str">
        <f>IF($B40="","",IF(COUNTIFS('English Scores- Leveled papers'!$H$4:$KM$4,DP$3,'English Scores- Leveled papers'!$H42:$KM42,"&lt;&gt;")=0,"",SUMIF('English Scores- Leveled papers'!$H$4:$KM$4,DP$3,'English Scores- Leveled papers'!$H42:$KM42)))</f>
        <v/>
      </c>
      <c r="DQ40" s="393" t="str">
        <f>IF($B40="","",IF(COUNTIFS('English Scores- Leveled papers'!$H$4:$KM$4,DQ$3,'English Scores- Leveled papers'!$H42:$KM42,"&lt;&gt;")=0,"",SUMIF('English Scores- Leveled papers'!$H$4:$KM$4,DQ$3,'English Scores- Leveled papers'!$H42:$KM42)))</f>
        <v/>
      </c>
      <c r="DR40" s="395" t="str">
        <f>IF('Cover Sheet'!$AC$6="6th", 'Eng GLA 6th, 7th, 8th'!D43, "")</f>
        <v/>
      </c>
      <c r="DU40" s="41" t="str">
        <f>IF($B40="","",IF(COUNTIFS('Eng GLA 6th, 7th, 8th'!$E$4:$DV$4,DU$3,'Eng GLA 6th, 7th, 8th'!$E43:$DV43,"&lt;&gt;")=0,"",SUMIF('Eng GLA 6th, 7th, 8th'!$E$4:$DV$4,DU$3,'Eng GLA 6th, 7th, 8th'!$E43:$DV43)))</f>
        <v/>
      </c>
      <c r="DV40" s="41" t="str">
        <f>IF($B40="","",IF(COUNTIFS('Eng GLA 6th, 7th, 8th'!$E$4:$DV$4,DV$3,'Eng GLA 6th, 7th, 8th'!$E43:$DV43,"&lt;&gt;")=0,"",SUMIF('Eng GLA 6th, 7th, 8th'!$E$4:$DV$4,DV$3,'Eng GLA 6th, 7th, 8th'!$E43:$DV43)))</f>
        <v/>
      </c>
      <c r="DW40" s="41" t="str">
        <f>IF($B40="","",IF(COUNTIFS('Eng GLA 6th, 7th, 8th'!$E$4:$DV$4,DW$3,'Eng GLA 6th, 7th, 8th'!$E43:$DV43,"&lt;&gt;")=0,"",SUMIF('Eng GLA 6th, 7th, 8th'!$E$4:$DV$4,DW$3,'Eng GLA 6th, 7th, 8th'!$E43:$DV43)))</f>
        <v/>
      </c>
      <c r="DX40" s="41" t="str">
        <f>IF($B40="","",IF(COUNTIFS('Eng GLA 6th, 7th, 8th'!$E$4:$DV$4,DX$3,'Eng GLA 6th, 7th, 8th'!$E43:$DV43,"&lt;&gt;")=0,"",SUMIF('Eng GLA 6th, 7th, 8th'!$E$4:$DV$4,DX$3,'Eng GLA 6th, 7th, 8th'!$E43:$DV43)))</f>
        <v/>
      </c>
      <c r="DY40" s="41" t="str">
        <f>IF($B40="","",IF(COUNTIFS('Eng GLA 6th, 7th, 8th'!$E$4:$DV$4,DY$3,'Eng GLA 6th, 7th, 8th'!$E43:$DV43,"&lt;&gt;")=0,"",SUMIF('Eng GLA 6th, 7th, 8th'!$E$4:$DV$4,DY$3,'Eng GLA 6th, 7th, 8th'!$E43:$DV43)))</f>
        <v/>
      </c>
      <c r="DZ40" s="41" t="str">
        <f>IF($B40="","",IF(COUNTIFS('Eng GLA 6th, 7th, 8th'!$E$4:$DV$4,DZ$3,'Eng GLA 6th, 7th, 8th'!$E43:$DV43,"&lt;&gt;")=0,"",SUMIF('Eng GLA 6th, 7th, 8th'!$E$4:$DV$4,DZ$3,'Eng GLA 6th, 7th, 8th'!$E43:$DV43)))</f>
        <v/>
      </c>
      <c r="EA40" s="41" t="str">
        <f>IF($B40="","",IF(COUNTIFS('Eng GLA 6th, 7th, 8th'!$E$4:$DV$4,EA$3,'Eng GLA 6th, 7th, 8th'!$E43:$DV43,"&lt;&gt;")=0,"",SUMIF('Eng GLA 6th, 7th, 8th'!$E$4:$DV$4,EA$3,'Eng GLA 6th, 7th, 8th'!$E43:$DV43)))</f>
        <v/>
      </c>
      <c r="EB40" s="41" t="str">
        <f>IF($B40="","",IF(COUNTIFS('Eng GLA 6th, 7th, 8th'!$E$4:$DV$4,EB$3,'Eng GLA 6th, 7th, 8th'!$E43:$DV43,"&lt;&gt;")=0,"",SUMIF('Eng GLA 6th, 7th, 8th'!$E$4:$DV$4,EB$3,'Eng GLA 6th, 7th, 8th'!$E43:$DV43)))</f>
        <v/>
      </c>
      <c r="EC40" s="41" t="str">
        <f>IF($B40="","",IF(COUNTIFS('Eng GLA 6th, 7th, 8th'!$E$4:$DV$4,EC$3,'Eng GLA 6th, 7th, 8th'!$E43:$DV43,"&lt;&gt;")=0,"",SUMIF('Eng GLA 6th, 7th, 8th'!$E$4:$DV$4,EC$3,'Eng GLA 6th, 7th, 8th'!$E43:$DV43)))</f>
        <v/>
      </c>
      <c r="ED40" s="41" t="str">
        <f>IF($B40="","",IF(COUNTIFS('Eng GLA 6th, 7th, 8th'!$E$4:$DV$4,ED$3,'Eng GLA 6th, 7th, 8th'!$E43:$DV43,"&lt;&gt;")=0,"",SUMIF('Eng GLA 6th, 7th, 8th'!$E$4:$DV$4,ED$3,'Eng GLA 6th, 7th, 8th'!$E43:$DV43)))</f>
        <v/>
      </c>
      <c r="EE40" s="41" t="str">
        <f>IF($B40="","",IF(COUNTIFS('Eng GLA 6th, 7th, 8th'!$E$4:$DV$4,EE$3,'Eng GLA 6th, 7th, 8th'!$E43:$DV43,"&lt;&gt;")=0,"",SUMIF('Eng GLA 6th, 7th, 8th'!$E$4:$DV$4,EE$3,'Eng GLA 6th, 7th, 8th'!$E43:$DV43)))</f>
        <v/>
      </c>
      <c r="EF40" s="41" t="str">
        <f>IF($B40="","",IF(COUNTIFS('Eng GLA 6th, 7th, 8th'!$E$4:$DV$4,EF$3,'Eng GLA 6th, 7th, 8th'!$E43:$DV43,"&lt;&gt;")=0,"",SUMIF('Eng GLA 6th, 7th, 8th'!$E$4:$DV$4,EF$3,'Eng GLA 6th, 7th, 8th'!$E43:$DV43)))</f>
        <v/>
      </c>
      <c r="EG40" s="41" t="str">
        <f>IF($B40="","",IF(COUNTIFS('Eng GLA 6th, 7th, 8th'!$E$4:$DV$4,EG$3,'Eng GLA 6th, 7th, 8th'!$E43:$DV43,"&lt;&gt;")=0,"",SUMIF('Eng GLA 6th, 7th, 8th'!$E$4:$DV$4,EG$3,'Eng GLA 6th, 7th, 8th'!$E43:$DV43)))</f>
        <v/>
      </c>
      <c r="EH40" s="41" t="str">
        <f>IF($B40="","",IF(COUNTIFS('Eng GLA 6th, 7th, 8th'!$E$4:$DV$4,EH$3,'Eng GLA 6th, 7th, 8th'!$E43:$DV43,"&lt;&gt;")=0,"",SUMIF('Eng GLA 6th, 7th, 8th'!$E$4:$DV$4,EH$3,'Eng GLA 6th, 7th, 8th'!$E43:$DV43)))</f>
        <v/>
      </c>
      <c r="EI40" s="41" t="str">
        <f>IF($B40="","",IF(COUNTIFS('Eng GLA 6th, 7th, 8th'!$E$4:$DV$4,EI$3,'Eng GLA 6th, 7th, 8th'!$E43:$DV43,"&lt;&gt;")=0,"",SUMIF('Eng GLA 6th, 7th, 8th'!$E$4:$DV$4,EI$3,'Eng GLA 6th, 7th, 8th'!$E43:$DV43)))</f>
        <v/>
      </c>
      <c r="EJ40" s="398" t="str">
        <f>IF('Cover Sheet'!$AC$6="7th", 'Eng GLA 6th, 7th, 8th'!AQ43, "")</f>
        <v/>
      </c>
      <c r="EK40" s="41" t="str">
        <f>IF($B40="","",IF(COUNTIFS('Eng GLA 6th, 7th, 8th'!$E$4:$DV$4,EK$3,'Eng GLA 6th, 7th, 8th'!$E43:$DV43,"&lt;&gt;")=0,"",SUMIF('Eng GLA 6th, 7th, 8th'!$E$4:$DV$4,EK$3,'Eng GLA 6th, 7th, 8th'!$E43:$DV43)))</f>
        <v/>
      </c>
      <c r="EL40" s="41" t="str">
        <f>IF($B40="","",IF(COUNTIFS('Eng GLA 6th, 7th, 8th'!$E$4:$DV$4,EL$3,'Eng GLA 6th, 7th, 8th'!$E43:$DV43,"&lt;&gt;")=0,"",SUMIF('Eng GLA 6th, 7th, 8th'!$E$4:$DV$4,EL$3,'Eng GLA 6th, 7th, 8th'!$E43:$DV43)))</f>
        <v/>
      </c>
      <c r="EM40" s="41" t="str">
        <f>IF($B40="","",IF(COUNTIFS('Eng GLA 6th, 7th, 8th'!$E$4:$DV$4,EM$3,'Eng GLA 6th, 7th, 8th'!$E43:$DV43,"&lt;&gt;")=0,"",SUMIF('Eng GLA 6th, 7th, 8th'!$E$4:$DV$4,EM$3,'Eng GLA 6th, 7th, 8th'!$E43:$DV43)))</f>
        <v/>
      </c>
      <c r="EN40" s="41" t="str">
        <f>IF($B40="","",IF(COUNTIFS('Eng GLA 6th, 7th, 8th'!$E$4:$DV$4,EN$3,'Eng GLA 6th, 7th, 8th'!$E43:$DV43,"&lt;&gt;")=0,"",SUMIF('Eng GLA 6th, 7th, 8th'!$E$4:$DV$4,EN$3,'Eng GLA 6th, 7th, 8th'!$E43:$DV43)))</f>
        <v/>
      </c>
      <c r="EO40" s="41" t="str">
        <f>IF($B40="","",IF(COUNTIFS('Eng GLA 6th, 7th, 8th'!$E$4:$DV$4,EO$3,'Eng GLA 6th, 7th, 8th'!$E43:$DV43,"&lt;&gt;")=0,"",SUMIF('Eng GLA 6th, 7th, 8th'!$E$4:$DV$4,EO$3,'Eng GLA 6th, 7th, 8th'!$E43:$DV43)))</f>
        <v/>
      </c>
      <c r="EP40" s="41" t="str">
        <f>IF($B40="","",IF(COUNTIFS('Eng GLA 6th, 7th, 8th'!$E$4:$DV$4,EP$3,'Eng GLA 6th, 7th, 8th'!$E43:$DV43,"&lt;&gt;")=0,"",SUMIF('Eng GLA 6th, 7th, 8th'!$E$4:$DV$4,EP$3,'Eng GLA 6th, 7th, 8th'!$E43:$DV43)))</f>
        <v/>
      </c>
      <c r="EQ40" s="41" t="str">
        <f>IF($B40="","",IF(COUNTIFS('Eng GLA 6th, 7th, 8th'!$E$4:$DV$4,EQ$3,'Eng GLA 6th, 7th, 8th'!$E43:$DV43,"&lt;&gt;")=0,"",SUMIF('Eng GLA 6th, 7th, 8th'!$E$4:$DV$4,EQ$3,'Eng GLA 6th, 7th, 8th'!$E43:$DV43)))</f>
        <v/>
      </c>
      <c r="ER40" s="41" t="str">
        <f>IF($B40="","",IF(COUNTIFS('Eng GLA 6th, 7th, 8th'!$E$4:$DV$4,ER$3,'Eng GLA 6th, 7th, 8th'!$E43:$DV43,"&lt;&gt;")=0,"",SUMIF('Eng GLA 6th, 7th, 8th'!$E$4:$DV$4,ER$3,'Eng GLA 6th, 7th, 8th'!$E43:$DV43)))</f>
        <v/>
      </c>
      <c r="ES40" s="41" t="str">
        <f>IF($B40="","",IF(COUNTIFS('Eng GLA 6th, 7th, 8th'!$E$4:$DV$4,ES$3,'Eng GLA 6th, 7th, 8th'!$E43:$DV43,"&lt;&gt;")=0,"",SUMIF('Eng GLA 6th, 7th, 8th'!$E$4:$DV$4,ES$3,'Eng GLA 6th, 7th, 8th'!$E43:$DV43)))</f>
        <v/>
      </c>
      <c r="ET40" s="41" t="str">
        <f>IF($B40="","",IF(COUNTIFS('Eng GLA 6th, 7th, 8th'!$E$4:$DV$4,ET$3,'Eng GLA 6th, 7th, 8th'!$E43:$DV43,"&lt;&gt;")=0,"",SUMIF('Eng GLA 6th, 7th, 8th'!$E$4:$DV$4,ET$3,'Eng GLA 6th, 7th, 8th'!$E43:$DV43)))</f>
        <v/>
      </c>
      <c r="EU40" s="41" t="str">
        <f>IF($B40="","",IF(COUNTIFS('Eng GLA 6th, 7th, 8th'!$E$4:$DV$4,EU$3,'Eng GLA 6th, 7th, 8th'!$E43:$DV43,"&lt;&gt;")=0,"",SUMIF('Eng GLA 6th, 7th, 8th'!$E$4:$DV$4,EU$3,'Eng GLA 6th, 7th, 8th'!$E43:$DV43)))</f>
        <v/>
      </c>
      <c r="EV40" s="41" t="str">
        <f>IF($B40="","",IF(COUNTIFS('Eng GLA 6th, 7th, 8th'!$E$4:$DV$4,EV$3,'Eng GLA 6th, 7th, 8th'!$E43:$DV43,"&lt;&gt;")=0,"",SUMIF('Eng GLA 6th, 7th, 8th'!$E$4:$DV$4,EV$3,'Eng GLA 6th, 7th, 8th'!$E43:$DV43)))</f>
        <v/>
      </c>
      <c r="EW40" s="41" t="str">
        <f>IF($B40="","",IF(COUNTIFS('Eng GLA 6th, 7th, 8th'!$E$4:$DV$4,EW$3,'Eng GLA 6th, 7th, 8th'!$E43:$DV43,"&lt;&gt;")=0,"",SUMIF('Eng GLA 6th, 7th, 8th'!$E$4:$DV$4,EW$3,'Eng GLA 6th, 7th, 8th'!$E43:$DV43)))</f>
        <v/>
      </c>
      <c r="EX40" s="41" t="str">
        <f>IF($B40="","",IF(COUNTIFS('Eng GLA 6th, 7th, 8th'!$E$4:$DV$4,EX$3,'Eng GLA 6th, 7th, 8th'!$E43:$DV43,"&lt;&gt;")=0,"",SUMIF('Eng GLA 6th, 7th, 8th'!$E$4:$DV$4,EX$3,'Eng GLA 6th, 7th, 8th'!$E43:$DV43)))</f>
        <v/>
      </c>
      <c r="EY40" s="41" t="str">
        <f>IF($B40="","",IF(COUNTIFS('Eng GLA 6th, 7th, 8th'!$E$4:$DV$4,EY$3,'Eng GLA 6th, 7th, 8th'!$E43:$DV43,"&lt;&gt;")=0,"",SUMIF('Eng GLA 6th, 7th, 8th'!$E$4:$DV$4,EY$3,'Eng GLA 6th, 7th, 8th'!$E43:$DV43)))</f>
        <v/>
      </c>
      <c r="EZ40" s="398" t="str">
        <f>IF('Cover Sheet'!$AC$6="8th", 'Eng GLA 6th, 7th, 8th'!CG43, "")</f>
        <v/>
      </c>
      <c r="FA40" s="41" t="str">
        <f>IF($B40="","",IF(COUNTIFS('Eng GLA 6th, 7th, 8th'!$E$4:$DV$4,FA$3,'Eng GLA 6th, 7th, 8th'!$E43:$DV43,"&lt;&gt;")=0,"",SUMIF('Eng GLA 6th, 7th, 8th'!$E$4:$DV$4,FA$3,'Eng GLA 6th, 7th, 8th'!$E43:$DV43)))</f>
        <v/>
      </c>
      <c r="FB40" s="41" t="str">
        <f>IF($B40="","",IF(COUNTIFS('Eng GLA 6th, 7th, 8th'!$E$4:$DV$4,FB$3,'Eng GLA 6th, 7th, 8th'!$E43:$DV43,"&lt;&gt;")=0,"",SUMIF('Eng GLA 6th, 7th, 8th'!$E$4:$DV$4,FB$3,'Eng GLA 6th, 7th, 8th'!$E43:$DV43)))</f>
        <v/>
      </c>
      <c r="FC40" s="41" t="str">
        <f>IF($B40="","",IF(COUNTIFS('Eng GLA 6th, 7th, 8th'!$E$4:$DV$4,FC$3,'Eng GLA 6th, 7th, 8th'!$E43:$DV43,"&lt;&gt;")=0,"",SUMIF('Eng GLA 6th, 7th, 8th'!$E$4:$DV$4,FC$3,'Eng GLA 6th, 7th, 8th'!$E43:$DV43)))</f>
        <v/>
      </c>
      <c r="FD40" s="41" t="str">
        <f>IF($B40="","",IF(COUNTIFS('Eng GLA 6th, 7th, 8th'!$E$4:$DV$4,FD$3,'Eng GLA 6th, 7th, 8th'!$E43:$DV43,"&lt;&gt;")=0,"",SUMIF('Eng GLA 6th, 7th, 8th'!$E$4:$DV$4,FD$3,'Eng GLA 6th, 7th, 8th'!$E43:$DV43)))</f>
        <v/>
      </c>
      <c r="FE40" s="41" t="str">
        <f>IF($B40="","",IF(COUNTIFS('Eng GLA 6th, 7th, 8th'!$E$4:$DV$4,FE$3,'Eng GLA 6th, 7th, 8th'!$E43:$DV43,"&lt;&gt;")=0,"",SUMIF('Eng GLA 6th, 7th, 8th'!$E$4:$DV$4,FE$3,'Eng GLA 6th, 7th, 8th'!$E43:$DV43)))</f>
        <v/>
      </c>
      <c r="FF40" s="41" t="str">
        <f>IF($B40="","",IF(COUNTIFS('Eng GLA 6th, 7th, 8th'!$E$4:$DV$4,FF$3,'Eng GLA 6th, 7th, 8th'!$E43:$DV43,"&lt;&gt;")=0,"",SUMIF('Eng GLA 6th, 7th, 8th'!$E$4:$DV$4,FF$3,'Eng GLA 6th, 7th, 8th'!$E43:$DV43)))</f>
        <v/>
      </c>
      <c r="FG40" s="41" t="str">
        <f>IF($B40="","",IF(COUNTIFS('Eng GLA 6th, 7th, 8th'!$E$4:$DV$4,FG$3,'Eng GLA 6th, 7th, 8th'!$E43:$DV43,"&lt;&gt;")=0,"",SUMIF('Eng GLA 6th, 7th, 8th'!$E$4:$DV$4,FG$3,'Eng GLA 6th, 7th, 8th'!$E43:$DV43)))</f>
        <v/>
      </c>
      <c r="FH40" s="41" t="str">
        <f>IF($B40="","",IF(COUNTIFS('Eng GLA 6th, 7th, 8th'!$E$4:$DV$4,FH$3,'Eng GLA 6th, 7th, 8th'!$E43:$DV43,"&lt;&gt;")=0,"",SUMIF('Eng GLA 6th, 7th, 8th'!$E$4:$DV$4,FH$3,'Eng GLA 6th, 7th, 8th'!$E43:$DV43)))</f>
        <v/>
      </c>
      <c r="FI40" s="41" t="str">
        <f>IF($B40="","",IF(COUNTIFS('Eng GLA 6th, 7th, 8th'!$E$4:$DV$4,FI$3,'Eng GLA 6th, 7th, 8th'!$E43:$DV43,"&lt;&gt;")=0,"",SUMIF('Eng GLA 6th, 7th, 8th'!$E$4:$DV$4,FI$3,'Eng GLA 6th, 7th, 8th'!$E43:$DV43)))</f>
        <v/>
      </c>
      <c r="FJ40" s="41" t="str">
        <f>IF($B40="","",IF(COUNTIFS('Eng GLA 6th, 7th, 8th'!$E$4:$DV$4,FJ$3,'Eng GLA 6th, 7th, 8th'!$E43:$DV43,"&lt;&gt;")=0,"",SUMIF('Eng GLA 6th, 7th, 8th'!$E$4:$DV$4,FJ$3,'Eng GLA 6th, 7th, 8th'!$E43:$DV43)))</f>
        <v/>
      </c>
      <c r="FK40" s="41" t="str">
        <f>IF($B40="","",IF(COUNTIFS('Eng GLA 6th, 7th, 8th'!$E$4:$DV$4,FK$3,'Eng GLA 6th, 7th, 8th'!$E43:$DV43,"&lt;&gt;")=0,"",SUMIF('Eng GLA 6th, 7th, 8th'!$E$4:$DV$4,FK$3,'Eng GLA 6th, 7th, 8th'!$E43:$DV43)))</f>
        <v/>
      </c>
      <c r="FL40" s="41" t="str">
        <f>IF($B40="","",IF(COUNTIFS('Eng GLA 6th, 7th, 8th'!$E$4:$DV$4,FL$3,'Eng GLA 6th, 7th, 8th'!$E43:$DV43,"&lt;&gt;")=0,"",SUMIF('Eng GLA 6th, 7th, 8th'!$E$4:$DV$4,FL$3,'Eng GLA 6th, 7th, 8th'!$E43:$DV43)))</f>
        <v/>
      </c>
      <c r="FM40" s="41" t="str">
        <f>IF($B40="","",IF(COUNTIFS('Eng GLA 6th, 7th, 8th'!$E$4:$DV$4,FM$3,'Eng GLA 6th, 7th, 8th'!$E43:$DV43,"&lt;&gt;")=0,"",SUMIF('Eng GLA 6th, 7th, 8th'!$E$4:$DV$4,FM$3,'Eng GLA 6th, 7th, 8th'!$E43:$DV43)))</f>
        <v/>
      </c>
      <c r="FN40" s="41" t="str">
        <f>IF($B40="","",IF(COUNTIFS('Eng GLA 6th, 7th, 8th'!$E$4:$DV$4,FN$3,'Eng GLA 6th, 7th, 8th'!$E43:$DV43,"&lt;&gt;")=0,"",SUMIF('Eng GLA 6th, 7th, 8th'!$E$4:$DV$4,FN$3,'Eng GLA 6th, 7th, 8th'!$E43:$DV43)))</f>
        <v/>
      </c>
      <c r="FO40" s="41" t="str">
        <f>IF($B40="","",IF(COUNTIFS('Eng GLA 6th, 7th, 8th'!$E$4:$DV$4,FO$3,'Eng GLA 6th, 7th, 8th'!$E43:$DV43,"&lt;&gt;")=0,"",SUMIF('Eng GLA 6th, 7th, 8th'!$E$4:$DV$4,FO$3,'Eng GLA 6th, 7th, 8th'!$E43:$DV43)))</f>
        <v/>
      </c>
    </row>
    <row r="41" spans="1:171" ht="12.75" customHeight="1" x14ac:dyDescent="0.2">
      <c r="A41" s="65">
        <v>37</v>
      </c>
      <c r="B41" s="65" t="str">
        <f>'English Scores- Leveled papers'!B43</f>
        <v/>
      </c>
      <c r="C41" s="65"/>
      <c r="D41" s="76" t="str">
        <f>IF(OR(B41="",H41="",'Cover Sheet'!E41=""),"",'Cover Sheet'!E41)</f>
        <v/>
      </c>
      <c r="E41" s="76" t="str">
        <f>IF(OR(B41="",H41="",'Cover Sheet'!F41=""),"",'Cover Sheet'!F41)</f>
        <v/>
      </c>
      <c r="F41" s="76" t="str">
        <f>IF(OR(B41="",H41="",'Cover Sheet'!H41=""),"",'Cover Sheet'!H41)</f>
        <v/>
      </c>
      <c r="G41" s="76"/>
      <c r="H41" s="76" t="str">
        <f>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
      </c>
      <c r="I41" s="77" t="str">
        <f t="shared" si="23"/>
        <v/>
      </c>
      <c r="J41" s="77" t="str">
        <f t="shared" si="24"/>
        <v/>
      </c>
      <c r="K41" s="77" t="str">
        <f t="shared" si="25"/>
        <v/>
      </c>
      <c r="L41" s="78" t="str">
        <f t="shared" si="26"/>
        <v/>
      </c>
      <c r="M41" s="78" t="str">
        <f t="shared" si="27"/>
        <v/>
      </c>
      <c r="N41" s="78" t="str">
        <f t="shared" si="28"/>
        <v/>
      </c>
      <c r="O41" s="78" t="str">
        <f t="shared" si="13"/>
        <v/>
      </c>
      <c r="P41" s="78" t="str">
        <f t="shared" si="14"/>
        <v/>
      </c>
      <c r="Q41" s="78" t="str">
        <f t="shared" si="15"/>
        <v/>
      </c>
      <c r="R41" s="78" t="str">
        <f t="shared" si="16"/>
        <v/>
      </c>
      <c r="S41" s="78" t="str">
        <f t="shared" si="17"/>
        <v/>
      </c>
      <c r="T41" s="78" t="str">
        <f t="shared" si="18"/>
        <v/>
      </c>
      <c r="U41" s="78" t="str">
        <f t="shared" si="19"/>
        <v/>
      </c>
      <c r="V41" s="78" t="str">
        <f t="shared" si="20"/>
        <v/>
      </c>
      <c r="W41" s="78" t="str">
        <f t="shared" si="21"/>
        <v/>
      </c>
      <c r="X41" s="78" t="str">
        <f t="shared" si="22"/>
        <v/>
      </c>
      <c r="Y41" s="78"/>
      <c r="Z41" s="78"/>
      <c r="AA41" s="78"/>
      <c r="AB41" s="78"/>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41" t="str">
        <f>IF($B41="","",IF(COUNTIFS('English Scores- Leveled papers'!$H$4:$KM$4,AI$3,'English Scores- Leveled papers'!$H43:$KM43,"&lt;&gt;")=0,"",SUMIF('English Scores- Leveled papers'!$H$4:$KM$4,AI$3,'English Scores- Leveled papers'!$H43:$KM43)))</f>
        <v/>
      </c>
      <c r="AJ41" s="41" t="str">
        <f>IF($B41="","",IF(COUNTIFS('English Scores- Leveled papers'!$H$4:$KM$4,AJ$3,'English Scores- Leveled papers'!$H43:$KM43,"&lt;&gt;")=0,"",SUMIF('English Scores- Leveled papers'!$H$4:$KM$4,AJ$3,'English Scores- Leveled papers'!$H43:$KM43)))</f>
        <v/>
      </c>
      <c r="AK41" s="41" t="str">
        <f>IF($B41="","",IF(COUNTIFS('English Scores- Leveled papers'!$H$4:$KM$4,AK$3,'English Scores- Leveled papers'!$H43:$KM43,"&lt;&gt;")=0,"",SUMIF('English Scores- Leveled papers'!$H$4:$KM$4,AK$3,'English Scores- Leveled papers'!$H43:$KM43)))</f>
        <v/>
      </c>
      <c r="AL41" s="41" t="str">
        <f>IF($B41="","",IF(COUNTIFS('English Scores- Leveled papers'!$H$4:$KM$4,AL$3,'English Scores- Leveled papers'!$H43:$KM43,"&lt;&gt;")=0,"",SUMIF('English Scores- Leveled papers'!$H$4:$KM$4,AL$3,'English Scores- Leveled papers'!$H43:$KM43)))</f>
        <v/>
      </c>
      <c r="AM41" s="41" t="str">
        <f>IF($B41="","",IF(COUNTIFS('English Scores- Leveled papers'!$H$4:$KM$4,AM$3,'English Scores- Leveled papers'!$H43:$KM43,"&lt;&gt;")=0,"",SUMIF('English Scores- Leveled papers'!$H$4:$KM$4,AM$3,'English Scores- Leveled papers'!$H43:$KM43)))</f>
        <v/>
      </c>
      <c r="AN41" s="41"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41" t="str">
        <f>IF($B41="","",IF(COUNTIFS('English Scores- Leveled papers'!$H$4:$KM$4,AZ$3,'English Scores- Leveled papers'!$H43:$KM43,"&lt;&gt;")=0,"",SUMIF('English Scores- Leveled papers'!$H$4:$KM$4,AZ$3,'English Scores- Leveled papers'!$H43:$KM43)))</f>
        <v/>
      </c>
      <c r="BA41" s="41" t="str">
        <f>IF($B41="","",IF(COUNTIFS('English Scores- Leveled papers'!$H$4:$KM$4,BA$3,'English Scores- Leveled papers'!$H43:$KM43,"&lt;&gt;")=0,"",SUMIF('English Scores- Leveled papers'!$H$4:$KM$4,BA$3,'English Scores- Leveled papers'!$H43:$KM43)))</f>
        <v/>
      </c>
      <c r="BB41" s="41" t="str">
        <f>IF($B41="","",IF(COUNTIFS('English Scores- Leveled papers'!$H$4:$KM$4,BB$3,'English Scores- Leveled papers'!$H43:$KM43,"&lt;&gt;")=0,"",SUMIF('English Scores- Leveled papers'!$H$4:$KM$4,BB$3,'English Scores- Leveled papers'!$H43:$KM43)))</f>
        <v/>
      </c>
      <c r="BC41" s="41" t="str">
        <f>IF($B41="","",IF(COUNTIFS('English Scores- Leveled papers'!$H$4:$KM$4,BC$3,'English Scores- Leveled papers'!$H43:$KM43,"&lt;&gt;")=0,"",SUMIF('English Scores- Leveled papers'!$H$4:$KM$4,BC$3,'English Scores- Leveled papers'!$H43:$KM43)))</f>
        <v/>
      </c>
      <c r="BD41" s="41" t="str">
        <f>IF($B41="","",IF(COUNTIFS('English Scores- Leveled papers'!$H$4:$KM$4,BD$3,'English Scores- Leveled papers'!$H43:$KM43,"&lt;&gt;")=0,"",SUMIF('English Scores- Leveled papers'!$H$4:$KM$4,BD$3,'English Scores- Leveled papers'!$H43:$KM43)))</f>
        <v/>
      </c>
      <c r="BE41" s="41" t="str">
        <f>IF($B41="","",IF(COUNTIFS('English Scores- Leveled papers'!$H$4:$KM$4,BE$3,'English Scores- Leveled papers'!$H43:$KM43,"&lt;&gt;")=0,"",SUMIF('English Scores- Leveled papers'!$H$4:$KM$4,BE$3,'English Scores- Leveled papers'!$H43:$KM43)))</f>
        <v/>
      </c>
      <c r="BF41" s="41" t="str">
        <f>IF($B41="","",IF(COUNTIFS('English Scores- Leveled papers'!$H$4:$KM$4,BF$3,'English Scores- Leveled papers'!$H43:$KM43,"&lt;&gt;")=0,"",SUMIF('English Scores- Leveled papers'!$H$4:$KM$4,BF$3,'English Scores- Leveled papers'!$H43:$KM43)))</f>
        <v/>
      </c>
      <c r="BG41" s="41" t="str">
        <f>IF($B41="","",IF(COUNTIFS('English Scores- Leveled papers'!$H$4:$KM$4,BG$3,'English Scores- Leveled papers'!$H43:$KM43,"&lt;&gt;")=0,"",SUMIF('English Scores- Leveled papers'!$H$4:$KM$4,BG$3,'English Scores- Leveled papers'!$H43:$KM43)))</f>
        <v/>
      </c>
      <c r="BH41" s="41" t="str">
        <f>IF($B41="","",IF(COUNTIFS('English Scores- Leveled papers'!$H$4:$KM$4,BH$3,'English Scores- Leveled papers'!$H43:$KM43,"&lt;&gt;")=0,"",SUMIF('English Scores- Leveled papers'!$H$4:$KM$4,BH$3,'English Scores- Leveled papers'!$H43:$KM43)))</f>
        <v/>
      </c>
      <c r="BI41" s="41" t="str">
        <f>IF($B41="","",IF(COUNTIFS('English Scores- Leveled papers'!$H$4:$KM$4,BI$3,'English Scores- Leveled papers'!$H43:$KM43,"&lt;&gt;")=0,"",SUMIF('English Scores- Leveled papers'!$H$4:$KM$4,BI$3,'English Scores- Leveled papers'!$H43:$KM43)))</f>
        <v/>
      </c>
      <c r="BJ41" s="41" t="str">
        <f>IF($B41="","",IF(COUNTIFS('English Scores- Leveled papers'!$H$4:$KM$4,BJ$3,'English Scores- Leveled papers'!$H43:$KM43,"&lt;&gt;")=0,"",SUMIF('English Scores- Leveled papers'!$H$4:$KM$4,BJ$3,'English Scores- Leveled papers'!$H43:$KM43)))</f>
        <v/>
      </c>
      <c r="BK41" s="41" t="str">
        <f>IF($B41="","",IF(COUNTIFS('English Scores- Leveled papers'!$H$4:$KM$4,BK$3,'English Scores- Leveled papers'!$H43:$KM43,"&lt;&gt;")=0,"",SUMIF('English Scores- Leveled papers'!$H$4:$KM$4,BK$3,'English Scores- Leveled papers'!$H43:$KM43)))</f>
        <v/>
      </c>
      <c r="BL41" s="41" t="str">
        <f>IF($B41="","",IF(COUNTIFS('English Scores- Leveled papers'!$H$4:$KM$4,BL$3,'English Scores- Leveled papers'!$H43:$KM43,"&lt;&gt;")=0,"",SUMIF('English Scores- Leveled papers'!$H$4:$KM$4,BL$3,'English Scores- Leveled papers'!$H43:$KM43)))</f>
        <v/>
      </c>
      <c r="BM41" s="41" t="str">
        <f>IF($B41="","",IF(COUNTIFS('English Scores- Leveled papers'!$H$4:$KM$4,BM$3,'English Scores- Leveled papers'!$H43:$KM43,"&lt;&gt;")=0,"",SUMIF('English Scores- Leveled papers'!$H$4:$KM$4,BM$3,'English Scores- Leveled papers'!$H43:$KM43)))</f>
        <v/>
      </c>
      <c r="BN41" s="41" t="str">
        <f>IF($B41="","",IF(COUNTIFS('English Scores- Leveled papers'!$H$4:$KM$4,BN$3,'English Scores- Leveled papers'!$H43:$KM43,"&lt;&gt;")=0,"",SUMIF('English Scores- Leveled papers'!$H$4:$KM$4,BN$3,'English Scores- Leveled papers'!$H43:$KM43)))</f>
        <v/>
      </c>
      <c r="BO41" s="41"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41" t="str">
        <f>IF($B41="","",IF(COUNTIFS('English Scores- Leveled papers'!$H$4:$KM$4,BX$3,'English Scores- Leveled papers'!$H43:$KM43,"&lt;&gt;")=0,"",SUMIF('English Scores- Leveled papers'!$H$4:$KM$4,BX$3,'English Scores- Leveled papers'!$H43:$KM43)))</f>
        <v/>
      </c>
      <c r="BY41" s="41" t="str">
        <f>IF($B41="","",IF(COUNTIFS('English Scores- Leveled papers'!$H$4:$KM$4,BY$3,'English Scores- Leveled papers'!$H43:$KM43,"&lt;&gt;")=0,"",SUMIF('English Scores- Leveled papers'!$H$4:$KM$4,BY$3,'English Scores- Leveled papers'!$H43:$KM43)))</f>
        <v/>
      </c>
      <c r="BZ41" s="41" t="str">
        <f>IF($B41="","",IF(COUNTIFS('English Scores- Leveled papers'!$H$4:$KM$4,BZ$3,'English Scores- Leveled papers'!$H43:$KM43,"&lt;&gt;")=0,"",SUMIF('English Scores- Leveled papers'!$H$4:$KM$4,BZ$3,'English Scores- Leveled papers'!$H43:$KM43)))</f>
        <v/>
      </c>
      <c r="CA41" s="41" t="str">
        <f>IF($B41="","",IF(COUNTIFS('English Scores- Leveled papers'!$H$4:$KM$4,CA$3,'English Scores- Leveled papers'!$H43:$KM43,"&lt;&gt;")=0,"",SUMIF('English Scores- Leveled papers'!$H$4:$KM$4,CA$3,'English Scores- Leveled papers'!$H43:$KM43)))</f>
        <v/>
      </c>
      <c r="CB41" s="41" t="str">
        <f>IF($B41="","",IF(COUNTIFS('English Scores- Leveled papers'!$H$4:$KM$4,CB$3,'English Scores- Leveled papers'!$H43:$KM43,"&lt;&gt;")=0,"",SUMIF('English Scores- Leveled papers'!$H$4:$KM$4,CB$3,'English Scores- Leveled papers'!$H43:$KM43)))</f>
        <v/>
      </c>
      <c r="CC41" s="41" t="str">
        <f>IF($B41="","",IF(COUNTIFS('English Scores- Leveled papers'!$H$4:$KM$4,CC$3,'English Scores- Leveled papers'!$H43:$KM43,"&lt;&gt;")=0,"",SUMIF('English Scores- Leveled papers'!$H$4:$KM$4,CC$3,'English Scores- Leveled papers'!$H43:$KM43)))</f>
        <v/>
      </c>
      <c r="CD41" s="41" t="str">
        <f>IF($B41="","",IF(COUNTIFS('English Scores- Leveled papers'!$H$4:$KM$4,CD$3,'English Scores- Leveled papers'!$H43:$KM43,"&lt;&gt;")=0,"",SUMIF('English Scores- Leveled papers'!$H$4:$KM$4,CD$3,'English Scores- Leveled papers'!$H43:$KM43)))</f>
        <v/>
      </c>
      <c r="CE41" s="41" t="str">
        <f>IF($B41="","",IF(COUNTIFS('English Scores- Leveled papers'!$H$4:$KM$4,CE$3,'English Scores- Leveled papers'!$H43:$KM43,"&lt;&gt;")=0,"",SUMIF('English Scores- Leveled papers'!$H$4:$KM$4,CE$3,'English Scores- Leveled papers'!$H43:$KM43)))</f>
        <v/>
      </c>
      <c r="CF41" s="41"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41" t="str">
        <f>IF($B41="","",IF(COUNTIFS('English Scores- Leveled papers'!$H$4:$KM$4,CL$3,'English Scores- Leveled papers'!$H43:$KM43,"&lt;&gt;")=0,"",SUMIF('English Scores- Leveled papers'!$H$4:$KM$4,CL$3,'English Scores- Leveled papers'!$H43:$KM43)))</f>
        <v/>
      </c>
      <c r="CM41" s="41" t="str">
        <f>IF($B41="","",IF(COUNTIFS('English Scores- Leveled papers'!$H$4:$KM$4,CM$3,'English Scores- Leveled papers'!$H43:$KM43,"&lt;&gt;")=0,"",SUMIF('English Scores- Leveled papers'!$H$4:$KM$4,CM$3,'English Scores- Leveled papers'!$H43:$KM43)))</f>
        <v/>
      </c>
      <c r="CN41" s="41" t="str">
        <f>IF($B41="","",IF(COUNTIFS('English Scores- Leveled papers'!$H$4:$KM$4,CN$3,'English Scores- Leveled papers'!$H43:$KM43,"&lt;&gt;")=0,"",SUMIF('English Scores- Leveled papers'!$H$4:$KM$4,CN$3,'English Scores- Leveled papers'!$H43:$KM43)))</f>
        <v/>
      </c>
      <c r="CO41" s="41" t="str">
        <f>IF($B41="","",IF(COUNTIFS('English Scores- Leveled papers'!$H$4:$KM$4,CO$3,'English Scores- Leveled papers'!$H43:$KM43,"&lt;&gt;")=0,"",SUMIF('English Scores- Leveled papers'!$H$4:$KM$4,CO$3,'English Scores- Leveled papers'!$H43:$KM43)))</f>
        <v/>
      </c>
      <c r="CP41" s="41" t="str">
        <f>IF($B41="","",IF(COUNTIFS('English Scores- Leveled papers'!$H$4:$KM$4,CP$3,'English Scores- Leveled papers'!$H43:$KM43,"&lt;&gt;")=0,"",SUMIF('English Scores- Leveled papers'!$H$4:$KM$4,CP$3,'English Scores- Leveled papers'!$H43:$KM43)))</f>
        <v/>
      </c>
      <c r="CQ41" s="41" t="str">
        <f>IF($B41="","",IF(COUNTIFS('English Scores- Leveled papers'!$H$4:$KM$4,CQ$3,'English Scores- Leveled papers'!$H43:$KM43,"&lt;&gt;")=0,"",SUMIF('English Scores- Leveled papers'!$H$4:$KM$4,CQ$3,'English Scores- Leveled papers'!$H43:$KM43)))</f>
        <v/>
      </c>
      <c r="CR41" s="41" t="str">
        <f>IF($B41="","",IF(COUNTIFS('English Scores- Leveled papers'!$H$4:$KM$4,CR$3,'English Scores- Leveled papers'!$H43:$KM43,"&lt;&gt;")=0,"",SUMIF('English Scores- Leveled papers'!$H$4:$KM$4,CR$3,'English Scores- Leveled papers'!$H43:$KM43)))</f>
        <v/>
      </c>
      <c r="CS41" s="41"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41" t="str">
        <f>IF($B41="","",IF(COUNTIFS('English Scores- Leveled papers'!$H$4:$KM$4,DF$3,'English Scores- Leveled papers'!$H43:$KM43,"&lt;&gt;")=0,"",SUMIF('English Scores- Leveled papers'!$H$4:$KM$4,DF$3,'English Scores- Leveled papers'!$H43:$KM43)))</f>
        <v/>
      </c>
      <c r="DG41" s="41" t="str">
        <f>IF($B41="","",IF(COUNTIFS('English Scores- Leveled papers'!$H$4:$KM$4,DG$3,'English Scores- Leveled papers'!$H43:$KM43,"&lt;&gt;")=0,"",SUMIF('English Scores- Leveled papers'!$H$4:$KM$4,DG$3,'English Scores- Leveled papers'!$H43:$KM43)))</f>
        <v/>
      </c>
      <c r="DH41" s="41" t="str">
        <f>IF($B41="","",IF(COUNTIFS('English Scores- Leveled papers'!$H$4:$KM$4,DH$3,'English Scores- Leveled papers'!$H43:$KM43,"&lt;&gt;")=0,"",SUMIF('English Scores- Leveled papers'!$H$4:$KM$4,DH$3,'English Scores- Leveled papers'!$H43:$KM43)))</f>
        <v/>
      </c>
      <c r="DI41" s="41" t="str">
        <f>IF($B41="","",IF(COUNTIFS('English Scores- Leveled papers'!$H$4:$KM$4,DI$3,'English Scores- Leveled papers'!$H43:$KM43,"&lt;&gt;")=0,"",SUMIF('English Scores- Leveled papers'!$H$4:$KM$4,DI$3,'English Scores- Leveled papers'!$H43:$KM43)))</f>
        <v/>
      </c>
      <c r="DJ41" s="41" t="str">
        <f>IF($B41="","",IF(COUNTIFS('English Scores- Leveled papers'!$H$4:$KM$4,DJ$3,'English Scores- Leveled papers'!$H43:$KM43,"&lt;&gt;")=0,"",SUMIF('English Scores- Leveled papers'!$H$4:$KM$4,DJ$3,'English Scores- Leveled papers'!$H43:$KM43)))</f>
        <v/>
      </c>
      <c r="DK41" s="41" t="str">
        <f>IF($B41="","",IF(COUNTIFS('English Scores- Leveled papers'!$H$4:$KM$4,DK$3,'English Scores- Leveled papers'!$H43:$KM43,"&lt;&gt;")=0,"",SUMIF('English Scores- Leveled papers'!$H$4:$KM$4,DK$3,'English Scores- Leveled papers'!$H43:$KM43)))</f>
        <v/>
      </c>
      <c r="DL41" s="41" t="str">
        <f>IF($B41="","",IF(COUNTIFS('English Scores- Leveled papers'!$H$4:$KM$4,DL$3,'English Scores- Leveled papers'!$H43:$KM43,"&lt;&gt;")=0,"",SUMIF('English Scores- Leveled papers'!$H$4:$KM$4,DL$3,'English Scores- Leveled papers'!$H43:$KM43)))</f>
        <v/>
      </c>
      <c r="DM41" s="41" t="str">
        <f>IF($B41="","",IF(COUNTIFS('English Scores- Leveled papers'!$H$4:$KM$4,DM$3,'English Scores- Leveled papers'!$H43:$KM43,"&lt;&gt;")=0,"",SUMIF('English Scores- Leveled papers'!$H$4:$KM$4,DM$3,'English Scores- Leveled papers'!$H43:$KM43)))</f>
        <v/>
      </c>
      <c r="DN41" s="41" t="str">
        <f>IF($B41="","",IF(COUNTIFS('English Scores- Leveled papers'!$H$4:$KM$4,DN$3,'English Scores- Leveled papers'!$H43:$KM43,"&lt;&gt;")=0,"",SUMIF('English Scores- Leveled papers'!$H$4:$KM$4,DN$3,'English Scores- Leveled papers'!$H43:$KM43)))</f>
        <v/>
      </c>
      <c r="DO41" s="41" t="str">
        <f>IF($B41="","",IF(COUNTIFS('English Scores- Leveled papers'!$H$4:$KM$4,DO$3,'English Scores- Leveled papers'!$H43:$KM43,"&lt;&gt;")=0,"",SUMIF('English Scores- Leveled papers'!$H$4:$KM$4,DO$3,'English Scores- Leveled papers'!$H43:$KM43)))</f>
        <v/>
      </c>
      <c r="DP41" s="41" t="str">
        <f>IF($B41="","",IF(COUNTIFS('English Scores- Leveled papers'!$H$4:$KM$4,DP$3,'English Scores- Leveled papers'!$H43:$KM43,"&lt;&gt;")=0,"",SUMIF('English Scores- Leveled papers'!$H$4:$KM$4,DP$3,'English Scores- Leveled papers'!$H43:$KM43)))</f>
        <v/>
      </c>
      <c r="DQ41" s="393" t="str">
        <f>IF($B41="","",IF(COUNTIFS('English Scores- Leveled papers'!$H$4:$KM$4,DQ$3,'English Scores- Leveled papers'!$H43:$KM43,"&lt;&gt;")=0,"",SUMIF('English Scores- Leveled papers'!$H$4:$KM$4,DQ$3,'English Scores- Leveled papers'!$H43:$KM43)))</f>
        <v/>
      </c>
      <c r="DR41" s="395" t="str">
        <f>IF('Cover Sheet'!$AC$6="6th", 'Eng GLA 6th, 7th, 8th'!D44, "")</f>
        <v/>
      </c>
      <c r="DU41" s="41" t="str">
        <f>IF($B41="","",IF(COUNTIFS('Eng GLA 6th, 7th, 8th'!$E$4:$DV$4,DU$3,'Eng GLA 6th, 7th, 8th'!$E44:$DV44,"&lt;&gt;")=0,"",SUMIF('Eng GLA 6th, 7th, 8th'!$E$4:$DV$4,DU$3,'Eng GLA 6th, 7th, 8th'!$E44:$DV44)))</f>
        <v/>
      </c>
      <c r="DV41" s="41" t="str">
        <f>IF($B41="","",IF(COUNTIFS('Eng GLA 6th, 7th, 8th'!$E$4:$DV$4,DV$3,'Eng GLA 6th, 7th, 8th'!$E44:$DV44,"&lt;&gt;")=0,"",SUMIF('Eng GLA 6th, 7th, 8th'!$E$4:$DV$4,DV$3,'Eng GLA 6th, 7th, 8th'!$E44:$DV44)))</f>
        <v/>
      </c>
      <c r="DW41" s="41" t="str">
        <f>IF($B41="","",IF(COUNTIFS('Eng GLA 6th, 7th, 8th'!$E$4:$DV$4,DW$3,'Eng GLA 6th, 7th, 8th'!$E44:$DV44,"&lt;&gt;")=0,"",SUMIF('Eng GLA 6th, 7th, 8th'!$E$4:$DV$4,DW$3,'Eng GLA 6th, 7th, 8th'!$E44:$DV44)))</f>
        <v/>
      </c>
      <c r="DX41" s="41" t="str">
        <f>IF($B41="","",IF(COUNTIFS('Eng GLA 6th, 7th, 8th'!$E$4:$DV$4,DX$3,'Eng GLA 6th, 7th, 8th'!$E44:$DV44,"&lt;&gt;")=0,"",SUMIF('Eng GLA 6th, 7th, 8th'!$E$4:$DV$4,DX$3,'Eng GLA 6th, 7th, 8th'!$E44:$DV44)))</f>
        <v/>
      </c>
      <c r="DY41" s="41" t="str">
        <f>IF($B41="","",IF(COUNTIFS('Eng GLA 6th, 7th, 8th'!$E$4:$DV$4,DY$3,'Eng GLA 6th, 7th, 8th'!$E44:$DV44,"&lt;&gt;")=0,"",SUMIF('Eng GLA 6th, 7th, 8th'!$E$4:$DV$4,DY$3,'Eng GLA 6th, 7th, 8th'!$E44:$DV44)))</f>
        <v/>
      </c>
      <c r="DZ41" s="41" t="str">
        <f>IF($B41="","",IF(COUNTIFS('Eng GLA 6th, 7th, 8th'!$E$4:$DV$4,DZ$3,'Eng GLA 6th, 7th, 8th'!$E44:$DV44,"&lt;&gt;")=0,"",SUMIF('Eng GLA 6th, 7th, 8th'!$E$4:$DV$4,DZ$3,'Eng GLA 6th, 7th, 8th'!$E44:$DV44)))</f>
        <v/>
      </c>
      <c r="EA41" s="41" t="str">
        <f>IF($B41="","",IF(COUNTIFS('Eng GLA 6th, 7th, 8th'!$E$4:$DV$4,EA$3,'Eng GLA 6th, 7th, 8th'!$E44:$DV44,"&lt;&gt;")=0,"",SUMIF('Eng GLA 6th, 7th, 8th'!$E$4:$DV$4,EA$3,'Eng GLA 6th, 7th, 8th'!$E44:$DV44)))</f>
        <v/>
      </c>
      <c r="EB41" s="41" t="str">
        <f>IF($B41="","",IF(COUNTIFS('Eng GLA 6th, 7th, 8th'!$E$4:$DV$4,EB$3,'Eng GLA 6th, 7th, 8th'!$E44:$DV44,"&lt;&gt;")=0,"",SUMIF('Eng GLA 6th, 7th, 8th'!$E$4:$DV$4,EB$3,'Eng GLA 6th, 7th, 8th'!$E44:$DV44)))</f>
        <v/>
      </c>
      <c r="EC41" s="41" t="str">
        <f>IF($B41="","",IF(COUNTIFS('Eng GLA 6th, 7th, 8th'!$E$4:$DV$4,EC$3,'Eng GLA 6th, 7th, 8th'!$E44:$DV44,"&lt;&gt;")=0,"",SUMIF('Eng GLA 6th, 7th, 8th'!$E$4:$DV$4,EC$3,'Eng GLA 6th, 7th, 8th'!$E44:$DV44)))</f>
        <v/>
      </c>
      <c r="ED41" s="41" t="str">
        <f>IF($B41="","",IF(COUNTIFS('Eng GLA 6th, 7th, 8th'!$E$4:$DV$4,ED$3,'Eng GLA 6th, 7th, 8th'!$E44:$DV44,"&lt;&gt;")=0,"",SUMIF('Eng GLA 6th, 7th, 8th'!$E$4:$DV$4,ED$3,'Eng GLA 6th, 7th, 8th'!$E44:$DV44)))</f>
        <v/>
      </c>
      <c r="EE41" s="41" t="str">
        <f>IF($B41="","",IF(COUNTIFS('Eng GLA 6th, 7th, 8th'!$E$4:$DV$4,EE$3,'Eng GLA 6th, 7th, 8th'!$E44:$DV44,"&lt;&gt;")=0,"",SUMIF('Eng GLA 6th, 7th, 8th'!$E$4:$DV$4,EE$3,'Eng GLA 6th, 7th, 8th'!$E44:$DV44)))</f>
        <v/>
      </c>
      <c r="EF41" s="41" t="str">
        <f>IF($B41="","",IF(COUNTIFS('Eng GLA 6th, 7th, 8th'!$E$4:$DV$4,EF$3,'Eng GLA 6th, 7th, 8th'!$E44:$DV44,"&lt;&gt;")=0,"",SUMIF('Eng GLA 6th, 7th, 8th'!$E$4:$DV$4,EF$3,'Eng GLA 6th, 7th, 8th'!$E44:$DV44)))</f>
        <v/>
      </c>
      <c r="EG41" s="41" t="str">
        <f>IF($B41="","",IF(COUNTIFS('Eng GLA 6th, 7th, 8th'!$E$4:$DV$4,EG$3,'Eng GLA 6th, 7th, 8th'!$E44:$DV44,"&lt;&gt;")=0,"",SUMIF('Eng GLA 6th, 7th, 8th'!$E$4:$DV$4,EG$3,'Eng GLA 6th, 7th, 8th'!$E44:$DV44)))</f>
        <v/>
      </c>
      <c r="EH41" s="41" t="str">
        <f>IF($B41="","",IF(COUNTIFS('Eng GLA 6th, 7th, 8th'!$E$4:$DV$4,EH$3,'Eng GLA 6th, 7th, 8th'!$E44:$DV44,"&lt;&gt;")=0,"",SUMIF('Eng GLA 6th, 7th, 8th'!$E$4:$DV$4,EH$3,'Eng GLA 6th, 7th, 8th'!$E44:$DV44)))</f>
        <v/>
      </c>
      <c r="EI41" s="41" t="str">
        <f>IF($B41="","",IF(COUNTIFS('Eng GLA 6th, 7th, 8th'!$E$4:$DV$4,EI$3,'Eng GLA 6th, 7th, 8th'!$E44:$DV44,"&lt;&gt;")=0,"",SUMIF('Eng GLA 6th, 7th, 8th'!$E$4:$DV$4,EI$3,'Eng GLA 6th, 7th, 8th'!$E44:$DV44)))</f>
        <v/>
      </c>
      <c r="EJ41" s="398" t="str">
        <f>IF('Cover Sheet'!$AC$6="7th", 'Eng GLA 6th, 7th, 8th'!AQ44, "")</f>
        <v/>
      </c>
      <c r="EK41" s="41" t="str">
        <f>IF($B41="","",IF(COUNTIFS('Eng GLA 6th, 7th, 8th'!$E$4:$DV$4,EK$3,'Eng GLA 6th, 7th, 8th'!$E44:$DV44,"&lt;&gt;")=0,"",SUMIF('Eng GLA 6th, 7th, 8th'!$E$4:$DV$4,EK$3,'Eng GLA 6th, 7th, 8th'!$E44:$DV44)))</f>
        <v/>
      </c>
      <c r="EL41" s="41" t="str">
        <f>IF($B41="","",IF(COUNTIFS('Eng GLA 6th, 7th, 8th'!$E$4:$DV$4,EL$3,'Eng GLA 6th, 7th, 8th'!$E44:$DV44,"&lt;&gt;")=0,"",SUMIF('Eng GLA 6th, 7th, 8th'!$E$4:$DV$4,EL$3,'Eng GLA 6th, 7th, 8th'!$E44:$DV44)))</f>
        <v/>
      </c>
      <c r="EM41" s="41" t="str">
        <f>IF($B41="","",IF(COUNTIFS('Eng GLA 6th, 7th, 8th'!$E$4:$DV$4,EM$3,'Eng GLA 6th, 7th, 8th'!$E44:$DV44,"&lt;&gt;")=0,"",SUMIF('Eng GLA 6th, 7th, 8th'!$E$4:$DV$4,EM$3,'Eng GLA 6th, 7th, 8th'!$E44:$DV44)))</f>
        <v/>
      </c>
      <c r="EN41" s="41" t="str">
        <f>IF($B41="","",IF(COUNTIFS('Eng GLA 6th, 7th, 8th'!$E$4:$DV$4,EN$3,'Eng GLA 6th, 7th, 8th'!$E44:$DV44,"&lt;&gt;")=0,"",SUMIF('Eng GLA 6th, 7th, 8th'!$E$4:$DV$4,EN$3,'Eng GLA 6th, 7th, 8th'!$E44:$DV44)))</f>
        <v/>
      </c>
      <c r="EO41" s="41" t="str">
        <f>IF($B41="","",IF(COUNTIFS('Eng GLA 6th, 7th, 8th'!$E$4:$DV$4,EO$3,'Eng GLA 6th, 7th, 8th'!$E44:$DV44,"&lt;&gt;")=0,"",SUMIF('Eng GLA 6th, 7th, 8th'!$E$4:$DV$4,EO$3,'Eng GLA 6th, 7th, 8th'!$E44:$DV44)))</f>
        <v/>
      </c>
      <c r="EP41" s="41" t="str">
        <f>IF($B41="","",IF(COUNTIFS('Eng GLA 6th, 7th, 8th'!$E$4:$DV$4,EP$3,'Eng GLA 6th, 7th, 8th'!$E44:$DV44,"&lt;&gt;")=0,"",SUMIF('Eng GLA 6th, 7th, 8th'!$E$4:$DV$4,EP$3,'Eng GLA 6th, 7th, 8th'!$E44:$DV44)))</f>
        <v/>
      </c>
      <c r="EQ41" s="41" t="str">
        <f>IF($B41="","",IF(COUNTIFS('Eng GLA 6th, 7th, 8th'!$E$4:$DV$4,EQ$3,'Eng GLA 6th, 7th, 8th'!$E44:$DV44,"&lt;&gt;")=0,"",SUMIF('Eng GLA 6th, 7th, 8th'!$E$4:$DV$4,EQ$3,'Eng GLA 6th, 7th, 8th'!$E44:$DV44)))</f>
        <v/>
      </c>
      <c r="ER41" s="41" t="str">
        <f>IF($B41="","",IF(COUNTIFS('Eng GLA 6th, 7th, 8th'!$E$4:$DV$4,ER$3,'Eng GLA 6th, 7th, 8th'!$E44:$DV44,"&lt;&gt;")=0,"",SUMIF('Eng GLA 6th, 7th, 8th'!$E$4:$DV$4,ER$3,'Eng GLA 6th, 7th, 8th'!$E44:$DV44)))</f>
        <v/>
      </c>
      <c r="ES41" s="41" t="str">
        <f>IF($B41="","",IF(COUNTIFS('Eng GLA 6th, 7th, 8th'!$E$4:$DV$4,ES$3,'Eng GLA 6th, 7th, 8th'!$E44:$DV44,"&lt;&gt;")=0,"",SUMIF('Eng GLA 6th, 7th, 8th'!$E$4:$DV$4,ES$3,'Eng GLA 6th, 7th, 8th'!$E44:$DV44)))</f>
        <v/>
      </c>
      <c r="ET41" s="41" t="str">
        <f>IF($B41="","",IF(COUNTIFS('Eng GLA 6th, 7th, 8th'!$E$4:$DV$4,ET$3,'Eng GLA 6th, 7th, 8th'!$E44:$DV44,"&lt;&gt;")=0,"",SUMIF('Eng GLA 6th, 7th, 8th'!$E$4:$DV$4,ET$3,'Eng GLA 6th, 7th, 8th'!$E44:$DV44)))</f>
        <v/>
      </c>
      <c r="EU41" s="41" t="str">
        <f>IF($B41="","",IF(COUNTIFS('Eng GLA 6th, 7th, 8th'!$E$4:$DV$4,EU$3,'Eng GLA 6th, 7th, 8th'!$E44:$DV44,"&lt;&gt;")=0,"",SUMIF('Eng GLA 6th, 7th, 8th'!$E$4:$DV$4,EU$3,'Eng GLA 6th, 7th, 8th'!$E44:$DV44)))</f>
        <v/>
      </c>
      <c r="EV41" s="41" t="str">
        <f>IF($B41="","",IF(COUNTIFS('Eng GLA 6th, 7th, 8th'!$E$4:$DV$4,EV$3,'Eng GLA 6th, 7th, 8th'!$E44:$DV44,"&lt;&gt;")=0,"",SUMIF('Eng GLA 6th, 7th, 8th'!$E$4:$DV$4,EV$3,'Eng GLA 6th, 7th, 8th'!$E44:$DV44)))</f>
        <v/>
      </c>
      <c r="EW41" s="41" t="str">
        <f>IF($B41="","",IF(COUNTIFS('Eng GLA 6th, 7th, 8th'!$E$4:$DV$4,EW$3,'Eng GLA 6th, 7th, 8th'!$E44:$DV44,"&lt;&gt;")=0,"",SUMIF('Eng GLA 6th, 7th, 8th'!$E$4:$DV$4,EW$3,'Eng GLA 6th, 7th, 8th'!$E44:$DV44)))</f>
        <v/>
      </c>
      <c r="EX41" s="41" t="str">
        <f>IF($B41="","",IF(COUNTIFS('Eng GLA 6th, 7th, 8th'!$E$4:$DV$4,EX$3,'Eng GLA 6th, 7th, 8th'!$E44:$DV44,"&lt;&gt;")=0,"",SUMIF('Eng GLA 6th, 7th, 8th'!$E$4:$DV$4,EX$3,'Eng GLA 6th, 7th, 8th'!$E44:$DV44)))</f>
        <v/>
      </c>
      <c r="EY41" s="41" t="str">
        <f>IF($B41="","",IF(COUNTIFS('Eng GLA 6th, 7th, 8th'!$E$4:$DV$4,EY$3,'Eng GLA 6th, 7th, 8th'!$E44:$DV44,"&lt;&gt;")=0,"",SUMIF('Eng GLA 6th, 7th, 8th'!$E$4:$DV$4,EY$3,'Eng GLA 6th, 7th, 8th'!$E44:$DV44)))</f>
        <v/>
      </c>
      <c r="EZ41" s="398" t="str">
        <f>IF('Cover Sheet'!$AC$6="8th", 'Eng GLA 6th, 7th, 8th'!CG44, "")</f>
        <v/>
      </c>
      <c r="FA41" s="41" t="str">
        <f>IF($B41="","",IF(COUNTIFS('Eng GLA 6th, 7th, 8th'!$E$4:$DV$4,FA$3,'Eng GLA 6th, 7th, 8th'!$E44:$DV44,"&lt;&gt;")=0,"",SUMIF('Eng GLA 6th, 7th, 8th'!$E$4:$DV$4,FA$3,'Eng GLA 6th, 7th, 8th'!$E44:$DV44)))</f>
        <v/>
      </c>
      <c r="FB41" s="41" t="str">
        <f>IF($B41="","",IF(COUNTIFS('Eng GLA 6th, 7th, 8th'!$E$4:$DV$4,FB$3,'Eng GLA 6th, 7th, 8th'!$E44:$DV44,"&lt;&gt;")=0,"",SUMIF('Eng GLA 6th, 7th, 8th'!$E$4:$DV$4,FB$3,'Eng GLA 6th, 7th, 8th'!$E44:$DV44)))</f>
        <v/>
      </c>
      <c r="FC41" s="41" t="str">
        <f>IF($B41="","",IF(COUNTIFS('Eng GLA 6th, 7th, 8th'!$E$4:$DV$4,FC$3,'Eng GLA 6th, 7th, 8th'!$E44:$DV44,"&lt;&gt;")=0,"",SUMIF('Eng GLA 6th, 7th, 8th'!$E$4:$DV$4,FC$3,'Eng GLA 6th, 7th, 8th'!$E44:$DV44)))</f>
        <v/>
      </c>
      <c r="FD41" s="41" t="str">
        <f>IF($B41="","",IF(COUNTIFS('Eng GLA 6th, 7th, 8th'!$E$4:$DV$4,FD$3,'Eng GLA 6th, 7th, 8th'!$E44:$DV44,"&lt;&gt;")=0,"",SUMIF('Eng GLA 6th, 7th, 8th'!$E$4:$DV$4,FD$3,'Eng GLA 6th, 7th, 8th'!$E44:$DV44)))</f>
        <v/>
      </c>
      <c r="FE41" s="41" t="str">
        <f>IF($B41="","",IF(COUNTIFS('Eng GLA 6th, 7th, 8th'!$E$4:$DV$4,FE$3,'Eng GLA 6th, 7th, 8th'!$E44:$DV44,"&lt;&gt;")=0,"",SUMIF('Eng GLA 6th, 7th, 8th'!$E$4:$DV$4,FE$3,'Eng GLA 6th, 7th, 8th'!$E44:$DV44)))</f>
        <v/>
      </c>
      <c r="FF41" s="41" t="str">
        <f>IF($B41="","",IF(COUNTIFS('Eng GLA 6th, 7th, 8th'!$E$4:$DV$4,FF$3,'Eng GLA 6th, 7th, 8th'!$E44:$DV44,"&lt;&gt;")=0,"",SUMIF('Eng GLA 6th, 7th, 8th'!$E$4:$DV$4,FF$3,'Eng GLA 6th, 7th, 8th'!$E44:$DV44)))</f>
        <v/>
      </c>
      <c r="FG41" s="41" t="str">
        <f>IF($B41="","",IF(COUNTIFS('Eng GLA 6th, 7th, 8th'!$E$4:$DV$4,FG$3,'Eng GLA 6th, 7th, 8th'!$E44:$DV44,"&lt;&gt;")=0,"",SUMIF('Eng GLA 6th, 7th, 8th'!$E$4:$DV$4,FG$3,'Eng GLA 6th, 7th, 8th'!$E44:$DV44)))</f>
        <v/>
      </c>
      <c r="FH41" s="41" t="str">
        <f>IF($B41="","",IF(COUNTIFS('Eng GLA 6th, 7th, 8th'!$E$4:$DV$4,FH$3,'Eng GLA 6th, 7th, 8th'!$E44:$DV44,"&lt;&gt;")=0,"",SUMIF('Eng GLA 6th, 7th, 8th'!$E$4:$DV$4,FH$3,'Eng GLA 6th, 7th, 8th'!$E44:$DV44)))</f>
        <v/>
      </c>
      <c r="FI41" s="41" t="str">
        <f>IF($B41="","",IF(COUNTIFS('Eng GLA 6th, 7th, 8th'!$E$4:$DV$4,FI$3,'Eng GLA 6th, 7th, 8th'!$E44:$DV44,"&lt;&gt;")=0,"",SUMIF('Eng GLA 6th, 7th, 8th'!$E$4:$DV$4,FI$3,'Eng GLA 6th, 7th, 8th'!$E44:$DV44)))</f>
        <v/>
      </c>
      <c r="FJ41" s="41" t="str">
        <f>IF($B41="","",IF(COUNTIFS('Eng GLA 6th, 7th, 8th'!$E$4:$DV$4,FJ$3,'Eng GLA 6th, 7th, 8th'!$E44:$DV44,"&lt;&gt;")=0,"",SUMIF('Eng GLA 6th, 7th, 8th'!$E$4:$DV$4,FJ$3,'Eng GLA 6th, 7th, 8th'!$E44:$DV44)))</f>
        <v/>
      </c>
      <c r="FK41" s="41" t="str">
        <f>IF($B41="","",IF(COUNTIFS('Eng GLA 6th, 7th, 8th'!$E$4:$DV$4,FK$3,'Eng GLA 6th, 7th, 8th'!$E44:$DV44,"&lt;&gt;")=0,"",SUMIF('Eng GLA 6th, 7th, 8th'!$E$4:$DV$4,FK$3,'Eng GLA 6th, 7th, 8th'!$E44:$DV44)))</f>
        <v/>
      </c>
      <c r="FL41" s="41" t="str">
        <f>IF($B41="","",IF(COUNTIFS('Eng GLA 6th, 7th, 8th'!$E$4:$DV$4,FL$3,'Eng GLA 6th, 7th, 8th'!$E44:$DV44,"&lt;&gt;")=0,"",SUMIF('Eng GLA 6th, 7th, 8th'!$E$4:$DV$4,FL$3,'Eng GLA 6th, 7th, 8th'!$E44:$DV44)))</f>
        <v/>
      </c>
      <c r="FM41" s="41" t="str">
        <f>IF($B41="","",IF(COUNTIFS('Eng GLA 6th, 7th, 8th'!$E$4:$DV$4,FM$3,'Eng GLA 6th, 7th, 8th'!$E44:$DV44,"&lt;&gt;")=0,"",SUMIF('Eng GLA 6th, 7th, 8th'!$E$4:$DV$4,FM$3,'Eng GLA 6th, 7th, 8th'!$E44:$DV44)))</f>
        <v/>
      </c>
      <c r="FN41" s="41" t="str">
        <f>IF($B41="","",IF(COUNTIFS('Eng GLA 6th, 7th, 8th'!$E$4:$DV$4,FN$3,'Eng GLA 6th, 7th, 8th'!$E44:$DV44,"&lt;&gt;")=0,"",SUMIF('Eng GLA 6th, 7th, 8th'!$E$4:$DV$4,FN$3,'Eng GLA 6th, 7th, 8th'!$E44:$DV44)))</f>
        <v/>
      </c>
      <c r="FO41" s="41" t="str">
        <f>IF($B41="","",IF(COUNTIFS('Eng GLA 6th, 7th, 8th'!$E$4:$DV$4,FO$3,'Eng GLA 6th, 7th, 8th'!$E44:$DV44,"&lt;&gt;")=0,"",SUMIF('Eng GLA 6th, 7th, 8th'!$E$4:$DV$4,FO$3,'Eng GLA 6th, 7th, 8th'!$E44:$DV44)))</f>
        <v/>
      </c>
    </row>
    <row r="42" spans="1:171" ht="12.75" customHeight="1" x14ac:dyDescent="0.2">
      <c r="A42" s="65">
        <v>38</v>
      </c>
      <c r="B42" s="65" t="str">
        <f>'English Scores- Leveled papers'!B44</f>
        <v/>
      </c>
      <c r="C42" s="65"/>
      <c r="D42" s="76" t="str">
        <f>IF(OR(B42="",H42="",'Cover Sheet'!E42=""),"",'Cover Sheet'!E42)</f>
        <v/>
      </c>
      <c r="E42" s="76" t="str">
        <f>IF(OR(B42="",H42="",'Cover Sheet'!F42=""),"",'Cover Sheet'!F42)</f>
        <v/>
      </c>
      <c r="F42" s="76" t="str">
        <f>IF(OR(B42="",H42="",'Cover Sheet'!H42=""),"",'Cover Sheet'!H42)</f>
        <v/>
      </c>
      <c r="G42" s="76"/>
      <c r="H42" s="76" t="str">
        <f>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
      </c>
      <c r="I42" s="77" t="str">
        <f t="shared" si="23"/>
        <v/>
      </c>
      <c r="J42" s="77" t="str">
        <f t="shared" si="24"/>
        <v/>
      </c>
      <c r="K42" s="77" t="str">
        <f t="shared" si="25"/>
        <v/>
      </c>
      <c r="L42" s="78" t="str">
        <f t="shared" si="26"/>
        <v/>
      </c>
      <c r="M42" s="78" t="str">
        <f t="shared" si="27"/>
        <v/>
      </c>
      <c r="N42" s="78" t="str">
        <f t="shared" si="28"/>
        <v/>
      </c>
      <c r="O42" s="78" t="str">
        <f t="shared" si="13"/>
        <v/>
      </c>
      <c r="P42" s="78" t="str">
        <f t="shared" si="14"/>
        <v/>
      </c>
      <c r="Q42" s="78" t="str">
        <f t="shared" si="15"/>
        <v/>
      </c>
      <c r="R42" s="78" t="str">
        <f t="shared" si="16"/>
        <v/>
      </c>
      <c r="S42" s="78" t="str">
        <f t="shared" si="17"/>
        <v/>
      </c>
      <c r="T42" s="78" t="str">
        <f t="shared" si="18"/>
        <v/>
      </c>
      <c r="U42" s="78" t="str">
        <f t="shared" si="19"/>
        <v/>
      </c>
      <c r="V42" s="78" t="str">
        <f t="shared" si="20"/>
        <v/>
      </c>
      <c r="W42" s="78" t="str">
        <f t="shared" si="21"/>
        <v/>
      </c>
      <c r="X42" s="78" t="str">
        <f t="shared" si="22"/>
        <v/>
      </c>
      <c r="Y42" s="78"/>
      <c r="Z42" s="78"/>
      <c r="AA42" s="78"/>
      <c r="AB42" s="78"/>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41" t="str">
        <f>IF($B42="","",IF(COUNTIFS('English Scores- Leveled papers'!$H$4:$KM$4,AI$3,'English Scores- Leveled papers'!$H44:$KM44,"&lt;&gt;")=0,"",SUMIF('English Scores- Leveled papers'!$H$4:$KM$4,AI$3,'English Scores- Leveled papers'!$H44:$KM44)))</f>
        <v/>
      </c>
      <c r="AJ42" s="41" t="str">
        <f>IF($B42="","",IF(COUNTIFS('English Scores- Leveled papers'!$H$4:$KM$4,AJ$3,'English Scores- Leveled papers'!$H44:$KM44,"&lt;&gt;")=0,"",SUMIF('English Scores- Leveled papers'!$H$4:$KM$4,AJ$3,'English Scores- Leveled papers'!$H44:$KM44)))</f>
        <v/>
      </c>
      <c r="AK42" s="41" t="str">
        <f>IF($B42="","",IF(COUNTIFS('English Scores- Leveled papers'!$H$4:$KM$4,AK$3,'English Scores- Leveled papers'!$H44:$KM44,"&lt;&gt;")=0,"",SUMIF('English Scores- Leveled papers'!$H$4:$KM$4,AK$3,'English Scores- Leveled papers'!$H44:$KM44)))</f>
        <v/>
      </c>
      <c r="AL42" s="41" t="str">
        <f>IF($B42="","",IF(COUNTIFS('English Scores- Leveled papers'!$H$4:$KM$4,AL$3,'English Scores- Leveled papers'!$H44:$KM44,"&lt;&gt;")=0,"",SUMIF('English Scores- Leveled papers'!$H$4:$KM$4,AL$3,'English Scores- Leveled papers'!$H44:$KM44)))</f>
        <v/>
      </c>
      <c r="AM42" s="41" t="str">
        <f>IF($B42="","",IF(COUNTIFS('English Scores- Leveled papers'!$H$4:$KM$4,AM$3,'English Scores- Leveled papers'!$H44:$KM44,"&lt;&gt;")=0,"",SUMIF('English Scores- Leveled papers'!$H$4:$KM$4,AM$3,'English Scores- Leveled papers'!$H44:$KM44)))</f>
        <v/>
      </c>
      <c r="AN42" s="41"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41" t="str">
        <f>IF($B42="","",IF(COUNTIFS('English Scores- Leveled papers'!$H$4:$KM$4,AZ$3,'English Scores- Leveled papers'!$H44:$KM44,"&lt;&gt;")=0,"",SUMIF('English Scores- Leveled papers'!$H$4:$KM$4,AZ$3,'English Scores- Leveled papers'!$H44:$KM44)))</f>
        <v/>
      </c>
      <c r="BA42" s="41" t="str">
        <f>IF($B42="","",IF(COUNTIFS('English Scores- Leveled papers'!$H$4:$KM$4,BA$3,'English Scores- Leveled papers'!$H44:$KM44,"&lt;&gt;")=0,"",SUMIF('English Scores- Leveled papers'!$H$4:$KM$4,BA$3,'English Scores- Leveled papers'!$H44:$KM44)))</f>
        <v/>
      </c>
      <c r="BB42" s="41" t="str">
        <f>IF($B42="","",IF(COUNTIFS('English Scores- Leveled papers'!$H$4:$KM$4,BB$3,'English Scores- Leveled papers'!$H44:$KM44,"&lt;&gt;")=0,"",SUMIF('English Scores- Leveled papers'!$H$4:$KM$4,BB$3,'English Scores- Leveled papers'!$H44:$KM44)))</f>
        <v/>
      </c>
      <c r="BC42" s="41" t="str">
        <f>IF($B42="","",IF(COUNTIFS('English Scores- Leveled papers'!$H$4:$KM$4,BC$3,'English Scores- Leveled papers'!$H44:$KM44,"&lt;&gt;")=0,"",SUMIF('English Scores- Leveled papers'!$H$4:$KM$4,BC$3,'English Scores- Leveled papers'!$H44:$KM44)))</f>
        <v/>
      </c>
      <c r="BD42" s="41" t="str">
        <f>IF($B42="","",IF(COUNTIFS('English Scores- Leveled papers'!$H$4:$KM$4,BD$3,'English Scores- Leveled papers'!$H44:$KM44,"&lt;&gt;")=0,"",SUMIF('English Scores- Leveled papers'!$H$4:$KM$4,BD$3,'English Scores- Leveled papers'!$H44:$KM44)))</f>
        <v/>
      </c>
      <c r="BE42" s="41" t="str">
        <f>IF($B42="","",IF(COUNTIFS('English Scores- Leveled papers'!$H$4:$KM$4,BE$3,'English Scores- Leveled papers'!$H44:$KM44,"&lt;&gt;")=0,"",SUMIF('English Scores- Leveled papers'!$H$4:$KM$4,BE$3,'English Scores- Leveled papers'!$H44:$KM44)))</f>
        <v/>
      </c>
      <c r="BF42" s="41" t="str">
        <f>IF($B42="","",IF(COUNTIFS('English Scores- Leveled papers'!$H$4:$KM$4,BF$3,'English Scores- Leveled papers'!$H44:$KM44,"&lt;&gt;")=0,"",SUMIF('English Scores- Leveled papers'!$H$4:$KM$4,BF$3,'English Scores- Leveled papers'!$H44:$KM44)))</f>
        <v/>
      </c>
      <c r="BG42" s="41" t="str">
        <f>IF($B42="","",IF(COUNTIFS('English Scores- Leveled papers'!$H$4:$KM$4,BG$3,'English Scores- Leveled papers'!$H44:$KM44,"&lt;&gt;")=0,"",SUMIF('English Scores- Leveled papers'!$H$4:$KM$4,BG$3,'English Scores- Leveled papers'!$H44:$KM44)))</f>
        <v/>
      </c>
      <c r="BH42" s="41" t="str">
        <f>IF($B42="","",IF(COUNTIFS('English Scores- Leveled papers'!$H$4:$KM$4,BH$3,'English Scores- Leveled papers'!$H44:$KM44,"&lt;&gt;")=0,"",SUMIF('English Scores- Leveled papers'!$H$4:$KM$4,BH$3,'English Scores- Leveled papers'!$H44:$KM44)))</f>
        <v/>
      </c>
      <c r="BI42" s="41" t="str">
        <f>IF($B42="","",IF(COUNTIFS('English Scores- Leveled papers'!$H$4:$KM$4,BI$3,'English Scores- Leveled papers'!$H44:$KM44,"&lt;&gt;")=0,"",SUMIF('English Scores- Leveled papers'!$H$4:$KM$4,BI$3,'English Scores- Leveled papers'!$H44:$KM44)))</f>
        <v/>
      </c>
      <c r="BJ42" s="41" t="str">
        <f>IF($B42="","",IF(COUNTIFS('English Scores- Leveled papers'!$H$4:$KM$4,BJ$3,'English Scores- Leveled papers'!$H44:$KM44,"&lt;&gt;")=0,"",SUMIF('English Scores- Leveled papers'!$H$4:$KM$4,BJ$3,'English Scores- Leveled papers'!$H44:$KM44)))</f>
        <v/>
      </c>
      <c r="BK42" s="41" t="str">
        <f>IF($B42="","",IF(COUNTIFS('English Scores- Leveled papers'!$H$4:$KM$4,BK$3,'English Scores- Leveled papers'!$H44:$KM44,"&lt;&gt;")=0,"",SUMIF('English Scores- Leveled papers'!$H$4:$KM$4,BK$3,'English Scores- Leveled papers'!$H44:$KM44)))</f>
        <v/>
      </c>
      <c r="BL42" s="41" t="str">
        <f>IF($B42="","",IF(COUNTIFS('English Scores- Leveled papers'!$H$4:$KM$4,BL$3,'English Scores- Leveled papers'!$H44:$KM44,"&lt;&gt;")=0,"",SUMIF('English Scores- Leveled papers'!$H$4:$KM$4,BL$3,'English Scores- Leveled papers'!$H44:$KM44)))</f>
        <v/>
      </c>
      <c r="BM42" s="41" t="str">
        <f>IF($B42="","",IF(COUNTIFS('English Scores- Leveled papers'!$H$4:$KM$4,BM$3,'English Scores- Leveled papers'!$H44:$KM44,"&lt;&gt;")=0,"",SUMIF('English Scores- Leveled papers'!$H$4:$KM$4,BM$3,'English Scores- Leveled papers'!$H44:$KM44)))</f>
        <v/>
      </c>
      <c r="BN42" s="41" t="str">
        <f>IF($B42="","",IF(COUNTIFS('English Scores- Leveled papers'!$H$4:$KM$4,BN$3,'English Scores- Leveled papers'!$H44:$KM44,"&lt;&gt;")=0,"",SUMIF('English Scores- Leveled papers'!$H$4:$KM$4,BN$3,'English Scores- Leveled papers'!$H44:$KM44)))</f>
        <v/>
      </c>
      <c r="BO42" s="41"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41" t="str">
        <f>IF($B42="","",IF(COUNTIFS('English Scores- Leveled papers'!$H$4:$KM$4,BX$3,'English Scores- Leveled papers'!$H44:$KM44,"&lt;&gt;")=0,"",SUMIF('English Scores- Leveled papers'!$H$4:$KM$4,BX$3,'English Scores- Leveled papers'!$H44:$KM44)))</f>
        <v/>
      </c>
      <c r="BY42" s="41" t="str">
        <f>IF($B42="","",IF(COUNTIFS('English Scores- Leveled papers'!$H$4:$KM$4,BY$3,'English Scores- Leveled papers'!$H44:$KM44,"&lt;&gt;")=0,"",SUMIF('English Scores- Leveled papers'!$H$4:$KM$4,BY$3,'English Scores- Leveled papers'!$H44:$KM44)))</f>
        <v/>
      </c>
      <c r="BZ42" s="41" t="str">
        <f>IF($B42="","",IF(COUNTIFS('English Scores- Leveled papers'!$H$4:$KM$4,BZ$3,'English Scores- Leveled papers'!$H44:$KM44,"&lt;&gt;")=0,"",SUMIF('English Scores- Leveled papers'!$H$4:$KM$4,BZ$3,'English Scores- Leveled papers'!$H44:$KM44)))</f>
        <v/>
      </c>
      <c r="CA42" s="41" t="str">
        <f>IF($B42="","",IF(COUNTIFS('English Scores- Leveled papers'!$H$4:$KM$4,CA$3,'English Scores- Leveled papers'!$H44:$KM44,"&lt;&gt;")=0,"",SUMIF('English Scores- Leveled papers'!$H$4:$KM$4,CA$3,'English Scores- Leveled papers'!$H44:$KM44)))</f>
        <v/>
      </c>
      <c r="CB42" s="41" t="str">
        <f>IF($B42="","",IF(COUNTIFS('English Scores- Leveled papers'!$H$4:$KM$4,CB$3,'English Scores- Leveled papers'!$H44:$KM44,"&lt;&gt;")=0,"",SUMIF('English Scores- Leveled papers'!$H$4:$KM$4,CB$3,'English Scores- Leveled papers'!$H44:$KM44)))</f>
        <v/>
      </c>
      <c r="CC42" s="41" t="str">
        <f>IF($B42="","",IF(COUNTIFS('English Scores- Leveled papers'!$H$4:$KM$4,CC$3,'English Scores- Leveled papers'!$H44:$KM44,"&lt;&gt;")=0,"",SUMIF('English Scores- Leveled papers'!$H$4:$KM$4,CC$3,'English Scores- Leveled papers'!$H44:$KM44)))</f>
        <v/>
      </c>
      <c r="CD42" s="41" t="str">
        <f>IF($B42="","",IF(COUNTIFS('English Scores- Leveled papers'!$H$4:$KM$4,CD$3,'English Scores- Leveled papers'!$H44:$KM44,"&lt;&gt;")=0,"",SUMIF('English Scores- Leveled papers'!$H$4:$KM$4,CD$3,'English Scores- Leveled papers'!$H44:$KM44)))</f>
        <v/>
      </c>
      <c r="CE42" s="41" t="str">
        <f>IF($B42="","",IF(COUNTIFS('English Scores- Leveled papers'!$H$4:$KM$4,CE$3,'English Scores- Leveled papers'!$H44:$KM44,"&lt;&gt;")=0,"",SUMIF('English Scores- Leveled papers'!$H$4:$KM$4,CE$3,'English Scores- Leveled papers'!$H44:$KM44)))</f>
        <v/>
      </c>
      <c r="CF42" s="41"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41" t="str">
        <f>IF($B42="","",IF(COUNTIFS('English Scores- Leveled papers'!$H$4:$KM$4,CL$3,'English Scores- Leveled papers'!$H44:$KM44,"&lt;&gt;")=0,"",SUMIF('English Scores- Leveled papers'!$H$4:$KM$4,CL$3,'English Scores- Leveled papers'!$H44:$KM44)))</f>
        <v/>
      </c>
      <c r="CM42" s="41" t="str">
        <f>IF($B42="","",IF(COUNTIFS('English Scores- Leveled papers'!$H$4:$KM$4,CM$3,'English Scores- Leveled papers'!$H44:$KM44,"&lt;&gt;")=0,"",SUMIF('English Scores- Leveled papers'!$H$4:$KM$4,CM$3,'English Scores- Leveled papers'!$H44:$KM44)))</f>
        <v/>
      </c>
      <c r="CN42" s="41" t="str">
        <f>IF($B42="","",IF(COUNTIFS('English Scores- Leveled papers'!$H$4:$KM$4,CN$3,'English Scores- Leveled papers'!$H44:$KM44,"&lt;&gt;")=0,"",SUMIF('English Scores- Leveled papers'!$H$4:$KM$4,CN$3,'English Scores- Leveled papers'!$H44:$KM44)))</f>
        <v/>
      </c>
      <c r="CO42" s="41" t="str">
        <f>IF($B42="","",IF(COUNTIFS('English Scores- Leveled papers'!$H$4:$KM$4,CO$3,'English Scores- Leveled papers'!$H44:$KM44,"&lt;&gt;")=0,"",SUMIF('English Scores- Leveled papers'!$H$4:$KM$4,CO$3,'English Scores- Leveled papers'!$H44:$KM44)))</f>
        <v/>
      </c>
      <c r="CP42" s="41" t="str">
        <f>IF($B42="","",IF(COUNTIFS('English Scores- Leveled papers'!$H$4:$KM$4,CP$3,'English Scores- Leveled papers'!$H44:$KM44,"&lt;&gt;")=0,"",SUMIF('English Scores- Leveled papers'!$H$4:$KM$4,CP$3,'English Scores- Leveled papers'!$H44:$KM44)))</f>
        <v/>
      </c>
      <c r="CQ42" s="41" t="str">
        <f>IF($B42="","",IF(COUNTIFS('English Scores- Leveled papers'!$H$4:$KM$4,CQ$3,'English Scores- Leveled papers'!$H44:$KM44,"&lt;&gt;")=0,"",SUMIF('English Scores- Leveled papers'!$H$4:$KM$4,CQ$3,'English Scores- Leveled papers'!$H44:$KM44)))</f>
        <v/>
      </c>
      <c r="CR42" s="41" t="str">
        <f>IF($B42="","",IF(COUNTIFS('English Scores- Leveled papers'!$H$4:$KM$4,CR$3,'English Scores- Leveled papers'!$H44:$KM44,"&lt;&gt;")=0,"",SUMIF('English Scores- Leveled papers'!$H$4:$KM$4,CR$3,'English Scores- Leveled papers'!$H44:$KM44)))</f>
        <v/>
      </c>
      <c r="CS42" s="41"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41" t="str">
        <f>IF($B42="","",IF(COUNTIFS('English Scores- Leveled papers'!$H$4:$KM$4,DF$3,'English Scores- Leveled papers'!$H44:$KM44,"&lt;&gt;")=0,"",SUMIF('English Scores- Leveled papers'!$H$4:$KM$4,DF$3,'English Scores- Leveled papers'!$H44:$KM44)))</f>
        <v/>
      </c>
      <c r="DG42" s="41" t="str">
        <f>IF($B42="","",IF(COUNTIFS('English Scores- Leveled papers'!$H$4:$KM$4,DG$3,'English Scores- Leveled papers'!$H44:$KM44,"&lt;&gt;")=0,"",SUMIF('English Scores- Leveled papers'!$H$4:$KM$4,DG$3,'English Scores- Leveled papers'!$H44:$KM44)))</f>
        <v/>
      </c>
      <c r="DH42" s="41" t="str">
        <f>IF($B42="","",IF(COUNTIFS('English Scores- Leveled papers'!$H$4:$KM$4,DH$3,'English Scores- Leveled papers'!$H44:$KM44,"&lt;&gt;")=0,"",SUMIF('English Scores- Leveled papers'!$H$4:$KM$4,DH$3,'English Scores- Leveled papers'!$H44:$KM44)))</f>
        <v/>
      </c>
      <c r="DI42" s="41" t="str">
        <f>IF($B42="","",IF(COUNTIFS('English Scores- Leveled papers'!$H$4:$KM$4,DI$3,'English Scores- Leveled papers'!$H44:$KM44,"&lt;&gt;")=0,"",SUMIF('English Scores- Leveled papers'!$H$4:$KM$4,DI$3,'English Scores- Leveled papers'!$H44:$KM44)))</f>
        <v/>
      </c>
      <c r="DJ42" s="41" t="str">
        <f>IF($B42="","",IF(COUNTIFS('English Scores- Leveled papers'!$H$4:$KM$4,DJ$3,'English Scores- Leveled papers'!$H44:$KM44,"&lt;&gt;")=0,"",SUMIF('English Scores- Leveled papers'!$H$4:$KM$4,DJ$3,'English Scores- Leveled papers'!$H44:$KM44)))</f>
        <v/>
      </c>
      <c r="DK42" s="41" t="str">
        <f>IF($B42="","",IF(COUNTIFS('English Scores- Leveled papers'!$H$4:$KM$4,DK$3,'English Scores- Leveled papers'!$H44:$KM44,"&lt;&gt;")=0,"",SUMIF('English Scores- Leveled papers'!$H$4:$KM$4,DK$3,'English Scores- Leveled papers'!$H44:$KM44)))</f>
        <v/>
      </c>
      <c r="DL42" s="41" t="str">
        <f>IF($B42="","",IF(COUNTIFS('English Scores- Leveled papers'!$H$4:$KM$4,DL$3,'English Scores- Leveled papers'!$H44:$KM44,"&lt;&gt;")=0,"",SUMIF('English Scores- Leveled papers'!$H$4:$KM$4,DL$3,'English Scores- Leveled papers'!$H44:$KM44)))</f>
        <v/>
      </c>
      <c r="DM42" s="41" t="str">
        <f>IF($B42="","",IF(COUNTIFS('English Scores- Leveled papers'!$H$4:$KM$4,DM$3,'English Scores- Leveled papers'!$H44:$KM44,"&lt;&gt;")=0,"",SUMIF('English Scores- Leveled papers'!$H$4:$KM$4,DM$3,'English Scores- Leveled papers'!$H44:$KM44)))</f>
        <v/>
      </c>
      <c r="DN42" s="41" t="str">
        <f>IF($B42="","",IF(COUNTIFS('English Scores- Leveled papers'!$H$4:$KM$4,DN$3,'English Scores- Leveled papers'!$H44:$KM44,"&lt;&gt;")=0,"",SUMIF('English Scores- Leveled papers'!$H$4:$KM$4,DN$3,'English Scores- Leveled papers'!$H44:$KM44)))</f>
        <v/>
      </c>
      <c r="DO42" s="41" t="str">
        <f>IF($B42="","",IF(COUNTIFS('English Scores- Leveled papers'!$H$4:$KM$4,DO$3,'English Scores- Leveled papers'!$H44:$KM44,"&lt;&gt;")=0,"",SUMIF('English Scores- Leveled papers'!$H$4:$KM$4,DO$3,'English Scores- Leveled papers'!$H44:$KM44)))</f>
        <v/>
      </c>
      <c r="DP42" s="41" t="str">
        <f>IF($B42="","",IF(COUNTIFS('English Scores- Leveled papers'!$H$4:$KM$4,DP$3,'English Scores- Leveled papers'!$H44:$KM44,"&lt;&gt;")=0,"",SUMIF('English Scores- Leveled papers'!$H$4:$KM$4,DP$3,'English Scores- Leveled papers'!$H44:$KM44)))</f>
        <v/>
      </c>
      <c r="DQ42" s="393" t="str">
        <f>IF($B42="","",IF(COUNTIFS('English Scores- Leveled papers'!$H$4:$KM$4,DQ$3,'English Scores- Leveled papers'!$H44:$KM44,"&lt;&gt;")=0,"",SUMIF('English Scores- Leveled papers'!$H$4:$KM$4,DQ$3,'English Scores- Leveled papers'!$H44:$KM44)))</f>
        <v/>
      </c>
      <c r="DR42" s="395" t="str">
        <f>IF('Cover Sheet'!$AC$6="6th", 'Eng GLA 6th, 7th, 8th'!D45, "")</f>
        <v/>
      </c>
      <c r="DU42" s="41" t="str">
        <f>IF($B42="","",IF(COUNTIFS('Eng GLA 6th, 7th, 8th'!$E$4:$DV$4,DU$3,'Eng GLA 6th, 7th, 8th'!$E45:$DV45,"&lt;&gt;")=0,"",SUMIF('Eng GLA 6th, 7th, 8th'!$E$4:$DV$4,DU$3,'Eng GLA 6th, 7th, 8th'!$E45:$DV45)))</f>
        <v/>
      </c>
      <c r="DV42" s="41" t="str">
        <f>IF($B42="","",IF(COUNTIFS('Eng GLA 6th, 7th, 8th'!$E$4:$DV$4,DV$3,'Eng GLA 6th, 7th, 8th'!$E45:$DV45,"&lt;&gt;")=0,"",SUMIF('Eng GLA 6th, 7th, 8th'!$E$4:$DV$4,DV$3,'Eng GLA 6th, 7th, 8th'!$E45:$DV45)))</f>
        <v/>
      </c>
      <c r="DW42" s="41" t="str">
        <f>IF($B42="","",IF(COUNTIFS('Eng GLA 6th, 7th, 8th'!$E$4:$DV$4,DW$3,'Eng GLA 6th, 7th, 8th'!$E45:$DV45,"&lt;&gt;")=0,"",SUMIF('Eng GLA 6th, 7th, 8th'!$E$4:$DV$4,DW$3,'Eng GLA 6th, 7th, 8th'!$E45:$DV45)))</f>
        <v/>
      </c>
      <c r="DX42" s="41" t="str">
        <f>IF($B42="","",IF(COUNTIFS('Eng GLA 6th, 7th, 8th'!$E$4:$DV$4,DX$3,'Eng GLA 6th, 7th, 8th'!$E45:$DV45,"&lt;&gt;")=0,"",SUMIF('Eng GLA 6th, 7th, 8th'!$E$4:$DV$4,DX$3,'Eng GLA 6th, 7th, 8th'!$E45:$DV45)))</f>
        <v/>
      </c>
      <c r="DY42" s="41" t="str">
        <f>IF($B42="","",IF(COUNTIFS('Eng GLA 6th, 7th, 8th'!$E$4:$DV$4,DY$3,'Eng GLA 6th, 7th, 8th'!$E45:$DV45,"&lt;&gt;")=0,"",SUMIF('Eng GLA 6th, 7th, 8th'!$E$4:$DV$4,DY$3,'Eng GLA 6th, 7th, 8th'!$E45:$DV45)))</f>
        <v/>
      </c>
      <c r="DZ42" s="41" t="str">
        <f>IF($B42="","",IF(COUNTIFS('Eng GLA 6th, 7th, 8th'!$E$4:$DV$4,DZ$3,'Eng GLA 6th, 7th, 8th'!$E45:$DV45,"&lt;&gt;")=0,"",SUMIF('Eng GLA 6th, 7th, 8th'!$E$4:$DV$4,DZ$3,'Eng GLA 6th, 7th, 8th'!$E45:$DV45)))</f>
        <v/>
      </c>
      <c r="EA42" s="41" t="str">
        <f>IF($B42="","",IF(COUNTIFS('Eng GLA 6th, 7th, 8th'!$E$4:$DV$4,EA$3,'Eng GLA 6th, 7th, 8th'!$E45:$DV45,"&lt;&gt;")=0,"",SUMIF('Eng GLA 6th, 7th, 8th'!$E$4:$DV$4,EA$3,'Eng GLA 6th, 7th, 8th'!$E45:$DV45)))</f>
        <v/>
      </c>
      <c r="EB42" s="41" t="str">
        <f>IF($B42="","",IF(COUNTIFS('Eng GLA 6th, 7th, 8th'!$E$4:$DV$4,EB$3,'Eng GLA 6th, 7th, 8th'!$E45:$DV45,"&lt;&gt;")=0,"",SUMIF('Eng GLA 6th, 7th, 8th'!$E$4:$DV$4,EB$3,'Eng GLA 6th, 7th, 8th'!$E45:$DV45)))</f>
        <v/>
      </c>
      <c r="EC42" s="41" t="str">
        <f>IF($B42="","",IF(COUNTIFS('Eng GLA 6th, 7th, 8th'!$E$4:$DV$4,EC$3,'Eng GLA 6th, 7th, 8th'!$E45:$DV45,"&lt;&gt;")=0,"",SUMIF('Eng GLA 6th, 7th, 8th'!$E$4:$DV$4,EC$3,'Eng GLA 6th, 7th, 8th'!$E45:$DV45)))</f>
        <v/>
      </c>
      <c r="ED42" s="41" t="str">
        <f>IF($B42="","",IF(COUNTIFS('Eng GLA 6th, 7th, 8th'!$E$4:$DV$4,ED$3,'Eng GLA 6th, 7th, 8th'!$E45:$DV45,"&lt;&gt;")=0,"",SUMIF('Eng GLA 6th, 7th, 8th'!$E$4:$DV$4,ED$3,'Eng GLA 6th, 7th, 8th'!$E45:$DV45)))</f>
        <v/>
      </c>
      <c r="EE42" s="41" t="str">
        <f>IF($B42="","",IF(COUNTIFS('Eng GLA 6th, 7th, 8th'!$E$4:$DV$4,EE$3,'Eng GLA 6th, 7th, 8th'!$E45:$DV45,"&lt;&gt;")=0,"",SUMIF('Eng GLA 6th, 7th, 8th'!$E$4:$DV$4,EE$3,'Eng GLA 6th, 7th, 8th'!$E45:$DV45)))</f>
        <v/>
      </c>
      <c r="EF42" s="41" t="str">
        <f>IF($B42="","",IF(COUNTIFS('Eng GLA 6th, 7th, 8th'!$E$4:$DV$4,EF$3,'Eng GLA 6th, 7th, 8th'!$E45:$DV45,"&lt;&gt;")=0,"",SUMIF('Eng GLA 6th, 7th, 8th'!$E$4:$DV$4,EF$3,'Eng GLA 6th, 7th, 8th'!$E45:$DV45)))</f>
        <v/>
      </c>
      <c r="EG42" s="41" t="str">
        <f>IF($B42="","",IF(COUNTIFS('Eng GLA 6th, 7th, 8th'!$E$4:$DV$4,EG$3,'Eng GLA 6th, 7th, 8th'!$E45:$DV45,"&lt;&gt;")=0,"",SUMIF('Eng GLA 6th, 7th, 8th'!$E$4:$DV$4,EG$3,'Eng GLA 6th, 7th, 8th'!$E45:$DV45)))</f>
        <v/>
      </c>
      <c r="EH42" s="41" t="str">
        <f>IF($B42="","",IF(COUNTIFS('Eng GLA 6th, 7th, 8th'!$E$4:$DV$4,EH$3,'Eng GLA 6th, 7th, 8th'!$E45:$DV45,"&lt;&gt;")=0,"",SUMIF('Eng GLA 6th, 7th, 8th'!$E$4:$DV$4,EH$3,'Eng GLA 6th, 7th, 8th'!$E45:$DV45)))</f>
        <v/>
      </c>
      <c r="EI42" s="41" t="str">
        <f>IF($B42="","",IF(COUNTIFS('Eng GLA 6th, 7th, 8th'!$E$4:$DV$4,EI$3,'Eng GLA 6th, 7th, 8th'!$E45:$DV45,"&lt;&gt;")=0,"",SUMIF('Eng GLA 6th, 7th, 8th'!$E$4:$DV$4,EI$3,'Eng GLA 6th, 7th, 8th'!$E45:$DV45)))</f>
        <v/>
      </c>
      <c r="EJ42" s="398" t="str">
        <f>IF('Cover Sheet'!$AC$6="7th", 'Eng GLA 6th, 7th, 8th'!AQ45, "")</f>
        <v/>
      </c>
      <c r="EK42" s="41" t="str">
        <f>IF($B42="","",IF(COUNTIFS('Eng GLA 6th, 7th, 8th'!$E$4:$DV$4,EK$3,'Eng GLA 6th, 7th, 8th'!$E45:$DV45,"&lt;&gt;")=0,"",SUMIF('Eng GLA 6th, 7th, 8th'!$E$4:$DV$4,EK$3,'Eng GLA 6th, 7th, 8th'!$E45:$DV45)))</f>
        <v/>
      </c>
      <c r="EL42" s="41" t="str">
        <f>IF($B42="","",IF(COUNTIFS('Eng GLA 6th, 7th, 8th'!$E$4:$DV$4,EL$3,'Eng GLA 6th, 7th, 8th'!$E45:$DV45,"&lt;&gt;")=0,"",SUMIF('Eng GLA 6th, 7th, 8th'!$E$4:$DV$4,EL$3,'Eng GLA 6th, 7th, 8th'!$E45:$DV45)))</f>
        <v/>
      </c>
      <c r="EM42" s="41" t="str">
        <f>IF($B42="","",IF(COUNTIFS('Eng GLA 6th, 7th, 8th'!$E$4:$DV$4,EM$3,'Eng GLA 6th, 7th, 8th'!$E45:$DV45,"&lt;&gt;")=0,"",SUMIF('Eng GLA 6th, 7th, 8th'!$E$4:$DV$4,EM$3,'Eng GLA 6th, 7th, 8th'!$E45:$DV45)))</f>
        <v/>
      </c>
      <c r="EN42" s="41" t="str">
        <f>IF($B42="","",IF(COUNTIFS('Eng GLA 6th, 7th, 8th'!$E$4:$DV$4,EN$3,'Eng GLA 6th, 7th, 8th'!$E45:$DV45,"&lt;&gt;")=0,"",SUMIF('Eng GLA 6th, 7th, 8th'!$E$4:$DV$4,EN$3,'Eng GLA 6th, 7th, 8th'!$E45:$DV45)))</f>
        <v/>
      </c>
      <c r="EO42" s="41" t="str">
        <f>IF($B42="","",IF(COUNTIFS('Eng GLA 6th, 7th, 8th'!$E$4:$DV$4,EO$3,'Eng GLA 6th, 7th, 8th'!$E45:$DV45,"&lt;&gt;")=0,"",SUMIF('Eng GLA 6th, 7th, 8th'!$E$4:$DV$4,EO$3,'Eng GLA 6th, 7th, 8th'!$E45:$DV45)))</f>
        <v/>
      </c>
      <c r="EP42" s="41" t="str">
        <f>IF($B42="","",IF(COUNTIFS('Eng GLA 6th, 7th, 8th'!$E$4:$DV$4,EP$3,'Eng GLA 6th, 7th, 8th'!$E45:$DV45,"&lt;&gt;")=0,"",SUMIF('Eng GLA 6th, 7th, 8th'!$E$4:$DV$4,EP$3,'Eng GLA 6th, 7th, 8th'!$E45:$DV45)))</f>
        <v/>
      </c>
      <c r="EQ42" s="41" t="str">
        <f>IF($B42="","",IF(COUNTIFS('Eng GLA 6th, 7th, 8th'!$E$4:$DV$4,EQ$3,'Eng GLA 6th, 7th, 8th'!$E45:$DV45,"&lt;&gt;")=0,"",SUMIF('Eng GLA 6th, 7th, 8th'!$E$4:$DV$4,EQ$3,'Eng GLA 6th, 7th, 8th'!$E45:$DV45)))</f>
        <v/>
      </c>
      <c r="ER42" s="41" t="str">
        <f>IF($B42="","",IF(COUNTIFS('Eng GLA 6th, 7th, 8th'!$E$4:$DV$4,ER$3,'Eng GLA 6th, 7th, 8th'!$E45:$DV45,"&lt;&gt;")=0,"",SUMIF('Eng GLA 6th, 7th, 8th'!$E$4:$DV$4,ER$3,'Eng GLA 6th, 7th, 8th'!$E45:$DV45)))</f>
        <v/>
      </c>
      <c r="ES42" s="41" t="str">
        <f>IF($B42="","",IF(COUNTIFS('Eng GLA 6th, 7th, 8th'!$E$4:$DV$4,ES$3,'Eng GLA 6th, 7th, 8th'!$E45:$DV45,"&lt;&gt;")=0,"",SUMIF('Eng GLA 6th, 7th, 8th'!$E$4:$DV$4,ES$3,'Eng GLA 6th, 7th, 8th'!$E45:$DV45)))</f>
        <v/>
      </c>
      <c r="ET42" s="41" t="str">
        <f>IF($B42="","",IF(COUNTIFS('Eng GLA 6th, 7th, 8th'!$E$4:$DV$4,ET$3,'Eng GLA 6th, 7th, 8th'!$E45:$DV45,"&lt;&gt;")=0,"",SUMIF('Eng GLA 6th, 7th, 8th'!$E$4:$DV$4,ET$3,'Eng GLA 6th, 7th, 8th'!$E45:$DV45)))</f>
        <v/>
      </c>
      <c r="EU42" s="41" t="str">
        <f>IF($B42="","",IF(COUNTIFS('Eng GLA 6th, 7th, 8th'!$E$4:$DV$4,EU$3,'Eng GLA 6th, 7th, 8th'!$E45:$DV45,"&lt;&gt;")=0,"",SUMIF('Eng GLA 6th, 7th, 8th'!$E$4:$DV$4,EU$3,'Eng GLA 6th, 7th, 8th'!$E45:$DV45)))</f>
        <v/>
      </c>
      <c r="EV42" s="41" t="str">
        <f>IF($B42="","",IF(COUNTIFS('Eng GLA 6th, 7th, 8th'!$E$4:$DV$4,EV$3,'Eng GLA 6th, 7th, 8th'!$E45:$DV45,"&lt;&gt;")=0,"",SUMIF('Eng GLA 6th, 7th, 8th'!$E$4:$DV$4,EV$3,'Eng GLA 6th, 7th, 8th'!$E45:$DV45)))</f>
        <v/>
      </c>
      <c r="EW42" s="41" t="str">
        <f>IF($B42="","",IF(COUNTIFS('Eng GLA 6th, 7th, 8th'!$E$4:$DV$4,EW$3,'Eng GLA 6th, 7th, 8th'!$E45:$DV45,"&lt;&gt;")=0,"",SUMIF('Eng GLA 6th, 7th, 8th'!$E$4:$DV$4,EW$3,'Eng GLA 6th, 7th, 8th'!$E45:$DV45)))</f>
        <v/>
      </c>
      <c r="EX42" s="41" t="str">
        <f>IF($B42="","",IF(COUNTIFS('Eng GLA 6th, 7th, 8th'!$E$4:$DV$4,EX$3,'Eng GLA 6th, 7th, 8th'!$E45:$DV45,"&lt;&gt;")=0,"",SUMIF('Eng GLA 6th, 7th, 8th'!$E$4:$DV$4,EX$3,'Eng GLA 6th, 7th, 8th'!$E45:$DV45)))</f>
        <v/>
      </c>
      <c r="EY42" s="41" t="str">
        <f>IF($B42="","",IF(COUNTIFS('Eng GLA 6th, 7th, 8th'!$E$4:$DV$4,EY$3,'Eng GLA 6th, 7th, 8th'!$E45:$DV45,"&lt;&gt;")=0,"",SUMIF('Eng GLA 6th, 7th, 8th'!$E$4:$DV$4,EY$3,'Eng GLA 6th, 7th, 8th'!$E45:$DV45)))</f>
        <v/>
      </c>
      <c r="EZ42" s="398" t="str">
        <f>IF('Cover Sheet'!$AC$6="8th", 'Eng GLA 6th, 7th, 8th'!CG45, "")</f>
        <v/>
      </c>
      <c r="FA42" s="41" t="str">
        <f>IF($B42="","",IF(COUNTIFS('Eng GLA 6th, 7th, 8th'!$E$4:$DV$4,FA$3,'Eng GLA 6th, 7th, 8th'!$E45:$DV45,"&lt;&gt;")=0,"",SUMIF('Eng GLA 6th, 7th, 8th'!$E$4:$DV$4,FA$3,'Eng GLA 6th, 7th, 8th'!$E45:$DV45)))</f>
        <v/>
      </c>
      <c r="FB42" s="41" t="str">
        <f>IF($B42="","",IF(COUNTIFS('Eng GLA 6th, 7th, 8th'!$E$4:$DV$4,FB$3,'Eng GLA 6th, 7th, 8th'!$E45:$DV45,"&lt;&gt;")=0,"",SUMIF('Eng GLA 6th, 7th, 8th'!$E$4:$DV$4,FB$3,'Eng GLA 6th, 7th, 8th'!$E45:$DV45)))</f>
        <v/>
      </c>
      <c r="FC42" s="41" t="str">
        <f>IF($B42="","",IF(COUNTIFS('Eng GLA 6th, 7th, 8th'!$E$4:$DV$4,FC$3,'Eng GLA 6th, 7th, 8th'!$E45:$DV45,"&lt;&gt;")=0,"",SUMIF('Eng GLA 6th, 7th, 8th'!$E$4:$DV$4,FC$3,'Eng GLA 6th, 7th, 8th'!$E45:$DV45)))</f>
        <v/>
      </c>
      <c r="FD42" s="41" t="str">
        <f>IF($B42="","",IF(COUNTIFS('Eng GLA 6th, 7th, 8th'!$E$4:$DV$4,FD$3,'Eng GLA 6th, 7th, 8th'!$E45:$DV45,"&lt;&gt;")=0,"",SUMIF('Eng GLA 6th, 7th, 8th'!$E$4:$DV$4,FD$3,'Eng GLA 6th, 7th, 8th'!$E45:$DV45)))</f>
        <v/>
      </c>
      <c r="FE42" s="41" t="str">
        <f>IF($B42="","",IF(COUNTIFS('Eng GLA 6th, 7th, 8th'!$E$4:$DV$4,FE$3,'Eng GLA 6th, 7th, 8th'!$E45:$DV45,"&lt;&gt;")=0,"",SUMIF('Eng GLA 6th, 7th, 8th'!$E$4:$DV$4,FE$3,'Eng GLA 6th, 7th, 8th'!$E45:$DV45)))</f>
        <v/>
      </c>
      <c r="FF42" s="41" t="str">
        <f>IF($B42="","",IF(COUNTIFS('Eng GLA 6th, 7th, 8th'!$E$4:$DV$4,FF$3,'Eng GLA 6th, 7th, 8th'!$E45:$DV45,"&lt;&gt;")=0,"",SUMIF('Eng GLA 6th, 7th, 8th'!$E$4:$DV$4,FF$3,'Eng GLA 6th, 7th, 8th'!$E45:$DV45)))</f>
        <v/>
      </c>
      <c r="FG42" s="41" t="str">
        <f>IF($B42="","",IF(COUNTIFS('Eng GLA 6th, 7th, 8th'!$E$4:$DV$4,FG$3,'Eng GLA 6th, 7th, 8th'!$E45:$DV45,"&lt;&gt;")=0,"",SUMIF('Eng GLA 6th, 7th, 8th'!$E$4:$DV$4,FG$3,'Eng GLA 6th, 7th, 8th'!$E45:$DV45)))</f>
        <v/>
      </c>
      <c r="FH42" s="41" t="str">
        <f>IF($B42="","",IF(COUNTIFS('Eng GLA 6th, 7th, 8th'!$E$4:$DV$4,FH$3,'Eng GLA 6th, 7th, 8th'!$E45:$DV45,"&lt;&gt;")=0,"",SUMIF('Eng GLA 6th, 7th, 8th'!$E$4:$DV$4,FH$3,'Eng GLA 6th, 7th, 8th'!$E45:$DV45)))</f>
        <v/>
      </c>
      <c r="FI42" s="41" t="str">
        <f>IF($B42="","",IF(COUNTIFS('Eng GLA 6th, 7th, 8th'!$E$4:$DV$4,FI$3,'Eng GLA 6th, 7th, 8th'!$E45:$DV45,"&lt;&gt;")=0,"",SUMIF('Eng GLA 6th, 7th, 8th'!$E$4:$DV$4,FI$3,'Eng GLA 6th, 7th, 8th'!$E45:$DV45)))</f>
        <v/>
      </c>
      <c r="FJ42" s="41" t="str">
        <f>IF($B42="","",IF(COUNTIFS('Eng GLA 6th, 7th, 8th'!$E$4:$DV$4,FJ$3,'Eng GLA 6th, 7th, 8th'!$E45:$DV45,"&lt;&gt;")=0,"",SUMIF('Eng GLA 6th, 7th, 8th'!$E$4:$DV$4,FJ$3,'Eng GLA 6th, 7th, 8th'!$E45:$DV45)))</f>
        <v/>
      </c>
      <c r="FK42" s="41" t="str">
        <f>IF($B42="","",IF(COUNTIFS('Eng GLA 6th, 7th, 8th'!$E$4:$DV$4,FK$3,'Eng GLA 6th, 7th, 8th'!$E45:$DV45,"&lt;&gt;")=0,"",SUMIF('Eng GLA 6th, 7th, 8th'!$E$4:$DV$4,FK$3,'Eng GLA 6th, 7th, 8th'!$E45:$DV45)))</f>
        <v/>
      </c>
      <c r="FL42" s="41" t="str">
        <f>IF($B42="","",IF(COUNTIFS('Eng GLA 6th, 7th, 8th'!$E$4:$DV$4,FL$3,'Eng GLA 6th, 7th, 8th'!$E45:$DV45,"&lt;&gt;")=0,"",SUMIF('Eng GLA 6th, 7th, 8th'!$E$4:$DV$4,FL$3,'Eng GLA 6th, 7th, 8th'!$E45:$DV45)))</f>
        <v/>
      </c>
      <c r="FM42" s="41" t="str">
        <f>IF($B42="","",IF(COUNTIFS('Eng GLA 6th, 7th, 8th'!$E$4:$DV$4,FM$3,'Eng GLA 6th, 7th, 8th'!$E45:$DV45,"&lt;&gt;")=0,"",SUMIF('Eng GLA 6th, 7th, 8th'!$E$4:$DV$4,FM$3,'Eng GLA 6th, 7th, 8th'!$E45:$DV45)))</f>
        <v/>
      </c>
      <c r="FN42" s="41" t="str">
        <f>IF($B42="","",IF(COUNTIFS('Eng GLA 6th, 7th, 8th'!$E$4:$DV$4,FN$3,'Eng GLA 6th, 7th, 8th'!$E45:$DV45,"&lt;&gt;")=0,"",SUMIF('Eng GLA 6th, 7th, 8th'!$E$4:$DV$4,FN$3,'Eng GLA 6th, 7th, 8th'!$E45:$DV45)))</f>
        <v/>
      </c>
      <c r="FO42" s="41" t="str">
        <f>IF($B42="","",IF(COUNTIFS('Eng GLA 6th, 7th, 8th'!$E$4:$DV$4,FO$3,'Eng GLA 6th, 7th, 8th'!$E45:$DV45,"&lt;&gt;")=0,"",SUMIF('Eng GLA 6th, 7th, 8th'!$E$4:$DV$4,FO$3,'Eng GLA 6th, 7th, 8th'!$E45:$DV45)))</f>
        <v/>
      </c>
    </row>
    <row r="43" spans="1:171" ht="12.75" customHeight="1" x14ac:dyDescent="0.2">
      <c r="A43" s="65">
        <v>39</v>
      </c>
      <c r="B43" s="65" t="str">
        <f>'English Scores- Leveled papers'!B45</f>
        <v/>
      </c>
      <c r="C43" s="65"/>
      <c r="D43" s="76" t="str">
        <f>IF(OR(B43="",H43="",'Cover Sheet'!E43=""),"",'Cover Sheet'!E43)</f>
        <v/>
      </c>
      <c r="E43" s="76" t="str">
        <f>IF(OR(B43="",H43="",'Cover Sheet'!F43=""),"",'Cover Sheet'!F43)</f>
        <v/>
      </c>
      <c r="F43" s="76" t="str">
        <f>IF(OR(B43="",H43="",'Cover Sheet'!H43=""),"",'Cover Sheet'!H43)</f>
        <v/>
      </c>
      <c r="G43" s="76"/>
      <c r="H43" s="76" t="str">
        <f>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
      </c>
      <c r="I43" s="77" t="str">
        <f t="shared" si="23"/>
        <v/>
      </c>
      <c r="J43" s="77" t="str">
        <f t="shared" si="24"/>
        <v/>
      </c>
      <c r="K43" s="77" t="str">
        <f t="shared" si="25"/>
        <v/>
      </c>
      <c r="L43" s="78" t="str">
        <f t="shared" si="26"/>
        <v/>
      </c>
      <c r="M43" s="78" t="str">
        <f t="shared" si="27"/>
        <v/>
      </c>
      <c r="N43" s="78" t="str">
        <f t="shared" si="28"/>
        <v/>
      </c>
      <c r="O43" s="78" t="str">
        <f t="shared" si="13"/>
        <v/>
      </c>
      <c r="P43" s="78" t="str">
        <f t="shared" si="14"/>
        <v/>
      </c>
      <c r="Q43" s="78" t="str">
        <f t="shared" si="15"/>
        <v/>
      </c>
      <c r="R43" s="78" t="str">
        <f t="shared" si="16"/>
        <v/>
      </c>
      <c r="S43" s="78" t="str">
        <f t="shared" si="17"/>
        <v/>
      </c>
      <c r="T43" s="78" t="str">
        <f t="shared" si="18"/>
        <v/>
      </c>
      <c r="U43" s="78" t="str">
        <f t="shared" si="19"/>
        <v/>
      </c>
      <c r="V43" s="78" t="str">
        <f t="shared" si="20"/>
        <v/>
      </c>
      <c r="W43" s="78" t="str">
        <f t="shared" si="21"/>
        <v/>
      </c>
      <c r="X43" s="78" t="str">
        <f t="shared" si="22"/>
        <v/>
      </c>
      <c r="Y43" s="78"/>
      <c r="Z43" s="78"/>
      <c r="AA43" s="78"/>
      <c r="AB43" s="78"/>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41" t="str">
        <f>IF($B43="","",IF(COUNTIFS('English Scores- Leveled papers'!$H$4:$KM$4,AI$3,'English Scores- Leveled papers'!$H45:$KM45,"&lt;&gt;")=0,"",SUMIF('English Scores- Leveled papers'!$H$4:$KM$4,AI$3,'English Scores- Leveled papers'!$H45:$KM45)))</f>
        <v/>
      </c>
      <c r="AJ43" s="41" t="str">
        <f>IF($B43="","",IF(COUNTIFS('English Scores- Leveled papers'!$H$4:$KM$4,AJ$3,'English Scores- Leveled papers'!$H45:$KM45,"&lt;&gt;")=0,"",SUMIF('English Scores- Leveled papers'!$H$4:$KM$4,AJ$3,'English Scores- Leveled papers'!$H45:$KM45)))</f>
        <v/>
      </c>
      <c r="AK43" s="41" t="str">
        <f>IF($B43="","",IF(COUNTIFS('English Scores- Leveled papers'!$H$4:$KM$4,AK$3,'English Scores- Leveled papers'!$H45:$KM45,"&lt;&gt;")=0,"",SUMIF('English Scores- Leveled papers'!$H$4:$KM$4,AK$3,'English Scores- Leveled papers'!$H45:$KM45)))</f>
        <v/>
      </c>
      <c r="AL43" s="41" t="str">
        <f>IF($B43="","",IF(COUNTIFS('English Scores- Leveled papers'!$H$4:$KM$4,AL$3,'English Scores- Leveled papers'!$H45:$KM45,"&lt;&gt;")=0,"",SUMIF('English Scores- Leveled papers'!$H$4:$KM$4,AL$3,'English Scores- Leveled papers'!$H45:$KM45)))</f>
        <v/>
      </c>
      <c r="AM43" s="41" t="str">
        <f>IF($B43="","",IF(COUNTIFS('English Scores- Leveled papers'!$H$4:$KM$4,AM$3,'English Scores- Leveled papers'!$H45:$KM45,"&lt;&gt;")=0,"",SUMIF('English Scores- Leveled papers'!$H$4:$KM$4,AM$3,'English Scores- Leveled papers'!$H45:$KM45)))</f>
        <v/>
      </c>
      <c r="AN43" s="41"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41" t="str">
        <f>IF($B43="","",IF(COUNTIFS('English Scores- Leveled papers'!$H$4:$KM$4,AZ$3,'English Scores- Leveled papers'!$H45:$KM45,"&lt;&gt;")=0,"",SUMIF('English Scores- Leveled papers'!$H$4:$KM$4,AZ$3,'English Scores- Leveled papers'!$H45:$KM45)))</f>
        <v/>
      </c>
      <c r="BA43" s="41" t="str">
        <f>IF($B43="","",IF(COUNTIFS('English Scores- Leveled papers'!$H$4:$KM$4,BA$3,'English Scores- Leveled papers'!$H45:$KM45,"&lt;&gt;")=0,"",SUMIF('English Scores- Leveled papers'!$H$4:$KM$4,BA$3,'English Scores- Leveled papers'!$H45:$KM45)))</f>
        <v/>
      </c>
      <c r="BB43" s="41" t="str">
        <f>IF($B43="","",IF(COUNTIFS('English Scores- Leveled papers'!$H$4:$KM$4,BB$3,'English Scores- Leveled papers'!$H45:$KM45,"&lt;&gt;")=0,"",SUMIF('English Scores- Leveled papers'!$H$4:$KM$4,BB$3,'English Scores- Leveled papers'!$H45:$KM45)))</f>
        <v/>
      </c>
      <c r="BC43" s="41" t="str">
        <f>IF($B43="","",IF(COUNTIFS('English Scores- Leveled papers'!$H$4:$KM$4,BC$3,'English Scores- Leveled papers'!$H45:$KM45,"&lt;&gt;")=0,"",SUMIF('English Scores- Leveled papers'!$H$4:$KM$4,BC$3,'English Scores- Leveled papers'!$H45:$KM45)))</f>
        <v/>
      </c>
      <c r="BD43" s="41" t="str">
        <f>IF($B43="","",IF(COUNTIFS('English Scores- Leveled papers'!$H$4:$KM$4,BD$3,'English Scores- Leveled papers'!$H45:$KM45,"&lt;&gt;")=0,"",SUMIF('English Scores- Leveled papers'!$H$4:$KM$4,BD$3,'English Scores- Leveled papers'!$H45:$KM45)))</f>
        <v/>
      </c>
      <c r="BE43" s="41" t="str">
        <f>IF($B43="","",IF(COUNTIFS('English Scores- Leveled papers'!$H$4:$KM$4,BE$3,'English Scores- Leveled papers'!$H45:$KM45,"&lt;&gt;")=0,"",SUMIF('English Scores- Leveled papers'!$H$4:$KM$4,BE$3,'English Scores- Leveled papers'!$H45:$KM45)))</f>
        <v/>
      </c>
      <c r="BF43" s="41" t="str">
        <f>IF($B43="","",IF(COUNTIFS('English Scores- Leveled papers'!$H$4:$KM$4,BF$3,'English Scores- Leveled papers'!$H45:$KM45,"&lt;&gt;")=0,"",SUMIF('English Scores- Leveled papers'!$H$4:$KM$4,BF$3,'English Scores- Leveled papers'!$H45:$KM45)))</f>
        <v/>
      </c>
      <c r="BG43" s="41" t="str">
        <f>IF($B43="","",IF(COUNTIFS('English Scores- Leveled papers'!$H$4:$KM$4,BG$3,'English Scores- Leveled papers'!$H45:$KM45,"&lt;&gt;")=0,"",SUMIF('English Scores- Leveled papers'!$H$4:$KM$4,BG$3,'English Scores- Leveled papers'!$H45:$KM45)))</f>
        <v/>
      </c>
      <c r="BH43" s="41" t="str">
        <f>IF($B43="","",IF(COUNTIFS('English Scores- Leveled papers'!$H$4:$KM$4,BH$3,'English Scores- Leveled papers'!$H45:$KM45,"&lt;&gt;")=0,"",SUMIF('English Scores- Leveled papers'!$H$4:$KM$4,BH$3,'English Scores- Leveled papers'!$H45:$KM45)))</f>
        <v/>
      </c>
      <c r="BI43" s="41" t="str">
        <f>IF($B43="","",IF(COUNTIFS('English Scores- Leveled papers'!$H$4:$KM$4,BI$3,'English Scores- Leveled papers'!$H45:$KM45,"&lt;&gt;")=0,"",SUMIF('English Scores- Leveled papers'!$H$4:$KM$4,BI$3,'English Scores- Leveled papers'!$H45:$KM45)))</f>
        <v/>
      </c>
      <c r="BJ43" s="41" t="str">
        <f>IF($B43="","",IF(COUNTIFS('English Scores- Leveled papers'!$H$4:$KM$4,BJ$3,'English Scores- Leveled papers'!$H45:$KM45,"&lt;&gt;")=0,"",SUMIF('English Scores- Leveled papers'!$H$4:$KM$4,BJ$3,'English Scores- Leveled papers'!$H45:$KM45)))</f>
        <v/>
      </c>
      <c r="BK43" s="41" t="str">
        <f>IF($B43="","",IF(COUNTIFS('English Scores- Leveled papers'!$H$4:$KM$4,BK$3,'English Scores- Leveled papers'!$H45:$KM45,"&lt;&gt;")=0,"",SUMIF('English Scores- Leveled papers'!$H$4:$KM$4,BK$3,'English Scores- Leveled papers'!$H45:$KM45)))</f>
        <v/>
      </c>
      <c r="BL43" s="41" t="str">
        <f>IF($B43="","",IF(COUNTIFS('English Scores- Leveled papers'!$H$4:$KM$4,BL$3,'English Scores- Leveled papers'!$H45:$KM45,"&lt;&gt;")=0,"",SUMIF('English Scores- Leveled papers'!$H$4:$KM$4,BL$3,'English Scores- Leveled papers'!$H45:$KM45)))</f>
        <v/>
      </c>
      <c r="BM43" s="41" t="str">
        <f>IF($B43="","",IF(COUNTIFS('English Scores- Leveled papers'!$H$4:$KM$4,BM$3,'English Scores- Leveled papers'!$H45:$KM45,"&lt;&gt;")=0,"",SUMIF('English Scores- Leveled papers'!$H$4:$KM$4,BM$3,'English Scores- Leveled papers'!$H45:$KM45)))</f>
        <v/>
      </c>
      <c r="BN43" s="41" t="str">
        <f>IF($B43="","",IF(COUNTIFS('English Scores- Leveled papers'!$H$4:$KM$4,BN$3,'English Scores- Leveled papers'!$H45:$KM45,"&lt;&gt;")=0,"",SUMIF('English Scores- Leveled papers'!$H$4:$KM$4,BN$3,'English Scores- Leveled papers'!$H45:$KM45)))</f>
        <v/>
      </c>
      <c r="BO43" s="41"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41" t="str">
        <f>IF($B43="","",IF(COUNTIFS('English Scores- Leveled papers'!$H$4:$KM$4,BX$3,'English Scores- Leveled papers'!$H45:$KM45,"&lt;&gt;")=0,"",SUMIF('English Scores- Leveled papers'!$H$4:$KM$4,BX$3,'English Scores- Leveled papers'!$H45:$KM45)))</f>
        <v/>
      </c>
      <c r="BY43" s="41" t="str">
        <f>IF($B43="","",IF(COUNTIFS('English Scores- Leveled papers'!$H$4:$KM$4,BY$3,'English Scores- Leveled papers'!$H45:$KM45,"&lt;&gt;")=0,"",SUMIF('English Scores- Leveled papers'!$H$4:$KM$4,BY$3,'English Scores- Leveled papers'!$H45:$KM45)))</f>
        <v/>
      </c>
      <c r="BZ43" s="41" t="str">
        <f>IF($B43="","",IF(COUNTIFS('English Scores- Leveled papers'!$H$4:$KM$4,BZ$3,'English Scores- Leveled papers'!$H45:$KM45,"&lt;&gt;")=0,"",SUMIF('English Scores- Leveled papers'!$H$4:$KM$4,BZ$3,'English Scores- Leveled papers'!$H45:$KM45)))</f>
        <v/>
      </c>
      <c r="CA43" s="41" t="str">
        <f>IF($B43="","",IF(COUNTIFS('English Scores- Leveled papers'!$H$4:$KM$4,CA$3,'English Scores- Leveled papers'!$H45:$KM45,"&lt;&gt;")=0,"",SUMIF('English Scores- Leveled papers'!$H$4:$KM$4,CA$3,'English Scores- Leveled papers'!$H45:$KM45)))</f>
        <v/>
      </c>
      <c r="CB43" s="41" t="str">
        <f>IF($B43="","",IF(COUNTIFS('English Scores- Leveled papers'!$H$4:$KM$4,CB$3,'English Scores- Leveled papers'!$H45:$KM45,"&lt;&gt;")=0,"",SUMIF('English Scores- Leveled papers'!$H$4:$KM$4,CB$3,'English Scores- Leveled papers'!$H45:$KM45)))</f>
        <v/>
      </c>
      <c r="CC43" s="41" t="str">
        <f>IF($B43="","",IF(COUNTIFS('English Scores- Leveled papers'!$H$4:$KM$4,CC$3,'English Scores- Leveled papers'!$H45:$KM45,"&lt;&gt;")=0,"",SUMIF('English Scores- Leveled papers'!$H$4:$KM$4,CC$3,'English Scores- Leveled papers'!$H45:$KM45)))</f>
        <v/>
      </c>
      <c r="CD43" s="41" t="str">
        <f>IF($B43="","",IF(COUNTIFS('English Scores- Leveled papers'!$H$4:$KM$4,CD$3,'English Scores- Leveled papers'!$H45:$KM45,"&lt;&gt;")=0,"",SUMIF('English Scores- Leveled papers'!$H$4:$KM$4,CD$3,'English Scores- Leveled papers'!$H45:$KM45)))</f>
        <v/>
      </c>
      <c r="CE43" s="41" t="str">
        <f>IF($B43="","",IF(COUNTIFS('English Scores- Leveled papers'!$H$4:$KM$4,CE$3,'English Scores- Leveled papers'!$H45:$KM45,"&lt;&gt;")=0,"",SUMIF('English Scores- Leveled papers'!$H$4:$KM$4,CE$3,'English Scores- Leveled papers'!$H45:$KM45)))</f>
        <v/>
      </c>
      <c r="CF43" s="41"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41" t="str">
        <f>IF($B43="","",IF(COUNTIFS('English Scores- Leveled papers'!$H$4:$KM$4,CL$3,'English Scores- Leveled papers'!$H45:$KM45,"&lt;&gt;")=0,"",SUMIF('English Scores- Leveled papers'!$H$4:$KM$4,CL$3,'English Scores- Leveled papers'!$H45:$KM45)))</f>
        <v/>
      </c>
      <c r="CM43" s="41" t="str">
        <f>IF($B43="","",IF(COUNTIFS('English Scores- Leveled papers'!$H$4:$KM$4,CM$3,'English Scores- Leveled papers'!$H45:$KM45,"&lt;&gt;")=0,"",SUMIF('English Scores- Leveled papers'!$H$4:$KM$4,CM$3,'English Scores- Leveled papers'!$H45:$KM45)))</f>
        <v/>
      </c>
      <c r="CN43" s="41" t="str">
        <f>IF($B43="","",IF(COUNTIFS('English Scores- Leveled papers'!$H$4:$KM$4,CN$3,'English Scores- Leveled papers'!$H45:$KM45,"&lt;&gt;")=0,"",SUMIF('English Scores- Leveled papers'!$H$4:$KM$4,CN$3,'English Scores- Leveled papers'!$H45:$KM45)))</f>
        <v/>
      </c>
      <c r="CO43" s="41" t="str">
        <f>IF($B43="","",IF(COUNTIFS('English Scores- Leveled papers'!$H$4:$KM$4,CO$3,'English Scores- Leveled papers'!$H45:$KM45,"&lt;&gt;")=0,"",SUMIF('English Scores- Leveled papers'!$H$4:$KM$4,CO$3,'English Scores- Leveled papers'!$H45:$KM45)))</f>
        <v/>
      </c>
      <c r="CP43" s="41" t="str">
        <f>IF($B43="","",IF(COUNTIFS('English Scores- Leveled papers'!$H$4:$KM$4,CP$3,'English Scores- Leveled papers'!$H45:$KM45,"&lt;&gt;")=0,"",SUMIF('English Scores- Leveled papers'!$H$4:$KM$4,CP$3,'English Scores- Leveled papers'!$H45:$KM45)))</f>
        <v/>
      </c>
      <c r="CQ43" s="41" t="str">
        <f>IF($B43="","",IF(COUNTIFS('English Scores- Leveled papers'!$H$4:$KM$4,CQ$3,'English Scores- Leveled papers'!$H45:$KM45,"&lt;&gt;")=0,"",SUMIF('English Scores- Leveled papers'!$H$4:$KM$4,CQ$3,'English Scores- Leveled papers'!$H45:$KM45)))</f>
        <v/>
      </c>
      <c r="CR43" s="41" t="str">
        <f>IF($B43="","",IF(COUNTIFS('English Scores- Leveled papers'!$H$4:$KM$4,CR$3,'English Scores- Leveled papers'!$H45:$KM45,"&lt;&gt;")=0,"",SUMIF('English Scores- Leveled papers'!$H$4:$KM$4,CR$3,'English Scores- Leveled papers'!$H45:$KM45)))</f>
        <v/>
      </c>
      <c r="CS43" s="41"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41" t="str">
        <f>IF($B43="","",IF(COUNTIFS('English Scores- Leveled papers'!$H$4:$KM$4,DF$3,'English Scores- Leveled papers'!$H45:$KM45,"&lt;&gt;")=0,"",SUMIF('English Scores- Leveled papers'!$H$4:$KM$4,DF$3,'English Scores- Leveled papers'!$H45:$KM45)))</f>
        <v/>
      </c>
      <c r="DG43" s="41" t="str">
        <f>IF($B43="","",IF(COUNTIFS('English Scores- Leveled papers'!$H$4:$KM$4,DG$3,'English Scores- Leveled papers'!$H45:$KM45,"&lt;&gt;")=0,"",SUMIF('English Scores- Leveled papers'!$H$4:$KM$4,DG$3,'English Scores- Leveled papers'!$H45:$KM45)))</f>
        <v/>
      </c>
      <c r="DH43" s="41" t="str">
        <f>IF($B43="","",IF(COUNTIFS('English Scores- Leveled papers'!$H$4:$KM$4,DH$3,'English Scores- Leveled papers'!$H45:$KM45,"&lt;&gt;")=0,"",SUMIF('English Scores- Leveled papers'!$H$4:$KM$4,DH$3,'English Scores- Leveled papers'!$H45:$KM45)))</f>
        <v/>
      </c>
      <c r="DI43" s="41" t="str">
        <f>IF($B43="","",IF(COUNTIFS('English Scores- Leveled papers'!$H$4:$KM$4,DI$3,'English Scores- Leveled papers'!$H45:$KM45,"&lt;&gt;")=0,"",SUMIF('English Scores- Leveled papers'!$H$4:$KM$4,DI$3,'English Scores- Leveled papers'!$H45:$KM45)))</f>
        <v/>
      </c>
      <c r="DJ43" s="41" t="str">
        <f>IF($B43="","",IF(COUNTIFS('English Scores- Leveled papers'!$H$4:$KM$4,DJ$3,'English Scores- Leveled papers'!$H45:$KM45,"&lt;&gt;")=0,"",SUMIF('English Scores- Leveled papers'!$H$4:$KM$4,DJ$3,'English Scores- Leveled papers'!$H45:$KM45)))</f>
        <v/>
      </c>
      <c r="DK43" s="41" t="str">
        <f>IF($B43="","",IF(COUNTIFS('English Scores- Leveled papers'!$H$4:$KM$4,DK$3,'English Scores- Leveled papers'!$H45:$KM45,"&lt;&gt;")=0,"",SUMIF('English Scores- Leveled papers'!$H$4:$KM$4,DK$3,'English Scores- Leveled papers'!$H45:$KM45)))</f>
        <v/>
      </c>
      <c r="DL43" s="41" t="str">
        <f>IF($B43="","",IF(COUNTIFS('English Scores- Leveled papers'!$H$4:$KM$4,DL$3,'English Scores- Leveled papers'!$H45:$KM45,"&lt;&gt;")=0,"",SUMIF('English Scores- Leveled papers'!$H$4:$KM$4,DL$3,'English Scores- Leveled papers'!$H45:$KM45)))</f>
        <v/>
      </c>
      <c r="DM43" s="41" t="str">
        <f>IF($B43="","",IF(COUNTIFS('English Scores- Leveled papers'!$H$4:$KM$4,DM$3,'English Scores- Leveled papers'!$H45:$KM45,"&lt;&gt;")=0,"",SUMIF('English Scores- Leveled papers'!$H$4:$KM$4,DM$3,'English Scores- Leveled papers'!$H45:$KM45)))</f>
        <v/>
      </c>
      <c r="DN43" s="41" t="str">
        <f>IF($B43="","",IF(COUNTIFS('English Scores- Leveled papers'!$H$4:$KM$4,DN$3,'English Scores- Leveled papers'!$H45:$KM45,"&lt;&gt;")=0,"",SUMIF('English Scores- Leveled papers'!$H$4:$KM$4,DN$3,'English Scores- Leveled papers'!$H45:$KM45)))</f>
        <v/>
      </c>
      <c r="DO43" s="41" t="str">
        <f>IF($B43="","",IF(COUNTIFS('English Scores- Leveled papers'!$H$4:$KM$4,DO$3,'English Scores- Leveled papers'!$H45:$KM45,"&lt;&gt;")=0,"",SUMIF('English Scores- Leveled papers'!$H$4:$KM$4,DO$3,'English Scores- Leveled papers'!$H45:$KM45)))</f>
        <v/>
      </c>
      <c r="DP43" s="41" t="str">
        <f>IF($B43="","",IF(COUNTIFS('English Scores- Leveled papers'!$H$4:$KM$4,DP$3,'English Scores- Leveled papers'!$H45:$KM45,"&lt;&gt;")=0,"",SUMIF('English Scores- Leveled papers'!$H$4:$KM$4,DP$3,'English Scores- Leveled papers'!$H45:$KM45)))</f>
        <v/>
      </c>
      <c r="DQ43" s="393" t="str">
        <f>IF($B43="","",IF(COUNTIFS('English Scores- Leveled papers'!$H$4:$KM$4,DQ$3,'English Scores- Leveled papers'!$H45:$KM45,"&lt;&gt;")=0,"",SUMIF('English Scores- Leveled papers'!$H$4:$KM$4,DQ$3,'English Scores- Leveled papers'!$H45:$KM45)))</f>
        <v/>
      </c>
      <c r="DR43" s="395" t="str">
        <f>IF('Cover Sheet'!$AC$6="6th", 'Eng GLA 6th, 7th, 8th'!D46, "")</f>
        <v/>
      </c>
      <c r="DU43" s="41" t="str">
        <f>IF($B43="","",IF(COUNTIFS('Eng GLA 6th, 7th, 8th'!$E$4:$DV$4,DU$3,'Eng GLA 6th, 7th, 8th'!$E46:$DV46,"&lt;&gt;")=0,"",SUMIF('Eng GLA 6th, 7th, 8th'!$E$4:$DV$4,DU$3,'Eng GLA 6th, 7th, 8th'!$E46:$DV46)))</f>
        <v/>
      </c>
      <c r="DV43" s="41" t="str">
        <f>IF($B43="","",IF(COUNTIFS('Eng GLA 6th, 7th, 8th'!$E$4:$DV$4,DV$3,'Eng GLA 6th, 7th, 8th'!$E46:$DV46,"&lt;&gt;")=0,"",SUMIF('Eng GLA 6th, 7th, 8th'!$E$4:$DV$4,DV$3,'Eng GLA 6th, 7th, 8th'!$E46:$DV46)))</f>
        <v/>
      </c>
      <c r="DW43" s="41" t="str">
        <f>IF($B43="","",IF(COUNTIFS('Eng GLA 6th, 7th, 8th'!$E$4:$DV$4,DW$3,'Eng GLA 6th, 7th, 8th'!$E46:$DV46,"&lt;&gt;")=0,"",SUMIF('Eng GLA 6th, 7th, 8th'!$E$4:$DV$4,DW$3,'Eng GLA 6th, 7th, 8th'!$E46:$DV46)))</f>
        <v/>
      </c>
      <c r="DX43" s="41" t="str">
        <f>IF($B43="","",IF(COUNTIFS('Eng GLA 6th, 7th, 8th'!$E$4:$DV$4,DX$3,'Eng GLA 6th, 7th, 8th'!$E46:$DV46,"&lt;&gt;")=0,"",SUMIF('Eng GLA 6th, 7th, 8th'!$E$4:$DV$4,DX$3,'Eng GLA 6th, 7th, 8th'!$E46:$DV46)))</f>
        <v/>
      </c>
      <c r="DY43" s="41" t="str">
        <f>IF($B43="","",IF(COUNTIFS('Eng GLA 6th, 7th, 8th'!$E$4:$DV$4,DY$3,'Eng GLA 6th, 7th, 8th'!$E46:$DV46,"&lt;&gt;")=0,"",SUMIF('Eng GLA 6th, 7th, 8th'!$E$4:$DV$4,DY$3,'Eng GLA 6th, 7th, 8th'!$E46:$DV46)))</f>
        <v/>
      </c>
      <c r="DZ43" s="41" t="str">
        <f>IF($B43="","",IF(COUNTIFS('Eng GLA 6th, 7th, 8th'!$E$4:$DV$4,DZ$3,'Eng GLA 6th, 7th, 8th'!$E46:$DV46,"&lt;&gt;")=0,"",SUMIF('Eng GLA 6th, 7th, 8th'!$E$4:$DV$4,DZ$3,'Eng GLA 6th, 7th, 8th'!$E46:$DV46)))</f>
        <v/>
      </c>
      <c r="EA43" s="41" t="str">
        <f>IF($B43="","",IF(COUNTIFS('Eng GLA 6th, 7th, 8th'!$E$4:$DV$4,EA$3,'Eng GLA 6th, 7th, 8th'!$E46:$DV46,"&lt;&gt;")=0,"",SUMIF('Eng GLA 6th, 7th, 8th'!$E$4:$DV$4,EA$3,'Eng GLA 6th, 7th, 8th'!$E46:$DV46)))</f>
        <v/>
      </c>
      <c r="EB43" s="41" t="str">
        <f>IF($B43="","",IF(COUNTIFS('Eng GLA 6th, 7th, 8th'!$E$4:$DV$4,EB$3,'Eng GLA 6th, 7th, 8th'!$E46:$DV46,"&lt;&gt;")=0,"",SUMIF('Eng GLA 6th, 7th, 8th'!$E$4:$DV$4,EB$3,'Eng GLA 6th, 7th, 8th'!$E46:$DV46)))</f>
        <v/>
      </c>
      <c r="EC43" s="41" t="str">
        <f>IF($B43="","",IF(COUNTIFS('Eng GLA 6th, 7th, 8th'!$E$4:$DV$4,EC$3,'Eng GLA 6th, 7th, 8th'!$E46:$DV46,"&lt;&gt;")=0,"",SUMIF('Eng GLA 6th, 7th, 8th'!$E$4:$DV$4,EC$3,'Eng GLA 6th, 7th, 8th'!$E46:$DV46)))</f>
        <v/>
      </c>
      <c r="ED43" s="41" t="str">
        <f>IF($B43="","",IF(COUNTIFS('Eng GLA 6th, 7th, 8th'!$E$4:$DV$4,ED$3,'Eng GLA 6th, 7th, 8th'!$E46:$DV46,"&lt;&gt;")=0,"",SUMIF('Eng GLA 6th, 7th, 8th'!$E$4:$DV$4,ED$3,'Eng GLA 6th, 7th, 8th'!$E46:$DV46)))</f>
        <v/>
      </c>
      <c r="EE43" s="41" t="str">
        <f>IF($B43="","",IF(COUNTIFS('Eng GLA 6th, 7th, 8th'!$E$4:$DV$4,EE$3,'Eng GLA 6th, 7th, 8th'!$E46:$DV46,"&lt;&gt;")=0,"",SUMIF('Eng GLA 6th, 7th, 8th'!$E$4:$DV$4,EE$3,'Eng GLA 6th, 7th, 8th'!$E46:$DV46)))</f>
        <v/>
      </c>
      <c r="EF43" s="41" t="str">
        <f>IF($B43="","",IF(COUNTIFS('Eng GLA 6th, 7th, 8th'!$E$4:$DV$4,EF$3,'Eng GLA 6th, 7th, 8th'!$E46:$DV46,"&lt;&gt;")=0,"",SUMIF('Eng GLA 6th, 7th, 8th'!$E$4:$DV$4,EF$3,'Eng GLA 6th, 7th, 8th'!$E46:$DV46)))</f>
        <v/>
      </c>
      <c r="EG43" s="41" t="str">
        <f>IF($B43="","",IF(COUNTIFS('Eng GLA 6th, 7th, 8th'!$E$4:$DV$4,EG$3,'Eng GLA 6th, 7th, 8th'!$E46:$DV46,"&lt;&gt;")=0,"",SUMIF('Eng GLA 6th, 7th, 8th'!$E$4:$DV$4,EG$3,'Eng GLA 6th, 7th, 8th'!$E46:$DV46)))</f>
        <v/>
      </c>
      <c r="EH43" s="41" t="str">
        <f>IF($B43="","",IF(COUNTIFS('Eng GLA 6th, 7th, 8th'!$E$4:$DV$4,EH$3,'Eng GLA 6th, 7th, 8th'!$E46:$DV46,"&lt;&gt;")=0,"",SUMIF('Eng GLA 6th, 7th, 8th'!$E$4:$DV$4,EH$3,'Eng GLA 6th, 7th, 8th'!$E46:$DV46)))</f>
        <v/>
      </c>
      <c r="EI43" s="41" t="str">
        <f>IF($B43="","",IF(COUNTIFS('Eng GLA 6th, 7th, 8th'!$E$4:$DV$4,EI$3,'Eng GLA 6th, 7th, 8th'!$E46:$DV46,"&lt;&gt;")=0,"",SUMIF('Eng GLA 6th, 7th, 8th'!$E$4:$DV$4,EI$3,'Eng GLA 6th, 7th, 8th'!$E46:$DV46)))</f>
        <v/>
      </c>
      <c r="EJ43" s="398" t="str">
        <f>IF('Cover Sheet'!$AC$6="7th", 'Eng GLA 6th, 7th, 8th'!AQ46, "")</f>
        <v/>
      </c>
      <c r="EK43" s="41" t="str">
        <f>IF($B43="","",IF(COUNTIFS('Eng GLA 6th, 7th, 8th'!$E$4:$DV$4,EK$3,'Eng GLA 6th, 7th, 8th'!$E46:$DV46,"&lt;&gt;")=0,"",SUMIF('Eng GLA 6th, 7th, 8th'!$E$4:$DV$4,EK$3,'Eng GLA 6th, 7th, 8th'!$E46:$DV46)))</f>
        <v/>
      </c>
      <c r="EL43" s="41" t="str">
        <f>IF($B43="","",IF(COUNTIFS('Eng GLA 6th, 7th, 8th'!$E$4:$DV$4,EL$3,'Eng GLA 6th, 7th, 8th'!$E46:$DV46,"&lt;&gt;")=0,"",SUMIF('Eng GLA 6th, 7th, 8th'!$E$4:$DV$4,EL$3,'Eng GLA 6th, 7th, 8th'!$E46:$DV46)))</f>
        <v/>
      </c>
      <c r="EM43" s="41" t="str">
        <f>IF($B43="","",IF(COUNTIFS('Eng GLA 6th, 7th, 8th'!$E$4:$DV$4,EM$3,'Eng GLA 6th, 7th, 8th'!$E46:$DV46,"&lt;&gt;")=0,"",SUMIF('Eng GLA 6th, 7th, 8th'!$E$4:$DV$4,EM$3,'Eng GLA 6th, 7th, 8th'!$E46:$DV46)))</f>
        <v/>
      </c>
      <c r="EN43" s="41" t="str">
        <f>IF($B43="","",IF(COUNTIFS('Eng GLA 6th, 7th, 8th'!$E$4:$DV$4,EN$3,'Eng GLA 6th, 7th, 8th'!$E46:$DV46,"&lt;&gt;")=0,"",SUMIF('Eng GLA 6th, 7th, 8th'!$E$4:$DV$4,EN$3,'Eng GLA 6th, 7th, 8th'!$E46:$DV46)))</f>
        <v/>
      </c>
      <c r="EO43" s="41" t="str">
        <f>IF($B43="","",IF(COUNTIFS('Eng GLA 6th, 7th, 8th'!$E$4:$DV$4,EO$3,'Eng GLA 6th, 7th, 8th'!$E46:$DV46,"&lt;&gt;")=0,"",SUMIF('Eng GLA 6th, 7th, 8th'!$E$4:$DV$4,EO$3,'Eng GLA 6th, 7th, 8th'!$E46:$DV46)))</f>
        <v/>
      </c>
      <c r="EP43" s="41" t="str">
        <f>IF($B43="","",IF(COUNTIFS('Eng GLA 6th, 7th, 8th'!$E$4:$DV$4,EP$3,'Eng GLA 6th, 7th, 8th'!$E46:$DV46,"&lt;&gt;")=0,"",SUMIF('Eng GLA 6th, 7th, 8th'!$E$4:$DV$4,EP$3,'Eng GLA 6th, 7th, 8th'!$E46:$DV46)))</f>
        <v/>
      </c>
      <c r="EQ43" s="41" t="str">
        <f>IF($B43="","",IF(COUNTIFS('Eng GLA 6th, 7th, 8th'!$E$4:$DV$4,EQ$3,'Eng GLA 6th, 7th, 8th'!$E46:$DV46,"&lt;&gt;")=0,"",SUMIF('Eng GLA 6th, 7th, 8th'!$E$4:$DV$4,EQ$3,'Eng GLA 6th, 7th, 8th'!$E46:$DV46)))</f>
        <v/>
      </c>
      <c r="ER43" s="41" t="str">
        <f>IF($B43="","",IF(COUNTIFS('Eng GLA 6th, 7th, 8th'!$E$4:$DV$4,ER$3,'Eng GLA 6th, 7th, 8th'!$E46:$DV46,"&lt;&gt;")=0,"",SUMIF('Eng GLA 6th, 7th, 8th'!$E$4:$DV$4,ER$3,'Eng GLA 6th, 7th, 8th'!$E46:$DV46)))</f>
        <v/>
      </c>
      <c r="ES43" s="41" t="str">
        <f>IF($B43="","",IF(COUNTIFS('Eng GLA 6th, 7th, 8th'!$E$4:$DV$4,ES$3,'Eng GLA 6th, 7th, 8th'!$E46:$DV46,"&lt;&gt;")=0,"",SUMIF('Eng GLA 6th, 7th, 8th'!$E$4:$DV$4,ES$3,'Eng GLA 6th, 7th, 8th'!$E46:$DV46)))</f>
        <v/>
      </c>
      <c r="ET43" s="41" t="str">
        <f>IF($B43="","",IF(COUNTIFS('Eng GLA 6th, 7th, 8th'!$E$4:$DV$4,ET$3,'Eng GLA 6th, 7th, 8th'!$E46:$DV46,"&lt;&gt;")=0,"",SUMIF('Eng GLA 6th, 7th, 8th'!$E$4:$DV$4,ET$3,'Eng GLA 6th, 7th, 8th'!$E46:$DV46)))</f>
        <v/>
      </c>
      <c r="EU43" s="41" t="str">
        <f>IF($B43="","",IF(COUNTIFS('Eng GLA 6th, 7th, 8th'!$E$4:$DV$4,EU$3,'Eng GLA 6th, 7th, 8th'!$E46:$DV46,"&lt;&gt;")=0,"",SUMIF('Eng GLA 6th, 7th, 8th'!$E$4:$DV$4,EU$3,'Eng GLA 6th, 7th, 8th'!$E46:$DV46)))</f>
        <v/>
      </c>
      <c r="EV43" s="41" t="str">
        <f>IF($B43="","",IF(COUNTIFS('Eng GLA 6th, 7th, 8th'!$E$4:$DV$4,EV$3,'Eng GLA 6th, 7th, 8th'!$E46:$DV46,"&lt;&gt;")=0,"",SUMIF('Eng GLA 6th, 7th, 8th'!$E$4:$DV$4,EV$3,'Eng GLA 6th, 7th, 8th'!$E46:$DV46)))</f>
        <v/>
      </c>
      <c r="EW43" s="41" t="str">
        <f>IF($B43="","",IF(COUNTIFS('Eng GLA 6th, 7th, 8th'!$E$4:$DV$4,EW$3,'Eng GLA 6th, 7th, 8th'!$E46:$DV46,"&lt;&gt;")=0,"",SUMIF('Eng GLA 6th, 7th, 8th'!$E$4:$DV$4,EW$3,'Eng GLA 6th, 7th, 8th'!$E46:$DV46)))</f>
        <v/>
      </c>
      <c r="EX43" s="41" t="str">
        <f>IF($B43="","",IF(COUNTIFS('Eng GLA 6th, 7th, 8th'!$E$4:$DV$4,EX$3,'Eng GLA 6th, 7th, 8th'!$E46:$DV46,"&lt;&gt;")=0,"",SUMIF('Eng GLA 6th, 7th, 8th'!$E$4:$DV$4,EX$3,'Eng GLA 6th, 7th, 8th'!$E46:$DV46)))</f>
        <v/>
      </c>
      <c r="EY43" s="41" t="str">
        <f>IF($B43="","",IF(COUNTIFS('Eng GLA 6th, 7th, 8th'!$E$4:$DV$4,EY$3,'Eng GLA 6th, 7th, 8th'!$E46:$DV46,"&lt;&gt;")=0,"",SUMIF('Eng GLA 6th, 7th, 8th'!$E$4:$DV$4,EY$3,'Eng GLA 6th, 7th, 8th'!$E46:$DV46)))</f>
        <v/>
      </c>
      <c r="EZ43" s="398" t="str">
        <f>IF('Cover Sheet'!$AC$6="8th", 'Eng GLA 6th, 7th, 8th'!CG46, "")</f>
        <v/>
      </c>
      <c r="FA43" s="41" t="str">
        <f>IF($B43="","",IF(COUNTIFS('Eng GLA 6th, 7th, 8th'!$E$4:$DV$4,FA$3,'Eng GLA 6th, 7th, 8th'!$E46:$DV46,"&lt;&gt;")=0,"",SUMIF('Eng GLA 6th, 7th, 8th'!$E$4:$DV$4,FA$3,'Eng GLA 6th, 7th, 8th'!$E46:$DV46)))</f>
        <v/>
      </c>
      <c r="FB43" s="41" t="str">
        <f>IF($B43="","",IF(COUNTIFS('Eng GLA 6th, 7th, 8th'!$E$4:$DV$4,FB$3,'Eng GLA 6th, 7th, 8th'!$E46:$DV46,"&lt;&gt;")=0,"",SUMIF('Eng GLA 6th, 7th, 8th'!$E$4:$DV$4,FB$3,'Eng GLA 6th, 7th, 8th'!$E46:$DV46)))</f>
        <v/>
      </c>
      <c r="FC43" s="41" t="str">
        <f>IF($B43="","",IF(COUNTIFS('Eng GLA 6th, 7th, 8th'!$E$4:$DV$4,FC$3,'Eng GLA 6th, 7th, 8th'!$E46:$DV46,"&lt;&gt;")=0,"",SUMIF('Eng GLA 6th, 7th, 8th'!$E$4:$DV$4,FC$3,'Eng GLA 6th, 7th, 8th'!$E46:$DV46)))</f>
        <v/>
      </c>
      <c r="FD43" s="41" t="str">
        <f>IF($B43="","",IF(COUNTIFS('Eng GLA 6th, 7th, 8th'!$E$4:$DV$4,FD$3,'Eng GLA 6th, 7th, 8th'!$E46:$DV46,"&lt;&gt;")=0,"",SUMIF('Eng GLA 6th, 7th, 8th'!$E$4:$DV$4,FD$3,'Eng GLA 6th, 7th, 8th'!$E46:$DV46)))</f>
        <v/>
      </c>
      <c r="FE43" s="41" t="str">
        <f>IF($B43="","",IF(COUNTIFS('Eng GLA 6th, 7th, 8th'!$E$4:$DV$4,FE$3,'Eng GLA 6th, 7th, 8th'!$E46:$DV46,"&lt;&gt;")=0,"",SUMIF('Eng GLA 6th, 7th, 8th'!$E$4:$DV$4,FE$3,'Eng GLA 6th, 7th, 8th'!$E46:$DV46)))</f>
        <v/>
      </c>
      <c r="FF43" s="41" t="str">
        <f>IF($B43="","",IF(COUNTIFS('Eng GLA 6th, 7th, 8th'!$E$4:$DV$4,FF$3,'Eng GLA 6th, 7th, 8th'!$E46:$DV46,"&lt;&gt;")=0,"",SUMIF('Eng GLA 6th, 7th, 8th'!$E$4:$DV$4,FF$3,'Eng GLA 6th, 7th, 8th'!$E46:$DV46)))</f>
        <v/>
      </c>
      <c r="FG43" s="41" t="str">
        <f>IF($B43="","",IF(COUNTIFS('Eng GLA 6th, 7th, 8th'!$E$4:$DV$4,FG$3,'Eng GLA 6th, 7th, 8th'!$E46:$DV46,"&lt;&gt;")=0,"",SUMIF('Eng GLA 6th, 7th, 8th'!$E$4:$DV$4,FG$3,'Eng GLA 6th, 7th, 8th'!$E46:$DV46)))</f>
        <v/>
      </c>
      <c r="FH43" s="41" t="str">
        <f>IF($B43="","",IF(COUNTIFS('Eng GLA 6th, 7th, 8th'!$E$4:$DV$4,FH$3,'Eng GLA 6th, 7th, 8th'!$E46:$DV46,"&lt;&gt;")=0,"",SUMIF('Eng GLA 6th, 7th, 8th'!$E$4:$DV$4,FH$3,'Eng GLA 6th, 7th, 8th'!$E46:$DV46)))</f>
        <v/>
      </c>
      <c r="FI43" s="41" t="str">
        <f>IF($B43="","",IF(COUNTIFS('Eng GLA 6th, 7th, 8th'!$E$4:$DV$4,FI$3,'Eng GLA 6th, 7th, 8th'!$E46:$DV46,"&lt;&gt;")=0,"",SUMIF('Eng GLA 6th, 7th, 8th'!$E$4:$DV$4,FI$3,'Eng GLA 6th, 7th, 8th'!$E46:$DV46)))</f>
        <v/>
      </c>
      <c r="FJ43" s="41" t="str">
        <f>IF($B43="","",IF(COUNTIFS('Eng GLA 6th, 7th, 8th'!$E$4:$DV$4,FJ$3,'Eng GLA 6th, 7th, 8th'!$E46:$DV46,"&lt;&gt;")=0,"",SUMIF('Eng GLA 6th, 7th, 8th'!$E$4:$DV$4,FJ$3,'Eng GLA 6th, 7th, 8th'!$E46:$DV46)))</f>
        <v/>
      </c>
      <c r="FK43" s="41" t="str">
        <f>IF($B43="","",IF(COUNTIFS('Eng GLA 6th, 7th, 8th'!$E$4:$DV$4,FK$3,'Eng GLA 6th, 7th, 8th'!$E46:$DV46,"&lt;&gt;")=0,"",SUMIF('Eng GLA 6th, 7th, 8th'!$E$4:$DV$4,FK$3,'Eng GLA 6th, 7th, 8th'!$E46:$DV46)))</f>
        <v/>
      </c>
      <c r="FL43" s="41" t="str">
        <f>IF($B43="","",IF(COUNTIFS('Eng GLA 6th, 7th, 8th'!$E$4:$DV$4,FL$3,'Eng GLA 6th, 7th, 8th'!$E46:$DV46,"&lt;&gt;")=0,"",SUMIF('Eng GLA 6th, 7th, 8th'!$E$4:$DV$4,FL$3,'Eng GLA 6th, 7th, 8th'!$E46:$DV46)))</f>
        <v/>
      </c>
      <c r="FM43" s="41" t="str">
        <f>IF($B43="","",IF(COUNTIFS('Eng GLA 6th, 7th, 8th'!$E$4:$DV$4,FM$3,'Eng GLA 6th, 7th, 8th'!$E46:$DV46,"&lt;&gt;")=0,"",SUMIF('Eng GLA 6th, 7th, 8th'!$E$4:$DV$4,FM$3,'Eng GLA 6th, 7th, 8th'!$E46:$DV46)))</f>
        <v/>
      </c>
      <c r="FN43" s="41" t="str">
        <f>IF($B43="","",IF(COUNTIFS('Eng GLA 6th, 7th, 8th'!$E$4:$DV$4,FN$3,'Eng GLA 6th, 7th, 8th'!$E46:$DV46,"&lt;&gt;")=0,"",SUMIF('Eng GLA 6th, 7th, 8th'!$E$4:$DV$4,FN$3,'Eng GLA 6th, 7th, 8th'!$E46:$DV46)))</f>
        <v/>
      </c>
      <c r="FO43" s="41" t="str">
        <f>IF($B43="","",IF(COUNTIFS('Eng GLA 6th, 7th, 8th'!$E$4:$DV$4,FO$3,'Eng GLA 6th, 7th, 8th'!$E46:$DV46,"&lt;&gt;")=0,"",SUMIF('Eng GLA 6th, 7th, 8th'!$E$4:$DV$4,FO$3,'Eng GLA 6th, 7th, 8th'!$E46:$DV46)))</f>
        <v/>
      </c>
    </row>
    <row r="44" spans="1:171" ht="12.75" customHeight="1" x14ac:dyDescent="0.2">
      <c r="A44" s="65">
        <v>40</v>
      </c>
      <c r="B44" s="65" t="str">
        <f>'English Scores- Leveled papers'!B46</f>
        <v/>
      </c>
      <c r="C44" s="65"/>
      <c r="D44" s="76" t="str">
        <f>IF(OR(B44="",H44="",'Cover Sheet'!E44=""),"",'Cover Sheet'!E44)</f>
        <v/>
      </c>
      <c r="E44" s="76" t="str">
        <f>IF(OR(B44="",H44="",'Cover Sheet'!F44=""),"",'Cover Sheet'!F44)</f>
        <v/>
      </c>
      <c r="F44" s="76" t="str">
        <f>IF(OR(B44="",H44="",'Cover Sheet'!H44=""),"",'Cover Sheet'!H44)</f>
        <v/>
      </c>
      <c r="G44" s="76"/>
      <c r="H44" s="76" t="str">
        <f>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v/>
      </c>
      <c r="I44" s="77" t="str">
        <f t="shared" si="23"/>
        <v/>
      </c>
      <c r="J44" s="77" t="str">
        <f t="shared" si="24"/>
        <v/>
      </c>
      <c r="K44" s="77" t="str">
        <f t="shared" si="25"/>
        <v/>
      </c>
      <c r="L44" s="78" t="str">
        <f t="shared" si="26"/>
        <v/>
      </c>
      <c r="M44" s="78" t="str">
        <f t="shared" si="27"/>
        <v/>
      </c>
      <c r="N44" s="78" t="str">
        <f t="shared" si="28"/>
        <v/>
      </c>
      <c r="O44" s="78" t="str">
        <f t="shared" si="13"/>
        <v/>
      </c>
      <c r="P44" s="78" t="str">
        <f t="shared" si="14"/>
        <v/>
      </c>
      <c r="Q44" s="78" t="str">
        <f t="shared" si="15"/>
        <v/>
      </c>
      <c r="R44" s="78" t="str">
        <f t="shared" si="16"/>
        <v/>
      </c>
      <c r="S44" s="78" t="str">
        <f t="shared" si="17"/>
        <v/>
      </c>
      <c r="T44" s="78" t="str">
        <f t="shared" si="18"/>
        <v/>
      </c>
      <c r="U44" s="78" t="str">
        <f t="shared" si="19"/>
        <v/>
      </c>
      <c r="V44" s="78" t="str">
        <f t="shared" si="20"/>
        <v/>
      </c>
      <c r="W44" s="78" t="str">
        <f t="shared" si="21"/>
        <v/>
      </c>
      <c r="X44" s="78" t="str">
        <f t="shared" si="22"/>
        <v/>
      </c>
      <c r="Y44" s="78"/>
      <c r="Z44" s="78"/>
      <c r="AA44" s="78"/>
      <c r="AB44" s="78"/>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41" t="str">
        <f>IF($B44="","",IF(COUNTIFS('English Scores- Leveled papers'!$H$4:$KM$4,AI$3,'English Scores- Leveled papers'!$H46:$KM46,"&lt;&gt;")=0,"",SUMIF('English Scores- Leveled papers'!$H$4:$KM$4,AI$3,'English Scores- Leveled papers'!$H46:$KM46)))</f>
        <v/>
      </c>
      <c r="AJ44" s="41" t="str">
        <f>IF($B44="","",IF(COUNTIFS('English Scores- Leveled papers'!$H$4:$KM$4,AJ$3,'English Scores- Leveled papers'!$H46:$KM46,"&lt;&gt;")=0,"",SUMIF('English Scores- Leveled papers'!$H$4:$KM$4,AJ$3,'English Scores- Leveled papers'!$H46:$KM46)))</f>
        <v/>
      </c>
      <c r="AK44" s="41" t="str">
        <f>IF($B44="","",IF(COUNTIFS('English Scores- Leveled papers'!$H$4:$KM$4,AK$3,'English Scores- Leveled papers'!$H46:$KM46,"&lt;&gt;")=0,"",SUMIF('English Scores- Leveled papers'!$H$4:$KM$4,AK$3,'English Scores- Leveled papers'!$H46:$KM46)))</f>
        <v/>
      </c>
      <c r="AL44" s="41" t="str">
        <f>IF($B44="","",IF(COUNTIFS('English Scores- Leveled papers'!$H$4:$KM$4,AL$3,'English Scores- Leveled papers'!$H46:$KM46,"&lt;&gt;")=0,"",SUMIF('English Scores- Leveled papers'!$H$4:$KM$4,AL$3,'English Scores- Leveled papers'!$H46:$KM46)))</f>
        <v/>
      </c>
      <c r="AM44" s="41" t="str">
        <f>IF($B44="","",IF(COUNTIFS('English Scores- Leveled papers'!$H$4:$KM$4,AM$3,'English Scores- Leveled papers'!$H46:$KM46,"&lt;&gt;")=0,"",SUMIF('English Scores- Leveled papers'!$H$4:$KM$4,AM$3,'English Scores- Leveled papers'!$H46:$KM46)))</f>
        <v/>
      </c>
      <c r="AN44" s="41"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41" t="str">
        <f>IF($B44="","",IF(COUNTIFS('English Scores- Leveled papers'!$H$4:$KM$4,AZ$3,'English Scores- Leveled papers'!$H46:$KM46,"&lt;&gt;")=0,"",SUMIF('English Scores- Leveled papers'!$H$4:$KM$4,AZ$3,'English Scores- Leveled papers'!$H46:$KM46)))</f>
        <v/>
      </c>
      <c r="BA44" s="41" t="str">
        <f>IF($B44="","",IF(COUNTIFS('English Scores- Leveled papers'!$H$4:$KM$4,BA$3,'English Scores- Leveled papers'!$H46:$KM46,"&lt;&gt;")=0,"",SUMIF('English Scores- Leveled papers'!$H$4:$KM$4,BA$3,'English Scores- Leveled papers'!$H46:$KM46)))</f>
        <v/>
      </c>
      <c r="BB44" s="41" t="str">
        <f>IF($B44="","",IF(COUNTIFS('English Scores- Leveled papers'!$H$4:$KM$4,BB$3,'English Scores- Leveled papers'!$H46:$KM46,"&lt;&gt;")=0,"",SUMIF('English Scores- Leveled papers'!$H$4:$KM$4,BB$3,'English Scores- Leveled papers'!$H46:$KM46)))</f>
        <v/>
      </c>
      <c r="BC44" s="41" t="str">
        <f>IF($B44="","",IF(COUNTIFS('English Scores- Leveled papers'!$H$4:$KM$4,BC$3,'English Scores- Leveled papers'!$H46:$KM46,"&lt;&gt;")=0,"",SUMIF('English Scores- Leveled papers'!$H$4:$KM$4,BC$3,'English Scores- Leveled papers'!$H46:$KM46)))</f>
        <v/>
      </c>
      <c r="BD44" s="41" t="str">
        <f>IF($B44="","",IF(COUNTIFS('English Scores- Leveled papers'!$H$4:$KM$4,BD$3,'English Scores- Leveled papers'!$H46:$KM46,"&lt;&gt;")=0,"",SUMIF('English Scores- Leveled papers'!$H$4:$KM$4,BD$3,'English Scores- Leveled papers'!$H46:$KM46)))</f>
        <v/>
      </c>
      <c r="BE44" s="41" t="str">
        <f>IF($B44="","",IF(COUNTIFS('English Scores- Leveled papers'!$H$4:$KM$4,BE$3,'English Scores- Leveled papers'!$H46:$KM46,"&lt;&gt;")=0,"",SUMIF('English Scores- Leveled papers'!$H$4:$KM$4,BE$3,'English Scores- Leveled papers'!$H46:$KM46)))</f>
        <v/>
      </c>
      <c r="BF44" s="41" t="str">
        <f>IF($B44="","",IF(COUNTIFS('English Scores- Leveled papers'!$H$4:$KM$4,BF$3,'English Scores- Leveled papers'!$H46:$KM46,"&lt;&gt;")=0,"",SUMIF('English Scores- Leveled papers'!$H$4:$KM$4,BF$3,'English Scores- Leveled papers'!$H46:$KM46)))</f>
        <v/>
      </c>
      <c r="BG44" s="41" t="str">
        <f>IF($B44="","",IF(COUNTIFS('English Scores- Leveled papers'!$H$4:$KM$4,BG$3,'English Scores- Leveled papers'!$H46:$KM46,"&lt;&gt;")=0,"",SUMIF('English Scores- Leveled papers'!$H$4:$KM$4,BG$3,'English Scores- Leveled papers'!$H46:$KM46)))</f>
        <v/>
      </c>
      <c r="BH44" s="41" t="str">
        <f>IF($B44="","",IF(COUNTIFS('English Scores- Leveled papers'!$H$4:$KM$4,BH$3,'English Scores- Leveled papers'!$H46:$KM46,"&lt;&gt;")=0,"",SUMIF('English Scores- Leveled papers'!$H$4:$KM$4,BH$3,'English Scores- Leveled papers'!$H46:$KM46)))</f>
        <v/>
      </c>
      <c r="BI44" s="41" t="str">
        <f>IF($B44="","",IF(COUNTIFS('English Scores- Leveled papers'!$H$4:$KM$4,BI$3,'English Scores- Leveled papers'!$H46:$KM46,"&lt;&gt;")=0,"",SUMIF('English Scores- Leveled papers'!$H$4:$KM$4,BI$3,'English Scores- Leveled papers'!$H46:$KM46)))</f>
        <v/>
      </c>
      <c r="BJ44" s="41" t="str">
        <f>IF($B44="","",IF(COUNTIFS('English Scores- Leveled papers'!$H$4:$KM$4,BJ$3,'English Scores- Leveled papers'!$H46:$KM46,"&lt;&gt;")=0,"",SUMIF('English Scores- Leveled papers'!$H$4:$KM$4,BJ$3,'English Scores- Leveled papers'!$H46:$KM46)))</f>
        <v/>
      </c>
      <c r="BK44" s="41" t="str">
        <f>IF($B44="","",IF(COUNTIFS('English Scores- Leveled papers'!$H$4:$KM$4,BK$3,'English Scores- Leveled papers'!$H46:$KM46,"&lt;&gt;")=0,"",SUMIF('English Scores- Leveled papers'!$H$4:$KM$4,BK$3,'English Scores- Leveled papers'!$H46:$KM46)))</f>
        <v/>
      </c>
      <c r="BL44" s="41" t="str">
        <f>IF($B44="","",IF(COUNTIFS('English Scores- Leveled papers'!$H$4:$KM$4,BL$3,'English Scores- Leveled papers'!$H46:$KM46,"&lt;&gt;")=0,"",SUMIF('English Scores- Leveled papers'!$H$4:$KM$4,BL$3,'English Scores- Leveled papers'!$H46:$KM46)))</f>
        <v/>
      </c>
      <c r="BM44" s="41" t="str">
        <f>IF($B44="","",IF(COUNTIFS('English Scores- Leveled papers'!$H$4:$KM$4,BM$3,'English Scores- Leveled papers'!$H46:$KM46,"&lt;&gt;")=0,"",SUMIF('English Scores- Leveled papers'!$H$4:$KM$4,BM$3,'English Scores- Leveled papers'!$H46:$KM46)))</f>
        <v/>
      </c>
      <c r="BN44" s="41" t="str">
        <f>IF($B44="","",IF(COUNTIFS('English Scores- Leveled papers'!$H$4:$KM$4,BN$3,'English Scores- Leveled papers'!$H46:$KM46,"&lt;&gt;")=0,"",SUMIF('English Scores- Leveled papers'!$H$4:$KM$4,BN$3,'English Scores- Leveled papers'!$H46:$KM46)))</f>
        <v/>
      </c>
      <c r="BO44" s="41"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41" t="str">
        <f>IF($B44="","",IF(COUNTIFS('English Scores- Leveled papers'!$H$4:$KM$4,BX$3,'English Scores- Leveled papers'!$H46:$KM46,"&lt;&gt;")=0,"",SUMIF('English Scores- Leveled papers'!$H$4:$KM$4,BX$3,'English Scores- Leveled papers'!$H46:$KM46)))</f>
        <v/>
      </c>
      <c r="BY44" s="41" t="str">
        <f>IF($B44="","",IF(COUNTIFS('English Scores- Leveled papers'!$H$4:$KM$4,BY$3,'English Scores- Leveled papers'!$H46:$KM46,"&lt;&gt;")=0,"",SUMIF('English Scores- Leveled papers'!$H$4:$KM$4,BY$3,'English Scores- Leveled papers'!$H46:$KM46)))</f>
        <v/>
      </c>
      <c r="BZ44" s="41" t="str">
        <f>IF($B44="","",IF(COUNTIFS('English Scores- Leveled papers'!$H$4:$KM$4,BZ$3,'English Scores- Leveled papers'!$H46:$KM46,"&lt;&gt;")=0,"",SUMIF('English Scores- Leveled papers'!$H$4:$KM$4,BZ$3,'English Scores- Leveled papers'!$H46:$KM46)))</f>
        <v/>
      </c>
      <c r="CA44" s="41" t="str">
        <f>IF($B44="","",IF(COUNTIFS('English Scores- Leveled papers'!$H$4:$KM$4,CA$3,'English Scores- Leveled papers'!$H46:$KM46,"&lt;&gt;")=0,"",SUMIF('English Scores- Leveled papers'!$H$4:$KM$4,CA$3,'English Scores- Leveled papers'!$H46:$KM46)))</f>
        <v/>
      </c>
      <c r="CB44" s="41" t="str">
        <f>IF($B44="","",IF(COUNTIFS('English Scores- Leveled papers'!$H$4:$KM$4,CB$3,'English Scores- Leveled papers'!$H46:$KM46,"&lt;&gt;")=0,"",SUMIF('English Scores- Leveled papers'!$H$4:$KM$4,CB$3,'English Scores- Leveled papers'!$H46:$KM46)))</f>
        <v/>
      </c>
      <c r="CC44" s="41" t="str">
        <f>IF($B44="","",IF(COUNTIFS('English Scores- Leveled papers'!$H$4:$KM$4,CC$3,'English Scores- Leveled papers'!$H46:$KM46,"&lt;&gt;")=0,"",SUMIF('English Scores- Leveled papers'!$H$4:$KM$4,CC$3,'English Scores- Leveled papers'!$H46:$KM46)))</f>
        <v/>
      </c>
      <c r="CD44" s="41" t="str">
        <f>IF($B44="","",IF(COUNTIFS('English Scores- Leveled papers'!$H$4:$KM$4,CD$3,'English Scores- Leveled papers'!$H46:$KM46,"&lt;&gt;")=0,"",SUMIF('English Scores- Leveled papers'!$H$4:$KM$4,CD$3,'English Scores- Leveled papers'!$H46:$KM46)))</f>
        <v/>
      </c>
      <c r="CE44" s="41" t="str">
        <f>IF($B44="","",IF(COUNTIFS('English Scores- Leveled papers'!$H$4:$KM$4,CE$3,'English Scores- Leveled papers'!$H46:$KM46,"&lt;&gt;")=0,"",SUMIF('English Scores- Leveled papers'!$H$4:$KM$4,CE$3,'English Scores- Leveled papers'!$H46:$KM46)))</f>
        <v/>
      </c>
      <c r="CF44" s="41"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41" t="str">
        <f>IF($B44="","",IF(COUNTIFS('English Scores- Leveled papers'!$H$4:$KM$4,CL$3,'English Scores- Leveled papers'!$H46:$KM46,"&lt;&gt;")=0,"",SUMIF('English Scores- Leveled papers'!$H$4:$KM$4,CL$3,'English Scores- Leveled papers'!$H46:$KM46)))</f>
        <v/>
      </c>
      <c r="CM44" s="41" t="str">
        <f>IF($B44="","",IF(COUNTIFS('English Scores- Leveled papers'!$H$4:$KM$4,CM$3,'English Scores- Leveled papers'!$H46:$KM46,"&lt;&gt;")=0,"",SUMIF('English Scores- Leveled papers'!$H$4:$KM$4,CM$3,'English Scores- Leveled papers'!$H46:$KM46)))</f>
        <v/>
      </c>
      <c r="CN44" s="41" t="str">
        <f>IF($B44="","",IF(COUNTIFS('English Scores- Leveled papers'!$H$4:$KM$4,CN$3,'English Scores- Leveled papers'!$H46:$KM46,"&lt;&gt;")=0,"",SUMIF('English Scores- Leveled papers'!$H$4:$KM$4,CN$3,'English Scores- Leveled papers'!$H46:$KM46)))</f>
        <v/>
      </c>
      <c r="CO44" s="41" t="str">
        <f>IF($B44="","",IF(COUNTIFS('English Scores- Leveled papers'!$H$4:$KM$4,CO$3,'English Scores- Leveled papers'!$H46:$KM46,"&lt;&gt;")=0,"",SUMIF('English Scores- Leveled papers'!$H$4:$KM$4,CO$3,'English Scores- Leveled papers'!$H46:$KM46)))</f>
        <v/>
      </c>
      <c r="CP44" s="41" t="str">
        <f>IF($B44="","",IF(COUNTIFS('English Scores- Leveled papers'!$H$4:$KM$4,CP$3,'English Scores- Leveled papers'!$H46:$KM46,"&lt;&gt;")=0,"",SUMIF('English Scores- Leveled papers'!$H$4:$KM$4,CP$3,'English Scores- Leveled papers'!$H46:$KM46)))</f>
        <v/>
      </c>
      <c r="CQ44" s="41" t="str">
        <f>IF($B44="","",IF(COUNTIFS('English Scores- Leveled papers'!$H$4:$KM$4,CQ$3,'English Scores- Leveled papers'!$H46:$KM46,"&lt;&gt;")=0,"",SUMIF('English Scores- Leveled papers'!$H$4:$KM$4,CQ$3,'English Scores- Leveled papers'!$H46:$KM46)))</f>
        <v/>
      </c>
      <c r="CR44" s="41" t="str">
        <f>IF($B44="","",IF(COUNTIFS('English Scores- Leveled papers'!$H$4:$KM$4,CR$3,'English Scores- Leveled papers'!$H46:$KM46,"&lt;&gt;")=0,"",SUMIF('English Scores- Leveled papers'!$H$4:$KM$4,CR$3,'English Scores- Leveled papers'!$H46:$KM46)))</f>
        <v/>
      </c>
      <c r="CS44" s="41"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41" t="str">
        <f>IF($B44="","",IF(COUNTIFS('English Scores- Leveled papers'!$H$4:$KM$4,DF$3,'English Scores- Leveled papers'!$H46:$KM46,"&lt;&gt;")=0,"",SUMIF('English Scores- Leveled papers'!$H$4:$KM$4,DF$3,'English Scores- Leveled papers'!$H46:$KM46)))</f>
        <v/>
      </c>
      <c r="DG44" s="41" t="str">
        <f>IF($B44="","",IF(COUNTIFS('English Scores- Leveled papers'!$H$4:$KM$4,DG$3,'English Scores- Leveled papers'!$H46:$KM46,"&lt;&gt;")=0,"",SUMIF('English Scores- Leveled papers'!$H$4:$KM$4,DG$3,'English Scores- Leveled papers'!$H46:$KM46)))</f>
        <v/>
      </c>
      <c r="DH44" s="41" t="str">
        <f>IF($B44="","",IF(COUNTIFS('English Scores- Leveled papers'!$H$4:$KM$4,DH$3,'English Scores- Leveled papers'!$H46:$KM46,"&lt;&gt;")=0,"",SUMIF('English Scores- Leveled papers'!$H$4:$KM$4,DH$3,'English Scores- Leveled papers'!$H46:$KM46)))</f>
        <v/>
      </c>
      <c r="DI44" s="41" t="str">
        <f>IF($B44="","",IF(COUNTIFS('English Scores- Leveled papers'!$H$4:$KM$4,DI$3,'English Scores- Leveled papers'!$H46:$KM46,"&lt;&gt;")=0,"",SUMIF('English Scores- Leveled papers'!$H$4:$KM$4,DI$3,'English Scores- Leveled papers'!$H46:$KM46)))</f>
        <v/>
      </c>
      <c r="DJ44" s="41" t="str">
        <f>IF($B44="","",IF(COUNTIFS('English Scores- Leveled papers'!$H$4:$KM$4,DJ$3,'English Scores- Leveled papers'!$H46:$KM46,"&lt;&gt;")=0,"",SUMIF('English Scores- Leveled papers'!$H$4:$KM$4,DJ$3,'English Scores- Leveled papers'!$H46:$KM46)))</f>
        <v/>
      </c>
      <c r="DK44" s="41" t="str">
        <f>IF($B44="","",IF(COUNTIFS('English Scores- Leveled papers'!$H$4:$KM$4,DK$3,'English Scores- Leveled papers'!$H46:$KM46,"&lt;&gt;")=0,"",SUMIF('English Scores- Leveled papers'!$H$4:$KM$4,DK$3,'English Scores- Leveled papers'!$H46:$KM46)))</f>
        <v/>
      </c>
      <c r="DL44" s="41" t="str">
        <f>IF($B44="","",IF(COUNTIFS('English Scores- Leveled papers'!$H$4:$KM$4,DL$3,'English Scores- Leveled papers'!$H46:$KM46,"&lt;&gt;")=0,"",SUMIF('English Scores- Leveled papers'!$H$4:$KM$4,DL$3,'English Scores- Leveled papers'!$H46:$KM46)))</f>
        <v/>
      </c>
      <c r="DM44" s="41" t="str">
        <f>IF($B44="","",IF(COUNTIFS('English Scores- Leveled papers'!$H$4:$KM$4,DM$3,'English Scores- Leveled papers'!$H46:$KM46,"&lt;&gt;")=0,"",SUMIF('English Scores- Leveled papers'!$H$4:$KM$4,DM$3,'English Scores- Leveled papers'!$H46:$KM46)))</f>
        <v/>
      </c>
      <c r="DN44" s="41" t="str">
        <f>IF($B44="","",IF(COUNTIFS('English Scores- Leveled papers'!$H$4:$KM$4,DN$3,'English Scores- Leveled papers'!$H46:$KM46,"&lt;&gt;")=0,"",SUMIF('English Scores- Leveled papers'!$H$4:$KM$4,DN$3,'English Scores- Leveled papers'!$H46:$KM46)))</f>
        <v/>
      </c>
      <c r="DO44" s="41" t="str">
        <f>IF($B44="","",IF(COUNTIFS('English Scores- Leveled papers'!$H$4:$KM$4,DO$3,'English Scores- Leveled papers'!$H46:$KM46,"&lt;&gt;")=0,"",SUMIF('English Scores- Leveled papers'!$H$4:$KM$4,DO$3,'English Scores- Leveled papers'!$H46:$KM46)))</f>
        <v/>
      </c>
      <c r="DP44" s="41" t="str">
        <f>IF($B44="","",IF(COUNTIFS('English Scores- Leveled papers'!$H$4:$KM$4,DP$3,'English Scores- Leveled papers'!$H46:$KM46,"&lt;&gt;")=0,"",SUMIF('English Scores- Leveled papers'!$H$4:$KM$4,DP$3,'English Scores- Leveled papers'!$H46:$KM46)))</f>
        <v/>
      </c>
      <c r="DQ44" s="393" t="str">
        <f>IF($B44="","",IF(COUNTIFS('English Scores- Leveled papers'!$H$4:$KM$4,DQ$3,'English Scores- Leveled papers'!$H46:$KM46,"&lt;&gt;")=0,"",SUMIF('English Scores- Leveled papers'!$H$4:$KM$4,DQ$3,'English Scores- Leveled papers'!$H46:$KM46)))</f>
        <v/>
      </c>
      <c r="DR44" s="395" t="str">
        <f>IF('Cover Sheet'!$AC$6="6th", 'Eng GLA 6th, 7th, 8th'!D47, "")</f>
        <v/>
      </c>
      <c r="DU44" s="41" t="str">
        <f>IF($B44="","",IF(COUNTIFS('Eng GLA 6th, 7th, 8th'!$E$4:$DV$4,DU$3,'Eng GLA 6th, 7th, 8th'!$E47:$DV47,"&lt;&gt;")=0,"",SUMIF('Eng GLA 6th, 7th, 8th'!$E$4:$DV$4,DU$3,'Eng GLA 6th, 7th, 8th'!$E47:$DV47)))</f>
        <v/>
      </c>
      <c r="DV44" s="41" t="str">
        <f>IF($B44="","",IF(COUNTIFS('Eng GLA 6th, 7th, 8th'!$E$4:$DV$4,DV$3,'Eng GLA 6th, 7th, 8th'!$E47:$DV47,"&lt;&gt;")=0,"",SUMIF('Eng GLA 6th, 7th, 8th'!$E$4:$DV$4,DV$3,'Eng GLA 6th, 7th, 8th'!$E47:$DV47)))</f>
        <v/>
      </c>
      <c r="DW44" s="41" t="str">
        <f>IF($B44="","",IF(COUNTIFS('Eng GLA 6th, 7th, 8th'!$E$4:$DV$4,DW$3,'Eng GLA 6th, 7th, 8th'!$E47:$DV47,"&lt;&gt;")=0,"",SUMIF('Eng GLA 6th, 7th, 8th'!$E$4:$DV$4,DW$3,'Eng GLA 6th, 7th, 8th'!$E47:$DV47)))</f>
        <v/>
      </c>
      <c r="DX44" s="41" t="str">
        <f>IF($B44="","",IF(COUNTIFS('Eng GLA 6th, 7th, 8th'!$E$4:$DV$4,DX$3,'Eng GLA 6th, 7th, 8th'!$E47:$DV47,"&lt;&gt;")=0,"",SUMIF('Eng GLA 6th, 7th, 8th'!$E$4:$DV$4,DX$3,'Eng GLA 6th, 7th, 8th'!$E47:$DV47)))</f>
        <v/>
      </c>
      <c r="DY44" s="41" t="str">
        <f>IF($B44="","",IF(COUNTIFS('Eng GLA 6th, 7th, 8th'!$E$4:$DV$4,DY$3,'Eng GLA 6th, 7th, 8th'!$E47:$DV47,"&lt;&gt;")=0,"",SUMIF('Eng GLA 6th, 7th, 8th'!$E$4:$DV$4,DY$3,'Eng GLA 6th, 7th, 8th'!$E47:$DV47)))</f>
        <v/>
      </c>
      <c r="DZ44" s="41" t="str">
        <f>IF($B44="","",IF(COUNTIFS('Eng GLA 6th, 7th, 8th'!$E$4:$DV$4,DZ$3,'Eng GLA 6th, 7th, 8th'!$E47:$DV47,"&lt;&gt;")=0,"",SUMIF('Eng GLA 6th, 7th, 8th'!$E$4:$DV$4,DZ$3,'Eng GLA 6th, 7th, 8th'!$E47:$DV47)))</f>
        <v/>
      </c>
      <c r="EA44" s="41" t="str">
        <f>IF($B44="","",IF(COUNTIFS('Eng GLA 6th, 7th, 8th'!$E$4:$DV$4,EA$3,'Eng GLA 6th, 7th, 8th'!$E47:$DV47,"&lt;&gt;")=0,"",SUMIF('Eng GLA 6th, 7th, 8th'!$E$4:$DV$4,EA$3,'Eng GLA 6th, 7th, 8th'!$E47:$DV47)))</f>
        <v/>
      </c>
      <c r="EB44" s="41" t="str">
        <f>IF($B44="","",IF(COUNTIFS('Eng GLA 6th, 7th, 8th'!$E$4:$DV$4,EB$3,'Eng GLA 6th, 7th, 8th'!$E47:$DV47,"&lt;&gt;")=0,"",SUMIF('Eng GLA 6th, 7th, 8th'!$E$4:$DV$4,EB$3,'Eng GLA 6th, 7th, 8th'!$E47:$DV47)))</f>
        <v/>
      </c>
      <c r="EC44" s="41" t="str">
        <f>IF($B44="","",IF(COUNTIFS('Eng GLA 6th, 7th, 8th'!$E$4:$DV$4,EC$3,'Eng GLA 6th, 7th, 8th'!$E47:$DV47,"&lt;&gt;")=0,"",SUMIF('Eng GLA 6th, 7th, 8th'!$E$4:$DV$4,EC$3,'Eng GLA 6th, 7th, 8th'!$E47:$DV47)))</f>
        <v/>
      </c>
      <c r="ED44" s="41" t="str">
        <f>IF($B44="","",IF(COUNTIFS('Eng GLA 6th, 7th, 8th'!$E$4:$DV$4,ED$3,'Eng GLA 6th, 7th, 8th'!$E47:$DV47,"&lt;&gt;")=0,"",SUMIF('Eng GLA 6th, 7th, 8th'!$E$4:$DV$4,ED$3,'Eng GLA 6th, 7th, 8th'!$E47:$DV47)))</f>
        <v/>
      </c>
      <c r="EE44" s="41" t="str">
        <f>IF($B44="","",IF(COUNTIFS('Eng GLA 6th, 7th, 8th'!$E$4:$DV$4,EE$3,'Eng GLA 6th, 7th, 8th'!$E47:$DV47,"&lt;&gt;")=0,"",SUMIF('Eng GLA 6th, 7th, 8th'!$E$4:$DV$4,EE$3,'Eng GLA 6th, 7th, 8th'!$E47:$DV47)))</f>
        <v/>
      </c>
      <c r="EF44" s="41" t="str">
        <f>IF($B44="","",IF(COUNTIFS('Eng GLA 6th, 7th, 8th'!$E$4:$DV$4,EF$3,'Eng GLA 6th, 7th, 8th'!$E47:$DV47,"&lt;&gt;")=0,"",SUMIF('Eng GLA 6th, 7th, 8th'!$E$4:$DV$4,EF$3,'Eng GLA 6th, 7th, 8th'!$E47:$DV47)))</f>
        <v/>
      </c>
      <c r="EG44" s="41" t="str">
        <f>IF($B44="","",IF(COUNTIFS('Eng GLA 6th, 7th, 8th'!$E$4:$DV$4,EG$3,'Eng GLA 6th, 7th, 8th'!$E47:$DV47,"&lt;&gt;")=0,"",SUMIF('Eng GLA 6th, 7th, 8th'!$E$4:$DV$4,EG$3,'Eng GLA 6th, 7th, 8th'!$E47:$DV47)))</f>
        <v/>
      </c>
      <c r="EH44" s="41" t="str">
        <f>IF($B44="","",IF(COUNTIFS('Eng GLA 6th, 7th, 8th'!$E$4:$DV$4,EH$3,'Eng GLA 6th, 7th, 8th'!$E47:$DV47,"&lt;&gt;")=0,"",SUMIF('Eng GLA 6th, 7th, 8th'!$E$4:$DV$4,EH$3,'Eng GLA 6th, 7th, 8th'!$E47:$DV47)))</f>
        <v/>
      </c>
      <c r="EI44" s="41" t="str">
        <f>IF($B44="","",IF(COUNTIFS('Eng GLA 6th, 7th, 8th'!$E$4:$DV$4,EI$3,'Eng GLA 6th, 7th, 8th'!$E47:$DV47,"&lt;&gt;")=0,"",SUMIF('Eng GLA 6th, 7th, 8th'!$E$4:$DV$4,EI$3,'Eng GLA 6th, 7th, 8th'!$E47:$DV47)))</f>
        <v/>
      </c>
      <c r="EJ44" s="398" t="str">
        <f>IF('Cover Sheet'!$AC$6="7th", 'Eng GLA 6th, 7th, 8th'!AQ47, "")</f>
        <v/>
      </c>
      <c r="EK44" s="41" t="str">
        <f>IF($B44="","",IF(COUNTIFS('Eng GLA 6th, 7th, 8th'!$E$4:$DV$4,EK$3,'Eng GLA 6th, 7th, 8th'!$E47:$DV47,"&lt;&gt;")=0,"",SUMIF('Eng GLA 6th, 7th, 8th'!$E$4:$DV$4,EK$3,'Eng GLA 6th, 7th, 8th'!$E47:$DV47)))</f>
        <v/>
      </c>
      <c r="EL44" s="41" t="str">
        <f>IF($B44="","",IF(COUNTIFS('Eng GLA 6th, 7th, 8th'!$E$4:$DV$4,EL$3,'Eng GLA 6th, 7th, 8th'!$E47:$DV47,"&lt;&gt;")=0,"",SUMIF('Eng GLA 6th, 7th, 8th'!$E$4:$DV$4,EL$3,'Eng GLA 6th, 7th, 8th'!$E47:$DV47)))</f>
        <v/>
      </c>
      <c r="EM44" s="41" t="str">
        <f>IF($B44="","",IF(COUNTIFS('Eng GLA 6th, 7th, 8th'!$E$4:$DV$4,EM$3,'Eng GLA 6th, 7th, 8th'!$E47:$DV47,"&lt;&gt;")=0,"",SUMIF('Eng GLA 6th, 7th, 8th'!$E$4:$DV$4,EM$3,'Eng GLA 6th, 7th, 8th'!$E47:$DV47)))</f>
        <v/>
      </c>
      <c r="EN44" s="41" t="str">
        <f>IF($B44="","",IF(COUNTIFS('Eng GLA 6th, 7th, 8th'!$E$4:$DV$4,EN$3,'Eng GLA 6th, 7th, 8th'!$E47:$DV47,"&lt;&gt;")=0,"",SUMIF('Eng GLA 6th, 7th, 8th'!$E$4:$DV$4,EN$3,'Eng GLA 6th, 7th, 8th'!$E47:$DV47)))</f>
        <v/>
      </c>
      <c r="EO44" s="41" t="str">
        <f>IF($B44="","",IF(COUNTIFS('Eng GLA 6th, 7th, 8th'!$E$4:$DV$4,EO$3,'Eng GLA 6th, 7th, 8th'!$E47:$DV47,"&lt;&gt;")=0,"",SUMIF('Eng GLA 6th, 7th, 8th'!$E$4:$DV$4,EO$3,'Eng GLA 6th, 7th, 8th'!$E47:$DV47)))</f>
        <v/>
      </c>
      <c r="EP44" s="41" t="str">
        <f>IF($B44="","",IF(COUNTIFS('Eng GLA 6th, 7th, 8th'!$E$4:$DV$4,EP$3,'Eng GLA 6th, 7th, 8th'!$E47:$DV47,"&lt;&gt;")=0,"",SUMIF('Eng GLA 6th, 7th, 8th'!$E$4:$DV$4,EP$3,'Eng GLA 6th, 7th, 8th'!$E47:$DV47)))</f>
        <v/>
      </c>
      <c r="EQ44" s="41" t="str">
        <f>IF($B44="","",IF(COUNTIFS('Eng GLA 6th, 7th, 8th'!$E$4:$DV$4,EQ$3,'Eng GLA 6th, 7th, 8th'!$E47:$DV47,"&lt;&gt;")=0,"",SUMIF('Eng GLA 6th, 7th, 8th'!$E$4:$DV$4,EQ$3,'Eng GLA 6th, 7th, 8th'!$E47:$DV47)))</f>
        <v/>
      </c>
      <c r="ER44" s="41" t="str">
        <f>IF($B44="","",IF(COUNTIFS('Eng GLA 6th, 7th, 8th'!$E$4:$DV$4,ER$3,'Eng GLA 6th, 7th, 8th'!$E47:$DV47,"&lt;&gt;")=0,"",SUMIF('Eng GLA 6th, 7th, 8th'!$E$4:$DV$4,ER$3,'Eng GLA 6th, 7th, 8th'!$E47:$DV47)))</f>
        <v/>
      </c>
      <c r="ES44" s="41" t="str">
        <f>IF($B44="","",IF(COUNTIFS('Eng GLA 6th, 7th, 8th'!$E$4:$DV$4,ES$3,'Eng GLA 6th, 7th, 8th'!$E47:$DV47,"&lt;&gt;")=0,"",SUMIF('Eng GLA 6th, 7th, 8th'!$E$4:$DV$4,ES$3,'Eng GLA 6th, 7th, 8th'!$E47:$DV47)))</f>
        <v/>
      </c>
      <c r="ET44" s="41" t="str">
        <f>IF($B44="","",IF(COUNTIFS('Eng GLA 6th, 7th, 8th'!$E$4:$DV$4,ET$3,'Eng GLA 6th, 7th, 8th'!$E47:$DV47,"&lt;&gt;")=0,"",SUMIF('Eng GLA 6th, 7th, 8th'!$E$4:$DV$4,ET$3,'Eng GLA 6th, 7th, 8th'!$E47:$DV47)))</f>
        <v/>
      </c>
      <c r="EU44" s="41" t="str">
        <f>IF($B44="","",IF(COUNTIFS('Eng GLA 6th, 7th, 8th'!$E$4:$DV$4,EU$3,'Eng GLA 6th, 7th, 8th'!$E47:$DV47,"&lt;&gt;")=0,"",SUMIF('Eng GLA 6th, 7th, 8th'!$E$4:$DV$4,EU$3,'Eng GLA 6th, 7th, 8th'!$E47:$DV47)))</f>
        <v/>
      </c>
      <c r="EV44" s="41" t="str">
        <f>IF($B44="","",IF(COUNTIFS('Eng GLA 6th, 7th, 8th'!$E$4:$DV$4,EV$3,'Eng GLA 6th, 7th, 8th'!$E47:$DV47,"&lt;&gt;")=0,"",SUMIF('Eng GLA 6th, 7th, 8th'!$E$4:$DV$4,EV$3,'Eng GLA 6th, 7th, 8th'!$E47:$DV47)))</f>
        <v/>
      </c>
      <c r="EW44" s="41" t="str">
        <f>IF($B44="","",IF(COUNTIFS('Eng GLA 6th, 7th, 8th'!$E$4:$DV$4,EW$3,'Eng GLA 6th, 7th, 8th'!$E47:$DV47,"&lt;&gt;")=0,"",SUMIF('Eng GLA 6th, 7th, 8th'!$E$4:$DV$4,EW$3,'Eng GLA 6th, 7th, 8th'!$E47:$DV47)))</f>
        <v/>
      </c>
      <c r="EX44" s="41" t="str">
        <f>IF($B44="","",IF(COUNTIFS('Eng GLA 6th, 7th, 8th'!$E$4:$DV$4,EX$3,'Eng GLA 6th, 7th, 8th'!$E47:$DV47,"&lt;&gt;")=0,"",SUMIF('Eng GLA 6th, 7th, 8th'!$E$4:$DV$4,EX$3,'Eng GLA 6th, 7th, 8th'!$E47:$DV47)))</f>
        <v/>
      </c>
      <c r="EY44" s="41" t="str">
        <f>IF($B44="","",IF(COUNTIFS('Eng GLA 6th, 7th, 8th'!$E$4:$DV$4,EY$3,'Eng GLA 6th, 7th, 8th'!$E47:$DV47,"&lt;&gt;")=0,"",SUMIF('Eng GLA 6th, 7th, 8th'!$E$4:$DV$4,EY$3,'Eng GLA 6th, 7th, 8th'!$E47:$DV47)))</f>
        <v/>
      </c>
      <c r="EZ44" s="398" t="str">
        <f>IF('Cover Sheet'!$AC$6="8th", 'Eng GLA 6th, 7th, 8th'!CG47, "")</f>
        <v/>
      </c>
      <c r="FA44" s="41" t="str">
        <f>IF($B44="","",IF(COUNTIFS('Eng GLA 6th, 7th, 8th'!$E$4:$DV$4,FA$3,'Eng GLA 6th, 7th, 8th'!$E47:$DV47,"&lt;&gt;")=0,"",SUMIF('Eng GLA 6th, 7th, 8th'!$E$4:$DV$4,FA$3,'Eng GLA 6th, 7th, 8th'!$E47:$DV47)))</f>
        <v/>
      </c>
      <c r="FB44" s="41" t="str">
        <f>IF($B44="","",IF(COUNTIFS('Eng GLA 6th, 7th, 8th'!$E$4:$DV$4,FB$3,'Eng GLA 6th, 7th, 8th'!$E47:$DV47,"&lt;&gt;")=0,"",SUMIF('Eng GLA 6th, 7th, 8th'!$E$4:$DV$4,FB$3,'Eng GLA 6th, 7th, 8th'!$E47:$DV47)))</f>
        <v/>
      </c>
      <c r="FC44" s="41" t="str">
        <f>IF($B44="","",IF(COUNTIFS('Eng GLA 6th, 7th, 8th'!$E$4:$DV$4,FC$3,'Eng GLA 6th, 7th, 8th'!$E47:$DV47,"&lt;&gt;")=0,"",SUMIF('Eng GLA 6th, 7th, 8th'!$E$4:$DV$4,FC$3,'Eng GLA 6th, 7th, 8th'!$E47:$DV47)))</f>
        <v/>
      </c>
      <c r="FD44" s="41" t="str">
        <f>IF($B44="","",IF(COUNTIFS('Eng GLA 6th, 7th, 8th'!$E$4:$DV$4,FD$3,'Eng GLA 6th, 7th, 8th'!$E47:$DV47,"&lt;&gt;")=0,"",SUMIF('Eng GLA 6th, 7th, 8th'!$E$4:$DV$4,FD$3,'Eng GLA 6th, 7th, 8th'!$E47:$DV47)))</f>
        <v/>
      </c>
      <c r="FE44" s="41" t="str">
        <f>IF($B44="","",IF(COUNTIFS('Eng GLA 6th, 7th, 8th'!$E$4:$DV$4,FE$3,'Eng GLA 6th, 7th, 8th'!$E47:$DV47,"&lt;&gt;")=0,"",SUMIF('Eng GLA 6th, 7th, 8th'!$E$4:$DV$4,FE$3,'Eng GLA 6th, 7th, 8th'!$E47:$DV47)))</f>
        <v/>
      </c>
      <c r="FF44" s="41" t="str">
        <f>IF($B44="","",IF(COUNTIFS('Eng GLA 6th, 7th, 8th'!$E$4:$DV$4,FF$3,'Eng GLA 6th, 7th, 8th'!$E47:$DV47,"&lt;&gt;")=0,"",SUMIF('Eng GLA 6th, 7th, 8th'!$E$4:$DV$4,FF$3,'Eng GLA 6th, 7th, 8th'!$E47:$DV47)))</f>
        <v/>
      </c>
      <c r="FG44" s="41" t="str">
        <f>IF($B44="","",IF(COUNTIFS('Eng GLA 6th, 7th, 8th'!$E$4:$DV$4,FG$3,'Eng GLA 6th, 7th, 8th'!$E47:$DV47,"&lt;&gt;")=0,"",SUMIF('Eng GLA 6th, 7th, 8th'!$E$4:$DV$4,FG$3,'Eng GLA 6th, 7th, 8th'!$E47:$DV47)))</f>
        <v/>
      </c>
      <c r="FH44" s="41" t="str">
        <f>IF($B44="","",IF(COUNTIFS('Eng GLA 6th, 7th, 8th'!$E$4:$DV$4,FH$3,'Eng GLA 6th, 7th, 8th'!$E47:$DV47,"&lt;&gt;")=0,"",SUMIF('Eng GLA 6th, 7th, 8th'!$E$4:$DV$4,FH$3,'Eng GLA 6th, 7th, 8th'!$E47:$DV47)))</f>
        <v/>
      </c>
      <c r="FI44" s="41" t="str">
        <f>IF($B44="","",IF(COUNTIFS('Eng GLA 6th, 7th, 8th'!$E$4:$DV$4,FI$3,'Eng GLA 6th, 7th, 8th'!$E47:$DV47,"&lt;&gt;")=0,"",SUMIF('Eng GLA 6th, 7th, 8th'!$E$4:$DV$4,FI$3,'Eng GLA 6th, 7th, 8th'!$E47:$DV47)))</f>
        <v/>
      </c>
      <c r="FJ44" s="41" t="str">
        <f>IF($B44="","",IF(COUNTIFS('Eng GLA 6th, 7th, 8th'!$E$4:$DV$4,FJ$3,'Eng GLA 6th, 7th, 8th'!$E47:$DV47,"&lt;&gt;")=0,"",SUMIF('Eng GLA 6th, 7th, 8th'!$E$4:$DV$4,FJ$3,'Eng GLA 6th, 7th, 8th'!$E47:$DV47)))</f>
        <v/>
      </c>
      <c r="FK44" s="41" t="str">
        <f>IF($B44="","",IF(COUNTIFS('Eng GLA 6th, 7th, 8th'!$E$4:$DV$4,FK$3,'Eng GLA 6th, 7th, 8th'!$E47:$DV47,"&lt;&gt;")=0,"",SUMIF('Eng GLA 6th, 7th, 8th'!$E$4:$DV$4,FK$3,'Eng GLA 6th, 7th, 8th'!$E47:$DV47)))</f>
        <v/>
      </c>
      <c r="FL44" s="41" t="str">
        <f>IF($B44="","",IF(COUNTIFS('Eng GLA 6th, 7th, 8th'!$E$4:$DV$4,FL$3,'Eng GLA 6th, 7th, 8th'!$E47:$DV47,"&lt;&gt;")=0,"",SUMIF('Eng GLA 6th, 7th, 8th'!$E$4:$DV$4,FL$3,'Eng GLA 6th, 7th, 8th'!$E47:$DV47)))</f>
        <v/>
      </c>
      <c r="FM44" s="41" t="str">
        <f>IF($B44="","",IF(COUNTIFS('Eng GLA 6th, 7th, 8th'!$E$4:$DV$4,FM$3,'Eng GLA 6th, 7th, 8th'!$E47:$DV47,"&lt;&gt;")=0,"",SUMIF('Eng GLA 6th, 7th, 8th'!$E$4:$DV$4,FM$3,'Eng GLA 6th, 7th, 8th'!$E47:$DV47)))</f>
        <v/>
      </c>
      <c r="FN44" s="41" t="str">
        <f>IF($B44="","",IF(COUNTIFS('Eng GLA 6th, 7th, 8th'!$E$4:$DV$4,FN$3,'Eng GLA 6th, 7th, 8th'!$E47:$DV47,"&lt;&gt;")=0,"",SUMIF('Eng GLA 6th, 7th, 8th'!$E$4:$DV$4,FN$3,'Eng GLA 6th, 7th, 8th'!$E47:$DV47)))</f>
        <v/>
      </c>
      <c r="FO44" s="41" t="str">
        <f>IF($B44="","",IF(COUNTIFS('Eng GLA 6th, 7th, 8th'!$E$4:$DV$4,FO$3,'Eng GLA 6th, 7th, 8th'!$E47:$DV47,"&lt;&gt;")=0,"",SUMIF('Eng GLA 6th, 7th, 8th'!$E$4:$DV$4,FO$3,'Eng GLA 6th, 7th, 8th'!$E47:$DV47)))</f>
        <v/>
      </c>
    </row>
    <row r="45" spans="1:171" ht="12.75" customHeight="1" x14ac:dyDescent="0.2">
      <c r="A45" s="65">
        <v>41</v>
      </c>
      <c r="B45" s="65" t="str">
        <f>'English Scores- Leveled papers'!B47</f>
        <v/>
      </c>
      <c r="C45" s="65"/>
      <c r="D45" s="76" t="str">
        <f>IF(OR(B45="",H45="",'Cover Sheet'!E45=""),"",'Cover Sheet'!E45)</f>
        <v/>
      </c>
      <c r="E45" s="76" t="str">
        <f>IF(OR(B45="",H45="",'Cover Sheet'!F45=""),"",'Cover Sheet'!F45)</f>
        <v/>
      </c>
      <c r="F45" s="76" t="str">
        <f>IF(OR(B45="",H45="",'Cover Sheet'!H45=""),"",'Cover Sheet'!H45)</f>
        <v/>
      </c>
      <c r="G45" s="76"/>
      <c r="H45" s="76" t="str">
        <f>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v/>
      </c>
      <c r="I45" s="77" t="str">
        <f t="shared" si="23"/>
        <v/>
      </c>
      <c r="J45" s="77" t="str">
        <f t="shared" si="24"/>
        <v/>
      </c>
      <c r="K45" s="77" t="str">
        <f t="shared" si="25"/>
        <v/>
      </c>
      <c r="L45" s="78" t="str">
        <f t="shared" si="26"/>
        <v/>
      </c>
      <c r="M45" s="78" t="str">
        <f t="shared" si="27"/>
        <v/>
      </c>
      <c r="N45" s="78" t="str">
        <f t="shared" si="28"/>
        <v/>
      </c>
      <c r="O45" s="78" t="str">
        <f t="shared" si="13"/>
        <v/>
      </c>
      <c r="P45" s="78" t="str">
        <f t="shared" si="14"/>
        <v/>
      </c>
      <c r="Q45" s="78" t="str">
        <f t="shared" si="15"/>
        <v/>
      </c>
      <c r="R45" s="78" t="str">
        <f t="shared" si="16"/>
        <v/>
      </c>
      <c r="S45" s="78" t="str">
        <f t="shared" si="17"/>
        <v/>
      </c>
      <c r="T45" s="78" t="str">
        <f t="shared" si="18"/>
        <v/>
      </c>
      <c r="U45" s="78" t="str">
        <f t="shared" si="19"/>
        <v/>
      </c>
      <c r="V45" s="78" t="str">
        <f t="shared" si="20"/>
        <v/>
      </c>
      <c r="W45" s="78" t="str">
        <f t="shared" si="21"/>
        <v/>
      </c>
      <c r="X45" s="78" t="str">
        <f t="shared" si="22"/>
        <v/>
      </c>
      <c r="Y45" s="78"/>
      <c r="Z45" s="78"/>
      <c r="AA45" s="78"/>
      <c r="AB45" s="78"/>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41" t="str">
        <f>IF($B45="","",IF(COUNTIFS('English Scores- Leveled papers'!$H$4:$KM$4,AI$3,'English Scores- Leveled papers'!$H47:$KM47,"&lt;&gt;")=0,"",SUMIF('English Scores- Leveled papers'!$H$4:$KM$4,AI$3,'English Scores- Leveled papers'!$H47:$KM47)))</f>
        <v/>
      </c>
      <c r="AJ45" s="41" t="str">
        <f>IF($B45="","",IF(COUNTIFS('English Scores- Leveled papers'!$H$4:$KM$4,AJ$3,'English Scores- Leveled papers'!$H47:$KM47,"&lt;&gt;")=0,"",SUMIF('English Scores- Leveled papers'!$H$4:$KM$4,AJ$3,'English Scores- Leveled papers'!$H47:$KM47)))</f>
        <v/>
      </c>
      <c r="AK45" s="41" t="str">
        <f>IF($B45="","",IF(COUNTIFS('English Scores- Leveled papers'!$H$4:$KM$4,AK$3,'English Scores- Leveled papers'!$H47:$KM47,"&lt;&gt;")=0,"",SUMIF('English Scores- Leveled papers'!$H$4:$KM$4,AK$3,'English Scores- Leveled papers'!$H47:$KM47)))</f>
        <v/>
      </c>
      <c r="AL45" s="41" t="str">
        <f>IF($B45="","",IF(COUNTIFS('English Scores- Leveled papers'!$H$4:$KM$4,AL$3,'English Scores- Leveled papers'!$H47:$KM47,"&lt;&gt;")=0,"",SUMIF('English Scores- Leveled papers'!$H$4:$KM$4,AL$3,'English Scores- Leveled papers'!$H47:$KM47)))</f>
        <v/>
      </c>
      <c r="AM45" s="41" t="str">
        <f>IF($B45="","",IF(COUNTIFS('English Scores- Leveled papers'!$H$4:$KM$4,AM$3,'English Scores- Leveled papers'!$H47:$KM47,"&lt;&gt;")=0,"",SUMIF('English Scores- Leveled papers'!$H$4:$KM$4,AM$3,'English Scores- Leveled papers'!$H47:$KM47)))</f>
        <v/>
      </c>
      <c r="AN45" s="41"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41" t="str">
        <f>IF($B45="","",IF(COUNTIFS('English Scores- Leveled papers'!$H$4:$KM$4,AZ$3,'English Scores- Leveled papers'!$H47:$KM47,"&lt;&gt;")=0,"",SUMIF('English Scores- Leveled papers'!$H$4:$KM$4,AZ$3,'English Scores- Leveled papers'!$H47:$KM47)))</f>
        <v/>
      </c>
      <c r="BA45" s="41" t="str">
        <f>IF($B45="","",IF(COUNTIFS('English Scores- Leveled papers'!$H$4:$KM$4,BA$3,'English Scores- Leveled papers'!$H47:$KM47,"&lt;&gt;")=0,"",SUMIF('English Scores- Leveled papers'!$H$4:$KM$4,BA$3,'English Scores- Leveled papers'!$H47:$KM47)))</f>
        <v/>
      </c>
      <c r="BB45" s="41" t="str">
        <f>IF($B45="","",IF(COUNTIFS('English Scores- Leveled papers'!$H$4:$KM$4,BB$3,'English Scores- Leveled papers'!$H47:$KM47,"&lt;&gt;")=0,"",SUMIF('English Scores- Leveled papers'!$H$4:$KM$4,BB$3,'English Scores- Leveled papers'!$H47:$KM47)))</f>
        <v/>
      </c>
      <c r="BC45" s="41" t="str">
        <f>IF($B45="","",IF(COUNTIFS('English Scores- Leveled papers'!$H$4:$KM$4,BC$3,'English Scores- Leveled papers'!$H47:$KM47,"&lt;&gt;")=0,"",SUMIF('English Scores- Leveled papers'!$H$4:$KM$4,BC$3,'English Scores- Leveled papers'!$H47:$KM47)))</f>
        <v/>
      </c>
      <c r="BD45" s="41" t="str">
        <f>IF($B45="","",IF(COUNTIFS('English Scores- Leveled papers'!$H$4:$KM$4,BD$3,'English Scores- Leveled papers'!$H47:$KM47,"&lt;&gt;")=0,"",SUMIF('English Scores- Leveled papers'!$H$4:$KM$4,BD$3,'English Scores- Leveled papers'!$H47:$KM47)))</f>
        <v/>
      </c>
      <c r="BE45" s="41" t="str">
        <f>IF($B45="","",IF(COUNTIFS('English Scores- Leveled papers'!$H$4:$KM$4,BE$3,'English Scores- Leveled papers'!$H47:$KM47,"&lt;&gt;")=0,"",SUMIF('English Scores- Leveled papers'!$H$4:$KM$4,BE$3,'English Scores- Leveled papers'!$H47:$KM47)))</f>
        <v/>
      </c>
      <c r="BF45" s="41" t="str">
        <f>IF($B45="","",IF(COUNTIFS('English Scores- Leveled papers'!$H$4:$KM$4,BF$3,'English Scores- Leveled papers'!$H47:$KM47,"&lt;&gt;")=0,"",SUMIF('English Scores- Leveled papers'!$H$4:$KM$4,BF$3,'English Scores- Leveled papers'!$H47:$KM47)))</f>
        <v/>
      </c>
      <c r="BG45" s="41" t="str">
        <f>IF($B45="","",IF(COUNTIFS('English Scores- Leveled papers'!$H$4:$KM$4,BG$3,'English Scores- Leveled papers'!$H47:$KM47,"&lt;&gt;")=0,"",SUMIF('English Scores- Leveled papers'!$H$4:$KM$4,BG$3,'English Scores- Leveled papers'!$H47:$KM47)))</f>
        <v/>
      </c>
      <c r="BH45" s="41" t="str">
        <f>IF($B45="","",IF(COUNTIFS('English Scores- Leveled papers'!$H$4:$KM$4,BH$3,'English Scores- Leveled papers'!$H47:$KM47,"&lt;&gt;")=0,"",SUMIF('English Scores- Leveled papers'!$H$4:$KM$4,BH$3,'English Scores- Leveled papers'!$H47:$KM47)))</f>
        <v/>
      </c>
      <c r="BI45" s="41" t="str">
        <f>IF($B45="","",IF(COUNTIFS('English Scores- Leveled papers'!$H$4:$KM$4,BI$3,'English Scores- Leveled papers'!$H47:$KM47,"&lt;&gt;")=0,"",SUMIF('English Scores- Leveled papers'!$H$4:$KM$4,BI$3,'English Scores- Leveled papers'!$H47:$KM47)))</f>
        <v/>
      </c>
      <c r="BJ45" s="41" t="str">
        <f>IF($B45="","",IF(COUNTIFS('English Scores- Leveled papers'!$H$4:$KM$4,BJ$3,'English Scores- Leveled papers'!$H47:$KM47,"&lt;&gt;")=0,"",SUMIF('English Scores- Leveled papers'!$H$4:$KM$4,BJ$3,'English Scores- Leveled papers'!$H47:$KM47)))</f>
        <v/>
      </c>
      <c r="BK45" s="41" t="str">
        <f>IF($B45="","",IF(COUNTIFS('English Scores- Leveled papers'!$H$4:$KM$4,BK$3,'English Scores- Leveled papers'!$H47:$KM47,"&lt;&gt;")=0,"",SUMIF('English Scores- Leveled papers'!$H$4:$KM$4,BK$3,'English Scores- Leveled papers'!$H47:$KM47)))</f>
        <v/>
      </c>
      <c r="BL45" s="41" t="str">
        <f>IF($B45="","",IF(COUNTIFS('English Scores- Leveled papers'!$H$4:$KM$4,BL$3,'English Scores- Leveled papers'!$H47:$KM47,"&lt;&gt;")=0,"",SUMIF('English Scores- Leveled papers'!$H$4:$KM$4,BL$3,'English Scores- Leveled papers'!$H47:$KM47)))</f>
        <v/>
      </c>
      <c r="BM45" s="41" t="str">
        <f>IF($B45="","",IF(COUNTIFS('English Scores- Leveled papers'!$H$4:$KM$4,BM$3,'English Scores- Leveled papers'!$H47:$KM47,"&lt;&gt;")=0,"",SUMIF('English Scores- Leveled papers'!$H$4:$KM$4,BM$3,'English Scores- Leveled papers'!$H47:$KM47)))</f>
        <v/>
      </c>
      <c r="BN45" s="41" t="str">
        <f>IF($B45="","",IF(COUNTIFS('English Scores- Leveled papers'!$H$4:$KM$4,BN$3,'English Scores- Leveled papers'!$H47:$KM47,"&lt;&gt;")=0,"",SUMIF('English Scores- Leveled papers'!$H$4:$KM$4,BN$3,'English Scores- Leveled papers'!$H47:$KM47)))</f>
        <v/>
      </c>
      <c r="BO45" s="41"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41" t="str">
        <f>IF($B45="","",IF(COUNTIFS('English Scores- Leveled papers'!$H$4:$KM$4,BX$3,'English Scores- Leveled papers'!$H47:$KM47,"&lt;&gt;")=0,"",SUMIF('English Scores- Leveled papers'!$H$4:$KM$4,BX$3,'English Scores- Leveled papers'!$H47:$KM47)))</f>
        <v/>
      </c>
      <c r="BY45" s="41" t="str">
        <f>IF($B45="","",IF(COUNTIFS('English Scores- Leveled papers'!$H$4:$KM$4,BY$3,'English Scores- Leveled papers'!$H47:$KM47,"&lt;&gt;")=0,"",SUMIF('English Scores- Leveled papers'!$H$4:$KM$4,BY$3,'English Scores- Leveled papers'!$H47:$KM47)))</f>
        <v/>
      </c>
      <c r="BZ45" s="41" t="str">
        <f>IF($B45="","",IF(COUNTIFS('English Scores- Leveled papers'!$H$4:$KM$4,BZ$3,'English Scores- Leveled papers'!$H47:$KM47,"&lt;&gt;")=0,"",SUMIF('English Scores- Leveled papers'!$H$4:$KM$4,BZ$3,'English Scores- Leveled papers'!$H47:$KM47)))</f>
        <v/>
      </c>
      <c r="CA45" s="41" t="str">
        <f>IF($B45="","",IF(COUNTIFS('English Scores- Leveled papers'!$H$4:$KM$4,CA$3,'English Scores- Leveled papers'!$H47:$KM47,"&lt;&gt;")=0,"",SUMIF('English Scores- Leveled papers'!$H$4:$KM$4,CA$3,'English Scores- Leveled papers'!$H47:$KM47)))</f>
        <v/>
      </c>
      <c r="CB45" s="41" t="str">
        <f>IF($B45="","",IF(COUNTIFS('English Scores- Leveled papers'!$H$4:$KM$4,CB$3,'English Scores- Leveled papers'!$H47:$KM47,"&lt;&gt;")=0,"",SUMIF('English Scores- Leveled papers'!$H$4:$KM$4,CB$3,'English Scores- Leveled papers'!$H47:$KM47)))</f>
        <v/>
      </c>
      <c r="CC45" s="41" t="str">
        <f>IF($B45="","",IF(COUNTIFS('English Scores- Leveled papers'!$H$4:$KM$4,CC$3,'English Scores- Leveled papers'!$H47:$KM47,"&lt;&gt;")=0,"",SUMIF('English Scores- Leveled papers'!$H$4:$KM$4,CC$3,'English Scores- Leveled papers'!$H47:$KM47)))</f>
        <v/>
      </c>
      <c r="CD45" s="41" t="str">
        <f>IF($B45="","",IF(COUNTIFS('English Scores- Leveled papers'!$H$4:$KM$4,CD$3,'English Scores- Leveled papers'!$H47:$KM47,"&lt;&gt;")=0,"",SUMIF('English Scores- Leveled papers'!$H$4:$KM$4,CD$3,'English Scores- Leveled papers'!$H47:$KM47)))</f>
        <v/>
      </c>
      <c r="CE45" s="41" t="str">
        <f>IF($B45="","",IF(COUNTIFS('English Scores- Leveled papers'!$H$4:$KM$4,CE$3,'English Scores- Leveled papers'!$H47:$KM47,"&lt;&gt;")=0,"",SUMIF('English Scores- Leveled papers'!$H$4:$KM$4,CE$3,'English Scores- Leveled papers'!$H47:$KM47)))</f>
        <v/>
      </c>
      <c r="CF45" s="41"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41" t="str">
        <f>IF($B45="","",IF(COUNTIFS('English Scores- Leveled papers'!$H$4:$KM$4,CL$3,'English Scores- Leveled papers'!$H47:$KM47,"&lt;&gt;")=0,"",SUMIF('English Scores- Leveled papers'!$H$4:$KM$4,CL$3,'English Scores- Leveled papers'!$H47:$KM47)))</f>
        <v/>
      </c>
      <c r="CM45" s="41" t="str">
        <f>IF($B45="","",IF(COUNTIFS('English Scores- Leveled papers'!$H$4:$KM$4,CM$3,'English Scores- Leveled papers'!$H47:$KM47,"&lt;&gt;")=0,"",SUMIF('English Scores- Leveled papers'!$H$4:$KM$4,CM$3,'English Scores- Leveled papers'!$H47:$KM47)))</f>
        <v/>
      </c>
      <c r="CN45" s="41" t="str">
        <f>IF($B45="","",IF(COUNTIFS('English Scores- Leveled papers'!$H$4:$KM$4,CN$3,'English Scores- Leveled papers'!$H47:$KM47,"&lt;&gt;")=0,"",SUMIF('English Scores- Leveled papers'!$H$4:$KM$4,CN$3,'English Scores- Leveled papers'!$H47:$KM47)))</f>
        <v/>
      </c>
      <c r="CO45" s="41" t="str">
        <f>IF($B45="","",IF(COUNTIFS('English Scores- Leveled papers'!$H$4:$KM$4,CO$3,'English Scores- Leveled papers'!$H47:$KM47,"&lt;&gt;")=0,"",SUMIF('English Scores- Leveled papers'!$H$4:$KM$4,CO$3,'English Scores- Leveled papers'!$H47:$KM47)))</f>
        <v/>
      </c>
      <c r="CP45" s="41" t="str">
        <f>IF($B45="","",IF(COUNTIFS('English Scores- Leveled papers'!$H$4:$KM$4,CP$3,'English Scores- Leveled papers'!$H47:$KM47,"&lt;&gt;")=0,"",SUMIF('English Scores- Leveled papers'!$H$4:$KM$4,CP$3,'English Scores- Leveled papers'!$H47:$KM47)))</f>
        <v/>
      </c>
      <c r="CQ45" s="41" t="str">
        <f>IF($B45="","",IF(COUNTIFS('English Scores- Leveled papers'!$H$4:$KM$4,CQ$3,'English Scores- Leveled papers'!$H47:$KM47,"&lt;&gt;")=0,"",SUMIF('English Scores- Leveled papers'!$H$4:$KM$4,CQ$3,'English Scores- Leveled papers'!$H47:$KM47)))</f>
        <v/>
      </c>
      <c r="CR45" s="41" t="str">
        <f>IF($B45="","",IF(COUNTIFS('English Scores- Leveled papers'!$H$4:$KM$4,CR$3,'English Scores- Leveled papers'!$H47:$KM47,"&lt;&gt;")=0,"",SUMIF('English Scores- Leveled papers'!$H$4:$KM$4,CR$3,'English Scores- Leveled papers'!$H47:$KM47)))</f>
        <v/>
      </c>
      <c r="CS45" s="41"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41" t="str">
        <f>IF($B45="","",IF(COUNTIFS('English Scores- Leveled papers'!$H$4:$KM$4,DF$3,'English Scores- Leveled papers'!$H47:$KM47,"&lt;&gt;")=0,"",SUMIF('English Scores- Leveled papers'!$H$4:$KM$4,DF$3,'English Scores- Leveled papers'!$H47:$KM47)))</f>
        <v/>
      </c>
      <c r="DG45" s="41" t="str">
        <f>IF($B45="","",IF(COUNTIFS('English Scores- Leveled papers'!$H$4:$KM$4,DG$3,'English Scores- Leveled papers'!$H47:$KM47,"&lt;&gt;")=0,"",SUMIF('English Scores- Leveled papers'!$H$4:$KM$4,DG$3,'English Scores- Leveled papers'!$H47:$KM47)))</f>
        <v/>
      </c>
      <c r="DH45" s="41" t="str">
        <f>IF($B45="","",IF(COUNTIFS('English Scores- Leveled papers'!$H$4:$KM$4,DH$3,'English Scores- Leveled papers'!$H47:$KM47,"&lt;&gt;")=0,"",SUMIF('English Scores- Leveled papers'!$H$4:$KM$4,DH$3,'English Scores- Leveled papers'!$H47:$KM47)))</f>
        <v/>
      </c>
      <c r="DI45" s="41" t="str">
        <f>IF($B45="","",IF(COUNTIFS('English Scores- Leveled papers'!$H$4:$KM$4,DI$3,'English Scores- Leveled papers'!$H47:$KM47,"&lt;&gt;")=0,"",SUMIF('English Scores- Leveled papers'!$H$4:$KM$4,DI$3,'English Scores- Leveled papers'!$H47:$KM47)))</f>
        <v/>
      </c>
      <c r="DJ45" s="41" t="str">
        <f>IF($B45="","",IF(COUNTIFS('English Scores- Leveled papers'!$H$4:$KM$4,DJ$3,'English Scores- Leveled papers'!$H47:$KM47,"&lt;&gt;")=0,"",SUMIF('English Scores- Leveled papers'!$H$4:$KM$4,DJ$3,'English Scores- Leveled papers'!$H47:$KM47)))</f>
        <v/>
      </c>
      <c r="DK45" s="41" t="str">
        <f>IF($B45="","",IF(COUNTIFS('English Scores- Leveled papers'!$H$4:$KM$4,DK$3,'English Scores- Leveled papers'!$H47:$KM47,"&lt;&gt;")=0,"",SUMIF('English Scores- Leveled papers'!$H$4:$KM$4,DK$3,'English Scores- Leveled papers'!$H47:$KM47)))</f>
        <v/>
      </c>
      <c r="DL45" s="41" t="str">
        <f>IF($B45="","",IF(COUNTIFS('English Scores- Leveled papers'!$H$4:$KM$4,DL$3,'English Scores- Leveled papers'!$H47:$KM47,"&lt;&gt;")=0,"",SUMIF('English Scores- Leveled papers'!$H$4:$KM$4,DL$3,'English Scores- Leveled papers'!$H47:$KM47)))</f>
        <v/>
      </c>
      <c r="DM45" s="41" t="str">
        <f>IF($B45="","",IF(COUNTIFS('English Scores- Leveled papers'!$H$4:$KM$4,DM$3,'English Scores- Leveled papers'!$H47:$KM47,"&lt;&gt;")=0,"",SUMIF('English Scores- Leveled papers'!$H$4:$KM$4,DM$3,'English Scores- Leveled papers'!$H47:$KM47)))</f>
        <v/>
      </c>
      <c r="DN45" s="41" t="str">
        <f>IF($B45="","",IF(COUNTIFS('English Scores- Leveled papers'!$H$4:$KM$4,DN$3,'English Scores- Leveled papers'!$H47:$KM47,"&lt;&gt;")=0,"",SUMIF('English Scores- Leveled papers'!$H$4:$KM$4,DN$3,'English Scores- Leveled papers'!$H47:$KM47)))</f>
        <v/>
      </c>
      <c r="DO45" s="41" t="str">
        <f>IF($B45="","",IF(COUNTIFS('English Scores- Leveled papers'!$H$4:$KM$4,DO$3,'English Scores- Leveled papers'!$H47:$KM47,"&lt;&gt;")=0,"",SUMIF('English Scores- Leveled papers'!$H$4:$KM$4,DO$3,'English Scores- Leveled papers'!$H47:$KM47)))</f>
        <v/>
      </c>
      <c r="DP45" s="41" t="str">
        <f>IF($B45="","",IF(COUNTIFS('English Scores- Leveled papers'!$H$4:$KM$4,DP$3,'English Scores- Leveled papers'!$H47:$KM47,"&lt;&gt;")=0,"",SUMIF('English Scores- Leveled papers'!$H$4:$KM$4,DP$3,'English Scores- Leveled papers'!$H47:$KM47)))</f>
        <v/>
      </c>
      <c r="DQ45" s="393" t="str">
        <f>IF($B45="","",IF(COUNTIFS('English Scores- Leveled papers'!$H$4:$KM$4,DQ$3,'English Scores- Leveled papers'!$H47:$KM47,"&lt;&gt;")=0,"",SUMIF('English Scores- Leveled papers'!$H$4:$KM$4,DQ$3,'English Scores- Leveled papers'!$H47:$KM47)))</f>
        <v/>
      </c>
      <c r="DR45" s="395" t="str">
        <f>IF('Cover Sheet'!$AC$6="6th", 'Eng GLA 6th, 7th, 8th'!D48, "")</f>
        <v/>
      </c>
      <c r="DU45" s="41" t="str">
        <f>IF($B45="","",IF(COUNTIFS('Eng GLA 6th, 7th, 8th'!$E$4:$DV$4,DU$3,'Eng GLA 6th, 7th, 8th'!$E48:$DV48,"&lt;&gt;")=0,"",SUMIF('Eng GLA 6th, 7th, 8th'!$E$4:$DV$4,DU$3,'Eng GLA 6th, 7th, 8th'!$E48:$DV48)))</f>
        <v/>
      </c>
      <c r="DV45" s="41" t="str">
        <f>IF($B45="","",IF(COUNTIFS('Eng GLA 6th, 7th, 8th'!$E$4:$DV$4,DV$3,'Eng GLA 6th, 7th, 8th'!$E48:$DV48,"&lt;&gt;")=0,"",SUMIF('Eng GLA 6th, 7th, 8th'!$E$4:$DV$4,DV$3,'Eng GLA 6th, 7th, 8th'!$E48:$DV48)))</f>
        <v/>
      </c>
      <c r="DW45" s="41" t="str">
        <f>IF($B45="","",IF(COUNTIFS('Eng GLA 6th, 7th, 8th'!$E$4:$DV$4,DW$3,'Eng GLA 6th, 7th, 8th'!$E48:$DV48,"&lt;&gt;")=0,"",SUMIF('Eng GLA 6th, 7th, 8th'!$E$4:$DV$4,DW$3,'Eng GLA 6th, 7th, 8th'!$E48:$DV48)))</f>
        <v/>
      </c>
      <c r="DX45" s="41" t="str">
        <f>IF($B45="","",IF(COUNTIFS('Eng GLA 6th, 7th, 8th'!$E$4:$DV$4,DX$3,'Eng GLA 6th, 7th, 8th'!$E48:$DV48,"&lt;&gt;")=0,"",SUMIF('Eng GLA 6th, 7th, 8th'!$E$4:$DV$4,DX$3,'Eng GLA 6th, 7th, 8th'!$E48:$DV48)))</f>
        <v/>
      </c>
      <c r="DY45" s="41" t="str">
        <f>IF($B45="","",IF(COUNTIFS('Eng GLA 6th, 7th, 8th'!$E$4:$DV$4,DY$3,'Eng GLA 6th, 7th, 8th'!$E48:$DV48,"&lt;&gt;")=0,"",SUMIF('Eng GLA 6th, 7th, 8th'!$E$4:$DV$4,DY$3,'Eng GLA 6th, 7th, 8th'!$E48:$DV48)))</f>
        <v/>
      </c>
      <c r="DZ45" s="41" t="str">
        <f>IF($B45="","",IF(COUNTIFS('Eng GLA 6th, 7th, 8th'!$E$4:$DV$4,DZ$3,'Eng GLA 6th, 7th, 8th'!$E48:$DV48,"&lt;&gt;")=0,"",SUMIF('Eng GLA 6th, 7th, 8th'!$E$4:$DV$4,DZ$3,'Eng GLA 6th, 7th, 8th'!$E48:$DV48)))</f>
        <v/>
      </c>
      <c r="EA45" s="41" t="str">
        <f>IF($B45="","",IF(COUNTIFS('Eng GLA 6th, 7th, 8th'!$E$4:$DV$4,EA$3,'Eng GLA 6th, 7th, 8th'!$E48:$DV48,"&lt;&gt;")=0,"",SUMIF('Eng GLA 6th, 7th, 8th'!$E$4:$DV$4,EA$3,'Eng GLA 6th, 7th, 8th'!$E48:$DV48)))</f>
        <v/>
      </c>
      <c r="EB45" s="41" t="str">
        <f>IF($B45="","",IF(COUNTIFS('Eng GLA 6th, 7th, 8th'!$E$4:$DV$4,EB$3,'Eng GLA 6th, 7th, 8th'!$E48:$DV48,"&lt;&gt;")=0,"",SUMIF('Eng GLA 6th, 7th, 8th'!$E$4:$DV$4,EB$3,'Eng GLA 6th, 7th, 8th'!$E48:$DV48)))</f>
        <v/>
      </c>
      <c r="EC45" s="41" t="str">
        <f>IF($B45="","",IF(COUNTIFS('Eng GLA 6th, 7th, 8th'!$E$4:$DV$4,EC$3,'Eng GLA 6th, 7th, 8th'!$E48:$DV48,"&lt;&gt;")=0,"",SUMIF('Eng GLA 6th, 7th, 8th'!$E$4:$DV$4,EC$3,'Eng GLA 6th, 7th, 8th'!$E48:$DV48)))</f>
        <v/>
      </c>
      <c r="ED45" s="41" t="str">
        <f>IF($B45="","",IF(COUNTIFS('Eng GLA 6th, 7th, 8th'!$E$4:$DV$4,ED$3,'Eng GLA 6th, 7th, 8th'!$E48:$DV48,"&lt;&gt;")=0,"",SUMIF('Eng GLA 6th, 7th, 8th'!$E$4:$DV$4,ED$3,'Eng GLA 6th, 7th, 8th'!$E48:$DV48)))</f>
        <v/>
      </c>
      <c r="EE45" s="41" t="str">
        <f>IF($B45="","",IF(COUNTIFS('Eng GLA 6th, 7th, 8th'!$E$4:$DV$4,EE$3,'Eng GLA 6th, 7th, 8th'!$E48:$DV48,"&lt;&gt;")=0,"",SUMIF('Eng GLA 6th, 7th, 8th'!$E$4:$DV$4,EE$3,'Eng GLA 6th, 7th, 8th'!$E48:$DV48)))</f>
        <v/>
      </c>
      <c r="EF45" s="41" t="str">
        <f>IF($B45="","",IF(COUNTIFS('Eng GLA 6th, 7th, 8th'!$E$4:$DV$4,EF$3,'Eng GLA 6th, 7th, 8th'!$E48:$DV48,"&lt;&gt;")=0,"",SUMIF('Eng GLA 6th, 7th, 8th'!$E$4:$DV$4,EF$3,'Eng GLA 6th, 7th, 8th'!$E48:$DV48)))</f>
        <v/>
      </c>
      <c r="EG45" s="41" t="str">
        <f>IF($B45="","",IF(COUNTIFS('Eng GLA 6th, 7th, 8th'!$E$4:$DV$4,EG$3,'Eng GLA 6th, 7th, 8th'!$E48:$DV48,"&lt;&gt;")=0,"",SUMIF('Eng GLA 6th, 7th, 8th'!$E$4:$DV$4,EG$3,'Eng GLA 6th, 7th, 8th'!$E48:$DV48)))</f>
        <v/>
      </c>
      <c r="EH45" s="41" t="str">
        <f>IF($B45="","",IF(COUNTIFS('Eng GLA 6th, 7th, 8th'!$E$4:$DV$4,EH$3,'Eng GLA 6th, 7th, 8th'!$E48:$DV48,"&lt;&gt;")=0,"",SUMIF('Eng GLA 6th, 7th, 8th'!$E$4:$DV$4,EH$3,'Eng GLA 6th, 7th, 8th'!$E48:$DV48)))</f>
        <v/>
      </c>
      <c r="EI45" s="41" t="str">
        <f>IF($B45="","",IF(COUNTIFS('Eng GLA 6th, 7th, 8th'!$E$4:$DV$4,EI$3,'Eng GLA 6th, 7th, 8th'!$E48:$DV48,"&lt;&gt;")=0,"",SUMIF('Eng GLA 6th, 7th, 8th'!$E$4:$DV$4,EI$3,'Eng GLA 6th, 7th, 8th'!$E48:$DV48)))</f>
        <v/>
      </c>
      <c r="EJ45" s="398" t="str">
        <f>IF('Cover Sheet'!$AC$6="7th", 'Eng GLA 6th, 7th, 8th'!AQ48, "")</f>
        <v/>
      </c>
      <c r="EK45" s="41" t="str">
        <f>IF($B45="","",IF(COUNTIFS('Eng GLA 6th, 7th, 8th'!$E$4:$DV$4,EK$3,'Eng GLA 6th, 7th, 8th'!$E48:$DV48,"&lt;&gt;")=0,"",SUMIF('Eng GLA 6th, 7th, 8th'!$E$4:$DV$4,EK$3,'Eng GLA 6th, 7th, 8th'!$E48:$DV48)))</f>
        <v/>
      </c>
      <c r="EL45" s="41" t="str">
        <f>IF($B45="","",IF(COUNTIFS('Eng GLA 6th, 7th, 8th'!$E$4:$DV$4,EL$3,'Eng GLA 6th, 7th, 8th'!$E48:$DV48,"&lt;&gt;")=0,"",SUMIF('Eng GLA 6th, 7th, 8th'!$E$4:$DV$4,EL$3,'Eng GLA 6th, 7th, 8th'!$E48:$DV48)))</f>
        <v/>
      </c>
      <c r="EM45" s="41" t="str">
        <f>IF($B45="","",IF(COUNTIFS('Eng GLA 6th, 7th, 8th'!$E$4:$DV$4,EM$3,'Eng GLA 6th, 7th, 8th'!$E48:$DV48,"&lt;&gt;")=0,"",SUMIF('Eng GLA 6th, 7th, 8th'!$E$4:$DV$4,EM$3,'Eng GLA 6th, 7th, 8th'!$E48:$DV48)))</f>
        <v/>
      </c>
      <c r="EN45" s="41" t="str">
        <f>IF($B45="","",IF(COUNTIFS('Eng GLA 6th, 7th, 8th'!$E$4:$DV$4,EN$3,'Eng GLA 6th, 7th, 8th'!$E48:$DV48,"&lt;&gt;")=0,"",SUMIF('Eng GLA 6th, 7th, 8th'!$E$4:$DV$4,EN$3,'Eng GLA 6th, 7th, 8th'!$E48:$DV48)))</f>
        <v/>
      </c>
      <c r="EO45" s="41" t="str">
        <f>IF($B45="","",IF(COUNTIFS('Eng GLA 6th, 7th, 8th'!$E$4:$DV$4,EO$3,'Eng GLA 6th, 7th, 8th'!$E48:$DV48,"&lt;&gt;")=0,"",SUMIF('Eng GLA 6th, 7th, 8th'!$E$4:$DV$4,EO$3,'Eng GLA 6th, 7th, 8th'!$E48:$DV48)))</f>
        <v/>
      </c>
      <c r="EP45" s="41" t="str">
        <f>IF($B45="","",IF(COUNTIFS('Eng GLA 6th, 7th, 8th'!$E$4:$DV$4,EP$3,'Eng GLA 6th, 7th, 8th'!$E48:$DV48,"&lt;&gt;")=0,"",SUMIF('Eng GLA 6th, 7th, 8th'!$E$4:$DV$4,EP$3,'Eng GLA 6th, 7th, 8th'!$E48:$DV48)))</f>
        <v/>
      </c>
      <c r="EQ45" s="41" t="str">
        <f>IF($B45="","",IF(COUNTIFS('Eng GLA 6th, 7th, 8th'!$E$4:$DV$4,EQ$3,'Eng GLA 6th, 7th, 8th'!$E48:$DV48,"&lt;&gt;")=0,"",SUMIF('Eng GLA 6th, 7th, 8th'!$E$4:$DV$4,EQ$3,'Eng GLA 6th, 7th, 8th'!$E48:$DV48)))</f>
        <v/>
      </c>
      <c r="ER45" s="41" t="str">
        <f>IF($B45="","",IF(COUNTIFS('Eng GLA 6th, 7th, 8th'!$E$4:$DV$4,ER$3,'Eng GLA 6th, 7th, 8th'!$E48:$DV48,"&lt;&gt;")=0,"",SUMIF('Eng GLA 6th, 7th, 8th'!$E$4:$DV$4,ER$3,'Eng GLA 6th, 7th, 8th'!$E48:$DV48)))</f>
        <v/>
      </c>
      <c r="ES45" s="41" t="str">
        <f>IF($B45="","",IF(COUNTIFS('Eng GLA 6th, 7th, 8th'!$E$4:$DV$4,ES$3,'Eng GLA 6th, 7th, 8th'!$E48:$DV48,"&lt;&gt;")=0,"",SUMIF('Eng GLA 6th, 7th, 8th'!$E$4:$DV$4,ES$3,'Eng GLA 6th, 7th, 8th'!$E48:$DV48)))</f>
        <v/>
      </c>
      <c r="ET45" s="41" t="str">
        <f>IF($B45="","",IF(COUNTIFS('Eng GLA 6th, 7th, 8th'!$E$4:$DV$4,ET$3,'Eng GLA 6th, 7th, 8th'!$E48:$DV48,"&lt;&gt;")=0,"",SUMIF('Eng GLA 6th, 7th, 8th'!$E$4:$DV$4,ET$3,'Eng GLA 6th, 7th, 8th'!$E48:$DV48)))</f>
        <v/>
      </c>
      <c r="EU45" s="41" t="str">
        <f>IF($B45="","",IF(COUNTIFS('Eng GLA 6th, 7th, 8th'!$E$4:$DV$4,EU$3,'Eng GLA 6th, 7th, 8th'!$E48:$DV48,"&lt;&gt;")=0,"",SUMIF('Eng GLA 6th, 7th, 8th'!$E$4:$DV$4,EU$3,'Eng GLA 6th, 7th, 8th'!$E48:$DV48)))</f>
        <v/>
      </c>
      <c r="EV45" s="41" t="str">
        <f>IF($B45="","",IF(COUNTIFS('Eng GLA 6th, 7th, 8th'!$E$4:$DV$4,EV$3,'Eng GLA 6th, 7th, 8th'!$E48:$DV48,"&lt;&gt;")=0,"",SUMIF('Eng GLA 6th, 7th, 8th'!$E$4:$DV$4,EV$3,'Eng GLA 6th, 7th, 8th'!$E48:$DV48)))</f>
        <v/>
      </c>
      <c r="EW45" s="41" t="str">
        <f>IF($B45="","",IF(COUNTIFS('Eng GLA 6th, 7th, 8th'!$E$4:$DV$4,EW$3,'Eng GLA 6th, 7th, 8th'!$E48:$DV48,"&lt;&gt;")=0,"",SUMIF('Eng GLA 6th, 7th, 8th'!$E$4:$DV$4,EW$3,'Eng GLA 6th, 7th, 8th'!$E48:$DV48)))</f>
        <v/>
      </c>
      <c r="EX45" s="41" t="str">
        <f>IF($B45="","",IF(COUNTIFS('Eng GLA 6th, 7th, 8th'!$E$4:$DV$4,EX$3,'Eng GLA 6th, 7th, 8th'!$E48:$DV48,"&lt;&gt;")=0,"",SUMIF('Eng GLA 6th, 7th, 8th'!$E$4:$DV$4,EX$3,'Eng GLA 6th, 7th, 8th'!$E48:$DV48)))</f>
        <v/>
      </c>
      <c r="EY45" s="41" t="str">
        <f>IF($B45="","",IF(COUNTIFS('Eng GLA 6th, 7th, 8th'!$E$4:$DV$4,EY$3,'Eng GLA 6th, 7th, 8th'!$E48:$DV48,"&lt;&gt;")=0,"",SUMIF('Eng GLA 6th, 7th, 8th'!$E$4:$DV$4,EY$3,'Eng GLA 6th, 7th, 8th'!$E48:$DV48)))</f>
        <v/>
      </c>
      <c r="EZ45" s="398" t="str">
        <f>IF('Cover Sheet'!$AC$6="8th", 'Eng GLA 6th, 7th, 8th'!CG48, "")</f>
        <v/>
      </c>
      <c r="FA45" s="41" t="str">
        <f>IF($B45="","",IF(COUNTIFS('Eng GLA 6th, 7th, 8th'!$E$4:$DV$4,FA$3,'Eng GLA 6th, 7th, 8th'!$E48:$DV48,"&lt;&gt;")=0,"",SUMIF('Eng GLA 6th, 7th, 8th'!$E$4:$DV$4,FA$3,'Eng GLA 6th, 7th, 8th'!$E48:$DV48)))</f>
        <v/>
      </c>
      <c r="FB45" s="41" t="str">
        <f>IF($B45="","",IF(COUNTIFS('Eng GLA 6th, 7th, 8th'!$E$4:$DV$4,FB$3,'Eng GLA 6th, 7th, 8th'!$E48:$DV48,"&lt;&gt;")=0,"",SUMIF('Eng GLA 6th, 7th, 8th'!$E$4:$DV$4,FB$3,'Eng GLA 6th, 7th, 8th'!$E48:$DV48)))</f>
        <v/>
      </c>
      <c r="FC45" s="41" t="str">
        <f>IF($B45="","",IF(COUNTIFS('Eng GLA 6th, 7th, 8th'!$E$4:$DV$4,FC$3,'Eng GLA 6th, 7th, 8th'!$E48:$DV48,"&lt;&gt;")=0,"",SUMIF('Eng GLA 6th, 7th, 8th'!$E$4:$DV$4,FC$3,'Eng GLA 6th, 7th, 8th'!$E48:$DV48)))</f>
        <v/>
      </c>
      <c r="FD45" s="41" t="str">
        <f>IF($B45="","",IF(COUNTIFS('Eng GLA 6th, 7th, 8th'!$E$4:$DV$4,FD$3,'Eng GLA 6th, 7th, 8th'!$E48:$DV48,"&lt;&gt;")=0,"",SUMIF('Eng GLA 6th, 7th, 8th'!$E$4:$DV$4,FD$3,'Eng GLA 6th, 7th, 8th'!$E48:$DV48)))</f>
        <v/>
      </c>
      <c r="FE45" s="41" t="str">
        <f>IF($B45="","",IF(COUNTIFS('Eng GLA 6th, 7th, 8th'!$E$4:$DV$4,FE$3,'Eng GLA 6th, 7th, 8th'!$E48:$DV48,"&lt;&gt;")=0,"",SUMIF('Eng GLA 6th, 7th, 8th'!$E$4:$DV$4,FE$3,'Eng GLA 6th, 7th, 8th'!$E48:$DV48)))</f>
        <v/>
      </c>
      <c r="FF45" s="41" t="str">
        <f>IF($B45="","",IF(COUNTIFS('Eng GLA 6th, 7th, 8th'!$E$4:$DV$4,FF$3,'Eng GLA 6th, 7th, 8th'!$E48:$DV48,"&lt;&gt;")=0,"",SUMIF('Eng GLA 6th, 7th, 8th'!$E$4:$DV$4,FF$3,'Eng GLA 6th, 7th, 8th'!$E48:$DV48)))</f>
        <v/>
      </c>
      <c r="FG45" s="41" t="str">
        <f>IF($B45="","",IF(COUNTIFS('Eng GLA 6th, 7th, 8th'!$E$4:$DV$4,FG$3,'Eng GLA 6th, 7th, 8th'!$E48:$DV48,"&lt;&gt;")=0,"",SUMIF('Eng GLA 6th, 7th, 8th'!$E$4:$DV$4,FG$3,'Eng GLA 6th, 7th, 8th'!$E48:$DV48)))</f>
        <v/>
      </c>
      <c r="FH45" s="41" t="str">
        <f>IF($B45="","",IF(COUNTIFS('Eng GLA 6th, 7th, 8th'!$E$4:$DV$4,FH$3,'Eng GLA 6th, 7th, 8th'!$E48:$DV48,"&lt;&gt;")=0,"",SUMIF('Eng GLA 6th, 7th, 8th'!$E$4:$DV$4,FH$3,'Eng GLA 6th, 7th, 8th'!$E48:$DV48)))</f>
        <v/>
      </c>
      <c r="FI45" s="41" t="str">
        <f>IF($B45="","",IF(COUNTIFS('Eng GLA 6th, 7th, 8th'!$E$4:$DV$4,FI$3,'Eng GLA 6th, 7th, 8th'!$E48:$DV48,"&lt;&gt;")=0,"",SUMIF('Eng GLA 6th, 7th, 8th'!$E$4:$DV$4,FI$3,'Eng GLA 6th, 7th, 8th'!$E48:$DV48)))</f>
        <v/>
      </c>
      <c r="FJ45" s="41" t="str">
        <f>IF($B45="","",IF(COUNTIFS('Eng GLA 6th, 7th, 8th'!$E$4:$DV$4,FJ$3,'Eng GLA 6th, 7th, 8th'!$E48:$DV48,"&lt;&gt;")=0,"",SUMIF('Eng GLA 6th, 7th, 8th'!$E$4:$DV$4,FJ$3,'Eng GLA 6th, 7th, 8th'!$E48:$DV48)))</f>
        <v/>
      </c>
      <c r="FK45" s="41" t="str">
        <f>IF($B45="","",IF(COUNTIFS('Eng GLA 6th, 7th, 8th'!$E$4:$DV$4,FK$3,'Eng GLA 6th, 7th, 8th'!$E48:$DV48,"&lt;&gt;")=0,"",SUMIF('Eng GLA 6th, 7th, 8th'!$E$4:$DV$4,FK$3,'Eng GLA 6th, 7th, 8th'!$E48:$DV48)))</f>
        <v/>
      </c>
      <c r="FL45" s="41" t="str">
        <f>IF($B45="","",IF(COUNTIFS('Eng GLA 6th, 7th, 8th'!$E$4:$DV$4,FL$3,'Eng GLA 6th, 7th, 8th'!$E48:$DV48,"&lt;&gt;")=0,"",SUMIF('Eng GLA 6th, 7th, 8th'!$E$4:$DV$4,FL$3,'Eng GLA 6th, 7th, 8th'!$E48:$DV48)))</f>
        <v/>
      </c>
      <c r="FM45" s="41" t="str">
        <f>IF($B45="","",IF(COUNTIFS('Eng GLA 6th, 7th, 8th'!$E$4:$DV$4,FM$3,'Eng GLA 6th, 7th, 8th'!$E48:$DV48,"&lt;&gt;")=0,"",SUMIF('Eng GLA 6th, 7th, 8th'!$E$4:$DV$4,FM$3,'Eng GLA 6th, 7th, 8th'!$E48:$DV48)))</f>
        <v/>
      </c>
      <c r="FN45" s="41" t="str">
        <f>IF($B45="","",IF(COUNTIFS('Eng GLA 6th, 7th, 8th'!$E$4:$DV$4,FN$3,'Eng GLA 6th, 7th, 8th'!$E48:$DV48,"&lt;&gt;")=0,"",SUMIF('Eng GLA 6th, 7th, 8th'!$E$4:$DV$4,FN$3,'Eng GLA 6th, 7th, 8th'!$E48:$DV48)))</f>
        <v/>
      </c>
      <c r="FO45" s="41" t="str">
        <f>IF($B45="","",IF(COUNTIFS('Eng GLA 6th, 7th, 8th'!$E$4:$DV$4,FO$3,'Eng GLA 6th, 7th, 8th'!$E48:$DV48,"&lt;&gt;")=0,"",SUMIF('Eng GLA 6th, 7th, 8th'!$E$4:$DV$4,FO$3,'Eng GLA 6th, 7th, 8th'!$E48:$DV48)))</f>
        <v/>
      </c>
    </row>
    <row r="46" spans="1:171" ht="12.75" customHeight="1" x14ac:dyDescent="0.2">
      <c r="A46" s="65">
        <v>42</v>
      </c>
      <c r="B46" s="65" t="str">
        <f>'English Scores- Leveled papers'!B48</f>
        <v/>
      </c>
      <c r="C46" s="65"/>
      <c r="D46" s="76" t="str">
        <f>IF(OR(B46="",H46="",'Cover Sheet'!E46=""),"",'Cover Sheet'!E46)</f>
        <v/>
      </c>
      <c r="E46" s="76" t="str">
        <f>IF(OR(B46="",H46="",'Cover Sheet'!F46=""),"",'Cover Sheet'!F46)</f>
        <v/>
      </c>
      <c r="F46" s="76" t="str">
        <f>IF(OR(B46="",H46="",'Cover Sheet'!H46=""),"",'Cover Sheet'!H46)</f>
        <v/>
      </c>
      <c r="G46" s="76"/>
      <c r="H46" s="76" t="str">
        <f>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v/>
      </c>
      <c r="I46" s="77" t="str">
        <f t="shared" si="23"/>
        <v/>
      </c>
      <c r="J46" s="77" t="str">
        <f t="shared" si="24"/>
        <v/>
      </c>
      <c r="K46" s="77" t="str">
        <f t="shared" si="25"/>
        <v/>
      </c>
      <c r="L46" s="78" t="str">
        <f t="shared" si="26"/>
        <v/>
      </c>
      <c r="M46" s="78" t="str">
        <f t="shared" si="27"/>
        <v/>
      </c>
      <c r="N46" s="78" t="str">
        <f t="shared" si="28"/>
        <v/>
      </c>
      <c r="O46" s="78" t="str">
        <f t="shared" si="13"/>
        <v/>
      </c>
      <c r="P46" s="78" t="str">
        <f t="shared" si="14"/>
        <v/>
      </c>
      <c r="Q46" s="78" t="str">
        <f t="shared" si="15"/>
        <v/>
      </c>
      <c r="R46" s="78" t="str">
        <f t="shared" si="16"/>
        <v/>
      </c>
      <c r="S46" s="78" t="str">
        <f t="shared" si="17"/>
        <v/>
      </c>
      <c r="T46" s="78" t="str">
        <f t="shared" si="18"/>
        <v/>
      </c>
      <c r="U46" s="78" t="str">
        <f t="shared" si="19"/>
        <v/>
      </c>
      <c r="V46" s="78" t="str">
        <f t="shared" si="20"/>
        <v/>
      </c>
      <c r="W46" s="78" t="str">
        <f t="shared" si="21"/>
        <v/>
      </c>
      <c r="X46" s="78" t="str">
        <f t="shared" si="22"/>
        <v/>
      </c>
      <c r="Y46" s="78"/>
      <c r="Z46" s="78"/>
      <c r="AA46" s="78"/>
      <c r="AB46" s="78"/>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41" t="str">
        <f>IF($B46="","",IF(COUNTIFS('English Scores- Leveled papers'!$H$4:$KM$4,AI$3,'English Scores- Leveled papers'!$H48:$KM48,"&lt;&gt;")=0,"",SUMIF('English Scores- Leveled papers'!$H$4:$KM$4,AI$3,'English Scores- Leveled papers'!$H48:$KM48)))</f>
        <v/>
      </c>
      <c r="AJ46" s="41" t="str">
        <f>IF($B46="","",IF(COUNTIFS('English Scores- Leveled papers'!$H$4:$KM$4,AJ$3,'English Scores- Leveled papers'!$H48:$KM48,"&lt;&gt;")=0,"",SUMIF('English Scores- Leveled papers'!$H$4:$KM$4,AJ$3,'English Scores- Leveled papers'!$H48:$KM48)))</f>
        <v/>
      </c>
      <c r="AK46" s="41" t="str">
        <f>IF($B46="","",IF(COUNTIFS('English Scores- Leveled papers'!$H$4:$KM$4,AK$3,'English Scores- Leveled papers'!$H48:$KM48,"&lt;&gt;")=0,"",SUMIF('English Scores- Leveled papers'!$H$4:$KM$4,AK$3,'English Scores- Leveled papers'!$H48:$KM48)))</f>
        <v/>
      </c>
      <c r="AL46" s="41" t="str">
        <f>IF($B46="","",IF(COUNTIFS('English Scores- Leveled papers'!$H$4:$KM$4,AL$3,'English Scores- Leveled papers'!$H48:$KM48,"&lt;&gt;")=0,"",SUMIF('English Scores- Leveled papers'!$H$4:$KM$4,AL$3,'English Scores- Leveled papers'!$H48:$KM48)))</f>
        <v/>
      </c>
      <c r="AM46" s="41" t="str">
        <f>IF($B46="","",IF(COUNTIFS('English Scores- Leveled papers'!$H$4:$KM$4,AM$3,'English Scores- Leveled papers'!$H48:$KM48,"&lt;&gt;")=0,"",SUMIF('English Scores- Leveled papers'!$H$4:$KM$4,AM$3,'English Scores- Leveled papers'!$H48:$KM48)))</f>
        <v/>
      </c>
      <c r="AN46" s="41"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41" t="str">
        <f>IF($B46="","",IF(COUNTIFS('English Scores- Leveled papers'!$H$4:$KM$4,AZ$3,'English Scores- Leveled papers'!$H48:$KM48,"&lt;&gt;")=0,"",SUMIF('English Scores- Leveled papers'!$H$4:$KM$4,AZ$3,'English Scores- Leveled papers'!$H48:$KM48)))</f>
        <v/>
      </c>
      <c r="BA46" s="41" t="str">
        <f>IF($B46="","",IF(COUNTIFS('English Scores- Leveled papers'!$H$4:$KM$4,BA$3,'English Scores- Leveled papers'!$H48:$KM48,"&lt;&gt;")=0,"",SUMIF('English Scores- Leveled papers'!$H$4:$KM$4,BA$3,'English Scores- Leveled papers'!$H48:$KM48)))</f>
        <v/>
      </c>
      <c r="BB46" s="41" t="str">
        <f>IF($B46="","",IF(COUNTIFS('English Scores- Leveled papers'!$H$4:$KM$4,BB$3,'English Scores- Leveled papers'!$H48:$KM48,"&lt;&gt;")=0,"",SUMIF('English Scores- Leveled papers'!$H$4:$KM$4,BB$3,'English Scores- Leveled papers'!$H48:$KM48)))</f>
        <v/>
      </c>
      <c r="BC46" s="41" t="str">
        <f>IF($B46="","",IF(COUNTIFS('English Scores- Leveled papers'!$H$4:$KM$4,BC$3,'English Scores- Leveled papers'!$H48:$KM48,"&lt;&gt;")=0,"",SUMIF('English Scores- Leveled papers'!$H$4:$KM$4,BC$3,'English Scores- Leveled papers'!$H48:$KM48)))</f>
        <v/>
      </c>
      <c r="BD46" s="41" t="str">
        <f>IF($B46="","",IF(COUNTIFS('English Scores- Leveled papers'!$H$4:$KM$4,BD$3,'English Scores- Leveled papers'!$H48:$KM48,"&lt;&gt;")=0,"",SUMIF('English Scores- Leveled papers'!$H$4:$KM$4,BD$3,'English Scores- Leveled papers'!$H48:$KM48)))</f>
        <v/>
      </c>
      <c r="BE46" s="41" t="str">
        <f>IF($B46="","",IF(COUNTIFS('English Scores- Leveled papers'!$H$4:$KM$4,BE$3,'English Scores- Leveled papers'!$H48:$KM48,"&lt;&gt;")=0,"",SUMIF('English Scores- Leveled papers'!$H$4:$KM$4,BE$3,'English Scores- Leveled papers'!$H48:$KM48)))</f>
        <v/>
      </c>
      <c r="BF46" s="41" t="str">
        <f>IF($B46="","",IF(COUNTIFS('English Scores- Leveled papers'!$H$4:$KM$4,BF$3,'English Scores- Leveled papers'!$H48:$KM48,"&lt;&gt;")=0,"",SUMIF('English Scores- Leveled papers'!$H$4:$KM$4,BF$3,'English Scores- Leveled papers'!$H48:$KM48)))</f>
        <v/>
      </c>
      <c r="BG46" s="41" t="str">
        <f>IF($B46="","",IF(COUNTIFS('English Scores- Leveled papers'!$H$4:$KM$4,BG$3,'English Scores- Leveled papers'!$H48:$KM48,"&lt;&gt;")=0,"",SUMIF('English Scores- Leveled papers'!$H$4:$KM$4,BG$3,'English Scores- Leveled papers'!$H48:$KM48)))</f>
        <v/>
      </c>
      <c r="BH46" s="41" t="str">
        <f>IF($B46="","",IF(COUNTIFS('English Scores- Leveled papers'!$H$4:$KM$4,BH$3,'English Scores- Leveled papers'!$H48:$KM48,"&lt;&gt;")=0,"",SUMIF('English Scores- Leveled papers'!$H$4:$KM$4,BH$3,'English Scores- Leveled papers'!$H48:$KM48)))</f>
        <v/>
      </c>
      <c r="BI46" s="41" t="str">
        <f>IF($B46="","",IF(COUNTIFS('English Scores- Leveled papers'!$H$4:$KM$4,BI$3,'English Scores- Leveled papers'!$H48:$KM48,"&lt;&gt;")=0,"",SUMIF('English Scores- Leveled papers'!$H$4:$KM$4,BI$3,'English Scores- Leveled papers'!$H48:$KM48)))</f>
        <v/>
      </c>
      <c r="BJ46" s="41" t="str">
        <f>IF($B46="","",IF(COUNTIFS('English Scores- Leveled papers'!$H$4:$KM$4,BJ$3,'English Scores- Leveled papers'!$H48:$KM48,"&lt;&gt;")=0,"",SUMIF('English Scores- Leveled papers'!$H$4:$KM$4,BJ$3,'English Scores- Leveled papers'!$H48:$KM48)))</f>
        <v/>
      </c>
      <c r="BK46" s="41" t="str">
        <f>IF($B46="","",IF(COUNTIFS('English Scores- Leveled papers'!$H$4:$KM$4,BK$3,'English Scores- Leveled papers'!$H48:$KM48,"&lt;&gt;")=0,"",SUMIF('English Scores- Leveled papers'!$H$4:$KM$4,BK$3,'English Scores- Leveled papers'!$H48:$KM48)))</f>
        <v/>
      </c>
      <c r="BL46" s="41" t="str">
        <f>IF($B46="","",IF(COUNTIFS('English Scores- Leveled papers'!$H$4:$KM$4,BL$3,'English Scores- Leveled papers'!$H48:$KM48,"&lt;&gt;")=0,"",SUMIF('English Scores- Leveled papers'!$H$4:$KM$4,BL$3,'English Scores- Leveled papers'!$H48:$KM48)))</f>
        <v/>
      </c>
      <c r="BM46" s="41" t="str">
        <f>IF($B46="","",IF(COUNTIFS('English Scores- Leveled papers'!$H$4:$KM$4,BM$3,'English Scores- Leveled papers'!$H48:$KM48,"&lt;&gt;")=0,"",SUMIF('English Scores- Leveled papers'!$H$4:$KM$4,BM$3,'English Scores- Leveled papers'!$H48:$KM48)))</f>
        <v/>
      </c>
      <c r="BN46" s="41" t="str">
        <f>IF($B46="","",IF(COUNTIFS('English Scores- Leveled papers'!$H$4:$KM$4,BN$3,'English Scores- Leveled papers'!$H48:$KM48,"&lt;&gt;")=0,"",SUMIF('English Scores- Leveled papers'!$H$4:$KM$4,BN$3,'English Scores- Leveled papers'!$H48:$KM48)))</f>
        <v/>
      </c>
      <c r="BO46" s="41"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41" t="str">
        <f>IF($B46="","",IF(COUNTIFS('English Scores- Leveled papers'!$H$4:$KM$4,BX$3,'English Scores- Leveled papers'!$H48:$KM48,"&lt;&gt;")=0,"",SUMIF('English Scores- Leveled papers'!$H$4:$KM$4,BX$3,'English Scores- Leveled papers'!$H48:$KM48)))</f>
        <v/>
      </c>
      <c r="BY46" s="41" t="str">
        <f>IF($B46="","",IF(COUNTIFS('English Scores- Leveled papers'!$H$4:$KM$4,BY$3,'English Scores- Leveled papers'!$H48:$KM48,"&lt;&gt;")=0,"",SUMIF('English Scores- Leveled papers'!$H$4:$KM$4,BY$3,'English Scores- Leveled papers'!$H48:$KM48)))</f>
        <v/>
      </c>
      <c r="BZ46" s="41" t="str">
        <f>IF($B46="","",IF(COUNTIFS('English Scores- Leveled papers'!$H$4:$KM$4,BZ$3,'English Scores- Leveled papers'!$H48:$KM48,"&lt;&gt;")=0,"",SUMIF('English Scores- Leveled papers'!$H$4:$KM$4,BZ$3,'English Scores- Leveled papers'!$H48:$KM48)))</f>
        <v/>
      </c>
      <c r="CA46" s="41" t="str">
        <f>IF($B46="","",IF(COUNTIFS('English Scores- Leveled papers'!$H$4:$KM$4,CA$3,'English Scores- Leveled papers'!$H48:$KM48,"&lt;&gt;")=0,"",SUMIF('English Scores- Leveled papers'!$H$4:$KM$4,CA$3,'English Scores- Leveled papers'!$H48:$KM48)))</f>
        <v/>
      </c>
      <c r="CB46" s="41" t="str">
        <f>IF($B46="","",IF(COUNTIFS('English Scores- Leveled papers'!$H$4:$KM$4,CB$3,'English Scores- Leveled papers'!$H48:$KM48,"&lt;&gt;")=0,"",SUMIF('English Scores- Leveled papers'!$H$4:$KM$4,CB$3,'English Scores- Leveled papers'!$H48:$KM48)))</f>
        <v/>
      </c>
      <c r="CC46" s="41" t="str">
        <f>IF($B46="","",IF(COUNTIFS('English Scores- Leveled papers'!$H$4:$KM$4,CC$3,'English Scores- Leveled papers'!$H48:$KM48,"&lt;&gt;")=0,"",SUMIF('English Scores- Leveled papers'!$H$4:$KM$4,CC$3,'English Scores- Leveled papers'!$H48:$KM48)))</f>
        <v/>
      </c>
      <c r="CD46" s="41" t="str">
        <f>IF($B46="","",IF(COUNTIFS('English Scores- Leveled papers'!$H$4:$KM$4,CD$3,'English Scores- Leveled papers'!$H48:$KM48,"&lt;&gt;")=0,"",SUMIF('English Scores- Leveled papers'!$H$4:$KM$4,CD$3,'English Scores- Leveled papers'!$H48:$KM48)))</f>
        <v/>
      </c>
      <c r="CE46" s="41" t="str">
        <f>IF($B46="","",IF(COUNTIFS('English Scores- Leveled papers'!$H$4:$KM$4,CE$3,'English Scores- Leveled papers'!$H48:$KM48,"&lt;&gt;")=0,"",SUMIF('English Scores- Leveled papers'!$H$4:$KM$4,CE$3,'English Scores- Leveled papers'!$H48:$KM48)))</f>
        <v/>
      </c>
      <c r="CF46" s="41"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41" t="str">
        <f>IF($B46="","",IF(COUNTIFS('English Scores- Leveled papers'!$H$4:$KM$4,CL$3,'English Scores- Leveled papers'!$H48:$KM48,"&lt;&gt;")=0,"",SUMIF('English Scores- Leveled papers'!$H$4:$KM$4,CL$3,'English Scores- Leveled papers'!$H48:$KM48)))</f>
        <v/>
      </c>
      <c r="CM46" s="41" t="str">
        <f>IF($B46="","",IF(COUNTIFS('English Scores- Leveled papers'!$H$4:$KM$4,CM$3,'English Scores- Leveled papers'!$H48:$KM48,"&lt;&gt;")=0,"",SUMIF('English Scores- Leveled papers'!$H$4:$KM$4,CM$3,'English Scores- Leveled papers'!$H48:$KM48)))</f>
        <v/>
      </c>
      <c r="CN46" s="41" t="str">
        <f>IF($B46="","",IF(COUNTIFS('English Scores- Leveled papers'!$H$4:$KM$4,CN$3,'English Scores- Leveled papers'!$H48:$KM48,"&lt;&gt;")=0,"",SUMIF('English Scores- Leveled papers'!$H$4:$KM$4,CN$3,'English Scores- Leveled papers'!$H48:$KM48)))</f>
        <v/>
      </c>
      <c r="CO46" s="41" t="str">
        <f>IF($B46="","",IF(COUNTIFS('English Scores- Leveled papers'!$H$4:$KM$4,CO$3,'English Scores- Leveled papers'!$H48:$KM48,"&lt;&gt;")=0,"",SUMIF('English Scores- Leveled papers'!$H$4:$KM$4,CO$3,'English Scores- Leveled papers'!$H48:$KM48)))</f>
        <v/>
      </c>
      <c r="CP46" s="41" t="str">
        <f>IF($B46="","",IF(COUNTIFS('English Scores- Leveled papers'!$H$4:$KM$4,CP$3,'English Scores- Leveled papers'!$H48:$KM48,"&lt;&gt;")=0,"",SUMIF('English Scores- Leveled papers'!$H$4:$KM$4,CP$3,'English Scores- Leveled papers'!$H48:$KM48)))</f>
        <v/>
      </c>
      <c r="CQ46" s="41" t="str">
        <f>IF($B46="","",IF(COUNTIFS('English Scores- Leveled papers'!$H$4:$KM$4,CQ$3,'English Scores- Leveled papers'!$H48:$KM48,"&lt;&gt;")=0,"",SUMIF('English Scores- Leveled papers'!$H$4:$KM$4,CQ$3,'English Scores- Leveled papers'!$H48:$KM48)))</f>
        <v/>
      </c>
      <c r="CR46" s="41" t="str">
        <f>IF($B46="","",IF(COUNTIFS('English Scores- Leveled papers'!$H$4:$KM$4,CR$3,'English Scores- Leveled papers'!$H48:$KM48,"&lt;&gt;")=0,"",SUMIF('English Scores- Leveled papers'!$H$4:$KM$4,CR$3,'English Scores- Leveled papers'!$H48:$KM48)))</f>
        <v/>
      </c>
      <c r="CS46" s="41"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41" t="str">
        <f>IF($B46="","",IF(COUNTIFS('English Scores- Leveled papers'!$H$4:$KM$4,DF$3,'English Scores- Leveled papers'!$H48:$KM48,"&lt;&gt;")=0,"",SUMIF('English Scores- Leveled papers'!$H$4:$KM$4,DF$3,'English Scores- Leveled papers'!$H48:$KM48)))</f>
        <v/>
      </c>
      <c r="DG46" s="41" t="str">
        <f>IF($B46="","",IF(COUNTIFS('English Scores- Leveled papers'!$H$4:$KM$4,DG$3,'English Scores- Leveled papers'!$H48:$KM48,"&lt;&gt;")=0,"",SUMIF('English Scores- Leveled papers'!$H$4:$KM$4,DG$3,'English Scores- Leveled papers'!$H48:$KM48)))</f>
        <v/>
      </c>
      <c r="DH46" s="41" t="str">
        <f>IF($B46="","",IF(COUNTIFS('English Scores- Leveled papers'!$H$4:$KM$4,DH$3,'English Scores- Leveled papers'!$H48:$KM48,"&lt;&gt;")=0,"",SUMIF('English Scores- Leveled papers'!$H$4:$KM$4,DH$3,'English Scores- Leveled papers'!$H48:$KM48)))</f>
        <v/>
      </c>
      <c r="DI46" s="41" t="str">
        <f>IF($B46="","",IF(COUNTIFS('English Scores- Leveled papers'!$H$4:$KM$4,DI$3,'English Scores- Leveled papers'!$H48:$KM48,"&lt;&gt;")=0,"",SUMIF('English Scores- Leveled papers'!$H$4:$KM$4,DI$3,'English Scores- Leveled papers'!$H48:$KM48)))</f>
        <v/>
      </c>
      <c r="DJ46" s="41" t="str">
        <f>IF($B46="","",IF(COUNTIFS('English Scores- Leveled papers'!$H$4:$KM$4,DJ$3,'English Scores- Leveled papers'!$H48:$KM48,"&lt;&gt;")=0,"",SUMIF('English Scores- Leveled papers'!$H$4:$KM$4,DJ$3,'English Scores- Leveled papers'!$H48:$KM48)))</f>
        <v/>
      </c>
      <c r="DK46" s="41" t="str">
        <f>IF($B46="","",IF(COUNTIFS('English Scores- Leveled papers'!$H$4:$KM$4,DK$3,'English Scores- Leveled papers'!$H48:$KM48,"&lt;&gt;")=0,"",SUMIF('English Scores- Leveled papers'!$H$4:$KM$4,DK$3,'English Scores- Leveled papers'!$H48:$KM48)))</f>
        <v/>
      </c>
      <c r="DL46" s="41" t="str">
        <f>IF($B46="","",IF(COUNTIFS('English Scores- Leveled papers'!$H$4:$KM$4,DL$3,'English Scores- Leveled papers'!$H48:$KM48,"&lt;&gt;")=0,"",SUMIF('English Scores- Leveled papers'!$H$4:$KM$4,DL$3,'English Scores- Leveled papers'!$H48:$KM48)))</f>
        <v/>
      </c>
      <c r="DM46" s="41" t="str">
        <f>IF($B46="","",IF(COUNTIFS('English Scores- Leveled papers'!$H$4:$KM$4,DM$3,'English Scores- Leveled papers'!$H48:$KM48,"&lt;&gt;")=0,"",SUMIF('English Scores- Leveled papers'!$H$4:$KM$4,DM$3,'English Scores- Leveled papers'!$H48:$KM48)))</f>
        <v/>
      </c>
      <c r="DN46" s="41" t="str">
        <f>IF($B46="","",IF(COUNTIFS('English Scores- Leveled papers'!$H$4:$KM$4,DN$3,'English Scores- Leveled papers'!$H48:$KM48,"&lt;&gt;")=0,"",SUMIF('English Scores- Leveled papers'!$H$4:$KM$4,DN$3,'English Scores- Leveled papers'!$H48:$KM48)))</f>
        <v/>
      </c>
      <c r="DO46" s="41" t="str">
        <f>IF($B46="","",IF(COUNTIFS('English Scores- Leveled papers'!$H$4:$KM$4,DO$3,'English Scores- Leveled papers'!$H48:$KM48,"&lt;&gt;")=0,"",SUMIF('English Scores- Leveled papers'!$H$4:$KM$4,DO$3,'English Scores- Leveled papers'!$H48:$KM48)))</f>
        <v/>
      </c>
      <c r="DP46" s="41" t="str">
        <f>IF($B46="","",IF(COUNTIFS('English Scores- Leveled papers'!$H$4:$KM$4,DP$3,'English Scores- Leveled papers'!$H48:$KM48,"&lt;&gt;")=0,"",SUMIF('English Scores- Leveled papers'!$H$4:$KM$4,DP$3,'English Scores- Leveled papers'!$H48:$KM48)))</f>
        <v/>
      </c>
      <c r="DQ46" s="393" t="str">
        <f>IF($B46="","",IF(COUNTIFS('English Scores- Leveled papers'!$H$4:$KM$4,DQ$3,'English Scores- Leveled papers'!$H48:$KM48,"&lt;&gt;")=0,"",SUMIF('English Scores- Leveled papers'!$H$4:$KM$4,DQ$3,'English Scores- Leveled papers'!$H48:$KM48)))</f>
        <v/>
      </c>
      <c r="DR46" s="395" t="str">
        <f>IF('Cover Sheet'!$AC$6="6th", 'Eng GLA 6th, 7th, 8th'!D49, "")</f>
        <v/>
      </c>
      <c r="DU46" s="41" t="str">
        <f>IF($B46="","",IF(COUNTIFS('Eng GLA 6th, 7th, 8th'!$E$4:$DV$4,DU$3,'Eng GLA 6th, 7th, 8th'!$E49:$DV49,"&lt;&gt;")=0,"",SUMIF('Eng GLA 6th, 7th, 8th'!$E$4:$DV$4,DU$3,'Eng GLA 6th, 7th, 8th'!$E49:$DV49)))</f>
        <v/>
      </c>
      <c r="DV46" s="41" t="str">
        <f>IF($B46="","",IF(COUNTIFS('Eng GLA 6th, 7th, 8th'!$E$4:$DV$4,DV$3,'Eng GLA 6th, 7th, 8th'!$E49:$DV49,"&lt;&gt;")=0,"",SUMIF('Eng GLA 6th, 7th, 8th'!$E$4:$DV$4,DV$3,'Eng GLA 6th, 7th, 8th'!$E49:$DV49)))</f>
        <v/>
      </c>
      <c r="DW46" s="41" t="str">
        <f>IF($B46="","",IF(COUNTIFS('Eng GLA 6th, 7th, 8th'!$E$4:$DV$4,DW$3,'Eng GLA 6th, 7th, 8th'!$E49:$DV49,"&lt;&gt;")=0,"",SUMIF('Eng GLA 6th, 7th, 8th'!$E$4:$DV$4,DW$3,'Eng GLA 6th, 7th, 8th'!$E49:$DV49)))</f>
        <v/>
      </c>
      <c r="DX46" s="41" t="str">
        <f>IF($B46="","",IF(COUNTIFS('Eng GLA 6th, 7th, 8th'!$E$4:$DV$4,DX$3,'Eng GLA 6th, 7th, 8th'!$E49:$DV49,"&lt;&gt;")=0,"",SUMIF('Eng GLA 6th, 7th, 8th'!$E$4:$DV$4,DX$3,'Eng GLA 6th, 7th, 8th'!$E49:$DV49)))</f>
        <v/>
      </c>
      <c r="DY46" s="41" t="str">
        <f>IF($B46="","",IF(COUNTIFS('Eng GLA 6th, 7th, 8th'!$E$4:$DV$4,DY$3,'Eng GLA 6th, 7th, 8th'!$E49:$DV49,"&lt;&gt;")=0,"",SUMIF('Eng GLA 6th, 7th, 8th'!$E$4:$DV$4,DY$3,'Eng GLA 6th, 7th, 8th'!$E49:$DV49)))</f>
        <v/>
      </c>
      <c r="DZ46" s="41" t="str">
        <f>IF($B46="","",IF(COUNTIFS('Eng GLA 6th, 7th, 8th'!$E$4:$DV$4,DZ$3,'Eng GLA 6th, 7th, 8th'!$E49:$DV49,"&lt;&gt;")=0,"",SUMIF('Eng GLA 6th, 7th, 8th'!$E$4:$DV$4,DZ$3,'Eng GLA 6th, 7th, 8th'!$E49:$DV49)))</f>
        <v/>
      </c>
      <c r="EA46" s="41" t="str">
        <f>IF($B46="","",IF(COUNTIFS('Eng GLA 6th, 7th, 8th'!$E$4:$DV$4,EA$3,'Eng GLA 6th, 7th, 8th'!$E49:$DV49,"&lt;&gt;")=0,"",SUMIF('Eng GLA 6th, 7th, 8th'!$E$4:$DV$4,EA$3,'Eng GLA 6th, 7th, 8th'!$E49:$DV49)))</f>
        <v/>
      </c>
      <c r="EB46" s="41" t="str">
        <f>IF($B46="","",IF(COUNTIFS('Eng GLA 6th, 7th, 8th'!$E$4:$DV$4,EB$3,'Eng GLA 6th, 7th, 8th'!$E49:$DV49,"&lt;&gt;")=0,"",SUMIF('Eng GLA 6th, 7th, 8th'!$E$4:$DV$4,EB$3,'Eng GLA 6th, 7th, 8th'!$E49:$DV49)))</f>
        <v/>
      </c>
      <c r="EC46" s="41" t="str">
        <f>IF($B46="","",IF(COUNTIFS('Eng GLA 6th, 7th, 8th'!$E$4:$DV$4,EC$3,'Eng GLA 6th, 7th, 8th'!$E49:$DV49,"&lt;&gt;")=0,"",SUMIF('Eng GLA 6th, 7th, 8th'!$E$4:$DV$4,EC$3,'Eng GLA 6th, 7th, 8th'!$E49:$DV49)))</f>
        <v/>
      </c>
      <c r="ED46" s="41" t="str">
        <f>IF($B46="","",IF(COUNTIFS('Eng GLA 6th, 7th, 8th'!$E$4:$DV$4,ED$3,'Eng GLA 6th, 7th, 8th'!$E49:$DV49,"&lt;&gt;")=0,"",SUMIF('Eng GLA 6th, 7th, 8th'!$E$4:$DV$4,ED$3,'Eng GLA 6th, 7th, 8th'!$E49:$DV49)))</f>
        <v/>
      </c>
      <c r="EE46" s="41" t="str">
        <f>IF($B46="","",IF(COUNTIFS('Eng GLA 6th, 7th, 8th'!$E$4:$DV$4,EE$3,'Eng GLA 6th, 7th, 8th'!$E49:$DV49,"&lt;&gt;")=0,"",SUMIF('Eng GLA 6th, 7th, 8th'!$E$4:$DV$4,EE$3,'Eng GLA 6th, 7th, 8th'!$E49:$DV49)))</f>
        <v/>
      </c>
      <c r="EF46" s="41" t="str">
        <f>IF($B46="","",IF(COUNTIFS('Eng GLA 6th, 7th, 8th'!$E$4:$DV$4,EF$3,'Eng GLA 6th, 7th, 8th'!$E49:$DV49,"&lt;&gt;")=0,"",SUMIF('Eng GLA 6th, 7th, 8th'!$E$4:$DV$4,EF$3,'Eng GLA 6th, 7th, 8th'!$E49:$DV49)))</f>
        <v/>
      </c>
      <c r="EG46" s="41" t="str">
        <f>IF($B46="","",IF(COUNTIFS('Eng GLA 6th, 7th, 8th'!$E$4:$DV$4,EG$3,'Eng GLA 6th, 7th, 8th'!$E49:$DV49,"&lt;&gt;")=0,"",SUMIF('Eng GLA 6th, 7th, 8th'!$E$4:$DV$4,EG$3,'Eng GLA 6th, 7th, 8th'!$E49:$DV49)))</f>
        <v/>
      </c>
      <c r="EH46" s="41" t="str">
        <f>IF($B46="","",IF(COUNTIFS('Eng GLA 6th, 7th, 8th'!$E$4:$DV$4,EH$3,'Eng GLA 6th, 7th, 8th'!$E49:$DV49,"&lt;&gt;")=0,"",SUMIF('Eng GLA 6th, 7th, 8th'!$E$4:$DV$4,EH$3,'Eng GLA 6th, 7th, 8th'!$E49:$DV49)))</f>
        <v/>
      </c>
      <c r="EI46" s="41" t="str">
        <f>IF($B46="","",IF(COUNTIFS('Eng GLA 6th, 7th, 8th'!$E$4:$DV$4,EI$3,'Eng GLA 6th, 7th, 8th'!$E49:$DV49,"&lt;&gt;")=0,"",SUMIF('Eng GLA 6th, 7th, 8th'!$E$4:$DV$4,EI$3,'Eng GLA 6th, 7th, 8th'!$E49:$DV49)))</f>
        <v/>
      </c>
      <c r="EJ46" s="398" t="str">
        <f>IF('Cover Sheet'!$AC$6="7th", 'Eng GLA 6th, 7th, 8th'!AQ49, "")</f>
        <v/>
      </c>
      <c r="EK46" s="41" t="str">
        <f>IF($B46="","",IF(COUNTIFS('Eng GLA 6th, 7th, 8th'!$E$4:$DV$4,EK$3,'Eng GLA 6th, 7th, 8th'!$E49:$DV49,"&lt;&gt;")=0,"",SUMIF('Eng GLA 6th, 7th, 8th'!$E$4:$DV$4,EK$3,'Eng GLA 6th, 7th, 8th'!$E49:$DV49)))</f>
        <v/>
      </c>
      <c r="EL46" s="41" t="str">
        <f>IF($B46="","",IF(COUNTIFS('Eng GLA 6th, 7th, 8th'!$E$4:$DV$4,EL$3,'Eng GLA 6th, 7th, 8th'!$E49:$DV49,"&lt;&gt;")=0,"",SUMIF('Eng GLA 6th, 7th, 8th'!$E$4:$DV$4,EL$3,'Eng GLA 6th, 7th, 8th'!$E49:$DV49)))</f>
        <v/>
      </c>
      <c r="EM46" s="41" t="str">
        <f>IF($B46="","",IF(COUNTIFS('Eng GLA 6th, 7th, 8th'!$E$4:$DV$4,EM$3,'Eng GLA 6th, 7th, 8th'!$E49:$DV49,"&lt;&gt;")=0,"",SUMIF('Eng GLA 6th, 7th, 8th'!$E$4:$DV$4,EM$3,'Eng GLA 6th, 7th, 8th'!$E49:$DV49)))</f>
        <v/>
      </c>
      <c r="EN46" s="41" t="str">
        <f>IF($B46="","",IF(COUNTIFS('Eng GLA 6th, 7th, 8th'!$E$4:$DV$4,EN$3,'Eng GLA 6th, 7th, 8th'!$E49:$DV49,"&lt;&gt;")=0,"",SUMIF('Eng GLA 6th, 7th, 8th'!$E$4:$DV$4,EN$3,'Eng GLA 6th, 7th, 8th'!$E49:$DV49)))</f>
        <v/>
      </c>
      <c r="EO46" s="41" t="str">
        <f>IF($B46="","",IF(COUNTIFS('Eng GLA 6th, 7th, 8th'!$E$4:$DV$4,EO$3,'Eng GLA 6th, 7th, 8th'!$E49:$DV49,"&lt;&gt;")=0,"",SUMIF('Eng GLA 6th, 7th, 8th'!$E$4:$DV$4,EO$3,'Eng GLA 6th, 7th, 8th'!$E49:$DV49)))</f>
        <v/>
      </c>
      <c r="EP46" s="41" t="str">
        <f>IF($B46="","",IF(COUNTIFS('Eng GLA 6th, 7th, 8th'!$E$4:$DV$4,EP$3,'Eng GLA 6th, 7th, 8th'!$E49:$DV49,"&lt;&gt;")=0,"",SUMIF('Eng GLA 6th, 7th, 8th'!$E$4:$DV$4,EP$3,'Eng GLA 6th, 7th, 8th'!$E49:$DV49)))</f>
        <v/>
      </c>
      <c r="EQ46" s="41" t="str">
        <f>IF($B46="","",IF(COUNTIFS('Eng GLA 6th, 7th, 8th'!$E$4:$DV$4,EQ$3,'Eng GLA 6th, 7th, 8th'!$E49:$DV49,"&lt;&gt;")=0,"",SUMIF('Eng GLA 6th, 7th, 8th'!$E$4:$DV$4,EQ$3,'Eng GLA 6th, 7th, 8th'!$E49:$DV49)))</f>
        <v/>
      </c>
      <c r="ER46" s="41" t="str">
        <f>IF($B46="","",IF(COUNTIFS('Eng GLA 6th, 7th, 8th'!$E$4:$DV$4,ER$3,'Eng GLA 6th, 7th, 8th'!$E49:$DV49,"&lt;&gt;")=0,"",SUMIF('Eng GLA 6th, 7th, 8th'!$E$4:$DV$4,ER$3,'Eng GLA 6th, 7th, 8th'!$E49:$DV49)))</f>
        <v/>
      </c>
      <c r="ES46" s="41" t="str">
        <f>IF($B46="","",IF(COUNTIFS('Eng GLA 6th, 7th, 8th'!$E$4:$DV$4,ES$3,'Eng GLA 6th, 7th, 8th'!$E49:$DV49,"&lt;&gt;")=0,"",SUMIF('Eng GLA 6th, 7th, 8th'!$E$4:$DV$4,ES$3,'Eng GLA 6th, 7th, 8th'!$E49:$DV49)))</f>
        <v/>
      </c>
      <c r="ET46" s="41" t="str">
        <f>IF($B46="","",IF(COUNTIFS('Eng GLA 6th, 7th, 8th'!$E$4:$DV$4,ET$3,'Eng GLA 6th, 7th, 8th'!$E49:$DV49,"&lt;&gt;")=0,"",SUMIF('Eng GLA 6th, 7th, 8th'!$E$4:$DV$4,ET$3,'Eng GLA 6th, 7th, 8th'!$E49:$DV49)))</f>
        <v/>
      </c>
      <c r="EU46" s="41" t="str">
        <f>IF($B46="","",IF(COUNTIFS('Eng GLA 6th, 7th, 8th'!$E$4:$DV$4,EU$3,'Eng GLA 6th, 7th, 8th'!$E49:$DV49,"&lt;&gt;")=0,"",SUMIF('Eng GLA 6th, 7th, 8th'!$E$4:$DV$4,EU$3,'Eng GLA 6th, 7th, 8th'!$E49:$DV49)))</f>
        <v/>
      </c>
      <c r="EV46" s="41" t="str">
        <f>IF($B46="","",IF(COUNTIFS('Eng GLA 6th, 7th, 8th'!$E$4:$DV$4,EV$3,'Eng GLA 6th, 7th, 8th'!$E49:$DV49,"&lt;&gt;")=0,"",SUMIF('Eng GLA 6th, 7th, 8th'!$E$4:$DV$4,EV$3,'Eng GLA 6th, 7th, 8th'!$E49:$DV49)))</f>
        <v/>
      </c>
      <c r="EW46" s="41" t="str">
        <f>IF($B46="","",IF(COUNTIFS('Eng GLA 6th, 7th, 8th'!$E$4:$DV$4,EW$3,'Eng GLA 6th, 7th, 8th'!$E49:$DV49,"&lt;&gt;")=0,"",SUMIF('Eng GLA 6th, 7th, 8th'!$E$4:$DV$4,EW$3,'Eng GLA 6th, 7th, 8th'!$E49:$DV49)))</f>
        <v/>
      </c>
      <c r="EX46" s="41" t="str">
        <f>IF($B46="","",IF(COUNTIFS('Eng GLA 6th, 7th, 8th'!$E$4:$DV$4,EX$3,'Eng GLA 6th, 7th, 8th'!$E49:$DV49,"&lt;&gt;")=0,"",SUMIF('Eng GLA 6th, 7th, 8th'!$E$4:$DV$4,EX$3,'Eng GLA 6th, 7th, 8th'!$E49:$DV49)))</f>
        <v/>
      </c>
      <c r="EY46" s="41" t="str">
        <f>IF($B46="","",IF(COUNTIFS('Eng GLA 6th, 7th, 8th'!$E$4:$DV$4,EY$3,'Eng GLA 6th, 7th, 8th'!$E49:$DV49,"&lt;&gt;")=0,"",SUMIF('Eng GLA 6th, 7th, 8th'!$E$4:$DV$4,EY$3,'Eng GLA 6th, 7th, 8th'!$E49:$DV49)))</f>
        <v/>
      </c>
      <c r="EZ46" s="398" t="str">
        <f>IF('Cover Sheet'!$AC$6="8th", 'Eng GLA 6th, 7th, 8th'!CG49, "")</f>
        <v/>
      </c>
      <c r="FA46" s="41" t="str">
        <f>IF($B46="","",IF(COUNTIFS('Eng GLA 6th, 7th, 8th'!$E$4:$DV$4,FA$3,'Eng GLA 6th, 7th, 8th'!$E49:$DV49,"&lt;&gt;")=0,"",SUMIF('Eng GLA 6th, 7th, 8th'!$E$4:$DV$4,FA$3,'Eng GLA 6th, 7th, 8th'!$E49:$DV49)))</f>
        <v/>
      </c>
      <c r="FB46" s="41" t="str">
        <f>IF($B46="","",IF(COUNTIFS('Eng GLA 6th, 7th, 8th'!$E$4:$DV$4,FB$3,'Eng GLA 6th, 7th, 8th'!$E49:$DV49,"&lt;&gt;")=0,"",SUMIF('Eng GLA 6th, 7th, 8th'!$E$4:$DV$4,FB$3,'Eng GLA 6th, 7th, 8th'!$E49:$DV49)))</f>
        <v/>
      </c>
      <c r="FC46" s="41" t="str">
        <f>IF($B46="","",IF(COUNTIFS('Eng GLA 6th, 7th, 8th'!$E$4:$DV$4,FC$3,'Eng GLA 6th, 7th, 8th'!$E49:$DV49,"&lt;&gt;")=0,"",SUMIF('Eng GLA 6th, 7th, 8th'!$E$4:$DV$4,FC$3,'Eng GLA 6th, 7th, 8th'!$E49:$DV49)))</f>
        <v/>
      </c>
      <c r="FD46" s="41" t="str">
        <f>IF($B46="","",IF(COUNTIFS('Eng GLA 6th, 7th, 8th'!$E$4:$DV$4,FD$3,'Eng GLA 6th, 7th, 8th'!$E49:$DV49,"&lt;&gt;")=0,"",SUMIF('Eng GLA 6th, 7th, 8th'!$E$4:$DV$4,FD$3,'Eng GLA 6th, 7th, 8th'!$E49:$DV49)))</f>
        <v/>
      </c>
      <c r="FE46" s="41" t="str">
        <f>IF($B46="","",IF(COUNTIFS('Eng GLA 6th, 7th, 8th'!$E$4:$DV$4,FE$3,'Eng GLA 6th, 7th, 8th'!$E49:$DV49,"&lt;&gt;")=0,"",SUMIF('Eng GLA 6th, 7th, 8th'!$E$4:$DV$4,FE$3,'Eng GLA 6th, 7th, 8th'!$E49:$DV49)))</f>
        <v/>
      </c>
      <c r="FF46" s="41" t="str">
        <f>IF($B46="","",IF(COUNTIFS('Eng GLA 6th, 7th, 8th'!$E$4:$DV$4,FF$3,'Eng GLA 6th, 7th, 8th'!$E49:$DV49,"&lt;&gt;")=0,"",SUMIF('Eng GLA 6th, 7th, 8th'!$E$4:$DV$4,FF$3,'Eng GLA 6th, 7th, 8th'!$E49:$DV49)))</f>
        <v/>
      </c>
      <c r="FG46" s="41" t="str">
        <f>IF($B46="","",IF(COUNTIFS('Eng GLA 6th, 7th, 8th'!$E$4:$DV$4,FG$3,'Eng GLA 6th, 7th, 8th'!$E49:$DV49,"&lt;&gt;")=0,"",SUMIF('Eng GLA 6th, 7th, 8th'!$E$4:$DV$4,FG$3,'Eng GLA 6th, 7th, 8th'!$E49:$DV49)))</f>
        <v/>
      </c>
      <c r="FH46" s="41" t="str">
        <f>IF($B46="","",IF(COUNTIFS('Eng GLA 6th, 7th, 8th'!$E$4:$DV$4,FH$3,'Eng GLA 6th, 7th, 8th'!$E49:$DV49,"&lt;&gt;")=0,"",SUMIF('Eng GLA 6th, 7th, 8th'!$E$4:$DV$4,FH$3,'Eng GLA 6th, 7th, 8th'!$E49:$DV49)))</f>
        <v/>
      </c>
      <c r="FI46" s="41" t="str">
        <f>IF($B46="","",IF(COUNTIFS('Eng GLA 6th, 7th, 8th'!$E$4:$DV$4,FI$3,'Eng GLA 6th, 7th, 8th'!$E49:$DV49,"&lt;&gt;")=0,"",SUMIF('Eng GLA 6th, 7th, 8th'!$E$4:$DV$4,FI$3,'Eng GLA 6th, 7th, 8th'!$E49:$DV49)))</f>
        <v/>
      </c>
      <c r="FJ46" s="41" t="str">
        <f>IF($B46="","",IF(COUNTIFS('Eng GLA 6th, 7th, 8th'!$E$4:$DV$4,FJ$3,'Eng GLA 6th, 7th, 8th'!$E49:$DV49,"&lt;&gt;")=0,"",SUMIF('Eng GLA 6th, 7th, 8th'!$E$4:$DV$4,FJ$3,'Eng GLA 6th, 7th, 8th'!$E49:$DV49)))</f>
        <v/>
      </c>
      <c r="FK46" s="41" t="str">
        <f>IF($B46="","",IF(COUNTIFS('Eng GLA 6th, 7th, 8th'!$E$4:$DV$4,FK$3,'Eng GLA 6th, 7th, 8th'!$E49:$DV49,"&lt;&gt;")=0,"",SUMIF('Eng GLA 6th, 7th, 8th'!$E$4:$DV$4,FK$3,'Eng GLA 6th, 7th, 8th'!$E49:$DV49)))</f>
        <v/>
      </c>
      <c r="FL46" s="41" t="str">
        <f>IF($B46="","",IF(COUNTIFS('Eng GLA 6th, 7th, 8th'!$E$4:$DV$4,FL$3,'Eng GLA 6th, 7th, 8th'!$E49:$DV49,"&lt;&gt;")=0,"",SUMIF('Eng GLA 6th, 7th, 8th'!$E$4:$DV$4,FL$3,'Eng GLA 6th, 7th, 8th'!$E49:$DV49)))</f>
        <v/>
      </c>
      <c r="FM46" s="41" t="str">
        <f>IF($B46="","",IF(COUNTIFS('Eng GLA 6th, 7th, 8th'!$E$4:$DV$4,FM$3,'Eng GLA 6th, 7th, 8th'!$E49:$DV49,"&lt;&gt;")=0,"",SUMIF('Eng GLA 6th, 7th, 8th'!$E$4:$DV$4,FM$3,'Eng GLA 6th, 7th, 8th'!$E49:$DV49)))</f>
        <v/>
      </c>
      <c r="FN46" s="41" t="str">
        <f>IF($B46="","",IF(COUNTIFS('Eng GLA 6th, 7th, 8th'!$E$4:$DV$4,FN$3,'Eng GLA 6th, 7th, 8th'!$E49:$DV49,"&lt;&gt;")=0,"",SUMIF('Eng GLA 6th, 7th, 8th'!$E$4:$DV$4,FN$3,'Eng GLA 6th, 7th, 8th'!$E49:$DV49)))</f>
        <v/>
      </c>
      <c r="FO46" s="41" t="str">
        <f>IF($B46="","",IF(COUNTIFS('Eng GLA 6th, 7th, 8th'!$E$4:$DV$4,FO$3,'Eng GLA 6th, 7th, 8th'!$E49:$DV49,"&lt;&gt;")=0,"",SUMIF('Eng GLA 6th, 7th, 8th'!$E$4:$DV$4,FO$3,'Eng GLA 6th, 7th, 8th'!$E49:$DV49)))</f>
        <v/>
      </c>
    </row>
    <row r="47" spans="1:171" ht="12.75" customHeight="1" x14ac:dyDescent="0.2">
      <c r="A47" s="65">
        <v>43</v>
      </c>
      <c r="B47" s="65" t="str">
        <f>'English Scores- Leveled papers'!B49</f>
        <v/>
      </c>
      <c r="C47" s="65"/>
      <c r="D47" s="76" t="str">
        <f>IF(OR(B47="",H47="",'Cover Sheet'!E47=""),"",'Cover Sheet'!E47)</f>
        <v/>
      </c>
      <c r="E47" s="76" t="str">
        <f>IF(OR(B47="",H47="",'Cover Sheet'!F47=""),"",'Cover Sheet'!F47)</f>
        <v/>
      </c>
      <c r="F47" s="76" t="str">
        <f>IF(OR(B47="",H47="",'Cover Sheet'!H47=""),"",'Cover Sheet'!H47)</f>
        <v/>
      </c>
      <c r="G47" s="76"/>
      <c r="H47" s="76" t="str">
        <f>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v/>
      </c>
      <c r="I47" s="77" t="str">
        <f t="shared" si="23"/>
        <v/>
      </c>
      <c r="J47" s="77" t="str">
        <f t="shared" si="24"/>
        <v/>
      </c>
      <c r="K47" s="77" t="str">
        <f t="shared" si="25"/>
        <v/>
      </c>
      <c r="L47" s="78" t="str">
        <f t="shared" si="26"/>
        <v/>
      </c>
      <c r="M47" s="78" t="str">
        <f t="shared" si="27"/>
        <v/>
      </c>
      <c r="N47" s="78" t="str">
        <f t="shared" si="28"/>
        <v/>
      </c>
      <c r="O47" s="78" t="str">
        <f t="shared" si="13"/>
        <v/>
      </c>
      <c r="P47" s="78" t="str">
        <f t="shared" si="14"/>
        <v/>
      </c>
      <c r="Q47" s="78" t="str">
        <f t="shared" si="15"/>
        <v/>
      </c>
      <c r="R47" s="78" t="str">
        <f t="shared" si="16"/>
        <v/>
      </c>
      <c r="S47" s="78" t="str">
        <f t="shared" si="17"/>
        <v/>
      </c>
      <c r="T47" s="78" t="str">
        <f t="shared" si="18"/>
        <v/>
      </c>
      <c r="U47" s="78" t="str">
        <f t="shared" si="19"/>
        <v/>
      </c>
      <c r="V47" s="78" t="str">
        <f t="shared" si="20"/>
        <v/>
      </c>
      <c r="W47" s="78" t="str">
        <f t="shared" si="21"/>
        <v/>
      </c>
      <c r="X47" s="78" t="str">
        <f t="shared" si="22"/>
        <v/>
      </c>
      <c r="Y47" s="78"/>
      <c r="Z47" s="78"/>
      <c r="AA47" s="78"/>
      <c r="AB47" s="78"/>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41" t="str">
        <f>IF($B47="","",IF(COUNTIFS('English Scores- Leveled papers'!$H$4:$KM$4,AI$3,'English Scores- Leveled papers'!$H49:$KM49,"&lt;&gt;")=0,"",SUMIF('English Scores- Leveled papers'!$H$4:$KM$4,AI$3,'English Scores- Leveled papers'!$H49:$KM49)))</f>
        <v/>
      </c>
      <c r="AJ47" s="41" t="str">
        <f>IF($B47="","",IF(COUNTIFS('English Scores- Leveled papers'!$H$4:$KM$4,AJ$3,'English Scores- Leveled papers'!$H49:$KM49,"&lt;&gt;")=0,"",SUMIF('English Scores- Leveled papers'!$H$4:$KM$4,AJ$3,'English Scores- Leveled papers'!$H49:$KM49)))</f>
        <v/>
      </c>
      <c r="AK47" s="41" t="str">
        <f>IF($B47="","",IF(COUNTIFS('English Scores- Leveled papers'!$H$4:$KM$4,AK$3,'English Scores- Leveled papers'!$H49:$KM49,"&lt;&gt;")=0,"",SUMIF('English Scores- Leveled papers'!$H$4:$KM$4,AK$3,'English Scores- Leveled papers'!$H49:$KM49)))</f>
        <v/>
      </c>
      <c r="AL47" s="41" t="str">
        <f>IF($B47="","",IF(COUNTIFS('English Scores- Leveled papers'!$H$4:$KM$4,AL$3,'English Scores- Leveled papers'!$H49:$KM49,"&lt;&gt;")=0,"",SUMIF('English Scores- Leveled papers'!$H$4:$KM$4,AL$3,'English Scores- Leveled papers'!$H49:$KM49)))</f>
        <v/>
      </c>
      <c r="AM47" s="41" t="str">
        <f>IF($B47="","",IF(COUNTIFS('English Scores- Leveled papers'!$H$4:$KM$4,AM$3,'English Scores- Leveled papers'!$H49:$KM49,"&lt;&gt;")=0,"",SUMIF('English Scores- Leveled papers'!$H$4:$KM$4,AM$3,'English Scores- Leveled papers'!$H49:$KM49)))</f>
        <v/>
      </c>
      <c r="AN47" s="41"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41" t="str">
        <f>IF($B47="","",IF(COUNTIFS('English Scores- Leveled papers'!$H$4:$KM$4,AZ$3,'English Scores- Leveled papers'!$H49:$KM49,"&lt;&gt;")=0,"",SUMIF('English Scores- Leveled papers'!$H$4:$KM$4,AZ$3,'English Scores- Leveled papers'!$H49:$KM49)))</f>
        <v/>
      </c>
      <c r="BA47" s="41" t="str">
        <f>IF($B47="","",IF(COUNTIFS('English Scores- Leveled papers'!$H$4:$KM$4,BA$3,'English Scores- Leveled papers'!$H49:$KM49,"&lt;&gt;")=0,"",SUMIF('English Scores- Leveled papers'!$H$4:$KM$4,BA$3,'English Scores- Leveled papers'!$H49:$KM49)))</f>
        <v/>
      </c>
      <c r="BB47" s="41" t="str">
        <f>IF($B47="","",IF(COUNTIFS('English Scores- Leveled papers'!$H$4:$KM$4,BB$3,'English Scores- Leveled papers'!$H49:$KM49,"&lt;&gt;")=0,"",SUMIF('English Scores- Leveled papers'!$H$4:$KM$4,BB$3,'English Scores- Leveled papers'!$H49:$KM49)))</f>
        <v/>
      </c>
      <c r="BC47" s="41" t="str">
        <f>IF($B47="","",IF(COUNTIFS('English Scores- Leveled papers'!$H$4:$KM$4,BC$3,'English Scores- Leveled papers'!$H49:$KM49,"&lt;&gt;")=0,"",SUMIF('English Scores- Leveled papers'!$H$4:$KM$4,BC$3,'English Scores- Leveled papers'!$H49:$KM49)))</f>
        <v/>
      </c>
      <c r="BD47" s="41" t="str">
        <f>IF($B47="","",IF(COUNTIFS('English Scores- Leveled papers'!$H$4:$KM$4,BD$3,'English Scores- Leveled papers'!$H49:$KM49,"&lt;&gt;")=0,"",SUMIF('English Scores- Leveled papers'!$H$4:$KM$4,BD$3,'English Scores- Leveled papers'!$H49:$KM49)))</f>
        <v/>
      </c>
      <c r="BE47" s="41" t="str">
        <f>IF($B47="","",IF(COUNTIFS('English Scores- Leveled papers'!$H$4:$KM$4,BE$3,'English Scores- Leveled papers'!$H49:$KM49,"&lt;&gt;")=0,"",SUMIF('English Scores- Leveled papers'!$H$4:$KM$4,BE$3,'English Scores- Leveled papers'!$H49:$KM49)))</f>
        <v/>
      </c>
      <c r="BF47" s="41" t="str">
        <f>IF($B47="","",IF(COUNTIFS('English Scores- Leveled papers'!$H$4:$KM$4,BF$3,'English Scores- Leveled papers'!$H49:$KM49,"&lt;&gt;")=0,"",SUMIF('English Scores- Leveled papers'!$H$4:$KM$4,BF$3,'English Scores- Leveled papers'!$H49:$KM49)))</f>
        <v/>
      </c>
      <c r="BG47" s="41" t="str">
        <f>IF($B47="","",IF(COUNTIFS('English Scores- Leveled papers'!$H$4:$KM$4,BG$3,'English Scores- Leveled papers'!$H49:$KM49,"&lt;&gt;")=0,"",SUMIF('English Scores- Leveled papers'!$H$4:$KM$4,BG$3,'English Scores- Leveled papers'!$H49:$KM49)))</f>
        <v/>
      </c>
      <c r="BH47" s="41" t="str">
        <f>IF($B47="","",IF(COUNTIFS('English Scores- Leveled papers'!$H$4:$KM$4,BH$3,'English Scores- Leveled papers'!$H49:$KM49,"&lt;&gt;")=0,"",SUMIF('English Scores- Leveled papers'!$H$4:$KM$4,BH$3,'English Scores- Leveled papers'!$H49:$KM49)))</f>
        <v/>
      </c>
      <c r="BI47" s="41" t="str">
        <f>IF($B47="","",IF(COUNTIFS('English Scores- Leveled papers'!$H$4:$KM$4,BI$3,'English Scores- Leveled papers'!$H49:$KM49,"&lt;&gt;")=0,"",SUMIF('English Scores- Leveled papers'!$H$4:$KM$4,BI$3,'English Scores- Leveled papers'!$H49:$KM49)))</f>
        <v/>
      </c>
      <c r="BJ47" s="41" t="str">
        <f>IF($B47="","",IF(COUNTIFS('English Scores- Leveled papers'!$H$4:$KM$4,BJ$3,'English Scores- Leveled papers'!$H49:$KM49,"&lt;&gt;")=0,"",SUMIF('English Scores- Leveled papers'!$H$4:$KM$4,BJ$3,'English Scores- Leveled papers'!$H49:$KM49)))</f>
        <v/>
      </c>
      <c r="BK47" s="41" t="str">
        <f>IF($B47="","",IF(COUNTIFS('English Scores- Leveled papers'!$H$4:$KM$4,BK$3,'English Scores- Leveled papers'!$H49:$KM49,"&lt;&gt;")=0,"",SUMIF('English Scores- Leveled papers'!$H$4:$KM$4,BK$3,'English Scores- Leveled papers'!$H49:$KM49)))</f>
        <v/>
      </c>
      <c r="BL47" s="41" t="str">
        <f>IF($B47="","",IF(COUNTIFS('English Scores- Leveled papers'!$H$4:$KM$4,BL$3,'English Scores- Leveled papers'!$H49:$KM49,"&lt;&gt;")=0,"",SUMIF('English Scores- Leveled papers'!$H$4:$KM$4,BL$3,'English Scores- Leveled papers'!$H49:$KM49)))</f>
        <v/>
      </c>
      <c r="BM47" s="41" t="str">
        <f>IF($B47="","",IF(COUNTIFS('English Scores- Leveled papers'!$H$4:$KM$4,BM$3,'English Scores- Leveled papers'!$H49:$KM49,"&lt;&gt;")=0,"",SUMIF('English Scores- Leveled papers'!$H$4:$KM$4,BM$3,'English Scores- Leveled papers'!$H49:$KM49)))</f>
        <v/>
      </c>
      <c r="BN47" s="41" t="str">
        <f>IF($B47="","",IF(COUNTIFS('English Scores- Leveled papers'!$H$4:$KM$4,BN$3,'English Scores- Leveled papers'!$H49:$KM49,"&lt;&gt;")=0,"",SUMIF('English Scores- Leveled papers'!$H$4:$KM$4,BN$3,'English Scores- Leveled papers'!$H49:$KM49)))</f>
        <v/>
      </c>
      <c r="BO47" s="41"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41" t="str">
        <f>IF($B47="","",IF(COUNTIFS('English Scores- Leveled papers'!$H$4:$KM$4,BX$3,'English Scores- Leveled papers'!$H49:$KM49,"&lt;&gt;")=0,"",SUMIF('English Scores- Leveled papers'!$H$4:$KM$4,BX$3,'English Scores- Leveled papers'!$H49:$KM49)))</f>
        <v/>
      </c>
      <c r="BY47" s="41" t="str">
        <f>IF($B47="","",IF(COUNTIFS('English Scores- Leveled papers'!$H$4:$KM$4,BY$3,'English Scores- Leveled papers'!$H49:$KM49,"&lt;&gt;")=0,"",SUMIF('English Scores- Leveled papers'!$H$4:$KM$4,BY$3,'English Scores- Leveled papers'!$H49:$KM49)))</f>
        <v/>
      </c>
      <c r="BZ47" s="41" t="str">
        <f>IF($B47="","",IF(COUNTIFS('English Scores- Leveled papers'!$H$4:$KM$4,BZ$3,'English Scores- Leveled papers'!$H49:$KM49,"&lt;&gt;")=0,"",SUMIF('English Scores- Leveled papers'!$H$4:$KM$4,BZ$3,'English Scores- Leveled papers'!$H49:$KM49)))</f>
        <v/>
      </c>
      <c r="CA47" s="41" t="str">
        <f>IF($B47="","",IF(COUNTIFS('English Scores- Leveled papers'!$H$4:$KM$4,CA$3,'English Scores- Leveled papers'!$H49:$KM49,"&lt;&gt;")=0,"",SUMIF('English Scores- Leveled papers'!$H$4:$KM$4,CA$3,'English Scores- Leveled papers'!$H49:$KM49)))</f>
        <v/>
      </c>
      <c r="CB47" s="41" t="str">
        <f>IF($B47="","",IF(COUNTIFS('English Scores- Leveled papers'!$H$4:$KM$4,CB$3,'English Scores- Leveled papers'!$H49:$KM49,"&lt;&gt;")=0,"",SUMIF('English Scores- Leveled papers'!$H$4:$KM$4,CB$3,'English Scores- Leveled papers'!$H49:$KM49)))</f>
        <v/>
      </c>
      <c r="CC47" s="41" t="str">
        <f>IF($B47="","",IF(COUNTIFS('English Scores- Leveled papers'!$H$4:$KM$4,CC$3,'English Scores- Leveled papers'!$H49:$KM49,"&lt;&gt;")=0,"",SUMIF('English Scores- Leveled papers'!$H$4:$KM$4,CC$3,'English Scores- Leveled papers'!$H49:$KM49)))</f>
        <v/>
      </c>
      <c r="CD47" s="41" t="str">
        <f>IF($B47="","",IF(COUNTIFS('English Scores- Leveled papers'!$H$4:$KM$4,CD$3,'English Scores- Leveled papers'!$H49:$KM49,"&lt;&gt;")=0,"",SUMIF('English Scores- Leveled papers'!$H$4:$KM$4,CD$3,'English Scores- Leveled papers'!$H49:$KM49)))</f>
        <v/>
      </c>
      <c r="CE47" s="41" t="str">
        <f>IF($B47="","",IF(COUNTIFS('English Scores- Leveled papers'!$H$4:$KM$4,CE$3,'English Scores- Leveled papers'!$H49:$KM49,"&lt;&gt;")=0,"",SUMIF('English Scores- Leveled papers'!$H$4:$KM$4,CE$3,'English Scores- Leveled papers'!$H49:$KM49)))</f>
        <v/>
      </c>
      <c r="CF47" s="41"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41" t="str">
        <f>IF($B47="","",IF(COUNTIFS('English Scores- Leveled papers'!$H$4:$KM$4,CL$3,'English Scores- Leveled papers'!$H49:$KM49,"&lt;&gt;")=0,"",SUMIF('English Scores- Leveled papers'!$H$4:$KM$4,CL$3,'English Scores- Leveled papers'!$H49:$KM49)))</f>
        <v/>
      </c>
      <c r="CM47" s="41" t="str">
        <f>IF($B47="","",IF(COUNTIFS('English Scores- Leveled papers'!$H$4:$KM$4,CM$3,'English Scores- Leveled papers'!$H49:$KM49,"&lt;&gt;")=0,"",SUMIF('English Scores- Leveled papers'!$H$4:$KM$4,CM$3,'English Scores- Leveled papers'!$H49:$KM49)))</f>
        <v/>
      </c>
      <c r="CN47" s="41" t="str">
        <f>IF($B47="","",IF(COUNTIFS('English Scores- Leveled papers'!$H$4:$KM$4,CN$3,'English Scores- Leveled papers'!$H49:$KM49,"&lt;&gt;")=0,"",SUMIF('English Scores- Leveled papers'!$H$4:$KM$4,CN$3,'English Scores- Leveled papers'!$H49:$KM49)))</f>
        <v/>
      </c>
      <c r="CO47" s="41" t="str">
        <f>IF($B47="","",IF(COUNTIFS('English Scores- Leveled papers'!$H$4:$KM$4,CO$3,'English Scores- Leveled papers'!$H49:$KM49,"&lt;&gt;")=0,"",SUMIF('English Scores- Leveled papers'!$H$4:$KM$4,CO$3,'English Scores- Leveled papers'!$H49:$KM49)))</f>
        <v/>
      </c>
      <c r="CP47" s="41" t="str">
        <f>IF($B47="","",IF(COUNTIFS('English Scores- Leveled papers'!$H$4:$KM$4,CP$3,'English Scores- Leveled papers'!$H49:$KM49,"&lt;&gt;")=0,"",SUMIF('English Scores- Leveled papers'!$H$4:$KM$4,CP$3,'English Scores- Leveled papers'!$H49:$KM49)))</f>
        <v/>
      </c>
      <c r="CQ47" s="41" t="str">
        <f>IF($B47="","",IF(COUNTIFS('English Scores- Leveled papers'!$H$4:$KM$4,CQ$3,'English Scores- Leveled papers'!$H49:$KM49,"&lt;&gt;")=0,"",SUMIF('English Scores- Leveled papers'!$H$4:$KM$4,CQ$3,'English Scores- Leveled papers'!$H49:$KM49)))</f>
        <v/>
      </c>
      <c r="CR47" s="41" t="str">
        <f>IF($B47="","",IF(COUNTIFS('English Scores- Leveled papers'!$H$4:$KM$4,CR$3,'English Scores- Leveled papers'!$H49:$KM49,"&lt;&gt;")=0,"",SUMIF('English Scores- Leveled papers'!$H$4:$KM$4,CR$3,'English Scores- Leveled papers'!$H49:$KM49)))</f>
        <v/>
      </c>
      <c r="CS47" s="41"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41" t="str">
        <f>IF($B47="","",IF(COUNTIFS('English Scores- Leveled papers'!$H$4:$KM$4,DF$3,'English Scores- Leveled papers'!$H49:$KM49,"&lt;&gt;")=0,"",SUMIF('English Scores- Leveled papers'!$H$4:$KM$4,DF$3,'English Scores- Leveled papers'!$H49:$KM49)))</f>
        <v/>
      </c>
      <c r="DG47" s="41" t="str">
        <f>IF($B47="","",IF(COUNTIFS('English Scores- Leveled papers'!$H$4:$KM$4,DG$3,'English Scores- Leveled papers'!$H49:$KM49,"&lt;&gt;")=0,"",SUMIF('English Scores- Leveled papers'!$H$4:$KM$4,DG$3,'English Scores- Leveled papers'!$H49:$KM49)))</f>
        <v/>
      </c>
      <c r="DH47" s="41" t="str">
        <f>IF($B47="","",IF(COUNTIFS('English Scores- Leveled papers'!$H$4:$KM$4,DH$3,'English Scores- Leveled papers'!$H49:$KM49,"&lt;&gt;")=0,"",SUMIF('English Scores- Leveled papers'!$H$4:$KM$4,DH$3,'English Scores- Leveled papers'!$H49:$KM49)))</f>
        <v/>
      </c>
      <c r="DI47" s="41" t="str">
        <f>IF($B47="","",IF(COUNTIFS('English Scores- Leveled papers'!$H$4:$KM$4,DI$3,'English Scores- Leveled papers'!$H49:$KM49,"&lt;&gt;")=0,"",SUMIF('English Scores- Leveled papers'!$H$4:$KM$4,DI$3,'English Scores- Leveled papers'!$H49:$KM49)))</f>
        <v/>
      </c>
      <c r="DJ47" s="41" t="str">
        <f>IF($B47="","",IF(COUNTIFS('English Scores- Leveled papers'!$H$4:$KM$4,DJ$3,'English Scores- Leveled papers'!$H49:$KM49,"&lt;&gt;")=0,"",SUMIF('English Scores- Leveled papers'!$H$4:$KM$4,DJ$3,'English Scores- Leveled papers'!$H49:$KM49)))</f>
        <v/>
      </c>
      <c r="DK47" s="41" t="str">
        <f>IF($B47="","",IF(COUNTIFS('English Scores- Leveled papers'!$H$4:$KM$4,DK$3,'English Scores- Leveled papers'!$H49:$KM49,"&lt;&gt;")=0,"",SUMIF('English Scores- Leveled papers'!$H$4:$KM$4,DK$3,'English Scores- Leveled papers'!$H49:$KM49)))</f>
        <v/>
      </c>
      <c r="DL47" s="41" t="str">
        <f>IF($B47="","",IF(COUNTIFS('English Scores- Leveled papers'!$H$4:$KM$4,DL$3,'English Scores- Leveled papers'!$H49:$KM49,"&lt;&gt;")=0,"",SUMIF('English Scores- Leveled papers'!$H$4:$KM$4,DL$3,'English Scores- Leveled papers'!$H49:$KM49)))</f>
        <v/>
      </c>
      <c r="DM47" s="41" t="str">
        <f>IF($B47="","",IF(COUNTIFS('English Scores- Leveled papers'!$H$4:$KM$4,DM$3,'English Scores- Leveled papers'!$H49:$KM49,"&lt;&gt;")=0,"",SUMIF('English Scores- Leveled papers'!$H$4:$KM$4,DM$3,'English Scores- Leveled papers'!$H49:$KM49)))</f>
        <v/>
      </c>
      <c r="DN47" s="41" t="str">
        <f>IF($B47="","",IF(COUNTIFS('English Scores- Leveled papers'!$H$4:$KM$4,DN$3,'English Scores- Leveled papers'!$H49:$KM49,"&lt;&gt;")=0,"",SUMIF('English Scores- Leveled papers'!$H$4:$KM$4,DN$3,'English Scores- Leveled papers'!$H49:$KM49)))</f>
        <v/>
      </c>
      <c r="DO47" s="41" t="str">
        <f>IF($B47="","",IF(COUNTIFS('English Scores- Leveled papers'!$H$4:$KM$4,DO$3,'English Scores- Leveled papers'!$H49:$KM49,"&lt;&gt;")=0,"",SUMIF('English Scores- Leveled papers'!$H$4:$KM$4,DO$3,'English Scores- Leveled papers'!$H49:$KM49)))</f>
        <v/>
      </c>
      <c r="DP47" s="41" t="str">
        <f>IF($B47="","",IF(COUNTIFS('English Scores- Leveled papers'!$H$4:$KM$4,DP$3,'English Scores- Leveled papers'!$H49:$KM49,"&lt;&gt;")=0,"",SUMIF('English Scores- Leveled papers'!$H$4:$KM$4,DP$3,'English Scores- Leveled papers'!$H49:$KM49)))</f>
        <v/>
      </c>
      <c r="DQ47" s="393" t="str">
        <f>IF($B47="","",IF(COUNTIFS('English Scores- Leveled papers'!$H$4:$KM$4,DQ$3,'English Scores- Leveled papers'!$H49:$KM49,"&lt;&gt;")=0,"",SUMIF('English Scores- Leveled papers'!$H$4:$KM$4,DQ$3,'English Scores- Leveled papers'!$H49:$KM49)))</f>
        <v/>
      </c>
      <c r="DR47" s="395" t="str">
        <f>IF('Cover Sheet'!$AC$6="6th", 'Eng GLA 6th, 7th, 8th'!D50, "")</f>
        <v/>
      </c>
      <c r="DU47" s="41" t="str">
        <f>IF($B47="","",IF(COUNTIFS('Eng GLA 6th, 7th, 8th'!$E$4:$DV$4,DU$3,'Eng GLA 6th, 7th, 8th'!$E50:$DV50,"&lt;&gt;")=0,"",SUMIF('Eng GLA 6th, 7th, 8th'!$E$4:$DV$4,DU$3,'Eng GLA 6th, 7th, 8th'!$E50:$DV50)))</f>
        <v/>
      </c>
      <c r="DV47" s="41" t="str">
        <f>IF($B47="","",IF(COUNTIFS('Eng GLA 6th, 7th, 8th'!$E$4:$DV$4,DV$3,'Eng GLA 6th, 7th, 8th'!$E50:$DV50,"&lt;&gt;")=0,"",SUMIF('Eng GLA 6th, 7th, 8th'!$E$4:$DV$4,DV$3,'Eng GLA 6th, 7th, 8th'!$E50:$DV50)))</f>
        <v/>
      </c>
      <c r="DW47" s="41" t="str">
        <f>IF($B47="","",IF(COUNTIFS('Eng GLA 6th, 7th, 8th'!$E$4:$DV$4,DW$3,'Eng GLA 6th, 7th, 8th'!$E50:$DV50,"&lt;&gt;")=0,"",SUMIF('Eng GLA 6th, 7th, 8th'!$E$4:$DV$4,DW$3,'Eng GLA 6th, 7th, 8th'!$E50:$DV50)))</f>
        <v/>
      </c>
      <c r="DX47" s="41" t="str">
        <f>IF($B47="","",IF(COUNTIFS('Eng GLA 6th, 7th, 8th'!$E$4:$DV$4,DX$3,'Eng GLA 6th, 7th, 8th'!$E50:$DV50,"&lt;&gt;")=0,"",SUMIF('Eng GLA 6th, 7th, 8th'!$E$4:$DV$4,DX$3,'Eng GLA 6th, 7th, 8th'!$E50:$DV50)))</f>
        <v/>
      </c>
      <c r="DY47" s="41" t="str">
        <f>IF($B47="","",IF(COUNTIFS('Eng GLA 6th, 7th, 8th'!$E$4:$DV$4,DY$3,'Eng GLA 6th, 7th, 8th'!$E50:$DV50,"&lt;&gt;")=0,"",SUMIF('Eng GLA 6th, 7th, 8th'!$E$4:$DV$4,DY$3,'Eng GLA 6th, 7th, 8th'!$E50:$DV50)))</f>
        <v/>
      </c>
      <c r="DZ47" s="41" t="str">
        <f>IF($B47="","",IF(COUNTIFS('Eng GLA 6th, 7th, 8th'!$E$4:$DV$4,DZ$3,'Eng GLA 6th, 7th, 8th'!$E50:$DV50,"&lt;&gt;")=0,"",SUMIF('Eng GLA 6th, 7th, 8th'!$E$4:$DV$4,DZ$3,'Eng GLA 6th, 7th, 8th'!$E50:$DV50)))</f>
        <v/>
      </c>
      <c r="EA47" s="41" t="str">
        <f>IF($B47="","",IF(COUNTIFS('Eng GLA 6th, 7th, 8th'!$E$4:$DV$4,EA$3,'Eng GLA 6th, 7th, 8th'!$E50:$DV50,"&lt;&gt;")=0,"",SUMIF('Eng GLA 6th, 7th, 8th'!$E$4:$DV$4,EA$3,'Eng GLA 6th, 7th, 8th'!$E50:$DV50)))</f>
        <v/>
      </c>
      <c r="EB47" s="41" t="str">
        <f>IF($B47="","",IF(COUNTIFS('Eng GLA 6th, 7th, 8th'!$E$4:$DV$4,EB$3,'Eng GLA 6th, 7th, 8th'!$E50:$DV50,"&lt;&gt;")=0,"",SUMIF('Eng GLA 6th, 7th, 8th'!$E$4:$DV$4,EB$3,'Eng GLA 6th, 7th, 8th'!$E50:$DV50)))</f>
        <v/>
      </c>
      <c r="EC47" s="41" t="str">
        <f>IF($B47="","",IF(COUNTIFS('Eng GLA 6th, 7th, 8th'!$E$4:$DV$4,EC$3,'Eng GLA 6th, 7th, 8th'!$E50:$DV50,"&lt;&gt;")=0,"",SUMIF('Eng GLA 6th, 7th, 8th'!$E$4:$DV$4,EC$3,'Eng GLA 6th, 7th, 8th'!$E50:$DV50)))</f>
        <v/>
      </c>
      <c r="ED47" s="41" t="str">
        <f>IF($B47="","",IF(COUNTIFS('Eng GLA 6th, 7th, 8th'!$E$4:$DV$4,ED$3,'Eng GLA 6th, 7th, 8th'!$E50:$DV50,"&lt;&gt;")=0,"",SUMIF('Eng GLA 6th, 7th, 8th'!$E$4:$DV$4,ED$3,'Eng GLA 6th, 7th, 8th'!$E50:$DV50)))</f>
        <v/>
      </c>
      <c r="EE47" s="41" t="str">
        <f>IF($B47="","",IF(COUNTIFS('Eng GLA 6th, 7th, 8th'!$E$4:$DV$4,EE$3,'Eng GLA 6th, 7th, 8th'!$E50:$DV50,"&lt;&gt;")=0,"",SUMIF('Eng GLA 6th, 7th, 8th'!$E$4:$DV$4,EE$3,'Eng GLA 6th, 7th, 8th'!$E50:$DV50)))</f>
        <v/>
      </c>
      <c r="EF47" s="41" t="str">
        <f>IF($B47="","",IF(COUNTIFS('Eng GLA 6th, 7th, 8th'!$E$4:$DV$4,EF$3,'Eng GLA 6th, 7th, 8th'!$E50:$DV50,"&lt;&gt;")=0,"",SUMIF('Eng GLA 6th, 7th, 8th'!$E$4:$DV$4,EF$3,'Eng GLA 6th, 7th, 8th'!$E50:$DV50)))</f>
        <v/>
      </c>
      <c r="EG47" s="41" t="str">
        <f>IF($B47="","",IF(COUNTIFS('Eng GLA 6th, 7th, 8th'!$E$4:$DV$4,EG$3,'Eng GLA 6th, 7th, 8th'!$E50:$DV50,"&lt;&gt;")=0,"",SUMIF('Eng GLA 6th, 7th, 8th'!$E$4:$DV$4,EG$3,'Eng GLA 6th, 7th, 8th'!$E50:$DV50)))</f>
        <v/>
      </c>
      <c r="EH47" s="41" t="str">
        <f>IF($B47="","",IF(COUNTIFS('Eng GLA 6th, 7th, 8th'!$E$4:$DV$4,EH$3,'Eng GLA 6th, 7th, 8th'!$E50:$DV50,"&lt;&gt;")=0,"",SUMIF('Eng GLA 6th, 7th, 8th'!$E$4:$DV$4,EH$3,'Eng GLA 6th, 7th, 8th'!$E50:$DV50)))</f>
        <v/>
      </c>
      <c r="EI47" s="41" t="str">
        <f>IF($B47="","",IF(COUNTIFS('Eng GLA 6th, 7th, 8th'!$E$4:$DV$4,EI$3,'Eng GLA 6th, 7th, 8th'!$E50:$DV50,"&lt;&gt;")=0,"",SUMIF('Eng GLA 6th, 7th, 8th'!$E$4:$DV$4,EI$3,'Eng GLA 6th, 7th, 8th'!$E50:$DV50)))</f>
        <v/>
      </c>
      <c r="EJ47" s="398" t="str">
        <f>IF('Cover Sheet'!$AC$6="7th", 'Eng GLA 6th, 7th, 8th'!AQ50, "")</f>
        <v/>
      </c>
      <c r="EK47" s="41" t="str">
        <f>IF($B47="","",IF(COUNTIFS('Eng GLA 6th, 7th, 8th'!$E$4:$DV$4,EK$3,'Eng GLA 6th, 7th, 8th'!$E50:$DV50,"&lt;&gt;")=0,"",SUMIF('Eng GLA 6th, 7th, 8th'!$E$4:$DV$4,EK$3,'Eng GLA 6th, 7th, 8th'!$E50:$DV50)))</f>
        <v/>
      </c>
      <c r="EL47" s="41" t="str">
        <f>IF($B47="","",IF(COUNTIFS('Eng GLA 6th, 7th, 8th'!$E$4:$DV$4,EL$3,'Eng GLA 6th, 7th, 8th'!$E50:$DV50,"&lt;&gt;")=0,"",SUMIF('Eng GLA 6th, 7th, 8th'!$E$4:$DV$4,EL$3,'Eng GLA 6th, 7th, 8th'!$E50:$DV50)))</f>
        <v/>
      </c>
      <c r="EM47" s="41" t="str">
        <f>IF($B47="","",IF(COUNTIFS('Eng GLA 6th, 7th, 8th'!$E$4:$DV$4,EM$3,'Eng GLA 6th, 7th, 8th'!$E50:$DV50,"&lt;&gt;")=0,"",SUMIF('Eng GLA 6th, 7th, 8th'!$E$4:$DV$4,EM$3,'Eng GLA 6th, 7th, 8th'!$E50:$DV50)))</f>
        <v/>
      </c>
      <c r="EN47" s="41" t="str">
        <f>IF($B47="","",IF(COUNTIFS('Eng GLA 6th, 7th, 8th'!$E$4:$DV$4,EN$3,'Eng GLA 6th, 7th, 8th'!$E50:$DV50,"&lt;&gt;")=0,"",SUMIF('Eng GLA 6th, 7th, 8th'!$E$4:$DV$4,EN$3,'Eng GLA 6th, 7th, 8th'!$E50:$DV50)))</f>
        <v/>
      </c>
      <c r="EO47" s="41" t="str">
        <f>IF($B47="","",IF(COUNTIFS('Eng GLA 6th, 7th, 8th'!$E$4:$DV$4,EO$3,'Eng GLA 6th, 7th, 8th'!$E50:$DV50,"&lt;&gt;")=0,"",SUMIF('Eng GLA 6th, 7th, 8th'!$E$4:$DV$4,EO$3,'Eng GLA 6th, 7th, 8th'!$E50:$DV50)))</f>
        <v/>
      </c>
      <c r="EP47" s="41" t="str">
        <f>IF($B47="","",IF(COUNTIFS('Eng GLA 6th, 7th, 8th'!$E$4:$DV$4,EP$3,'Eng GLA 6th, 7th, 8th'!$E50:$DV50,"&lt;&gt;")=0,"",SUMIF('Eng GLA 6th, 7th, 8th'!$E$4:$DV$4,EP$3,'Eng GLA 6th, 7th, 8th'!$E50:$DV50)))</f>
        <v/>
      </c>
      <c r="EQ47" s="41" t="str">
        <f>IF($B47="","",IF(COUNTIFS('Eng GLA 6th, 7th, 8th'!$E$4:$DV$4,EQ$3,'Eng GLA 6th, 7th, 8th'!$E50:$DV50,"&lt;&gt;")=0,"",SUMIF('Eng GLA 6th, 7th, 8th'!$E$4:$DV$4,EQ$3,'Eng GLA 6th, 7th, 8th'!$E50:$DV50)))</f>
        <v/>
      </c>
      <c r="ER47" s="41" t="str">
        <f>IF($B47="","",IF(COUNTIFS('Eng GLA 6th, 7th, 8th'!$E$4:$DV$4,ER$3,'Eng GLA 6th, 7th, 8th'!$E50:$DV50,"&lt;&gt;")=0,"",SUMIF('Eng GLA 6th, 7th, 8th'!$E$4:$DV$4,ER$3,'Eng GLA 6th, 7th, 8th'!$E50:$DV50)))</f>
        <v/>
      </c>
      <c r="ES47" s="41" t="str">
        <f>IF($B47="","",IF(COUNTIFS('Eng GLA 6th, 7th, 8th'!$E$4:$DV$4,ES$3,'Eng GLA 6th, 7th, 8th'!$E50:$DV50,"&lt;&gt;")=0,"",SUMIF('Eng GLA 6th, 7th, 8th'!$E$4:$DV$4,ES$3,'Eng GLA 6th, 7th, 8th'!$E50:$DV50)))</f>
        <v/>
      </c>
      <c r="ET47" s="41" t="str">
        <f>IF($B47="","",IF(COUNTIFS('Eng GLA 6th, 7th, 8th'!$E$4:$DV$4,ET$3,'Eng GLA 6th, 7th, 8th'!$E50:$DV50,"&lt;&gt;")=0,"",SUMIF('Eng GLA 6th, 7th, 8th'!$E$4:$DV$4,ET$3,'Eng GLA 6th, 7th, 8th'!$E50:$DV50)))</f>
        <v/>
      </c>
      <c r="EU47" s="41" t="str">
        <f>IF($B47="","",IF(COUNTIFS('Eng GLA 6th, 7th, 8th'!$E$4:$DV$4,EU$3,'Eng GLA 6th, 7th, 8th'!$E50:$DV50,"&lt;&gt;")=0,"",SUMIF('Eng GLA 6th, 7th, 8th'!$E$4:$DV$4,EU$3,'Eng GLA 6th, 7th, 8th'!$E50:$DV50)))</f>
        <v/>
      </c>
      <c r="EV47" s="41" t="str">
        <f>IF($B47="","",IF(COUNTIFS('Eng GLA 6th, 7th, 8th'!$E$4:$DV$4,EV$3,'Eng GLA 6th, 7th, 8th'!$E50:$DV50,"&lt;&gt;")=0,"",SUMIF('Eng GLA 6th, 7th, 8th'!$E$4:$DV$4,EV$3,'Eng GLA 6th, 7th, 8th'!$E50:$DV50)))</f>
        <v/>
      </c>
      <c r="EW47" s="41" t="str">
        <f>IF($B47="","",IF(COUNTIFS('Eng GLA 6th, 7th, 8th'!$E$4:$DV$4,EW$3,'Eng GLA 6th, 7th, 8th'!$E50:$DV50,"&lt;&gt;")=0,"",SUMIF('Eng GLA 6th, 7th, 8th'!$E$4:$DV$4,EW$3,'Eng GLA 6th, 7th, 8th'!$E50:$DV50)))</f>
        <v/>
      </c>
      <c r="EX47" s="41" t="str">
        <f>IF($B47="","",IF(COUNTIFS('Eng GLA 6th, 7th, 8th'!$E$4:$DV$4,EX$3,'Eng GLA 6th, 7th, 8th'!$E50:$DV50,"&lt;&gt;")=0,"",SUMIF('Eng GLA 6th, 7th, 8th'!$E$4:$DV$4,EX$3,'Eng GLA 6th, 7th, 8th'!$E50:$DV50)))</f>
        <v/>
      </c>
      <c r="EY47" s="41" t="str">
        <f>IF($B47="","",IF(COUNTIFS('Eng GLA 6th, 7th, 8th'!$E$4:$DV$4,EY$3,'Eng GLA 6th, 7th, 8th'!$E50:$DV50,"&lt;&gt;")=0,"",SUMIF('Eng GLA 6th, 7th, 8th'!$E$4:$DV$4,EY$3,'Eng GLA 6th, 7th, 8th'!$E50:$DV50)))</f>
        <v/>
      </c>
      <c r="EZ47" s="398" t="str">
        <f>IF('Cover Sheet'!$AC$6="8th", 'Eng GLA 6th, 7th, 8th'!CG50, "")</f>
        <v/>
      </c>
      <c r="FA47" s="41" t="str">
        <f>IF($B47="","",IF(COUNTIFS('Eng GLA 6th, 7th, 8th'!$E$4:$DV$4,FA$3,'Eng GLA 6th, 7th, 8th'!$E50:$DV50,"&lt;&gt;")=0,"",SUMIF('Eng GLA 6th, 7th, 8th'!$E$4:$DV$4,FA$3,'Eng GLA 6th, 7th, 8th'!$E50:$DV50)))</f>
        <v/>
      </c>
      <c r="FB47" s="41" t="str">
        <f>IF($B47="","",IF(COUNTIFS('Eng GLA 6th, 7th, 8th'!$E$4:$DV$4,FB$3,'Eng GLA 6th, 7th, 8th'!$E50:$DV50,"&lt;&gt;")=0,"",SUMIF('Eng GLA 6th, 7th, 8th'!$E$4:$DV$4,FB$3,'Eng GLA 6th, 7th, 8th'!$E50:$DV50)))</f>
        <v/>
      </c>
      <c r="FC47" s="41" t="str">
        <f>IF($B47="","",IF(COUNTIFS('Eng GLA 6th, 7th, 8th'!$E$4:$DV$4,FC$3,'Eng GLA 6th, 7th, 8th'!$E50:$DV50,"&lt;&gt;")=0,"",SUMIF('Eng GLA 6th, 7th, 8th'!$E$4:$DV$4,FC$3,'Eng GLA 6th, 7th, 8th'!$E50:$DV50)))</f>
        <v/>
      </c>
      <c r="FD47" s="41" t="str">
        <f>IF($B47="","",IF(COUNTIFS('Eng GLA 6th, 7th, 8th'!$E$4:$DV$4,FD$3,'Eng GLA 6th, 7th, 8th'!$E50:$DV50,"&lt;&gt;")=0,"",SUMIF('Eng GLA 6th, 7th, 8th'!$E$4:$DV$4,FD$3,'Eng GLA 6th, 7th, 8th'!$E50:$DV50)))</f>
        <v/>
      </c>
      <c r="FE47" s="41" t="str">
        <f>IF($B47="","",IF(COUNTIFS('Eng GLA 6th, 7th, 8th'!$E$4:$DV$4,FE$3,'Eng GLA 6th, 7th, 8th'!$E50:$DV50,"&lt;&gt;")=0,"",SUMIF('Eng GLA 6th, 7th, 8th'!$E$4:$DV$4,FE$3,'Eng GLA 6th, 7th, 8th'!$E50:$DV50)))</f>
        <v/>
      </c>
      <c r="FF47" s="41" t="str">
        <f>IF($B47="","",IF(COUNTIFS('Eng GLA 6th, 7th, 8th'!$E$4:$DV$4,FF$3,'Eng GLA 6th, 7th, 8th'!$E50:$DV50,"&lt;&gt;")=0,"",SUMIF('Eng GLA 6th, 7th, 8th'!$E$4:$DV$4,FF$3,'Eng GLA 6th, 7th, 8th'!$E50:$DV50)))</f>
        <v/>
      </c>
      <c r="FG47" s="41" t="str">
        <f>IF($B47="","",IF(COUNTIFS('Eng GLA 6th, 7th, 8th'!$E$4:$DV$4,FG$3,'Eng GLA 6th, 7th, 8th'!$E50:$DV50,"&lt;&gt;")=0,"",SUMIF('Eng GLA 6th, 7th, 8th'!$E$4:$DV$4,FG$3,'Eng GLA 6th, 7th, 8th'!$E50:$DV50)))</f>
        <v/>
      </c>
      <c r="FH47" s="41" t="str">
        <f>IF($B47="","",IF(COUNTIFS('Eng GLA 6th, 7th, 8th'!$E$4:$DV$4,FH$3,'Eng GLA 6th, 7th, 8th'!$E50:$DV50,"&lt;&gt;")=0,"",SUMIF('Eng GLA 6th, 7th, 8th'!$E$4:$DV$4,FH$3,'Eng GLA 6th, 7th, 8th'!$E50:$DV50)))</f>
        <v/>
      </c>
      <c r="FI47" s="41" t="str">
        <f>IF($B47="","",IF(COUNTIFS('Eng GLA 6th, 7th, 8th'!$E$4:$DV$4,FI$3,'Eng GLA 6th, 7th, 8th'!$E50:$DV50,"&lt;&gt;")=0,"",SUMIF('Eng GLA 6th, 7th, 8th'!$E$4:$DV$4,FI$3,'Eng GLA 6th, 7th, 8th'!$E50:$DV50)))</f>
        <v/>
      </c>
      <c r="FJ47" s="41" t="str">
        <f>IF($B47="","",IF(COUNTIFS('Eng GLA 6th, 7th, 8th'!$E$4:$DV$4,FJ$3,'Eng GLA 6th, 7th, 8th'!$E50:$DV50,"&lt;&gt;")=0,"",SUMIF('Eng GLA 6th, 7th, 8th'!$E$4:$DV$4,FJ$3,'Eng GLA 6th, 7th, 8th'!$E50:$DV50)))</f>
        <v/>
      </c>
      <c r="FK47" s="41" t="str">
        <f>IF($B47="","",IF(COUNTIFS('Eng GLA 6th, 7th, 8th'!$E$4:$DV$4,FK$3,'Eng GLA 6th, 7th, 8th'!$E50:$DV50,"&lt;&gt;")=0,"",SUMIF('Eng GLA 6th, 7th, 8th'!$E$4:$DV$4,FK$3,'Eng GLA 6th, 7th, 8th'!$E50:$DV50)))</f>
        <v/>
      </c>
      <c r="FL47" s="41" t="str">
        <f>IF($B47="","",IF(COUNTIFS('Eng GLA 6th, 7th, 8th'!$E$4:$DV$4,FL$3,'Eng GLA 6th, 7th, 8th'!$E50:$DV50,"&lt;&gt;")=0,"",SUMIF('Eng GLA 6th, 7th, 8th'!$E$4:$DV$4,FL$3,'Eng GLA 6th, 7th, 8th'!$E50:$DV50)))</f>
        <v/>
      </c>
      <c r="FM47" s="41" t="str">
        <f>IF($B47="","",IF(COUNTIFS('Eng GLA 6th, 7th, 8th'!$E$4:$DV$4,FM$3,'Eng GLA 6th, 7th, 8th'!$E50:$DV50,"&lt;&gt;")=0,"",SUMIF('Eng GLA 6th, 7th, 8th'!$E$4:$DV$4,FM$3,'Eng GLA 6th, 7th, 8th'!$E50:$DV50)))</f>
        <v/>
      </c>
      <c r="FN47" s="41" t="str">
        <f>IF($B47="","",IF(COUNTIFS('Eng GLA 6th, 7th, 8th'!$E$4:$DV$4,FN$3,'Eng GLA 6th, 7th, 8th'!$E50:$DV50,"&lt;&gt;")=0,"",SUMIF('Eng GLA 6th, 7th, 8th'!$E$4:$DV$4,FN$3,'Eng GLA 6th, 7th, 8th'!$E50:$DV50)))</f>
        <v/>
      </c>
      <c r="FO47" s="41" t="str">
        <f>IF($B47="","",IF(COUNTIFS('Eng GLA 6th, 7th, 8th'!$E$4:$DV$4,FO$3,'Eng GLA 6th, 7th, 8th'!$E50:$DV50,"&lt;&gt;")=0,"",SUMIF('Eng GLA 6th, 7th, 8th'!$E$4:$DV$4,FO$3,'Eng GLA 6th, 7th, 8th'!$E50:$DV50)))</f>
        <v/>
      </c>
    </row>
    <row r="48" spans="1:171" ht="12.75" customHeight="1" x14ac:dyDescent="0.2">
      <c r="A48" s="65">
        <v>44</v>
      </c>
      <c r="B48" s="65" t="str">
        <f>'English Scores- Leveled papers'!B50</f>
        <v/>
      </c>
      <c r="C48" s="65"/>
      <c r="D48" s="76" t="str">
        <f>IF(OR(B48="",H48="",'Cover Sheet'!E48=""),"",'Cover Sheet'!E48)</f>
        <v/>
      </c>
      <c r="E48" s="76" t="str">
        <f>IF(OR(B48="",H48="",'Cover Sheet'!F48=""),"",'Cover Sheet'!F48)</f>
        <v/>
      </c>
      <c r="F48" s="76" t="str">
        <f>IF(OR(B48="",H48="",'Cover Sheet'!H48=""),"",'Cover Sheet'!H48)</f>
        <v/>
      </c>
      <c r="G48" s="76"/>
      <c r="H48" s="76" t="str">
        <f>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v/>
      </c>
      <c r="I48" s="77" t="str">
        <f t="shared" si="23"/>
        <v/>
      </c>
      <c r="J48" s="77" t="str">
        <f t="shared" si="24"/>
        <v/>
      </c>
      <c r="K48" s="77" t="str">
        <f t="shared" si="25"/>
        <v/>
      </c>
      <c r="L48" s="78" t="str">
        <f t="shared" si="26"/>
        <v/>
      </c>
      <c r="M48" s="78" t="str">
        <f t="shared" si="27"/>
        <v/>
      </c>
      <c r="N48" s="78" t="str">
        <f t="shared" si="28"/>
        <v/>
      </c>
      <c r="O48" s="78" t="str">
        <f t="shared" si="13"/>
        <v/>
      </c>
      <c r="P48" s="78" t="str">
        <f t="shared" si="14"/>
        <v/>
      </c>
      <c r="Q48" s="78" t="str">
        <f t="shared" si="15"/>
        <v/>
      </c>
      <c r="R48" s="78" t="str">
        <f t="shared" si="16"/>
        <v/>
      </c>
      <c r="S48" s="78" t="str">
        <f t="shared" si="17"/>
        <v/>
      </c>
      <c r="T48" s="78" t="str">
        <f t="shared" si="18"/>
        <v/>
      </c>
      <c r="U48" s="78" t="str">
        <f t="shared" si="19"/>
        <v/>
      </c>
      <c r="V48" s="78" t="str">
        <f t="shared" si="20"/>
        <v/>
      </c>
      <c r="W48" s="78" t="str">
        <f t="shared" si="21"/>
        <v/>
      </c>
      <c r="X48" s="78" t="str">
        <f t="shared" si="22"/>
        <v/>
      </c>
      <c r="Y48" s="78"/>
      <c r="Z48" s="78"/>
      <c r="AA48" s="78"/>
      <c r="AB48" s="78"/>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41" t="str">
        <f>IF($B48="","",IF(COUNTIFS('English Scores- Leveled papers'!$H$4:$KM$4,AI$3,'English Scores- Leveled papers'!$H50:$KM50,"&lt;&gt;")=0,"",SUMIF('English Scores- Leveled papers'!$H$4:$KM$4,AI$3,'English Scores- Leveled papers'!$H50:$KM50)))</f>
        <v/>
      </c>
      <c r="AJ48" s="41" t="str">
        <f>IF($B48="","",IF(COUNTIFS('English Scores- Leveled papers'!$H$4:$KM$4,AJ$3,'English Scores- Leveled papers'!$H50:$KM50,"&lt;&gt;")=0,"",SUMIF('English Scores- Leveled papers'!$H$4:$KM$4,AJ$3,'English Scores- Leveled papers'!$H50:$KM50)))</f>
        <v/>
      </c>
      <c r="AK48" s="41" t="str">
        <f>IF($B48="","",IF(COUNTIFS('English Scores- Leveled papers'!$H$4:$KM$4,AK$3,'English Scores- Leveled papers'!$H50:$KM50,"&lt;&gt;")=0,"",SUMIF('English Scores- Leveled papers'!$H$4:$KM$4,AK$3,'English Scores- Leveled papers'!$H50:$KM50)))</f>
        <v/>
      </c>
      <c r="AL48" s="41" t="str">
        <f>IF($B48="","",IF(COUNTIFS('English Scores- Leveled papers'!$H$4:$KM$4,AL$3,'English Scores- Leveled papers'!$H50:$KM50,"&lt;&gt;")=0,"",SUMIF('English Scores- Leveled papers'!$H$4:$KM$4,AL$3,'English Scores- Leveled papers'!$H50:$KM50)))</f>
        <v/>
      </c>
      <c r="AM48" s="41" t="str">
        <f>IF($B48="","",IF(COUNTIFS('English Scores- Leveled papers'!$H$4:$KM$4,AM$3,'English Scores- Leveled papers'!$H50:$KM50,"&lt;&gt;")=0,"",SUMIF('English Scores- Leveled papers'!$H$4:$KM$4,AM$3,'English Scores- Leveled papers'!$H50:$KM50)))</f>
        <v/>
      </c>
      <c r="AN48" s="41"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41" t="str">
        <f>IF($B48="","",IF(COUNTIFS('English Scores- Leveled papers'!$H$4:$KM$4,AZ$3,'English Scores- Leveled papers'!$H50:$KM50,"&lt;&gt;")=0,"",SUMIF('English Scores- Leveled papers'!$H$4:$KM$4,AZ$3,'English Scores- Leveled papers'!$H50:$KM50)))</f>
        <v/>
      </c>
      <c r="BA48" s="41" t="str">
        <f>IF($B48="","",IF(COUNTIFS('English Scores- Leveled papers'!$H$4:$KM$4,BA$3,'English Scores- Leveled papers'!$H50:$KM50,"&lt;&gt;")=0,"",SUMIF('English Scores- Leveled papers'!$H$4:$KM$4,BA$3,'English Scores- Leveled papers'!$H50:$KM50)))</f>
        <v/>
      </c>
      <c r="BB48" s="41" t="str">
        <f>IF($B48="","",IF(COUNTIFS('English Scores- Leveled papers'!$H$4:$KM$4,BB$3,'English Scores- Leveled papers'!$H50:$KM50,"&lt;&gt;")=0,"",SUMIF('English Scores- Leveled papers'!$H$4:$KM$4,BB$3,'English Scores- Leveled papers'!$H50:$KM50)))</f>
        <v/>
      </c>
      <c r="BC48" s="41" t="str">
        <f>IF($B48="","",IF(COUNTIFS('English Scores- Leveled papers'!$H$4:$KM$4,BC$3,'English Scores- Leveled papers'!$H50:$KM50,"&lt;&gt;")=0,"",SUMIF('English Scores- Leveled papers'!$H$4:$KM$4,BC$3,'English Scores- Leveled papers'!$H50:$KM50)))</f>
        <v/>
      </c>
      <c r="BD48" s="41" t="str">
        <f>IF($B48="","",IF(COUNTIFS('English Scores- Leveled papers'!$H$4:$KM$4,BD$3,'English Scores- Leveled papers'!$H50:$KM50,"&lt;&gt;")=0,"",SUMIF('English Scores- Leveled papers'!$H$4:$KM$4,BD$3,'English Scores- Leveled papers'!$H50:$KM50)))</f>
        <v/>
      </c>
      <c r="BE48" s="41" t="str">
        <f>IF($B48="","",IF(COUNTIFS('English Scores- Leveled papers'!$H$4:$KM$4,BE$3,'English Scores- Leveled papers'!$H50:$KM50,"&lt;&gt;")=0,"",SUMIF('English Scores- Leveled papers'!$H$4:$KM$4,BE$3,'English Scores- Leveled papers'!$H50:$KM50)))</f>
        <v/>
      </c>
      <c r="BF48" s="41" t="str">
        <f>IF($B48="","",IF(COUNTIFS('English Scores- Leveled papers'!$H$4:$KM$4,BF$3,'English Scores- Leveled papers'!$H50:$KM50,"&lt;&gt;")=0,"",SUMIF('English Scores- Leveled papers'!$H$4:$KM$4,BF$3,'English Scores- Leveled papers'!$H50:$KM50)))</f>
        <v/>
      </c>
      <c r="BG48" s="41" t="str">
        <f>IF($B48="","",IF(COUNTIFS('English Scores- Leveled papers'!$H$4:$KM$4,BG$3,'English Scores- Leveled papers'!$H50:$KM50,"&lt;&gt;")=0,"",SUMIF('English Scores- Leveled papers'!$H$4:$KM$4,BG$3,'English Scores- Leveled papers'!$H50:$KM50)))</f>
        <v/>
      </c>
      <c r="BH48" s="41" t="str">
        <f>IF($B48="","",IF(COUNTIFS('English Scores- Leveled papers'!$H$4:$KM$4,BH$3,'English Scores- Leveled papers'!$H50:$KM50,"&lt;&gt;")=0,"",SUMIF('English Scores- Leveled papers'!$H$4:$KM$4,BH$3,'English Scores- Leveled papers'!$H50:$KM50)))</f>
        <v/>
      </c>
      <c r="BI48" s="41" t="str">
        <f>IF($B48="","",IF(COUNTIFS('English Scores- Leveled papers'!$H$4:$KM$4,BI$3,'English Scores- Leveled papers'!$H50:$KM50,"&lt;&gt;")=0,"",SUMIF('English Scores- Leveled papers'!$H$4:$KM$4,BI$3,'English Scores- Leveled papers'!$H50:$KM50)))</f>
        <v/>
      </c>
      <c r="BJ48" s="41" t="str">
        <f>IF($B48="","",IF(COUNTIFS('English Scores- Leveled papers'!$H$4:$KM$4,BJ$3,'English Scores- Leveled papers'!$H50:$KM50,"&lt;&gt;")=0,"",SUMIF('English Scores- Leveled papers'!$H$4:$KM$4,BJ$3,'English Scores- Leveled papers'!$H50:$KM50)))</f>
        <v/>
      </c>
      <c r="BK48" s="41" t="str">
        <f>IF($B48="","",IF(COUNTIFS('English Scores- Leveled papers'!$H$4:$KM$4,BK$3,'English Scores- Leveled papers'!$H50:$KM50,"&lt;&gt;")=0,"",SUMIF('English Scores- Leveled papers'!$H$4:$KM$4,BK$3,'English Scores- Leveled papers'!$H50:$KM50)))</f>
        <v/>
      </c>
      <c r="BL48" s="41" t="str">
        <f>IF($B48="","",IF(COUNTIFS('English Scores- Leveled papers'!$H$4:$KM$4,BL$3,'English Scores- Leveled papers'!$H50:$KM50,"&lt;&gt;")=0,"",SUMIF('English Scores- Leveled papers'!$H$4:$KM$4,BL$3,'English Scores- Leveled papers'!$H50:$KM50)))</f>
        <v/>
      </c>
      <c r="BM48" s="41" t="str">
        <f>IF($B48="","",IF(COUNTIFS('English Scores- Leveled papers'!$H$4:$KM$4,BM$3,'English Scores- Leveled papers'!$H50:$KM50,"&lt;&gt;")=0,"",SUMIF('English Scores- Leveled papers'!$H$4:$KM$4,BM$3,'English Scores- Leveled papers'!$H50:$KM50)))</f>
        <v/>
      </c>
      <c r="BN48" s="41" t="str">
        <f>IF($B48="","",IF(COUNTIFS('English Scores- Leveled papers'!$H$4:$KM$4,BN$3,'English Scores- Leveled papers'!$H50:$KM50,"&lt;&gt;")=0,"",SUMIF('English Scores- Leveled papers'!$H$4:$KM$4,BN$3,'English Scores- Leveled papers'!$H50:$KM50)))</f>
        <v/>
      </c>
      <c r="BO48" s="41"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41" t="str">
        <f>IF($B48="","",IF(COUNTIFS('English Scores- Leveled papers'!$H$4:$KM$4,BX$3,'English Scores- Leveled papers'!$H50:$KM50,"&lt;&gt;")=0,"",SUMIF('English Scores- Leveled papers'!$H$4:$KM$4,BX$3,'English Scores- Leveled papers'!$H50:$KM50)))</f>
        <v/>
      </c>
      <c r="BY48" s="41" t="str">
        <f>IF($B48="","",IF(COUNTIFS('English Scores- Leveled papers'!$H$4:$KM$4,BY$3,'English Scores- Leveled papers'!$H50:$KM50,"&lt;&gt;")=0,"",SUMIF('English Scores- Leveled papers'!$H$4:$KM$4,BY$3,'English Scores- Leveled papers'!$H50:$KM50)))</f>
        <v/>
      </c>
      <c r="BZ48" s="41" t="str">
        <f>IF($B48="","",IF(COUNTIFS('English Scores- Leveled papers'!$H$4:$KM$4,BZ$3,'English Scores- Leveled papers'!$H50:$KM50,"&lt;&gt;")=0,"",SUMIF('English Scores- Leveled papers'!$H$4:$KM$4,BZ$3,'English Scores- Leveled papers'!$H50:$KM50)))</f>
        <v/>
      </c>
      <c r="CA48" s="41" t="str">
        <f>IF($B48="","",IF(COUNTIFS('English Scores- Leveled papers'!$H$4:$KM$4,CA$3,'English Scores- Leveled papers'!$H50:$KM50,"&lt;&gt;")=0,"",SUMIF('English Scores- Leveled papers'!$H$4:$KM$4,CA$3,'English Scores- Leveled papers'!$H50:$KM50)))</f>
        <v/>
      </c>
      <c r="CB48" s="41" t="str">
        <f>IF($B48="","",IF(COUNTIFS('English Scores- Leveled papers'!$H$4:$KM$4,CB$3,'English Scores- Leveled papers'!$H50:$KM50,"&lt;&gt;")=0,"",SUMIF('English Scores- Leveled papers'!$H$4:$KM$4,CB$3,'English Scores- Leveled papers'!$H50:$KM50)))</f>
        <v/>
      </c>
      <c r="CC48" s="41" t="str">
        <f>IF($B48="","",IF(COUNTIFS('English Scores- Leveled papers'!$H$4:$KM$4,CC$3,'English Scores- Leveled papers'!$H50:$KM50,"&lt;&gt;")=0,"",SUMIF('English Scores- Leveled papers'!$H$4:$KM$4,CC$3,'English Scores- Leveled papers'!$H50:$KM50)))</f>
        <v/>
      </c>
      <c r="CD48" s="41" t="str">
        <f>IF($B48="","",IF(COUNTIFS('English Scores- Leveled papers'!$H$4:$KM$4,CD$3,'English Scores- Leveled papers'!$H50:$KM50,"&lt;&gt;")=0,"",SUMIF('English Scores- Leveled papers'!$H$4:$KM$4,CD$3,'English Scores- Leveled papers'!$H50:$KM50)))</f>
        <v/>
      </c>
      <c r="CE48" s="41" t="str">
        <f>IF($B48="","",IF(COUNTIFS('English Scores- Leveled papers'!$H$4:$KM$4,CE$3,'English Scores- Leveled papers'!$H50:$KM50,"&lt;&gt;")=0,"",SUMIF('English Scores- Leveled papers'!$H$4:$KM$4,CE$3,'English Scores- Leveled papers'!$H50:$KM50)))</f>
        <v/>
      </c>
      <c r="CF48" s="41"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41" t="str">
        <f>IF($B48="","",IF(COUNTIFS('English Scores- Leveled papers'!$H$4:$KM$4,CL$3,'English Scores- Leveled papers'!$H50:$KM50,"&lt;&gt;")=0,"",SUMIF('English Scores- Leveled papers'!$H$4:$KM$4,CL$3,'English Scores- Leveled papers'!$H50:$KM50)))</f>
        <v/>
      </c>
      <c r="CM48" s="41" t="str">
        <f>IF($B48="","",IF(COUNTIFS('English Scores- Leveled papers'!$H$4:$KM$4,CM$3,'English Scores- Leveled papers'!$H50:$KM50,"&lt;&gt;")=0,"",SUMIF('English Scores- Leveled papers'!$H$4:$KM$4,CM$3,'English Scores- Leveled papers'!$H50:$KM50)))</f>
        <v/>
      </c>
      <c r="CN48" s="41" t="str">
        <f>IF($B48="","",IF(COUNTIFS('English Scores- Leveled papers'!$H$4:$KM$4,CN$3,'English Scores- Leveled papers'!$H50:$KM50,"&lt;&gt;")=0,"",SUMIF('English Scores- Leveled papers'!$H$4:$KM$4,CN$3,'English Scores- Leveled papers'!$H50:$KM50)))</f>
        <v/>
      </c>
      <c r="CO48" s="41" t="str">
        <f>IF($B48="","",IF(COUNTIFS('English Scores- Leveled papers'!$H$4:$KM$4,CO$3,'English Scores- Leveled papers'!$H50:$KM50,"&lt;&gt;")=0,"",SUMIF('English Scores- Leveled papers'!$H$4:$KM$4,CO$3,'English Scores- Leveled papers'!$H50:$KM50)))</f>
        <v/>
      </c>
      <c r="CP48" s="41" t="str">
        <f>IF($B48="","",IF(COUNTIFS('English Scores- Leveled papers'!$H$4:$KM$4,CP$3,'English Scores- Leveled papers'!$H50:$KM50,"&lt;&gt;")=0,"",SUMIF('English Scores- Leveled papers'!$H$4:$KM$4,CP$3,'English Scores- Leveled papers'!$H50:$KM50)))</f>
        <v/>
      </c>
      <c r="CQ48" s="41" t="str">
        <f>IF($B48="","",IF(COUNTIFS('English Scores- Leveled papers'!$H$4:$KM$4,CQ$3,'English Scores- Leveled papers'!$H50:$KM50,"&lt;&gt;")=0,"",SUMIF('English Scores- Leveled papers'!$H$4:$KM$4,CQ$3,'English Scores- Leveled papers'!$H50:$KM50)))</f>
        <v/>
      </c>
      <c r="CR48" s="41" t="str">
        <f>IF($B48="","",IF(COUNTIFS('English Scores- Leveled papers'!$H$4:$KM$4,CR$3,'English Scores- Leveled papers'!$H50:$KM50,"&lt;&gt;")=0,"",SUMIF('English Scores- Leveled papers'!$H$4:$KM$4,CR$3,'English Scores- Leveled papers'!$H50:$KM50)))</f>
        <v/>
      </c>
      <c r="CS48" s="41"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41" t="str">
        <f>IF($B48="","",IF(COUNTIFS('English Scores- Leveled papers'!$H$4:$KM$4,DF$3,'English Scores- Leveled papers'!$H50:$KM50,"&lt;&gt;")=0,"",SUMIF('English Scores- Leveled papers'!$H$4:$KM$4,DF$3,'English Scores- Leveled papers'!$H50:$KM50)))</f>
        <v/>
      </c>
      <c r="DG48" s="41" t="str">
        <f>IF($B48="","",IF(COUNTIFS('English Scores- Leveled papers'!$H$4:$KM$4,DG$3,'English Scores- Leveled papers'!$H50:$KM50,"&lt;&gt;")=0,"",SUMIF('English Scores- Leveled papers'!$H$4:$KM$4,DG$3,'English Scores- Leveled papers'!$H50:$KM50)))</f>
        <v/>
      </c>
      <c r="DH48" s="41" t="str">
        <f>IF($B48="","",IF(COUNTIFS('English Scores- Leveled papers'!$H$4:$KM$4,DH$3,'English Scores- Leveled papers'!$H50:$KM50,"&lt;&gt;")=0,"",SUMIF('English Scores- Leveled papers'!$H$4:$KM$4,DH$3,'English Scores- Leveled papers'!$H50:$KM50)))</f>
        <v/>
      </c>
      <c r="DI48" s="41" t="str">
        <f>IF($B48="","",IF(COUNTIFS('English Scores- Leveled papers'!$H$4:$KM$4,DI$3,'English Scores- Leveled papers'!$H50:$KM50,"&lt;&gt;")=0,"",SUMIF('English Scores- Leveled papers'!$H$4:$KM$4,DI$3,'English Scores- Leveled papers'!$H50:$KM50)))</f>
        <v/>
      </c>
      <c r="DJ48" s="41" t="str">
        <f>IF($B48="","",IF(COUNTIFS('English Scores- Leveled papers'!$H$4:$KM$4,DJ$3,'English Scores- Leveled papers'!$H50:$KM50,"&lt;&gt;")=0,"",SUMIF('English Scores- Leveled papers'!$H$4:$KM$4,DJ$3,'English Scores- Leveled papers'!$H50:$KM50)))</f>
        <v/>
      </c>
      <c r="DK48" s="41" t="str">
        <f>IF($B48="","",IF(COUNTIFS('English Scores- Leveled papers'!$H$4:$KM$4,DK$3,'English Scores- Leveled papers'!$H50:$KM50,"&lt;&gt;")=0,"",SUMIF('English Scores- Leveled papers'!$H$4:$KM$4,DK$3,'English Scores- Leveled papers'!$H50:$KM50)))</f>
        <v/>
      </c>
      <c r="DL48" s="41" t="str">
        <f>IF($B48="","",IF(COUNTIFS('English Scores- Leveled papers'!$H$4:$KM$4,DL$3,'English Scores- Leveled papers'!$H50:$KM50,"&lt;&gt;")=0,"",SUMIF('English Scores- Leveled papers'!$H$4:$KM$4,DL$3,'English Scores- Leveled papers'!$H50:$KM50)))</f>
        <v/>
      </c>
      <c r="DM48" s="41" t="str">
        <f>IF($B48="","",IF(COUNTIFS('English Scores- Leveled papers'!$H$4:$KM$4,DM$3,'English Scores- Leveled papers'!$H50:$KM50,"&lt;&gt;")=0,"",SUMIF('English Scores- Leveled papers'!$H$4:$KM$4,DM$3,'English Scores- Leveled papers'!$H50:$KM50)))</f>
        <v/>
      </c>
      <c r="DN48" s="41" t="str">
        <f>IF($B48="","",IF(COUNTIFS('English Scores- Leveled papers'!$H$4:$KM$4,DN$3,'English Scores- Leveled papers'!$H50:$KM50,"&lt;&gt;")=0,"",SUMIF('English Scores- Leveled papers'!$H$4:$KM$4,DN$3,'English Scores- Leveled papers'!$H50:$KM50)))</f>
        <v/>
      </c>
      <c r="DO48" s="41" t="str">
        <f>IF($B48="","",IF(COUNTIFS('English Scores- Leveled papers'!$H$4:$KM$4,DO$3,'English Scores- Leveled papers'!$H50:$KM50,"&lt;&gt;")=0,"",SUMIF('English Scores- Leveled papers'!$H$4:$KM$4,DO$3,'English Scores- Leveled papers'!$H50:$KM50)))</f>
        <v/>
      </c>
      <c r="DP48" s="41" t="str">
        <f>IF($B48="","",IF(COUNTIFS('English Scores- Leveled papers'!$H$4:$KM$4,DP$3,'English Scores- Leveled papers'!$H50:$KM50,"&lt;&gt;")=0,"",SUMIF('English Scores- Leveled papers'!$H$4:$KM$4,DP$3,'English Scores- Leveled papers'!$H50:$KM50)))</f>
        <v/>
      </c>
      <c r="DQ48" s="393" t="str">
        <f>IF($B48="","",IF(COUNTIFS('English Scores- Leveled papers'!$H$4:$KM$4,DQ$3,'English Scores- Leveled papers'!$H50:$KM50,"&lt;&gt;")=0,"",SUMIF('English Scores- Leveled papers'!$H$4:$KM$4,DQ$3,'English Scores- Leveled papers'!$H50:$KM50)))</f>
        <v/>
      </c>
      <c r="DR48" s="395" t="str">
        <f>IF('Cover Sheet'!$AC$6="6th", 'Eng GLA 6th, 7th, 8th'!D51, "")</f>
        <v/>
      </c>
      <c r="DU48" s="41" t="str">
        <f>IF($B48="","",IF(COUNTIFS('Eng GLA 6th, 7th, 8th'!$E$4:$DV$4,DU$3,'Eng GLA 6th, 7th, 8th'!$E51:$DV51,"&lt;&gt;")=0,"",SUMIF('Eng GLA 6th, 7th, 8th'!$E$4:$DV$4,DU$3,'Eng GLA 6th, 7th, 8th'!$E51:$DV51)))</f>
        <v/>
      </c>
      <c r="DV48" s="41" t="str">
        <f>IF($B48="","",IF(COUNTIFS('Eng GLA 6th, 7th, 8th'!$E$4:$DV$4,DV$3,'Eng GLA 6th, 7th, 8th'!$E51:$DV51,"&lt;&gt;")=0,"",SUMIF('Eng GLA 6th, 7th, 8th'!$E$4:$DV$4,DV$3,'Eng GLA 6th, 7th, 8th'!$E51:$DV51)))</f>
        <v/>
      </c>
      <c r="DW48" s="41" t="str">
        <f>IF($B48="","",IF(COUNTIFS('Eng GLA 6th, 7th, 8th'!$E$4:$DV$4,DW$3,'Eng GLA 6th, 7th, 8th'!$E51:$DV51,"&lt;&gt;")=0,"",SUMIF('Eng GLA 6th, 7th, 8th'!$E$4:$DV$4,DW$3,'Eng GLA 6th, 7th, 8th'!$E51:$DV51)))</f>
        <v/>
      </c>
      <c r="DX48" s="41" t="str">
        <f>IF($B48="","",IF(COUNTIFS('Eng GLA 6th, 7th, 8th'!$E$4:$DV$4,DX$3,'Eng GLA 6th, 7th, 8th'!$E51:$DV51,"&lt;&gt;")=0,"",SUMIF('Eng GLA 6th, 7th, 8th'!$E$4:$DV$4,DX$3,'Eng GLA 6th, 7th, 8th'!$E51:$DV51)))</f>
        <v/>
      </c>
      <c r="DY48" s="41" t="str">
        <f>IF($B48="","",IF(COUNTIFS('Eng GLA 6th, 7th, 8th'!$E$4:$DV$4,DY$3,'Eng GLA 6th, 7th, 8th'!$E51:$DV51,"&lt;&gt;")=0,"",SUMIF('Eng GLA 6th, 7th, 8th'!$E$4:$DV$4,DY$3,'Eng GLA 6th, 7th, 8th'!$E51:$DV51)))</f>
        <v/>
      </c>
      <c r="DZ48" s="41" t="str">
        <f>IF($B48="","",IF(COUNTIFS('Eng GLA 6th, 7th, 8th'!$E$4:$DV$4,DZ$3,'Eng GLA 6th, 7th, 8th'!$E51:$DV51,"&lt;&gt;")=0,"",SUMIF('Eng GLA 6th, 7th, 8th'!$E$4:$DV$4,DZ$3,'Eng GLA 6th, 7th, 8th'!$E51:$DV51)))</f>
        <v/>
      </c>
      <c r="EA48" s="41" t="str">
        <f>IF($B48="","",IF(COUNTIFS('Eng GLA 6th, 7th, 8th'!$E$4:$DV$4,EA$3,'Eng GLA 6th, 7th, 8th'!$E51:$DV51,"&lt;&gt;")=0,"",SUMIF('Eng GLA 6th, 7th, 8th'!$E$4:$DV$4,EA$3,'Eng GLA 6th, 7th, 8th'!$E51:$DV51)))</f>
        <v/>
      </c>
      <c r="EB48" s="41" t="str">
        <f>IF($B48="","",IF(COUNTIFS('Eng GLA 6th, 7th, 8th'!$E$4:$DV$4,EB$3,'Eng GLA 6th, 7th, 8th'!$E51:$DV51,"&lt;&gt;")=0,"",SUMIF('Eng GLA 6th, 7th, 8th'!$E$4:$DV$4,EB$3,'Eng GLA 6th, 7th, 8th'!$E51:$DV51)))</f>
        <v/>
      </c>
      <c r="EC48" s="41" t="str">
        <f>IF($B48="","",IF(COUNTIFS('Eng GLA 6th, 7th, 8th'!$E$4:$DV$4,EC$3,'Eng GLA 6th, 7th, 8th'!$E51:$DV51,"&lt;&gt;")=0,"",SUMIF('Eng GLA 6th, 7th, 8th'!$E$4:$DV$4,EC$3,'Eng GLA 6th, 7th, 8th'!$E51:$DV51)))</f>
        <v/>
      </c>
      <c r="ED48" s="41" t="str">
        <f>IF($B48="","",IF(COUNTIFS('Eng GLA 6th, 7th, 8th'!$E$4:$DV$4,ED$3,'Eng GLA 6th, 7th, 8th'!$E51:$DV51,"&lt;&gt;")=0,"",SUMIF('Eng GLA 6th, 7th, 8th'!$E$4:$DV$4,ED$3,'Eng GLA 6th, 7th, 8th'!$E51:$DV51)))</f>
        <v/>
      </c>
      <c r="EE48" s="41" t="str">
        <f>IF($B48="","",IF(COUNTIFS('Eng GLA 6th, 7th, 8th'!$E$4:$DV$4,EE$3,'Eng GLA 6th, 7th, 8th'!$E51:$DV51,"&lt;&gt;")=0,"",SUMIF('Eng GLA 6th, 7th, 8th'!$E$4:$DV$4,EE$3,'Eng GLA 6th, 7th, 8th'!$E51:$DV51)))</f>
        <v/>
      </c>
      <c r="EF48" s="41" t="str">
        <f>IF($B48="","",IF(COUNTIFS('Eng GLA 6th, 7th, 8th'!$E$4:$DV$4,EF$3,'Eng GLA 6th, 7th, 8th'!$E51:$DV51,"&lt;&gt;")=0,"",SUMIF('Eng GLA 6th, 7th, 8th'!$E$4:$DV$4,EF$3,'Eng GLA 6th, 7th, 8th'!$E51:$DV51)))</f>
        <v/>
      </c>
      <c r="EG48" s="41" t="str">
        <f>IF($B48="","",IF(COUNTIFS('Eng GLA 6th, 7th, 8th'!$E$4:$DV$4,EG$3,'Eng GLA 6th, 7th, 8th'!$E51:$DV51,"&lt;&gt;")=0,"",SUMIF('Eng GLA 6th, 7th, 8th'!$E$4:$DV$4,EG$3,'Eng GLA 6th, 7th, 8th'!$E51:$DV51)))</f>
        <v/>
      </c>
      <c r="EH48" s="41" t="str">
        <f>IF($B48="","",IF(COUNTIFS('Eng GLA 6th, 7th, 8th'!$E$4:$DV$4,EH$3,'Eng GLA 6th, 7th, 8th'!$E51:$DV51,"&lt;&gt;")=0,"",SUMIF('Eng GLA 6th, 7th, 8th'!$E$4:$DV$4,EH$3,'Eng GLA 6th, 7th, 8th'!$E51:$DV51)))</f>
        <v/>
      </c>
      <c r="EI48" s="41" t="str">
        <f>IF($B48="","",IF(COUNTIFS('Eng GLA 6th, 7th, 8th'!$E$4:$DV$4,EI$3,'Eng GLA 6th, 7th, 8th'!$E51:$DV51,"&lt;&gt;")=0,"",SUMIF('Eng GLA 6th, 7th, 8th'!$E$4:$DV$4,EI$3,'Eng GLA 6th, 7th, 8th'!$E51:$DV51)))</f>
        <v/>
      </c>
      <c r="EJ48" s="398" t="str">
        <f>IF('Cover Sheet'!$AC$6="7th", 'Eng GLA 6th, 7th, 8th'!AQ51, "")</f>
        <v/>
      </c>
      <c r="EK48" s="41" t="str">
        <f>IF($B48="","",IF(COUNTIFS('Eng GLA 6th, 7th, 8th'!$E$4:$DV$4,EK$3,'Eng GLA 6th, 7th, 8th'!$E51:$DV51,"&lt;&gt;")=0,"",SUMIF('Eng GLA 6th, 7th, 8th'!$E$4:$DV$4,EK$3,'Eng GLA 6th, 7th, 8th'!$E51:$DV51)))</f>
        <v/>
      </c>
      <c r="EL48" s="41" t="str">
        <f>IF($B48="","",IF(COUNTIFS('Eng GLA 6th, 7th, 8th'!$E$4:$DV$4,EL$3,'Eng GLA 6th, 7th, 8th'!$E51:$DV51,"&lt;&gt;")=0,"",SUMIF('Eng GLA 6th, 7th, 8th'!$E$4:$DV$4,EL$3,'Eng GLA 6th, 7th, 8th'!$E51:$DV51)))</f>
        <v/>
      </c>
      <c r="EM48" s="41" t="str">
        <f>IF($B48="","",IF(COUNTIFS('Eng GLA 6th, 7th, 8th'!$E$4:$DV$4,EM$3,'Eng GLA 6th, 7th, 8th'!$E51:$DV51,"&lt;&gt;")=0,"",SUMIF('Eng GLA 6th, 7th, 8th'!$E$4:$DV$4,EM$3,'Eng GLA 6th, 7th, 8th'!$E51:$DV51)))</f>
        <v/>
      </c>
      <c r="EN48" s="41" t="str">
        <f>IF($B48="","",IF(COUNTIFS('Eng GLA 6th, 7th, 8th'!$E$4:$DV$4,EN$3,'Eng GLA 6th, 7th, 8th'!$E51:$DV51,"&lt;&gt;")=0,"",SUMIF('Eng GLA 6th, 7th, 8th'!$E$4:$DV$4,EN$3,'Eng GLA 6th, 7th, 8th'!$E51:$DV51)))</f>
        <v/>
      </c>
      <c r="EO48" s="41" t="str">
        <f>IF($B48="","",IF(COUNTIFS('Eng GLA 6th, 7th, 8th'!$E$4:$DV$4,EO$3,'Eng GLA 6th, 7th, 8th'!$E51:$DV51,"&lt;&gt;")=0,"",SUMIF('Eng GLA 6th, 7th, 8th'!$E$4:$DV$4,EO$3,'Eng GLA 6th, 7th, 8th'!$E51:$DV51)))</f>
        <v/>
      </c>
      <c r="EP48" s="41" t="str">
        <f>IF($B48="","",IF(COUNTIFS('Eng GLA 6th, 7th, 8th'!$E$4:$DV$4,EP$3,'Eng GLA 6th, 7th, 8th'!$E51:$DV51,"&lt;&gt;")=0,"",SUMIF('Eng GLA 6th, 7th, 8th'!$E$4:$DV$4,EP$3,'Eng GLA 6th, 7th, 8th'!$E51:$DV51)))</f>
        <v/>
      </c>
      <c r="EQ48" s="41" t="str">
        <f>IF($B48="","",IF(COUNTIFS('Eng GLA 6th, 7th, 8th'!$E$4:$DV$4,EQ$3,'Eng GLA 6th, 7th, 8th'!$E51:$DV51,"&lt;&gt;")=0,"",SUMIF('Eng GLA 6th, 7th, 8th'!$E$4:$DV$4,EQ$3,'Eng GLA 6th, 7th, 8th'!$E51:$DV51)))</f>
        <v/>
      </c>
      <c r="ER48" s="41" t="str">
        <f>IF($B48="","",IF(COUNTIFS('Eng GLA 6th, 7th, 8th'!$E$4:$DV$4,ER$3,'Eng GLA 6th, 7th, 8th'!$E51:$DV51,"&lt;&gt;")=0,"",SUMIF('Eng GLA 6th, 7th, 8th'!$E$4:$DV$4,ER$3,'Eng GLA 6th, 7th, 8th'!$E51:$DV51)))</f>
        <v/>
      </c>
      <c r="ES48" s="41" t="str">
        <f>IF($B48="","",IF(COUNTIFS('Eng GLA 6th, 7th, 8th'!$E$4:$DV$4,ES$3,'Eng GLA 6th, 7th, 8th'!$E51:$DV51,"&lt;&gt;")=0,"",SUMIF('Eng GLA 6th, 7th, 8th'!$E$4:$DV$4,ES$3,'Eng GLA 6th, 7th, 8th'!$E51:$DV51)))</f>
        <v/>
      </c>
      <c r="ET48" s="41" t="str">
        <f>IF($B48="","",IF(COUNTIFS('Eng GLA 6th, 7th, 8th'!$E$4:$DV$4,ET$3,'Eng GLA 6th, 7th, 8th'!$E51:$DV51,"&lt;&gt;")=0,"",SUMIF('Eng GLA 6th, 7th, 8th'!$E$4:$DV$4,ET$3,'Eng GLA 6th, 7th, 8th'!$E51:$DV51)))</f>
        <v/>
      </c>
      <c r="EU48" s="41" t="str">
        <f>IF($B48="","",IF(COUNTIFS('Eng GLA 6th, 7th, 8th'!$E$4:$DV$4,EU$3,'Eng GLA 6th, 7th, 8th'!$E51:$DV51,"&lt;&gt;")=0,"",SUMIF('Eng GLA 6th, 7th, 8th'!$E$4:$DV$4,EU$3,'Eng GLA 6th, 7th, 8th'!$E51:$DV51)))</f>
        <v/>
      </c>
      <c r="EV48" s="41" t="str">
        <f>IF($B48="","",IF(COUNTIFS('Eng GLA 6th, 7th, 8th'!$E$4:$DV$4,EV$3,'Eng GLA 6th, 7th, 8th'!$E51:$DV51,"&lt;&gt;")=0,"",SUMIF('Eng GLA 6th, 7th, 8th'!$E$4:$DV$4,EV$3,'Eng GLA 6th, 7th, 8th'!$E51:$DV51)))</f>
        <v/>
      </c>
      <c r="EW48" s="41" t="str">
        <f>IF($B48="","",IF(COUNTIFS('Eng GLA 6th, 7th, 8th'!$E$4:$DV$4,EW$3,'Eng GLA 6th, 7th, 8th'!$E51:$DV51,"&lt;&gt;")=0,"",SUMIF('Eng GLA 6th, 7th, 8th'!$E$4:$DV$4,EW$3,'Eng GLA 6th, 7th, 8th'!$E51:$DV51)))</f>
        <v/>
      </c>
      <c r="EX48" s="41" t="str">
        <f>IF($B48="","",IF(COUNTIFS('Eng GLA 6th, 7th, 8th'!$E$4:$DV$4,EX$3,'Eng GLA 6th, 7th, 8th'!$E51:$DV51,"&lt;&gt;")=0,"",SUMIF('Eng GLA 6th, 7th, 8th'!$E$4:$DV$4,EX$3,'Eng GLA 6th, 7th, 8th'!$E51:$DV51)))</f>
        <v/>
      </c>
      <c r="EY48" s="41" t="str">
        <f>IF($B48="","",IF(COUNTIFS('Eng GLA 6th, 7th, 8th'!$E$4:$DV$4,EY$3,'Eng GLA 6th, 7th, 8th'!$E51:$DV51,"&lt;&gt;")=0,"",SUMIF('Eng GLA 6th, 7th, 8th'!$E$4:$DV$4,EY$3,'Eng GLA 6th, 7th, 8th'!$E51:$DV51)))</f>
        <v/>
      </c>
      <c r="EZ48" s="398" t="str">
        <f>IF('Cover Sheet'!$AC$6="8th", 'Eng GLA 6th, 7th, 8th'!CG51, "")</f>
        <v/>
      </c>
      <c r="FA48" s="41" t="str">
        <f>IF($B48="","",IF(COUNTIFS('Eng GLA 6th, 7th, 8th'!$E$4:$DV$4,FA$3,'Eng GLA 6th, 7th, 8th'!$E51:$DV51,"&lt;&gt;")=0,"",SUMIF('Eng GLA 6th, 7th, 8th'!$E$4:$DV$4,FA$3,'Eng GLA 6th, 7th, 8th'!$E51:$DV51)))</f>
        <v/>
      </c>
      <c r="FB48" s="41" t="str">
        <f>IF($B48="","",IF(COUNTIFS('Eng GLA 6th, 7th, 8th'!$E$4:$DV$4,FB$3,'Eng GLA 6th, 7th, 8th'!$E51:$DV51,"&lt;&gt;")=0,"",SUMIF('Eng GLA 6th, 7th, 8th'!$E$4:$DV$4,FB$3,'Eng GLA 6th, 7th, 8th'!$E51:$DV51)))</f>
        <v/>
      </c>
      <c r="FC48" s="41" t="str">
        <f>IF($B48="","",IF(COUNTIFS('Eng GLA 6th, 7th, 8th'!$E$4:$DV$4,FC$3,'Eng GLA 6th, 7th, 8th'!$E51:$DV51,"&lt;&gt;")=0,"",SUMIF('Eng GLA 6th, 7th, 8th'!$E$4:$DV$4,FC$3,'Eng GLA 6th, 7th, 8th'!$E51:$DV51)))</f>
        <v/>
      </c>
      <c r="FD48" s="41" t="str">
        <f>IF($B48="","",IF(COUNTIFS('Eng GLA 6th, 7th, 8th'!$E$4:$DV$4,FD$3,'Eng GLA 6th, 7th, 8th'!$E51:$DV51,"&lt;&gt;")=0,"",SUMIF('Eng GLA 6th, 7th, 8th'!$E$4:$DV$4,FD$3,'Eng GLA 6th, 7th, 8th'!$E51:$DV51)))</f>
        <v/>
      </c>
      <c r="FE48" s="41" t="str">
        <f>IF($B48="","",IF(COUNTIFS('Eng GLA 6th, 7th, 8th'!$E$4:$DV$4,FE$3,'Eng GLA 6th, 7th, 8th'!$E51:$DV51,"&lt;&gt;")=0,"",SUMIF('Eng GLA 6th, 7th, 8th'!$E$4:$DV$4,FE$3,'Eng GLA 6th, 7th, 8th'!$E51:$DV51)))</f>
        <v/>
      </c>
      <c r="FF48" s="41" t="str">
        <f>IF($B48="","",IF(COUNTIFS('Eng GLA 6th, 7th, 8th'!$E$4:$DV$4,FF$3,'Eng GLA 6th, 7th, 8th'!$E51:$DV51,"&lt;&gt;")=0,"",SUMIF('Eng GLA 6th, 7th, 8th'!$E$4:$DV$4,FF$3,'Eng GLA 6th, 7th, 8th'!$E51:$DV51)))</f>
        <v/>
      </c>
      <c r="FG48" s="41" t="str">
        <f>IF($B48="","",IF(COUNTIFS('Eng GLA 6th, 7th, 8th'!$E$4:$DV$4,FG$3,'Eng GLA 6th, 7th, 8th'!$E51:$DV51,"&lt;&gt;")=0,"",SUMIF('Eng GLA 6th, 7th, 8th'!$E$4:$DV$4,FG$3,'Eng GLA 6th, 7th, 8th'!$E51:$DV51)))</f>
        <v/>
      </c>
      <c r="FH48" s="41" t="str">
        <f>IF($B48="","",IF(COUNTIFS('Eng GLA 6th, 7th, 8th'!$E$4:$DV$4,FH$3,'Eng GLA 6th, 7th, 8th'!$E51:$DV51,"&lt;&gt;")=0,"",SUMIF('Eng GLA 6th, 7th, 8th'!$E$4:$DV$4,FH$3,'Eng GLA 6th, 7th, 8th'!$E51:$DV51)))</f>
        <v/>
      </c>
      <c r="FI48" s="41" t="str">
        <f>IF($B48="","",IF(COUNTIFS('Eng GLA 6th, 7th, 8th'!$E$4:$DV$4,FI$3,'Eng GLA 6th, 7th, 8th'!$E51:$DV51,"&lt;&gt;")=0,"",SUMIF('Eng GLA 6th, 7th, 8th'!$E$4:$DV$4,FI$3,'Eng GLA 6th, 7th, 8th'!$E51:$DV51)))</f>
        <v/>
      </c>
      <c r="FJ48" s="41" t="str">
        <f>IF($B48="","",IF(COUNTIFS('Eng GLA 6th, 7th, 8th'!$E$4:$DV$4,FJ$3,'Eng GLA 6th, 7th, 8th'!$E51:$DV51,"&lt;&gt;")=0,"",SUMIF('Eng GLA 6th, 7th, 8th'!$E$4:$DV$4,FJ$3,'Eng GLA 6th, 7th, 8th'!$E51:$DV51)))</f>
        <v/>
      </c>
      <c r="FK48" s="41" t="str">
        <f>IF($B48="","",IF(COUNTIFS('Eng GLA 6th, 7th, 8th'!$E$4:$DV$4,FK$3,'Eng GLA 6th, 7th, 8th'!$E51:$DV51,"&lt;&gt;")=0,"",SUMIF('Eng GLA 6th, 7th, 8th'!$E$4:$DV$4,FK$3,'Eng GLA 6th, 7th, 8th'!$E51:$DV51)))</f>
        <v/>
      </c>
      <c r="FL48" s="41" t="str">
        <f>IF($B48="","",IF(COUNTIFS('Eng GLA 6th, 7th, 8th'!$E$4:$DV$4,FL$3,'Eng GLA 6th, 7th, 8th'!$E51:$DV51,"&lt;&gt;")=0,"",SUMIF('Eng GLA 6th, 7th, 8th'!$E$4:$DV$4,FL$3,'Eng GLA 6th, 7th, 8th'!$E51:$DV51)))</f>
        <v/>
      </c>
      <c r="FM48" s="41" t="str">
        <f>IF($B48="","",IF(COUNTIFS('Eng GLA 6th, 7th, 8th'!$E$4:$DV$4,FM$3,'Eng GLA 6th, 7th, 8th'!$E51:$DV51,"&lt;&gt;")=0,"",SUMIF('Eng GLA 6th, 7th, 8th'!$E$4:$DV$4,FM$3,'Eng GLA 6th, 7th, 8th'!$E51:$DV51)))</f>
        <v/>
      </c>
      <c r="FN48" s="41" t="str">
        <f>IF($B48="","",IF(COUNTIFS('Eng GLA 6th, 7th, 8th'!$E$4:$DV$4,FN$3,'Eng GLA 6th, 7th, 8th'!$E51:$DV51,"&lt;&gt;")=0,"",SUMIF('Eng GLA 6th, 7th, 8th'!$E$4:$DV$4,FN$3,'Eng GLA 6th, 7th, 8th'!$E51:$DV51)))</f>
        <v/>
      </c>
      <c r="FO48" s="41" t="str">
        <f>IF($B48="","",IF(COUNTIFS('Eng GLA 6th, 7th, 8th'!$E$4:$DV$4,FO$3,'Eng GLA 6th, 7th, 8th'!$E51:$DV51,"&lt;&gt;")=0,"",SUMIF('Eng GLA 6th, 7th, 8th'!$E$4:$DV$4,FO$3,'Eng GLA 6th, 7th, 8th'!$E51:$DV51)))</f>
        <v/>
      </c>
    </row>
    <row r="49" spans="1:171" ht="12.75" customHeight="1" x14ac:dyDescent="0.2">
      <c r="A49" s="65">
        <v>45</v>
      </c>
      <c r="B49" s="65" t="str">
        <f>'English Scores- Leveled papers'!B51</f>
        <v/>
      </c>
      <c r="C49" s="65"/>
      <c r="D49" s="76" t="str">
        <f>IF(OR(B49="",H49="",'Cover Sheet'!E49=""),"",'Cover Sheet'!E49)</f>
        <v/>
      </c>
      <c r="E49" s="76" t="str">
        <f>IF(OR(B49="",H49="",'Cover Sheet'!F49=""),"",'Cover Sheet'!F49)</f>
        <v/>
      </c>
      <c r="F49" s="76" t="str">
        <f>IF(OR(B49="",H49="",'Cover Sheet'!H49=""),"",'Cover Sheet'!H49)</f>
        <v/>
      </c>
      <c r="G49" s="76"/>
      <c r="H49" s="76" t="str">
        <f>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v/>
      </c>
      <c r="I49" s="77" t="str">
        <f t="shared" si="23"/>
        <v/>
      </c>
      <c r="J49" s="77" t="str">
        <f t="shared" si="24"/>
        <v/>
      </c>
      <c r="K49" s="77" t="str">
        <f t="shared" si="25"/>
        <v/>
      </c>
      <c r="L49" s="78" t="str">
        <f t="shared" si="26"/>
        <v/>
      </c>
      <c r="M49" s="78" t="str">
        <f t="shared" si="27"/>
        <v/>
      </c>
      <c r="N49" s="78" t="str">
        <f t="shared" si="28"/>
        <v/>
      </c>
      <c r="O49" s="78" t="str">
        <f t="shared" si="13"/>
        <v/>
      </c>
      <c r="P49" s="78" t="str">
        <f t="shared" si="14"/>
        <v/>
      </c>
      <c r="Q49" s="78" t="str">
        <f t="shared" si="15"/>
        <v/>
      </c>
      <c r="R49" s="78" t="str">
        <f t="shared" si="16"/>
        <v/>
      </c>
      <c r="S49" s="78" t="str">
        <f t="shared" si="17"/>
        <v/>
      </c>
      <c r="T49" s="78" t="str">
        <f t="shared" si="18"/>
        <v/>
      </c>
      <c r="U49" s="78" t="str">
        <f t="shared" si="19"/>
        <v/>
      </c>
      <c r="V49" s="78" t="str">
        <f t="shared" si="20"/>
        <v/>
      </c>
      <c r="W49" s="78" t="str">
        <f t="shared" si="21"/>
        <v/>
      </c>
      <c r="X49" s="78" t="str">
        <f t="shared" si="22"/>
        <v/>
      </c>
      <c r="Y49" s="78"/>
      <c r="Z49" s="78"/>
      <c r="AA49" s="78"/>
      <c r="AB49" s="78"/>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41" t="str">
        <f>IF($B49="","",IF(COUNTIFS('English Scores- Leveled papers'!$H$4:$KM$4,AI$3,'English Scores- Leveled papers'!$H51:$KM51,"&lt;&gt;")=0,"",SUMIF('English Scores- Leveled papers'!$H$4:$KM$4,AI$3,'English Scores- Leveled papers'!$H51:$KM51)))</f>
        <v/>
      </c>
      <c r="AJ49" s="41" t="str">
        <f>IF($B49="","",IF(COUNTIFS('English Scores- Leveled papers'!$H$4:$KM$4,AJ$3,'English Scores- Leveled papers'!$H51:$KM51,"&lt;&gt;")=0,"",SUMIF('English Scores- Leveled papers'!$H$4:$KM$4,AJ$3,'English Scores- Leveled papers'!$H51:$KM51)))</f>
        <v/>
      </c>
      <c r="AK49" s="41" t="str">
        <f>IF($B49="","",IF(COUNTIFS('English Scores- Leveled papers'!$H$4:$KM$4,AK$3,'English Scores- Leveled papers'!$H51:$KM51,"&lt;&gt;")=0,"",SUMIF('English Scores- Leveled papers'!$H$4:$KM$4,AK$3,'English Scores- Leveled papers'!$H51:$KM51)))</f>
        <v/>
      </c>
      <c r="AL49" s="41" t="str">
        <f>IF($B49="","",IF(COUNTIFS('English Scores- Leveled papers'!$H$4:$KM$4,AL$3,'English Scores- Leveled papers'!$H51:$KM51,"&lt;&gt;")=0,"",SUMIF('English Scores- Leveled papers'!$H$4:$KM$4,AL$3,'English Scores- Leveled papers'!$H51:$KM51)))</f>
        <v/>
      </c>
      <c r="AM49" s="41" t="str">
        <f>IF($B49="","",IF(COUNTIFS('English Scores- Leveled papers'!$H$4:$KM$4,AM$3,'English Scores- Leveled papers'!$H51:$KM51,"&lt;&gt;")=0,"",SUMIF('English Scores- Leveled papers'!$H$4:$KM$4,AM$3,'English Scores- Leveled papers'!$H51:$KM51)))</f>
        <v/>
      </c>
      <c r="AN49" s="41"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41" t="str">
        <f>IF($B49="","",IF(COUNTIFS('English Scores- Leveled papers'!$H$4:$KM$4,AZ$3,'English Scores- Leveled papers'!$H51:$KM51,"&lt;&gt;")=0,"",SUMIF('English Scores- Leveled papers'!$H$4:$KM$4,AZ$3,'English Scores- Leveled papers'!$H51:$KM51)))</f>
        <v/>
      </c>
      <c r="BA49" s="41" t="str">
        <f>IF($B49="","",IF(COUNTIFS('English Scores- Leveled papers'!$H$4:$KM$4,BA$3,'English Scores- Leveled papers'!$H51:$KM51,"&lt;&gt;")=0,"",SUMIF('English Scores- Leveled papers'!$H$4:$KM$4,BA$3,'English Scores- Leveled papers'!$H51:$KM51)))</f>
        <v/>
      </c>
      <c r="BB49" s="41" t="str">
        <f>IF($B49="","",IF(COUNTIFS('English Scores- Leveled papers'!$H$4:$KM$4,BB$3,'English Scores- Leveled papers'!$H51:$KM51,"&lt;&gt;")=0,"",SUMIF('English Scores- Leveled papers'!$H$4:$KM$4,BB$3,'English Scores- Leveled papers'!$H51:$KM51)))</f>
        <v/>
      </c>
      <c r="BC49" s="41" t="str">
        <f>IF($B49="","",IF(COUNTIFS('English Scores- Leveled papers'!$H$4:$KM$4,BC$3,'English Scores- Leveled papers'!$H51:$KM51,"&lt;&gt;")=0,"",SUMIF('English Scores- Leveled papers'!$H$4:$KM$4,BC$3,'English Scores- Leveled papers'!$H51:$KM51)))</f>
        <v/>
      </c>
      <c r="BD49" s="41" t="str">
        <f>IF($B49="","",IF(COUNTIFS('English Scores- Leveled papers'!$H$4:$KM$4,BD$3,'English Scores- Leveled papers'!$H51:$KM51,"&lt;&gt;")=0,"",SUMIF('English Scores- Leveled papers'!$H$4:$KM$4,BD$3,'English Scores- Leveled papers'!$H51:$KM51)))</f>
        <v/>
      </c>
      <c r="BE49" s="41" t="str">
        <f>IF($B49="","",IF(COUNTIFS('English Scores- Leveled papers'!$H$4:$KM$4,BE$3,'English Scores- Leveled papers'!$H51:$KM51,"&lt;&gt;")=0,"",SUMIF('English Scores- Leveled papers'!$H$4:$KM$4,BE$3,'English Scores- Leveled papers'!$H51:$KM51)))</f>
        <v/>
      </c>
      <c r="BF49" s="41" t="str">
        <f>IF($B49="","",IF(COUNTIFS('English Scores- Leveled papers'!$H$4:$KM$4,BF$3,'English Scores- Leveled papers'!$H51:$KM51,"&lt;&gt;")=0,"",SUMIF('English Scores- Leveled papers'!$H$4:$KM$4,BF$3,'English Scores- Leveled papers'!$H51:$KM51)))</f>
        <v/>
      </c>
      <c r="BG49" s="41" t="str">
        <f>IF($B49="","",IF(COUNTIFS('English Scores- Leveled papers'!$H$4:$KM$4,BG$3,'English Scores- Leveled papers'!$H51:$KM51,"&lt;&gt;")=0,"",SUMIF('English Scores- Leveled papers'!$H$4:$KM$4,BG$3,'English Scores- Leveled papers'!$H51:$KM51)))</f>
        <v/>
      </c>
      <c r="BH49" s="41" t="str">
        <f>IF($B49="","",IF(COUNTIFS('English Scores- Leveled papers'!$H$4:$KM$4,BH$3,'English Scores- Leveled papers'!$H51:$KM51,"&lt;&gt;")=0,"",SUMIF('English Scores- Leveled papers'!$H$4:$KM$4,BH$3,'English Scores- Leveled papers'!$H51:$KM51)))</f>
        <v/>
      </c>
      <c r="BI49" s="41" t="str">
        <f>IF($B49="","",IF(COUNTIFS('English Scores- Leveled papers'!$H$4:$KM$4,BI$3,'English Scores- Leveled papers'!$H51:$KM51,"&lt;&gt;")=0,"",SUMIF('English Scores- Leveled papers'!$H$4:$KM$4,BI$3,'English Scores- Leveled papers'!$H51:$KM51)))</f>
        <v/>
      </c>
      <c r="BJ49" s="41" t="str">
        <f>IF($B49="","",IF(COUNTIFS('English Scores- Leveled papers'!$H$4:$KM$4,BJ$3,'English Scores- Leveled papers'!$H51:$KM51,"&lt;&gt;")=0,"",SUMIF('English Scores- Leveled papers'!$H$4:$KM$4,BJ$3,'English Scores- Leveled papers'!$H51:$KM51)))</f>
        <v/>
      </c>
      <c r="BK49" s="41" t="str">
        <f>IF($B49="","",IF(COUNTIFS('English Scores- Leveled papers'!$H$4:$KM$4,BK$3,'English Scores- Leveled papers'!$H51:$KM51,"&lt;&gt;")=0,"",SUMIF('English Scores- Leveled papers'!$H$4:$KM$4,BK$3,'English Scores- Leveled papers'!$H51:$KM51)))</f>
        <v/>
      </c>
      <c r="BL49" s="41" t="str">
        <f>IF($B49="","",IF(COUNTIFS('English Scores- Leveled papers'!$H$4:$KM$4,BL$3,'English Scores- Leveled papers'!$H51:$KM51,"&lt;&gt;")=0,"",SUMIF('English Scores- Leveled papers'!$H$4:$KM$4,BL$3,'English Scores- Leveled papers'!$H51:$KM51)))</f>
        <v/>
      </c>
      <c r="BM49" s="41" t="str">
        <f>IF($B49="","",IF(COUNTIFS('English Scores- Leveled papers'!$H$4:$KM$4,BM$3,'English Scores- Leveled papers'!$H51:$KM51,"&lt;&gt;")=0,"",SUMIF('English Scores- Leveled papers'!$H$4:$KM$4,BM$3,'English Scores- Leveled papers'!$H51:$KM51)))</f>
        <v/>
      </c>
      <c r="BN49" s="41" t="str">
        <f>IF($B49="","",IF(COUNTIFS('English Scores- Leveled papers'!$H$4:$KM$4,BN$3,'English Scores- Leveled papers'!$H51:$KM51,"&lt;&gt;")=0,"",SUMIF('English Scores- Leveled papers'!$H$4:$KM$4,BN$3,'English Scores- Leveled papers'!$H51:$KM51)))</f>
        <v/>
      </c>
      <c r="BO49" s="41"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41" t="str">
        <f>IF($B49="","",IF(COUNTIFS('English Scores- Leveled papers'!$H$4:$KM$4,BX$3,'English Scores- Leveled papers'!$H51:$KM51,"&lt;&gt;")=0,"",SUMIF('English Scores- Leveled papers'!$H$4:$KM$4,BX$3,'English Scores- Leveled papers'!$H51:$KM51)))</f>
        <v/>
      </c>
      <c r="BY49" s="41" t="str">
        <f>IF($B49="","",IF(COUNTIFS('English Scores- Leveled papers'!$H$4:$KM$4,BY$3,'English Scores- Leveled papers'!$H51:$KM51,"&lt;&gt;")=0,"",SUMIF('English Scores- Leveled papers'!$H$4:$KM$4,BY$3,'English Scores- Leveled papers'!$H51:$KM51)))</f>
        <v/>
      </c>
      <c r="BZ49" s="41" t="str">
        <f>IF($B49="","",IF(COUNTIFS('English Scores- Leveled papers'!$H$4:$KM$4,BZ$3,'English Scores- Leveled papers'!$H51:$KM51,"&lt;&gt;")=0,"",SUMIF('English Scores- Leveled papers'!$H$4:$KM$4,BZ$3,'English Scores- Leveled papers'!$H51:$KM51)))</f>
        <v/>
      </c>
      <c r="CA49" s="41" t="str">
        <f>IF($B49="","",IF(COUNTIFS('English Scores- Leveled papers'!$H$4:$KM$4,CA$3,'English Scores- Leveled papers'!$H51:$KM51,"&lt;&gt;")=0,"",SUMIF('English Scores- Leveled papers'!$H$4:$KM$4,CA$3,'English Scores- Leveled papers'!$H51:$KM51)))</f>
        <v/>
      </c>
      <c r="CB49" s="41" t="str">
        <f>IF($B49="","",IF(COUNTIFS('English Scores- Leveled papers'!$H$4:$KM$4,CB$3,'English Scores- Leveled papers'!$H51:$KM51,"&lt;&gt;")=0,"",SUMIF('English Scores- Leveled papers'!$H$4:$KM$4,CB$3,'English Scores- Leveled papers'!$H51:$KM51)))</f>
        <v/>
      </c>
      <c r="CC49" s="41" t="str">
        <f>IF($B49="","",IF(COUNTIFS('English Scores- Leveled papers'!$H$4:$KM$4,CC$3,'English Scores- Leveled papers'!$H51:$KM51,"&lt;&gt;")=0,"",SUMIF('English Scores- Leveled papers'!$H$4:$KM$4,CC$3,'English Scores- Leveled papers'!$H51:$KM51)))</f>
        <v/>
      </c>
      <c r="CD49" s="41" t="str">
        <f>IF($B49="","",IF(COUNTIFS('English Scores- Leveled papers'!$H$4:$KM$4,CD$3,'English Scores- Leveled papers'!$H51:$KM51,"&lt;&gt;")=0,"",SUMIF('English Scores- Leveled papers'!$H$4:$KM$4,CD$3,'English Scores- Leveled papers'!$H51:$KM51)))</f>
        <v/>
      </c>
      <c r="CE49" s="41" t="str">
        <f>IF($B49="","",IF(COUNTIFS('English Scores- Leveled papers'!$H$4:$KM$4,CE$3,'English Scores- Leveled papers'!$H51:$KM51,"&lt;&gt;")=0,"",SUMIF('English Scores- Leveled papers'!$H$4:$KM$4,CE$3,'English Scores- Leveled papers'!$H51:$KM51)))</f>
        <v/>
      </c>
      <c r="CF49" s="41"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41" t="str">
        <f>IF($B49="","",IF(COUNTIFS('English Scores- Leveled papers'!$H$4:$KM$4,CL$3,'English Scores- Leveled papers'!$H51:$KM51,"&lt;&gt;")=0,"",SUMIF('English Scores- Leveled papers'!$H$4:$KM$4,CL$3,'English Scores- Leveled papers'!$H51:$KM51)))</f>
        <v/>
      </c>
      <c r="CM49" s="41" t="str">
        <f>IF($B49="","",IF(COUNTIFS('English Scores- Leveled papers'!$H$4:$KM$4,CM$3,'English Scores- Leveled papers'!$H51:$KM51,"&lt;&gt;")=0,"",SUMIF('English Scores- Leveled papers'!$H$4:$KM$4,CM$3,'English Scores- Leveled papers'!$H51:$KM51)))</f>
        <v/>
      </c>
      <c r="CN49" s="41" t="str">
        <f>IF($B49="","",IF(COUNTIFS('English Scores- Leveled papers'!$H$4:$KM$4,CN$3,'English Scores- Leveled papers'!$H51:$KM51,"&lt;&gt;")=0,"",SUMIF('English Scores- Leveled papers'!$H$4:$KM$4,CN$3,'English Scores- Leveled papers'!$H51:$KM51)))</f>
        <v/>
      </c>
      <c r="CO49" s="41" t="str">
        <f>IF($B49="","",IF(COUNTIFS('English Scores- Leveled papers'!$H$4:$KM$4,CO$3,'English Scores- Leveled papers'!$H51:$KM51,"&lt;&gt;")=0,"",SUMIF('English Scores- Leveled papers'!$H$4:$KM$4,CO$3,'English Scores- Leveled papers'!$H51:$KM51)))</f>
        <v/>
      </c>
      <c r="CP49" s="41" t="str">
        <f>IF($B49="","",IF(COUNTIFS('English Scores- Leveled papers'!$H$4:$KM$4,CP$3,'English Scores- Leveled papers'!$H51:$KM51,"&lt;&gt;")=0,"",SUMIF('English Scores- Leveled papers'!$H$4:$KM$4,CP$3,'English Scores- Leveled papers'!$H51:$KM51)))</f>
        <v/>
      </c>
      <c r="CQ49" s="41" t="str">
        <f>IF($B49="","",IF(COUNTIFS('English Scores- Leveled papers'!$H$4:$KM$4,CQ$3,'English Scores- Leveled papers'!$H51:$KM51,"&lt;&gt;")=0,"",SUMIF('English Scores- Leveled papers'!$H$4:$KM$4,CQ$3,'English Scores- Leveled papers'!$H51:$KM51)))</f>
        <v/>
      </c>
      <c r="CR49" s="41" t="str">
        <f>IF($B49="","",IF(COUNTIFS('English Scores- Leveled papers'!$H$4:$KM$4,CR$3,'English Scores- Leveled papers'!$H51:$KM51,"&lt;&gt;")=0,"",SUMIF('English Scores- Leveled papers'!$H$4:$KM$4,CR$3,'English Scores- Leveled papers'!$H51:$KM51)))</f>
        <v/>
      </c>
      <c r="CS49" s="41"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41" t="str">
        <f>IF($B49="","",IF(COUNTIFS('English Scores- Leveled papers'!$H$4:$KM$4,DF$3,'English Scores- Leveled papers'!$H51:$KM51,"&lt;&gt;")=0,"",SUMIF('English Scores- Leveled papers'!$H$4:$KM$4,DF$3,'English Scores- Leveled papers'!$H51:$KM51)))</f>
        <v/>
      </c>
      <c r="DG49" s="41" t="str">
        <f>IF($B49="","",IF(COUNTIFS('English Scores- Leveled papers'!$H$4:$KM$4,DG$3,'English Scores- Leveled papers'!$H51:$KM51,"&lt;&gt;")=0,"",SUMIF('English Scores- Leveled papers'!$H$4:$KM$4,DG$3,'English Scores- Leveled papers'!$H51:$KM51)))</f>
        <v/>
      </c>
      <c r="DH49" s="41" t="str">
        <f>IF($B49="","",IF(COUNTIFS('English Scores- Leveled papers'!$H$4:$KM$4,DH$3,'English Scores- Leveled papers'!$H51:$KM51,"&lt;&gt;")=0,"",SUMIF('English Scores- Leveled papers'!$H$4:$KM$4,DH$3,'English Scores- Leveled papers'!$H51:$KM51)))</f>
        <v/>
      </c>
      <c r="DI49" s="41" t="str">
        <f>IF($B49="","",IF(COUNTIFS('English Scores- Leveled papers'!$H$4:$KM$4,DI$3,'English Scores- Leveled papers'!$H51:$KM51,"&lt;&gt;")=0,"",SUMIF('English Scores- Leveled papers'!$H$4:$KM$4,DI$3,'English Scores- Leveled papers'!$H51:$KM51)))</f>
        <v/>
      </c>
      <c r="DJ49" s="41" t="str">
        <f>IF($B49="","",IF(COUNTIFS('English Scores- Leveled papers'!$H$4:$KM$4,DJ$3,'English Scores- Leveled papers'!$H51:$KM51,"&lt;&gt;")=0,"",SUMIF('English Scores- Leveled papers'!$H$4:$KM$4,DJ$3,'English Scores- Leveled papers'!$H51:$KM51)))</f>
        <v/>
      </c>
      <c r="DK49" s="41" t="str">
        <f>IF($B49="","",IF(COUNTIFS('English Scores- Leveled papers'!$H$4:$KM$4,DK$3,'English Scores- Leveled papers'!$H51:$KM51,"&lt;&gt;")=0,"",SUMIF('English Scores- Leveled papers'!$H$4:$KM$4,DK$3,'English Scores- Leveled papers'!$H51:$KM51)))</f>
        <v/>
      </c>
      <c r="DL49" s="41" t="str">
        <f>IF($B49="","",IF(COUNTIFS('English Scores- Leveled papers'!$H$4:$KM$4,DL$3,'English Scores- Leveled papers'!$H51:$KM51,"&lt;&gt;")=0,"",SUMIF('English Scores- Leveled papers'!$H$4:$KM$4,DL$3,'English Scores- Leveled papers'!$H51:$KM51)))</f>
        <v/>
      </c>
      <c r="DM49" s="41" t="str">
        <f>IF($B49="","",IF(COUNTIFS('English Scores- Leveled papers'!$H$4:$KM$4,DM$3,'English Scores- Leveled papers'!$H51:$KM51,"&lt;&gt;")=0,"",SUMIF('English Scores- Leveled papers'!$H$4:$KM$4,DM$3,'English Scores- Leveled papers'!$H51:$KM51)))</f>
        <v/>
      </c>
      <c r="DN49" s="41" t="str">
        <f>IF($B49="","",IF(COUNTIFS('English Scores- Leveled papers'!$H$4:$KM$4,DN$3,'English Scores- Leveled papers'!$H51:$KM51,"&lt;&gt;")=0,"",SUMIF('English Scores- Leveled papers'!$H$4:$KM$4,DN$3,'English Scores- Leveled papers'!$H51:$KM51)))</f>
        <v/>
      </c>
      <c r="DO49" s="41" t="str">
        <f>IF($B49="","",IF(COUNTIFS('English Scores- Leveled papers'!$H$4:$KM$4,DO$3,'English Scores- Leveled papers'!$H51:$KM51,"&lt;&gt;")=0,"",SUMIF('English Scores- Leveled papers'!$H$4:$KM$4,DO$3,'English Scores- Leveled papers'!$H51:$KM51)))</f>
        <v/>
      </c>
      <c r="DP49" s="41" t="str">
        <f>IF($B49="","",IF(COUNTIFS('English Scores- Leveled papers'!$H$4:$KM$4,DP$3,'English Scores- Leveled papers'!$H51:$KM51,"&lt;&gt;")=0,"",SUMIF('English Scores- Leveled papers'!$H$4:$KM$4,DP$3,'English Scores- Leveled papers'!$H51:$KM51)))</f>
        <v/>
      </c>
      <c r="DQ49" s="393" t="str">
        <f>IF($B49="","",IF(COUNTIFS('English Scores- Leveled papers'!$H$4:$KM$4,DQ$3,'English Scores- Leveled papers'!$H51:$KM51,"&lt;&gt;")=0,"",SUMIF('English Scores- Leveled papers'!$H$4:$KM$4,DQ$3,'English Scores- Leveled papers'!$H51:$KM51)))</f>
        <v/>
      </c>
      <c r="DR49" s="395" t="str">
        <f>IF('Cover Sheet'!$AC$6="6th", 'Eng GLA 6th, 7th, 8th'!D52, "")</f>
        <v/>
      </c>
      <c r="DU49" s="41" t="str">
        <f>IF($B49="","",IF(COUNTIFS('Eng GLA 6th, 7th, 8th'!$E$4:$DV$4,DU$3,'Eng GLA 6th, 7th, 8th'!$E52:$DV52,"&lt;&gt;")=0,"",SUMIF('Eng GLA 6th, 7th, 8th'!$E$4:$DV$4,DU$3,'Eng GLA 6th, 7th, 8th'!$E52:$DV52)))</f>
        <v/>
      </c>
      <c r="DV49" s="41" t="str">
        <f>IF($B49="","",IF(COUNTIFS('Eng GLA 6th, 7th, 8th'!$E$4:$DV$4,DV$3,'Eng GLA 6th, 7th, 8th'!$E52:$DV52,"&lt;&gt;")=0,"",SUMIF('Eng GLA 6th, 7th, 8th'!$E$4:$DV$4,DV$3,'Eng GLA 6th, 7th, 8th'!$E52:$DV52)))</f>
        <v/>
      </c>
      <c r="DW49" s="41" t="str">
        <f>IF($B49="","",IF(COUNTIFS('Eng GLA 6th, 7th, 8th'!$E$4:$DV$4,DW$3,'Eng GLA 6th, 7th, 8th'!$E52:$DV52,"&lt;&gt;")=0,"",SUMIF('Eng GLA 6th, 7th, 8th'!$E$4:$DV$4,DW$3,'Eng GLA 6th, 7th, 8th'!$E52:$DV52)))</f>
        <v/>
      </c>
      <c r="DX49" s="41" t="str">
        <f>IF($B49="","",IF(COUNTIFS('Eng GLA 6th, 7th, 8th'!$E$4:$DV$4,DX$3,'Eng GLA 6th, 7th, 8th'!$E52:$DV52,"&lt;&gt;")=0,"",SUMIF('Eng GLA 6th, 7th, 8th'!$E$4:$DV$4,DX$3,'Eng GLA 6th, 7th, 8th'!$E52:$DV52)))</f>
        <v/>
      </c>
      <c r="DY49" s="41" t="str">
        <f>IF($B49="","",IF(COUNTIFS('Eng GLA 6th, 7th, 8th'!$E$4:$DV$4,DY$3,'Eng GLA 6th, 7th, 8th'!$E52:$DV52,"&lt;&gt;")=0,"",SUMIF('Eng GLA 6th, 7th, 8th'!$E$4:$DV$4,DY$3,'Eng GLA 6th, 7th, 8th'!$E52:$DV52)))</f>
        <v/>
      </c>
      <c r="DZ49" s="41" t="str">
        <f>IF($B49="","",IF(COUNTIFS('Eng GLA 6th, 7th, 8th'!$E$4:$DV$4,DZ$3,'Eng GLA 6th, 7th, 8th'!$E52:$DV52,"&lt;&gt;")=0,"",SUMIF('Eng GLA 6th, 7th, 8th'!$E$4:$DV$4,DZ$3,'Eng GLA 6th, 7th, 8th'!$E52:$DV52)))</f>
        <v/>
      </c>
      <c r="EA49" s="41" t="str">
        <f>IF($B49="","",IF(COUNTIFS('Eng GLA 6th, 7th, 8th'!$E$4:$DV$4,EA$3,'Eng GLA 6th, 7th, 8th'!$E52:$DV52,"&lt;&gt;")=0,"",SUMIF('Eng GLA 6th, 7th, 8th'!$E$4:$DV$4,EA$3,'Eng GLA 6th, 7th, 8th'!$E52:$DV52)))</f>
        <v/>
      </c>
      <c r="EB49" s="41" t="str">
        <f>IF($B49="","",IF(COUNTIFS('Eng GLA 6th, 7th, 8th'!$E$4:$DV$4,EB$3,'Eng GLA 6th, 7th, 8th'!$E52:$DV52,"&lt;&gt;")=0,"",SUMIF('Eng GLA 6th, 7th, 8th'!$E$4:$DV$4,EB$3,'Eng GLA 6th, 7th, 8th'!$E52:$DV52)))</f>
        <v/>
      </c>
      <c r="EC49" s="41" t="str">
        <f>IF($B49="","",IF(COUNTIFS('Eng GLA 6th, 7th, 8th'!$E$4:$DV$4,EC$3,'Eng GLA 6th, 7th, 8th'!$E52:$DV52,"&lt;&gt;")=0,"",SUMIF('Eng GLA 6th, 7th, 8th'!$E$4:$DV$4,EC$3,'Eng GLA 6th, 7th, 8th'!$E52:$DV52)))</f>
        <v/>
      </c>
      <c r="ED49" s="41" t="str">
        <f>IF($B49="","",IF(COUNTIFS('Eng GLA 6th, 7th, 8th'!$E$4:$DV$4,ED$3,'Eng GLA 6th, 7th, 8th'!$E52:$DV52,"&lt;&gt;")=0,"",SUMIF('Eng GLA 6th, 7th, 8th'!$E$4:$DV$4,ED$3,'Eng GLA 6th, 7th, 8th'!$E52:$DV52)))</f>
        <v/>
      </c>
      <c r="EE49" s="41" t="str">
        <f>IF($B49="","",IF(COUNTIFS('Eng GLA 6th, 7th, 8th'!$E$4:$DV$4,EE$3,'Eng GLA 6th, 7th, 8th'!$E52:$DV52,"&lt;&gt;")=0,"",SUMIF('Eng GLA 6th, 7th, 8th'!$E$4:$DV$4,EE$3,'Eng GLA 6th, 7th, 8th'!$E52:$DV52)))</f>
        <v/>
      </c>
      <c r="EF49" s="41" t="str">
        <f>IF($B49="","",IF(COUNTIFS('Eng GLA 6th, 7th, 8th'!$E$4:$DV$4,EF$3,'Eng GLA 6th, 7th, 8th'!$E52:$DV52,"&lt;&gt;")=0,"",SUMIF('Eng GLA 6th, 7th, 8th'!$E$4:$DV$4,EF$3,'Eng GLA 6th, 7th, 8th'!$E52:$DV52)))</f>
        <v/>
      </c>
      <c r="EG49" s="41" t="str">
        <f>IF($B49="","",IF(COUNTIFS('Eng GLA 6th, 7th, 8th'!$E$4:$DV$4,EG$3,'Eng GLA 6th, 7th, 8th'!$E52:$DV52,"&lt;&gt;")=0,"",SUMIF('Eng GLA 6th, 7th, 8th'!$E$4:$DV$4,EG$3,'Eng GLA 6th, 7th, 8th'!$E52:$DV52)))</f>
        <v/>
      </c>
      <c r="EH49" s="41" t="str">
        <f>IF($B49="","",IF(COUNTIFS('Eng GLA 6th, 7th, 8th'!$E$4:$DV$4,EH$3,'Eng GLA 6th, 7th, 8th'!$E52:$DV52,"&lt;&gt;")=0,"",SUMIF('Eng GLA 6th, 7th, 8th'!$E$4:$DV$4,EH$3,'Eng GLA 6th, 7th, 8th'!$E52:$DV52)))</f>
        <v/>
      </c>
      <c r="EI49" s="41" t="str">
        <f>IF($B49="","",IF(COUNTIFS('Eng GLA 6th, 7th, 8th'!$E$4:$DV$4,EI$3,'Eng GLA 6th, 7th, 8th'!$E52:$DV52,"&lt;&gt;")=0,"",SUMIF('Eng GLA 6th, 7th, 8th'!$E$4:$DV$4,EI$3,'Eng GLA 6th, 7th, 8th'!$E52:$DV52)))</f>
        <v/>
      </c>
      <c r="EJ49" s="398" t="str">
        <f>IF('Cover Sheet'!$AC$6="7th", 'Eng GLA 6th, 7th, 8th'!AQ52, "")</f>
        <v/>
      </c>
      <c r="EK49" s="41" t="str">
        <f>IF($B49="","",IF(COUNTIFS('Eng GLA 6th, 7th, 8th'!$E$4:$DV$4,EK$3,'Eng GLA 6th, 7th, 8th'!$E52:$DV52,"&lt;&gt;")=0,"",SUMIF('Eng GLA 6th, 7th, 8th'!$E$4:$DV$4,EK$3,'Eng GLA 6th, 7th, 8th'!$E52:$DV52)))</f>
        <v/>
      </c>
      <c r="EL49" s="41" t="str">
        <f>IF($B49="","",IF(COUNTIFS('Eng GLA 6th, 7th, 8th'!$E$4:$DV$4,EL$3,'Eng GLA 6th, 7th, 8th'!$E52:$DV52,"&lt;&gt;")=0,"",SUMIF('Eng GLA 6th, 7th, 8th'!$E$4:$DV$4,EL$3,'Eng GLA 6th, 7th, 8th'!$E52:$DV52)))</f>
        <v/>
      </c>
      <c r="EM49" s="41" t="str">
        <f>IF($B49="","",IF(COUNTIFS('Eng GLA 6th, 7th, 8th'!$E$4:$DV$4,EM$3,'Eng GLA 6th, 7th, 8th'!$E52:$DV52,"&lt;&gt;")=0,"",SUMIF('Eng GLA 6th, 7th, 8th'!$E$4:$DV$4,EM$3,'Eng GLA 6th, 7th, 8th'!$E52:$DV52)))</f>
        <v/>
      </c>
      <c r="EN49" s="41" t="str">
        <f>IF($B49="","",IF(COUNTIFS('Eng GLA 6th, 7th, 8th'!$E$4:$DV$4,EN$3,'Eng GLA 6th, 7th, 8th'!$E52:$DV52,"&lt;&gt;")=0,"",SUMIF('Eng GLA 6th, 7th, 8th'!$E$4:$DV$4,EN$3,'Eng GLA 6th, 7th, 8th'!$E52:$DV52)))</f>
        <v/>
      </c>
      <c r="EO49" s="41" t="str">
        <f>IF($B49="","",IF(COUNTIFS('Eng GLA 6th, 7th, 8th'!$E$4:$DV$4,EO$3,'Eng GLA 6th, 7th, 8th'!$E52:$DV52,"&lt;&gt;")=0,"",SUMIF('Eng GLA 6th, 7th, 8th'!$E$4:$DV$4,EO$3,'Eng GLA 6th, 7th, 8th'!$E52:$DV52)))</f>
        <v/>
      </c>
      <c r="EP49" s="41" t="str">
        <f>IF($B49="","",IF(COUNTIFS('Eng GLA 6th, 7th, 8th'!$E$4:$DV$4,EP$3,'Eng GLA 6th, 7th, 8th'!$E52:$DV52,"&lt;&gt;")=0,"",SUMIF('Eng GLA 6th, 7th, 8th'!$E$4:$DV$4,EP$3,'Eng GLA 6th, 7th, 8th'!$E52:$DV52)))</f>
        <v/>
      </c>
      <c r="EQ49" s="41" t="str">
        <f>IF($B49="","",IF(COUNTIFS('Eng GLA 6th, 7th, 8th'!$E$4:$DV$4,EQ$3,'Eng GLA 6th, 7th, 8th'!$E52:$DV52,"&lt;&gt;")=0,"",SUMIF('Eng GLA 6th, 7th, 8th'!$E$4:$DV$4,EQ$3,'Eng GLA 6th, 7th, 8th'!$E52:$DV52)))</f>
        <v/>
      </c>
      <c r="ER49" s="41" t="str">
        <f>IF($B49="","",IF(COUNTIFS('Eng GLA 6th, 7th, 8th'!$E$4:$DV$4,ER$3,'Eng GLA 6th, 7th, 8th'!$E52:$DV52,"&lt;&gt;")=0,"",SUMIF('Eng GLA 6th, 7th, 8th'!$E$4:$DV$4,ER$3,'Eng GLA 6th, 7th, 8th'!$E52:$DV52)))</f>
        <v/>
      </c>
      <c r="ES49" s="41" t="str">
        <f>IF($B49="","",IF(COUNTIFS('Eng GLA 6th, 7th, 8th'!$E$4:$DV$4,ES$3,'Eng GLA 6th, 7th, 8th'!$E52:$DV52,"&lt;&gt;")=0,"",SUMIF('Eng GLA 6th, 7th, 8th'!$E$4:$DV$4,ES$3,'Eng GLA 6th, 7th, 8th'!$E52:$DV52)))</f>
        <v/>
      </c>
      <c r="ET49" s="41" t="str">
        <f>IF($B49="","",IF(COUNTIFS('Eng GLA 6th, 7th, 8th'!$E$4:$DV$4,ET$3,'Eng GLA 6th, 7th, 8th'!$E52:$DV52,"&lt;&gt;")=0,"",SUMIF('Eng GLA 6th, 7th, 8th'!$E$4:$DV$4,ET$3,'Eng GLA 6th, 7th, 8th'!$E52:$DV52)))</f>
        <v/>
      </c>
      <c r="EU49" s="41" t="str">
        <f>IF($B49="","",IF(COUNTIFS('Eng GLA 6th, 7th, 8th'!$E$4:$DV$4,EU$3,'Eng GLA 6th, 7th, 8th'!$E52:$DV52,"&lt;&gt;")=0,"",SUMIF('Eng GLA 6th, 7th, 8th'!$E$4:$DV$4,EU$3,'Eng GLA 6th, 7th, 8th'!$E52:$DV52)))</f>
        <v/>
      </c>
      <c r="EV49" s="41" t="str">
        <f>IF($B49="","",IF(COUNTIFS('Eng GLA 6th, 7th, 8th'!$E$4:$DV$4,EV$3,'Eng GLA 6th, 7th, 8th'!$E52:$DV52,"&lt;&gt;")=0,"",SUMIF('Eng GLA 6th, 7th, 8th'!$E$4:$DV$4,EV$3,'Eng GLA 6th, 7th, 8th'!$E52:$DV52)))</f>
        <v/>
      </c>
      <c r="EW49" s="41" t="str">
        <f>IF($B49="","",IF(COUNTIFS('Eng GLA 6th, 7th, 8th'!$E$4:$DV$4,EW$3,'Eng GLA 6th, 7th, 8th'!$E52:$DV52,"&lt;&gt;")=0,"",SUMIF('Eng GLA 6th, 7th, 8th'!$E$4:$DV$4,EW$3,'Eng GLA 6th, 7th, 8th'!$E52:$DV52)))</f>
        <v/>
      </c>
      <c r="EX49" s="41" t="str">
        <f>IF($B49="","",IF(COUNTIFS('Eng GLA 6th, 7th, 8th'!$E$4:$DV$4,EX$3,'Eng GLA 6th, 7th, 8th'!$E52:$DV52,"&lt;&gt;")=0,"",SUMIF('Eng GLA 6th, 7th, 8th'!$E$4:$DV$4,EX$3,'Eng GLA 6th, 7th, 8th'!$E52:$DV52)))</f>
        <v/>
      </c>
      <c r="EY49" s="41" t="str">
        <f>IF($B49="","",IF(COUNTIFS('Eng GLA 6th, 7th, 8th'!$E$4:$DV$4,EY$3,'Eng GLA 6th, 7th, 8th'!$E52:$DV52,"&lt;&gt;")=0,"",SUMIF('Eng GLA 6th, 7th, 8th'!$E$4:$DV$4,EY$3,'Eng GLA 6th, 7th, 8th'!$E52:$DV52)))</f>
        <v/>
      </c>
      <c r="EZ49" s="398" t="str">
        <f>IF('Cover Sheet'!$AC$6="8th", 'Eng GLA 6th, 7th, 8th'!CG52, "")</f>
        <v/>
      </c>
      <c r="FA49" s="41" t="str">
        <f>IF($B49="","",IF(COUNTIFS('Eng GLA 6th, 7th, 8th'!$E$4:$DV$4,FA$3,'Eng GLA 6th, 7th, 8th'!$E52:$DV52,"&lt;&gt;")=0,"",SUMIF('Eng GLA 6th, 7th, 8th'!$E$4:$DV$4,FA$3,'Eng GLA 6th, 7th, 8th'!$E52:$DV52)))</f>
        <v/>
      </c>
      <c r="FB49" s="41" t="str">
        <f>IF($B49="","",IF(COUNTIFS('Eng GLA 6th, 7th, 8th'!$E$4:$DV$4,FB$3,'Eng GLA 6th, 7th, 8th'!$E52:$DV52,"&lt;&gt;")=0,"",SUMIF('Eng GLA 6th, 7th, 8th'!$E$4:$DV$4,FB$3,'Eng GLA 6th, 7th, 8th'!$E52:$DV52)))</f>
        <v/>
      </c>
      <c r="FC49" s="41" t="str">
        <f>IF($B49="","",IF(COUNTIFS('Eng GLA 6th, 7th, 8th'!$E$4:$DV$4,FC$3,'Eng GLA 6th, 7th, 8th'!$E52:$DV52,"&lt;&gt;")=0,"",SUMIF('Eng GLA 6th, 7th, 8th'!$E$4:$DV$4,FC$3,'Eng GLA 6th, 7th, 8th'!$E52:$DV52)))</f>
        <v/>
      </c>
      <c r="FD49" s="41" t="str">
        <f>IF($B49="","",IF(COUNTIFS('Eng GLA 6th, 7th, 8th'!$E$4:$DV$4,FD$3,'Eng GLA 6th, 7th, 8th'!$E52:$DV52,"&lt;&gt;")=0,"",SUMIF('Eng GLA 6th, 7th, 8th'!$E$4:$DV$4,FD$3,'Eng GLA 6th, 7th, 8th'!$E52:$DV52)))</f>
        <v/>
      </c>
      <c r="FE49" s="41" t="str">
        <f>IF($B49="","",IF(COUNTIFS('Eng GLA 6th, 7th, 8th'!$E$4:$DV$4,FE$3,'Eng GLA 6th, 7th, 8th'!$E52:$DV52,"&lt;&gt;")=0,"",SUMIF('Eng GLA 6th, 7th, 8th'!$E$4:$DV$4,FE$3,'Eng GLA 6th, 7th, 8th'!$E52:$DV52)))</f>
        <v/>
      </c>
      <c r="FF49" s="41" t="str">
        <f>IF($B49="","",IF(COUNTIFS('Eng GLA 6th, 7th, 8th'!$E$4:$DV$4,FF$3,'Eng GLA 6th, 7th, 8th'!$E52:$DV52,"&lt;&gt;")=0,"",SUMIF('Eng GLA 6th, 7th, 8th'!$E$4:$DV$4,FF$3,'Eng GLA 6th, 7th, 8th'!$E52:$DV52)))</f>
        <v/>
      </c>
      <c r="FG49" s="41" t="str">
        <f>IF($B49="","",IF(COUNTIFS('Eng GLA 6th, 7th, 8th'!$E$4:$DV$4,FG$3,'Eng GLA 6th, 7th, 8th'!$E52:$DV52,"&lt;&gt;")=0,"",SUMIF('Eng GLA 6th, 7th, 8th'!$E$4:$DV$4,FG$3,'Eng GLA 6th, 7th, 8th'!$E52:$DV52)))</f>
        <v/>
      </c>
      <c r="FH49" s="41" t="str">
        <f>IF($B49="","",IF(COUNTIFS('Eng GLA 6th, 7th, 8th'!$E$4:$DV$4,FH$3,'Eng GLA 6th, 7th, 8th'!$E52:$DV52,"&lt;&gt;")=0,"",SUMIF('Eng GLA 6th, 7th, 8th'!$E$4:$DV$4,FH$3,'Eng GLA 6th, 7th, 8th'!$E52:$DV52)))</f>
        <v/>
      </c>
      <c r="FI49" s="41" t="str">
        <f>IF($B49="","",IF(COUNTIFS('Eng GLA 6th, 7th, 8th'!$E$4:$DV$4,FI$3,'Eng GLA 6th, 7th, 8th'!$E52:$DV52,"&lt;&gt;")=0,"",SUMIF('Eng GLA 6th, 7th, 8th'!$E$4:$DV$4,FI$3,'Eng GLA 6th, 7th, 8th'!$E52:$DV52)))</f>
        <v/>
      </c>
      <c r="FJ49" s="41" t="str">
        <f>IF($B49="","",IF(COUNTIFS('Eng GLA 6th, 7th, 8th'!$E$4:$DV$4,FJ$3,'Eng GLA 6th, 7th, 8th'!$E52:$DV52,"&lt;&gt;")=0,"",SUMIF('Eng GLA 6th, 7th, 8th'!$E$4:$DV$4,FJ$3,'Eng GLA 6th, 7th, 8th'!$E52:$DV52)))</f>
        <v/>
      </c>
      <c r="FK49" s="41" t="str">
        <f>IF($B49="","",IF(COUNTIFS('Eng GLA 6th, 7th, 8th'!$E$4:$DV$4,FK$3,'Eng GLA 6th, 7th, 8th'!$E52:$DV52,"&lt;&gt;")=0,"",SUMIF('Eng GLA 6th, 7th, 8th'!$E$4:$DV$4,FK$3,'Eng GLA 6th, 7th, 8th'!$E52:$DV52)))</f>
        <v/>
      </c>
      <c r="FL49" s="41" t="str">
        <f>IF($B49="","",IF(COUNTIFS('Eng GLA 6th, 7th, 8th'!$E$4:$DV$4,FL$3,'Eng GLA 6th, 7th, 8th'!$E52:$DV52,"&lt;&gt;")=0,"",SUMIF('Eng GLA 6th, 7th, 8th'!$E$4:$DV$4,FL$3,'Eng GLA 6th, 7th, 8th'!$E52:$DV52)))</f>
        <v/>
      </c>
      <c r="FM49" s="41" t="str">
        <f>IF($B49="","",IF(COUNTIFS('Eng GLA 6th, 7th, 8th'!$E$4:$DV$4,FM$3,'Eng GLA 6th, 7th, 8th'!$E52:$DV52,"&lt;&gt;")=0,"",SUMIF('Eng GLA 6th, 7th, 8th'!$E$4:$DV$4,FM$3,'Eng GLA 6th, 7th, 8th'!$E52:$DV52)))</f>
        <v/>
      </c>
      <c r="FN49" s="41" t="str">
        <f>IF($B49="","",IF(COUNTIFS('Eng GLA 6th, 7th, 8th'!$E$4:$DV$4,FN$3,'Eng GLA 6th, 7th, 8th'!$E52:$DV52,"&lt;&gt;")=0,"",SUMIF('Eng GLA 6th, 7th, 8th'!$E$4:$DV$4,FN$3,'Eng GLA 6th, 7th, 8th'!$E52:$DV52)))</f>
        <v/>
      </c>
      <c r="FO49" s="41" t="str">
        <f>IF($B49="","",IF(COUNTIFS('Eng GLA 6th, 7th, 8th'!$E$4:$DV$4,FO$3,'Eng GLA 6th, 7th, 8th'!$E52:$DV52,"&lt;&gt;")=0,"",SUMIF('Eng GLA 6th, 7th, 8th'!$E$4:$DV$4,FO$3,'Eng GLA 6th, 7th, 8th'!$E52:$DV52)))</f>
        <v/>
      </c>
    </row>
    <row r="50" spans="1:171" ht="12.75" customHeight="1" x14ac:dyDescent="0.2">
      <c r="A50" s="65">
        <v>46</v>
      </c>
      <c r="B50" s="65" t="str">
        <f>'English Scores- Leveled papers'!B52</f>
        <v/>
      </c>
      <c r="C50" s="65"/>
      <c r="D50" s="76" t="str">
        <f>IF(OR(B50="",H50="",'Cover Sheet'!E50=""),"",'Cover Sheet'!E50)</f>
        <v/>
      </c>
      <c r="E50" s="76" t="str">
        <f>IF(OR(B50="",H50="",'Cover Sheet'!F50=""),"",'Cover Sheet'!F50)</f>
        <v/>
      </c>
      <c r="F50" s="76" t="str">
        <f>IF(OR(B50="",H50="",'Cover Sheet'!H50=""),"",'Cover Sheet'!H50)</f>
        <v/>
      </c>
      <c r="G50" s="76"/>
      <c r="H50" s="76" t="str">
        <f>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v/>
      </c>
      <c r="I50" s="77" t="str">
        <f t="shared" si="23"/>
        <v/>
      </c>
      <c r="J50" s="77" t="str">
        <f t="shared" si="24"/>
        <v/>
      </c>
      <c r="K50" s="77" t="str">
        <f t="shared" si="25"/>
        <v/>
      </c>
      <c r="L50" s="78" t="str">
        <f t="shared" si="26"/>
        <v/>
      </c>
      <c r="M50" s="78" t="str">
        <f t="shared" si="27"/>
        <v/>
      </c>
      <c r="N50" s="78" t="str">
        <f t="shared" si="28"/>
        <v/>
      </c>
      <c r="O50" s="78" t="str">
        <f t="shared" si="13"/>
        <v/>
      </c>
      <c r="P50" s="78" t="str">
        <f t="shared" si="14"/>
        <v/>
      </c>
      <c r="Q50" s="78" t="str">
        <f t="shared" si="15"/>
        <v/>
      </c>
      <c r="R50" s="78" t="str">
        <f t="shared" si="16"/>
        <v/>
      </c>
      <c r="S50" s="78" t="str">
        <f t="shared" si="17"/>
        <v/>
      </c>
      <c r="T50" s="78" t="str">
        <f t="shared" si="18"/>
        <v/>
      </c>
      <c r="U50" s="78" t="str">
        <f t="shared" si="19"/>
        <v/>
      </c>
      <c r="V50" s="78" t="str">
        <f t="shared" si="20"/>
        <v/>
      </c>
      <c r="W50" s="78" t="str">
        <f t="shared" si="21"/>
        <v/>
      </c>
      <c r="X50" s="78" t="str">
        <f t="shared" si="22"/>
        <v/>
      </c>
      <c r="Y50" s="78"/>
      <c r="Z50" s="78"/>
      <c r="AA50" s="78"/>
      <c r="AB50" s="78"/>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41" t="str">
        <f>IF($B50="","",IF(COUNTIFS('English Scores- Leveled papers'!$H$4:$KM$4,AI$3,'English Scores- Leveled papers'!$H52:$KM52,"&lt;&gt;")=0,"",SUMIF('English Scores- Leveled papers'!$H$4:$KM$4,AI$3,'English Scores- Leveled papers'!$H52:$KM52)))</f>
        <v/>
      </c>
      <c r="AJ50" s="41" t="str">
        <f>IF($B50="","",IF(COUNTIFS('English Scores- Leveled papers'!$H$4:$KM$4,AJ$3,'English Scores- Leveled papers'!$H52:$KM52,"&lt;&gt;")=0,"",SUMIF('English Scores- Leveled papers'!$H$4:$KM$4,AJ$3,'English Scores- Leveled papers'!$H52:$KM52)))</f>
        <v/>
      </c>
      <c r="AK50" s="41" t="str">
        <f>IF($B50="","",IF(COUNTIFS('English Scores- Leveled papers'!$H$4:$KM$4,AK$3,'English Scores- Leveled papers'!$H52:$KM52,"&lt;&gt;")=0,"",SUMIF('English Scores- Leveled papers'!$H$4:$KM$4,AK$3,'English Scores- Leveled papers'!$H52:$KM52)))</f>
        <v/>
      </c>
      <c r="AL50" s="41" t="str">
        <f>IF($B50="","",IF(COUNTIFS('English Scores- Leveled papers'!$H$4:$KM$4,AL$3,'English Scores- Leveled papers'!$H52:$KM52,"&lt;&gt;")=0,"",SUMIF('English Scores- Leveled papers'!$H$4:$KM$4,AL$3,'English Scores- Leveled papers'!$H52:$KM52)))</f>
        <v/>
      </c>
      <c r="AM50" s="41" t="str">
        <f>IF($B50="","",IF(COUNTIFS('English Scores- Leveled papers'!$H$4:$KM$4,AM$3,'English Scores- Leveled papers'!$H52:$KM52,"&lt;&gt;")=0,"",SUMIF('English Scores- Leveled papers'!$H$4:$KM$4,AM$3,'English Scores- Leveled papers'!$H52:$KM52)))</f>
        <v/>
      </c>
      <c r="AN50" s="41"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41" t="str">
        <f>IF($B50="","",IF(COUNTIFS('English Scores- Leveled papers'!$H$4:$KM$4,AZ$3,'English Scores- Leveled papers'!$H52:$KM52,"&lt;&gt;")=0,"",SUMIF('English Scores- Leveled papers'!$H$4:$KM$4,AZ$3,'English Scores- Leveled papers'!$H52:$KM52)))</f>
        <v/>
      </c>
      <c r="BA50" s="41" t="str">
        <f>IF($B50="","",IF(COUNTIFS('English Scores- Leveled papers'!$H$4:$KM$4,BA$3,'English Scores- Leveled papers'!$H52:$KM52,"&lt;&gt;")=0,"",SUMIF('English Scores- Leveled papers'!$H$4:$KM$4,BA$3,'English Scores- Leveled papers'!$H52:$KM52)))</f>
        <v/>
      </c>
      <c r="BB50" s="41" t="str">
        <f>IF($B50="","",IF(COUNTIFS('English Scores- Leveled papers'!$H$4:$KM$4,BB$3,'English Scores- Leveled papers'!$H52:$KM52,"&lt;&gt;")=0,"",SUMIF('English Scores- Leveled papers'!$H$4:$KM$4,BB$3,'English Scores- Leveled papers'!$H52:$KM52)))</f>
        <v/>
      </c>
      <c r="BC50" s="41" t="str">
        <f>IF($B50="","",IF(COUNTIFS('English Scores- Leveled papers'!$H$4:$KM$4,BC$3,'English Scores- Leveled papers'!$H52:$KM52,"&lt;&gt;")=0,"",SUMIF('English Scores- Leveled papers'!$H$4:$KM$4,BC$3,'English Scores- Leveled papers'!$H52:$KM52)))</f>
        <v/>
      </c>
      <c r="BD50" s="41" t="str">
        <f>IF($B50="","",IF(COUNTIFS('English Scores- Leveled papers'!$H$4:$KM$4,BD$3,'English Scores- Leveled papers'!$H52:$KM52,"&lt;&gt;")=0,"",SUMIF('English Scores- Leveled papers'!$H$4:$KM$4,BD$3,'English Scores- Leveled papers'!$H52:$KM52)))</f>
        <v/>
      </c>
      <c r="BE50" s="41" t="str">
        <f>IF($B50="","",IF(COUNTIFS('English Scores- Leveled papers'!$H$4:$KM$4,BE$3,'English Scores- Leveled papers'!$H52:$KM52,"&lt;&gt;")=0,"",SUMIF('English Scores- Leveled papers'!$H$4:$KM$4,BE$3,'English Scores- Leveled papers'!$H52:$KM52)))</f>
        <v/>
      </c>
      <c r="BF50" s="41" t="str">
        <f>IF($B50="","",IF(COUNTIFS('English Scores- Leveled papers'!$H$4:$KM$4,BF$3,'English Scores- Leveled papers'!$H52:$KM52,"&lt;&gt;")=0,"",SUMIF('English Scores- Leveled papers'!$H$4:$KM$4,BF$3,'English Scores- Leveled papers'!$H52:$KM52)))</f>
        <v/>
      </c>
      <c r="BG50" s="41" t="str">
        <f>IF($B50="","",IF(COUNTIFS('English Scores- Leveled papers'!$H$4:$KM$4,BG$3,'English Scores- Leveled papers'!$H52:$KM52,"&lt;&gt;")=0,"",SUMIF('English Scores- Leveled papers'!$H$4:$KM$4,BG$3,'English Scores- Leveled papers'!$H52:$KM52)))</f>
        <v/>
      </c>
      <c r="BH50" s="41" t="str">
        <f>IF($B50="","",IF(COUNTIFS('English Scores- Leveled papers'!$H$4:$KM$4,BH$3,'English Scores- Leveled papers'!$H52:$KM52,"&lt;&gt;")=0,"",SUMIF('English Scores- Leveled papers'!$H$4:$KM$4,BH$3,'English Scores- Leveled papers'!$H52:$KM52)))</f>
        <v/>
      </c>
      <c r="BI50" s="41" t="str">
        <f>IF($B50="","",IF(COUNTIFS('English Scores- Leveled papers'!$H$4:$KM$4,BI$3,'English Scores- Leveled papers'!$H52:$KM52,"&lt;&gt;")=0,"",SUMIF('English Scores- Leveled papers'!$H$4:$KM$4,BI$3,'English Scores- Leveled papers'!$H52:$KM52)))</f>
        <v/>
      </c>
      <c r="BJ50" s="41" t="str">
        <f>IF($B50="","",IF(COUNTIFS('English Scores- Leveled papers'!$H$4:$KM$4,BJ$3,'English Scores- Leveled papers'!$H52:$KM52,"&lt;&gt;")=0,"",SUMIF('English Scores- Leveled papers'!$H$4:$KM$4,BJ$3,'English Scores- Leveled papers'!$H52:$KM52)))</f>
        <v/>
      </c>
      <c r="BK50" s="41" t="str">
        <f>IF($B50="","",IF(COUNTIFS('English Scores- Leveled papers'!$H$4:$KM$4,BK$3,'English Scores- Leveled papers'!$H52:$KM52,"&lt;&gt;")=0,"",SUMIF('English Scores- Leveled papers'!$H$4:$KM$4,BK$3,'English Scores- Leveled papers'!$H52:$KM52)))</f>
        <v/>
      </c>
      <c r="BL50" s="41" t="str">
        <f>IF($B50="","",IF(COUNTIFS('English Scores- Leveled papers'!$H$4:$KM$4,BL$3,'English Scores- Leveled papers'!$H52:$KM52,"&lt;&gt;")=0,"",SUMIF('English Scores- Leveled papers'!$H$4:$KM$4,BL$3,'English Scores- Leveled papers'!$H52:$KM52)))</f>
        <v/>
      </c>
      <c r="BM50" s="41" t="str">
        <f>IF($B50="","",IF(COUNTIFS('English Scores- Leveled papers'!$H$4:$KM$4,BM$3,'English Scores- Leveled papers'!$H52:$KM52,"&lt;&gt;")=0,"",SUMIF('English Scores- Leveled papers'!$H$4:$KM$4,BM$3,'English Scores- Leveled papers'!$H52:$KM52)))</f>
        <v/>
      </c>
      <c r="BN50" s="41" t="str">
        <f>IF($B50="","",IF(COUNTIFS('English Scores- Leveled papers'!$H$4:$KM$4,BN$3,'English Scores- Leveled papers'!$H52:$KM52,"&lt;&gt;")=0,"",SUMIF('English Scores- Leveled papers'!$H$4:$KM$4,BN$3,'English Scores- Leveled papers'!$H52:$KM52)))</f>
        <v/>
      </c>
      <c r="BO50" s="41"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41" t="str">
        <f>IF($B50="","",IF(COUNTIFS('English Scores- Leveled papers'!$H$4:$KM$4,BX$3,'English Scores- Leveled papers'!$H52:$KM52,"&lt;&gt;")=0,"",SUMIF('English Scores- Leveled papers'!$H$4:$KM$4,BX$3,'English Scores- Leveled papers'!$H52:$KM52)))</f>
        <v/>
      </c>
      <c r="BY50" s="41" t="str">
        <f>IF($B50="","",IF(COUNTIFS('English Scores- Leveled papers'!$H$4:$KM$4,BY$3,'English Scores- Leveled papers'!$H52:$KM52,"&lt;&gt;")=0,"",SUMIF('English Scores- Leveled papers'!$H$4:$KM$4,BY$3,'English Scores- Leveled papers'!$H52:$KM52)))</f>
        <v/>
      </c>
      <c r="BZ50" s="41" t="str">
        <f>IF($B50="","",IF(COUNTIFS('English Scores- Leveled papers'!$H$4:$KM$4,BZ$3,'English Scores- Leveled papers'!$H52:$KM52,"&lt;&gt;")=0,"",SUMIF('English Scores- Leveled papers'!$H$4:$KM$4,BZ$3,'English Scores- Leveled papers'!$H52:$KM52)))</f>
        <v/>
      </c>
      <c r="CA50" s="41" t="str">
        <f>IF($B50="","",IF(COUNTIFS('English Scores- Leveled papers'!$H$4:$KM$4,CA$3,'English Scores- Leveled papers'!$H52:$KM52,"&lt;&gt;")=0,"",SUMIF('English Scores- Leveled papers'!$H$4:$KM$4,CA$3,'English Scores- Leveled papers'!$H52:$KM52)))</f>
        <v/>
      </c>
      <c r="CB50" s="41" t="str">
        <f>IF($B50="","",IF(COUNTIFS('English Scores- Leveled papers'!$H$4:$KM$4,CB$3,'English Scores- Leveled papers'!$H52:$KM52,"&lt;&gt;")=0,"",SUMIF('English Scores- Leveled papers'!$H$4:$KM$4,CB$3,'English Scores- Leveled papers'!$H52:$KM52)))</f>
        <v/>
      </c>
      <c r="CC50" s="41" t="str">
        <f>IF($B50="","",IF(COUNTIFS('English Scores- Leveled papers'!$H$4:$KM$4,CC$3,'English Scores- Leveled papers'!$H52:$KM52,"&lt;&gt;")=0,"",SUMIF('English Scores- Leveled papers'!$H$4:$KM$4,CC$3,'English Scores- Leveled papers'!$H52:$KM52)))</f>
        <v/>
      </c>
      <c r="CD50" s="41" t="str">
        <f>IF($B50="","",IF(COUNTIFS('English Scores- Leveled papers'!$H$4:$KM$4,CD$3,'English Scores- Leveled papers'!$H52:$KM52,"&lt;&gt;")=0,"",SUMIF('English Scores- Leveled papers'!$H$4:$KM$4,CD$3,'English Scores- Leveled papers'!$H52:$KM52)))</f>
        <v/>
      </c>
      <c r="CE50" s="41" t="str">
        <f>IF($B50="","",IF(COUNTIFS('English Scores- Leveled papers'!$H$4:$KM$4,CE$3,'English Scores- Leveled papers'!$H52:$KM52,"&lt;&gt;")=0,"",SUMIF('English Scores- Leveled papers'!$H$4:$KM$4,CE$3,'English Scores- Leveled papers'!$H52:$KM52)))</f>
        <v/>
      </c>
      <c r="CF50" s="41"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41" t="str">
        <f>IF($B50="","",IF(COUNTIFS('English Scores- Leveled papers'!$H$4:$KM$4,CL$3,'English Scores- Leveled papers'!$H52:$KM52,"&lt;&gt;")=0,"",SUMIF('English Scores- Leveled papers'!$H$4:$KM$4,CL$3,'English Scores- Leveled papers'!$H52:$KM52)))</f>
        <v/>
      </c>
      <c r="CM50" s="41" t="str">
        <f>IF($B50="","",IF(COUNTIFS('English Scores- Leveled papers'!$H$4:$KM$4,CM$3,'English Scores- Leveled papers'!$H52:$KM52,"&lt;&gt;")=0,"",SUMIF('English Scores- Leveled papers'!$H$4:$KM$4,CM$3,'English Scores- Leveled papers'!$H52:$KM52)))</f>
        <v/>
      </c>
      <c r="CN50" s="41" t="str">
        <f>IF($B50="","",IF(COUNTIFS('English Scores- Leveled papers'!$H$4:$KM$4,CN$3,'English Scores- Leveled papers'!$H52:$KM52,"&lt;&gt;")=0,"",SUMIF('English Scores- Leveled papers'!$H$4:$KM$4,CN$3,'English Scores- Leveled papers'!$H52:$KM52)))</f>
        <v/>
      </c>
      <c r="CO50" s="41" t="str">
        <f>IF($B50="","",IF(COUNTIFS('English Scores- Leveled papers'!$H$4:$KM$4,CO$3,'English Scores- Leveled papers'!$H52:$KM52,"&lt;&gt;")=0,"",SUMIF('English Scores- Leveled papers'!$H$4:$KM$4,CO$3,'English Scores- Leveled papers'!$H52:$KM52)))</f>
        <v/>
      </c>
      <c r="CP50" s="41" t="str">
        <f>IF($B50="","",IF(COUNTIFS('English Scores- Leveled papers'!$H$4:$KM$4,CP$3,'English Scores- Leveled papers'!$H52:$KM52,"&lt;&gt;")=0,"",SUMIF('English Scores- Leveled papers'!$H$4:$KM$4,CP$3,'English Scores- Leveled papers'!$H52:$KM52)))</f>
        <v/>
      </c>
      <c r="CQ50" s="41" t="str">
        <f>IF($B50="","",IF(COUNTIFS('English Scores- Leveled papers'!$H$4:$KM$4,CQ$3,'English Scores- Leveled papers'!$H52:$KM52,"&lt;&gt;")=0,"",SUMIF('English Scores- Leveled papers'!$H$4:$KM$4,CQ$3,'English Scores- Leveled papers'!$H52:$KM52)))</f>
        <v/>
      </c>
      <c r="CR50" s="41" t="str">
        <f>IF($B50="","",IF(COUNTIFS('English Scores- Leveled papers'!$H$4:$KM$4,CR$3,'English Scores- Leveled papers'!$H52:$KM52,"&lt;&gt;")=0,"",SUMIF('English Scores- Leveled papers'!$H$4:$KM$4,CR$3,'English Scores- Leveled papers'!$H52:$KM52)))</f>
        <v/>
      </c>
      <c r="CS50" s="41"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41" t="str">
        <f>IF($B50="","",IF(COUNTIFS('English Scores- Leveled papers'!$H$4:$KM$4,DF$3,'English Scores- Leveled papers'!$H52:$KM52,"&lt;&gt;")=0,"",SUMIF('English Scores- Leveled papers'!$H$4:$KM$4,DF$3,'English Scores- Leveled papers'!$H52:$KM52)))</f>
        <v/>
      </c>
      <c r="DG50" s="41" t="str">
        <f>IF($B50="","",IF(COUNTIFS('English Scores- Leveled papers'!$H$4:$KM$4,DG$3,'English Scores- Leveled papers'!$H52:$KM52,"&lt;&gt;")=0,"",SUMIF('English Scores- Leveled papers'!$H$4:$KM$4,DG$3,'English Scores- Leveled papers'!$H52:$KM52)))</f>
        <v/>
      </c>
      <c r="DH50" s="41" t="str">
        <f>IF($B50="","",IF(COUNTIFS('English Scores- Leveled papers'!$H$4:$KM$4,DH$3,'English Scores- Leveled papers'!$H52:$KM52,"&lt;&gt;")=0,"",SUMIF('English Scores- Leveled papers'!$H$4:$KM$4,DH$3,'English Scores- Leveled papers'!$H52:$KM52)))</f>
        <v/>
      </c>
      <c r="DI50" s="41" t="str">
        <f>IF($B50="","",IF(COUNTIFS('English Scores- Leveled papers'!$H$4:$KM$4,DI$3,'English Scores- Leveled papers'!$H52:$KM52,"&lt;&gt;")=0,"",SUMIF('English Scores- Leveled papers'!$H$4:$KM$4,DI$3,'English Scores- Leveled papers'!$H52:$KM52)))</f>
        <v/>
      </c>
      <c r="DJ50" s="41" t="str">
        <f>IF($B50="","",IF(COUNTIFS('English Scores- Leveled papers'!$H$4:$KM$4,DJ$3,'English Scores- Leveled papers'!$H52:$KM52,"&lt;&gt;")=0,"",SUMIF('English Scores- Leveled papers'!$H$4:$KM$4,DJ$3,'English Scores- Leveled papers'!$H52:$KM52)))</f>
        <v/>
      </c>
      <c r="DK50" s="41" t="str">
        <f>IF($B50="","",IF(COUNTIFS('English Scores- Leveled papers'!$H$4:$KM$4,DK$3,'English Scores- Leveled papers'!$H52:$KM52,"&lt;&gt;")=0,"",SUMIF('English Scores- Leveled papers'!$H$4:$KM$4,DK$3,'English Scores- Leveled papers'!$H52:$KM52)))</f>
        <v/>
      </c>
      <c r="DL50" s="41" t="str">
        <f>IF($B50="","",IF(COUNTIFS('English Scores- Leveled papers'!$H$4:$KM$4,DL$3,'English Scores- Leveled papers'!$H52:$KM52,"&lt;&gt;")=0,"",SUMIF('English Scores- Leveled papers'!$H$4:$KM$4,DL$3,'English Scores- Leveled papers'!$H52:$KM52)))</f>
        <v/>
      </c>
      <c r="DM50" s="41" t="str">
        <f>IF($B50="","",IF(COUNTIFS('English Scores- Leveled papers'!$H$4:$KM$4,DM$3,'English Scores- Leveled papers'!$H52:$KM52,"&lt;&gt;")=0,"",SUMIF('English Scores- Leveled papers'!$H$4:$KM$4,DM$3,'English Scores- Leveled papers'!$H52:$KM52)))</f>
        <v/>
      </c>
      <c r="DN50" s="41" t="str">
        <f>IF($B50="","",IF(COUNTIFS('English Scores- Leveled papers'!$H$4:$KM$4,DN$3,'English Scores- Leveled papers'!$H52:$KM52,"&lt;&gt;")=0,"",SUMIF('English Scores- Leveled papers'!$H$4:$KM$4,DN$3,'English Scores- Leveled papers'!$H52:$KM52)))</f>
        <v/>
      </c>
      <c r="DO50" s="41" t="str">
        <f>IF($B50="","",IF(COUNTIFS('English Scores- Leveled papers'!$H$4:$KM$4,DO$3,'English Scores- Leveled papers'!$H52:$KM52,"&lt;&gt;")=0,"",SUMIF('English Scores- Leveled papers'!$H$4:$KM$4,DO$3,'English Scores- Leveled papers'!$H52:$KM52)))</f>
        <v/>
      </c>
      <c r="DP50" s="41" t="str">
        <f>IF($B50="","",IF(COUNTIFS('English Scores- Leveled papers'!$H$4:$KM$4,DP$3,'English Scores- Leveled papers'!$H52:$KM52,"&lt;&gt;")=0,"",SUMIF('English Scores- Leveled papers'!$H$4:$KM$4,DP$3,'English Scores- Leveled papers'!$H52:$KM52)))</f>
        <v/>
      </c>
      <c r="DQ50" s="393" t="str">
        <f>IF($B50="","",IF(COUNTIFS('English Scores- Leveled papers'!$H$4:$KM$4,DQ$3,'English Scores- Leveled papers'!$H52:$KM52,"&lt;&gt;")=0,"",SUMIF('English Scores- Leveled papers'!$H$4:$KM$4,DQ$3,'English Scores- Leveled papers'!$H52:$KM52)))</f>
        <v/>
      </c>
      <c r="DR50" s="395" t="str">
        <f>IF('Cover Sheet'!$AC$6="6th", 'Eng GLA 6th, 7th, 8th'!D53, "")</f>
        <v/>
      </c>
      <c r="DU50" s="41" t="str">
        <f>IF($B50="","",IF(COUNTIFS('Eng GLA 6th, 7th, 8th'!$E$4:$DV$4,DU$3,'Eng GLA 6th, 7th, 8th'!$E53:$DV53,"&lt;&gt;")=0,"",SUMIF('Eng GLA 6th, 7th, 8th'!$E$4:$DV$4,DU$3,'Eng GLA 6th, 7th, 8th'!$E53:$DV53)))</f>
        <v/>
      </c>
      <c r="DV50" s="41" t="str">
        <f>IF($B50="","",IF(COUNTIFS('Eng GLA 6th, 7th, 8th'!$E$4:$DV$4,DV$3,'Eng GLA 6th, 7th, 8th'!$E53:$DV53,"&lt;&gt;")=0,"",SUMIF('Eng GLA 6th, 7th, 8th'!$E$4:$DV$4,DV$3,'Eng GLA 6th, 7th, 8th'!$E53:$DV53)))</f>
        <v/>
      </c>
      <c r="DW50" s="41" t="str">
        <f>IF($B50="","",IF(COUNTIFS('Eng GLA 6th, 7th, 8th'!$E$4:$DV$4,DW$3,'Eng GLA 6th, 7th, 8th'!$E53:$DV53,"&lt;&gt;")=0,"",SUMIF('Eng GLA 6th, 7th, 8th'!$E$4:$DV$4,DW$3,'Eng GLA 6th, 7th, 8th'!$E53:$DV53)))</f>
        <v/>
      </c>
      <c r="DX50" s="41" t="str">
        <f>IF($B50="","",IF(COUNTIFS('Eng GLA 6th, 7th, 8th'!$E$4:$DV$4,DX$3,'Eng GLA 6th, 7th, 8th'!$E53:$DV53,"&lt;&gt;")=0,"",SUMIF('Eng GLA 6th, 7th, 8th'!$E$4:$DV$4,DX$3,'Eng GLA 6th, 7th, 8th'!$E53:$DV53)))</f>
        <v/>
      </c>
      <c r="DY50" s="41" t="str">
        <f>IF($B50="","",IF(COUNTIFS('Eng GLA 6th, 7th, 8th'!$E$4:$DV$4,DY$3,'Eng GLA 6th, 7th, 8th'!$E53:$DV53,"&lt;&gt;")=0,"",SUMIF('Eng GLA 6th, 7th, 8th'!$E$4:$DV$4,DY$3,'Eng GLA 6th, 7th, 8th'!$E53:$DV53)))</f>
        <v/>
      </c>
      <c r="DZ50" s="41" t="str">
        <f>IF($B50="","",IF(COUNTIFS('Eng GLA 6th, 7th, 8th'!$E$4:$DV$4,DZ$3,'Eng GLA 6th, 7th, 8th'!$E53:$DV53,"&lt;&gt;")=0,"",SUMIF('Eng GLA 6th, 7th, 8th'!$E$4:$DV$4,DZ$3,'Eng GLA 6th, 7th, 8th'!$E53:$DV53)))</f>
        <v/>
      </c>
      <c r="EA50" s="41" t="str">
        <f>IF($B50="","",IF(COUNTIFS('Eng GLA 6th, 7th, 8th'!$E$4:$DV$4,EA$3,'Eng GLA 6th, 7th, 8th'!$E53:$DV53,"&lt;&gt;")=0,"",SUMIF('Eng GLA 6th, 7th, 8th'!$E$4:$DV$4,EA$3,'Eng GLA 6th, 7th, 8th'!$E53:$DV53)))</f>
        <v/>
      </c>
      <c r="EB50" s="41" t="str">
        <f>IF($B50="","",IF(COUNTIFS('Eng GLA 6th, 7th, 8th'!$E$4:$DV$4,EB$3,'Eng GLA 6th, 7th, 8th'!$E53:$DV53,"&lt;&gt;")=0,"",SUMIF('Eng GLA 6th, 7th, 8th'!$E$4:$DV$4,EB$3,'Eng GLA 6th, 7th, 8th'!$E53:$DV53)))</f>
        <v/>
      </c>
      <c r="EC50" s="41" t="str">
        <f>IF($B50="","",IF(COUNTIFS('Eng GLA 6th, 7th, 8th'!$E$4:$DV$4,EC$3,'Eng GLA 6th, 7th, 8th'!$E53:$DV53,"&lt;&gt;")=0,"",SUMIF('Eng GLA 6th, 7th, 8th'!$E$4:$DV$4,EC$3,'Eng GLA 6th, 7th, 8th'!$E53:$DV53)))</f>
        <v/>
      </c>
      <c r="ED50" s="41" t="str">
        <f>IF($B50="","",IF(COUNTIFS('Eng GLA 6th, 7th, 8th'!$E$4:$DV$4,ED$3,'Eng GLA 6th, 7th, 8th'!$E53:$DV53,"&lt;&gt;")=0,"",SUMIF('Eng GLA 6th, 7th, 8th'!$E$4:$DV$4,ED$3,'Eng GLA 6th, 7th, 8th'!$E53:$DV53)))</f>
        <v/>
      </c>
      <c r="EE50" s="41" t="str">
        <f>IF($B50="","",IF(COUNTIFS('Eng GLA 6th, 7th, 8th'!$E$4:$DV$4,EE$3,'Eng GLA 6th, 7th, 8th'!$E53:$DV53,"&lt;&gt;")=0,"",SUMIF('Eng GLA 6th, 7th, 8th'!$E$4:$DV$4,EE$3,'Eng GLA 6th, 7th, 8th'!$E53:$DV53)))</f>
        <v/>
      </c>
      <c r="EF50" s="41" t="str">
        <f>IF($B50="","",IF(COUNTIFS('Eng GLA 6th, 7th, 8th'!$E$4:$DV$4,EF$3,'Eng GLA 6th, 7th, 8th'!$E53:$DV53,"&lt;&gt;")=0,"",SUMIF('Eng GLA 6th, 7th, 8th'!$E$4:$DV$4,EF$3,'Eng GLA 6th, 7th, 8th'!$E53:$DV53)))</f>
        <v/>
      </c>
      <c r="EG50" s="41" t="str">
        <f>IF($B50="","",IF(COUNTIFS('Eng GLA 6th, 7th, 8th'!$E$4:$DV$4,EG$3,'Eng GLA 6th, 7th, 8th'!$E53:$DV53,"&lt;&gt;")=0,"",SUMIF('Eng GLA 6th, 7th, 8th'!$E$4:$DV$4,EG$3,'Eng GLA 6th, 7th, 8th'!$E53:$DV53)))</f>
        <v/>
      </c>
      <c r="EH50" s="41" t="str">
        <f>IF($B50="","",IF(COUNTIFS('Eng GLA 6th, 7th, 8th'!$E$4:$DV$4,EH$3,'Eng GLA 6th, 7th, 8th'!$E53:$DV53,"&lt;&gt;")=0,"",SUMIF('Eng GLA 6th, 7th, 8th'!$E$4:$DV$4,EH$3,'Eng GLA 6th, 7th, 8th'!$E53:$DV53)))</f>
        <v/>
      </c>
      <c r="EI50" s="41" t="str">
        <f>IF($B50="","",IF(COUNTIFS('Eng GLA 6th, 7th, 8th'!$E$4:$DV$4,EI$3,'Eng GLA 6th, 7th, 8th'!$E53:$DV53,"&lt;&gt;")=0,"",SUMIF('Eng GLA 6th, 7th, 8th'!$E$4:$DV$4,EI$3,'Eng GLA 6th, 7th, 8th'!$E53:$DV53)))</f>
        <v/>
      </c>
      <c r="EJ50" s="398" t="str">
        <f>IF('Cover Sheet'!$AC$6="7th", 'Eng GLA 6th, 7th, 8th'!AQ53, "")</f>
        <v/>
      </c>
      <c r="EK50" s="41" t="str">
        <f>IF($B50="","",IF(COUNTIFS('Eng GLA 6th, 7th, 8th'!$E$4:$DV$4,EK$3,'Eng GLA 6th, 7th, 8th'!$E53:$DV53,"&lt;&gt;")=0,"",SUMIF('Eng GLA 6th, 7th, 8th'!$E$4:$DV$4,EK$3,'Eng GLA 6th, 7th, 8th'!$E53:$DV53)))</f>
        <v/>
      </c>
      <c r="EL50" s="41" t="str">
        <f>IF($B50="","",IF(COUNTIFS('Eng GLA 6th, 7th, 8th'!$E$4:$DV$4,EL$3,'Eng GLA 6th, 7th, 8th'!$E53:$DV53,"&lt;&gt;")=0,"",SUMIF('Eng GLA 6th, 7th, 8th'!$E$4:$DV$4,EL$3,'Eng GLA 6th, 7th, 8th'!$E53:$DV53)))</f>
        <v/>
      </c>
      <c r="EM50" s="41" t="str">
        <f>IF($B50="","",IF(COUNTIFS('Eng GLA 6th, 7th, 8th'!$E$4:$DV$4,EM$3,'Eng GLA 6th, 7th, 8th'!$E53:$DV53,"&lt;&gt;")=0,"",SUMIF('Eng GLA 6th, 7th, 8th'!$E$4:$DV$4,EM$3,'Eng GLA 6th, 7th, 8th'!$E53:$DV53)))</f>
        <v/>
      </c>
      <c r="EN50" s="41" t="str">
        <f>IF($B50="","",IF(COUNTIFS('Eng GLA 6th, 7th, 8th'!$E$4:$DV$4,EN$3,'Eng GLA 6th, 7th, 8th'!$E53:$DV53,"&lt;&gt;")=0,"",SUMIF('Eng GLA 6th, 7th, 8th'!$E$4:$DV$4,EN$3,'Eng GLA 6th, 7th, 8th'!$E53:$DV53)))</f>
        <v/>
      </c>
      <c r="EO50" s="41" t="str">
        <f>IF($B50="","",IF(COUNTIFS('Eng GLA 6th, 7th, 8th'!$E$4:$DV$4,EO$3,'Eng GLA 6th, 7th, 8th'!$E53:$DV53,"&lt;&gt;")=0,"",SUMIF('Eng GLA 6th, 7th, 8th'!$E$4:$DV$4,EO$3,'Eng GLA 6th, 7th, 8th'!$E53:$DV53)))</f>
        <v/>
      </c>
      <c r="EP50" s="41" t="str">
        <f>IF($B50="","",IF(COUNTIFS('Eng GLA 6th, 7th, 8th'!$E$4:$DV$4,EP$3,'Eng GLA 6th, 7th, 8th'!$E53:$DV53,"&lt;&gt;")=0,"",SUMIF('Eng GLA 6th, 7th, 8th'!$E$4:$DV$4,EP$3,'Eng GLA 6th, 7th, 8th'!$E53:$DV53)))</f>
        <v/>
      </c>
      <c r="EQ50" s="41" t="str">
        <f>IF($B50="","",IF(COUNTIFS('Eng GLA 6th, 7th, 8th'!$E$4:$DV$4,EQ$3,'Eng GLA 6th, 7th, 8th'!$E53:$DV53,"&lt;&gt;")=0,"",SUMIF('Eng GLA 6th, 7th, 8th'!$E$4:$DV$4,EQ$3,'Eng GLA 6th, 7th, 8th'!$E53:$DV53)))</f>
        <v/>
      </c>
      <c r="ER50" s="41" t="str">
        <f>IF($B50="","",IF(COUNTIFS('Eng GLA 6th, 7th, 8th'!$E$4:$DV$4,ER$3,'Eng GLA 6th, 7th, 8th'!$E53:$DV53,"&lt;&gt;")=0,"",SUMIF('Eng GLA 6th, 7th, 8th'!$E$4:$DV$4,ER$3,'Eng GLA 6th, 7th, 8th'!$E53:$DV53)))</f>
        <v/>
      </c>
      <c r="ES50" s="41" t="str">
        <f>IF($B50="","",IF(COUNTIFS('Eng GLA 6th, 7th, 8th'!$E$4:$DV$4,ES$3,'Eng GLA 6th, 7th, 8th'!$E53:$DV53,"&lt;&gt;")=0,"",SUMIF('Eng GLA 6th, 7th, 8th'!$E$4:$DV$4,ES$3,'Eng GLA 6th, 7th, 8th'!$E53:$DV53)))</f>
        <v/>
      </c>
      <c r="ET50" s="41" t="str">
        <f>IF($B50="","",IF(COUNTIFS('Eng GLA 6th, 7th, 8th'!$E$4:$DV$4,ET$3,'Eng GLA 6th, 7th, 8th'!$E53:$DV53,"&lt;&gt;")=0,"",SUMIF('Eng GLA 6th, 7th, 8th'!$E$4:$DV$4,ET$3,'Eng GLA 6th, 7th, 8th'!$E53:$DV53)))</f>
        <v/>
      </c>
      <c r="EU50" s="41" t="str">
        <f>IF($B50="","",IF(COUNTIFS('Eng GLA 6th, 7th, 8th'!$E$4:$DV$4,EU$3,'Eng GLA 6th, 7th, 8th'!$E53:$DV53,"&lt;&gt;")=0,"",SUMIF('Eng GLA 6th, 7th, 8th'!$E$4:$DV$4,EU$3,'Eng GLA 6th, 7th, 8th'!$E53:$DV53)))</f>
        <v/>
      </c>
      <c r="EV50" s="41" t="str">
        <f>IF($B50="","",IF(COUNTIFS('Eng GLA 6th, 7th, 8th'!$E$4:$DV$4,EV$3,'Eng GLA 6th, 7th, 8th'!$E53:$DV53,"&lt;&gt;")=0,"",SUMIF('Eng GLA 6th, 7th, 8th'!$E$4:$DV$4,EV$3,'Eng GLA 6th, 7th, 8th'!$E53:$DV53)))</f>
        <v/>
      </c>
      <c r="EW50" s="41" t="str">
        <f>IF($B50="","",IF(COUNTIFS('Eng GLA 6th, 7th, 8th'!$E$4:$DV$4,EW$3,'Eng GLA 6th, 7th, 8th'!$E53:$DV53,"&lt;&gt;")=0,"",SUMIF('Eng GLA 6th, 7th, 8th'!$E$4:$DV$4,EW$3,'Eng GLA 6th, 7th, 8th'!$E53:$DV53)))</f>
        <v/>
      </c>
      <c r="EX50" s="41" t="str">
        <f>IF($B50="","",IF(COUNTIFS('Eng GLA 6th, 7th, 8th'!$E$4:$DV$4,EX$3,'Eng GLA 6th, 7th, 8th'!$E53:$DV53,"&lt;&gt;")=0,"",SUMIF('Eng GLA 6th, 7th, 8th'!$E$4:$DV$4,EX$3,'Eng GLA 6th, 7th, 8th'!$E53:$DV53)))</f>
        <v/>
      </c>
      <c r="EY50" s="41" t="str">
        <f>IF($B50="","",IF(COUNTIFS('Eng GLA 6th, 7th, 8th'!$E$4:$DV$4,EY$3,'Eng GLA 6th, 7th, 8th'!$E53:$DV53,"&lt;&gt;")=0,"",SUMIF('Eng GLA 6th, 7th, 8th'!$E$4:$DV$4,EY$3,'Eng GLA 6th, 7th, 8th'!$E53:$DV53)))</f>
        <v/>
      </c>
      <c r="EZ50" s="398" t="str">
        <f>IF('Cover Sheet'!$AC$6="8th", 'Eng GLA 6th, 7th, 8th'!CG53, "")</f>
        <v/>
      </c>
      <c r="FA50" s="41" t="str">
        <f>IF($B50="","",IF(COUNTIFS('Eng GLA 6th, 7th, 8th'!$E$4:$DV$4,FA$3,'Eng GLA 6th, 7th, 8th'!$E53:$DV53,"&lt;&gt;")=0,"",SUMIF('Eng GLA 6th, 7th, 8th'!$E$4:$DV$4,FA$3,'Eng GLA 6th, 7th, 8th'!$E53:$DV53)))</f>
        <v/>
      </c>
      <c r="FB50" s="41" t="str">
        <f>IF($B50="","",IF(COUNTIFS('Eng GLA 6th, 7th, 8th'!$E$4:$DV$4,FB$3,'Eng GLA 6th, 7th, 8th'!$E53:$DV53,"&lt;&gt;")=0,"",SUMIF('Eng GLA 6th, 7th, 8th'!$E$4:$DV$4,FB$3,'Eng GLA 6th, 7th, 8th'!$E53:$DV53)))</f>
        <v/>
      </c>
      <c r="FC50" s="41" t="str">
        <f>IF($B50="","",IF(COUNTIFS('Eng GLA 6th, 7th, 8th'!$E$4:$DV$4,FC$3,'Eng GLA 6th, 7th, 8th'!$E53:$DV53,"&lt;&gt;")=0,"",SUMIF('Eng GLA 6th, 7th, 8th'!$E$4:$DV$4,FC$3,'Eng GLA 6th, 7th, 8th'!$E53:$DV53)))</f>
        <v/>
      </c>
      <c r="FD50" s="41" t="str">
        <f>IF($B50="","",IF(COUNTIFS('Eng GLA 6th, 7th, 8th'!$E$4:$DV$4,FD$3,'Eng GLA 6th, 7th, 8th'!$E53:$DV53,"&lt;&gt;")=0,"",SUMIF('Eng GLA 6th, 7th, 8th'!$E$4:$DV$4,FD$3,'Eng GLA 6th, 7th, 8th'!$E53:$DV53)))</f>
        <v/>
      </c>
      <c r="FE50" s="41" t="str">
        <f>IF($B50="","",IF(COUNTIFS('Eng GLA 6th, 7th, 8th'!$E$4:$DV$4,FE$3,'Eng GLA 6th, 7th, 8th'!$E53:$DV53,"&lt;&gt;")=0,"",SUMIF('Eng GLA 6th, 7th, 8th'!$E$4:$DV$4,FE$3,'Eng GLA 6th, 7th, 8th'!$E53:$DV53)))</f>
        <v/>
      </c>
      <c r="FF50" s="41" t="str">
        <f>IF($B50="","",IF(COUNTIFS('Eng GLA 6th, 7th, 8th'!$E$4:$DV$4,FF$3,'Eng GLA 6th, 7th, 8th'!$E53:$DV53,"&lt;&gt;")=0,"",SUMIF('Eng GLA 6th, 7th, 8th'!$E$4:$DV$4,FF$3,'Eng GLA 6th, 7th, 8th'!$E53:$DV53)))</f>
        <v/>
      </c>
      <c r="FG50" s="41" t="str">
        <f>IF($B50="","",IF(COUNTIFS('Eng GLA 6th, 7th, 8th'!$E$4:$DV$4,FG$3,'Eng GLA 6th, 7th, 8th'!$E53:$DV53,"&lt;&gt;")=0,"",SUMIF('Eng GLA 6th, 7th, 8th'!$E$4:$DV$4,FG$3,'Eng GLA 6th, 7th, 8th'!$E53:$DV53)))</f>
        <v/>
      </c>
      <c r="FH50" s="41" t="str">
        <f>IF($B50="","",IF(COUNTIFS('Eng GLA 6th, 7th, 8th'!$E$4:$DV$4,FH$3,'Eng GLA 6th, 7th, 8th'!$E53:$DV53,"&lt;&gt;")=0,"",SUMIF('Eng GLA 6th, 7th, 8th'!$E$4:$DV$4,FH$3,'Eng GLA 6th, 7th, 8th'!$E53:$DV53)))</f>
        <v/>
      </c>
      <c r="FI50" s="41" t="str">
        <f>IF($B50="","",IF(COUNTIFS('Eng GLA 6th, 7th, 8th'!$E$4:$DV$4,FI$3,'Eng GLA 6th, 7th, 8th'!$E53:$DV53,"&lt;&gt;")=0,"",SUMIF('Eng GLA 6th, 7th, 8th'!$E$4:$DV$4,FI$3,'Eng GLA 6th, 7th, 8th'!$E53:$DV53)))</f>
        <v/>
      </c>
      <c r="FJ50" s="41" t="str">
        <f>IF($B50="","",IF(COUNTIFS('Eng GLA 6th, 7th, 8th'!$E$4:$DV$4,FJ$3,'Eng GLA 6th, 7th, 8th'!$E53:$DV53,"&lt;&gt;")=0,"",SUMIF('Eng GLA 6th, 7th, 8th'!$E$4:$DV$4,FJ$3,'Eng GLA 6th, 7th, 8th'!$E53:$DV53)))</f>
        <v/>
      </c>
      <c r="FK50" s="41" t="str">
        <f>IF($B50="","",IF(COUNTIFS('Eng GLA 6th, 7th, 8th'!$E$4:$DV$4,FK$3,'Eng GLA 6th, 7th, 8th'!$E53:$DV53,"&lt;&gt;")=0,"",SUMIF('Eng GLA 6th, 7th, 8th'!$E$4:$DV$4,FK$3,'Eng GLA 6th, 7th, 8th'!$E53:$DV53)))</f>
        <v/>
      </c>
      <c r="FL50" s="41" t="str">
        <f>IF($B50="","",IF(COUNTIFS('Eng GLA 6th, 7th, 8th'!$E$4:$DV$4,FL$3,'Eng GLA 6th, 7th, 8th'!$E53:$DV53,"&lt;&gt;")=0,"",SUMIF('Eng GLA 6th, 7th, 8th'!$E$4:$DV$4,FL$3,'Eng GLA 6th, 7th, 8th'!$E53:$DV53)))</f>
        <v/>
      </c>
      <c r="FM50" s="41" t="str">
        <f>IF($B50="","",IF(COUNTIFS('Eng GLA 6th, 7th, 8th'!$E$4:$DV$4,FM$3,'Eng GLA 6th, 7th, 8th'!$E53:$DV53,"&lt;&gt;")=0,"",SUMIF('Eng GLA 6th, 7th, 8th'!$E$4:$DV$4,FM$3,'Eng GLA 6th, 7th, 8th'!$E53:$DV53)))</f>
        <v/>
      </c>
      <c r="FN50" s="41" t="str">
        <f>IF($B50="","",IF(COUNTIFS('Eng GLA 6th, 7th, 8th'!$E$4:$DV$4,FN$3,'Eng GLA 6th, 7th, 8th'!$E53:$DV53,"&lt;&gt;")=0,"",SUMIF('Eng GLA 6th, 7th, 8th'!$E$4:$DV$4,FN$3,'Eng GLA 6th, 7th, 8th'!$E53:$DV53)))</f>
        <v/>
      </c>
      <c r="FO50" s="41" t="str">
        <f>IF($B50="","",IF(COUNTIFS('Eng GLA 6th, 7th, 8th'!$E$4:$DV$4,FO$3,'Eng GLA 6th, 7th, 8th'!$E53:$DV53,"&lt;&gt;")=0,"",SUMIF('Eng GLA 6th, 7th, 8th'!$E$4:$DV$4,FO$3,'Eng GLA 6th, 7th, 8th'!$E53:$DV53)))</f>
        <v/>
      </c>
    </row>
    <row r="51" spans="1:171" ht="12.75" customHeight="1" x14ac:dyDescent="0.2">
      <c r="A51" s="65">
        <v>47</v>
      </c>
      <c r="B51" s="65" t="str">
        <f>'English Scores- Leveled papers'!B53</f>
        <v/>
      </c>
      <c r="C51" s="65"/>
      <c r="D51" s="76" t="str">
        <f>IF(OR(B51="",H51="",'Cover Sheet'!E51=""),"",'Cover Sheet'!E51)</f>
        <v/>
      </c>
      <c r="E51" s="76" t="str">
        <f>IF(OR(B51="",H51="",'Cover Sheet'!F51=""),"",'Cover Sheet'!F51)</f>
        <v/>
      </c>
      <c r="F51" s="76" t="str">
        <f>IF(OR(B51="",H51="",'Cover Sheet'!H51=""),"",'Cover Sheet'!H51)</f>
        <v/>
      </c>
      <c r="G51" s="76"/>
      <c r="H51" s="76" t="str">
        <f>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v/>
      </c>
      <c r="I51" s="77" t="str">
        <f t="shared" si="23"/>
        <v/>
      </c>
      <c r="J51" s="77" t="str">
        <f t="shared" si="24"/>
        <v/>
      </c>
      <c r="K51" s="77" t="str">
        <f t="shared" si="25"/>
        <v/>
      </c>
      <c r="L51" s="78" t="str">
        <f t="shared" si="26"/>
        <v/>
      </c>
      <c r="M51" s="78" t="str">
        <f t="shared" si="27"/>
        <v/>
      </c>
      <c r="N51" s="78" t="str">
        <f t="shared" si="28"/>
        <v/>
      </c>
      <c r="O51" s="78" t="str">
        <f t="shared" si="13"/>
        <v/>
      </c>
      <c r="P51" s="78" t="str">
        <f t="shared" si="14"/>
        <v/>
      </c>
      <c r="Q51" s="78" t="str">
        <f t="shared" si="15"/>
        <v/>
      </c>
      <c r="R51" s="78" t="str">
        <f t="shared" si="16"/>
        <v/>
      </c>
      <c r="S51" s="78" t="str">
        <f t="shared" si="17"/>
        <v/>
      </c>
      <c r="T51" s="78" t="str">
        <f t="shared" si="18"/>
        <v/>
      </c>
      <c r="U51" s="78" t="str">
        <f t="shared" si="19"/>
        <v/>
      </c>
      <c r="V51" s="78" t="str">
        <f t="shared" si="20"/>
        <v/>
      </c>
      <c r="W51" s="78" t="str">
        <f t="shared" si="21"/>
        <v/>
      </c>
      <c r="X51" s="78" t="str">
        <f t="shared" si="22"/>
        <v/>
      </c>
      <c r="Y51" s="78"/>
      <c r="Z51" s="78"/>
      <c r="AA51" s="78"/>
      <c r="AB51" s="78"/>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41" t="str">
        <f>IF($B51="","",IF(COUNTIFS('English Scores- Leveled papers'!$H$4:$KM$4,AI$3,'English Scores- Leveled papers'!$H53:$KM53,"&lt;&gt;")=0,"",SUMIF('English Scores- Leveled papers'!$H$4:$KM$4,AI$3,'English Scores- Leveled papers'!$H53:$KM53)))</f>
        <v/>
      </c>
      <c r="AJ51" s="41" t="str">
        <f>IF($B51="","",IF(COUNTIFS('English Scores- Leveled papers'!$H$4:$KM$4,AJ$3,'English Scores- Leveled papers'!$H53:$KM53,"&lt;&gt;")=0,"",SUMIF('English Scores- Leveled papers'!$H$4:$KM$4,AJ$3,'English Scores- Leveled papers'!$H53:$KM53)))</f>
        <v/>
      </c>
      <c r="AK51" s="41" t="str">
        <f>IF($B51="","",IF(COUNTIFS('English Scores- Leveled papers'!$H$4:$KM$4,AK$3,'English Scores- Leveled papers'!$H53:$KM53,"&lt;&gt;")=0,"",SUMIF('English Scores- Leveled papers'!$H$4:$KM$4,AK$3,'English Scores- Leveled papers'!$H53:$KM53)))</f>
        <v/>
      </c>
      <c r="AL51" s="41" t="str">
        <f>IF($B51="","",IF(COUNTIFS('English Scores- Leveled papers'!$H$4:$KM$4,AL$3,'English Scores- Leveled papers'!$H53:$KM53,"&lt;&gt;")=0,"",SUMIF('English Scores- Leveled papers'!$H$4:$KM$4,AL$3,'English Scores- Leveled papers'!$H53:$KM53)))</f>
        <v/>
      </c>
      <c r="AM51" s="41" t="str">
        <f>IF($B51="","",IF(COUNTIFS('English Scores- Leveled papers'!$H$4:$KM$4,AM$3,'English Scores- Leveled papers'!$H53:$KM53,"&lt;&gt;")=0,"",SUMIF('English Scores- Leveled papers'!$H$4:$KM$4,AM$3,'English Scores- Leveled papers'!$H53:$KM53)))</f>
        <v/>
      </c>
      <c r="AN51" s="41"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41" t="str">
        <f>IF($B51="","",IF(COUNTIFS('English Scores- Leveled papers'!$H$4:$KM$4,AZ$3,'English Scores- Leveled papers'!$H53:$KM53,"&lt;&gt;")=0,"",SUMIF('English Scores- Leveled papers'!$H$4:$KM$4,AZ$3,'English Scores- Leveled papers'!$H53:$KM53)))</f>
        <v/>
      </c>
      <c r="BA51" s="41" t="str">
        <f>IF($B51="","",IF(COUNTIFS('English Scores- Leveled papers'!$H$4:$KM$4,BA$3,'English Scores- Leveled papers'!$H53:$KM53,"&lt;&gt;")=0,"",SUMIF('English Scores- Leveled papers'!$H$4:$KM$4,BA$3,'English Scores- Leveled papers'!$H53:$KM53)))</f>
        <v/>
      </c>
      <c r="BB51" s="41" t="str">
        <f>IF($B51="","",IF(COUNTIFS('English Scores- Leveled papers'!$H$4:$KM$4,BB$3,'English Scores- Leveled papers'!$H53:$KM53,"&lt;&gt;")=0,"",SUMIF('English Scores- Leveled papers'!$H$4:$KM$4,BB$3,'English Scores- Leveled papers'!$H53:$KM53)))</f>
        <v/>
      </c>
      <c r="BC51" s="41" t="str">
        <f>IF($B51="","",IF(COUNTIFS('English Scores- Leveled papers'!$H$4:$KM$4,BC$3,'English Scores- Leveled papers'!$H53:$KM53,"&lt;&gt;")=0,"",SUMIF('English Scores- Leveled papers'!$H$4:$KM$4,BC$3,'English Scores- Leveled papers'!$H53:$KM53)))</f>
        <v/>
      </c>
      <c r="BD51" s="41" t="str">
        <f>IF($B51="","",IF(COUNTIFS('English Scores- Leveled papers'!$H$4:$KM$4,BD$3,'English Scores- Leveled papers'!$H53:$KM53,"&lt;&gt;")=0,"",SUMIF('English Scores- Leveled papers'!$H$4:$KM$4,BD$3,'English Scores- Leveled papers'!$H53:$KM53)))</f>
        <v/>
      </c>
      <c r="BE51" s="41" t="str">
        <f>IF($B51="","",IF(COUNTIFS('English Scores- Leveled papers'!$H$4:$KM$4,BE$3,'English Scores- Leveled papers'!$H53:$KM53,"&lt;&gt;")=0,"",SUMIF('English Scores- Leveled papers'!$H$4:$KM$4,BE$3,'English Scores- Leveled papers'!$H53:$KM53)))</f>
        <v/>
      </c>
      <c r="BF51" s="41" t="str">
        <f>IF($B51="","",IF(COUNTIFS('English Scores- Leveled papers'!$H$4:$KM$4,BF$3,'English Scores- Leveled papers'!$H53:$KM53,"&lt;&gt;")=0,"",SUMIF('English Scores- Leveled papers'!$H$4:$KM$4,BF$3,'English Scores- Leveled papers'!$H53:$KM53)))</f>
        <v/>
      </c>
      <c r="BG51" s="41" t="str">
        <f>IF($B51="","",IF(COUNTIFS('English Scores- Leveled papers'!$H$4:$KM$4,BG$3,'English Scores- Leveled papers'!$H53:$KM53,"&lt;&gt;")=0,"",SUMIF('English Scores- Leveled papers'!$H$4:$KM$4,BG$3,'English Scores- Leveled papers'!$H53:$KM53)))</f>
        <v/>
      </c>
      <c r="BH51" s="41" t="str">
        <f>IF($B51="","",IF(COUNTIFS('English Scores- Leveled papers'!$H$4:$KM$4,BH$3,'English Scores- Leveled papers'!$H53:$KM53,"&lt;&gt;")=0,"",SUMIF('English Scores- Leveled papers'!$H$4:$KM$4,BH$3,'English Scores- Leveled papers'!$H53:$KM53)))</f>
        <v/>
      </c>
      <c r="BI51" s="41" t="str">
        <f>IF($B51="","",IF(COUNTIFS('English Scores- Leveled papers'!$H$4:$KM$4,BI$3,'English Scores- Leveled papers'!$H53:$KM53,"&lt;&gt;")=0,"",SUMIF('English Scores- Leveled papers'!$H$4:$KM$4,BI$3,'English Scores- Leveled papers'!$H53:$KM53)))</f>
        <v/>
      </c>
      <c r="BJ51" s="41" t="str">
        <f>IF($B51="","",IF(COUNTIFS('English Scores- Leveled papers'!$H$4:$KM$4,BJ$3,'English Scores- Leveled papers'!$H53:$KM53,"&lt;&gt;")=0,"",SUMIF('English Scores- Leveled papers'!$H$4:$KM$4,BJ$3,'English Scores- Leveled papers'!$H53:$KM53)))</f>
        <v/>
      </c>
      <c r="BK51" s="41" t="str">
        <f>IF($B51="","",IF(COUNTIFS('English Scores- Leveled papers'!$H$4:$KM$4,BK$3,'English Scores- Leveled papers'!$H53:$KM53,"&lt;&gt;")=0,"",SUMIF('English Scores- Leveled papers'!$H$4:$KM$4,BK$3,'English Scores- Leveled papers'!$H53:$KM53)))</f>
        <v/>
      </c>
      <c r="BL51" s="41" t="str">
        <f>IF($B51="","",IF(COUNTIFS('English Scores- Leveled papers'!$H$4:$KM$4,BL$3,'English Scores- Leveled papers'!$H53:$KM53,"&lt;&gt;")=0,"",SUMIF('English Scores- Leveled papers'!$H$4:$KM$4,BL$3,'English Scores- Leveled papers'!$H53:$KM53)))</f>
        <v/>
      </c>
      <c r="BM51" s="41" t="str">
        <f>IF($B51="","",IF(COUNTIFS('English Scores- Leveled papers'!$H$4:$KM$4,BM$3,'English Scores- Leveled papers'!$H53:$KM53,"&lt;&gt;")=0,"",SUMIF('English Scores- Leveled papers'!$H$4:$KM$4,BM$3,'English Scores- Leveled papers'!$H53:$KM53)))</f>
        <v/>
      </c>
      <c r="BN51" s="41" t="str">
        <f>IF($B51="","",IF(COUNTIFS('English Scores- Leveled papers'!$H$4:$KM$4,BN$3,'English Scores- Leveled papers'!$H53:$KM53,"&lt;&gt;")=0,"",SUMIF('English Scores- Leveled papers'!$H$4:$KM$4,BN$3,'English Scores- Leveled papers'!$H53:$KM53)))</f>
        <v/>
      </c>
      <c r="BO51" s="41"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41" t="str">
        <f>IF($B51="","",IF(COUNTIFS('English Scores- Leveled papers'!$H$4:$KM$4,BX$3,'English Scores- Leveled papers'!$H53:$KM53,"&lt;&gt;")=0,"",SUMIF('English Scores- Leveled papers'!$H$4:$KM$4,BX$3,'English Scores- Leveled papers'!$H53:$KM53)))</f>
        <v/>
      </c>
      <c r="BY51" s="41" t="str">
        <f>IF($B51="","",IF(COUNTIFS('English Scores- Leveled papers'!$H$4:$KM$4,BY$3,'English Scores- Leveled papers'!$H53:$KM53,"&lt;&gt;")=0,"",SUMIF('English Scores- Leveled papers'!$H$4:$KM$4,BY$3,'English Scores- Leveled papers'!$H53:$KM53)))</f>
        <v/>
      </c>
      <c r="BZ51" s="41" t="str">
        <f>IF($B51="","",IF(COUNTIFS('English Scores- Leveled papers'!$H$4:$KM$4,BZ$3,'English Scores- Leveled papers'!$H53:$KM53,"&lt;&gt;")=0,"",SUMIF('English Scores- Leveled papers'!$H$4:$KM$4,BZ$3,'English Scores- Leveled papers'!$H53:$KM53)))</f>
        <v/>
      </c>
      <c r="CA51" s="41" t="str">
        <f>IF($B51="","",IF(COUNTIFS('English Scores- Leveled papers'!$H$4:$KM$4,CA$3,'English Scores- Leveled papers'!$H53:$KM53,"&lt;&gt;")=0,"",SUMIF('English Scores- Leveled papers'!$H$4:$KM$4,CA$3,'English Scores- Leveled papers'!$H53:$KM53)))</f>
        <v/>
      </c>
      <c r="CB51" s="41" t="str">
        <f>IF($B51="","",IF(COUNTIFS('English Scores- Leveled papers'!$H$4:$KM$4,CB$3,'English Scores- Leveled papers'!$H53:$KM53,"&lt;&gt;")=0,"",SUMIF('English Scores- Leveled papers'!$H$4:$KM$4,CB$3,'English Scores- Leveled papers'!$H53:$KM53)))</f>
        <v/>
      </c>
      <c r="CC51" s="41" t="str">
        <f>IF($B51="","",IF(COUNTIFS('English Scores- Leveled papers'!$H$4:$KM$4,CC$3,'English Scores- Leveled papers'!$H53:$KM53,"&lt;&gt;")=0,"",SUMIF('English Scores- Leveled papers'!$H$4:$KM$4,CC$3,'English Scores- Leveled papers'!$H53:$KM53)))</f>
        <v/>
      </c>
      <c r="CD51" s="41" t="str">
        <f>IF($B51="","",IF(COUNTIFS('English Scores- Leveled papers'!$H$4:$KM$4,CD$3,'English Scores- Leveled papers'!$H53:$KM53,"&lt;&gt;")=0,"",SUMIF('English Scores- Leveled papers'!$H$4:$KM$4,CD$3,'English Scores- Leveled papers'!$H53:$KM53)))</f>
        <v/>
      </c>
      <c r="CE51" s="41" t="str">
        <f>IF($B51="","",IF(COUNTIFS('English Scores- Leveled papers'!$H$4:$KM$4,CE$3,'English Scores- Leveled papers'!$H53:$KM53,"&lt;&gt;")=0,"",SUMIF('English Scores- Leveled papers'!$H$4:$KM$4,CE$3,'English Scores- Leveled papers'!$H53:$KM53)))</f>
        <v/>
      </c>
      <c r="CF51" s="41"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41" t="str">
        <f>IF($B51="","",IF(COUNTIFS('English Scores- Leveled papers'!$H$4:$KM$4,CL$3,'English Scores- Leveled papers'!$H53:$KM53,"&lt;&gt;")=0,"",SUMIF('English Scores- Leveled papers'!$H$4:$KM$4,CL$3,'English Scores- Leveled papers'!$H53:$KM53)))</f>
        <v/>
      </c>
      <c r="CM51" s="41" t="str">
        <f>IF($B51="","",IF(COUNTIFS('English Scores- Leveled papers'!$H$4:$KM$4,CM$3,'English Scores- Leveled papers'!$H53:$KM53,"&lt;&gt;")=0,"",SUMIF('English Scores- Leveled papers'!$H$4:$KM$4,CM$3,'English Scores- Leveled papers'!$H53:$KM53)))</f>
        <v/>
      </c>
      <c r="CN51" s="41" t="str">
        <f>IF($B51="","",IF(COUNTIFS('English Scores- Leveled papers'!$H$4:$KM$4,CN$3,'English Scores- Leveled papers'!$H53:$KM53,"&lt;&gt;")=0,"",SUMIF('English Scores- Leveled papers'!$H$4:$KM$4,CN$3,'English Scores- Leveled papers'!$H53:$KM53)))</f>
        <v/>
      </c>
      <c r="CO51" s="41" t="str">
        <f>IF($B51="","",IF(COUNTIFS('English Scores- Leveled papers'!$H$4:$KM$4,CO$3,'English Scores- Leveled papers'!$H53:$KM53,"&lt;&gt;")=0,"",SUMIF('English Scores- Leveled papers'!$H$4:$KM$4,CO$3,'English Scores- Leveled papers'!$H53:$KM53)))</f>
        <v/>
      </c>
      <c r="CP51" s="41" t="str">
        <f>IF($B51="","",IF(COUNTIFS('English Scores- Leveled papers'!$H$4:$KM$4,CP$3,'English Scores- Leveled papers'!$H53:$KM53,"&lt;&gt;")=0,"",SUMIF('English Scores- Leveled papers'!$H$4:$KM$4,CP$3,'English Scores- Leveled papers'!$H53:$KM53)))</f>
        <v/>
      </c>
      <c r="CQ51" s="41" t="str">
        <f>IF($B51="","",IF(COUNTIFS('English Scores- Leveled papers'!$H$4:$KM$4,CQ$3,'English Scores- Leveled papers'!$H53:$KM53,"&lt;&gt;")=0,"",SUMIF('English Scores- Leveled papers'!$H$4:$KM$4,CQ$3,'English Scores- Leveled papers'!$H53:$KM53)))</f>
        <v/>
      </c>
      <c r="CR51" s="41" t="str">
        <f>IF($B51="","",IF(COUNTIFS('English Scores- Leveled papers'!$H$4:$KM$4,CR$3,'English Scores- Leveled papers'!$H53:$KM53,"&lt;&gt;")=0,"",SUMIF('English Scores- Leveled papers'!$H$4:$KM$4,CR$3,'English Scores- Leveled papers'!$H53:$KM53)))</f>
        <v/>
      </c>
      <c r="CS51" s="41"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41" t="str">
        <f>IF($B51="","",IF(COUNTIFS('English Scores- Leveled papers'!$H$4:$KM$4,DF$3,'English Scores- Leveled papers'!$H53:$KM53,"&lt;&gt;")=0,"",SUMIF('English Scores- Leveled papers'!$H$4:$KM$4,DF$3,'English Scores- Leveled papers'!$H53:$KM53)))</f>
        <v/>
      </c>
      <c r="DG51" s="41" t="str">
        <f>IF($B51="","",IF(COUNTIFS('English Scores- Leveled papers'!$H$4:$KM$4,DG$3,'English Scores- Leveled papers'!$H53:$KM53,"&lt;&gt;")=0,"",SUMIF('English Scores- Leveled papers'!$H$4:$KM$4,DG$3,'English Scores- Leveled papers'!$H53:$KM53)))</f>
        <v/>
      </c>
      <c r="DH51" s="41" t="str">
        <f>IF($B51="","",IF(COUNTIFS('English Scores- Leveled papers'!$H$4:$KM$4,DH$3,'English Scores- Leveled papers'!$H53:$KM53,"&lt;&gt;")=0,"",SUMIF('English Scores- Leveled papers'!$H$4:$KM$4,DH$3,'English Scores- Leveled papers'!$H53:$KM53)))</f>
        <v/>
      </c>
      <c r="DI51" s="41" t="str">
        <f>IF($B51="","",IF(COUNTIFS('English Scores- Leveled papers'!$H$4:$KM$4,DI$3,'English Scores- Leveled papers'!$H53:$KM53,"&lt;&gt;")=0,"",SUMIF('English Scores- Leveled papers'!$H$4:$KM$4,DI$3,'English Scores- Leveled papers'!$H53:$KM53)))</f>
        <v/>
      </c>
      <c r="DJ51" s="41" t="str">
        <f>IF($B51="","",IF(COUNTIFS('English Scores- Leveled papers'!$H$4:$KM$4,DJ$3,'English Scores- Leveled papers'!$H53:$KM53,"&lt;&gt;")=0,"",SUMIF('English Scores- Leveled papers'!$H$4:$KM$4,DJ$3,'English Scores- Leveled papers'!$H53:$KM53)))</f>
        <v/>
      </c>
      <c r="DK51" s="41" t="str">
        <f>IF($B51="","",IF(COUNTIFS('English Scores- Leveled papers'!$H$4:$KM$4,DK$3,'English Scores- Leveled papers'!$H53:$KM53,"&lt;&gt;")=0,"",SUMIF('English Scores- Leveled papers'!$H$4:$KM$4,DK$3,'English Scores- Leveled papers'!$H53:$KM53)))</f>
        <v/>
      </c>
      <c r="DL51" s="41" t="str">
        <f>IF($B51="","",IF(COUNTIFS('English Scores- Leveled papers'!$H$4:$KM$4,DL$3,'English Scores- Leveled papers'!$H53:$KM53,"&lt;&gt;")=0,"",SUMIF('English Scores- Leveled papers'!$H$4:$KM$4,DL$3,'English Scores- Leveled papers'!$H53:$KM53)))</f>
        <v/>
      </c>
      <c r="DM51" s="41" t="str">
        <f>IF($B51="","",IF(COUNTIFS('English Scores- Leveled papers'!$H$4:$KM$4,DM$3,'English Scores- Leveled papers'!$H53:$KM53,"&lt;&gt;")=0,"",SUMIF('English Scores- Leveled papers'!$H$4:$KM$4,DM$3,'English Scores- Leveled papers'!$H53:$KM53)))</f>
        <v/>
      </c>
      <c r="DN51" s="41" t="str">
        <f>IF($B51="","",IF(COUNTIFS('English Scores- Leveled papers'!$H$4:$KM$4,DN$3,'English Scores- Leveled papers'!$H53:$KM53,"&lt;&gt;")=0,"",SUMIF('English Scores- Leveled papers'!$H$4:$KM$4,DN$3,'English Scores- Leveled papers'!$H53:$KM53)))</f>
        <v/>
      </c>
      <c r="DO51" s="41" t="str">
        <f>IF($B51="","",IF(COUNTIFS('English Scores- Leveled papers'!$H$4:$KM$4,DO$3,'English Scores- Leveled papers'!$H53:$KM53,"&lt;&gt;")=0,"",SUMIF('English Scores- Leveled papers'!$H$4:$KM$4,DO$3,'English Scores- Leveled papers'!$H53:$KM53)))</f>
        <v/>
      </c>
      <c r="DP51" s="41" t="str">
        <f>IF($B51="","",IF(COUNTIFS('English Scores- Leveled papers'!$H$4:$KM$4,DP$3,'English Scores- Leveled papers'!$H53:$KM53,"&lt;&gt;")=0,"",SUMIF('English Scores- Leveled papers'!$H$4:$KM$4,DP$3,'English Scores- Leveled papers'!$H53:$KM53)))</f>
        <v/>
      </c>
      <c r="DQ51" s="393" t="str">
        <f>IF($B51="","",IF(COUNTIFS('English Scores- Leveled papers'!$H$4:$KM$4,DQ$3,'English Scores- Leveled papers'!$H53:$KM53,"&lt;&gt;")=0,"",SUMIF('English Scores- Leveled papers'!$H$4:$KM$4,DQ$3,'English Scores- Leveled papers'!$H53:$KM53)))</f>
        <v/>
      </c>
      <c r="DR51" s="395" t="str">
        <f>IF('Cover Sheet'!$AC$6="6th", 'Eng GLA 6th, 7th, 8th'!D54, "")</f>
        <v/>
      </c>
      <c r="DU51" s="41" t="str">
        <f>IF($B51="","",IF(COUNTIFS('Eng GLA 6th, 7th, 8th'!$E$4:$DV$4,DU$3,'Eng GLA 6th, 7th, 8th'!$E54:$DV54,"&lt;&gt;")=0,"",SUMIF('Eng GLA 6th, 7th, 8th'!$E$4:$DV$4,DU$3,'Eng GLA 6th, 7th, 8th'!$E54:$DV54)))</f>
        <v/>
      </c>
      <c r="DV51" s="41" t="str">
        <f>IF($B51="","",IF(COUNTIFS('Eng GLA 6th, 7th, 8th'!$E$4:$DV$4,DV$3,'Eng GLA 6th, 7th, 8th'!$E54:$DV54,"&lt;&gt;")=0,"",SUMIF('Eng GLA 6th, 7th, 8th'!$E$4:$DV$4,DV$3,'Eng GLA 6th, 7th, 8th'!$E54:$DV54)))</f>
        <v/>
      </c>
      <c r="DW51" s="41" t="str">
        <f>IF($B51="","",IF(COUNTIFS('Eng GLA 6th, 7th, 8th'!$E$4:$DV$4,DW$3,'Eng GLA 6th, 7th, 8th'!$E54:$DV54,"&lt;&gt;")=0,"",SUMIF('Eng GLA 6th, 7th, 8th'!$E$4:$DV$4,DW$3,'Eng GLA 6th, 7th, 8th'!$E54:$DV54)))</f>
        <v/>
      </c>
      <c r="DX51" s="41" t="str">
        <f>IF($B51="","",IF(COUNTIFS('Eng GLA 6th, 7th, 8th'!$E$4:$DV$4,DX$3,'Eng GLA 6th, 7th, 8th'!$E54:$DV54,"&lt;&gt;")=0,"",SUMIF('Eng GLA 6th, 7th, 8th'!$E$4:$DV$4,DX$3,'Eng GLA 6th, 7th, 8th'!$E54:$DV54)))</f>
        <v/>
      </c>
      <c r="DY51" s="41" t="str">
        <f>IF($B51="","",IF(COUNTIFS('Eng GLA 6th, 7th, 8th'!$E$4:$DV$4,DY$3,'Eng GLA 6th, 7th, 8th'!$E54:$DV54,"&lt;&gt;")=0,"",SUMIF('Eng GLA 6th, 7th, 8th'!$E$4:$DV$4,DY$3,'Eng GLA 6th, 7th, 8th'!$E54:$DV54)))</f>
        <v/>
      </c>
      <c r="DZ51" s="41" t="str">
        <f>IF($B51="","",IF(COUNTIFS('Eng GLA 6th, 7th, 8th'!$E$4:$DV$4,DZ$3,'Eng GLA 6th, 7th, 8th'!$E54:$DV54,"&lt;&gt;")=0,"",SUMIF('Eng GLA 6th, 7th, 8th'!$E$4:$DV$4,DZ$3,'Eng GLA 6th, 7th, 8th'!$E54:$DV54)))</f>
        <v/>
      </c>
      <c r="EA51" s="41" t="str">
        <f>IF($B51="","",IF(COUNTIFS('Eng GLA 6th, 7th, 8th'!$E$4:$DV$4,EA$3,'Eng GLA 6th, 7th, 8th'!$E54:$DV54,"&lt;&gt;")=0,"",SUMIF('Eng GLA 6th, 7th, 8th'!$E$4:$DV$4,EA$3,'Eng GLA 6th, 7th, 8th'!$E54:$DV54)))</f>
        <v/>
      </c>
      <c r="EB51" s="41" t="str">
        <f>IF($B51="","",IF(COUNTIFS('Eng GLA 6th, 7th, 8th'!$E$4:$DV$4,EB$3,'Eng GLA 6th, 7th, 8th'!$E54:$DV54,"&lt;&gt;")=0,"",SUMIF('Eng GLA 6th, 7th, 8th'!$E$4:$DV$4,EB$3,'Eng GLA 6th, 7th, 8th'!$E54:$DV54)))</f>
        <v/>
      </c>
      <c r="EC51" s="41" t="str">
        <f>IF($B51="","",IF(COUNTIFS('Eng GLA 6th, 7th, 8th'!$E$4:$DV$4,EC$3,'Eng GLA 6th, 7th, 8th'!$E54:$DV54,"&lt;&gt;")=0,"",SUMIF('Eng GLA 6th, 7th, 8th'!$E$4:$DV$4,EC$3,'Eng GLA 6th, 7th, 8th'!$E54:$DV54)))</f>
        <v/>
      </c>
      <c r="ED51" s="41" t="str">
        <f>IF($B51="","",IF(COUNTIFS('Eng GLA 6th, 7th, 8th'!$E$4:$DV$4,ED$3,'Eng GLA 6th, 7th, 8th'!$E54:$DV54,"&lt;&gt;")=0,"",SUMIF('Eng GLA 6th, 7th, 8th'!$E$4:$DV$4,ED$3,'Eng GLA 6th, 7th, 8th'!$E54:$DV54)))</f>
        <v/>
      </c>
      <c r="EE51" s="41" t="str">
        <f>IF($B51="","",IF(COUNTIFS('Eng GLA 6th, 7th, 8th'!$E$4:$DV$4,EE$3,'Eng GLA 6th, 7th, 8th'!$E54:$DV54,"&lt;&gt;")=0,"",SUMIF('Eng GLA 6th, 7th, 8th'!$E$4:$DV$4,EE$3,'Eng GLA 6th, 7th, 8th'!$E54:$DV54)))</f>
        <v/>
      </c>
      <c r="EF51" s="41" t="str">
        <f>IF($B51="","",IF(COUNTIFS('Eng GLA 6th, 7th, 8th'!$E$4:$DV$4,EF$3,'Eng GLA 6th, 7th, 8th'!$E54:$DV54,"&lt;&gt;")=0,"",SUMIF('Eng GLA 6th, 7th, 8th'!$E$4:$DV$4,EF$3,'Eng GLA 6th, 7th, 8th'!$E54:$DV54)))</f>
        <v/>
      </c>
      <c r="EG51" s="41" t="str">
        <f>IF($B51="","",IF(COUNTIFS('Eng GLA 6th, 7th, 8th'!$E$4:$DV$4,EG$3,'Eng GLA 6th, 7th, 8th'!$E54:$DV54,"&lt;&gt;")=0,"",SUMIF('Eng GLA 6th, 7th, 8th'!$E$4:$DV$4,EG$3,'Eng GLA 6th, 7th, 8th'!$E54:$DV54)))</f>
        <v/>
      </c>
      <c r="EH51" s="41" t="str">
        <f>IF($B51="","",IF(COUNTIFS('Eng GLA 6th, 7th, 8th'!$E$4:$DV$4,EH$3,'Eng GLA 6th, 7th, 8th'!$E54:$DV54,"&lt;&gt;")=0,"",SUMIF('Eng GLA 6th, 7th, 8th'!$E$4:$DV$4,EH$3,'Eng GLA 6th, 7th, 8th'!$E54:$DV54)))</f>
        <v/>
      </c>
      <c r="EI51" s="41" t="str">
        <f>IF($B51="","",IF(COUNTIFS('Eng GLA 6th, 7th, 8th'!$E$4:$DV$4,EI$3,'Eng GLA 6th, 7th, 8th'!$E54:$DV54,"&lt;&gt;")=0,"",SUMIF('Eng GLA 6th, 7th, 8th'!$E$4:$DV$4,EI$3,'Eng GLA 6th, 7th, 8th'!$E54:$DV54)))</f>
        <v/>
      </c>
      <c r="EJ51" s="398" t="str">
        <f>IF('Cover Sheet'!$AC$6="7th", 'Eng GLA 6th, 7th, 8th'!AQ54, "")</f>
        <v/>
      </c>
      <c r="EK51" s="41" t="str">
        <f>IF($B51="","",IF(COUNTIFS('Eng GLA 6th, 7th, 8th'!$E$4:$DV$4,EK$3,'Eng GLA 6th, 7th, 8th'!$E54:$DV54,"&lt;&gt;")=0,"",SUMIF('Eng GLA 6th, 7th, 8th'!$E$4:$DV$4,EK$3,'Eng GLA 6th, 7th, 8th'!$E54:$DV54)))</f>
        <v/>
      </c>
      <c r="EL51" s="41" t="str">
        <f>IF($B51="","",IF(COUNTIFS('Eng GLA 6th, 7th, 8th'!$E$4:$DV$4,EL$3,'Eng GLA 6th, 7th, 8th'!$E54:$DV54,"&lt;&gt;")=0,"",SUMIF('Eng GLA 6th, 7th, 8th'!$E$4:$DV$4,EL$3,'Eng GLA 6th, 7th, 8th'!$E54:$DV54)))</f>
        <v/>
      </c>
      <c r="EM51" s="41" t="str">
        <f>IF($B51="","",IF(COUNTIFS('Eng GLA 6th, 7th, 8th'!$E$4:$DV$4,EM$3,'Eng GLA 6th, 7th, 8th'!$E54:$DV54,"&lt;&gt;")=0,"",SUMIF('Eng GLA 6th, 7th, 8th'!$E$4:$DV$4,EM$3,'Eng GLA 6th, 7th, 8th'!$E54:$DV54)))</f>
        <v/>
      </c>
      <c r="EN51" s="41" t="str">
        <f>IF($B51="","",IF(COUNTIFS('Eng GLA 6th, 7th, 8th'!$E$4:$DV$4,EN$3,'Eng GLA 6th, 7th, 8th'!$E54:$DV54,"&lt;&gt;")=0,"",SUMIF('Eng GLA 6th, 7th, 8th'!$E$4:$DV$4,EN$3,'Eng GLA 6th, 7th, 8th'!$E54:$DV54)))</f>
        <v/>
      </c>
      <c r="EO51" s="41" t="str">
        <f>IF($B51="","",IF(COUNTIFS('Eng GLA 6th, 7th, 8th'!$E$4:$DV$4,EO$3,'Eng GLA 6th, 7th, 8th'!$E54:$DV54,"&lt;&gt;")=0,"",SUMIF('Eng GLA 6th, 7th, 8th'!$E$4:$DV$4,EO$3,'Eng GLA 6th, 7th, 8th'!$E54:$DV54)))</f>
        <v/>
      </c>
      <c r="EP51" s="41" t="str">
        <f>IF($B51="","",IF(COUNTIFS('Eng GLA 6th, 7th, 8th'!$E$4:$DV$4,EP$3,'Eng GLA 6th, 7th, 8th'!$E54:$DV54,"&lt;&gt;")=0,"",SUMIF('Eng GLA 6th, 7th, 8th'!$E$4:$DV$4,EP$3,'Eng GLA 6th, 7th, 8th'!$E54:$DV54)))</f>
        <v/>
      </c>
      <c r="EQ51" s="41" t="str">
        <f>IF($B51="","",IF(COUNTIFS('Eng GLA 6th, 7th, 8th'!$E$4:$DV$4,EQ$3,'Eng GLA 6th, 7th, 8th'!$E54:$DV54,"&lt;&gt;")=0,"",SUMIF('Eng GLA 6th, 7th, 8th'!$E$4:$DV$4,EQ$3,'Eng GLA 6th, 7th, 8th'!$E54:$DV54)))</f>
        <v/>
      </c>
      <c r="ER51" s="41" t="str">
        <f>IF($B51="","",IF(COUNTIFS('Eng GLA 6th, 7th, 8th'!$E$4:$DV$4,ER$3,'Eng GLA 6th, 7th, 8th'!$E54:$DV54,"&lt;&gt;")=0,"",SUMIF('Eng GLA 6th, 7th, 8th'!$E$4:$DV$4,ER$3,'Eng GLA 6th, 7th, 8th'!$E54:$DV54)))</f>
        <v/>
      </c>
      <c r="ES51" s="41" t="str">
        <f>IF($B51="","",IF(COUNTIFS('Eng GLA 6th, 7th, 8th'!$E$4:$DV$4,ES$3,'Eng GLA 6th, 7th, 8th'!$E54:$DV54,"&lt;&gt;")=0,"",SUMIF('Eng GLA 6th, 7th, 8th'!$E$4:$DV$4,ES$3,'Eng GLA 6th, 7th, 8th'!$E54:$DV54)))</f>
        <v/>
      </c>
      <c r="ET51" s="41" t="str">
        <f>IF($B51="","",IF(COUNTIFS('Eng GLA 6th, 7th, 8th'!$E$4:$DV$4,ET$3,'Eng GLA 6th, 7th, 8th'!$E54:$DV54,"&lt;&gt;")=0,"",SUMIF('Eng GLA 6th, 7th, 8th'!$E$4:$DV$4,ET$3,'Eng GLA 6th, 7th, 8th'!$E54:$DV54)))</f>
        <v/>
      </c>
      <c r="EU51" s="41" t="str">
        <f>IF($B51="","",IF(COUNTIFS('Eng GLA 6th, 7th, 8th'!$E$4:$DV$4,EU$3,'Eng GLA 6th, 7th, 8th'!$E54:$DV54,"&lt;&gt;")=0,"",SUMIF('Eng GLA 6th, 7th, 8th'!$E$4:$DV$4,EU$3,'Eng GLA 6th, 7th, 8th'!$E54:$DV54)))</f>
        <v/>
      </c>
      <c r="EV51" s="41" t="str">
        <f>IF($B51="","",IF(COUNTIFS('Eng GLA 6th, 7th, 8th'!$E$4:$DV$4,EV$3,'Eng GLA 6th, 7th, 8th'!$E54:$DV54,"&lt;&gt;")=0,"",SUMIF('Eng GLA 6th, 7th, 8th'!$E$4:$DV$4,EV$3,'Eng GLA 6th, 7th, 8th'!$E54:$DV54)))</f>
        <v/>
      </c>
      <c r="EW51" s="41" t="str">
        <f>IF($B51="","",IF(COUNTIFS('Eng GLA 6th, 7th, 8th'!$E$4:$DV$4,EW$3,'Eng GLA 6th, 7th, 8th'!$E54:$DV54,"&lt;&gt;")=0,"",SUMIF('Eng GLA 6th, 7th, 8th'!$E$4:$DV$4,EW$3,'Eng GLA 6th, 7th, 8th'!$E54:$DV54)))</f>
        <v/>
      </c>
      <c r="EX51" s="41" t="str">
        <f>IF($B51="","",IF(COUNTIFS('Eng GLA 6th, 7th, 8th'!$E$4:$DV$4,EX$3,'Eng GLA 6th, 7th, 8th'!$E54:$DV54,"&lt;&gt;")=0,"",SUMIF('Eng GLA 6th, 7th, 8th'!$E$4:$DV$4,EX$3,'Eng GLA 6th, 7th, 8th'!$E54:$DV54)))</f>
        <v/>
      </c>
      <c r="EY51" s="41" t="str">
        <f>IF($B51="","",IF(COUNTIFS('Eng GLA 6th, 7th, 8th'!$E$4:$DV$4,EY$3,'Eng GLA 6th, 7th, 8th'!$E54:$DV54,"&lt;&gt;")=0,"",SUMIF('Eng GLA 6th, 7th, 8th'!$E$4:$DV$4,EY$3,'Eng GLA 6th, 7th, 8th'!$E54:$DV54)))</f>
        <v/>
      </c>
      <c r="EZ51" s="398" t="str">
        <f>IF('Cover Sheet'!$AC$6="8th", 'Eng GLA 6th, 7th, 8th'!CG54, "")</f>
        <v/>
      </c>
      <c r="FA51" s="41" t="str">
        <f>IF($B51="","",IF(COUNTIFS('Eng GLA 6th, 7th, 8th'!$E$4:$DV$4,FA$3,'Eng GLA 6th, 7th, 8th'!$E54:$DV54,"&lt;&gt;")=0,"",SUMIF('Eng GLA 6th, 7th, 8th'!$E$4:$DV$4,FA$3,'Eng GLA 6th, 7th, 8th'!$E54:$DV54)))</f>
        <v/>
      </c>
      <c r="FB51" s="41" t="str">
        <f>IF($B51="","",IF(COUNTIFS('Eng GLA 6th, 7th, 8th'!$E$4:$DV$4,FB$3,'Eng GLA 6th, 7th, 8th'!$E54:$DV54,"&lt;&gt;")=0,"",SUMIF('Eng GLA 6th, 7th, 8th'!$E$4:$DV$4,FB$3,'Eng GLA 6th, 7th, 8th'!$E54:$DV54)))</f>
        <v/>
      </c>
      <c r="FC51" s="41" t="str">
        <f>IF($B51="","",IF(COUNTIFS('Eng GLA 6th, 7th, 8th'!$E$4:$DV$4,FC$3,'Eng GLA 6th, 7th, 8th'!$E54:$DV54,"&lt;&gt;")=0,"",SUMIF('Eng GLA 6th, 7th, 8th'!$E$4:$DV$4,FC$3,'Eng GLA 6th, 7th, 8th'!$E54:$DV54)))</f>
        <v/>
      </c>
      <c r="FD51" s="41" t="str">
        <f>IF($B51="","",IF(COUNTIFS('Eng GLA 6th, 7th, 8th'!$E$4:$DV$4,FD$3,'Eng GLA 6th, 7th, 8th'!$E54:$DV54,"&lt;&gt;")=0,"",SUMIF('Eng GLA 6th, 7th, 8th'!$E$4:$DV$4,FD$3,'Eng GLA 6th, 7th, 8th'!$E54:$DV54)))</f>
        <v/>
      </c>
      <c r="FE51" s="41" t="str">
        <f>IF($B51="","",IF(COUNTIFS('Eng GLA 6th, 7th, 8th'!$E$4:$DV$4,FE$3,'Eng GLA 6th, 7th, 8th'!$E54:$DV54,"&lt;&gt;")=0,"",SUMIF('Eng GLA 6th, 7th, 8th'!$E$4:$DV$4,FE$3,'Eng GLA 6th, 7th, 8th'!$E54:$DV54)))</f>
        <v/>
      </c>
      <c r="FF51" s="41" t="str">
        <f>IF($B51="","",IF(COUNTIFS('Eng GLA 6th, 7th, 8th'!$E$4:$DV$4,FF$3,'Eng GLA 6th, 7th, 8th'!$E54:$DV54,"&lt;&gt;")=0,"",SUMIF('Eng GLA 6th, 7th, 8th'!$E$4:$DV$4,FF$3,'Eng GLA 6th, 7th, 8th'!$E54:$DV54)))</f>
        <v/>
      </c>
      <c r="FG51" s="41" t="str">
        <f>IF($B51="","",IF(COUNTIFS('Eng GLA 6th, 7th, 8th'!$E$4:$DV$4,FG$3,'Eng GLA 6th, 7th, 8th'!$E54:$DV54,"&lt;&gt;")=0,"",SUMIF('Eng GLA 6th, 7th, 8th'!$E$4:$DV$4,FG$3,'Eng GLA 6th, 7th, 8th'!$E54:$DV54)))</f>
        <v/>
      </c>
      <c r="FH51" s="41" t="str">
        <f>IF($B51="","",IF(COUNTIFS('Eng GLA 6th, 7th, 8th'!$E$4:$DV$4,FH$3,'Eng GLA 6th, 7th, 8th'!$E54:$DV54,"&lt;&gt;")=0,"",SUMIF('Eng GLA 6th, 7th, 8th'!$E$4:$DV$4,FH$3,'Eng GLA 6th, 7th, 8th'!$E54:$DV54)))</f>
        <v/>
      </c>
      <c r="FI51" s="41" t="str">
        <f>IF($B51="","",IF(COUNTIFS('Eng GLA 6th, 7th, 8th'!$E$4:$DV$4,FI$3,'Eng GLA 6th, 7th, 8th'!$E54:$DV54,"&lt;&gt;")=0,"",SUMIF('Eng GLA 6th, 7th, 8th'!$E$4:$DV$4,FI$3,'Eng GLA 6th, 7th, 8th'!$E54:$DV54)))</f>
        <v/>
      </c>
      <c r="FJ51" s="41" t="str">
        <f>IF($B51="","",IF(COUNTIFS('Eng GLA 6th, 7th, 8th'!$E$4:$DV$4,FJ$3,'Eng GLA 6th, 7th, 8th'!$E54:$DV54,"&lt;&gt;")=0,"",SUMIF('Eng GLA 6th, 7th, 8th'!$E$4:$DV$4,FJ$3,'Eng GLA 6th, 7th, 8th'!$E54:$DV54)))</f>
        <v/>
      </c>
      <c r="FK51" s="41" t="str">
        <f>IF($B51="","",IF(COUNTIFS('Eng GLA 6th, 7th, 8th'!$E$4:$DV$4,FK$3,'Eng GLA 6th, 7th, 8th'!$E54:$DV54,"&lt;&gt;")=0,"",SUMIF('Eng GLA 6th, 7th, 8th'!$E$4:$DV$4,FK$3,'Eng GLA 6th, 7th, 8th'!$E54:$DV54)))</f>
        <v/>
      </c>
      <c r="FL51" s="41" t="str">
        <f>IF($B51="","",IF(COUNTIFS('Eng GLA 6th, 7th, 8th'!$E$4:$DV$4,FL$3,'Eng GLA 6th, 7th, 8th'!$E54:$DV54,"&lt;&gt;")=0,"",SUMIF('Eng GLA 6th, 7th, 8th'!$E$4:$DV$4,FL$3,'Eng GLA 6th, 7th, 8th'!$E54:$DV54)))</f>
        <v/>
      </c>
      <c r="FM51" s="41" t="str">
        <f>IF($B51="","",IF(COUNTIFS('Eng GLA 6th, 7th, 8th'!$E$4:$DV$4,FM$3,'Eng GLA 6th, 7th, 8th'!$E54:$DV54,"&lt;&gt;")=0,"",SUMIF('Eng GLA 6th, 7th, 8th'!$E$4:$DV$4,FM$3,'Eng GLA 6th, 7th, 8th'!$E54:$DV54)))</f>
        <v/>
      </c>
      <c r="FN51" s="41" t="str">
        <f>IF($B51="","",IF(COUNTIFS('Eng GLA 6th, 7th, 8th'!$E$4:$DV$4,FN$3,'Eng GLA 6th, 7th, 8th'!$E54:$DV54,"&lt;&gt;")=0,"",SUMIF('Eng GLA 6th, 7th, 8th'!$E$4:$DV$4,FN$3,'Eng GLA 6th, 7th, 8th'!$E54:$DV54)))</f>
        <v/>
      </c>
      <c r="FO51" s="41" t="str">
        <f>IF($B51="","",IF(COUNTIFS('Eng GLA 6th, 7th, 8th'!$E$4:$DV$4,FO$3,'Eng GLA 6th, 7th, 8th'!$E54:$DV54,"&lt;&gt;")=0,"",SUMIF('Eng GLA 6th, 7th, 8th'!$E$4:$DV$4,FO$3,'Eng GLA 6th, 7th, 8th'!$E54:$DV54)))</f>
        <v/>
      </c>
    </row>
    <row r="52" spans="1:171" ht="12.75" customHeight="1" x14ac:dyDescent="0.2">
      <c r="A52" s="65">
        <v>48</v>
      </c>
      <c r="B52" s="65" t="str">
        <f>'English Scores- Leveled papers'!B54</f>
        <v/>
      </c>
      <c r="C52" s="65"/>
      <c r="D52" s="76" t="str">
        <f>IF(OR(B52="",H52="",'Cover Sheet'!E52=""),"",'Cover Sheet'!E52)</f>
        <v/>
      </c>
      <c r="E52" s="76" t="str">
        <f>IF(OR(B52="",H52="",'Cover Sheet'!F52=""),"",'Cover Sheet'!F52)</f>
        <v/>
      </c>
      <c r="F52" s="76" t="str">
        <f>IF(OR(B52="",H52="",'Cover Sheet'!H52=""),"",'Cover Sheet'!H52)</f>
        <v/>
      </c>
      <c r="G52" s="76"/>
      <c r="H52" s="76" t="str">
        <f>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v/>
      </c>
      <c r="I52" s="77" t="str">
        <f t="shared" si="23"/>
        <v/>
      </c>
      <c r="J52" s="77" t="str">
        <f t="shared" si="24"/>
        <v/>
      </c>
      <c r="K52" s="77" t="str">
        <f t="shared" si="25"/>
        <v/>
      </c>
      <c r="L52" s="78" t="str">
        <f t="shared" si="26"/>
        <v/>
      </c>
      <c r="M52" s="78" t="str">
        <f t="shared" si="27"/>
        <v/>
      </c>
      <c r="N52" s="78" t="str">
        <f t="shared" si="28"/>
        <v/>
      </c>
      <c r="O52" s="78" t="str">
        <f t="shared" si="13"/>
        <v/>
      </c>
      <c r="P52" s="78" t="str">
        <f t="shared" si="14"/>
        <v/>
      </c>
      <c r="Q52" s="78" t="str">
        <f t="shared" si="15"/>
        <v/>
      </c>
      <c r="R52" s="78" t="str">
        <f t="shared" si="16"/>
        <v/>
      </c>
      <c r="S52" s="78" t="str">
        <f t="shared" si="17"/>
        <v/>
      </c>
      <c r="T52" s="78" t="str">
        <f t="shared" si="18"/>
        <v/>
      </c>
      <c r="U52" s="78" t="str">
        <f t="shared" si="19"/>
        <v/>
      </c>
      <c r="V52" s="78" t="str">
        <f t="shared" si="20"/>
        <v/>
      </c>
      <c r="W52" s="78" t="str">
        <f t="shared" si="21"/>
        <v/>
      </c>
      <c r="X52" s="78" t="str">
        <f t="shared" si="22"/>
        <v/>
      </c>
      <c r="Y52" s="78"/>
      <c r="Z52" s="78"/>
      <c r="AA52" s="78"/>
      <c r="AB52" s="78"/>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41" t="str">
        <f>IF($B52="","",IF(COUNTIFS('English Scores- Leveled papers'!$H$4:$KM$4,AI$3,'English Scores- Leveled papers'!$H54:$KM54,"&lt;&gt;")=0,"",SUMIF('English Scores- Leveled papers'!$H$4:$KM$4,AI$3,'English Scores- Leveled papers'!$H54:$KM54)))</f>
        <v/>
      </c>
      <c r="AJ52" s="41" t="str">
        <f>IF($B52="","",IF(COUNTIFS('English Scores- Leveled papers'!$H$4:$KM$4,AJ$3,'English Scores- Leveled papers'!$H54:$KM54,"&lt;&gt;")=0,"",SUMIF('English Scores- Leveled papers'!$H$4:$KM$4,AJ$3,'English Scores- Leveled papers'!$H54:$KM54)))</f>
        <v/>
      </c>
      <c r="AK52" s="41" t="str">
        <f>IF($B52="","",IF(COUNTIFS('English Scores- Leveled papers'!$H$4:$KM$4,AK$3,'English Scores- Leveled papers'!$H54:$KM54,"&lt;&gt;")=0,"",SUMIF('English Scores- Leveled papers'!$H$4:$KM$4,AK$3,'English Scores- Leveled papers'!$H54:$KM54)))</f>
        <v/>
      </c>
      <c r="AL52" s="41" t="str">
        <f>IF($B52="","",IF(COUNTIFS('English Scores- Leveled papers'!$H$4:$KM$4,AL$3,'English Scores- Leveled papers'!$H54:$KM54,"&lt;&gt;")=0,"",SUMIF('English Scores- Leveled papers'!$H$4:$KM$4,AL$3,'English Scores- Leveled papers'!$H54:$KM54)))</f>
        <v/>
      </c>
      <c r="AM52" s="41" t="str">
        <f>IF($B52="","",IF(COUNTIFS('English Scores- Leveled papers'!$H$4:$KM$4,AM$3,'English Scores- Leveled papers'!$H54:$KM54,"&lt;&gt;")=0,"",SUMIF('English Scores- Leveled papers'!$H$4:$KM$4,AM$3,'English Scores- Leveled papers'!$H54:$KM54)))</f>
        <v/>
      </c>
      <c r="AN52" s="41"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41" t="str">
        <f>IF($B52="","",IF(COUNTIFS('English Scores- Leveled papers'!$H$4:$KM$4,AZ$3,'English Scores- Leveled papers'!$H54:$KM54,"&lt;&gt;")=0,"",SUMIF('English Scores- Leveled papers'!$H$4:$KM$4,AZ$3,'English Scores- Leveled papers'!$H54:$KM54)))</f>
        <v/>
      </c>
      <c r="BA52" s="41" t="str">
        <f>IF($B52="","",IF(COUNTIFS('English Scores- Leveled papers'!$H$4:$KM$4,BA$3,'English Scores- Leveled papers'!$H54:$KM54,"&lt;&gt;")=0,"",SUMIF('English Scores- Leveled papers'!$H$4:$KM$4,BA$3,'English Scores- Leveled papers'!$H54:$KM54)))</f>
        <v/>
      </c>
      <c r="BB52" s="41" t="str">
        <f>IF($B52="","",IF(COUNTIFS('English Scores- Leveled papers'!$H$4:$KM$4,BB$3,'English Scores- Leveled papers'!$H54:$KM54,"&lt;&gt;")=0,"",SUMIF('English Scores- Leveled papers'!$H$4:$KM$4,BB$3,'English Scores- Leveled papers'!$H54:$KM54)))</f>
        <v/>
      </c>
      <c r="BC52" s="41" t="str">
        <f>IF($B52="","",IF(COUNTIFS('English Scores- Leveled papers'!$H$4:$KM$4,BC$3,'English Scores- Leveled papers'!$H54:$KM54,"&lt;&gt;")=0,"",SUMIF('English Scores- Leveled papers'!$H$4:$KM$4,BC$3,'English Scores- Leveled papers'!$H54:$KM54)))</f>
        <v/>
      </c>
      <c r="BD52" s="41" t="str">
        <f>IF($B52="","",IF(COUNTIFS('English Scores- Leveled papers'!$H$4:$KM$4,BD$3,'English Scores- Leveled papers'!$H54:$KM54,"&lt;&gt;")=0,"",SUMIF('English Scores- Leveled papers'!$H$4:$KM$4,BD$3,'English Scores- Leveled papers'!$H54:$KM54)))</f>
        <v/>
      </c>
      <c r="BE52" s="41" t="str">
        <f>IF($B52="","",IF(COUNTIFS('English Scores- Leveled papers'!$H$4:$KM$4,BE$3,'English Scores- Leveled papers'!$H54:$KM54,"&lt;&gt;")=0,"",SUMIF('English Scores- Leveled papers'!$H$4:$KM$4,BE$3,'English Scores- Leveled papers'!$H54:$KM54)))</f>
        <v/>
      </c>
      <c r="BF52" s="41" t="str">
        <f>IF($B52="","",IF(COUNTIFS('English Scores- Leveled papers'!$H$4:$KM$4,BF$3,'English Scores- Leveled papers'!$H54:$KM54,"&lt;&gt;")=0,"",SUMIF('English Scores- Leveled papers'!$H$4:$KM$4,BF$3,'English Scores- Leveled papers'!$H54:$KM54)))</f>
        <v/>
      </c>
      <c r="BG52" s="41" t="str">
        <f>IF($B52="","",IF(COUNTIFS('English Scores- Leveled papers'!$H$4:$KM$4,BG$3,'English Scores- Leveled papers'!$H54:$KM54,"&lt;&gt;")=0,"",SUMIF('English Scores- Leveled papers'!$H$4:$KM$4,BG$3,'English Scores- Leveled papers'!$H54:$KM54)))</f>
        <v/>
      </c>
      <c r="BH52" s="41" t="str">
        <f>IF($B52="","",IF(COUNTIFS('English Scores- Leveled papers'!$H$4:$KM$4,BH$3,'English Scores- Leveled papers'!$H54:$KM54,"&lt;&gt;")=0,"",SUMIF('English Scores- Leveled papers'!$H$4:$KM$4,BH$3,'English Scores- Leveled papers'!$H54:$KM54)))</f>
        <v/>
      </c>
      <c r="BI52" s="41" t="str">
        <f>IF($B52="","",IF(COUNTIFS('English Scores- Leveled papers'!$H$4:$KM$4,BI$3,'English Scores- Leveled papers'!$H54:$KM54,"&lt;&gt;")=0,"",SUMIF('English Scores- Leveled papers'!$H$4:$KM$4,BI$3,'English Scores- Leveled papers'!$H54:$KM54)))</f>
        <v/>
      </c>
      <c r="BJ52" s="41" t="str">
        <f>IF($B52="","",IF(COUNTIFS('English Scores- Leveled papers'!$H$4:$KM$4,BJ$3,'English Scores- Leveled papers'!$H54:$KM54,"&lt;&gt;")=0,"",SUMIF('English Scores- Leveled papers'!$H$4:$KM$4,BJ$3,'English Scores- Leveled papers'!$H54:$KM54)))</f>
        <v/>
      </c>
      <c r="BK52" s="41" t="str">
        <f>IF($B52="","",IF(COUNTIFS('English Scores- Leveled papers'!$H$4:$KM$4,BK$3,'English Scores- Leveled papers'!$H54:$KM54,"&lt;&gt;")=0,"",SUMIF('English Scores- Leveled papers'!$H$4:$KM$4,BK$3,'English Scores- Leveled papers'!$H54:$KM54)))</f>
        <v/>
      </c>
      <c r="BL52" s="41" t="str">
        <f>IF($B52="","",IF(COUNTIFS('English Scores- Leveled papers'!$H$4:$KM$4,BL$3,'English Scores- Leveled papers'!$H54:$KM54,"&lt;&gt;")=0,"",SUMIF('English Scores- Leveled papers'!$H$4:$KM$4,BL$3,'English Scores- Leveled papers'!$H54:$KM54)))</f>
        <v/>
      </c>
      <c r="BM52" s="41" t="str">
        <f>IF($B52="","",IF(COUNTIFS('English Scores- Leveled papers'!$H$4:$KM$4,BM$3,'English Scores- Leveled papers'!$H54:$KM54,"&lt;&gt;")=0,"",SUMIF('English Scores- Leveled papers'!$H$4:$KM$4,BM$3,'English Scores- Leveled papers'!$H54:$KM54)))</f>
        <v/>
      </c>
      <c r="BN52" s="41" t="str">
        <f>IF($B52="","",IF(COUNTIFS('English Scores- Leveled papers'!$H$4:$KM$4,BN$3,'English Scores- Leveled papers'!$H54:$KM54,"&lt;&gt;")=0,"",SUMIF('English Scores- Leveled papers'!$H$4:$KM$4,BN$3,'English Scores- Leveled papers'!$H54:$KM54)))</f>
        <v/>
      </c>
      <c r="BO52" s="41"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41" t="str">
        <f>IF($B52="","",IF(COUNTIFS('English Scores- Leveled papers'!$H$4:$KM$4,BX$3,'English Scores- Leveled papers'!$H54:$KM54,"&lt;&gt;")=0,"",SUMIF('English Scores- Leveled papers'!$H$4:$KM$4,BX$3,'English Scores- Leveled papers'!$H54:$KM54)))</f>
        <v/>
      </c>
      <c r="BY52" s="41" t="str">
        <f>IF($B52="","",IF(COUNTIFS('English Scores- Leveled papers'!$H$4:$KM$4,BY$3,'English Scores- Leveled papers'!$H54:$KM54,"&lt;&gt;")=0,"",SUMIF('English Scores- Leveled papers'!$H$4:$KM$4,BY$3,'English Scores- Leveled papers'!$H54:$KM54)))</f>
        <v/>
      </c>
      <c r="BZ52" s="41" t="str">
        <f>IF($B52="","",IF(COUNTIFS('English Scores- Leveled papers'!$H$4:$KM$4,BZ$3,'English Scores- Leveled papers'!$H54:$KM54,"&lt;&gt;")=0,"",SUMIF('English Scores- Leveled papers'!$H$4:$KM$4,BZ$3,'English Scores- Leveled papers'!$H54:$KM54)))</f>
        <v/>
      </c>
      <c r="CA52" s="41" t="str">
        <f>IF($B52="","",IF(COUNTIFS('English Scores- Leveled papers'!$H$4:$KM$4,CA$3,'English Scores- Leveled papers'!$H54:$KM54,"&lt;&gt;")=0,"",SUMIF('English Scores- Leveled papers'!$H$4:$KM$4,CA$3,'English Scores- Leveled papers'!$H54:$KM54)))</f>
        <v/>
      </c>
      <c r="CB52" s="41" t="str">
        <f>IF($B52="","",IF(COUNTIFS('English Scores- Leveled papers'!$H$4:$KM$4,CB$3,'English Scores- Leveled papers'!$H54:$KM54,"&lt;&gt;")=0,"",SUMIF('English Scores- Leveled papers'!$H$4:$KM$4,CB$3,'English Scores- Leveled papers'!$H54:$KM54)))</f>
        <v/>
      </c>
      <c r="CC52" s="41" t="str">
        <f>IF($B52="","",IF(COUNTIFS('English Scores- Leveled papers'!$H$4:$KM$4,CC$3,'English Scores- Leveled papers'!$H54:$KM54,"&lt;&gt;")=0,"",SUMIF('English Scores- Leveled papers'!$H$4:$KM$4,CC$3,'English Scores- Leveled papers'!$H54:$KM54)))</f>
        <v/>
      </c>
      <c r="CD52" s="41" t="str">
        <f>IF($B52="","",IF(COUNTIFS('English Scores- Leveled papers'!$H$4:$KM$4,CD$3,'English Scores- Leveled papers'!$H54:$KM54,"&lt;&gt;")=0,"",SUMIF('English Scores- Leveled papers'!$H$4:$KM$4,CD$3,'English Scores- Leveled papers'!$H54:$KM54)))</f>
        <v/>
      </c>
      <c r="CE52" s="41" t="str">
        <f>IF($B52="","",IF(COUNTIFS('English Scores- Leveled papers'!$H$4:$KM$4,CE$3,'English Scores- Leveled papers'!$H54:$KM54,"&lt;&gt;")=0,"",SUMIF('English Scores- Leveled papers'!$H$4:$KM$4,CE$3,'English Scores- Leveled papers'!$H54:$KM54)))</f>
        <v/>
      </c>
      <c r="CF52" s="41"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41" t="str">
        <f>IF($B52="","",IF(COUNTIFS('English Scores- Leveled papers'!$H$4:$KM$4,CL$3,'English Scores- Leveled papers'!$H54:$KM54,"&lt;&gt;")=0,"",SUMIF('English Scores- Leveled papers'!$H$4:$KM$4,CL$3,'English Scores- Leveled papers'!$H54:$KM54)))</f>
        <v/>
      </c>
      <c r="CM52" s="41" t="str">
        <f>IF($B52="","",IF(COUNTIFS('English Scores- Leveled papers'!$H$4:$KM$4,CM$3,'English Scores- Leveled papers'!$H54:$KM54,"&lt;&gt;")=0,"",SUMIF('English Scores- Leveled papers'!$H$4:$KM$4,CM$3,'English Scores- Leveled papers'!$H54:$KM54)))</f>
        <v/>
      </c>
      <c r="CN52" s="41" t="str">
        <f>IF($B52="","",IF(COUNTIFS('English Scores- Leveled papers'!$H$4:$KM$4,CN$3,'English Scores- Leveled papers'!$H54:$KM54,"&lt;&gt;")=0,"",SUMIF('English Scores- Leveled papers'!$H$4:$KM$4,CN$3,'English Scores- Leveled papers'!$H54:$KM54)))</f>
        <v/>
      </c>
      <c r="CO52" s="41" t="str">
        <f>IF($B52="","",IF(COUNTIFS('English Scores- Leveled papers'!$H$4:$KM$4,CO$3,'English Scores- Leveled papers'!$H54:$KM54,"&lt;&gt;")=0,"",SUMIF('English Scores- Leveled papers'!$H$4:$KM$4,CO$3,'English Scores- Leveled papers'!$H54:$KM54)))</f>
        <v/>
      </c>
      <c r="CP52" s="41" t="str">
        <f>IF($B52="","",IF(COUNTIFS('English Scores- Leveled papers'!$H$4:$KM$4,CP$3,'English Scores- Leveled papers'!$H54:$KM54,"&lt;&gt;")=0,"",SUMIF('English Scores- Leveled papers'!$H$4:$KM$4,CP$3,'English Scores- Leveled papers'!$H54:$KM54)))</f>
        <v/>
      </c>
      <c r="CQ52" s="41" t="str">
        <f>IF($B52="","",IF(COUNTIFS('English Scores- Leveled papers'!$H$4:$KM$4,CQ$3,'English Scores- Leveled papers'!$H54:$KM54,"&lt;&gt;")=0,"",SUMIF('English Scores- Leveled papers'!$H$4:$KM$4,CQ$3,'English Scores- Leveled papers'!$H54:$KM54)))</f>
        <v/>
      </c>
      <c r="CR52" s="41" t="str">
        <f>IF($B52="","",IF(COUNTIFS('English Scores- Leveled papers'!$H$4:$KM$4,CR$3,'English Scores- Leveled papers'!$H54:$KM54,"&lt;&gt;")=0,"",SUMIF('English Scores- Leveled papers'!$H$4:$KM$4,CR$3,'English Scores- Leveled papers'!$H54:$KM54)))</f>
        <v/>
      </c>
      <c r="CS52" s="41"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41" t="str">
        <f>IF($B52="","",IF(COUNTIFS('English Scores- Leveled papers'!$H$4:$KM$4,DF$3,'English Scores- Leveled papers'!$H54:$KM54,"&lt;&gt;")=0,"",SUMIF('English Scores- Leveled papers'!$H$4:$KM$4,DF$3,'English Scores- Leveled papers'!$H54:$KM54)))</f>
        <v/>
      </c>
      <c r="DG52" s="41" t="str">
        <f>IF($B52="","",IF(COUNTIFS('English Scores- Leveled papers'!$H$4:$KM$4,DG$3,'English Scores- Leveled papers'!$H54:$KM54,"&lt;&gt;")=0,"",SUMIF('English Scores- Leveled papers'!$H$4:$KM$4,DG$3,'English Scores- Leveled papers'!$H54:$KM54)))</f>
        <v/>
      </c>
      <c r="DH52" s="41" t="str">
        <f>IF($B52="","",IF(COUNTIFS('English Scores- Leveled papers'!$H$4:$KM$4,DH$3,'English Scores- Leveled papers'!$H54:$KM54,"&lt;&gt;")=0,"",SUMIF('English Scores- Leveled papers'!$H$4:$KM$4,DH$3,'English Scores- Leveled papers'!$H54:$KM54)))</f>
        <v/>
      </c>
      <c r="DI52" s="41" t="str">
        <f>IF($B52="","",IF(COUNTIFS('English Scores- Leveled papers'!$H$4:$KM$4,DI$3,'English Scores- Leveled papers'!$H54:$KM54,"&lt;&gt;")=0,"",SUMIF('English Scores- Leveled papers'!$H$4:$KM$4,DI$3,'English Scores- Leveled papers'!$H54:$KM54)))</f>
        <v/>
      </c>
      <c r="DJ52" s="41" t="str">
        <f>IF($B52="","",IF(COUNTIFS('English Scores- Leveled papers'!$H$4:$KM$4,DJ$3,'English Scores- Leveled papers'!$H54:$KM54,"&lt;&gt;")=0,"",SUMIF('English Scores- Leveled papers'!$H$4:$KM$4,DJ$3,'English Scores- Leveled papers'!$H54:$KM54)))</f>
        <v/>
      </c>
      <c r="DK52" s="41" t="str">
        <f>IF($B52="","",IF(COUNTIFS('English Scores- Leveled papers'!$H$4:$KM$4,DK$3,'English Scores- Leveled papers'!$H54:$KM54,"&lt;&gt;")=0,"",SUMIF('English Scores- Leveled papers'!$H$4:$KM$4,DK$3,'English Scores- Leveled papers'!$H54:$KM54)))</f>
        <v/>
      </c>
      <c r="DL52" s="41" t="str">
        <f>IF($B52="","",IF(COUNTIFS('English Scores- Leveled papers'!$H$4:$KM$4,DL$3,'English Scores- Leveled papers'!$H54:$KM54,"&lt;&gt;")=0,"",SUMIF('English Scores- Leveled papers'!$H$4:$KM$4,DL$3,'English Scores- Leveled papers'!$H54:$KM54)))</f>
        <v/>
      </c>
      <c r="DM52" s="41" t="str">
        <f>IF($B52="","",IF(COUNTIFS('English Scores- Leveled papers'!$H$4:$KM$4,DM$3,'English Scores- Leveled papers'!$H54:$KM54,"&lt;&gt;")=0,"",SUMIF('English Scores- Leveled papers'!$H$4:$KM$4,DM$3,'English Scores- Leveled papers'!$H54:$KM54)))</f>
        <v/>
      </c>
      <c r="DN52" s="41" t="str">
        <f>IF($B52="","",IF(COUNTIFS('English Scores- Leveled papers'!$H$4:$KM$4,DN$3,'English Scores- Leveled papers'!$H54:$KM54,"&lt;&gt;")=0,"",SUMIF('English Scores- Leveled papers'!$H$4:$KM$4,DN$3,'English Scores- Leveled papers'!$H54:$KM54)))</f>
        <v/>
      </c>
      <c r="DO52" s="41" t="str">
        <f>IF($B52="","",IF(COUNTIFS('English Scores- Leveled papers'!$H$4:$KM$4,DO$3,'English Scores- Leveled papers'!$H54:$KM54,"&lt;&gt;")=0,"",SUMIF('English Scores- Leveled papers'!$H$4:$KM$4,DO$3,'English Scores- Leveled papers'!$H54:$KM54)))</f>
        <v/>
      </c>
      <c r="DP52" s="41" t="str">
        <f>IF($B52="","",IF(COUNTIFS('English Scores- Leveled papers'!$H$4:$KM$4,DP$3,'English Scores- Leveled papers'!$H54:$KM54,"&lt;&gt;")=0,"",SUMIF('English Scores- Leveled papers'!$H$4:$KM$4,DP$3,'English Scores- Leveled papers'!$H54:$KM54)))</f>
        <v/>
      </c>
      <c r="DQ52" s="393" t="str">
        <f>IF($B52="","",IF(COUNTIFS('English Scores- Leveled papers'!$H$4:$KM$4,DQ$3,'English Scores- Leveled papers'!$H54:$KM54,"&lt;&gt;")=0,"",SUMIF('English Scores- Leveled papers'!$H$4:$KM$4,DQ$3,'English Scores- Leveled papers'!$H54:$KM54)))</f>
        <v/>
      </c>
      <c r="DR52" s="395" t="str">
        <f>IF('Cover Sheet'!$AC$6="6th", 'Eng GLA 6th, 7th, 8th'!D55, "")</f>
        <v/>
      </c>
      <c r="DU52" s="41" t="str">
        <f>IF($B52="","",IF(COUNTIFS('Eng GLA 6th, 7th, 8th'!$E$4:$DV$4,DU$3,'Eng GLA 6th, 7th, 8th'!$E55:$DV55,"&lt;&gt;")=0,"",SUMIF('Eng GLA 6th, 7th, 8th'!$E$4:$DV$4,DU$3,'Eng GLA 6th, 7th, 8th'!$E55:$DV55)))</f>
        <v/>
      </c>
      <c r="DV52" s="41" t="str">
        <f>IF($B52="","",IF(COUNTIFS('Eng GLA 6th, 7th, 8th'!$E$4:$DV$4,DV$3,'Eng GLA 6th, 7th, 8th'!$E55:$DV55,"&lt;&gt;")=0,"",SUMIF('Eng GLA 6th, 7th, 8th'!$E$4:$DV$4,DV$3,'Eng GLA 6th, 7th, 8th'!$E55:$DV55)))</f>
        <v/>
      </c>
      <c r="DW52" s="41" t="str">
        <f>IF($B52="","",IF(COUNTIFS('Eng GLA 6th, 7th, 8th'!$E$4:$DV$4,DW$3,'Eng GLA 6th, 7th, 8th'!$E55:$DV55,"&lt;&gt;")=0,"",SUMIF('Eng GLA 6th, 7th, 8th'!$E$4:$DV$4,DW$3,'Eng GLA 6th, 7th, 8th'!$E55:$DV55)))</f>
        <v/>
      </c>
      <c r="DX52" s="41" t="str">
        <f>IF($B52="","",IF(COUNTIFS('Eng GLA 6th, 7th, 8th'!$E$4:$DV$4,DX$3,'Eng GLA 6th, 7th, 8th'!$E55:$DV55,"&lt;&gt;")=0,"",SUMIF('Eng GLA 6th, 7th, 8th'!$E$4:$DV$4,DX$3,'Eng GLA 6th, 7th, 8th'!$E55:$DV55)))</f>
        <v/>
      </c>
      <c r="DY52" s="41" t="str">
        <f>IF($B52="","",IF(COUNTIFS('Eng GLA 6th, 7th, 8th'!$E$4:$DV$4,DY$3,'Eng GLA 6th, 7th, 8th'!$E55:$DV55,"&lt;&gt;")=0,"",SUMIF('Eng GLA 6th, 7th, 8th'!$E$4:$DV$4,DY$3,'Eng GLA 6th, 7th, 8th'!$E55:$DV55)))</f>
        <v/>
      </c>
      <c r="DZ52" s="41" t="str">
        <f>IF($B52="","",IF(COUNTIFS('Eng GLA 6th, 7th, 8th'!$E$4:$DV$4,DZ$3,'Eng GLA 6th, 7th, 8th'!$E55:$DV55,"&lt;&gt;")=0,"",SUMIF('Eng GLA 6th, 7th, 8th'!$E$4:$DV$4,DZ$3,'Eng GLA 6th, 7th, 8th'!$E55:$DV55)))</f>
        <v/>
      </c>
      <c r="EA52" s="41" t="str">
        <f>IF($B52="","",IF(COUNTIFS('Eng GLA 6th, 7th, 8th'!$E$4:$DV$4,EA$3,'Eng GLA 6th, 7th, 8th'!$E55:$DV55,"&lt;&gt;")=0,"",SUMIF('Eng GLA 6th, 7th, 8th'!$E$4:$DV$4,EA$3,'Eng GLA 6th, 7th, 8th'!$E55:$DV55)))</f>
        <v/>
      </c>
      <c r="EB52" s="41" t="str">
        <f>IF($B52="","",IF(COUNTIFS('Eng GLA 6th, 7th, 8th'!$E$4:$DV$4,EB$3,'Eng GLA 6th, 7th, 8th'!$E55:$DV55,"&lt;&gt;")=0,"",SUMIF('Eng GLA 6th, 7th, 8th'!$E$4:$DV$4,EB$3,'Eng GLA 6th, 7th, 8th'!$E55:$DV55)))</f>
        <v/>
      </c>
      <c r="EC52" s="41" t="str">
        <f>IF($B52="","",IF(COUNTIFS('Eng GLA 6th, 7th, 8th'!$E$4:$DV$4,EC$3,'Eng GLA 6th, 7th, 8th'!$E55:$DV55,"&lt;&gt;")=0,"",SUMIF('Eng GLA 6th, 7th, 8th'!$E$4:$DV$4,EC$3,'Eng GLA 6th, 7th, 8th'!$E55:$DV55)))</f>
        <v/>
      </c>
      <c r="ED52" s="41" t="str">
        <f>IF($B52="","",IF(COUNTIFS('Eng GLA 6th, 7th, 8th'!$E$4:$DV$4,ED$3,'Eng GLA 6th, 7th, 8th'!$E55:$DV55,"&lt;&gt;")=0,"",SUMIF('Eng GLA 6th, 7th, 8th'!$E$4:$DV$4,ED$3,'Eng GLA 6th, 7th, 8th'!$E55:$DV55)))</f>
        <v/>
      </c>
      <c r="EE52" s="41" t="str">
        <f>IF($B52="","",IF(COUNTIFS('Eng GLA 6th, 7th, 8th'!$E$4:$DV$4,EE$3,'Eng GLA 6th, 7th, 8th'!$E55:$DV55,"&lt;&gt;")=0,"",SUMIF('Eng GLA 6th, 7th, 8th'!$E$4:$DV$4,EE$3,'Eng GLA 6th, 7th, 8th'!$E55:$DV55)))</f>
        <v/>
      </c>
      <c r="EF52" s="41" t="str">
        <f>IF($B52="","",IF(COUNTIFS('Eng GLA 6th, 7th, 8th'!$E$4:$DV$4,EF$3,'Eng GLA 6th, 7th, 8th'!$E55:$DV55,"&lt;&gt;")=0,"",SUMIF('Eng GLA 6th, 7th, 8th'!$E$4:$DV$4,EF$3,'Eng GLA 6th, 7th, 8th'!$E55:$DV55)))</f>
        <v/>
      </c>
      <c r="EG52" s="41" t="str">
        <f>IF($B52="","",IF(COUNTIFS('Eng GLA 6th, 7th, 8th'!$E$4:$DV$4,EG$3,'Eng GLA 6th, 7th, 8th'!$E55:$DV55,"&lt;&gt;")=0,"",SUMIF('Eng GLA 6th, 7th, 8th'!$E$4:$DV$4,EG$3,'Eng GLA 6th, 7th, 8th'!$E55:$DV55)))</f>
        <v/>
      </c>
      <c r="EH52" s="41" t="str">
        <f>IF($B52="","",IF(COUNTIFS('Eng GLA 6th, 7th, 8th'!$E$4:$DV$4,EH$3,'Eng GLA 6th, 7th, 8th'!$E55:$DV55,"&lt;&gt;")=0,"",SUMIF('Eng GLA 6th, 7th, 8th'!$E$4:$DV$4,EH$3,'Eng GLA 6th, 7th, 8th'!$E55:$DV55)))</f>
        <v/>
      </c>
      <c r="EI52" s="41" t="str">
        <f>IF($B52="","",IF(COUNTIFS('Eng GLA 6th, 7th, 8th'!$E$4:$DV$4,EI$3,'Eng GLA 6th, 7th, 8th'!$E55:$DV55,"&lt;&gt;")=0,"",SUMIF('Eng GLA 6th, 7th, 8th'!$E$4:$DV$4,EI$3,'Eng GLA 6th, 7th, 8th'!$E55:$DV55)))</f>
        <v/>
      </c>
      <c r="EJ52" s="398" t="str">
        <f>IF('Cover Sheet'!$AC$6="7th", 'Eng GLA 6th, 7th, 8th'!AQ55, "")</f>
        <v/>
      </c>
      <c r="EK52" s="41" t="str">
        <f>IF($B52="","",IF(COUNTIFS('Eng GLA 6th, 7th, 8th'!$E$4:$DV$4,EK$3,'Eng GLA 6th, 7th, 8th'!$E55:$DV55,"&lt;&gt;")=0,"",SUMIF('Eng GLA 6th, 7th, 8th'!$E$4:$DV$4,EK$3,'Eng GLA 6th, 7th, 8th'!$E55:$DV55)))</f>
        <v/>
      </c>
      <c r="EL52" s="41" t="str">
        <f>IF($B52="","",IF(COUNTIFS('Eng GLA 6th, 7th, 8th'!$E$4:$DV$4,EL$3,'Eng GLA 6th, 7th, 8th'!$E55:$DV55,"&lt;&gt;")=0,"",SUMIF('Eng GLA 6th, 7th, 8th'!$E$4:$DV$4,EL$3,'Eng GLA 6th, 7th, 8th'!$E55:$DV55)))</f>
        <v/>
      </c>
      <c r="EM52" s="41" t="str">
        <f>IF($B52="","",IF(COUNTIFS('Eng GLA 6th, 7th, 8th'!$E$4:$DV$4,EM$3,'Eng GLA 6th, 7th, 8th'!$E55:$DV55,"&lt;&gt;")=0,"",SUMIF('Eng GLA 6th, 7th, 8th'!$E$4:$DV$4,EM$3,'Eng GLA 6th, 7th, 8th'!$E55:$DV55)))</f>
        <v/>
      </c>
      <c r="EN52" s="41" t="str">
        <f>IF($B52="","",IF(COUNTIFS('Eng GLA 6th, 7th, 8th'!$E$4:$DV$4,EN$3,'Eng GLA 6th, 7th, 8th'!$E55:$DV55,"&lt;&gt;")=0,"",SUMIF('Eng GLA 6th, 7th, 8th'!$E$4:$DV$4,EN$3,'Eng GLA 6th, 7th, 8th'!$E55:$DV55)))</f>
        <v/>
      </c>
      <c r="EO52" s="41" t="str">
        <f>IF($B52="","",IF(COUNTIFS('Eng GLA 6th, 7th, 8th'!$E$4:$DV$4,EO$3,'Eng GLA 6th, 7th, 8th'!$E55:$DV55,"&lt;&gt;")=0,"",SUMIF('Eng GLA 6th, 7th, 8th'!$E$4:$DV$4,EO$3,'Eng GLA 6th, 7th, 8th'!$E55:$DV55)))</f>
        <v/>
      </c>
      <c r="EP52" s="41" t="str">
        <f>IF($B52="","",IF(COUNTIFS('Eng GLA 6th, 7th, 8th'!$E$4:$DV$4,EP$3,'Eng GLA 6th, 7th, 8th'!$E55:$DV55,"&lt;&gt;")=0,"",SUMIF('Eng GLA 6th, 7th, 8th'!$E$4:$DV$4,EP$3,'Eng GLA 6th, 7th, 8th'!$E55:$DV55)))</f>
        <v/>
      </c>
      <c r="EQ52" s="41" t="str">
        <f>IF($B52="","",IF(COUNTIFS('Eng GLA 6th, 7th, 8th'!$E$4:$DV$4,EQ$3,'Eng GLA 6th, 7th, 8th'!$E55:$DV55,"&lt;&gt;")=0,"",SUMIF('Eng GLA 6th, 7th, 8th'!$E$4:$DV$4,EQ$3,'Eng GLA 6th, 7th, 8th'!$E55:$DV55)))</f>
        <v/>
      </c>
      <c r="ER52" s="41" t="str">
        <f>IF($B52="","",IF(COUNTIFS('Eng GLA 6th, 7th, 8th'!$E$4:$DV$4,ER$3,'Eng GLA 6th, 7th, 8th'!$E55:$DV55,"&lt;&gt;")=0,"",SUMIF('Eng GLA 6th, 7th, 8th'!$E$4:$DV$4,ER$3,'Eng GLA 6th, 7th, 8th'!$E55:$DV55)))</f>
        <v/>
      </c>
      <c r="ES52" s="41" t="str">
        <f>IF($B52="","",IF(COUNTIFS('Eng GLA 6th, 7th, 8th'!$E$4:$DV$4,ES$3,'Eng GLA 6th, 7th, 8th'!$E55:$DV55,"&lt;&gt;")=0,"",SUMIF('Eng GLA 6th, 7th, 8th'!$E$4:$DV$4,ES$3,'Eng GLA 6th, 7th, 8th'!$E55:$DV55)))</f>
        <v/>
      </c>
      <c r="ET52" s="41" t="str">
        <f>IF($B52="","",IF(COUNTIFS('Eng GLA 6th, 7th, 8th'!$E$4:$DV$4,ET$3,'Eng GLA 6th, 7th, 8th'!$E55:$DV55,"&lt;&gt;")=0,"",SUMIF('Eng GLA 6th, 7th, 8th'!$E$4:$DV$4,ET$3,'Eng GLA 6th, 7th, 8th'!$E55:$DV55)))</f>
        <v/>
      </c>
      <c r="EU52" s="41" t="str">
        <f>IF($B52="","",IF(COUNTIFS('Eng GLA 6th, 7th, 8th'!$E$4:$DV$4,EU$3,'Eng GLA 6th, 7th, 8th'!$E55:$DV55,"&lt;&gt;")=0,"",SUMIF('Eng GLA 6th, 7th, 8th'!$E$4:$DV$4,EU$3,'Eng GLA 6th, 7th, 8th'!$E55:$DV55)))</f>
        <v/>
      </c>
      <c r="EV52" s="41" t="str">
        <f>IF($B52="","",IF(COUNTIFS('Eng GLA 6th, 7th, 8th'!$E$4:$DV$4,EV$3,'Eng GLA 6th, 7th, 8th'!$E55:$DV55,"&lt;&gt;")=0,"",SUMIF('Eng GLA 6th, 7th, 8th'!$E$4:$DV$4,EV$3,'Eng GLA 6th, 7th, 8th'!$E55:$DV55)))</f>
        <v/>
      </c>
      <c r="EW52" s="41" t="str">
        <f>IF($B52="","",IF(COUNTIFS('Eng GLA 6th, 7th, 8th'!$E$4:$DV$4,EW$3,'Eng GLA 6th, 7th, 8th'!$E55:$DV55,"&lt;&gt;")=0,"",SUMIF('Eng GLA 6th, 7th, 8th'!$E$4:$DV$4,EW$3,'Eng GLA 6th, 7th, 8th'!$E55:$DV55)))</f>
        <v/>
      </c>
      <c r="EX52" s="41" t="str">
        <f>IF($B52="","",IF(COUNTIFS('Eng GLA 6th, 7th, 8th'!$E$4:$DV$4,EX$3,'Eng GLA 6th, 7th, 8th'!$E55:$DV55,"&lt;&gt;")=0,"",SUMIF('Eng GLA 6th, 7th, 8th'!$E$4:$DV$4,EX$3,'Eng GLA 6th, 7th, 8th'!$E55:$DV55)))</f>
        <v/>
      </c>
      <c r="EY52" s="41" t="str">
        <f>IF($B52="","",IF(COUNTIFS('Eng GLA 6th, 7th, 8th'!$E$4:$DV$4,EY$3,'Eng GLA 6th, 7th, 8th'!$E55:$DV55,"&lt;&gt;")=0,"",SUMIF('Eng GLA 6th, 7th, 8th'!$E$4:$DV$4,EY$3,'Eng GLA 6th, 7th, 8th'!$E55:$DV55)))</f>
        <v/>
      </c>
      <c r="EZ52" s="398" t="str">
        <f>IF('Cover Sheet'!$AC$6="8th", 'Eng GLA 6th, 7th, 8th'!CG55, "")</f>
        <v/>
      </c>
      <c r="FA52" s="41" t="str">
        <f>IF($B52="","",IF(COUNTIFS('Eng GLA 6th, 7th, 8th'!$E$4:$DV$4,FA$3,'Eng GLA 6th, 7th, 8th'!$E55:$DV55,"&lt;&gt;")=0,"",SUMIF('Eng GLA 6th, 7th, 8th'!$E$4:$DV$4,FA$3,'Eng GLA 6th, 7th, 8th'!$E55:$DV55)))</f>
        <v/>
      </c>
      <c r="FB52" s="41" t="str">
        <f>IF($B52="","",IF(COUNTIFS('Eng GLA 6th, 7th, 8th'!$E$4:$DV$4,FB$3,'Eng GLA 6th, 7th, 8th'!$E55:$DV55,"&lt;&gt;")=0,"",SUMIF('Eng GLA 6th, 7th, 8th'!$E$4:$DV$4,FB$3,'Eng GLA 6th, 7th, 8th'!$E55:$DV55)))</f>
        <v/>
      </c>
      <c r="FC52" s="41" t="str">
        <f>IF($B52="","",IF(COUNTIFS('Eng GLA 6th, 7th, 8th'!$E$4:$DV$4,FC$3,'Eng GLA 6th, 7th, 8th'!$E55:$DV55,"&lt;&gt;")=0,"",SUMIF('Eng GLA 6th, 7th, 8th'!$E$4:$DV$4,FC$3,'Eng GLA 6th, 7th, 8th'!$E55:$DV55)))</f>
        <v/>
      </c>
      <c r="FD52" s="41" t="str">
        <f>IF($B52="","",IF(COUNTIFS('Eng GLA 6th, 7th, 8th'!$E$4:$DV$4,FD$3,'Eng GLA 6th, 7th, 8th'!$E55:$DV55,"&lt;&gt;")=0,"",SUMIF('Eng GLA 6th, 7th, 8th'!$E$4:$DV$4,FD$3,'Eng GLA 6th, 7th, 8th'!$E55:$DV55)))</f>
        <v/>
      </c>
      <c r="FE52" s="41" t="str">
        <f>IF($B52="","",IF(COUNTIFS('Eng GLA 6th, 7th, 8th'!$E$4:$DV$4,FE$3,'Eng GLA 6th, 7th, 8th'!$E55:$DV55,"&lt;&gt;")=0,"",SUMIF('Eng GLA 6th, 7th, 8th'!$E$4:$DV$4,FE$3,'Eng GLA 6th, 7th, 8th'!$E55:$DV55)))</f>
        <v/>
      </c>
      <c r="FF52" s="41" t="str">
        <f>IF($B52="","",IF(COUNTIFS('Eng GLA 6th, 7th, 8th'!$E$4:$DV$4,FF$3,'Eng GLA 6th, 7th, 8th'!$E55:$DV55,"&lt;&gt;")=0,"",SUMIF('Eng GLA 6th, 7th, 8th'!$E$4:$DV$4,FF$3,'Eng GLA 6th, 7th, 8th'!$E55:$DV55)))</f>
        <v/>
      </c>
      <c r="FG52" s="41" t="str">
        <f>IF($B52="","",IF(COUNTIFS('Eng GLA 6th, 7th, 8th'!$E$4:$DV$4,FG$3,'Eng GLA 6th, 7th, 8th'!$E55:$DV55,"&lt;&gt;")=0,"",SUMIF('Eng GLA 6th, 7th, 8th'!$E$4:$DV$4,FG$3,'Eng GLA 6th, 7th, 8th'!$E55:$DV55)))</f>
        <v/>
      </c>
      <c r="FH52" s="41" t="str">
        <f>IF($B52="","",IF(COUNTIFS('Eng GLA 6th, 7th, 8th'!$E$4:$DV$4,FH$3,'Eng GLA 6th, 7th, 8th'!$E55:$DV55,"&lt;&gt;")=0,"",SUMIF('Eng GLA 6th, 7th, 8th'!$E$4:$DV$4,FH$3,'Eng GLA 6th, 7th, 8th'!$E55:$DV55)))</f>
        <v/>
      </c>
      <c r="FI52" s="41" t="str">
        <f>IF($B52="","",IF(COUNTIFS('Eng GLA 6th, 7th, 8th'!$E$4:$DV$4,FI$3,'Eng GLA 6th, 7th, 8th'!$E55:$DV55,"&lt;&gt;")=0,"",SUMIF('Eng GLA 6th, 7th, 8th'!$E$4:$DV$4,FI$3,'Eng GLA 6th, 7th, 8th'!$E55:$DV55)))</f>
        <v/>
      </c>
      <c r="FJ52" s="41" t="str">
        <f>IF($B52="","",IF(COUNTIFS('Eng GLA 6th, 7th, 8th'!$E$4:$DV$4,FJ$3,'Eng GLA 6th, 7th, 8th'!$E55:$DV55,"&lt;&gt;")=0,"",SUMIF('Eng GLA 6th, 7th, 8th'!$E$4:$DV$4,FJ$3,'Eng GLA 6th, 7th, 8th'!$E55:$DV55)))</f>
        <v/>
      </c>
      <c r="FK52" s="41" t="str">
        <f>IF($B52="","",IF(COUNTIFS('Eng GLA 6th, 7th, 8th'!$E$4:$DV$4,FK$3,'Eng GLA 6th, 7th, 8th'!$E55:$DV55,"&lt;&gt;")=0,"",SUMIF('Eng GLA 6th, 7th, 8th'!$E$4:$DV$4,FK$3,'Eng GLA 6th, 7th, 8th'!$E55:$DV55)))</f>
        <v/>
      </c>
      <c r="FL52" s="41" t="str">
        <f>IF($B52="","",IF(COUNTIFS('Eng GLA 6th, 7th, 8th'!$E$4:$DV$4,FL$3,'Eng GLA 6th, 7th, 8th'!$E55:$DV55,"&lt;&gt;")=0,"",SUMIF('Eng GLA 6th, 7th, 8th'!$E$4:$DV$4,FL$3,'Eng GLA 6th, 7th, 8th'!$E55:$DV55)))</f>
        <v/>
      </c>
      <c r="FM52" s="41" t="str">
        <f>IF($B52="","",IF(COUNTIFS('Eng GLA 6th, 7th, 8th'!$E$4:$DV$4,FM$3,'Eng GLA 6th, 7th, 8th'!$E55:$DV55,"&lt;&gt;")=0,"",SUMIF('Eng GLA 6th, 7th, 8th'!$E$4:$DV$4,FM$3,'Eng GLA 6th, 7th, 8th'!$E55:$DV55)))</f>
        <v/>
      </c>
      <c r="FN52" s="41" t="str">
        <f>IF($B52="","",IF(COUNTIFS('Eng GLA 6th, 7th, 8th'!$E$4:$DV$4,FN$3,'Eng GLA 6th, 7th, 8th'!$E55:$DV55,"&lt;&gt;")=0,"",SUMIF('Eng GLA 6th, 7th, 8th'!$E$4:$DV$4,FN$3,'Eng GLA 6th, 7th, 8th'!$E55:$DV55)))</f>
        <v/>
      </c>
      <c r="FO52" s="41" t="str">
        <f>IF($B52="","",IF(COUNTIFS('Eng GLA 6th, 7th, 8th'!$E$4:$DV$4,FO$3,'Eng GLA 6th, 7th, 8th'!$E55:$DV55,"&lt;&gt;")=0,"",SUMIF('Eng GLA 6th, 7th, 8th'!$E$4:$DV$4,FO$3,'Eng GLA 6th, 7th, 8th'!$E55:$DV55)))</f>
        <v/>
      </c>
    </row>
    <row r="53" spans="1:171" ht="12.75" customHeight="1" x14ac:dyDescent="0.2">
      <c r="A53" s="65">
        <v>49</v>
      </c>
      <c r="B53" s="65" t="str">
        <f>'English Scores- Leveled papers'!B55</f>
        <v/>
      </c>
      <c r="C53" s="65"/>
      <c r="D53" s="76" t="str">
        <f>IF(OR(B53="",H53="",'Cover Sheet'!E53=""),"",'Cover Sheet'!E53)</f>
        <v/>
      </c>
      <c r="E53" s="76" t="str">
        <f>IF(OR(B53="",H53="",'Cover Sheet'!F53=""),"",'Cover Sheet'!F53)</f>
        <v/>
      </c>
      <c r="F53" s="76" t="str">
        <f>IF(OR(B53="",H53="",'Cover Sheet'!H53=""),"",'Cover Sheet'!H53)</f>
        <v/>
      </c>
      <c r="G53" s="76"/>
      <c r="H53" s="76" t="str">
        <f>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v/>
      </c>
      <c r="I53" s="77" t="str">
        <f t="shared" si="23"/>
        <v/>
      </c>
      <c r="J53" s="77" t="str">
        <f t="shared" si="24"/>
        <v/>
      </c>
      <c r="K53" s="77" t="str">
        <f t="shared" si="25"/>
        <v/>
      </c>
      <c r="L53" s="78" t="str">
        <f t="shared" si="26"/>
        <v/>
      </c>
      <c r="M53" s="78" t="str">
        <f t="shared" si="27"/>
        <v/>
      </c>
      <c r="N53" s="78" t="str">
        <f t="shared" si="28"/>
        <v/>
      </c>
      <c r="O53" s="78" t="str">
        <f t="shared" si="13"/>
        <v/>
      </c>
      <c r="P53" s="78" t="str">
        <f t="shared" si="14"/>
        <v/>
      </c>
      <c r="Q53" s="78" t="str">
        <f t="shared" si="15"/>
        <v/>
      </c>
      <c r="R53" s="78" t="str">
        <f t="shared" si="16"/>
        <v/>
      </c>
      <c r="S53" s="78" t="str">
        <f t="shared" si="17"/>
        <v/>
      </c>
      <c r="T53" s="78" t="str">
        <f t="shared" si="18"/>
        <v/>
      </c>
      <c r="U53" s="78" t="str">
        <f t="shared" si="19"/>
        <v/>
      </c>
      <c r="V53" s="78" t="str">
        <f t="shared" si="20"/>
        <v/>
      </c>
      <c r="W53" s="78" t="str">
        <f t="shared" si="21"/>
        <v/>
      </c>
      <c r="X53" s="78" t="str">
        <f t="shared" si="22"/>
        <v/>
      </c>
      <c r="Y53" s="78"/>
      <c r="Z53" s="78"/>
      <c r="AA53" s="78"/>
      <c r="AB53" s="78"/>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41" t="str">
        <f>IF($B53="","",IF(COUNTIFS('English Scores- Leveled papers'!$H$4:$KM$4,AI$3,'English Scores- Leveled papers'!$H55:$KM55,"&lt;&gt;")=0,"",SUMIF('English Scores- Leveled papers'!$H$4:$KM$4,AI$3,'English Scores- Leveled papers'!$H55:$KM55)))</f>
        <v/>
      </c>
      <c r="AJ53" s="41" t="str">
        <f>IF($B53="","",IF(COUNTIFS('English Scores- Leveled papers'!$H$4:$KM$4,AJ$3,'English Scores- Leveled papers'!$H55:$KM55,"&lt;&gt;")=0,"",SUMIF('English Scores- Leveled papers'!$H$4:$KM$4,AJ$3,'English Scores- Leveled papers'!$H55:$KM55)))</f>
        <v/>
      </c>
      <c r="AK53" s="41" t="str">
        <f>IF($B53="","",IF(COUNTIFS('English Scores- Leveled papers'!$H$4:$KM$4,AK$3,'English Scores- Leveled papers'!$H55:$KM55,"&lt;&gt;")=0,"",SUMIF('English Scores- Leveled papers'!$H$4:$KM$4,AK$3,'English Scores- Leveled papers'!$H55:$KM55)))</f>
        <v/>
      </c>
      <c r="AL53" s="41" t="str">
        <f>IF($B53="","",IF(COUNTIFS('English Scores- Leveled papers'!$H$4:$KM$4,AL$3,'English Scores- Leveled papers'!$H55:$KM55,"&lt;&gt;")=0,"",SUMIF('English Scores- Leveled papers'!$H$4:$KM$4,AL$3,'English Scores- Leveled papers'!$H55:$KM55)))</f>
        <v/>
      </c>
      <c r="AM53" s="41" t="str">
        <f>IF($B53="","",IF(COUNTIFS('English Scores- Leveled papers'!$H$4:$KM$4,AM$3,'English Scores- Leveled papers'!$H55:$KM55,"&lt;&gt;")=0,"",SUMIF('English Scores- Leveled papers'!$H$4:$KM$4,AM$3,'English Scores- Leveled papers'!$H55:$KM55)))</f>
        <v/>
      </c>
      <c r="AN53" s="41"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41" t="str">
        <f>IF($B53="","",IF(COUNTIFS('English Scores- Leveled papers'!$H$4:$KM$4,AZ$3,'English Scores- Leveled papers'!$H55:$KM55,"&lt;&gt;")=0,"",SUMIF('English Scores- Leveled papers'!$H$4:$KM$4,AZ$3,'English Scores- Leveled papers'!$H55:$KM55)))</f>
        <v/>
      </c>
      <c r="BA53" s="41" t="str">
        <f>IF($B53="","",IF(COUNTIFS('English Scores- Leveled papers'!$H$4:$KM$4,BA$3,'English Scores- Leveled papers'!$H55:$KM55,"&lt;&gt;")=0,"",SUMIF('English Scores- Leveled papers'!$H$4:$KM$4,BA$3,'English Scores- Leveled papers'!$H55:$KM55)))</f>
        <v/>
      </c>
      <c r="BB53" s="41" t="str">
        <f>IF($B53="","",IF(COUNTIFS('English Scores- Leveled papers'!$H$4:$KM$4,BB$3,'English Scores- Leveled papers'!$H55:$KM55,"&lt;&gt;")=0,"",SUMIF('English Scores- Leveled papers'!$H$4:$KM$4,BB$3,'English Scores- Leveled papers'!$H55:$KM55)))</f>
        <v/>
      </c>
      <c r="BC53" s="41" t="str">
        <f>IF($B53="","",IF(COUNTIFS('English Scores- Leveled papers'!$H$4:$KM$4,BC$3,'English Scores- Leveled papers'!$H55:$KM55,"&lt;&gt;")=0,"",SUMIF('English Scores- Leveled papers'!$H$4:$KM$4,BC$3,'English Scores- Leveled papers'!$H55:$KM55)))</f>
        <v/>
      </c>
      <c r="BD53" s="41" t="str">
        <f>IF($B53="","",IF(COUNTIFS('English Scores- Leveled papers'!$H$4:$KM$4,BD$3,'English Scores- Leveled papers'!$H55:$KM55,"&lt;&gt;")=0,"",SUMIF('English Scores- Leveled papers'!$H$4:$KM$4,BD$3,'English Scores- Leveled papers'!$H55:$KM55)))</f>
        <v/>
      </c>
      <c r="BE53" s="41" t="str">
        <f>IF($B53="","",IF(COUNTIFS('English Scores- Leveled papers'!$H$4:$KM$4,BE$3,'English Scores- Leveled papers'!$H55:$KM55,"&lt;&gt;")=0,"",SUMIF('English Scores- Leveled papers'!$H$4:$KM$4,BE$3,'English Scores- Leveled papers'!$H55:$KM55)))</f>
        <v/>
      </c>
      <c r="BF53" s="41" t="str">
        <f>IF($B53="","",IF(COUNTIFS('English Scores- Leveled papers'!$H$4:$KM$4,BF$3,'English Scores- Leveled papers'!$H55:$KM55,"&lt;&gt;")=0,"",SUMIF('English Scores- Leveled papers'!$H$4:$KM$4,BF$3,'English Scores- Leveled papers'!$H55:$KM55)))</f>
        <v/>
      </c>
      <c r="BG53" s="41" t="str">
        <f>IF($B53="","",IF(COUNTIFS('English Scores- Leveled papers'!$H$4:$KM$4,BG$3,'English Scores- Leveled papers'!$H55:$KM55,"&lt;&gt;")=0,"",SUMIF('English Scores- Leveled papers'!$H$4:$KM$4,BG$3,'English Scores- Leveled papers'!$H55:$KM55)))</f>
        <v/>
      </c>
      <c r="BH53" s="41" t="str">
        <f>IF($B53="","",IF(COUNTIFS('English Scores- Leveled papers'!$H$4:$KM$4,BH$3,'English Scores- Leveled papers'!$H55:$KM55,"&lt;&gt;")=0,"",SUMIF('English Scores- Leveled papers'!$H$4:$KM$4,BH$3,'English Scores- Leveled papers'!$H55:$KM55)))</f>
        <v/>
      </c>
      <c r="BI53" s="41" t="str">
        <f>IF($B53="","",IF(COUNTIFS('English Scores- Leveled papers'!$H$4:$KM$4,BI$3,'English Scores- Leveled papers'!$H55:$KM55,"&lt;&gt;")=0,"",SUMIF('English Scores- Leveled papers'!$H$4:$KM$4,BI$3,'English Scores- Leveled papers'!$H55:$KM55)))</f>
        <v/>
      </c>
      <c r="BJ53" s="41" t="str">
        <f>IF($B53="","",IF(COUNTIFS('English Scores- Leveled papers'!$H$4:$KM$4,BJ$3,'English Scores- Leveled papers'!$H55:$KM55,"&lt;&gt;")=0,"",SUMIF('English Scores- Leveled papers'!$H$4:$KM$4,BJ$3,'English Scores- Leveled papers'!$H55:$KM55)))</f>
        <v/>
      </c>
      <c r="BK53" s="41" t="str">
        <f>IF($B53="","",IF(COUNTIFS('English Scores- Leveled papers'!$H$4:$KM$4,BK$3,'English Scores- Leveled papers'!$H55:$KM55,"&lt;&gt;")=0,"",SUMIF('English Scores- Leveled papers'!$H$4:$KM$4,BK$3,'English Scores- Leveled papers'!$H55:$KM55)))</f>
        <v/>
      </c>
      <c r="BL53" s="41" t="str">
        <f>IF($B53="","",IF(COUNTIFS('English Scores- Leveled papers'!$H$4:$KM$4,BL$3,'English Scores- Leveled papers'!$H55:$KM55,"&lt;&gt;")=0,"",SUMIF('English Scores- Leveled papers'!$H$4:$KM$4,BL$3,'English Scores- Leveled papers'!$H55:$KM55)))</f>
        <v/>
      </c>
      <c r="BM53" s="41" t="str">
        <f>IF($B53="","",IF(COUNTIFS('English Scores- Leveled papers'!$H$4:$KM$4,BM$3,'English Scores- Leveled papers'!$H55:$KM55,"&lt;&gt;")=0,"",SUMIF('English Scores- Leveled papers'!$H$4:$KM$4,BM$3,'English Scores- Leveled papers'!$H55:$KM55)))</f>
        <v/>
      </c>
      <c r="BN53" s="41" t="str">
        <f>IF($B53="","",IF(COUNTIFS('English Scores- Leveled papers'!$H$4:$KM$4,BN$3,'English Scores- Leveled papers'!$H55:$KM55,"&lt;&gt;")=0,"",SUMIF('English Scores- Leveled papers'!$H$4:$KM$4,BN$3,'English Scores- Leveled papers'!$H55:$KM55)))</f>
        <v/>
      </c>
      <c r="BO53" s="41"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41" t="str">
        <f>IF($B53="","",IF(COUNTIFS('English Scores- Leveled papers'!$H$4:$KM$4,BX$3,'English Scores- Leveled papers'!$H55:$KM55,"&lt;&gt;")=0,"",SUMIF('English Scores- Leveled papers'!$H$4:$KM$4,BX$3,'English Scores- Leveled papers'!$H55:$KM55)))</f>
        <v/>
      </c>
      <c r="BY53" s="41" t="str">
        <f>IF($B53="","",IF(COUNTIFS('English Scores- Leveled papers'!$H$4:$KM$4,BY$3,'English Scores- Leveled papers'!$H55:$KM55,"&lt;&gt;")=0,"",SUMIF('English Scores- Leveled papers'!$H$4:$KM$4,BY$3,'English Scores- Leveled papers'!$H55:$KM55)))</f>
        <v/>
      </c>
      <c r="BZ53" s="41" t="str">
        <f>IF($B53="","",IF(COUNTIFS('English Scores- Leveled papers'!$H$4:$KM$4,BZ$3,'English Scores- Leveled papers'!$H55:$KM55,"&lt;&gt;")=0,"",SUMIF('English Scores- Leveled papers'!$H$4:$KM$4,BZ$3,'English Scores- Leveled papers'!$H55:$KM55)))</f>
        <v/>
      </c>
      <c r="CA53" s="41" t="str">
        <f>IF($B53="","",IF(COUNTIFS('English Scores- Leveled papers'!$H$4:$KM$4,CA$3,'English Scores- Leveled papers'!$H55:$KM55,"&lt;&gt;")=0,"",SUMIF('English Scores- Leveled papers'!$H$4:$KM$4,CA$3,'English Scores- Leveled papers'!$H55:$KM55)))</f>
        <v/>
      </c>
      <c r="CB53" s="41" t="str">
        <f>IF($B53="","",IF(COUNTIFS('English Scores- Leveled papers'!$H$4:$KM$4,CB$3,'English Scores- Leveled papers'!$H55:$KM55,"&lt;&gt;")=0,"",SUMIF('English Scores- Leveled papers'!$H$4:$KM$4,CB$3,'English Scores- Leveled papers'!$H55:$KM55)))</f>
        <v/>
      </c>
      <c r="CC53" s="41" t="str">
        <f>IF($B53="","",IF(COUNTIFS('English Scores- Leveled papers'!$H$4:$KM$4,CC$3,'English Scores- Leveled papers'!$H55:$KM55,"&lt;&gt;")=0,"",SUMIF('English Scores- Leveled papers'!$H$4:$KM$4,CC$3,'English Scores- Leveled papers'!$H55:$KM55)))</f>
        <v/>
      </c>
      <c r="CD53" s="41" t="str">
        <f>IF($B53="","",IF(COUNTIFS('English Scores- Leveled papers'!$H$4:$KM$4,CD$3,'English Scores- Leveled papers'!$H55:$KM55,"&lt;&gt;")=0,"",SUMIF('English Scores- Leveled papers'!$H$4:$KM$4,CD$3,'English Scores- Leveled papers'!$H55:$KM55)))</f>
        <v/>
      </c>
      <c r="CE53" s="41" t="str">
        <f>IF($B53="","",IF(COUNTIFS('English Scores- Leveled papers'!$H$4:$KM$4,CE$3,'English Scores- Leveled papers'!$H55:$KM55,"&lt;&gt;")=0,"",SUMIF('English Scores- Leveled papers'!$H$4:$KM$4,CE$3,'English Scores- Leveled papers'!$H55:$KM55)))</f>
        <v/>
      </c>
      <c r="CF53" s="41"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41" t="str">
        <f>IF($B53="","",IF(COUNTIFS('English Scores- Leveled papers'!$H$4:$KM$4,CL$3,'English Scores- Leveled papers'!$H55:$KM55,"&lt;&gt;")=0,"",SUMIF('English Scores- Leveled papers'!$H$4:$KM$4,CL$3,'English Scores- Leveled papers'!$H55:$KM55)))</f>
        <v/>
      </c>
      <c r="CM53" s="41" t="str">
        <f>IF($B53="","",IF(COUNTIFS('English Scores- Leveled papers'!$H$4:$KM$4,CM$3,'English Scores- Leveled papers'!$H55:$KM55,"&lt;&gt;")=0,"",SUMIF('English Scores- Leveled papers'!$H$4:$KM$4,CM$3,'English Scores- Leveled papers'!$H55:$KM55)))</f>
        <v/>
      </c>
      <c r="CN53" s="41" t="str">
        <f>IF($B53="","",IF(COUNTIFS('English Scores- Leveled papers'!$H$4:$KM$4,CN$3,'English Scores- Leveled papers'!$H55:$KM55,"&lt;&gt;")=0,"",SUMIF('English Scores- Leveled papers'!$H$4:$KM$4,CN$3,'English Scores- Leveled papers'!$H55:$KM55)))</f>
        <v/>
      </c>
      <c r="CO53" s="41" t="str">
        <f>IF($B53="","",IF(COUNTIFS('English Scores- Leveled papers'!$H$4:$KM$4,CO$3,'English Scores- Leveled papers'!$H55:$KM55,"&lt;&gt;")=0,"",SUMIF('English Scores- Leveled papers'!$H$4:$KM$4,CO$3,'English Scores- Leveled papers'!$H55:$KM55)))</f>
        <v/>
      </c>
      <c r="CP53" s="41" t="str">
        <f>IF($B53="","",IF(COUNTIFS('English Scores- Leveled papers'!$H$4:$KM$4,CP$3,'English Scores- Leveled papers'!$H55:$KM55,"&lt;&gt;")=0,"",SUMIF('English Scores- Leveled papers'!$H$4:$KM$4,CP$3,'English Scores- Leveled papers'!$H55:$KM55)))</f>
        <v/>
      </c>
      <c r="CQ53" s="41" t="str">
        <f>IF($B53="","",IF(COUNTIFS('English Scores- Leveled papers'!$H$4:$KM$4,CQ$3,'English Scores- Leveled papers'!$H55:$KM55,"&lt;&gt;")=0,"",SUMIF('English Scores- Leveled papers'!$H$4:$KM$4,CQ$3,'English Scores- Leveled papers'!$H55:$KM55)))</f>
        <v/>
      </c>
      <c r="CR53" s="41" t="str">
        <f>IF($B53="","",IF(COUNTIFS('English Scores- Leveled papers'!$H$4:$KM$4,CR$3,'English Scores- Leveled papers'!$H55:$KM55,"&lt;&gt;")=0,"",SUMIF('English Scores- Leveled papers'!$H$4:$KM$4,CR$3,'English Scores- Leveled papers'!$H55:$KM55)))</f>
        <v/>
      </c>
      <c r="CS53" s="41"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41" t="str">
        <f>IF($B53="","",IF(COUNTIFS('English Scores- Leveled papers'!$H$4:$KM$4,DF$3,'English Scores- Leveled papers'!$H55:$KM55,"&lt;&gt;")=0,"",SUMIF('English Scores- Leveled papers'!$H$4:$KM$4,DF$3,'English Scores- Leveled papers'!$H55:$KM55)))</f>
        <v/>
      </c>
      <c r="DG53" s="41" t="str">
        <f>IF($B53="","",IF(COUNTIFS('English Scores- Leveled papers'!$H$4:$KM$4,DG$3,'English Scores- Leveled papers'!$H55:$KM55,"&lt;&gt;")=0,"",SUMIF('English Scores- Leveled papers'!$H$4:$KM$4,DG$3,'English Scores- Leveled papers'!$H55:$KM55)))</f>
        <v/>
      </c>
      <c r="DH53" s="41" t="str">
        <f>IF($B53="","",IF(COUNTIFS('English Scores- Leveled papers'!$H$4:$KM$4,DH$3,'English Scores- Leveled papers'!$H55:$KM55,"&lt;&gt;")=0,"",SUMIF('English Scores- Leveled papers'!$H$4:$KM$4,DH$3,'English Scores- Leveled papers'!$H55:$KM55)))</f>
        <v/>
      </c>
      <c r="DI53" s="41" t="str">
        <f>IF($B53="","",IF(COUNTIFS('English Scores- Leveled papers'!$H$4:$KM$4,DI$3,'English Scores- Leveled papers'!$H55:$KM55,"&lt;&gt;")=0,"",SUMIF('English Scores- Leveled papers'!$H$4:$KM$4,DI$3,'English Scores- Leveled papers'!$H55:$KM55)))</f>
        <v/>
      </c>
      <c r="DJ53" s="41" t="str">
        <f>IF($B53="","",IF(COUNTIFS('English Scores- Leveled papers'!$H$4:$KM$4,DJ$3,'English Scores- Leveled papers'!$H55:$KM55,"&lt;&gt;")=0,"",SUMIF('English Scores- Leveled papers'!$H$4:$KM$4,DJ$3,'English Scores- Leveled papers'!$H55:$KM55)))</f>
        <v/>
      </c>
      <c r="DK53" s="41" t="str">
        <f>IF($B53="","",IF(COUNTIFS('English Scores- Leveled papers'!$H$4:$KM$4,DK$3,'English Scores- Leveled papers'!$H55:$KM55,"&lt;&gt;")=0,"",SUMIF('English Scores- Leveled papers'!$H$4:$KM$4,DK$3,'English Scores- Leveled papers'!$H55:$KM55)))</f>
        <v/>
      </c>
      <c r="DL53" s="41" t="str">
        <f>IF($B53="","",IF(COUNTIFS('English Scores- Leveled papers'!$H$4:$KM$4,DL$3,'English Scores- Leveled papers'!$H55:$KM55,"&lt;&gt;")=0,"",SUMIF('English Scores- Leveled papers'!$H$4:$KM$4,DL$3,'English Scores- Leveled papers'!$H55:$KM55)))</f>
        <v/>
      </c>
      <c r="DM53" s="41" t="str">
        <f>IF($B53="","",IF(COUNTIFS('English Scores- Leveled papers'!$H$4:$KM$4,DM$3,'English Scores- Leveled papers'!$H55:$KM55,"&lt;&gt;")=0,"",SUMIF('English Scores- Leveled papers'!$H$4:$KM$4,DM$3,'English Scores- Leveled papers'!$H55:$KM55)))</f>
        <v/>
      </c>
      <c r="DN53" s="41" t="str">
        <f>IF($B53="","",IF(COUNTIFS('English Scores- Leveled papers'!$H$4:$KM$4,DN$3,'English Scores- Leveled papers'!$H55:$KM55,"&lt;&gt;")=0,"",SUMIF('English Scores- Leveled papers'!$H$4:$KM$4,DN$3,'English Scores- Leveled papers'!$H55:$KM55)))</f>
        <v/>
      </c>
      <c r="DO53" s="41" t="str">
        <f>IF($B53="","",IF(COUNTIFS('English Scores- Leveled papers'!$H$4:$KM$4,DO$3,'English Scores- Leveled papers'!$H55:$KM55,"&lt;&gt;")=0,"",SUMIF('English Scores- Leveled papers'!$H$4:$KM$4,DO$3,'English Scores- Leveled papers'!$H55:$KM55)))</f>
        <v/>
      </c>
      <c r="DP53" s="41" t="str">
        <f>IF($B53="","",IF(COUNTIFS('English Scores- Leveled papers'!$H$4:$KM$4,DP$3,'English Scores- Leveled papers'!$H55:$KM55,"&lt;&gt;")=0,"",SUMIF('English Scores- Leveled papers'!$H$4:$KM$4,DP$3,'English Scores- Leveled papers'!$H55:$KM55)))</f>
        <v/>
      </c>
      <c r="DQ53" s="393" t="str">
        <f>IF($B53="","",IF(COUNTIFS('English Scores- Leveled papers'!$H$4:$KM$4,DQ$3,'English Scores- Leveled papers'!$H55:$KM55,"&lt;&gt;")=0,"",SUMIF('English Scores- Leveled papers'!$H$4:$KM$4,DQ$3,'English Scores- Leveled papers'!$H55:$KM55)))</f>
        <v/>
      </c>
      <c r="DR53" s="395" t="str">
        <f>IF('Cover Sheet'!$AC$6="6th", 'Eng GLA 6th, 7th, 8th'!D56, "")</f>
        <v/>
      </c>
      <c r="DU53" s="41" t="str">
        <f>IF($B53="","",IF(COUNTIFS('Eng GLA 6th, 7th, 8th'!$E$4:$DV$4,DU$3,'Eng GLA 6th, 7th, 8th'!$E56:$DV56,"&lt;&gt;")=0,"",SUMIF('Eng GLA 6th, 7th, 8th'!$E$4:$DV$4,DU$3,'Eng GLA 6th, 7th, 8th'!$E56:$DV56)))</f>
        <v/>
      </c>
      <c r="DV53" s="41" t="str">
        <f>IF($B53="","",IF(COUNTIFS('Eng GLA 6th, 7th, 8th'!$E$4:$DV$4,DV$3,'Eng GLA 6th, 7th, 8th'!$E56:$DV56,"&lt;&gt;")=0,"",SUMIF('Eng GLA 6th, 7th, 8th'!$E$4:$DV$4,DV$3,'Eng GLA 6th, 7th, 8th'!$E56:$DV56)))</f>
        <v/>
      </c>
      <c r="DW53" s="41" t="str">
        <f>IF($B53="","",IF(COUNTIFS('Eng GLA 6th, 7th, 8th'!$E$4:$DV$4,DW$3,'Eng GLA 6th, 7th, 8th'!$E56:$DV56,"&lt;&gt;")=0,"",SUMIF('Eng GLA 6th, 7th, 8th'!$E$4:$DV$4,DW$3,'Eng GLA 6th, 7th, 8th'!$E56:$DV56)))</f>
        <v/>
      </c>
      <c r="DX53" s="41" t="str">
        <f>IF($B53="","",IF(COUNTIFS('Eng GLA 6th, 7th, 8th'!$E$4:$DV$4,DX$3,'Eng GLA 6th, 7th, 8th'!$E56:$DV56,"&lt;&gt;")=0,"",SUMIF('Eng GLA 6th, 7th, 8th'!$E$4:$DV$4,DX$3,'Eng GLA 6th, 7th, 8th'!$E56:$DV56)))</f>
        <v/>
      </c>
      <c r="DY53" s="41" t="str">
        <f>IF($B53="","",IF(COUNTIFS('Eng GLA 6th, 7th, 8th'!$E$4:$DV$4,DY$3,'Eng GLA 6th, 7th, 8th'!$E56:$DV56,"&lt;&gt;")=0,"",SUMIF('Eng GLA 6th, 7th, 8th'!$E$4:$DV$4,DY$3,'Eng GLA 6th, 7th, 8th'!$E56:$DV56)))</f>
        <v/>
      </c>
      <c r="DZ53" s="41" t="str">
        <f>IF($B53="","",IF(COUNTIFS('Eng GLA 6th, 7th, 8th'!$E$4:$DV$4,DZ$3,'Eng GLA 6th, 7th, 8th'!$E56:$DV56,"&lt;&gt;")=0,"",SUMIF('Eng GLA 6th, 7th, 8th'!$E$4:$DV$4,DZ$3,'Eng GLA 6th, 7th, 8th'!$E56:$DV56)))</f>
        <v/>
      </c>
      <c r="EA53" s="41" t="str">
        <f>IF($B53="","",IF(COUNTIFS('Eng GLA 6th, 7th, 8th'!$E$4:$DV$4,EA$3,'Eng GLA 6th, 7th, 8th'!$E56:$DV56,"&lt;&gt;")=0,"",SUMIF('Eng GLA 6th, 7th, 8th'!$E$4:$DV$4,EA$3,'Eng GLA 6th, 7th, 8th'!$E56:$DV56)))</f>
        <v/>
      </c>
      <c r="EB53" s="41" t="str">
        <f>IF($B53="","",IF(COUNTIFS('Eng GLA 6th, 7th, 8th'!$E$4:$DV$4,EB$3,'Eng GLA 6th, 7th, 8th'!$E56:$DV56,"&lt;&gt;")=0,"",SUMIF('Eng GLA 6th, 7th, 8th'!$E$4:$DV$4,EB$3,'Eng GLA 6th, 7th, 8th'!$E56:$DV56)))</f>
        <v/>
      </c>
      <c r="EC53" s="41" t="str">
        <f>IF($B53="","",IF(COUNTIFS('Eng GLA 6th, 7th, 8th'!$E$4:$DV$4,EC$3,'Eng GLA 6th, 7th, 8th'!$E56:$DV56,"&lt;&gt;")=0,"",SUMIF('Eng GLA 6th, 7th, 8th'!$E$4:$DV$4,EC$3,'Eng GLA 6th, 7th, 8th'!$E56:$DV56)))</f>
        <v/>
      </c>
      <c r="ED53" s="41" t="str">
        <f>IF($B53="","",IF(COUNTIFS('Eng GLA 6th, 7th, 8th'!$E$4:$DV$4,ED$3,'Eng GLA 6th, 7th, 8th'!$E56:$DV56,"&lt;&gt;")=0,"",SUMIF('Eng GLA 6th, 7th, 8th'!$E$4:$DV$4,ED$3,'Eng GLA 6th, 7th, 8th'!$E56:$DV56)))</f>
        <v/>
      </c>
      <c r="EE53" s="41" t="str">
        <f>IF($B53="","",IF(COUNTIFS('Eng GLA 6th, 7th, 8th'!$E$4:$DV$4,EE$3,'Eng GLA 6th, 7th, 8th'!$E56:$DV56,"&lt;&gt;")=0,"",SUMIF('Eng GLA 6th, 7th, 8th'!$E$4:$DV$4,EE$3,'Eng GLA 6th, 7th, 8th'!$E56:$DV56)))</f>
        <v/>
      </c>
      <c r="EF53" s="41" t="str">
        <f>IF($B53="","",IF(COUNTIFS('Eng GLA 6th, 7th, 8th'!$E$4:$DV$4,EF$3,'Eng GLA 6th, 7th, 8th'!$E56:$DV56,"&lt;&gt;")=0,"",SUMIF('Eng GLA 6th, 7th, 8th'!$E$4:$DV$4,EF$3,'Eng GLA 6th, 7th, 8th'!$E56:$DV56)))</f>
        <v/>
      </c>
      <c r="EG53" s="41" t="str">
        <f>IF($B53="","",IF(COUNTIFS('Eng GLA 6th, 7th, 8th'!$E$4:$DV$4,EG$3,'Eng GLA 6th, 7th, 8th'!$E56:$DV56,"&lt;&gt;")=0,"",SUMIF('Eng GLA 6th, 7th, 8th'!$E$4:$DV$4,EG$3,'Eng GLA 6th, 7th, 8th'!$E56:$DV56)))</f>
        <v/>
      </c>
      <c r="EH53" s="41" t="str">
        <f>IF($B53="","",IF(COUNTIFS('Eng GLA 6th, 7th, 8th'!$E$4:$DV$4,EH$3,'Eng GLA 6th, 7th, 8th'!$E56:$DV56,"&lt;&gt;")=0,"",SUMIF('Eng GLA 6th, 7th, 8th'!$E$4:$DV$4,EH$3,'Eng GLA 6th, 7th, 8th'!$E56:$DV56)))</f>
        <v/>
      </c>
      <c r="EI53" s="41" t="str">
        <f>IF($B53="","",IF(COUNTIFS('Eng GLA 6th, 7th, 8th'!$E$4:$DV$4,EI$3,'Eng GLA 6th, 7th, 8th'!$E56:$DV56,"&lt;&gt;")=0,"",SUMIF('Eng GLA 6th, 7th, 8th'!$E$4:$DV$4,EI$3,'Eng GLA 6th, 7th, 8th'!$E56:$DV56)))</f>
        <v/>
      </c>
      <c r="EJ53" s="398" t="str">
        <f>IF('Cover Sheet'!$AC$6="7th", 'Eng GLA 6th, 7th, 8th'!AQ56, "")</f>
        <v/>
      </c>
      <c r="EK53" s="41" t="str">
        <f>IF($B53="","",IF(COUNTIFS('Eng GLA 6th, 7th, 8th'!$E$4:$DV$4,EK$3,'Eng GLA 6th, 7th, 8th'!$E56:$DV56,"&lt;&gt;")=0,"",SUMIF('Eng GLA 6th, 7th, 8th'!$E$4:$DV$4,EK$3,'Eng GLA 6th, 7th, 8th'!$E56:$DV56)))</f>
        <v/>
      </c>
      <c r="EL53" s="41" t="str">
        <f>IF($B53="","",IF(COUNTIFS('Eng GLA 6th, 7th, 8th'!$E$4:$DV$4,EL$3,'Eng GLA 6th, 7th, 8th'!$E56:$DV56,"&lt;&gt;")=0,"",SUMIF('Eng GLA 6th, 7th, 8th'!$E$4:$DV$4,EL$3,'Eng GLA 6th, 7th, 8th'!$E56:$DV56)))</f>
        <v/>
      </c>
      <c r="EM53" s="41" t="str">
        <f>IF($B53="","",IF(COUNTIFS('Eng GLA 6th, 7th, 8th'!$E$4:$DV$4,EM$3,'Eng GLA 6th, 7th, 8th'!$E56:$DV56,"&lt;&gt;")=0,"",SUMIF('Eng GLA 6th, 7th, 8th'!$E$4:$DV$4,EM$3,'Eng GLA 6th, 7th, 8th'!$E56:$DV56)))</f>
        <v/>
      </c>
      <c r="EN53" s="41" t="str">
        <f>IF($B53="","",IF(COUNTIFS('Eng GLA 6th, 7th, 8th'!$E$4:$DV$4,EN$3,'Eng GLA 6th, 7th, 8th'!$E56:$DV56,"&lt;&gt;")=0,"",SUMIF('Eng GLA 6th, 7th, 8th'!$E$4:$DV$4,EN$3,'Eng GLA 6th, 7th, 8th'!$E56:$DV56)))</f>
        <v/>
      </c>
      <c r="EO53" s="41" t="str">
        <f>IF($B53="","",IF(COUNTIFS('Eng GLA 6th, 7th, 8th'!$E$4:$DV$4,EO$3,'Eng GLA 6th, 7th, 8th'!$E56:$DV56,"&lt;&gt;")=0,"",SUMIF('Eng GLA 6th, 7th, 8th'!$E$4:$DV$4,EO$3,'Eng GLA 6th, 7th, 8th'!$E56:$DV56)))</f>
        <v/>
      </c>
      <c r="EP53" s="41" t="str">
        <f>IF($B53="","",IF(COUNTIFS('Eng GLA 6th, 7th, 8th'!$E$4:$DV$4,EP$3,'Eng GLA 6th, 7th, 8th'!$E56:$DV56,"&lt;&gt;")=0,"",SUMIF('Eng GLA 6th, 7th, 8th'!$E$4:$DV$4,EP$3,'Eng GLA 6th, 7th, 8th'!$E56:$DV56)))</f>
        <v/>
      </c>
      <c r="EQ53" s="41" t="str">
        <f>IF($B53="","",IF(COUNTIFS('Eng GLA 6th, 7th, 8th'!$E$4:$DV$4,EQ$3,'Eng GLA 6th, 7th, 8th'!$E56:$DV56,"&lt;&gt;")=0,"",SUMIF('Eng GLA 6th, 7th, 8th'!$E$4:$DV$4,EQ$3,'Eng GLA 6th, 7th, 8th'!$E56:$DV56)))</f>
        <v/>
      </c>
      <c r="ER53" s="41" t="str">
        <f>IF($B53="","",IF(COUNTIFS('Eng GLA 6th, 7th, 8th'!$E$4:$DV$4,ER$3,'Eng GLA 6th, 7th, 8th'!$E56:$DV56,"&lt;&gt;")=0,"",SUMIF('Eng GLA 6th, 7th, 8th'!$E$4:$DV$4,ER$3,'Eng GLA 6th, 7th, 8th'!$E56:$DV56)))</f>
        <v/>
      </c>
      <c r="ES53" s="41" t="str">
        <f>IF($B53="","",IF(COUNTIFS('Eng GLA 6th, 7th, 8th'!$E$4:$DV$4,ES$3,'Eng GLA 6th, 7th, 8th'!$E56:$DV56,"&lt;&gt;")=0,"",SUMIF('Eng GLA 6th, 7th, 8th'!$E$4:$DV$4,ES$3,'Eng GLA 6th, 7th, 8th'!$E56:$DV56)))</f>
        <v/>
      </c>
      <c r="ET53" s="41" t="str">
        <f>IF($B53="","",IF(COUNTIFS('Eng GLA 6th, 7th, 8th'!$E$4:$DV$4,ET$3,'Eng GLA 6th, 7th, 8th'!$E56:$DV56,"&lt;&gt;")=0,"",SUMIF('Eng GLA 6th, 7th, 8th'!$E$4:$DV$4,ET$3,'Eng GLA 6th, 7th, 8th'!$E56:$DV56)))</f>
        <v/>
      </c>
      <c r="EU53" s="41" t="str">
        <f>IF($B53="","",IF(COUNTIFS('Eng GLA 6th, 7th, 8th'!$E$4:$DV$4,EU$3,'Eng GLA 6th, 7th, 8th'!$E56:$DV56,"&lt;&gt;")=0,"",SUMIF('Eng GLA 6th, 7th, 8th'!$E$4:$DV$4,EU$3,'Eng GLA 6th, 7th, 8th'!$E56:$DV56)))</f>
        <v/>
      </c>
      <c r="EV53" s="41" t="str">
        <f>IF($B53="","",IF(COUNTIFS('Eng GLA 6th, 7th, 8th'!$E$4:$DV$4,EV$3,'Eng GLA 6th, 7th, 8th'!$E56:$DV56,"&lt;&gt;")=0,"",SUMIF('Eng GLA 6th, 7th, 8th'!$E$4:$DV$4,EV$3,'Eng GLA 6th, 7th, 8th'!$E56:$DV56)))</f>
        <v/>
      </c>
      <c r="EW53" s="41" t="str">
        <f>IF($B53="","",IF(COUNTIFS('Eng GLA 6th, 7th, 8th'!$E$4:$DV$4,EW$3,'Eng GLA 6th, 7th, 8th'!$E56:$DV56,"&lt;&gt;")=0,"",SUMIF('Eng GLA 6th, 7th, 8th'!$E$4:$DV$4,EW$3,'Eng GLA 6th, 7th, 8th'!$E56:$DV56)))</f>
        <v/>
      </c>
      <c r="EX53" s="41" t="str">
        <f>IF($B53="","",IF(COUNTIFS('Eng GLA 6th, 7th, 8th'!$E$4:$DV$4,EX$3,'Eng GLA 6th, 7th, 8th'!$E56:$DV56,"&lt;&gt;")=0,"",SUMIF('Eng GLA 6th, 7th, 8th'!$E$4:$DV$4,EX$3,'Eng GLA 6th, 7th, 8th'!$E56:$DV56)))</f>
        <v/>
      </c>
      <c r="EY53" s="41" t="str">
        <f>IF($B53="","",IF(COUNTIFS('Eng GLA 6th, 7th, 8th'!$E$4:$DV$4,EY$3,'Eng GLA 6th, 7th, 8th'!$E56:$DV56,"&lt;&gt;")=0,"",SUMIF('Eng GLA 6th, 7th, 8th'!$E$4:$DV$4,EY$3,'Eng GLA 6th, 7th, 8th'!$E56:$DV56)))</f>
        <v/>
      </c>
      <c r="EZ53" s="398" t="str">
        <f>IF('Cover Sheet'!$AC$6="8th", 'Eng GLA 6th, 7th, 8th'!CG56, "")</f>
        <v/>
      </c>
      <c r="FA53" s="41" t="str">
        <f>IF($B53="","",IF(COUNTIFS('Eng GLA 6th, 7th, 8th'!$E$4:$DV$4,FA$3,'Eng GLA 6th, 7th, 8th'!$E56:$DV56,"&lt;&gt;")=0,"",SUMIF('Eng GLA 6th, 7th, 8th'!$E$4:$DV$4,FA$3,'Eng GLA 6th, 7th, 8th'!$E56:$DV56)))</f>
        <v/>
      </c>
      <c r="FB53" s="41" t="str">
        <f>IF($B53="","",IF(COUNTIFS('Eng GLA 6th, 7th, 8th'!$E$4:$DV$4,FB$3,'Eng GLA 6th, 7th, 8th'!$E56:$DV56,"&lt;&gt;")=0,"",SUMIF('Eng GLA 6th, 7th, 8th'!$E$4:$DV$4,FB$3,'Eng GLA 6th, 7th, 8th'!$E56:$DV56)))</f>
        <v/>
      </c>
      <c r="FC53" s="41" t="str">
        <f>IF($B53="","",IF(COUNTIFS('Eng GLA 6th, 7th, 8th'!$E$4:$DV$4,FC$3,'Eng GLA 6th, 7th, 8th'!$E56:$DV56,"&lt;&gt;")=0,"",SUMIF('Eng GLA 6th, 7th, 8th'!$E$4:$DV$4,FC$3,'Eng GLA 6th, 7th, 8th'!$E56:$DV56)))</f>
        <v/>
      </c>
      <c r="FD53" s="41" t="str">
        <f>IF($B53="","",IF(COUNTIFS('Eng GLA 6th, 7th, 8th'!$E$4:$DV$4,FD$3,'Eng GLA 6th, 7th, 8th'!$E56:$DV56,"&lt;&gt;")=0,"",SUMIF('Eng GLA 6th, 7th, 8th'!$E$4:$DV$4,FD$3,'Eng GLA 6th, 7th, 8th'!$E56:$DV56)))</f>
        <v/>
      </c>
      <c r="FE53" s="41" t="str">
        <f>IF($B53="","",IF(COUNTIFS('Eng GLA 6th, 7th, 8th'!$E$4:$DV$4,FE$3,'Eng GLA 6th, 7th, 8th'!$E56:$DV56,"&lt;&gt;")=0,"",SUMIF('Eng GLA 6th, 7th, 8th'!$E$4:$DV$4,FE$3,'Eng GLA 6th, 7th, 8th'!$E56:$DV56)))</f>
        <v/>
      </c>
      <c r="FF53" s="41" t="str">
        <f>IF($B53="","",IF(COUNTIFS('Eng GLA 6th, 7th, 8th'!$E$4:$DV$4,FF$3,'Eng GLA 6th, 7th, 8th'!$E56:$DV56,"&lt;&gt;")=0,"",SUMIF('Eng GLA 6th, 7th, 8th'!$E$4:$DV$4,FF$3,'Eng GLA 6th, 7th, 8th'!$E56:$DV56)))</f>
        <v/>
      </c>
      <c r="FG53" s="41" t="str">
        <f>IF($B53="","",IF(COUNTIFS('Eng GLA 6th, 7th, 8th'!$E$4:$DV$4,FG$3,'Eng GLA 6th, 7th, 8th'!$E56:$DV56,"&lt;&gt;")=0,"",SUMIF('Eng GLA 6th, 7th, 8th'!$E$4:$DV$4,FG$3,'Eng GLA 6th, 7th, 8th'!$E56:$DV56)))</f>
        <v/>
      </c>
      <c r="FH53" s="41" t="str">
        <f>IF($B53="","",IF(COUNTIFS('Eng GLA 6th, 7th, 8th'!$E$4:$DV$4,FH$3,'Eng GLA 6th, 7th, 8th'!$E56:$DV56,"&lt;&gt;")=0,"",SUMIF('Eng GLA 6th, 7th, 8th'!$E$4:$DV$4,FH$3,'Eng GLA 6th, 7th, 8th'!$E56:$DV56)))</f>
        <v/>
      </c>
      <c r="FI53" s="41" t="str">
        <f>IF($B53="","",IF(COUNTIFS('Eng GLA 6th, 7th, 8th'!$E$4:$DV$4,FI$3,'Eng GLA 6th, 7th, 8th'!$E56:$DV56,"&lt;&gt;")=0,"",SUMIF('Eng GLA 6th, 7th, 8th'!$E$4:$DV$4,FI$3,'Eng GLA 6th, 7th, 8th'!$E56:$DV56)))</f>
        <v/>
      </c>
      <c r="FJ53" s="41" t="str">
        <f>IF($B53="","",IF(COUNTIFS('Eng GLA 6th, 7th, 8th'!$E$4:$DV$4,FJ$3,'Eng GLA 6th, 7th, 8th'!$E56:$DV56,"&lt;&gt;")=0,"",SUMIF('Eng GLA 6th, 7th, 8th'!$E$4:$DV$4,FJ$3,'Eng GLA 6th, 7th, 8th'!$E56:$DV56)))</f>
        <v/>
      </c>
      <c r="FK53" s="41" t="str">
        <f>IF($B53="","",IF(COUNTIFS('Eng GLA 6th, 7th, 8th'!$E$4:$DV$4,FK$3,'Eng GLA 6th, 7th, 8th'!$E56:$DV56,"&lt;&gt;")=0,"",SUMIF('Eng GLA 6th, 7th, 8th'!$E$4:$DV$4,FK$3,'Eng GLA 6th, 7th, 8th'!$E56:$DV56)))</f>
        <v/>
      </c>
      <c r="FL53" s="41" t="str">
        <f>IF($B53="","",IF(COUNTIFS('Eng GLA 6th, 7th, 8th'!$E$4:$DV$4,FL$3,'Eng GLA 6th, 7th, 8th'!$E56:$DV56,"&lt;&gt;")=0,"",SUMIF('Eng GLA 6th, 7th, 8th'!$E$4:$DV$4,FL$3,'Eng GLA 6th, 7th, 8th'!$E56:$DV56)))</f>
        <v/>
      </c>
      <c r="FM53" s="41" t="str">
        <f>IF($B53="","",IF(COUNTIFS('Eng GLA 6th, 7th, 8th'!$E$4:$DV$4,FM$3,'Eng GLA 6th, 7th, 8th'!$E56:$DV56,"&lt;&gt;")=0,"",SUMIF('Eng GLA 6th, 7th, 8th'!$E$4:$DV$4,FM$3,'Eng GLA 6th, 7th, 8th'!$E56:$DV56)))</f>
        <v/>
      </c>
      <c r="FN53" s="41" t="str">
        <f>IF($B53="","",IF(COUNTIFS('Eng GLA 6th, 7th, 8th'!$E$4:$DV$4,FN$3,'Eng GLA 6th, 7th, 8th'!$E56:$DV56,"&lt;&gt;")=0,"",SUMIF('Eng GLA 6th, 7th, 8th'!$E$4:$DV$4,FN$3,'Eng GLA 6th, 7th, 8th'!$E56:$DV56)))</f>
        <v/>
      </c>
      <c r="FO53" s="41" t="str">
        <f>IF($B53="","",IF(COUNTIFS('Eng GLA 6th, 7th, 8th'!$E$4:$DV$4,FO$3,'Eng GLA 6th, 7th, 8th'!$E56:$DV56,"&lt;&gt;")=0,"",SUMIF('Eng GLA 6th, 7th, 8th'!$E$4:$DV$4,FO$3,'Eng GLA 6th, 7th, 8th'!$E56:$DV56)))</f>
        <v/>
      </c>
    </row>
    <row r="54" spans="1:171" ht="12.75" customHeight="1" x14ac:dyDescent="0.2">
      <c r="A54" s="65">
        <v>50</v>
      </c>
      <c r="B54" s="65" t="str">
        <f>'English Scores- Leveled papers'!B56</f>
        <v/>
      </c>
      <c r="C54" s="65"/>
      <c r="D54" s="76" t="str">
        <f>IF(OR(B54="",H54="",'Cover Sheet'!E54=""),"",'Cover Sheet'!E54)</f>
        <v/>
      </c>
      <c r="E54" s="76" t="str">
        <f>IF(OR(B54="",H54="",'Cover Sheet'!F54=""),"",'Cover Sheet'!F54)</f>
        <v/>
      </c>
      <c r="F54" s="76" t="str">
        <f>IF(OR(B54="",H54="",'Cover Sheet'!H54=""),"",'Cover Sheet'!H54)</f>
        <v/>
      </c>
      <c r="G54" s="76"/>
      <c r="H54" s="76" t="str">
        <f>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v/>
      </c>
      <c r="I54" s="77" t="str">
        <f t="shared" si="23"/>
        <v/>
      </c>
      <c r="J54" s="77" t="str">
        <f t="shared" si="24"/>
        <v/>
      </c>
      <c r="K54" s="77" t="str">
        <f t="shared" si="25"/>
        <v/>
      </c>
      <c r="L54" s="78" t="str">
        <f t="shared" si="26"/>
        <v/>
      </c>
      <c r="M54" s="78" t="str">
        <f t="shared" si="27"/>
        <v/>
      </c>
      <c r="N54" s="78" t="str">
        <f t="shared" si="28"/>
        <v/>
      </c>
      <c r="O54" s="78" t="str">
        <f t="shared" si="13"/>
        <v/>
      </c>
      <c r="P54" s="78" t="str">
        <f t="shared" si="14"/>
        <v/>
      </c>
      <c r="Q54" s="78" t="str">
        <f t="shared" si="15"/>
        <v/>
      </c>
      <c r="R54" s="78" t="str">
        <f t="shared" si="16"/>
        <v/>
      </c>
      <c r="S54" s="78" t="str">
        <f t="shared" si="17"/>
        <v/>
      </c>
      <c r="T54" s="78" t="str">
        <f t="shared" si="18"/>
        <v/>
      </c>
      <c r="U54" s="78" t="str">
        <f t="shared" si="19"/>
        <v/>
      </c>
      <c r="V54" s="78" t="str">
        <f t="shared" si="20"/>
        <v/>
      </c>
      <c r="W54" s="78" t="str">
        <f t="shared" si="21"/>
        <v/>
      </c>
      <c r="X54" s="78" t="str">
        <f t="shared" si="22"/>
        <v/>
      </c>
      <c r="Y54" s="78"/>
      <c r="Z54" s="78"/>
      <c r="AA54" s="78"/>
      <c r="AB54" s="78"/>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41" t="str">
        <f>IF($B54="","",IF(COUNTIFS('English Scores- Leveled papers'!$H$4:$KM$4,AI$3,'English Scores- Leveled papers'!$H56:$KM56,"&lt;&gt;")=0,"",SUMIF('English Scores- Leveled papers'!$H$4:$KM$4,AI$3,'English Scores- Leveled papers'!$H56:$KM56)))</f>
        <v/>
      </c>
      <c r="AJ54" s="41" t="str">
        <f>IF($B54="","",IF(COUNTIFS('English Scores- Leveled papers'!$H$4:$KM$4,AJ$3,'English Scores- Leveled papers'!$H56:$KM56,"&lt;&gt;")=0,"",SUMIF('English Scores- Leveled papers'!$H$4:$KM$4,AJ$3,'English Scores- Leveled papers'!$H56:$KM56)))</f>
        <v/>
      </c>
      <c r="AK54" s="41" t="str">
        <f>IF($B54="","",IF(COUNTIFS('English Scores- Leveled papers'!$H$4:$KM$4,AK$3,'English Scores- Leveled papers'!$H56:$KM56,"&lt;&gt;")=0,"",SUMIF('English Scores- Leveled papers'!$H$4:$KM$4,AK$3,'English Scores- Leveled papers'!$H56:$KM56)))</f>
        <v/>
      </c>
      <c r="AL54" s="41" t="str">
        <f>IF($B54="","",IF(COUNTIFS('English Scores- Leveled papers'!$H$4:$KM$4,AL$3,'English Scores- Leveled papers'!$H56:$KM56,"&lt;&gt;")=0,"",SUMIF('English Scores- Leveled papers'!$H$4:$KM$4,AL$3,'English Scores- Leveled papers'!$H56:$KM56)))</f>
        <v/>
      </c>
      <c r="AM54" s="41" t="str">
        <f>IF($B54="","",IF(COUNTIFS('English Scores- Leveled papers'!$H$4:$KM$4,AM$3,'English Scores- Leveled papers'!$H56:$KM56,"&lt;&gt;")=0,"",SUMIF('English Scores- Leveled papers'!$H$4:$KM$4,AM$3,'English Scores- Leveled papers'!$H56:$KM56)))</f>
        <v/>
      </c>
      <c r="AN54" s="41"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41" t="str">
        <f>IF($B54="","",IF(COUNTIFS('English Scores- Leveled papers'!$H$4:$KM$4,AZ$3,'English Scores- Leveled papers'!$H56:$KM56,"&lt;&gt;")=0,"",SUMIF('English Scores- Leveled papers'!$H$4:$KM$4,AZ$3,'English Scores- Leveled papers'!$H56:$KM56)))</f>
        <v/>
      </c>
      <c r="BA54" s="41" t="str">
        <f>IF($B54="","",IF(COUNTIFS('English Scores- Leveled papers'!$H$4:$KM$4,BA$3,'English Scores- Leveled papers'!$H56:$KM56,"&lt;&gt;")=0,"",SUMIF('English Scores- Leveled papers'!$H$4:$KM$4,BA$3,'English Scores- Leveled papers'!$H56:$KM56)))</f>
        <v/>
      </c>
      <c r="BB54" s="41" t="str">
        <f>IF($B54="","",IF(COUNTIFS('English Scores- Leveled papers'!$H$4:$KM$4,BB$3,'English Scores- Leveled papers'!$H56:$KM56,"&lt;&gt;")=0,"",SUMIF('English Scores- Leveled papers'!$H$4:$KM$4,BB$3,'English Scores- Leveled papers'!$H56:$KM56)))</f>
        <v/>
      </c>
      <c r="BC54" s="41" t="str">
        <f>IF($B54="","",IF(COUNTIFS('English Scores- Leveled papers'!$H$4:$KM$4,BC$3,'English Scores- Leveled papers'!$H56:$KM56,"&lt;&gt;")=0,"",SUMIF('English Scores- Leveled papers'!$H$4:$KM$4,BC$3,'English Scores- Leveled papers'!$H56:$KM56)))</f>
        <v/>
      </c>
      <c r="BD54" s="41" t="str">
        <f>IF($B54="","",IF(COUNTIFS('English Scores- Leveled papers'!$H$4:$KM$4,BD$3,'English Scores- Leveled papers'!$H56:$KM56,"&lt;&gt;")=0,"",SUMIF('English Scores- Leveled papers'!$H$4:$KM$4,BD$3,'English Scores- Leveled papers'!$H56:$KM56)))</f>
        <v/>
      </c>
      <c r="BE54" s="41" t="str">
        <f>IF($B54="","",IF(COUNTIFS('English Scores- Leveled papers'!$H$4:$KM$4,BE$3,'English Scores- Leveled papers'!$H56:$KM56,"&lt;&gt;")=0,"",SUMIF('English Scores- Leveled papers'!$H$4:$KM$4,BE$3,'English Scores- Leveled papers'!$H56:$KM56)))</f>
        <v/>
      </c>
      <c r="BF54" s="41" t="str">
        <f>IF($B54="","",IF(COUNTIFS('English Scores- Leveled papers'!$H$4:$KM$4,BF$3,'English Scores- Leveled papers'!$H56:$KM56,"&lt;&gt;")=0,"",SUMIF('English Scores- Leveled papers'!$H$4:$KM$4,BF$3,'English Scores- Leveled papers'!$H56:$KM56)))</f>
        <v/>
      </c>
      <c r="BG54" s="41" t="str">
        <f>IF($B54="","",IF(COUNTIFS('English Scores- Leveled papers'!$H$4:$KM$4,BG$3,'English Scores- Leveled papers'!$H56:$KM56,"&lt;&gt;")=0,"",SUMIF('English Scores- Leveled papers'!$H$4:$KM$4,BG$3,'English Scores- Leveled papers'!$H56:$KM56)))</f>
        <v/>
      </c>
      <c r="BH54" s="41" t="str">
        <f>IF($B54="","",IF(COUNTIFS('English Scores- Leveled papers'!$H$4:$KM$4,BH$3,'English Scores- Leveled papers'!$H56:$KM56,"&lt;&gt;")=0,"",SUMIF('English Scores- Leveled papers'!$H$4:$KM$4,BH$3,'English Scores- Leveled papers'!$H56:$KM56)))</f>
        <v/>
      </c>
      <c r="BI54" s="41" t="str">
        <f>IF($B54="","",IF(COUNTIFS('English Scores- Leveled papers'!$H$4:$KM$4,BI$3,'English Scores- Leveled papers'!$H56:$KM56,"&lt;&gt;")=0,"",SUMIF('English Scores- Leveled papers'!$H$4:$KM$4,BI$3,'English Scores- Leveled papers'!$H56:$KM56)))</f>
        <v/>
      </c>
      <c r="BJ54" s="41" t="str">
        <f>IF($B54="","",IF(COUNTIFS('English Scores- Leveled papers'!$H$4:$KM$4,BJ$3,'English Scores- Leveled papers'!$H56:$KM56,"&lt;&gt;")=0,"",SUMIF('English Scores- Leveled papers'!$H$4:$KM$4,BJ$3,'English Scores- Leveled papers'!$H56:$KM56)))</f>
        <v/>
      </c>
      <c r="BK54" s="41" t="str">
        <f>IF($B54="","",IF(COUNTIFS('English Scores- Leveled papers'!$H$4:$KM$4,BK$3,'English Scores- Leveled papers'!$H56:$KM56,"&lt;&gt;")=0,"",SUMIF('English Scores- Leveled papers'!$H$4:$KM$4,BK$3,'English Scores- Leveled papers'!$H56:$KM56)))</f>
        <v/>
      </c>
      <c r="BL54" s="41" t="str">
        <f>IF($B54="","",IF(COUNTIFS('English Scores- Leveled papers'!$H$4:$KM$4,BL$3,'English Scores- Leveled papers'!$H56:$KM56,"&lt;&gt;")=0,"",SUMIF('English Scores- Leveled papers'!$H$4:$KM$4,BL$3,'English Scores- Leveled papers'!$H56:$KM56)))</f>
        <v/>
      </c>
      <c r="BM54" s="41" t="str">
        <f>IF($B54="","",IF(COUNTIFS('English Scores- Leveled papers'!$H$4:$KM$4,BM$3,'English Scores- Leveled papers'!$H56:$KM56,"&lt;&gt;")=0,"",SUMIF('English Scores- Leveled papers'!$H$4:$KM$4,BM$3,'English Scores- Leveled papers'!$H56:$KM56)))</f>
        <v/>
      </c>
      <c r="BN54" s="41" t="str">
        <f>IF($B54="","",IF(COUNTIFS('English Scores- Leveled papers'!$H$4:$KM$4,BN$3,'English Scores- Leveled papers'!$H56:$KM56,"&lt;&gt;")=0,"",SUMIF('English Scores- Leveled papers'!$H$4:$KM$4,BN$3,'English Scores- Leveled papers'!$H56:$KM56)))</f>
        <v/>
      </c>
      <c r="BO54" s="41"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41" t="str">
        <f>IF($B54="","",IF(COUNTIFS('English Scores- Leveled papers'!$H$4:$KM$4,BX$3,'English Scores- Leveled papers'!$H56:$KM56,"&lt;&gt;")=0,"",SUMIF('English Scores- Leveled papers'!$H$4:$KM$4,BX$3,'English Scores- Leveled papers'!$H56:$KM56)))</f>
        <v/>
      </c>
      <c r="BY54" s="41" t="str">
        <f>IF($B54="","",IF(COUNTIFS('English Scores- Leveled papers'!$H$4:$KM$4,BY$3,'English Scores- Leveled papers'!$H56:$KM56,"&lt;&gt;")=0,"",SUMIF('English Scores- Leveled papers'!$H$4:$KM$4,BY$3,'English Scores- Leveled papers'!$H56:$KM56)))</f>
        <v/>
      </c>
      <c r="BZ54" s="41" t="str">
        <f>IF($B54="","",IF(COUNTIFS('English Scores- Leveled papers'!$H$4:$KM$4,BZ$3,'English Scores- Leveled papers'!$H56:$KM56,"&lt;&gt;")=0,"",SUMIF('English Scores- Leveled papers'!$H$4:$KM$4,BZ$3,'English Scores- Leveled papers'!$H56:$KM56)))</f>
        <v/>
      </c>
      <c r="CA54" s="41" t="str">
        <f>IF($B54="","",IF(COUNTIFS('English Scores- Leveled papers'!$H$4:$KM$4,CA$3,'English Scores- Leveled papers'!$H56:$KM56,"&lt;&gt;")=0,"",SUMIF('English Scores- Leveled papers'!$H$4:$KM$4,CA$3,'English Scores- Leveled papers'!$H56:$KM56)))</f>
        <v/>
      </c>
      <c r="CB54" s="41" t="str">
        <f>IF($B54="","",IF(COUNTIFS('English Scores- Leveled papers'!$H$4:$KM$4,CB$3,'English Scores- Leveled papers'!$H56:$KM56,"&lt;&gt;")=0,"",SUMIF('English Scores- Leveled papers'!$H$4:$KM$4,CB$3,'English Scores- Leveled papers'!$H56:$KM56)))</f>
        <v/>
      </c>
      <c r="CC54" s="41" t="str">
        <f>IF($B54="","",IF(COUNTIFS('English Scores- Leveled papers'!$H$4:$KM$4,CC$3,'English Scores- Leveled papers'!$H56:$KM56,"&lt;&gt;")=0,"",SUMIF('English Scores- Leveled papers'!$H$4:$KM$4,CC$3,'English Scores- Leveled papers'!$H56:$KM56)))</f>
        <v/>
      </c>
      <c r="CD54" s="41" t="str">
        <f>IF($B54="","",IF(COUNTIFS('English Scores- Leveled papers'!$H$4:$KM$4,CD$3,'English Scores- Leveled papers'!$H56:$KM56,"&lt;&gt;")=0,"",SUMIF('English Scores- Leveled papers'!$H$4:$KM$4,CD$3,'English Scores- Leveled papers'!$H56:$KM56)))</f>
        <v/>
      </c>
      <c r="CE54" s="41" t="str">
        <f>IF($B54="","",IF(COUNTIFS('English Scores- Leveled papers'!$H$4:$KM$4,CE$3,'English Scores- Leveled papers'!$H56:$KM56,"&lt;&gt;")=0,"",SUMIF('English Scores- Leveled papers'!$H$4:$KM$4,CE$3,'English Scores- Leveled papers'!$H56:$KM56)))</f>
        <v/>
      </c>
      <c r="CF54" s="41"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41" t="str">
        <f>IF($B54="","",IF(COUNTIFS('English Scores- Leveled papers'!$H$4:$KM$4,CL$3,'English Scores- Leveled papers'!$H56:$KM56,"&lt;&gt;")=0,"",SUMIF('English Scores- Leveled papers'!$H$4:$KM$4,CL$3,'English Scores- Leveled papers'!$H56:$KM56)))</f>
        <v/>
      </c>
      <c r="CM54" s="41" t="str">
        <f>IF($B54="","",IF(COUNTIFS('English Scores- Leveled papers'!$H$4:$KM$4,CM$3,'English Scores- Leveled papers'!$H56:$KM56,"&lt;&gt;")=0,"",SUMIF('English Scores- Leveled papers'!$H$4:$KM$4,CM$3,'English Scores- Leveled papers'!$H56:$KM56)))</f>
        <v/>
      </c>
      <c r="CN54" s="41" t="str">
        <f>IF($B54="","",IF(COUNTIFS('English Scores- Leveled papers'!$H$4:$KM$4,CN$3,'English Scores- Leveled papers'!$H56:$KM56,"&lt;&gt;")=0,"",SUMIF('English Scores- Leveled papers'!$H$4:$KM$4,CN$3,'English Scores- Leveled papers'!$H56:$KM56)))</f>
        <v/>
      </c>
      <c r="CO54" s="41" t="str">
        <f>IF($B54="","",IF(COUNTIFS('English Scores- Leveled papers'!$H$4:$KM$4,CO$3,'English Scores- Leveled papers'!$H56:$KM56,"&lt;&gt;")=0,"",SUMIF('English Scores- Leveled papers'!$H$4:$KM$4,CO$3,'English Scores- Leveled papers'!$H56:$KM56)))</f>
        <v/>
      </c>
      <c r="CP54" s="41" t="str">
        <f>IF($B54="","",IF(COUNTIFS('English Scores- Leveled papers'!$H$4:$KM$4,CP$3,'English Scores- Leveled papers'!$H56:$KM56,"&lt;&gt;")=0,"",SUMIF('English Scores- Leveled papers'!$H$4:$KM$4,CP$3,'English Scores- Leveled papers'!$H56:$KM56)))</f>
        <v/>
      </c>
      <c r="CQ54" s="41" t="str">
        <f>IF($B54="","",IF(COUNTIFS('English Scores- Leveled papers'!$H$4:$KM$4,CQ$3,'English Scores- Leveled papers'!$H56:$KM56,"&lt;&gt;")=0,"",SUMIF('English Scores- Leveled papers'!$H$4:$KM$4,CQ$3,'English Scores- Leveled papers'!$H56:$KM56)))</f>
        <v/>
      </c>
      <c r="CR54" s="41" t="str">
        <f>IF($B54="","",IF(COUNTIFS('English Scores- Leveled papers'!$H$4:$KM$4,CR$3,'English Scores- Leveled papers'!$H56:$KM56,"&lt;&gt;")=0,"",SUMIF('English Scores- Leveled papers'!$H$4:$KM$4,CR$3,'English Scores- Leveled papers'!$H56:$KM56)))</f>
        <v/>
      </c>
      <c r="CS54" s="41"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41" t="str">
        <f>IF($B54="","",IF(COUNTIFS('English Scores- Leveled papers'!$H$4:$KM$4,DF$3,'English Scores- Leveled papers'!$H56:$KM56,"&lt;&gt;")=0,"",SUMIF('English Scores- Leveled papers'!$H$4:$KM$4,DF$3,'English Scores- Leveled papers'!$H56:$KM56)))</f>
        <v/>
      </c>
      <c r="DG54" s="41" t="str">
        <f>IF($B54="","",IF(COUNTIFS('English Scores- Leveled papers'!$H$4:$KM$4,DG$3,'English Scores- Leveled papers'!$H56:$KM56,"&lt;&gt;")=0,"",SUMIF('English Scores- Leveled papers'!$H$4:$KM$4,DG$3,'English Scores- Leveled papers'!$H56:$KM56)))</f>
        <v/>
      </c>
      <c r="DH54" s="41" t="str">
        <f>IF($B54="","",IF(COUNTIFS('English Scores- Leveled papers'!$H$4:$KM$4,DH$3,'English Scores- Leveled papers'!$H56:$KM56,"&lt;&gt;")=0,"",SUMIF('English Scores- Leveled papers'!$H$4:$KM$4,DH$3,'English Scores- Leveled papers'!$H56:$KM56)))</f>
        <v/>
      </c>
      <c r="DI54" s="41" t="str">
        <f>IF($B54="","",IF(COUNTIFS('English Scores- Leveled papers'!$H$4:$KM$4,DI$3,'English Scores- Leveled papers'!$H56:$KM56,"&lt;&gt;")=0,"",SUMIF('English Scores- Leveled papers'!$H$4:$KM$4,DI$3,'English Scores- Leveled papers'!$H56:$KM56)))</f>
        <v/>
      </c>
      <c r="DJ54" s="41" t="str">
        <f>IF($B54="","",IF(COUNTIFS('English Scores- Leveled papers'!$H$4:$KM$4,DJ$3,'English Scores- Leveled papers'!$H56:$KM56,"&lt;&gt;")=0,"",SUMIF('English Scores- Leveled papers'!$H$4:$KM$4,DJ$3,'English Scores- Leveled papers'!$H56:$KM56)))</f>
        <v/>
      </c>
      <c r="DK54" s="41" t="str">
        <f>IF($B54="","",IF(COUNTIFS('English Scores- Leveled papers'!$H$4:$KM$4,DK$3,'English Scores- Leveled papers'!$H56:$KM56,"&lt;&gt;")=0,"",SUMIF('English Scores- Leveled papers'!$H$4:$KM$4,DK$3,'English Scores- Leveled papers'!$H56:$KM56)))</f>
        <v/>
      </c>
      <c r="DL54" s="41" t="str">
        <f>IF($B54="","",IF(COUNTIFS('English Scores- Leveled papers'!$H$4:$KM$4,DL$3,'English Scores- Leveled papers'!$H56:$KM56,"&lt;&gt;")=0,"",SUMIF('English Scores- Leveled papers'!$H$4:$KM$4,DL$3,'English Scores- Leveled papers'!$H56:$KM56)))</f>
        <v/>
      </c>
      <c r="DM54" s="41" t="str">
        <f>IF($B54="","",IF(COUNTIFS('English Scores- Leveled papers'!$H$4:$KM$4,DM$3,'English Scores- Leveled papers'!$H56:$KM56,"&lt;&gt;")=0,"",SUMIF('English Scores- Leveled papers'!$H$4:$KM$4,DM$3,'English Scores- Leveled papers'!$H56:$KM56)))</f>
        <v/>
      </c>
      <c r="DN54" s="41" t="str">
        <f>IF($B54="","",IF(COUNTIFS('English Scores- Leveled papers'!$H$4:$KM$4,DN$3,'English Scores- Leveled papers'!$H56:$KM56,"&lt;&gt;")=0,"",SUMIF('English Scores- Leveled papers'!$H$4:$KM$4,DN$3,'English Scores- Leveled papers'!$H56:$KM56)))</f>
        <v/>
      </c>
      <c r="DO54" s="41" t="str">
        <f>IF($B54="","",IF(COUNTIFS('English Scores- Leveled papers'!$H$4:$KM$4,DO$3,'English Scores- Leveled papers'!$H56:$KM56,"&lt;&gt;")=0,"",SUMIF('English Scores- Leveled papers'!$H$4:$KM$4,DO$3,'English Scores- Leveled papers'!$H56:$KM56)))</f>
        <v/>
      </c>
      <c r="DP54" s="41" t="str">
        <f>IF($B54="","",IF(COUNTIFS('English Scores- Leveled papers'!$H$4:$KM$4,DP$3,'English Scores- Leveled papers'!$H56:$KM56,"&lt;&gt;")=0,"",SUMIF('English Scores- Leveled papers'!$H$4:$KM$4,DP$3,'English Scores- Leveled papers'!$H56:$KM56)))</f>
        <v/>
      </c>
      <c r="DQ54" s="393" t="str">
        <f>IF($B54="","",IF(COUNTIFS('English Scores- Leveled papers'!$H$4:$KM$4,DQ$3,'English Scores- Leveled papers'!$H56:$KM56,"&lt;&gt;")=0,"",SUMIF('English Scores- Leveled papers'!$H$4:$KM$4,DQ$3,'English Scores- Leveled papers'!$H56:$KM56)))</f>
        <v/>
      </c>
      <c r="DR54" s="395" t="str">
        <f>IF('Cover Sheet'!$AC$6="6th", 'Eng GLA 6th, 7th, 8th'!D57, "")</f>
        <v/>
      </c>
      <c r="DU54" s="41" t="str">
        <f>IF($B54="","",IF(COUNTIFS('Eng GLA 6th, 7th, 8th'!$E$4:$DV$4,DU$3,'Eng GLA 6th, 7th, 8th'!$E57:$DV57,"&lt;&gt;")=0,"",SUMIF('Eng GLA 6th, 7th, 8th'!$E$4:$DV$4,DU$3,'Eng GLA 6th, 7th, 8th'!$E57:$DV57)))</f>
        <v/>
      </c>
      <c r="DV54" s="41" t="str">
        <f>IF($B54="","",IF(COUNTIFS('Eng GLA 6th, 7th, 8th'!$E$4:$DV$4,DV$3,'Eng GLA 6th, 7th, 8th'!$E57:$DV57,"&lt;&gt;")=0,"",SUMIF('Eng GLA 6th, 7th, 8th'!$E$4:$DV$4,DV$3,'Eng GLA 6th, 7th, 8th'!$E57:$DV57)))</f>
        <v/>
      </c>
      <c r="DW54" s="41" t="str">
        <f>IF($B54="","",IF(COUNTIFS('Eng GLA 6th, 7th, 8th'!$E$4:$DV$4,DW$3,'Eng GLA 6th, 7th, 8th'!$E57:$DV57,"&lt;&gt;")=0,"",SUMIF('Eng GLA 6th, 7th, 8th'!$E$4:$DV$4,DW$3,'Eng GLA 6th, 7th, 8th'!$E57:$DV57)))</f>
        <v/>
      </c>
      <c r="DX54" s="41" t="str">
        <f>IF($B54="","",IF(COUNTIFS('Eng GLA 6th, 7th, 8th'!$E$4:$DV$4,DX$3,'Eng GLA 6th, 7th, 8th'!$E57:$DV57,"&lt;&gt;")=0,"",SUMIF('Eng GLA 6th, 7th, 8th'!$E$4:$DV$4,DX$3,'Eng GLA 6th, 7th, 8th'!$E57:$DV57)))</f>
        <v/>
      </c>
      <c r="DY54" s="41" t="str">
        <f>IF($B54="","",IF(COUNTIFS('Eng GLA 6th, 7th, 8th'!$E$4:$DV$4,DY$3,'Eng GLA 6th, 7th, 8th'!$E57:$DV57,"&lt;&gt;")=0,"",SUMIF('Eng GLA 6th, 7th, 8th'!$E$4:$DV$4,DY$3,'Eng GLA 6th, 7th, 8th'!$E57:$DV57)))</f>
        <v/>
      </c>
      <c r="DZ54" s="41" t="str">
        <f>IF($B54="","",IF(COUNTIFS('Eng GLA 6th, 7th, 8th'!$E$4:$DV$4,DZ$3,'Eng GLA 6th, 7th, 8th'!$E57:$DV57,"&lt;&gt;")=0,"",SUMIF('Eng GLA 6th, 7th, 8th'!$E$4:$DV$4,DZ$3,'Eng GLA 6th, 7th, 8th'!$E57:$DV57)))</f>
        <v/>
      </c>
      <c r="EA54" s="41" t="str">
        <f>IF($B54="","",IF(COUNTIFS('Eng GLA 6th, 7th, 8th'!$E$4:$DV$4,EA$3,'Eng GLA 6th, 7th, 8th'!$E57:$DV57,"&lt;&gt;")=0,"",SUMIF('Eng GLA 6th, 7th, 8th'!$E$4:$DV$4,EA$3,'Eng GLA 6th, 7th, 8th'!$E57:$DV57)))</f>
        <v/>
      </c>
      <c r="EB54" s="41" t="str">
        <f>IF($B54="","",IF(COUNTIFS('Eng GLA 6th, 7th, 8th'!$E$4:$DV$4,EB$3,'Eng GLA 6th, 7th, 8th'!$E57:$DV57,"&lt;&gt;")=0,"",SUMIF('Eng GLA 6th, 7th, 8th'!$E$4:$DV$4,EB$3,'Eng GLA 6th, 7th, 8th'!$E57:$DV57)))</f>
        <v/>
      </c>
      <c r="EC54" s="41" t="str">
        <f>IF($B54="","",IF(COUNTIFS('Eng GLA 6th, 7th, 8th'!$E$4:$DV$4,EC$3,'Eng GLA 6th, 7th, 8th'!$E57:$DV57,"&lt;&gt;")=0,"",SUMIF('Eng GLA 6th, 7th, 8th'!$E$4:$DV$4,EC$3,'Eng GLA 6th, 7th, 8th'!$E57:$DV57)))</f>
        <v/>
      </c>
      <c r="ED54" s="41" t="str">
        <f>IF($B54="","",IF(COUNTIFS('Eng GLA 6th, 7th, 8th'!$E$4:$DV$4,ED$3,'Eng GLA 6th, 7th, 8th'!$E57:$DV57,"&lt;&gt;")=0,"",SUMIF('Eng GLA 6th, 7th, 8th'!$E$4:$DV$4,ED$3,'Eng GLA 6th, 7th, 8th'!$E57:$DV57)))</f>
        <v/>
      </c>
      <c r="EE54" s="41" t="str">
        <f>IF($B54="","",IF(COUNTIFS('Eng GLA 6th, 7th, 8th'!$E$4:$DV$4,EE$3,'Eng GLA 6th, 7th, 8th'!$E57:$DV57,"&lt;&gt;")=0,"",SUMIF('Eng GLA 6th, 7th, 8th'!$E$4:$DV$4,EE$3,'Eng GLA 6th, 7th, 8th'!$E57:$DV57)))</f>
        <v/>
      </c>
      <c r="EF54" s="41" t="str">
        <f>IF($B54="","",IF(COUNTIFS('Eng GLA 6th, 7th, 8th'!$E$4:$DV$4,EF$3,'Eng GLA 6th, 7th, 8th'!$E57:$DV57,"&lt;&gt;")=0,"",SUMIF('Eng GLA 6th, 7th, 8th'!$E$4:$DV$4,EF$3,'Eng GLA 6th, 7th, 8th'!$E57:$DV57)))</f>
        <v/>
      </c>
      <c r="EG54" s="41" t="str">
        <f>IF($B54="","",IF(COUNTIFS('Eng GLA 6th, 7th, 8th'!$E$4:$DV$4,EG$3,'Eng GLA 6th, 7th, 8th'!$E57:$DV57,"&lt;&gt;")=0,"",SUMIF('Eng GLA 6th, 7th, 8th'!$E$4:$DV$4,EG$3,'Eng GLA 6th, 7th, 8th'!$E57:$DV57)))</f>
        <v/>
      </c>
      <c r="EH54" s="41" t="str">
        <f>IF($B54="","",IF(COUNTIFS('Eng GLA 6th, 7th, 8th'!$E$4:$DV$4,EH$3,'Eng GLA 6th, 7th, 8th'!$E57:$DV57,"&lt;&gt;")=0,"",SUMIF('Eng GLA 6th, 7th, 8th'!$E$4:$DV$4,EH$3,'Eng GLA 6th, 7th, 8th'!$E57:$DV57)))</f>
        <v/>
      </c>
      <c r="EI54" s="41" t="str">
        <f>IF($B54="","",IF(COUNTIFS('Eng GLA 6th, 7th, 8th'!$E$4:$DV$4,EI$3,'Eng GLA 6th, 7th, 8th'!$E57:$DV57,"&lt;&gt;")=0,"",SUMIF('Eng GLA 6th, 7th, 8th'!$E$4:$DV$4,EI$3,'Eng GLA 6th, 7th, 8th'!$E57:$DV57)))</f>
        <v/>
      </c>
      <c r="EJ54" s="398" t="str">
        <f>IF('Cover Sheet'!$AC$6="7th", 'Eng GLA 6th, 7th, 8th'!AQ57, "")</f>
        <v/>
      </c>
      <c r="EK54" s="41" t="str">
        <f>IF($B54="","",IF(COUNTIFS('Eng GLA 6th, 7th, 8th'!$E$4:$DV$4,EK$3,'Eng GLA 6th, 7th, 8th'!$E57:$DV57,"&lt;&gt;")=0,"",SUMIF('Eng GLA 6th, 7th, 8th'!$E$4:$DV$4,EK$3,'Eng GLA 6th, 7th, 8th'!$E57:$DV57)))</f>
        <v/>
      </c>
      <c r="EL54" s="41" t="str">
        <f>IF($B54="","",IF(COUNTIFS('Eng GLA 6th, 7th, 8th'!$E$4:$DV$4,EL$3,'Eng GLA 6th, 7th, 8th'!$E57:$DV57,"&lt;&gt;")=0,"",SUMIF('Eng GLA 6th, 7th, 8th'!$E$4:$DV$4,EL$3,'Eng GLA 6th, 7th, 8th'!$E57:$DV57)))</f>
        <v/>
      </c>
      <c r="EM54" s="41" t="str">
        <f>IF($B54="","",IF(COUNTIFS('Eng GLA 6th, 7th, 8th'!$E$4:$DV$4,EM$3,'Eng GLA 6th, 7th, 8th'!$E57:$DV57,"&lt;&gt;")=0,"",SUMIF('Eng GLA 6th, 7th, 8th'!$E$4:$DV$4,EM$3,'Eng GLA 6th, 7th, 8th'!$E57:$DV57)))</f>
        <v/>
      </c>
      <c r="EN54" s="41" t="str">
        <f>IF($B54="","",IF(COUNTIFS('Eng GLA 6th, 7th, 8th'!$E$4:$DV$4,EN$3,'Eng GLA 6th, 7th, 8th'!$E57:$DV57,"&lt;&gt;")=0,"",SUMIF('Eng GLA 6th, 7th, 8th'!$E$4:$DV$4,EN$3,'Eng GLA 6th, 7th, 8th'!$E57:$DV57)))</f>
        <v/>
      </c>
      <c r="EO54" s="41" t="str">
        <f>IF($B54="","",IF(COUNTIFS('Eng GLA 6th, 7th, 8th'!$E$4:$DV$4,EO$3,'Eng GLA 6th, 7th, 8th'!$E57:$DV57,"&lt;&gt;")=0,"",SUMIF('Eng GLA 6th, 7th, 8th'!$E$4:$DV$4,EO$3,'Eng GLA 6th, 7th, 8th'!$E57:$DV57)))</f>
        <v/>
      </c>
      <c r="EP54" s="41" t="str">
        <f>IF($B54="","",IF(COUNTIFS('Eng GLA 6th, 7th, 8th'!$E$4:$DV$4,EP$3,'Eng GLA 6th, 7th, 8th'!$E57:$DV57,"&lt;&gt;")=0,"",SUMIF('Eng GLA 6th, 7th, 8th'!$E$4:$DV$4,EP$3,'Eng GLA 6th, 7th, 8th'!$E57:$DV57)))</f>
        <v/>
      </c>
      <c r="EQ54" s="41" t="str">
        <f>IF($B54="","",IF(COUNTIFS('Eng GLA 6th, 7th, 8th'!$E$4:$DV$4,EQ$3,'Eng GLA 6th, 7th, 8th'!$E57:$DV57,"&lt;&gt;")=0,"",SUMIF('Eng GLA 6th, 7th, 8th'!$E$4:$DV$4,EQ$3,'Eng GLA 6th, 7th, 8th'!$E57:$DV57)))</f>
        <v/>
      </c>
      <c r="ER54" s="41" t="str">
        <f>IF($B54="","",IF(COUNTIFS('Eng GLA 6th, 7th, 8th'!$E$4:$DV$4,ER$3,'Eng GLA 6th, 7th, 8th'!$E57:$DV57,"&lt;&gt;")=0,"",SUMIF('Eng GLA 6th, 7th, 8th'!$E$4:$DV$4,ER$3,'Eng GLA 6th, 7th, 8th'!$E57:$DV57)))</f>
        <v/>
      </c>
      <c r="ES54" s="41" t="str">
        <f>IF($B54="","",IF(COUNTIFS('Eng GLA 6th, 7th, 8th'!$E$4:$DV$4,ES$3,'Eng GLA 6th, 7th, 8th'!$E57:$DV57,"&lt;&gt;")=0,"",SUMIF('Eng GLA 6th, 7th, 8th'!$E$4:$DV$4,ES$3,'Eng GLA 6th, 7th, 8th'!$E57:$DV57)))</f>
        <v/>
      </c>
      <c r="ET54" s="41" t="str">
        <f>IF($B54="","",IF(COUNTIFS('Eng GLA 6th, 7th, 8th'!$E$4:$DV$4,ET$3,'Eng GLA 6th, 7th, 8th'!$E57:$DV57,"&lt;&gt;")=0,"",SUMIF('Eng GLA 6th, 7th, 8th'!$E$4:$DV$4,ET$3,'Eng GLA 6th, 7th, 8th'!$E57:$DV57)))</f>
        <v/>
      </c>
      <c r="EU54" s="41" t="str">
        <f>IF($B54="","",IF(COUNTIFS('Eng GLA 6th, 7th, 8th'!$E$4:$DV$4,EU$3,'Eng GLA 6th, 7th, 8th'!$E57:$DV57,"&lt;&gt;")=0,"",SUMIF('Eng GLA 6th, 7th, 8th'!$E$4:$DV$4,EU$3,'Eng GLA 6th, 7th, 8th'!$E57:$DV57)))</f>
        <v/>
      </c>
      <c r="EV54" s="41" t="str">
        <f>IF($B54="","",IF(COUNTIFS('Eng GLA 6th, 7th, 8th'!$E$4:$DV$4,EV$3,'Eng GLA 6th, 7th, 8th'!$E57:$DV57,"&lt;&gt;")=0,"",SUMIF('Eng GLA 6th, 7th, 8th'!$E$4:$DV$4,EV$3,'Eng GLA 6th, 7th, 8th'!$E57:$DV57)))</f>
        <v/>
      </c>
      <c r="EW54" s="41" t="str">
        <f>IF($B54="","",IF(COUNTIFS('Eng GLA 6th, 7th, 8th'!$E$4:$DV$4,EW$3,'Eng GLA 6th, 7th, 8th'!$E57:$DV57,"&lt;&gt;")=0,"",SUMIF('Eng GLA 6th, 7th, 8th'!$E$4:$DV$4,EW$3,'Eng GLA 6th, 7th, 8th'!$E57:$DV57)))</f>
        <v/>
      </c>
      <c r="EX54" s="41" t="str">
        <f>IF($B54="","",IF(COUNTIFS('Eng GLA 6th, 7th, 8th'!$E$4:$DV$4,EX$3,'Eng GLA 6th, 7th, 8th'!$E57:$DV57,"&lt;&gt;")=0,"",SUMIF('Eng GLA 6th, 7th, 8th'!$E$4:$DV$4,EX$3,'Eng GLA 6th, 7th, 8th'!$E57:$DV57)))</f>
        <v/>
      </c>
      <c r="EY54" s="41" t="str">
        <f>IF($B54="","",IF(COUNTIFS('Eng GLA 6th, 7th, 8th'!$E$4:$DV$4,EY$3,'Eng GLA 6th, 7th, 8th'!$E57:$DV57,"&lt;&gt;")=0,"",SUMIF('Eng GLA 6th, 7th, 8th'!$E$4:$DV$4,EY$3,'Eng GLA 6th, 7th, 8th'!$E57:$DV57)))</f>
        <v/>
      </c>
      <c r="EZ54" s="398" t="str">
        <f>IF('Cover Sheet'!$AC$6="8th", 'Eng GLA 6th, 7th, 8th'!CG57, "")</f>
        <v/>
      </c>
      <c r="FA54" s="41" t="str">
        <f>IF($B54="","",IF(COUNTIFS('Eng GLA 6th, 7th, 8th'!$E$4:$DV$4,FA$3,'Eng GLA 6th, 7th, 8th'!$E57:$DV57,"&lt;&gt;")=0,"",SUMIF('Eng GLA 6th, 7th, 8th'!$E$4:$DV$4,FA$3,'Eng GLA 6th, 7th, 8th'!$E57:$DV57)))</f>
        <v/>
      </c>
      <c r="FB54" s="41" t="str">
        <f>IF($B54="","",IF(COUNTIFS('Eng GLA 6th, 7th, 8th'!$E$4:$DV$4,FB$3,'Eng GLA 6th, 7th, 8th'!$E57:$DV57,"&lt;&gt;")=0,"",SUMIF('Eng GLA 6th, 7th, 8th'!$E$4:$DV$4,FB$3,'Eng GLA 6th, 7th, 8th'!$E57:$DV57)))</f>
        <v/>
      </c>
      <c r="FC54" s="41" t="str">
        <f>IF($B54="","",IF(COUNTIFS('Eng GLA 6th, 7th, 8th'!$E$4:$DV$4,FC$3,'Eng GLA 6th, 7th, 8th'!$E57:$DV57,"&lt;&gt;")=0,"",SUMIF('Eng GLA 6th, 7th, 8th'!$E$4:$DV$4,FC$3,'Eng GLA 6th, 7th, 8th'!$E57:$DV57)))</f>
        <v/>
      </c>
      <c r="FD54" s="41" t="str">
        <f>IF($B54="","",IF(COUNTIFS('Eng GLA 6th, 7th, 8th'!$E$4:$DV$4,FD$3,'Eng GLA 6th, 7th, 8th'!$E57:$DV57,"&lt;&gt;")=0,"",SUMIF('Eng GLA 6th, 7th, 8th'!$E$4:$DV$4,FD$3,'Eng GLA 6th, 7th, 8th'!$E57:$DV57)))</f>
        <v/>
      </c>
      <c r="FE54" s="41" t="str">
        <f>IF($B54="","",IF(COUNTIFS('Eng GLA 6th, 7th, 8th'!$E$4:$DV$4,FE$3,'Eng GLA 6th, 7th, 8th'!$E57:$DV57,"&lt;&gt;")=0,"",SUMIF('Eng GLA 6th, 7th, 8th'!$E$4:$DV$4,FE$3,'Eng GLA 6th, 7th, 8th'!$E57:$DV57)))</f>
        <v/>
      </c>
      <c r="FF54" s="41" t="str">
        <f>IF($B54="","",IF(COUNTIFS('Eng GLA 6th, 7th, 8th'!$E$4:$DV$4,FF$3,'Eng GLA 6th, 7th, 8th'!$E57:$DV57,"&lt;&gt;")=0,"",SUMIF('Eng GLA 6th, 7th, 8th'!$E$4:$DV$4,FF$3,'Eng GLA 6th, 7th, 8th'!$E57:$DV57)))</f>
        <v/>
      </c>
      <c r="FG54" s="41" t="str">
        <f>IF($B54="","",IF(COUNTIFS('Eng GLA 6th, 7th, 8th'!$E$4:$DV$4,FG$3,'Eng GLA 6th, 7th, 8th'!$E57:$DV57,"&lt;&gt;")=0,"",SUMIF('Eng GLA 6th, 7th, 8th'!$E$4:$DV$4,FG$3,'Eng GLA 6th, 7th, 8th'!$E57:$DV57)))</f>
        <v/>
      </c>
      <c r="FH54" s="41" t="str">
        <f>IF($B54="","",IF(COUNTIFS('Eng GLA 6th, 7th, 8th'!$E$4:$DV$4,FH$3,'Eng GLA 6th, 7th, 8th'!$E57:$DV57,"&lt;&gt;")=0,"",SUMIF('Eng GLA 6th, 7th, 8th'!$E$4:$DV$4,FH$3,'Eng GLA 6th, 7th, 8th'!$E57:$DV57)))</f>
        <v/>
      </c>
      <c r="FI54" s="41" t="str">
        <f>IF($B54="","",IF(COUNTIFS('Eng GLA 6th, 7th, 8th'!$E$4:$DV$4,FI$3,'Eng GLA 6th, 7th, 8th'!$E57:$DV57,"&lt;&gt;")=0,"",SUMIF('Eng GLA 6th, 7th, 8th'!$E$4:$DV$4,FI$3,'Eng GLA 6th, 7th, 8th'!$E57:$DV57)))</f>
        <v/>
      </c>
      <c r="FJ54" s="41" t="str">
        <f>IF($B54="","",IF(COUNTIFS('Eng GLA 6th, 7th, 8th'!$E$4:$DV$4,FJ$3,'Eng GLA 6th, 7th, 8th'!$E57:$DV57,"&lt;&gt;")=0,"",SUMIF('Eng GLA 6th, 7th, 8th'!$E$4:$DV$4,FJ$3,'Eng GLA 6th, 7th, 8th'!$E57:$DV57)))</f>
        <v/>
      </c>
      <c r="FK54" s="41" t="str">
        <f>IF($B54="","",IF(COUNTIFS('Eng GLA 6th, 7th, 8th'!$E$4:$DV$4,FK$3,'Eng GLA 6th, 7th, 8th'!$E57:$DV57,"&lt;&gt;")=0,"",SUMIF('Eng GLA 6th, 7th, 8th'!$E$4:$DV$4,FK$3,'Eng GLA 6th, 7th, 8th'!$E57:$DV57)))</f>
        <v/>
      </c>
      <c r="FL54" s="41" t="str">
        <f>IF($B54="","",IF(COUNTIFS('Eng GLA 6th, 7th, 8th'!$E$4:$DV$4,FL$3,'Eng GLA 6th, 7th, 8th'!$E57:$DV57,"&lt;&gt;")=0,"",SUMIF('Eng GLA 6th, 7th, 8th'!$E$4:$DV$4,FL$3,'Eng GLA 6th, 7th, 8th'!$E57:$DV57)))</f>
        <v/>
      </c>
      <c r="FM54" s="41" t="str">
        <f>IF($B54="","",IF(COUNTIFS('Eng GLA 6th, 7th, 8th'!$E$4:$DV$4,FM$3,'Eng GLA 6th, 7th, 8th'!$E57:$DV57,"&lt;&gt;")=0,"",SUMIF('Eng GLA 6th, 7th, 8th'!$E$4:$DV$4,FM$3,'Eng GLA 6th, 7th, 8th'!$E57:$DV57)))</f>
        <v/>
      </c>
      <c r="FN54" s="41" t="str">
        <f>IF($B54="","",IF(COUNTIFS('Eng GLA 6th, 7th, 8th'!$E$4:$DV$4,FN$3,'Eng GLA 6th, 7th, 8th'!$E57:$DV57,"&lt;&gt;")=0,"",SUMIF('Eng GLA 6th, 7th, 8th'!$E$4:$DV$4,FN$3,'Eng GLA 6th, 7th, 8th'!$E57:$DV57)))</f>
        <v/>
      </c>
      <c r="FO54" s="41" t="str">
        <f>IF($B54="","",IF(COUNTIFS('Eng GLA 6th, 7th, 8th'!$E$4:$DV$4,FO$3,'Eng GLA 6th, 7th, 8th'!$E57:$DV57,"&lt;&gt;")=0,"",SUMIF('Eng GLA 6th, 7th, 8th'!$E$4:$DV$4,FO$3,'Eng GLA 6th, 7th, 8th'!$E57:$DV57)))</f>
        <v/>
      </c>
    </row>
    <row r="55" spans="1:171" ht="12.75" customHeight="1" x14ac:dyDescent="0.2">
      <c r="A55" s="65">
        <v>51</v>
      </c>
      <c r="B55" s="65" t="str">
        <f>'English Scores- Leveled papers'!B57</f>
        <v/>
      </c>
      <c r="C55" s="65"/>
      <c r="D55" s="76" t="str">
        <f>IF(OR(B55="",H55="",'Cover Sheet'!E55=""),"",'Cover Sheet'!E55)</f>
        <v/>
      </c>
      <c r="E55" s="76" t="str">
        <f>IF(OR(B55="",H55="",'Cover Sheet'!F55=""),"",'Cover Sheet'!F55)</f>
        <v/>
      </c>
      <c r="F55" s="76" t="str">
        <f>IF(OR(B55="",H55="",'Cover Sheet'!H55=""),"",'Cover Sheet'!H55)</f>
        <v/>
      </c>
      <c r="G55" s="76"/>
      <c r="H55" s="76" t="str">
        <f>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v/>
      </c>
      <c r="I55" s="77" t="str">
        <f t="shared" si="23"/>
        <v/>
      </c>
      <c r="J55" s="77" t="str">
        <f t="shared" si="24"/>
        <v/>
      </c>
      <c r="K55" s="77" t="str">
        <f t="shared" si="25"/>
        <v/>
      </c>
      <c r="L55" s="78" t="str">
        <f t="shared" si="26"/>
        <v/>
      </c>
      <c r="M55" s="78" t="str">
        <f t="shared" si="27"/>
        <v/>
      </c>
      <c r="N55" s="78" t="str">
        <f t="shared" si="28"/>
        <v/>
      </c>
      <c r="O55" s="78" t="str">
        <f t="shared" si="13"/>
        <v/>
      </c>
      <c r="P55" s="78" t="str">
        <f t="shared" si="14"/>
        <v/>
      </c>
      <c r="Q55" s="78" t="str">
        <f t="shared" si="15"/>
        <v/>
      </c>
      <c r="R55" s="78" t="str">
        <f t="shared" si="16"/>
        <v/>
      </c>
      <c r="S55" s="78" t="str">
        <f t="shared" si="17"/>
        <v/>
      </c>
      <c r="T55" s="78" t="str">
        <f t="shared" si="18"/>
        <v/>
      </c>
      <c r="U55" s="78" t="str">
        <f t="shared" si="19"/>
        <v/>
      </c>
      <c r="V55" s="78" t="str">
        <f t="shared" si="20"/>
        <v/>
      </c>
      <c r="W55" s="78" t="str">
        <f t="shared" si="21"/>
        <v/>
      </c>
      <c r="X55" s="78" t="str">
        <f t="shared" si="22"/>
        <v/>
      </c>
      <c r="Y55" s="78"/>
      <c r="Z55" s="78"/>
      <c r="AA55" s="78"/>
      <c r="AB55" s="78"/>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41" t="str">
        <f>IF($B55="","",IF(COUNTIFS('English Scores- Leveled papers'!$H$4:$KM$4,AI$3,'English Scores- Leveled papers'!$H57:$KM57,"&lt;&gt;")=0,"",SUMIF('English Scores- Leveled papers'!$H$4:$KM$4,AI$3,'English Scores- Leveled papers'!$H57:$KM57)))</f>
        <v/>
      </c>
      <c r="AJ55" s="41" t="str">
        <f>IF($B55="","",IF(COUNTIFS('English Scores- Leveled papers'!$H$4:$KM$4,AJ$3,'English Scores- Leveled papers'!$H57:$KM57,"&lt;&gt;")=0,"",SUMIF('English Scores- Leveled papers'!$H$4:$KM$4,AJ$3,'English Scores- Leveled papers'!$H57:$KM57)))</f>
        <v/>
      </c>
      <c r="AK55" s="41" t="str">
        <f>IF($B55="","",IF(COUNTIFS('English Scores- Leveled papers'!$H$4:$KM$4,AK$3,'English Scores- Leveled papers'!$H57:$KM57,"&lt;&gt;")=0,"",SUMIF('English Scores- Leveled papers'!$H$4:$KM$4,AK$3,'English Scores- Leveled papers'!$H57:$KM57)))</f>
        <v/>
      </c>
      <c r="AL55" s="41" t="str">
        <f>IF($B55="","",IF(COUNTIFS('English Scores- Leveled papers'!$H$4:$KM$4,AL$3,'English Scores- Leveled papers'!$H57:$KM57,"&lt;&gt;")=0,"",SUMIF('English Scores- Leveled papers'!$H$4:$KM$4,AL$3,'English Scores- Leveled papers'!$H57:$KM57)))</f>
        <v/>
      </c>
      <c r="AM55" s="41" t="str">
        <f>IF($B55="","",IF(COUNTIFS('English Scores- Leveled papers'!$H$4:$KM$4,AM$3,'English Scores- Leveled papers'!$H57:$KM57,"&lt;&gt;")=0,"",SUMIF('English Scores- Leveled papers'!$H$4:$KM$4,AM$3,'English Scores- Leveled papers'!$H57:$KM57)))</f>
        <v/>
      </c>
      <c r="AN55" s="41"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41" t="str">
        <f>IF($B55="","",IF(COUNTIFS('English Scores- Leveled papers'!$H$4:$KM$4,AZ$3,'English Scores- Leveled papers'!$H57:$KM57,"&lt;&gt;")=0,"",SUMIF('English Scores- Leveled papers'!$H$4:$KM$4,AZ$3,'English Scores- Leveled papers'!$H57:$KM57)))</f>
        <v/>
      </c>
      <c r="BA55" s="41" t="str">
        <f>IF($B55="","",IF(COUNTIFS('English Scores- Leveled papers'!$H$4:$KM$4,BA$3,'English Scores- Leveled papers'!$H57:$KM57,"&lt;&gt;")=0,"",SUMIF('English Scores- Leveled papers'!$H$4:$KM$4,BA$3,'English Scores- Leveled papers'!$H57:$KM57)))</f>
        <v/>
      </c>
      <c r="BB55" s="41" t="str">
        <f>IF($B55="","",IF(COUNTIFS('English Scores- Leveled papers'!$H$4:$KM$4,BB$3,'English Scores- Leveled papers'!$H57:$KM57,"&lt;&gt;")=0,"",SUMIF('English Scores- Leveled papers'!$H$4:$KM$4,BB$3,'English Scores- Leveled papers'!$H57:$KM57)))</f>
        <v/>
      </c>
      <c r="BC55" s="41" t="str">
        <f>IF($B55="","",IF(COUNTIFS('English Scores- Leveled papers'!$H$4:$KM$4,BC$3,'English Scores- Leveled papers'!$H57:$KM57,"&lt;&gt;")=0,"",SUMIF('English Scores- Leveled papers'!$H$4:$KM$4,BC$3,'English Scores- Leveled papers'!$H57:$KM57)))</f>
        <v/>
      </c>
      <c r="BD55" s="41" t="str">
        <f>IF($B55="","",IF(COUNTIFS('English Scores- Leveled papers'!$H$4:$KM$4,BD$3,'English Scores- Leveled papers'!$H57:$KM57,"&lt;&gt;")=0,"",SUMIF('English Scores- Leveled papers'!$H$4:$KM$4,BD$3,'English Scores- Leveled papers'!$H57:$KM57)))</f>
        <v/>
      </c>
      <c r="BE55" s="41" t="str">
        <f>IF($B55="","",IF(COUNTIFS('English Scores- Leveled papers'!$H$4:$KM$4,BE$3,'English Scores- Leveled papers'!$H57:$KM57,"&lt;&gt;")=0,"",SUMIF('English Scores- Leveled papers'!$H$4:$KM$4,BE$3,'English Scores- Leveled papers'!$H57:$KM57)))</f>
        <v/>
      </c>
      <c r="BF55" s="41" t="str">
        <f>IF($B55="","",IF(COUNTIFS('English Scores- Leveled papers'!$H$4:$KM$4,BF$3,'English Scores- Leveled papers'!$H57:$KM57,"&lt;&gt;")=0,"",SUMIF('English Scores- Leveled papers'!$H$4:$KM$4,BF$3,'English Scores- Leveled papers'!$H57:$KM57)))</f>
        <v/>
      </c>
      <c r="BG55" s="41" t="str">
        <f>IF($B55="","",IF(COUNTIFS('English Scores- Leveled papers'!$H$4:$KM$4,BG$3,'English Scores- Leveled papers'!$H57:$KM57,"&lt;&gt;")=0,"",SUMIF('English Scores- Leveled papers'!$H$4:$KM$4,BG$3,'English Scores- Leveled papers'!$H57:$KM57)))</f>
        <v/>
      </c>
      <c r="BH55" s="41" t="str">
        <f>IF($B55="","",IF(COUNTIFS('English Scores- Leveled papers'!$H$4:$KM$4,BH$3,'English Scores- Leveled papers'!$H57:$KM57,"&lt;&gt;")=0,"",SUMIF('English Scores- Leveled papers'!$H$4:$KM$4,BH$3,'English Scores- Leveled papers'!$H57:$KM57)))</f>
        <v/>
      </c>
      <c r="BI55" s="41" t="str">
        <f>IF($B55="","",IF(COUNTIFS('English Scores- Leveled papers'!$H$4:$KM$4,BI$3,'English Scores- Leveled papers'!$H57:$KM57,"&lt;&gt;")=0,"",SUMIF('English Scores- Leveled papers'!$H$4:$KM$4,BI$3,'English Scores- Leveled papers'!$H57:$KM57)))</f>
        <v/>
      </c>
      <c r="BJ55" s="41" t="str">
        <f>IF($B55="","",IF(COUNTIFS('English Scores- Leveled papers'!$H$4:$KM$4,BJ$3,'English Scores- Leveled papers'!$H57:$KM57,"&lt;&gt;")=0,"",SUMIF('English Scores- Leveled papers'!$H$4:$KM$4,BJ$3,'English Scores- Leveled papers'!$H57:$KM57)))</f>
        <v/>
      </c>
      <c r="BK55" s="41" t="str">
        <f>IF($B55="","",IF(COUNTIFS('English Scores- Leveled papers'!$H$4:$KM$4,BK$3,'English Scores- Leveled papers'!$H57:$KM57,"&lt;&gt;")=0,"",SUMIF('English Scores- Leveled papers'!$H$4:$KM$4,BK$3,'English Scores- Leveled papers'!$H57:$KM57)))</f>
        <v/>
      </c>
      <c r="BL55" s="41" t="str">
        <f>IF($B55="","",IF(COUNTIFS('English Scores- Leveled papers'!$H$4:$KM$4,BL$3,'English Scores- Leveled papers'!$H57:$KM57,"&lt;&gt;")=0,"",SUMIF('English Scores- Leveled papers'!$H$4:$KM$4,BL$3,'English Scores- Leveled papers'!$H57:$KM57)))</f>
        <v/>
      </c>
      <c r="BM55" s="41" t="str">
        <f>IF($B55="","",IF(COUNTIFS('English Scores- Leveled papers'!$H$4:$KM$4,BM$3,'English Scores- Leveled papers'!$H57:$KM57,"&lt;&gt;")=0,"",SUMIF('English Scores- Leveled papers'!$H$4:$KM$4,BM$3,'English Scores- Leveled papers'!$H57:$KM57)))</f>
        <v/>
      </c>
      <c r="BN55" s="41" t="str">
        <f>IF($B55="","",IF(COUNTIFS('English Scores- Leveled papers'!$H$4:$KM$4,BN$3,'English Scores- Leveled papers'!$H57:$KM57,"&lt;&gt;")=0,"",SUMIF('English Scores- Leveled papers'!$H$4:$KM$4,BN$3,'English Scores- Leveled papers'!$H57:$KM57)))</f>
        <v/>
      </c>
      <c r="BO55" s="41"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41" t="str">
        <f>IF($B55="","",IF(COUNTIFS('English Scores- Leveled papers'!$H$4:$KM$4,BX$3,'English Scores- Leveled papers'!$H57:$KM57,"&lt;&gt;")=0,"",SUMIF('English Scores- Leveled papers'!$H$4:$KM$4,BX$3,'English Scores- Leveled papers'!$H57:$KM57)))</f>
        <v/>
      </c>
      <c r="BY55" s="41" t="str">
        <f>IF($B55="","",IF(COUNTIFS('English Scores- Leveled papers'!$H$4:$KM$4,BY$3,'English Scores- Leveled papers'!$H57:$KM57,"&lt;&gt;")=0,"",SUMIF('English Scores- Leveled papers'!$H$4:$KM$4,BY$3,'English Scores- Leveled papers'!$H57:$KM57)))</f>
        <v/>
      </c>
      <c r="BZ55" s="41" t="str">
        <f>IF($B55="","",IF(COUNTIFS('English Scores- Leveled papers'!$H$4:$KM$4,BZ$3,'English Scores- Leveled papers'!$H57:$KM57,"&lt;&gt;")=0,"",SUMIF('English Scores- Leveled papers'!$H$4:$KM$4,BZ$3,'English Scores- Leveled papers'!$H57:$KM57)))</f>
        <v/>
      </c>
      <c r="CA55" s="41" t="str">
        <f>IF($B55="","",IF(COUNTIFS('English Scores- Leveled papers'!$H$4:$KM$4,CA$3,'English Scores- Leveled papers'!$H57:$KM57,"&lt;&gt;")=0,"",SUMIF('English Scores- Leveled papers'!$H$4:$KM$4,CA$3,'English Scores- Leveled papers'!$H57:$KM57)))</f>
        <v/>
      </c>
      <c r="CB55" s="41" t="str">
        <f>IF($B55="","",IF(COUNTIFS('English Scores- Leveled papers'!$H$4:$KM$4,CB$3,'English Scores- Leveled papers'!$H57:$KM57,"&lt;&gt;")=0,"",SUMIF('English Scores- Leveled papers'!$H$4:$KM$4,CB$3,'English Scores- Leveled papers'!$H57:$KM57)))</f>
        <v/>
      </c>
      <c r="CC55" s="41" t="str">
        <f>IF($B55="","",IF(COUNTIFS('English Scores- Leveled papers'!$H$4:$KM$4,CC$3,'English Scores- Leveled papers'!$H57:$KM57,"&lt;&gt;")=0,"",SUMIF('English Scores- Leveled papers'!$H$4:$KM$4,CC$3,'English Scores- Leveled papers'!$H57:$KM57)))</f>
        <v/>
      </c>
      <c r="CD55" s="41" t="str">
        <f>IF($B55="","",IF(COUNTIFS('English Scores- Leveled papers'!$H$4:$KM$4,CD$3,'English Scores- Leveled papers'!$H57:$KM57,"&lt;&gt;")=0,"",SUMIF('English Scores- Leveled papers'!$H$4:$KM$4,CD$3,'English Scores- Leveled papers'!$H57:$KM57)))</f>
        <v/>
      </c>
      <c r="CE55" s="41" t="str">
        <f>IF($B55="","",IF(COUNTIFS('English Scores- Leveled papers'!$H$4:$KM$4,CE$3,'English Scores- Leveled papers'!$H57:$KM57,"&lt;&gt;")=0,"",SUMIF('English Scores- Leveled papers'!$H$4:$KM$4,CE$3,'English Scores- Leveled papers'!$H57:$KM57)))</f>
        <v/>
      </c>
      <c r="CF55" s="41"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41" t="str">
        <f>IF($B55="","",IF(COUNTIFS('English Scores- Leveled papers'!$H$4:$KM$4,CL$3,'English Scores- Leveled papers'!$H57:$KM57,"&lt;&gt;")=0,"",SUMIF('English Scores- Leveled papers'!$H$4:$KM$4,CL$3,'English Scores- Leveled papers'!$H57:$KM57)))</f>
        <v/>
      </c>
      <c r="CM55" s="41" t="str">
        <f>IF($B55="","",IF(COUNTIFS('English Scores- Leveled papers'!$H$4:$KM$4,CM$3,'English Scores- Leveled papers'!$H57:$KM57,"&lt;&gt;")=0,"",SUMIF('English Scores- Leveled papers'!$H$4:$KM$4,CM$3,'English Scores- Leveled papers'!$H57:$KM57)))</f>
        <v/>
      </c>
      <c r="CN55" s="41" t="str">
        <f>IF($B55="","",IF(COUNTIFS('English Scores- Leveled papers'!$H$4:$KM$4,CN$3,'English Scores- Leveled papers'!$H57:$KM57,"&lt;&gt;")=0,"",SUMIF('English Scores- Leveled papers'!$H$4:$KM$4,CN$3,'English Scores- Leveled papers'!$H57:$KM57)))</f>
        <v/>
      </c>
      <c r="CO55" s="41" t="str">
        <f>IF($B55="","",IF(COUNTIFS('English Scores- Leveled papers'!$H$4:$KM$4,CO$3,'English Scores- Leveled papers'!$H57:$KM57,"&lt;&gt;")=0,"",SUMIF('English Scores- Leveled papers'!$H$4:$KM$4,CO$3,'English Scores- Leveled papers'!$H57:$KM57)))</f>
        <v/>
      </c>
      <c r="CP55" s="41" t="str">
        <f>IF($B55="","",IF(COUNTIFS('English Scores- Leveled papers'!$H$4:$KM$4,CP$3,'English Scores- Leveled papers'!$H57:$KM57,"&lt;&gt;")=0,"",SUMIF('English Scores- Leveled papers'!$H$4:$KM$4,CP$3,'English Scores- Leveled papers'!$H57:$KM57)))</f>
        <v/>
      </c>
      <c r="CQ55" s="41" t="str">
        <f>IF($B55="","",IF(COUNTIFS('English Scores- Leveled papers'!$H$4:$KM$4,CQ$3,'English Scores- Leveled papers'!$H57:$KM57,"&lt;&gt;")=0,"",SUMIF('English Scores- Leveled papers'!$H$4:$KM$4,CQ$3,'English Scores- Leveled papers'!$H57:$KM57)))</f>
        <v/>
      </c>
      <c r="CR55" s="41" t="str">
        <f>IF($B55="","",IF(COUNTIFS('English Scores- Leveled papers'!$H$4:$KM$4,CR$3,'English Scores- Leveled papers'!$H57:$KM57,"&lt;&gt;")=0,"",SUMIF('English Scores- Leveled papers'!$H$4:$KM$4,CR$3,'English Scores- Leveled papers'!$H57:$KM57)))</f>
        <v/>
      </c>
      <c r="CS55" s="41"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41" t="str">
        <f>IF($B55="","",IF(COUNTIFS('English Scores- Leveled papers'!$H$4:$KM$4,DF$3,'English Scores- Leveled papers'!$H57:$KM57,"&lt;&gt;")=0,"",SUMIF('English Scores- Leveled papers'!$H$4:$KM$4,DF$3,'English Scores- Leveled papers'!$H57:$KM57)))</f>
        <v/>
      </c>
      <c r="DG55" s="41" t="str">
        <f>IF($B55="","",IF(COUNTIFS('English Scores- Leveled papers'!$H$4:$KM$4,DG$3,'English Scores- Leveled papers'!$H57:$KM57,"&lt;&gt;")=0,"",SUMIF('English Scores- Leveled papers'!$H$4:$KM$4,DG$3,'English Scores- Leveled papers'!$H57:$KM57)))</f>
        <v/>
      </c>
      <c r="DH55" s="41" t="str">
        <f>IF($B55="","",IF(COUNTIFS('English Scores- Leveled papers'!$H$4:$KM$4,DH$3,'English Scores- Leveled papers'!$H57:$KM57,"&lt;&gt;")=0,"",SUMIF('English Scores- Leveled papers'!$H$4:$KM$4,DH$3,'English Scores- Leveled papers'!$H57:$KM57)))</f>
        <v/>
      </c>
      <c r="DI55" s="41" t="str">
        <f>IF($B55="","",IF(COUNTIFS('English Scores- Leveled papers'!$H$4:$KM$4,DI$3,'English Scores- Leveled papers'!$H57:$KM57,"&lt;&gt;")=0,"",SUMIF('English Scores- Leveled papers'!$H$4:$KM$4,DI$3,'English Scores- Leveled papers'!$H57:$KM57)))</f>
        <v/>
      </c>
      <c r="DJ55" s="41" t="str">
        <f>IF($B55="","",IF(COUNTIFS('English Scores- Leveled papers'!$H$4:$KM$4,DJ$3,'English Scores- Leveled papers'!$H57:$KM57,"&lt;&gt;")=0,"",SUMIF('English Scores- Leveled papers'!$H$4:$KM$4,DJ$3,'English Scores- Leveled papers'!$H57:$KM57)))</f>
        <v/>
      </c>
      <c r="DK55" s="41" t="str">
        <f>IF($B55="","",IF(COUNTIFS('English Scores- Leveled papers'!$H$4:$KM$4,DK$3,'English Scores- Leveled papers'!$H57:$KM57,"&lt;&gt;")=0,"",SUMIF('English Scores- Leveled papers'!$H$4:$KM$4,DK$3,'English Scores- Leveled papers'!$H57:$KM57)))</f>
        <v/>
      </c>
      <c r="DL55" s="41" t="str">
        <f>IF($B55="","",IF(COUNTIFS('English Scores- Leveled papers'!$H$4:$KM$4,DL$3,'English Scores- Leveled papers'!$H57:$KM57,"&lt;&gt;")=0,"",SUMIF('English Scores- Leveled papers'!$H$4:$KM$4,DL$3,'English Scores- Leveled papers'!$H57:$KM57)))</f>
        <v/>
      </c>
      <c r="DM55" s="41" t="str">
        <f>IF($B55="","",IF(COUNTIFS('English Scores- Leveled papers'!$H$4:$KM$4,DM$3,'English Scores- Leveled papers'!$H57:$KM57,"&lt;&gt;")=0,"",SUMIF('English Scores- Leveled papers'!$H$4:$KM$4,DM$3,'English Scores- Leveled papers'!$H57:$KM57)))</f>
        <v/>
      </c>
      <c r="DN55" s="41" t="str">
        <f>IF($B55="","",IF(COUNTIFS('English Scores- Leveled papers'!$H$4:$KM$4,DN$3,'English Scores- Leveled papers'!$H57:$KM57,"&lt;&gt;")=0,"",SUMIF('English Scores- Leveled papers'!$H$4:$KM$4,DN$3,'English Scores- Leveled papers'!$H57:$KM57)))</f>
        <v/>
      </c>
      <c r="DO55" s="41" t="str">
        <f>IF($B55="","",IF(COUNTIFS('English Scores- Leveled papers'!$H$4:$KM$4,DO$3,'English Scores- Leveled papers'!$H57:$KM57,"&lt;&gt;")=0,"",SUMIF('English Scores- Leveled papers'!$H$4:$KM$4,DO$3,'English Scores- Leveled papers'!$H57:$KM57)))</f>
        <v/>
      </c>
      <c r="DP55" s="41" t="str">
        <f>IF($B55="","",IF(COUNTIFS('English Scores- Leveled papers'!$H$4:$KM$4,DP$3,'English Scores- Leveled papers'!$H57:$KM57,"&lt;&gt;")=0,"",SUMIF('English Scores- Leveled papers'!$H$4:$KM$4,DP$3,'English Scores- Leveled papers'!$H57:$KM57)))</f>
        <v/>
      </c>
      <c r="DQ55" s="393" t="str">
        <f>IF($B55="","",IF(COUNTIFS('English Scores- Leveled papers'!$H$4:$KM$4,DQ$3,'English Scores- Leveled papers'!$H57:$KM57,"&lt;&gt;")=0,"",SUMIF('English Scores- Leveled papers'!$H$4:$KM$4,DQ$3,'English Scores- Leveled papers'!$H57:$KM57)))</f>
        <v/>
      </c>
      <c r="DR55" s="395" t="str">
        <f>IF('Cover Sheet'!$AC$6="6th", 'Eng GLA 6th, 7th, 8th'!D58, "")</f>
        <v/>
      </c>
      <c r="DU55" s="41" t="str">
        <f>IF($B55="","",IF(COUNTIFS('Eng GLA 6th, 7th, 8th'!$E$4:$DV$4,DU$3,'Eng GLA 6th, 7th, 8th'!$E58:$DV58,"&lt;&gt;")=0,"",SUMIF('Eng GLA 6th, 7th, 8th'!$E$4:$DV$4,DU$3,'Eng GLA 6th, 7th, 8th'!$E58:$DV58)))</f>
        <v/>
      </c>
      <c r="DV55" s="41" t="str">
        <f>IF($B55="","",IF(COUNTIFS('Eng GLA 6th, 7th, 8th'!$E$4:$DV$4,DV$3,'Eng GLA 6th, 7th, 8th'!$E58:$DV58,"&lt;&gt;")=0,"",SUMIF('Eng GLA 6th, 7th, 8th'!$E$4:$DV$4,DV$3,'Eng GLA 6th, 7th, 8th'!$E58:$DV58)))</f>
        <v/>
      </c>
      <c r="DW55" s="41" t="str">
        <f>IF($B55="","",IF(COUNTIFS('Eng GLA 6th, 7th, 8th'!$E$4:$DV$4,DW$3,'Eng GLA 6th, 7th, 8th'!$E58:$DV58,"&lt;&gt;")=0,"",SUMIF('Eng GLA 6th, 7th, 8th'!$E$4:$DV$4,DW$3,'Eng GLA 6th, 7th, 8th'!$E58:$DV58)))</f>
        <v/>
      </c>
      <c r="DX55" s="41" t="str">
        <f>IF($B55="","",IF(COUNTIFS('Eng GLA 6th, 7th, 8th'!$E$4:$DV$4,DX$3,'Eng GLA 6th, 7th, 8th'!$E58:$DV58,"&lt;&gt;")=0,"",SUMIF('Eng GLA 6th, 7th, 8th'!$E$4:$DV$4,DX$3,'Eng GLA 6th, 7th, 8th'!$E58:$DV58)))</f>
        <v/>
      </c>
      <c r="DY55" s="41" t="str">
        <f>IF($B55="","",IF(COUNTIFS('Eng GLA 6th, 7th, 8th'!$E$4:$DV$4,DY$3,'Eng GLA 6th, 7th, 8th'!$E58:$DV58,"&lt;&gt;")=0,"",SUMIF('Eng GLA 6th, 7th, 8th'!$E$4:$DV$4,DY$3,'Eng GLA 6th, 7th, 8th'!$E58:$DV58)))</f>
        <v/>
      </c>
      <c r="DZ55" s="41" t="str">
        <f>IF($B55="","",IF(COUNTIFS('Eng GLA 6th, 7th, 8th'!$E$4:$DV$4,DZ$3,'Eng GLA 6th, 7th, 8th'!$E58:$DV58,"&lt;&gt;")=0,"",SUMIF('Eng GLA 6th, 7th, 8th'!$E$4:$DV$4,DZ$3,'Eng GLA 6th, 7th, 8th'!$E58:$DV58)))</f>
        <v/>
      </c>
      <c r="EA55" s="41" t="str">
        <f>IF($B55="","",IF(COUNTIFS('Eng GLA 6th, 7th, 8th'!$E$4:$DV$4,EA$3,'Eng GLA 6th, 7th, 8th'!$E58:$DV58,"&lt;&gt;")=0,"",SUMIF('Eng GLA 6th, 7th, 8th'!$E$4:$DV$4,EA$3,'Eng GLA 6th, 7th, 8th'!$E58:$DV58)))</f>
        <v/>
      </c>
      <c r="EB55" s="41" t="str">
        <f>IF($B55="","",IF(COUNTIFS('Eng GLA 6th, 7th, 8th'!$E$4:$DV$4,EB$3,'Eng GLA 6th, 7th, 8th'!$E58:$DV58,"&lt;&gt;")=0,"",SUMIF('Eng GLA 6th, 7th, 8th'!$E$4:$DV$4,EB$3,'Eng GLA 6th, 7th, 8th'!$E58:$DV58)))</f>
        <v/>
      </c>
      <c r="EC55" s="41" t="str">
        <f>IF($B55="","",IF(COUNTIFS('Eng GLA 6th, 7th, 8th'!$E$4:$DV$4,EC$3,'Eng GLA 6th, 7th, 8th'!$E58:$DV58,"&lt;&gt;")=0,"",SUMIF('Eng GLA 6th, 7th, 8th'!$E$4:$DV$4,EC$3,'Eng GLA 6th, 7th, 8th'!$E58:$DV58)))</f>
        <v/>
      </c>
      <c r="ED55" s="41" t="str">
        <f>IF($B55="","",IF(COUNTIFS('Eng GLA 6th, 7th, 8th'!$E$4:$DV$4,ED$3,'Eng GLA 6th, 7th, 8th'!$E58:$DV58,"&lt;&gt;")=0,"",SUMIF('Eng GLA 6th, 7th, 8th'!$E$4:$DV$4,ED$3,'Eng GLA 6th, 7th, 8th'!$E58:$DV58)))</f>
        <v/>
      </c>
      <c r="EE55" s="41" t="str">
        <f>IF($B55="","",IF(COUNTIFS('Eng GLA 6th, 7th, 8th'!$E$4:$DV$4,EE$3,'Eng GLA 6th, 7th, 8th'!$E58:$DV58,"&lt;&gt;")=0,"",SUMIF('Eng GLA 6th, 7th, 8th'!$E$4:$DV$4,EE$3,'Eng GLA 6th, 7th, 8th'!$E58:$DV58)))</f>
        <v/>
      </c>
      <c r="EF55" s="41" t="str">
        <f>IF($B55="","",IF(COUNTIFS('Eng GLA 6th, 7th, 8th'!$E$4:$DV$4,EF$3,'Eng GLA 6th, 7th, 8th'!$E58:$DV58,"&lt;&gt;")=0,"",SUMIF('Eng GLA 6th, 7th, 8th'!$E$4:$DV$4,EF$3,'Eng GLA 6th, 7th, 8th'!$E58:$DV58)))</f>
        <v/>
      </c>
      <c r="EG55" s="41" t="str">
        <f>IF($B55="","",IF(COUNTIFS('Eng GLA 6th, 7th, 8th'!$E$4:$DV$4,EG$3,'Eng GLA 6th, 7th, 8th'!$E58:$DV58,"&lt;&gt;")=0,"",SUMIF('Eng GLA 6th, 7th, 8th'!$E$4:$DV$4,EG$3,'Eng GLA 6th, 7th, 8th'!$E58:$DV58)))</f>
        <v/>
      </c>
      <c r="EH55" s="41" t="str">
        <f>IF($B55="","",IF(COUNTIFS('Eng GLA 6th, 7th, 8th'!$E$4:$DV$4,EH$3,'Eng GLA 6th, 7th, 8th'!$E58:$DV58,"&lt;&gt;")=0,"",SUMIF('Eng GLA 6th, 7th, 8th'!$E$4:$DV$4,EH$3,'Eng GLA 6th, 7th, 8th'!$E58:$DV58)))</f>
        <v/>
      </c>
      <c r="EI55" s="41" t="str">
        <f>IF($B55="","",IF(COUNTIFS('Eng GLA 6th, 7th, 8th'!$E$4:$DV$4,EI$3,'Eng GLA 6th, 7th, 8th'!$E58:$DV58,"&lt;&gt;")=0,"",SUMIF('Eng GLA 6th, 7th, 8th'!$E$4:$DV$4,EI$3,'Eng GLA 6th, 7th, 8th'!$E58:$DV58)))</f>
        <v/>
      </c>
      <c r="EJ55" s="398" t="str">
        <f>IF('Cover Sheet'!$AC$6="7th", 'Eng GLA 6th, 7th, 8th'!AQ58, "")</f>
        <v/>
      </c>
      <c r="EK55" s="41" t="str">
        <f>IF($B55="","",IF(COUNTIFS('Eng GLA 6th, 7th, 8th'!$E$4:$DV$4,EK$3,'Eng GLA 6th, 7th, 8th'!$E58:$DV58,"&lt;&gt;")=0,"",SUMIF('Eng GLA 6th, 7th, 8th'!$E$4:$DV$4,EK$3,'Eng GLA 6th, 7th, 8th'!$E58:$DV58)))</f>
        <v/>
      </c>
      <c r="EL55" s="41" t="str">
        <f>IF($B55="","",IF(COUNTIFS('Eng GLA 6th, 7th, 8th'!$E$4:$DV$4,EL$3,'Eng GLA 6th, 7th, 8th'!$E58:$DV58,"&lt;&gt;")=0,"",SUMIF('Eng GLA 6th, 7th, 8th'!$E$4:$DV$4,EL$3,'Eng GLA 6th, 7th, 8th'!$E58:$DV58)))</f>
        <v/>
      </c>
      <c r="EM55" s="41" t="str">
        <f>IF($B55="","",IF(COUNTIFS('Eng GLA 6th, 7th, 8th'!$E$4:$DV$4,EM$3,'Eng GLA 6th, 7th, 8th'!$E58:$DV58,"&lt;&gt;")=0,"",SUMIF('Eng GLA 6th, 7th, 8th'!$E$4:$DV$4,EM$3,'Eng GLA 6th, 7th, 8th'!$E58:$DV58)))</f>
        <v/>
      </c>
      <c r="EN55" s="41" t="str">
        <f>IF($B55="","",IF(COUNTIFS('Eng GLA 6th, 7th, 8th'!$E$4:$DV$4,EN$3,'Eng GLA 6th, 7th, 8th'!$E58:$DV58,"&lt;&gt;")=0,"",SUMIF('Eng GLA 6th, 7th, 8th'!$E$4:$DV$4,EN$3,'Eng GLA 6th, 7th, 8th'!$E58:$DV58)))</f>
        <v/>
      </c>
      <c r="EO55" s="41" t="str">
        <f>IF($B55="","",IF(COUNTIFS('Eng GLA 6th, 7th, 8th'!$E$4:$DV$4,EO$3,'Eng GLA 6th, 7th, 8th'!$E58:$DV58,"&lt;&gt;")=0,"",SUMIF('Eng GLA 6th, 7th, 8th'!$E$4:$DV$4,EO$3,'Eng GLA 6th, 7th, 8th'!$E58:$DV58)))</f>
        <v/>
      </c>
      <c r="EP55" s="41" t="str">
        <f>IF($B55="","",IF(COUNTIFS('Eng GLA 6th, 7th, 8th'!$E$4:$DV$4,EP$3,'Eng GLA 6th, 7th, 8th'!$E58:$DV58,"&lt;&gt;")=0,"",SUMIF('Eng GLA 6th, 7th, 8th'!$E$4:$DV$4,EP$3,'Eng GLA 6th, 7th, 8th'!$E58:$DV58)))</f>
        <v/>
      </c>
      <c r="EQ55" s="41" t="str">
        <f>IF($B55="","",IF(COUNTIFS('Eng GLA 6th, 7th, 8th'!$E$4:$DV$4,EQ$3,'Eng GLA 6th, 7th, 8th'!$E58:$DV58,"&lt;&gt;")=0,"",SUMIF('Eng GLA 6th, 7th, 8th'!$E$4:$DV$4,EQ$3,'Eng GLA 6th, 7th, 8th'!$E58:$DV58)))</f>
        <v/>
      </c>
      <c r="ER55" s="41" t="str">
        <f>IF($B55="","",IF(COUNTIFS('Eng GLA 6th, 7th, 8th'!$E$4:$DV$4,ER$3,'Eng GLA 6th, 7th, 8th'!$E58:$DV58,"&lt;&gt;")=0,"",SUMIF('Eng GLA 6th, 7th, 8th'!$E$4:$DV$4,ER$3,'Eng GLA 6th, 7th, 8th'!$E58:$DV58)))</f>
        <v/>
      </c>
      <c r="ES55" s="41" t="str">
        <f>IF($B55="","",IF(COUNTIFS('Eng GLA 6th, 7th, 8th'!$E$4:$DV$4,ES$3,'Eng GLA 6th, 7th, 8th'!$E58:$DV58,"&lt;&gt;")=0,"",SUMIF('Eng GLA 6th, 7th, 8th'!$E$4:$DV$4,ES$3,'Eng GLA 6th, 7th, 8th'!$E58:$DV58)))</f>
        <v/>
      </c>
      <c r="ET55" s="41" t="str">
        <f>IF($B55="","",IF(COUNTIFS('Eng GLA 6th, 7th, 8th'!$E$4:$DV$4,ET$3,'Eng GLA 6th, 7th, 8th'!$E58:$DV58,"&lt;&gt;")=0,"",SUMIF('Eng GLA 6th, 7th, 8th'!$E$4:$DV$4,ET$3,'Eng GLA 6th, 7th, 8th'!$E58:$DV58)))</f>
        <v/>
      </c>
      <c r="EU55" s="41" t="str">
        <f>IF($B55="","",IF(COUNTIFS('Eng GLA 6th, 7th, 8th'!$E$4:$DV$4,EU$3,'Eng GLA 6th, 7th, 8th'!$E58:$DV58,"&lt;&gt;")=0,"",SUMIF('Eng GLA 6th, 7th, 8th'!$E$4:$DV$4,EU$3,'Eng GLA 6th, 7th, 8th'!$E58:$DV58)))</f>
        <v/>
      </c>
      <c r="EV55" s="41" t="str">
        <f>IF($B55="","",IF(COUNTIFS('Eng GLA 6th, 7th, 8th'!$E$4:$DV$4,EV$3,'Eng GLA 6th, 7th, 8th'!$E58:$DV58,"&lt;&gt;")=0,"",SUMIF('Eng GLA 6th, 7th, 8th'!$E$4:$DV$4,EV$3,'Eng GLA 6th, 7th, 8th'!$E58:$DV58)))</f>
        <v/>
      </c>
      <c r="EW55" s="41" t="str">
        <f>IF($B55="","",IF(COUNTIFS('Eng GLA 6th, 7th, 8th'!$E$4:$DV$4,EW$3,'Eng GLA 6th, 7th, 8th'!$E58:$DV58,"&lt;&gt;")=0,"",SUMIF('Eng GLA 6th, 7th, 8th'!$E$4:$DV$4,EW$3,'Eng GLA 6th, 7th, 8th'!$E58:$DV58)))</f>
        <v/>
      </c>
      <c r="EX55" s="41" t="str">
        <f>IF($B55="","",IF(COUNTIFS('Eng GLA 6th, 7th, 8th'!$E$4:$DV$4,EX$3,'Eng GLA 6th, 7th, 8th'!$E58:$DV58,"&lt;&gt;")=0,"",SUMIF('Eng GLA 6th, 7th, 8th'!$E$4:$DV$4,EX$3,'Eng GLA 6th, 7th, 8th'!$E58:$DV58)))</f>
        <v/>
      </c>
      <c r="EY55" s="41" t="str">
        <f>IF($B55="","",IF(COUNTIFS('Eng GLA 6th, 7th, 8th'!$E$4:$DV$4,EY$3,'Eng GLA 6th, 7th, 8th'!$E58:$DV58,"&lt;&gt;")=0,"",SUMIF('Eng GLA 6th, 7th, 8th'!$E$4:$DV$4,EY$3,'Eng GLA 6th, 7th, 8th'!$E58:$DV58)))</f>
        <v/>
      </c>
      <c r="EZ55" s="398" t="str">
        <f>IF('Cover Sheet'!$AC$6="8th", 'Eng GLA 6th, 7th, 8th'!CG58, "")</f>
        <v/>
      </c>
      <c r="FA55" s="41" t="str">
        <f>IF($B55="","",IF(COUNTIFS('Eng GLA 6th, 7th, 8th'!$E$4:$DV$4,FA$3,'Eng GLA 6th, 7th, 8th'!$E58:$DV58,"&lt;&gt;")=0,"",SUMIF('Eng GLA 6th, 7th, 8th'!$E$4:$DV$4,FA$3,'Eng GLA 6th, 7th, 8th'!$E58:$DV58)))</f>
        <v/>
      </c>
      <c r="FB55" s="41" t="str">
        <f>IF($B55="","",IF(COUNTIFS('Eng GLA 6th, 7th, 8th'!$E$4:$DV$4,FB$3,'Eng GLA 6th, 7th, 8th'!$E58:$DV58,"&lt;&gt;")=0,"",SUMIF('Eng GLA 6th, 7th, 8th'!$E$4:$DV$4,FB$3,'Eng GLA 6th, 7th, 8th'!$E58:$DV58)))</f>
        <v/>
      </c>
      <c r="FC55" s="41" t="str">
        <f>IF($B55="","",IF(COUNTIFS('Eng GLA 6th, 7th, 8th'!$E$4:$DV$4,FC$3,'Eng GLA 6th, 7th, 8th'!$E58:$DV58,"&lt;&gt;")=0,"",SUMIF('Eng GLA 6th, 7th, 8th'!$E$4:$DV$4,FC$3,'Eng GLA 6th, 7th, 8th'!$E58:$DV58)))</f>
        <v/>
      </c>
      <c r="FD55" s="41" t="str">
        <f>IF($B55="","",IF(COUNTIFS('Eng GLA 6th, 7th, 8th'!$E$4:$DV$4,FD$3,'Eng GLA 6th, 7th, 8th'!$E58:$DV58,"&lt;&gt;")=0,"",SUMIF('Eng GLA 6th, 7th, 8th'!$E$4:$DV$4,FD$3,'Eng GLA 6th, 7th, 8th'!$E58:$DV58)))</f>
        <v/>
      </c>
      <c r="FE55" s="41" t="str">
        <f>IF($B55="","",IF(COUNTIFS('Eng GLA 6th, 7th, 8th'!$E$4:$DV$4,FE$3,'Eng GLA 6th, 7th, 8th'!$E58:$DV58,"&lt;&gt;")=0,"",SUMIF('Eng GLA 6th, 7th, 8th'!$E$4:$DV$4,FE$3,'Eng GLA 6th, 7th, 8th'!$E58:$DV58)))</f>
        <v/>
      </c>
      <c r="FF55" s="41" t="str">
        <f>IF($B55="","",IF(COUNTIFS('Eng GLA 6th, 7th, 8th'!$E$4:$DV$4,FF$3,'Eng GLA 6th, 7th, 8th'!$E58:$DV58,"&lt;&gt;")=0,"",SUMIF('Eng GLA 6th, 7th, 8th'!$E$4:$DV$4,FF$3,'Eng GLA 6th, 7th, 8th'!$E58:$DV58)))</f>
        <v/>
      </c>
      <c r="FG55" s="41" t="str">
        <f>IF($B55="","",IF(COUNTIFS('Eng GLA 6th, 7th, 8th'!$E$4:$DV$4,FG$3,'Eng GLA 6th, 7th, 8th'!$E58:$DV58,"&lt;&gt;")=0,"",SUMIF('Eng GLA 6th, 7th, 8th'!$E$4:$DV$4,FG$3,'Eng GLA 6th, 7th, 8th'!$E58:$DV58)))</f>
        <v/>
      </c>
      <c r="FH55" s="41" t="str">
        <f>IF($B55="","",IF(COUNTIFS('Eng GLA 6th, 7th, 8th'!$E$4:$DV$4,FH$3,'Eng GLA 6th, 7th, 8th'!$E58:$DV58,"&lt;&gt;")=0,"",SUMIF('Eng GLA 6th, 7th, 8th'!$E$4:$DV$4,FH$3,'Eng GLA 6th, 7th, 8th'!$E58:$DV58)))</f>
        <v/>
      </c>
      <c r="FI55" s="41" t="str">
        <f>IF($B55="","",IF(COUNTIFS('Eng GLA 6th, 7th, 8th'!$E$4:$DV$4,FI$3,'Eng GLA 6th, 7th, 8th'!$E58:$DV58,"&lt;&gt;")=0,"",SUMIF('Eng GLA 6th, 7th, 8th'!$E$4:$DV$4,FI$3,'Eng GLA 6th, 7th, 8th'!$E58:$DV58)))</f>
        <v/>
      </c>
      <c r="FJ55" s="41" t="str">
        <f>IF($B55="","",IF(COUNTIFS('Eng GLA 6th, 7th, 8th'!$E$4:$DV$4,FJ$3,'Eng GLA 6th, 7th, 8th'!$E58:$DV58,"&lt;&gt;")=0,"",SUMIF('Eng GLA 6th, 7th, 8th'!$E$4:$DV$4,FJ$3,'Eng GLA 6th, 7th, 8th'!$E58:$DV58)))</f>
        <v/>
      </c>
      <c r="FK55" s="41" t="str">
        <f>IF($B55="","",IF(COUNTIFS('Eng GLA 6th, 7th, 8th'!$E$4:$DV$4,FK$3,'Eng GLA 6th, 7th, 8th'!$E58:$DV58,"&lt;&gt;")=0,"",SUMIF('Eng GLA 6th, 7th, 8th'!$E$4:$DV$4,FK$3,'Eng GLA 6th, 7th, 8th'!$E58:$DV58)))</f>
        <v/>
      </c>
      <c r="FL55" s="41" t="str">
        <f>IF($B55="","",IF(COUNTIFS('Eng GLA 6th, 7th, 8th'!$E$4:$DV$4,FL$3,'Eng GLA 6th, 7th, 8th'!$E58:$DV58,"&lt;&gt;")=0,"",SUMIF('Eng GLA 6th, 7th, 8th'!$E$4:$DV$4,FL$3,'Eng GLA 6th, 7th, 8th'!$E58:$DV58)))</f>
        <v/>
      </c>
      <c r="FM55" s="41" t="str">
        <f>IF($B55="","",IF(COUNTIFS('Eng GLA 6th, 7th, 8th'!$E$4:$DV$4,FM$3,'Eng GLA 6th, 7th, 8th'!$E58:$DV58,"&lt;&gt;")=0,"",SUMIF('Eng GLA 6th, 7th, 8th'!$E$4:$DV$4,FM$3,'Eng GLA 6th, 7th, 8th'!$E58:$DV58)))</f>
        <v/>
      </c>
      <c r="FN55" s="41" t="str">
        <f>IF($B55="","",IF(COUNTIFS('Eng GLA 6th, 7th, 8th'!$E$4:$DV$4,FN$3,'Eng GLA 6th, 7th, 8th'!$E58:$DV58,"&lt;&gt;")=0,"",SUMIF('Eng GLA 6th, 7th, 8th'!$E$4:$DV$4,FN$3,'Eng GLA 6th, 7th, 8th'!$E58:$DV58)))</f>
        <v/>
      </c>
      <c r="FO55" s="41" t="str">
        <f>IF($B55="","",IF(COUNTIFS('Eng GLA 6th, 7th, 8th'!$E$4:$DV$4,FO$3,'Eng GLA 6th, 7th, 8th'!$E58:$DV58,"&lt;&gt;")=0,"",SUMIF('Eng GLA 6th, 7th, 8th'!$E$4:$DV$4,FO$3,'Eng GLA 6th, 7th, 8th'!$E58:$DV58)))</f>
        <v/>
      </c>
    </row>
    <row r="56" spans="1:171" ht="12.75" customHeight="1" x14ac:dyDescent="0.2">
      <c r="A56" s="65">
        <v>52</v>
      </c>
      <c r="B56" s="65" t="str">
        <f>'English Scores- Leveled papers'!B58</f>
        <v/>
      </c>
      <c r="C56" s="65"/>
      <c r="D56" s="76" t="str">
        <f>IF(OR(B56="",H56="",'Cover Sheet'!E56=""),"",'Cover Sheet'!E56)</f>
        <v/>
      </c>
      <c r="E56" s="76" t="str">
        <f>IF(OR(B56="",H56="",'Cover Sheet'!F56=""),"",'Cover Sheet'!F56)</f>
        <v/>
      </c>
      <c r="F56" s="76" t="str">
        <f>IF(OR(B56="",H56="",'Cover Sheet'!H56=""),"",'Cover Sheet'!H56)</f>
        <v/>
      </c>
      <c r="G56" s="76"/>
      <c r="H56" s="76" t="str">
        <f>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v/>
      </c>
      <c r="I56" s="77" t="str">
        <f t="shared" si="23"/>
        <v/>
      </c>
      <c r="J56" s="77" t="str">
        <f t="shared" si="24"/>
        <v/>
      </c>
      <c r="K56" s="77" t="str">
        <f t="shared" si="25"/>
        <v/>
      </c>
      <c r="L56" s="78" t="str">
        <f t="shared" si="26"/>
        <v/>
      </c>
      <c r="M56" s="78" t="str">
        <f t="shared" si="27"/>
        <v/>
      </c>
      <c r="N56" s="78" t="str">
        <f t="shared" si="28"/>
        <v/>
      </c>
      <c r="O56" s="78" t="str">
        <f t="shared" si="13"/>
        <v/>
      </c>
      <c r="P56" s="78" t="str">
        <f t="shared" si="14"/>
        <v/>
      </c>
      <c r="Q56" s="78" t="str">
        <f t="shared" si="15"/>
        <v/>
      </c>
      <c r="R56" s="78" t="str">
        <f t="shared" si="16"/>
        <v/>
      </c>
      <c r="S56" s="78" t="str">
        <f t="shared" si="17"/>
        <v/>
      </c>
      <c r="T56" s="78" t="str">
        <f t="shared" si="18"/>
        <v/>
      </c>
      <c r="U56" s="78" t="str">
        <f t="shared" si="19"/>
        <v/>
      </c>
      <c r="V56" s="78" t="str">
        <f t="shared" si="20"/>
        <v/>
      </c>
      <c r="W56" s="78" t="str">
        <f t="shared" si="21"/>
        <v/>
      </c>
      <c r="X56" s="78" t="str">
        <f t="shared" si="22"/>
        <v/>
      </c>
      <c r="Y56" s="78"/>
      <c r="Z56" s="78"/>
      <c r="AA56" s="78"/>
      <c r="AB56" s="78"/>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41" t="str">
        <f>IF($B56="","",IF(COUNTIFS('English Scores- Leveled papers'!$H$4:$KM$4,AI$3,'English Scores- Leveled papers'!$H58:$KM58,"&lt;&gt;")=0,"",SUMIF('English Scores- Leveled papers'!$H$4:$KM$4,AI$3,'English Scores- Leveled papers'!$H58:$KM58)))</f>
        <v/>
      </c>
      <c r="AJ56" s="41" t="str">
        <f>IF($B56="","",IF(COUNTIFS('English Scores- Leveled papers'!$H$4:$KM$4,AJ$3,'English Scores- Leveled papers'!$H58:$KM58,"&lt;&gt;")=0,"",SUMIF('English Scores- Leveled papers'!$H$4:$KM$4,AJ$3,'English Scores- Leveled papers'!$H58:$KM58)))</f>
        <v/>
      </c>
      <c r="AK56" s="41" t="str">
        <f>IF($B56="","",IF(COUNTIFS('English Scores- Leveled papers'!$H$4:$KM$4,AK$3,'English Scores- Leveled papers'!$H58:$KM58,"&lt;&gt;")=0,"",SUMIF('English Scores- Leveled papers'!$H$4:$KM$4,AK$3,'English Scores- Leveled papers'!$H58:$KM58)))</f>
        <v/>
      </c>
      <c r="AL56" s="41" t="str">
        <f>IF($B56="","",IF(COUNTIFS('English Scores- Leveled papers'!$H$4:$KM$4,AL$3,'English Scores- Leveled papers'!$H58:$KM58,"&lt;&gt;")=0,"",SUMIF('English Scores- Leveled papers'!$H$4:$KM$4,AL$3,'English Scores- Leveled papers'!$H58:$KM58)))</f>
        <v/>
      </c>
      <c r="AM56" s="41" t="str">
        <f>IF($B56="","",IF(COUNTIFS('English Scores- Leveled papers'!$H$4:$KM$4,AM$3,'English Scores- Leveled papers'!$H58:$KM58,"&lt;&gt;")=0,"",SUMIF('English Scores- Leveled papers'!$H$4:$KM$4,AM$3,'English Scores- Leveled papers'!$H58:$KM58)))</f>
        <v/>
      </c>
      <c r="AN56" s="41"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41" t="str">
        <f>IF($B56="","",IF(COUNTIFS('English Scores- Leveled papers'!$H$4:$KM$4,AZ$3,'English Scores- Leveled papers'!$H58:$KM58,"&lt;&gt;")=0,"",SUMIF('English Scores- Leveled papers'!$H$4:$KM$4,AZ$3,'English Scores- Leveled papers'!$H58:$KM58)))</f>
        <v/>
      </c>
      <c r="BA56" s="41" t="str">
        <f>IF($B56="","",IF(COUNTIFS('English Scores- Leveled papers'!$H$4:$KM$4,BA$3,'English Scores- Leveled papers'!$H58:$KM58,"&lt;&gt;")=0,"",SUMIF('English Scores- Leveled papers'!$H$4:$KM$4,BA$3,'English Scores- Leveled papers'!$H58:$KM58)))</f>
        <v/>
      </c>
      <c r="BB56" s="41" t="str">
        <f>IF($B56="","",IF(COUNTIFS('English Scores- Leveled papers'!$H$4:$KM$4,BB$3,'English Scores- Leveled papers'!$H58:$KM58,"&lt;&gt;")=0,"",SUMIF('English Scores- Leveled papers'!$H$4:$KM$4,BB$3,'English Scores- Leveled papers'!$H58:$KM58)))</f>
        <v/>
      </c>
      <c r="BC56" s="41" t="str">
        <f>IF($B56="","",IF(COUNTIFS('English Scores- Leveled papers'!$H$4:$KM$4,BC$3,'English Scores- Leveled papers'!$H58:$KM58,"&lt;&gt;")=0,"",SUMIF('English Scores- Leveled papers'!$H$4:$KM$4,BC$3,'English Scores- Leveled papers'!$H58:$KM58)))</f>
        <v/>
      </c>
      <c r="BD56" s="41" t="str">
        <f>IF($B56="","",IF(COUNTIFS('English Scores- Leveled papers'!$H$4:$KM$4,BD$3,'English Scores- Leveled papers'!$H58:$KM58,"&lt;&gt;")=0,"",SUMIF('English Scores- Leveled papers'!$H$4:$KM$4,BD$3,'English Scores- Leveled papers'!$H58:$KM58)))</f>
        <v/>
      </c>
      <c r="BE56" s="41" t="str">
        <f>IF($B56="","",IF(COUNTIFS('English Scores- Leveled papers'!$H$4:$KM$4,BE$3,'English Scores- Leveled papers'!$H58:$KM58,"&lt;&gt;")=0,"",SUMIF('English Scores- Leveled papers'!$H$4:$KM$4,BE$3,'English Scores- Leveled papers'!$H58:$KM58)))</f>
        <v/>
      </c>
      <c r="BF56" s="41" t="str">
        <f>IF($B56="","",IF(COUNTIFS('English Scores- Leveled papers'!$H$4:$KM$4,BF$3,'English Scores- Leveled papers'!$H58:$KM58,"&lt;&gt;")=0,"",SUMIF('English Scores- Leveled papers'!$H$4:$KM$4,BF$3,'English Scores- Leveled papers'!$H58:$KM58)))</f>
        <v/>
      </c>
      <c r="BG56" s="41" t="str">
        <f>IF($B56="","",IF(COUNTIFS('English Scores- Leveled papers'!$H$4:$KM$4,BG$3,'English Scores- Leveled papers'!$H58:$KM58,"&lt;&gt;")=0,"",SUMIF('English Scores- Leveled papers'!$H$4:$KM$4,BG$3,'English Scores- Leveled papers'!$H58:$KM58)))</f>
        <v/>
      </c>
      <c r="BH56" s="41" t="str">
        <f>IF($B56="","",IF(COUNTIFS('English Scores- Leveled papers'!$H$4:$KM$4,BH$3,'English Scores- Leveled papers'!$H58:$KM58,"&lt;&gt;")=0,"",SUMIF('English Scores- Leveled papers'!$H$4:$KM$4,BH$3,'English Scores- Leveled papers'!$H58:$KM58)))</f>
        <v/>
      </c>
      <c r="BI56" s="41" t="str">
        <f>IF($B56="","",IF(COUNTIFS('English Scores- Leveled papers'!$H$4:$KM$4,BI$3,'English Scores- Leveled papers'!$H58:$KM58,"&lt;&gt;")=0,"",SUMIF('English Scores- Leveled papers'!$H$4:$KM$4,BI$3,'English Scores- Leveled papers'!$H58:$KM58)))</f>
        <v/>
      </c>
      <c r="BJ56" s="41" t="str">
        <f>IF($B56="","",IF(COUNTIFS('English Scores- Leveled papers'!$H$4:$KM$4,BJ$3,'English Scores- Leveled papers'!$H58:$KM58,"&lt;&gt;")=0,"",SUMIF('English Scores- Leveled papers'!$H$4:$KM$4,BJ$3,'English Scores- Leveled papers'!$H58:$KM58)))</f>
        <v/>
      </c>
      <c r="BK56" s="41" t="str">
        <f>IF($B56="","",IF(COUNTIFS('English Scores- Leveled papers'!$H$4:$KM$4,BK$3,'English Scores- Leveled papers'!$H58:$KM58,"&lt;&gt;")=0,"",SUMIF('English Scores- Leveled papers'!$H$4:$KM$4,BK$3,'English Scores- Leveled papers'!$H58:$KM58)))</f>
        <v/>
      </c>
      <c r="BL56" s="41" t="str">
        <f>IF($B56="","",IF(COUNTIFS('English Scores- Leveled papers'!$H$4:$KM$4,BL$3,'English Scores- Leveled papers'!$H58:$KM58,"&lt;&gt;")=0,"",SUMIF('English Scores- Leveled papers'!$H$4:$KM$4,BL$3,'English Scores- Leveled papers'!$H58:$KM58)))</f>
        <v/>
      </c>
      <c r="BM56" s="41" t="str">
        <f>IF($B56="","",IF(COUNTIFS('English Scores- Leveled papers'!$H$4:$KM$4,BM$3,'English Scores- Leveled papers'!$H58:$KM58,"&lt;&gt;")=0,"",SUMIF('English Scores- Leveled papers'!$H$4:$KM$4,BM$3,'English Scores- Leveled papers'!$H58:$KM58)))</f>
        <v/>
      </c>
      <c r="BN56" s="41" t="str">
        <f>IF($B56="","",IF(COUNTIFS('English Scores- Leveled papers'!$H$4:$KM$4,BN$3,'English Scores- Leveled papers'!$H58:$KM58,"&lt;&gt;")=0,"",SUMIF('English Scores- Leveled papers'!$H$4:$KM$4,BN$3,'English Scores- Leveled papers'!$H58:$KM58)))</f>
        <v/>
      </c>
      <c r="BO56" s="41"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41" t="str">
        <f>IF($B56="","",IF(COUNTIFS('English Scores- Leveled papers'!$H$4:$KM$4,BX$3,'English Scores- Leveled papers'!$H58:$KM58,"&lt;&gt;")=0,"",SUMIF('English Scores- Leveled papers'!$H$4:$KM$4,BX$3,'English Scores- Leveled papers'!$H58:$KM58)))</f>
        <v/>
      </c>
      <c r="BY56" s="41" t="str">
        <f>IF($B56="","",IF(COUNTIFS('English Scores- Leveled papers'!$H$4:$KM$4,BY$3,'English Scores- Leveled papers'!$H58:$KM58,"&lt;&gt;")=0,"",SUMIF('English Scores- Leveled papers'!$H$4:$KM$4,BY$3,'English Scores- Leveled papers'!$H58:$KM58)))</f>
        <v/>
      </c>
      <c r="BZ56" s="41" t="str">
        <f>IF($B56="","",IF(COUNTIFS('English Scores- Leveled papers'!$H$4:$KM$4,BZ$3,'English Scores- Leveled papers'!$H58:$KM58,"&lt;&gt;")=0,"",SUMIF('English Scores- Leveled papers'!$H$4:$KM$4,BZ$3,'English Scores- Leveled papers'!$H58:$KM58)))</f>
        <v/>
      </c>
      <c r="CA56" s="41" t="str">
        <f>IF($B56="","",IF(COUNTIFS('English Scores- Leveled papers'!$H$4:$KM$4,CA$3,'English Scores- Leveled papers'!$H58:$KM58,"&lt;&gt;")=0,"",SUMIF('English Scores- Leveled papers'!$H$4:$KM$4,CA$3,'English Scores- Leveled papers'!$H58:$KM58)))</f>
        <v/>
      </c>
      <c r="CB56" s="41" t="str">
        <f>IF($B56="","",IF(COUNTIFS('English Scores- Leveled papers'!$H$4:$KM$4,CB$3,'English Scores- Leveled papers'!$H58:$KM58,"&lt;&gt;")=0,"",SUMIF('English Scores- Leveled papers'!$H$4:$KM$4,CB$3,'English Scores- Leveled papers'!$H58:$KM58)))</f>
        <v/>
      </c>
      <c r="CC56" s="41" t="str">
        <f>IF($B56="","",IF(COUNTIFS('English Scores- Leveled papers'!$H$4:$KM$4,CC$3,'English Scores- Leveled papers'!$H58:$KM58,"&lt;&gt;")=0,"",SUMIF('English Scores- Leveled papers'!$H$4:$KM$4,CC$3,'English Scores- Leveled papers'!$H58:$KM58)))</f>
        <v/>
      </c>
      <c r="CD56" s="41" t="str">
        <f>IF($B56="","",IF(COUNTIFS('English Scores- Leveled papers'!$H$4:$KM$4,CD$3,'English Scores- Leveled papers'!$H58:$KM58,"&lt;&gt;")=0,"",SUMIF('English Scores- Leveled papers'!$H$4:$KM$4,CD$3,'English Scores- Leveled papers'!$H58:$KM58)))</f>
        <v/>
      </c>
      <c r="CE56" s="41" t="str">
        <f>IF($B56="","",IF(COUNTIFS('English Scores- Leveled papers'!$H$4:$KM$4,CE$3,'English Scores- Leveled papers'!$H58:$KM58,"&lt;&gt;")=0,"",SUMIF('English Scores- Leveled papers'!$H$4:$KM$4,CE$3,'English Scores- Leveled papers'!$H58:$KM58)))</f>
        <v/>
      </c>
      <c r="CF56" s="41"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41" t="str">
        <f>IF($B56="","",IF(COUNTIFS('English Scores- Leveled papers'!$H$4:$KM$4,CL$3,'English Scores- Leveled papers'!$H58:$KM58,"&lt;&gt;")=0,"",SUMIF('English Scores- Leveled papers'!$H$4:$KM$4,CL$3,'English Scores- Leveled papers'!$H58:$KM58)))</f>
        <v/>
      </c>
      <c r="CM56" s="41" t="str">
        <f>IF($B56="","",IF(COUNTIFS('English Scores- Leveled papers'!$H$4:$KM$4,CM$3,'English Scores- Leveled papers'!$H58:$KM58,"&lt;&gt;")=0,"",SUMIF('English Scores- Leveled papers'!$H$4:$KM$4,CM$3,'English Scores- Leveled papers'!$H58:$KM58)))</f>
        <v/>
      </c>
      <c r="CN56" s="41" t="str">
        <f>IF($B56="","",IF(COUNTIFS('English Scores- Leveled papers'!$H$4:$KM$4,CN$3,'English Scores- Leveled papers'!$H58:$KM58,"&lt;&gt;")=0,"",SUMIF('English Scores- Leveled papers'!$H$4:$KM$4,CN$3,'English Scores- Leveled papers'!$H58:$KM58)))</f>
        <v/>
      </c>
      <c r="CO56" s="41" t="str">
        <f>IF($B56="","",IF(COUNTIFS('English Scores- Leveled papers'!$H$4:$KM$4,CO$3,'English Scores- Leveled papers'!$H58:$KM58,"&lt;&gt;")=0,"",SUMIF('English Scores- Leveled papers'!$H$4:$KM$4,CO$3,'English Scores- Leveled papers'!$H58:$KM58)))</f>
        <v/>
      </c>
      <c r="CP56" s="41" t="str">
        <f>IF($B56="","",IF(COUNTIFS('English Scores- Leveled papers'!$H$4:$KM$4,CP$3,'English Scores- Leveled papers'!$H58:$KM58,"&lt;&gt;")=0,"",SUMIF('English Scores- Leveled papers'!$H$4:$KM$4,CP$3,'English Scores- Leveled papers'!$H58:$KM58)))</f>
        <v/>
      </c>
      <c r="CQ56" s="41" t="str">
        <f>IF($B56="","",IF(COUNTIFS('English Scores- Leveled papers'!$H$4:$KM$4,CQ$3,'English Scores- Leveled papers'!$H58:$KM58,"&lt;&gt;")=0,"",SUMIF('English Scores- Leveled papers'!$H$4:$KM$4,CQ$3,'English Scores- Leveled papers'!$H58:$KM58)))</f>
        <v/>
      </c>
      <c r="CR56" s="41" t="str">
        <f>IF($B56="","",IF(COUNTIFS('English Scores- Leveled papers'!$H$4:$KM$4,CR$3,'English Scores- Leveled papers'!$H58:$KM58,"&lt;&gt;")=0,"",SUMIF('English Scores- Leveled papers'!$H$4:$KM$4,CR$3,'English Scores- Leveled papers'!$H58:$KM58)))</f>
        <v/>
      </c>
      <c r="CS56" s="41"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41" t="str">
        <f>IF($B56="","",IF(COUNTIFS('English Scores- Leveled papers'!$H$4:$KM$4,DF$3,'English Scores- Leveled papers'!$H58:$KM58,"&lt;&gt;")=0,"",SUMIF('English Scores- Leveled papers'!$H$4:$KM$4,DF$3,'English Scores- Leveled papers'!$H58:$KM58)))</f>
        <v/>
      </c>
      <c r="DG56" s="41" t="str">
        <f>IF($B56="","",IF(COUNTIFS('English Scores- Leveled papers'!$H$4:$KM$4,DG$3,'English Scores- Leveled papers'!$H58:$KM58,"&lt;&gt;")=0,"",SUMIF('English Scores- Leveled papers'!$H$4:$KM$4,DG$3,'English Scores- Leveled papers'!$H58:$KM58)))</f>
        <v/>
      </c>
      <c r="DH56" s="41" t="str">
        <f>IF($B56="","",IF(COUNTIFS('English Scores- Leveled papers'!$H$4:$KM$4,DH$3,'English Scores- Leveled papers'!$H58:$KM58,"&lt;&gt;")=0,"",SUMIF('English Scores- Leveled papers'!$H$4:$KM$4,DH$3,'English Scores- Leveled papers'!$H58:$KM58)))</f>
        <v/>
      </c>
      <c r="DI56" s="41" t="str">
        <f>IF($B56="","",IF(COUNTIFS('English Scores- Leveled papers'!$H$4:$KM$4,DI$3,'English Scores- Leveled papers'!$H58:$KM58,"&lt;&gt;")=0,"",SUMIF('English Scores- Leveled papers'!$H$4:$KM$4,DI$3,'English Scores- Leveled papers'!$H58:$KM58)))</f>
        <v/>
      </c>
      <c r="DJ56" s="41" t="str">
        <f>IF($B56="","",IF(COUNTIFS('English Scores- Leveled papers'!$H$4:$KM$4,DJ$3,'English Scores- Leveled papers'!$H58:$KM58,"&lt;&gt;")=0,"",SUMIF('English Scores- Leveled papers'!$H$4:$KM$4,DJ$3,'English Scores- Leveled papers'!$H58:$KM58)))</f>
        <v/>
      </c>
      <c r="DK56" s="41" t="str">
        <f>IF($B56="","",IF(COUNTIFS('English Scores- Leveled papers'!$H$4:$KM$4,DK$3,'English Scores- Leveled papers'!$H58:$KM58,"&lt;&gt;")=0,"",SUMIF('English Scores- Leveled papers'!$H$4:$KM$4,DK$3,'English Scores- Leveled papers'!$H58:$KM58)))</f>
        <v/>
      </c>
      <c r="DL56" s="41" t="str">
        <f>IF($B56="","",IF(COUNTIFS('English Scores- Leveled papers'!$H$4:$KM$4,DL$3,'English Scores- Leveled papers'!$H58:$KM58,"&lt;&gt;")=0,"",SUMIF('English Scores- Leveled papers'!$H$4:$KM$4,DL$3,'English Scores- Leveled papers'!$H58:$KM58)))</f>
        <v/>
      </c>
      <c r="DM56" s="41" t="str">
        <f>IF($B56="","",IF(COUNTIFS('English Scores- Leveled papers'!$H$4:$KM$4,DM$3,'English Scores- Leveled papers'!$H58:$KM58,"&lt;&gt;")=0,"",SUMIF('English Scores- Leveled papers'!$H$4:$KM$4,DM$3,'English Scores- Leveled papers'!$H58:$KM58)))</f>
        <v/>
      </c>
      <c r="DN56" s="41" t="str">
        <f>IF($B56="","",IF(COUNTIFS('English Scores- Leveled papers'!$H$4:$KM$4,DN$3,'English Scores- Leveled papers'!$H58:$KM58,"&lt;&gt;")=0,"",SUMIF('English Scores- Leveled papers'!$H$4:$KM$4,DN$3,'English Scores- Leveled papers'!$H58:$KM58)))</f>
        <v/>
      </c>
      <c r="DO56" s="41" t="str">
        <f>IF($B56="","",IF(COUNTIFS('English Scores- Leveled papers'!$H$4:$KM$4,DO$3,'English Scores- Leveled papers'!$H58:$KM58,"&lt;&gt;")=0,"",SUMIF('English Scores- Leveled papers'!$H$4:$KM$4,DO$3,'English Scores- Leveled papers'!$H58:$KM58)))</f>
        <v/>
      </c>
      <c r="DP56" s="41" t="str">
        <f>IF($B56="","",IF(COUNTIFS('English Scores- Leveled papers'!$H$4:$KM$4,DP$3,'English Scores- Leveled papers'!$H58:$KM58,"&lt;&gt;")=0,"",SUMIF('English Scores- Leveled papers'!$H$4:$KM$4,DP$3,'English Scores- Leveled papers'!$H58:$KM58)))</f>
        <v/>
      </c>
      <c r="DQ56" s="393" t="str">
        <f>IF($B56="","",IF(COUNTIFS('English Scores- Leveled papers'!$H$4:$KM$4,DQ$3,'English Scores- Leveled papers'!$H58:$KM58,"&lt;&gt;")=0,"",SUMIF('English Scores- Leveled papers'!$H$4:$KM$4,DQ$3,'English Scores- Leveled papers'!$H58:$KM58)))</f>
        <v/>
      </c>
      <c r="DR56" s="395" t="str">
        <f>IF('Cover Sheet'!$AC$6="6th", 'Eng GLA 6th, 7th, 8th'!D59, "")</f>
        <v/>
      </c>
      <c r="DU56" s="41" t="str">
        <f>IF($B56="","",IF(COUNTIFS('Eng GLA 6th, 7th, 8th'!$E$4:$DV$4,DU$3,'Eng GLA 6th, 7th, 8th'!$E59:$DV59,"&lt;&gt;")=0,"",SUMIF('Eng GLA 6th, 7th, 8th'!$E$4:$DV$4,DU$3,'Eng GLA 6th, 7th, 8th'!$E59:$DV59)))</f>
        <v/>
      </c>
      <c r="DV56" s="41" t="str">
        <f>IF($B56="","",IF(COUNTIFS('Eng GLA 6th, 7th, 8th'!$E$4:$DV$4,DV$3,'Eng GLA 6th, 7th, 8th'!$E59:$DV59,"&lt;&gt;")=0,"",SUMIF('Eng GLA 6th, 7th, 8th'!$E$4:$DV$4,DV$3,'Eng GLA 6th, 7th, 8th'!$E59:$DV59)))</f>
        <v/>
      </c>
      <c r="DW56" s="41" t="str">
        <f>IF($B56="","",IF(COUNTIFS('Eng GLA 6th, 7th, 8th'!$E$4:$DV$4,DW$3,'Eng GLA 6th, 7th, 8th'!$E59:$DV59,"&lt;&gt;")=0,"",SUMIF('Eng GLA 6th, 7th, 8th'!$E$4:$DV$4,DW$3,'Eng GLA 6th, 7th, 8th'!$E59:$DV59)))</f>
        <v/>
      </c>
      <c r="DX56" s="41" t="str">
        <f>IF($B56="","",IF(COUNTIFS('Eng GLA 6th, 7th, 8th'!$E$4:$DV$4,DX$3,'Eng GLA 6th, 7th, 8th'!$E59:$DV59,"&lt;&gt;")=0,"",SUMIF('Eng GLA 6th, 7th, 8th'!$E$4:$DV$4,DX$3,'Eng GLA 6th, 7th, 8th'!$E59:$DV59)))</f>
        <v/>
      </c>
      <c r="DY56" s="41" t="str">
        <f>IF($B56="","",IF(COUNTIFS('Eng GLA 6th, 7th, 8th'!$E$4:$DV$4,DY$3,'Eng GLA 6th, 7th, 8th'!$E59:$DV59,"&lt;&gt;")=0,"",SUMIF('Eng GLA 6th, 7th, 8th'!$E$4:$DV$4,DY$3,'Eng GLA 6th, 7th, 8th'!$E59:$DV59)))</f>
        <v/>
      </c>
      <c r="DZ56" s="41" t="str">
        <f>IF($B56="","",IF(COUNTIFS('Eng GLA 6th, 7th, 8th'!$E$4:$DV$4,DZ$3,'Eng GLA 6th, 7th, 8th'!$E59:$DV59,"&lt;&gt;")=0,"",SUMIF('Eng GLA 6th, 7th, 8th'!$E$4:$DV$4,DZ$3,'Eng GLA 6th, 7th, 8th'!$E59:$DV59)))</f>
        <v/>
      </c>
      <c r="EA56" s="41" t="str">
        <f>IF($B56="","",IF(COUNTIFS('Eng GLA 6th, 7th, 8th'!$E$4:$DV$4,EA$3,'Eng GLA 6th, 7th, 8th'!$E59:$DV59,"&lt;&gt;")=0,"",SUMIF('Eng GLA 6th, 7th, 8th'!$E$4:$DV$4,EA$3,'Eng GLA 6th, 7th, 8th'!$E59:$DV59)))</f>
        <v/>
      </c>
      <c r="EB56" s="41" t="str">
        <f>IF($B56="","",IF(COUNTIFS('Eng GLA 6th, 7th, 8th'!$E$4:$DV$4,EB$3,'Eng GLA 6th, 7th, 8th'!$E59:$DV59,"&lt;&gt;")=0,"",SUMIF('Eng GLA 6th, 7th, 8th'!$E$4:$DV$4,EB$3,'Eng GLA 6th, 7th, 8th'!$E59:$DV59)))</f>
        <v/>
      </c>
      <c r="EC56" s="41" t="str">
        <f>IF($B56="","",IF(COUNTIFS('Eng GLA 6th, 7th, 8th'!$E$4:$DV$4,EC$3,'Eng GLA 6th, 7th, 8th'!$E59:$DV59,"&lt;&gt;")=0,"",SUMIF('Eng GLA 6th, 7th, 8th'!$E$4:$DV$4,EC$3,'Eng GLA 6th, 7th, 8th'!$E59:$DV59)))</f>
        <v/>
      </c>
      <c r="ED56" s="41" t="str">
        <f>IF($B56="","",IF(COUNTIFS('Eng GLA 6th, 7th, 8th'!$E$4:$DV$4,ED$3,'Eng GLA 6th, 7th, 8th'!$E59:$DV59,"&lt;&gt;")=0,"",SUMIF('Eng GLA 6th, 7th, 8th'!$E$4:$DV$4,ED$3,'Eng GLA 6th, 7th, 8th'!$E59:$DV59)))</f>
        <v/>
      </c>
      <c r="EE56" s="41" t="str">
        <f>IF($B56="","",IF(COUNTIFS('Eng GLA 6th, 7th, 8th'!$E$4:$DV$4,EE$3,'Eng GLA 6th, 7th, 8th'!$E59:$DV59,"&lt;&gt;")=0,"",SUMIF('Eng GLA 6th, 7th, 8th'!$E$4:$DV$4,EE$3,'Eng GLA 6th, 7th, 8th'!$E59:$DV59)))</f>
        <v/>
      </c>
      <c r="EF56" s="41" t="str">
        <f>IF($B56="","",IF(COUNTIFS('Eng GLA 6th, 7th, 8th'!$E$4:$DV$4,EF$3,'Eng GLA 6th, 7th, 8th'!$E59:$DV59,"&lt;&gt;")=0,"",SUMIF('Eng GLA 6th, 7th, 8th'!$E$4:$DV$4,EF$3,'Eng GLA 6th, 7th, 8th'!$E59:$DV59)))</f>
        <v/>
      </c>
      <c r="EG56" s="41" t="str">
        <f>IF($B56="","",IF(COUNTIFS('Eng GLA 6th, 7th, 8th'!$E$4:$DV$4,EG$3,'Eng GLA 6th, 7th, 8th'!$E59:$DV59,"&lt;&gt;")=0,"",SUMIF('Eng GLA 6th, 7th, 8th'!$E$4:$DV$4,EG$3,'Eng GLA 6th, 7th, 8th'!$E59:$DV59)))</f>
        <v/>
      </c>
      <c r="EH56" s="41" t="str">
        <f>IF($B56="","",IF(COUNTIFS('Eng GLA 6th, 7th, 8th'!$E$4:$DV$4,EH$3,'Eng GLA 6th, 7th, 8th'!$E59:$DV59,"&lt;&gt;")=0,"",SUMIF('Eng GLA 6th, 7th, 8th'!$E$4:$DV$4,EH$3,'Eng GLA 6th, 7th, 8th'!$E59:$DV59)))</f>
        <v/>
      </c>
      <c r="EI56" s="41" t="str">
        <f>IF($B56="","",IF(COUNTIFS('Eng GLA 6th, 7th, 8th'!$E$4:$DV$4,EI$3,'Eng GLA 6th, 7th, 8th'!$E59:$DV59,"&lt;&gt;")=0,"",SUMIF('Eng GLA 6th, 7th, 8th'!$E$4:$DV$4,EI$3,'Eng GLA 6th, 7th, 8th'!$E59:$DV59)))</f>
        <v/>
      </c>
      <c r="EJ56" s="398" t="str">
        <f>IF('Cover Sheet'!$AC$6="7th", 'Eng GLA 6th, 7th, 8th'!AQ59, "")</f>
        <v/>
      </c>
      <c r="EK56" s="41" t="str">
        <f>IF($B56="","",IF(COUNTIFS('Eng GLA 6th, 7th, 8th'!$E$4:$DV$4,EK$3,'Eng GLA 6th, 7th, 8th'!$E59:$DV59,"&lt;&gt;")=0,"",SUMIF('Eng GLA 6th, 7th, 8th'!$E$4:$DV$4,EK$3,'Eng GLA 6th, 7th, 8th'!$E59:$DV59)))</f>
        <v/>
      </c>
      <c r="EL56" s="41" t="str">
        <f>IF($B56="","",IF(COUNTIFS('Eng GLA 6th, 7th, 8th'!$E$4:$DV$4,EL$3,'Eng GLA 6th, 7th, 8th'!$E59:$DV59,"&lt;&gt;")=0,"",SUMIF('Eng GLA 6th, 7th, 8th'!$E$4:$DV$4,EL$3,'Eng GLA 6th, 7th, 8th'!$E59:$DV59)))</f>
        <v/>
      </c>
      <c r="EM56" s="41" t="str">
        <f>IF($B56="","",IF(COUNTIFS('Eng GLA 6th, 7th, 8th'!$E$4:$DV$4,EM$3,'Eng GLA 6th, 7th, 8th'!$E59:$DV59,"&lt;&gt;")=0,"",SUMIF('Eng GLA 6th, 7th, 8th'!$E$4:$DV$4,EM$3,'Eng GLA 6th, 7th, 8th'!$E59:$DV59)))</f>
        <v/>
      </c>
      <c r="EN56" s="41" t="str">
        <f>IF($B56="","",IF(COUNTIFS('Eng GLA 6th, 7th, 8th'!$E$4:$DV$4,EN$3,'Eng GLA 6th, 7th, 8th'!$E59:$DV59,"&lt;&gt;")=0,"",SUMIF('Eng GLA 6th, 7th, 8th'!$E$4:$DV$4,EN$3,'Eng GLA 6th, 7th, 8th'!$E59:$DV59)))</f>
        <v/>
      </c>
      <c r="EO56" s="41" t="str">
        <f>IF($B56="","",IF(COUNTIFS('Eng GLA 6th, 7th, 8th'!$E$4:$DV$4,EO$3,'Eng GLA 6th, 7th, 8th'!$E59:$DV59,"&lt;&gt;")=0,"",SUMIF('Eng GLA 6th, 7th, 8th'!$E$4:$DV$4,EO$3,'Eng GLA 6th, 7th, 8th'!$E59:$DV59)))</f>
        <v/>
      </c>
      <c r="EP56" s="41" t="str">
        <f>IF($B56="","",IF(COUNTIFS('Eng GLA 6th, 7th, 8th'!$E$4:$DV$4,EP$3,'Eng GLA 6th, 7th, 8th'!$E59:$DV59,"&lt;&gt;")=0,"",SUMIF('Eng GLA 6th, 7th, 8th'!$E$4:$DV$4,EP$3,'Eng GLA 6th, 7th, 8th'!$E59:$DV59)))</f>
        <v/>
      </c>
      <c r="EQ56" s="41" t="str">
        <f>IF($B56="","",IF(COUNTIFS('Eng GLA 6th, 7th, 8th'!$E$4:$DV$4,EQ$3,'Eng GLA 6th, 7th, 8th'!$E59:$DV59,"&lt;&gt;")=0,"",SUMIF('Eng GLA 6th, 7th, 8th'!$E$4:$DV$4,EQ$3,'Eng GLA 6th, 7th, 8th'!$E59:$DV59)))</f>
        <v/>
      </c>
      <c r="ER56" s="41" t="str">
        <f>IF($B56="","",IF(COUNTIFS('Eng GLA 6th, 7th, 8th'!$E$4:$DV$4,ER$3,'Eng GLA 6th, 7th, 8th'!$E59:$DV59,"&lt;&gt;")=0,"",SUMIF('Eng GLA 6th, 7th, 8th'!$E$4:$DV$4,ER$3,'Eng GLA 6th, 7th, 8th'!$E59:$DV59)))</f>
        <v/>
      </c>
      <c r="ES56" s="41" t="str">
        <f>IF($B56="","",IF(COUNTIFS('Eng GLA 6th, 7th, 8th'!$E$4:$DV$4,ES$3,'Eng GLA 6th, 7th, 8th'!$E59:$DV59,"&lt;&gt;")=0,"",SUMIF('Eng GLA 6th, 7th, 8th'!$E$4:$DV$4,ES$3,'Eng GLA 6th, 7th, 8th'!$E59:$DV59)))</f>
        <v/>
      </c>
      <c r="ET56" s="41" t="str">
        <f>IF($B56="","",IF(COUNTIFS('Eng GLA 6th, 7th, 8th'!$E$4:$DV$4,ET$3,'Eng GLA 6th, 7th, 8th'!$E59:$DV59,"&lt;&gt;")=0,"",SUMIF('Eng GLA 6th, 7th, 8th'!$E$4:$DV$4,ET$3,'Eng GLA 6th, 7th, 8th'!$E59:$DV59)))</f>
        <v/>
      </c>
      <c r="EU56" s="41" t="str">
        <f>IF($B56="","",IF(COUNTIFS('Eng GLA 6th, 7th, 8th'!$E$4:$DV$4,EU$3,'Eng GLA 6th, 7th, 8th'!$E59:$DV59,"&lt;&gt;")=0,"",SUMIF('Eng GLA 6th, 7th, 8th'!$E$4:$DV$4,EU$3,'Eng GLA 6th, 7th, 8th'!$E59:$DV59)))</f>
        <v/>
      </c>
      <c r="EV56" s="41" t="str">
        <f>IF($B56="","",IF(COUNTIFS('Eng GLA 6th, 7th, 8th'!$E$4:$DV$4,EV$3,'Eng GLA 6th, 7th, 8th'!$E59:$DV59,"&lt;&gt;")=0,"",SUMIF('Eng GLA 6th, 7th, 8th'!$E$4:$DV$4,EV$3,'Eng GLA 6th, 7th, 8th'!$E59:$DV59)))</f>
        <v/>
      </c>
      <c r="EW56" s="41" t="str">
        <f>IF($B56="","",IF(COUNTIFS('Eng GLA 6th, 7th, 8th'!$E$4:$DV$4,EW$3,'Eng GLA 6th, 7th, 8th'!$E59:$DV59,"&lt;&gt;")=0,"",SUMIF('Eng GLA 6th, 7th, 8th'!$E$4:$DV$4,EW$3,'Eng GLA 6th, 7th, 8th'!$E59:$DV59)))</f>
        <v/>
      </c>
      <c r="EX56" s="41" t="str">
        <f>IF($B56="","",IF(COUNTIFS('Eng GLA 6th, 7th, 8th'!$E$4:$DV$4,EX$3,'Eng GLA 6th, 7th, 8th'!$E59:$DV59,"&lt;&gt;")=0,"",SUMIF('Eng GLA 6th, 7th, 8th'!$E$4:$DV$4,EX$3,'Eng GLA 6th, 7th, 8th'!$E59:$DV59)))</f>
        <v/>
      </c>
      <c r="EY56" s="41" t="str">
        <f>IF($B56="","",IF(COUNTIFS('Eng GLA 6th, 7th, 8th'!$E$4:$DV$4,EY$3,'Eng GLA 6th, 7th, 8th'!$E59:$DV59,"&lt;&gt;")=0,"",SUMIF('Eng GLA 6th, 7th, 8th'!$E$4:$DV$4,EY$3,'Eng GLA 6th, 7th, 8th'!$E59:$DV59)))</f>
        <v/>
      </c>
      <c r="EZ56" s="398" t="str">
        <f>IF('Cover Sheet'!$AC$6="8th", 'Eng GLA 6th, 7th, 8th'!CG59, "")</f>
        <v/>
      </c>
      <c r="FA56" s="41" t="str">
        <f>IF($B56="","",IF(COUNTIFS('Eng GLA 6th, 7th, 8th'!$E$4:$DV$4,FA$3,'Eng GLA 6th, 7th, 8th'!$E59:$DV59,"&lt;&gt;")=0,"",SUMIF('Eng GLA 6th, 7th, 8th'!$E$4:$DV$4,FA$3,'Eng GLA 6th, 7th, 8th'!$E59:$DV59)))</f>
        <v/>
      </c>
      <c r="FB56" s="41" t="str">
        <f>IF($B56="","",IF(COUNTIFS('Eng GLA 6th, 7th, 8th'!$E$4:$DV$4,FB$3,'Eng GLA 6th, 7th, 8th'!$E59:$DV59,"&lt;&gt;")=0,"",SUMIF('Eng GLA 6th, 7th, 8th'!$E$4:$DV$4,FB$3,'Eng GLA 6th, 7th, 8th'!$E59:$DV59)))</f>
        <v/>
      </c>
      <c r="FC56" s="41" t="str">
        <f>IF($B56="","",IF(COUNTIFS('Eng GLA 6th, 7th, 8th'!$E$4:$DV$4,FC$3,'Eng GLA 6th, 7th, 8th'!$E59:$DV59,"&lt;&gt;")=0,"",SUMIF('Eng GLA 6th, 7th, 8th'!$E$4:$DV$4,FC$3,'Eng GLA 6th, 7th, 8th'!$E59:$DV59)))</f>
        <v/>
      </c>
      <c r="FD56" s="41" t="str">
        <f>IF($B56="","",IF(COUNTIFS('Eng GLA 6th, 7th, 8th'!$E$4:$DV$4,FD$3,'Eng GLA 6th, 7th, 8th'!$E59:$DV59,"&lt;&gt;")=0,"",SUMIF('Eng GLA 6th, 7th, 8th'!$E$4:$DV$4,FD$3,'Eng GLA 6th, 7th, 8th'!$E59:$DV59)))</f>
        <v/>
      </c>
      <c r="FE56" s="41" t="str">
        <f>IF($B56="","",IF(COUNTIFS('Eng GLA 6th, 7th, 8th'!$E$4:$DV$4,FE$3,'Eng GLA 6th, 7th, 8th'!$E59:$DV59,"&lt;&gt;")=0,"",SUMIF('Eng GLA 6th, 7th, 8th'!$E$4:$DV$4,FE$3,'Eng GLA 6th, 7th, 8th'!$E59:$DV59)))</f>
        <v/>
      </c>
      <c r="FF56" s="41" t="str">
        <f>IF($B56="","",IF(COUNTIFS('Eng GLA 6th, 7th, 8th'!$E$4:$DV$4,FF$3,'Eng GLA 6th, 7th, 8th'!$E59:$DV59,"&lt;&gt;")=0,"",SUMIF('Eng GLA 6th, 7th, 8th'!$E$4:$DV$4,FF$3,'Eng GLA 6th, 7th, 8th'!$E59:$DV59)))</f>
        <v/>
      </c>
      <c r="FG56" s="41" t="str">
        <f>IF($B56="","",IF(COUNTIFS('Eng GLA 6th, 7th, 8th'!$E$4:$DV$4,FG$3,'Eng GLA 6th, 7th, 8th'!$E59:$DV59,"&lt;&gt;")=0,"",SUMIF('Eng GLA 6th, 7th, 8th'!$E$4:$DV$4,FG$3,'Eng GLA 6th, 7th, 8th'!$E59:$DV59)))</f>
        <v/>
      </c>
      <c r="FH56" s="41" t="str">
        <f>IF($B56="","",IF(COUNTIFS('Eng GLA 6th, 7th, 8th'!$E$4:$DV$4,FH$3,'Eng GLA 6th, 7th, 8th'!$E59:$DV59,"&lt;&gt;")=0,"",SUMIF('Eng GLA 6th, 7th, 8th'!$E$4:$DV$4,FH$3,'Eng GLA 6th, 7th, 8th'!$E59:$DV59)))</f>
        <v/>
      </c>
      <c r="FI56" s="41" t="str">
        <f>IF($B56="","",IF(COUNTIFS('Eng GLA 6th, 7th, 8th'!$E$4:$DV$4,FI$3,'Eng GLA 6th, 7th, 8th'!$E59:$DV59,"&lt;&gt;")=0,"",SUMIF('Eng GLA 6th, 7th, 8th'!$E$4:$DV$4,FI$3,'Eng GLA 6th, 7th, 8th'!$E59:$DV59)))</f>
        <v/>
      </c>
      <c r="FJ56" s="41" t="str">
        <f>IF($B56="","",IF(COUNTIFS('Eng GLA 6th, 7th, 8th'!$E$4:$DV$4,FJ$3,'Eng GLA 6th, 7th, 8th'!$E59:$DV59,"&lt;&gt;")=0,"",SUMIF('Eng GLA 6th, 7th, 8th'!$E$4:$DV$4,FJ$3,'Eng GLA 6th, 7th, 8th'!$E59:$DV59)))</f>
        <v/>
      </c>
      <c r="FK56" s="41" t="str">
        <f>IF($B56="","",IF(COUNTIFS('Eng GLA 6th, 7th, 8th'!$E$4:$DV$4,FK$3,'Eng GLA 6th, 7th, 8th'!$E59:$DV59,"&lt;&gt;")=0,"",SUMIF('Eng GLA 6th, 7th, 8th'!$E$4:$DV$4,FK$3,'Eng GLA 6th, 7th, 8th'!$E59:$DV59)))</f>
        <v/>
      </c>
      <c r="FL56" s="41" t="str">
        <f>IF($B56="","",IF(COUNTIFS('Eng GLA 6th, 7th, 8th'!$E$4:$DV$4,FL$3,'Eng GLA 6th, 7th, 8th'!$E59:$DV59,"&lt;&gt;")=0,"",SUMIF('Eng GLA 6th, 7th, 8th'!$E$4:$DV$4,FL$3,'Eng GLA 6th, 7th, 8th'!$E59:$DV59)))</f>
        <v/>
      </c>
      <c r="FM56" s="41" t="str">
        <f>IF($B56="","",IF(COUNTIFS('Eng GLA 6th, 7th, 8th'!$E$4:$DV$4,FM$3,'Eng GLA 6th, 7th, 8th'!$E59:$DV59,"&lt;&gt;")=0,"",SUMIF('Eng GLA 6th, 7th, 8th'!$E$4:$DV$4,FM$3,'Eng GLA 6th, 7th, 8th'!$E59:$DV59)))</f>
        <v/>
      </c>
      <c r="FN56" s="41" t="str">
        <f>IF($B56="","",IF(COUNTIFS('Eng GLA 6th, 7th, 8th'!$E$4:$DV$4,FN$3,'Eng GLA 6th, 7th, 8th'!$E59:$DV59,"&lt;&gt;")=0,"",SUMIF('Eng GLA 6th, 7th, 8th'!$E$4:$DV$4,FN$3,'Eng GLA 6th, 7th, 8th'!$E59:$DV59)))</f>
        <v/>
      </c>
      <c r="FO56" s="41" t="str">
        <f>IF($B56="","",IF(COUNTIFS('Eng GLA 6th, 7th, 8th'!$E$4:$DV$4,FO$3,'Eng GLA 6th, 7th, 8th'!$E59:$DV59,"&lt;&gt;")=0,"",SUMIF('Eng GLA 6th, 7th, 8th'!$E$4:$DV$4,FO$3,'Eng GLA 6th, 7th, 8th'!$E59:$DV59)))</f>
        <v/>
      </c>
    </row>
    <row r="57" spans="1:171" ht="12.75" customHeight="1" x14ac:dyDescent="0.2">
      <c r="A57" s="65">
        <v>53</v>
      </c>
      <c r="B57" s="65" t="str">
        <f>'English Scores- Leveled papers'!B59</f>
        <v/>
      </c>
      <c r="C57" s="65"/>
      <c r="D57" s="76" t="str">
        <f>IF(OR(B57="",H57="",'Cover Sheet'!E57=""),"",'Cover Sheet'!E57)</f>
        <v/>
      </c>
      <c r="E57" s="76" t="str">
        <f>IF(OR(B57="",H57="",'Cover Sheet'!F57=""),"",'Cover Sheet'!F57)</f>
        <v/>
      </c>
      <c r="F57" s="76" t="str">
        <f>IF(OR(B57="",H57="",'Cover Sheet'!H57=""),"",'Cover Sheet'!H57)</f>
        <v/>
      </c>
      <c r="G57" s="76"/>
      <c r="H57" s="76" t="str">
        <f>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v/>
      </c>
      <c r="I57" s="77" t="str">
        <f t="shared" si="23"/>
        <v/>
      </c>
      <c r="J57" s="77" t="str">
        <f t="shared" si="24"/>
        <v/>
      </c>
      <c r="K57" s="77" t="str">
        <f t="shared" si="25"/>
        <v/>
      </c>
      <c r="L57" s="78" t="str">
        <f t="shared" si="26"/>
        <v/>
      </c>
      <c r="M57" s="78" t="str">
        <f t="shared" si="27"/>
        <v/>
      </c>
      <c r="N57" s="78" t="str">
        <f t="shared" si="28"/>
        <v/>
      </c>
      <c r="O57" s="78" t="str">
        <f t="shared" si="13"/>
        <v/>
      </c>
      <c r="P57" s="78" t="str">
        <f t="shared" si="14"/>
        <v/>
      </c>
      <c r="Q57" s="78" t="str">
        <f t="shared" si="15"/>
        <v/>
      </c>
      <c r="R57" s="78" t="str">
        <f t="shared" si="16"/>
        <v/>
      </c>
      <c r="S57" s="78" t="str">
        <f t="shared" si="17"/>
        <v/>
      </c>
      <c r="T57" s="78" t="str">
        <f t="shared" si="18"/>
        <v/>
      </c>
      <c r="U57" s="78" t="str">
        <f t="shared" si="19"/>
        <v/>
      </c>
      <c r="V57" s="78" t="str">
        <f t="shared" si="20"/>
        <v/>
      </c>
      <c r="W57" s="78" t="str">
        <f t="shared" si="21"/>
        <v/>
      </c>
      <c r="X57" s="78" t="str">
        <f t="shared" si="22"/>
        <v/>
      </c>
      <c r="Y57" s="78"/>
      <c r="Z57" s="78"/>
      <c r="AA57" s="78"/>
      <c r="AB57" s="78"/>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41" t="str">
        <f>IF($B57="","",IF(COUNTIFS('English Scores- Leveled papers'!$H$4:$KM$4,AI$3,'English Scores- Leveled papers'!$H59:$KM59,"&lt;&gt;")=0,"",SUMIF('English Scores- Leveled papers'!$H$4:$KM$4,AI$3,'English Scores- Leveled papers'!$H59:$KM59)))</f>
        <v/>
      </c>
      <c r="AJ57" s="41" t="str">
        <f>IF($B57="","",IF(COUNTIFS('English Scores- Leveled papers'!$H$4:$KM$4,AJ$3,'English Scores- Leveled papers'!$H59:$KM59,"&lt;&gt;")=0,"",SUMIF('English Scores- Leveled papers'!$H$4:$KM$4,AJ$3,'English Scores- Leveled papers'!$H59:$KM59)))</f>
        <v/>
      </c>
      <c r="AK57" s="41" t="str">
        <f>IF($B57="","",IF(COUNTIFS('English Scores- Leveled papers'!$H$4:$KM$4,AK$3,'English Scores- Leveled papers'!$H59:$KM59,"&lt;&gt;")=0,"",SUMIF('English Scores- Leveled papers'!$H$4:$KM$4,AK$3,'English Scores- Leveled papers'!$H59:$KM59)))</f>
        <v/>
      </c>
      <c r="AL57" s="41" t="str">
        <f>IF($B57="","",IF(COUNTIFS('English Scores- Leveled papers'!$H$4:$KM$4,AL$3,'English Scores- Leveled papers'!$H59:$KM59,"&lt;&gt;")=0,"",SUMIF('English Scores- Leveled papers'!$H$4:$KM$4,AL$3,'English Scores- Leveled papers'!$H59:$KM59)))</f>
        <v/>
      </c>
      <c r="AM57" s="41" t="str">
        <f>IF($B57="","",IF(COUNTIFS('English Scores- Leveled papers'!$H$4:$KM$4,AM$3,'English Scores- Leveled papers'!$H59:$KM59,"&lt;&gt;")=0,"",SUMIF('English Scores- Leveled papers'!$H$4:$KM$4,AM$3,'English Scores- Leveled papers'!$H59:$KM59)))</f>
        <v/>
      </c>
      <c r="AN57" s="41"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41" t="str">
        <f>IF($B57="","",IF(COUNTIFS('English Scores- Leveled papers'!$H$4:$KM$4,AZ$3,'English Scores- Leveled papers'!$H59:$KM59,"&lt;&gt;")=0,"",SUMIF('English Scores- Leveled papers'!$H$4:$KM$4,AZ$3,'English Scores- Leveled papers'!$H59:$KM59)))</f>
        <v/>
      </c>
      <c r="BA57" s="41" t="str">
        <f>IF($B57="","",IF(COUNTIFS('English Scores- Leveled papers'!$H$4:$KM$4,BA$3,'English Scores- Leveled papers'!$H59:$KM59,"&lt;&gt;")=0,"",SUMIF('English Scores- Leveled papers'!$H$4:$KM$4,BA$3,'English Scores- Leveled papers'!$H59:$KM59)))</f>
        <v/>
      </c>
      <c r="BB57" s="41" t="str">
        <f>IF($B57="","",IF(COUNTIFS('English Scores- Leveled papers'!$H$4:$KM$4,BB$3,'English Scores- Leveled papers'!$H59:$KM59,"&lt;&gt;")=0,"",SUMIF('English Scores- Leveled papers'!$H$4:$KM$4,BB$3,'English Scores- Leveled papers'!$H59:$KM59)))</f>
        <v/>
      </c>
      <c r="BC57" s="41" t="str">
        <f>IF($B57="","",IF(COUNTIFS('English Scores- Leveled papers'!$H$4:$KM$4,BC$3,'English Scores- Leveled papers'!$H59:$KM59,"&lt;&gt;")=0,"",SUMIF('English Scores- Leveled papers'!$H$4:$KM$4,BC$3,'English Scores- Leveled papers'!$H59:$KM59)))</f>
        <v/>
      </c>
      <c r="BD57" s="41" t="str">
        <f>IF($B57="","",IF(COUNTIFS('English Scores- Leveled papers'!$H$4:$KM$4,BD$3,'English Scores- Leveled papers'!$H59:$KM59,"&lt;&gt;")=0,"",SUMIF('English Scores- Leveled papers'!$H$4:$KM$4,BD$3,'English Scores- Leveled papers'!$H59:$KM59)))</f>
        <v/>
      </c>
      <c r="BE57" s="41" t="str">
        <f>IF($B57="","",IF(COUNTIFS('English Scores- Leveled papers'!$H$4:$KM$4,BE$3,'English Scores- Leveled papers'!$H59:$KM59,"&lt;&gt;")=0,"",SUMIF('English Scores- Leveled papers'!$H$4:$KM$4,BE$3,'English Scores- Leveled papers'!$H59:$KM59)))</f>
        <v/>
      </c>
      <c r="BF57" s="41" t="str">
        <f>IF($B57="","",IF(COUNTIFS('English Scores- Leveled papers'!$H$4:$KM$4,BF$3,'English Scores- Leveled papers'!$H59:$KM59,"&lt;&gt;")=0,"",SUMIF('English Scores- Leveled papers'!$H$4:$KM$4,BF$3,'English Scores- Leveled papers'!$H59:$KM59)))</f>
        <v/>
      </c>
      <c r="BG57" s="41" t="str">
        <f>IF($B57="","",IF(COUNTIFS('English Scores- Leveled papers'!$H$4:$KM$4,BG$3,'English Scores- Leveled papers'!$H59:$KM59,"&lt;&gt;")=0,"",SUMIF('English Scores- Leveled papers'!$H$4:$KM$4,BG$3,'English Scores- Leveled papers'!$H59:$KM59)))</f>
        <v/>
      </c>
      <c r="BH57" s="41" t="str">
        <f>IF($B57="","",IF(COUNTIFS('English Scores- Leveled papers'!$H$4:$KM$4,BH$3,'English Scores- Leveled papers'!$H59:$KM59,"&lt;&gt;")=0,"",SUMIF('English Scores- Leveled papers'!$H$4:$KM$4,BH$3,'English Scores- Leveled papers'!$H59:$KM59)))</f>
        <v/>
      </c>
      <c r="BI57" s="41" t="str">
        <f>IF($B57="","",IF(COUNTIFS('English Scores- Leveled papers'!$H$4:$KM$4,BI$3,'English Scores- Leveled papers'!$H59:$KM59,"&lt;&gt;")=0,"",SUMIF('English Scores- Leveled papers'!$H$4:$KM$4,BI$3,'English Scores- Leveled papers'!$H59:$KM59)))</f>
        <v/>
      </c>
      <c r="BJ57" s="41" t="str">
        <f>IF($B57="","",IF(COUNTIFS('English Scores- Leveled papers'!$H$4:$KM$4,BJ$3,'English Scores- Leveled papers'!$H59:$KM59,"&lt;&gt;")=0,"",SUMIF('English Scores- Leveled papers'!$H$4:$KM$4,BJ$3,'English Scores- Leveled papers'!$H59:$KM59)))</f>
        <v/>
      </c>
      <c r="BK57" s="41" t="str">
        <f>IF($B57="","",IF(COUNTIFS('English Scores- Leveled papers'!$H$4:$KM$4,BK$3,'English Scores- Leveled papers'!$H59:$KM59,"&lt;&gt;")=0,"",SUMIF('English Scores- Leveled papers'!$H$4:$KM$4,BK$3,'English Scores- Leveled papers'!$H59:$KM59)))</f>
        <v/>
      </c>
      <c r="BL57" s="41" t="str">
        <f>IF($B57="","",IF(COUNTIFS('English Scores- Leveled papers'!$H$4:$KM$4,BL$3,'English Scores- Leveled papers'!$H59:$KM59,"&lt;&gt;")=0,"",SUMIF('English Scores- Leveled papers'!$H$4:$KM$4,BL$3,'English Scores- Leveled papers'!$H59:$KM59)))</f>
        <v/>
      </c>
      <c r="BM57" s="41" t="str">
        <f>IF($B57="","",IF(COUNTIFS('English Scores- Leveled papers'!$H$4:$KM$4,BM$3,'English Scores- Leveled papers'!$H59:$KM59,"&lt;&gt;")=0,"",SUMIF('English Scores- Leveled papers'!$H$4:$KM$4,BM$3,'English Scores- Leveled papers'!$H59:$KM59)))</f>
        <v/>
      </c>
      <c r="BN57" s="41" t="str">
        <f>IF($B57="","",IF(COUNTIFS('English Scores- Leveled papers'!$H$4:$KM$4,BN$3,'English Scores- Leveled papers'!$H59:$KM59,"&lt;&gt;")=0,"",SUMIF('English Scores- Leveled papers'!$H$4:$KM$4,BN$3,'English Scores- Leveled papers'!$H59:$KM59)))</f>
        <v/>
      </c>
      <c r="BO57" s="41"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41" t="str">
        <f>IF($B57="","",IF(COUNTIFS('English Scores- Leveled papers'!$H$4:$KM$4,BX$3,'English Scores- Leveled papers'!$H59:$KM59,"&lt;&gt;")=0,"",SUMIF('English Scores- Leveled papers'!$H$4:$KM$4,BX$3,'English Scores- Leveled papers'!$H59:$KM59)))</f>
        <v/>
      </c>
      <c r="BY57" s="41" t="str">
        <f>IF($B57="","",IF(COUNTIFS('English Scores- Leveled papers'!$H$4:$KM$4,BY$3,'English Scores- Leveled papers'!$H59:$KM59,"&lt;&gt;")=0,"",SUMIF('English Scores- Leveled papers'!$H$4:$KM$4,BY$3,'English Scores- Leveled papers'!$H59:$KM59)))</f>
        <v/>
      </c>
      <c r="BZ57" s="41" t="str">
        <f>IF($B57="","",IF(COUNTIFS('English Scores- Leveled papers'!$H$4:$KM$4,BZ$3,'English Scores- Leveled papers'!$H59:$KM59,"&lt;&gt;")=0,"",SUMIF('English Scores- Leveled papers'!$H$4:$KM$4,BZ$3,'English Scores- Leveled papers'!$H59:$KM59)))</f>
        <v/>
      </c>
      <c r="CA57" s="41" t="str">
        <f>IF($B57="","",IF(COUNTIFS('English Scores- Leveled papers'!$H$4:$KM$4,CA$3,'English Scores- Leveled papers'!$H59:$KM59,"&lt;&gt;")=0,"",SUMIF('English Scores- Leveled papers'!$H$4:$KM$4,CA$3,'English Scores- Leveled papers'!$H59:$KM59)))</f>
        <v/>
      </c>
      <c r="CB57" s="41" t="str">
        <f>IF($B57="","",IF(COUNTIFS('English Scores- Leveled papers'!$H$4:$KM$4,CB$3,'English Scores- Leveled papers'!$H59:$KM59,"&lt;&gt;")=0,"",SUMIF('English Scores- Leveled papers'!$H$4:$KM$4,CB$3,'English Scores- Leveled papers'!$H59:$KM59)))</f>
        <v/>
      </c>
      <c r="CC57" s="41" t="str">
        <f>IF($B57="","",IF(COUNTIFS('English Scores- Leveled papers'!$H$4:$KM$4,CC$3,'English Scores- Leveled papers'!$H59:$KM59,"&lt;&gt;")=0,"",SUMIF('English Scores- Leveled papers'!$H$4:$KM$4,CC$3,'English Scores- Leveled papers'!$H59:$KM59)))</f>
        <v/>
      </c>
      <c r="CD57" s="41" t="str">
        <f>IF($B57="","",IF(COUNTIFS('English Scores- Leveled papers'!$H$4:$KM$4,CD$3,'English Scores- Leveled papers'!$H59:$KM59,"&lt;&gt;")=0,"",SUMIF('English Scores- Leveled papers'!$H$4:$KM$4,CD$3,'English Scores- Leveled papers'!$H59:$KM59)))</f>
        <v/>
      </c>
      <c r="CE57" s="41" t="str">
        <f>IF($B57="","",IF(COUNTIFS('English Scores- Leveled papers'!$H$4:$KM$4,CE$3,'English Scores- Leveled papers'!$H59:$KM59,"&lt;&gt;")=0,"",SUMIF('English Scores- Leveled papers'!$H$4:$KM$4,CE$3,'English Scores- Leveled papers'!$H59:$KM59)))</f>
        <v/>
      </c>
      <c r="CF57" s="41"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41" t="str">
        <f>IF($B57="","",IF(COUNTIFS('English Scores- Leveled papers'!$H$4:$KM$4,CL$3,'English Scores- Leveled papers'!$H59:$KM59,"&lt;&gt;")=0,"",SUMIF('English Scores- Leveled papers'!$H$4:$KM$4,CL$3,'English Scores- Leveled papers'!$H59:$KM59)))</f>
        <v/>
      </c>
      <c r="CM57" s="41" t="str">
        <f>IF($B57="","",IF(COUNTIFS('English Scores- Leveled papers'!$H$4:$KM$4,CM$3,'English Scores- Leveled papers'!$H59:$KM59,"&lt;&gt;")=0,"",SUMIF('English Scores- Leveled papers'!$H$4:$KM$4,CM$3,'English Scores- Leveled papers'!$H59:$KM59)))</f>
        <v/>
      </c>
      <c r="CN57" s="41" t="str">
        <f>IF($B57="","",IF(COUNTIFS('English Scores- Leveled papers'!$H$4:$KM$4,CN$3,'English Scores- Leveled papers'!$H59:$KM59,"&lt;&gt;")=0,"",SUMIF('English Scores- Leveled papers'!$H$4:$KM$4,CN$3,'English Scores- Leveled papers'!$H59:$KM59)))</f>
        <v/>
      </c>
      <c r="CO57" s="41" t="str">
        <f>IF($B57="","",IF(COUNTIFS('English Scores- Leveled papers'!$H$4:$KM$4,CO$3,'English Scores- Leveled papers'!$H59:$KM59,"&lt;&gt;")=0,"",SUMIF('English Scores- Leveled papers'!$H$4:$KM$4,CO$3,'English Scores- Leveled papers'!$H59:$KM59)))</f>
        <v/>
      </c>
      <c r="CP57" s="41" t="str">
        <f>IF($B57="","",IF(COUNTIFS('English Scores- Leveled papers'!$H$4:$KM$4,CP$3,'English Scores- Leveled papers'!$H59:$KM59,"&lt;&gt;")=0,"",SUMIF('English Scores- Leveled papers'!$H$4:$KM$4,CP$3,'English Scores- Leveled papers'!$H59:$KM59)))</f>
        <v/>
      </c>
      <c r="CQ57" s="41" t="str">
        <f>IF($B57="","",IF(COUNTIFS('English Scores- Leveled papers'!$H$4:$KM$4,CQ$3,'English Scores- Leveled papers'!$H59:$KM59,"&lt;&gt;")=0,"",SUMIF('English Scores- Leveled papers'!$H$4:$KM$4,CQ$3,'English Scores- Leveled papers'!$H59:$KM59)))</f>
        <v/>
      </c>
      <c r="CR57" s="41" t="str">
        <f>IF($B57="","",IF(COUNTIFS('English Scores- Leveled papers'!$H$4:$KM$4,CR$3,'English Scores- Leveled papers'!$H59:$KM59,"&lt;&gt;")=0,"",SUMIF('English Scores- Leveled papers'!$H$4:$KM$4,CR$3,'English Scores- Leveled papers'!$H59:$KM59)))</f>
        <v/>
      </c>
      <c r="CS57" s="41"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41" t="str">
        <f>IF($B57="","",IF(COUNTIFS('English Scores- Leveled papers'!$H$4:$KM$4,DF$3,'English Scores- Leveled papers'!$H59:$KM59,"&lt;&gt;")=0,"",SUMIF('English Scores- Leveled papers'!$H$4:$KM$4,DF$3,'English Scores- Leveled papers'!$H59:$KM59)))</f>
        <v/>
      </c>
      <c r="DG57" s="41" t="str">
        <f>IF($B57="","",IF(COUNTIFS('English Scores- Leveled papers'!$H$4:$KM$4,DG$3,'English Scores- Leveled papers'!$H59:$KM59,"&lt;&gt;")=0,"",SUMIF('English Scores- Leveled papers'!$H$4:$KM$4,DG$3,'English Scores- Leveled papers'!$H59:$KM59)))</f>
        <v/>
      </c>
      <c r="DH57" s="41" t="str">
        <f>IF($B57="","",IF(COUNTIFS('English Scores- Leveled papers'!$H$4:$KM$4,DH$3,'English Scores- Leveled papers'!$H59:$KM59,"&lt;&gt;")=0,"",SUMIF('English Scores- Leveled papers'!$H$4:$KM$4,DH$3,'English Scores- Leveled papers'!$H59:$KM59)))</f>
        <v/>
      </c>
      <c r="DI57" s="41" t="str">
        <f>IF($B57="","",IF(COUNTIFS('English Scores- Leveled papers'!$H$4:$KM$4,DI$3,'English Scores- Leveled papers'!$H59:$KM59,"&lt;&gt;")=0,"",SUMIF('English Scores- Leveled papers'!$H$4:$KM$4,DI$3,'English Scores- Leveled papers'!$H59:$KM59)))</f>
        <v/>
      </c>
      <c r="DJ57" s="41" t="str">
        <f>IF($B57="","",IF(COUNTIFS('English Scores- Leveled papers'!$H$4:$KM$4,DJ$3,'English Scores- Leveled papers'!$H59:$KM59,"&lt;&gt;")=0,"",SUMIF('English Scores- Leveled papers'!$H$4:$KM$4,DJ$3,'English Scores- Leveled papers'!$H59:$KM59)))</f>
        <v/>
      </c>
      <c r="DK57" s="41" t="str">
        <f>IF($B57="","",IF(COUNTIFS('English Scores- Leveled papers'!$H$4:$KM$4,DK$3,'English Scores- Leveled papers'!$H59:$KM59,"&lt;&gt;")=0,"",SUMIF('English Scores- Leveled papers'!$H$4:$KM$4,DK$3,'English Scores- Leveled papers'!$H59:$KM59)))</f>
        <v/>
      </c>
      <c r="DL57" s="41" t="str">
        <f>IF($B57="","",IF(COUNTIFS('English Scores- Leveled papers'!$H$4:$KM$4,DL$3,'English Scores- Leveled papers'!$H59:$KM59,"&lt;&gt;")=0,"",SUMIF('English Scores- Leveled papers'!$H$4:$KM$4,DL$3,'English Scores- Leveled papers'!$H59:$KM59)))</f>
        <v/>
      </c>
      <c r="DM57" s="41" t="str">
        <f>IF($B57="","",IF(COUNTIFS('English Scores- Leveled papers'!$H$4:$KM$4,DM$3,'English Scores- Leveled papers'!$H59:$KM59,"&lt;&gt;")=0,"",SUMIF('English Scores- Leveled papers'!$H$4:$KM$4,DM$3,'English Scores- Leveled papers'!$H59:$KM59)))</f>
        <v/>
      </c>
      <c r="DN57" s="41" t="str">
        <f>IF($B57="","",IF(COUNTIFS('English Scores- Leveled papers'!$H$4:$KM$4,DN$3,'English Scores- Leveled papers'!$H59:$KM59,"&lt;&gt;")=0,"",SUMIF('English Scores- Leveled papers'!$H$4:$KM$4,DN$3,'English Scores- Leveled papers'!$H59:$KM59)))</f>
        <v/>
      </c>
      <c r="DO57" s="41" t="str">
        <f>IF($B57="","",IF(COUNTIFS('English Scores- Leveled papers'!$H$4:$KM$4,DO$3,'English Scores- Leveled papers'!$H59:$KM59,"&lt;&gt;")=0,"",SUMIF('English Scores- Leveled papers'!$H$4:$KM$4,DO$3,'English Scores- Leveled papers'!$H59:$KM59)))</f>
        <v/>
      </c>
      <c r="DP57" s="41" t="str">
        <f>IF($B57="","",IF(COUNTIFS('English Scores- Leveled papers'!$H$4:$KM$4,DP$3,'English Scores- Leveled papers'!$H59:$KM59,"&lt;&gt;")=0,"",SUMIF('English Scores- Leveled papers'!$H$4:$KM$4,DP$3,'English Scores- Leveled papers'!$H59:$KM59)))</f>
        <v/>
      </c>
      <c r="DQ57" s="393" t="str">
        <f>IF($B57="","",IF(COUNTIFS('English Scores- Leveled papers'!$H$4:$KM$4,DQ$3,'English Scores- Leveled papers'!$H59:$KM59,"&lt;&gt;")=0,"",SUMIF('English Scores- Leveled papers'!$H$4:$KM$4,DQ$3,'English Scores- Leveled papers'!$H59:$KM59)))</f>
        <v/>
      </c>
      <c r="DR57" s="395" t="str">
        <f>IF('Cover Sheet'!$AC$6="6th", 'Eng GLA 6th, 7th, 8th'!D60, "")</f>
        <v/>
      </c>
      <c r="DU57" s="41" t="str">
        <f>IF($B57="","",IF(COUNTIFS('Eng GLA 6th, 7th, 8th'!$E$4:$DV$4,DU$3,'Eng GLA 6th, 7th, 8th'!$E60:$DV60,"&lt;&gt;")=0,"",SUMIF('Eng GLA 6th, 7th, 8th'!$E$4:$DV$4,DU$3,'Eng GLA 6th, 7th, 8th'!$E60:$DV60)))</f>
        <v/>
      </c>
      <c r="DV57" s="41" t="str">
        <f>IF($B57="","",IF(COUNTIFS('Eng GLA 6th, 7th, 8th'!$E$4:$DV$4,DV$3,'Eng GLA 6th, 7th, 8th'!$E60:$DV60,"&lt;&gt;")=0,"",SUMIF('Eng GLA 6th, 7th, 8th'!$E$4:$DV$4,DV$3,'Eng GLA 6th, 7th, 8th'!$E60:$DV60)))</f>
        <v/>
      </c>
      <c r="DW57" s="41" t="str">
        <f>IF($B57="","",IF(COUNTIFS('Eng GLA 6th, 7th, 8th'!$E$4:$DV$4,DW$3,'Eng GLA 6th, 7th, 8th'!$E60:$DV60,"&lt;&gt;")=0,"",SUMIF('Eng GLA 6th, 7th, 8th'!$E$4:$DV$4,DW$3,'Eng GLA 6th, 7th, 8th'!$E60:$DV60)))</f>
        <v/>
      </c>
      <c r="DX57" s="41" t="str">
        <f>IF($B57="","",IF(COUNTIFS('Eng GLA 6th, 7th, 8th'!$E$4:$DV$4,DX$3,'Eng GLA 6th, 7th, 8th'!$E60:$DV60,"&lt;&gt;")=0,"",SUMIF('Eng GLA 6th, 7th, 8th'!$E$4:$DV$4,DX$3,'Eng GLA 6th, 7th, 8th'!$E60:$DV60)))</f>
        <v/>
      </c>
      <c r="DY57" s="41" t="str">
        <f>IF($B57="","",IF(COUNTIFS('Eng GLA 6th, 7th, 8th'!$E$4:$DV$4,DY$3,'Eng GLA 6th, 7th, 8th'!$E60:$DV60,"&lt;&gt;")=0,"",SUMIF('Eng GLA 6th, 7th, 8th'!$E$4:$DV$4,DY$3,'Eng GLA 6th, 7th, 8th'!$E60:$DV60)))</f>
        <v/>
      </c>
      <c r="DZ57" s="41" t="str">
        <f>IF($B57="","",IF(COUNTIFS('Eng GLA 6th, 7th, 8th'!$E$4:$DV$4,DZ$3,'Eng GLA 6th, 7th, 8th'!$E60:$DV60,"&lt;&gt;")=0,"",SUMIF('Eng GLA 6th, 7th, 8th'!$E$4:$DV$4,DZ$3,'Eng GLA 6th, 7th, 8th'!$E60:$DV60)))</f>
        <v/>
      </c>
      <c r="EA57" s="41" t="str">
        <f>IF($B57="","",IF(COUNTIFS('Eng GLA 6th, 7th, 8th'!$E$4:$DV$4,EA$3,'Eng GLA 6th, 7th, 8th'!$E60:$DV60,"&lt;&gt;")=0,"",SUMIF('Eng GLA 6th, 7th, 8th'!$E$4:$DV$4,EA$3,'Eng GLA 6th, 7th, 8th'!$E60:$DV60)))</f>
        <v/>
      </c>
      <c r="EB57" s="41" t="str">
        <f>IF($B57="","",IF(COUNTIFS('Eng GLA 6th, 7th, 8th'!$E$4:$DV$4,EB$3,'Eng GLA 6th, 7th, 8th'!$E60:$DV60,"&lt;&gt;")=0,"",SUMIF('Eng GLA 6th, 7th, 8th'!$E$4:$DV$4,EB$3,'Eng GLA 6th, 7th, 8th'!$E60:$DV60)))</f>
        <v/>
      </c>
      <c r="EC57" s="41" t="str">
        <f>IF($B57="","",IF(COUNTIFS('Eng GLA 6th, 7th, 8th'!$E$4:$DV$4,EC$3,'Eng GLA 6th, 7th, 8th'!$E60:$DV60,"&lt;&gt;")=0,"",SUMIF('Eng GLA 6th, 7th, 8th'!$E$4:$DV$4,EC$3,'Eng GLA 6th, 7th, 8th'!$E60:$DV60)))</f>
        <v/>
      </c>
      <c r="ED57" s="41" t="str">
        <f>IF($B57="","",IF(COUNTIFS('Eng GLA 6th, 7th, 8th'!$E$4:$DV$4,ED$3,'Eng GLA 6th, 7th, 8th'!$E60:$DV60,"&lt;&gt;")=0,"",SUMIF('Eng GLA 6th, 7th, 8th'!$E$4:$DV$4,ED$3,'Eng GLA 6th, 7th, 8th'!$E60:$DV60)))</f>
        <v/>
      </c>
      <c r="EE57" s="41" t="str">
        <f>IF($B57="","",IF(COUNTIFS('Eng GLA 6th, 7th, 8th'!$E$4:$DV$4,EE$3,'Eng GLA 6th, 7th, 8th'!$E60:$DV60,"&lt;&gt;")=0,"",SUMIF('Eng GLA 6th, 7th, 8th'!$E$4:$DV$4,EE$3,'Eng GLA 6th, 7th, 8th'!$E60:$DV60)))</f>
        <v/>
      </c>
      <c r="EF57" s="41" t="str">
        <f>IF($B57="","",IF(COUNTIFS('Eng GLA 6th, 7th, 8th'!$E$4:$DV$4,EF$3,'Eng GLA 6th, 7th, 8th'!$E60:$DV60,"&lt;&gt;")=0,"",SUMIF('Eng GLA 6th, 7th, 8th'!$E$4:$DV$4,EF$3,'Eng GLA 6th, 7th, 8th'!$E60:$DV60)))</f>
        <v/>
      </c>
      <c r="EG57" s="41" t="str">
        <f>IF($B57="","",IF(COUNTIFS('Eng GLA 6th, 7th, 8th'!$E$4:$DV$4,EG$3,'Eng GLA 6th, 7th, 8th'!$E60:$DV60,"&lt;&gt;")=0,"",SUMIF('Eng GLA 6th, 7th, 8th'!$E$4:$DV$4,EG$3,'Eng GLA 6th, 7th, 8th'!$E60:$DV60)))</f>
        <v/>
      </c>
      <c r="EH57" s="41" t="str">
        <f>IF($B57="","",IF(COUNTIFS('Eng GLA 6th, 7th, 8th'!$E$4:$DV$4,EH$3,'Eng GLA 6th, 7th, 8th'!$E60:$DV60,"&lt;&gt;")=0,"",SUMIF('Eng GLA 6th, 7th, 8th'!$E$4:$DV$4,EH$3,'Eng GLA 6th, 7th, 8th'!$E60:$DV60)))</f>
        <v/>
      </c>
      <c r="EI57" s="41" t="str">
        <f>IF($B57="","",IF(COUNTIFS('Eng GLA 6th, 7th, 8th'!$E$4:$DV$4,EI$3,'Eng GLA 6th, 7th, 8th'!$E60:$DV60,"&lt;&gt;")=0,"",SUMIF('Eng GLA 6th, 7th, 8th'!$E$4:$DV$4,EI$3,'Eng GLA 6th, 7th, 8th'!$E60:$DV60)))</f>
        <v/>
      </c>
      <c r="EJ57" s="398" t="str">
        <f>IF('Cover Sheet'!$AC$6="7th", 'Eng GLA 6th, 7th, 8th'!AQ60, "")</f>
        <v/>
      </c>
      <c r="EK57" s="41" t="str">
        <f>IF($B57="","",IF(COUNTIFS('Eng GLA 6th, 7th, 8th'!$E$4:$DV$4,EK$3,'Eng GLA 6th, 7th, 8th'!$E60:$DV60,"&lt;&gt;")=0,"",SUMIF('Eng GLA 6th, 7th, 8th'!$E$4:$DV$4,EK$3,'Eng GLA 6th, 7th, 8th'!$E60:$DV60)))</f>
        <v/>
      </c>
      <c r="EL57" s="41" t="str">
        <f>IF($B57="","",IF(COUNTIFS('Eng GLA 6th, 7th, 8th'!$E$4:$DV$4,EL$3,'Eng GLA 6th, 7th, 8th'!$E60:$DV60,"&lt;&gt;")=0,"",SUMIF('Eng GLA 6th, 7th, 8th'!$E$4:$DV$4,EL$3,'Eng GLA 6th, 7th, 8th'!$E60:$DV60)))</f>
        <v/>
      </c>
      <c r="EM57" s="41" t="str">
        <f>IF($B57="","",IF(COUNTIFS('Eng GLA 6th, 7th, 8th'!$E$4:$DV$4,EM$3,'Eng GLA 6th, 7th, 8th'!$E60:$DV60,"&lt;&gt;")=0,"",SUMIF('Eng GLA 6th, 7th, 8th'!$E$4:$DV$4,EM$3,'Eng GLA 6th, 7th, 8th'!$E60:$DV60)))</f>
        <v/>
      </c>
      <c r="EN57" s="41" t="str">
        <f>IF($B57="","",IF(COUNTIFS('Eng GLA 6th, 7th, 8th'!$E$4:$DV$4,EN$3,'Eng GLA 6th, 7th, 8th'!$E60:$DV60,"&lt;&gt;")=0,"",SUMIF('Eng GLA 6th, 7th, 8th'!$E$4:$DV$4,EN$3,'Eng GLA 6th, 7th, 8th'!$E60:$DV60)))</f>
        <v/>
      </c>
      <c r="EO57" s="41" t="str">
        <f>IF($B57="","",IF(COUNTIFS('Eng GLA 6th, 7th, 8th'!$E$4:$DV$4,EO$3,'Eng GLA 6th, 7th, 8th'!$E60:$DV60,"&lt;&gt;")=0,"",SUMIF('Eng GLA 6th, 7th, 8th'!$E$4:$DV$4,EO$3,'Eng GLA 6th, 7th, 8th'!$E60:$DV60)))</f>
        <v/>
      </c>
      <c r="EP57" s="41" t="str">
        <f>IF($B57="","",IF(COUNTIFS('Eng GLA 6th, 7th, 8th'!$E$4:$DV$4,EP$3,'Eng GLA 6th, 7th, 8th'!$E60:$DV60,"&lt;&gt;")=0,"",SUMIF('Eng GLA 6th, 7th, 8th'!$E$4:$DV$4,EP$3,'Eng GLA 6th, 7th, 8th'!$E60:$DV60)))</f>
        <v/>
      </c>
      <c r="EQ57" s="41" t="str">
        <f>IF($B57="","",IF(COUNTIFS('Eng GLA 6th, 7th, 8th'!$E$4:$DV$4,EQ$3,'Eng GLA 6th, 7th, 8th'!$E60:$DV60,"&lt;&gt;")=0,"",SUMIF('Eng GLA 6th, 7th, 8th'!$E$4:$DV$4,EQ$3,'Eng GLA 6th, 7th, 8th'!$E60:$DV60)))</f>
        <v/>
      </c>
      <c r="ER57" s="41" t="str">
        <f>IF($B57="","",IF(COUNTIFS('Eng GLA 6th, 7th, 8th'!$E$4:$DV$4,ER$3,'Eng GLA 6th, 7th, 8th'!$E60:$DV60,"&lt;&gt;")=0,"",SUMIF('Eng GLA 6th, 7th, 8th'!$E$4:$DV$4,ER$3,'Eng GLA 6th, 7th, 8th'!$E60:$DV60)))</f>
        <v/>
      </c>
      <c r="ES57" s="41" t="str">
        <f>IF($B57="","",IF(COUNTIFS('Eng GLA 6th, 7th, 8th'!$E$4:$DV$4,ES$3,'Eng GLA 6th, 7th, 8th'!$E60:$DV60,"&lt;&gt;")=0,"",SUMIF('Eng GLA 6th, 7th, 8th'!$E$4:$DV$4,ES$3,'Eng GLA 6th, 7th, 8th'!$E60:$DV60)))</f>
        <v/>
      </c>
      <c r="ET57" s="41" t="str">
        <f>IF($B57="","",IF(COUNTIFS('Eng GLA 6th, 7th, 8th'!$E$4:$DV$4,ET$3,'Eng GLA 6th, 7th, 8th'!$E60:$DV60,"&lt;&gt;")=0,"",SUMIF('Eng GLA 6th, 7th, 8th'!$E$4:$DV$4,ET$3,'Eng GLA 6th, 7th, 8th'!$E60:$DV60)))</f>
        <v/>
      </c>
      <c r="EU57" s="41" t="str">
        <f>IF($B57="","",IF(COUNTIFS('Eng GLA 6th, 7th, 8th'!$E$4:$DV$4,EU$3,'Eng GLA 6th, 7th, 8th'!$E60:$DV60,"&lt;&gt;")=0,"",SUMIF('Eng GLA 6th, 7th, 8th'!$E$4:$DV$4,EU$3,'Eng GLA 6th, 7th, 8th'!$E60:$DV60)))</f>
        <v/>
      </c>
      <c r="EV57" s="41" t="str">
        <f>IF($B57="","",IF(COUNTIFS('Eng GLA 6th, 7th, 8th'!$E$4:$DV$4,EV$3,'Eng GLA 6th, 7th, 8th'!$E60:$DV60,"&lt;&gt;")=0,"",SUMIF('Eng GLA 6th, 7th, 8th'!$E$4:$DV$4,EV$3,'Eng GLA 6th, 7th, 8th'!$E60:$DV60)))</f>
        <v/>
      </c>
      <c r="EW57" s="41" t="str">
        <f>IF($B57="","",IF(COUNTIFS('Eng GLA 6th, 7th, 8th'!$E$4:$DV$4,EW$3,'Eng GLA 6th, 7th, 8th'!$E60:$DV60,"&lt;&gt;")=0,"",SUMIF('Eng GLA 6th, 7th, 8th'!$E$4:$DV$4,EW$3,'Eng GLA 6th, 7th, 8th'!$E60:$DV60)))</f>
        <v/>
      </c>
      <c r="EX57" s="41" t="str">
        <f>IF($B57="","",IF(COUNTIFS('Eng GLA 6th, 7th, 8th'!$E$4:$DV$4,EX$3,'Eng GLA 6th, 7th, 8th'!$E60:$DV60,"&lt;&gt;")=0,"",SUMIF('Eng GLA 6th, 7th, 8th'!$E$4:$DV$4,EX$3,'Eng GLA 6th, 7th, 8th'!$E60:$DV60)))</f>
        <v/>
      </c>
      <c r="EY57" s="41" t="str">
        <f>IF($B57="","",IF(COUNTIFS('Eng GLA 6th, 7th, 8th'!$E$4:$DV$4,EY$3,'Eng GLA 6th, 7th, 8th'!$E60:$DV60,"&lt;&gt;")=0,"",SUMIF('Eng GLA 6th, 7th, 8th'!$E$4:$DV$4,EY$3,'Eng GLA 6th, 7th, 8th'!$E60:$DV60)))</f>
        <v/>
      </c>
      <c r="EZ57" s="398" t="str">
        <f>IF('Cover Sheet'!$AC$6="8th", 'Eng GLA 6th, 7th, 8th'!CG60, "")</f>
        <v/>
      </c>
      <c r="FA57" s="41" t="str">
        <f>IF($B57="","",IF(COUNTIFS('Eng GLA 6th, 7th, 8th'!$E$4:$DV$4,FA$3,'Eng GLA 6th, 7th, 8th'!$E60:$DV60,"&lt;&gt;")=0,"",SUMIF('Eng GLA 6th, 7th, 8th'!$E$4:$DV$4,FA$3,'Eng GLA 6th, 7th, 8th'!$E60:$DV60)))</f>
        <v/>
      </c>
      <c r="FB57" s="41" t="str">
        <f>IF($B57="","",IF(COUNTIFS('Eng GLA 6th, 7th, 8th'!$E$4:$DV$4,FB$3,'Eng GLA 6th, 7th, 8th'!$E60:$DV60,"&lt;&gt;")=0,"",SUMIF('Eng GLA 6th, 7th, 8th'!$E$4:$DV$4,FB$3,'Eng GLA 6th, 7th, 8th'!$E60:$DV60)))</f>
        <v/>
      </c>
      <c r="FC57" s="41" t="str">
        <f>IF($B57="","",IF(COUNTIFS('Eng GLA 6th, 7th, 8th'!$E$4:$DV$4,FC$3,'Eng GLA 6th, 7th, 8th'!$E60:$DV60,"&lt;&gt;")=0,"",SUMIF('Eng GLA 6th, 7th, 8th'!$E$4:$DV$4,FC$3,'Eng GLA 6th, 7th, 8th'!$E60:$DV60)))</f>
        <v/>
      </c>
      <c r="FD57" s="41" t="str">
        <f>IF($B57="","",IF(COUNTIFS('Eng GLA 6th, 7th, 8th'!$E$4:$DV$4,FD$3,'Eng GLA 6th, 7th, 8th'!$E60:$DV60,"&lt;&gt;")=0,"",SUMIF('Eng GLA 6th, 7th, 8th'!$E$4:$DV$4,FD$3,'Eng GLA 6th, 7th, 8th'!$E60:$DV60)))</f>
        <v/>
      </c>
      <c r="FE57" s="41" t="str">
        <f>IF($B57="","",IF(COUNTIFS('Eng GLA 6th, 7th, 8th'!$E$4:$DV$4,FE$3,'Eng GLA 6th, 7th, 8th'!$E60:$DV60,"&lt;&gt;")=0,"",SUMIF('Eng GLA 6th, 7th, 8th'!$E$4:$DV$4,FE$3,'Eng GLA 6th, 7th, 8th'!$E60:$DV60)))</f>
        <v/>
      </c>
      <c r="FF57" s="41" t="str">
        <f>IF($B57="","",IF(COUNTIFS('Eng GLA 6th, 7th, 8th'!$E$4:$DV$4,FF$3,'Eng GLA 6th, 7th, 8th'!$E60:$DV60,"&lt;&gt;")=0,"",SUMIF('Eng GLA 6th, 7th, 8th'!$E$4:$DV$4,FF$3,'Eng GLA 6th, 7th, 8th'!$E60:$DV60)))</f>
        <v/>
      </c>
      <c r="FG57" s="41" t="str">
        <f>IF($B57="","",IF(COUNTIFS('Eng GLA 6th, 7th, 8th'!$E$4:$DV$4,FG$3,'Eng GLA 6th, 7th, 8th'!$E60:$DV60,"&lt;&gt;")=0,"",SUMIF('Eng GLA 6th, 7th, 8th'!$E$4:$DV$4,FG$3,'Eng GLA 6th, 7th, 8th'!$E60:$DV60)))</f>
        <v/>
      </c>
      <c r="FH57" s="41" t="str">
        <f>IF($B57="","",IF(COUNTIFS('Eng GLA 6th, 7th, 8th'!$E$4:$DV$4,FH$3,'Eng GLA 6th, 7th, 8th'!$E60:$DV60,"&lt;&gt;")=0,"",SUMIF('Eng GLA 6th, 7th, 8th'!$E$4:$DV$4,FH$3,'Eng GLA 6th, 7th, 8th'!$E60:$DV60)))</f>
        <v/>
      </c>
      <c r="FI57" s="41" t="str">
        <f>IF($B57="","",IF(COUNTIFS('Eng GLA 6th, 7th, 8th'!$E$4:$DV$4,FI$3,'Eng GLA 6th, 7th, 8th'!$E60:$DV60,"&lt;&gt;")=0,"",SUMIF('Eng GLA 6th, 7th, 8th'!$E$4:$DV$4,FI$3,'Eng GLA 6th, 7th, 8th'!$E60:$DV60)))</f>
        <v/>
      </c>
      <c r="FJ57" s="41" t="str">
        <f>IF($B57="","",IF(COUNTIFS('Eng GLA 6th, 7th, 8th'!$E$4:$DV$4,FJ$3,'Eng GLA 6th, 7th, 8th'!$E60:$DV60,"&lt;&gt;")=0,"",SUMIF('Eng GLA 6th, 7th, 8th'!$E$4:$DV$4,FJ$3,'Eng GLA 6th, 7th, 8th'!$E60:$DV60)))</f>
        <v/>
      </c>
      <c r="FK57" s="41" t="str">
        <f>IF($B57="","",IF(COUNTIFS('Eng GLA 6th, 7th, 8th'!$E$4:$DV$4,FK$3,'Eng GLA 6th, 7th, 8th'!$E60:$DV60,"&lt;&gt;")=0,"",SUMIF('Eng GLA 6th, 7th, 8th'!$E$4:$DV$4,FK$3,'Eng GLA 6th, 7th, 8th'!$E60:$DV60)))</f>
        <v/>
      </c>
      <c r="FL57" s="41" t="str">
        <f>IF($B57="","",IF(COUNTIFS('Eng GLA 6th, 7th, 8th'!$E$4:$DV$4,FL$3,'Eng GLA 6th, 7th, 8th'!$E60:$DV60,"&lt;&gt;")=0,"",SUMIF('Eng GLA 6th, 7th, 8th'!$E$4:$DV$4,FL$3,'Eng GLA 6th, 7th, 8th'!$E60:$DV60)))</f>
        <v/>
      </c>
      <c r="FM57" s="41" t="str">
        <f>IF($B57="","",IF(COUNTIFS('Eng GLA 6th, 7th, 8th'!$E$4:$DV$4,FM$3,'Eng GLA 6th, 7th, 8th'!$E60:$DV60,"&lt;&gt;")=0,"",SUMIF('Eng GLA 6th, 7th, 8th'!$E$4:$DV$4,FM$3,'Eng GLA 6th, 7th, 8th'!$E60:$DV60)))</f>
        <v/>
      </c>
      <c r="FN57" s="41" t="str">
        <f>IF($B57="","",IF(COUNTIFS('Eng GLA 6th, 7th, 8th'!$E$4:$DV$4,FN$3,'Eng GLA 6th, 7th, 8th'!$E60:$DV60,"&lt;&gt;")=0,"",SUMIF('Eng GLA 6th, 7th, 8th'!$E$4:$DV$4,FN$3,'Eng GLA 6th, 7th, 8th'!$E60:$DV60)))</f>
        <v/>
      </c>
      <c r="FO57" s="41" t="str">
        <f>IF($B57="","",IF(COUNTIFS('Eng GLA 6th, 7th, 8th'!$E$4:$DV$4,FO$3,'Eng GLA 6th, 7th, 8th'!$E60:$DV60,"&lt;&gt;")=0,"",SUMIF('Eng GLA 6th, 7th, 8th'!$E$4:$DV$4,FO$3,'Eng GLA 6th, 7th, 8th'!$E60:$DV60)))</f>
        <v/>
      </c>
    </row>
    <row r="58" spans="1:171" ht="12.75" customHeight="1" x14ac:dyDescent="0.2">
      <c r="A58" s="65">
        <v>54</v>
      </c>
      <c r="B58" s="65" t="str">
        <f>'English Scores- Leveled papers'!B60</f>
        <v/>
      </c>
      <c r="C58" s="65"/>
      <c r="D58" s="76" t="str">
        <f>IF(OR(B58="",H58="",'Cover Sheet'!E58=""),"",'Cover Sheet'!E58)</f>
        <v/>
      </c>
      <c r="E58" s="76" t="str">
        <f>IF(OR(B58="",H58="",'Cover Sheet'!F58=""),"",'Cover Sheet'!F58)</f>
        <v/>
      </c>
      <c r="F58" s="76" t="str">
        <f>IF(OR(B58="",H58="",'Cover Sheet'!H58=""),"",'Cover Sheet'!H58)</f>
        <v/>
      </c>
      <c r="G58" s="76"/>
      <c r="H58" s="76" t="str">
        <f>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v/>
      </c>
      <c r="I58" s="77" t="str">
        <f t="shared" si="23"/>
        <v/>
      </c>
      <c r="J58" s="77" t="str">
        <f t="shared" si="24"/>
        <v/>
      </c>
      <c r="K58" s="77" t="str">
        <f t="shared" si="25"/>
        <v/>
      </c>
      <c r="L58" s="78" t="str">
        <f t="shared" si="26"/>
        <v/>
      </c>
      <c r="M58" s="78" t="str">
        <f t="shared" si="27"/>
        <v/>
      </c>
      <c r="N58" s="78" t="str">
        <f t="shared" si="28"/>
        <v/>
      </c>
      <c r="O58" s="78" t="str">
        <f t="shared" si="13"/>
        <v/>
      </c>
      <c r="P58" s="78" t="str">
        <f t="shared" si="14"/>
        <v/>
      </c>
      <c r="Q58" s="78" t="str">
        <f t="shared" si="15"/>
        <v/>
      </c>
      <c r="R58" s="78" t="str">
        <f t="shared" si="16"/>
        <v/>
      </c>
      <c r="S58" s="78" t="str">
        <f t="shared" si="17"/>
        <v/>
      </c>
      <c r="T58" s="78" t="str">
        <f t="shared" si="18"/>
        <v/>
      </c>
      <c r="U58" s="78" t="str">
        <f t="shared" si="19"/>
        <v/>
      </c>
      <c r="V58" s="78" t="str">
        <f t="shared" si="20"/>
        <v/>
      </c>
      <c r="W58" s="78" t="str">
        <f t="shared" si="21"/>
        <v/>
      </c>
      <c r="X58" s="78" t="str">
        <f t="shared" si="22"/>
        <v/>
      </c>
      <c r="Y58" s="78"/>
      <c r="Z58" s="78"/>
      <c r="AA58" s="78"/>
      <c r="AB58" s="78"/>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41" t="str">
        <f>IF($B58="","",IF(COUNTIFS('English Scores- Leveled papers'!$H$4:$KM$4,AI$3,'English Scores- Leveled papers'!$H60:$KM60,"&lt;&gt;")=0,"",SUMIF('English Scores- Leveled papers'!$H$4:$KM$4,AI$3,'English Scores- Leveled papers'!$H60:$KM60)))</f>
        <v/>
      </c>
      <c r="AJ58" s="41" t="str">
        <f>IF($B58="","",IF(COUNTIFS('English Scores- Leveled papers'!$H$4:$KM$4,AJ$3,'English Scores- Leveled papers'!$H60:$KM60,"&lt;&gt;")=0,"",SUMIF('English Scores- Leveled papers'!$H$4:$KM$4,AJ$3,'English Scores- Leveled papers'!$H60:$KM60)))</f>
        <v/>
      </c>
      <c r="AK58" s="41" t="str">
        <f>IF($B58="","",IF(COUNTIFS('English Scores- Leveled papers'!$H$4:$KM$4,AK$3,'English Scores- Leveled papers'!$H60:$KM60,"&lt;&gt;")=0,"",SUMIF('English Scores- Leveled papers'!$H$4:$KM$4,AK$3,'English Scores- Leveled papers'!$H60:$KM60)))</f>
        <v/>
      </c>
      <c r="AL58" s="41" t="str">
        <f>IF($B58="","",IF(COUNTIFS('English Scores- Leveled papers'!$H$4:$KM$4,AL$3,'English Scores- Leveled papers'!$H60:$KM60,"&lt;&gt;")=0,"",SUMIF('English Scores- Leveled papers'!$H$4:$KM$4,AL$3,'English Scores- Leveled papers'!$H60:$KM60)))</f>
        <v/>
      </c>
      <c r="AM58" s="41" t="str">
        <f>IF($B58="","",IF(COUNTIFS('English Scores- Leveled papers'!$H$4:$KM$4,AM$3,'English Scores- Leveled papers'!$H60:$KM60,"&lt;&gt;")=0,"",SUMIF('English Scores- Leveled papers'!$H$4:$KM$4,AM$3,'English Scores- Leveled papers'!$H60:$KM60)))</f>
        <v/>
      </c>
      <c r="AN58" s="41"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41" t="str">
        <f>IF($B58="","",IF(COUNTIFS('English Scores- Leveled papers'!$H$4:$KM$4,AZ$3,'English Scores- Leveled papers'!$H60:$KM60,"&lt;&gt;")=0,"",SUMIF('English Scores- Leveled papers'!$H$4:$KM$4,AZ$3,'English Scores- Leveled papers'!$H60:$KM60)))</f>
        <v/>
      </c>
      <c r="BA58" s="41" t="str">
        <f>IF($B58="","",IF(COUNTIFS('English Scores- Leveled papers'!$H$4:$KM$4,BA$3,'English Scores- Leveled papers'!$H60:$KM60,"&lt;&gt;")=0,"",SUMIF('English Scores- Leveled papers'!$H$4:$KM$4,BA$3,'English Scores- Leveled papers'!$H60:$KM60)))</f>
        <v/>
      </c>
      <c r="BB58" s="41" t="str">
        <f>IF($B58="","",IF(COUNTIFS('English Scores- Leveled papers'!$H$4:$KM$4,BB$3,'English Scores- Leveled papers'!$H60:$KM60,"&lt;&gt;")=0,"",SUMIF('English Scores- Leveled papers'!$H$4:$KM$4,BB$3,'English Scores- Leveled papers'!$H60:$KM60)))</f>
        <v/>
      </c>
      <c r="BC58" s="41" t="str">
        <f>IF($B58="","",IF(COUNTIFS('English Scores- Leveled papers'!$H$4:$KM$4,BC$3,'English Scores- Leveled papers'!$H60:$KM60,"&lt;&gt;")=0,"",SUMIF('English Scores- Leveled papers'!$H$4:$KM$4,BC$3,'English Scores- Leveled papers'!$H60:$KM60)))</f>
        <v/>
      </c>
      <c r="BD58" s="41" t="str">
        <f>IF($B58="","",IF(COUNTIFS('English Scores- Leveled papers'!$H$4:$KM$4,BD$3,'English Scores- Leveled papers'!$H60:$KM60,"&lt;&gt;")=0,"",SUMIF('English Scores- Leveled papers'!$H$4:$KM$4,BD$3,'English Scores- Leveled papers'!$H60:$KM60)))</f>
        <v/>
      </c>
      <c r="BE58" s="41" t="str">
        <f>IF($B58="","",IF(COUNTIFS('English Scores- Leveled papers'!$H$4:$KM$4,BE$3,'English Scores- Leveled papers'!$H60:$KM60,"&lt;&gt;")=0,"",SUMIF('English Scores- Leveled papers'!$H$4:$KM$4,BE$3,'English Scores- Leveled papers'!$H60:$KM60)))</f>
        <v/>
      </c>
      <c r="BF58" s="41" t="str">
        <f>IF($B58="","",IF(COUNTIFS('English Scores- Leveled papers'!$H$4:$KM$4,BF$3,'English Scores- Leveled papers'!$H60:$KM60,"&lt;&gt;")=0,"",SUMIF('English Scores- Leveled papers'!$H$4:$KM$4,BF$3,'English Scores- Leveled papers'!$H60:$KM60)))</f>
        <v/>
      </c>
      <c r="BG58" s="41" t="str">
        <f>IF($B58="","",IF(COUNTIFS('English Scores- Leveled papers'!$H$4:$KM$4,BG$3,'English Scores- Leveled papers'!$H60:$KM60,"&lt;&gt;")=0,"",SUMIF('English Scores- Leveled papers'!$H$4:$KM$4,BG$3,'English Scores- Leveled papers'!$H60:$KM60)))</f>
        <v/>
      </c>
      <c r="BH58" s="41" t="str">
        <f>IF($B58="","",IF(COUNTIFS('English Scores- Leveled papers'!$H$4:$KM$4,BH$3,'English Scores- Leveled papers'!$H60:$KM60,"&lt;&gt;")=0,"",SUMIF('English Scores- Leveled papers'!$H$4:$KM$4,BH$3,'English Scores- Leveled papers'!$H60:$KM60)))</f>
        <v/>
      </c>
      <c r="BI58" s="41" t="str">
        <f>IF($B58="","",IF(COUNTIFS('English Scores- Leveled papers'!$H$4:$KM$4,BI$3,'English Scores- Leveled papers'!$H60:$KM60,"&lt;&gt;")=0,"",SUMIF('English Scores- Leveled papers'!$H$4:$KM$4,BI$3,'English Scores- Leveled papers'!$H60:$KM60)))</f>
        <v/>
      </c>
      <c r="BJ58" s="41" t="str">
        <f>IF($B58="","",IF(COUNTIFS('English Scores- Leveled papers'!$H$4:$KM$4,BJ$3,'English Scores- Leveled papers'!$H60:$KM60,"&lt;&gt;")=0,"",SUMIF('English Scores- Leveled papers'!$H$4:$KM$4,BJ$3,'English Scores- Leveled papers'!$H60:$KM60)))</f>
        <v/>
      </c>
      <c r="BK58" s="41" t="str">
        <f>IF($B58="","",IF(COUNTIFS('English Scores- Leveled papers'!$H$4:$KM$4,BK$3,'English Scores- Leveled papers'!$H60:$KM60,"&lt;&gt;")=0,"",SUMIF('English Scores- Leveled papers'!$H$4:$KM$4,BK$3,'English Scores- Leveled papers'!$H60:$KM60)))</f>
        <v/>
      </c>
      <c r="BL58" s="41" t="str">
        <f>IF($B58="","",IF(COUNTIFS('English Scores- Leveled papers'!$H$4:$KM$4,BL$3,'English Scores- Leveled papers'!$H60:$KM60,"&lt;&gt;")=0,"",SUMIF('English Scores- Leveled papers'!$H$4:$KM$4,BL$3,'English Scores- Leveled papers'!$H60:$KM60)))</f>
        <v/>
      </c>
      <c r="BM58" s="41" t="str">
        <f>IF($B58="","",IF(COUNTIFS('English Scores- Leveled papers'!$H$4:$KM$4,BM$3,'English Scores- Leveled papers'!$H60:$KM60,"&lt;&gt;")=0,"",SUMIF('English Scores- Leveled papers'!$H$4:$KM$4,BM$3,'English Scores- Leveled papers'!$H60:$KM60)))</f>
        <v/>
      </c>
      <c r="BN58" s="41" t="str">
        <f>IF($B58="","",IF(COUNTIFS('English Scores- Leveled papers'!$H$4:$KM$4,BN$3,'English Scores- Leveled papers'!$H60:$KM60,"&lt;&gt;")=0,"",SUMIF('English Scores- Leveled papers'!$H$4:$KM$4,BN$3,'English Scores- Leveled papers'!$H60:$KM60)))</f>
        <v/>
      </c>
      <c r="BO58" s="41"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41" t="str">
        <f>IF($B58="","",IF(COUNTIFS('English Scores- Leveled papers'!$H$4:$KM$4,BX$3,'English Scores- Leveled papers'!$H60:$KM60,"&lt;&gt;")=0,"",SUMIF('English Scores- Leveled papers'!$H$4:$KM$4,BX$3,'English Scores- Leveled papers'!$H60:$KM60)))</f>
        <v/>
      </c>
      <c r="BY58" s="41" t="str">
        <f>IF($B58="","",IF(COUNTIFS('English Scores- Leveled papers'!$H$4:$KM$4,BY$3,'English Scores- Leveled papers'!$H60:$KM60,"&lt;&gt;")=0,"",SUMIF('English Scores- Leveled papers'!$H$4:$KM$4,BY$3,'English Scores- Leveled papers'!$H60:$KM60)))</f>
        <v/>
      </c>
      <c r="BZ58" s="41" t="str">
        <f>IF($B58="","",IF(COUNTIFS('English Scores- Leveled papers'!$H$4:$KM$4,BZ$3,'English Scores- Leveled papers'!$H60:$KM60,"&lt;&gt;")=0,"",SUMIF('English Scores- Leveled papers'!$H$4:$KM$4,BZ$3,'English Scores- Leveled papers'!$H60:$KM60)))</f>
        <v/>
      </c>
      <c r="CA58" s="41" t="str">
        <f>IF($B58="","",IF(COUNTIFS('English Scores- Leveled papers'!$H$4:$KM$4,CA$3,'English Scores- Leveled papers'!$H60:$KM60,"&lt;&gt;")=0,"",SUMIF('English Scores- Leveled papers'!$H$4:$KM$4,CA$3,'English Scores- Leveled papers'!$H60:$KM60)))</f>
        <v/>
      </c>
      <c r="CB58" s="41" t="str">
        <f>IF($B58="","",IF(COUNTIFS('English Scores- Leveled papers'!$H$4:$KM$4,CB$3,'English Scores- Leveled papers'!$H60:$KM60,"&lt;&gt;")=0,"",SUMIF('English Scores- Leveled papers'!$H$4:$KM$4,CB$3,'English Scores- Leveled papers'!$H60:$KM60)))</f>
        <v/>
      </c>
      <c r="CC58" s="41" t="str">
        <f>IF($B58="","",IF(COUNTIFS('English Scores- Leveled papers'!$H$4:$KM$4,CC$3,'English Scores- Leveled papers'!$H60:$KM60,"&lt;&gt;")=0,"",SUMIF('English Scores- Leveled papers'!$H$4:$KM$4,CC$3,'English Scores- Leveled papers'!$H60:$KM60)))</f>
        <v/>
      </c>
      <c r="CD58" s="41" t="str">
        <f>IF($B58="","",IF(COUNTIFS('English Scores- Leveled papers'!$H$4:$KM$4,CD$3,'English Scores- Leveled papers'!$H60:$KM60,"&lt;&gt;")=0,"",SUMIF('English Scores- Leveled papers'!$H$4:$KM$4,CD$3,'English Scores- Leveled papers'!$H60:$KM60)))</f>
        <v/>
      </c>
      <c r="CE58" s="41" t="str">
        <f>IF($B58="","",IF(COUNTIFS('English Scores- Leveled papers'!$H$4:$KM$4,CE$3,'English Scores- Leveled papers'!$H60:$KM60,"&lt;&gt;")=0,"",SUMIF('English Scores- Leveled papers'!$H$4:$KM$4,CE$3,'English Scores- Leveled papers'!$H60:$KM60)))</f>
        <v/>
      </c>
      <c r="CF58" s="41"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41" t="str">
        <f>IF($B58="","",IF(COUNTIFS('English Scores- Leveled papers'!$H$4:$KM$4,CL$3,'English Scores- Leveled papers'!$H60:$KM60,"&lt;&gt;")=0,"",SUMIF('English Scores- Leveled papers'!$H$4:$KM$4,CL$3,'English Scores- Leveled papers'!$H60:$KM60)))</f>
        <v/>
      </c>
      <c r="CM58" s="41" t="str">
        <f>IF($B58="","",IF(COUNTIFS('English Scores- Leveled papers'!$H$4:$KM$4,CM$3,'English Scores- Leveled papers'!$H60:$KM60,"&lt;&gt;")=0,"",SUMIF('English Scores- Leveled papers'!$H$4:$KM$4,CM$3,'English Scores- Leveled papers'!$H60:$KM60)))</f>
        <v/>
      </c>
      <c r="CN58" s="41" t="str">
        <f>IF($B58="","",IF(COUNTIFS('English Scores- Leveled papers'!$H$4:$KM$4,CN$3,'English Scores- Leveled papers'!$H60:$KM60,"&lt;&gt;")=0,"",SUMIF('English Scores- Leveled papers'!$H$4:$KM$4,CN$3,'English Scores- Leveled papers'!$H60:$KM60)))</f>
        <v/>
      </c>
      <c r="CO58" s="41" t="str">
        <f>IF($B58="","",IF(COUNTIFS('English Scores- Leveled papers'!$H$4:$KM$4,CO$3,'English Scores- Leveled papers'!$H60:$KM60,"&lt;&gt;")=0,"",SUMIF('English Scores- Leveled papers'!$H$4:$KM$4,CO$3,'English Scores- Leveled papers'!$H60:$KM60)))</f>
        <v/>
      </c>
      <c r="CP58" s="41" t="str">
        <f>IF($B58="","",IF(COUNTIFS('English Scores- Leveled papers'!$H$4:$KM$4,CP$3,'English Scores- Leveled papers'!$H60:$KM60,"&lt;&gt;")=0,"",SUMIF('English Scores- Leveled papers'!$H$4:$KM$4,CP$3,'English Scores- Leveled papers'!$H60:$KM60)))</f>
        <v/>
      </c>
      <c r="CQ58" s="41" t="str">
        <f>IF($B58="","",IF(COUNTIFS('English Scores- Leveled papers'!$H$4:$KM$4,CQ$3,'English Scores- Leveled papers'!$H60:$KM60,"&lt;&gt;")=0,"",SUMIF('English Scores- Leveled papers'!$H$4:$KM$4,CQ$3,'English Scores- Leveled papers'!$H60:$KM60)))</f>
        <v/>
      </c>
      <c r="CR58" s="41" t="str">
        <f>IF($B58="","",IF(COUNTIFS('English Scores- Leveled papers'!$H$4:$KM$4,CR$3,'English Scores- Leveled papers'!$H60:$KM60,"&lt;&gt;")=0,"",SUMIF('English Scores- Leveled papers'!$H$4:$KM$4,CR$3,'English Scores- Leveled papers'!$H60:$KM60)))</f>
        <v/>
      </c>
      <c r="CS58" s="41"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41" t="str">
        <f>IF($B58="","",IF(COUNTIFS('English Scores- Leveled papers'!$H$4:$KM$4,DF$3,'English Scores- Leveled papers'!$H60:$KM60,"&lt;&gt;")=0,"",SUMIF('English Scores- Leveled papers'!$H$4:$KM$4,DF$3,'English Scores- Leveled papers'!$H60:$KM60)))</f>
        <v/>
      </c>
      <c r="DG58" s="41" t="str">
        <f>IF($B58="","",IF(COUNTIFS('English Scores- Leveled papers'!$H$4:$KM$4,DG$3,'English Scores- Leveled papers'!$H60:$KM60,"&lt;&gt;")=0,"",SUMIF('English Scores- Leveled papers'!$H$4:$KM$4,DG$3,'English Scores- Leveled papers'!$H60:$KM60)))</f>
        <v/>
      </c>
      <c r="DH58" s="41" t="str">
        <f>IF($B58="","",IF(COUNTIFS('English Scores- Leveled papers'!$H$4:$KM$4,DH$3,'English Scores- Leveled papers'!$H60:$KM60,"&lt;&gt;")=0,"",SUMIF('English Scores- Leveled papers'!$H$4:$KM$4,DH$3,'English Scores- Leveled papers'!$H60:$KM60)))</f>
        <v/>
      </c>
      <c r="DI58" s="41" t="str">
        <f>IF($B58="","",IF(COUNTIFS('English Scores- Leveled papers'!$H$4:$KM$4,DI$3,'English Scores- Leveled papers'!$H60:$KM60,"&lt;&gt;")=0,"",SUMIF('English Scores- Leveled papers'!$H$4:$KM$4,DI$3,'English Scores- Leveled papers'!$H60:$KM60)))</f>
        <v/>
      </c>
      <c r="DJ58" s="41" t="str">
        <f>IF($B58="","",IF(COUNTIFS('English Scores- Leveled papers'!$H$4:$KM$4,DJ$3,'English Scores- Leveled papers'!$H60:$KM60,"&lt;&gt;")=0,"",SUMIF('English Scores- Leveled papers'!$H$4:$KM$4,DJ$3,'English Scores- Leveled papers'!$H60:$KM60)))</f>
        <v/>
      </c>
      <c r="DK58" s="41" t="str">
        <f>IF($B58="","",IF(COUNTIFS('English Scores- Leveled papers'!$H$4:$KM$4,DK$3,'English Scores- Leveled papers'!$H60:$KM60,"&lt;&gt;")=0,"",SUMIF('English Scores- Leveled papers'!$H$4:$KM$4,DK$3,'English Scores- Leveled papers'!$H60:$KM60)))</f>
        <v/>
      </c>
      <c r="DL58" s="41" t="str">
        <f>IF($B58="","",IF(COUNTIFS('English Scores- Leveled papers'!$H$4:$KM$4,DL$3,'English Scores- Leveled papers'!$H60:$KM60,"&lt;&gt;")=0,"",SUMIF('English Scores- Leveled papers'!$H$4:$KM$4,DL$3,'English Scores- Leveled papers'!$H60:$KM60)))</f>
        <v/>
      </c>
      <c r="DM58" s="41" t="str">
        <f>IF($B58="","",IF(COUNTIFS('English Scores- Leveled papers'!$H$4:$KM$4,DM$3,'English Scores- Leveled papers'!$H60:$KM60,"&lt;&gt;")=0,"",SUMIF('English Scores- Leveled papers'!$H$4:$KM$4,DM$3,'English Scores- Leveled papers'!$H60:$KM60)))</f>
        <v/>
      </c>
      <c r="DN58" s="41" t="str">
        <f>IF($B58="","",IF(COUNTIFS('English Scores- Leveled papers'!$H$4:$KM$4,DN$3,'English Scores- Leveled papers'!$H60:$KM60,"&lt;&gt;")=0,"",SUMIF('English Scores- Leveled papers'!$H$4:$KM$4,DN$3,'English Scores- Leveled papers'!$H60:$KM60)))</f>
        <v/>
      </c>
      <c r="DO58" s="41" t="str">
        <f>IF($B58="","",IF(COUNTIFS('English Scores- Leveled papers'!$H$4:$KM$4,DO$3,'English Scores- Leveled papers'!$H60:$KM60,"&lt;&gt;")=0,"",SUMIF('English Scores- Leveled papers'!$H$4:$KM$4,DO$3,'English Scores- Leveled papers'!$H60:$KM60)))</f>
        <v/>
      </c>
      <c r="DP58" s="41" t="str">
        <f>IF($B58="","",IF(COUNTIFS('English Scores- Leveled papers'!$H$4:$KM$4,DP$3,'English Scores- Leveled papers'!$H60:$KM60,"&lt;&gt;")=0,"",SUMIF('English Scores- Leveled papers'!$H$4:$KM$4,DP$3,'English Scores- Leveled papers'!$H60:$KM60)))</f>
        <v/>
      </c>
      <c r="DQ58" s="393" t="str">
        <f>IF($B58="","",IF(COUNTIFS('English Scores- Leveled papers'!$H$4:$KM$4,DQ$3,'English Scores- Leveled papers'!$H60:$KM60,"&lt;&gt;")=0,"",SUMIF('English Scores- Leveled papers'!$H$4:$KM$4,DQ$3,'English Scores- Leveled papers'!$H60:$KM60)))</f>
        <v/>
      </c>
      <c r="DR58" s="395" t="str">
        <f>IF('Cover Sheet'!$AC$6="6th", 'Eng GLA 6th, 7th, 8th'!D61, "")</f>
        <v/>
      </c>
      <c r="DU58" s="41" t="str">
        <f>IF($B58="","",IF(COUNTIFS('Eng GLA 6th, 7th, 8th'!$E$4:$DV$4,DU$3,'Eng GLA 6th, 7th, 8th'!$E61:$DV61,"&lt;&gt;")=0,"",SUMIF('Eng GLA 6th, 7th, 8th'!$E$4:$DV$4,DU$3,'Eng GLA 6th, 7th, 8th'!$E61:$DV61)))</f>
        <v/>
      </c>
      <c r="DV58" s="41" t="str">
        <f>IF($B58="","",IF(COUNTIFS('Eng GLA 6th, 7th, 8th'!$E$4:$DV$4,DV$3,'Eng GLA 6th, 7th, 8th'!$E61:$DV61,"&lt;&gt;")=0,"",SUMIF('Eng GLA 6th, 7th, 8th'!$E$4:$DV$4,DV$3,'Eng GLA 6th, 7th, 8th'!$E61:$DV61)))</f>
        <v/>
      </c>
      <c r="DW58" s="41" t="str">
        <f>IF($B58="","",IF(COUNTIFS('Eng GLA 6th, 7th, 8th'!$E$4:$DV$4,DW$3,'Eng GLA 6th, 7th, 8th'!$E61:$DV61,"&lt;&gt;")=0,"",SUMIF('Eng GLA 6th, 7th, 8th'!$E$4:$DV$4,DW$3,'Eng GLA 6th, 7th, 8th'!$E61:$DV61)))</f>
        <v/>
      </c>
      <c r="DX58" s="41" t="str">
        <f>IF($B58="","",IF(COUNTIFS('Eng GLA 6th, 7th, 8th'!$E$4:$DV$4,DX$3,'Eng GLA 6th, 7th, 8th'!$E61:$DV61,"&lt;&gt;")=0,"",SUMIF('Eng GLA 6th, 7th, 8th'!$E$4:$DV$4,DX$3,'Eng GLA 6th, 7th, 8th'!$E61:$DV61)))</f>
        <v/>
      </c>
      <c r="DY58" s="41" t="str">
        <f>IF($B58="","",IF(COUNTIFS('Eng GLA 6th, 7th, 8th'!$E$4:$DV$4,DY$3,'Eng GLA 6th, 7th, 8th'!$E61:$DV61,"&lt;&gt;")=0,"",SUMIF('Eng GLA 6th, 7th, 8th'!$E$4:$DV$4,DY$3,'Eng GLA 6th, 7th, 8th'!$E61:$DV61)))</f>
        <v/>
      </c>
      <c r="DZ58" s="41" t="str">
        <f>IF($B58="","",IF(COUNTIFS('Eng GLA 6th, 7th, 8th'!$E$4:$DV$4,DZ$3,'Eng GLA 6th, 7th, 8th'!$E61:$DV61,"&lt;&gt;")=0,"",SUMIF('Eng GLA 6th, 7th, 8th'!$E$4:$DV$4,DZ$3,'Eng GLA 6th, 7th, 8th'!$E61:$DV61)))</f>
        <v/>
      </c>
      <c r="EA58" s="41" t="str">
        <f>IF($B58="","",IF(COUNTIFS('Eng GLA 6th, 7th, 8th'!$E$4:$DV$4,EA$3,'Eng GLA 6th, 7th, 8th'!$E61:$DV61,"&lt;&gt;")=0,"",SUMIF('Eng GLA 6th, 7th, 8th'!$E$4:$DV$4,EA$3,'Eng GLA 6th, 7th, 8th'!$E61:$DV61)))</f>
        <v/>
      </c>
      <c r="EB58" s="41" t="str">
        <f>IF($B58="","",IF(COUNTIFS('Eng GLA 6th, 7th, 8th'!$E$4:$DV$4,EB$3,'Eng GLA 6th, 7th, 8th'!$E61:$DV61,"&lt;&gt;")=0,"",SUMIF('Eng GLA 6th, 7th, 8th'!$E$4:$DV$4,EB$3,'Eng GLA 6th, 7th, 8th'!$E61:$DV61)))</f>
        <v/>
      </c>
      <c r="EC58" s="41" t="str">
        <f>IF($B58="","",IF(COUNTIFS('Eng GLA 6th, 7th, 8th'!$E$4:$DV$4,EC$3,'Eng GLA 6th, 7th, 8th'!$E61:$DV61,"&lt;&gt;")=0,"",SUMIF('Eng GLA 6th, 7th, 8th'!$E$4:$DV$4,EC$3,'Eng GLA 6th, 7th, 8th'!$E61:$DV61)))</f>
        <v/>
      </c>
      <c r="ED58" s="41" t="str">
        <f>IF($B58="","",IF(COUNTIFS('Eng GLA 6th, 7th, 8th'!$E$4:$DV$4,ED$3,'Eng GLA 6th, 7th, 8th'!$E61:$DV61,"&lt;&gt;")=0,"",SUMIF('Eng GLA 6th, 7th, 8th'!$E$4:$DV$4,ED$3,'Eng GLA 6th, 7th, 8th'!$E61:$DV61)))</f>
        <v/>
      </c>
      <c r="EE58" s="41" t="str">
        <f>IF($B58="","",IF(COUNTIFS('Eng GLA 6th, 7th, 8th'!$E$4:$DV$4,EE$3,'Eng GLA 6th, 7th, 8th'!$E61:$DV61,"&lt;&gt;")=0,"",SUMIF('Eng GLA 6th, 7th, 8th'!$E$4:$DV$4,EE$3,'Eng GLA 6th, 7th, 8th'!$E61:$DV61)))</f>
        <v/>
      </c>
      <c r="EF58" s="41" t="str">
        <f>IF($B58="","",IF(COUNTIFS('Eng GLA 6th, 7th, 8th'!$E$4:$DV$4,EF$3,'Eng GLA 6th, 7th, 8th'!$E61:$DV61,"&lt;&gt;")=0,"",SUMIF('Eng GLA 6th, 7th, 8th'!$E$4:$DV$4,EF$3,'Eng GLA 6th, 7th, 8th'!$E61:$DV61)))</f>
        <v/>
      </c>
      <c r="EG58" s="41" t="str">
        <f>IF($B58="","",IF(COUNTIFS('Eng GLA 6th, 7th, 8th'!$E$4:$DV$4,EG$3,'Eng GLA 6th, 7th, 8th'!$E61:$DV61,"&lt;&gt;")=0,"",SUMIF('Eng GLA 6th, 7th, 8th'!$E$4:$DV$4,EG$3,'Eng GLA 6th, 7th, 8th'!$E61:$DV61)))</f>
        <v/>
      </c>
      <c r="EH58" s="41" t="str">
        <f>IF($B58="","",IF(COUNTIFS('Eng GLA 6th, 7th, 8th'!$E$4:$DV$4,EH$3,'Eng GLA 6th, 7th, 8th'!$E61:$DV61,"&lt;&gt;")=0,"",SUMIF('Eng GLA 6th, 7th, 8th'!$E$4:$DV$4,EH$3,'Eng GLA 6th, 7th, 8th'!$E61:$DV61)))</f>
        <v/>
      </c>
      <c r="EI58" s="41" t="str">
        <f>IF($B58="","",IF(COUNTIFS('Eng GLA 6th, 7th, 8th'!$E$4:$DV$4,EI$3,'Eng GLA 6th, 7th, 8th'!$E61:$DV61,"&lt;&gt;")=0,"",SUMIF('Eng GLA 6th, 7th, 8th'!$E$4:$DV$4,EI$3,'Eng GLA 6th, 7th, 8th'!$E61:$DV61)))</f>
        <v/>
      </c>
      <c r="EJ58" s="398" t="str">
        <f>IF('Cover Sheet'!$AC$6="7th", 'Eng GLA 6th, 7th, 8th'!AQ61, "")</f>
        <v/>
      </c>
      <c r="EK58" s="41" t="str">
        <f>IF($B58="","",IF(COUNTIFS('Eng GLA 6th, 7th, 8th'!$E$4:$DV$4,EK$3,'Eng GLA 6th, 7th, 8th'!$E61:$DV61,"&lt;&gt;")=0,"",SUMIF('Eng GLA 6th, 7th, 8th'!$E$4:$DV$4,EK$3,'Eng GLA 6th, 7th, 8th'!$E61:$DV61)))</f>
        <v/>
      </c>
      <c r="EL58" s="41" t="str">
        <f>IF($B58="","",IF(COUNTIFS('Eng GLA 6th, 7th, 8th'!$E$4:$DV$4,EL$3,'Eng GLA 6th, 7th, 8th'!$E61:$DV61,"&lt;&gt;")=0,"",SUMIF('Eng GLA 6th, 7th, 8th'!$E$4:$DV$4,EL$3,'Eng GLA 6th, 7th, 8th'!$E61:$DV61)))</f>
        <v/>
      </c>
      <c r="EM58" s="41" t="str">
        <f>IF($B58="","",IF(COUNTIFS('Eng GLA 6th, 7th, 8th'!$E$4:$DV$4,EM$3,'Eng GLA 6th, 7th, 8th'!$E61:$DV61,"&lt;&gt;")=0,"",SUMIF('Eng GLA 6th, 7th, 8th'!$E$4:$DV$4,EM$3,'Eng GLA 6th, 7th, 8th'!$E61:$DV61)))</f>
        <v/>
      </c>
      <c r="EN58" s="41" t="str">
        <f>IF($B58="","",IF(COUNTIFS('Eng GLA 6th, 7th, 8th'!$E$4:$DV$4,EN$3,'Eng GLA 6th, 7th, 8th'!$E61:$DV61,"&lt;&gt;")=0,"",SUMIF('Eng GLA 6th, 7th, 8th'!$E$4:$DV$4,EN$3,'Eng GLA 6th, 7th, 8th'!$E61:$DV61)))</f>
        <v/>
      </c>
      <c r="EO58" s="41" t="str">
        <f>IF($B58="","",IF(COUNTIFS('Eng GLA 6th, 7th, 8th'!$E$4:$DV$4,EO$3,'Eng GLA 6th, 7th, 8th'!$E61:$DV61,"&lt;&gt;")=0,"",SUMIF('Eng GLA 6th, 7th, 8th'!$E$4:$DV$4,EO$3,'Eng GLA 6th, 7th, 8th'!$E61:$DV61)))</f>
        <v/>
      </c>
      <c r="EP58" s="41" t="str">
        <f>IF($B58="","",IF(COUNTIFS('Eng GLA 6th, 7th, 8th'!$E$4:$DV$4,EP$3,'Eng GLA 6th, 7th, 8th'!$E61:$DV61,"&lt;&gt;")=0,"",SUMIF('Eng GLA 6th, 7th, 8th'!$E$4:$DV$4,EP$3,'Eng GLA 6th, 7th, 8th'!$E61:$DV61)))</f>
        <v/>
      </c>
      <c r="EQ58" s="41" t="str">
        <f>IF($B58="","",IF(COUNTIFS('Eng GLA 6th, 7th, 8th'!$E$4:$DV$4,EQ$3,'Eng GLA 6th, 7th, 8th'!$E61:$DV61,"&lt;&gt;")=0,"",SUMIF('Eng GLA 6th, 7th, 8th'!$E$4:$DV$4,EQ$3,'Eng GLA 6th, 7th, 8th'!$E61:$DV61)))</f>
        <v/>
      </c>
      <c r="ER58" s="41" t="str">
        <f>IF($B58="","",IF(COUNTIFS('Eng GLA 6th, 7th, 8th'!$E$4:$DV$4,ER$3,'Eng GLA 6th, 7th, 8th'!$E61:$DV61,"&lt;&gt;")=0,"",SUMIF('Eng GLA 6th, 7th, 8th'!$E$4:$DV$4,ER$3,'Eng GLA 6th, 7th, 8th'!$E61:$DV61)))</f>
        <v/>
      </c>
      <c r="ES58" s="41" t="str">
        <f>IF($B58="","",IF(COUNTIFS('Eng GLA 6th, 7th, 8th'!$E$4:$DV$4,ES$3,'Eng GLA 6th, 7th, 8th'!$E61:$DV61,"&lt;&gt;")=0,"",SUMIF('Eng GLA 6th, 7th, 8th'!$E$4:$DV$4,ES$3,'Eng GLA 6th, 7th, 8th'!$E61:$DV61)))</f>
        <v/>
      </c>
      <c r="ET58" s="41" t="str">
        <f>IF($B58="","",IF(COUNTIFS('Eng GLA 6th, 7th, 8th'!$E$4:$DV$4,ET$3,'Eng GLA 6th, 7th, 8th'!$E61:$DV61,"&lt;&gt;")=0,"",SUMIF('Eng GLA 6th, 7th, 8th'!$E$4:$DV$4,ET$3,'Eng GLA 6th, 7th, 8th'!$E61:$DV61)))</f>
        <v/>
      </c>
      <c r="EU58" s="41" t="str">
        <f>IF($B58="","",IF(COUNTIFS('Eng GLA 6th, 7th, 8th'!$E$4:$DV$4,EU$3,'Eng GLA 6th, 7th, 8th'!$E61:$DV61,"&lt;&gt;")=0,"",SUMIF('Eng GLA 6th, 7th, 8th'!$E$4:$DV$4,EU$3,'Eng GLA 6th, 7th, 8th'!$E61:$DV61)))</f>
        <v/>
      </c>
      <c r="EV58" s="41" t="str">
        <f>IF($B58="","",IF(COUNTIFS('Eng GLA 6th, 7th, 8th'!$E$4:$DV$4,EV$3,'Eng GLA 6th, 7th, 8th'!$E61:$DV61,"&lt;&gt;")=0,"",SUMIF('Eng GLA 6th, 7th, 8th'!$E$4:$DV$4,EV$3,'Eng GLA 6th, 7th, 8th'!$E61:$DV61)))</f>
        <v/>
      </c>
      <c r="EW58" s="41" t="str">
        <f>IF($B58="","",IF(COUNTIFS('Eng GLA 6th, 7th, 8th'!$E$4:$DV$4,EW$3,'Eng GLA 6th, 7th, 8th'!$E61:$DV61,"&lt;&gt;")=0,"",SUMIF('Eng GLA 6th, 7th, 8th'!$E$4:$DV$4,EW$3,'Eng GLA 6th, 7th, 8th'!$E61:$DV61)))</f>
        <v/>
      </c>
      <c r="EX58" s="41" t="str">
        <f>IF($B58="","",IF(COUNTIFS('Eng GLA 6th, 7th, 8th'!$E$4:$DV$4,EX$3,'Eng GLA 6th, 7th, 8th'!$E61:$DV61,"&lt;&gt;")=0,"",SUMIF('Eng GLA 6th, 7th, 8th'!$E$4:$DV$4,EX$3,'Eng GLA 6th, 7th, 8th'!$E61:$DV61)))</f>
        <v/>
      </c>
      <c r="EY58" s="41" t="str">
        <f>IF($B58="","",IF(COUNTIFS('Eng GLA 6th, 7th, 8th'!$E$4:$DV$4,EY$3,'Eng GLA 6th, 7th, 8th'!$E61:$DV61,"&lt;&gt;")=0,"",SUMIF('Eng GLA 6th, 7th, 8th'!$E$4:$DV$4,EY$3,'Eng GLA 6th, 7th, 8th'!$E61:$DV61)))</f>
        <v/>
      </c>
      <c r="EZ58" s="398" t="str">
        <f>IF('Cover Sheet'!$AC$6="8th", 'Eng GLA 6th, 7th, 8th'!CG61, "")</f>
        <v/>
      </c>
      <c r="FA58" s="41" t="str">
        <f>IF($B58="","",IF(COUNTIFS('Eng GLA 6th, 7th, 8th'!$E$4:$DV$4,FA$3,'Eng GLA 6th, 7th, 8th'!$E61:$DV61,"&lt;&gt;")=0,"",SUMIF('Eng GLA 6th, 7th, 8th'!$E$4:$DV$4,FA$3,'Eng GLA 6th, 7th, 8th'!$E61:$DV61)))</f>
        <v/>
      </c>
      <c r="FB58" s="41" t="str">
        <f>IF($B58="","",IF(COUNTIFS('Eng GLA 6th, 7th, 8th'!$E$4:$DV$4,FB$3,'Eng GLA 6th, 7th, 8th'!$E61:$DV61,"&lt;&gt;")=0,"",SUMIF('Eng GLA 6th, 7th, 8th'!$E$4:$DV$4,FB$3,'Eng GLA 6th, 7th, 8th'!$E61:$DV61)))</f>
        <v/>
      </c>
      <c r="FC58" s="41" t="str">
        <f>IF($B58="","",IF(COUNTIFS('Eng GLA 6th, 7th, 8th'!$E$4:$DV$4,FC$3,'Eng GLA 6th, 7th, 8th'!$E61:$DV61,"&lt;&gt;")=0,"",SUMIF('Eng GLA 6th, 7th, 8th'!$E$4:$DV$4,FC$3,'Eng GLA 6th, 7th, 8th'!$E61:$DV61)))</f>
        <v/>
      </c>
      <c r="FD58" s="41" t="str">
        <f>IF($B58="","",IF(COUNTIFS('Eng GLA 6th, 7th, 8th'!$E$4:$DV$4,FD$3,'Eng GLA 6th, 7th, 8th'!$E61:$DV61,"&lt;&gt;")=0,"",SUMIF('Eng GLA 6th, 7th, 8th'!$E$4:$DV$4,FD$3,'Eng GLA 6th, 7th, 8th'!$E61:$DV61)))</f>
        <v/>
      </c>
      <c r="FE58" s="41" t="str">
        <f>IF($B58="","",IF(COUNTIFS('Eng GLA 6th, 7th, 8th'!$E$4:$DV$4,FE$3,'Eng GLA 6th, 7th, 8th'!$E61:$DV61,"&lt;&gt;")=0,"",SUMIF('Eng GLA 6th, 7th, 8th'!$E$4:$DV$4,FE$3,'Eng GLA 6th, 7th, 8th'!$E61:$DV61)))</f>
        <v/>
      </c>
      <c r="FF58" s="41" t="str">
        <f>IF($B58="","",IF(COUNTIFS('Eng GLA 6th, 7th, 8th'!$E$4:$DV$4,FF$3,'Eng GLA 6th, 7th, 8th'!$E61:$DV61,"&lt;&gt;")=0,"",SUMIF('Eng GLA 6th, 7th, 8th'!$E$4:$DV$4,FF$3,'Eng GLA 6th, 7th, 8th'!$E61:$DV61)))</f>
        <v/>
      </c>
      <c r="FG58" s="41" t="str">
        <f>IF($B58="","",IF(COUNTIFS('Eng GLA 6th, 7th, 8th'!$E$4:$DV$4,FG$3,'Eng GLA 6th, 7th, 8th'!$E61:$DV61,"&lt;&gt;")=0,"",SUMIF('Eng GLA 6th, 7th, 8th'!$E$4:$DV$4,FG$3,'Eng GLA 6th, 7th, 8th'!$E61:$DV61)))</f>
        <v/>
      </c>
      <c r="FH58" s="41" t="str">
        <f>IF($B58="","",IF(COUNTIFS('Eng GLA 6th, 7th, 8th'!$E$4:$DV$4,FH$3,'Eng GLA 6th, 7th, 8th'!$E61:$DV61,"&lt;&gt;")=0,"",SUMIF('Eng GLA 6th, 7th, 8th'!$E$4:$DV$4,FH$3,'Eng GLA 6th, 7th, 8th'!$E61:$DV61)))</f>
        <v/>
      </c>
      <c r="FI58" s="41" t="str">
        <f>IF($B58="","",IF(COUNTIFS('Eng GLA 6th, 7th, 8th'!$E$4:$DV$4,FI$3,'Eng GLA 6th, 7th, 8th'!$E61:$DV61,"&lt;&gt;")=0,"",SUMIF('Eng GLA 6th, 7th, 8th'!$E$4:$DV$4,FI$3,'Eng GLA 6th, 7th, 8th'!$E61:$DV61)))</f>
        <v/>
      </c>
      <c r="FJ58" s="41" t="str">
        <f>IF($B58="","",IF(COUNTIFS('Eng GLA 6th, 7th, 8th'!$E$4:$DV$4,FJ$3,'Eng GLA 6th, 7th, 8th'!$E61:$DV61,"&lt;&gt;")=0,"",SUMIF('Eng GLA 6th, 7th, 8th'!$E$4:$DV$4,FJ$3,'Eng GLA 6th, 7th, 8th'!$E61:$DV61)))</f>
        <v/>
      </c>
      <c r="FK58" s="41" t="str">
        <f>IF($B58="","",IF(COUNTIFS('Eng GLA 6th, 7th, 8th'!$E$4:$DV$4,FK$3,'Eng GLA 6th, 7th, 8th'!$E61:$DV61,"&lt;&gt;")=0,"",SUMIF('Eng GLA 6th, 7th, 8th'!$E$4:$DV$4,FK$3,'Eng GLA 6th, 7th, 8th'!$E61:$DV61)))</f>
        <v/>
      </c>
      <c r="FL58" s="41" t="str">
        <f>IF($B58="","",IF(COUNTIFS('Eng GLA 6th, 7th, 8th'!$E$4:$DV$4,FL$3,'Eng GLA 6th, 7th, 8th'!$E61:$DV61,"&lt;&gt;")=0,"",SUMIF('Eng GLA 6th, 7th, 8th'!$E$4:$DV$4,FL$3,'Eng GLA 6th, 7th, 8th'!$E61:$DV61)))</f>
        <v/>
      </c>
      <c r="FM58" s="41" t="str">
        <f>IF($B58="","",IF(COUNTIFS('Eng GLA 6th, 7th, 8th'!$E$4:$DV$4,FM$3,'Eng GLA 6th, 7th, 8th'!$E61:$DV61,"&lt;&gt;")=0,"",SUMIF('Eng GLA 6th, 7th, 8th'!$E$4:$DV$4,FM$3,'Eng GLA 6th, 7th, 8th'!$E61:$DV61)))</f>
        <v/>
      </c>
      <c r="FN58" s="41" t="str">
        <f>IF($B58="","",IF(COUNTIFS('Eng GLA 6th, 7th, 8th'!$E$4:$DV$4,FN$3,'Eng GLA 6th, 7th, 8th'!$E61:$DV61,"&lt;&gt;")=0,"",SUMIF('Eng GLA 6th, 7th, 8th'!$E$4:$DV$4,FN$3,'Eng GLA 6th, 7th, 8th'!$E61:$DV61)))</f>
        <v/>
      </c>
      <c r="FO58" s="41" t="str">
        <f>IF($B58="","",IF(COUNTIFS('Eng GLA 6th, 7th, 8th'!$E$4:$DV$4,FO$3,'Eng GLA 6th, 7th, 8th'!$E61:$DV61,"&lt;&gt;")=0,"",SUMIF('Eng GLA 6th, 7th, 8th'!$E$4:$DV$4,FO$3,'Eng GLA 6th, 7th, 8th'!$E61:$DV61)))</f>
        <v/>
      </c>
    </row>
    <row r="59" spans="1:171" ht="12.75" customHeight="1" x14ac:dyDescent="0.2">
      <c r="A59" s="65">
        <v>55</v>
      </c>
      <c r="B59" s="65" t="str">
        <f>'English Scores- Leveled papers'!B61</f>
        <v/>
      </c>
      <c r="C59" s="65"/>
      <c r="D59" s="76" t="str">
        <f>IF(OR(B59="",H59="",'Cover Sheet'!E59=""),"",'Cover Sheet'!E59)</f>
        <v/>
      </c>
      <c r="E59" s="76" t="str">
        <f>IF(OR(B59="",H59="",'Cover Sheet'!F59=""),"",'Cover Sheet'!F59)</f>
        <v/>
      </c>
      <c r="F59" s="76" t="str">
        <f>IF(OR(B59="",H59="",'Cover Sheet'!H59=""),"",'Cover Sheet'!H59)</f>
        <v/>
      </c>
      <c r="G59" s="76"/>
      <c r="H59" s="76" t="str">
        <f>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v/>
      </c>
      <c r="I59" s="77" t="str">
        <f t="shared" si="23"/>
        <v/>
      </c>
      <c r="J59" s="77" t="str">
        <f t="shared" si="24"/>
        <v/>
      </c>
      <c r="K59" s="77" t="str">
        <f t="shared" si="25"/>
        <v/>
      </c>
      <c r="L59" s="78" t="str">
        <f t="shared" si="26"/>
        <v/>
      </c>
      <c r="M59" s="78" t="str">
        <f t="shared" si="27"/>
        <v/>
      </c>
      <c r="N59" s="78" t="str">
        <f t="shared" si="28"/>
        <v/>
      </c>
      <c r="O59" s="78" t="str">
        <f t="shared" si="13"/>
        <v/>
      </c>
      <c r="P59" s="78" t="str">
        <f t="shared" si="14"/>
        <v/>
      </c>
      <c r="Q59" s="78" t="str">
        <f t="shared" si="15"/>
        <v/>
      </c>
      <c r="R59" s="78" t="str">
        <f t="shared" si="16"/>
        <v/>
      </c>
      <c r="S59" s="78" t="str">
        <f t="shared" si="17"/>
        <v/>
      </c>
      <c r="T59" s="78" t="str">
        <f t="shared" si="18"/>
        <v/>
      </c>
      <c r="U59" s="78" t="str">
        <f t="shared" si="19"/>
        <v/>
      </c>
      <c r="V59" s="78" t="str">
        <f t="shared" si="20"/>
        <v/>
      </c>
      <c r="W59" s="78" t="str">
        <f t="shared" si="21"/>
        <v/>
      </c>
      <c r="X59" s="78" t="str">
        <f t="shared" si="22"/>
        <v/>
      </c>
      <c r="Y59" s="78"/>
      <c r="Z59" s="78"/>
      <c r="AA59" s="78"/>
      <c r="AB59" s="78"/>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41" t="str">
        <f>IF($B59="","",IF(COUNTIFS('English Scores- Leveled papers'!$H$4:$KM$4,AI$3,'English Scores- Leveled papers'!$H61:$KM61,"&lt;&gt;")=0,"",SUMIF('English Scores- Leveled papers'!$H$4:$KM$4,AI$3,'English Scores- Leveled papers'!$H61:$KM61)))</f>
        <v/>
      </c>
      <c r="AJ59" s="41" t="str">
        <f>IF($B59="","",IF(COUNTIFS('English Scores- Leveled papers'!$H$4:$KM$4,AJ$3,'English Scores- Leveled papers'!$H61:$KM61,"&lt;&gt;")=0,"",SUMIF('English Scores- Leveled papers'!$H$4:$KM$4,AJ$3,'English Scores- Leveled papers'!$H61:$KM61)))</f>
        <v/>
      </c>
      <c r="AK59" s="41" t="str">
        <f>IF($B59="","",IF(COUNTIFS('English Scores- Leveled papers'!$H$4:$KM$4,AK$3,'English Scores- Leveled papers'!$H61:$KM61,"&lt;&gt;")=0,"",SUMIF('English Scores- Leveled papers'!$H$4:$KM$4,AK$3,'English Scores- Leveled papers'!$H61:$KM61)))</f>
        <v/>
      </c>
      <c r="AL59" s="41" t="str">
        <f>IF($B59="","",IF(COUNTIFS('English Scores- Leveled papers'!$H$4:$KM$4,AL$3,'English Scores- Leveled papers'!$H61:$KM61,"&lt;&gt;")=0,"",SUMIF('English Scores- Leveled papers'!$H$4:$KM$4,AL$3,'English Scores- Leveled papers'!$H61:$KM61)))</f>
        <v/>
      </c>
      <c r="AM59" s="41" t="str">
        <f>IF($B59="","",IF(COUNTIFS('English Scores- Leveled papers'!$H$4:$KM$4,AM$3,'English Scores- Leveled papers'!$H61:$KM61,"&lt;&gt;")=0,"",SUMIF('English Scores- Leveled papers'!$H$4:$KM$4,AM$3,'English Scores- Leveled papers'!$H61:$KM61)))</f>
        <v/>
      </c>
      <c r="AN59" s="41"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41" t="str">
        <f>IF($B59="","",IF(COUNTIFS('English Scores- Leveled papers'!$H$4:$KM$4,AZ$3,'English Scores- Leveled papers'!$H61:$KM61,"&lt;&gt;")=0,"",SUMIF('English Scores- Leveled papers'!$H$4:$KM$4,AZ$3,'English Scores- Leveled papers'!$H61:$KM61)))</f>
        <v/>
      </c>
      <c r="BA59" s="41" t="str">
        <f>IF($B59="","",IF(COUNTIFS('English Scores- Leveled papers'!$H$4:$KM$4,BA$3,'English Scores- Leveled papers'!$H61:$KM61,"&lt;&gt;")=0,"",SUMIF('English Scores- Leveled papers'!$H$4:$KM$4,BA$3,'English Scores- Leveled papers'!$H61:$KM61)))</f>
        <v/>
      </c>
      <c r="BB59" s="41" t="str">
        <f>IF($B59="","",IF(COUNTIFS('English Scores- Leveled papers'!$H$4:$KM$4,BB$3,'English Scores- Leveled papers'!$H61:$KM61,"&lt;&gt;")=0,"",SUMIF('English Scores- Leveled papers'!$H$4:$KM$4,BB$3,'English Scores- Leveled papers'!$H61:$KM61)))</f>
        <v/>
      </c>
      <c r="BC59" s="41" t="str">
        <f>IF($B59="","",IF(COUNTIFS('English Scores- Leveled papers'!$H$4:$KM$4,BC$3,'English Scores- Leveled papers'!$H61:$KM61,"&lt;&gt;")=0,"",SUMIF('English Scores- Leveled papers'!$H$4:$KM$4,BC$3,'English Scores- Leveled papers'!$H61:$KM61)))</f>
        <v/>
      </c>
      <c r="BD59" s="41" t="str">
        <f>IF($B59="","",IF(COUNTIFS('English Scores- Leveled papers'!$H$4:$KM$4,BD$3,'English Scores- Leveled papers'!$H61:$KM61,"&lt;&gt;")=0,"",SUMIF('English Scores- Leveled papers'!$H$4:$KM$4,BD$3,'English Scores- Leveled papers'!$H61:$KM61)))</f>
        <v/>
      </c>
      <c r="BE59" s="41" t="str">
        <f>IF($B59="","",IF(COUNTIFS('English Scores- Leveled papers'!$H$4:$KM$4,BE$3,'English Scores- Leveled papers'!$H61:$KM61,"&lt;&gt;")=0,"",SUMIF('English Scores- Leveled papers'!$H$4:$KM$4,BE$3,'English Scores- Leveled papers'!$H61:$KM61)))</f>
        <v/>
      </c>
      <c r="BF59" s="41" t="str">
        <f>IF($B59="","",IF(COUNTIFS('English Scores- Leveled papers'!$H$4:$KM$4,BF$3,'English Scores- Leveled papers'!$H61:$KM61,"&lt;&gt;")=0,"",SUMIF('English Scores- Leveled papers'!$H$4:$KM$4,BF$3,'English Scores- Leveled papers'!$H61:$KM61)))</f>
        <v/>
      </c>
      <c r="BG59" s="41" t="str">
        <f>IF($B59="","",IF(COUNTIFS('English Scores- Leveled papers'!$H$4:$KM$4,BG$3,'English Scores- Leveled papers'!$H61:$KM61,"&lt;&gt;")=0,"",SUMIF('English Scores- Leveled papers'!$H$4:$KM$4,BG$3,'English Scores- Leveled papers'!$H61:$KM61)))</f>
        <v/>
      </c>
      <c r="BH59" s="41" t="str">
        <f>IF($B59="","",IF(COUNTIFS('English Scores- Leveled papers'!$H$4:$KM$4,BH$3,'English Scores- Leveled papers'!$H61:$KM61,"&lt;&gt;")=0,"",SUMIF('English Scores- Leveled papers'!$H$4:$KM$4,BH$3,'English Scores- Leveled papers'!$H61:$KM61)))</f>
        <v/>
      </c>
      <c r="BI59" s="41" t="str">
        <f>IF($B59="","",IF(COUNTIFS('English Scores- Leveled papers'!$H$4:$KM$4,BI$3,'English Scores- Leveled papers'!$H61:$KM61,"&lt;&gt;")=0,"",SUMIF('English Scores- Leveled papers'!$H$4:$KM$4,BI$3,'English Scores- Leveled papers'!$H61:$KM61)))</f>
        <v/>
      </c>
      <c r="BJ59" s="41" t="str">
        <f>IF($B59="","",IF(COUNTIFS('English Scores- Leveled papers'!$H$4:$KM$4,BJ$3,'English Scores- Leveled papers'!$H61:$KM61,"&lt;&gt;")=0,"",SUMIF('English Scores- Leveled papers'!$H$4:$KM$4,BJ$3,'English Scores- Leveled papers'!$H61:$KM61)))</f>
        <v/>
      </c>
      <c r="BK59" s="41" t="str">
        <f>IF($B59="","",IF(COUNTIFS('English Scores- Leveled papers'!$H$4:$KM$4,BK$3,'English Scores- Leveled papers'!$H61:$KM61,"&lt;&gt;")=0,"",SUMIF('English Scores- Leveled papers'!$H$4:$KM$4,BK$3,'English Scores- Leveled papers'!$H61:$KM61)))</f>
        <v/>
      </c>
      <c r="BL59" s="41" t="str">
        <f>IF($B59="","",IF(COUNTIFS('English Scores- Leveled papers'!$H$4:$KM$4,BL$3,'English Scores- Leveled papers'!$H61:$KM61,"&lt;&gt;")=0,"",SUMIF('English Scores- Leveled papers'!$H$4:$KM$4,BL$3,'English Scores- Leveled papers'!$H61:$KM61)))</f>
        <v/>
      </c>
      <c r="BM59" s="41" t="str">
        <f>IF($B59="","",IF(COUNTIFS('English Scores- Leveled papers'!$H$4:$KM$4,BM$3,'English Scores- Leveled papers'!$H61:$KM61,"&lt;&gt;")=0,"",SUMIF('English Scores- Leveled papers'!$H$4:$KM$4,BM$3,'English Scores- Leveled papers'!$H61:$KM61)))</f>
        <v/>
      </c>
      <c r="BN59" s="41" t="str">
        <f>IF($B59="","",IF(COUNTIFS('English Scores- Leveled papers'!$H$4:$KM$4,BN$3,'English Scores- Leveled papers'!$H61:$KM61,"&lt;&gt;")=0,"",SUMIF('English Scores- Leveled papers'!$H$4:$KM$4,BN$3,'English Scores- Leveled papers'!$H61:$KM61)))</f>
        <v/>
      </c>
      <c r="BO59" s="41"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41" t="str">
        <f>IF($B59="","",IF(COUNTIFS('English Scores- Leveled papers'!$H$4:$KM$4,BX$3,'English Scores- Leveled papers'!$H61:$KM61,"&lt;&gt;")=0,"",SUMIF('English Scores- Leveled papers'!$H$4:$KM$4,BX$3,'English Scores- Leveled papers'!$H61:$KM61)))</f>
        <v/>
      </c>
      <c r="BY59" s="41" t="str">
        <f>IF($B59="","",IF(COUNTIFS('English Scores- Leveled papers'!$H$4:$KM$4,BY$3,'English Scores- Leveled papers'!$H61:$KM61,"&lt;&gt;")=0,"",SUMIF('English Scores- Leveled papers'!$H$4:$KM$4,BY$3,'English Scores- Leveled papers'!$H61:$KM61)))</f>
        <v/>
      </c>
      <c r="BZ59" s="41" t="str">
        <f>IF($B59="","",IF(COUNTIFS('English Scores- Leveled papers'!$H$4:$KM$4,BZ$3,'English Scores- Leveled papers'!$H61:$KM61,"&lt;&gt;")=0,"",SUMIF('English Scores- Leveled papers'!$H$4:$KM$4,BZ$3,'English Scores- Leveled papers'!$H61:$KM61)))</f>
        <v/>
      </c>
      <c r="CA59" s="41" t="str">
        <f>IF($B59="","",IF(COUNTIFS('English Scores- Leveled papers'!$H$4:$KM$4,CA$3,'English Scores- Leveled papers'!$H61:$KM61,"&lt;&gt;")=0,"",SUMIF('English Scores- Leveled papers'!$H$4:$KM$4,CA$3,'English Scores- Leveled papers'!$H61:$KM61)))</f>
        <v/>
      </c>
      <c r="CB59" s="41" t="str">
        <f>IF($B59="","",IF(COUNTIFS('English Scores- Leveled papers'!$H$4:$KM$4,CB$3,'English Scores- Leveled papers'!$H61:$KM61,"&lt;&gt;")=0,"",SUMIF('English Scores- Leveled papers'!$H$4:$KM$4,CB$3,'English Scores- Leveled papers'!$H61:$KM61)))</f>
        <v/>
      </c>
      <c r="CC59" s="41" t="str">
        <f>IF($B59="","",IF(COUNTIFS('English Scores- Leveled papers'!$H$4:$KM$4,CC$3,'English Scores- Leveled papers'!$H61:$KM61,"&lt;&gt;")=0,"",SUMIF('English Scores- Leveled papers'!$H$4:$KM$4,CC$3,'English Scores- Leveled papers'!$H61:$KM61)))</f>
        <v/>
      </c>
      <c r="CD59" s="41" t="str">
        <f>IF($B59="","",IF(COUNTIFS('English Scores- Leveled papers'!$H$4:$KM$4,CD$3,'English Scores- Leveled papers'!$H61:$KM61,"&lt;&gt;")=0,"",SUMIF('English Scores- Leveled papers'!$H$4:$KM$4,CD$3,'English Scores- Leveled papers'!$H61:$KM61)))</f>
        <v/>
      </c>
      <c r="CE59" s="41" t="str">
        <f>IF($B59="","",IF(COUNTIFS('English Scores- Leveled papers'!$H$4:$KM$4,CE$3,'English Scores- Leveled papers'!$H61:$KM61,"&lt;&gt;")=0,"",SUMIF('English Scores- Leveled papers'!$H$4:$KM$4,CE$3,'English Scores- Leveled papers'!$H61:$KM61)))</f>
        <v/>
      </c>
      <c r="CF59" s="41"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41" t="str">
        <f>IF($B59="","",IF(COUNTIFS('English Scores- Leveled papers'!$H$4:$KM$4,CL$3,'English Scores- Leveled papers'!$H61:$KM61,"&lt;&gt;")=0,"",SUMIF('English Scores- Leveled papers'!$H$4:$KM$4,CL$3,'English Scores- Leveled papers'!$H61:$KM61)))</f>
        <v/>
      </c>
      <c r="CM59" s="41" t="str">
        <f>IF($B59="","",IF(COUNTIFS('English Scores- Leveled papers'!$H$4:$KM$4,CM$3,'English Scores- Leveled papers'!$H61:$KM61,"&lt;&gt;")=0,"",SUMIF('English Scores- Leveled papers'!$H$4:$KM$4,CM$3,'English Scores- Leveled papers'!$H61:$KM61)))</f>
        <v/>
      </c>
      <c r="CN59" s="41" t="str">
        <f>IF($B59="","",IF(COUNTIFS('English Scores- Leveled papers'!$H$4:$KM$4,CN$3,'English Scores- Leveled papers'!$H61:$KM61,"&lt;&gt;")=0,"",SUMIF('English Scores- Leveled papers'!$H$4:$KM$4,CN$3,'English Scores- Leveled papers'!$H61:$KM61)))</f>
        <v/>
      </c>
      <c r="CO59" s="41" t="str">
        <f>IF($B59="","",IF(COUNTIFS('English Scores- Leveled papers'!$H$4:$KM$4,CO$3,'English Scores- Leveled papers'!$H61:$KM61,"&lt;&gt;")=0,"",SUMIF('English Scores- Leveled papers'!$H$4:$KM$4,CO$3,'English Scores- Leveled papers'!$H61:$KM61)))</f>
        <v/>
      </c>
      <c r="CP59" s="41" t="str">
        <f>IF($B59="","",IF(COUNTIFS('English Scores- Leveled papers'!$H$4:$KM$4,CP$3,'English Scores- Leveled papers'!$H61:$KM61,"&lt;&gt;")=0,"",SUMIF('English Scores- Leveled papers'!$H$4:$KM$4,CP$3,'English Scores- Leveled papers'!$H61:$KM61)))</f>
        <v/>
      </c>
      <c r="CQ59" s="41" t="str">
        <f>IF($B59="","",IF(COUNTIFS('English Scores- Leveled papers'!$H$4:$KM$4,CQ$3,'English Scores- Leveled papers'!$H61:$KM61,"&lt;&gt;")=0,"",SUMIF('English Scores- Leveled papers'!$H$4:$KM$4,CQ$3,'English Scores- Leveled papers'!$H61:$KM61)))</f>
        <v/>
      </c>
      <c r="CR59" s="41" t="str">
        <f>IF($B59="","",IF(COUNTIFS('English Scores- Leveled papers'!$H$4:$KM$4,CR$3,'English Scores- Leveled papers'!$H61:$KM61,"&lt;&gt;")=0,"",SUMIF('English Scores- Leveled papers'!$H$4:$KM$4,CR$3,'English Scores- Leveled papers'!$H61:$KM61)))</f>
        <v/>
      </c>
      <c r="CS59" s="41"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41" t="str">
        <f>IF($B59="","",IF(COUNTIFS('English Scores- Leveled papers'!$H$4:$KM$4,DF$3,'English Scores- Leveled papers'!$H61:$KM61,"&lt;&gt;")=0,"",SUMIF('English Scores- Leveled papers'!$H$4:$KM$4,DF$3,'English Scores- Leveled papers'!$H61:$KM61)))</f>
        <v/>
      </c>
      <c r="DG59" s="41" t="str">
        <f>IF($B59="","",IF(COUNTIFS('English Scores- Leveled papers'!$H$4:$KM$4,DG$3,'English Scores- Leveled papers'!$H61:$KM61,"&lt;&gt;")=0,"",SUMIF('English Scores- Leveled papers'!$H$4:$KM$4,DG$3,'English Scores- Leveled papers'!$H61:$KM61)))</f>
        <v/>
      </c>
      <c r="DH59" s="41" t="str">
        <f>IF($B59="","",IF(COUNTIFS('English Scores- Leveled papers'!$H$4:$KM$4,DH$3,'English Scores- Leveled papers'!$H61:$KM61,"&lt;&gt;")=0,"",SUMIF('English Scores- Leveled papers'!$H$4:$KM$4,DH$3,'English Scores- Leveled papers'!$H61:$KM61)))</f>
        <v/>
      </c>
      <c r="DI59" s="41" t="str">
        <f>IF($B59="","",IF(COUNTIFS('English Scores- Leveled papers'!$H$4:$KM$4,DI$3,'English Scores- Leveled papers'!$H61:$KM61,"&lt;&gt;")=0,"",SUMIF('English Scores- Leveled papers'!$H$4:$KM$4,DI$3,'English Scores- Leveled papers'!$H61:$KM61)))</f>
        <v/>
      </c>
      <c r="DJ59" s="41" t="str">
        <f>IF($B59="","",IF(COUNTIFS('English Scores- Leveled papers'!$H$4:$KM$4,DJ$3,'English Scores- Leveled papers'!$H61:$KM61,"&lt;&gt;")=0,"",SUMIF('English Scores- Leveled papers'!$H$4:$KM$4,DJ$3,'English Scores- Leveled papers'!$H61:$KM61)))</f>
        <v/>
      </c>
      <c r="DK59" s="41" t="str">
        <f>IF($B59="","",IF(COUNTIFS('English Scores- Leveled papers'!$H$4:$KM$4,DK$3,'English Scores- Leveled papers'!$H61:$KM61,"&lt;&gt;")=0,"",SUMIF('English Scores- Leveled papers'!$H$4:$KM$4,DK$3,'English Scores- Leveled papers'!$H61:$KM61)))</f>
        <v/>
      </c>
      <c r="DL59" s="41" t="str">
        <f>IF($B59="","",IF(COUNTIFS('English Scores- Leveled papers'!$H$4:$KM$4,DL$3,'English Scores- Leveled papers'!$H61:$KM61,"&lt;&gt;")=0,"",SUMIF('English Scores- Leveled papers'!$H$4:$KM$4,DL$3,'English Scores- Leveled papers'!$H61:$KM61)))</f>
        <v/>
      </c>
      <c r="DM59" s="41" t="str">
        <f>IF($B59="","",IF(COUNTIFS('English Scores- Leveled papers'!$H$4:$KM$4,DM$3,'English Scores- Leveled papers'!$H61:$KM61,"&lt;&gt;")=0,"",SUMIF('English Scores- Leveled papers'!$H$4:$KM$4,DM$3,'English Scores- Leveled papers'!$H61:$KM61)))</f>
        <v/>
      </c>
      <c r="DN59" s="41" t="str">
        <f>IF($B59="","",IF(COUNTIFS('English Scores- Leveled papers'!$H$4:$KM$4,DN$3,'English Scores- Leveled papers'!$H61:$KM61,"&lt;&gt;")=0,"",SUMIF('English Scores- Leveled papers'!$H$4:$KM$4,DN$3,'English Scores- Leveled papers'!$H61:$KM61)))</f>
        <v/>
      </c>
      <c r="DO59" s="41" t="str">
        <f>IF($B59="","",IF(COUNTIFS('English Scores- Leveled papers'!$H$4:$KM$4,DO$3,'English Scores- Leveled papers'!$H61:$KM61,"&lt;&gt;")=0,"",SUMIF('English Scores- Leveled papers'!$H$4:$KM$4,DO$3,'English Scores- Leveled papers'!$H61:$KM61)))</f>
        <v/>
      </c>
      <c r="DP59" s="41" t="str">
        <f>IF($B59="","",IF(COUNTIFS('English Scores- Leveled papers'!$H$4:$KM$4,DP$3,'English Scores- Leveled papers'!$H61:$KM61,"&lt;&gt;")=0,"",SUMIF('English Scores- Leveled papers'!$H$4:$KM$4,DP$3,'English Scores- Leveled papers'!$H61:$KM61)))</f>
        <v/>
      </c>
      <c r="DQ59" s="393" t="str">
        <f>IF($B59="","",IF(COUNTIFS('English Scores- Leveled papers'!$H$4:$KM$4,DQ$3,'English Scores- Leveled papers'!$H61:$KM61,"&lt;&gt;")=0,"",SUMIF('English Scores- Leveled papers'!$H$4:$KM$4,DQ$3,'English Scores- Leveled papers'!$H61:$KM61)))</f>
        <v/>
      </c>
      <c r="DR59" s="395" t="str">
        <f>IF('Cover Sheet'!$AC$6="6th", 'Eng GLA 6th, 7th, 8th'!D62, "")</f>
        <v/>
      </c>
      <c r="DU59" s="41" t="str">
        <f>IF($B59="","",IF(COUNTIFS('Eng GLA 6th, 7th, 8th'!$E$4:$DV$4,DU$3,'Eng GLA 6th, 7th, 8th'!$E62:$DV62,"&lt;&gt;")=0,"",SUMIF('Eng GLA 6th, 7th, 8th'!$E$4:$DV$4,DU$3,'Eng GLA 6th, 7th, 8th'!$E62:$DV62)))</f>
        <v/>
      </c>
      <c r="DV59" s="41" t="str">
        <f>IF($B59="","",IF(COUNTIFS('Eng GLA 6th, 7th, 8th'!$E$4:$DV$4,DV$3,'Eng GLA 6th, 7th, 8th'!$E62:$DV62,"&lt;&gt;")=0,"",SUMIF('Eng GLA 6th, 7th, 8th'!$E$4:$DV$4,DV$3,'Eng GLA 6th, 7th, 8th'!$E62:$DV62)))</f>
        <v/>
      </c>
      <c r="DW59" s="41" t="str">
        <f>IF($B59="","",IF(COUNTIFS('Eng GLA 6th, 7th, 8th'!$E$4:$DV$4,DW$3,'Eng GLA 6th, 7th, 8th'!$E62:$DV62,"&lt;&gt;")=0,"",SUMIF('Eng GLA 6th, 7th, 8th'!$E$4:$DV$4,DW$3,'Eng GLA 6th, 7th, 8th'!$E62:$DV62)))</f>
        <v/>
      </c>
      <c r="DX59" s="41" t="str">
        <f>IF($B59="","",IF(COUNTIFS('Eng GLA 6th, 7th, 8th'!$E$4:$DV$4,DX$3,'Eng GLA 6th, 7th, 8th'!$E62:$DV62,"&lt;&gt;")=0,"",SUMIF('Eng GLA 6th, 7th, 8th'!$E$4:$DV$4,DX$3,'Eng GLA 6th, 7th, 8th'!$E62:$DV62)))</f>
        <v/>
      </c>
      <c r="DY59" s="41" t="str">
        <f>IF($B59="","",IF(COUNTIFS('Eng GLA 6th, 7th, 8th'!$E$4:$DV$4,DY$3,'Eng GLA 6th, 7th, 8th'!$E62:$DV62,"&lt;&gt;")=0,"",SUMIF('Eng GLA 6th, 7th, 8th'!$E$4:$DV$4,DY$3,'Eng GLA 6th, 7th, 8th'!$E62:$DV62)))</f>
        <v/>
      </c>
      <c r="DZ59" s="41" t="str">
        <f>IF($B59="","",IF(COUNTIFS('Eng GLA 6th, 7th, 8th'!$E$4:$DV$4,DZ$3,'Eng GLA 6th, 7th, 8th'!$E62:$DV62,"&lt;&gt;")=0,"",SUMIF('Eng GLA 6th, 7th, 8th'!$E$4:$DV$4,DZ$3,'Eng GLA 6th, 7th, 8th'!$E62:$DV62)))</f>
        <v/>
      </c>
      <c r="EA59" s="41" t="str">
        <f>IF($B59="","",IF(COUNTIFS('Eng GLA 6th, 7th, 8th'!$E$4:$DV$4,EA$3,'Eng GLA 6th, 7th, 8th'!$E62:$DV62,"&lt;&gt;")=0,"",SUMIF('Eng GLA 6th, 7th, 8th'!$E$4:$DV$4,EA$3,'Eng GLA 6th, 7th, 8th'!$E62:$DV62)))</f>
        <v/>
      </c>
      <c r="EB59" s="41" t="str">
        <f>IF($B59="","",IF(COUNTIFS('Eng GLA 6th, 7th, 8th'!$E$4:$DV$4,EB$3,'Eng GLA 6th, 7th, 8th'!$E62:$DV62,"&lt;&gt;")=0,"",SUMIF('Eng GLA 6th, 7th, 8th'!$E$4:$DV$4,EB$3,'Eng GLA 6th, 7th, 8th'!$E62:$DV62)))</f>
        <v/>
      </c>
      <c r="EC59" s="41" t="str">
        <f>IF($B59="","",IF(COUNTIFS('Eng GLA 6th, 7th, 8th'!$E$4:$DV$4,EC$3,'Eng GLA 6th, 7th, 8th'!$E62:$DV62,"&lt;&gt;")=0,"",SUMIF('Eng GLA 6th, 7th, 8th'!$E$4:$DV$4,EC$3,'Eng GLA 6th, 7th, 8th'!$E62:$DV62)))</f>
        <v/>
      </c>
      <c r="ED59" s="41" t="str">
        <f>IF($B59="","",IF(COUNTIFS('Eng GLA 6th, 7th, 8th'!$E$4:$DV$4,ED$3,'Eng GLA 6th, 7th, 8th'!$E62:$DV62,"&lt;&gt;")=0,"",SUMIF('Eng GLA 6th, 7th, 8th'!$E$4:$DV$4,ED$3,'Eng GLA 6th, 7th, 8th'!$E62:$DV62)))</f>
        <v/>
      </c>
      <c r="EE59" s="41" t="str">
        <f>IF($B59="","",IF(COUNTIFS('Eng GLA 6th, 7th, 8th'!$E$4:$DV$4,EE$3,'Eng GLA 6th, 7th, 8th'!$E62:$DV62,"&lt;&gt;")=0,"",SUMIF('Eng GLA 6th, 7th, 8th'!$E$4:$DV$4,EE$3,'Eng GLA 6th, 7th, 8th'!$E62:$DV62)))</f>
        <v/>
      </c>
      <c r="EF59" s="41" t="str">
        <f>IF($B59="","",IF(COUNTIFS('Eng GLA 6th, 7th, 8th'!$E$4:$DV$4,EF$3,'Eng GLA 6th, 7th, 8th'!$E62:$DV62,"&lt;&gt;")=0,"",SUMIF('Eng GLA 6th, 7th, 8th'!$E$4:$DV$4,EF$3,'Eng GLA 6th, 7th, 8th'!$E62:$DV62)))</f>
        <v/>
      </c>
      <c r="EG59" s="41" t="str">
        <f>IF($B59="","",IF(COUNTIFS('Eng GLA 6th, 7th, 8th'!$E$4:$DV$4,EG$3,'Eng GLA 6th, 7th, 8th'!$E62:$DV62,"&lt;&gt;")=0,"",SUMIF('Eng GLA 6th, 7th, 8th'!$E$4:$DV$4,EG$3,'Eng GLA 6th, 7th, 8th'!$E62:$DV62)))</f>
        <v/>
      </c>
      <c r="EH59" s="41" t="str">
        <f>IF($B59="","",IF(COUNTIFS('Eng GLA 6th, 7th, 8th'!$E$4:$DV$4,EH$3,'Eng GLA 6th, 7th, 8th'!$E62:$DV62,"&lt;&gt;")=0,"",SUMIF('Eng GLA 6th, 7th, 8th'!$E$4:$DV$4,EH$3,'Eng GLA 6th, 7th, 8th'!$E62:$DV62)))</f>
        <v/>
      </c>
      <c r="EI59" s="41" t="str">
        <f>IF($B59="","",IF(COUNTIFS('Eng GLA 6th, 7th, 8th'!$E$4:$DV$4,EI$3,'Eng GLA 6th, 7th, 8th'!$E62:$DV62,"&lt;&gt;")=0,"",SUMIF('Eng GLA 6th, 7th, 8th'!$E$4:$DV$4,EI$3,'Eng GLA 6th, 7th, 8th'!$E62:$DV62)))</f>
        <v/>
      </c>
      <c r="EJ59" s="398" t="str">
        <f>IF('Cover Sheet'!$AC$6="7th", 'Eng GLA 6th, 7th, 8th'!AQ62, "")</f>
        <v/>
      </c>
      <c r="EK59" s="41" t="str">
        <f>IF($B59="","",IF(COUNTIFS('Eng GLA 6th, 7th, 8th'!$E$4:$DV$4,EK$3,'Eng GLA 6th, 7th, 8th'!$E62:$DV62,"&lt;&gt;")=0,"",SUMIF('Eng GLA 6th, 7th, 8th'!$E$4:$DV$4,EK$3,'Eng GLA 6th, 7th, 8th'!$E62:$DV62)))</f>
        <v/>
      </c>
      <c r="EL59" s="41" t="str">
        <f>IF($B59="","",IF(COUNTIFS('Eng GLA 6th, 7th, 8th'!$E$4:$DV$4,EL$3,'Eng GLA 6th, 7th, 8th'!$E62:$DV62,"&lt;&gt;")=0,"",SUMIF('Eng GLA 6th, 7th, 8th'!$E$4:$DV$4,EL$3,'Eng GLA 6th, 7th, 8th'!$E62:$DV62)))</f>
        <v/>
      </c>
      <c r="EM59" s="41" t="str">
        <f>IF($B59="","",IF(COUNTIFS('Eng GLA 6th, 7th, 8th'!$E$4:$DV$4,EM$3,'Eng GLA 6th, 7th, 8th'!$E62:$DV62,"&lt;&gt;")=0,"",SUMIF('Eng GLA 6th, 7th, 8th'!$E$4:$DV$4,EM$3,'Eng GLA 6th, 7th, 8th'!$E62:$DV62)))</f>
        <v/>
      </c>
      <c r="EN59" s="41" t="str">
        <f>IF($B59="","",IF(COUNTIFS('Eng GLA 6th, 7th, 8th'!$E$4:$DV$4,EN$3,'Eng GLA 6th, 7th, 8th'!$E62:$DV62,"&lt;&gt;")=0,"",SUMIF('Eng GLA 6th, 7th, 8th'!$E$4:$DV$4,EN$3,'Eng GLA 6th, 7th, 8th'!$E62:$DV62)))</f>
        <v/>
      </c>
      <c r="EO59" s="41" t="str">
        <f>IF($B59="","",IF(COUNTIFS('Eng GLA 6th, 7th, 8th'!$E$4:$DV$4,EO$3,'Eng GLA 6th, 7th, 8th'!$E62:$DV62,"&lt;&gt;")=0,"",SUMIF('Eng GLA 6th, 7th, 8th'!$E$4:$DV$4,EO$3,'Eng GLA 6th, 7th, 8th'!$E62:$DV62)))</f>
        <v/>
      </c>
      <c r="EP59" s="41" t="str">
        <f>IF($B59="","",IF(COUNTIFS('Eng GLA 6th, 7th, 8th'!$E$4:$DV$4,EP$3,'Eng GLA 6th, 7th, 8th'!$E62:$DV62,"&lt;&gt;")=0,"",SUMIF('Eng GLA 6th, 7th, 8th'!$E$4:$DV$4,EP$3,'Eng GLA 6th, 7th, 8th'!$E62:$DV62)))</f>
        <v/>
      </c>
      <c r="EQ59" s="41" t="str">
        <f>IF($B59="","",IF(COUNTIFS('Eng GLA 6th, 7th, 8th'!$E$4:$DV$4,EQ$3,'Eng GLA 6th, 7th, 8th'!$E62:$DV62,"&lt;&gt;")=0,"",SUMIF('Eng GLA 6th, 7th, 8th'!$E$4:$DV$4,EQ$3,'Eng GLA 6th, 7th, 8th'!$E62:$DV62)))</f>
        <v/>
      </c>
      <c r="ER59" s="41" t="str">
        <f>IF($B59="","",IF(COUNTIFS('Eng GLA 6th, 7th, 8th'!$E$4:$DV$4,ER$3,'Eng GLA 6th, 7th, 8th'!$E62:$DV62,"&lt;&gt;")=0,"",SUMIF('Eng GLA 6th, 7th, 8th'!$E$4:$DV$4,ER$3,'Eng GLA 6th, 7th, 8th'!$E62:$DV62)))</f>
        <v/>
      </c>
      <c r="ES59" s="41" t="str">
        <f>IF($B59="","",IF(COUNTIFS('Eng GLA 6th, 7th, 8th'!$E$4:$DV$4,ES$3,'Eng GLA 6th, 7th, 8th'!$E62:$DV62,"&lt;&gt;")=0,"",SUMIF('Eng GLA 6th, 7th, 8th'!$E$4:$DV$4,ES$3,'Eng GLA 6th, 7th, 8th'!$E62:$DV62)))</f>
        <v/>
      </c>
      <c r="ET59" s="41" t="str">
        <f>IF($B59="","",IF(COUNTIFS('Eng GLA 6th, 7th, 8th'!$E$4:$DV$4,ET$3,'Eng GLA 6th, 7th, 8th'!$E62:$DV62,"&lt;&gt;")=0,"",SUMIF('Eng GLA 6th, 7th, 8th'!$E$4:$DV$4,ET$3,'Eng GLA 6th, 7th, 8th'!$E62:$DV62)))</f>
        <v/>
      </c>
      <c r="EU59" s="41" t="str">
        <f>IF($B59="","",IF(COUNTIFS('Eng GLA 6th, 7th, 8th'!$E$4:$DV$4,EU$3,'Eng GLA 6th, 7th, 8th'!$E62:$DV62,"&lt;&gt;")=0,"",SUMIF('Eng GLA 6th, 7th, 8th'!$E$4:$DV$4,EU$3,'Eng GLA 6th, 7th, 8th'!$E62:$DV62)))</f>
        <v/>
      </c>
      <c r="EV59" s="41" t="str">
        <f>IF($B59="","",IF(COUNTIFS('Eng GLA 6th, 7th, 8th'!$E$4:$DV$4,EV$3,'Eng GLA 6th, 7th, 8th'!$E62:$DV62,"&lt;&gt;")=0,"",SUMIF('Eng GLA 6th, 7th, 8th'!$E$4:$DV$4,EV$3,'Eng GLA 6th, 7th, 8th'!$E62:$DV62)))</f>
        <v/>
      </c>
      <c r="EW59" s="41" t="str">
        <f>IF($B59="","",IF(COUNTIFS('Eng GLA 6th, 7th, 8th'!$E$4:$DV$4,EW$3,'Eng GLA 6th, 7th, 8th'!$E62:$DV62,"&lt;&gt;")=0,"",SUMIF('Eng GLA 6th, 7th, 8th'!$E$4:$DV$4,EW$3,'Eng GLA 6th, 7th, 8th'!$E62:$DV62)))</f>
        <v/>
      </c>
      <c r="EX59" s="41" t="str">
        <f>IF($B59="","",IF(COUNTIFS('Eng GLA 6th, 7th, 8th'!$E$4:$DV$4,EX$3,'Eng GLA 6th, 7th, 8th'!$E62:$DV62,"&lt;&gt;")=0,"",SUMIF('Eng GLA 6th, 7th, 8th'!$E$4:$DV$4,EX$3,'Eng GLA 6th, 7th, 8th'!$E62:$DV62)))</f>
        <v/>
      </c>
      <c r="EY59" s="41" t="str">
        <f>IF($B59="","",IF(COUNTIFS('Eng GLA 6th, 7th, 8th'!$E$4:$DV$4,EY$3,'Eng GLA 6th, 7th, 8th'!$E62:$DV62,"&lt;&gt;")=0,"",SUMIF('Eng GLA 6th, 7th, 8th'!$E$4:$DV$4,EY$3,'Eng GLA 6th, 7th, 8th'!$E62:$DV62)))</f>
        <v/>
      </c>
      <c r="EZ59" s="398" t="str">
        <f>IF('Cover Sheet'!$AC$6="8th", 'Eng GLA 6th, 7th, 8th'!CG62, "")</f>
        <v/>
      </c>
      <c r="FA59" s="41" t="str">
        <f>IF($B59="","",IF(COUNTIFS('Eng GLA 6th, 7th, 8th'!$E$4:$DV$4,FA$3,'Eng GLA 6th, 7th, 8th'!$E62:$DV62,"&lt;&gt;")=0,"",SUMIF('Eng GLA 6th, 7th, 8th'!$E$4:$DV$4,FA$3,'Eng GLA 6th, 7th, 8th'!$E62:$DV62)))</f>
        <v/>
      </c>
      <c r="FB59" s="41" t="str">
        <f>IF($B59="","",IF(COUNTIFS('Eng GLA 6th, 7th, 8th'!$E$4:$DV$4,FB$3,'Eng GLA 6th, 7th, 8th'!$E62:$DV62,"&lt;&gt;")=0,"",SUMIF('Eng GLA 6th, 7th, 8th'!$E$4:$DV$4,FB$3,'Eng GLA 6th, 7th, 8th'!$E62:$DV62)))</f>
        <v/>
      </c>
      <c r="FC59" s="41" t="str">
        <f>IF($B59="","",IF(COUNTIFS('Eng GLA 6th, 7th, 8th'!$E$4:$DV$4,FC$3,'Eng GLA 6th, 7th, 8th'!$E62:$DV62,"&lt;&gt;")=0,"",SUMIF('Eng GLA 6th, 7th, 8th'!$E$4:$DV$4,FC$3,'Eng GLA 6th, 7th, 8th'!$E62:$DV62)))</f>
        <v/>
      </c>
      <c r="FD59" s="41" t="str">
        <f>IF($B59="","",IF(COUNTIFS('Eng GLA 6th, 7th, 8th'!$E$4:$DV$4,FD$3,'Eng GLA 6th, 7th, 8th'!$E62:$DV62,"&lt;&gt;")=0,"",SUMIF('Eng GLA 6th, 7th, 8th'!$E$4:$DV$4,FD$3,'Eng GLA 6th, 7th, 8th'!$E62:$DV62)))</f>
        <v/>
      </c>
      <c r="FE59" s="41" t="str">
        <f>IF($B59="","",IF(COUNTIFS('Eng GLA 6th, 7th, 8th'!$E$4:$DV$4,FE$3,'Eng GLA 6th, 7th, 8th'!$E62:$DV62,"&lt;&gt;")=0,"",SUMIF('Eng GLA 6th, 7th, 8th'!$E$4:$DV$4,FE$3,'Eng GLA 6th, 7th, 8th'!$E62:$DV62)))</f>
        <v/>
      </c>
      <c r="FF59" s="41" t="str">
        <f>IF($B59="","",IF(COUNTIFS('Eng GLA 6th, 7th, 8th'!$E$4:$DV$4,FF$3,'Eng GLA 6th, 7th, 8th'!$E62:$DV62,"&lt;&gt;")=0,"",SUMIF('Eng GLA 6th, 7th, 8th'!$E$4:$DV$4,FF$3,'Eng GLA 6th, 7th, 8th'!$E62:$DV62)))</f>
        <v/>
      </c>
      <c r="FG59" s="41" t="str">
        <f>IF($B59="","",IF(COUNTIFS('Eng GLA 6th, 7th, 8th'!$E$4:$DV$4,FG$3,'Eng GLA 6th, 7th, 8th'!$E62:$DV62,"&lt;&gt;")=0,"",SUMIF('Eng GLA 6th, 7th, 8th'!$E$4:$DV$4,FG$3,'Eng GLA 6th, 7th, 8th'!$E62:$DV62)))</f>
        <v/>
      </c>
      <c r="FH59" s="41" t="str">
        <f>IF($B59="","",IF(COUNTIFS('Eng GLA 6th, 7th, 8th'!$E$4:$DV$4,FH$3,'Eng GLA 6th, 7th, 8th'!$E62:$DV62,"&lt;&gt;")=0,"",SUMIF('Eng GLA 6th, 7th, 8th'!$E$4:$DV$4,FH$3,'Eng GLA 6th, 7th, 8th'!$E62:$DV62)))</f>
        <v/>
      </c>
      <c r="FI59" s="41" t="str">
        <f>IF($B59="","",IF(COUNTIFS('Eng GLA 6th, 7th, 8th'!$E$4:$DV$4,FI$3,'Eng GLA 6th, 7th, 8th'!$E62:$DV62,"&lt;&gt;")=0,"",SUMIF('Eng GLA 6th, 7th, 8th'!$E$4:$DV$4,FI$3,'Eng GLA 6th, 7th, 8th'!$E62:$DV62)))</f>
        <v/>
      </c>
      <c r="FJ59" s="41" t="str">
        <f>IF($B59="","",IF(COUNTIFS('Eng GLA 6th, 7th, 8th'!$E$4:$DV$4,FJ$3,'Eng GLA 6th, 7th, 8th'!$E62:$DV62,"&lt;&gt;")=0,"",SUMIF('Eng GLA 6th, 7th, 8th'!$E$4:$DV$4,FJ$3,'Eng GLA 6th, 7th, 8th'!$E62:$DV62)))</f>
        <v/>
      </c>
      <c r="FK59" s="41" t="str">
        <f>IF($B59="","",IF(COUNTIFS('Eng GLA 6th, 7th, 8th'!$E$4:$DV$4,FK$3,'Eng GLA 6th, 7th, 8th'!$E62:$DV62,"&lt;&gt;")=0,"",SUMIF('Eng GLA 6th, 7th, 8th'!$E$4:$DV$4,FK$3,'Eng GLA 6th, 7th, 8th'!$E62:$DV62)))</f>
        <v/>
      </c>
      <c r="FL59" s="41" t="str">
        <f>IF($B59="","",IF(COUNTIFS('Eng GLA 6th, 7th, 8th'!$E$4:$DV$4,FL$3,'Eng GLA 6th, 7th, 8th'!$E62:$DV62,"&lt;&gt;")=0,"",SUMIF('Eng GLA 6th, 7th, 8th'!$E$4:$DV$4,FL$3,'Eng GLA 6th, 7th, 8th'!$E62:$DV62)))</f>
        <v/>
      </c>
      <c r="FM59" s="41" t="str">
        <f>IF($B59="","",IF(COUNTIFS('Eng GLA 6th, 7th, 8th'!$E$4:$DV$4,FM$3,'Eng GLA 6th, 7th, 8th'!$E62:$DV62,"&lt;&gt;")=0,"",SUMIF('Eng GLA 6th, 7th, 8th'!$E$4:$DV$4,FM$3,'Eng GLA 6th, 7th, 8th'!$E62:$DV62)))</f>
        <v/>
      </c>
      <c r="FN59" s="41" t="str">
        <f>IF($B59="","",IF(COUNTIFS('Eng GLA 6th, 7th, 8th'!$E$4:$DV$4,FN$3,'Eng GLA 6th, 7th, 8th'!$E62:$DV62,"&lt;&gt;")=0,"",SUMIF('Eng GLA 6th, 7th, 8th'!$E$4:$DV$4,FN$3,'Eng GLA 6th, 7th, 8th'!$E62:$DV62)))</f>
        <v/>
      </c>
      <c r="FO59" s="41" t="str">
        <f>IF($B59="","",IF(COUNTIFS('Eng GLA 6th, 7th, 8th'!$E$4:$DV$4,FO$3,'Eng GLA 6th, 7th, 8th'!$E62:$DV62,"&lt;&gt;")=0,"",SUMIF('Eng GLA 6th, 7th, 8th'!$E$4:$DV$4,FO$3,'Eng GLA 6th, 7th, 8th'!$E62:$DV62)))</f>
        <v/>
      </c>
    </row>
    <row r="60" spans="1:171" ht="12.75" customHeight="1" x14ac:dyDescent="0.2">
      <c r="A60" s="65">
        <v>56</v>
      </c>
      <c r="B60" s="65" t="str">
        <f>'English Scores- Leveled papers'!B62</f>
        <v/>
      </c>
      <c r="C60" s="65"/>
      <c r="D60" s="76" t="str">
        <f>IF(OR(B60="",H60="",'Cover Sheet'!E60=""),"",'Cover Sheet'!E60)</f>
        <v/>
      </c>
      <c r="E60" s="76" t="str">
        <f>IF(OR(B60="",H60="",'Cover Sheet'!F60=""),"",'Cover Sheet'!F60)</f>
        <v/>
      </c>
      <c r="F60" s="76" t="str">
        <f>IF(OR(B60="",H60="",'Cover Sheet'!H60=""),"",'Cover Sheet'!H60)</f>
        <v/>
      </c>
      <c r="G60" s="76"/>
      <c r="H60" s="76" t="str">
        <f>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v/>
      </c>
      <c r="I60" s="77" t="str">
        <f t="shared" si="23"/>
        <v/>
      </c>
      <c r="J60" s="77" t="str">
        <f t="shared" si="24"/>
        <v/>
      </c>
      <c r="K60" s="77" t="str">
        <f t="shared" si="25"/>
        <v/>
      </c>
      <c r="L60" s="78" t="str">
        <f t="shared" si="26"/>
        <v/>
      </c>
      <c r="M60" s="78" t="str">
        <f t="shared" si="27"/>
        <v/>
      </c>
      <c r="N60" s="78" t="str">
        <f t="shared" si="28"/>
        <v/>
      </c>
      <c r="O60" s="78" t="str">
        <f t="shared" si="13"/>
        <v/>
      </c>
      <c r="P60" s="78" t="str">
        <f t="shared" si="14"/>
        <v/>
      </c>
      <c r="Q60" s="78" t="str">
        <f t="shared" si="15"/>
        <v/>
      </c>
      <c r="R60" s="78" t="str">
        <f t="shared" si="16"/>
        <v/>
      </c>
      <c r="S60" s="78" t="str">
        <f t="shared" si="17"/>
        <v/>
      </c>
      <c r="T60" s="78" t="str">
        <f t="shared" si="18"/>
        <v/>
      </c>
      <c r="U60" s="78" t="str">
        <f t="shared" si="19"/>
        <v/>
      </c>
      <c r="V60" s="78" t="str">
        <f t="shared" si="20"/>
        <v/>
      </c>
      <c r="W60" s="78" t="str">
        <f t="shared" si="21"/>
        <v/>
      </c>
      <c r="X60" s="78" t="str">
        <f t="shared" si="22"/>
        <v/>
      </c>
      <c r="Y60" s="78"/>
      <c r="Z60" s="78"/>
      <c r="AA60" s="78"/>
      <c r="AB60" s="78"/>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41" t="str">
        <f>IF($B60="","",IF(COUNTIFS('English Scores- Leveled papers'!$H$4:$KM$4,AI$3,'English Scores- Leveled papers'!$H62:$KM62,"&lt;&gt;")=0,"",SUMIF('English Scores- Leveled papers'!$H$4:$KM$4,AI$3,'English Scores- Leveled papers'!$H62:$KM62)))</f>
        <v/>
      </c>
      <c r="AJ60" s="41" t="str">
        <f>IF($B60="","",IF(COUNTIFS('English Scores- Leveled papers'!$H$4:$KM$4,AJ$3,'English Scores- Leveled papers'!$H62:$KM62,"&lt;&gt;")=0,"",SUMIF('English Scores- Leveled papers'!$H$4:$KM$4,AJ$3,'English Scores- Leveled papers'!$H62:$KM62)))</f>
        <v/>
      </c>
      <c r="AK60" s="41" t="str">
        <f>IF($B60="","",IF(COUNTIFS('English Scores- Leveled papers'!$H$4:$KM$4,AK$3,'English Scores- Leveled papers'!$H62:$KM62,"&lt;&gt;")=0,"",SUMIF('English Scores- Leveled papers'!$H$4:$KM$4,AK$3,'English Scores- Leveled papers'!$H62:$KM62)))</f>
        <v/>
      </c>
      <c r="AL60" s="41" t="str">
        <f>IF($B60="","",IF(COUNTIFS('English Scores- Leveled papers'!$H$4:$KM$4,AL$3,'English Scores- Leveled papers'!$H62:$KM62,"&lt;&gt;")=0,"",SUMIF('English Scores- Leveled papers'!$H$4:$KM$4,AL$3,'English Scores- Leveled papers'!$H62:$KM62)))</f>
        <v/>
      </c>
      <c r="AM60" s="41" t="str">
        <f>IF($B60="","",IF(COUNTIFS('English Scores- Leveled papers'!$H$4:$KM$4,AM$3,'English Scores- Leveled papers'!$H62:$KM62,"&lt;&gt;")=0,"",SUMIF('English Scores- Leveled papers'!$H$4:$KM$4,AM$3,'English Scores- Leveled papers'!$H62:$KM62)))</f>
        <v/>
      </c>
      <c r="AN60" s="41"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41" t="str">
        <f>IF($B60="","",IF(COUNTIFS('English Scores- Leveled papers'!$H$4:$KM$4,AZ$3,'English Scores- Leveled papers'!$H62:$KM62,"&lt;&gt;")=0,"",SUMIF('English Scores- Leveled papers'!$H$4:$KM$4,AZ$3,'English Scores- Leveled papers'!$H62:$KM62)))</f>
        <v/>
      </c>
      <c r="BA60" s="41" t="str">
        <f>IF($B60="","",IF(COUNTIFS('English Scores- Leveled papers'!$H$4:$KM$4,BA$3,'English Scores- Leveled papers'!$H62:$KM62,"&lt;&gt;")=0,"",SUMIF('English Scores- Leveled papers'!$H$4:$KM$4,BA$3,'English Scores- Leveled papers'!$H62:$KM62)))</f>
        <v/>
      </c>
      <c r="BB60" s="41" t="str">
        <f>IF($B60="","",IF(COUNTIFS('English Scores- Leveled papers'!$H$4:$KM$4,BB$3,'English Scores- Leveled papers'!$H62:$KM62,"&lt;&gt;")=0,"",SUMIF('English Scores- Leveled papers'!$H$4:$KM$4,BB$3,'English Scores- Leveled papers'!$H62:$KM62)))</f>
        <v/>
      </c>
      <c r="BC60" s="41" t="str">
        <f>IF($B60="","",IF(COUNTIFS('English Scores- Leveled papers'!$H$4:$KM$4,BC$3,'English Scores- Leveled papers'!$H62:$KM62,"&lt;&gt;")=0,"",SUMIF('English Scores- Leveled papers'!$H$4:$KM$4,BC$3,'English Scores- Leveled papers'!$H62:$KM62)))</f>
        <v/>
      </c>
      <c r="BD60" s="41" t="str">
        <f>IF($B60="","",IF(COUNTIFS('English Scores- Leveled papers'!$H$4:$KM$4,BD$3,'English Scores- Leveled papers'!$H62:$KM62,"&lt;&gt;")=0,"",SUMIF('English Scores- Leveled papers'!$H$4:$KM$4,BD$3,'English Scores- Leveled papers'!$H62:$KM62)))</f>
        <v/>
      </c>
      <c r="BE60" s="41" t="str">
        <f>IF($B60="","",IF(COUNTIFS('English Scores- Leveled papers'!$H$4:$KM$4,BE$3,'English Scores- Leveled papers'!$H62:$KM62,"&lt;&gt;")=0,"",SUMIF('English Scores- Leveled papers'!$H$4:$KM$4,BE$3,'English Scores- Leveled papers'!$H62:$KM62)))</f>
        <v/>
      </c>
      <c r="BF60" s="41" t="str">
        <f>IF($B60="","",IF(COUNTIFS('English Scores- Leveled papers'!$H$4:$KM$4,BF$3,'English Scores- Leveled papers'!$H62:$KM62,"&lt;&gt;")=0,"",SUMIF('English Scores- Leveled papers'!$H$4:$KM$4,BF$3,'English Scores- Leveled papers'!$H62:$KM62)))</f>
        <v/>
      </c>
      <c r="BG60" s="41" t="str">
        <f>IF($B60="","",IF(COUNTIFS('English Scores- Leveled papers'!$H$4:$KM$4,BG$3,'English Scores- Leveled papers'!$H62:$KM62,"&lt;&gt;")=0,"",SUMIF('English Scores- Leveled papers'!$H$4:$KM$4,BG$3,'English Scores- Leveled papers'!$H62:$KM62)))</f>
        <v/>
      </c>
      <c r="BH60" s="41" t="str">
        <f>IF($B60="","",IF(COUNTIFS('English Scores- Leveled papers'!$H$4:$KM$4,BH$3,'English Scores- Leveled papers'!$H62:$KM62,"&lt;&gt;")=0,"",SUMIF('English Scores- Leveled papers'!$H$4:$KM$4,BH$3,'English Scores- Leveled papers'!$H62:$KM62)))</f>
        <v/>
      </c>
      <c r="BI60" s="41" t="str">
        <f>IF($B60="","",IF(COUNTIFS('English Scores- Leveled papers'!$H$4:$KM$4,BI$3,'English Scores- Leveled papers'!$H62:$KM62,"&lt;&gt;")=0,"",SUMIF('English Scores- Leveled papers'!$H$4:$KM$4,BI$3,'English Scores- Leveled papers'!$H62:$KM62)))</f>
        <v/>
      </c>
      <c r="BJ60" s="41" t="str">
        <f>IF($B60="","",IF(COUNTIFS('English Scores- Leveled papers'!$H$4:$KM$4,BJ$3,'English Scores- Leveled papers'!$H62:$KM62,"&lt;&gt;")=0,"",SUMIF('English Scores- Leveled papers'!$H$4:$KM$4,BJ$3,'English Scores- Leveled papers'!$H62:$KM62)))</f>
        <v/>
      </c>
      <c r="BK60" s="41" t="str">
        <f>IF($B60="","",IF(COUNTIFS('English Scores- Leveled papers'!$H$4:$KM$4,BK$3,'English Scores- Leveled papers'!$H62:$KM62,"&lt;&gt;")=0,"",SUMIF('English Scores- Leveled papers'!$H$4:$KM$4,BK$3,'English Scores- Leveled papers'!$H62:$KM62)))</f>
        <v/>
      </c>
      <c r="BL60" s="41" t="str">
        <f>IF($B60="","",IF(COUNTIFS('English Scores- Leveled papers'!$H$4:$KM$4,BL$3,'English Scores- Leveled papers'!$H62:$KM62,"&lt;&gt;")=0,"",SUMIF('English Scores- Leveled papers'!$H$4:$KM$4,BL$3,'English Scores- Leveled papers'!$H62:$KM62)))</f>
        <v/>
      </c>
      <c r="BM60" s="41" t="str">
        <f>IF($B60="","",IF(COUNTIFS('English Scores- Leveled papers'!$H$4:$KM$4,BM$3,'English Scores- Leveled papers'!$H62:$KM62,"&lt;&gt;")=0,"",SUMIF('English Scores- Leveled papers'!$H$4:$KM$4,BM$3,'English Scores- Leveled papers'!$H62:$KM62)))</f>
        <v/>
      </c>
      <c r="BN60" s="41" t="str">
        <f>IF($B60="","",IF(COUNTIFS('English Scores- Leveled papers'!$H$4:$KM$4,BN$3,'English Scores- Leveled papers'!$H62:$KM62,"&lt;&gt;")=0,"",SUMIF('English Scores- Leveled papers'!$H$4:$KM$4,BN$3,'English Scores- Leveled papers'!$H62:$KM62)))</f>
        <v/>
      </c>
      <c r="BO60" s="41"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41" t="str">
        <f>IF($B60="","",IF(COUNTIFS('English Scores- Leveled papers'!$H$4:$KM$4,BX$3,'English Scores- Leveled papers'!$H62:$KM62,"&lt;&gt;")=0,"",SUMIF('English Scores- Leveled papers'!$H$4:$KM$4,BX$3,'English Scores- Leveled papers'!$H62:$KM62)))</f>
        <v/>
      </c>
      <c r="BY60" s="41" t="str">
        <f>IF($B60="","",IF(COUNTIFS('English Scores- Leveled papers'!$H$4:$KM$4,BY$3,'English Scores- Leveled papers'!$H62:$KM62,"&lt;&gt;")=0,"",SUMIF('English Scores- Leveled papers'!$H$4:$KM$4,BY$3,'English Scores- Leveled papers'!$H62:$KM62)))</f>
        <v/>
      </c>
      <c r="BZ60" s="41" t="str">
        <f>IF($B60="","",IF(COUNTIFS('English Scores- Leveled papers'!$H$4:$KM$4,BZ$3,'English Scores- Leveled papers'!$H62:$KM62,"&lt;&gt;")=0,"",SUMIF('English Scores- Leveled papers'!$H$4:$KM$4,BZ$3,'English Scores- Leveled papers'!$H62:$KM62)))</f>
        <v/>
      </c>
      <c r="CA60" s="41" t="str">
        <f>IF($B60="","",IF(COUNTIFS('English Scores- Leveled papers'!$H$4:$KM$4,CA$3,'English Scores- Leveled papers'!$H62:$KM62,"&lt;&gt;")=0,"",SUMIF('English Scores- Leveled papers'!$H$4:$KM$4,CA$3,'English Scores- Leveled papers'!$H62:$KM62)))</f>
        <v/>
      </c>
      <c r="CB60" s="41" t="str">
        <f>IF($B60="","",IF(COUNTIFS('English Scores- Leveled papers'!$H$4:$KM$4,CB$3,'English Scores- Leveled papers'!$H62:$KM62,"&lt;&gt;")=0,"",SUMIF('English Scores- Leveled papers'!$H$4:$KM$4,CB$3,'English Scores- Leveled papers'!$H62:$KM62)))</f>
        <v/>
      </c>
      <c r="CC60" s="41" t="str">
        <f>IF($B60="","",IF(COUNTIFS('English Scores- Leveled papers'!$H$4:$KM$4,CC$3,'English Scores- Leveled papers'!$H62:$KM62,"&lt;&gt;")=0,"",SUMIF('English Scores- Leveled papers'!$H$4:$KM$4,CC$3,'English Scores- Leveled papers'!$H62:$KM62)))</f>
        <v/>
      </c>
      <c r="CD60" s="41" t="str">
        <f>IF($B60="","",IF(COUNTIFS('English Scores- Leveled papers'!$H$4:$KM$4,CD$3,'English Scores- Leveled papers'!$H62:$KM62,"&lt;&gt;")=0,"",SUMIF('English Scores- Leveled papers'!$H$4:$KM$4,CD$3,'English Scores- Leveled papers'!$H62:$KM62)))</f>
        <v/>
      </c>
      <c r="CE60" s="41" t="str">
        <f>IF($B60="","",IF(COUNTIFS('English Scores- Leveled papers'!$H$4:$KM$4,CE$3,'English Scores- Leveled papers'!$H62:$KM62,"&lt;&gt;")=0,"",SUMIF('English Scores- Leveled papers'!$H$4:$KM$4,CE$3,'English Scores- Leveled papers'!$H62:$KM62)))</f>
        <v/>
      </c>
      <c r="CF60" s="41"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41" t="str">
        <f>IF($B60="","",IF(COUNTIFS('English Scores- Leveled papers'!$H$4:$KM$4,CL$3,'English Scores- Leveled papers'!$H62:$KM62,"&lt;&gt;")=0,"",SUMIF('English Scores- Leveled papers'!$H$4:$KM$4,CL$3,'English Scores- Leveled papers'!$H62:$KM62)))</f>
        <v/>
      </c>
      <c r="CM60" s="41" t="str">
        <f>IF($B60="","",IF(COUNTIFS('English Scores- Leveled papers'!$H$4:$KM$4,CM$3,'English Scores- Leveled papers'!$H62:$KM62,"&lt;&gt;")=0,"",SUMIF('English Scores- Leveled papers'!$H$4:$KM$4,CM$3,'English Scores- Leveled papers'!$H62:$KM62)))</f>
        <v/>
      </c>
      <c r="CN60" s="41" t="str">
        <f>IF($B60="","",IF(COUNTIFS('English Scores- Leveled papers'!$H$4:$KM$4,CN$3,'English Scores- Leveled papers'!$H62:$KM62,"&lt;&gt;")=0,"",SUMIF('English Scores- Leveled papers'!$H$4:$KM$4,CN$3,'English Scores- Leveled papers'!$H62:$KM62)))</f>
        <v/>
      </c>
      <c r="CO60" s="41" t="str">
        <f>IF($B60="","",IF(COUNTIFS('English Scores- Leveled papers'!$H$4:$KM$4,CO$3,'English Scores- Leveled papers'!$H62:$KM62,"&lt;&gt;")=0,"",SUMIF('English Scores- Leveled papers'!$H$4:$KM$4,CO$3,'English Scores- Leveled papers'!$H62:$KM62)))</f>
        <v/>
      </c>
      <c r="CP60" s="41" t="str">
        <f>IF($B60="","",IF(COUNTIFS('English Scores- Leveled papers'!$H$4:$KM$4,CP$3,'English Scores- Leveled papers'!$H62:$KM62,"&lt;&gt;")=0,"",SUMIF('English Scores- Leveled papers'!$H$4:$KM$4,CP$3,'English Scores- Leveled papers'!$H62:$KM62)))</f>
        <v/>
      </c>
      <c r="CQ60" s="41" t="str">
        <f>IF($B60="","",IF(COUNTIFS('English Scores- Leveled papers'!$H$4:$KM$4,CQ$3,'English Scores- Leveled papers'!$H62:$KM62,"&lt;&gt;")=0,"",SUMIF('English Scores- Leveled papers'!$H$4:$KM$4,CQ$3,'English Scores- Leveled papers'!$H62:$KM62)))</f>
        <v/>
      </c>
      <c r="CR60" s="41" t="str">
        <f>IF($B60="","",IF(COUNTIFS('English Scores- Leveled papers'!$H$4:$KM$4,CR$3,'English Scores- Leveled papers'!$H62:$KM62,"&lt;&gt;")=0,"",SUMIF('English Scores- Leveled papers'!$H$4:$KM$4,CR$3,'English Scores- Leveled papers'!$H62:$KM62)))</f>
        <v/>
      </c>
      <c r="CS60" s="41"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41" t="str">
        <f>IF($B60="","",IF(COUNTIFS('English Scores- Leveled papers'!$H$4:$KM$4,DF$3,'English Scores- Leveled papers'!$H62:$KM62,"&lt;&gt;")=0,"",SUMIF('English Scores- Leveled papers'!$H$4:$KM$4,DF$3,'English Scores- Leveled papers'!$H62:$KM62)))</f>
        <v/>
      </c>
      <c r="DG60" s="41" t="str">
        <f>IF($B60="","",IF(COUNTIFS('English Scores- Leveled papers'!$H$4:$KM$4,DG$3,'English Scores- Leveled papers'!$H62:$KM62,"&lt;&gt;")=0,"",SUMIF('English Scores- Leveled papers'!$H$4:$KM$4,DG$3,'English Scores- Leveled papers'!$H62:$KM62)))</f>
        <v/>
      </c>
      <c r="DH60" s="41" t="str">
        <f>IF($B60="","",IF(COUNTIFS('English Scores- Leveled papers'!$H$4:$KM$4,DH$3,'English Scores- Leveled papers'!$H62:$KM62,"&lt;&gt;")=0,"",SUMIF('English Scores- Leveled papers'!$H$4:$KM$4,DH$3,'English Scores- Leveled papers'!$H62:$KM62)))</f>
        <v/>
      </c>
      <c r="DI60" s="41" t="str">
        <f>IF($B60="","",IF(COUNTIFS('English Scores- Leveled papers'!$H$4:$KM$4,DI$3,'English Scores- Leveled papers'!$H62:$KM62,"&lt;&gt;")=0,"",SUMIF('English Scores- Leveled papers'!$H$4:$KM$4,DI$3,'English Scores- Leveled papers'!$H62:$KM62)))</f>
        <v/>
      </c>
      <c r="DJ60" s="41" t="str">
        <f>IF($B60="","",IF(COUNTIFS('English Scores- Leveled papers'!$H$4:$KM$4,DJ$3,'English Scores- Leveled papers'!$H62:$KM62,"&lt;&gt;")=0,"",SUMIF('English Scores- Leveled papers'!$H$4:$KM$4,DJ$3,'English Scores- Leveled papers'!$H62:$KM62)))</f>
        <v/>
      </c>
      <c r="DK60" s="41" t="str">
        <f>IF($B60="","",IF(COUNTIFS('English Scores- Leveled papers'!$H$4:$KM$4,DK$3,'English Scores- Leveled papers'!$H62:$KM62,"&lt;&gt;")=0,"",SUMIF('English Scores- Leveled papers'!$H$4:$KM$4,DK$3,'English Scores- Leveled papers'!$H62:$KM62)))</f>
        <v/>
      </c>
      <c r="DL60" s="41" t="str">
        <f>IF($B60="","",IF(COUNTIFS('English Scores- Leveled papers'!$H$4:$KM$4,DL$3,'English Scores- Leveled papers'!$H62:$KM62,"&lt;&gt;")=0,"",SUMIF('English Scores- Leveled papers'!$H$4:$KM$4,DL$3,'English Scores- Leveled papers'!$H62:$KM62)))</f>
        <v/>
      </c>
      <c r="DM60" s="41" t="str">
        <f>IF($B60="","",IF(COUNTIFS('English Scores- Leveled papers'!$H$4:$KM$4,DM$3,'English Scores- Leveled papers'!$H62:$KM62,"&lt;&gt;")=0,"",SUMIF('English Scores- Leveled papers'!$H$4:$KM$4,DM$3,'English Scores- Leveled papers'!$H62:$KM62)))</f>
        <v/>
      </c>
      <c r="DN60" s="41" t="str">
        <f>IF($B60="","",IF(COUNTIFS('English Scores- Leveled papers'!$H$4:$KM$4,DN$3,'English Scores- Leveled papers'!$H62:$KM62,"&lt;&gt;")=0,"",SUMIF('English Scores- Leveled papers'!$H$4:$KM$4,DN$3,'English Scores- Leveled papers'!$H62:$KM62)))</f>
        <v/>
      </c>
      <c r="DO60" s="41" t="str">
        <f>IF($B60="","",IF(COUNTIFS('English Scores- Leveled papers'!$H$4:$KM$4,DO$3,'English Scores- Leveled papers'!$H62:$KM62,"&lt;&gt;")=0,"",SUMIF('English Scores- Leveled papers'!$H$4:$KM$4,DO$3,'English Scores- Leveled papers'!$H62:$KM62)))</f>
        <v/>
      </c>
      <c r="DP60" s="41" t="str">
        <f>IF($B60="","",IF(COUNTIFS('English Scores- Leveled papers'!$H$4:$KM$4,DP$3,'English Scores- Leveled papers'!$H62:$KM62,"&lt;&gt;")=0,"",SUMIF('English Scores- Leveled papers'!$H$4:$KM$4,DP$3,'English Scores- Leveled papers'!$H62:$KM62)))</f>
        <v/>
      </c>
      <c r="DQ60" s="393" t="str">
        <f>IF($B60="","",IF(COUNTIFS('English Scores- Leveled papers'!$H$4:$KM$4,DQ$3,'English Scores- Leveled papers'!$H62:$KM62,"&lt;&gt;")=0,"",SUMIF('English Scores- Leveled papers'!$H$4:$KM$4,DQ$3,'English Scores- Leveled papers'!$H62:$KM62)))</f>
        <v/>
      </c>
      <c r="DR60" s="395" t="str">
        <f>IF('Cover Sheet'!$AC$6="6th", 'Eng GLA 6th, 7th, 8th'!D63, "")</f>
        <v/>
      </c>
      <c r="DU60" s="41" t="str">
        <f>IF($B60="","",IF(COUNTIFS('Eng GLA 6th, 7th, 8th'!$E$4:$DV$4,DU$3,'Eng GLA 6th, 7th, 8th'!$E63:$DV63,"&lt;&gt;")=0,"",SUMIF('Eng GLA 6th, 7th, 8th'!$E$4:$DV$4,DU$3,'Eng GLA 6th, 7th, 8th'!$E63:$DV63)))</f>
        <v/>
      </c>
      <c r="DV60" s="41" t="str">
        <f>IF($B60="","",IF(COUNTIFS('Eng GLA 6th, 7th, 8th'!$E$4:$DV$4,DV$3,'Eng GLA 6th, 7th, 8th'!$E63:$DV63,"&lt;&gt;")=0,"",SUMIF('Eng GLA 6th, 7th, 8th'!$E$4:$DV$4,DV$3,'Eng GLA 6th, 7th, 8th'!$E63:$DV63)))</f>
        <v/>
      </c>
      <c r="DW60" s="41" t="str">
        <f>IF($B60="","",IF(COUNTIFS('Eng GLA 6th, 7th, 8th'!$E$4:$DV$4,DW$3,'Eng GLA 6th, 7th, 8th'!$E63:$DV63,"&lt;&gt;")=0,"",SUMIF('Eng GLA 6th, 7th, 8th'!$E$4:$DV$4,DW$3,'Eng GLA 6th, 7th, 8th'!$E63:$DV63)))</f>
        <v/>
      </c>
      <c r="DX60" s="41" t="str">
        <f>IF($B60="","",IF(COUNTIFS('Eng GLA 6th, 7th, 8th'!$E$4:$DV$4,DX$3,'Eng GLA 6th, 7th, 8th'!$E63:$DV63,"&lt;&gt;")=0,"",SUMIF('Eng GLA 6th, 7th, 8th'!$E$4:$DV$4,DX$3,'Eng GLA 6th, 7th, 8th'!$E63:$DV63)))</f>
        <v/>
      </c>
      <c r="DY60" s="41" t="str">
        <f>IF($B60="","",IF(COUNTIFS('Eng GLA 6th, 7th, 8th'!$E$4:$DV$4,DY$3,'Eng GLA 6th, 7th, 8th'!$E63:$DV63,"&lt;&gt;")=0,"",SUMIF('Eng GLA 6th, 7th, 8th'!$E$4:$DV$4,DY$3,'Eng GLA 6th, 7th, 8th'!$E63:$DV63)))</f>
        <v/>
      </c>
      <c r="DZ60" s="41" t="str">
        <f>IF($B60="","",IF(COUNTIFS('Eng GLA 6th, 7th, 8th'!$E$4:$DV$4,DZ$3,'Eng GLA 6th, 7th, 8th'!$E63:$DV63,"&lt;&gt;")=0,"",SUMIF('Eng GLA 6th, 7th, 8th'!$E$4:$DV$4,DZ$3,'Eng GLA 6th, 7th, 8th'!$E63:$DV63)))</f>
        <v/>
      </c>
      <c r="EA60" s="41" t="str">
        <f>IF($B60="","",IF(COUNTIFS('Eng GLA 6th, 7th, 8th'!$E$4:$DV$4,EA$3,'Eng GLA 6th, 7th, 8th'!$E63:$DV63,"&lt;&gt;")=0,"",SUMIF('Eng GLA 6th, 7th, 8th'!$E$4:$DV$4,EA$3,'Eng GLA 6th, 7th, 8th'!$E63:$DV63)))</f>
        <v/>
      </c>
      <c r="EB60" s="41" t="str">
        <f>IF($B60="","",IF(COUNTIFS('Eng GLA 6th, 7th, 8th'!$E$4:$DV$4,EB$3,'Eng GLA 6th, 7th, 8th'!$E63:$DV63,"&lt;&gt;")=0,"",SUMIF('Eng GLA 6th, 7th, 8th'!$E$4:$DV$4,EB$3,'Eng GLA 6th, 7th, 8th'!$E63:$DV63)))</f>
        <v/>
      </c>
      <c r="EC60" s="41" t="str">
        <f>IF($B60="","",IF(COUNTIFS('Eng GLA 6th, 7th, 8th'!$E$4:$DV$4,EC$3,'Eng GLA 6th, 7th, 8th'!$E63:$DV63,"&lt;&gt;")=0,"",SUMIF('Eng GLA 6th, 7th, 8th'!$E$4:$DV$4,EC$3,'Eng GLA 6th, 7th, 8th'!$E63:$DV63)))</f>
        <v/>
      </c>
      <c r="ED60" s="41" t="str">
        <f>IF($B60="","",IF(COUNTIFS('Eng GLA 6th, 7th, 8th'!$E$4:$DV$4,ED$3,'Eng GLA 6th, 7th, 8th'!$E63:$DV63,"&lt;&gt;")=0,"",SUMIF('Eng GLA 6th, 7th, 8th'!$E$4:$DV$4,ED$3,'Eng GLA 6th, 7th, 8th'!$E63:$DV63)))</f>
        <v/>
      </c>
      <c r="EE60" s="41" t="str">
        <f>IF($B60="","",IF(COUNTIFS('Eng GLA 6th, 7th, 8th'!$E$4:$DV$4,EE$3,'Eng GLA 6th, 7th, 8th'!$E63:$DV63,"&lt;&gt;")=0,"",SUMIF('Eng GLA 6th, 7th, 8th'!$E$4:$DV$4,EE$3,'Eng GLA 6th, 7th, 8th'!$E63:$DV63)))</f>
        <v/>
      </c>
      <c r="EF60" s="41" t="str">
        <f>IF($B60="","",IF(COUNTIFS('Eng GLA 6th, 7th, 8th'!$E$4:$DV$4,EF$3,'Eng GLA 6th, 7th, 8th'!$E63:$DV63,"&lt;&gt;")=0,"",SUMIF('Eng GLA 6th, 7th, 8th'!$E$4:$DV$4,EF$3,'Eng GLA 6th, 7th, 8th'!$E63:$DV63)))</f>
        <v/>
      </c>
      <c r="EG60" s="41" t="str">
        <f>IF($B60="","",IF(COUNTIFS('Eng GLA 6th, 7th, 8th'!$E$4:$DV$4,EG$3,'Eng GLA 6th, 7th, 8th'!$E63:$DV63,"&lt;&gt;")=0,"",SUMIF('Eng GLA 6th, 7th, 8th'!$E$4:$DV$4,EG$3,'Eng GLA 6th, 7th, 8th'!$E63:$DV63)))</f>
        <v/>
      </c>
      <c r="EH60" s="41" t="str">
        <f>IF($B60="","",IF(COUNTIFS('Eng GLA 6th, 7th, 8th'!$E$4:$DV$4,EH$3,'Eng GLA 6th, 7th, 8th'!$E63:$DV63,"&lt;&gt;")=0,"",SUMIF('Eng GLA 6th, 7th, 8th'!$E$4:$DV$4,EH$3,'Eng GLA 6th, 7th, 8th'!$E63:$DV63)))</f>
        <v/>
      </c>
      <c r="EI60" s="41" t="str">
        <f>IF($B60="","",IF(COUNTIFS('Eng GLA 6th, 7th, 8th'!$E$4:$DV$4,EI$3,'Eng GLA 6th, 7th, 8th'!$E63:$DV63,"&lt;&gt;")=0,"",SUMIF('Eng GLA 6th, 7th, 8th'!$E$4:$DV$4,EI$3,'Eng GLA 6th, 7th, 8th'!$E63:$DV63)))</f>
        <v/>
      </c>
      <c r="EJ60" s="398" t="str">
        <f>IF('Cover Sheet'!$AC$6="7th", 'Eng GLA 6th, 7th, 8th'!AQ63, "")</f>
        <v/>
      </c>
      <c r="EK60" s="41" t="str">
        <f>IF($B60="","",IF(COUNTIFS('Eng GLA 6th, 7th, 8th'!$E$4:$DV$4,EK$3,'Eng GLA 6th, 7th, 8th'!$E63:$DV63,"&lt;&gt;")=0,"",SUMIF('Eng GLA 6th, 7th, 8th'!$E$4:$DV$4,EK$3,'Eng GLA 6th, 7th, 8th'!$E63:$DV63)))</f>
        <v/>
      </c>
      <c r="EL60" s="41" t="str">
        <f>IF($B60="","",IF(COUNTIFS('Eng GLA 6th, 7th, 8th'!$E$4:$DV$4,EL$3,'Eng GLA 6th, 7th, 8th'!$E63:$DV63,"&lt;&gt;")=0,"",SUMIF('Eng GLA 6th, 7th, 8th'!$E$4:$DV$4,EL$3,'Eng GLA 6th, 7th, 8th'!$E63:$DV63)))</f>
        <v/>
      </c>
      <c r="EM60" s="41" t="str">
        <f>IF($B60="","",IF(COUNTIFS('Eng GLA 6th, 7th, 8th'!$E$4:$DV$4,EM$3,'Eng GLA 6th, 7th, 8th'!$E63:$DV63,"&lt;&gt;")=0,"",SUMIF('Eng GLA 6th, 7th, 8th'!$E$4:$DV$4,EM$3,'Eng GLA 6th, 7th, 8th'!$E63:$DV63)))</f>
        <v/>
      </c>
      <c r="EN60" s="41" t="str">
        <f>IF($B60="","",IF(COUNTIFS('Eng GLA 6th, 7th, 8th'!$E$4:$DV$4,EN$3,'Eng GLA 6th, 7th, 8th'!$E63:$DV63,"&lt;&gt;")=0,"",SUMIF('Eng GLA 6th, 7th, 8th'!$E$4:$DV$4,EN$3,'Eng GLA 6th, 7th, 8th'!$E63:$DV63)))</f>
        <v/>
      </c>
      <c r="EO60" s="41" t="str">
        <f>IF($B60="","",IF(COUNTIFS('Eng GLA 6th, 7th, 8th'!$E$4:$DV$4,EO$3,'Eng GLA 6th, 7th, 8th'!$E63:$DV63,"&lt;&gt;")=0,"",SUMIF('Eng GLA 6th, 7th, 8th'!$E$4:$DV$4,EO$3,'Eng GLA 6th, 7th, 8th'!$E63:$DV63)))</f>
        <v/>
      </c>
      <c r="EP60" s="41" t="str">
        <f>IF($B60="","",IF(COUNTIFS('Eng GLA 6th, 7th, 8th'!$E$4:$DV$4,EP$3,'Eng GLA 6th, 7th, 8th'!$E63:$DV63,"&lt;&gt;")=0,"",SUMIF('Eng GLA 6th, 7th, 8th'!$E$4:$DV$4,EP$3,'Eng GLA 6th, 7th, 8th'!$E63:$DV63)))</f>
        <v/>
      </c>
      <c r="EQ60" s="41" t="str">
        <f>IF($B60="","",IF(COUNTIFS('Eng GLA 6th, 7th, 8th'!$E$4:$DV$4,EQ$3,'Eng GLA 6th, 7th, 8th'!$E63:$DV63,"&lt;&gt;")=0,"",SUMIF('Eng GLA 6th, 7th, 8th'!$E$4:$DV$4,EQ$3,'Eng GLA 6th, 7th, 8th'!$E63:$DV63)))</f>
        <v/>
      </c>
      <c r="ER60" s="41" t="str">
        <f>IF($B60="","",IF(COUNTIFS('Eng GLA 6th, 7th, 8th'!$E$4:$DV$4,ER$3,'Eng GLA 6th, 7th, 8th'!$E63:$DV63,"&lt;&gt;")=0,"",SUMIF('Eng GLA 6th, 7th, 8th'!$E$4:$DV$4,ER$3,'Eng GLA 6th, 7th, 8th'!$E63:$DV63)))</f>
        <v/>
      </c>
      <c r="ES60" s="41" t="str">
        <f>IF($B60="","",IF(COUNTIFS('Eng GLA 6th, 7th, 8th'!$E$4:$DV$4,ES$3,'Eng GLA 6th, 7th, 8th'!$E63:$DV63,"&lt;&gt;")=0,"",SUMIF('Eng GLA 6th, 7th, 8th'!$E$4:$DV$4,ES$3,'Eng GLA 6th, 7th, 8th'!$E63:$DV63)))</f>
        <v/>
      </c>
      <c r="ET60" s="41" t="str">
        <f>IF($B60="","",IF(COUNTIFS('Eng GLA 6th, 7th, 8th'!$E$4:$DV$4,ET$3,'Eng GLA 6th, 7th, 8th'!$E63:$DV63,"&lt;&gt;")=0,"",SUMIF('Eng GLA 6th, 7th, 8th'!$E$4:$DV$4,ET$3,'Eng GLA 6th, 7th, 8th'!$E63:$DV63)))</f>
        <v/>
      </c>
      <c r="EU60" s="41" t="str">
        <f>IF($B60="","",IF(COUNTIFS('Eng GLA 6th, 7th, 8th'!$E$4:$DV$4,EU$3,'Eng GLA 6th, 7th, 8th'!$E63:$DV63,"&lt;&gt;")=0,"",SUMIF('Eng GLA 6th, 7th, 8th'!$E$4:$DV$4,EU$3,'Eng GLA 6th, 7th, 8th'!$E63:$DV63)))</f>
        <v/>
      </c>
      <c r="EV60" s="41" t="str">
        <f>IF($B60="","",IF(COUNTIFS('Eng GLA 6th, 7th, 8th'!$E$4:$DV$4,EV$3,'Eng GLA 6th, 7th, 8th'!$E63:$DV63,"&lt;&gt;")=0,"",SUMIF('Eng GLA 6th, 7th, 8th'!$E$4:$DV$4,EV$3,'Eng GLA 6th, 7th, 8th'!$E63:$DV63)))</f>
        <v/>
      </c>
      <c r="EW60" s="41" t="str">
        <f>IF($B60="","",IF(COUNTIFS('Eng GLA 6th, 7th, 8th'!$E$4:$DV$4,EW$3,'Eng GLA 6th, 7th, 8th'!$E63:$DV63,"&lt;&gt;")=0,"",SUMIF('Eng GLA 6th, 7th, 8th'!$E$4:$DV$4,EW$3,'Eng GLA 6th, 7th, 8th'!$E63:$DV63)))</f>
        <v/>
      </c>
      <c r="EX60" s="41" t="str">
        <f>IF($B60="","",IF(COUNTIFS('Eng GLA 6th, 7th, 8th'!$E$4:$DV$4,EX$3,'Eng GLA 6th, 7th, 8th'!$E63:$DV63,"&lt;&gt;")=0,"",SUMIF('Eng GLA 6th, 7th, 8th'!$E$4:$DV$4,EX$3,'Eng GLA 6th, 7th, 8th'!$E63:$DV63)))</f>
        <v/>
      </c>
      <c r="EY60" s="41" t="str">
        <f>IF($B60="","",IF(COUNTIFS('Eng GLA 6th, 7th, 8th'!$E$4:$DV$4,EY$3,'Eng GLA 6th, 7th, 8th'!$E63:$DV63,"&lt;&gt;")=0,"",SUMIF('Eng GLA 6th, 7th, 8th'!$E$4:$DV$4,EY$3,'Eng GLA 6th, 7th, 8th'!$E63:$DV63)))</f>
        <v/>
      </c>
      <c r="EZ60" s="398" t="str">
        <f>IF('Cover Sheet'!$AC$6="8th", 'Eng GLA 6th, 7th, 8th'!CG63, "")</f>
        <v/>
      </c>
      <c r="FA60" s="41" t="str">
        <f>IF($B60="","",IF(COUNTIFS('Eng GLA 6th, 7th, 8th'!$E$4:$DV$4,FA$3,'Eng GLA 6th, 7th, 8th'!$E63:$DV63,"&lt;&gt;")=0,"",SUMIF('Eng GLA 6th, 7th, 8th'!$E$4:$DV$4,FA$3,'Eng GLA 6th, 7th, 8th'!$E63:$DV63)))</f>
        <v/>
      </c>
      <c r="FB60" s="41" t="str">
        <f>IF($B60="","",IF(COUNTIFS('Eng GLA 6th, 7th, 8th'!$E$4:$DV$4,FB$3,'Eng GLA 6th, 7th, 8th'!$E63:$DV63,"&lt;&gt;")=0,"",SUMIF('Eng GLA 6th, 7th, 8th'!$E$4:$DV$4,FB$3,'Eng GLA 6th, 7th, 8th'!$E63:$DV63)))</f>
        <v/>
      </c>
      <c r="FC60" s="41" t="str">
        <f>IF($B60="","",IF(COUNTIFS('Eng GLA 6th, 7th, 8th'!$E$4:$DV$4,FC$3,'Eng GLA 6th, 7th, 8th'!$E63:$DV63,"&lt;&gt;")=0,"",SUMIF('Eng GLA 6th, 7th, 8th'!$E$4:$DV$4,FC$3,'Eng GLA 6th, 7th, 8th'!$E63:$DV63)))</f>
        <v/>
      </c>
      <c r="FD60" s="41" t="str">
        <f>IF($B60="","",IF(COUNTIFS('Eng GLA 6th, 7th, 8th'!$E$4:$DV$4,FD$3,'Eng GLA 6th, 7th, 8th'!$E63:$DV63,"&lt;&gt;")=0,"",SUMIF('Eng GLA 6th, 7th, 8th'!$E$4:$DV$4,FD$3,'Eng GLA 6th, 7th, 8th'!$E63:$DV63)))</f>
        <v/>
      </c>
      <c r="FE60" s="41" t="str">
        <f>IF($B60="","",IF(COUNTIFS('Eng GLA 6th, 7th, 8th'!$E$4:$DV$4,FE$3,'Eng GLA 6th, 7th, 8th'!$E63:$DV63,"&lt;&gt;")=0,"",SUMIF('Eng GLA 6th, 7th, 8th'!$E$4:$DV$4,FE$3,'Eng GLA 6th, 7th, 8th'!$E63:$DV63)))</f>
        <v/>
      </c>
      <c r="FF60" s="41" t="str">
        <f>IF($B60="","",IF(COUNTIFS('Eng GLA 6th, 7th, 8th'!$E$4:$DV$4,FF$3,'Eng GLA 6th, 7th, 8th'!$E63:$DV63,"&lt;&gt;")=0,"",SUMIF('Eng GLA 6th, 7th, 8th'!$E$4:$DV$4,FF$3,'Eng GLA 6th, 7th, 8th'!$E63:$DV63)))</f>
        <v/>
      </c>
      <c r="FG60" s="41" t="str">
        <f>IF($B60="","",IF(COUNTIFS('Eng GLA 6th, 7th, 8th'!$E$4:$DV$4,FG$3,'Eng GLA 6th, 7th, 8th'!$E63:$DV63,"&lt;&gt;")=0,"",SUMIF('Eng GLA 6th, 7th, 8th'!$E$4:$DV$4,FG$3,'Eng GLA 6th, 7th, 8th'!$E63:$DV63)))</f>
        <v/>
      </c>
      <c r="FH60" s="41" t="str">
        <f>IF($B60="","",IF(COUNTIFS('Eng GLA 6th, 7th, 8th'!$E$4:$DV$4,FH$3,'Eng GLA 6th, 7th, 8th'!$E63:$DV63,"&lt;&gt;")=0,"",SUMIF('Eng GLA 6th, 7th, 8th'!$E$4:$DV$4,FH$3,'Eng GLA 6th, 7th, 8th'!$E63:$DV63)))</f>
        <v/>
      </c>
      <c r="FI60" s="41" t="str">
        <f>IF($B60="","",IF(COUNTIFS('Eng GLA 6th, 7th, 8th'!$E$4:$DV$4,FI$3,'Eng GLA 6th, 7th, 8th'!$E63:$DV63,"&lt;&gt;")=0,"",SUMIF('Eng GLA 6th, 7th, 8th'!$E$4:$DV$4,FI$3,'Eng GLA 6th, 7th, 8th'!$E63:$DV63)))</f>
        <v/>
      </c>
      <c r="FJ60" s="41" t="str">
        <f>IF($B60="","",IF(COUNTIFS('Eng GLA 6th, 7th, 8th'!$E$4:$DV$4,FJ$3,'Eng GLA 6th, 7th, 8th'!$E63:$DV63,"&lt;&gt;")=0,"",SUMIF('Eng GLA 6th, 7th, 8th'!$E$4:$DV$4,FJ$3,'Eng GLA 6th, 7th, 8th'!$E63:$DV63)))</f>
        <v/>
      </c>
      <c r="FK60" s="41" t="str">
        <f>IF($B60="","",IF(COUNTIFS('Eng GLA 6th, 7th, 8th'!$E$4:$DV$4,FK$3,'Eng GLA 6th, 7th, 8th'!$E63:$DV63,"&lt;&gt;")=0,"",SUMIF('Eng GLA 6th, 7th, 8th'!$E$4:$DV$4,FK$3,'Eng GLA 6th, 7th, 8th'!$E63:$DV63)))</f>
        <v/>
      </c>
      <c r="FL60" s="41" t="str">
        <f>IF($B60="","",IF(COUNTIFS('Eng GLA 6th, 7th, 8th'!$E$4:$DV$4,FL$3,'Eng GLA 6th, 7th, 8th'!$E63:$DV63,"&lt;&gt;")=0,"",SUMIF('Eng GLA 6th, 7th, 8th'!$E$4:$DV$4,FL$3,'Eng GLA 6th, 7th, 8th'!$E63:$DV63)))</f>
        <v/>
      </c>
      <c r="FM60" s="41" t="str">
        <f>IF($B60="","",IF(COUNTIFS('Eng GLA 6th, 7th, 8th'!$E$4:$DV$4,FM$3,'Eng GLA 6th, 7th, 8th'!$E63:$DV63,"&lt;&gt;")=0,"",SUMIF('Eng GLA 6th, 7th, 8th'!$E$4:$DV$4,FM$3,'Eng GLA 6th, 7th, 8th'!$E63:$DV63)))</f>
        <v/>
      </c>
      <c r="FN60" s="41" t="str">
        <f>IF($B60="","",IF(COUNTIFS('Eng GLA 6th, 7th, 8th'!$E$4:$DV$4,FN$3,'Eng GLA 6th, 7th, 8th'!$E63:$DV63,"&lt;&gt;")=0,"",SUMIF('Eng GLA 6th, 7th, 8th'!$E$4:$DV$4,FN$3,'Eng GLA 6th, 7th, 8th'!$E63:$DV63)))</f>
        <v/>
      </c>
      <c r="FO60" s="41" t="str">
        <f>IF($B60="","",IF(COUNTIFS('Eng GLA 6th, 7th, 8th'!$E$4:$DV$4,FO$3,'Eng GLA 6th, 7th, 8th'!$E63:$DV63,"&lt;&gt;")=0,"",SUMIF('Eng GLA 6th, 7th, 8th'!$E$4:$DV$4,FO$3,'Eng GLA 6th, 7th, 8th'!$E63:$DV63)))</f>
        <v/>
      </c>
    </row>
    <row r="61" spans="1:171" ht="12.75" customHeight="1" x14ac:dyDescent="0.2">
      <c r="A61" s="65">
        <v>57</v>
      </c>
      <c r="B61" s="65" t="str">
        <f>'English Scores- Leveled papers'!B63</f>
        <v/>
      </c>
      <c r="C61" s="65"/>
      <c r="D61" s="76" t="str">
        <f>IF(OR(B61="",H61="",'Cover Sheet'!E61=""),"",'Cover Sheet'!E61)</f>
        <v/>
      </c>
      <c r="E61" s="76" t="str">
        <f>IF(OR(B61="",H61="",'Cover Sheet'!F61=""),"",'Cover Sheet'!F61)</f>
        <v/>
      </c>
      <c r="F61" s="76" t="str">
        <f>IF(OR(B61="",H61="",'Cover Sheet'!H61=""),"",'Cover Sheet'!H61)</f>
        <v/>
      </c>
      <c r="G61" s="76"/>
      <c r="H61" s="76" t="str">
        <f>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v/>
      </c>
      <c r="I61" s="77" t="str">
        <f t="shared" si="23"/>
        <v/>
      </c>
      <c r="J61" s="77" t="str">
        <f t="shared" si="24"/>
        <v/>
      </c>
      <c r="K61" s="77" t="str">
        <f t="shared" si="25"/>
        <v/>
      </c>
      <c r="L61" s="78" t="str">
        <f t="shared" si="26"/>
        <v/>
      </c>
      <c r="M61" s="78" t="str">
        <f t="shared" si="27"/>
        <v/>
      </c>
      <c r="N61" s="78" t="str">
        <f t="shared" si="28"/>
        <v/>
      </c>
      <c r="O61" s="78" t="str">
        <f t="shared" si="13"/>
        <v/>
      </c>
      <c r="P61" s="78" t="str">
        <f t="shared" si="14"/>
        <v/>
      </c>
      <c r="Q61" s="78" t="str">
        <f t="shared" si="15"/>
        <v/>
      </c>
      <c r="R61" s="78" t="str">
        <f t="shared" si="16"/>
        <v/>
      </c>
      <c r="S61" s="78" t="str">
        <f t="shared" si="17"/>
        <v/>
      </c>
      <c r="T61" s="78" t="str">
        <f t="shared" si="18"/>
        <v/>
      </c>
      <c r="U61" s="78" t="str">
        <f t="shared" si="19"/>
        <v/>
      </c>
      <c r="V61" s="78" t="str">
        <f t="shared" si="20"/>
        <v/>
      </c>
      <c r="W61" s="78" t="str">
        <f t="shared" si="21"/>
        <v/>
      </c>
      <c r="X61" s="78" t="str">
        <f t="shared" si="22"/>
        <v/>
      </c>
      <c r="Y61" s="78"/>
      <c r="Z61" s="78"/>
      <c r="AA61" s="78"/>
      <c r="AB61" s="78"/>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41" t="str">
        <f>IF($B61="","",IF(COUNTIFS('English Scores- Leveled papers'!$H$4:$KM$4,AI$3,'English Scores- Leveled papers'!$H63:$KM63,"&lt;&gt;")=0,"",SUMIF('English Scores- Leveled papers'!$H$4:$KM$4,AI$3,'English Scores- Leveled papers'!$H63:$KM63)))</f>
        <v/>
      </c>
      <c r="AJ61" s="41" t="str">
        <f>IF($B61="","",IF(COUNTIFS('English Scores- Leveled papers'!$H$4:$KM$4,AJ$3,'English Scores- Leveled papers'!$H63:$KM63,"&lt;&gt;")=0,"",SUMIF('English Scores- Leveled papers'!$H$4:$KM$4,AJ$3,'English Scores- Leveled papers'!$H63:$KM63)))</f>
        <v/>
      </c>
      <c r="AK61" s="41" t="str">
        <f>IF($B61="","",IF(COUNTIFS('English Scores- Leveled papers'!$H$4:$KM$4,AK$3,'English Scores- Leveled papers'!$H63:$KM63,"&lt;&gt;")=0,"",SUMIF('English Scores- Leveled papers'!$H$4:$KM$4,AK$3,'English Scores- Leveled papers'!$H63:$KM63)))</f>
        <v/>
      </c>
      <c r="AL61" s="41" t="str">
        <f>IF($B61="","",IF(COUNTIFS('English Scores- Leveled papers'!$H$4:$KM$4,AL$3,'English Scores- Leveled papers'!$H63:$KM63,"&lt;&gt;")=0,"",SUMIF('English Scores- Leveled papers'!$H$4:$KM$4,AL$3,'English Scores- Leveled papers'!$H63:$KM63)))</f>
        <v/>
      </c>
      <c r="AM61" s="41" t="str">
        <f>IF($B61="","",IF(COUNTIFS('English Scores- Leveled papers'!$H$4:$KM$4,AM$3,'English Scores- Leveled papers'!$H63:$KM63,"&lt;&gt;")=0,"",SUMIF('English Scores- Leveled papers'!$H$4:$KM$4,AM$3,'English Scores- Leveled papers'!$H63:$KM63)))</f>
        <v/>
      </c>
      <c r="AN61" s="41"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41" t="str">
        <f>IF($B61="","",IF(COUNTIFS('English Scores- Leveled papers'!$H$4:$KM$4,AZ$3,'English Scores- Leveled papers'!$H63:$KM63,"&lt;&gt;")=0,"",SUMIF('English Scores- Leveled papers'!$H$4:$KM$4,AZ$3,'English Scores- Leveled papers'!$H63:$KM63)))</f>
        <v/>
      </c>
      <c r="BA61" s="41" t="str">
        <f>IF($B61="","",IF(COUNTIFS('English Scores- Leveled papers'!$H$4:$KM$4,BA$3,'English Scores- Leveled papers'!$H63:$KM63,"&lt;&gt;")=0,"",SUMIF('English Scores- Leveled papers'!$H$4:$KM$4,BA$3,'English Scores- Leveled papers'!$H63:$KM63)))</f>
        <v/>
      </c>
      <c r="BB61" s="41" t="str">
        <f>IF($B61="","",IF(COUNTIFS('English Scores- Leveled papers'!$H$4:$KM$4,BB$3,'English Scores- Leveled papers'!$H63:$KM63,"&lt;&gt;")=0,"",SUMIF('English Scores- Leveled papers'!$H$4:$KM$4,BB$3,'English Scores- Leveled papers'!$H63:$KM63)))</f>
        <v/>
      </c>
      <c r="BC61" s="41" t="str">
        <f>IF($B61="","",IF(COUNTIFS('English Scores- Leveled papers'!$H$4:$KM$4,BC$3,'English Scores- Leveled papers'!$H63:$KM63,"&lt;&gt;")=0,"",SUMIF('English Scores- Leveled papers'!$H$4:$KM$4,BC$3,'English Scores- Leveled papers'!$H63:$KM63)))</f>
        <v/>
      </c>
      <c r="BD61" s="41" t="str">
        <f>IF($B61="","",IF(COUNTIFS('English Scores- Leveled papers'!$H$4:$KM$4,BD$3,'English Scores- Leveled papers'!$H63:$KM63,"&lt;&gt;")=0,"",SUMIF('English Scores- Leveled papers'!$H$4:$KM$4,BD$3,'English Scores- Leveled papers'!$H63:$KM63)))</f>
        <v/>
      </c>
      <c r="BE61" s="41" t="str">
        <f>IF($B61="","",IF(COUNTIFS('English Scores- Leveled papers'!$H$4:$KM$4,BE$3,'English Scores- Leveled papers'!$H63:$KM63,"&lt;&gt;")=0,"",SUMIF('English Scores- Leveled papers'!$H$4:$KM$4,BE$3,'English Scores- Leveled papers'!$H63:$KM63)))</f>
        <v/>
      </c>
      <c r="BF61" s="41" t="str">
        <f>IF($B61="","",IF(COUNTIFS('English Scores- Leveled papers'!$H$4:$KM$4,BF$3,'English Scores- Leveled papers'!$H63:$KM63,"&lt;&gt;")=0,"",SUMIF('English Scores- Leveled papers'!$H$4:$KM$4,BF$3,'English Scores- Leveled papers'!$H63:$KM63)))</f>
        <v/>
      </c>
      <c r="BG61" s="41" t="str">
        <f>IF($B61="","",IF(COUNTIFS('English Scores- Leveled papers'!$H$4:$KM$4,BG$3,'English Scores- Leveled papers'!$H63:$KM63,"&lt;&gt;")=0,"",SUMIF('English Scores- Leveled papers'!$H$4:$KM$4,BG$3,'English Scores- Leveled papers'!$H63:$KM63)))</f>
        <v/>
      </c>
      <c r="BH61" s="41" t="str">
        <f>IF($B61="","",IF(COUNTIFS('English Scores- Leveled papers'!$H$4:$KM$4,BH$3,'English Scores- Leveled papers'!$H63:$KM63,"&lt;&gt;")=0,"",SUMIF('English Scores- Leveled papers'!$H$4:$KM$4,BH$3,'English Scores- Leveled papers'!$H63:$KM63)))</f>
        <v/>
      </c>
      <c r="BI61" s="41" t="str">
        <f>IF($B61="","",IF(COUNTIFS('English Scores- Leveled papers'!$H$4:$KM$4,BI$3,'English Scores- Leveled papers'!$H63:$KM63,"&lt;&gt;")=0,"",SUMIF('English Scores- Leveled papers'!$H$4:$KM$4,BI$3,'English Scores- Leveled papers'!$H63:$KM63)))</f>
        <v/>
      </c>
      <c r="BJ61" s="41" t="str">
        <f>IF($B61="","",IF(COUNTIFS('English Scores- Leveled papers'!$H$4:$KM$4,BJ$3,'English Scores- Leveled papers'!$H63:$KM63,"&lt;&gt;")=0,"",SUMIF('English Scores- Leveled papers'!$H$4:$KM$4,BJ$3,'English Scores- Leveled papers'!$H63:$KM63)))</f>
        <v/>
      </c>
      <c r="BK61" s="41" t="str">
        <f>IF($B61="","",IF(COUNTIFS('English Scores- Leveled papers'!$H$4:$KM$4,BK$3,'English Scores- Leveled papers'!$H63:$KM63,"&lt;&gt;")=0,"",SUMIF('English Scores- Leveled papers'!$H$4:$KM$4,BK$3,'English Scores- Leveled papers'!$H63:$KM63)))</f>
        <v/>
      </c>
      <c r="BL61" s="41" t="str">
        <f>IF($B61="","",IF(COUNTIFS('English Scores- Leveled papers'!$H$4:$KM$4,BL$3,'English Scores- Leveled papers'!$H63:$KM63,"&lt;&gt;")=0,"",SUMIF('English Scores- Leveled papers'!$H$4:$KM$4,BL$3,'English Scores- Leveled papers'!$H63:$KM63)))</f>
        <v/>
      </c>
      <c r="BM61" s="41" t="str">
        <f>IF($B61="","",IF(COUNTIFS('English Scores- Leveled papers'!$H$4:$KM$4,BM$3,'English Scores- Leveled papers'!$H63:$KM63,"&lt;&gt;")=0,"",SUMIF('English Scores- Leveled papers'!$H$4:$KM$4,BM$3,'English Scores- Leveled papers'!$H63:$KM63)))</f>
        <v/>
      </c>
      <c r="BN61" s="41" t="str">
        <f>IF($B61="","",IF(COUNTIFS('English Scores- Leveled papers'!$H$4:$KM$4,BN$3,'English Scores- Leveled papers'!$H63:$KM63,"&lt;&gt;")=0,"",SUMIF('English Scores- Leveled papers'!$H$4:$KM$4,BN$3,'English Scores- Leveled papers'!$H63:$KM63)))</f>
        <v/>
      </c>
      <c r="BO61" s="41"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41" t="str">
        <f>IF($B61="","",IF(COUNTIFS('English Scores- Leveled papers'!$H$4:$KM$4,BX$3,'English Scores- Leveled papers'!$H63:$KM63,"&lt;&gt;")=0,"",SUMIF('English Scores- Leveled papers'!$H$4:$KM$4,BX$3,'English Scores- Leveled papers'!$H63:$KM63)))</f>
        <v/>
      </c>
      <c r="BY61" s="41" t="str">
        <f>IF($B61="","",IF(COUNTIFS('English Scores- Leveled papers'!$H$4:$KM$4,BY$3,'English Scores- Leveled papers'!$H63:$KM63,"&lt;&gt;")=0,"",SUMIF('English Scores- Leveled papers'!$H$4:$KM$4,BY$3,'English Scores- Leveled papers'!$H63:$KM63)))</f>
        <v/>
      </c>
      <c r="BZ61" s="41" t="str">
        <f>IF($B61="","",IF(COUNTIFS('English Scores- Leveled papers'!$H$4:$KM$4,BZ$3,'English Scores- Leveled papers'!$H63:$KM63,"&lt;&gt;")=0,"",SUMIF('English Scores- Leveled papers'!$H$4:$KM$4,BZ$3,'English Scores- Leveled papers'!$H63:$KM63)))</f>
        <v/>
      </c>
      <c r="CA61" s="41" t="str">
        <f>IF($B61="","",IF(COUNTIFS('English Scores- Leveled papers'!$H$4:$KM$4,CA$3,'English Scores- Leveled papers'!$H63:$KM63,"&lt;&gt;")=0,"",SUMIF('English Scores- Leveled papers'!$H$4:$KM$4,CA$3,'English Scores- Leveled papers'!$H63:$KM63)))</f>
        <v/>
      </c>
      <c r="CB61" s="41" t="str">
        <f>IF($B61="","",IF(COUNTIFS('English Scores- Leveled papers'!$H$4:$KM$4,CB$3,'English Scores- Leveled papers'!$H63:$KM63,"&lt;&gt;")=0,"",SUMIF('English Scores- Leveled papers'!$H$4:$KM$4,CB$3,'English Scores- Leveled papers'!$H63:$KM63)))</f>
        <v/>
      </c>
      <c r="CC61" s="41" t="str">
        <f>IF($B61="","",IF(COUNTIFS('English Scores- Leveled papers'!$H$4:$KM$4,CC$3,'English Scores- Leveled papers'!$H63:$KM63,"&lt;&gt;")=0,"",SUMIF('English Scores- Leveled papers'!$H$4:$KM$4,CC$3,'English Scores- Leveled papers'!$H63:$KM63)))</f>
        <v/>
      </c>
      <c r="CD61" s="41" t="str">
        <f>IF($B61="","",IF(COUNTIFS('English Scores- Leveled papers'!$H$4:$KM$4,CD$3,'English Scores- Leveled papers'!$H63:$KM63,"&lt;&gt;")=0,"",SUMIF('English Scores- Leveled papers'!$H$4:$KM$4,CD$3,'English Scores- Leveled papers'!$H63:$KM63)))</f>
        <v/>
      </c>
      <c r="CE61" s="41" t="str">
        <f>IF($B61="","",IF(COUNTIFS('English Scores- Leveled papers'!$H$4:$KM$4,CE$3,'English Scores- Leveled papers'!$H63:$KM63,"&lt;&gt;")=0,"",SUMIF('English Scores- Leveled papers'!$H$4:$KM$4,CE$3,'English Scores- Leveled papers'!$H63:$KM63)))</f>
        <v/>
      </c>
      <c r="CF61" s="41"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41" t="str">
        <f>IF($B61="","",IF(COUNTIFS('English Scores- Leveled papers'!$H$4:$KM$4,CL$3,'English Scores- Leveled papers'!$H63:$KM63,"&lt;&gt;")=0,"",SUMIF('English Scores- Leveled papers'!$H$4:$KM$4,CL$3,'English Scores- Leveled papers'!$H63:$KM63)))</f>
        <v/>
      </c>
      <c r="CM61" s="41" t="str">
        <f>IF($B61="","",IF(COUNTIFS('English Scores- Leveled papers'!$H$4:$KM$4,CM$3,'English Scores- Leveled papers'!$H63:$KM63,"&lt;&gt;")=0,"",SUMIF('English Scores- Leveled papers'!$H$4:$KM$4,CM$3,'English Scores- Leveled papers'!$H63:$KM63)))</f>
        <v/>
      </c>
      <c r="CN61" s="41" t="str">
        <f>IF($B61="","",IF(COUNTIFS('English Scores- Leveled papers'!$H$4:$KM$4,CN$3,'English Scores- Leveled papers'!$H63:$KM63,"&lt;&gt;")=0,"",SUMIF('English Scores- Leveled papers'!$H$4:$KM$4,CN$3,'English Scores- Leveled papers'!$H63:$KM63)))</f>
        <v/>
      </c>
      <c r="CO61" s="41" t="str">
        <f>IF($B61="","",IF(COUNTIFS('English Scores- Leveled papers'!$H$4:$KM$4,CO$3,'English Scores- Leveled papers'!$H63:$KM63,"&lt;&gt;")=0,"",SUMIF('English Scores- Leveled papers'!$H$4:$KM$4,CO$3,'English Scores- Leveled papers'!$H63:$KM63)))</f>
        <v/>
      </c>
      <c r="CP61" s="41" t="str">
        <f>IF($B61="","",IF(COUNTIFS('English Scores- Leveled papers'!$H$4:$KM$4,CP$3,'English Scores- Leveled papers'!$H63:$KM63,"&lt;&gt;")=0,"",SUMIF('English Scores- Leveled papers'!$H$4:$KM$4,CP$3,'English Scores- Leveled papers'!$H63:$KM63)))</f>
        <v/>
      </c>
      <c r="CQ61" s="41" t="str">
        <f>IF($B61="","",IF(COUNTIFS('English Scores- Leveled papers'!$H$4:$KM$4,CQ$3,'English Scores- Leveled papers'!$H63:$KM63,"&lt;&gt;")=0,"",SUMIF('English Scores- Leveled papers'!$H$4:$KM$4,CQ$3,'English Scores- Leveled papers'!$H63:$KM63)))</f>
        <v/>
      </c>
      <c r="CR61" s="41" t="str">
        <f>IF($B61="","",IF(COUNTIFS('English Scores- Leveled papers'!$H$4:$KM$4,CR$3,'English Scores- Leveled papers'!$H63:$KM63,"&lt;&gt;")=0,"",SUMIF('English Scores- Leveled papers'!$H$4:$KM$4,CR$3,'English Scores- Leveled papers'!$H63:$KM63)))</f>
        <v/>
      </c>
      <c r="CS61" s="41"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41" t="str">
        <f>IF($B61="","",IF(COUNTIFS('English Scores- Leveled papers'!$H$4:$KM$4,DF$3,'English Scores- Leveled papers'!$H63:$KM63,"&lt;&gt;")=0,"",SUMIF('English Scores- Leveled papers'!$H$4:$KM$4,DF$3,'English Scores- Leveled papers'!$H63:$KM63)))</f>
        <v/>
      </c>
      <c r="DG61" s="41" t="str">
        <f>IF($B61="","",IF(COUNTIFS('English Scores- Leveled papers'!$H$4:$KM$4,DG$3,'English Scores- Leveled papers'!$H63:$KM63,"&lt;&gt;")=0,"",SUMIF('English Scores- Leveled papers'!$H$4:$KM$4,DG$3,'English Scores- Leveled papers'!$H63:$KM63)))</f>
        <v/>
      </c>
      <c r="DH61" s="41" t="str">
        <f>IF($B61="","",IF(COUNTIFS('English Scores- Leveled papers'!$H$4:$KM$4,DH$3,'English Scores- Leveled papers'!$H63:$KM63,"&lt;&gt;")=0,"",SUMIF('English Scores- Leveled papers'!$H$4:$KM$4,DH$3,'English Scores- Leveled papers'!$H63:$KM63)))</f>
        <v/>
      </c>
      <c r="DI61" s="41" t="str">
        <f>IF($B61="","",IF(COUNTIFS('English Scores- Leveled papers'!$H$4:$KM$4,DI$3,'English Scores- Leveled papers'!$H63:$KM63,"&lt;&gt;")=0,"",SUMIF('English Scores- Leveled papers'!$H$4:$KM$4,DI$3,'English Scores- Leveled papers'!$H63:$KM63)))</f>
        <v/>
      </c>
      <c r="DJ61" s="41" t="str">
        <f>IF($B61="","",IF(COUNTIFS('English Scores- Leveled papers'!$H$4:$KM$4,DJ$3,'English Scores- Leveled papers'!$H63:$KM63,"&lt;&gt;")=0,"",SUMIF('English Scores- Leveled papers'!$H$4:$KM$4,DJ$3,'English Scores- Leveled papers'!$H63:$KM63)))</f>
        <v/>
      </c>
      <c r="DK61" s="41" t="str">
        <f>IF($B61="","",IF(COUNTIFS('English Scores- Leveled papers'!$H$4:$KM$4,DK$3,'English Scores- Leveled papers'!$H63:$KM63,"&lt;&gt;")=0,"",SUMIF('English Scores- Leveled papers'!$H$4:$KM$4,DK$3,'English Scores- Leveled papers'!$H63:$KM63)))</f>
        <v/>
      </c>
      <c r="DL61" s="41" t="str">
        <f>IF($B61="","",IF(COUNTIFS('English Scores- Leveled papers'!$H$4:$KM$4,DL$3,'English Scores- Leveled papers'!$H63:$KM63,"&lt;&gt;")=0,"",SUMIF('English Scores- Leveled papers'!$H$4:$KM$4,DL$3,'English Scores- Leveled papers'!$H63:$KM63)))</f>
        <v/>
      </c>
      <c r="DM61" s="41" t="str">
        <f>IF($B61="","",IF(COUNTIFS('English Scores- Leveled papers'!$H$4:$KM$4,DM$3,'English Scores- Leveled papers'!$H63:$KM63,"&lt;&gt;")=0,"",SUMIF('English Scores- Leveled papers'!$H$4:$KM$4,DM$3,'English Scores- Leveled papers'!$H63:$KM63)))</f>
        <v/>
      </c>
      <c r="DN61" s="41" t="str">
        <f>IF($B61="","",IF(COUNTIFS('English Scores- Leveled papers'!$H$4:$KM$4,DN$3,'English Scores- Leveled papers'!$H63:$KM63,"&lt;&gt;")=0,"",SUMIF('English Scores- Leveled papers'!$H$4:$KM$4,DN$3,'English Scores- Leveled papers'!$H63:$KM63)))</f>
        <v/>
      </c>
      <c r="DO61" s="41" t="str">
        <f>IF($B61="","",IF(COUNTIFS('English Scores- Leveled papers'!$H$4:$KM$4,DO$3,'English Scores- Leveled papers'!$H63:$KM63,"&lt;&gt;")=0,"",SUMIF('English Scores- Leveled papers'!$H$4:$KM$4,DO$3,'English Scores- Leveled papers'!$H63:$KM63)))</f>
        <v/>
      </c>
      <c r="DP61" s="41" t="str">
        <f>IF($B61="","",IF(COUNTIFS('English Scores- Leveled papers'!$H$4:$KM$4,DP$3,'English Scores- Leveled papers'!$H63:$KM63,"&lt;&gt;")=0,"",SUMIF('English Scores- Leveled papers'!$H$4:$KM$4,DP$3,'English Scores- Leveled papers'!$H63:$KM63)))</f>
        <v/>
      </c>
      <c r="DQ61" s="393" t="str">
        <f>IF($B61="","",IF(COUNTIFS('English Scores- Leveled papers'!$H$4:$KM$4,DQ$3,'English Scores- Leveled papers'!$H63:$KM63,"&lt;&gt;")=0,"",SUMIF('English Scores- Leveled papers'!$H$4:$KM$4,DQ$3,'English Scores- Leveled papers'!$H63:$KM63)))</f>
        <v/>
      </c>
      <c r="DR61" s="395" t="str">
        <f>IF('Cover Sheet'!$AC$6="6th", 'Eng GLA 6th, 7th, 8th'!D64, "")</f>
        <v/>
      </c>
      <c r="DU61" s="41" t="str">
        <f>IF($B61="","",IF(COUNTIFS('Eng GLA 6th, 7th, 8th'!$E$4:$DV$4,DU$3,'Eng GLA 6th, 7th, 8th'!$E64:$DV64,"&lt;&gt;")=0,"",SUMIF('Eng GLA 6th, 7th, 8th'!$E$4:$DV$4,DU$3,'Eng GLA 6th, 7th, 8th'!$E64:$DV64)))</f>
        <v/>
      </c>
      <c r="DV61" s="41" t="str">
        <f>IF($B61="","",IF(COUNTIFS('Eng GLA 6th, 7th, 8th'!$E$4:$DV$4,DV$3,'Eng GLA 6th, 7th, 8th'!$E64:$DV64,"&lt;&gt;")=0,"",SUMIF('Eng GLA 6th, 7th, 8th'!$E$4:$DV$4,DV$3,'Eng GLA 6th, 7th, 8th'!$E64:$DV64)))</f>
        <v/>
      </c>
      <c r="DW61" s="41" t="str">
        <f>IF($B61="","",IF(COUNTIFS('Eng GLA 6th, 7th, 8th'!$E$4:$DV$4,DW$3,'Eng GLA 6th, 7th, 8th'!$E64:$DV64,"&lt;&gt;")=0,"",SUMIF('Eng GLA 6th, 7th, 8th'!$E$4:$DV$4,DW$3,'Eng GLA 6th, 7th, 8th'!$E64:$DV64)))</f>
        <v/>
      </c>
      <c r="DX61" s="41" t="str">
        <f>IF($B61="","",IF(COUNTIFS('Eng GLA 6th, 7th, 8th'!$E$4:$DV$4,DX$3,'Eng GLA 6th, 7th, 8th'!$E64:$DV64,"&lt;&gt;")=0,"",SUMIF('Eng GLA 6th, 7th, 8th'!$E$4:$DV$4,DX$3,'Eng GLA 6th, 7th, 8th'!$E64:$DV64)))</f>
        <v/>
      </c>
      <c r="DY61" s="41" t="str">
        <f>IF($B61="","",IF(COUNTIFS('Eng GLA 6th, 7th, 8th'!$E$4:$DV$4,DY$3,'Eng GLA 6th, 7th, 8th'!$E64:$DV64,"&lt;&gt;")=0,"",SUMIF('Eng GLA 6th, 7th, 8th'!$E$4:$DV$4,DY$3,'Eng GLA 6th, 7th, 8th'!$E64:$DV64)))</f>
        <v/>
      </c>
      <c r="DZ61" s="41" t="str">
        <f>IF($B61="","",IF(COUNTIFS('Eng GLA 6th, 7th, 8th'!$E$4:$DV$4,DZ$3,'Eng GLA 6th, 7th, 8th'!$E64:$DV64,"&lt;&gt;")=0,"",SUMIF('Eng GLA 6th, 7th, 8th'!$E$4:$DV$4,DZ$3,'Eng GLA 6th, 7th, 8th'!$E64:$DV64)))</f>
        <v/>
      </c>
      <c r="EA61" s="41" t="str">
        <f>IF($B61="","",IF(COUNTIFS('Eng GLA 6th, 7th, 8th'!$E$4:$DV$4,EA$3,'Eng GLA 6th, 7th, 8th'!$E64:$DV64,"&lt;&gt;")=0,"",SUMIF('Eng GLA 6th, 7th, 8th'!$E$4:$DV$4,EA$3,'Eng GLA 6th, 7th, 8th'!$E64:$DV64)))</f>
        <v/>
      </c>
      <c r="EB61" s="41" t="str">
        <f>IF($B61="","",IF(COUNTIFS('Eng GLA 6th, 7th, 8th'!$E$4:$DV$4,EB$3,'Eng GLA 6th, 7th, 8th'!$E64:$DV64,"&lt;&gt;")=0,"",SUMIF('Eng GLA 6th, 7th, 8th'!$E$4:$DV$4,EB$3,'Eng GLA 6th, 7th, 8th'!$E64:$DV64)))</f>
        <v/>
      </c>
      <c r="EC61" s="41" t="str">
        <f>IF($B61="","",IF(COUNTIFS('Eng GLA 6th, 7th, 8th'!$E$4:$DV$4,EC$3,'Eng GLA 6th, 7th, 8th'!$E64:$DV64,"&lt;&gt;")=0,"",SUMIF('Eng GLA 6th, 7th, 8th'!$E$4:$DV$4,EC$3,'Eng GLA 6th, 7th, 8th'!$E64:$DV64)))</f>
        <v/>
      </c>
      <c r="ED61" s="41" t="str">
        <f>IF($B61="","",IF(COUNTIFS('Eng GLA 6th, 7th, 8th'!$E$4:$DV$4,ED$3,'Eng GLA 6th, 7th, 8th'!$E64:$DV64,"&lt;&gt;")=0,"",SUMIF('Eng GLA 6th, 7th, 8th'!$E$4:$DV$4,ED$3,'Eng GLA 6th, 7th, 8th'!$E64:$DV64)))</f>
        <v/>
      </c>
      <c r="EE61" s="41" t="str">
        <f>IF($B61="","",IF(COUNTIFS('Eng GLA 6th, 7th, 8th'!$E$4:$DV$4,EE$3,'Eng GLA 6th, 7th, 8th'!$E64:$DV64,"&lt;&gt;")=0,"",SUMIF('Eng GLA 6th, 7th, 8th'!$E$4:$DV$4,EE$3,'Eng GLA 6th, 7th, 8th'!$E64:$DV64)))</f>
        <v/>
      </c>
      <c r="EF61" s="41" t="str">
        <f>IF($B61="","",IF(COUNTIFS('Eng GLA 6th, 7th, 8th'!$E$4:$DV$4,EF$3,'Eng GLA 6th, 7th, 8th'!$E64:$DV64,"&lt;&gt;")=0,"",SUMIF('Eng GLA 6th, 7th, 8th'!$E$4:$DV$4,EF$3,'Eng GLA 6th, 7th, 8th'!$E64:$DV64)))</f>
        <v/>
      </c>
      <c r="EG61" s="41" t="str">
        <f>IF($B61="","",IF(COUNTIFS('Eng GLA 6th, 7th, 8th'!$E$4:$DV$4,EG$3,'Eng GLA 6th, 7th, 8th'!$E64:$DV64,"&lt;&gt;")=0,"",SUMIF('Eng GLA 6th, 7th, 8th'!$E$4:$DV$4,EG$3,'Eng GLA 6th, 7th, 8th'!$E64:$DV64)))</f>
        <v/>
      </c>
      <c r="EH61" s="41" t="str">
        <f>IF($B61="","",IF(COUNTIFS('Eng GLA 6th, 7th, 8th'!$E$4:$DV$4,EH$3,'Eng GLA 6th, 7th, 8th'!$E64:$DV64,"&lt;&gt;")=0,"",SUMIF('Eng GLA 6th, 7th, 8th'!$E$4:$DV$4,EH$3,'Eng GLA 6th, 7th, 8th'!$E64:$DV64)))</f>
        <v/>
      </c>
      <c r="EI61" s="41" t="str">
        <f>IF($B61="","",IF(COUNTIFS('Eng GLA 6th, 7th, 8th'!$E$4:$DV$4,EI$3,'Eng GLA 6th, 7th, 8th'!$E64:$DV64,"&lt;&gt;")=0,"",SUMIF('Eng GLA 6th, 7th, 8th'!$E$4:$DV$4,EI$3,'Eng GLA 6th, 7th, 8th'!$E64:$DV64)))</f>
        <v/>
      </c>
      <c r="EJ61" s="398" t="str">
        <f>IF('Cover Sheet'!$AC$6="7th", 'Eng GLA 6th, 7th, 8th'!AQ64, "")</f>
        <v/>
      </c>
      <c r="EK61" s="41" t="str">
        <f>IF($B61="","",IF(COUNTIFS('Eng GLA 6th, 7th, 8th'!$E$4:$DV$4,EK$3,'Eng GLA 6th, 7th, 8th'!$E64:$DV64,"&lt;&gt;")=0,"",SUMIF('Eng GLA 6th, 7th, 8th'!$E$4:$DV$4,EK$3,'Eng GLA 6th, 7th, 8th'!$E64:$DV64)))</f>
        <v/>
      </c>
      <c r="EL61" s="41" t="str">
        <f>IF($B61="","",IF(COUNTIFS('Eng GLA 6th, 7th, 8th'!$E$4:$DV$4,EL$3,'Eng GLA 6th, 7th, 8th'!$E64:$DV64,"&lt;&gt;")=0,"",SUMIF('Eng GLA 6th, 7th, 8th'!$E$4:$DV$4,EL$3,'Eng GLA 6th, 7th, 8th'!$E64:$DV64)))</f>
        <v/>
      </c>
      <c r="EM61" s="41" t="str">
        <f>IF($B61="","",IF(COUNTIFS('Eng GLA 6th, 7th, 8th'!$E$4:$DV$4,EM$3,'Eng GLA 6th, 7th, 8th'!$E64:$DV64,"&lt;&gt;")=0,"",SUMIF('Eng GLA 6th, 7th, 8th'!$E$4:$DV$4,EM$3,'Eng GLA 6th, 7th, 8th'!$E64:$DV64)))</f>
        <v/>
      </c>
      <c r="EN61" s="41" t="str">
        <f>IF($B61="","",IF(COUNTIFS('Eng GLA 6th, 7th, 8th'!$E$4:$DV$4,EN$3,'Eng GLA 6th, 7th, 8th'!$E64:$DV64,"&lt;&gt;")=0,"",SUMIF('Eng GLA 6th, 7th, 8th'!$E$4:$DV$4,EN$3,'Eng GLA 6th, 7th, 8th'!$E64:$DV64)))</f>
        <v/>
      </c>
      <c r="EO61" s="41" t="str">
        <f>IF($B61="","",IF(COUNTIFS('Eng GLA 6th, 7th, 8th'!$E$4:$DV$4,EO$3,'Eng GLA 6th, 7th, 8th'!$E64:$DV64,"&lt;&gt;")=0,"",SUMIF('Eng GLA 6th, 7th, 8th'!$E$4:$DV$4,EO$3,'Eng GLA 6th, 7th, 8th'!$E64:$DV64)))</f>
        <v/>
      </c>
      <c r="EP61" s="41" t="str">
        <f>IF($B61="","",IF(COUNTIFS('Eng GLA 6th, 7th, 8th'!$E$4:$DV$4,EP$3,'Eng GLA 6th, 7th, 8th'!$E64:$DV64,"&lt;&gt;")=0,"",SUMIF('Eng GLA 6th, 7th, 8th'!$E$4:$DV$4,EP$3,'Eng GLA 6th, 7th, 8th'!$E64:$DV64)))</f>
        <v/>
      </c>
      <c r="EQ61" s="41" t="str">
        <f>IF($B61="","",IF(COUNTIFS('Eng GLA 6th, 7th, 8th'!$E$4:$DV$4,EQ$3,'Eng GLA 6th, 7th, 8th'!$E64:$DV64,"&lt;&gt;")=0,"",SUMIF('Eng GLA 6th, 7th, 8th'!$E$4:$DV$4,EQ$3,'Eng GLA 6th, 7th, 8th'!$E64:$DV64)))</f>
        <v/>
      </c>
      <c r="ER61" s="41" t="str">
        <f>IF($B61="","",IF(COUNTIFS('Eng GLA 6th, 7th, 8th'!$E$4:$DV$4,ER$3,'Eng GLA 6th, 7th, 8th'!$E64:$DV64,"&lt;&gt;")=0,"",SUMIF('Eng GLA 6th, 7th, 8th'!$E$4:$DV$4,ER$3,'Eng GLA 6th, 7th, 8th'!$E64:$DV64)))</f>
        <v/>
      </c>
      <c r="ES61" s="41" t="str">
        <f>IF($B61="","",IF(COUNTIFS('Eng GLA 6th, 7th, 8th'!$E$4:$DV$4,ES$3,'Eng GLA 6th, 7th, 8th'!$E64:$DV64,"&lt;&gt;")=0,"",SUMIF('Eng GLA 6th, 7th, 8th'!$E$4:$DV$4,ES$3,'Eng GLA 6th, 7th, 8th'!$E64:$DV64)))</f>
        <v/>
      </c>
      <c r="ET61" s="41" t="str">
        <f>IF($B61="","",IF(COUNTIFS('Eng GLA 6th, 7th, 8th'!$E$4:$DV$4,ET$3,'Eng GLA 6th, 7th, 8th'!$E64:$DV64,"&lt;&gt;")=0,"",SUMIF('Eng GLA 6th, 7th, 8th'!$E$4:$DV$4,ET$3,'Eng GLA 6th, 7th, 8th'!$E64:$DV64)))</f>
        <v/>
      </c>
      <c r="EU61" s="41" t="str">
        <f>IF($B61="","",IF(COUNTIFS('Eng GLA 6th, 7th, 8th'!$E$4:$DV$4,EU$3,'Eng GLA 6th, 7th, 8th'!$E64:$DV64,"&lt;&gt;")=0,"",SUMIF('Eng GLA 6th, 7th, 8th'!$E$4:$DV$4,EU$3,'Eng GLA 6th, 7th, 8th'!$E64:$DV64)))</f>
        <v/>
      </c>
      <c r="EV61" s="41" t="str">
        <f>IF($B61="","",IF(COUNTIFS('Eng GLA 6th, 7th, 8th'!$E$4:$DV$4,EV$3,'Eng GLA 6th, 7th, 8th'!$E64:$DV64,"&lt;&gt;")=0,"",SUMIF('Eng GLA 6th, 7th, 8th'!$E$4:$DV$4,EV$3,'Eng GLA 6th, 7th, 8th'!$E64:$DV64)))</f>
        <v/>
      </c>
      <c r="EW61" s="41" t="str">
        <f>IF($B61="","",IF(COUNTIFS('Eng GLA 6th, 7th, 8th'!$E$4:$DV$4,EW$3,'Eng GLA 6th, 7th, 8th'!$E64:$DV64,"&lt;&gt;")=0,"",SUMIF('Eng GLA 6th, 7th, 8th'!$E$4:$DV$4,EW$3,'Eng GLA 6th, 7th, 8th'!$E64:$DV64)))</f>
        <v/>
      </c>
      <c r="EX61" s="41" t="str">
        <f>IF($B61="","",IF(COUNTIFS('Eng GLA 6th, 7th, 8th'!$E$4:$DV$4,EX$3,'Eng GLA 6th, 7th, 8th'!$E64:$DV64,"&lt;&gt;")=0,"",SUMIF('Eng GLA 6th, 7th, 8th'!$E$4:$DV$4,EX$3,'Eng GLA 6th, 7th, 8th'!$E64:$DV64)))</f>
        <v/>
      </c>
      <c r="EY61" s="41" t="str">
        <f>IF($B61="","",IF(COUNTIFS('Eng GLA 6th, 7th, 8th'!$E$4:$DV$4,EY$3,'Eng GLA 6th, 7th, 8th'!$E64:$DV64,"&lt;&gt;")=0,"",SUMIF('Eng GLA 6th, 7th, 8th'!$E$4:$DV$4,EY$3,'Eng GLA 6th, 7th, 8th'!$E64:$DV64)))</f>
        <v/>
      </c>
      <c r="EZ61" s="398" t="str">
        <f>IF('Cover Sheet'!$AC$6="8th", 'Eng GLA 6th, 7th, 8th'!CG64, "")</f>
        <v/>
      </c>
      <c r="FA61" s="41" t="str">
        <f>IF($B61="","",IF(COUNTIFS('Eng GLA 6th, 7th, 8th'!$E$4:$DV$4,FA$3,'Eng GLA 6th, 7th, 8th'!$E64:$DV64,"&lt;&gt;")=0,"",SUMIF('Eng GLA 6th, 7th, 8th'!$E$4:$DV$4,FA$3,'Eng GLA 6th, 7th, 8th'!$E64:$DV64)))</f>
        <v/>
      </c>
      <c r="FB61" s="41" t="str">
        <f>IF($B61="","",IF(COUNTIFS('Eng GLA 6th, 7th, 8th'!$E$4:$DV$4,FB$3,'Eng GLA 6th, 7th, 8th'!$E64:$DV64,"&lt;&gt;")=0,"",SUMIF('Eng GLA 6th, 7th, 8th'!$E$4:$DV$4,FB$3,'Eng GLA 6th, 7th, 8th'!$E64:$DV64)))</f>
        <v/>
      </c>
      <c r="FC61" s="41" t="str">
        <f>IF($B61="","",IF(COUNTIFS('Eng GLA 6th, 7th, 8th'!$E$4:$DV$4,FC$3,'Eng GLA 6th, 7th, 8th'!$E64:$DV64,"&lt;&gt;")=0,"",SUMIF('Eng GLA 6th, 7th, 8th'!$E$4:$DV$4,FC$3,'Eng GLA 6th, 7th, 8th'!$E64:$DV64)))</f>
        <v/>
      </c>
      <c r="FD61" s="41" t="str">
        <f>IF($B61="","",IF(COUNTIFS('Eng GLA 6th, 7th, 8th'!$E$4:$DV$4,FD$3,'Eng GLA 6th, 7th, 8th'!$E64:$DV64,"&lt;&gt;")=0,"",SUMIF('Eng GLA 6th, 7th, 8th'!$E$4:$DV$4,FD$3,'Eng GLA 6th, 7th, 8th'!$E64:$DV64)))</f>
        <v/>
      </c>
      <c r="FE61" s="41" t="str">
        <f>IF($B61="","",IF(COUNTIFS('Eng GLA 6th, 7th, 8th'!$E$4:$DV$4,FE$3,'Eng GLA 6th, 7th, 8th'!$E64:$DV64,"&lt;&gt;")=0,"",SUMIF('Eng GLA 6th, 7th, 8th'!$E$4:$DV$4,FE$3,'Eng GLA 6th, 7th, 8th'!$E64:$DV64)))</f>
        <v/>
      </c>
      <c r="FF61" s="41" t="str">
        <f>IF($B61="","",IF(COUNTIFS('Eng GLA 6th, 7th, 8th'!$E$4:$DV$4,FF$3,'Eng GLA 6th, 7th, 8th'!$E64:$DV64,"&lt;&gt;")=0,"",SUMIF('Eng GLA 6th, 7th, 8th'!$E$4:$DV$4,FF$3,'Eng GLA 6th, 7th, 8th'!$E64:$DV64)))</f>
        <v/>
      </c>
      <c r="FG61" s="41" t="str">
        <f>IF($B61="","",IF(COUNTIFS('Eng GLA 6th, 7th, 8th'!$E$4:$DV$4,FG$3,'Eng GLA 6th, 7th, 8th'!$E64:$DV64,"&lt;&gt;")=0,"",SUMIF('Eng GLA 6th, 7th, 8th'!$E$4:$DV$4,FG$3,'Eng GLA 6th, 7th, 8th'!$E64:$DV64)))</f>
        <v/>
      </c>
      <c r="FH61" s="41" t="str">
        <f>IF($B61="","",IF(COUNTIFS('Eng GLA 6th, 7th, 8th'!$E$4:$DV$4,FH$3,'Eng GLA 6th, 7th, 8th'!$E64:$DV64,"&lt;&gt;")=0,"",SUMIF('Eng GLA 6th, 7th, 8th'!$E$4:$DV$4,FH$3,'Eng GLA 6th, 7th, 8th'!$E64:$DV64)))</f>
        <v/>
      </c>
      <c r="FI61" s="41" t="str">
        <f>IF($B61="","",IF(COUNTIFS('Eng GLA 6th, 7th, 8th'!$E$4:$DV$4,FI$3,'Eng GLA 6th, 7th, 8th'!$E64:$DV64,"&lt;&gt;")=0,"",SUMIF('Eng GLA 6th, 7th, 8th'!$E$4:$DV$4,FI$3,'Eng GLA 6th, 7th, 8th'!$E64:$DV64)))</f>
        <v/>
      </c>
      <c r="FJ61" s="41" t="str">
        <f>IF($B61="","",IF(COUNTIFS('Eng GLA 6th, 7th, 8th'!$E$4:$DV$4,FJ$3,'Eng GLA 6th, 7th, 8th'!$E64:$DV64,"&lt;&gt;")=0,"",SUMIF('Eng GLA 6th, 7th, 8th'!$E$4:$DV$4,FJ$3,'Eng GLA 6th, 7th, 8th'!$E64:$DV64)))</f>
        <v/>
      </c>
      <c r="FK61" s="41" t="str">
        <f>IF($B61="","",IF(COUNTIFS('Eng GLA 6th, 7th, 8th'!$E$4:$DV$4,FK$3,'Eng GLA 6th, 7th, 8th'!$E64:$DV64,"&lt;&gt;")=0,"",SUMIF('Eng GLA 6th, 7th, 8th'!$E$4:$DV$4,FK$3,'Eng GLA 6th, 7th, 8th'!$E64:$DV64)))</f>
        <v/>
      </c>
      <c r="FL61" s="41" t="str">
        <f>IF($B61="","",IF(COUNTIFS('Eng GLA 6th, 7th, 8th'!$E$4:$DV$4,FL$3,'Eng GLA 6th, 7th, 8th'!$E64:$DV64,"&lt;&gt;")=0,"",SUMIF('Eng GLA 6th, 7th, 8th'!$E$4:$DV$4,FL$3,'Eng GLA 6th, 7th, 8th'!$E64:$DV64)))</f>
        <v/>
      </c>
      <c r="FM61" s="41" t="str">
        <f>IF($B61="","",IF(COUNTIFS('Eng GLA 6th, 7th, 8th'!$E$4:$DV$4,FM$3,'Eng GLA 6th, 7th, 8th'!$E64:$DV64,"&lt;&gt;")=0,"",SUMIF('Eng GLA 6th, 7th, 8th'!$E$4:$DV$4,FM$3,'Eng GLA 6th, 7th, 8th'!$E64:$DV64)))</f>
        <v/>
      </c>
      <c r="FN61" s="41" t="str">
        <f>IF($B61="","",IF(COUNTIFS('Eng GLA 6th, 7th, 8th'!$E$4:$DV$4,FN$3,'Eng GLA 6th, 7th, 8th'!$E64:$DV64,"&lt;&gt;")=0,"",SUMIF('Eng GLA 6th, 7th, 8th'!$E$4:$DV$4,FN$3,'Eng GLA 6th, 7th, 8th'!$E64:$DV64)))</f>
        <v/>
      </c>
      <c r="FO61" s="41" t="str">
        <f>IF($B61="","",IF(COUNTIFS('Eng GLA 6th, 7th, 8th'!$E$4:$DV$4,FO$3,'Eng GLA 6th, 7th, 8th'!$E64:$DV64,"&lt;&gt;")=0,"",SUMIF('Eng GLA 6th, 7th, 8th'!$E$4:$DV$4,FO$3,'Eng GLA 6th, 7th, 8th'!$E64:$DV64)))</f>
        <v/>
      </c>
    </row>
    <row r="62" spans="1:171" ht="12.75" customHeight="1" x14ac:dyDescent="0.2">
      <c r="A62" s="65">
        <v>58</v>
      </c>
      <c r="B62" s="65" t="str">
        <f>'English Scores- Leveled papers'!B64</f>
        <v/>
      </c>
      <c r="C62" s="65"/>
      <c r="D62" s="76" t="str">
        <f>IF(OR(B62="",H62="",'Cover Sheet'!E62=""),"",'Cover Sheet'!E62)</f>
        <v/>
      </c>
      <c r="E62" s="76" t="str">
        <f>IF(OR(B62="",H62="",'Cover Sheet'!F62=""),"",'Cover Sheet'!F62)</f>
        <v/>
      </c>
      <c r="F62" s="76" t="str">
        <f>IF(OR(B62="",H62="",'Cover Sheet'!H62=""),"",'Cover Sheet'!H62)</f>
        <v/>
      </c>
      <c r="G62" s="76"/>
      <c r="H62" s="76" t="str">
        <f>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v/>
      </c>
      <c r="I62" s="77" t="str">
        <f t="shared" si="23"/>
        <v/>
      </c>
      <c r="J62" s="77" t="str">
        <f t="shared" si="24"/>
        <v/>
      </c>
      <c r="K62" s="77" t="str">
        <f t="shared" si="25"/>
        <v/>
      </c>
      <c r="L62" s="78" t="str">
        <f t="shared" si="26"/>
        <v/>
      </c>
      <c r="M62" s="78" t="str">
        <f t="shared" si="27"/>
        <v/>
      </c>
      <c r="N62" s="78" t="str">
        <f t="shared" si="28"/>
        <v/>
      </c>
      <c r="O62" s="78" t="str">
        <f t="shared" si="13"/>
        <v/>
      </c>
      <c r="P62" s="78" t="str">
        <f t="shared" si="14"/>
        <v/>
      </c>
      <c r="Q62" s="78" t="str">
        <f t="shared" si="15"/>
        <v/>
      </c>
      <c r="R62" s="78" t="str">
        <f t="shared" si="16"/>
        <v/>
      </c>
      <c r="S62" s="78" t="str">
        <f t="shared" si="17"/>
        <v/>
      </c>
      <c r="T62" s="78" t="str">
        <f t="shared" si="18"/>
        <v/>
      </c>
      <c r="U62" s="78" t="str">
        <f t="shared" si="19"/>
        <v/>
      </c>
      <c r="V62" s="78" t="str">
        <f t="shared" si="20"/>
        <v/>
      </c>
      <c r="W62" s="78" t="str">
        <f t="shared" si="21"/>
        <v/>
      </c>
      <c r="X62" s="78" t="str">
        <f t="shared" si="22"/>
        <v/>
      </c>
      <c r="Y62" s="78"/>
      <c r="Z62" s="78"/>
      <c r="AA62" s="78"/>
      <c r="AB62" s="78"/>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41" t="str">
        <f>IF($B62="","",IF(COUNTIFS('English Scores- Leveled papers'!$H$4:$KM$4,AI$3,'English Scores- Leveled papers'!$H64:$KM64,"&lt;&gt;")=0,"",SUMIF('English Scores- Leveled papers'!$H$4:$KM$4,AI$3,'English Scores- Leveled papers'!$H64:$KM64)))</f>
        <v/>
      </c>
      <c r="AJ62" s="41" t="str">
        <f>IF($B62="","",IF(COUNTIFS('English Scores- Leveled papers'!$H$4:$KM$4,AJ$3,'English Scores- Leveled papers'!$H64:$KM64,"&lt;&gt;")=0,"",SUMIF('English Scores- Leveled papers'!$H$4:$KM$4,AJ$3,'English Scores- Leveled papers'!$H64:$KM64)))</f>
        <v/>
      </c>
      <c r="AK62" s="41" t="str">
        <f>IF($B62="","",IF(COUNTIFS('English Scores- Leveled papers'!$H$4:$KM$4,AK$3,'English Scores- Leveled papers'!$H64:$KM64,"&lt;&gt;")=0,"",SUMIF('English Scores- Leveled papers'!$H$4:$KM$4,AK$3,'English Scores- Leveled papers'!$H64:$KM64)))</f>
        <v/>
      </c>
      <c r="AL62" s="41" t="str">
        <f>IF($B62="","",IF(COUNTIFS('English Scores- Leveled papers'!$H$4:$KM$4,AL$3,'English Scores- Leveled papers'!$H64:$KM64,"&lt;&gt;")=0,"",SUMIF('English Scores- Leveled papers'!$H$4:$KM$4,AL$3,'English Scores- Leveled papers'!$H64:$KM64)))</f>
        <v/>
      </c>
      <c r="AM62" s="41" t="str">
        <f>IF($B62="","",IF(COUNTIFS('English Scores- Leveled papers'!$H$4:$KM$4,AM$3,'English Scores- Leveled papers'!$H64:$KM64,"&lt;&gt;")=0,"",SUMIF('English Scores- Leveled papers'!$H$4:$KM$4,AM$3,'English Scores- Leveled papers'!$H64:$KM64)))</f>
        <v/>
      </c>
      <c r="AN62" s="41"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41" t="str">
        <f>IF($B62="","",IF(COUNTIFS('English Scores- Leveled papers'!$H$4:$KM$4,AZ$3,'English Scores- Leveled papers'!$H64:$KM64,"&lt;&gt;")=0,"",SUMIF('English Scores- Leveled papers'!$H$4:$KM$4,AZ$3,'English Scores- Leveled papers'!$H64:$KM64)))</f>
        <v/>
      </c>
      <c r="BA62" s="41" t="str">
        <f>IF($B62="","",IF(COUNTIFS('English Scores- Leveled papers'!$H$4:$KM$4,BA$3,'English Scores- Leveled papers'!$H64:$KM64,"&lt;&gt;")=0,"",SUMIF('English Scores- Leveled papers'!$H$4:$KM$4,BA$3,'English Scores- Leveled papers'!$H64:$KM64)))</f>
        <v/>
      </c>
      <c r="BB62" s="41" t="str">
        <f>IF($B62="","",IF(COUNTIFS('English Scores- Leveled papers'!$H$4:$KM$4,BB$3,'English Scores- Leveled papers'!$H64:$KM64,"&lt;&gt;")=0,"",SUMIF('English Scores- Leveled papers'!$H$4:$KM$4,BB$3,'English Scores- Leveled papers'!$H64:$KM64)))</f>
        <v/>
      </c>
      <c r="BC62" s="41" t="str">
        <f>IF($B62="","",IF(COUNTIFS('English Scores- Leveled papers'!$H$4:$KM$4,BC$3,'English Scores- Leveled papers'!$H64:$KM64,"&lt;&gt;")=0,"",SUMIF('English Scores- Leveled papers'!$H$4:$KM$4,BC$3,'English Scores- Leveled papers'!$H64:$KM64)))</f>
        <v/>
      </c>
      <c r="BD62" s="41" t="str">
        <f>IF($B62="","",IF(COUNTIFS('English Scores- Leveled papers'!$H$4:$KM$4,BD$3,'English Scores- Leveled papers'!$H64:$KM64,"&lt;&gt;")=0,"",SUMIF('English Scores- Leveled papers'!$H$4:$KM$4,BD$3,'English Scores- Leveled papers'!$H64:$KM64)))</f>
        <v/>
      </c>
      <c r="BE62" s="41" t="str">
        <f>IF($B62="","",IF(COUNTIFS('English Scores- Leveled papers'!$H$4:$KM$4,BE$3,'English Scores- Leveled papers'!$H64:$KM64,"&lt;&gt;")=0,"",SUMIF('English Scores- Leveled papers'!$H$4:$KM$4,BE$3,'English Scores- Leveled papers'!$H64:$KM64)))</f>
        <v/>
      </c>
      <c r="BF62" s="41" t="str">
        <f>IF($B62="","",IF(COUNTIFS('English Scores- Leveled papers'!$H$4:$KM$4,BF$3,'English Scores- Leveled papers'!$H64:$KM64,"&lt;&gt;")=0,"",SUMIF('English Scores- Leveled papers'!$H$4:$KM$4,BF$3,'English Scores- Leveled papers'!$H64:$KM64)))</f>
        <v/>
      </c>
      <c r="BG62" s="41" t="str">
        <f>IF($B62="","",IF(COUNTIFS('English Scores- Leveled papers'!$H$4:$KM$4,BG$3,'English Scores- Leveled papers'!$H64:$KM64,"&lt;&gt;")=0,"",SUMIF('English Scores- Leveled papers'!$H$4:$KM$4,BG$3,'English Scores- Leveled papers'!$H64:$KM64)))</f>
        <v/>
      </c>
      <c r="BH62" s="41" t="str">
        <f>IF($B62="","",IF(COUNTIFS('English Scores- Leveled papers'!$H$4:$KM$4,BH$3,'English Scores- Leveled papers'!$H64:$KM64,"&lt;&gt;")=0,"",SUMIF('English Scores- Leveled papers'!$H$4:$KM$4,BH$3,'English Scores- Leveled papers'!$H64:$KM64)))</f>
        <v/>
      </c>
      <c r="BI62" s="41" t="str">
        <f>IF($B62="","",IF(COUNTIFS('English Scores- Leveled papers'!$H$4:$KM$4,BI$3,'English Scores- Leveled papers'!$H64:$KM64,"&lt;&gt;")=0,"",SUMIF('English Scores- Leveled papers'!$H$4:$KM$4,BI$3,'English Scores- Leveled papers'!$H64:$KM64)))</f>
        <v/>
      </c>
      <c r="BJ62" s="41" t="str">
        <f>IF($B62="","",IF(COUNTIFS('English Scores- Leveled papers'!$H$4:$KM$4,BJ$3,'English Scores- Leveled papers'!$H64:$KM64,"&lt;&gt;")=0,"",SUMIF('English Scores- Leveled papers'!$H$4:$KM$4,BJ$3,'English Scores- Leveled papers'!$H64:$KM64)))</f>
        <v/>
      </c>
      <c r="BK62" s="41" t="str">
        <f>IF($B62="","",IF(COUNTIFS('English Scores- Leveled papers'!$H$4:$KM$4,BK$3,'English Scores- Leveled papers'!$H64:$KM64,"&lt;&gt;")=0,"",SUMIF('English Scores- Leveled papers'!$H$4:$KM$4,BK$3,'English Scores- Leveled papers'!$H64:$KM64)))</f>
        <v/>
      </c>
      <c r="BL62" s="41" t="str">
        <f>IF($B62="","",IF(COUNTIFS('English Scores- Leveled papers'!$H$4:$KM$4,BL$3,'English Scores- Leveled papers'!$H64:$KM64,"&lt;&gt;")=0,"",SUMIF('English Scores- Leveled papers'!$H$4:$KM$4,BL$3,'English Scores- Leveled papers'!$H64:$KM64)))</f>
        <v/>
      </c>
      <c r="BM62" s="41" t="str">
        <f>IF($B62="","",IF(COUNTIFS('English Scores- Leveled papers'!$H$4:$KM$4,BM$3,'English Scores- Leveled papers'!$H64:$KM64,"&lt;&gt;")=0,"",SUMIF('English Scores- Leveled papers'!$H$4:$KM$4,BM$3,'English Scores- Leveled papers'!$H64:$KM64)))</f>
        <v/>
      </c>
      <c r="BN62" s="41" t="str">
        <f>IF($B62="","",IF(COUNTIFS('English Scores- Leveled papers'!$H$4:$KM$4,BN$3,'English Scores- Leveled papers'!$H64:$KM64,"&lt;&gt;")=0,"",SUMIF('English Scores- Leveled papers'!$H$4:$KM$4,BN$3,'English Scores- Leveled papers'!$H64:$KM64)))</f>
        <v/>
      </c>
      <c r="BO62" s="41"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41" t="str">
        <f>IF($B62="","",IF(COUNTIFS('English Scores- Leveled papers'!$H$4:$KM$4,BX$3,'English Scores- Leveled papers'!$H64:$KM64,"&lt;&gt;")=0,"",SUMIF('English Scores- Leveled papers'!$H$4:$KM$4,BX$3,'English Scores- Leveled papers'!$H64:$KM64)))</f>
        <v/>
      </c>
      <c r="BY62" s="41" t="str">
        <f>IF($B62="","",IF(COUNTIFS('English Scores- Leveled papers'!$H$4:$KM$4,BY$3,'English Scores- Leveled papers'!$H64:$KM64,"&lt;&gt;")=0,"",SUMIF('English Scores- Leveled papers'!$H$4:$KM$4,BY$3,'English Scores- Leveled papers'!$H64:$KM64)))</f>
        <v/>
      </c>
      <c r="BZ62" s="41" t="str">
        <f>IF($B62="","",IF(COUNTIFS('English Scores- Leveled papers'!$H$4:$KM$4,BZ$3,'English Scores- Leveled papers'!$H64:$KM64,"&lt;&gt;")=0,"",SUMIF('English Scores- Leveled papers'!$H$4:$KM$4,BZ$3,'English Scores- Leveled papers'!$H64:$KM64)))</f>
        <v/>
      </c>
      <c r="CA62" s="41" t="str">
        <f>IF($B62="","",IF(COUNTIFS('English Scores- Leveled papers'!$H$4:$KM$4,CA$3,'English Scores- Leveled papers'!$H64:$KM64,"&lt;&gt;")=0,"",SUMIF('English Scores- Leveled papers'!$H$4:$KM$4,CA$3,'English Scores- Leveled papers'!$H64:$KM64)))</f>
        <v/>
      </c>
      <c r="CB62" s="41" t="str">
        <f>IF($B62="","",IF(COUNTIFS('English Scores- Leveled papers'!$H$4:$KM$4,CB$3,'English Scores- Leveled papers'!$H64:$KM64,"&lt;&gt;")=0,"",SUMIF('English Scores- Leveled papers'!$H$4:$KM$4,CB$3,'English Scores- Leveled papers'!$H64:$KM64)))</f>
        <v/>
      </c>
      <c r="CC62" s="41" t="str">
        <f>IF($B62="","",IF(COUNTIFS('English Scores- Leveled papers'!$H$4:$KM$4,CC$3,'English Scores- Leveled papers'!$H64:$KM64,"&lt;&gt;")=0,"",SUMIF('English Scores- Leveled papers'!$H$4:$KM$4,CC$3,'English Scores- Leveled papers'!$H64:$KM64)))</f>
        <v/>
      </c>
      <c r="CD62" s="41" t="str">
        <f>IF($B62="","",IF(COUNTIFS('English Scores- Leveled papers'!$H$4:$KM$4,CD$3,'English Scores- Leveled papers'!$H64:$KM64,"&lt;&gt;")=0,"",SUMIF('English Scores- Leveled papers'!$H$4:$KM$4,CD$3,'English Scores- Leveled papers'!$H64:$KM64)))</f>
        <v/>
      </c>
      <c r="CE62" s="41" t="str">
        <f>IF($B62="","",IF(COUNTIFS('English Scores- Leveled papers'!$H$4:$KM$4,CE$3,'English Scores- Leveled papers'!$H64:$KM64,"&lt;&gt;")=0,"",SUMIF('English Scores- Leveled papers'!$H$4:$KM$4,CE$3,'English Scores- Leveled papers'!$H64:$KM64)))</f>
        <v/>
      </c>
      <c r="CF62" s="41"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41" t="str">
        <f>IF($B62="","",IF(COUNTIFS('English Scores- Leveled papers'!$H$4:$KM$4,CL$3,'English Scores- Leveled papers'!$H64:$KM64,"&lt;&gt;")=0,"",SUMIF('English Scores- Leveled papers'!$H$4:$KM$4,CL$3,'English Scores- Leveled papers'!$H64:$KM64)))</f>
        <v/>
      </c>
      <c r="CM62" s="41" t="str">
        <f>IF($B62="","",IF(COUNTIFS('English Scores- Leveled papers'!$H$4:$KM$4,CM$3,'English Scores- Leveled papers'!$H64:$KM64,"&lt;&gt;")=0,"",SUMIF('English Scores- Leveled papers'!$H$4:$KM$4,CM$3,'English Scores- Leveled papers'!$H64:$KM64)))</f>
        <v/>
      </c>
      <c r="CN62" s="41" t="str">
        <f>IF($B62="","",IF(COUNTIFS('English Scores- Leveled papers'!$H$4:$KM$4,CN$3,'English Scores- Leveled papers'!$H64:$KM64,"&lt;&gt;")=0,"",SUMIF('English Scores- Leveled papers'!$H$4:$KM$4,CN$3,'English Scores- Leveled papers'!$H64:$KM64)))</f>
        <v/>
      </c>
      <c r="CO62" s="41" t="str">
        <f>IF($B62="","",IF(COUNTIFS('English Scores- Leveled papers'!$H$4:$KM$4,CO$3,'English Scores- Leveled papers'!$H64:$KM64,"&lt;&gt;")=0,"",SUMIF('English Scores- Leveled papers'!$H$4:$KM$4,CO$3,'English Scores- Leveled papers'!$H64:$KM64)))</f>
        <v/>
      </c>
      <c r="CP62" s="41" t="str">
        <f>IF($B62="","",IF(COUNTIFS('English Scores- Leveled papers'!$H$4:$KM$4,CP$3,'English Scores- Leveled papers'!$H64:$KM64,"&lt;&gt;")=0,"",SUMIF('English Scores- Leveled papers'!$H$4:$KM$4,CP$3,'English Scores- Leveled papers'!$H64:$KM64)))</f>
        <v/>
      </c>
      <c r="CQ62" s="41" t="str">
        <f>IF($B62="","",IF(COUNTIFS('English Scores- Leveled papers'!$H$4:$KM$4,CQ$3,'English Scores- Leveled papers'!$H64:$KM64,"&lt;&gt;")=0,"",SUMIF('English Scores- Leveled papers'!$H$4:$KM$4,CQ$3,'English Scores- Leveled papers'!$H64:$KM64)))</f>
        <v/>
      </c>
      <c r="CR62" s="41" t="str">
        <f>IF($B62="","",IF(COUNTIFS('English Scores- Leveled papers'!$H$4:$KM$4,CR$3,'English Scores- Leveled papers'!$H64:$KM64,"&lt;&gt;")=0,"",SUMIF('English Scores- Leveled papers'!$H$4:$KM$4,CR$3,'English Scores- Leveled papers'!$H64:$KM64)))</f>
        <v/>
      </c>
      <c r="CS62" s="41"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41" t="str">
        <f>IF($B62="","",IF(COUNTIFS('English Scores- Leveled papers'!$H$4:$KM$4,DF$3,'English Scores- Leveled papers'!$H64:$KM64,"&lt;&gt;")=0,"",SUMIF('English Scores- Leveled papers'!$H$4:$KM$4,DF$3,'English Scores- Leveled papers'!$H64:$KM64)))</f>
        <v/>
      </c>
      <c r="DG62" s="41" t="str">
        <f>IF($B62="","",IF(COUNTIFS('English Scores- Leveled papers'!$H$4:$KM$4,DG$3,'English Scores- Leveled papers'!$H64:$KM64,"&lt;&gt;")=0,"",SUMIF('English Scores- Leveled papers'!$H$4:$KM$4,DG$3,'English Scores- Leveled papers'!$H64:$KM64)))</f>
        <v/>
      </c>
      <c r="DH62" s="41" t="str">
        <f>IF($B62="","",IF(COUNTIFS('English Scores- Leveled papers'!$H$4:$KM$4,DH$3,'English Scores- Leveled papers'!$H64:$KM64,"&lt;&gt;")=0,"",SUMIF('English Scores- Leveled papers'!$H$4:$KM$4,DH$3,'English Scores- Leveled papers'!$H64:$KM64)))</f>
        <v/>
      </c>
      <c r="DI62" s="41" t="str">
        <f>IF($B62="","",IF(COUNTIFS('English Scores- Leveled papers'!$H$4:$KM$4,DI$3,'English Scores- Leveled papers'!$H64:$KM64,"&lt;&gt;")=0,"",SUMIF('English Scores- Leveled papers'!$H$4:$KM$4,DI$3,'English Scores- Leveled papers'!$H64:$KM64)))</f>
        <v/>
      </c>
      <c r="DJ62" s="41" t="str">
        <f>IF($B62="","",IF(COUNTIFS('English Scores- Leveled papers'!$H$4:$KM$4,DJ$3,'English Scores- Leveled papers'!$H64:$KM64,"&lt;&gt;")=0,"",SUMIF('English Scores- Leveled papers'!$H$4:$KM$4,DJ$3,'English Scores- Leveled papers'!$H64:$KM64)))</f>
        <v/>
      </c>
      <c r="DK62" s="41" t="str">
        <f>IF($B62="","",IF(COUNTIFS('English Scores- Leveled papers'!$H$4:$KM$4,DK$3,'English Scores- Leveled papers'!$H64:$KM64,"&lt;&gt;")=0,"",SUMIF('English Scores- Leveled papers'!$H$4:$KM$4,DK$3,'English Scores- Leveled papers'!$H64:$KM64)))</f>
        <v/>
      </c>
      <c r="DL62" s="41" t="str">
        <f>IF($B62="","",IF(COUNTIFS('English Scores- Leveled papers'!$H$4:$KM$4,DL$3,'English Scores- Leveled papers'!$H64:$KM64,"&lt;&gt;")=0,"",SUMIF('English Scores- Leveled papers'!$H$4:$KM$4,DL$3,'English Scores- Leveled papers'!$H64:$KM64)))</f>
        <v/>
      </c>
      <c r="DM62" s="41" t="str">
        <f>IF($B62="","",IF(COUNTIFS('English Scores- Leveled papers'!$H$4:$KM$4,DM$3,'English Scores- Leveled papers'!$H64:$KM64,"&lt;&gt;")=0,"",SUMIF('English Scores- Leveled papers'!$H$4:$KM$4,DM$3,'English Scores- Leveled papers'!$H64:$KM64)))</f>
        <v/>
      </c>
      <c r="DN62" s="41" t="str">
        <f>IF($B62="","",IF(COUNTIFS('English Scores- Leveled papers'!$H$4:$KM$4,DN$3,'English Scores- Leveled papers'!$H64:$KM64,"&lt;&gt;")=0,"",SUMIF('English Scores- Leveled papers'!$H$4:$KM$4,DN$3,'English Scores- Leveled papers'!$H64:$KM64)))</f>
        <v/>
      </c>
      <c r="DO62" s="41" t="str">
        <f>IF($B62="","",IF(COUNTIFS('English Scores- Leveled papers'!$H$4:$KM$4,DO$3,'English Scores- Leveled papers'!$H64:$KM64,"&lt;&gt;")=0,"",SUMIF('English Scores- Leveled papers'!$H$4:$KM$4,DO$3,'English Scores- Leveled papers'!$H64:$KM64)))</f>
        <v/>
      </c>
      <c r="DP62" s="41" t="str">
        <f>IF($B62="","",IF(COUNTIFS('English Scores- Leveled papers'!$H$4:$KM$4,DP$3,'English Scores- Leveled papers'!$H64:$KM64,"&lt;&gt;")=0,"",SUMIF('English Scores- Leveled papers'!$H$4:$KM$4,DP$3,'English Scores- Leveled papers'!$H64:$KM64)))</f>
        <v/>
      </c>
      <c r="DQ62" s="393" t="str">
        <f>IF($B62="","",IF(COUNTIFS('English Scores- Leveled papers'!$H$4:$KM$4,DQ$3,'English Scores- Leveled papers'!$H64:$KM64,"&lt;&gt;")=0,"",SUMIF('English Scores- Leveled papers'!$H$4:$KM$4,DQ$3,'English Scores- Leveled papers'!$H64:$KM64)))</f>
        <v/>
      </c>
      <c r="DR62" s="395" t="str">
        <f>IF('Cover Sheet'!$AC$6="6th", 'Eng GLA 6th, 7th, 8th'!D65, "")</f>
        <v/>
      </c>
      <c r="DU62" s="41" t="str">
        <f>IF($B62="","",IF(COUNTIFS('Eng GLA 6th, 7th, 8th'!$E$4:$DV$4,DU$3,'Eng GLA 6th, 7th, 8th'!$E65:$DV65,"&lt;&gt;")=0,"",SUMIF('Eng GLA 6th, 7th, 8th'!$E$4:$DV$4,DU$3,'Eng GLA 6th, 7th, 8th'!$E65:$DV65)))</f>
        <v/>
      </c>
      <c r="DV62" s="41" t="str">
        <f>IF($B62="","",IF(COUNTIFS('Eng GLA 6th, 7th, 8th'!$E$4:$DV$4,DV$3,'Eng GLA 6th, 7th, 8th'!$E65:$DV65,"&lt;&gt;")=0,"",SUMIF('Eng GLA 6th, 7th, 8th'!$E$4:$DV$4,DV$3,'Eng GLA 6th, 7th, 8th'!$E65:$DV65)))</f>
        <v/>
      </c>
      <c r="DW62" s="41" t="str">
        <f>IF($B62="","",IF(COUNTIFS('Eng GLA 6th, 7th, 8th'!$E$4:$DV$4,DW$3,'Eng GLA 6th, 7th, 8th'!$E65:$DV65,"&lt;&gt;")=0,"",SUMIF('Eng GLA 6th, 7th, 8th'!$E$4:$DV$4,DW$3,'Eng GLA 6th, 7th, 8th'!$E65:$DV65)))</f>
        <v/>
      </c>
      <c r="DX62" s="41" t="str">
        <f>IF($B62="","",IF(COUNTIFS('Eng GLA 6th, 7th, 8th'!$E$4:$DV$4,DX$3,'Eng GLA 6th, 7th, 8th'!$E65:$DV65,"&lt;&gt;")=0,"",SUMIF('Eng GLA 6th, 7th, 8th'!$E$4:$DV$4,DX$3,'Eng GLA 6th, 7th, 8th'!$E65:$DV65)))</f>
        <v/>
      </c>
      <c r="DY62" s="41" t="str">
        <f>IF($B62="","",IF(COUNTIFS('Eng GLA 6th, 7th, 8th'!$E$4:$DV$4,DY$3,'Eng GLA 6th, 7th, 8th'!$E65:$DV65,"&lt;&gt;")=0,"",SUMIF('Eng GLA 6th, 7th, 8th'!$E$4:$DV$4,DY$3,'Eng GLA 6th, 7th, 8th'!$E65:$DV65)))</f>
        <v/>
      </c>
      <c r="DZ62" s="41" t="str">
        <f>IF($B62="","",IF(COUNTIFS('Eng GLA 6th, 7th, 8th'!$E$4:$DV$4,DZ$3,'Eng GLA 6th, 7th, 8th'!$E65:$DV65,"&lt;&gt;")=0,"",SUMIF('Eng GLA 6th, 7th, 8th'!$E$4:$DV$4,DZ$3,'Eng GLA 6th, 7th, 8th'!$E65:$DV65)))</f>
        <v/>
      </c>
      <c r="EA62" s="41" t="str">
        <f>IF($B62="","",IF(COUNTIFS('Eng GLA 6th, 7th, 8th'!$E$4:$DV$4,EA$3,'Eng GLA 6th, 7th, 8th'!$E65:$DV65,"&lt;&gt;")=0,"",SUMIF('Eng GLA 6th, 7th, 8th'!$E$4:$DV$4,EA$3,'Eng GLA 6th, 7th, 8th'!$E65:$DV65)))</f>
        <v/>
      </c>
      <c r="EB62" s="41" t="str">
        <f>IF($B62="","",IF(COUNTIFS('Eng GLA 6th, 7th, 8th'!$E$4:$DV$4,EB$3,'Eng GLA 6th, 7th, 8th'!$E65:$DV65,"&lt;&gt;")=0,"",SUMIF('Eng GLA 6th, 7th, 8th'!$E$4:$DV$4,EB$3,'Eng GLA 6th, 7th, 8th'!$E65:$DV65)))</f>
        <v/>
      </c>
      <c r="EC62" s="41" t="str">
        <f>IF($B62="","",IF(COUNTIFS('Eng GLA 6th, 7th, 8th'!$E$4:$DV$4,EC$3,'Eng GLA 6th, 7th, 8th'!$E65:$DV65,"&lt;&gt;")=0,"",SUMIF('Eng GLA 6th, 7th, 8th'!$E$4:$DV$4,EC$3,'Eng GLA 6th, 7th, 8th'!$E65:$DV65)))</f>
        <v/>
      </c>
      <c r="ED62" s="41" t="str">
        <f>IF($B62="","",IF(COUNTIFS('Eng GLA 6th, 7th, 8th'!$E$4:$DV$4,ED$3,'Eng GLA 6th, 7th, 8th'!$E65:$DV65,"&lt;&gt;")=0,"",SUMIF('Eng GLA 6th, 7th, 8th'!$E$4:$DV$4,ED$3,'Eng GLA 6th, 7th, 8th'!$E65:$DV65)))</f>
        <v/>
      </c>
      <c r="EE62" s="41" t="str">
        <f>IF($B62="","",IF(COUNTIFS('Eng GLA 6th, 7th, 8th'!$E$4:$DV$4,EE$3,'Eng GLA 6th, 7th, 8th'!$E65:$DV65,"&lt;&gt;")=0,"",SUMIF('Eng GLA 6th, 7th, 8th'!$E$4:$DV$4,EE$3,'Eng GLA 6th, 7th, 8th'!$E65:$DV65)))</f>
        <v/>
      </c>
      <c r="EF62" s="41" t="str">
        <f>IF($B62="","",IF(COUNTIFS('Eng GLA 6th, 7th, 8th'!$E$4:$DV$4,EF$3,'Eng GLA 6th, 7th, 8th'!$E65:$DV65,"&lt;&gt;")=0,"",SUMIF('Eng GLA 6th, 7th, 8th'!$E$4:$DV$4,EF$3,'Eng GLA 6th, 7th, 8th'!$E65:$DV65)))</f>
        <v/>
      </c>
      <c r="EG62" s="41" t="str">
        <f>IF($B62="","",IF(COUNTIFS('Eng GLA 6th, 7th, 8th'!$E$4:$DV$4,EG$3,'Eng GLA 6th, 7th, 8th'!$E65:$DV65,"&lt;&gt;")=0,"",SUMIF('Eng GLA 6th, 7th, 8th'!$E$4:$DV$4,EG$3,'Eng GLA 6th, 7th, 8th'!$E65:$DV65)))</f>
        <v/>
      </c>
      <c r="EH62" s="41" t="str">
        <f>IF($B62="","",IF(COUNTIFS('Eng GLA 6th, 7th, 8th'!$E$4:$DV$4,EH$3,'Eng GLA 6th, 7th, 8th'!$E65:$DV65,"&lt;&gt;")=0,"",SUMIF('Eng GLA 6th, 7th, 8th'!$E$4:$DV$4,EH$3,'Eng GLA 6th, 7th, 8th'!$E65:$DV65)))</f>
        <v/>
      </c>
      <c r="EI62" s="41" t="str">
        <f>IF($B62="","",IF(COUNTIFS('Eng GLA 6th, 7th, 8th'!$E$4:$DV$4,EI$3,'Eng GLA 6th, 7th, 8th'!$E65:$DV65,"&lt;&gt;")=0,"",SUMIF('Eng GLA 6th, 7th, 8th'!$E$4:$DV$4,EI$3,'Eng GLA 6th, 7th, 8th'!$E65:$DV65)))</f>
        <v/>
      </c>
      <c r="EJ62" s="398" t="str">
        <f>IF('Cover Sheet'!$AC$6="7th", 'Eng GLA 6th, 7th, 8th'!AQ65, "")</f>
        <v/>
      </c>
      <c r="EK62" s="41" t="str">
        <f>IF($B62="","",IF(COUNTIFS('Eng GLA 6th, 7th, 8th'!$E$4:$DV$4,EK$3,'Eng GLA 6th, 7th, 8th'!$E65:$DV65,"&lt;&gt;")=0,"",SUMIF('Eng GLA 6th, 7th, 8th'!$E$4:$DV$4,EK$3,'Eng GLA 6th, 7th, 8th'!$E65:$DV65)))</f>
        <v/>
      </c>
      <c r="EL62" s="41" t="str">
        <f>IF($B62="","",IF(COUNTIFS('Eng GLA 6th, 7th, 8th'!$E$4:$DV$4,EL$3,'Eng GLA 6th, 7th, 8th'!$E65:$DV65,"&lt;&gt;")=0,"",SUMIF('Eng GLA 6th, 7th, 8th'!$E$4:$DV$4,EL$3,'Eng GLA 6th, 7th, 8th'!$E65:$DV65)))</f>
        <v/>
      </c>
      <c r="EM62" s="41" t="str">
        <f>IF($B62="","",IF(COUNTIFS('Eng GLA 6th, 7th, 8th'!$E$4:$DV$4,EM$3,'Eng GLA 6th, 7th, 8th'!$E65:$DV65,"&lt;&gt;")=0,"",SUMIF('Eng GLA 6th, 7th, 8th'!$E$4:$DV$4,EM$3,'Eng GLA 6th, 7th, 8th'!$E65:$DV65)))</f>
        <v/>
      </c>
      <c r="EN62" s="41" t="str">
        <f>IF($B62="","",IF(COUNTIFS('Eng GLA 6th, 7th, 8th'!$E$4:$DV$4,EN$3,'Eng GLA 6th, 7th, 8th'!$E65:$DV65,"&lt;&gt;")=0,"",SUMIF('Eng GLA 6th, 7th, 8th'!$E$4:$DV$4,EN$3,'Eng GLA 6th, 7th, 8th'!$E65:$DV65)))</f>
        <v/>
      </c>
      <c r="EO62" s="41" t="str">
        <f>IF($B62="","",IF(COUNTIFS('Eng GLA 6th, 7th, 8th'!$E$4:$DV$4,EO$3,'Eng GLA 6th, 7th, 8th'!$E65:$DV65,"&lt;&gt;")=0,"",SUMIF('Eng GLA 6th, 7th, 8th'!$E$4:$DV$4,EO$3,'Eng GLA 6th, 7th, 8th'!$E65:$DV65)))</f>
        <v/>
      </c>
      <c r="EP62" s="41" t="str">
        <f>IF($B62="","",IF(COUNTIFS('Eng GLA 6th, 7th, 8th'!$E$4:$DV$4,EP$3,'Eng GLA 6th, 7th, 8th'!$E65:$DV65,"&lt;&gt;")=0,"",SUMIF('Eng GLA 6th, 7th, 8th'!$E$4:$DV$4,EP$3,'Eng GLA 6th, 7th, 8th'!$E65:$DV65)))</f>
        <v/>
      </c>
      <c r="EQ62" s="41" t="str">
        <f>IF($B62="","",IF(COUNTIFS('Eng GLA 6th, 7th, 8th'!$E$4:$DV$4,EQ$3,'Eng GLA 6th, 7th, 8th'!$E65:$DV65,"&lt;&gt;")=0,"",SUMIF('Eng GLA 6th, 7th, 8th'!$E$4:$DV$4,EQ$3,'Eng GLA 6th, 7th, 8th'!$E65:$DV65)))</f>
        <v/>
      </c>
      <c r="ER62" s="41" t="str">
        <f>IF($B62="","",IF(COUNTIFS('Eng GLA 6th, 7th, 8th'!$E$4:$DV$4,ER$3,'Eng GLA 6th, 7th, 8th'!$E65:$DV65,"&lt;&gt;")=0,"",SUMIF('Eng GLA 6th, 7th, 8th'!$E$4:$DV$4,ER$3,'Eng GLA 6th, 7th, 8th'!$E65:$DV65)))</f>
        <v/>
      </c>
      <c r="ES62" s="41" t="str">
        <f>IF($B62="","",IF(COUNTIFS('Eng GLA 6th, 7th, 8th'!$E$4:$DV$4,ES$3,'Eng GLA 6th, 7th, 8th'!$E65:$DV65,"&lt;&gt;")=0,"",SUMIF('Eng GLA 6th, 7th, 8th'!$E$4:$DV$4,ES$3,'Eng GLA 6th, 7th, 8th'!$E65:$DV65)))</f>
        <v/>
      </c>
      <c r="ET62" s="41" t="str">
        <f>IF($B62="","",IF(COUNTIFS('Eng GLA 6th, 7th, 8th'!$E$4:$DV$4,ET$3,'Eng GLA 6th, 7th, 8th'!$E65:$DV65,"&lt;&gt;")=0,"",SUMIF('Eng GLA 6th, 7th, 8th'!$E$4:$DV$4,ET$3,'Eng GLA 6th, 7th, 8th'!$E65:$DV65)))</f>
        <v/>
      </c>
      <c r="EU62" s="41" t="str">
        <f>IF($B62="","",IF(COUNTIFS('Eng GLA 6th, 7th, 8th'!$E$4:$DV$4,EU$3,'Eng GLA 6th, 7th, 8th'!$E65:$DV65,"&lt;&gt;")=0,"",SUMIF('Eng GLA 6th, 7th, 8th'!$E$4:$DV$4,EU$3,'Eng GLA 6th, 7th, 8th'!$E65:$DV65)))</f>
        <v/>
      </c>
      <c r="EV62" s="41" t="str">
        <f>IF($B62="","",IF(COUNTIFS('Eng GLA 6th, 7th, 8th'!$E$4:$DV$4,EV$3,'Eng GLA 6th, 7th, 8th'!$E65:$DV65,"&lt;&gt;")=0,"",SUMIF('Eng GLA 6th, 7th, 8th'!$E$4:$DV$4,EV$3,'Eng GLA 6th, 7th, 8th'!$E65:$DV65)))</f>
        <v/>
      </c>
      <c r="EW62" s="41" t="str">
        <f>IF($B62="","",IF(COUNTIFS('Eng GLA 6th, 7th, 8th'!$E$4:$DV$4,EW$3,'Eng GLA 6th, 7th, 8th'!$E65:$DV65,"&lt;&gt;")=0,"",SUMIF('Eng GLA 6th, 7th, 8th'!$E$4:$DV$4,EW$3,'Eng GLA 6th, 7th, 8th'!$E65:$DV65)))</f>
        <v/>
      </c>
      <c r="EX62" s="41" t="str">
        <f>IF($B62="","",IF(COUNTIFS('Eng GLA 6th, 7th, 8th'!$E$4:$DV$4,EX$3,'Eng GLA 6th, 7th, 8th'!$E65:$DV65,"&lt;&gt;")=0,"",SUMIF('Eng GLA 6th, 7th, 8th'!$E$4:$DV$4,EX$3,'Eng GLA 6th, 7th, 8th'!$E65:$DV65)))</f>
        <v/>
      </c>
      <c r="EY62" s="41" t="str">
        <f>IF($B62="","",IF(COUNTIFS('Eng GLA 6th, 7th, 8th'!$E$4:$DV$4,EY$3,'Eng GLA 6th, 7th, 8th'!$E65:$DV65,"&lt;&gt;")=0,"",SUMIF('Eng GLA 6th, 7th, 8th'!$E$4:$DV$4,EY$3,'Eng GLA 6th, 7th, 8th'!$E65:$DV65)))</f>
        <v/>
      </c>
      <c r="EZ62" s="398" t="str">
        <f>IF('Cover Sheet'!$AC$6="8th", 'Eng GLA 6th, 7th, 8th'!CG65, "")</f>
        <v/>
      </c>
      <c r="FA62" s="41" t="str">
        <f>IF($B62="","",IF(COUNTIFS('Eng GLA 6th, 7th, 8th'!$E$4:$DV$4,FA$3,'Eng GLA 6th, 7th, 8th'!$E65:$DV65,"&lt;&gt;")=0,"",SUMIF('Eng GLA 6th, 7th, 8th'!$E$4:$DV$4,FA$3,'Eng GLA 6th, 7th, 8th'!$E65:$DV65)))</f>
        <v/>
      </c>
      <c r="FB62" s="41" t="str">
        <f>IF($B62="","",IF(COUNTIFS('Eng GLA 6th, 7th, 8th'!$E$4:$DV$4,FB$3,'Eng GLA 6th, 7th, 8th'!$E65:$DV65,"&lt;&gt;")=0,"",SUMIF('Eng GLA 6th, 7th, 8th'!$E$4:$DV$4,FB$3,'Eng GLA 6th, 7th, 8th'!$E65:$DV65)))</f>
        <v/>
      </c>
      <c r="FC62" s="41" t="str">
        <f>IF($B62="","",IF(COUNTIFS('Eng GLA 6th, 7th, 8th'!$E$4:$DV$4,FC$3,'Eng GLA 6th, 7th, 8th'!$E65:$DV65,"&lt;&gt;")=0,"",SUMIF('Eng GLA 6th, 7th, 8th'!$E$4:$DV$4,FC$3,'Eng GLA 6th, 7th, 8th'!$E65:$DV65)))</f>
        <v/>
      </c>
      <c r="FD62" s="41" t="str">
        <f>IF($B62="","",IF(COUNTIFS('Eng GLA 6th, 7th, 8th'!$E$4:$DV$4,FD$3,'Eng GLA 6th, 7th, 8th'!$E65:$DV65,"&lt;&gt;")=0,"",SUMIF('Eng GLA 6th, 7th, 8th'!$E$4:$DV$4,FD$3,'Eng GLA 6th, 7th, 8th'!$E65:$DV65)))</f>
        <v/>
      </c>
      <c r="FE62" s="41" t="str">
        <f>IF($B62="","",IF(COUNTIFS('Eng GLA 6th, 7th, 8th'!$E$4:$DV$4,FE$3,'Eng GLA 6th, 7th, 8th'!$E65:$DV65,"&lt;&gt;")=0,"",SUMIF('Eng GLA 6th, 7th, 8th'!$E$4:$DV$4,FE$3,'Eng GLA 6th, 7th, 8th'!$E65:$DV65)))</f>
        <v/>
      </c>
      <c r="FF62" s="41" t="str">
        <f>IF($B62="","",IF(COUNTIFS('Eng GLA 6th, 7th, 8th'!$E$4:$DV$4,FF$3,'Eng GLA 6th, 7th, 8th'!$E65:$DV65,"&lt;&gt;")=0,"",SUMIF('Eng GLA 6th, 7th, 8th'!$E$4:$DV$4,FF$3,'Eng GLA 6th, 7th, 8th'!$E65:$DV65)))</f>
        <v/>
      </c>
      <c r="FG62" s="41" t="str">
        <f>IF($B62="","",IF(COUNTIFS('Eng GLA 6th, 7th, 8th'!$E$4:$DV$4,FG$3,'Eng GLA 6th, 7th, 8th'!$E65:$DV65,"&lt;&gt;")=0,"",SUMIF('Eng GLA 6th, 7th, 8th'!$E$4:$DV$4,FG$3,'Eng GLA 6th, 7th, 8th'!$E65:$DV65)))</f>
        <v/>
      </c>
      <c r="FH62" s="41" t="str">
        <f>IF($B62="","",IF(COUNTIFS('Eng GLA 6th, 7th, 8th'!$E$4:$DV$4,FH$3,'Eng GLA 6th, 7th, 8th'!$E65:$DV65,"&lt;&gt;")=0,"",SUMIF('Eng GLA 6th, 7th, 8th'!$E$4:$DV$4,FH$3,'Eng GLA 6th, 7th, 8th'!$E65:$DV65)))</f>
        <v/>
      </c>
      <c r="FI62" s="41" t="str">
        <f>IF($B62="","",IF(COUNTIFS('Eng GLA 6th, 7th, 8th'!$E$4:$DV$4,FI$3,'Eng GLA 6th, 7th, 8th'!$E65:$DV65,"&lt;&gt;")=0,"",SUMIF('Eng GLA 6th, 7th, 8th'!$E$4:$DV$4,FI$3,'Eng GLA 6th, 7th, 8th'!$E65:$DV65)))</f>
        <v/>
      </c>
      <c r="FJ62" s="41" t="str">
        <f>IF($B62="","",IF(COUNTIFS('Eng GLA 6th, 7th, 8th'!$E$4:$DV$4,FJ$3,'Eng GLA 6th, 7th, 8th'!$E65:$DV65,"&lt;&gt;")=0,"",SUMIF('Eng GLA 6th, 7th, 8th'!$E$4:$DV$4,FJ$3,'Eng GLA 6th, 7th, 8th'!$E65:$DV65)))</f>
        <v/>
      </c>
      <c r="FK62" s="41" t="str">
        <f>IF($B62="","",IF(COUNTIFS('Eng GLA 6th, 7th, 8th'!$E$4:$DV$4,FK$3,'Eng GLA 6th, 7th, 8th'!$E65:$DV65,"&lt;&gt;")=0,"",SUMIF('Eng GLA 6th, 7th, 8th'!$E$4:$DV$4,FK$3,'Eng GLA 6th, 7th, 8th'!$E65:$DV65)))</f>
        <v/>
      </c>
      <c r="FL62" s="41" t="str">
        <f>IF($B62="","",IF(COUNTIFS('Eng GLA 6th, 7th, 8th'!$E$4:$DV$4,FL$3,'Eng GLA 6th, 7th, 8th'!$E65:$DV65,"&lt;&gt;")=0,"",SUMIF('Eng GLA 6th, 7th, 8th'!$E$4:$DV$4,FL$3,'Eng GLA 6th, 7th, 8th'!$E65:$DV65)))</f>
        <v/>
      </c>
      <c r="FM62" s="41" t="str">
        <f>IF($B62="","",IF(COUNTIFS('Eng GLA 6th, 7th, 8th'!$E$4:$DV$4,FM$3,'Eng GLA 6th, 7th, 8th'!$E65:$DV65,"&lt;&gt;")=0,"",SUMIF('Eng GLA 6th, 7th, 8th'!$E$4:$DV$4,FM$3,'Eng GLA 6th, 7th, 8th'!$E65:$DV65)))</f>
        <v/>
      </c>
      <c r="FN62" s="41" t="str">
        <f>IF($B62="","",IF(COUNTIFS('Eng GLA 6th, 7th, 8th'!$E$4:$DV$4,FN$3,'Eng GLA 6th, 7th, 8th'!$E65:$DV65,"&lt;&gt;")=0,"",SUMIF('Eng GLA 6th, 7th, 8th'!$E$4:$DV$4,FN$3,'Eng GLA 6th, 7th, 8th'!$E65:$DV65)))</f>
        <v/>
      </c>
      <c r="FO62" s="41" t="str">
        <f>IF($B62="","",IF(COUNTIFS('Eng GLA 6th, 7th, 8th'!$E$4:$DV$4,FO$3,'Eng GLA 6th, 7th, 8th'!$E65:$DV65,"&lt;&gt;")=0,"",SUMIF('Eng GLA 6th, 7th, 8th'!$E$4:$DV$4,FO$3,'Eng GLA 6th, 7th, 8th'!$E65:$DV65)))</f>
        <v/>
      </c>
    </row>
    <row r="63" spans="1:171" ht="12.75" customHeight="1" x14ac:dyDescent="0.2">
      <c r="A63" s="65">
        <v>59</v>
      </c>
      <c r="B63" s="65" t="str">
        <f>'English Scores- Leveled papers'!B65</f>
        <v/>
      </c>
      <c r="C63" s="65"/>
      <c r="D63" s="76" t="str">
        <f>IF(OR(B63="",H63="",'Cover Sheet'!E63=""),"",'Cover Sheet'!E63)</f>
        <v/>
      </c>
      <c r="E63" s="76" t="str">
        <f>IF(OR(B63="",H63="",'Cover Sheet'!F63=""),"",'Cover Sheet'!F63)</f>
        <v/>
      </c>
      <c r="F63" s="76" t="str">
        <f>IF(OR(B63="",H63="",'Cover Sheet'!H63=""),"",'Cover Sheet'!H63)</f>
        <v/>
      </c>
      <c r="G63" s="76"/>
      <c r="H63" s="76" t="str">
        <f>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v/>
      </c>
      <c r="I63" s="77" t="str">
        <f t="shared" si="23"/>
        <v/>
      </c>
      <c r="J63" s="77" t="str">
        <f t="shared" si="24"/>
        <v/>
      </c>
      <c r="K63" s="77" t="str">
        <f t="shared" si="25"/>
        <v/>
      </c>
      <c r="L63" s="78" t="str">
        <f t="shared" si="26"/>
        <v/>
      </c>
      <c r="M63" s="78" t="str">
        <f t="shared" si="27"/>
        <v/>
      </c>
      <c r="N63" s="78" t="str">
        <f t="shared" si="28"/>
        <v/>
      </c>
      <c r="O63" s="78" t="str">
        <f t="shared" si="13"/>
        <v/>
      </c>
      <c r="P63" s="78" t="str">
        <f t="shared" si="14"/>
        <v/>
      </c>
      <c r="Q63" s="78" t="str">
        <f t="shared" si="15"/>
        <v/>
      </c>
      <c r="R63" s="78" t="str">
        <f t="shared" si="16"/>
        <v/>
      </c>
      <c r="S63" s="78" t="str">
        <f t="shared" si="17"/>
        <v/>
      </c>
      <c r="T63" s="78" t="str">
        <f t="shared" si="18"/>
        <v/>
      </c>
      <c r="U63" s="78" t="str">
        <f t="shared" si="19"/>
        <v/>
      </c>
      <c r="V63" s="78" t="str">
        <f t="shared" si="20"/>
        <v/>
      </c>
      <c r="W63" s="78" t="str">
        <f t="shared" si="21"/>
        <v/>
      </c>
      <c r="X63" s="78" t="str">
        <f t="shared" si="22"/>
        <v/>
      </c>
      <c r="Y63" s="78"/>
      <c r="Z63" s="78"/>
      <c r="AA63" s="78"/>
      <c r="AB63" s="78"/>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41" t="str">
        <f>IF($B63="","",IF(COUNTIFS('English Scores- Leveled papers'!$H$4:$KM$4,AI$3,'English Scores- Leveled papers'!$H65:$KM65,"&lt;&gt;")=0,"",SUMIF('English Scores- Leveled papers'!$H$4:$KM$4,AI$3,'English Scores- Leveled papers'!$H65:$KM65)))</f>
        <v/>
      </c>
      <c r="AJ63" s="41" t="str">
        <f>IF($B63="","",IF(COUNTIFS('English Scores- Leveled papers'!$H$4:$KM$4,AJ$3,'English Scores- Leveled papers'!$H65:$KM65,"&lt;&gt;")=0,"",SUMIF('English Scores- Leveled papers'!$H$4:$KM$4,AJ$3,'English Scores- Leveled papers'!$H65:$KM65)))</f>
        <v/>
      </c>
      <c r="AK63" s="41" t="str">
        <f>IF($B63="","",IF(COUNTIFS('English Scores- Leveled papers'!$H$4:$KM$4,AK$3,'English Scores- Leveled papers'!$H65:$KM65,"&lt;&gt;")=0,"",SUMIF('English Scores- Leveled papers'!$H$4:$KM$4,AK$3,'English Scores- Leveled papers'!$H65:$KM65)))</f>
        <v/>
      </c>
      <c r="AL63" s="41" t="str">
        <f>IF($B63="","",IF(COUNTIFS('English Scores- Leveled papers'!$H$4:$KM$4,AL$3,'English Scores- Leveled papers'!$H65:$KM65,"&lt;&gt;")=0,"",SUMIF('English Scores- Leveled papers'!$H$4:$KM$4,AL$3,'English Scores- Leveled papers'!$H65:$KM65)))</f>
        <v/>
      </c>
      <c r="AM63" s="41" t="str">
        <f>IF($B63="","",IF(COUNTIFS('English Scores- Leveled papers'!$H$4:$KM$4,AM$3,'English Scores- Leveled papers'!$H65:$KM65,"&lt;&gt;")=0,"",SUMIF('English Scores- Leveled papers'!$H$4:$KM$4,AM$3,'English Scores- Leveled papers'!$H65:$KM65)))</f>
        <v/>
      </c>
      <c r="AN63" s="41"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41" t="str">
        <f>IF($B63="","",IF(COUNTIFS('English Scores- Leveled papers'!$H$4:$KM$4,AZ$3,'English Scores- Leveled papers'!$H65:$KM65,"&lt;&gt;")=0,"",SUMIF('English Scores- Leveled papers'!$H$4:$KM$4,AZ$3,'English Scores- Leveled papers'!$H65:$KM65)))</f>
        <v/>
      </c>
      <c r="BA63" s="41" t="str">
        <f>IF($B63="","",IF(COUNTIFS('English Scores- Leveled papers'!$H$4:$KM$4,BA$3,'English Scores- Leveled papers'!$H65:$KM65,"&lt;&gt;")=0,"",SUMIF('English Scores- Leveled papers'!$H$4:$KM$4,BA$3,'English Scores- Leveled papers'!$H65:$KM65)))</f>
        <v/>
      </c>
      <c r="BB63" s="41" t="str">
        <f>IF($B63="","",IF(COUNTIFS('English Scores- Leveled papers'!$H$4:$KM$4,BB$3,'English Scores- Leveled papers'!$H65:$KM65,"&lt;&gt;")=0,"",SUMIF('English Scores- Leveled papers'!$H$4:$KM$4,BB$3,'English Scores- Leveled papers'!$H65:$KM65)))</f>
        <v/>
      </c>
      <c r="BC63" s="41" t="str">
        <f>IF($B63="","",IF(COUNTIFS('English Scores- Leveled papers'!$H$4:$KM$4,BC$3,'English Scores- Leveled papers'!$H65:$KM65,"&lt;&gt;")=0,"",SUMIF('English Scores- Leveled papers'!$H$4:$KM$4,BC$3,'English Scores- Leveled papers'!$H65:$KM65)))</f>
        <v/>
      </c>
      <c r="BD63" s="41" t="str">
        <f>IF($B63="","",IF(COUNTIFS('English Scores- Leveled papers'!$H$4:$KM$4,BD$3,'English Scores- Leveled papers'!$H65:$KM65,"&lt;&gt;")=0,"",SUMIF('English Scores- Leveled papers'!$H$4:$KM$4,BD$3,'English Scores- Leveled papers'!$H65:$KM65)))</f>
        <v/>
      </c>
      <c r="BE63" s="41" t="str">
        <f>IF($B63="","",IF(COUNTIFS('English Scores- Leveled papers'!$H$4:$KM$4,BE$3,'English Scores- Leveled papers'!$H65:$KM65,"&lt;&gt;")=0,"",SUMIF('English Scores- Leveled papers'!$H$4:$KM$4,BE$3,'English Scores- Leveled papers'!$H65:$KM65)))</f>
        <v/>
      </c>
      <c r="BF63" s="41" t="str">
        <f>IF($B63="","",IF(COUNTIFS('English Scores- Leveled papers'!$H$4:$KM$4,BF$3,'English Scores- Leveled papers'!$H65:$KM65,"&lt;&gt;")=0,"",SUMIF('English Scores- Leveled papers'!$H$4:$KM$4,BF$3,'English Scores- Leveled papers'!$H65:$KM65)))</f>
        <v/>
      </c>
      <c r="BG63" s="41" t="str">
        <f>IF($B63="","",IF(COUNTIFS('English Scores- Leveled papers'!$H$4:$KM$4,BG$3,'English Scores- Leveled papers'!$H65:$KM65,"&lt;&gt;")=0,"",SUMIF('English Scores- Leveled papers'!$H$4:$KM$4,BG$3,'English Scores- Leveled papers'!$H65:$KM65)))</f>
        <v/>
      </c>
      <c r="BH63" s="41" t="str">
        <f>IF($B63="","",IF(COUNTIFS('English Scores- Leveled papers'!$H$4:$KM$4,BH$3,'English Scores- Leveled papers'!$H65:$KM65,"&lt;&gt;")=0,"",SUMIF('English Scores- Leveled papers'!$H$4:$KM$4,BH$3,'English Scores- Leveled papers'!$H65:$KM65)))</f>
        <v/>
      </c>
      <c r="BI63" s="41" t="str">
        <f>IF($B63="","",IF(COUNTIFS('English Scores- Leveled papers'!$H$4:$KM$4,BI$3,'English Scores- Leveled papers'!$H65:$KM65,"&lt;&gt;")=0,"",SUMIF('English Scores- Leveled papers'!$H$4:$KM$4,BI$3,'English Scores- Leveled papers'!$H65:$KM65)))</f>
        <v/>
      </c>
      <c r="BJ63" s="41" t="str">
        <f>IF($B63="","",IF(COUNTIFS('English Scores- Leveled papers'!$H$4:$KM$4,BJ$3,'English Scores- Leveled papers'!$H65:$KM65,"&lt;&gt;")=0,"",SUMIF('English Scores- Leveled papers'!$H$4:$KM$4,BJ$3,'English Scores- Leveled papers'!$H65:$KM65)))</f>
        <v/>
      </c>
      <c r="BK63" s="41" t="str">
        <f>IF($B63="","",IF(COUNTIFS('English Scores- Leveled papers'!$H$4:$KM$4,BK$3,'English Scores- Leveled papers'!$H65:$KM65,"&lt;&gt;")=0,"",SUMIF('English Scores- Leveled papers'!$H$4:$KM$4,BK$3,'English Scores- Leveled papers'!$H65:$KM65)))</f>
        <v/>
      </c>
      <c r="BL63" s="41" t="str">
        <f>IF($B63="","",IF(COUNTIFS('English Scores- Leveled papers'!$H$4:$KM$4,BL$3,'English Scores- Leveled papers'!$H65:$KM65,"&lt;&gt;")=0,"",SUMIF('English Scores- Leveled papers'!$H$4:$KM$4,BL$3,'English Scores- Leveled papers'!$H65:$KM65)))</f>
        <v/>
      </c>
      <c r="BM63" s="41" t="str">
        <f>IF($B63="","",IF(COUNTIFS('English Scores- Leveled papers'!$H$4:$KM$4,BM$3,'English Scores- Leveled papers'!$H65:$KM65,"&lt;&gt;")=0,"",SUMIF('English Scores- Leveled papers'!$H$4:$KM$4,BM$3,'English Scores- Leveled papers'!$H65:$KM65)))</f>
        <v/>
      </c>
      <c r="BN63" s="41" t="str">
        <f>IF($B63="","",IF(COUNTIFS('English Scores- Leveled papers'!$H$4:$KM$4,BN$3,'English Scores- Leveled papers'!$H65:$KM65,"&lt;&gt;")=0,"",SUMIF('English Scores- Leveled papers'!$H$4:$KM$4,BN$3,'English Scores- Leveled papers'!$H65:$KM65)))</f>
        <v/>
      </c>
      <c r="BO63" s="41"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41" t="str">
        <f>IF($B63="","",IF(COUNTIFS('English Scores- Leveled papers'!$H$4:$KM$4,BX$3,'English Scores- Leveled papers'!$H65:$KM65,"&lt;&gt;")=0,"",SUMIF('English Scores- Leveled papers'!$H$4:$KM$4,BX$3,'English Scores- Leveled papers'!$H65:$KM65)))</f>
        <v/>
      </c>
      <c r="BY63" s="41" t="str">
        <f>IF($B63="","",IF(COUNTIFS('English Scores- Leveled papers'!$H$4:$KM$4,BY$3,'English Scores- Leveled papers'!$H65:$KM65,"&lt;&gt;")=0,"",SUMIF('English Scores- Leveled papers'!$H$4:$KM$4,BY$3,'English Scores- Leveled papers'!$H65:$KM65)))</f>
        <v/>
      </c>
      <c r="BZ63" s="41" t="str">
        <f>IF($B63="","",IF(COUNTIFS('English Scores- Leveled papers'!$H$4:$KM$4,BZ$3,'English Scores- Leveled papers'!$H65:$KM65,"&lt;&gt;")=0,"",SUMIF('English Scores- Leveled papers'!$H$4:$KM$4,BZ$3,'English Scores- Leveled papers'!$H65:$KM65)))</f>
        <v/>
      </c>
      <c r="CA63" s="41" t="str">
        <f>IF($B63="","",IF(COUNTIFS('English Scores- Leveled papers'!$H$4:$KM$4,CA$3,'English Scores- Leveled papers'!$H65:$KM65,"&lt;&gt;")=0,"",SUMIF('English Scores- Leveled papers'!$H$4:$KM$4,CA$3,'English Scores- Leveled papers'!$H65:$KM65)))</f>
        <v/>
      </c>
      <c r="CB63" s="41" t="str">
        <f>IF($B63="","",IF(COUNTIFS('English Scores- Leveled papers'!$H$4:$KM$4,CB$3,'English Scores- Leveled papers'!$H65:$KM65,"&lt;&gt;")=0,"",SUMIF('English Scores- Leveled papers'!$H$4:$KM$4,CB$3,'English Scores- Leveled papers'!$H65:$KM65)))</f>
        <v/>
      </c>
      <c r="CC63" s="41" t="str">
        <f>IF($B63="","",IF(COUNTIFS('English Scores- Leveled papers'!$H$4:$KM$4,CC$3,'English Scores- Leveled papers'!$H65:$KM65,"&lt;&gt;")=0,"",SUMIF('English Scores- Leveled papers'!$H$4:$KM$4,CC$3,'English Scores- Leveled papers'!$H65:$KM65)))</f>
        <v/>
      </c>
      <c r="CD63" s="41" t="str">
        <f>IF($B63="","",IF(COUNTIFS('English Scores- Leveled papers'!$H$4:$KM$4,CD$3,'English Scores- Leveled papers'!$H65:$KM65,"&lt;&gt;")=0,"",SUMIF('English Scores- Leveled papers'!$H$4:$KM$4,CD$3,'English Scores- Leveled papers'!$H65:$KM65)))</f>
        <v/>
      </c>
      <c r="CE63" s="41" t="str">
        <f>IF($B63="","",IF(COUNTIFS('English Scores- Leveled papers'!$H$4:$KM$4,CE$3,'English Scores- Leveled papers'!$H65:$KM65,"&lt;&gt;")=0,"",SUMIF('English Scores- Leveled papers'!$H$4:$KM$4,CE$3,'English Scores- Leveled papers'!$H65:$KM65)))</f>
        <v/>
      </c>
      <c r="CF63" s="41"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41" t="str">
        <f>IF($B63="","",IF(COUNTIFS('English Scores- Leveled papers'!$H$4:$KM$4,CL$3,'English Scores- Leveled papers'!$H65:$KM65,"&lt;&gt;")=0,"",SUMIF('English Scores- Leveled papers'!$H$4:$KM$4,CL$3,'English Scores- Leveled papers'!$H65:$KM65)))</f>
        <v/>
      </c>
      <c r="CM63" s="41" t="str">
        <f>IF($B63="","",IF(COUNTIFS('English Scores- Leveled papers'!$H$4:$KM$4,CM$3,'English Scores- Leveled papers'!$H65:$KM65,"&lt;&gt;")=0,"",SUMIF('English Scores- Leveled papers'!$H$4:$KM$4,CM$3,'English Scores- Leveled papers'!$H65:$KM65)))</f>
        <v/>
      </c>
      <c r="CN63" s="41" t="str">
        <f>IF($B63="","",IF(COUNTIFS('English Scores- Leveled papers'!$H$4:$KM$4,CN$3,'English Scores- Leveled papers'!$H65:$KM65,"&lt;&gt;")=0,"",SUMIF('English Scores- Leveled papers'!$H$4:$KM$4,CN$3,'English Scores- Leveled papers'!$H65:$KM65)))</f>
        <v/>
      </c>
      <c r="CO63" s="41" t="str">
        <f>IF($B63="","",IF(COUNTIFS('English Scores- Leveled papers'!$H$4:$KM$4,CO$3,'English Scores- Leveled papers'!$H65:$KM65,"&lt;&gt;")=0,"",SUMIF('English Scores- Leveled papers'!$H$4:$KM$4,CO$3,'English Scores- Leveled papers'!$H65:$KM65)))</f>
        <v/>
      </c>
      <c r="CP63" s="41" t="str">
        <f>IF($B63="","",IF(COUNTIFS('English Scores- Leveled papers'!$H$4:$KM$4,CP$3,'English Scores- Leveled papers'!$H65:$KM65,"&lt;&gt;")=0,"",SUMIF('English Scores- Leveled papers'!$H$4:$KM$4,CP$3,'English Scores- Leveled papers'!$H65:$KM65)))</f>
        <v/>
      </c>
      <c r="CQ63" s="41" t="str">
        <f>IF($B63="","",IF(COUNTIFS('English Scores- Leveled papers'!$H$4:$KM$4,CQ$3,'English Scores- Leveled papers'!$H65:$KM65,"&lt;&gt;")=0,"",SUMIF('English Scores- Leveled papers'!$H$4:$KM$4,CQ$3,'English Scores- Leveled papers'!$H65:$KM65)))</f>
        <v/>
      </c>
      <c r="CR63" s="41" t="str">
        <f>IF($B63="","",IF(COUNTIFS('English Scores- Leveled papers'!$H$4:$KM$4,CR$3,'English Scores- Leveled papers'!$H65:$KM65,"&lt;&gt;")=0,"",SUMIF('English Scores- Leveled papers'!$H$4:$KM$4,CR$3,'English Scores- Leveled papers'!$H65:$KM65)))</f>
        <v/>
      </c>
      <c r="CS63" s="41"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41" t="str">
        <f>IF($B63="","",IF(COUNTIFS('English Scores- Leveled papers'!$H$4:$KM$4,DF$3,'English Scores- Leveled papers'!$H65:$KM65,"&lt;&gt;")=0,"",SUMIF('English Scores- Leveled papers'!$H$4:$KM$4,DF$3,'English Scores- Leveled papers'!$H65:$KM65)))</f>
        <v/>
      </c>
      <c r="DG63" s="41" t="str">
        <f>IF($B63="","",IF(COUNTIFS('English Scores- Leveled papers'!$H$4:$KM$4,DG$3,'English Scores- Leveled papers'!$H65:$KM65,"&lt;&gt;")=0,"",SUMIF('English Scores- Leveled papers'!$H$4:$KM$4,DG$3,'English Scores- Leveled papers'!$H65:$KM65)))</f>
        <v/>
      </c>
      <c r="DH63" s="41" t="str">
        <f>IF($B63="","",IF(COUNTIFS('English Scores- Leveled papers'!$H$4:$KM$4,DH$3,'English Scores- Leveled papers'!$H65:$KM65,"&lt;&gt;")=0,"",SUMIF('English Scores- Leveled papers'!$H$4:$KM$4,DH$3,'English Scores- Leveled papers'!$H65:$KM65)))</f>
        <v/>
      </c>
      <c r="DI63" s="41" t="str">
        <f>IF($B63="","",IF(COUNTIFS('English Scores- Leveled papers'!$H$4:$KM$4,DI$3,'English Scores- Leveled papers'!$H65:$KM65,"&lt;&gt;")=0,"",SUMIF('English Scores- Leveled papers'!$H$4:$KM$4,DI$3,'English Scores- Leveled papers'!$H65:$KM65)))</f>
        <v/>
      </c>
      <c r="DJ63" s="41" t="str">
        <f>IF($B63="","",IF(COUNTIFS('English Scores- Leveled papers'!$H$4:$KM$4,DJ$3,'English Scores- Leveled papers'!$H65:$KM65,"&lt;&gt;")=0,"",SUMIF('English Scores- Leveled papers'!$H$4:$KM$4,DJ$3,'English Scores- Leveled papers'!$H65:$KM65)))</f>
        <v/>
      </c>
      <c r="DK63" s="41" t="str">
        <f>IF($B63="","",IF(COUNTIFS('English Scores- Leveled papers'!$H$4:$KM$4,DK$3,'English Scores- Leveled papers'!$H65:$KM65,"&lt;&gt;")=0,"",SUMIF('English Scores- Leveled papers'!$H$4:$KM$4,DK$3,'English Scores- Leveled papers'!$H65:$KM65)))</f>
        <v/>
      </c>
      <c r="DL63" s="41" t="str">
        <f>IF($B63="","",IF(COUNTIFS('English Scores- Leveled papers'!$H$4:$KM$4,DL$3,'English Scores- Leveled papers'!$H65:$KM65,"&lt;&gt;")=0,"",SUMIF('English Scores- Leveled papers'!$H$4:$KM$4,DL$3,'English Scores- Leveled papers'!$H65:$KM65)))</f>
        <v/>
      </c>
      <c r="DM63" s="41" t="str">
        <f>IF($B63="","",IF(COUNTIFS('English Scores- Leveled papers'!$H$4:$KM$4,DM$3,'English Scores- Leveled papers'!$H65:$KM65,"&lt;&gt;")=0,"",SUMIF('English Scores- Leveled papers'!$H$4:$KM$4,DM$3,'English Scores- Leveled papers'!$H65:$KM65)))</f>
        <v/>
      </c>
      <c r="DN63" s="41" t="str">
        <f>IF($B63="","",IF(COUNTIFS('English Scores- Leveled papers'!$H$4:$KM$4,DN$3,'English Scores- Leveled papers'!$H65:$KM65,"&lt;&gt;")=0,"",SUMIF('English Scores- Leveled papers'!$H$4:$KM$4,DN$3,'English Scores- Leveled papers'!$H65:$KM65)))</f>
        <v/>
      </c>
      <c r="DO63" s="41" t="str">
        <f>IF($B63="","",IF(COUNTIFS('English Scores- Leveled papers'!$H$4:$KM$4,DO$3,'English Scores- Leveled papers'!$H65:$KM65,"&lt;&gt;")=0,"",SUMIF('English Scores- Leveled papers'!$H$4:$KM$4,DO$3,'English Scores- Leveled papers'!$H65:$KM65)))</f>
        <v/>
      </c>
      <c r="DP63" s="41" t="str">
        <f>IF($B63="","",IF(COUNTIFS('English Scores- Leveled papers'!$H$4:$KM$4,DP$3,'English Scores- Leveled papers'!$H65:$KM65,"&lt;&gt;")=0,"",SUMIF('English Scores- Leveled papers'!$H$4:$KM$4,DP$3,'English Scores- Leveled papers'!$H65:$KM65)))</f>
        <v/>
      </c>
      <c r="DQ63" s="393" t="str">
        <f>IF($B63="","",IF(COUNTIFS('English Scores- Leveled papers'!$H$4:$KM$4,DQ$3,'English Scores- Leveled papers'!$H65:$KM65,"&lt;&gt;")=0,"",SUMIF('English Scores- Leveled papers'!$H$4:$KM$4,DQ$3,'English Scores- Leveled papers'!$H65:$KM65)))</f>
        <v/>
      </c>
      <c r="DR63" s="395" t="str">
        <f>IF('Cover Sheet'!$AC$6="6th", 'Eng GLA 6th, 7th, 8th'!D66, "")</f>
        <v/>
      </c>
      <c r="DU63" s="41" t="str">
        <f>IF($B63="","",IF(COUNTIFS('Eng GLA 6th, 7th, 8th'!$E$4:$DV$4,DU$3,'Eng GLA 6th, 7th, 8th'!$E66:$DV66,"&lt;&gt;")=0,"",SUMIF('Eng GLA 6th, 7th, 8th'!$E$4:$DV$4,DU$3,'Eng GLA 6th, 7th, 8th'!$E66:$DV66)))</f>
        <v/>
      </c>
      <c r="DV63" s="41" t="str">
        <f>IF($B63="","",IF(COUNTIFS('Eng GLA 6th, 7th, 8th'!$E$4:$DV$4,DV$3,'Eng GLA 6th, 7th, 8th'!$E66:$DV66,"&lt;&gt;")=0,"",SUMIF('Eng GLA 6th, 7th, 8th'!$E$4:$DV$4,DV$3,'Eng GLA 6th, 7th, 8th'!$E66:$DV66)))</f>
        <v/>
      </c>
      <c r="DW63" s="41" t="str">
        <f>IF($B63="","",IF(COUNTIFS('Eng GLA 6th, 7th, 8th'!$E$4:$DV$4,DW$3,'Eng GLA 6th, 7th, 8th'!$E66:$DV66,"&lt;&gt;")=0,"",SUMIF('Eng GLA 6th, 7th, 8th'!$E$4:$DV$4,DW$3,'Eng GLA 6th, 7th, 8th'!$E66:$DV66)))</f>
        <v/>
      </c>
      <c r="DX63" s="41" t="str">
        <f>IF($B63="","",IF(COUNTIFS('Eng GLA 6th, 7th, 8th'!$E$4:$DV$4,DX$3,'Eng GLA 6th, 7th, 8th'!$E66:$DV66,"&lt;&gt;")=0,"",SUMIF('Eng GLA 6th, 7th, 8th'!$E$4:$DV$4,DX$3,'Eng GLA 6th, 7th, 8th'!$E66:$DV66)))</f>
        <v/>
      </c>
      <c r="DY63" s="41" t="str">
        <f>IF($B63="","",IF(COUNTIFS('Eng GLA 6th, 7th, 8th'!$E$4:$DV$4,DY$3,'Eng GLA 6th, 7th, 8th'!$E66:$DV66,"&lt;&gt;")=0,"",SUMIF('Eng GLA 6th, 7th, 8th'!$E$4:$DV$4,DY$3,'Eng GLA 6th, 7th, 8th'!$E66:$DV66)))</f>
        <v/>
      </c>
      <c r="DZ63" s="41" t="str">
        <f>IF($B63="","",IF(COUNTIFS('Eng GLA 6th, 7th, 8th'!$E$4:$DV$4,DZ$3,'Eng GLA 6th, 7th, 8th'!$E66:$DV66,"&lt;&gt;")=0,"",SUMIF('Eng GLA 6th, 7th, 8th'!$E$4:$DV$4,DZ$3,'Eng GLA 6th, 7th, 8th'!$E66:$DV66)))</f>
        <v/>
      </c>
      <c r="EA63" s="41" t="str">
        <f>IF($B63="","",IF(COUNTIFS('Eng GLA 6th, 7th, 8th'!$E$4:$DV$4,EA$3,'Eng GLA 6th, 7th, 8th'!$E66:$DV66,"&lt;&gt;")=0,"",SUMIF('Eng GLA 6th, 7th, 8th'!$E$4:$DV$4,EA$3,'Eng GLA 6th, 7th, 8th'!$E66:$DV66)))</f>
        <v/>
      </c>
      <c r="EB63" s="41" t="str">
        <f>IF($B63="","",IF(COUNTIFS('Eng GLA 6th, 7th, 8th'!$E$4:$DV$4,EB$3,'Eng GLA 6th, 7th, 8th'!$E66:$DV66,"&lt;&gt;")=0,"",SUMIF('Eng GLA 6th, 7th, 8th'!$E$4:$DV$4,EB$3,'Eng GLA 6th, 7th, 8th'!$E66:$DV66)))</f>
        <v/>
      </c>
      <c r="EC63" s="41" t="str">
        <f>IF($B63="","",IF(COUNTIFS('Eng GLA 6th, 7th, 8th'!$E$4:$DV$4,EC$3,'Eng GLA 6th, 7th, 8th'!$E66:$DV66,"&lt;&gt;")=0,"",SUMIF('Eng GLA 6th, 7th, 8th'!$E$4:$DV$4,EC$3,'Eng GLA 6th, 7th, 8th'!$E66:$DV66)))</f>
        <v/>
      </c>
      <c r="ED63" s="41" t="str">
        <f>IF($B63="","",IF(COUNTIFS('Eng GLA 6th, 7th, 8th'!$E$4:$DV$4,ED$3,'Eng GLA 6th, 7th, 8th'!$E66:$DV66,"&lt;&gt;")=0,"",SUMIF('Eng GLA 6th, 7th, 8th'!$E$4:$DV$4,ED$3,'Eng GLA 6th, 7th, 8th'!$E66:$DV66)))</f>
        <v/>
      </c>
      <c r="EE63" s="41" t="str">
        <f>IF($B63="","",IF(COUNTIFS('Eng GLA 6th, 7th, 8th'!$E$4:$DV$4,EE$3,'Eng GLA 6th, 7th, 8th'!$E66:$DV66,"&lt;&gt;")=0,"",SUMIF('Eng GLA 6th, 7th, 8th'!$E$4:$DV$4,EE$3,'Eng GLA 6th, 7th, 8th'!$E66:$DV66)))</f>
        <v/>
      </c>
      <c r="EF63" s="41" t="str">
        <f>IF($B63="","",IF(COUNTIFS('Eng GLA 6th, 7th, 8th'!$E$4:$DV$4,EF$3,'Eng GLA 6th, 7th, 8th'!$E66:$DV66,"&lt;&gt;")=0,"",SUMIF('Eng GLA 6th, 7th, 8th'!$E$4:$DV$4,EF$3,'Eng GLA 6th, 7th, 8th'!$E66:$DV66)))</f>
        <v/>
      </c>
      <c r="EG63" s="41" t="str">
        <f>IF($B63="","",IF(COUNTIFS('Eng GLA 6th, 7th, 8th'!$E$4:$DV$4,EG$3,'Eng GLA 6th, 7th, 8th'!$E66:$DV66,"&lt;&gt;")=0,"",SUMIF('Eng GLA 6th, 7th, 8th'!$E$4:$DV$4,EG$3,'Eng GLA 6th, 7th, 8th'!$E66:$DV66)))</f>
        <v/>
      </c>
      <c r="EH63" s="41" t="str">
        <f>IF($B63="","",IF(COUNTIFS('Eng GLA 6th, 7th, 8th'!$E$4:$DV$4,EH$3,'Eng GLA 6th, 7th, 8th'!$E66:$DV66,"&lt;&gt;")=0,"",SUMIF('Eng GLA 6th, 7th, 8th'!$E$4:$DV$4,EH$3,'Eng GLA 6th, 7th, 8th'!$E66:$DV66)))</f>
        <v/>
      </c>
      <c r="EI63" s="41" t="str">
        <f>IF($B63="","",IF(COUNTIFS('Eng GLA 6th, 7th, 8th'!$E$4:$DV$4,EI$3,'Eng GLA 6th, 7th, 8th'!$E66:$DV66,"&lt;&gt;")=0,"",SUMIF('Eng GLA 6th, 7th, 8th'!$E$4:$DV$4,EI$3,'Eng GLA 6th, 7th, 8th'!$E66:$DV66)))</f>
        <v/>
      </c>
      <c r="EJ63" s="398" t="str">
        <f>IF('Cover Sheet'!$AC$6="7th", 'Eng GLA 6th, 7th, 8th'!AQ66, "")</f>
        <v/>
      </c>
      <c r="EK63" s="41" t="str">
        <f>IF($B63="","",IF(COUNTIFS('Eng GLA 6th, 7th, 8th'!$E$4:$DV$4,EK$3,'Eng GLA 6th, 7th, 8th'!$E66:$DV66,"&lt;&gt;")=0,"",SUMIF('Eng GLA 6th, 7th, 8th'!$E$4:$DV$4,EK$3,'Eng GLA 6th, 7th, 8th'!$E66:$DV66)))</f>
        <v/>
      </c>
      <c r="EL63" s="41" t="str">
        <f>IF($B63="","",IF(COUNTIFS('Eng GLA 6th, 7th, 8th'!$E$4:$DV$4,EL$3,'Eng GLA 6th, 7th, 8th'!$E66:$DV66,"&lt;&gt;")=0,"",SUMIF('Eng GLA 6th, 7th, 8th'!$E$4:$DV$4,EL$3,'Eng GLA 6th, 7th, 8th'!$E66:$DV66)))</f>
        <v/>
      </c>
      <c r="EM63" s="41" t="str">
        <f>IF($B63="","",IF(COUNTIFS('Eng GLA 6th, 7th, 8th'!$E$4:$DV$4,EM$3,'Eng GLA 6th, 7th, 8th'!$E66:$DV66,"&lt;&gt;")=0,"",SUMIF('Eng GLA 6th, 7th, 8th'!$E$4:$DV$4,EM$3,'Eng GLA 6th, 7th, 8th'!$E66:$DV66)))</f>
        <v/>
      </c>
      <c r="EN63" s="41" t="str">
        <f>IF($B63="","",IF(COUNTIFS('Eng GLA 6th, 7th, 8th'!$E$4:$DV$4,EN$3,'Eng GLA 6th, 7th, 8th'!$E66:$DV66,"&lt;&gt;")=0,"",SUMIF('Eng GLA 6th, 7th, 8th'!$E$4:$DV$4,EN$3,'Eng GLA 6th, 7th, 8th'!$E66:$DV66)))</f>
        <v/>
      </c>
      <c r="EO63" s="41" t="str">
        <f>IF($B63="","",IF(COUNTIFS('Eng GLA 6th, 7th, 8th'!$E$4:$DV$4,EO$3,'Eng GLA 6th, 7th, 8th'!$E66:$DV66,"&lt;&gt;")=0,"",SUMIF('Eng GLA 6th, 7th, 8th'!$E$4:$DV$4,EO$3,'Eng GLA 6th, 7th, 8th'!$E66:$DV66)))</f>
        <v/>
      </c>
      <c r="EP63" s="41" t="str">
        <f>IF($B63="","",IF(COUNTIFS('Eng GLA 6th, 7th, 8th'!$E$4:$DV$4,EP$3,'Eng GLA 6th, 7th, 8th'!$E66:$DV66,"&lt;&gt;")=0,"",SUMIF('Eng GLA 6th, 7th, 8th'!$E$4:$DV$4,EP$3,'Eng GLA 6th, 7th, 8th'!$E66:$DV66)))</f>
        <v/>
      </c>
      <c r="EQ63" s="41" t="str">
        <f>IF($B63="","",IF(COUNTIFS('Eng GLA 6th, 7th, 8th'!$E$4:$DV$4,EQ$3,'Eng GLA 6th, 7th, 8th'!$E66:$DV66,"&lt;&gt;")=0,"",SUMIF('Eng GLA 6th, 7th, 8th'!$E$4:$DV$4,EQ$3,'Eng GLA 6th, 7th, 8th'!$E66:$DV66)))</f>
        <v/>
      </c>
      <c r="ER63" s="41" t="str">
        <f>IF($B63="","",IF(COUNTIFS('Eng GLA 6th, 7th, 8th'!$E$4:$DV$4,ER$3,'Eng GLA 6th, 7th, 8th'!$E66:$DV66,"&lt;&gt;")=0,"",SUMIF('Eng GLA 6th, 7th, 8th'!$E$4:$DV$4,ER$3,'Eng GLA 6th, 7th, 8th'!$E66:$DV66)))</f>
        <v/>
      </c>
      <c r="ES63" s="41" t="str">
        <f>IF($B63="","",IF(COUNTIFS('Eng GLA 6th, 7th, 8th'!$E$4:$DV$4,ES$3,'Eng GLA 6th, 7th, 8th'!$E66:$DV66,"&lt;&gt;")=0,"",SUMIF('Eng GLA 6th, 7th, 8th'!$E$4:$DV$4,ES$3,'Eng GLA 6th, 7th, 8th'!$E66:$DV66)))</f>
        <v/>
      </c>
      <c r="ET63" s="41" t="str">
        <f>IF($B63="","",IF(COUNTIFS('Eng GLA 6th, 7th, 8th'!$E$4:$DV$4,ET$3,'Eng GLA 6th, 7th, 8th'!$E66:$DV66,"&lt;&gt;")=0,"",SUMIF('Eng GLA 6th, 7th, 8th'!$E$4:$DV$4,ET$3,'Eng GLA 6th, 7th, 8th'!$E66:$DV66)))</f>
        <v/>
      </c>
      <c r="EU63" s="41" t="str">
        <f>IF($B63="","",IF(COUNTIFS('Eng GLA 6th, 7th, 8th'!$E$4:$DV$4,EU$3,'Eng GLA 6th, 7th, 8th'!$E66:$DV66,"&lt;&gt;")=0,"",SUMIF('Eng GLA 6th, 7th, 8th'!$E$4:$DV$4,EU$3,'Eng GLA 6th, 7th, 8th'!$E66:$DV66)))</f>
        <v/>
      </c>
      <c r="EV63" s="41" t="str">
        <f>IF($B63="","",IF(COUNTIFS('Eng GLA 6th, 7th, 8th'!$E$4:$DV$4,EV$3,'Eng GLA 6th, 7th, 8th'!$E66:$DV66,"&lt;&gt;")=0,"",SUMIF('Eng GLA 6th, 7th, 8th'!$E$4:$DV$4,EV$3,'Eng GLA 6th, 7th, 8th'!$E66:$DV66)))</f>
        <v/>
      </c>
      <c r="EW63" s="41" t="str">
        <f>IF($B63="","",IF(COUNTIFS('Eng GLA 6th, 7th, 8th'!$E$4:$DV$4,EW$3,'Eng GLA 6th, 7th, 8th'!$E66:$DV66,"&lt;&gt;")=0,"",SUMIF('Eng GLA 6th, 7th, 8th'!$E$4:$DV$4,EW$3,'Eng GLA 6th, 7th, 8th'!$E66:$DV66)))</f>
        <v/>
      </c>
      <c r="EX63" s="41" t="str">
        <f>IF($B63="","",IF(COUNTIFS('Eng GLA 6th, 7th, 8th'!$E$4:$DV$4,EX$3,'Eng GLA 6th, 7th, 8th'!$E66:$DV66,"&lt;&gt;")=0,"",SUMIF('Eng GLA 6th, 7th, 8th'!$E$4:$DV$4,EX$3,'Eng GLA 6th, 7th, 8th'!$E66:$DV66)))</f>
        <v/>
      </c>
      <c r="EY63" s="41" t="str">
        <f>IF($B63="","",IF(COUNTIFS('Eng GLA 6th, 7th, 8th'!$E$4:$DV$4,EY$3,'Eng GLA 6th, 7th, 8th'!$E66:$DV66,"&lt;&gt;")=0,"",SUMIF('Eng GLA 6th, 7th, 8th'!$E$4:$DV$4,EY$3,'Eng GLA 6th, 7th, 8th'!$E66:$DV66)))</f>
        <v/>
      </c>
      <c r="EZ63" s="398" t="str">
        <f>IF('Cover Sheet'!$AC$6="8th", 'Eng GLA 6th, 7th, 8th'!CG66, "")</f>
        <v/>
      </c>
      <c r="FA63" s="41" t="str">
        <f>IF($B63="","",IF(COUNTIFS('Eng GLA 6th, 7th, 8th'!$E$4:$DV$4,FA$3,'Eng GLA 6th, 7th, 8th'!$E66:$DV66,"&lt;&gt;")=0,"",SUMIF('Eng GLA 6th, 7th, 8th'!$E$4:$DV$4,FA$3,'Eng GLA 6th, 7th, 8th'!$E66:$DV66)))</f>
        <v/>
      </c>
      <c r="FB63" s="41" t="str">
        <f>IF($B63="","",IF(COUNTIFS('Eng GLA 6th, 7th, 8th'!$E$4:$DV$4,FB$3,'Eng GLA 6th, 7th, 8th'!$E66:$DV66,"&lt;&gt;")=0,"",SUMIF('Eng GLA 6th, 7th, 8th'!$E$4:$DV$4,FB$3,'Eng GLA 6th, 7th, 8th'!$E66:$DV66)))</f>
        <v/>
      </c>
      <c r="FC63" s="41" t="str">
        <f>IF($B63="","",IF(COUNTIFS('Eng GLA 6th, 7th, 8th'!$E$4:$DV$4,FC$3,'Eng GLA 6th, 7th, 8th'!$E66:$DV66,"&lt;&gt;")=0,"",SUMIF('Eng GLA 6th, 7th, 8th'!$E$4:$DV$4,FC$3,'Eng GLA 6th, 7th, 8th'!$E66:$DV66)))</f>
        <v/>
      </c>
      <c r="FD63" s="41" t="str">
        <f>IF($B63="","",IF(COUNTIFS('Eng GLA 6th, 7th, 8th'!$E$4:$DV$4,FD$3,'Eng GLA 6th, 7th, 8th'!$E66:$DV66,"&lt;&gt;")=0,"",SUMIF('Eng GLA 6th, 7th, 8th'!$E$4:$DV$4,FD$3,'Eng GLA 6th, 7th, 8th'!$E66:$DV66)))</f>
        <v/>
      </c>
      <c r="FE63" s="41" t="str">
        <f>IF($B63="","",IF(COUNTIFS('Eng GLA 6th, 7th, 8th'!$E$4:$DV$4,FE$3,'Eng GLA 6th, 7th, 8th'!$E66:$DV66,"&lt;&gt;")=0,"",SUMIF('Eng GLA 6th, 7th, 8th'!$E$4:$DV$4,FE$3,'Eng GLA 6th, 7th, 8th'!$E66:$DV66)))</f>
        <v/>
      </c>
      <c r="FF63" s="41" t="str">
        <f>IF($B63="","",IF(COUNTIFS('Eng GLA 6th, 7th, 8th'!$E$4:$DV$4,FF$3,'Eng GLA 6th, 7th, 8th'!$E66:$DV66,"&lt;&gt;")=0,"",SUMIF('Eng GLA 6th, 7th, 8th'!$E$4:$DV$4,FF$3,'Eng GLA 6th, 7th, 8th'!$E66:$DV66)))</f>
        <v/>
      </c>
      <c r="FG63" s="41" t="str">
        <f>IF($B63="","",IF(COUNTIFS('Eng GLA 6th, 7th, 8th'!$E$4:$DV$4,FG$3,'Eng GLA 6th, 7th, 8th'!$E66:$DV66,"&lt;&gt;")=0,"",SUMIF('Eng GLA 6th, 7th, 8th'!$E$4:$DV$4,FG$3,'Eng GLA 6th, 7th, 8th'!$E66:$DV66)))</f>
        <v/>
      </c>
      <c r="FH63" s="41" t="str">
        <f>IF($B63="","",IF(COUNTIFS('Eng GLA 6th, 7th, 8th'!$E$4:$DV$4,FH$3,'Eng GLA 6th, 7th, 8th'!$E66:$DV66,"&lt;&gt;")=0,"",SUMIF('Eng GLA 6th, 7th, 8th'!$E$4:$DV$4,FH$3,'Eng GLA 6th, 7th, 8th'!$E66:$DV66)))</f>
        <v/>
      </c>
      <c r="FI63" s="41" t="str">
        <f>IF($B63="","",IF(COUNTIFS('Eng GLA 6th, 7th, 8th'!$E$4:$DV$4,FI$3,'Eng GLA 6th, 7th, 8th'!$E66:$DV66,"&lt;&gt;")=0,"",SUMIF('Eng GLA 6th, 7th, 8th'!$E$4:$DV$4,FI$3,'Eng GLA 6th, 7th, 8th'!$E66:$DV66)))</f>
        <v/>
      </c>
      <c r="FJ63" s="41" t="str">
        <f>IF($B63="","",IF(COUNTIFS('Eng GLA 6th, 7th, 8th'!$E$4:$DV$4,FJ$3,'Eng GLA 6th, 7th, 8th'!$E66:$DV66,"&lt;&gt;")=0,"",SUMIF('Eng GLA 6th, 7th, 8th'!$E$4:$DV$4,FJ$3,'Eng GLA 6th, 7th, 8th'!$E66:$DV66)))</f>
        <v/>
      </c>
      <c r="FK63" s="41" t="str">
        <f>IF($B63="","",IF(COUNTIFS('Eng GLA 6th, 7th, 8th'!$E$4:$DV$4,FK$3,'Eng GLA 6th, 7th, 8th'!$E66:$DV66,"&lt;&gt;")=0,"",SUMIF('Eng GLA 6th, 7th, 8th'!$E$4:$DV$4,FK$3,'Eng GLA 6th, 7th, 8th'!$E66:$DV66)))</f>
        <v/>
      </c>
      <c r="FL63" s="41" t="str">
        <f>IF($B63="","",IF(COUNTIFS('Eng GLA 6th, 7th, 8th'!$E$4:$DV$4,FL$3,'Eng GLA 6th, 7th, 8th'!$E66:$DV66,"&lt;&gt;")=0,"",SUMIF('Eng GLA 6th, 7th, 8th'!$E$4:$DV$4,FL$3,'Eng GLA 6th, 7th, 8th'!$E66:$DV66)))</f>
        <v/>
      </c>
      <c r="FM63" s="41" t="str">
        <f>IF($B63="","",IF(COUNTIFS('Eng GLA 6th, 7th, 8th'!$E$4:$DV$4,FM$3,'Eng GLA 6th, 7th, 8th'!$E66:$DV66,"&lt;&gt;")=0,"",SUMIF('Eng GLA 6th, 7th, 8th'!$E$4:$DV$4,FM$3,'Eng GLA 6th, 7th, 8th'!$E66:$DV66)))</f>
        <v/>
      </c>
      <c r="FN63" s="41" t="str">
        <f>IF($B63="","",IF(COUNTIFS('Eng GLA 6th, 7th, 8th'!$E$4:$DV$4,FN$3,'Eng GLA 6th, 7th, 8th'!$E66:$DV66,"&lt;&gt;")=0,"",SUMIF('Eng GLA 6th, 7th, 8th'!$E$4:$DV$4,FN$3,'Eng GLA 6th, 7th, 8th'!$E66:$DV66)))</f>
        <v/>
      </c>
      <c r="FO63" s="41" t="str">
        <f>IF($B63="","",IF(COUNTIFS('Eng GLA 6th, 7th, 8th'!$E$4:$DV$4,FO$3,'Eng GLA 6th, 7th, 8th'!$E66:$DV66,"&lt;&gt;")=0,"",SUMIF('Eng GLA 6th, 7th, 8th'!$E$4:$DV$4,FO$3,'Eng GLA 6th, 7th, 8th'!$E66:$DV66)))</f>
        <v/>
      </c>
    </row>
    <row r="64" spans="1:171" ht="12.75" customHeight="1" x14ac:dyDescent="0.2">
      <c r="A64" s="65">
        <v>60</v>
      </c>
      <c r="B64" s="65" t="str">
        <f>'English Scores- Leveled papers'!B66</f>
        <v/>
      </c>
      <c r="C64" s="65"/>
      <c r="D64" s="76" t="str">
        <f>IF(OR(B64="",H64="",'Cover Sheet'!E64=""),"",'Cover Sheet'!E64)</f>
        <v/>
      </c>
      <c r="E64" s="76" t="str">
        <f>IF(OR(B64="",H64="",'Cover Sheet'!F64=""),"",'Cover Sheet'!F64)</f>
        <v/>
      </c>
      <c r="F64" s="76" t="str">
        <f>IF(OR(B64="",H64="",'Cover Sheet'!H64=""),"",'Cover Sheet'!H64)</f>
        <v/>
      </c>
      <c r="G64" s="76"/>
      <c r="H64" s="76" t="str">
        <f>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v/>
      </c>
      <c r="I64" s="77" t="str">
        <f t="shared" si="23"/>
        <v/>
      </c>
      <c r="J64" s="77" t="str">
        <f t="shared" si="24"/>
        <v/>
      </c>
      <c r="K64" s="77" t="str">
        <f t="shared" si="25"/>
        <v/>
      </c>
      <c r="L64" s="78" t="str">
        <f t="shared" si="26"/>
        <v/>
      </c>
      <c r="M64" s="78" t="str">
        <f t="shared" si="27"/>
        <v/>
      </c>
      <c r="N64" s="78" t="str">
        <f t="shared" si="28"/>
        <v/>
      </c>
      <c r="O64" s="78" t="str">
        <f t="shared" si="13"/>
        <v/>
      </c>
      <c r="P64" s="78" t="str">
        <f t="shared" si="14"/>
        <v/>
      </c>
      <c r="Q64" s="78" t="str">
        <f t="shared" si="15"/>
        <v/>
      </c>
      <c r="R64" s="78" t="str">
        <f t="shared" si="16"/>
        <v/>
      </c>
      <c r="S64" s="78" t="str">
        <f t="shared" si="17"/>
        <v/>
      </c>
      <c r="T64" s="78" t="str">
        <f t="shared" si="18"/>
        <v/>
      </c>
      <c r="U64" s="78" t="str">
        <f t="shared" si="19"/>
        <v/>
      </c>
      <c r="V64" s="78" t="str">
        <f t="shared" si="20"/>
        <v/>
      </c>
      <c r="W64" s="78" t="str">
        <f t="shared" si="21"/>
        <v/>
      </c>
      <c r="X64" s="78" t="str">
        <f t="shared" si="22"/>
        <v/>
      </c>
      <c r="Y64" s="78"/>
      <c r="Z64" s="78"/>
      <c r="AA64" s="78"/>
      <c r="AB64" s="78"/>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41" t="str">
        <f>IF($B64="","",IF(COUNTIFS('English Scores- Leveled papers'!$H$4:$KM$4,AI$3,'English Scores- Leveled papers'!$H66:$KM66,"&lt;&gt;")=0,"",SUMIF('English Scores- Leveled papers'!$H$4:$KM$4,AI$3,'English Scores- Leveled papers'!$H66:$KM66)))</f>
        <v/>
      </c>
      <c r="AJ64" s="41" t="str">
        <f>IF($B64="","",IF(COUNTIFS('English Scores- Leveled papers'!$H$4:$KM$4,AJ$3,'English Scores- Leveled papers'!$H66:$KM66,"&lt;&gt;")=0,"",SUMIF('English Scores- Leveled papers'!$H$4:$KM$4,AJ$3,'English Scores- Leveled papers'!$H66:$KM66)))</f>
        <v/>
      </c>
      <c r="AK64" s="41" t="str">
        <f>IF($B64="","",IF(COUNTIFS('English Scores- Leveled papers'!$H$4:$KM$4,AK$3,'English Scores- Leveled papers'!$H66:$KM66,"&lt;&gt;")=0,"",SUMIF('English Scores- Leveled papers'!$H$4:$KM$4,AK$3,'English Scores- Leveled papers'!$H66:$KM66)))</f>
        <v/>
      </c>
      <c r="AL64" s="41" t="str">
        <f>IF($B64="","",IF(COUNTIFS('English Scores- Leveled papers'!$H$4:$KM$4,AL$3,'English Scores- Leveled papers'!$H66:$KM66,"&lt;&gt;")=0,"",SUMIF('English Scores- Leveled papers'!$H$4:$KM$4,AL$3,'English Scores- Leveled papers'!$H66:$KM66)))</f>
        <v/>
      </c>
      <c r="AM64" s="41" t="str">
        <f>IF($B64="","",IF(COUNTIFS('English Scores- Leveled papers'!$H$4:$KM$4,AM$3,'English Scores- Leveled papers'!$H66:$KM66,"&lt;&gt;")=0,"",SUMIF('English Scores- Leveled papers'!$H$4:$KM$4,AM$3,'English Scores- Leveled papers'!$H66:$KM66)))</f>
        <v/>
      </c>
      <c r="AN64" s="41"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41" t="str">
        <f>IF($B64="","",IF(COUNTIFS('English Scores- Leveled papers'!$H$4:$KM$4,AZ$3,'English Scores- Leveled papers'!$H66:$KM66,"&lt;&gt;")=0,"",SUMIF('English Scores- Leveled papers'!$H$4:$KM$4,AZ$3,'English Scores- Leveled papers'!$H66:$KM66)))</f>
        <v/>
      </c>
      <c r="BA64" s="41" t="str">
        <f>IF($B64="","",IF(COUNTIFS('English Scores- Leveled papers'!$H$4:$KM$4,BA$3,'English Scores- Leveled papers'!$H66:$KM66,"&lt;&gt;")=0,"",SUMIF('English Scores- Leveled papers'!$H$4:$KM$4,BA$3,'English Scores- Leveled papers'!$H66:$KM66)))</f>
        <v/>
      </c>
      <c r="BB64" s="41" t="str">
        <f>IF($B64="","",IF(COUNTIFS('English Scores- Leveled papers'!$H$4:$KM$4,BB$3,'English Scores- Leveled papers'!$H66:$KM66,"&lt;&gt;")=0,"",SUMIF('English Scores- Leveled papers'!$H$4:$KM$4,BB$3,'English Scores- Leveled papers'!$H66:$KM66)))</f>
        <v/>
      </c>
      <c r="BC64" s="41" t="str">
        <f>IF($B64="","",IF(COUNTIFS('English Scores- Leveled papers'!$H$4:$KM$4,BC$3,'English Scores- Leveled papers'!$H66:$KM66,"&lt;&gt;")=0,"",SUMIF('English Scores- Leveled papers'!$H$4:$KM$4,BC$3,'English Scores- Leveled papers'!$H66:$KM66)))</f>
        <v/>
      </c>
      <c r="BD64" s="41" t="str">
        <f>IF($B64="","",IF(COUNTIFS('English Scores- Leveled papers'!$H$4:$KM$4,BD$3,'English Scores- Leveled papers'!$H66:$KM66,"&lt;&gt;")=0,"",SUMIF('English Scores- Leveled papers'!$H$4:$KM$4,BD$3,'English Scores- Leveled papers'!$H66:$KM66)))</f>
        <v/>
      </c>
      <c r="BE64" s="41" t="str">
        <f>IF($B64="","",IF(COUNTIFS('English Scores- Leveled papers'!$H$4:$KM$4,BE$3,'English Scores- Leveled papers'!$H66:$KM66,"&lt;&gt;")=0,"",SUMIF('English Scores- Leveled papers'!$H$4:$KM$4,BE$3,'English Scores- Leveled papers'!$H66:$KM66)))</f>
        <v/>
      </c>
      <c r="BF64" s="41" t="str">
        <f>IF($B64="","",IF(COUNTIFS('English Scores- Leveled papers'!$H$4:$KM$4,BF$3,'English Scores- Leveled papers'!$H66:$KM66,"&lt;&gt;")=0,"",SUMIF('English Scores- Leveled papers'!$H$4:$KM$4,BF$3,'English Scores- Leveled papers'!$H66:$KM66)))</f>
        <v/>
      </c>
      <c r="BG64" s="41" t="str">
        <f>IF($B64="","",IF(COUNTIFS('English Scores- Leveled papers'!$H$4:$KM$4,BG$3,'English Scores- Leveled papers'!$H66:$KM66,"&lt;&gt;")=0,"",SUMIF('English Scores- Leveled papers'!$H$4:$KM$4,BG$3,'English Scores- Leveled papers'!$H66:$KM66)))</f>
        <v/>
      </c>
      <c r="BH64" s="41" t="str">
        <f>IF($B64="","",IF(COUNTIFS('English Scores- Leveled papers'!$H$4:$KM$4,BH$3,'English Scores- Leveled papers'!$H66:$KM66,"&lt;&gt;")=0,"",SUMIF('English Scores- Leveled papers'!$H$4:$KM$4,BH$3,'English Scores- Leveled papers'!$H66:$KM66)))</f>
        <v/>
      </c>
      <c r="BI64" s="41" t="str">
        <f>IF($B64="","",IF(COUNTIFS('English Scores- Leveled papers'!$H$4:$KM$4,BI$3,'English Scores- Leveled papers'!$H66:$KM66,"&lt;&gt;")=0,"",SUMIF('English Scores- Leveled papers'!$H$4:$KM$4,BI$3,'English Scores- Leveled papers'!$H66:$KM66)))</f>
        <v/>
      </c>
      <c r="BJ64" s="41" t="str">
        <f>IF($B64="","",IF(COUNTIFS('English Scores- Leveled papers'!$H$4:$KM$4,BJ$3,'English Scores- Leveled papers'!$H66:$KM66,"&lt;&gt;")=0,"",SUMIF('English Scores- Leveled papers'!$H$4:$KM$4,BJ$3,'English Scores- Leveled papers'!$H66:$KM66)))</f>
        <v/>
      </c>
      <c r="BK64" s="41" t="str">
        <f>IF($B64="","",IF(COUNTIFS('English Scores- Leveled papers'!$H$4:$KM$4,BK$3,'English Scores- Leveled papers'!$H66:$KM66,"&lt;&gt;")=0,"",SUMIF('English Scores- Leveled papers'!$H$4:$KM$4,BK$3,'English Scores- Leveled papers'!$H66:$KM66)))</f>
        <v/>
      </c>
      <c r="BL64" s="41" t="str">
        <f>IF($B64="","",IF(COUNTIFS('English Scores- Leveled papers'!$H$4:$KM$4,BL$3,'English Scores- Leveled papers'!$H66:$KM66,"&lt;&gt;")=0,"",SUMIF('English Scores- Leveled papers'!$H$4:$KM$4,BL$3,'English Scores- Leveled papers'!$H66:$KM66)))</f>
        <v/>
      </c>
      <c r="BM64" s="41" t="str">
        <f>IF($B64="","",IF(COUNTIFS('English Scores- Leveled papers'!$H$4:$KM$4,BM$3,'English Scores- Leveled papers'!$H66:$KM66,"&lt;&gt;")=0,"",SUMIF('English Scores- Leveled papers'!$H$4:$KM$4,BM$3,'English Scores- Leveled papers'!$H66:$KM66)))</f>
        <v/>
      </c>
      <c r="BN64" s="41" t="str">
        <f>IF($B64="","",IF(COUNTIFS('English Scores- Leveled papers'!$H$4:$KM$4,BN$3,'English Scores- Leveled papers'!$H66:$KM66,"&lt;&gt;")=0,"",SUMIF('English Scores- Leveled papers'!$H$4:$KM$4,BN$3,'English Scores- Leveled papers'!$H66:$KM66)))</f>
        <v/>
      </c>
      <c r="BO64" s="41"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41" t="str">
        <f>IF($B64="","",IF(COUNTIFS('English Scores- Leveled papers'!$H$4:$KM$4,BX$3,'English Scores- Leveled papers'!$H66:$KM66,"&lt;&gt;")=0,"",SUMIF('English Scores- Leveled papers'!$H$4:$KM$4,BX$3,'English Scores- Leveled papers'!$H66:$KM66)))</f>
        <v/>
      </c>
      <c r="BY64" s="41" t="str">
        <f>IF($B64="","",IF(COUNTIFS('English Scores- Leveled papers'!$H$4:$KM$4,BY$3,'English Scores- Leveled papers'!$H66:$KM66,"&lt;&gt;")=0,"",SUMIF('English Scores- Leveled papers'!$H$4:$KM$4,BY$3,'English Scores- Leveled papers'!$H66:$KM66)))</f>
        <v/>
      </c>
      <c r="BZ64" s="41" t="str">
        <f>IF($B64="","",IF(COUNTIFS('English Scores- Leveled papers'!$H$4:$KM$4,BZ$3,'English Scores- Leveled papers'!$H66:$KM66,"&lt;&gt;")=0,"",SUMIF('English Scores- Leveled papers'!$H$4:$KM$4,BZ$3,'English Scores- Leveled papers'!$H66:$KM66)))</f>
        <v/>
      </c>
      <c r="CA64" s="41" t="str">
        <f>IF($B64="","",IF(COUNTIFS('English Scores- Leveled papers'!$H$4:$KM$4,CA$3,'English Scores- Leveled papers'!$H66:$KM66,"&lt;&gt;")=0,"",SUMIF('English Scores- Leveled papers'!$H$4:$KM$4,CA$3,'English Scores- Leveled papers'!$H66:$KM66)))</f>
        <v/>
      </c>
      <c r="CB64" s="41" t="str">
        <f>IF($B64="","",IF(COUNTIFS('English Scores- Leveled papers'!$H$4:$KM$4,CB$3,'English Scores- Leveled papers'!$H66:$KM66,"&lt;&gt;")=0,"",SUMIF('English Scores- Leveled papers'!$H$4:$KM$4,CB$3,'English Scores- Leveled papers'!$H66:$KM66)))</f>
        <v/>
      </c>
      <c r="CC64" s="41" t="str">
        <f>IF($B64="","",IF(COUNTIFS('English Scores- Leveled papers'!$H$4:$KM$4,CC$3,'English Scores- Leveled papers'!$H66:$KM66,"&lt;&gt;")=0,"",SUMIF('English Scores- Leveled papers'!$H$4:$KM$4,CC$3,'English Scores- Leveled papers'!$H66:$KM66)))</f>
        <v/>
      </c>
      <c r="CD64" s="41" t="str">
        <f>IF($B64="","",IF(COUNTIFS('English Scores- Leveled papers'!$H$4:$KM$4,CD$3,'English Scores- Leveled papers'!$H66:$KM66,"&lt;&gt;")=0,"",SUMIF('English Scores- Leveled papers'!$H$4:$KM$4,CD$3,'English Scores- Leveled papers'!$H66:$KM66)))</f>
        <v/>
      </c>
      <c r="CE64" s="41" t="str">
        <f>IF($B64="","",IF(COUNTIFS('English Scores- Leveled papers'!$H$4:$KM$4,CE$3,'English Scores- Leveled papers'!$H66:$KM66,"&lt;&gt;")=0,"",SUMIF('English Scores- Leveled papers'!$H$4:$KM$4,CE$3,'English Scores- Leveled papers'!$H66:$KM66)))</f>
        <v/>
      </c>
      <c r="CF64" s="41"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41" t="str">
        <f>IF($B64="","",IF(COUNTIFS('English Scores- Leveled papers'!$H$4:$KM$4,CL$3,'English Scores- Leveled papers'!$H66:$KM66,"&lt;&gt;")=0,"",SUMIF('English Scores- Leveled papers'!$H$4:$KM$4,CL$3,'English Scores- Leveled papers'!$H66:$KM66)))</f>
        <v/>
      </c>
      <c r="CM64" s="41" t="str">
        <f>IF($B64="","",IF(COUNTIFS('English Scores- Leveled papers'!$H$4:$KM$4,CM$3,'English Scores- Leveled papers'!$H66:$KM66,"&lt;&gt;")=0,"",SUMIF('English Scores- Leveled papers'!$H$4:$KM$4,CM$3,'English Scores- Leveled papers'!$H66:$KM66)))</f>
        <v/>
      </c>
      <c r="CN64" s="41" t="str">
        <f>IF($B64="","",IF(COUNTIFS('English Scores- Leveled papers'!$H$4:$KM$4,CN$3,'English Scores- Leveled papers'!$H66:$KM66,"&lt;&gt;")=0,"",SUMIF('English Scores- Leveled papers'!$H$4:$KM$4,CN$3,'English Scores- Leveled papers'!$H66:$KM66)))</f>
        <v/>
      </c>
      <c r="CO64" s="41" t="str">
        <f>IF($B64="","",IF(COUNTIFS('English Scores- Leveled papers'!$H$4:$KM$4,CO$3,'English Scores- Leveled papers'!$H66:$KM66,"&lt;&gt;")=0,"",SUMIF('English Scores- Leveled papers'!$H$4:$KM$4,CO$3,'English Scores- Leveled papers'!$H66:$KM66)))</f>
        <v/>
      </c>
      <c r="CP64" s="41" t="str">
        <f>IF($B64="","",IF(COUNTIFS('English Scores- Leveled papers'!$H$4:$KM$4,CP$3,'English Scores- Leveled papers'!$H66:$KM66,"&lt;&gt;")=0,"",SUMIF('English Scores- Leveled papers'!$H$4:$KM$4,CP$3,'English Scores- Leveled papers'!$H66:$KM66)))</f>
        <v/>
      </c>
      <c r="CQ64" s="41" t="str">
        <f>IF($B64="","",IF(COUNTIFS('English Scores- Leveled papers'!$H$4:$KM$4,CQ$3,'English Scores- Leveled papers'!$H66:$KM66,"&lt;&gt;")=0,"",SUMIF('English Scores- Leveled papers'!$H$4:$KM$4,CQ$3,'English Scores- Leveled papers'!$H66:$KM66)))</f>
        <v/>
      </c>
      <c r="CR64" s="41" t="str">
        <f>IF($B64="","",IF(COUNTIFS('English Scores- Leveled papers'!$H$4:$KM$4,CR$3,'English Scores- Leveled papers'!$H66:$KM66,"&lt;&gt;")=0,"",SUMIF('English Scores- Leveled papers'!$H$4:$KM$4,CR$3,'English Scores- Leveled papers'!$H66:$KM66)))</f>
        <v/>
      </c>
      <c r="CS64" s="41"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41" t="str">
        <f>IF($B64="","",IF(COUNTIFS('English Scores- Leveled papers'!$H$4:$KM$4,DF$3,'English Scores- Leveled papers'!$H66:$KM66,"&lt;&gt;")=0,"",SUMIF('English Scores- Leveled papers'!$H$4:$KM$4,DF$3,'English Scores- Leveled papers'!$H66:$KM66)))</f>
        <v/>
      </c>
      <c r="DG64" s="41" t="str">
        <f>IF($B64="","",IF(COUNTIFS('English Scores- Leveled papers'!$H$4:$KM$4,DG$3,'English Scores- Leveled papers'!$H66:$KM66,"&lt;&gt;")=0,"",SUMIF('English Scores- Leveled papers'!$H$4:$KM$4,DG$3,'English Scores- Leveled papers'!$H66:$KM66)))</f>
        <v/>
      </c>
      <c r="DH64" s="41" t="str">
        <f>IF($B64="","",IF(COUNTIFS('English Scores- Leveled papers'!$H$4:$KM$4,DH$3,'English Scores- Leveled papers'!$H66:$KM66,"&lt;&gt;")=0,"",SUMIF('English Scores- Leveled papers'!$H$4:$KM$4,DH$3,'English Scores- Leveled papers'!$H66:$KM66)))</f>
        <v/>
      </c>
      <c r="DI64" s="41" t="str">
        <f>IF($B64="","",IF(COUNTIFS('English Scores- Leveled papers'!$H$4:$KM$4,DI$3,'English Scores- Leveled papers'!$H66:$KM66,"&lt;&gt;")=0,"",SUMIF('English Scores- Leveled papers'!$H$4:$KM$4,DI$3,'English Scores- Leveled papers'!$H66:$KM66)))</f>
        <v/>
      </c>
      <c r="DJ64" s="41" t="str">
        <f>IF($B64="","",IF(COUNTIFS('English Scores- Leveled papers'!$H$4:$KM$4,DJ$3,'English Scores- Leveled papers'!$H66:$KM66,"&lt;&gt;")=0,"",SUMIF('English Scores- Leveled papers'!$H$4:$KM$4,DJ$3,'English Scores- Leveled papers'!$H66:$KM66)))</f>
        <v/>
      </c>
      <c r="DK64" s="41" t="str">
        <f>IF($B64="","",IF(COUNTIFS('English Scores- Leveled papers'!$H$4:$KM$4,DK$3,'English Scores- Leveled papers'!$H66:$KM66,"&lt;&gt;")=0,"",SUMIF('English Scores- Leveled papers'!$H$4:$KM$4,DK$3,'English Scores- Leveled papers'!$H66:$KM66)))</f>
        <v/>
      </c>
      <c r="DL64" s="41" t="str">
        <f>IF($B64="","",IF(COUNTIFS('English Scores- Leveled papers'!$H$4:$KM$4,DL$3,'English Scores- Leveled papers'!$H66:$KM66,"&lt;&gt;")=0,"",SUMIF('English Scores- Leveled papers'!$H$4:$KM$4,DL$3,'English Scores- Leveled papers'!$H66:$KM66)))</f>
        <v/>
      </c>
      <c r="DM64" s="41" t="str">
        <f>IF($B64="","",IF(COUNTIFS('English Scores- Leveled papers'!$H$4:$KM$4,DM$3,'English Scores- Leveled papers'!$H66:$KM66,"&lt;&gt;")=0,"",SUMIF('English Scores- Leveled papers'!$H$4:$KM$4,DM$3,'English Scores- Leveled papers'!$H66:$KM66)))</f>
        <v/>
      </c>
      <c r="DN64" s="41" t="str">
        <f>IF($B64="","",IF(COUNTIFS('English Scores- Leveled papers'!$H$4:$KM$4,DN$3,'English Scores- Leveled papers'!$H66:$KM66,"&lt;&gt;")=0,"",SUMIF('English Scores- Leveled papers'!$H$4:$KM$4,DN$3,'English Scores- Leveled papers'!$H66:$KM66)))</f>
        <v/>
      </c>
      <c r="DO64" s="41" t="str">
        <f>IF($B64="","",IF(COUNTIFS('English Scores- Leveled papers'!$H$4:$KM$4,DO$3,'English Scores- Leveled papers'!$H66:$KM66,"&lt;&gt;")=0,"",SUMIF('English Scores- Leveled papers'!$H$4:$KM$4,DO$3,'English Scores- Leveled papers'!$H66:$KM66)))</f>
        <v/>
      </c>
      <c r="DP64" s="41" t="str">
        <f>IF($B64="","",IF(COUNTIFS('English Scores- Leveled papers'!$H$4:$KM$4,DP$3,'English Scores- Leveled papers'!$H66:$KM66,"&lt;&gt;")=0,"",SUMIF('English Scores- Leveled papers'!$H$4:$KM$4,DP$3,'English Scores- Leveled papers'!$H66:$KM66)))</f>
        <v/>
      </c>
      <c r="DQ64" s="393" t="str">
        <f>IF($B64="","",IF(COUNTIFS('English Scores- Leveled papers'!$H$4:$KM$4,DQ$3,'English Scores- Leveled papers'!$H66:$KM66,"&lt;&gt;")=0,"",SUMIF('English Scores- Leveled papers'!$H$4:$KM$4,DQ$3,'English Scores- Leveled papers'!$H66:$KM66)))</f>
        <v/>
      </c>
      <c r="DR64" s="395" t="str">
        <f>IF('Cover Sheet'!$AC$6="6th", 'Eng GLA 6th, 7th, 8th'!D67, "")</f>
        <v/>
      </c>
      <c r="DU64" s="41" t="str">
        <f>IF($B64="","",IF(COUNTIFS('Eng GLA 6th, 7th, 8th'!$E$4:$DV$4,DU$3,'Eng GLA 6th, 7th, 8th'!$E67:$DV67,"&lt;&gt;")=0,"",SUMIF('Eng GLA 6th, 7th, 8th'!$E$4:$DV$4,DU$3,'Eng GLA 6th, 7th, 8th'!$E67:$DV67)))</f>
        <v/>
      </c>
      <c r="DV64" s="41" t="str">
        <f>IF($B64="","",IF(COUNTIFS('Eng GLA 6th, 7th, 8th'!$E$4:$DV$4,DV$3,'Eng GLA 6th, 7th, 8th'!$E67:$DV67,"&lt;&gt;")=0,"",SUMIF('Eng GLA 6th, 7th, 8th'!$E$4:$DV$4,DV$3,'Eng GLA 6th, 7th, 8th'!$E67:$DV67)))</f>
        <v/>
      </c>
      <c r="DW64" s="41" t="str">
        <f>IF($B64="","",IF(COUNTIFS('Eng GLA 6th, 7th, 8th'!$E$4:$DV$4,DW$3,'Eng GLA 6th, 7th, 8th'!$E67:$DV67,"&lt;&gt;")=0,"",SUMIF('Eng GLA 6th, 7th, 8th'!$E$4:$DV$4,DW$3,'Eng GLA 6th, 7th, 8th'!$E67:$DV67)))</f>
        <v/>
      </c>
      <c r="DX64" s="41" t="str">
        <f>IF($B64="","",IF(COUNTIFS('Eng GLA 6th, 7th, 8th'!$E$4:$DV$4,DX$3,'Eng GLA 6th, 7th, 8th'!$E67:$DV67,"&lt;&gt;")=0,"",SUMIF('Eng GLA 6th, 7th, 8th'!$E$4:$DV$4,DX$3,'Eng GLA 6th, 7th, 8th'!$E67:$DV67)))</f>
        <v/>
      </c>
      <c r="DY64" s="41" t="str">
        <f>IF($B64="","",IF(COUNTIFS('Eng GLA 6th, 7th, 8th'!$E$4:$DV$4,DY$3,'Eng GLA 6th, 7th, 8th'!$E67:$DV67,"&lt;&gt;")=0,"",SUMIF('Eng GLA 6th, 7th, 8th'!$E$4:$DV$4,DY$3,'Eng GLA 6th, 7th, 8th'!$E67:$DV67)))</f>
        <v/>
      </c>
      <c r="DZ64" s="41" t="str">
        <f>IF($B64="","",IF(COUNTIFS('Eng GLA 6th, 7th, 8th'!$E$4:$DV$4,DZ$3,'Eng GLA 6th, 7th, 8th'!$E67:$DV67,"&lt;&gt;")=0,"",SUMIF('Eng GLA 6th, 7th, 8th'!$E$4:$DV$4,DZ$3,'Eng GLA 6th, 7th, 8th'!$E67:$DV67)))</f>
        <v/>
      </c>
      <c r="EA64" s="41" t="str">
        <f>IF($B64="","",IF(COUNTIFS('Eng GLA 6th, 7th, 8th'!$E$4:$DV$4,EA$3,'Eng GLA 6th, 7th, 8th'!$E67:$DV67,"&lt;&gt;")=0,"",SUMIF('Eng GLA 6th, 7th, 8th'!$E$4:$DV$4,EA$3,'Eng GLA 6th, 7th, 8th'!$E67:$DV67)))</f>
        <v/>
      </c>
      <c r="EB64" s="41" t="str">
        <f>IF($B64="","",IF(COUNTIFS('Eng GLA 6th, 7th, 8th'!$E$4:$DV$4,EB$3,'Eng GLA 6th, 7th, 8th'!$E67:$DV67,"&lt;&gt;")=0,"",SUMIF('Eng GLA 6th, 7th, 8th'!$E$4:$DV$4,EB$3,'Eng GLA 6th, 7th, 8th'!$E67:$DV67)))</f>
        <v/>
      </c>
      <c r="EC64" s="41" t="str">
        <f>IF($B64="","",IF(COUNTIFS('Eng GLA 6th, 7th, 8th'!$E$4:$DV$4,EC$3,'Eng GLA 6th, 7th, 8th'!$E67:$DV67,"&lt;&gt;")=0,"",SUMIF('Eng GLA 6th, 7th, 8th'!$E$4:$DV$4,EC$3,'Eng GLA 6th, 7th, 8th'!$E67:$DV67)))</f>
        <v/>
      </c>
      <c r="ED64" s="41" t="str">
        <f>IF($B64="","",IF(COUNTIFS('Eng GLA 6th, 7th, 8th'!$E$4:$DV$4,ED$3,'Eng GLA 6th, 7th, 8th'!$E67:$DV67,"&lt;&gt;")=0,"",SUMIF('Eng GLA 6th, 7th, 8th'!$E$4:$DV$4,ED$3,'Eng GLA 6th, 7th, 8th'!$E67:$DV67)))</f>
        <v/>
      </c>
      <c r="EE64" s="41" t="str">
        <f>IF($B64="","",IF(COUNTIFS('Eng GLA 6th, 7th, 8th'!$E$4:$DV$4,EE$3,'Eng GLA 6th, 7th, 8th'!$E67:$DV67,"&lt;&gt;")=0,"",SUMIF('Eng GLA 6th, 7th, 8th'!$E$4:$DV$4,EE$3,'Eng GLA 6th, 7th, 8th'!$E67:$DV67)))</f>
        <v/>
      </c>
      <c r="EF64" s="41" t="str">
        <f>IF($B64="","",IF(COUNTIFS('Eng GLA 6th, 7th, 8th'!$E$4:$DV$4,EF$3,'Eng GLA 6th, 7th, 8th'!$E67:$DV67,"&lt;&gt;")=0,"",SUMIF('Eng GLA 6th, 7th, 8th'!$E$4:$DV$4,EF$3,'Eng GLA 6th, 7th, 8th'!$E67:$DV67)))</f>
        <v/>
      </c>
      <c r="EG64" s="41" t="str">
        <f>IF($B64="","",IF(COUNTIFS('Eng GLA 6th, 7th, 8th'!$E$4:$DV$4,EG$3,'Eng GLA 6th, 7th, 8th'!$E67:$DV67,"&lt;&gt;")=0,"",SUMIF('Eng GLA 6th, 7th, 8th'!$E$4:$DV$4,EG$3,'Eng GLA 6th, 7th, 8th'!$E67:$DV67)))</f>
        <v/>
      </c>
      <c r="EH64" s="41" t="str">
        <f>IF($B64="","",IF(COUNTIFS('Eng GLA 6th, 7th, 8th'!$E$4:$DV$4,EH$3,'Eng GLA 6th, 7th, 8th'!$E67:$DV67,"&lt;&gt;")=0,"",SUMIF('Eng GLA 6th, 7th, 8th'!$E$4:$DV$4,EH$3,'Eng GLA 6th, 7th, 8th'!$E67:$DV67)))</f>
        <v/>
      </c>
      <c r="EI64" s="41" t="str">
        <f>IF($B64="","",IF(COUNTIFS('Eng GLA 6th, 7th, 8th'!$E$4:$DV$4,EI$3,'Eng GLA 6th, 7th, 8th'!$E67:$DV67,"&lt;&gt;")=0,"",SUMIF('Eng GLA 6th, 7th, 8th'!$E$4:$DV$4,EI$3,'Eng GLA 6th, 7th, 8th'!$E67:$DV67)))</f>
        <v/>
      </c>
      <c r="EJ64" s="398" t="str">
        <f>IF('Cover Sheet'!$AC$6="7th", 'Eng GLA 6th, 7th, 8th'!AQ67, "")</f>
        <v/>
      </c>
      <c r="EK64" s="41" t="str">
        <f>IF($B64="","",IF(COUNTIFS('Eng GLA 6th, 7th, 8th'!$E$4:$DV$4,EK$3,'Eng GLA 6th, 7th, 8th'!$E67:$DV67,"&lt;&gt;")=0,"",SUMIF('Eng GLA 6th, 7th, 8th'!$E$4:$DV$4,EK$3,'Eng GLA 6th, 7th, 8th'!$E67:$DV67)))</f>
        <v/>
      </c>
      <c r="EL64" s="41" t="str">
        <f>IF($B64="","",IF(COUNTIFS('Eng GLA 6th, 7th, 8th'!$E$4:$DV$4,EL$3,'Eng GLA 6th, 7th, 8th'!$E67:$DV67,"&lt;&gt;")=0,"",SUMIF('Eng GLA 6th, 7th, 8th'!$E$4:$DV$4,EL$3,'Eng GLA 6th, 7th, 8th'!$E67:$DV67)))</f>
        <v/>
      </c>
      <c r="EM64" s="41" t="str">
        <f>IF($B64="","",IF(COUNTIFS('Eng GLA 6th, 7th, 8th'!$E$4:$DV$4,EM$3,'Eng GLA 6th, 7th, 8th'!$E67:$DV67,"&lt;&gt;")=0,"",SUMIF('Eng GLA 6th, 7th, 8th'!$E$4:$DV$4,EM$3,'Eng GLA 6th, 7th, 8th'!$E67:$DV67)))</f>
        <v/>
      </c>
      <c r="EN64" s="41" t="str">
        <f>IF($B64="","",IF(COUNTIFS('Eng GLA 6th, 7th, 8th'!$E$4:$DV$4,EN$3,'Eng GLA 6th, 7th, 8th'!$E67:$DV67,"&lt;&gt;")=0,"",SUMIF('Eng GLA 6th, 7th, 8th'!$E$4:$DV$4,EN$3,'Eng GLA 6th, 7th, 8th'!$E67:$DV67)))</f>
        <v/>
      </c>
      <c r="EO64" s="41" t="str">
        <f>IF($B64="","",IF(COUNTIFS('Eng GLA 6th, 7th, 8th'!$E$4:$DV$4,EO$3,'Eng GLA 6th, 7th, 8th'!$E67:$DV67,"&lt;&gt;")=0,"",SUMIF('Eng GLA 6th, 7th, 8th'!$E$4:$DV$4,EO$3,'Eng GLA 6th, 7th, 8th'!$E67:$DV67)))</f>
        <v/>
      </c>
      <c r="EP64" s="41" t="str">
        <f>IF($B64="","",IF(COUNTIFS('Eng GLA 6th, 7th, 8th'!$E$4:$DV$4,EP$3,'Eng GLA 6th, 7th, 8th'!$E67:$DV67,"&lt;&gt;")=0,"",SUMIF('Eng GLA 6th, 7th, 8th'!$E$4:$DV$4,EP$3,'Eng GLA 6th, 7th, 8th'!$E67:$DV67)))</f>
        <v/>
      </c>
      <c r="EQ64" s="41" t="str">
        <f>IF($B64="","",IF(COUNTIFS('Eng GLA 6th, 7th, 8th'!$E$4:$DV$4,EQ$3,'Eng GLA 6th, 7th, 8th'!$E67:$DV67,"&lt;&gt;")=0,"",SUMIF('Eng GLA 6th, 7th, 8th'!$E$4:$DV$4,EQ$3,'Eng GLA 6th, 7th, 8th'!$E67:$DV67)))</f>
        <v/>
      </c>
      <c r="ER64" s="41" t="str">
        <f>IF($B64="","",IF(COUNTIFS('Eng GLA 6th, 7th, 8th'!$E$4:$DV$4,ER$3,'Eng GLA 6th, 7th, 8th'!$E67:$DV67,"&lt;&gt;")=0,"",SUMIF('Eng GLA 6th, 7th, 8th'!$E$4:$DV$4,ER$3,'Eng GLA 6th, 7th, 8th'!$E67:$DV67)))</f>
        <v/>
      </c>
      <c r="ES64" s="41" t="str">
        <f>IF($B64="","",IF(COUNTIFS('Eng GLA 6th, 7th, 8th'!$E$4:$DV$4,ES$3,'Eng GLA 6th, 7th, 8th'!$E67:$DV67,"&lt;&gt;")=0,"",SUMIF('Eng GLA 6th, 7th, 8th'!$E$4:$DV$4,ES$3,'Eng GLA 6th, 7th, 8th'!$E67:$DV67)))</f>
        <v/>
      </c>
      <c r="ET64" s="41" t="str">
        <f>IF($B64="","",IF(COUNTIFS('Eng GLA 6th, 7th, 8th'!$E$4:$DV$4,ET$3,'Eng GLA 6th, 7th, 8th'!$E67:$DV67,"&lt;&gt;")=0,"",SUMIF('Eng GLA 6th, 7th, 8th'!$E$4:$DV$4,ET$3,'Eng GLA 6th, 7th, 8th'!$E67:$DV67)))</f>
        <v/>
      </c>
      <c r="EU64" s="41" t="str">
        <f>IF($B64="","",IF(COUNTIFS('Eng GLA 6th, 7th, 8th'!$E$4:$DV$4,EU$3,'Eng GLA 6th, 7th, 8th'!$E67:$DV67,"&lt;&gt;")=0,"",SUMIF('Eng GLA 6th, 7th, 8th'!$E$4:$DV$4,EU$3,'Eng GLA 6th, 7th, 8th'!$E67:$DV67)))</f>
        <v/>
      </c>
      <c r="EV64" s="41" t="str">
        <f>IF($B64="","",IF(COUNTIFS('Eng GLA 6th, 7th, 8th'!$E$4:$DV$4,EV$3,'Eng GLA 6th, 7th, 8th'!$E67:$DV67,"&lt;&gt;")=0,"",SUMIF('Eng GLA 6th, 7th, 8th'!$E$4:$DV$4,EV$3,'Eng GLA 6th, 7th, 8th'!$E67:$DV67)))</f>
        <v/>
      </c>
      <c r="EW64" s="41" t="str">
        <f>IF($B64="","",IF(COUNTIFS('Eng GLA 6th, 7th, 8th'!$E$4:$DV$4,EW$3,'Eng GLA 6th, 7th, 8th'!$E67:$DV67,"&lt;&gt;")=0,"",SUMIF('Eng GLA 6th, 7th, 8th'!$E$4:$DV$4,EW$3,'Eng GLA 6th, 7th, 8th'!$E67:$DV67)))</f>
        <v/>
      </c>
      <c r="EX64" s="41" t="str">
        <f>IF($B64="","",IF(COUNTIFS('Eng GLA 6th, 7th, 8th'!$E$4:$DV$4,EX$3,'Eng GLA 6th, 7th, 8th'!$E67:$DV67,"&lt;&gt;")=0,"",SUMIF('Eng GLA 6th, 7th, 8th'!$E$4:$DV$4,EX$3,'Eng GLA 6th, 7th, 8th'!$E67:$DV67)))</f>
        <v/>
      </c>
      <c r="EY64" s="41" t="str">
        <f>IF($B64="","",IF(COUNTIFS('Eng GLA 6th, 7th, 8th'!$E$4:$DV$4,EY$3,'Eng GLA 6th, 7th, 8th'!$E67:$DV67,"&lt;&gt;")=0,"",SUMIF('Eng GLA 6th, 7th, 8th'!$E$4:$DV$4,EY$3,'Eng GLA 6th, 7th, 8th'!$E67:$DV67)))</f>
        <v/>
      </c>
      <c r="EZ64" s="398" t="str">
        <f>IF('Cover Sheet'!$AC$6="8th", 'Eng GLA 6th, 7th, 8th'!CG67, "")</f>
        <v/>
      </c>
      <c r="FA64" s="41" t="str">
        <f>IF($B64="","",IF(COUNTIFS('Eng GLA 6th, 7th, 8th'!$E$4:$DV$4,FA$3,'Eng GLA 6th, 7th, 8th'!$E67:$DV67,"&lt;&gt;")=0,"",SUMIF('Eng GLA 6th, 7th, 8th'!$E$4:$DV$4,FA$3,'Eng GLA 6th, 7th, 8th'!$E67:$DV67)))</f>
        <v/>
      </c>
      <c r="FB64" s="41" t="str">
        <f>IF($B64="","",IF(COUNTIFS('Eng GLA 6th, 7th, 8th'!$E$4:$DV$4,FB$3,'Eng GLA 6th, 7th, 8th'!$E67:$DV67,"&lt;&gt;")=0,"",SUMIF('Eng GLA 6th, 7th, 8th'!$E$4:$DV$4,FB$3,'Eng GLA 6th, 7th, 8th'!$E67:$DV67)))</f>
        <v/>
      </c>
      <c r="FC64" s="41" t="str">
        <f>IF($B64="","",IF(COUNTIFS('Eng GLA 6th, 7th, 8th'!$E$4:$DV$4,FC$3,'Eng GLA 6th, 7th, 8th'!$E67:$DV67,"&lt;&gt;")=0,"",SUMIF('Eng GLA 6th, 7th, 8th'!$E$4:$DV$4,FC$3,'Eng GLA 6th, 7th, 8th'!$E67:$DV67)))</f>
        <v/>
      </c>
      <c r="FD64" s="41" t="str">
        <f>IF($B64="","",IF(COUNTIFS('Eng GLA 6th, 7th, 8th'!$E$4:$DV$4,FD$3,'Eng GLA 6th, 7th, 8th'!$E67:$DV67,"&lt;&gt;")=0,"",SUMIF('Eng GLA 6th, 7th, 8th'!$E$4:$DV$4,FD$3,'Eng GLA 6th, 7th, 8th'!$E67:$DV67)))</f>
        <v/>
      </c>
      <c r="FE64" s="41" t="str">
        <f>IF($B64="","",IF(COUNTIFS('Eng GLA 6th, 7th, 8th'!$E$4:$DV$4,FE$3,'Eng GLA 6th, 7th, 8th'!$E67:$DV67,"&lt;&gt;")=0,"",SUMIF('Eng GLA 6th, 7th, 8th'!$E$4:$DV$4,FE$3,'Eng GLA 6th, 7th, 8th'!$E67:$DV67)))</f>
        <v/>
      </c>
      <c r="FF64" s="41" t="str">
        <f>IF($B64="","",IF(COUNTIFS('Eng GLA 6th, 7th, 8th'!$E$4:$DV$4,FF$3,'Eng GLA 6th, 7th, 8th'!$E67:$DV67,"&lt;&gt;")=0,"",SUMIF('Eng GLA 6th, 7th, 8th'!$E$4:$DV$4,FF$3,'Eng GLA 6th, 7th, 8th'!$E67:$DV67)))</f>
        <v/>
      </c>
      <c r="FG64" s="41" t="str">
        <f>IF($B64="","",IF(COUNTIFS('Eng GLA 6th, 7th, 8th'!$E$4:$DV$4,FG$3,'Eng GLA 6th, 7th, 8th'!$E67:$DV67,"&lt;&gt;")=0,"",SUMIF('Eng GLA 6th, 7th, 8th'!$E$4:$DV$4,FG$3,'Eng GLA 6th, 7th, 8th'!$E67:$DV67)))</f>
        <v/>
      </c>
      <c r="FH64" s="41" t="str">
        <f>IF($B64="","",IF(COUNTIFS('Eng GLA 6th, 7th, 8th'!$E$4:$DV$4,FH$3,'Eng GLA 6th, 7th, 8th'!$E67:$DV67,"&lt;&gt;")=0,"",SUMIF('Eng GLA 6th, 7th, 8th'!$E$4:$DV$4,FH$3,'Eng GLA 6th, 7th, 8th'!$E67:$DV67)))</f>
        <v/>
      </c>
      <c r="FI64" s="41" t="str">
        <f>IF($B64="","",IF(COUNTIFS('Eng GLA 6th, 7th, 8th'!$E$4:$DV$4,FI$3,'Eng GLA 6th, 7th, 8th'!$E67:$DV67,"&lt;&gt;")=0,"",SUMIF('Eng GLA 6th, 7th, 8th'!$E$4:$DV$4,FI$3,'Eng GLA 6th, 7th, 8th'!$E67:$DV67)))</f>
        <v/>
      </c>
      <c r="FJ64" s="41" t="str">
        <f>IF($B64="","",IF(COUNTIFS('Eng GLA 6th, 7th, 8th'!$E$4:$DV$4,FJ$3,'Eng GLA 6th, 7th, 8th'!$E67:$DV67,"&lt;&gt;")=0,"",SUMIF('Eng GLA 6th, 7th, 8th'!$E$4:$DV$4,FJ$3,'Eng GLA 6th, 7th, 8th'!$E67:$DV67)))</f>
        <v/>
      </c>
      <c r="FK64" s="41" t="str">
        <f>IF($B64="","",IF(COUNTIFS('Eng GLA 6th, 7th, 8th'!$E$4:$DV$4,FK$3,'Eng GLA 6th, 7th, 8th'!$E67:$DV67,"&lt;&gt;")=0,"",SUMIF('Eng GLA 6th, 7th, 8th'!$E$4:$DV$4,FK$3,'Eng GLA 6th, 7th, 8th'!$E67:$DV67)))</f>
        <v/>
      </c>
      <c r="FL64" s="41" t="str">
        <f>IF($B64="","",IF(COUNTIFS('Eng GLA 6th, 7th, 8th'!$E$4:$DV$4,FL$3,'Eng GLA 6th, 7th, 8th'!$E67:$DV67,"&lt;&gt;")=0,"",SUMIF('Eng GLA 6th, 7th, 8th'!$E$4:$DV$4,FL$3,'Eng GLA 6th, 7th, 8th'!$E67:$DV67)))</f>
        <v/>
      </c>
      <c r="FM64" s="41" t="str">
        <f>IF($B64="","",IF(COUNTIFS('Eng GLA 6th, 7th, 8th'!$E$4:$DV$4,FM$3,'Eng GLA 6th, 7th, 8th'!$E67:$DV67,"&lt;&gt;")=0,"",SUMIF('Eng GLA 6th, 7th, 8th'!$E$4:$DV$4,FM$3,'Eng GLA 6th, 7th, 8th'!$E67:$DV67)))</f>
        <v/>
      </c>
      <c r="FN64" s="41" t="str">
        <f>IF($B64="","",IF(COUNTIFS('Eng GLA 6th, 7th, 8th'!$E$4:$DV$4,FN$3,'Eng GLA 6th, 7th, 8th'!$E67:$DV67,"&lt;&gt;")=0,"",SUMIF('Eng GLA 6th, 7th, 8th'!$E$4:$DV$4,FN$3,'Eng GLA 6th, 7th, 8th'!$E67:$DV67)))</f>
        <v/>
      </c>
      <c r="FO64" s="41" t="str">
        <f>IF($B64="","",IF(COUNTIFS('Eng GLA 6th, 7th, 8th'!$E$4:$DV$4,FO$3,'Eng GLA 6th, 7th, 8th'!$E67:$DV67,"&lt;&gt;")=0,"",SUMIF('Eng GLA 6th, 7th, 8th'!$E$4:$DV$4,FO$3,'Eng GLA 6th, 7th, 8th'!$E67:$DV67)))</f>
        <v/>
      </c>
    </row>
    <row r="65" spans="1:171" ht="12.75" customHeight="1" x14ac:dyDescent="0.2">
      <c r="A65" s="65">
        <v>61</v>
      </c>
      <c r="B65" s="65" t="str">
        <f>'English Scores- Leveled papers'!B67</f>
        <v/>
      </c>
      <c r="C65" s="65"/>
      <c r="D65" s="76" t="str">
        <f>IF(OR(B65="",H65="",'Cover Sheet'!E65=""),"",'Cover Sheet'!E65)</f>
        <v/>
      </c>
      <c r="E65" s="76" t="str">
        <f>IF(OR(B65="",H65="",'Cover Sheet'!F65=""),"",'Cover Sheet'!F65)</f>
        <v/>
      </c>
      <c r="F65" s="76" t="str">
        <f>IF(OR(B65="",H65="",'Cover Sheet'!H65=""),"",'Cover Sheet'!H65)</f>
        <v/>
      </c>
      <c r="G65" s="76"/>
      <c r="H65" s="76" t="str">
        <f>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v/>
      </c>
      <c r="I65" s="77" t="str">
        <f t="shared" si="23"/>
        <v/>
      </c>
      <c r="J65" s="77" t="str">
        <f t="shared" si="24"/>
        <v/>
      </c>
      <c r="K65" s="77" t="str">
        <f t="shared" si="25"/>
        <v/>
      </c>
      <c r="L65" s="78" t="str">
        <f t="shared" si="26"/>
        <v/>
      </c>
      <c r="M65" s="78" t="str">
        <f t="shared" si="27"/>
        <v/>
      </c>
      <c r="N65" s="78" t="str">
        <f t="shared" si="28"/>
        <v/>
      </c>
      <c r="O65" s="78" t="str">
        <f t="shared" si="13"/>
        <v/>
      </c>
      <c r="P65" s="78" t="str">
        <f t="shared" si="14"/>
        <v/>
      </c>
      <c r="Q65" s="78" t="str">
        <f t="shared" si="15"/>
        <v/>
      </c>
      <c r="R65" s="78" t="str">
        <f t="shared" si="16"/>
        <v/>
      </c>
      <c r="S65" s="78" t="str">
        <f t="shared" si="17"/>
        <v/>
      </c>
      <c r="T65" s="78" t="str">
        <f t="shared" si="18"/>
        <v/>
      </c>
      <c r="U65" s="78" t="str">
        <f t="shared" si="19"/>
        <v/>
      </c>
      <c r="V65" s="78" t="str">
        <f t="shared" si="20"/>
        <v/>
      </c>
      <c r="W65" s="78" t="str">
        <f t="shared" si="21"/>
        <v/>
      </c>
      <c r="X65" s="78" t="str">
        <f t="shared" si="22"/>
        <v/>
      </c>
      <c r="Y65" s="78"/>
      <c r="Z65" s="78"/>
      <c r="AA65" s="78"/>
      <c r="AB65" s="78"/>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41" t="str">
        <f>IF($B65="","",IF(COUNTIFS('English Scores- Leveled papers'!$H$4:$KM$4,AI$3,'English Scores- Leveled papers'!$H67:$KM67,"&lt;&gt;")=0,"",SUMIF('English Scores- Leveled papers'!$H$4:$KM$4,AI$3,'English Scores- Leveled papers'!$H67:$KM67)))</f>
        <v/>
      </c>
      <c r="AJ65" s="41" t="str">
        <f>IF($B65="","",IF(COUNTIFS('English Scores- Leveled papers'!$H$4:$KM$4,AJ$3,'English Scores- Leveled papers'!$H67:$KM67,"&lt;&gt;")=0,"",SUMIF('English Scores- Leveled papers'!$H$4:$KM$4,AJ$3,'English Scores- Leveled papers'!$H67:$KM67)))</f>
        <v/>
      </c>
      <c r="AK65" s="41" t="str">
        <f>IF($B65="","",IF(COUNTIFS('English Scores- Leveled papers'!$H$4:$KM$4,AK$3,'English Scores- Leveled papers'!$H67:$KM67,"&lt;&gt;")=0,"",SUMIF('English Scores- Leveled papers'!$H$4:$KM$4,AK$3,'English Scores- Leveled papers'!$H67:$KM67)))</f>
        <v/>
      </c>
      <c r="AL65" s="41" t="str">
        <f>IF($B65="","",IF(COUNTIFS('English Scores- Leveled papers'!$H$4:$KM$4,AL$3,'English Scores- Leveled papers'!$H67:$KM67,"&lt;&gt;")=0,"",SUMIF('English Scores- Leveled papers'!$H$4:$KM$4,AL$3,'English Scores- Leveled papers'!$H67:$KM67)))</f>
        <v/>
      </c>
      <c r="AM65" s="41" t="str">
        <f>IF($B65="","",IF(COUNTIFS('English Scores- Leveled papers'!$H$4:$KM$4,AM$3,'English Scores- Leveled papers'!$H67:$KM67,"&lt;&gt;")=0,"",SUMIF('English Scores- Leveled papers'!$H$4:$KM$4,AM$3,'English Scores- Leveled papers'!$H67:$KM67)))</f>
        <v/>
      </c>
      <c r="AN65" s="41"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41" t="str">
        <f>IF($B65="","",IF(COUNTIFS('English Scores- Leveled papers'!$H$4:$KM$4,AZ$3,'English Scores- Leveled papers'!$H67:$KM67,"&lt;&gt;")=0,"",SUMIF('English Scores- Leveled papers'!$H$4:$KM$4,AZ$3,'English Scores- Leveled papers'!$H67:$KM67)))</f>
        <v/>
      </c>
      <c r="BA65" s="41" t="str">
        <f>IF($B65="","",IF(COUNTIFS('English Scores- Leveled papers'!$H$4:$KM$4,BA$3,'English Scores- Leveled papers'!$H67:$KM67,"&lt;&gt;")=0,"",SUMIF('English Scores- Leveled papers'!$H$4:$KM$4,BA$3,'English Scores- Leveled papers'!$H67:$KM67)))</f>
        <v/>
      </c>
      <c r="BB65" s="41" t="str">
        <f>IF($B65="","",IF(COUNTIFS('English Scores- Leveled papers'!$H$4:$KM$4,BB$3,'English Scores- Leveled papers'!$H67:$KM67,"&lt;&gt;")=0,"",SUMIF('English Scores- Leveled papers'!$H$4:$KM$4,BB$3,'English Scores- Leveled papers'!$H67:$KM67)))</f>
        <v/>
      </c>
      <c r="BC65" s="41" t="str">
        <f>IF($B65="","",IF(COUNTIFS('English Scores- Leveled papers'!$H$4:$KM$4,BC$3,'English Scores- Leveled papers'!$H67:$KM67,"&lt;&gt;")=0,"",SUMIF('English Scores- Leveled papers'!$H$4:$KM$4,BC$3,'English Scores- Leveled papers'!$H67:$KM67)))</f>
        <v/>
      </c>
      <c r="BD65" s="41" t="str">
        <f>IF($B65="","",IF(COUNTIFS('English Scores- Leveled papers'!$H$4:$KM$4,BD$3,'English Scores- Leveled papers'!$H67:$KM67,"&lt;&gt;")=0,"",SUMIF('English Scores- Leveled papers'!$H$4:$KM$4,BD$3,'English Scores- Leveled papers'!$H67:$KM67)))</f>
        <v/>
      </c>
      <c r="BE65" s="41" t="str">
        <f>IF($B65="","",IF(COUNTIFS('English Scores- Leveled papers'!$H$4:$KM$4,BE$3,'English Scores- Leveled papers'!$H67:$KM67,"&lt;&gt;")=0,"",SUMIF('English Scores- Leveled papers'!$H$4:$KM$4,BE$3,'English Scores- Leveled papers'!$H67:$KM67)))</f>
        <v/>
      </c>
      <c r="BF65" s="41" t="str">
        <f>IF($B65="","",IF(COUNTIFS('English Scores- Leveled papers'!$H$4:$KM$4,BF$3,'English Scores- Leveled papers'!$H67:$KM67,"&lt;&gt;")=0,"",SUMIF('English Scores- Leveled papers'!$H$4:$KM$4,BF$3,'English Scores- Leveled papers'!$H67:$KM67)))</f>
        <v/>
      </c>
      <c r="BG65" s="41" t="str">
        <f>IF($B65="","",IF(COUNTIFS('English Scores- Leveled papers'!$H$4:$KM$4,BG$3,'English Scores- Leveled papers'!$H67:$KM67,"&lt;&gt;")=0,"",SUMIF('English Scores- Leveled papers'!$H$4:$KM$4,BG$3,'English Scores- Leveled papers'!$H67:$KM67)))</f>
        <v/>
      </c>
      <c r="BH65" s="41" t="str">
        <f>IF($B65="","",IF(COUNTIFS('English Scores- Leveled papers'!$H$4:$KM$4,BH$3,'English Scores- Leveled papers'!$H67:$KM67,"&lt;&gt;")=0,"",SUMIF('English Scores- Leveled papers'!$H$4:$KM$4,BH$3,'English Scores- Leveled papers'!$H67:$KM67)))</f>
        <v/>
      </c>
      <c r="BI65" s="41" t="str">
        <f>IF($B65="","",IF(COUNTIFS('English Scores- Leveled papers'!$H$4:$KM$4,BI$3,'English Scores- Leveled papers'!$H67:$KM67,"&lt;&gt;")=0,"",SUMIF('English Scores- Leveled papers'!$H$4:$KM$4,BI$3,'English Scores- Leveled papers'!$H67:$KM67)))</f>
        <v/>
      </c>
      <c r="BJ65" s="41" t="str">
        <f>IF($B65="","",IF(COUNTIFS('English Scores- Leveled papers'!$H$4:$KM$4,BJ$3,'English Scores- Leveled papers'!$H67:$KM67,"&lt;&gt;")=0,"",SUMIF('English Scores- Leveled papers'!$H$4:$KM$4,BJ$3,'English Scores- Leveled papers'!$H67:$KM67)))</f>
        <v/>
      </c>
      <c r="BK65" s="41" t="str">
        <f>IF($B65="","",IF(COUNTIFS('English Scores- Leveled papers'!$H$4:$KM$4,BK$3,'English Scores- Leveled papers'!$H67:$KM67,"&lt;&gt;")=0,"",SUMIF('English Scores- Leveled papers'!$H$4:$KM$4,BK$3,'English Scores- Leveled papers'!$H67:$KM67)))</f>
        <v/>
      </c>
      <c r="BL65" s="41" t="str">
        <f>IF($B65="","",IF(COUNTIFS('English Scores- Leveled papers'!$H$4:$KM$4,BL$3,'English Scores- Leveled papers'!$H67:$KM67,"&lt;&gt;")=0,"",SUMIF('English Scores- Leveled papers'!$H$4:$KM$4,BL$3,'English Scores- Leveled papers'!$H67:$KM67)))</f>
        <v/>
      </c>
      <c r="BM65" s="41" t="str">
        <f>IF($B65="","",IF(COUNTIFS('English Scores- Leveled papers'!$H$4:$KM$4,BM$3,'English Scores- Leveled papers'!$H67:$KM67,"&lt;&gt;")=0,"",SUMIF('English Scores- Leveled papers'!$H$4:$KM$4,BM$3,'English Scores- Leveled papers'!$H67:$KM67)))</f>
        <v/>
      </c>
      <c r="BN65" s="41" t="str">
        <f>IF($B65="","",IF(COUNTIFS('English Scores- Leveled papers'!$H$4:$KM$4,BN$3,'English Scores- Leveled papers'!$H67:$KM67,"&lt;&gt;")=0,"",SUMIF('English Scores- Leveled papers'!$H$4:$KM$4,BN$3,'English Scores- Leveled papers'!$H67:$KM67)))</f>
        <v/>
      </c>
      <c r="BO65" s="41"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41" t="str">
        <f>IF($B65="","",IF(COUNTIFS('English Scores- Leveled papers'!$H$4:$KM$4,BX$3,'English Scores- Leveled papers'!$H67:$KM67,"&lt;&gt;")=0,"",SUMIF('English Scores- Leveled papers'!$H$4:$KM$4,BX$3,'English Scores- Leveled papers'!$H67:$KM67)))</f>
        <v/>
      </c>
      <c r="BY65" s="41" t="str">
        <f>IF($B65="","",IF(COUNTIFS('English Scores- Leveled papers'!$H$4:$KM$4,BY$3,'English Scores- Leveled papers'!$H67:$KM67,"&lt;&gt;")=0,"",SUMIF('English Scores- Leveled papers'!$H$4:$KM$4,BY$3,'English Scores- Leveled papers'!$H67:$KM67)))</f>
        <v/>
      </c>
      <c r="BZ65" s="41" t="str">
        <f>IF($B65="","",IF(COUNTIFS('English Scores- Leveled papers'!$H$4:$KM$4,BZ$3,'English Scores- Leveled papers'!$H67:$KM67,"&lt;&gt;")=0,"",SUMIF('English Scores- Leveled papers'!$H$4:$KM$4,BZ$3,'English Scores- Leveled papers'!$H67:$KM67)))</f>
        <v/>
      </c>
      <c r="CA65" s="41" t="str">
        <f>IF($B65="","",IF(COUNTIFS('English Scores- Leveled papers'!$H$4:$KM$4,CA$3,'English Scores- Leveled papers'!$H67:$KM67,"&lt;&gt;")=0,"",SUMIF('English Scores- Leveled papers'!$H$4:$KM$4,CA$3,'English Scores- Leveled papers'!$H67:$KM67)))</f>
        <v/>
      </c>
      <c r="CB65" s="41" t="str">
        <f>IF($B65="","",IF(COUNTIFS('English Scores- Leveled papers'!$H$4:$KM$4,CB$3,'English Scores- Leveled papers'!$H67:$KM67,"&lt;&gt;")=0,"",SUMIF('English Scores- Leveled papers'!$H$4:$KM$4,CB$3,'English Scores- Leveled papers'!$H67:$KM67)))</f>
        <v/>
      </c>
      <c r="CC65" s="41" t="str">
        <f>IF($B65="","",IF(COUNTIFS('English Scores- Leveled papers'!$H$4:$KM$4,CC$3,'English Scores- Leveled papers'!$H67:$KM67,"&lt;&gt;")=0,"",SUMIF('English Scores- Leveled papers'!$H$4:$KM$4,CC$3,'English Scores- Leveled papers'!$H67:$KM67)))</f>
        <v/>
      </c>
      <c r="CD65" s="41" t="str">
        <f>IF($B65="","",IF(COUNTIFS('English Scores- Leveled papers'!$H$4:$KM$4,CD$3,'English Scores- Leveled papers'!$H67:$KM67,"&lt;&gt;")=0,"",SUMIF('English Scores- Leveled papers'!$H$4:$KM$4,CD$3,'English Scores- Leveled papers'!$H67:$KM67)))</f>
        <v/>
      </c>
      <c r="CE65" s="41" t="str">
        <f>IF($B65="","",IF(COUNTIFS('English Scores- Leveled papers'!$H$4:$KM$4,CE$3,'English Scores- Leveled papers'!$H67:$KM67,"&lt;&gt;")=0,"",SUMIF('English Scores- Leveled papers'!$H$4:$KM$4,CE$3,'English Scores- Leveled papers'!$H67:$KM67)))</f>
        <v/>
      </c>
      <c r="CF65" s="41"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41" t="str">
        <f>IF($B65="","",IF(COUNTIFS('English Scores- Leveled papers'!$H$4:$KM$4,CL$3,'English Scores- Leveled papers'!$H67:$KM67,"&lt;&gt;")=0,"",SUMIF('English Scores- Leveled papers'!$H$4:$KM$4,CL$3,'English Scores- Leveled papers'!$H67:$KM67)))</f>
        <v/>
      </c>
      <c r="CM65" s="41" t="str">
        <f>IF($B65="","",IF(COUNTIFS('English Scores- Leveled papers'!$H$4:$KM$4,CM$3,'English Scores- Leveled papers'!$H67:$KM67,"&lt;&gt;")=0,"",SUMIF('English Scores- Leveled papers'!$H$4:$KM$4,CM$3,'English Scores- Leveled papers'!$H67:$KM67)))</f>
        <v/>
      </c>
      <c r="CN65" s="41" t="str">
        <f>IF($B65="","",IF(COUNTIFS('English Scores- Leveled papers'!$H$4:$KM$4,CN$3,'English Scores- Leveled papers'!$H67:$KM67,"&lt;&gt;")=0,"",SUMIF('English Scores- Leveled papers'!$H$4:$KM$4,CN$3,'English Scores- Leveled papers'!$H67:$KM67)))</f>
        <v/>
      </c>
      <c r="CO65" s="41" t="str">
        <f>IF($B65="","",IF(COUNTIFS('English Scores- Leveled papers'!$H$4:$KM$4,CO$3,'English Scores- Leveled papers'!$H67:$KM67,"&lt;&gt;")=0,"",SUMIF('English Scores- Leveled papers'!$H$4:$KM$4,CO$3,'English Scores- Leveled papers'!$H67:$KM67)))</f>
        <v/>
      </c>
      <c r="CP65" s="41" t="str">
        <f>IF($B65="","",IF(COUNTIFS('English Scores- Leveled papers'!$H$4:$KM$4,CP$3,'English Scores- Leveled papers'!$H67:$KM67,"&lt;&gt;")=0,"",SUMIF('English Scores- Leveled papers'!$H$4:$KM$4,CP$3,'English Scores- Leveled papers'!$H67:$KM67)))</f>
        <v/>
      </c>
      <c r="CQ65" s="41" t="str">
        <f>IF($B65="","",IF(COUNTIFS('English Scores- Leveled papers'!$H$4:$KM$4,CQ$3,'English Scores- Leveled papers'!$H67:$KM67,"&lt;&gt;")=0,"",SUMIF('English Scores- Leveled papers'!$H$4:$KM$4,CQ$3,'English Scores- Leveled papers'!$H67:$KM67)))</f>
        <v/>
      </c>
      <c r="CR65" s="41" t="str">
        <f>IF($B65="","",IF(COUNTIFS('English Scores- Leveled papers'!$H$4:$KM$4,CR$3,'English Scores- Leveled papers'!$H67:$KM67,"&lt;&gt;")=0,"",SUMIF('English Scores- Leveled papers'!$H$4:$KM$4,CR$3,'English Scores- Leveled papers'!$H67:$KM67)))</f>
        <v/>
      </c>
      <c r="CS65" s="41"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41" t="str">
        <f>IF($B65="","",IF(COUNTIFS('English Scores- Leveled papers'!$H$4:$KM$4,DF$3,'English Scores- Leveled papers'!$H67:$KM67,"&lt;&gt;")=0,"",SUMIF('English Scores- Leveled papers'!$H$4:$KM$4,DF$3,'English Scores- Leveled papers'!$H67:$KM67)))</f>
        <v/>
      </c>
      <c r="DG65" s="41" t="str">
        <f>IF($B65="","",IF(COUNTIFS('English Scores- Leveled papers'!$H$4:$KM$4,DG$3,'English Scores- Leveled papers'!$H67:$KM67,"&lt;&gt;")=0,"",SUMIF('English Scores- Leveled papers'!$H$4:$KM$4,DG$3,'English Scores- Leveled papers'!$H67:$KM67)))</f>
        <v/>
      </c>
      <c r="DH65" s="41" t="str">
        <f>IF($B65="","",IF(COUNTIFS('English Scores- Leveled papers'!$H$4:$KM$4,DH$3,'English Scores- Leveled papers'!$H67:$KM67,"&lt;&gt;")=0,"",SUMIF('English Scores- Leveled papers'!$H$4:$KM$4,DH$3,'English Scores- Leveled papers'!$H67:$KM67)))</f>
        <v/>
      </c>
      <c r="DI65" s="41" t="str">
        <f>IF($B65="","",IF(COUNTIFS('English Scores- Leveled papers'!$H$4:$KM$4,DI$3,'English Scores- Leveled papers'!$H67:$KM67,"&lt;&gt;")=0,"",SUMIF('English Scores- Leveled papers'!$H$4:$KM$4,DI$3,'English Scores- Leveled papers'!$H67:$KM67)))</f>
        <v/>
      </c>
      <c r="DJ65" s="41" t="str">
        <f>IF($B65="","",IF(COUNTIFS('English Scores- Leveled papers'!$H$4:$KM$4,DJ$3,'English Scores- Leveled papers'!$H67:$KM67,"&lt;&gt;")=0,"",SUMIF('English Scores- Leveled papers'!$H$4:$KM$4,DJ$3,'English Scores- Leveled papers'!$H67:$KM67)))</f>
        <v/>
      </c>
      <c r="DK65" s="41" t="str">
        <f>IF($B65="","",IF(COUNTIFS('English Scores- Leveled papers'!$H$4:$KM$4,DK$3,'English Scores- Leveled papers'!$H67:$KM67,"&lt;&gt;")=0,"",SUMIF('English Scores- Leveled papers'!$H$4:$KM$4,DK$3,'English Scores- Leveled papers'!$H67:$KM67)))</f>
        <v/>
      </c>
      <c r="DL65" s="41" t="str">
        <f>IF($B65="","",IF(COUNTIFS('English Scores- Leveled papers'!$H$4:$KM$4,DL$3,'English Scores- Leveled papers'!$H67:$KM67,"&lt;&gt;")=0,"",SUMIF('English Scores- Leveled papers'!$H$4:$KM$4,DL$3,'English Scores- Leveled papers'!$H67:$KM67)))</f>
        <v/>
      </c>
      <c r="DM65" s="41" t="str">
        <f>IF($B65="","",IF(COUNTIFS('English Scores- Leveled papers'!$H$4:$KM$4,DM$3,'English Scores- Leveled papers'!$H67:$KM67,"&lt;&gt;")=0,"",SUMIF('English Scores- Leveled papers'!$H$4:$KM$4,DM$3,'English Scores- Leveled papers'!$H67:$KM67)))</f>
        <v/>
      </c>
      <c r="DN65" s="41" t="str">
        <f>IF($B65="","",IF(COUNTIFS('English Scores- Leveled papers'!$H$4:$KM$4,DN$3,'English Scores- Leveled papers'!$H67:$KM67,"&lt;&gt;")=0,"",SUMIF('English Scores- Leveled papers'!$H$4:$KM$4,DN$3,'English Scores- Leveled papers'!$H67:$KM67)))</f>
        <v/>
      </c>
      <c r="DO65" s="41" t="str">
        <f>IF($B65="","",IF(COUNTIFS('English Scores- Leveled papers'!$H$4:$KM$4,DO$3,'English Scores- Leveled papers'!$H67:$KM67,"&lt;&gt;")=0,"",SUMIF('English Scores- Leveled papers'!$H$4:$KM$4,DO$3,'English Scores- Leveled papers'!$H67:$KM67)))</f>
        <v/>
      </c>
      <c r="DP65" s="41" t="str">
        <f>IF($B65="","",IF(COUNTIFS('English Scores- Leveled papers'!$H$4:$KM$4,DP$3,'English Scores- Leveled papers'!$H67:$KM67,"&lt;&gt;")=0,"",SUMIF('English Scores- Leveled papers'!$H$4:$KM$4,DP$3,'English Scores- Leveled papers'!$H67:$KM67)))</f>
        <v/>
      </c>
      <c r="DQ65" s="393" t="str">
        <f>IF($B65="","",IF(COUNTIFS('English Scores- Leveled papers'!$H$4:$KM$4,DQ$3,'English Scores- Leveled papers'!$H67:$KM67,"&lt;&gt;")=0,"",SUMIF('English Scores- Leveled papers'!$H$4:$KM$4,DQ$3,'English Scores- Leveled papers'!$H67:$KM67)))</f>
        <v/>
      </c>
      <c r="DR65" s="395" t="str">
        <f>IF('Cover Sheet'!$AC$6="6th", 'Eng GLA 6th, 7th, 8th'!D68, "")</f>
        <v/>
      </c>
      <c r="DU65" s="41" t="str">
        <f>IF($B65="","",IF(COUNTIFS('Eng GLA 6th, 7th, 8th'!$E$4:$DV$4,DU$3,'Eng GLA 6th, 7th, 8th'!$E68:$DV68,"&lt;&gt;")=0,"",SUMIF('Eng GLA 6th, 7th, 8th'!$E$4:$DV$4,DU$3,'Eng GLA 6th, 7th, 8th'!$E68:$DV68)))</f>
        <v/>
      </c>
      <c r="DV65" s="41" t="str">
        <f>IF($B65="","",IF(COUNTIFS('Eng GLA 6th, 7th, 8th'!$E$4:$DV$4,DV$3,'Eng GLA 6th, 7th, 8th'!$E68:$DV68,"&lt;&gt;")=0,"",SUMIF('Eng GLA 6th, 7th, 8th'!$E$4:$DV$4,DV$3,'Eng GLA 6th, 7th, 8th'!$E68:$DV68)))</f>
        <v/>
      </c>
      <c r="DW65" s="41" t="str">
        <f>IF($B65="","",IF(COUNTIFS('Eng GLA 6th, 7th, 8th'!$E$4:$DV$4,DW$3,'Eng GLA 6th, 7th, 8th'!$E68:$DV68,"&lt;&gt;")=0,"",SUMIF('Eng GLA 6th, 7th, 8th'!$E$4:$DV$4,DW$3,'Eng GLA 6th, 7th, 8th'!$E68:$DV68)))</f>
        <v/>
      </c>
      <c r="DX65" s="41" t="str">
        <f>IF($B65="","",IF(COUNTIFS('Eng GLA 6th, 7th, 8th'!$E$4:$DV$4,DX$3,'Eng GLA 6th, 7th, 8th'!$E68:$DV68,"&lt;&gt;")=0,"",SUMIF('Eng GLA 6th, 7th, 8th'!$E$4:$DV$4,DX$3,'Eng GLA 6th, 7th, 8th'!$E68:$DV68)))</f>
        <v/>
      </c>
      <c r="DY65" s="41" t="str">
        <f>IF($B65="","",IF(COUNTIFS('Eng GLA 6th, 7th, 8th'!$E$4:$DV$4,DY$3,'Eng GLA 6th, 7th, 8th'!$E68:$DV68,"&lt;&gt;")=0,"",SUMIF('Eng GLA 6th, 7th, 8th'!$E$4:$DV$4,DY$3,'Eng GLA 6th, 7th, 8th'!$E68:$DV68)))</f>
        <v/>
      </c>
      <c r="DZ65" s="41" t="str">
        <f>IF($B65="","",IF(COUNTIFS('Eng GLA 6th, 7th, 8th'!$E$4:$DV$4,DZ$3,'Eng GLA 6th, 7th, 8th'!$E68:$DV68,"&lt;&gt;")=0,"",SUMIF('Eng GLA 6th, 7th, 8th'!$E$4:$DV$4,DZ$3,'Eng GLA 6th, 7th, 8th'!$E68:$DV68)))</f>
        <v/>
      </c>
      <c r="EA65" s="41" t="str">
        <f>IF($B65="","",IF(COUNTIFS('Eng GLA 6th, 7th, 8th'!$E$4:$DV$4,EA$3,'Eng GLA 6th, 7th, 8th'!$E68:$DV68,"&lt;&gt;")=0,"",SUMIF('Eng GLA 6th, 7th, 8th'!$E$4:$DV$4,EA$3,'Eng GLA 6th, 7th, 8th'!$E68:$DV68)))</f>
        <v/>
      </c>
      <c r="EB65" s="41" t="str">
        <f>IF($B65="","",IF(COUNTIFS('Eng GLA 6th, 7th, 8th'!$E$4:$DV$4,EB$3,'Eng GLA 6th, 7th, 8th'!$E68:$DV68,"&lt;&gt;")=0,"",SUMIF('Eng GLA 6th, 7th, 8th'!$E$4:$DV$4,EB$3,'Eng GLA 6th, 7th, 8th'!$E68:$DV68)))</f>
        <v/>
      </c>
      <c r="EC65" s="41" t="str">
        <f>IF($B65="","",IF(COUNTIFS('Eng GLA 6th, 7th, 8th'!$E$4:$DV$4,EC$3,'Eng GLA 6th, 7th, 8th'!$E68:$DV68,"&lt;&gt;")=0,"",SUMIF('Eng GLA 6th, 7th, 8th'!$E$4:$DV$4,EC$3,'Eng GLA 6th, 7th, 8th'!$E68:$DV68)))</f>
        <v/>
      </c>
      <c r="ED65" s="41" t="str">
        <f>IF($B65="","",IF(COUNTIFS('Eng GLA 6th, 7th, 8th'!$E$4:$DV$4,ED$3,'Eng GLA 6th, 7th, 8th'!$E68:$DV68,"&lt;&gt;")=0,"",SUMIF('Eng GLA 6th, 7th, 8th'!$E$4:$DV$4,ED$3,'Eng GLA 6th, 7th, 8th'!$E68:$DV68)))</f>
        <v/>
      </c>
      <c r="EE65" s="41" t="str">
        <f>IF($B65="","",IF(COUNTIFS('Eng GLA 6th, 7th, 8th'!$E$4:$DV$4,EE$3,'Eng GLA 6th, 7th, 8th'!$E68:$DV68,"&lt;&gt;")=0,"",SUMIF('Eng GLA 6th, 7th, 8th'!$E$4:$DV$4,EE$3,'Eng GLA 6th, 7th, 8th'!$E68:$DV68)))</f>
        <v/>
      </c>
      <c r="EF65" s="41" t="str">
        <f>IF($B65="","",IF(COUNTIFS('Eng GLA 6th, 7th, 8th'!$E$4:$DV$4,EF$3,'Eng GLA 6th, 7th, 8th'!$E68:$DV68,"&lt;&gt;")=0,"",SUMIF('Eng GLA 6th, 7th, 8th'!$E$4:$DV$4,EF$3,'Eng GLA 6th, 7th, 8th'!$E68:$DV68)))</f>
        <v/>
      </c>
      <c r="EG65" s="41" t="str">
        <f>IF($B65="","",IF(COUNTIFS('Eng GLA 6th, 7th, 8th'!$E$4:$DV$4,EG$3,'Eng GLA 6th, 7th, 8th'!$E68:$DV68,"&lt;&gt;")=0,"",SUMIF('Eng GLA 6th, 7th, 8th'!$E$4:$DV$4,EG$3,'Eng GLA 6th, 7th, 8th'!$E68:$DV68)))</f>
        <v/>
      </c>
      <c r="EH65" s="41" t="str">
        <f>IF($B65="","",IF(COUNTIFS('Eng GLA 6th, 7th, 8th'!$E$4:$DV$4,EH$3,'Eng GLA 6th, 7th, 8th'!$E68:$DV68,"&lt;&gt;")=0,"",SUMIF('Eng GLA 6th, 7th, 8th'!$E$4:$DV$4,EH$3,'Eng GLA 6th, 7th, 8th'!$E68:$DV68)))</f>
        <v/>
      </c>
      <c r="EI65" s="41" t="str">
        <f>IF($B65="","",IF(COUNTIFS('Eng GLA 6th, 7th, 8th'!$E$4:$DV$4,EI$3,'Eng GLA 6th, 7th, 8th'!$E68:$DV68,"&lt;&gt;")=0,"",SUMIF('Eng GLA 6th, 7th, 8th'!$E$4:$DV$4,EI$3,'Eng GLA 6th, 7th, 8th'!$E68:$DV68)))</f>
        <v/>
      </c>
      <c r="EJ65" s="398" t="str">
        <f>IF('Cover Sheet'!$AC$6="7th", 'Eng GLA 6th, 7th, 8th'!AQ68, "")</f>
        <v/>
      </c>
      <c r="EK65" s="41" t="str">
        <f>IF($B65="","",IF(COUNTIFS('Eng GLA 6th, 7th, 8th'!$E$4:$DV$4,EK$3,'Eng GLA 6th, 7th, 8th'!$E68:$DV68,"&lt;&gt;")=0,"",SUMIF('Eng GLA 6th, 7th, 8th'!$E$4:$DV$4,EK$3,'Eng GLA 6th, 7th, 8th'!$E68:$DV68)))</f>
        <v/>
      </c>
      <c r="EL65" s="41" t="str">
        <f>IF($B65="","",IF(COUNTIFS('Eng GLA 6th, 7th, 8th'!$E$4:$DV$4,EL$3,'Eng GLA 6th, 7th, 8th'!$E68:$DV68,"&lt;&gt;")=0,"",SUMIF('Eng GLA 6th, 7th, 8th'!$E$4:$DV$4,EL$3,'Eng GLA 6th, 7th, 8th'!$E68:$DV68)))</f>
        <v/>
      </c>
      <c r="EM65" s="41" t="str">
        <f>IF($B65="","",IF(COUNTIFS('Eng GLA 6th, 7th, 8th'!$E$4:$DV$4,EM$3,'Eng GLA 6th, 7th, 8th'!$E68:$DV68,"&lt;&gt;")=0,"",SUMIF('Eng GLA 6th, 7th, 8th'!$E$4:$DV$4,EM$3,'Eng GLA 6th, 7th, 8th'!$E68:$DV68)))</f>
        <v/>
      </c>
      <c r="EN65" s="41" t="str">
        <f>IF($B65="","",IF(COUNTIFS('Eng GLA 6th, 7th, 8th'!$E$4:$DV$4,EN$3,'Eng GLA 6th, 7th, 8th'!$E68:$DV68,"&lt;&gt;")=0,"",SUMIF('Eng GLA 6th, 7th, 8th'!$E$4:$DV$4,EN$3,'Eng GLA 6th, 7th, 8th'!$E68:$DV68)))</f>
        <v/>
      </c>
      <c r="EO65" s="41" t="str">
        <f>IF($B65="","",IF(COUNTIFS('Eng GLA 6th, 7th, 8th'!$E$4:$DV$4,EO$3,'Eng GLA 6th, 7th, 8th'!$E68:$DV68,"&lt;&gt;")=0,"",SUMIF('Eng GLA 6th, 7th, 8th'!$E$4:$DV$4,EO$3,'Eng GLA 6th, 7th, 8th'!$E68:$DV68)))</f>
        <v/>
      </c>
      <c r="EP65" s="41" t="str">
        <f>IF($B65="","",IF(COUNTIFS('Eng GLA 6th, 7th, 8th'!$E$4:$DV$4,EP$3,'Eng GLA 6th, 7th, 8th'!$E68:$DV68,"&lt;&gt;")=0,"",SUMIF('Eng GLA 6th, 7th, 8th'!$E$4:$DV$4,EP$3,'Eng GLA 6th, 7th, 8th'!$E68:$DV68)))</f>
        <v/>
      </c>
      <c r="EQ65" s="41" t="str">
        <f>IF($B65="","",IF(COUNTIFS('Eng GLA 6th, 7th, 8th'!$E$4:$DV$4,EQ$3,'Eng GLA 6th, 7th, 8th'!$E68:$DV68,"&lt;&gt;")=0,"",SUMIF('Eng GLA 6th, 7th, 8th'!$E$4:$DV$4,EQ$3,'Eng GLA 6th, 7th, 8th'!$E68:$DV68)))</f>
        <v/>
      </c>
      <c r="ER65" s="41" t="str">
        <f>IF($B65="","",IF(COUNTIFS('Eng GLA 6th, 7th, 8th'!$E$4:$DV$4,ER$3,'Eng GLA 6th, 7th, 8th'!$E68:$DV68,"&lt;&gt;")=0,"",SUMIF('Eng GLA 6th, 7th, 8th'!$E$4:$DV$4,ER$3,'Eng GLA 6th, 7th, 8th'!$E68:$DV68)))</f>
        <v/>
      </c>
      <c r="ES65" s="41" t="str">
        <f>IF($B65="","",IF(COUNTIFS('Eng GLA 6th, 7th, 8th'!$E$4:$DV$4,ES$3,'Eng GLA 6th, 7th, 8th'!$E68:$DV68,"&lt;&gt;")=0,"",SUMIF('Eng GLA 6th, 7th, 8th'!$E$4:$DV$4,ES$3,'Eng GLA 6th, 7th, 8th'!$E68:$DV68)))</f>
        <v/>
      </c>
      <c r="ET65" s="41" t="str">
        <f>IF($B65="","",IF(COUNTIFS('Eng GLA 6th, 7th, 8th'!$E$4:$DV$4,ET$3,'Eng GLA 6th, 7th, 8th'!$E68:$DV68,"&lt;&gt;")=0,"",SUMIF('Eng GLA 6th, 7th, 8th'!$E$4:$DV$4,ET$3,'Eng GLA 6th, 7th, 8th'!$E68:$DV68)))</f>
        <v/>
      </c>
      <c r="EU65" s="41" t="str">
        <f>IF($B65="","",IF(COUNTIFS('Eng GLA 6th, 7th, 8th'!$E$4:$DV$4,EU$3,'Eng GLA 6th, 7th, 8th'!$E68:$DV68,"&lt;&gt;")=0,"",SUMIF('Eng GLA 6th, 7th, 8th'!$E$4:$DV$4,EU$3,'Eng GLA 6th, 7th, 8th'!$E68:$DV68)))</f>
        <v/>
      </c>
      <c r="EV65" s="41" t="str">
        <f>IF($B65="","",IF(COUNTIFS('Eng GLA 6th, 7th, 8th'!$E$4:$DV$4,EV$3,'Eng GLA 6th, 7th, 8th'!$E68:$DV68,"&lt;&gt;")=0,"",SUMIF('Eng GLA 6th, 7th, 8th'!$E$4:$DV$4,EV$3,'Eng GLA 6th, 7th, 8th'!$E68:$DV68)))</f>
        <v/>
      </c>
      <c r="EW65" s="41" t="str">
        <f>IF($B65="","",IF(COUNTIFS('Eng GLA 6th, 7th, 8th'!$E$4:$DV$4,EW$3,'Eng GLA 6th, 7th, 8th'!$E68:$DV68,"&lt;&gt;")=0,"",SUMIF('Eng GLA 6th, 7th, 8th'!$E$4:$DV$4,EW$3,'Eng GLA 6th, 7th, 8th'!$E68:$DV68)))</f>
        <v/>
      </c>
      <c r="EX65" s="41" t="str">
        <f>IF($B65="","",IF(COUNTIFS('Eng GLA 6th, 7th, 8th'!$E$4:$DV$4,EX$3,'Eng GLA 6th, 7th, 8th'!$E68:$DV68,"&lt;&gt;")=0,"",SUMIF('Eng GLA 6th, 7th, 8th'!$E$4:$DV$4,EX$3,'Eng GLA 6th, 7th, 8th'!$E68:$DV68)))</f>
        <v/>
      </c>
      <c r="EY65" s="41" t="str">
        <f>IF($B65="","",IF(COUNTIFS('Eng GLA 6th, 7th, 8th'!$E$4:$DV$4,EY$3,'Eng GLA 6th, 7th, 8th'!$E68:$DV68,"&lt;&gt;")=0,"",SUMIF('Eng GLA 6th, 7th, 8th'!$E$4:$DV$4,EY$3,'Eng GLA 6th, 7th, 8th'!$E68:$DV68)))</f>
        <v/>
      </c>
      <c r="EZ65" s="398" t="str">
        <f>IF('Cover Sheet'!$AC$6="8th", 'Eng GLA 6th, 7th, 8th'!CG68, "")</f>
        <v/>
      </c>
      <c r="FA65" s="41" t="str">
        <f>IF($B65="","",IF(COUNTIFS('Eng GLA 6th, 7th, 8th'!$E$4:$DV$4,FA$3,'Eng GLA 6th, 7th, 8th'!$E68:$DV68,"&lt;&gt;")=0,"",SUMIF('Eng GLA 6th, 7th, 8th'!$E$4:$DV$4,FA$3,'Eng GLA 6th, 7th, 8th'!$E68:$DV68)))</f>
        <v/>
      </c>
      <c r="FB65" s="41" t="str">
        <f>IF($B65="","",IF(COUNTIFS('Eng GLA 6th, 7th, 8th'!$E$4:$DV$4,FB$3,'Eng GLA 6th, 7th, 8th'!$E68:$DV68,"&lt;&gt;")=0,"",SUMIF('Eng GLA 6th, 7th, 8th'!$E$4:$DV$4,FB$3,'Eng GLA 6th, 7th, 8th'!$E68:$DV68)))</f>
        <v/>
      </c>
      <c r="FC65" s="41" t="str">
        <f>IF($B65="","",IF(COUNTIFS('Eng GLA 6th, 7th, 8th'!$E$4:$DV$4,FC$3,'Eng GLA 6th, 7th, 8th'!$E68:$DV68,"&lt;&gt;")=0,"",SUMIF('Eng GLA 6th, 7th, 8th'!$E$4:$DV$4,FC$3,'Eng GLA 6th, 7th, 8th'!$E68:$DV68)))</f>
        <v/>
      </c>
      <c r="FD65" s="41" t="str">
        <f>IF($B65="","",IF(COUNTIFS('Eng GLA 6th, 7th, 8th'!$E$4:$DV$4,FD$3,'Eng GLA 6th, 7th, 8th'!$E68:$DV68,"&lt;&gt;")=0,"",SUMIF('Eng GLA 6th, 7th, 8th'!$E$4:$DV$4,FD$3,'Eng GLA 6th, 7th, 8th'!$E68:$DV68)))</f>
        <v/>
      </c>
      <c r="FE65" s="41" t="str">
        <f>IF($B65="","",IF(COUNTIFS('Eng GLA 6th, 7th, 8th'!$E$4:$DV$4,FE$3,'Eng GLA 6th, 7th, 8th'!$E68:$DV68,"&lt;&gt;")=0,"",SUMIF('Eng GLA 6th, 7th, 8th'!$E$4:$DV$4,FE$3,'Eng GLA 6th, 7th, 8th'!$E68:$DV68)))</f>
        <v/>
      </c>
      <c r="FF65" s="41" t="str">
        <f>IF($B65="","",IF(COUNTIFS('Eng GLA 6th, 7th, 8th'!$E$4:$DV$4,FF$3,'Eng GLA 6th, 7th, 8th'!$E68:$DV68,"&lt;&gt;")=0,"",SUMIF('Eng GLA 6th, 7th, 8th'!$E$4:$DV$4,FF$3,'Eng GLA 6th, 7th, 8th'!$E68:$DV68)))</f>
        <v/>
      </c>
      <c r="FG65" s="41" t="str">
        <f>IF($B65="","",IF(COUNTIFS('Eng GLA 6th, 7th, 8th'!$E$4:$DV$4,FG$3,'Eng GLA 6th, 7th, 8th'!$E68:$DV68,"&lt;&gt;")=0,"",SUMIF('Eng GLA 6th, 7th, 8th'!$E$4:$DV$4,FG$3,'Eng GLA 6th, 7th, 8th'!$E68:$DV68)))</f>
        <v/>
      </c>
      <c r="FH65" s="41" t="str">
        <f>IF($B65="","",IF(COUNTIFS('Eng GLA 6th, 7th, 8th'!$E$4:$DV$4,FH$3,'Eng GLA 6th, 7th, 8th'!$E68:$DV68,"&lt;&gt;")=0,"",SUMIF('Eng GLA 6th, 7th, 8th'!$E$4:$DV$4,FH$3,'Eng GLA 6th, 7th, 8th'!$E68:$DV68)))</f>
        <v/>
      </c>
      <c r="FI65" s="41" t="str">
        <f>IF($B65="","",IF(COUNTIFS('Eng GLA 6th, 7th, 8th'!$E$4:$DV$4,FI$3,'Eng GLA 6th, 7th, 8th'!$E68:$DV68,"&lt;&gt;")=0,"",SUMIF('Eng GLA 6th, 7th, 8th'!$E$4:$DV$4,FI$3,'Eng GLA 6th, 7th, 8th'!$E68:$DV68)))</f>
        <v/>
      </c>
      <c r="FJ65" s="41" t="str">
        <f>IF($B65="","",IF(COUNTIFS('Eng GLA 6th, 7th, 8th'!$E$4:$DV$4,FJ$3,'Eng GLA 6th, 7th, 8th'!$E68:$DV68,"&lt;&gt;")=0,"",SUMIF('Eng GLA 6th, 7th, 8th'!$E$4:$DV$4,FJ$3,'Eng GLA 6th, 7th, 8th'!$E68:$DV68)))</f>
        <v/>
      </c>
      <c r="FK65" s="41" t="str">
        <f>IF($B65="","",IF(COUNTIFS('Eng GLA 6th, 7th, 8th'!$E$4:$DV$4,FK$3,'Eng GLA 6th, 7th, 8th'!$E68:$DV68,"&lt;&gt;")=0,"",SUMIF('Eng GLA 6th, 7th, 8th'!$E$4:$DV$4,FK$3,'Eng GLA 6th, 7th, 8th'!$E68:$DV68)))</f>
        <v/>
      </c>
      <c r="FL65" s="41" t="str">
        <f>IF($B65="","",IF(COUNTIFS('Eng GLA 6th, 7th, 8th'!$E$4:$DV$4,FL$3,'Eng GLA 6th, 7th, 8th'!$E68:$DV68,"&lt;&gt;")=0,"",SUMIF('Eng GLA 6th, 7th, 8th'!$E$4:$DV$4,FL$3,'Eng GLA 6th, 7th, 8th'!$E68:$DV68)))</f>
        <v/>
      </c>
      <c r="FM65" s="41" t="str">
        <f>IF($B65="","",IF(COUNTIFS('Eng GLA 6th, 7th, 8th'!$E$4:$DV$4,FM$3,'Eng GLA 6th, 7th, 8th'!$E68:$DV68,"&lt;&gt;")=0,"",SUMIF('Eng GLA 6th, 7th, 8th'!$E$4:$DV$4,FM$3,'Eng GLA 6th, 7th, 8th'!$E68:$DV68)))</f>
        <v/>
      </c>
      <c r="FN65" s="41" t="str">
        <f>IF($B65="","",IF(COUNTIFS('Eng GLA 6th, 7th, 8th'!$E$4:$DV$4,FN$3,'Eng GLA 6th, 7th, 8th'!$E68:$DV68,"&lt;&gt;")=0,"",SUMIF('Eng GLA 6th, 7th, 8th'!$E$4:$DV$4,FN$3,'Eng GLA 6th, 7th, 8th'!$E68:$DV68)))</f>
        <v/>
      </c>
      <c r="FO65" s="41" t="str">
        <f>IF($B65="","",IF(COUNTIFS('Eng GLA 6th, 7th, 8th'!$E$4:$DV$4,FO$3,'Eng GLA 6th, 7th, 8th'!$E68:$DV68,"&lt;&gt;")=0,"",SUMIF('Eng GLA 6th, 7th, 8th'!$E$4:$DV$4,FO$3,'Eng GLA 6th, 7th, 8th'!$E68:$DV68)))</f>
        <v/>
      </c>
    </row>
    <row r="66" spans="1:171" ht="12.75" customHeight="1" x14ac:dyDescent="0.2">
      <c r="A66" s="65">
        <v>62</v>
      </c>
      <c r="B66" s="65" t="str">
        <f>'English Scores- Leveled papers'!B68</f>
        <v/>
      </c>
      <c r="C66" s="65"/>
      <c r="D66" s="76" t="str">
        <f>IF(OR(B66="",H66="",'Cover Sheet'!E66=""),"",'Cover Sheet'!E66)</f>
        <v/>
      </c>
      <c r="E66" s="76" t="str">
        <f>IF(OR(B66="",H66="",'Cover Sheet'!F66=""),"",'Cover Sheet'!F66)</f>
        <v/>
      </c>
      <c r="F66" s="76" t="str">
        <f>IF(OR(B66="",H66="",'Cover Sheet'!H66=""),"",'Cover Sheet'!H66)</f>
        <v/>
      </c>
      <c r="G66" s="76"/>
      <c r="H66" s="76" t="str">
        <f>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v/>
      </c>
      <c r="I66" s="77" t="str">
        <f t="shared" si="23"/>
        <v/>
      </c>
      <c r="J66" s="77" t="str">
        <f t="shared" si="24"/>
        <v/>
      </c>
      <c r="K66" s="77" t="str">
        <f t="shared" si="25"/>
        <v/>
      </c>
      <c r="L66" s="78" t="str">
        <f t="shared" si="26"/>
        <v/>
      </c>
      <c r="M66" s="78" t="str">
        <f t="shared" si="27"/>
        <v/>
      </c>
      <c r="N66" s="78" t="str">
        <f t="shared" si="28"/>
        <v/>
      </c>
      <c r="O66" s="78" t="str">
        <f t="shared" si="13"/>
        <v/>
      </c>
      <c r="P66" s="78" t="str">
        <f t="shared" si="14"/>
        <v/>
      </c>
      <c r="Q66" s="78" t="str">
        <f t="shared" si="15"/>
        <v/>
      </c>
      <c r="R66" s="78" t="str">
        <f t="shared" si="16"/>
        <v/>
      </c>
      <c r="S66" s="78" t="str">
        <f t="shared" si="17"/>
        <v/>
      </c>
      <c r="T66" s="78" t="str">
        <f t="shared" si="18"/>
        <v/>
      </c>
      <c r="U66" s="78" t="str">
        <f t="shared" si="19"/>
        <v/>
      </c>
      <c r="V66" s="78" t="str">
        <f t="shared" si="20"/>
        <v/>
      </c>
      <c r="W66" s="78" t="str">
        <f t="shared" si="21"/>
        <v/>
      </c>
      <c r="X66" s="78" t="str">
        <f t="shared" si="22"/>
        <v/>
      </c>
      <c r="Y66" s="78"/>
      <c r="Z66" s="78"/>
      <c r="AA66" s="78"/>
      <c r="AB66" s="78"/>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41" t="str">
        <f>IF($B66="","",IF(COUNTIFS('English Scores- Leveled papers'!$H$4:$KM$4,AI$3,'English Scores- Leveled papers'!$H68:$KM68,"&lt;&gt;")=0,"",SUMIF('English Scores- Leveled papers'!$H$4:$KM$4,AI$3,'English Scores- Leveled papers'!$H68:$KM68)))</f>
        <v/>
      </c>
      <c r="AJ66" s="41" t="str">
        <f>IF($B66="","",IF(COUNTIFS('English Scores- Leveled papers'!$H$4:$KM$4,AJ$3,'English Scores- Leveled papers'!$H68:$KM68,"&lt;&gt;")=0,"",SUMIF('English Scores- Leveled papers'!$H$4:$KM$4,AJ$3,'English Scores- Leveled papers'!$H68:$KM68)))</f>
        <v/>
      </c>
      <c r="AK66" s="41" t="str">
        <f>IF($B66="","",IF(COUNTIFS('English Scores- Leveled papers'!$H$4:$KM$4,AK$3,'English Scores- Leveled papers'!$H68:$KM68,"&lt;&gt;")=0,"",SUMIF('English Scores- Leveled papers'!$H$4:$KM$4,AK$3,'English Scores- Leveled papers'!$H68:$KM68)))</f>
        <v/>
      </c>
      <c r="AL66" s="41" t="str">
        <f>IF($B66="","",IF(COUNTIFS('English Scores- Leveled papers'!$H$4:$KM$4,AL$3,'English Scores- Leveled papers'!$H68:$KM68,"&lt;&gt;")=0,"",SUMIF('English Scores- Leveled papers'!$H$4:$KM$4,AL$3,'English Scores- Leveled papers'!$H68:$KM68)))</f>
        <v/>
      </c>
      <c r="AM66" s="41" t="str">
        <f>IF($B66="","",IF(COUNTIFS('English Scores- Leveled papers'!$H$4:$KM$4,AM$3,'English Scores- Leveled papers'!$H68:$KM68,"&lt;&gt;")=0,"",SUMIF('English Scores- Leveled papers'!$H$4:$KM$4,AM$3,'English Scores- Leveled papers'!$H68:$KM68)))</f>
        <v/>
      </c>
      <c r="AN66" s="41"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41" t="str">
        <f>IF($B66="","",IF(COUNTIFS('English Scores- Leveled papers'!$H$4:$KM$4,AZ$3,'English Scores- Leveled papers'!$H68:$KM68,"&lt;&gt;")=0,"",SUMIF('English Scores- Leveled papers'!$H$4:$KM$4,AZ$3,'English Scores- Leveled papers'!$H68:$KM68)))</f>
        <v/>
      </c>
      <c r="BA66" s="41" t="str">
        <f>IF($B66="","",IF(COUNTIFS('English Scores- Leveled papers'!$H$4:$KM$4,BA$3,'English Scores- Leveled papers'!$H68:$KM68,"&lt;&gt;")=0,"",SUMIF('English Scores- Leveled papers'!$H$4:$KM$4,BA$3,'English Scores- Leveled papers'!$H68:$KM68)))</f>
        <v/>
      </c>
      <c r="BB66" s="41" t="str">
        <f>IF($B66="","",IF(COUNTIFS('English Scores- Leveled papers'!$H$4:$KM$4,BB$3,'English Scores- Leveled papers'!$H68:$KM68,"&lt;&gt;")=0,"",SUMIF('English Scores- Leveled papers'!$H$4:$KM$4,BB$3,'English Scores- Leveled papers'!$H68:$KM68)))</f>
        <v/>
      </c>
      <c r="BC66" s="41" t="str">
        <f>IF($B66="","",IF(COUNTIFS('English Scores- Leveled papers'!$H$4:$KM$4,BC$3,'English Scores- Leveled papers'!$H68:$KM68,"&lt;&gt;")=0,"",SUMIF('English Scores- Leveled papers'!$H$4:$KM$4,BC$3,'English Scores- Leveled papers'!$H68:$KM68)))</f>
        <v/>
      </c>
      <c r="BD66" s="41" t="str">
        <f>IF($B66="","",IF(COUNTIFS('English Scores- Leveled papers'!$H$4:$KM$4,BD$3,'English Scores- Leveled papers'!$H68:$KM68,"&lt;&gt;")=0,"",SUMIF('English Scores- Leveled papers'!$H$4:$KM$4,BD$3,'English Scores- Leveled papers'!$H68:$KM68)))</f>
        <v/>
      </c>
      <c r="BE66" s="41" t="str">
        <f>IF($B66="","",IF(COUNTIFS('English Scores- Leveled papers'!$H$4:$KM$4,BE$3,'English Scores- Leveled papers'!$H68:$KM68,"&lt;&gt;")=0,"",SUMIF('English Scores- Leveled papers'!$H$4:$KM$4,BE$3,'English Scores- Leveled papers'!$H68:$KM68)))</f>
        <v/>
      </c>
      <c r="BF66" s="41" t="str">
        <f>IF($B66="","",IF(COUNTIFS('English Scores- Leveled papers'!$H$4:$KM$4,BF$3,'English Scores- Leveled papers'!$H68:$KM68,"&lt;&gt;")=0,"",SUMIF('English Scores- Leveled papers'!$H$4:$KM$4,BF$3,'English Scores- Leveled papers'!$H68:$KM68)))</f>
        <v/>
      </c>
      <c r="BG66" s="41" t="str">
        <f>IF($B66="","",IF(COUNTIFS('English Scores- Leveled papers'!$H$4:$KM$4,BG$3,'English Scores- Leveled papers'!$H68:$KM68,"&lt;&gt;")=0,"",SUMIF('English Scores- Leveled papers'!$H$4:$KM$4,BG$3,'English Scores- Leveled papers'!$H68:$KM68)))</f>
        <v/>
      </c>
      <c r="BH66" s="41" t="str">
        <f>IF($B66="","",IF(COUNTIFS('English Scores- Leveled papers'!$H$4:$KM$4,BH$3,'English Scores- Leveled papers'!$H68:$KM68,"&lt;&gt;")=0,"",SUMIF('English Scores- Leveled papers'!$H$4:$KM$4,BH$3,'English Scores- Leveled papers'!$H68:$KM68)))</f>
        <v/>
      </c>
      <c r="BI66" s="41" t="str">
        <f>IF($B66="","",IF(COUNTIFS('English Scores- Leveled papers'!$H$4:$KM$4,BI$3,'English Scores- Leveled papers'!$H68:$KM68,"&lt;&gt;")=0,"",SUMIF('English Scores- Leveled papers'!$H$4:$KM$4,BI$3,'English Scores- Leveled papers'!$H68:$KM68)))</f>
        <v/>
      </c>
      <c r="BJ66" s="41" t="str">
        <f>IF($B66="","",IF(COUNTIFS('English Scores- Leveled papers'!$H$4:$KM$4,BJ$3,'English Scores- Leveled papers'!$H68:$KM68,"&lt;&gt;")=0,"",SUMIF('English Scores- Leveled papers'!$H$4:$KM$4,BJ$3,'English Scores- Leveled papers'!$H68:$KM68)))</f>
        <v/>
      </c>
      <c r="BK66" s="41" t="str">
        <f>IF($B66="","",IF(COUNTIFS('English Scores- Leveled papers'!$H$4:$KM$4,BK$3,'English Scores- Leveled papers'!$H68:$KM68,"&lt;&gt;")=0,"",SUMIF('English Scores- Leveled papers'!$H$4:$KM$4,BK$3,'English Scores- Leveled papers'!$H68:$KM68)))</f>
        <v/>
      </c>
      <c r="BL66" s="41" t="str">
        <f>IF($B66="","",IF(COUNTIFS('English Scores- Leveled papers'!$H$4:$KM$4,BL$3,'English Scores- Leveled papers'!$H68:$KM68,"&lt;&gt;")=0,"",SUMIF('English Scores- Leveled papers'!$H$4:$KM$4,BL$3,'English Scores- Leveled papers'!$H68:$KM68)))</f>
        <v/>
      </c>
      <c r="BM66" s="41" t="str">
        <f>IF($B66="","",IF(COUNTIFS('English Scores- Leveled papers'!$H$4:$KM$4,BM$3,'English Scores- Leveled papers'!$H68:$KM68,"&lt;&gt;")=0,"",SUMIF('English Scores- Leveled papers'!$H$4:$KM$4,BM$3,'English Scores- Leveled papers'!$H68:$KM68)))</f>
        <v/>
      </c>
      <c r="BN66" s="41" t="str">
        <f>IF($B66="","",IF(COUNTIFS('English Scores- Leveled papers'!$H$4:$KM$4,BN$3,'English Scores- Leveled papers'!$H68:$KM68,"&lt;&gt;")=0,"",SUMIF('English Scores- Leveled papers'!$H$4:$KM$4,BN$3,'English Scores- Leveled papers'!$H68:$KM68)))</f>
        <v/>
      </c>
      <c r="BO66" s="41"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41" t="str">
        <f>IF($B66="","",IF(COUNTIFS('English Scores- Leveled papers'!$H$4:$KM$4,BX$3,'English Scores- Leveled papers'!$H68:$KM68,"&lt;&gt;")=0,"",SUMIF('English Scores- Leveled papers'!$H$4:$KM$4,BX$3,'English Scores- Leveled papers'!$H68:$KM68)))</f>
        <v/>
      </c>
      <c r="BY66" s="41" t="str">
        <f>IF($B66="","",IF(COUNTIFS('English Scores- Leveled papers'!$H$4:$KM$4,BY$3,'English Scores- Leveled papers'!$H68:$KM68,"&lt;&gt;")=0,"",SUMIF('English Scores- Leveled papers'!$H$4:$KM$4,BY$3,'English Scores- Leveled papers'!$H68:$KM68)))</f>
        <v/>
      </c>
      <c r="BZ66" s="41" t="str">
        <f>IF($B66="","",IF(COUNTIFS('English Scores- Leveled papers'!$H$4:$KM$4,BZ$3,'English Scores- Leveled papers'!$H68:$KM68,"&lt;&gt;")=0,"",SUMIF('English Scores- Leveled papers'!$H$4:$KM$4,BZ$3,'English Scores- Leveled papers'!$H68:$KM68)))</f>
        <v/>
      </c>
      <c r="CA66" s="41" t="str">
        <f>IF($B66="","",IF(COUNTIFS('English Scores- Leveled papers'!$H$4:$KM$4,CA$3,'English Scores- Leveled papers'!$H68:$KM68,"&lt;&gt;")=0,"",SUMIF('English Scores- Leveled papers'!$H$4:$KM$4,CA$3,'English Scores- Leveled papers'!$H68:$KM68)))</f>
        <v/>
      </c>
      <c r="CB66" s="41" t="str">
        <f>IF($B66="","",IF(COUNTIFS('English Scores- Leveled papers'!$H$4:$KM$4,CB$3,'English Scores- Leveled papers'!$H68:$KM68,"&lt;&gt;")=0,"",SUMIF('English Scores- Leveled papers'!$H$4:$KM$4,CB$3,'English Scores- Leveled papers'!$H68:$KM68)))</f>
        <v/>
      </c>
      <c r="CC66" s="41" t="str">
        <f>IF($B66="","",IF(COUNTIFS('English Scores- Leveled papers'!$H$4:$KM$4,CC$3,'English Scores- Leveled papers'!$H68:$KM68,"&lt;&gt;")=0,"",SUMIF('English Scores- Leveled papers'!$H$4:$KM$4,CC$3,'English Scores- Leveled papers'!$H68:$KM68)))</f>
        <v/>
      </c>
      <c r="CD66" s="41" t="str">
        <f>IF($B66="","",IF(COUNTIFS('English Scores- Leveled papers'!$H$4:$KM$4,CD$3,'English Scores- Leveled papers'!$H68:$KM68,"&lt;&gt;")=0,"",SUMIF('English Scores- Leveled papers'!$H$4:$KM$4,CD$3,'English Scores- Leveled papers'!$H68:$KM68)))</f>
        <v/>
      </c>
      <c r="CE66" s="41" t="str">
        <f>IF($B66="","",IF(COUNTIFS('English Scores- Leveled papers'!$H$4:$KM$4,CE$3,'English Scores- Leveled papers'!$H68:$KM68,"&lt;&gt;")=0,"",SUMIF('English Scores- Leveled papers'!$H$4:$KM$4,CE$3,'English Scores- Leveled papers'!$H68:$KM68)))</f>
        <v/>
      </c>
      <c r="CF66" s="41"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41" t="str">
        <f>IF($B66="","",IF(COUNTIFS('English Scores- Leveled papers'!$H$4:$KM$4,CL$3,'English Scores- Leveled papers'!$H68:$KM68,"&lt;&gt;")=0,"",SUMIF('English Scores- Leveled papers'!$H$4:$KM$4,CL$3,'English Scores- Leveled papers'!$H68:$KM68)))</f>
        <v/>
      </c>
      <c r="CM66" s="41" t="str">
        <f>IF($B66="","",IF(COUNTIFS('English Scores- Leveled papers'!$H$4:$KM$4,CM$3,'English Scores- Leveled papers'!$H68:$KM68,"&lt;&gt;")=0,"",SUMIF('English Scores- Leveled papers'!$H$4:$KM$4,CM$3,'English Scores- Leveled papers'!$H68:$KM68)))</f>
        <v/>
      </c>
      <c r="CN66" s="41" t="str">
        <f>IF($B66="","",IF(COUNTIFS('English Scores- Leveled papers'!$H$4:$KM$4,CN$3,'English Scores- Leveled papers'!$H68:$KM68,"&lt;&gt;")=0,"",SUMIF('English Scores- Leveled papers'!$H$4:$KM$4,CN$3,'English Scores- Leveled papers'!$H68:$KM68)))</f>
        <v/>
      </c>
      <c r="CO66" s="41" t="str">
        <f>IF($B66="","",IF(COUNTIFS('English Scores- Leveled papers'!$H$4:$KM$4,CO$3,'English Scores- Leveled papers'!$H68:$KM68,"&lt;&gt;")=0,"",SUMIF('English Scores- Leveled papers'!$H$4:$KM$4,CO$3,'English Scores- Leveled papers'!$H68:$KM68)))</f>
        <v/>
      </c>
      <c r="CP66" s="41" t="str">
        <f>IF($B66="","",IF(COUNTIFS('English Scores- Leveled papers'!$H$4:$KM$4,CP$3,'English Scores- Leveled papers'!$H68:$KM68,"&lt;&gt;")=0,"",SUMIF('English Scores- Leveled papers'!$H$4:$KM$4,CP$3,'English Scores- Leveled papers'!$H68:$KM68)))</f>
        <v/>
      </c>
      <c r="CQ66" s="41" t="str">
        <f>IF($B66="","",IF(COUNTIFS('English Scores- Leveled papers'!$H$4:$KM$4,CQ$3,'English Scores- Leveled papers'!$H68:$KM68,"&lt;&gt;")=0,"",SUMIF('English Scores- Leveled papers'!$H$4:$KM$4,CQ$3,'English Scores- Leveled papers'!$H68:$KM68)))</f>
        <v/>
      </c>
      <c r="CR66" s="41" t="str">
        <f>IF($B66="","",IF(COUNTIFS('English Scores- Leveled papers'!$H$4:$KM$4,CR$3,'English Scores- Leveled papers'!$H68:$KM68,"&lt;&gt;")=0,"",SUMIF('English Scores- Leveled papers'!$H$4:$KM$4,CR$3,'English Scores- Leveled papers'!$H68:$KM68)))</f>
        <v/>
      </c>
      <c r="CS66" s="41"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41" t="str">
        <f>IF($B66="","",IF(COUNTIFS('English Scores- Leveled papers'!$H$4:$KM$4,DF$3,'English Scores- Leveled papers'!$H68:$KM68,"&lt;&gt;")=0,"",SUMIF('English Scores- Leveled papers'!$H$4:$KM$4,DF$3,'English Scores- Leveled papers'!$H68:$KM68)))</f>
        <v/>
      </c>
      <c r="DG66" s="41" t="str">
        <f>IF($B66="","",IF(COUNTIFS('English Scores- Leveled papers'!$H$4:$KM$4,DG$3,'English Scores- Leveled papers'!$H68:$KM68,"&lt;&gt;")=0,"",SUMIF('English Scores- Leveled papers'!$H$4:$KM$4,DG$3,'English Scores- Leveled papers'!$H68:$KM68)))</f>
        <v/>
      </c>
      <c r="DH66" s="41" t="str">
        <f>IF($B66="","",IF(COUNTIFS('English Scores- Leveled papers'!$H$4:$KM$4,DH$3,'English Scores- Leveled papers'!$H68:$KM68,"&lt;&gt;")=0,"",SUMIF('English Scores- Leveled papers'!$H$4:$KM$4,DH$3,'English Scores- Leveled papers'!$H68:$KM68)))</f>
        <v/>
      </c>
      <c r="DI66" s="41" t="str">
        <f>IF($B66="","",IF(COUNTIFS('English Scores- Leveled papers'!$H$4:$KM$4,DI$3,'English Scores- Leveled papers'!$H68:$KM68,"&lt;&gt;")=0,"",SUMIF('English Scores- Leveled papers'!$H$4:$KM$4,DI$3,'English Scores- Leveled papers'!$H68:$KM68)))</f>
        <v/>
      </c>
      <c r="DJ66" s="41" t="str">
        <f>IF($B66="","",IF(COUNTIFS('English Scores- Leveled papers'!$H$4:$KM$4,DJ$3,'English Scores- Leveled papers'!$H68:$KM68,"&lt;&gt;")=0,"",SUMIF('English Scores- Leveled papers'!$H$4:$KM$4,DJ$3,'English Scores- Leveled papers'!$H68:$KM68)))</f>
        <v/>
      </c>
      <c r="DK66" s="41" t="str">
        <f>IF($B66="","",IF(COUNTIFS('English Scores- Leveled papers'!$H$4:$KM$4,DK$3,'English Scores- Leveled papers'!$H68:$KM68,"&lt;&gt;")=0,"",SUMIF('English Scores- Leveled papers'!$H$4:$KM$4,DK$3,'English Scores- Leveled papers'!$H68:$KM68)))</f>
        <v/>
      </c>
      <c r="DL66" s="41" t="str">
        <f>IF($B66="","",IF(COUNTIFS('English Scores- Leveled papers'!$H$4:$KM$4,DL$3,'English Scores- Leveled papers'!$H68:$KM68,"&lt;&gt;")=0,"",SUMIF('English Scores- Leveled papers'!$H$4:$KM$4,DL$3,'English Scores- Leveled papers'!$H68:$KM68)))</f>
        <v/>
      </c>
      <c r="DM66" s="41" t="str">
        <f>IF($B66="","",IF(COUNTIFS('English Scores- Leveled papers'!$H$4:$KM$4,DM$3,'English Scores- Leveled papers'!$H68:$KM68,"&lt;&gt;")=0,"",SUMIF('English Scores- Leveled papers'!$H$4:$KM$4,DM$3,'English Scores- Leveled papers'!$H68:$KM68)))</f>
        <v/>
      </c>
      <c r="DN66" s="41" t="str">
        <f>IF($B66="","",IF(COUNTIFS('English Scores- Leveled papers'!$H$4:$KM$4,DN$3,'English Scores- Leveled papers'!$H68:$KM68,"&lt;&gt;")=0,"",SUMIF('English Scores- Leveled papers'!$H$4:$KM$4,DN$3,'English Scores- Leveled papers'!$H68:$KM68)))</f>
        <v/>
      </c>
      <c r="DO66" s="41" t="str">
        <f>IF($B66="","",IF(COUNTIFS('English Scores- Leveled papers'!$H$4:$KM$4,DO$3,'English Scores- Leveled papers'!$H68:$KM68,"&lt;&gt;")=0,"",SUMIF('English Scores- Leveled papers'!$H$4:$KM$4,DO$3,'English Scores- Leveled papers'!$H68:$KM68)))</f>
        <v/>
      </c>
      <c r="DP66" s="41" t="str">
        <f>IF($B66="","",IF(COUNTIFS('English Scores- Leveled papers'!$H$4:$KM$4,DP$3,'English Scores- Leveled papers'!$H68:$KM68,"&lt;&gt;")=0,"",SUMIF('English Scores- Leveled papers'!$H$4:$KM$4,DP$3,'English Scores- Leveled papers'!$H68:$KM68)))</f>
        <v/>
      </c>
      <c r="DQ66" s="393" t="str">
        <f>IF($B66="","",IF(COUNTIFS('English Scores- Leveled papers'!$H$4:$KM$4,DQ$3,'English Scores- Leveled papers'!$H68:$KM68,"&lt;&gt;")=0,"",SUMIF('English Scores- Leveled papers'!$H$4:$KM$4,DQ$3,'English Scores- Leveled papers'!$H68:$KM68)))</f>
        <v/>
      </c>
      <c r="DR66" s="395" t="str">
        <f>IF('Cover Sheet'!$AC$6="6th", 'Eng GLA 6th, 7th, 8th'!D69, "")</f>
        <v/>
      </c>
      <c r="DU66" s="41" t="str">
        <f>IF($B66="","",IF(COUNTIFS('Eng GLA 6th, 7th, 8th'!$E$4:$DV$4,DU$3,'Eng GLA 6th, 7th, 8th'!$E69:$DV69,"&lt;&gt;")=0,"",SUMIF('Eng GLA 6th, 7th, 8th'!$E$4:$DV$4,DU$3,'Eng GLA 6th, 7th, 8th'!$E69:$DV69)))</f>
        <v/>
      </c>
      <c r="DV66" s="41" t="str">
        <f>IF($B66="","",IF(COUNTIFS('Eng GLA 6th, 7th, 8th'!$E$4:$DV$4,DV$3,'Eng GLA 6th, 7th, 8th'!$E69:$DV69,"&lt;&gt;")=0,"",SUMIF('Eng GLA 6th, 7th, 8th'!$E$4:$DV$4,DV$3,'Eng GLA 6th, 7th, 8th'!$E69:$DV69)))</f>
        <v/>
      </c>
      <c r="DW66" s="41" t="str">
        <f>IF($B66="","",IF(COUNTIFS('Eng GLA 6th, 7th, 8th'!$E$4:$DV$4,DW$3,'Eng GLA 6th, 7th, 8th'!$E69:$DV69,"&lt;&gt;")=0,"",SUMIF('Eng GLA 6th, 7th, 8th'!$E$4:$DV$4,DW$3,'Eng GLA 6th, 7th, 8th'!$E69:$DV69)))</f>
        <v/>
      </c>
      <c r="DX66" s="41" t="str">
        <f>IF($B66="","",IF(COUNTIFS('Eng GLA 6th, 7th, 8th'!$E$4:$DV$4,DX$3,'Eng GLA 6th, 7th, 8th'!$E69:$DV69,"&lt;&gt;")=0,"",SUMIF('Eng GLA 6th, 7th, 8th'!$E$4:$DV$4,DX$3,'Eng GLA 6th, 7th, 8th'!$E69:$DV69)))</f>
        <v/>
      </c>
      <c r="DY66" s="41" t="str">
        <f>IF($B66="","",IF(COUNTIFS('Eng GLA 6th, 7th, 8th'!$E$4:$DV$4,DY$3,'Eng GLA 6th, 7th, 8th'!$E69:$DV69,"&lt;&gt;")=0,"",SUMIF('Eng GLA 6th, 7th, 8th'!$E$4:$DV$4,DY$3,'Eng GLA 6th, 7th, 8th'!$E69:$DV69)))</f>
        <v/>
      </c>
      <c r="DZ66" s="41" t="str">
        <f>IF($B66="","",IF(COUNTIFS('Eng GLA 6th, 7th, 8th'!$E$4:$DV$4,DZ$3,'Eng GLA 6th, 7th, 8th'!$E69:$DV69,"&lt;&gt;")=0,"",SUMIF('Eng GLA 6th, 7th, 8th'!$E$4:$DV$4,DZ$3,'Eng GLA 6th, 7th, 8th'!$E69:$DV69)))</f>
        <v/>
      </c>
      <c r="EA66" s="41" t="str">
        <f>IF($B66="","",IF(COUNTIFS('Eng GLA 6th, 7th, 8th'!$E$4:$DV$4,EA$3,'Eng GLA 6th, 7th, 8th'!$E69:$DV69,"&lt;&gt;")=0,"",SUMIF('Eng GLA 6th, 7th, 8th'!$E$4:$DV$4,EA$3,'Eng GLA 6th, 7th, 8th'!$E69:$DV69)))</f>
        <v/>
      </c>
      <c r="EB66" s="41" t="str">
        <f>IF($B66="","",IF(COUNTIFS('Eng GLA 6th, 7th, 8th'!$E$4:$DV$4,EB$3,'Eng GLA 6th, 7th, 8th'!$E69:$DV69,"&lt;&gt;")=0,"",SUMIF('Eng GLA 6th, 7th, 8th'!$E$4:$DV$4,EB$3,'Eng GLA 6th, 7th, 8th'!$E69:$DV69)))</f>
        <v/>
      </c>
      <c r="EC66" s="41" t="str">
        <f>IF($B66="","",IF(COUNTIFS('Eng GLA 6th, 7th, 8th'!$E$4:$DV$4,EC$3,'Eng GLA 6th, 7th, 8th'!$E69:$DV69,"&lt;&gt;")=0,"",SUMIF('Eng GLA 6th, 7th, 8th'!$E$4:$DV$4,EC$3,'Eng GLA 6th, 7th, 8th'!$E69:$DV69)))</f>
        <v/>
      </c>
      <c r="ED66" s="41" t="str">
        <f>IF($B66="","",IF(COUNTIFS('Eng GLA 6th, 7th, 8th'!$E$4:$DV$4,ED$3,'Eng GLA 6th, 7th, 8th'!$E69:$DV69,"&lt;&gt;")=0,"",SUMIF('Eng GLA 6th, 7th, 8th'!$E$4:$DV$4,ED$3,'Eng GLA 6th, 7th, 8th'!$E69:$DV69)))</f>
        <v/>
      </c>
      <c r="EE66" s="41" t="str">
        <f>IF($B66="","",IF(COUNTIFS('Eng GLA 6th, 7th, 8th'!$E$4:$DV$4,EE$3,'Eng GLA 6th, 7th, 8th'!$E69:$DV69,"&lt;&gt;")=0,"",SUMIF('Eng GLA 6th, 7th, 8th'!$E$4:$DV$4,EE$3,'Eng GLA 6th, 7th, 8th'!$E69:$DV69)))</f>
        <v/>
      </c>
      <c r="EF66" s="41" t="str">
        <f>IF($B66="","",IF(COUNTIFS('Eng GLA 6th, 7th, 8th'!$E$4:$DV$4,EF$3,'Eng GLA 6th, 7th, 8th'!$E69:$DV69,"&lt;&gt;")=0,"",SUMIF('Eng GLA 6th, 7th, 8th'!$E$4:$DV$4,EF$3,'Eng GLA 6th, 7th, 8th'!$E69:$DV69)))</f>
        <v/>
      </c>
      <c r="EG66" s="41" t="str">
        <f>IF($B66="","",IF(COUNTIFS('Eng GLA 6th, 7th, 8th'!$E$4:$DV$4,EG$3,'Eng GLA 6th, 7th, 8th'!$E69:$DV69,"&lt;&gt;")=0,"",SUMIF('Eng GLA 6th, 7th, 8th'!$E$4:$DV$4,EG$3,'Eng GLA 6th, 7th, 8th'!$E69:$DV69)))</f>
        <v/>
      </c>
      <c r="EH66" s="41" t="str">
        <f>IF($B66="","",IF(COUNTIFS('Eng GLA 6th, 7th, 8th'!$E$4:$DV$4,EH$3,'Eng GLA 6th, 7th, 8th'!$E69:$DV69,"&lt;&gt;")=0,"",SUMIF('Eng GLA 6th, 7th, 8th'!$E$4:$DV$4,EH$3,'Eng GLA 6th, 7th, 8th'!$E69:$DV69)))</f>
        <v/>
      </c>
      <c r="EI66" s="41" t="str">
        <f>IF($B66="","",IF(COUNTIFS('Eng GLA 6th, 7th, 8th'!$E$4:$DV$4,EI$3,'Eng GLA 6th, 7th, 8th'!$E69:$DV69,"&lt;&gt;")=0,"",SUMIF('Eng GLA 6th, 7th, 8th'!$E$4:$DV$4,EI$3,'Eng GLA 6th, 7th, 8th'!$E69:$DV69)))</f>
        <v/>
      </c>
      <c r="EJ66" s="398" t="str">
        <f>IF('Cover Sheet'!$AC$6="7th", 'Eng GLA 6th, 7th, 8th'!AQ69, "")</f>
        <v/>
      </c>
      <c r="EK66" s="41" t="str">
        <f>IF($B66="","",IF(COUNTIFS('Eng GLA 6th, 7th, 8th'!$E$4:$DV$4,EK$3,'Eng GLA 6th, 7th, 8th'!$E69:$DV69,"&lt;&gt;")=0,"",SUMIF('Eng GLA 6th, 7th, 8th'!$E$4:$DV$4,EK$3,'Eng GLA 6th, 7th, 8th'!$E69:$DV69)))</f>
        <v/>
      </c>
      <c r="EL66" s="41" t="str">
        <f>IF($B66="","",IF(COUNTIFS('Eng GLA 6th, 7th, 8th'!$E$4:$DV$4,EL$3,'Eng GLA 6th, 7th, 8th'!$E69:$DV69,"&lt;&gt;")=0,"",SUMIF('Eng GLA 6th, 7th, 8th'!$E$4:$DV$4,EL$3,'Eng GLA 6th, 7th, 8th'!$E69:$DV69)))</f>
        <v/>
      </c>
      <c r="EM66" s="41" t="str">
        <f>IF($B66="","",IF(COUNTIFS('Eng GLA 6th, 7th, 8th'!$E$4:$DV$4,EM$3,'Eng GLA 6th, 7th, 8th'!$E69:$DV69,"&lt;&gt;")=0,"",SUMIF('Eng GLA 6th, 7th, 8th'!$E$4:$DV$4,EM$3,'Eng GLA 6th, 7th, 8th'!$E69:$DV69)))</f>
        <v/>
      </c>
      <c r="EN66" s="41" t="str">
        <f>IF($B66="","",IF(COUNTIFS('Eng GLA 6th, 7th, 8th'!$E$4:$DV$4,EN$3,'Eng GLA 6th, 7th, 8th'!$E69:$DV69,"&lt;&gt;")=0,"",SUMIF('Eng GLA 6th, 7th, 8th'!$E$4:$DV$4,EN$3,'Eng GLA 6th, 7th, 8th'!$E69:$DV69)))</f>
        <v/>
      </c>
      <c r="EO66" s="41" t="str">
        <f>IF($B66="","",IF(COUNTIFS('Eng GLA 6th, 7th, 8th'!$E$4:$DV$4,EO$3,'Eng GLA 6th, 7th, 8th'!$E69:$DV69,"&lt;&gt;")=0,"",SUMIF('Eng GLA 6th, 7th, 8th'!$E$4:$DV$4,EO$3,'Eng GLA 6th, 7th, 8th'!$E69:$DV69)))</f>
        <v/>
      </c>
      <c r="EP66" s="41" t="str">
        <f>IF($B66="","",IF(COUNTIFS('Eng GLA 6th, 7th, 8th'!$E$4:$DV$4,EP$3,'Eng GLA 6th, 7th, 8th'!$E69:$DV69,"&lt;&gt;")=0,"",SUMIF('Eng GLA 6th, 7th, 8th'!$E$4:$DV$4,EP$3,'Eng GLA 6th, 7th, 8th'!$E69:$DV69)))</f>
        <v/>
      </c>
      <c r="EQ66" s="41" t="str">
        <f>IF($B66="","",IF(COUNTIFS('Eng GLA 6th, 7th, 8th'!$E$4:$DV$4,EQ$3,'Eng GLA 6th, 7th, 8th'!$E69:$DV69,"&lt;&gt;")=0,"",SUMIF('Eng GLA 6th, 7th, 8th'!$E$4:$DV$4,EQ$3,'Eng GLA 6th, 7th, 8th'!$E69:$DV69)))</f>
        <v/>
      </c>
      <c r="ER66" s="41" t="str">
        <f>IF($B66="","",IF(COUNTIFS('Eng GLA 6th, 7th, 8th'!$E$4:$DV$4,ER$3,'Eng GLA 6th, 7th, 8th'!$E69:$DV69,"&lt;&gt;")=0,"",SUMIF('Eng GLA 6th, 7th, 8th'!$E$4:$DV$4,ER$3,'Eng GLA 6th, 7th, 8th'!$E69:$DV69)))</f>
        <v/>
      </c>
      <c r="ES66" s="41" t="str">
        <f>IF($B66="","",IF(COUNTIFS('Eng GLA 6th, 7th, 8th'!$E$4:$DV$4,ES$3,'Eng GLA 6th, 7th, 8th'!$E69:$DV69,"&lt;&gt;")=0,"",SUMIF('Eng GLA 6th, 7th, 8th'!$E$4:$DV$4,ES$3,'Eng GLA 6th, 7th, 8th'!$E69:$DV69)))</f>
        <v/>
      </c>
      <c r="ET66" s="41" t="str">
        <f>IF($B66="","",IF(COUNTIFS('Eng GLA 6th, 7th, 8th'!$E$4:$DV$4,ET$3,'Eng GLA 6th, 7th, 8th'!$E69:$DV69,"&lt;&gt;")=0,"",SUMIF('Eng GLA 6th, 7th, 8th'!$E$4:$DV$4,ET$3,'Eng GLA 6th, 7th, 8th'!$E69:$DV69)))</f>
        <v/>
      </c>
      <c r="EU66" s="41" t="str">
        <f>IF($B66="","",IF(COUNTIFS('Eng GLA 6th, 7th, 8th'!$E$4:$DV$4,EU$3,'Eng GLA 6th, 7th, 8th'!$E69:$DV69,"&lt;&gt;")=0,"",SUMIF('Eng GLA 6th, 7th, 8th'!$E$4:$DV$4,EU$3,'Eng GLA 6th, 7th, 8th'!$E69:$DV69)))</f>
        <v/>
      </c>
      <c r="EV66" s="41" t="str">
        <f>IF($B66="","",IF(COUNTIFS('Eng GLA 6th, 7th, 8th'!$E$4:$DV$4,EV$3,'Eng GLA 6th, 7th, 8th'!$E69:$DV69,"&lt;&gt;")=0,"",SUMIF('Eng GLA 6th, 7th, 8th'!$E$4:$DV$4,EV$3,'Eng GLA 6th, 7th, 8th'!$E69:$DV69)))</f>
        <v/>
      </c>
      <c r="EW66" s="41" t="str">
        <f>IF($B66="","",IF(COUNTIFS('Eng GLA 6th, 7th, 8th'!$E$4:$DV$4,EW$3,'Eng GLA 6th, 7th, 8th'!$E69:$DV69,"&lt;&gt;")=0,"",SUMIF('Eng GLA 6th, 7th, 8th'!$E$4:$DV$4,EW$3,'Eng GLA 6th, 7th, 8th'!$E69:$DV69)))</f>
        <v/>
      </c>
      <c r="EX66" s="41" t="str">
        <f>IF($B66="","",IF(COUNTIFS('Eng GLA 6th, 7th, 8th'!$E$4:$DV$4,EX$3,'Eng GLA 6th, 7th, 8th'!$E69:$DV69,"&lt;&gt;")=0,"",SUMIF('Eng GLA 6th, 7th, 8th'!$E$4:$DV$4,EX$3,'Eng GLA 6th, 7th, 8th'!$E69:$DV69)))</f>
        <v/>
      </c>
      <c r="EY66" s="41" t="str">
        <f>IF($B66="","",IF(COUNTIFS('Eng GLA 6th, 7th, 8th'!$E$4:$DV$4,EY$3,'Eng GLA 6th, 7th, 8th'!$E69:$DV69,"&lt;&gt;")=0,"",SUMIF('Eng GLA 6th, 7th, 8th'!$E$4:$DV$4,EY$3,'Eng GLA 6th, 7th, 8th'!$E69:$DV69)))</f>
        <v/>
      </c>
      <c r="EZ66" s="398" t="str">
        <f>IF('Cover Sheet'!$AC$6="8th", 'Eng GLA 6th, 7th, 8th'!CG69, "")</f>
        <v/>
      </c>
      <c r="FA66" s="41" t="str">
        <f>IF($B66="","",IF(COUNTIFS('Eng GLA 6th, 7th, 8th'!$E$4:$DV$4,FA$3,'Eng GLA 6th, 7th, 8th'!$E69:$DV69,"&lt;&gt;")=0,"",SUMIF('Eng GLA 6th, 7th, 8th'!$E$4:$DV$4,FA$3,'Eng GLA 6th, 7th, 8th'!$E69:$DV69)))</f>
        <v/>
      </c>
      <c r="FB66" s="41" t="str">
        <f>IF($B66="","",IF(COUNTIFS('Eng GLA 6th, 7th, 8th'!$E$4:$DV$4,FB$3,'Eng GLA 6th, 7th, 8th'!$E69:$DV69,"&lt;&gt;")=0,"",SUMIF('Eng GLA 6th, 7th, 8th'!$E$4:$DV$4,FB$3,'Eng GLA 6th, 7th, 8th'!$E69:$DV69)))</f>
        <v/>
      </c>
      <c r="FC66" s="41" t="str">
        <f>IF($B66="","",IF(COUNTIFS('Eng GLA 6th, 7th, 8th'!$E$4:$DV$4,FC$3,'Eng GLA 6th, 7th, 8th'!$E69:$DV69,"&lt;&gt;")=0,"",SUMIF('Eng GLA 6th, 7th, 8th'!$E$4:$DV$4,FC$3,'Eng GLA 6th, 7th, 8th'!$E69:$DV69)))</f>
        <v/>
      </c>
      <c r="FD66" s="41" t="str">
        <f>IF($B66="","",IF(COUNTIFS('Eng GLA 6th, 7th, 8th'!$E$4:$DV$4,FD$3,'Eng GLA 6th, 7th, 8th'!$E69:$DV69,"&lt;&gt;")=0,"",SUMIF('Eng GLA 6th, 7th, 8th'!$E$4:$DV$4,FD$3,'Eng GLA 6th, 7th, 8th'!$E69:$DV69)))</f>
        <v/>
      </c>
      <c r="FE66" s="41" t="str">
        <f>IF($B66="","",IF(COUNTIFS('Eng GLA 6th, 7th, 8th'!$E$4:$DV$4,FE$3,'Eng GLA 6th, 7th, 8th'!$E69:$DV69,"&lt;&gt;")=0,"",SUMIF('Eng GLA 6th, 7th, 8th'!$E$4:$DV$4,FE$3,'Eng GLA 6th, 7th, 8th'!$E69:$DV69)))</f>
        <v/>
      </c>
      <c r="FF66" s="41" t="str">
        <f>IF($B66="","",IF(COUNTIFS('Eng GLA 6th, 7th, 8th'!$E$4:$DV$4,FF$3,'Eng GLA 6th, 7th, 8th'!$E69:$DV69,"&lt;&gt;")=0,"",SUMIF('Eng GLA 6th, 7th, 8th'!$E$4:$DV$4,FF$3,'Eng GLA 6th, 7th, 8th'!$E69:$DV69)))</f>
        <v/>
      </c>
      <c r="FG66" s="41" t="str">
        <f>IF($B66="","",IF(COUNTIFS('Eng GLA 6th, 7th, 8th'!$E$4:$DV$4,FG$3,'Eng GLA 6th, 7th, 8th'!$E69:$DV69,"&lt;&gt;")=0,"",SUMIF('Eng GLA 6th, 7th, 8th'!$E$4:$DV$4,FG$3,'Eng GLA 6th, 7th, 8th'!$E69:$DV69)))</f>
        <v/>
      </c>
      <c r="FH66" s="41" t="str">
        <f>IF($B66="","",IF(COUNTIFS('Eng GLA 6th, 7th, 8th'!$E$4:$DV$4,FH$3,'Eng GLA 6th, 7th, 8th'!$E69:$DV69,"&lt;&gt;")=0,"",SUMIF('Eng GLA 6th, 7th, 8th'!$E$4:$DV$4,FH$3,'Eng GLA 6th, 7th, 8th'!$E69:$DV69)))</f>
        <v/>
      </c>
      <c r="FI66" s="41" t="str">
        <f>IF($B66="","",IF(COUNTIFS('Eng GLA 6th, 7th, 8th'!$E$4:$DV$4,FI$3,'Eng GLA 6th, 7th, 8th'!$E69:$DV69,"&lt;&gt;")=0,"",SUMIF('Eng GLA 6th, 7th, 8th'!$E$4:$DV$4,FI$3,'Eng GLA 6th, 7th, 8th'!$E69:$DV69)))</f>
        <v/>
      </c>
      <c r="FJ66" s="41" t="str">
        <f>IF($B66="","",IF(COUNTIFS('Eng GLA 6th, 7th, 8th'!$E$4:$DV$4,FJ$3,'Eng GLA 6th, 7th, 8th'!$E69:$DV69,"&lt;&gt;")=0,"",SUMIF('Eng GLA 6th, 7th, 8th'!$E$4:$DV$4,FJ$3,'Eng GLA 6th, 7th, 8th'!$E69:$DV69)))</f>
        <v/>
      </c>
      <c r="FK66" s="41" t="str">
        <f>IF($B66="","",IF(COUNTIFS('Eng GLA 6th, 7th, 8th'!$E$4:$DV$4,FK$3,'Eng GLA 6th, 7th, 8th'!$E69:$DV69,"&lt;&gt;")=0,"",SUMIF('Eng GLA 6th, 7th, 8th'!$E$4:$DV$4,FK$3,'Eng GLA 6th, 7th, 8th'!$E69:$DV69)))</f>
        <v/>
      </c>
      <c r="FL66" s="41" t="str">
        <f>IF($B66="","",IF(COUNTIFS('Eng GLA 6th, 7th, 8th'!$E$4:$DV$4,FL$3,'Eng GLA 6th, 7th, 8th'!$E69:$DV69,"&lt;&gt;")=0,"",SUMIF('Eng GLA 6th, 7th, 8th'!$E$4:$DV$4,FL$3,'Eng GLA 6th, 7th, 8th'!$E69:$DV69)))</f>
        <v/>
      </c>
      <c r="FM66" s="41" t="str">
        <f>IF($B66="","",IF(COUNTIFS('Eng GLA 6th, 7th, 8th'!$E$4:$DV$4,FM$3,'Eng GLA 6th, 7th, 8th'!$E69:$DV69,"&lt;&gt;")=0,"",SUMIF('Eng GLA 6th, 7th, 8th'!$E$4:$DV$4,FM$3,'Eng GLA 6th, 7th, 8th'!$E69:$DV69)))</f>
        <v/>
      </c>
      <c r="FN66" s="41" t="str">
        <f>IF($B66="","",IF(COUNTIFS('Eng GLA 6th, 7th, 8th'!$E$4:$DV$4,FN$3,'Eng GLA 6th, 7th, 8th'!$E69:$DV69,"&lt;&gt;")=0,"",SUMIF('Eng GLA 6th, 7th, 8th'!$E$4:$DV$4,FN$3,'Eng GLA 6th, 7th, 8th'!$E69:$DV69)))</f>
        <v/>
      </c>
      <c r="FO66" s="41" t="str">
        <f>IF($B66="","",IF(COUNTIFS('Eng GLA 6th, 7th, 8th'!$E$4:$DV$4,FO$3,'Eng GLA 6th, 7th, 8th'!$E69:$DV69,"&lt;&gt;")=0,"",SUMIF('Eng GLA 6th, 7th, 8th'!$E$4:$DV$4,FO$3,'Eng GLA 6th, 7th, 8th'!$E69:$DV69)))</f>
        <v/>
      </c>
    </row>
    <row r="67" spans="1:171" ht="12.75" customHeight="1" x14ac:dyDescent="0.2">
      <c r="A67" s="65">
        <v>63</v>
      </c>
      <c r="B67" s="65" t="str">
        <f>'English Scores- Leveled papers'!B69</f>
        <v/>
      </c>
      <c r="C67" s="65"/>
      <c r="D67" s="76" t="str">
        <f>IF(OR(B67="",H67="",'Cover Sheet'!E67=""),"",'Cover Sheet'!E67)</f>
        <v/>
      </c>
      <c r="E67" s="76" t="str">
        <f>IF(OR(B67="",H67="",'Cover Sheet'!F67=""),"",'Cover Sheet'!F67)</f>
        <v/>
      </c>
      <c r="F67" s="76" t="str">
        <f>IF(OR(B67="",H67="",'Cover Sheet'!H67=""),"",'Cover Sheet'!H67)</f>
        <v/>
      </c>
      <c r="G67" s="76"/>
      <c r="H67" s="76" t="str">
        <f>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v/>
      </c>
      <c r="I67" s="77" t="str">
        <f t="shared" si="23"/>
        <v/>
      </c>
      <c r="J67" s="77" t="str">
        <f t="shared" si="24"/>
        <v/>
      </c>
      <c r="K67" s="77" t="str">
        <f t="shared" si="25"/>
        <v/>
      </c>
      <c r="L67" s="78" t="str">
        <f t="shared" si="26"/>
        <v/>
      </c>
      <c r="M67" s="78" t="str">
        <f t="shared" si="27"/>
        <v/>
      </c>
      <c r="N67" s="78" t="str">
        <f t="shared" si="28"/>
        <v/>
      </c>
      <c r="O67" s="78" t="str">
        <f t="shared" si="13"/>
        <v/>
      </c>
      <c r="P67" s="78" t="str">
        <f t="shared" si="14"/>
        <v/>
      </c>
      <c r="Q67" s="78" t="str">
        <f t="shared" si="15"/>
        <v/>
      </c>
      <c r="R67" s="78" t="str">
        <f t="shared" si="16"/>
        <v/>
      </c>
      <c r="S67" s="78" t="str">
        <f t="shared" si="17"/>
        <v/>
      </c>
      <c r="T67" s="78" t="str">
        <f t="shared" si="18"/>
        <v/>
      </c>
      <c r="U67" s="78" t="str">
        <f t="shared" si="19"/>
        <v/>
      </c>
      <c r="V67" s="78" t="str">
        <f t="shared" si="20"/>
        <v/>
      </c>
      <c r="W67" s="78" t="str">
        <f t="shared" si="21"/>
        <v/>
      </c>
      <c r="X67" s="78" t="str">
        <f t="shared" si="22"/>
        <v/>
      </c>
      <c r="Y67" s="78"/>
      <c r="Z67" s="78"/>
      <c r="AA67" s="78"/>
      <c r="AB67" s="78"/>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41" t="str">
        <f>IF($B67="","",IF(COUNTIFS('English Scores- Leveled papers'!$H$4:$KM$4,AI$3,'English Scores- Leveled papers'!$H69:$KM69,"&lt;&gt;")=0,"",SUMIF('English Scores- Leveled papers'!$H$4:$KM$4,AI$3,'English Scores- Leveled papers'!$H69:$KM69)))</f>
        <v/>
      </c>
      <c r="AJ67" s="41" t="str">
        <f>IF($B67="","",IF(COUNTIFS('English Scores- Leveled papers'!$H$4:$KM$4,AJ$3,'English Scores- Leveled papers'!$H69:$KM69,"&lt;&gt;")=0,"",SUMIF('English Scores- Leveled papers'!$H$4:$KM$4,AJ$3,'English Scores- Leveled papers'!$H69:$KM69)))</f>
        <v/>
      </c>
      <c r="AK67" s="41" t="str">
        <f>IF($B67="","",IF(COUNTIFS('English Scores- Leveled papers'!$H$4:$KM$4,AK$3,'English Scores- Leveled papers'!$H69:$KM69,"&lt;&gt;")=0,"",SUMIF('English Scores- Leveled papers'!$H$4:$KM$4,AK$3,'English Scores- Leveled papers'!$H69:$KM69)))</f>
        <v/>
      </c>
      <c r="AL67" s="41" t="str">
        <f>IF($B67="","",IF(COUNTIFS('English Scores- Leveled papers'!$H$4:$KM$4,AL$3,'English Scores- Leveled papers'!$H69:$KM69,"&lt;&gt;")=0,"",SUMIF('English Scores- Leveled papers'!$H$4:$KM$4,AL$3,'English Scores- Leveled papers'!$H69:$KM69)))</f>
        <v/>
      </c>
      <c r="AM67" s="41" t="str">
        <f>IF($B67="","",IF(COUNTIFS('English Scores- Leveled papers'!$H$4:$KM$4,AM$3,'English Scores- Leveled papers'!$H69:$KM69,"&lt;&gt;")=0,"",SUMIF('English Scores- Leveled papers'!$H$4:$KM$4,AM$3,'English Scores- Leveled papers'!$H69:$KM69)))</f>
        <v/>
      </c>
      <c r="AN67" s="41"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41" t="str">
        <f>IF($B67="","",IF(COUNTIFS('English Scores- Leveled papers'!$H$4:$KM$4,AZ$3,'English Scores- Leveled papers'!$H69:$KM69,"&lt;&gt;")=0,"",SUMIF('English Scores- Leveled papers'!$H$4:$KM$4,AZ$3,'English Scores- Leveled papers'!$H69:$KM69)))</f>
        <v/>
      </c>
      <c r="BA67" s="41" t="str">
        <f>IF($B67="","",IF(COUNTIFS('English Scores- Leveled papers'!$H$4:$KM$4,BA$3,'English Scores- Leveled papers'!$H69:$KM69,"&lt;&gt;")=0,"",SUMIF('English Scores- Leveled papers'!$H$4:$KM$4,BA$3,'English Scores- Leveled papers'!$H69:$KM69)))</f>
        <v/>
      </c>
      <c r="BB67" s="41" t="str">
        <f>IF($B67="","",IF(COUNTIFS('English Scores- Leveled papers'!$H$4:$KM$4,BB$3,'English Scores- Leveled papers'!$H69:$KM69,"&lt;&gt;")=0,"",SUMIF('English Scores- Leveled papers'!$H$4:$KM$4,BB$3,'English Scores- Leveled papers'!$H69:$KM69)))</f>
        <v/>
      </c>
      <c r="BC67" s="41" t="str">
        <f>IF($B67="","",IF(COUNTIFS('English Scores- Leveled papers'!$H$4:$KM$4,BC$3,'English Scores- Leveled papers'!$H69:$KM69,"&lt;&gt;")=0,"",SUMIF('English Scores- Leveled papers'!$H$4:$KM$4,BC$3,'English Scores- Leveled papers'!$H69:$KM69)))</f>
        <v/>
      </c>
      <c r="BD67" s="41" t="str">
        <f>IF($B67="","",IF(COUNTIFS('English Scores- Leveled papers'!$H$4:$KM$4,BD$3,'English Scores- Leveled papers'!$H69:$KM69,"&lt;&gt;")=0,"",SUMIF('English Scores- Leveled papers'!$H$4:$KM$4,BD$3,'English Scores- Leveled papers'!$H69:$KM69)))</f>
        <v/>
      </c>
      <c r="BE67" s="41" t="str">
        <f>IF($B67="","",IF(COUNTIFS('English Scores- Leveled papers'!$H$4:$KM$4,BE$3,'English Scores- Leveled papers'!$H69:$KM69,"&lt;&gt;")=0,"",SUMIF('English Scores- Leveled papers'!$H$4:$KM$4,BE$3,'English Scores- Leveled papers'!$H69:$KM69)))</f>
        <v/>
      </c>
      <c r="BF67" s="41" t="str">
        <f>IF($B67="","",IF(COUNTIFS('English Scores- Leveled papers'!$H$4:$KM$4,BF$3,'English Scores- Leveled papers'!$H69:$KM69,"&lt;&gt;")=0,"",SUMIF('English Scores- Leveled papers'!$H$4:$KM$4,BF$3,'English Scores- Leveled papers'!$H69:$KM69)))</f>
        <v/>
      </c>
      <c r="BG67" s="41" t="str">
        <f>IF($B67="","",IF(COUNTIFS('English Scores- Leveled papers'!$H$4:$KM$4,BG$3,'English Scores- Leveled papers'!$H69:$KM69,"&lt;&gt;")=0,"",SUMIF('English Scores- Leveled papers'!$H$4:$KM$4,BG$3,'English Scores- Leveled papers'!$H69:$KM69)))</f>
        <v/>
      </c>
      <c r="BH67" s="41" t="str">
        <f>IF($B67="","",IF(COUNTIFS('English Scores- Leveled papers'!$H$4:$KM$4,BH$3,'English Scores- Leveled papers'!$H69:$KM69,"&lt;&gt;")=0,"",SUMIF('English Scores- Leveled papers'!$H$4:$KM$4,BH$3,'English Scores- Leveled papers'!$H69:$KM69)))</f>
        <v/>
      </c>
      <c r="BI67" s="41" t="str">
        <f>IF($B67="","",IF(COUNTIFS('English Scores- Leveled papers'!$H$4:$KM$4,BI$3,'English Scores- Leveled papers'!$H69:$KM69,"&lt;&gt;")=0,"",SUMIF('English Scores- Leveled papers'!$H$4:$KM$4,BI$3,'English Scores- Leveled papers'!$H69:$KM69)))</f>
        <v/>
      </c>
      <c r="BJ67" s="41" t="str">
        <f>IF($B67="","",IF(COUNTIFS('English Scores- Leveled papers'!$H$4:$KM$4,BJ$3,'English Scores- Leveled papers'!$H69:$KM69,"&lt;&gt;")=0,"",SUMIF('English Scores- Leveled papers'!$H$4:$KM$4,BJ$3,'English Scores- Leveled papers'!$H69:$KM69)))</f>
        <v/>
      </c>
      <c r="BK67" s="41" t="str">
        <f>IF($B67="","",IF(COUNTIFS('English Scores- Leveled papers'!$H$4:$KM$4,BK$3,'English Scores- Leveled papers'!$H69:$KM69,"&lt;&gt;")=0,"",SUMIF('English Scores- Leveled papers'!$H$4:$KM$4,BK$3,'English Scores- Leveled papers'!$H69:$KM69)))</f>
        <v/>
      </c>
      <c r="BL67" s="41" t="str">
        <f>IF($B67="","",IF(COUNTIFS('English Scores- Leveled papers'!$H$4:$KM$4,BL$3,'English Scores- Leveled papers'!$H69:$KM69,"&lt;&gt;")=0,"",SUMIF('English Scores- Leveled papers'!$H$4:$KM$4,BL$3,'English Scores- Leveled papers'!$H69:$KM69)))</f>
        <v/>
      </c>
      <c r="BM67" s="41" t="str">
        <f>IF($B67="","",IF(COUNTIFS('English Scores- Leveled papers'!$H$4:$KM$4,BM$3,'English Scores- Leveled papers'!$H69:$KM69,"&lt;&gt;")=0,"",SUMIF('English Scores- Leveled papers'!$H$4:$KM$4,BM$3,'English Scores- Leveled papers'!$H69:$KM69)))</f>
        <v/>
      </c>
      <c r="BN67" s="41" t="str">
        <f>IF($B67="","",IF(COUNTIFS('English Scores- Leveled papers'!$H$4:$KM$4,BN$3,'English Scores- Leveled papers'!$H69:$KM69,"&lt;&gt;")=0,"",SUMIF('English Scores- Leveled papers'!$H$4:$KM$4,BN$3,'English Scores- Leveled papers'!$H69:$KM69)))</f>
        <v/>
      </c>
      <c r="BO67" s="41"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41" t="str">
        <f>IF($B67="","",IF(COUNTIFS('English Scores- Leveled papers'!$H$4:$KM$4,BX$3,'English Scores- Leveled papers'!$H69:$KM69,"&lt;&gt;")=0,"",SUMIF('English Scores- Leveled papers'!$H$4:$KM$4,BX$3,'English Scores- Leveled papers'!$H69:$KM69)))</f>
        <v/>
      </c>
      <c r="BY67" s="41" t="str">
        <f>IF($B67="","",IF(COUNTIFS('English Scores- Leveled papers'!$H$4:$KM$4,BY$3,'English Scores- Leveled papers'!$H69:$KM69,"&lt;&gt;")=0,"",SUMIF('English Scores- Leveled papers'!$H$4:$KM$4,BY$3,'English Scores- Leveled papers'!$H69:$KM69)))</f>
        <v/>
      </c>
      <c r="BZ67" s="41" t="str">
        <f>IF($B67="","",IF(COUNTIFS('English Scores- Leveled papers'!$H$4:$KM$4,BZ$3,'English Scores- Leveled papers'!$H69:$KM69,"&lt;&gt;")=0,"",SUMIF('English Scores- Leveled papers'!$H$4:$KM$4,BZ$3,'English Scores- Leveled papers'!$H69:$KM69)))</f>
        <v/>
      </c>
      <c r="CA67" s="41" t="str">
        <f>IF($B67="","",IF(COUNTIFS('English Scores- Leveled papers'!$H$4:$KM$4,CA$3,'English Scores- Leveled papers'!$H69:$KM69,"&lt;&gt;")=0,"",SUMIF('English Scores- Leveled papers'!$H$4:$KM$4,CA$3,'English Scores- Leveled papers'!$H69:$KM69)))</f>
        <v/>
      </c>
      <c r="CB67" s="41" t="str">
        <f>IF($B67="","",IF(COUNTIFS('English Scores- Leveled papers'!$H$4:$KM$4,CB$3,'English Scores- Leveled papers'!$H69:$KM69,"&lt;&gt;")=0,"",SUMIF('English Scores- Leveled papers'!$H$4:$KM$4,CB$3,'English Scores- Leveled papers'!$H69:$KM69)))</f>
        <v/>
      </c>
      <c r="CC67" s="41" t="str">
        <f>IF($B67="","",IF(COUNTIFS('English Scores- Leveled papers'!$H$4:$KM$4,CC$3,'English Scores- Leveled papers'!$H69:$KM69,"&lt;&gt;")=0,"",SUMIF('English Scores- Leveled papers'!$H$4:$KM$4,CC$3,'English Scores- Leveled papers'!$H69:$KM69)))</f>
        <v/>
      </c>
      <c r="CD67" s="41" t="str">
        <f>IF($B67="","",IF(COUNTIFS('English Scores- Leveled papers'!$H$4:$KM$4,CD$3,'English Scores- Leveled papers'!$H69:$KM69,"&lt;&gt;")=0,"",SUMIF('English Scores- Leveled papers'!$H$4:$KM$4,CD$3,'English Scores- Leveled papers'!$H69:$KM69)))</f>
        <v/>
      </c>
      <c r="CE67" s="41" t="str">
        <f>IF($B67="","",IF(COUNTIFS('English Scores- Leveled papers'!$H$4:$KM$4,CE$3,'English Scores- Leveled papers'!$H69:$KM69,"&lt;&gt;")=0,"",SUMIF('English Scores- Leveled papers'!$H$4:$KM$4,CE$3,'English Scores- Leveled papers'!$H69:$KM69)))</f>
        <v/>
      </c>
      <c r="CF67" s="41"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41" t="str">
        <f>IF($B67="","",IF(COUNTIFS('English Scores- Leveled papers'!$H$4:$KM$4,CL$3,'English Scores- Leveled papers'!$H69:$KM69,"&lt;&gt;")=0,"",SUMIF('English Scores- Leveled papers'!$H$4:$KM$4,CL$3,'English Scores- Leveled papers'!$H69:$KM69)))</f>
        <v/>
      </c>
      <c r="CM67" s="41" t="str">
        <f>IF($B67="","",IF(COUNTIFS('English Scores- Leveled papers'!$H$4:$KM$4,CM$3,'English Scores- Leveled papers'!$H69:$KM69,"&lt;&gt;")=0,"",SUMIF('English Scores- Leveled papers'!$H$4:$KM$4,CM$3,'English Scores- Leveled papers'!$H69:$KM69)))</f>
        <v/>
      </c>
      <c r="CN67" s="41" t="str">
        <f>IF($B67="","",IF(COUNTIFS('English Scores- Leveled papers'!$H$4:$KM$4,CN$3,'English Scores- Leveled papers'!$H69:$KM69,"&lt;&gt;")=0,"",SUMIF('English Scores- Leveled papers'!$H$4:$KM$4,CN$3,'English Scores- Leveled papers'!$H69:$KM69)))</f>
        <v/>
      </c>
      <c r="CO67" s="41" t="str">
        <f>IF($B67="","",IF(COUNTIFS('English Scores- Leveled papers'!$H$4:$KM$4,CO$3,'English Scores- Leveled papers'!$H69:$KM69,"&lt;&gt;")=0,"",SUMIF('English Scores- Leveled papers'!$H$4:$KM$4,CO$3,'English Scores- Leveled papers'!$H69:$KM69)))</f>
        <v/>
      </c>
      <c r="CP67" s="41" t="str">
        <f>IF($B67="","",IF(COUNTIFS('English Scores- Leveled papers'!$H$4:$KM$4,CP$3,'English Scores- Leveled papers'!$H69:$KM69,"&lt;&gt;")=0,"",SUMIF('English Scores- Leveled papers'!$H$4:$KM$4,CP$3,'English Scores- Leveled papers'!$H69:$KM69)))</f>
        <v/>
      </c>
      <c r="CQ67" s="41" t="str">
        <f>IF($B67="","",IF(COUNTIFS('English Scores- Leveled papers'!$H$4:$KM$4,CQ$3,'English Scores- Leveled papers'!$H69:$KM69,"&lt;&gt;")=0,"",SUMIF('English Scores- Leveled papers'!$H$4:$KM$4,CQ$3,'English Scores- Leveled papers'!$H69:$KM69)))</f>
        <v/>
      </c>
      <c r="CR67" s="41" t="str">
        <f>IF($B67="","",IF(COUNTIFS('English Scores- Leveled papers'!$H$4:$KM$4,CR$3,'English Scores- Leveled papers'!$H69:$KM69,"&lt;&gt;")=0,"",SUMIF('English Scores- Leveled papers'!$H$4:$KM$4,CR$3,'English Scores- Leveled papers'!$H69:$KM69)))</f>
        <v/>
      </c>
      <c r="CS67" s="41"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41" t="str">
        <f>IF($B67="","",IF(COUNTIFS('English Scores- Leveled papers'!$H$4:$KM$4,DF$3,'English Scores- Leveled papers'!$H69:$KM69,"&lt;&gt;")=0,"",SUMIF('English Scores- Leveled papers'!$H$4:$KM$4,DF$3,'English Scores- Leveled papers'!$H69:$KM69)))</f>
        <v/>
      </c>
      <c r="DG67" s="41" t="str">
        <f>IF($B67="","",IF(COUNTIFS('English Scores- Leveled papers'!$H$4:$KM$4,DG$3,'English Scores- Leveled papers'!$H69:$KM69,"&lt;&gt;")=0,"",SUMIF('English Scores- Leveled papers'!$H$4:$KM$4,DG$3,'English Scores- Leveled papers'!$H69:$KM69)))</f>
        <v/>
      </c>
      <c r="DH67" s="41" t="str">
        <f>IF($B67="","",IF(COUNTIFS('English Scores- Leveled papers'!$H$4:$KM$4,DH$3,'English Scores- Leveled papers'!$H69:$KM69,"&lt;&gt;")=0,"",SUMIF('English Scores- Leveled papers'!$H$4:$KM$4,DH$3,'English Scores- Leveled papers'!$H69:$KM69)))</f>
        <v/>
      </c>
      <c r="DI67" s="41" t="str">
        <f>IF($B67="","",IF(COUNTIFS('English Scores- Leveled papers'!$H$4:$KM$4,DI$3,'English Scores- Leveled papers'!$H69:$KM69,"&lt;&gt;")=0,"",SUMIF('English Scores- Leveled papers'!$H$4:$KM$4,DI$3,'English Scores- Leveled papers'!$H69:$KM69)))</f>
        <v/>
      </c>
      <c r="DJ67" s="41" t="str">
        <f>IF($B67="","",IF(COUNTIFS('English Scores- Leveled papers'!$H$4:$KM$4,DJ$3,'English Scores- Leveled papers'!$H69:$KM69,"&lt;&gt;")=0,"",SUMIF('English Scores- Leveled papers'!$H$4:$KM$4,DJ$3,'English Scores- Leveled papers'!$H69:$KM69)))</f>
        <v/>
      </c>
      <c r="DK67" s="41" t="str">
        <f>IF($B67="","",IF(COUNTIFS('English Scores- Leveled papers'!$H$4:$KM$4,DK$3,'English Scores- Leveled papers'!$H69:$KM69,"&lt;&gt;")=0,"",SUMIF('English Scores- Leveled papers'!$H$4:$KM$4,DK$3,'English Scores- Leveled papers'!$H69:$KM69)))</f>
        <v/>
      </c>
      <c r="DL67" s="41" t="str">
        <f>IF($B67="","",IF(COUNTIFS('English Scores- Leveled papers'!$H$4:$KM$4,DL$3,'English Scores- Leveled papers'!$H69:$KM69,"&lt;&gt;")=0,"",SUMIF('English Scores- Leveled papers'!$H$4:$KM$4,DL$3,'English Scores- Leveled papers'!$H69:$KM69)))</f>
        <v/>
      </c>
      <c r="DM67" s="41" t="str">
        <f>IF($B67="","",IF(COUNTIFS('English Scores- Leveled papers'!$H$4:$KM$4,DM$3,'English Scores- Leveled papers'!$H69:$KM69,"&lt;&gt;")=0,"",SUMIF('English Scores- Leveled papers'!$H$4:$KM$4,DM$3,'English Scores- Leveled papers'!$H69:$KM69)))</f>
        <v/>
      </c>
      <c r="DN67" s="41" t="str">
        <f>IF($B67="","",IF(COUNTIFS('English Scores- Leveled papers'!$H$4:$KM$4,DN$3,'English Scores- Leveled papers'!$H69:$KM69,"&lt;&gt;")=0,"",SUMIF('English Scores- Leveled papers'!$H$4:$KM$4,DN$3,'English Scores- Leveled papers'!$H69:$KM69)))</f>
        <v/>
      </c>
      <c r="DO67" s="41" t="str">
        <f>IF($B67="","",IF(COUNTIFS('English Scores- Leveled papers'!$H$4:$KM$4,DO$3,'English Scores- Leveled papers'!$H69:$KM69,"&lt;&gt;")=0,"",SUMIF('English Scores- Leveled papers'!$H$4:$KM$4,DO$3,'English Scores- Leveled papers'!$H69:$KM69)))</f>
        <v/>
      </c>
      <c r="DP67" s="41" t="str">
        <f>IF($B67="","",IF(COUNTIFS('English Scores- Leveled papers'!$H$4:$KM$4,DP$3,'English Scores- Leveled papers'!$H69:$KM69,"&lt;&gt;")=0,"",SUMIF('English Scores- Leveled papers'!$H$4:$KM$4,DP$3,'English Scores- Leveled papers'!$H69:$KM69)))</f>
        <v/>
      </c>
      <c r="DQ67" s="393" t="str">
        <f>IF($B67="","",IF(COUNTIFS('English Scores- Leveled papers'!$H$4:$KM$4,DQ$3,'English Scores- Leveled papers'!$H69:$KM69,"&lt;&gt;")=0,"",SUMIF('English Scores- Leveled papers'!$H$4:$KM$4,DQ$3,'English Scores- Leveled papers'!$H69:$KM69)))</f>
        <v/>
      </c>
      <c r="DR67" s="395" t="str">
        <f>IF('Cover Sheet'!$AC$6="6th", 'Eng GLA 6th, 7th, 8th'!D70, "")</f>
        <v/>
      </c>
      <c r="DU67" s="41" t="str">
        <f>IF($B67="","",IF(COUNTIFS('Eng GLA 6th, 7th, 8th'!$E$4:$DV$4,DU$3,'Eng GLA 6th, 7th, 8th'!$E70:$DV70,"&lt;&gt;")=0,"",SUMIF('Eng GLA 6th, 7th, 8th'!$E$4:$DV$4,DU$3,'Eng GLA 6th, 7th, 8th'!$E70:$DV70)))</f>
        <v/>
      </c>
      <c r="DV67" s="41" t="str">
        <f>IF($B67="","",IF(COUNTIFS('Eng GLA 6th, 7th, 8th'!$E$4:$DV$4,DV$3,'Eng GLA 6th, 7th, 8th'!$E70:$DV70,"&lt;&gt;")=0,"",SUMIF('Eng GLA 6th, 7th, 8th'!$E$4:$DV$4,DV$3,'Eng GLA 6th, 7th, 8th'!$E70:$DV70)))</f>
        <v/>
      </c>
      <c r="DW67" s="41" t="str">
        <f>IF($B67="","",IF(COUNTIFS('Eng GLA 6th, 7th, 8th'!$E$4:$DV$4,DW$3,'Eng GLA 6th, 7th, 8th'!$E70:$DV70,"&lt;&gt;")=0,"",SUMIF('Eng GLA 6th, 7th, 8th'!$E$4:$DV$4,DW$3,'Eng GLA 6th, 7th, 8th'!$E70:$DV70)))</f>
        <v/>
      </c>
      <c r="DX67" s="41" t="str">
        <f>IF($B67="","",IF(COUNTIFS('Eng GLA 6th, 7th, 8th'!$E$4:$DV$4,DX$3,'Eng GLA 6th, 7th, 8th'!$E70:$DV70,"&lt;&gt;")=0,"",SUMIF('Eng GLA 6th, 7th, 8th'!$E$4:$DV$4,DX$3,'Eng GLA 6th, 7th, 8th'!$E70:$DV70)))</f>
        <v/>
      </c>
      <c r="DY67" s="41" t="str">
        <f>IF($B67="","",IF(COUNTIFS('Eng GLA 6th, 7th, 8th'!$E$4:$DV$4,DY$3,'Eng GLA 6th, 7th, 8th'!$E70:$DV70,"&lt;&gt;")=0,"",SUMIF('Eng GLA 6th, 7th, 8th'!$E$4:$DV$4,DY$3,'Eng GLA 6th, 7th, 8th'!$E70:$DV70)))</f>
        <v/>
      </c>
      <c r="DZ67" s="41" t="str">
        <f>IF($B67="","",IF(COUNTIFS('Eng GLA 6th, 7th, 8th'!$E$4:$DV$4,DZ$3,'Eng GLA 6th, 7th, 8th'!$E70:$DV70,"&lt;&gt;")=0,"",SUMIF('Eng GLA 6th, 7th, 8th'!$E$4:$DV$4,DZ$3,'Eng GLA 6th, 7th, 8th'!$E70:$DV70)))</f>
        <v/>
      </c>
      <c r="EA67" s="41" t="str">
        <f>IF($B67="","",IF(COUNTIFS('Eng GLA 6th, 7th, 8th'!$E$4:$DV$4,EA$3,'Eng GLA 6th, 7th, 8th'!$E70:$DV70,"&lt;&gt;")=0,"",SUMIF('Eng GLA 6th, 7th, 8th'!$E$4:$DV$4,EA$3,'Eng GLA 6th, 7th, 8th'!$E70:$DV70)))</f>
        <v/>
      </c>
      <c r="EB67" s="41" t="str">
        <f>IF($B67="","",IF(COUNTIFS('Eng GLA 6th, 7th, 8th'!$E$4:$DV$4,EB$3,'Eng GLA 6th, 7th, 8th'!$E70:$DV70,"&lt;&gt;")=0,"",SUMIF('Eng GLA 6th, 7th, 8th'!$E$4:$DV$4,EB$3,'Eng GLA 6th, 7th, 8th'!$E70:$DV70)))</f>
        <v/>
      </c>
      <c r="EC67" s="41" t="str">
        <f>IF($B67="","",IF(COUNTIFS('Eng GLA 6th, 7th, 8th'!$E$4:$DV$4,EC$3,'Eng GLA 6th, 7th, 8th'!$E70:$DV70,"&lt;&gt;")=0,"",SUMIF('Eng GLA 6th, 7th, 8th'!$E$4:$DV$4,EC$3,'Eng GLA 6th, 7th, 8th'!$E70:$DV70)))</f>
        <v/>
      </c>
      <c r="ED67" s="41" t="str">
        <f>IF($B67="","",IF(COUNTIFS('Eng GLA 6th, 7th, 8th'!$E$4:$DV$4,ED$3,'Eng GLA 6th, 7th, 8th'!$E70:$DV70,"&lt;&gt;")=0,"",SUMIF('Eng GLA 6th, 7th, 8th'!$E$4:$DV$4,ED$3,'Eng GLA 6th, 7th, 8th'!$E70:$DV70)))</f>
        <v/>
      </c>
      <c r="EE67" s="41" t="str">
        <f>IF($B67="","",IF(COUNTIFS('Eng GLA 6th, 7th, 8th'!$E$4:$DV$4,EE$3,'Eng GLA 6th, 7th, 8th'!$E70:$DV70,"&lt;&gt;")=0,"",SUMIF('Eng GLA 6th, 7th, 8th'!$E$4:$DV$4,EE$3,'Eng GLA 6th, 7th, 8th'!$E70:$DV70)))</f>
        <v/>
      </c>
      <c r="EF67" s="41" t="str">
        <f>IF($B67="","",IF(COUNTIFS('Eng GLA 6th, 7th, 8th'!$E$4:$DV$4,EF$3,'Eng GLA 6th, 7th, 8th'!$E70:$DV70,"&lt;&gt;")=0,"",SUMIF('Eng GLA 6th, 7th, 8th'!$E$4:$DV$4,EF$3,'Eng GLA 6th, 7th, 8th'!$E70:$DV70)))</f>
        <v/>
      </c>
      <c r="EG67" s="41" t="str">
        <f>IF($B67="","",IF(COUNTIFS('Eng GLA 6th, 7th, 8th'!$E$4:$DV$4,EG$3,'Eng GLA 6th, 7th, 8th'!$E70:$DV70,"&lt;&gt;")=0,"",SUMIF('Eng GLA 6th, 7th, 8th'!$E$4:$DV$4,EG$3,'Eng GLA 6th, 7th, 8th'!$E70:$DV70)))</f>
        <v/>
      </c>
      <c r="EH67" s="41" t="str">
        <f>IF($B67="","",IF(COUNTIFS('Eng GLA 6th, 7th, 8th'!$E$4:$DV$4,EH$3,'Eng GLA 6th, 7th, 8th'!$E70:$DV70,"&lt;&gt;")=0,"",SUMIF('Eng GLA 6th, 7th, 8th'!$E$4:$DV$4,EH$3,'Eng GLA 6th, 7th, 8th'!$E70:$DV70)))</f>
        <v/>
      </c>
      <c r="EI67" s="41" t="str">
        <f>IF($B67="","",IF(COUNTIFS('Eng GLA 6th, 7th, 8th'!$E$4:$DV$4,EI$3,'Eng GLA 6th, 7th, 8th'!$E70:$DV70,"&lt;&gt;")=0,"",SUMIF('Eng GLA 6th, 7th, 8th'!$E$4:$DV$4,EI$3,'Eng GLA 6th, 7th, 8th'!$E70:$DV70)))</f>
        <v/>
      </c>
      <c r="EJ67" s="398" t="str">
        <f>IF('Cover Sheet'!$AC$6="7th", 'Eng GLA 6th, 7th, 8th'!AQ70, "")</f>
        <v/>
      </c>
      <c r="EK67" s="41" t="str">
        <f>IF($B67="","",IF(COUNTIFS('Eng GLA 6th, 7th, 8th'!$E$4:$DV$4,EK$3,'Eng GLA 6th, 7th, 8th'!$E70:$DV70,"&lt;&gt;")=0,"",SUMIF('Eng GLA 6th, 7th, 8th'!$E$4:$DV$4,EK$3,'Eng GLA 6th, 7th, 8th'!$E70:$DV70)))</f>
        <v/>
      </c>
      <c r="EL67" s="41" t="str">
        <f>IF($B67="","",IF(COUNTIFS('Eng GLA 6th, 7th, 8th'!$E$4:$DV$4,EL$3,'Eng GLA 6th, 7th, 8th'!$E70:$DV70,"&lt;&gt;")=0,"",SUMIF('Eng GLA 6th, 7th, 8th'!$E$4:$DV$4,EL$3,'Eng GLA 6th, 7th, 8th'!$E70:$DV70)))</f>
        <v/>
      </c>
      <c r="EM67" s="41" t="str">
        <f>IF($B67="","",IF(COUNTIFS('Eng GLA 6th, 7th, 8th'!$E$4:$DV$4,EM$3,'Eng GLA 6th, 7th, 8th'!$E70:$DV70,"&lt;&gt;")=0,"",SUMIF('Eng GLA 6th, 7th, 8th'!$E$4:$DV$4,EM$3,'Eng GLA 6th, 7th, 8th'!$E70:$DV70)))</f>
        <v/>
      </c>
      <c r="EN67" s="41" t="str">
        <f>IF($B67="","",IF(COUNTIFS('Eng GLA 6th, 7th, 8th'!$E$4:$DV$4,EN$3,'Eng GLA 6th, 7th, 8th'!$E70:$DV70,"&lt;&gt;")=0,"",SUMIF('Eng GLA 6th, 7th, 8th'!$E$4:$DV$4,EN$3,'Eng GLA 6th, 7th, 8th'!$E70:$DV70)))</f>
        <v/>
      </c>
      <c r="EO67" s="41" t="str">
        <f>IF($B67="","",IF(COUNTIFS('Eng GLA 6th, 7th, 8th'!$E$4:$DV$4,EO$3,'Eng GLA 6th, 7th, 8th'!$E70:$DV70,"&lt;&gt;")=0,"",SUMIF('Eng GLA 6th, 7th, 8th'!$E$4:$DV$4,EO$3,'Eng GLA 6th, 7th, 8th'!$E70:$DV70)))</f>
        <v/>
      </c>
      <c r="EP67" s="41" t="str">
        <f>IF($B67="","",IF(COUNTIFS('Eng GLA 6th, 7th, 8th'!$E$4:$DV$4,EP$3,'Eng GLA 6th, 7th, 8th'!$E70:$DV70,"&lt;&gt;")=0,"",SUMIF('Eng GLA 6th, 7th, 8th'!$E$4:$DV$4,EP$3,'Eng GLA 6th, 7th, 8th'!$E70:$DV70)))</f>
        <v/>
      </c>
      <c r="EQ67" s="41" t="str">
        <f>IF($B67="","",IF(COUNTIFS('Eng GLA 6th, 7th, 8th'!$E$4:$DV$4,EQ$3,'Eng GLA 6th, 7th, 8th'!$E70:$DV70,"&lt;&gt;")=0,"",SUMIF('Eng GLA 6th, 7th, 8th'!$E$4:$DV$4,EQ$3,'Eng GLA 6th, 7th, 8th'!$E70:$DV70)))</f>
        <v/>
      </c>
      <c r="ER67" s="41" t="str">
        <f>IF($B67="","",IF(COUNTIFS('Eng GLA 6th, 7th, 8th'!$E$4:$DV$4,ER$3,'Eng GLA 6th, 7th, 8th'!$E70:$DV70,"&lt;&gt;")=0,"",SUMIF('Eng GLA 6th, 7th, 8th'!$E$4:$DV$4,ER$3,'Eng GLA 6th, 7th, 8th'!$E70:$DV70)))</f>
        <v/>
      </c>
      <c r="ES67" s="41" t="str">
        <f>IF($B67="","",IF(COUNTIFS('Eng GLA 6th, 7th, 8th'!$E$4:$DV$4,ES$3,'Eng GLA 6th, 7th, 8th'!$E70:$DV70,"&lt;&gt;")=0,"",SUMIF('Eng GLA 6th, 7th, 8th'!$E$4:$DV$4,ES$3,'Eng GLA 6th, 7th, 8th'!$E70:$DV70)))</f>
        <v/>
      </c>
      <c r="ET67" s="41" t="str">
        <f>IF($B67="","",IF(COUNTIFS('Eng GLA 6th, 7th, 8th'!$E$4:$DV$4,ET$3,'Eng GLA 6th, 7th, 8th'!$E70:$DV70,"&lt;&gt;")=0,"",SUMIF('Eng GLA 6th, 7th, 8th'!$E$4:$DV$4,ET$3,'Eng GLA 6th, 7th, 8th'!$E70:$DV70)))</f>
        <v/>
      </c>
      <c r="EU67" s="41" t="str">
        <f>IF($B67="","",IF(COUNTIFS('Eng GLA 6th, 7th, 8th'!$E$4:$DV$4,EU$3,'Eng GLA 6th, 7th, 8th'!$E70:$DV70,"&lt;&gt;")=0,"",SUMIF('Eng GLA 6th, 7th, 8th'!$E$4:$DV$4,EU$3,'Eng GLA 6th, 7th, 8th'!$E70:$DV70)))</f>
        <v/>
      </c>
      <c r="EV67" s="41" t="str">
        <f>IF($B67="","",IF(COUNTIFS('Eng GLA 6th, 7th, 8th'!$E$4:$DV$4,EV$3,'Eng GLA 6th, 7th, 8th'!$E70:$DV70,"&lt;&gt;")=0,"",SUMIF('Eng GLA 6th, 7th, 8th'!$E$4:$DV$4,EV$3,'Eng GLA 6th, 7th, 8th'!$E70:$DV70)))</f>
        <v/>
      </c>
      <c r="EW67" s="41" t="str">
        <f>IF($B67="","",IF(COUNTIFS('Eng GLA 6th, 7th, 8th'!$E$4:$DV$4,EW$3,'Eng GLA 6th, 7th, 8th'!$E70:$DV70,"&lt;&gt;")=0,"",SUMIF('Eng GLA 6th, 7th, 8th'!$E$4:$DV$4,EW$3,'Eng GLA 6th, 7th, 8th'!$E70:$DV70)))</f>
        <v/>
      </c>
      <c r="EX67" s="41" t="str">
        <f>IF($B67="","",IF(COUNTIFS('Eng GLA 6th, 7th, 8th'!$E$4:$DV$4,EX$3,'Eng GLA 6th, 7th, 8th'!$E70:$DV70,"&lt;&gt;")=0,"",SUMIF('Eng GLA 6th, 7th, 8th'!$E$4:$DV$4,EX$3,'Eng GLA 6th, 7th, 8th'!$E70:$DV70)))</f>
        <v/>
      </c>
      <c r="EY67" s="41" t="str">
        <f>IF($B67="","",IF(COUNTIFS('Eng GLA 6th, 7th, 8th'!$E$4:$DV$4,EY$3,'Eng GLA 6th, 7th, 8th'!$E70:$DV70,"&lt;&gt;")=0,"",SUMIF('Eng GLA 6th, 7th, 8th'!$E$4:$DV$4,EY$3,'Eng GLA 6th, 7th, 8th'!$E70:$DV70)))</f>
        <v/>
      </c>
      <c r="EZ67" s="398" t="str">
        <f>IF('Cover Sheet'!$AC$6="8th", 'Eng GLA 6th, 7th, 8th'!CG70, "")</f>
        <v/>
      </c>
      <c r="FA67" s="41" t="str">
        <f>IF($B67="","",IF(COUNTIFS('Eng GLA 6th, 7th, 8th'!$E$4:$DV$4,FA$3,'Eng GLA 6th, 7th, 8th'!$E70:$DV70,"&lt;&gt;")=0,"",SUMIF('Eng GLA 6th, 7th, 8th'!$E$4:$DV$4,FA$3,'Eng GLA 6th, 7th, 8th'!$E70:$DV70)))</f>
        <v/>
      </c>
      <c r="FB67" s="41" t="str">
        <f>IF($B67="","",IF(COUNTIFS('Eng GLA 6th, 7th, 8th'!$E$4:$DV$4,FB$3,'Eng GLA 6th, 7th, 8th'!$E70:$DV70,"&lt;&gt;")=0,"",SUMIF('Eng GLA 6th, 7th, 8th'!$E$4:$DV$4,FB$3,'Eng GLA 6th, 7th, 8th'!$E70:$DV70)))</f>
        <v/>
      </c>
      <c r="FC67" s="41" t="str">
        <f>IF($B67="","",IF(COUNTIFS('Eng GLA 6th, 7th, 8th'!$E$4:$DV$4,FC$3,'Eng GLA 6th, 7th, 8th'!$E70:$DV70,"&lt;&gt;")=0,"",SUMIF('Eng GLA 6th, 7th, 8th'!$E$4:$DV$4,FC$3,'Eng GLA 6th, 7th, 8th'!$E70:$DV70)))</f>
        <v/>
      </c>
      <c r="FD67" s="41" t="str">
        <f>IF($B67="","",IF(COUNTIFS('Eng GLA 6th, 7th, 8th'!$E$4:$DV$4,FD$3,'Eng GLA 6th, 7th, 8th'!$E70:$DV70,"&lt;&gt;")=0,"",SUMIF('Eng GLA 6th, 7th, 8th'!$E$4:$DV$4,FD$3,'Eng GLA 6th, 7th, 8th'!$E70:$DV70)))</f>
        <v/>
      </c>
      <c r="FE67" s="41" t="str">
        <f>IF($B67="","",IF(COUNTIFS('Eng GLA 6th, 7th, 8th'!$E$4:$DV$4,FE$3,'Eng GLA 6th, 7th, 8th'!$E70:$DV70,"&lt;&gt;")=0,"",SUMIF('Eng GLA 6th, 7th, 8th'!$E$4:$DV$4,FE$3,'Eng GLA 6th, 7th, 8th'!$E70:$DV70)))</f>
        <v/>
      </c>
      <c r="FF67" s="41" t="str">
        <f>IF($B67="","",IF(COUNTIFS('Eng GLA 6th, 7th, 8th'!$E$4:$DV$4,FF$3,'Eng GLA 6th, 7th, 8th'!$E70:$DV70,"&lt;&gt;")=0,"",SUMIF('Eng GLA 6th, 7th, 8th'!$E$4:$DV$4,FF$3,'Eng GLA 6th, 7th, 8th'!$E70:$DV70)))</f>
        <v/>
      </c>
      <c r="FG67" s="41" t="str">
        <f>IF($B67="","",IF(COUNTIFS('Eng GLA 6th, 7th, 8th'!$E$4:$DV$4,FG$3,'Eng GLA 6th, 7th, 8th'!$E70:$DV70,"&lt;&gt;")=0,"",SUMIF('Eng GLA 6th, 7th, 8th'!$E$4:$DV$4,FG$3,'Eng GLA 6th, 7th, 8th'!$E70:$DV70)))</f>
        <v/>
      </c>
      <c r="FH67" s="41" t="str">
        <f>IF($B67="","",IF(COUNTIFS('Eng GLA 6th, 7th, 8th'!$E$4:$DV$4,FH$3,'Eng GLA 6th, 7th, 8th'!$E70:$DV70,"&lt;&gt;")=0,"",SUMIF('Eng GLA 6th, 7th, 8th'!$E$4:$DV$4,FH$3,'Eng GLA 6th, 7th, 8th'!$E70:$DV70)))</f>
        <v/>
      </c>
      <c r="FI67" s="41" t="str">
        <f>IF($B67="","",IF(COUNTIFS('Eng GLA 6th, 7th, 8th'!$E$4:$DV$4,FI$3,'Eng GLA 6th, 7th, 8th'!$E70:$DV70,"&lt;&gt;")=0,"",SUMIF('Eng GLA 6th, 7th, 8th'!$E$4:$DV$4,FI$3,'Eng GLA 6th, 7th, 8th'!$E70:$DV70)))</f>
        <v/>
      </c>
      <c r="FJ67" s="41" t="str">
        <f>IF($B67="","",IF(COUNTIFS('Eng GLA 6th, 7th, 8th'!$E$4:$DV$4,FJ$3,'Eng GLA 6th, 7th, 8th'!$E70:$DV70,"&lt;&gt;")=0,"",SUMIF('Eng GLA 6th, 7th, 8th'!$E$4:$DV$4,FJ$3,'Eng GLA 6th, 7th, 8th'!$E70:$DV70)))</f>
        <v/>
      </c>
      <c r="FK67" s="41" t="str">
        <f>IF($B67="","",IF(COUNTIFS('Eng GLA 6th, 7th, 8th'!$E$4:$DV$4,FK$3,'Eng GLA 6th, 7th, 8th'!$E70:$DV70,"&lt;&gt;")=0,"",SUMIF('Eng GLA 6th, 7th, 8th'!$E$4:$DV$4,FK$3,'Eng GLA 6th, 7th, 8th'!$E70:$DV70)))</f>
        <v/>
      </c>
      <c r="FL67" s="41" t="str">
        <f>IF($B67="","",IF(COUNTIFS('Eng GLA 6th, 7th, 8th'!$E$4:$DV$4,FL$3,'Eng GLA 6th, 7th, 8th'!$E70:$DV70,"&lt;&gt;")=0,"",SUMIF('Eng GLA 6th, 7th, 8th'!$E$4:$DV$4,FL$3,'Eng GLA 6th, 7th, 8th'!$E70:$DV70)))</f>
        <v/>
      </c>
      <c r="FM67" s="41" t="str">
        <f>IF($B67="","",IF(COUNTIFS('Eng GLA 6th, 7th, 8th'!$E$4:$DV$4,FM$3,'Eng GLA 6th, 7th, 8th'!$E70:$DV70,"&lt;&gt;")=0,"",SUMIF('Eng GLA 6th, 7th, 8th'!$E$4:$DV$4,FM$3,'Eng GLA 6th, 7th, 8th'!$E70:$DV70)))</f>
        <v/>
      </c>
      <c r="FN67" s="41" t="str">
        <f>IF($B67="","",IF(COUNTIFS('Eng GLA 6th, 7th, 8th'!$E$4:$DV$4,FN$3,'Eng GLA 6th, 7th, 8th'!$E70:$DV70,"&lt;&gt;")=0,"",SUMIF('Eng GLA 6th, 7th, 8th'!$E$4:$DV$4,FN$3,'Eng GLA 6th, 7th, 8th'!$E70:$DV70)))</f>
        <v/>
      </c>
      <c r="FO67" s="41" t="str">
        <f>IF($B67="","",IF(COUNTIFS('Eng GLA 6th, 7th, 8th'!$E$4:$DV$4,FO$3,'Eng GLA 6th, 7th, 8th'!$E70:$DV70,"&lt;&gt;")=0,"",SUMIF('Eng GLA 6th, 7th, 8th'!$E$4:$DV$4,FO$3,'Eng GLA 6th, 7th, 8th'!$E70:$DV70)))</f>
        <v/>
      </c>
    </row>
    <row r="68" spans="1:171" ht="12.75" customHeight="1" x14ac:dyDescent="0.2">
      <c r="A68" s="65">
        <v>64</v>
      </c>
      <c r="B68" s="65" t="str">
        <f>'English Scores- Leveled papers'!B70</f>
        <v/>
      </c>
      <c r="C68" s="65"/>
      <c r="D68" s="76" t="str">
        <f>IF(OR(B68="",H68="",'Cover Sheet'!E68=""),"",'Cover Sheet'!E68)</f>
        <v/>
      </c>
      <c r="E68" s="76" t="str">
        <f>IF(OR(B68="",H68="",'Cover Sheet'!F68=""),"",'Cover Sheet'!F68)</f>
        <v/>
      </c>
      <c r="F68" s="76" t="str">
        <f>IF(OR(B68="",H68="",'Cover Sheet'!H68=""),"",'Cover Sheet'!H68)</f>
        <v/>
      </c>
      <c r="G68" s="76"/>
      <c r="H68" s="76" t="str">
        <f>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v/>
      </c>
      <c r="I68" s="77" t="str">
        <f t="shared" si="23"/>
        <v/>
      </c>
      <c r="J68" s="77" t="str">
        <f t="shared" si="24"/>
        <v/>
      </c>
      <c r="K68" s="77" t="str">
        <f t="shared" si="25"/>
        <v/>
      </c>
      <c r="L68" s="78" t="str">
        <f t="shared" si="26"/>
        <v/>
      </c>
      <c r="M68" s="78" t="str">
        <f t="shared" si="27"/>
        <v/>
      </c>
      <c r="N68" s="78" t="str">
        <f t="shared" si="28"/>
        <v/>
      </c>
      <c r="O68" s="78" t="str">
        <f t="shared" si="13"/>
        <v/>
      </c>
      <c r="P68" s="78" t="str">
        <f t="shared" si="14"/>
        <v/>
      </c>
      <c r="Q68" s="78" t="str">
        <f t="shared" si="15"/>
        <v/>
      </c>
      <c r="R68" s="78" t="str">
        <f t="shared" si="16"/>
        <v/>
      </c>
      <c r="S68" s="78" t="str">
        <f t="shared" si="17"/>
        <v/>
      </c>
      <c r="T68" s="78" t="str">
        <f t="shared" si="18"/>
        <v/>
      </c>
      <c r="U68" s="78" t="str">
        <f t="shared" si="19"/>
        <v/>
      </c>
      <c r="V68" s="78" t="str">
        <f t="shared" si="20"/>
        <v/>
      </c>
      <c r="W68" s="78" t="str">
        <f t="shared" si="21"/>
        <v/>
      </c>
      <c r="X68" s="78" t="str">
        <f t="shared" si="22"/>
        <v/>
      </c>
      <c r="Y68" s="78"/>
      <c r="Z68" s="78"/>
      <c r="AA68" s="78"/>
      <c r="AB68" s="78"/>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41" t="str">
        <f>IF($B68="","",IF(COUNTIFS('English Scores- Leveled papers'!$H$4:$KM$4,AI$3,'English Scores- Leveled papers'!$H70:$KM70,"&lt;&gt;")=0,"",SUMIF('English Scores- Leveled papers'!$H$4:$KM$4,AI$3,'English Scores- Leveled papers'!$H70:$KM70)))</f>
        <v/>
      </c>
      <c r="AJ68" s="41" t="str">
        <f>IF($B68="","",IF(COUNTIFS('English Scores- Leveled papers'!$H$4:$KM$4,AJ$3,'English Scores- Leveled papers'!$H70:$KM70,"&lt;&gt;")=0,"",SUMIF('English Scores- Leveled papers'!$H$4:$KM$4,AJ$3,'English Scores- Leveled papers'!$H70:$KM70)))</f>
        <v/>
      </c>
      <c r="AK68" s="41" t="str">
        <f>IF($B68="","",IF(COUNTIFS('English Scores- Leveled papers'!$H$4:$KM$4,AK$3,'English Scores- Leveled papers'!$H70:$KM70,"&lt;&gt;")=0,"",SUMIF('English Scores- Leveled papers'!$H$4:$KM$4,AK$3,'English Scores- Leveled papers'!$H70:$KM70)))</f>
        <v/>
      </c>
      <c r="AL68" s="41" t="str">
        <f>IF($B68="","",IF(COUNTIFS('English Scores- Leveled papers'!$H$4:$KM$4,AL$3,'English Scores- Leveled papers'!$H70:$KM70,"&lt;&gt;")=0,"",SUMIF('English Scores- Leveled papers'!$H$4:$KM$4,AL$3,'English Scores- Leveled papers'!$H70:$KM70)))</f>
        <v/>
      </c>
      <c r="AM68" s="41" t="str">
        <f>IF($B68="","",IF(COUNTIFS('English Scores- Leveled papers'!$H$4:$KM$4,AM$3,'English Scores- Leveled papers'!$H70:$KM70,"&lt;&gt;")=0,"",SUMIF('English Scores- Leveled papers'!$H$4:$KM$4,AM$3,'English Scores- Leveled papers'!$H70:$KM70)))</f>
        <v/>
      </c>
      <c r="AN68" s="41"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41" t="str">
        <f>IF($B68="","",IF(COUNTIFS('English Scores- Leveled papers'!$H$4:$KM$4,AZ$3,'English Scores- Leveled papers'!$H70:$KM70,"&lt;&gt;")=0,"",SUMIF('English Scores- Leveled papers'!$H$4:$KM$4,AZ$3,'English Scores- Leveled papers'!$H70:$KM70)))</f>
        <v/>
      </c>
      <c r="BA68" s="41" t="str">
        <f>IF($B68="","",IF(COUNTIFS('English Scores- Leveled papers'!$H$4:$KM$4,BA$3,'English Scores- Leveled papers'!$H70:$KM70,"&lt;&gt;")=0,"",SUMIF('English Scores- Leveled papers'!$H$4:$KM$4,BA$3,'English Scores- Leveled papers'!$H70:$KM70)))</f>
        <v/>
      </c>
      <c r="BB68" s="41" t="str">
        <f>IF($B68="","",IF(COUNTIFS('English Scores- Leveled papers'!$H$4:$KM$4,BB$3,'English Scores- Leveled papers'!$H70:$KM70,"&lt;&gt;")=0,"",SUMIF('English Scores- Leveled papers'!$H$4:$KM$4,BB$3,'English Scores- Leveled papers'!$H70:$KM70)))</f>
        <v/>
      </c>
      <c r="BC68" s="41" t="str">
        <f>IF($B68="","",IF(COUNTIFS('English Scores- Leveled papers'!$H$4:$KM$4,BC$3,'English Scores- Leveled papers'!$H70:$KM70,"&lt;&gt;")=0,"",SUMIF('English Scores- Leveled papers'!$H$4:$KM$4,BC$3,'English Scores- Leveled papers'!$H70:$KM70)))</f>
        <v/>
      </c>
      <c r="BD68" s="41" t="str">
        <f>IF($B68="","",IF(COUNTIFS('English Scores- Leveled papers'!$H$4:$KM$4,BD$3,'English Scores- Leveled papers'!$H70:$KM70,"&lt;&gt;")=0,"",SUMIF('English Scores- Leveled papers'!$H$4:$KM$4,BD$3,'English Scores- Leveled papers'!$H70:$KM70)))</f>
        <v/>
      </c>
      <c r="BE68" s="41" t="str">
        <f>IF($B68="","",IF(COUNTIFS('English Scores- Leveled papers'!$H$4:$KM$4,BE$3,'English Scores- Leveled papers'!$H70:$KM70,"&lt;&gt;")=0,"",SUMIF('English Scores- Leveled papers'!$H$4:$KM$4,BE$3,'English Scores- Leveled papers'!$H70:$KM70)))</f>
        <v/>
      </c>
      <c r="BF68" s="41" t="str">
        <f>IF($B68="","",IF(COUNTIFS('English Scores- Leveled papers'!$H$4:$KM$4,BF$3,'English Scores- Leveled papers'!$H70:$KM70,"&lt;&gt;")=0,"",SUMIF('English Scores- Leveled papers'!$H$4:$KM$4,BF$3,'English Scores- Leveled papers'!$H70:$KM70)))</f>
        <v/>
      </c>
      <c r="BG68" s="41" t="str">
        <f>IF($B68="","",IF(COUNTIFS('English Scores- Leveled papers'!$H$4:$KM$4,BG$3,'English Scores- Leveled papers'!$H70:$KM70,"&lt;&gt;")=0,"",SUMIF('English Scores- Leveled papers'!$H$4:$KM$4,BG$3,'English Scores- Leveled papers'!$H70:$KM70)))</f>
        <v/>
      </c>
      <c r="BH68" s="41" t="str">
        <f>IF($B68="","",IF(COUNTIFS('English Scores- Leveled papers'!$H$4:$KM$4,BH$3,'English Scores- Leveled papers'!$H70:$KM70,"&lt;&gt;")=0,"",SUMIF('English Scores- Leveled papers'!$H$4:$KM$4,BH$3,'English Scores- Leveled papers'!$H70:$KM70)))</f>
        <v/>
      </c>
      <c r="BI68" s="41" t="str">
        <f>IF($B68="","",IF(COUNTIFS('English Scores- Leveled papers'!$H$4:$KM$4,BI$3,'English Scores- Leveled papers'!$H70:$KM70,"&lt;&gt;")=0,"",SUMIF('English Scores- Leveled papers'!$H$4:$KM$4,BI$3,'English Scores- Leveled papers'!$H70:$KM70)))</f>
        <v/>
      </c>
      <c r="BJ68" s="41" t="str">
        <f>IF($B68="","",IF(COUNTIFS('English Scores- Leveled papers'!$H$4:$KM$4,BJ$3,'English Scores- Leveled papers'!$H70:$KM70,"&lt;&gt;")=0,"",SUMIF('English Scores- Leveled papers'!$H$4:$KM$4,BJ$3,'English Scores- Leveled papers'!$H70:$KM70)))</f>
        <v/>
      </c>
      <c r="BK68" s="41" t="str">
        <f>IF($B68="","",IF(COUNTIFS('English Scores- Leveled papers'!$H$4:$KM$4,BK$3,'English Scores- Leveled papers'!$H70:$KM70,"&lt;&gt;")=0,"",SUMIF('English Scores- Leveled papers'!$H$4:$KM$4,BK$3,'English Scores- Leveled papers'!$H70:$KM70)))</f>
        <v/>
      </c>
      <c r="BL68" s="41" t="str">
        <f>IF($B68="","",IF(COUNTIFS('English Scores- Leveled papers'!$H$4:$KM$4,BL$3,'English Scores- Leveled papers'!$H70:$KM70,"&lt;&gt;")=0,"",SUMIF('English Scores- Leveled papers'!$H$4:$KM$4,BL$3,'English Scores- Leveled papers'!$H70:$KM70)))</f>
        <v/>
      </c>
      <c r="BM68" s="41" t="str">
        <f>IF($B68="","",IF(COUNTIFS('English Scores- Leveled papers'!$H$4:$KM$4,BM$3,'English Scores- Leveled papers'!$H70:$KM70,"&lt;&gt;")=0,"",SUMIF('English Scores- Leveled papers'!$H$4:$KM$4,BM$3,'English Scores- Leveled papers'!$H70:$KM70)))</f>
        <v/>
      </c>
      <c r="BN68" s="41" t="str">
        <f>IF($B68="","",IF(COUNTIFS('English Scores- Leveled papers'!$H$4:$KM$4,BN$3,'English Scores- Leveled papers'!$H70:$KM70,"&lt;&gt;")=0,"",SUMIF('English Scores- Leveled papers'!$H$4:$KM$4,BN$3,'English Scores- Leveled papers'!$H70:$KM70)))</f>
        <v/>
      </c>
      <c r="BO68" s="41"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41" t="str">
        <f>IF($B68="","",IF(COUNTIFS('English Scores- Leveled papers'!$H$4:$KM$4,BX$3,'English Scores- Leveled papers'!$H70:$KM70,"&lt;&gt;")=0,"",SUMIF('English Scores- Leveled papers'!$H$4:$KM$4,BX$3,'English Scores- Leveled papers'!$H70:$KM70)))</f>
        <v/>
      </c>
      <c r="BY68" s="41" t="str">
        <f>IF($B68="","",IF(COUNTIFS('English Scores- Leveled papers'!$H$4:$KM$4,BY$3,'English Scores- Leveled papers'!$H70:$KM70,"&lt;&gt;")=0,"",SUMIF('English Scores- Leveled papers'!$H$4:$KM$4,BY$3,'English Scores- Leveled papers'!$H70:$KM70)))</f>
        <v/>
      </c>
      <c r="BZ68" s="41" t="str">
        <f>IF($B68="","",IF(COUNTIFS('English Scores- Leveled papers'!$H$4:$KM$4,BZ$3,'English Scores- Leveled papers'!$H70:$KM70,"&lt;&gt;")=0,"",SUMIF('English Scores- Leveled papers'!$H$4:$KM$4,BZ$3,'English Scores- Leveled papers'!$H70:$KM70)))</f>
        <v/>
      </c>
      <c r="CA68" s="41" t="str">
        <f>IF($B68="","",IF(COUNTIFS('English Scores- Leveled papers'!$H$4:$KM$4,CA$3,'English Scores- Leveled papers'!$H70:$KM70,"&lt;&gt;")=0,"",SUMIF('English Scores- Leveled papers'!$H$4:$KM$4,CA$3,'English Scores- Leveled papers'!$H70:$KM70)))</f>
        <v/>
      </c>
      <c r="CB68" s="41" t="str">
        <f>IF($B68="","",IF(COUNTIFS('English Scores- Leveled papers'!$H$4:$KM$4,CB$3,'English Scores- Leveled papers'!$H70:$KM70,"&lt;&gt;")=0,"",SUMIF('English Scores- Leveled papers'!$H$4:$KM$4,CB$3,'English Scores- Leveled papers'!$H70:$KM70)))</f>
        <v/>
      </c>
      <c r="CC68" s="41" t="str">
        <f>IF($B68="","",IF(COUNTIFS('English Scores- Leveled papers'!$H$4:$KM$4,CC$3,'English Scores- Leveled papers'!$H70:$KM70,"&lt;&gt;")=0,"",SUMIF('English Scores- Leveled papers'!$H$4:$KM$4,CC$3,'English Scores- Leveled papers'!$H70:$KM70)))</f>
        <v/>
      </c>
      <c r="CD68" s="41" t="str">
        <f>IF($B68="","",IF(COUNTIFS('English Scores- Leveled papers'!$H$4:$KM$4,CD$3,'English Scores- Leveled papers'!$H70:$KM70,"&lt;&gt;")=0,"",SUMIF('English Scores- Leveled papers'!$H$4:$KM$4,CD$3,'English Scores- Leveled papers'!$H70:$KM70)))</f>
        <v/>
      </c>
      <c r="CE68" s="41" t="str">
        <f>IF($B68="","",IF(COUNTIFS('English Scores- Leveled papers'!$H$4:$KM$4,CE$3,'English Scores- Leveled papers'!$H70:$KM70,"&lt;&gt;")=0,"",SUMIF('English Scores- Leveled papers'!$H$4:$KM$4,CE$3,'English Scores- Leveled papers'!$H70:$KM70)))</f>
        <v/>
      </c>
      <c r="CF68" s="41"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41" t="str">
        <f>IF($B68="","",IF(COUNTIFS('English Scores- Leveled papers'!$H$4:$KM$4,CL$3,'English Scores- Leveled papers'!$H70:$KM70,"&lt;&gt;")=0,"",SUMIF('English Scores- Leveled papers'!$H$4:$KM$4,CL$3,'English Scores- Leveled papers'!$H70:$KM70)))</f>
        <v/>
      </c>
      <c r="CM68" s="41" t="str">
        <f>IF($B68="","",IF(COUNTIFS('English Scores- Leveled papers'!$H$4:$KM$4,CM$3,'English Scores- Leveled papers'!$H70:$KM70,"&lt;&gt;")=0,"",SUMIF('English Scores- Leveled papers'!$H$4:$KM$4,CM$3,'English Scores- Leveled papers'!$H70:$KM70)))</f>
        <v/>
      </c>
      <c r="CN68" s="41" t="str">
        <f>IF($B68="","",IF(COUNTIFS('English Scores- Leveled papers'!$H$4:$KM$4,CN$3,'English Scores- Leveled papers'!$H70:$KM70,"&lt;&gt;")=0,"",SUMIF('English Scores- Leveled papers'!$H$4:$KM$4,CN$3,'English Scores- Leveled papers'!$H70:$KM70)))</f>
        <v/>
      </c>
      <c r="CO68" s="41" t="str">
        <f>IF($B68="","",IF(COUNTIFS('English Scores- Leveled papers'!$H$4:$KM$4,CO$3,'English Scores- Leveled papers'!$H70:$KM70,"&lt;&gt;")=0,"",SUMIF('English Scores- Leveled papers'!$H$4:$KM$4,CO$3,'English Scores- Leveled papers'!$H70:$KM70)))</f>
        <v/>
      </c>
      <c r="CP68" s="41" t="str">
        <f>IF($B68="","",IF(COUNTIFS('English Scores- Leveled papers'!$H$4:$KM$4,CP$3,'English Scores- Leveled papers'!$H70:$KM70,"&lt;&gt;")=0,"",SUMIF('English Scores- Leveled papers'!$H$4:$KM$4,CP$3,'English Scores- Leveled papers'!$H70:$KM70)))</f>
        <v/>
      </c>
      <c r="CQ68" s="41" t="str">
        <f>IF($B68="","",IF(COUNTIFS('English Scores- Leveled papers'!$H$4:$KM$4,CQ$3,'English Scores- Leveled papers'!$H70:$KM70,"&lt;&gt;")=0,"",SUMIF('English Scores- Leveled papers'!$H$4:$KM$4,CQ$3,'English Scores- Leveled papers'!$H70:$KM70)))</f>
        <v/>
      </c>
      <c r="CR68" s="41" t="str">
        <f>IF($B68="","",IF(COUNTIFS('English Scores- Leveled papers'!$H$4:$KM$4,CR$3,'English Scores- Leveled papers'!$H70:$KM70,"&lt;&gt;")=0,"",SUMIF('English Scores- Leveled papers'!$H$4:$KM$4,CR$3,'English Scores- Leveled papers'!$H70:$KM70)))</f>
        <v/>
      </c>
      <c r="CS68" s="41"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41" t="str">
        <f>IF($B68="","",IF(COUNTIFS('English Scores- Leveled papers'!$H$4:$KM$4,DF$3,'English Scores- Leveled papers'!$H70:$KM70,"&lt;&gt;")=0,"",SUMIF('English Scores- Leveled papers'!$H$4:$KM$4,DF$3,'English Scores- Leveled papers'!$H70:$KM70)))</f>
        <v/>
      </c>
      <c r="DG68" s="41" t="str">
        <f>IF($B68="","",IF(COUNTIFS('English Scores- Leveled papers'!$H$4:$KM$4,DG$3,'English Scores- Leveled papers'!$H70:$KM70,"&lt;&gt;")=0,"",SUMIF('English Scores- Leveled papers'!$H$4:$KM$4,DG$3,'English Scores- Leveled papers'!$H70:$KM70)))</f>
        <v/>
      </c>
      <c r="DH68" s="41" t="str">
        <f>IF($B68="","",IF(COUNTIFS('English Scores- Leveled papers'!$H$4:$KM$4,DH$3,'English Scores- Leveled papers'!$H70:$KM70,"&lt;&gt;")=0,"",SUMIF('English Scores- Leveled papers'!$H$4:$KM$4,DH$3,'English Scores- Leveled papers'!$H70:$KM70)))</f>
        <v/>
      </c>
      <c r="DI68" s="41" t="str">
        <f>IF($B68="","",IF(COUNTIFS('English Scores- Leveled papers'!$H$4:$KM$4,DI$3,'English Scores- Leveled papers'!$H70:$KM70,"&lt;&gt;")=0,"",SUMIF('English Scores- Leveled papers'!$H$4:$KM$4,DI$3,'English Scores- Leveled papers'!$H70:$KM70)))</f>
        <v/>
      </c>
      <c r="DJ68" s="41" t="str">
        <f>IF($B68="","",IF(COUNTIFS('English Scores- Leveled papers'!$H$4:$KM$4,DJ$3,'English Scores- Leveled papers'!$H70:$KM70,"&lt;&gt;")=0,"",SUMIF('English Scores- Leveled papers'!$H$4:$KM$4,DJ$3,'English Scores- Leveled papers'!$H70:$KM70)))</f>
        <v/>
      </c>
      <c r="DK68" s="41" t="str">
        <f>IF($B68="","",IF(COUNTIFS('English Scores- Leveled papers'!$H$4:$KM$4,DK$3,'English Scores- Leveled papers'!$H70:$KM70,"&lt;&gt;")=0,"",SUMIF('English Scores- Leveled papers'!$H$4:$KM$4,DK$3,'English Scores- Leveled papers'!$H70:$KM70)))</f>
        <v/>
      </c>
      <c r="DL68" s="41" t="str">
        <f>IF($B68="","",IF(COUNTIFS('English Scores- Leveled papers'!$H$4:$KM$4,DL$3,'English Scores- Leveled papers'!$H70:$KM70,"&lt;&gt;")=0,"",SUMIF('English Scores- Leveled papers'!$H$4:$KM$4,DL$3,'English Scores- Leveled papers'!$H70:$KM70)))</f>
        <v/>
      </c>
      <c r="DM68" s="41" t="str">
        <f>IF($B68="","",IF(COUNTIFS('English Scores- Leveled papers'!$H$4:$KM$4,DM$3,'English Scores- Leveled papers'!$H70:$KM70,"&lt;&gt;")=0,"",SUMIF('English Scores- Leveled papers'!$H$4:$KM$4,DM$3,'English Scores- Leveled papers'!$H70:$KM70)))</f>
        <v/>
      </c>
      <c r="DN68" s="41" t="str">
        <f>IF($B68="","",IF(COUNTIFS('English Scores- Leveled papers'!$H$4:$KM$4,DN$3,'English Scores- Leveled papers'!$H70:$KM70,"&lt;&gt;")=0,"",SUMIF('English Scores- Leveled papers'!$H$4:$KM$4,DN$3,'English Scores- Leveled papers'!$H70:$KM70)))</f>
        <v/>
      </c>
      <c r="DO68" s="41" t="str">
        <f>IF($B68="","",IF(COUNTIFS('English Scores- Leveled papers'!$H$4:$KM$4,DO$3,'English Scores- Leveled papers'!$H70:$KM70,"&lt;&gt;")=0,"",SUMIF('English Scores- Leveled papers'!$H$4:$KM$4,DO$3,'English Scores- Leveled papers'!$H70:$KM70)))</f>
        <v/>
      </c>
      <c r="DP68" s="41" t="str">
        <f>IF($B68="","",IF(COUNTIFS('English Scores- Leveled papers'!$H$4:$KM$4,DP$3,'English Scores- Leveled papers'!$H70:$KM70,"&lt;&gt;")=0,"",SUMIF('English Scores- Leveled papers'!$H$4:$KM$4,DP$3,'English Scores- Leveled papers'!$H70:$KM70)))</f>
        <v/>
      </c>
      <c r="DQ68" s="393" t="str">
        <f>IF($B68="","",IF(COUNTIFS('English Scores- Leveled papers'!$H$4:$KM$4,DQ$3,'English Scores- Leveled papers'!$H70:$KM70,"&lt;&gt;")=0,"",SUMIF('English Scores- Leveled papers'!$H$4:$KM$4,DQ$3,'English Scores- Leveled papers'!$H70:$KM70)))</f>
        <v/>
      </c>
      <c r="DR68" s="395" t="str">
        <f>IF('Cover Sheet'!$AC$6="6th", 'Eng GLA 6th, 7th, 8th'!D71, "")</f>
        <v/>
      </c>
      <c r="DU68" s="41" t="str">
        <f>IF($B68="","",IF(COUNTIFS('Eng GLA 6th, 7th, 8th'!$E$4:$DV$4,DU$3,'Eng GLA 6th, 7th, 8th'!$E71:$DV71,"&lt;&gt;")=0,"",SUMIF('Eng GLA 6th, 7th, 8th'!$E$4:$DV$4,DU$3,'Eng GLA 6th, 7th, 8th'!$E71:$DV71)))</f>
        <v/>
      </c>
      <c r="DV68" s="41" t="str">
        <f>IF($B68="","",IF(COUNTIFS('Eng GLA 6th, 7th, 8th'!$E$4:$DV$4,DV$3,'Eng GLA 6th, 7th, 8th'!$E71:$DV71,"&lt;&gt;")=0,"",SUMIF('Eng GLA 6th, 7th, 8th'!$E$4:$DV$4,DV$3,'Eng GLA 6th, 7th, 8th'!$E71:$DV71)))</f>
        <v/>
      </c>
      <c r="DW68" s="41" t="str">
        <f>IF($B68="","",IF(COUNTIFS('Eng GLA 6th, 7th, 8th'!$E$4:$DV$4,DW$3,'Eng GLA 6th, 7th, 8th'!$E71:$DV71,"&lt;&gt;")=0,"",SUMIF('Eng GLA 6th, 7th, 8th'!$E$4:$DV$4,DW$3,'Eng GLA 6th, 7th, 8th'!$E71:$DV71)))</f>
        <v/>
      </c>
      <c r="DX68" s="41" t="str">
        <f>IF($B68="","",IF(COUNTIFS('Eng GLA 6th, 7th, 8th'!$E$4:$DV$4,DX$3,'Eng GLA 6th, 7th, 8th'!$E71:$DV71,"&lt;&gt;")=0,"",SUMIF('Eng GLA 6th, 7th, 8th'!$E$4:$DV$4,DX$3,'Eng GLA 6th, 7th, 8th'!$E71:$DV71)))</f>
        <v/>
      </c>
      <c r="DY68" s="41" t="str">
        <f>IF($B68="","",IF(COUNTIFS('Eng GLA 6th, 7th, 8th'!$E$4:$DV$4,DY$3,'Eng GLA 6th, 7th, 8th'!$E71:$DV71,"&lt;&gt;")=0,"",SUMIF('Eng GLA 6th, 7th, 8th'!$E$4:$DV$4,DY$3,'Eng GLA 6th, 7th, 8th'!$E71:$DV71)))</f>
        <v/>
      </c>
      <c r="DZ68" s="41" t="str">
        <f>IF($B68="","",IF(COUNTIFS('Eng GLA 6th, 7th, 8th'!$E$4:$DV$4,DZ$3,'Eng GLA 6th, 7th, 8th'!$E71:$DV71,"&lt;&gt;")=0,"",SUMIF('Eng GLA 6th, 7th, 8th'!$E$4:$DV$4,DZ$3,'Eng GLA 6th, 7th, 8th'!$E71:$DV71)))</f>
        <v/>
      </c>
      <c r="EA68" s="41" t="str">
        <f>IF($B68="","",IF(COUNTIFS('Eng GLA 6th, 7th, 8th'!$E$4:$DV$4,EA$3,'Eng GLA 6th, 7th, 8th'!$E71:$DV71,"&lt;&gt;")=0,"",SUMIF('Eng GLA 6th, 7th, 8th'!$E$4:$DV$4,EA$3,'Eng GLA 6th, 7th, 8th'!$E71:$DV71)))</f>
        <v/>
      </c>
      <c r="EB68" s="41" t="str">
        <f>IF($B68="","",IF(COUNTIFS('Eng GLA 6th, 7th, 8th'!$E$4:$DV$4,EB$3,'Eng GLA 6th, 7th, 8th'!$E71:$DV71,"&lt;&gt;")=0,"",SUMIF('Eng GLA 6th, 7th, 8th'!$E$4:$DV$4,EB$3,'Eng GLA 6th, 7th, 8th'!$E71:$DV71)))</f>
        <v/>
      </c>
      <c r="EC68" s="41" t="str">
        <f>IF($B68="","",IF(COUNTIFS('Eng GLA 6th, 7th, 8th'!$E$4:$DV$4,EC$3,'Eng GLA 6th, 7th, 8th'!$E71:$DV71,"&lt;&gt;")=0,"",SUMIF('Eng GLA 6th, 7th, 8th'!$E$4:$DV$4,EC$3,'Eng GLA 6th, 7th, 8th'!$E71:$DV71)))</f>
        <v/>
      </c>
      <c r="ED68" s="41" t="str">
        <f>IF($B68="","",IF(COUNTIFS('Eng GLA 6th, 7th, 8th'!$E$4:$DV$4,ED$3,'Eng GLA 6th, 7th, 8th'!$E71:$DV71,"&lt;&gt;")=0,"",SUMIF('Eng GLA 6th, 7th, 8th'!$E$4:$DV$4,ED$3,'Eng GLA 6th, 7th, 8th'!$E71:$DV71)))</f>
        <v/>
      </c>
      <c r="EE68" s="41" t="str">
        <f>IF($B68="","",IF(COUNTIFS('Eng GLA 6th, 7th, 8th'!$E$4:$DV$4,EE$3,'Eng GLA 6th, 7th, 8th'!$E71:$DV71,"&lt;&gt;")=0,"",SUMIF('Eng GLA 6th, 7th, 8th'!$E$4:$DV$4,EE$3,'Eng GLA 6th, 7th, 8th'!$E71:$DV71)))</f>
        <v/>
      </c>
      <c r="EF68" s="41" t="str">
        <f>IF($B68="","",IF(COUNTIFS('Eng GLA 6th, 7th, 8th'!$E$4:$DV$4,EF$3,'Eng GLA 6th, 7th, 8th'!$E71:$DV71,"&lt;&gt;")=0,"",SUMIF('Eng GLA 6th, 7th, 8th'!$E$4:$DV$4,EF$3,'Eng GLA 6th, 7th, 8th'!$E71:$DV71)))</f>
        <v/>
      </c>
      <c r="EG68" s="41" t="str">
        <f>IF($B68="","",IF(COUNTIFS('Eng GLA 6th, 7th, 8th'!$E$4:$DV$4,EG$3,'Eng GLA 6th, 7th, 8th'!$E71:$DV71,"&lt;&gt;")=0,"",SUMIF('Eng GLA 6th, 7th, 8th'!$E$4:$DV$4,EG$3,'Eng GLA 6th, 7th, 8th'!$E71:$DV71)))</f>
        <v/>
      </c>
      <c r="EH68" s="41" t="str">
        <f>IF($B68="","",IF(COUNTIFS('Eng GLA 6th, 7th, 8th'!$E$4:$DV$4,EH$3,'Eng GLA 6th, 7th, 8th'!$E71:$DV71,"&lt;&gt;")=0,"",SUMIF('Eng GLA 6th, 7th, 8th'!$E$4:$DV$4,EH$3,'Eng GLA 6th, 7th, 8th'!$E71:$DV71)))</f>
        <v/>
      </c>
      <c r="EI68" s="41" t="str">
        <f>IF($B68="","",IF(COUNTIFS('Eng GLA 6th, 7th, 8th'!$E$4:$DV$4,EI$3,'Eng GLA 6th, 7th, 8th'!$E71:$DV71,"&lt;&gt;")=0,"",SUMIF('Eng GLA 6th, 7th, 8th'!$E$4:$DV$4,EI$3,'Eng GLA 6th, 7th, 8th'!$E71:$DV71)))</f>
        <v/>
      </c>
      <c r="EJ68" s="398" t="str">
        <f>IF('Cover Sheet'!$AC$6="7th", 'Eng GLA 6th, 7th, 8th'!AQ71, "")</f>
        <v/>
      </c>
      <c r="EK68" s="41" t="str">
        <f>IF($B68="","",IF(COUNTIFS('Eng GLA 6th, 7th, 8th'!$E$4:$DV$4,EK$3,'Eng GLA 6th, 7th, 8th'!$E71:$DV71,"&lt;&gt;")=0,"",SUMIF('Eng GLA 6th, 7th, 8th'!$E$4:$DV$4,EK$3,'Eng GLA 6th, 7th, 8th'!$E71:$DV71)))</f>
        <v/>
      </c>
      <c r="EL68" s="41" t="str">
        <f>IF($B68="","",IF(COUNTIFS('Eng GLA 6th, 7th, 8th'!$E$4:$DV$4,EL$3,'Eng GLA 6th, 7th, 8th'!$E71:$DV71,"&lt;&gt;")=0,"",SUMIF('Eng GLA 6th, 7th, 8th'!$E$4:$DV$4,EL$3,'Eng GLA 6th, 7th, 8th'!$E71:$DV71)))</f>
        <v/>
      </c>
      <c r="EM68" s="41" t="str">
        <f>IF($B68="","",IF(COUNTIFS('Eng GLA 6th, 7th, 8th'!$E$4:$DV$4,EM$3,'Eng GLA 6th, 7th, 8th'!$E71:$DV71,"&lt;&gt;")=0,"",SUMIF('Eng GLA 6th, 7th, 8th'!$E$4:$DV$4,EM$3,'Eng GLA 6th, 7th, 8th'!$E71:$DV71)))</f>
        <v/>
      </c>
      <c r="EN68" s="41" t="str">
        <f>IF($B68="","",IF(COUNTIFS('Eng GLA 6th, 7th, 8th'!$E$4:$DV$4,EN$3,'Eng GLA 6th, 7th, 8th'!$E71:$DV71,"&lt;&gt;")=0,"",SUMIF('Eng GLA 6th, 7th, 8th'!$E$4:$DV$4,EN$3,'Eng GLA 6th, 7th, 8th'!$E71:$DV71)))</f>
        <v/>
      </c>
      <c r="EO68" s="41" t="str">
        <f>IF($B68="","",IF(COUNTIFS('Eng GLA 6th, 7th, 8th'!$E$4:$DV$4,EO$3,'Eng GLA 6th, 7th, 8th'!$E71:$DV71,"&lt;&gt;")=0,"",SUMIF('Eng GLA 6th, 7th, 8th'!$E$4:$DV$4,EO$3,'Eng GLA 6th, 7th, 8th'!$E71:$DV71)))</f>
        <v/>
      </c>
      <c r="EP68" s="41" t="str">
        <f>IF($B68="","",IF(COUNTIFS('Eng GLA 6th, 7th, 8th'!$E$4:$DV$4,EP$3,'Eng GLA 6th, 7th, 8th'!$E71:$DV71,"&lt;&gt;")=0,"",SUMIF('Eng GLA 6th, 7th, 8th'!$E$4:$DV$4,EP$3,'Eng GLA 6th, 7th, 8th'!$E71:$DV71)))</f>
        <v/>
      </c>
      <c r="EQ68" s="41" t="str">
        <f>IF($B68="","",IF(COUNTIFS('Eng GLA 6th, 7th, 8th'!$E$4:$DV$4,EQ$3,'Eng GLA 6th, 7th, 8th'!$E71:$DV71,"&lt;&gt;")=0,"",SUMIF('Eng GLA 6th, 7th, 8th'!$E$4:$DV$4,EQ$3,'Eng GLA 6th, 7th, 8th'!$E71:$DV71)))</f>
        <v/>
      </c>
      <c r="ER68" s="41" t="str">
        <f>IF($B68="","",IF(COUNTIFS('Eng GLA 6th, 7th, 8th'!$E$4:$DV$4,ER$3,'Eng GLA 6th, 7th, 8th'!$E71:$DV71,"&lt;&gt;")=0,"",SUMIF('Eng GLA 6th, 7th, 8th'!$E$4:$DV$4,ER$3,'Eng GLA 6th, 7th, 8th'!$E71:$DV71)))</f>
        <v/>
      </c>
      <c r="ES68" s="41" t="str">
        <f>IF($B68="","",IF(COUNTIFS('Eng GLA 6th, 7th, 8th'!$E$4:$DV$4,ES$3,'Eng GLA 6th, 7th, 8th'!$E71:$DV71,"&lt;&gt;")=0,"",SUMIF('Eng GLA 6th, 7th, 8th'!$E$4:$DV$4,ES$3,'Eng GLA 6th, 7th, 8th'!$E71:$DV71)))</f>
        <v/>
      </c>
      <c r="ET68" s="41" t="str">
        <f>IF($B68="","",IF(COUNTIFS('Eng GLA 6th, 7th, 8th'!$E$4:$DV$4,ET$3,'Eng GLA 6th, 7th, 8th'!$E71:$DV71,"&lt;&gt;")=0,"",SUMIF('Eng GLA 6th, 7th, 8th'!$E$4:$DV$4,ET$3,'Eng GLA 6th, 7th, 8th'!$E71:$DV71)))</f>
        <v/>
      </c>
      <c r="EU68" s="41" t="str">
        <f>IF($B68="","",IF(COUNTIFS('Eng GLA 6th, 7th, 8th'!$E$4:$DV$4,EU$3,'Eng GLA 6th, 7th, 8th'!$E71:$DV71,"&lt;&gt;")=0,"",SUMIF('Eng GLA 6th, 7th, 8th'!$E$4:$DV$4,EU$3,'Eng GLA 6th, 7th, 8th'!$E71:$DV71)))</f>
        <v/>
      </c>
      <c r="EV68" s="41" t="str">
        <f>IF($B68="","",IF(COUNTIFS('Eng GLA 6th, 7th, 8th'!$E$4:$DV$4,EV$3,'Eng GLA 6th, 7th, 8th'!$E71:$DV71,"&lt;&gt;")=0,"",SUMIF('Eng GLA 6th, 7th, 8th'!$E$4:$DV$4,EV$3,'Eng GLA 6th, 7th, 8th'!$E71:$DV71)))</f>
        <v/>
      </c>
      <c r="EW68" s="41" t="str">
        <f>IF($B68="","",IF(COUNTIFS('Eng GLA 6th, 7th, 8th'!$E$4:$DV$4,EW$3,'Eng GLA 6th, 7th, 8th'!$E71:$DV71,"&lt;&gt;")=0,"",SUMIF('Eng GLA 6th, 7th, 8th'!$E$4:$DV$4,EW$3,'Eng GLA 6th, 7th, 8th'!$E71:$DV71)))</f>
        <v/>
      </c>
      <c r="EX68" s="41" t="str">
        <f>IF($B68="","",IF(COUNTIFS('Eng GLA 6th, 7th, 8th'!$E$4:$DV$4,EX$3,'Eng GLA 6th, 7th, 8th'!$E71:$DV71,"&lt;&gt;")=0,"",SUMIF('Eng GLA 6th, 7th, 8th'!$E$4:$DV$4,EX$3,'Eng GLA 6th, 7th, 8th'!$E71:$DV71)))</f>
        <v/>
      </c>
      <c r="EY68" s="41" t="str">
        <f>IF($B68="","",IF(COUNTIFS('Eng GLA 6th, 7th, 8th'!$E$4:$DV$4,EY$3,'Eng GLA 6th, 7th, 8th'!$E71:$DV71,"&lt;&gt;")=0,"",SUMIF('Eng GLA 6th, 7th, 8th'!$E$4:$DV$4,EY$3,'Eng GLA 6th, 7th, 8th'!$E71:$DV71)))</f>
        <v/>
      </c>
      <c r="EZ68" s="398" t="str">
        <f>IF('Cover Sheet'!$AC$6="8th", 'Eng GLA 6th, 7th, 8th'!CG71, "")</f>
        <v/>
      </c>
      <c r="FA68" s="41" t="str">
        <f>IF($B68="","",IF(COUNTIFS('Eng GLA 6th, 7th, 8th'!$E$4:$DV$4,FA$3,'Eng GLA 6th, 7th, 8th'!$E71:$DV71,"&lt;&gt;")=0,"",SUMIF('Eng GLA 6th, 7th, 8th'!$E$4:$DV$4,FA$3,'Eng GLA 6th, 7th, 8th'!$E71:$DV71)))</f>
        <v/>
      </c>
      <c r="FB68" s="41" t="str">
        <f>IF($B68="","",IF(COUNTIFS('Eng GLA 6th, 7th, 8th'!$E$4:$DV$4,FB$3,'Eng GLA 6th, 7th, 8th'!$E71:$DV71,"&lt;&gt;")=0,"",SUMIF('Eng GLA 6th, 7th, 8th'!$E$4:$DV$4,FB$3,'Eng GLA 6th, 7th, 8th'!$E71:$DV71)))</f>
        <v/>
      </c>
      <c r="FC68" s="41" t="str">
        <f>IF($B68="","",IF(COUNTIFS('Eng GLA 6th, 7th, 8th'!$E$4:$DV$4,FC$3,'Eng GLA 6th, 7th, 8th'!$E71:$DV71,"&lt;&gt;")=0,"",SUMIF('Eng GLA 6th, 7th, 8th'!$E$4:$DV$4,FC$3,'Eng GLA 6th, 7th, 8th'!$E71:$DV71)))</f>
        <v/>
      </c>
      <c r="FD68" s="41" t="str">
        <f>IF($B68="","",IF(COUNTIFS('Eng GLA 6th, 7th, 8th'!$E$4:$DV$4,FD$3,'Eng GLA 6th, 7th, 8th'!$E71:$DV71,"&lt;&gt;")=0,"",SUMIF('Eng GLA 6th, 7th, 8th'!$E$4:$DV$4,FD$3,'Eng GLA 6th, 7th, 8th'!$E71:$DV71)))</f>
        <v/>
      </c>
      <c r="FE68" s="41" t="str">
        <f>IF($B68="","",IF(COUNTIFS('Eng GLA 6th, 7th, 8th'!$E$4:$DV$4,FE$3,'Eng GLA 6th, 7th, 8th'!$E71:$DV71,"&lt;&gt;")=0,"",SUMIF('Eng GLA 6th, 7th, 8th'!$E$4:$DV$4,FE$3,'Eng GLA 6th, 7th, 8th'!$E71:$DV71)))</f>
        <v/>
      </c>
      <c r="FF68" s="41" t="str">
        <f>IF($B68="","",IF(COUNTIFS('Eng GLA 6th, 7th, 8th'!$E$4:$DV$4,FF$3,'Eng GLA 6th, 7th, 8th'!$E71:$DV71,"&lt;&gt;")=0,"",SUMIF('Eng GLA 6th, 7th, 8th'!$E$4:$DV$4,FF$3,'Eng GLA 6th, 7th, 8th'!$E71:$DV71)))</f>
        <v/>
      </c>
      <c r="FG68" s="41" t="str">
        <f>IF($B68="","",IF(COUNTIFS('Eng GLA 6th, 7th, 8th'!$E$4:$DV$4,FG$3,'Eng GLA 6th, 7th, 8th'!$E71:$DV71,"&lt;&gt;")=0,"",SUMIF('Eng GLA 6th, 7th, 8th'!$E$4:$DV$4,FG$3,'Eng GLA 6th, 7th, 8th'!$E71:$DV71)))</f>
        <v/>
      </c>
      <c r="FH68" s="41" t="str">
        <f>IF($B68="","",IF(COUNTIFS('Eng GLA 6th, 7th, 8th'!$E$4:$DV$4,FH$3,'Eng GLA 6th, 7th, 8th'!$E71:$DV71,"&lt;&gt;")=0,"",SUMIF('Eng GLA 6th, 7th, 8th'!$E$4:$DV$4,FH$3,'Eng GLA 6th, 7th, 8th'!$E71:$DV71)))</f>
        <v/>
      </c>
      <c r="FI68" s="41" t="str">
        <f>IF($B68="","",IF(COUNTIFS('Eng GLA 6th, 7th, 8th'!$E$4:$DV$4,FI$3,'Eng GLA 6th, 7th, 8th'!$E71:$DV71,"&lt;&gt;")=0,"",SUMIF('Eng GLA 6th, 7th, 8th'!$E$4:$DV$4,FI$3,'Eng GLA 6th, 7th, 8th'!$E71:$DV71)))</f>
        <v/>
      </c>
      <c r="FJ68" s="41" t="str">
        <f>IF($B68="","",IF(COUNTIFS('Eng GLA 6th, 7th, 8th'!$E$4:$DV$4,FJ$3,'Eng GLA 6th, 7th, 8th'!$E71:$DV71,"&lt;&gt;")=0,"",SUMIF('Eng GLA 6th, 7th, 8th'!$E$4:$DV$4,FJ$3,'Eng GLA 6th, 7th, 8th'!$E71:$DV71)))</f>
        <v/>
      </c>
      <c r="FK68" s="41" t="str">
        <f>IF($B68="","",IF(COUNTIFS('Eng GLA 6th, 7th, 8th'!$E$4:$DV$4,FK$3,'Eng GLA 6th, 7th, 8th'!$E71:$DV71,"&lt;&gt;")=0,"",SUMIF('Eng GLA 6th, 7th, 8th'!$E$4:$DV$4,FK$3,'Eng GLA 6th, 7th, 8th'!$E71:$DV71)))</f>
        <v/>
      </c>
      <c r="FL68" s="41" t="str">
        <f>IF($B68="","",IF(COUNTIFS('Eng GLA 6th, 7th, 8th'!$E$4:$DV$4,FL$3,'Eng GLA 6th, 7th, 8th'!$E71:$DV71,"&lt;&gt;")=0,"",SUMIF('Eng GLA 6th, 7th, 8th'!$E$4:$DV$4,FL$3,'Eng GLA 6th, 7th, 8th'!$E71:$DV71)))</f>
        <v/>
      </c>
      <c r="FM68" s="41" t="str">
        <f>IF($B68="","",IF(COUNTIFS('Eng GLA 6th, 7th, 8th'!$E$4:$DV$4,FM$3,'Eng GLA 6th, 7th, 8th'!$E71:$DV71,"&lt;&gt;")=0,"",SUMIF('Eng GLA 6th, 7th, 8th'!$E$4:$DV$4,FM$3,'Eng GLA 6th, 7th, 8th'!$E71:$DV71)))</f>
        <v/>
      </c>
      <c r="FN68" s="41" t="str">
        <f>IF($B68="","",IF(COUNTIFS('Eng GLA 6th, 7th, 8th'!$E$4:$DV$4,FN$3,'Eng GLA 6th, 7th, 8th'!$E71:$DV71,"&lt;&gt;")=0,"",SUMIF('Eng GLA 6th, 7th, 8th'!$E$4:$DV$4,FN$3,'Eng GLA 6th, 7th, 8th'!$E71:$DV71)))</f>
        <v/>
      </c>
      <c r="FO68" s="41" t="str">
        <f>IF($B68="","",IF(COUNTIFS('Eng GLA 6th, 7th, 8th'!$E$4:$DV$4,FO$3,'Eng GLA 6th, 7th, 8th'!$E71:$DV71,"&lt;&gt;")=0,"",SUMIF('Eng GLA 6th, 7th, 8th'!$E$4:$DV$4,FO$3,'Eng GLA 6th, 7th, 8th'!$E71:$DV71)))</f>
        <v/>
      </c>
    </row>
    <row r="69" spans="1:171" ht="12.75" customHeight="1" x14ac:dyDescent="0.2">
      <c r="A69" s="65">
        <v>65</v>
      </c>
      <c r="B69" s="65" t="str">
        <f>'English Scores- Leveled papers'!B71</f>
        <v/>
      </c>
      <c r="C69" s="65"/>
      <c r="D69" s="76" t="str">
        <f>IF(OR(B69="",H69="",'Cover Sheet'!E69=""),"",'Cover Sheet'!E69)</f>
        <v/>
      </c>
      <c r="E69" s="76" t="str">
        <f>IF(OR(B69="",H69="",'Cover Sheet'!F69=""),"",'Cover Sheet'!F69)</f>
        <v/>
      </c>
      <c r="F69" s="76" t="str">
        <f>IF(OR(B69="",H69="",'Cover Sheet'!H69=""),"",'Cover Sheet'!H69)</f>
        <v/>
      </c>
      <c r="G69" s="76"/>
      <c r="H69" s="76" t="str">
        <f>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v/>
      </c>
      <c r="I69" s="77" t="str">
        <f t="shared" ref="I69:I89" si="29">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77" t="str">
        <f t="shared" ref="J69:J89" si="30">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77" t="str">
        <f t="shared" ref="K69:K89" si="31">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78" t="str">
        <f t="shared" ref="L69:L89" si="32">IFERROR(IF((B69=""),"",(IF(COUNT(AC69:AG69)=0,"",ROUND(SUM(AC69:AG69)/SUM($AC$2:$AG$2),1)))),"")</f>
        <v/>
      </c>
      <c r="M69" s="78" t="str">
        <f t="shared" ref="M69:M89" si="33">IFERROR(IF((B69=""),"",(IF(COUNT(AH69:AL69)=0,"",ROUND(SUM(AH69:AL69)/SUM($AH$2:$AL$2),1)))),"")</f>
        <v/>
      </c>
      <c r="N69" s="78" t="str">
        <f t="shared" ref="N69:N89" si="34">IFERROR(IF((B69=""),"",(IF(COUNT(AM69:AQ69)=0,"",ROUND(SUM(AM69:AQ69)/SUM($AM$2:$AQ$2),1)))),"")</f>
        <v/>
      </c>
      <c r="O69" s="78" t="str">
        <f t="shared" si="13"/>
        <v/>
      </c>
      <c r="P69" s="78" t="str">
        <f t="shared" si="14"/>
        <v/>
      </c>
      <c r="Q69" s="78" t="str">
        <f t="shared" si="15"/>
        <v/>
      </c>
      <c r="R69" s="78" t="str">
        <f t="shared" si="16"/>
        <v/>
      </c>
      <c r="S69" s="78" t="str">
        <f t="shared" si="17"/>
        <v/>
      </c>
      <c r="T69" s="78" t="str">
        <f t="shared" si="18"/>
        <v/>
      </c>
      <c r="U69" s="78" t="str">
        <f t="shared" si="19"/>
        <v/>
      </c>
      <c r="V69" s="78" t="str">
        <f t="shared" si="20"/>
        <v/>
      </c>
      <c r="W69" s="78" t="str">
        <f t="shared" si="21"/>
        <v/>
      </c>
      <c r="X69" s="78" t="str">
        <f t="shared" si="22"/>
        <v/>
      </c>
      <c r="Y69" s="78"/>
      <c r="Z69" s="78"/>
      <c r="AA69" s="78"/>
      <c r="AB69" s="78"/>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41" t="str">
        <f>IF($B69="","",IF(COUNTIFS('English Scores- Leveled papers'!$H$4:$KM$4,AI$3,'English Scores- Leveled papers'!$H71:$KM71,"&lt;&gt;")=0,"",SUMIF('English Scores- Leveled papers'!$H$4:$KM$4,AI$3,'English Scores- Leveled papers'!$H71:$KM71)))</f>
        <v/>
      </c>
      <c r="AJ69" s="41" t="str">
        <f>IF($B69="","",IF(COUNTIFS('English Scores- Leveled papers'!$H$4:$KM$4,AJ$3,'English Scores- Leveled papers'!$H71:$KM71,"&lt;&gt;")=0,"",SUMIF('English Scores- Leveled papers'!$H$4:$KM$4,AJ$3,'English Scores- Leveled papers'!$H71:$KM71)))</f>
        <v/>
      </c>
      <c r="AK69" s="41" t="str">
        <f>IF($B69="","",IF(COUNTIFS('English Scores- Leveled papers'!$H$4:$KM$4,AK$3,'English Scores- Leveled papers'!$H71:$KM71,"&lt;&gt;")=0,"",SUMIF('English Scores- Leveled papers'!$H$4:$KM$4,AK$3,'English Scores- Leveled papers'!$H71:$KM71)))</f>
        <v/>
      </c>
      <c r="AL69" s="41" t="str">
        <f>IF($B69="","",IF(COUNTIFS('English Scores- Leveled papers'!$H$4:$KM$4,AL$3,'English Scores- Leveled papers'!$H71:$KM71,"&lt;&gt;")=0,"",SUMIF('English Scores- Leveled papers'!$H$4:$KM$4,AL$3,'English Scores- Leveled papers'!$H71:$KM71)))</f>
        <v/>
      </c>
      <c r="AM69" s="41" t="str">
        <f>IF($B69="","",IF(COUNTIFS('English Scores- Leveled papers'!$H$4:$KM$4,AM$3,'English Scores- Leveled papers'!$H71:$KM71,"&lt;&gt;")=0,"",SUMIF('English Scores- Leveled papers'!$H$4:$KM$4,AM$3,'English Scores- Leveled papers'!$H71:$KM71)))</f>
        <v/>
      </c>
      <c r="AN69" s="41"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41" t="str">
        <f>IF($B69="","",IF(COUNTIFS('English Scores- Leveled papers'!$H$4:$KM$4,AZ$3,'English Scores- Leveled papers'!$H71:$KM71,"&lt;&gt;")=0,"",SUMIF('English Scores- Leveled papers'!$H$4:$KM$4,AZ$3,'English Scores- Leveled papers'!$H71:$KM71)))</f>
        <v/>
      </c>
      <c r="BA69" s="41" t="str">
        <f>IF($B69="","",IF(COUNTIFS('English Scores- Leveled papers'!$H$4:$KM$4,BA$3,'English Scores- Leveled papers'!$H71:$KM71,"&lt;&gt;")=0,"",SUMIF('English Scores- Leveled papers'!$H$4:$KM$4,BA$3,'English Scores- Leveled papers'!$H71:$KM71)))</f>
        <v/>
      </c>
      <c r="BB69" s="41" t="str">
        <f>IF($B69="","",IF(COUNTIFS('English Scores- Leveled papers'!$H$4:$KM$4,BB$3,'English Scores- Leveled papers'!$H71:$KM71,"&lt;&gt;")=0,"",SUMIF('English Scores- Leveled papers'!$H$4:$KM$4,BB$3,'English Scores- Leveled papers'!$H71:$KM71)))</f>
        <v/>
      </c>
      <c r="BC69" s="41" t="str">
        <f>IF($B69="","",IF(COUNTIFS('English Scores- Leveled papers'!$H$4:$KM$4,BC$3,'English Scores- Leveled papers'!$H71:$KM71,"&lt;&gt;")=0,"",SUMIF('English Scores- Leveled papers'!$H$4:$KM$4,BC$3,'English Scores- Leveled papers'!$H71:$KM71)))</f>
        <v/>
      </c>
      <c r="BD69" s="41" t="str">
        <f>IF($B69="","",IF(COUNTIFS('English Scores- Leveled papers'!$H$4:$KM$4,BD$3,'English Scores- Leveled papers'!$H71:$KM71,"&lt;&gt;")=0,"",SUMIF('English Scores- Leveled papers'!$H$4:$KM$4,BD$3,'English Scores- Leveled papers'!$H71:$KM71)))</f>
        <v/>
      </c>
      <c r="BE69" s="41" t="str">
        <f>IF($B69="","",IF(COUNTIFS('English Scores- Leveled papers'!$H$4:$KM$4,BE$3,'English Scores- Leveled papers'!$H71:$KM71,"&lt;&gt;")=0,"",SUMIF('English Scores- Leveled papers'!$H$4:$KM$4,BE$3,'English Scores- Leveled papers'!$H71:$KM71)))</f>
        <v/>
      </c>
      <c r="BF69" s="41" t="str">
        <f>IF($B69="","",IF(COUNTIFS('English Scores- Leveled papers'!$H$4:$KM$4,BF$3,'English Scores- Leveled papers'!$H71:$KM71,"&lt;&gt;")=0,"",SUMIF('English Scores- Leveled papers'!$H$4:$KM$4,BF$3,'English Scores- Leveled papers'!$H71:$KM71)))</f>
        <v/>
      </c>
      <c r="BG69" s="41" t="str">
        <f>IF($B69="","",IF(COUNTIFS('English Scores- Leveled papers'!$H$4:$KM$4,BG$3,'English Scores- Leveled papers'!$H71:$KM71,"&lt;&gt;")=0,"",SUMIF('English Scores- Leveled papers'!$H$4:$KM$4,BG$3,'English Scores- Leveled papers'!$H71:$KM71)))</f>
        <v/>
      </c>
      <c r="BH69" s="41" t="str">
        <f>IF($B69="","",IF(COUNTIFS('English Scores- Leveled papers'!$H$4:$KM$4,BH$3,'English Scores- Leveled papers'!$H71:$KM71,"&lt;&gt;")=0,"",SUMIF('English Scores- Leveled papers'!$H$4:$KM$4,BH$3,'English Scores- Leveled papers'!$H71:$KM71)))</f>
        <v/>
      </c>
      <c r="BI69" s="41" t="str">
        <f>IF($B69="","",IF(COUNTIFS('English Scores- Leveled papers'!$H$4:$KM$4,BI$3,'English Scores- Leveled papers'!$H71:$KM71,"&lt;&gt;")=0,"",SUMIF('English Scores- Leveled papers'!$H$4:$KM$4,BI$3,'English Scores- Leveled papers'!$H71:$KM71)))</f>
        <v/>
      </c>
      <c r="BJ69" s="41" t="str">
        <f>IF($B69="","",IF(COUNTIFS('English Scores- Leveled papers'!$H$4:$KM$4,BJ$3,'English Scores- Leveled papers'!$H71:$KM71,"&lt;&gt;")=0,"",SUMIF('English Scores- Leveled papers'!$H$4:$KM$4,BJ$3,'English Scores- Leveled papers'!$H71:$KM71)))</f>
        <v/>
      </c>
      <c r="BK69" s="41" t="str">
        <f>IF($B69="","",IF(COUNTIFS('English Scores- Leveled papers'!$H$4:$KM$4,BK$3,'English Scores- Leveled papers'!$H71:$KM71,"&lt;&gt;")=0,"",SUMIF('English Scores- Leveled papers'!$H$4:$KM$4,BK$3,'English Scores- Leveled papers'!$H71:$KM71)))</f>
        <v/>
      </c>
      <c r="BL69" s="41" t="str">
        <f>IF($B69="","",IF(COUNTIFS('English Scores- Leveled papers'!$H$4:$KM$4,BL$3,'English Scores- Leveled papers'!$H71:$KM71,"&lt;&gt;")=0,"",SUMIF('English Scores- Leveled papers'!$H$4:$KM$4,BL$3,'English Scores- Leveled papers'!$H71:$KM71)))</f>
        <v/>
      </c>
      <c r="BM69" s="41" t="str">
        <f>IF($B69="","",IF(COUNTIFS('English Scores- Leveled papers'!$H$4:$KM$4,BM$3,'English Scores- Leveled papers'!$H71:$KM71,"&lt;&gt;")=0,"",SUMIF('English Scores- Leveled papers'!$H$4:$KM$4,BM$3,'English Scores- Leveled papers'!$H71:$KM71)))</f>
        <v/>
      </c>
      <c r="BN69" s="41" t="str">
        <f>IF($B69="","",IF(COUNTIFS('English Scores- Leveled papers'!$H$4:$KM$4,BN$3,'English Scores- Leveled papers'!$H71:$KM71,"&lt;&gt;")=0,"",SUMIF('English Scores- Leveled papers'!$H$4:$KM$4,BN$3,'English Scores- Leveled papers'!$H71:$KM71)))</f>
        <v/>
      </c>
      <c r="BO69" s="41"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41" t="str">
        <f>IF($B69="","",IF(COUNTIFS('English Scores- Leveled papers'!$H$4:$KM$4,BX$3,'English Scores- Leveled papers'!$H71:$KM71,"&lt;&gt;")=0,"",SUMIF('English Scores- Leveled papers'!$H$4:$KM$4,BX$3,'English Scores- Leveled papers'!$H71:$KM71)))</f>
        <v/>
      </c>
      <c r="BY69" s="41" t="str">
        <f>IF($B69="","",IF(COUNTIFS('English Scores- Leveled papers'!$H$4:$KM$4,BY$3,'English Scores- Leveled papers'!$H71:$KM71,"&lt;&gt;")=0,"",SUMIF('English Scores- Leveled papers'!$H$4:$KM$4,BY$3,'English Scores- Leveled papers'!$H71:$KM71)))</f>
        <v/>
      </c>
      <c r="BZ69" s="41" t="str">
        <f>IF($B69="","",IF(COUNTIFS('English Scores- Leveled papers'!$H$4:$KM$4,BZ$3,'English Scores- Leveled papers'!$H71:$KM71,"&lt;&gt;")=0,"",SUMIF('English Scores- Leveled papers'!$H$4:$KM$4,BZ$3,'English Scores- Leveled papers'!$H71:$KM71)))</f>
        <v/>
      </c>
      <c r="CA69" s="41" t="str">
        <f>IF($B69="","",IF(COUNTIFS('English Scores- Leveled papers'!$H$4:$KM$4,CA$3,'English Scores- Leveled papers'!$H71:$KM71,"&lt;&gt;")=0,"",SUMIF('English Scores- Leveled papers'!$H$4:$KM$4,CA$3,'English Scores- Leveled papers'!$H71:$KM71)))</f>
        <v/>
      </c>
      <c r="CB69" s="41" t="str">
        <f>IF($B69="","",IF(COUNTIFS('English Scores- Leveled papers'!$H$4:$KM$4,CB$3,'English Scores- Leveled papers'!$H71:$KM71,"&lt;&gt;")=0,"",SUMIF('English Scores- Leveled papers'!$H$4:$KM$4,CB$3,'English Scores- Leveled papers'!$H71:$KM71)))</f>
        <v/>
      </c>
      <c r="CC69" s="41" t="str">
        <f>IF($B69="","",IF(COUNTIFS('English Scores- Leveled papers'!$H$4:$KM$4,CC$3,'English Scores- Leveled papers'!$H71:$KM71,"&lt;&gt;")=0,"",SUMIF('English Scores- Leveled papers'!$H$4:$KM$4,CC$3,'English Scores- Leveled papers'!$H71:$KM71)))</f>
        <v/>
      </c>
      <c r="CD69" s="41" t="str">
        <f>IF($B69="","",IF(COUNTIFS('English Scores- Leveled papers'!$H$4:$KM$4,CD$3,'English Scores- Leveled papers'!$H71:$KM71,"&lt;&gt;")=0,"",SUMIF('English Scores- Leveled papers'!$H$4:$KM$4,CD$3,'English Scores- Leveled papers'!$H71:$KM71)))</f>
        <v/>
      </c>
      <c r="CE69" s="41" t="str">
        <f>IF($B69="","",IF(COUNTIFS('English Scores- Leveled papers'!$H$4:$KM$4,CE$3,'English Scores- Leveled papers'!$H71:$KM71,"&lt;&gt;")=0,"",SUMIF('English Scores- Leveled papers'!$H$4:$KM$4,CE$3,'English Scores- Leveled papers'!$H71:$KM71)))</f>
        <v/>
      </c>
      <c r="CF69" s="41"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41" t="str">
        <f>IF($B69="","",IF(COUNTIFS('English Scores- Leveled papers'!$H$4:$KM$4,CL$3,'English Scores- Leveled papers'!$H71:$KM71,"&lt;&gt;")=0,"",SUMIF('English Scores- Leveled papers'!$H$4:$KM$4,CL$3,'English Scores- Leveled papers'!$H71:$KM71)))</f>
        <v/>
      </c>
      <c r="CM69" s="41" t="str">
        <f>IF($B69="","",IF(COUNTIFS('English Scores- Leveled papers'!$H$4:$KM$4,CM$3,'English Scores- Leveled papers'!$H71:$KM71,"&lt;&gt;")=0,"",SUMIF('English Scores- Leveled papers'!$H$4:$KM$4,CM$3,'English Scores- Leveled papers'!$H71:$KM71)))</f>
        <v/>
      </c>
      <c r="CN69" s="41" t="str">
        <f>IF($B69="","",IF(COUNTIFS('English Scores- Leveled papers'!$H$4:$KM$4,CN$3,'English Scores- Leveled papers'!$H71:$KM71,"&lt;&gt;")=0,"",SUMIF('English Scores- Leveled papers'!$H$4:$KM$4,CN$3,'English Scores- Leveled papers'!$H71:$KM71)))</f>
        <v/>
      </c>
      <c r="CO69" s="41" t="str">
        <f>IF($B69="","",IF(COUNTIFS('English Scores- Leveled papers'!$H$4:$KM$4,CO$3,'English Scores- Leveled papers'!$H71:$KM71,"&lt;&gt;")=0,"",SUMIF('English Scores- Leveled papers'!$H$4:$KM$4,CO$3,'English Scores- Leveled papers'!$H71:$KM71)))</f>
        <v/>
      </c>
      <c r="CP69" s="41" t="str">
        <f>IF($B69="","",IF(COUNTIFS('English Scores- Leveled papers'!$H$4:$KM$4,CP$3,'English Scores- Leveled papers'!$H71:$KM71,"&lt;&gt;")=0,"",SUMIF('English Scores- Leveled papers'!$H$4:$KM$4,CP$3,'English Scores- Leveled papers'!$H71:$KM71)))</f>
        <v/>
      </c>
      <c r="CQ69" s="41" t="str">
        <f>IF($B69="","",IF(COUNTIFS('English Scores- Leveled papers'!$H$4:$KM$4,CQ$3,'English Scores- Leveled papers'!$H71:$KM71,"&lt;&gt;")=0,"",SUMIF('English Scores- Leveled papers'!$H$4:$KM$4,CQ$3,'English Scores- Leveled papers'!$H71:$KM71)))</f>
        <v/>
      </c>
      <c r="CR69" s="41" t="str">
        <f>IF($B69="","",IF(COUNTIFS('English Scores- Leveled papers'!$H$4:$KM$4,CR$3,'English Scores- Leveled papers'!$H71:$KM71,"&lt;&gt;")=0,"",SUMIF('English Scores- Leveled papers'!$H$4:$KM$4,CR$3,'English Scores- Leveled papers'!$H71:$KM71)))</f>
        <v/>
      </c>
      <c r="CS69" s="41"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41" t="str">
        <f>IF($B69="","",IF(COUNTIFS('English Scores- Leveled papers'!$H$4:$KM$4,DF$3,'English Scores- Leveled papers'!$H71:$KM71,"&lt;&gt;")=0,"",SUMIF('English Scores- Leveled papers'!$H$4:$KM$4,DF$3,'English Scores- Leveled papers'!$H71:$KM71)))</f>
        <v/>
      </c>
      <c r="DG69" s="41" t="str">
        <f>IF($B69="","",IF(COUNTIFS('English Scores- Leveled papers'!$H$4:$KM$4,DG$3,'English Scores- Leveled papers'!$H71:$KM71,"&lt;&gt;")=0,"",SUMIF('English Scores- Leveled papers'!$H$4:$KM$4,DG$3,'English Scores- Leveled papers'!$H71:$KM71)))</f>
        <v/>
      </c>
      <c r="DH69" s="41" t="str">
        <f>IF($B69="","",IF(COUNTIFS('English Scores- Leveled papers'!$H$4:$KM$4,DH$3,'English Scores- Leveled papers'!$H71:$KM71,"&lt;&gt;")=0,"",SUMIF('English Scores- Leveled papers'!$H$4:$KM$4,DH$3,'English Scores- Leveled papers'!$H71:$KM71)))</f>
        <v/>
      </c>
      <c r="DI69" s="41" t="str">
        <f>IF($B69="","",IF(COUNTIFS('English Scores- Leveled papers'!$H$4:$KM$4,DI$3,'English Scores- Leveled papers'!$H71:$KM71,"&lt;&gt;")=0,"",SUMIF('English Scores- Leveled papers'!$H$4:$KM$4,DI$3,'English Scores- Leveled papers'!$H71:$KM71)))</f>
        <v/>
      </c>
      <c r="DJ69" s="41" t="str">
        <f>IF($B69="","",IF(COUNTIFS('English Scores- Leveled papers'!$H$4:$KM$4,DJ$3,'English Scores- Leveled papers'!$H71:$KM71,"&lt;&gt;")=0,"",SUMIF('English Scores- Leveled papers'!$H$4:$KM$4,DJ$3,'English Scores- Leveled papers'!$H71:$KM71)))</f>
        <v/>
      </c>
      <c r="DK69" s="41" t="str">
        <f>IF($B69="","",IF(COUNTIFS('English Scores- Leveled papers'!$H$4:$KM$4,DK$3,'English Scores- Leveled papers'!$H71:$KM71,"&lt;&gt;")=0,"",SUMIF('English Scores- Leveled papers'!$H$4:$KM$4,DK$3,'English Scores- Leveled papers'!$H71:$KM71)))</f>
        <v/>
      </c>
      <c r="DL69" s="41" t="str">
        <f>IF($B69="","",IF(COUNTIFS('English Scores- Leveled papers'!$H$4:$KM$4,DL$3,'English Scores- Leveled papers'!$H71:$KM71,"&lt;&gt;")=0,"",SUMIF('English Scores- Leveled papers'!$H$4:$KM$4,DL$3,'English Scores- Leveled papers'!$H71:$KM71)))</f>
        <v/>
      </c>
      <c r="DM69" s="41" t="str">
        <f>IF($B69="","",IF(COUNTIFS('English Scores- Leveled papers'!$H$4:$KM$4,DM$3,'English Scores- Leveled papers'!$H71:$KM71,"&lt;&gt;")=0,"",SUMIF('English Scores- Leveled papers'!$H$4:$KM$4,DM$3,'English Scores- Leveled papers'!$H71:$KM71)))</f>
        <v/>
      </c>
      <c r="DN69" s="41" t="str">
        <f>IF($B69="","",IF(COUNTIFS('English Scores- Leveled papers'!$H$4:$KM$4,DN$3,'English Scores- Leveled papers'!$H71:$KM71,"&lt;&gt;")=0,"",SUMIF('English Scores- Leveled papers'!$H$4:$KM$4,DN$3,'English Scores- Leveled papers'!$H71:$KM71)))</f>
        <v/>
      </c>
      <c r="DO69" s="41" t="str">
        <f>IF($B69="","",IF(COUNTIFS('English Scores- Leveled papers'!$H$4:$KM$4,DO$3,'English Scores- Leveled papers'!$H71:$KM71,"&lt;&gt;")=0,"",SUMIF('English Scores- Leveled papers'!$H$4:$KM$4,DO$3,'English Scores- Leveled papers'!$H71:$KM71)))</f>
        <v/>
      </c>
      <c r="DP69" s="41" t="str">
        <f>IF($B69="","",IF(COUNTIFS('English Scores- Leveled papers'!$H$4:$KM$4,DP$3,'English Scores- Leveled papers'!$H71:$KM71,"&lt;&gt;")=0,"",SUMIF('English Scores- Leveled papers'!$H$4:$KM$4,DP$3,'English Scores- Leveled papers'!$H71:$KM71)))</f>
        <v/>
      </c>
      <c r="DQ69" s="393" t="str">
        <f>IF($B69="","",IF(COUNTIFS('English Scores- Leveled papers'!$H$4:$KM$4,DQ$3,'English Scores- Leveled papers'!$H71:$KM71,"&lt;&gt;")=0,"",SUMIF('English Scores- Leveled papers'!$H$4:$KM$4,DQ$3,'English Scores- Leveled papers'!$H71:$KM71)))</f>
        <v/>
      </c>
      <c r="DR69" s="395" t="str">
        <f>IF('Cover Sheet'!$AC$6="6th", 'Eng GLA 6th, 7th, 8th'!D72, "")</f>
        <v/>
      </c>
      <c r="DU69" s="41" t="str">
        <f>IF($B69="","",IF(COUNTIFS('Eng GLA 6th, 7th, 8th'!$E$4:$DV$4,DU$3,'Eng GLA 6th, 7th, 8th'!$E72:$DV72,"&lt;&gt;")=0,"",SUMIF('Eng GLA 6th, 7th, 8th'!$E$4:$DV$4,DU$3,'Eng GLA 6th, 7th, 8th'!$E72:$DV72)))</f>
        <v/>
      </c>
      <c r="DV69" s="41" t="str">
        <f>IF($B69="","",IF(COUNTIFS('Eng GLA 6th, 7th, 8th'!$E$4:$DV$4,DV$3,'Eng GLA 6th, 7th, 8th'!$E72:$DV72,"&lt;&gt;")=0,"",SUMIF('Eng GLA 6th, 7th, 8th'!$E$4:$DV$4,DV$3,'Eng GLA 6th, 7th, 8th'!$E72:$DV72)))</f>
        <v/>
      </c>
      <c r="DW69" s="41" t="str">
        <f>IF($B69="","",IF(COUNTIFS('Eng GLA 6th, 7th, 8th'!$E$4:$DV$4,DW$3,'Eng GLA 6th, 7th, 8th'!$E72:$DV72,"&lt;&gt;")=0,"",SUMIF('Eng GLA 6th, 7th, 8th'!$E$4:$DV$4,DW$3,'Eng GLA 6th, 7th, 8th'!$E72:$DV72)))</f>
        <v/>
      </c>
      <c r="DX69" s="41" t="str">
        <f>IF($B69="","",IF(COUNTIFS('Eng GLA 6th, 7th, 8th'!$E$4:$DV$4,DX$3,'Eng GLA 6th, 7th, 8th'!$E72:$DV72,"&lt;&gt;")=0,"",SUMIF('Eng GLA 6th, 7th, 8th'!$E$4:$DV$4,DX$3,'Eng GLA 6th, 7th, 8th'!$E72:$DV72)))</f>
        <v/>
      </c>
      <c r="DY69" s="41" t="str">
        <f>IF($B69="","",IF(COUNTIFS('Eng GLA 6th, 7th, 8th'!$E$4:$DV$4,DY$3,'Eng GLA 6th, 7th, 8th'!$E72:$DV72,"&lt;&gt;")=0,"",SUMIF('Eng GLA 6th, 7th, 8th'!$E$4:$DV$4,DY$3,'Eng GLA 6th, 7th, 8th'!$E72:$DV72)))</f>
        <v/>
      </c>
      <c r="DZ69" s="41" t="str">
        <f>IF($B69="","",IF(COUNTIFS('Eng GLA 6th, 7th, 8th'!$E$4:$DV$4,DZ$3,'Eng GLA 6th, 7th, 8th'!$E72:$DV72,"&lt;&gt;")=0,"",SUMIF('Eng GLA 6th, 7th, 8th'!$E$4:$DV$4,DZ$3,'Eng GLA 6th, 7th, 8th'!$E72:$DV72)))</f>
        <v/>
      </c>
      <c r="EA69" s="41" t="str">
        <f>IF($B69="","",IF(COUNTIFS('Eng GLA 6th, 7th, 8th'!$E$4:$DV$4,EA$3,'Eng GLA 6th, 7th, 8th'!$E72:$DV72,"&lt;&gt;")=0,"",SUMIF('Eng GLA 6th, 7th, 8th'!$E$4:$DV$4,EA$3,'Eng GLA 6th, 7th, 8th'!$E72:$DV72)))</f>
        <v/>
      </c>
      <c r="EB69" s="41" t="str">
        <f>IF($B69="","",IF(COUNTIFS('Eng GLA 6th, 7th, 8th'!$E$4:$DV$4,EB$3,'Eng GLA 6th, 7th, 8th'!$E72:$DV72,"&lt;&gt;")=0,"",SUMIF('Eng GLA 6th, 7th, 8th'!$E$4:$DV$4,EB$3,'Eng GLA 6th, 7th, 8th'!$E72:$DV72)))</f>
        <v/>
      </c>
      <c r="EC69" s="41" t="str">
        <f>IF($B69="","",IF(COUNTIFS('Eng GLA 6th, 7th, 8th'!$E$4:$DV$4,EC$3,'Eng GLA 6th, 7th, 8th'!$E72:$DV72,"&lt;&gt;")=0,"",SUMIF('Eng GLA 6th, 7th, 8th'!$E$4:$DV$4,EC$3,'Eng GLA 6th, 7th, 8th'!$E72:$DV72)))</f>
        <v/>
      </c>
      <c r="ED69" s="41" t="str">
        <f>IF($B69="","",IF(COUNTIFS('Eng GLA 6th, 7th, 8th'!$E$4:$DV$4,ED$3,'Eng GLA 6th, 7th, 8th'!$E72:$DV72,"&lt;&gt;")=0,"",SUMIF('Eng GLA 6th, 7th, 8th'!$E$4:$DV$4,ED$3,'Eng GLA 6th, 7th, 8th'!$E72:$DV72)))</f>
        <v/>
      </c>
      <c r="EE69" s="41" t="str">
        <f>IF($B69="","",IF(COUNTIFS('Eng GLA 6th, 7th, 8th'!$E$4:$DV$4,EE$3,'Eng GLA 6th, 7th, 8th'!$E72:$DV72,"&lt;&gt;")=0,"",SUMIF('Eng GLA 6th, 7th, 8th'!$E$4:$DV$4,EE$3,'Eng GLA 6th, 7th, 8th'!$E72:$DV72)))</f>
        <v/>
      </c>
      <c r="EF69" s="41" t="str">
        <f>IF($B69="","",IF(COUNTIFS('Eng GLA 6th, 7th, 8th'!$E$4:$DV$4,EF$3,'Eng GLA 6th, 7th, 8th'!$E72:$DV72,"&lt;&gt;")=0,"",SUMIF('Eng GLA 6th, 7th, 8th'!$E$4:$DV$4,EF$3,'Eng GLA 6th, 7th, 8th'!$E72:$DV72)))</f>
        <v/>
      </c>
      <c r="EG69" s="41" t="str">
        <f>IF($B69="","",IF(COUNTIFS('Eng GLA 6th, 7th, 8th'!$E$4:$DV$4,EG$3,'Eng GLA 6th, 7th, 8th'!$E72:$DV72,"&lt;&gt;")=0,"",SUMIF('Eng GLA 6th, 7th, 8th'!$E$4:$DV$4,EG$3,'Eng GLA 6th, 7th, 8th'!$E72:$DV72)))</f>
        <v/>
      </c>
      <c r="EH69" s="41" t="str">
        <f>IF($B69="","",IF(COUNTIFS('Eng GLA 6th, 7th, 8th'!$E$4:$DV$4,EH$3,'Eng GLA 6th, 7th, 8th'!$E72:$DV72,"&lt;&gt;")=0,"",SUMIF('Eng GLA 6th, 7th, 8th'!$E$4:$DV$4,EH$3,'Eng GLA 6th, 7th, 8th'!$E72:$DV72)))</f>
        <v/>
      </c>
      <c r="EI69" s="41" t="str">
        <f>IF($B69="","",IF(COUNTIFS('Eng GLA 6th, 7th, 8th'!$E$4:$DV$4,EI$3,'Eng GLA 6th, 7th, 8th'!$E72:$DV72,"&lt;&gt;")=0,"",SUMIF('Eng GLA 6th, 7th, 8th'!$E$4:$DV$4,EI$3,'Eng GLA 6th, 7th, 8th'!$E72:$DV72)))</f>
        <v/>
      </c>
      <c r="EJ69" s="398" t="str">
        <f>IF('Cover Sheet'!$AC$6="7th", 'Eng GLA 6th, 7th, 8th'!AQ72, "")</f>
        <v/>
      </c>
      <c r="EK69" s="41" t="str">
        <f>IF($B69="","",IF(COUNTIFS('Eng GLA 6th, 7th, 8th'!$E$4:$DV$4,EK$3,'Eng GLA 6th, 7th, 8th'!$E72:$DV72,"&lt;&gt;")=0,"",SUMIF('Eng GLA 6th, 7th, 8th'!$E$4:$DV$4,EK$3,'Eng GLA 6th, 7th, 8th'!$E72:$DV72)))</f>
        <v/>
      </c>
      <c r="EL69" s="41" t="str">
        <f>IF($B69="","",IF(COUNTIFS('Eng GLA 6th, 7th, 8th'!$E$4:$DV$4,EL$3,'Eng GLA 6th, 7th, 8th'!$E72:$DV72,"&lt;&gt;")=0,"",SUMIF('Eng GLA 6th, 7th, 8th'!$E$4:$DV$4,EL$3,'Eng GLA 6th, 7th, 8th'!$E72:$DV72)))</f>
        <v/>
      </c>
      <c r="EM69" s="41" t="str">
        <f>IF($B69="","",IF(COUNTIFS('Eng GLA 6th, 7th, 8th'!$E$4:$DV$4,EM$3,'Eng GLA 6th, 7th, 8th'!$E72:$DV72,"&lt;&gt;")=0,"",SUMIF('Eng GLA 6th, 7th, 8th'!$E$4:$DV$4,EM$3,'Eng GLA 6th, 7th, 8th'!$E72:$DV72)))</f>
        <v/>
      </c>
      <c r="EN69" s="41" t="str">
        <f>IF($B69="","",IF(COUNTIFS('Eng GLA 6th, 7th, 8th'!$E$4:$DV$4,EN$3,'Eng GLA 6th, 7th, 8th'!$E72:$DV72,"&lt;&gt;")=0,"",SUMIF('Eng GLA 6th, 7th, 8th'!$E$4:$DV$4,EN$3,'Eng GLA 6th, 7th, 8th'!$E72:$DV72)))</f>
        <v/>
      </c>
      <c r="EO69" s="41" t="str">
        <f>IF($B69="","",IF(COUNTIFS('Eng GLA 6th, 7th, 8th'!$E$4:$DV$4,EO$3,'Eng GLA 6th, 7th, 8th'!$E72:$DV72,"&lt;&gt;")=0,"",SUMIF('Eng GLA 6th, 7th, 8th'!$E$4:$DV$4,EO$3,'Eng GLA 6th, 7th, 8th'!$E72:$DV72)))</f>
        <v/>
      </c>
      <c r="EP69" s="41" t="str">
        <f>IF($B69="","",IF(COUNTIFS('Eng GLA 6th, 7th, 8th'!$E$4:$DV$4,EP$3,'Eng GLA 6th, 7th, 8th'!$E72:$DV72,"&lt;&gt;")=0,"",SUMIF('Eng GLA 6th, 7th, 8th'!$E$4:$DV$4,EP$3,'Eng GLA 6th, 7th, 8th'!$E72:$DV72)))</f>
        <v/>
      </c>
      <c r="EQ69" s="41" t="str">
        <f>IF($B69="","",IF(COUNTIFS('Eng GLA 6th, 7th, 8th'!$E$4:$DV$4,EQ$3,'Eng GLA 6th, 7th, 8th'!$E72:$DV72,"&lt;&gt;")=0,"",SUMIF('Eng GLA 6th, 7th, 8th'!$E$4:$DV$4,EQ$3,'Eng GLA 6th, 7th, 8th'!$E72:$DV72)))</f>
        <v/>
      </c>
      <c r="ER69" s="41" t="str">
        <f>IF($B69="","",IF(COUNTIFS('Eng GLA 6th, 7th, 8th'!$E$4:$DV$4,ER$3,'Eng GLA 6th, 7th, 8th'!$E72:$DV72,"&lt;&gt;")=0,"",SUMIF('Eng GLA 6th, 7th, 8th'!$E$4:$DV$4,ER$3,'Eng GLA 6th, 7th, 8th'!$E72:$DV72)))</f>
        <v/>
      </c>
      <c r="ES69" s="41" t="str">
        <f>IF($B69="","",IF(COUNTIFS('Eng GLA 6th, 7th, 8th'!$E$4:$DV$4,ES$3,'Eng GLA 6th, 7th, 8th'!$E72:$DV72,"&lt;&gt;")=0,"",SUMIF('Eng GLA 6th, 7th, 8th'!$E$4:$DV$4,ES$3,'Eng GLA 6th, 7th, 8th'!$E72:$DV72)))</f>
        <v/>
      </c>
      <c r="ET69" s="41" t="str">
        <f>IF($B69="","",IF(COUNTIFS('Eng GLA 6th, 7th, 8th'!$E$4:$DV$4,ET$3,'Eng GLA 6th, 7th, 8th'!$E72:$DV72,"&lt;&gt;")=0,"",SUMIF('Eng GLA 6th, 7th, 8th'!$E$4:$DV$4,ET$3,'Eng GLA 6th, 7th, 8th'!$E72:$DV72)))</f>
        <v/>
      </c>
      <c r="EU69" s="41" t="str">
        <f>IF($B69="","",IF(COUNTIFS('Eng GLA 6th, 7th, 8th'!$E$4:$DV$4,EU$3,'Eng GLA 6th, 7th, 8th'!$E72:$DV72,"&lt;&gt;")=0,"",SUMIF('Eng GLA 6th, 7th, 8th'!$E$4:$DV$4,EU$3,'Eng GLA 6th, 7th, 8th'!$E72:$DV72)))</f>
        <v/>
      </c>
      <c r="EV69" s="41" t="str">
        <f>IF($B69="","",IF(COUNTIFS('Eng GLA 6th, 7th, 8th'!$E$4:$DV$4,EV$3,'Eng GLA 6th, 7th, 8th'!$E72:$DV72,"&lt;&gt;")=0,"",SUMIF('Eng GLA 6th, 7th, 8th'!$E$4:$DV$4,EV$3,'Eng GLA 6th, 7th, 8th'!$E72:$DV72)))</f>
        <v/>
      </c>
      <c r="EW69" s="41" t="str">
        <f>IF($B69="","",IF(COUNTIFS('Eng GLA 6th, 7th, 8th'!$E$4:$DV$4,EW$3,'Eng GLA 6th, 7th, 8th'!$E72:$DV72,"&lt;&gt;")=0,"",SUMIF('Eng GLA 6th, 7th, 8th'!$E$4:$DV$4,EW$3,'Eng GLA 6th, 7th, 8th'!$E72:$DV72)))</f>
        <v/>
      </c>
      <c r="EX69" s="41" t="str">
        <f>IF($B69="","",IF(COUNTIFS('Eng GLA 6th, 7th, 8th'!$E$4:$DV$4,EX$3,'Eng GLA 6th, 7th, 8th'!$E72:$DV72,"&lt;&gt;")=0,"",SUMIF('Eng GLA 6th, 7th, 8th'!$E$4:$DV$4,EX$3,'Eng GLA 6th, 7th, 8th'!$E72:$DV72)))</f>
        <v/>
      </c>
      <c r="EY69" s="41" t="str">
        <f>IF($B69="","",IF(COUNTIFS('Eng GLA 6th, 7th, 8th'!$E$4:$DV$4,EY$3,'Eng GLA 6th, 7th, 8th'!$E72:$DV72,"&lt;&gt;")=0,"",SUMIF('Eng GLA 6th, 7th, 8th'!$E$4:$DV$4,EY$3,'Eng GLA 6th, 7th, 8th'!$E72:$DV72)))</f>
        <v/>
      </c>
      <c r="EZ69" s="398" t="str">
        <f>IF('Cover Sheet'!$AC$6="8th", 'Eng GLA 6th, 7th, 8th'!CG72, "")</f>
        <v/>
      </c>
      <c r="FA69" s="41" t="str">
        <f>IF($B69="","",IF(COUNTIFS('Eng GLA 6th, 7th, 8th'!$E$4:$DV$4,FA$3,'Eng GLA 6th, 7th, 8th'!$E72:$DV72,"&lt;&gt;")=0,"",SUMIF('Eng GLA 6th, 7th, 8th'!$E$4:$DV$4,FA$3,'Eng GLA 6th, 7th, 8th'!$E72:$DV72)))</f>
        <v/>
      </c>
      <c r="FB69" s="41" t="str">
        <f>IF($B69="","",IF(COUNTIFS('Eng GLA 6th, 7th, 8th'!$E$4:$DV$4,FB$3,'Eng GLA 6th, 7th, 8th'!$E72:$DV72,"&lt;&gt;")=0,"",SUMIF('Eng GLA 6th, 7th, 8th'!$E$4:$DV$4,FB$3,'Eng GLA 6th, 7th, 8th'!$E72:$DV72)))</f>
        <v/>
      </c>
      <c r="FC69" s="41" t="str">
        <f>IF($B69="","",IF(COUNTIFS('Eng GLA 6th, 7th, 8th'!$E$4:$DV$4,FC$3,'Eng GLA 6th, 7th, 8th'!$E72:$DV72,"&lt;&gt;")=0,"",SUMIF('Eng GLA 6th, 7th, 8th'!$E$4:$DV$4,FC$3,'Eng GLA 6th, 7th, 8th'!$E72:$DV72)))</f>
        <v/>
      </c>
      <c r="FD69" s="41" t="str">
        <f>IF($B69="","",IF(COUNTIFS('Eng GLA 6th, 7th, 8th'!$E$4:$DV$4,FD$3,'Eng GLA 6th, 7th, 8th'!$E72:$DV72,"&lt;&gt;")=0,"",SUMIF('Eng GLA 6th, 7th, 8th'!$E$4:$DV$4,FD$3,'Eng GLA 6th, 7th, 8th'!$E72:$DV72)))</f>
        <v/>
      </c>
      <c r="FE69" s="41" t="str">
        <f>IF($B69="","",IF(COUNTIFS('Eng GLA 6th, 7th, 8th'!$E$4:$DV$4,FE$3,'Eng GLA 6th, 7th, 8th'!$E72:$DV72,"&lt;&gt;")=0,"",SUMIF('Eng GLA 6th, 7th, 8th'!$E$4:$DV$4,FE$3,'Eng GLA 6th, 7th, 8th'!$E72:$DV72)))</f>
        <v/>
      </c>
      <c r="FF69" s="41" t="str">
        <f>IF($B69="","",IF(COUNTIFS('Eng GLA 6th, 7th, 8th'!$E$4:$DV$4,FF$3,'Eng GLA 6th, 7th, 8th'!$E72:$DV72,"&lt;&gt;")=0,"",SUMIF('Eng GLA 6th, 7th, 8th'!$E$4:$DV$4,FF$3,'Eng GLA 6th, 7th, 8th'!$E72:$DV72)))</f>
        <v/>
      </c>
      <c r="FG69" s="41" t="str">
        <f>IF($B69="","",IF(COUNTIFS('Eng GLA 6th, 7th, 8th'!$E$4:$DV$4,FG$3,'Eng GLA 6th, 7th, 8th'!$E72:$DV72,"&lt;&gt;")=0,"",SUMIF('Eng GLA 6th, 7th, 8th'!$E$4:$DV$4,FG$3,'Eng GLA 6th, 7th, 8th'!$E72:$DV72)))</f>
        <v/>
      </c>
      <c r="FH69" s="41" t="str">
        <f>IF($B69="","",IF(COUNTIFS('Eng GLA 6th, 7th, 8th'!$E$4:$DV$4,FH$3,'Eng GLA 6th, 7th, 8th'!$E72:$DV72,"&lt;&gt;")=0,"",SUMIF('Eng GLA 6th, 7th, 8th'!$E$4:$DV$4,FH$3,'Eng GLA 6th, 7th, 8th'!$E72:$DV72)))</f>
        <v/>
      </c>
      <c r="FI69" s="41" t="str">
        <f>IF($B69="","",IF(COUNTIFS('Eng GLA 6th, 7th, 8th'!$E$4:$DV$4,FI$3,'Eng GLA 6th, 7th, 8th'!$E72:$DV72,"&lt;&gt;")=0,"",SUMIF('Eng GLA 6th, 7th, 8th'!$E$4:$DV$4,FI$3,'Eng GLA 6th, 7th, 8th'!$E72:$DV72)))</f>
        <v/>
      </c>
      <c r="FJ69" s="41" t="str">
        <f>IF($B69="","",IF(COUNTIFS('Eng GLA 6th, 7th, 8th'!$E$4:$DV$4,FJ$3,'Eng GLA 6th, 7th, 8th'!$E72:$DV72,"&lt;&gt;")=0,"",SUMIF('Eng GLA 6th, 7th, 8th'!$E$4:$DV$4,FJ$3,'Eng GLA 6th, 7th, 8th'!$E72:$DV72)))</f>
        <v/>
      </c>
      <c r="FK69" s="41" t="str">
        <f>IF($B69="","",IF(COUNTIFS('Eng GLA 6th, 7th, 8th'!$E$4:$DV$4,FK$3,'Eng GLA 6th, 7th, 8th'!$E72:$DV72,"&lt;&gt;")=0,"",SUMIF('Eng GLA 6th, 7th, 8th'!$E$4:$DV$4,FK$3,'Eng GLA 6th, 7th, 8th'!$E72:$DV72)))</f>
        <v/>
      </c>
      <c r="FL69" s="41" t="str">
        <f>IF($B69="","",IF(COUNTIFS('Eng GLA 6th, 7th, 8th'!$E$4:$DV$4,FL$3,'Eng GLA 6th, 7th, 8th'!$E72:$DV72,"&lt;&gt;")=0,"",SUMIF('Eng GLA 6th, 7th, 8th'!$E$4:$DV$4,FL$3,'Eng GLA 6th, 7th, 8th'!$E72:$DV72)))</f>
        <v/>
      </c>
      <c r="FM69" s="41" t="str">
        <f>IF($B69="","",IF(COUNTIFS('Eng GLA 6th, 7th, 8th'!$E$4:$DV$4,FM$3,'Eng GLA 6th, 7th, 8th'!$E72:$DV72,"&lt;&gt;")=0,"",SUMIF('Eng GLA 6th, 7th, 8th'!$E$4:$DV$4,FM$3,'Eng GLA 6th, 7th, 8th'!$E72:$DV72)))</f>
        <v/>
      </c>
      <c r="FN69" s="41" t="str">
        <f>IF($B69="","",IF(COUNTIFS('Eng GLA 6th, 7th, 8th'!$E$4:$DV$4,FN$3,'Eng GLA 6th, 7th, 8th'!$E72:$DV72,"&lt;&gt;")=0,"",SUMIF('Eng GLA 6th, 7th, 8th'!$E$4:$DV$4,FN$3,'Eng GLA 6th, 7th, 8th'!$E72:$DV72)))</f>
        <v/>
      </c>
      <c r="FO69" s="41" t="str">
        <f>IF($B69="","",IF(COUNTIFS('Eng GLA 6th, 7th, 8th'!$E$4:$DV$4,FO$3,'Eng GLA 6th, 7th, 8th'!$E72:$DV72,"&lt;&gt;")=0,"",SUMIF('Eng GLA 6th, 7th, 8th'!$E$4:$DV$4,FO$3,'Eng GLA 6th, 7th, 8th'!$E72:$DV72)))</f>
        <v/>
      </c>
    </row>
    <row r="70" spans="1:171" ht="12.75" customHeight="1" x14ac:dyDescent="0.2">
      <c r="A70" s="65">
        <v>66</v>
      </c>
      <c r="B70" s="65" t="str">
        <f>'English Scores- Leveled papers'!B72</f>
        <v/>
      </c>
      <c r="C70" s="65"/>
      <c r="D70" s="76" t="str">
        <f>IF(OR(B70="",H70="",'Cover Sheet'!E70=""),"",'Cover Sheet'!E70)</f>
        <v/>
      </c>
      <c r="E70" s="76" t="str">
        <f>IF(OR(B70="",H70="",'Cover Sheet'!F70=""),"",'Cover Sheet'!F70)</f>
        <v/>
      </c>
      <c r="F70" s="76" t="str">
        <f>IF(OR(B70="",H70="",'Cover Sheet'!H70=""),"",'Cover Sheet'!H70)</f>
        <v/>
      </c>
      <c r="G70" s="76"/>
      <c r="H70" s="76" t="str">
        <f>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v/>
      </c>
      <c r="I70" s="77" t="str">
        <f t="shared" si="29"/>
        <v/>
      </c>
      <c r="J70" s="77" t="str">
        <f t="shared" si="30"/>
        <v/>
      </c>
      <c r="K70" s="77" t="str">
        <f t="shared" si="31"/>
        <v/>
      </c>
      <c r="L70" s="78" t="str">
        <f t="shared" si="32"/>
        <v/>
      </c>
      <c r="M70" s="78" t="str">
        <f t="shared" si="33"/>
        <v/>
      </c>
      <c r="N70" s="78" t="str">
        <f t="shared" si="34"/>
        <v/>
      </c>
      <c r="O70" s="78" t="str">
        <f t="shared" ref="O70:O89" si="35">IFERROR(IF((B70=""),"",(IF(COUNT(AR70:AV70)=0,"",ROUND(SUM(AR70:AV70)/SUM($AR$2:$AV$2),1)))),"")</f>
        <v/>
      </c>
      <c r="P70" s="78" t="str">
        <f t="shared" ref="P70:P89" si="36">IFERROR(IF((B70=""),"",(IF(COUNT(AX70:BB70)=0,"",ROUND(SUM(AX70:BB70)/SUM($AX$2:$BB$2),1)))),"")</f>
        <v/>
      </c>
      <c r="Q70" s="78" t="str">
        <f t="shared" ref="Q70:Q89" si="37">IFERROR(IF((B70=""),"",(IF(COUNT(BD70:BJ70)=0,"",ROUND(SUM(BD70:BJ70)/SUM($BD$2:$BJ$2),1)))),0)</f>
        <v/>
      </c>
      <c r="R70" s="78" t="str">
        <f t="shared" ref="R70:R89" si="38">IFERROR(IF((B70=""),"",(IF(COUNT(BL70:BS70)=0,"",ROUND(SUM(BL70:BR70)/SUM($BL$2:$BR$2),1)))),0)</f>
        <v/>
      </c>
      <c r="S70" s="78" t="str">
        <f t="shared" ref="S70:S89" si="39">IFERROR(IF((B70=""),"",(IF(COUNT(BT70:CB70)=0,"",ROUND(SUM(BT70:CA70)/SUM($BT$2:$CA$2),1)))),0)</f>
        <v/>
      </c>
      <c r="T70" s="78" t="str">
        <f t="shared" ref="T70:T89" si="40">IFERROR(IF((B70=""),"",(IF(COUNT(CC70:CJ70)=0,"",ROUND(SUM(CC70:CI70)/SUM($CC$2:$CI$2),1)))),0)</f>
        <v/>
      </c>
      <c r="U70" s="78" t="str">
        <f t="shared" ref="U70:U89" si="41">IFERROR(IF((B70=""),"",(IF(COUNT(CK70:CQ70)=0,"",ROUND(SUM(CK70:CQ70)/SUM($CK$2:$CQ$2),1)))),0)</f>
        <v/>
      </c>
      <c r="V70" s="78" t="str">
        <f t="shared" ref="V70:V89" si="42">IFERROR(IF((B70=""),"",(IF(COUNT(CS70:CY70)=0,"",ROUND(SUM(CS70:CY70)/SUM($CS$2:$CY$2),1)))),0)</f>
        <v/>
      </c>
      <c r="W70" s="78" t="str">
        <f t="shared" ref="W70:W89" si="43">IFERROR(IF((B70=""),"",(IF(COUNT(DA70:DI70)=0,"",ROUND(SUM(DA70:DI70)/SUM($DA$2:$DI$2),1)))),0)</f>
        <v/>
      </c>
      <c r="X70" s="78" t="str">
        <f t="shared" ref="X70:X89" si="44">IFERROR(IF((B70=""),"",(IF(COUNT(DK70:DP70)=0,"",ROUND(SUM(DK70:DP70)/SUM($DK$2:$DP$2),1)))),0)</f>
        <v/>
      </c>
      <c r="Y70" s="78"/>
      <c r="Z70" s="78"/>
      <c r="AA70" s="78"/>
      <c r="AB70" s="78"/>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41" t="str">
        <f>IF($B70="","",IF(COUNTIFS('English Scores- Leveled papers'!$H$4:$KM$4,AI$3,'English Scores- Leveled papers'!$H72:$KM72,"&lt;&gt;")=0,"",SUMIF('English Scores- Leveled papers'!$H$4:$KM$4,AI$3,'English Scores- Leveled papers'!$H72:$KM72)))</f>
        <v/>
      </c>
      <c r="AJ70" s="41" t="str">
        <f>IF($B70="","",IF(COUNTIFS('English Scores- Leveled papers'!$H$4:$KM$4,AJ$3,'English Scores- Leveled papers'!$H72:$KM72,"&lt;&gt;")=0,"",SUMIF('English Scores- Leveled papers'!$H$4:$KM$4,AJ$3,'English Scores- Leveled papers'!$H72:$KM72)))</f>
        <v/>
      </c>
      <c r="AK70" s="41" t="str">
        <f>IF($B70="","",IF(COUNTIFS('English Scores- Leveled papers'!$H$4:$KM$4,AK$3,'English Scores- Leveled papers'!$H72:$KM72,"&lt;&gt;")=0,"",SUMIF('English Scores- Leveled papers'!$H$4:$KM$4,AK$3,'English Scores- Leveled papers'!$H72:$KM72)))</f>
        <v/>
      </c>
      <c r="AL70" s="41" t="str">
        <f>IF($B70="","",IF(COUNTIFS('English Scores- Leveled papers'!$H$4:$KM$4,AL$3,'English Scores- Leveled papers'!$H72:$KM72,"&lt;&gt;")=0,"",SUMIF('English Scores- Leveled papers'!$H$4:$KM$4,AL$3,'English Scores- Leveled papers'!$H72:$KM72)))</f>
        <v/>
      </c>
      <c r="AM70" s="41" t="str">
        <f>IF($B70="","",IF(COUNTIFS('English Scores- Leveled papers'!$H$4:$KM$4,AM$3,'English Scores- Leveled papers'!$H72:$KM72,"&lt;&gt;")=0,"",SUMIF('English Scores- Leveled papers'!$H$4:$KM$4,AM$3,'English Scores- Leveled papers'!$H72:$KM72)))</f>
        <v/>
      </c>
      <c r="AN70" s="41"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41" t="str">
        <f>IF($B70="","",IF(COUNTIFS('English Scores- Leveled papers'!$H$4:$KM$4,AZ$3,'English Scores- Leveled papers'!$H72:$KM72,"&lt;&gt;")=0,"",SUMIF('English Scores- Leveled papers'!$H$4:$KM$4,AZ$3,'English Scores- Leveled papers'!$H72:$KM72)))</f>
        <v/>
      </c>
      <c r="BA70" s="41" t="str">
        <f>IF($B70="","",IF(COUNTIFS('English Scores- Leveled papers'!$H$4:$KM$4,BA$3,'English Scores- Leveled papers'!$H72:$KM72,"&lt;&gt;")=0,"",SUMIF('English Scores- Leveled papers'!$H$4:$KM$4,BA$3,'English Scores- Leveled papers'!$H72:$KM72)))</f>
        <v/>
      </c>
      <c r="BB70" s="41" t="str">
        <f>IF($B70="","",IF(COUNTIFS('English Scores- Leveled papers'!$H$4:$KM$4,BB$3,'English Scores- Leveled papers'!$H72:$KM72,"&lt;&gt;")=0,"",SUMIF('English Scores- Leveled papers'!$H$4:$KM$4,BB$3,'English Scores- Leveled papers'!$H72:$KM72)))</f>
        <v/>
      </c>
      <c r="BC70" s="41" t="str">
        <f>IF($B70="","",IF(COUNTIFS('English Scores- Leveled papers'!$H$4:$KM$4,BC$3,'English Scores- Leveled papers'!$H72:$KM72,"&lt;&gt;")=0,"",SUMIF('English Scores- Leveled papers'!$H$4:$KM$4,BC$3,'English Scores- Leveled papers'!$H72:$KM72)))</f>
        <v/>
      </c>
      <c r="BD70" s="41" t="str">
        <f>IF($B70="","",IF(COUNTIFS('English Scores- Leveled papers'!$H$4:$KM$4,BD$3,'English Scores- Leveled papers'!$H72:$KM72,"&lt;&gt;")=0,"",SUMIF('English Scores- Leveled papers'!$H$4:$KM$4,BD$3,'English Scores- Leveled papers'!$H72:$KM72)))</f>
        <v/>
      </c>
      <c r="BE70" s="41" t="str">
        <f>IF($B70="","",IF(COUNTIFS('English Scores- Leveled papers'!$H$4:$KM$4,BE$3,'English Scores- Leveled papers'!$H72:$KM72,"&lt;&gt;")=0,"",SUMIF('English Scores- Leveled papers'!$H$4:$KM$4,BE$3,'English Scores- Leveled papers'!$H72:$KM72)))</f>
        <v/>
      </c>
      <c r="BF70" s="41" t="str">
        <f>IF($B70="","",IF(COUNTIFS('English Scores- Leveled papers'!$H$4:$KM$4,BF$3,'English Scores- Leveled papers'!$H72:$KM72,"&lt;&gt;")=0,"",SUMIF('English Scores- Leveled papers'!$H$4:$KM$4,BF$3,'English Scores- Leveled papers'!$H72:$KM72)))</f>
        <v/>
      </c>
      <c r="BG70" s="41" t="str">
        <f>IF($B70="","",IF(COUNTIFS('English Scores- Leveled papers'!$H$4:$KM$4,BG$3,'English Scores- Leveled papers'!$H72:$KM72,"&lt;&gt;")=0,"",SUMIF('English Scores- Leveled papers'!$H$4:$KM$4,BG$3,'English Scores- Leveled papers'!$H72:$KM72)))</f>
        <v/>
      </c>
      <c r="BH70" s="41" t="str">
        <f>IF($B70="","",IF(COUNTIFS('English Scores- Leveled papers'!$H$4:$KM$4,BH$3,'English Scores- Leveled papers'!$H72:$KM72,"&lt;&gt;")=0,"",SUMIF('English Scores- Leveled papers'!$H$4:$KM$4,BH$3,'English Scores- Leveled papers'!$H72:$KM72)))</f>
        <v/>
      </c>
      <c r="BI70" s="41" t="str">
        <f>IF($B70="","",IF(COUNTIFS('English Scores- Leveled papers'!$H$4:$KM$4,BI$3,'English Scores- Leveled papers'!$H72:$KM72,"&lt;&gt;")=0,"",SUMIF('English Scores- Leveled papers'!$H$4:$KM$4,BI$3,'English Scores- Leveled papers'!$H72:$KM72)))</f>
        <v/>
      </c>
      <c r="BJ70" s="41" t="str">
        <f>IF($B70="","",IF(COUNTIFS('English Scores- Leveled papers'!$H$4:$KM$4,BJ$3,'English Scores- Leveled papers'!$H72:$KM72,"&lt;&gt;")=0,"",SUMIF('English Scores- Leveled papers'!$H$4:$KM$4,BJ$3,'English Scores- Leveled papers'!$H72:$KM72)))</f>
        <v/>
      </c>
      <c r="BK70" s="41" t="str">
        <f>IF($B70="","",IF(COUNTIFS('English Scores- Leveled papers'!$H$4:$KM$4,BK$3,'English Scores- Leveled papers'!$H72:$KM72,"&lt;&gt;")=0,"",SUMIF('English Scores- Leveled papers'!$H$4:$KM$4,BK$3,'English Scores- Leveled papers'!$H72:$KM72)))</f>
        <v/>
      </c>
      <c r="BL70" s="41" t="str">
        <f>IF($B70="","",IF(COUNTIFS('English Scores- Leveled papers'!$H$4:$KM$4,BL$3,'English Scores- Leveled papers'!$H72:$KM72,"&lt;&gt;")=0,"",SUMIF('English Scores- Leveled papers'!$H$4:$KM$4,BL$3,'English Scores- Leveled papers'!$H72:$KM72)))</f>
        <v/>
      </c>
      <c r="BM70" s="41" t="str">
        <f>IF($B70="","",IF(COUNTIFS('English Scores- Leveled papers'!$H$4:$KM$4,BM$3,'English Scores- Leveled papers'!$H72:$KM72,"&lt;&gt;")=0,"",SUMIF('English Scores- Leveled papers'!$H$4:$KM$4,BM$3,'English Scores- Leveled papers'!$H72:$KM72)))</f>
        <v/>
      </c>
      <c r="BN70" s="41" t="str">
        <f>IF($B70="","",IF(COUNTIFS('English Scores- Leveled papers'!$H$4:$KM$4,BN$3,'English Scores- Leveled papers'!$H72:$KM72,"&lt;&gt;")=0,"",SUMIF('English Scores- Leveled papers'!$H$4:$KM$4,BN$3,'English Scores- Leveled papers'!$H72:$KM72)))</f>
        <v/>
      </c>
      <c r="BO70" s="41"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41" t="str">
        <f>IF($B70="","",IF(COUNTIFS('English Scores- Leveled papers'!$H$4:$KM$4,BX$3,'English Scores- Leveled papers'!$H72:$KM72,"&lt;&gt;")=0,"",SUMIF('English Scores- Leveled papers'!$H$4:$KM$4,BX$3,'English Scores- Leveled papers'!$H72:$KM72)))</f>
        <v/>
      </c>
      <c r="BY70" s="41" t="str">
        <f>IF($B70="","",IF(COUNTIFS('English Scores- Leveled papers'!$H$4:$KM$4,BY$3,'English Scores- Leveled papers'!$H72:$KM72,"&lt;&gt;")=0,"",SUMIF('English Scores- Leveled papers'!$H$4:$KM$4,BY$3,'English Scores- Leveled papers'!$H72:$KM72)))</f>
        <v/>
      </c>
      <c r="BZ70" s="41" t="str">
        <f>IF($B70="","",IF(COUNTIFS('English Scores- Leveled papers'!$H$4:$KM$4,BZ$3,'English Scores- Leveled papers'!$H72:$KM72,"&lt;&gt;")=0,"",SUMIF('English Scores- Leveled papers'!$H$4:$KM$4,BZ$3,'English Scores- Leveled papers'!$H72:$KM72)))</f>
        <v/>
      </c>
      <c r="CA70" s="41" t="str">
        <f>IF($B70="","",IF(COUNTIFS('English Scores- Leveled papers'!$H$4:$KM$4,CA$3,'English Scores- Leveled papers'!$H72:$KM72,"&lt;&gt;")=0,"",SUMIF('English Scores- Leveled papers'!$H$4:$KM$4,CA$3,'English Scores- Leveled papers'!$H72:$KM72)))</f>
        <v/>
      </c>
      <c r="CB70" s="41" t="str">
        <f>IF($B70="","",IF(COUNTIFS('English Scores- Leveled papers'!$H$4:$KM$4,CB$3,'English Scores- Leveled papers'!$H72:$KM72,"&lt;&gt;")=0,"",SUMIF('English Scores- Leveled papers'!$H$4:$KM$4,CB$3,'English Scores- Leveled papers'!$H72:$KM72)))</f>
        <v/>
      </c>
      <c r="CC70" s="41" t="str">
        <f>IF($B70="","",IF(COUNTIFS('English Scores- Leveled papers'!$H$4:$KM$4,CC$3,'English Scores- Leveled papers'!$H72:$KM72,"&lt;&gt;")=0,"",SUMIF('English Scores- Leveled papers'!$H$4:$KM$4,CC$3,'English Scores- Leveled papers'!$H72:$KM72)))</f>
        <v/>
      </c>
      <c r="CD70" s="41" t="str">
        <f>IF($B70="","",IF(COUNTIFS('English Scores- Leveled papers'!$H$4:$KM$4,CD$3,'English Scores- Leveled papers'!$H72:$KM72,"&lt;&gt;")=0,"",SUMIF('English Scores- Leveled papers'!$H$4:$KM$4,CD$3,'English Scores- Leveled papers'!$H72:$KM72)))</f>
        <v/>
      </c>
      <c r="CE70" s="41" t="str">
        <f>IF($B70="","",IF(COUNTIFS('English Scores- Leveled papers'!$H$4:$KM$4,CE$3,'English Scores- Leveled papers'!$H72:$KM72,"&lt;&gt;")=0,"",SUMIF('English Scores- Leveled papers'!$H$4:$KM$4,CE$3,'English Scores- Leveled papers'!$H72:$KM72)))</f>
        <v/>
      </c>
      <c r="CF70" s="41"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41" t="str">
        <f>IF($B70="","",IF(COUNTIFS('English Scores- Leveled papers'!$H$4:$KM$4,CL$3,'English Scores- Leveled papers'!$H72:$KM72,"&lt;&gt;")=0,"",SUMIF('English Scores- Leveled papers'!$H$4:$KM$4,CL$3,'English Scores- Leveled papers'!$H72:$KM72)))</f>
        <v/>
      </c>
      <c r="CM70" s="41" t="str">
        <f>IF($B70="","",IF(COUNTIFS('English Scores- Leveled papers'!$H$4:$KM$4,CM$3,'English Scores- Leveled papers'!$H72:$KM72,"&lt;&gt;")=0,"",SUMIF('English Scores- Leveled papers'!$H$4:$KM$4,CM$3,'English Scores- Leveled papers'!$H72:$KM72)))</f>
        <v/>
      </c>
      <c r="CN70" s="41" t="str">
        <f>IF($B70="","",IF(COUNTIFS('English Scores- Leveled papers'!$H$4:$KM$4,CN$3,'English Scores- Leveled papers'!$H72:$KM72,"&lt;&gt;")=0,"",SUMIF('English Scores- Leveled papers'!$H$4:$KM$4,CN$3,'English Scores- Leveled papers'!$H72:$KM72)))</f>
        <v/>
      </c>
      <c r="CO70" s="41" t="str">
        <f>IF($B70="","",IF(COUNTIFS('English Scores- Leveled papers'!$H$4:$KM$4,CO$3,'English Scores- Leveled papers'!$H72:$KM72,"&lt;&gt;")=0,"",SUMIF('English Scores- Leveled papers'!$H$4:$KM$4,CO$3,'English Scores- Leveled papers'!$H72:$KM72)))</f>
        <v/>
      </c>
      <c r="CP70" s="41" t="str">
        <f>IF($B70="","",IF(COUNTIFS('English Scores- Leveled papers'!$H$4:$KM$4,CP$3,'English Scores- Leveled papers'!$H72:$KM72,"&lt;&gt;")=0,"",SUMIF('English Scores- Leveled papers'!$H$4:$KM$4,CP$3,'English Scores- Leveled papers'!$H72:$KM72)))</f>
        <v/>
      </c>
      <c r="CQ70" s="41" t="str">
        <f>IF($B70="","",IF(COUNTIFS('English Scores- Leveled papers'!$H$4:$KM$4,CQ$3,'English Scores- Leveled papers'!$H72:$KM72,"&lt;&gt;")=0,"",SUMIF('English Scores- Leveled papers'!$H$4:$KM$4,CQ$3,'English Scores- Leveled papers'!$H72:$KM72)))</f>
        <v/>
      </c>
      <c r="CR70" s="41" t="str">
        <f>IF($B70="","",IF(COUNTIFS('English Scores- Leveled papers'!$H$4:$KM$4,CR$3,'English Scores- Leveled papers'!$H72:$KM72,"&lt;&gt;")=0,"",SUMIF('English Scores- Leveled papers'!$H$4:$KM$4,CR$3,'English Scores- Leveled papers'!$H72:$KM72)))</f>
        <v/>
      </c>
      <c r="CS70" s="41"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41" t="str">
        <f>IF($B70="","",IF(COUNTIFS('English Scores- Leveled papers'!$H$4:$KM$4,DF$3,'English Scores- Leveled papers'!$H72:$KM72,"&lt;&gt;")=0,"",SUMIF('English Scores- Leveled papers'!$H$4:$KM$4,DF$3,'English Scores- Leveled papers'!$H72:$KM72)))</f>
        <v/>
      </c>
      <c r="DG70" s="41" t="str">
        <f>IF($B70="","",IF(COUNTIFS('English Scores- Leveled papers'!$H$4:$KM$4,DG$3,'English Scores- Leveled papers'!$H72:$KM72,"&lt;&gt;")=0,"",SUMIF('English Scores- Leveled papers'!$H$4:$KM$4,DG$3,'English Scores- Leveled papers'!$H72:$KM72)))</f>
        <v/>
      </c>
      <c r="DH70" s="41" t="str">
        <f>IF($B70="","",IF(COUNTIFS('English Scores- Leveled papers'!$H$4:$KM$4,DH$3,'English Scores- Leveled papers'!$H72:$KM72,"&lt;&gt;")=0,"",SUMIF('English Scores- Leveled papers'!$H$4:$KM$4,DH$3,'English Scores- Leveled papers'!$H72:$KM72)))</f>
        <v/>
      </c>
      <c r="DI70" s="41" t="str">
        <f>IF($B70="","",IF(COUNTIFS('English Scores- Leveled papers'!$H$4:$KM$4,DI$3,'English Scores- Leveled papers'!$H72:$KM72,"&lt;&gt;")=0,"",SUMIF('English Scores- Leveled papers'!$H$4:$KM$4,DI$3,'English Scores- Leveled papers'!$H72:$KM72)))</f>
        <v/>
      </c>
      <c r="DJ70" s="41" t="str">
        <f>IF($B70="","",IF(COUNTIFS('English Scores- Leveled papers'!$H$4:$KM$4,DJ$3,'English Scores- Leveled papers'!$H72:$KM72,"&lt;&gt;")=0,"",SUMIF('English Scores- Leveled papers'!$H$4:$KM$4,DJ$3,'English Scores- Leveled papers'!$H72:$KM72)))</f>
        <v/>
      </c>
      <c r="DK70" s="41" t="str">
        <f>IF($B70="","",IF(COUNTIFS('English Scores- Leveled papers'!$H$4:$KM$4,DK$3,'English Scores- Leveled papers'!$H72:$KM72,"&lt;&gt;")=0,"",SUMIF('English Scores- Leveled papers'!$H$4:$KM$4,DK$3,'English Scores- Leveled papers'!$H72:$KM72)))</f>
        <v/>
      </c>
      <c r="DL70" s="41" t="str">
        <f>IF($B70="","",IF(COUNTIFS('English Scores- Leveled papers'!$H$4:$KM$4,DL$3,'English Scores- Leveled papers'!$H72:$KM72,"&lt;&gt;")=0,"",SUMIF('English Scores- Leveled papers'!$H$4:$KM$4,DL$3,'English Scores- Leveled papers'!$H72:$KM72)))</f>
        <v/>
      </c>
      <c r="DM70" s="41" t="str">
        <f>IF($B70="","",IF(COUNTIFS('English Scores- Leveled papers'!$H$4:$KM$4,DM$3,'English Scores- Leveled papers'!$H72:$KM72,"&lt;&gt;")=0,"",SUMIF('English Scores- Leveled papers'!$H$4:$KM$4,DM$3,'English Scores- Leveled papers'!$H72:$KM72)))</f>
        <v/>
      </c>
      <c r="DN70" s="41" t="str">
        <f>IF($B70="","",IF(COUNTIFS('English Scores- Leveled papers'!$H$4:$KM$4,DN$3,'English Scores- Leveled papers'!$H72:$KM72,"&lt;&gt;")=0,"",SUMIF('English Scores- Leveled papers'!$H$4:$KM$4,DN$3,'English Scores- Leveled papers'!$H72:$KM72)))</f>
        <v/>
      </c>
      <c r="DO70" s="41" t="str">
        <f>IF($B70="","",IF(COUNTIFS('English Scores- Leveled papers'!$H$4:$KM$4,DO$3,'English Scores- Leveled papers'!$H72:$KM72,"&lt;&gt;")=0,"",SUMIF('English Scores- Leveled papers'!$H$4:$KM$4,DO$3,'English Scores- Leveled papers'!$H72:$KM72)))</f>
        <v/>
      </c>
      <c r="DP70" s="41" t="str">
        <f>IF($B70="","",IF(COUNTIFS('English Scores- Leveled papers'!$H$4:$KM$4,DP$3,'English Scores- Leveled papers'!$H72:$KM72,"&lt;&gt;")=0,"",SUMIF('English Scores- Leveled papers'!$H$4:$KM$4,DP$3,'English Scores- Leveled papers'!$H72:$KM72)))</f>
        <v/>
      </c>
      <c r="DQ70" s="393" t="str">
        <f>IF($B70="","",IF(COUNTIFS('English Scores- Leveled papers'!$H$4:$KM$4,DQ$3,'English Scores- Leveled papers'!$H72:$KM72,"&lt;&gt;")=0,"",SUMIF('English Scores- Leveled papers'!$H$4:$KM$4,DQ$3,'English Scores- Leveled papers'!$H72:$KM72)))</f>
        <v/>
      </c>
      <c r="DR70" s="395" t="str">
        <f>IF('Cover Sheet'!$AC$6="6th", 'Eng GLA 6th, 7th, 8th'!D73, "")</f>
        <v/>
      </c>
      <c r="DU70" s="41" t="str">
        <f>IF($B70="","",IF(COUNTIFS('Eng GLA 6th, 7th, 8th'!$E$4:$DV$4,DU$3,'Eng GLA 6th, 7th, 8th'!$E73:$DV73,"&lt;&gt;")=0,"",SUMIF('Eng GLA 6th, 7th, 8th'!$E$4:$DV$4,DU$3,'Eng GLA 6th, 7th, 8th'!$E73:$DV73)))</f>
        <v/>
      </c>
      <c r="DV70" s="41" t="str">
        <f>IF($B70="","",IF(COUNTIFS('Eng GLA 6th, 7th, 8th'!$E$4:$DV$4,DV$3,'Eng GLA 6th, 7th, 8th'!$E73:$DV73,"&lt;&gt;")=0,"",SUMIF('Eng GLA 6th, 7th, 8th'!$E$4:$DV$4,DV$3,'Eng GLA 6th, 7th, 8th'!$E73:$DV73)))</f>
        <v/>
      </c>
      <c r="DW70" s="41" t="str">
        <f>IF($B70="","",IF(COUNTIFS('Eng GLA 6th, 7th, 8th'!$E$4:$DV$4,DW$3,'Eng GLA 6th, 7th, 8th'!$E73:$DV73,"&lt;&gt;")=0,"",SUMIF('Eng GLA 6th, 7th, 8th'!$E$4:$DV$4,DW$3,'Eng GLA 6th, 7th, 8th'!$E73:$DV73)))</f>
        <v/>
      </c>
      <c r="DX70" s="41" t="str">
        <f>IF($B70="","",IF(COUNTIFS('Eng GLA 6th, 7th, 8th'!$E$4:$DV$4,DX$3,'Eng GLA 6th, 7th, 8th'!$E73:$DV73,"&lt;&gt;")=0,"",SUMIF('Eng GLA 6th, 7th, 8th'!$E$4:$DV$4,DX$3,'Eng GLA 6th, 7th, 8th'!$E73:$DV73)))</f>
        <v/>
      </c>
      <c r="DY70" s="41" t="str">
        <f>IF($B70="","",IF(COUNTIFS('Eng GLA 6th, 7th, 8th'!$E$4:$DV$4,DY$3,'Eng GLA 6th, 7th, 8th'!$E73:$DV73,"&lt;&gt;")=0,"",SUMIF('Eng GLA 6th, 7th, 8th'!$E$4:$DV$4,DY$3,'Eng GLA 6th, 7th, 8th'!$E73:$DV73)))</f>
        <v/>
      </c>
      <c r="DZ70" s="41" t="str">
        <f>IF($B70="","",IF(COUNTIFS('Eng GLA 6th, 7th, 8th'!$E$4:$DV$4,DZ$3,'Eng GLA 6th, 7th, 8th'!$E73:$DV73,"&lt;&gt;")=0,"",SUMIF('Eng GLA 6th, 7th, 8th'!$E$4:$DV$4,DZ$3,'Eng GLA 6th, 7th, 8th'!$E73:$DV73)))</f>
        <v/>
      </c>
      <c r="EA70" s="41" t="str">
        <f>IF($B70="","",IF(COUNTIFS('Eng GLA 6th, 7th, 8th'!$E$4:$DV$4,EA$3,'Eng GLA 6th, 7th, 8th'!$E73:$DV73,"&lt;&gt;")=0,"",SUMIF('Eng GLA 6th, 7th, 8th'!$E$4:$DV$4,EA$3,'Eng GLA 6th, 7th, 8th'!$E73:$DV73)))</f>
        <v/>
      </c>
      <c r="EB70" s="41" t="str">
        <f>IF($B70="","",IF(COUNTIFS('Eng GLA 6th, 7th, 8th'!$E$4:$DV$4,EB$3,'Eng GLA 6th, 7th, 8th'!$E73:$DV73,"&lt;&gt;")=0,"",SUMIF('Eng GLA 6th, 7th, 8th'!$E$4:$DV$4,EB$3,'Eng GLA 6th, 7th, 8th'!$E73:$DV73)))</f>
        <v/>
      </c>
      <c r="EC70" s="41" t="str">
        <f>IF($B70="","",IF(COUNTIFS('Eng GLA 6th, 7th, 8th'!$E$4:$DV$4,EC$3,'Eng GLA 6th, 7th, 8th'!$E73:$DV73,"&lt;&gt;")=0,"",SUMIF('Eng GLA 6th, 7th, 8th'!$E$4:$DV$4,EC$3,'Eng GLA 6th, 7th, 8th'!$E73:$DV73)))</f>
        <v/>
      </c>
      <c r="ED70" s="41" t="str">
        <f>IF($B70="","",IF(COUNTIFS('Eng GLA 6th, 7th, 8th'!$E$4:$DV$4,ED$3,'Eng GLA 6th, 7th, 8th'!$E73:$DV73,"&lt;&gt;")=0,"",SUMIF('Eng GLA 6th, 7th, 8th'!$E$4:$DV$4,ED$3,'Eng GLA 6th, 7th, 8th'!$E73:$DV73)))</f>
        <v/>
      </c>
      <c r="EE70" s="41" t="str">
        <f>IF($B70="","",IF(COUNTIFS('Eng GLA 6th, 7th, 8th'!$E$4:$DV$4,EE$3,'Eng GLA 6th, 7th, 8th'!$E73:$DV73,"&lt;&gt;")=0,"",SUMIF('Eng GLA 6th, 7th, 8th'!$E$4:$DV$4,EE$3,'Eng GLA 6th, 7th, 8th'!$E73:$DV73)))</f>
        <v/>
      </c>
      <c r="EF70" s="41" t="str">
        <f>IF($B70="","",IF(COUNTIFS('Eng GLA 6th, 7th, 8th'!$E$4:$DV$4,EF$3,'Eng GLA 6th, 7th, 8th'!$E73:$DV73,"&lt;&gt;")=0,"",SUMIF('Eng GLA 6th, 7th, 8th'!$E$4:$DV$4,EF$3,'Eng GLA 6th, 7th, 8th'!$E73:$DV73)))</f>
        <v/>
      </c>
      <c r="EG70" s="41" t="str">
        <f>IF($B70="","",IF(COUNTIFS('Eng GLA 6th, 7th, 8th'!$E$4:$DV$4,EG$3,'Eng GLA 6th, 7th, 8th'!$E73:$DV73,"&lt;&gt;")=0,"",SUMIF('Eng GLA 6th, 7th, 8th'!$E$4:$DV$4,EG$3,'Eng GLA 6th, 7th, 8th'!$E73:$DV73)))</f>
        <v/>
      </c>
      <c r="EH70" s="41" t="str">
        <f>IF($B70="","",IF(COUNTIFS('Eng GLA 6th, 7th, 8th'!$E$4:$DV$4,EH$3,'Eng GLA 6th, 7th, 8th'!$E73:$DV73,"&lt;&gt;")=0,"",SUMIF('Eng GLA 6th, 7th, 8th'!$E$4:$DV$4,EH$3,'Eng GLA 6th, 7th, 8th'!$E73:$DV73)))</f>
        <v/>
      </c>
      <c r="EI70" s="41" t="str">
        <f>IF($B70="","",IF(COUNTIFS('Eng GLA 6th, 7th, 8th'!$E$4:$DV$4,EI$3,'Eng GLA 6th, 7th, 8th'!$E73:$DV73,"&lt;&gt;")=0,"",SUMIF('Eng GLA 6th, 7th, 8th'!$E$4:$DV$4,EI$3,'Eng GLA 6th, 7th, 8th'!$E73:$DV73)))</f>
        <v/>
      </c>
      <c r="EJ70" s="398" t="str">
        <f>IF('Cover Sheet'!$AC$6="7th", 'Eng GLA 6th, 7th, 8th'!AQ73, "")</f>
        <v/>
      </c>
      <c r="EK70" s="41" t="str">
        <f>IF($B70="","",IF(COUNTIFS('Eng GLA 6th, 7th, 8th'!$E$4:$DV$4,EK$3,'Eng GLA 6th, 7th, 8th'!$E73:$DV73,"&lt;&gt;")=0,"",SUMIF('Eng GLA 6th, 7th, 8th'!$E$4:$DV$4,EK$3,'Eng GLA 6th, 7th, 8th'!$E73:$DV73)))</f>
        <v/>
      </c>
      <c r="EL70" s="41" t="str">
        <f>IF($B70="","",IF(COUNTIFS('Eng GLA 6th, 7th, 8th'!$E$4:$DV$4,EL$3,'Eng GLA 6th, 7th, 8th'!$E73:$DV73,"&lt;&gt;")=0,"",SUMIF('Eng GLA 6th, 7th, 8th'!$E$4:$DV$4,EL$3,'Eng GLA 6th, 7th, 8th'!$E73:$DV73)))</f>
        <v/>
      </c>
      <c r="EM70" s="41" t="str">
        <f>IF($B70="","",IF(COUNTIFS('Eng GLA 6th, 7th, 8th'!$E$4:$DV$4,EM$3,'Eng GLA 6th, 7th, 8th'!$E73:$DV73,"&lt;&gt;")=0,"",SUMIF('Eng GLA 6th, 7th, 8th'!$E$4:$DV$4,EM$3,'Eng GLA 6th, 7th, 8th'!$E73:$DV73)))</f>
        <v/>
      </c>
      <c r="EN70" s="41" t="str">
        <f>IF($B70="","",IF(COUNTIFS('Eng GLA 6th, 7th, 8th'!$E$4:$DV$4,EN$3,'Eng GLA 6th, 7th, 8th'!$E73:$DV73,"&lt;&gt;")=0,"",SUMIF('Eng GLA 6th, 7th, 8th'!$E$4:$DV$4,EN$3,'Eng GLA 6th, 7th, 8th'!$E73:$DV73)))</f>
        <v/>
      </c>
      <c r="EO70" s="41" t="str">
        <f>IF($B70="","",IF(COUNTIFS('Eng GLA 6th, 7th, 8th'!$E$4:$DV$4,EO$3,'Eng GLA 6th, 7th, 8th'!$E73:$DV73,"&lt;&gt;")=0,"",SUMIF('Eng GLA 6th, 7th, 8th'!$E$4:$DV$4,EO$3,'Eng GLA 6th, 7th, 8th'!$E73:$DV73)))</f>
        <v/>
      </c>
      <c r="EP70" s="41" t="str">
        <f>IF($B70="","",IF(COUNTIFS('Eng GLA 6th, 7th, 8th'!$E$4:$DV$4,EP$3,'Eng GLA 6th, 7th, 8th'!$E73:$DV73,"&lt;&gt;")=0,"",SUMIF('Eng GLA 6th, 7th, 8th'!$E$4:$DV$4,EP$3,'Eng GLA 6th, 7th, 8th'!$E73:$DV73)))</f>
        <v/>
      </c>
      <c r="EQ70" s="41" t="str">
        <f>IF($B70="","",IF(COUNTIFS('Eng GLA 6th, 7th, 8th'!$E$4:$DV$4,EQ$3,'Eng GLA 6th, 7th, 8th'!$E73:$DV73,"&lt;&gt;")=0,"",SUMIF('Eng GLA 6th, 7th, 8th'!$E$4:$DV$4,EQ$3,'Eng GLA 6th, 7th, 8th'!$E73:$DV73)))</f>
        <v/>
      </c>
      <c r="ER70" s="41" t="str">
        <f>IF($B70="","",IF(COUNTIFS('Eng GLA 6th, 7th, 8th'!$E$4:$DV$4,ER$3,'Eng GLA 6th, 7th, 8th'!$E73:$DV73,"&lt;&gt;")=0,"",SUMIF('Eng GLA 6th, 7th, 8th'!$E$4:$DV$4,ER$3,'Eng GLA 6th, 7th, 8th'!$E73:$DV73)))</f>
        <v/>
      </c>
      <c r="ES70" s="41" t="str">
        <f>IF($B70="","",IF(COUNTIFS('Eng GLA 6th, 7th, 8th'!$E$4:$DV$4,ES$3,'Eng GLA 6th, 7th, 8th'!$E73:$DV73,"&lt;&gt;")=0,"",SUMIF('Eng GLA 6th, 7th, 8th'!$E$4:$DV$4,ES$3,'Eng GLA 6th, 7th, 8th'!$E73:$DV73)))</f>
        <v/>
      </c>
      <c r="ET70" s="41" t="str">
        <f>IF($B70="","",IF(COUNTIFS('Eng GLA 6th, 7th, 8th'!$E$4:$DV$4,ET$3,'Eng GLA 6th, 7th, 8th'!$E73:$DV73,"&lt;&gt;")=0,"",SUMIF('Eng GLA 6th, 7th, 8th'!$E$4:$DV$4,ET$3,'Eng GLA 6th, 7th, 8th'!$E73:$DV73)))</f>
        <v/>
      </c>
      <c r="EU70" s="41" t="str">
        <f>IF($B70="","",IF(COUNTIFS('Eng GLA 6th, 7th, 8th'!$E$4:$DV$4,EU$3,'Eng GLA 6th, 7th, 8th'!$E73:$DV73,"&lt;&gt;")=0,"",SUMIF('Eng GLA 6th, 7th, 8th'!$E$4:$DV$4,EU$3,'Eng GLA 6th, 7th, 8th'!$E73:$DV73)))</f>
        <v/>
      </c>
      <c r="EV70" s="41" t="str">
        <f>IF($B70="","",IF(COUNTIFS('Eng GLA 6th, 7th, 8th'!$E$4:$DV$4,EV$3,'Eng GLA 6th, 7th, 8th'!$E73:$DV73,"&lt;&gt;")=0,"",SUMIF('Eng GLA 6th, 7th, 8th'!$E$4:$DV$4,EV$3,'Eng GLA 6th, 7th, 8th'!$E73:$DV73)))</f>
        <v/>
      </c>
      <c r="EW70" s="41" t="str">
        <f>IF($B70="","",IF(COUNTIFS('Eng GLA 6th, 7th, 8th'!$E$4:$DV$4,EW$3,'Eng GLA 6th, 7th, 8th'!$E73:$DV73,"&lt;&gt;")=0,"",SUMIF('Eng GLA 6th, 7th, 8th'!$E$4:$DV$4,EW$3,'Eng GLA 6th, 7th, 8th'!$E73:$DV73)))</f>
        <v/>
      </c>
      <c r="EX70" s="41" t="str">
        <f>IF($B70="","",IF(COUNTIFS('Eng GLA 6th, 7th, 8th'!$E$4:$DV$4,EX$3,'Eng GLA 6th, 7th, 8th'!$E73:$DV73,"&lt;&gt;")=0,"",SUMIF('Eng GLA 6th, 7th, 8th'!$E$4:$DV$4,EX$3,'Eng GLA 6th, 7th, 8th'!$E73:$DV73)))</f>
        <v/>
      </c>
      <c r="EY70" s="41" t="str">
        <f>IF($B70="","",IF(COUNTIFS('Eng GLA 6th, 7th, 8th'!$E$4:$DV$4,EY$3,'Eng GLA 6th, 7th, 8th'!$E73:$DV73,"&lt;&gt;")=0,"",SUMIF('Eng GLA 6th, 7th, 8th'!$E$4:$DV$4,EY$3,'Eng GLA 6th, 7th, 8th'!$E73:$DV73)))</f>
        <v/>
      </c>
      <c r="EZ70" s="398" t="str">
        <f>IF('Cover Sheet'!$AC$6="8th", 'Eng GLA 6th, 7th, 8th'!CG73, "")</f>
        <v/>
      </c>
      <c r="FA70" s="41" t="str">
        <f>IF($B70="","",IF(COUNTIFS('Eng GLA 6th, 7th, 8th'!$E$4:$DV$4,FA$3,'Eng GLA 6th, 7th, 8th'!$E73:$DV73,"&lt;&gt;")=0,"",SUMIF('Eng GLA 6th, 7th, 8th'!$E$4:$DV$4,FA$3,'Eng GLA 6th, 7th, 8th'!$E73:$DV73)))</f>
        <v/>
      </c>
      <c r="FB70" s="41" t="str">
        <f>IF($B70="","",IF(COUNTIFS('Eng GLA 6th, 7th, 8th'!$E$4:$DV$4,FB$3,'Eng GLA 6th, 7th, 8th'!$E73:$DV73,"&lt;&gt;")=0,"",SUMIF('Eng GLA 6th, 7th, 8th'!$E$4:$DV$4,FB$3,'Eng GLA 6th, 7th, 8th'!$E73:$DV73)))</f>
        <v/>
      </c>
      <c r="FC70" s="41" t="str">
        <f>IF($B70="","",IF(COUNTIFS('Eng GLA 6th, 7th, 8th'!$E$4:$DV$4,FC$3,'Eng GLA 6th, 7th, 8th'!$E73:$DV73,"&lt;&gt;")=0,"",SUMIF('Eng GLA 6th, 7th, 8th'!$E$4:$DV$4,FC$3,'Eng GLA 6th, 7th, 8th'!$E73:$DV73)))</f>
        <v/>
      </c>
      <c r="FD70" s="41" t="str">
        <f>IF($B70="","",IF(COUNTIFS('Eng GLA 6th, 7th, 8th'!$E$4:$DV$4,FD$3,'Eng GLA 6th, 7th, 8th'!$E73:$DV73,"&lt;&gt;")=0,"",SUMIF('Eng GLA 6th, 7th, 8th'!$E$4:$DV$4,FD$3,'Eng GLA 6th, 7th, 8th'!$E73:$DV73)))</f>
        <v/>
      </c>
      <c r="FE70" s="41" t="str">
        <f>IF($B70="","",IF(COUNTIFS('Eng GLA 6th, 7th, 8th'!$E$4:$DV$4,FE$3,'Eng GLA 6th, 7th, 8th'!$E73:$DV73,"&lt;&gt;")=0,"",SUMIF('Eng GLA 6th, 7th, 8th'!$E$4:$DV$4,FE$3,'Eng GLA 6th, 7th, 8th'!$E73:$DV73)))</f>
        <v/>
      </c>
      <c r="FF70" s="41" t="str">
        <f>IF($B70="","",IF(COUNTIFS('Eng GLA 6th, 7th, 8th'!$E$4:$DV$4,FF$3,'Eng GLA 6th, 7th, 8th'!$E73:$DV73,"&lt;&gt;")=0,"",SUMIF('Eng GLA 6th, 7th, 8th'!$E$4:$DV$4,FF$3,'Eng GLA 6th, 7th, 8th'!$E73:$DV73)))</f>
        <v/>
      </c>
      <c r="FG70" s="41" t="str">
        <f>IF($B70="","",IF(COUNTIFS('Eng GLA 6th, 7th, 8th'!$E$4:$DV$4,FG$3,'Eng GLA 6th, 7th, 8th'!$E73:$DV73,"&lt;&gt;")=0,"",SUMIF('Eng GLA 6th, 7th, 8th'!$E$4:$DV$4,FG$3,'Eng GLA 6th, 7th, 8th'!$E73:$DV73)))</f>
        <v/>
      </c>
      <c r="FH70" s="41" t="str">
        <f>IF($B70="","",IF(COUNTIFS('Eng GLA 6th, 7th, 8th'!$E$4:$DV$4,FH$3,'Eng GLA 6th, 7th, 8th'!$E73:$DV73,"&lt;&gt;")=0,"",SUMIF('Eng GLA 6th, 7th, 8th'!$E$4:$DV$4,FH$3,'Eng GLA 6th, 7th, 8th'!$E73:$DV73)))</f>
        <v/>
      </c>
      <c r="FI70" s="41" t="str">
        <f>IF($B70="","",IF(COUNTIFS('Eng GLA 6th, 7th, 8th'!$E$4:$DV$4,FI$3,'Eng GLA 6th, 7th, 8th'!$E73:$DV73,"&lt;&gt;")=0,"",SUMIF('Eng GLA 6th, 7th, 8th'!$E$4:$DV$4,FI$3,'Eng GLA 6th, 7th, 8th'!$E73:$DV73)))</f>
        <v/>
      </c>
      <c r="FJ70" s="41" t="str">
        <f>IF($B70="","",IF(COUNTIFS('Eng GLA 6th, 7th, 8th'!$E$4:$DV$4,FJ$3,'Eng GLA 6th, 7th, 8th'!$E73:$DV73,"&lt;&gt;")=0,"",SUMIF('Eng GLA 6th, 7th, 8th'!$E$4:$DV$4,FJ$3,'Eng GLA 6th, 7th, 8th'!$E73:$DV73)))</f>
        <v/>
      </c>
      <c r="FK70" s="41" t="str">
        <f>IF($B70="","",IF(COUNTIFS('Eng GLA 6th, 7th, 8th'!$E$4:$DV$4,FK$3,'Eng GLA 6th, 7th, 8th'!$E73:$DV73,"&lt;&gt;")=0,"",SUMIF('Eng GLA 6th, 7th, 8th'!$E$4:$DV$4,FK$3,'Eng GLA 6th, 7th, 8th'!$E73:$DV73)))</f>
        <v/>
      </c>
      <c r="FL70" s="41" t="str">
        <f>IF($B70="","",IF(COUNTIFS('Eng GLA 6th, 7th, 8th'!$E$4:$DV$4,FL$3,'Eng GLA 6th, 7th, 8th'!$E73:$DV73,"&lt;&gt;")=0,"",SUMIF('Eng GLA 6th, 7th, 8th'!$E$4:$DV$4,FL$3,'Eng GLA 6th, 7th, 8th'!$E73:$DV73)))</f>
        <v/>
      </c>
      <c r="FM70" s="41" t="str">
        <f>IF($B70="","",IF(COUNTIFS('Eng GLA 6th, 7th, 8th'!$E$4:$DV$4,FM$3,'Eng GLA 6th, 7th, 8th'!$E73:$DV73,"&lt;&gt;")=0,"",SUMIF('Eng GLA 6th, 7th, 8th'!$E$4:$DV$4,FM$3,'Eng GLA 6th, 7th, 8th'!$E73:$DV73)))</f>
        <v/>
      </c>
      <c r="FN70" s="41" t="str">
        <f>IF($B70="","",IF(COUNTIFS('Eng GLA 6th, 7th, 8th'!$E$4:$DV$4,FN$3,'Eng GLA 6th, 7th, 8th'!$E73:$DV73,"&lt;&gt;")=0,"",SUMIF('Eng GLA 6th, 7th, 8th'!$E$4:$DV$4,FN$3,'Eng GLA 6th, 7th, 8th'!$E73:$DV73)))</f>
        <v/>
      </c>
      <c r="FO70" s="41" t="str">
        <f>IF($B70="","",IF(COUNTIFS('Eng GLA 6th, 7th, 8th'!$E$4:$DV$4,FO$3,'Eng GLA 6th, 7th, 8th'!$E73:$DV73,"&lt;&gt;")=0,"",SUMIF('Eng GLA 6th, 7th, 8th'!$E$4:$DV$4,FO$3,'Eng GLA 6th, 7th, 8th'!$E73:$DV73)))</f>
        <v/>
      </c>
    </row>
    <row r="71" spans="1:171" ht="12.75" customHeight="1" x14ac:dyDescent="0.2">
      <c r="A71" s="65">
        <v>67</v>
      </c>
      <c r="B71" s="65" t="str">
        <f>'English Scores- Leveled papers'!B73</f>
        <v/>
      </c>
      <c r="C71" s="65"/>
      <c r="D71" s="76" t="str">
        <f>IF(OR(B71="",H71="",'Cover Sheet'!E71=""),"",'Cover Sheet'!E71)</f>
        <v/>
      </c>
      <c r="E71" s="76" t="str">
        <f>IF(OR(B71="",H71="",'Cover Sheet'!F71=""),"",'Cover Sheet'!F71)</f>
        <v/>
      </c>
      <c r="F71" s="76" t="str">
        <f>IF(OR(B71="",H71="",'Cover Sheet'!H71=""),"",'Cover Sheet'!H71)</f>
        <v/>
      </c>
      <c r="G71" s="76"/>
      <c r="H71" s="76" t="str">
        <f>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v/>
      </c>
      <c r="I71" s="77" t="str">
        <f t="shared" si="29"/>
        <v/>
      </c>
      <c r="J71" s="77" t="str">
        <f t="shared" si="30"/>
        <v/>
      </c>
      <c r="K71" s="77" t="str">
        <f t="shared" si="31"/>
        <v/>
      </c>
      <c r="L71" s="78" t="str">
        <f t="shared" si="32"/>
        <v/>
      </c>
      <c r="M71" s="78" t="str">
        <f t="shared" si="33"/>
        <v/>
      </c>
      <c r="N71" s="78" t="str">
        <f t="shared" si="34"/>
        <v/>
      </c>
      <c r="O71" s="78" t="str">
        <f t="shared" si="35"/>
        <v/>
      </c>
      <c r="P71" s="78" t="str">
        <f t="shared" si="36"/>
        <v/>
      </c>
      <c r="Q71" s="78" t="str">
        <f t="shared" si="37"/>
        <v/>
      </c>
      <c r="R71" s="78" t="str">
        <f t="shared" si="38"/>
        <v/>
      </c>
      <c r="S71" s="78" t="str">
        <f t="shared" si="39"/>
        <v/>
      </c>
      <c r="T71" s="78" t="str">
        <f t="shared" si="40"/>
        <v/>
      </c>
      <c r="U71" s="78" t="str">
        <f t="shared" si="41"/>
        <v/>
      </c>
      <c r="V71" s="78" t="str">
        <f t="shared" si="42"/>
        <v/>
      </c>
      <c r="W71" s="78" t="str">
        <f t="shared" si="43"/>
        <v/>
      </c>
      <c r="X71" s="78" t="str">
        <f t="shared" si="44"/>
        <v/>
      </c>
      <c r="Y71" s="78"/>
      <c r="Z71" s="78"/>
      <c r="AA71" s="78"/>
      <c r="AB71" s="78"/>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41" t="str">
        <f>IF($B71="","",IF(COUNTIFS('English Scores- Leveled papers'!$H$4:$KM$4,AI$3,'English Scores- Leveled papers'!$H73:$KM73,"&lt;&gt;")=0,"",SUMIF('English Scores- Leveled papers'!$H$4:$KM$4,AI$3,'English Scores- Leveled papers'!$H73:$KM73)))</f>
        <v/>
      </c>
      <c r="AJ71" s="41" t="str">
        <f>IF($B71="","",IF(COUNTIFS('English Scores- Leveled papers'!$H$4:$KM$4,AJ$3,'English Scores- Leveled papers'!$H73:$KM73,"&lt;&gt;")=0,"",SUMIF('English Scores- Leveled papers'!$H$4:$KM$4,AJ$3,'English Scores- Leveled papers'!$H73:$KM73)))</f>
        <v/>
      </c>
      <c r="AK71" s="41" t="str">
        <f>IF($B71="","",IF(COUNTIFS('English Scores- Leveled papers'!$H$4:$KM$4,AK$3,'English Scores- Leveled papers'!$H73:$KM73,"&lt;&gt;")=0,"",SUMIF('English Scores- Leveled papers'!$H$4:$KM$4,AK$3,'English Scores- Leveled papers'!$H73:$KM73)))</f>
        <v/>
      </c>
      <c r="AL71" s="41" t="str">
        <f>IF($B71="","",IF(COUNTIFS('English Scores- Leveled papers'!$H$4:$KM$4,AL$3,'English Scores- Leveled papers'!$H73:$KM73,"&lt;&gt;")=0,"",SUMIF('English Scores- Leveled papers'!$H$4:$KM$4,AL$3,'English Scores- Leveled papers'!$H73:$KM73)))</f>
        <v/>
      </c>
      <c r="AM71" s="41" t="str">
        <f>IF($B71="","",IF(COUNTIFS('English Scores- Leveled papers'!$H$4:$KM$4,AM$3,'English Scores- Leveled papers'!$H73:$KM73,"&lt;&gt;")=0,"",SUMIF('English Scores- Leveled papers'!$H$4:$KM$4,AM$3,'English Scores- Leveled papers'!$H73:$KM73)))</f>
        <v/>
      </c>
      <c r="AN71" s="41"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41" t="str">
        <f>IF($B71="","",IF(COUNTIFS('English Scores- Leveled papers'!$H$4:$KM$4,AZ$3,'English Scores- Leveled papers'!$H73:$KM73,"&lt;&gt;")=0,"",SUMIF('English Scores- Leveled papers'!$H$4:$KM$4,AZ$3,'English Scores- Leveled papers'!$H73:$KM73)))</f>
        <v/>
      </c>
      <c r="BA71" s="41" t="str">
        <f>IF($B71="","",IF(COUNTIFS('English Scores- Leveled papers'!$H$4:$KM$4,BA$3,'English Scores- Leveled papers'!$H73:$KM73,"&lt;&gt;")=0,"",SUMIF('English Scores- Leveled papers'!$H$4:$KM$4,BA$3,'English Scores- Leveled papers'!$H73:$KM73)))</f>
        <v/>
      </c>
      <c r="BB71" s="41" t="str">
        <f>IF($B71="","",IF(COUNTIFS('English Scores- Leveled papers'!$H$4:$KM$4,BB$3,'English Scores- Leveled papers'!$H73:$KM73,"&lt;&gt;")=0,"",SUMIF('English Scores- Leveled papers'!$H$4:$KM$4,BB$3,'English Scores- Leveled papers'!$H73:$KM73)))</f>
        <v/>
      </c>
      <c r="BC71" s="41" t="str">
        <f>IF($B71="","",IF(COUNTIFS('English Scores- Leveled papers'!$H$4:$KM$4,BC$3,'English Scores- Leveled papers'!$H73:$KM73,"&lt;&gt;")=0,"",SUMIF('English Scores- Leveled papers'!$H$4:$KM$4,BC$3,'English Scores- Leveled papers'!$H73:$KM73)))</f>
        <v/>
      </c>
      <c r="BD71" s="41" t="str">
        <f>IF($B71="","",IF(COUNTIFS('English Scores- Leveled papers'!$H$4:$KM$4,BD$3,'English Scores- Leveled papers'!$H73:$KM73,"&lt;&gt;")=0,"",SUMIF('English Scores- Leveled papers'!$H$4:$KM$4,BD$3,'English Scores- Leveled papers'!$H73:$KM73)))</f>
        <v/>
      </c>
      <c r="BE71" s="41" t="str">
        <f>IF($B71="","",IF(COUNTIFS('English Scores- Leveled papers'!$H$4:$KM$4,BE$3,'English Scores- Leveled papers'!$H73:$KM73,"&lt;&gt;")=0,"",SUMIF('English Scores- Leveled papers'!$H$4:$KM$4,BE$3,'English Scores- Leveled papers'!$H73:$KM73)))</f>
        <v/>
      </c>
      <c r="BF71" s="41" t="str">
        <f>IF($B71="","",IF(COUNTIFS('English Scores- Leveled papers'!$H$4:$KM$4,BF$3,'English Scores- Leveled papers'!$H73:$KM73,"&lt;&gt;")=0,"",SUMIF('English Scores- Leveled papers'!$H$4:$KM$4,BF$3,'English Scores- Leveled papers'!$H73:$KM73)))</f>
        <v/>
      </c>
      <c r="BG71" s="41" t="str">
        <f>IF($B71="","",IF(COUNTIFS('English Scores- Leveled papers'!$H$4:$KM$4,BG$3,'English Scores- Leveled papers'!$H73:$KM73,"&lt;&gt;")=0,"",SUMIF('English Scores- Leveled papers'!$H$4:$KM$4,BG$3,'English Scores- Leveled papers'!$H73:$KM73)))</f>
        <v/>
      </c>
      <c r="BH71" s="41" t="str">
        <f>IF($B71="","",IF(COUNTIFS('English Scores- Leveled papers'!$H$4:$KM$4,BH$3,'English Scores- Leveled papers'!$H73:$KM73,"&lt;&gt;")=0,"",SUMIF('English Scores- Leveled papers'!$H$4:$KM$4,BH$3,'English Scores- Leveled papers'!$H73:$KM73)))</f>
        <v/>
      </c>
      <c r="BI71" s="41" t="str">
        <f>IF($B71="","",IF(COUNTIFS('English Scores- Leveled papers'!$H$4:$KM$4,BI$3,'English Scores- Leveled papers'!$H73:$KM73,"&lt;&gt;")=0,"",SUMIF('English Scores- Leveled papers'!$H$4:$KM$4,BI$3,'English Scores- Leveled papers'!$H73:$KM73)))</f>
        <v/>
      </c>
      <c r="BJ71" s="41" t="str">
        <f>IF($B71="","",IF(COUNTIFS('English Scores- Leveled papers'!$H$4:$KM$4,BJ$3,'English Scores- Leveled papers'!$H73:$KM73,"&lt;&gt;")=0,"",SUMIF('English Scores- Leveled papers'!$H$4:$KM$4,BJ$3,'English Scores- Leveled papers'!$H73:$KM73)))</f>
        <v/>
      </c>
      <c r="BK71" s="41" t="str">
        <f>IF($B71="","",IF(COUNTIFS('English Scores- Leveled papers'!$H$4:$KM$4,BK$3,'English Scores- Leveled papers'!$H73:$KM73,"&lt;&gt;")=0,"",SUMIF('English Scores- Leveled papers'!$H$4:$KM$4,BK$3,'English Scores- Leveled papers'!$H73:$KM73)))</f>
        <v/>
      </c>
      <c r="BL71" s="41" t="str">
        <f>IF($B71="","",IF(COUNTIFS('English Scores- Leveled papers'!$H$4:$KM$4,BL$3,'English Scores- Leveled papers'!$H73:$KM73,"&lt;&gt;")=0,"",SUMIF('English Scores- Leveled papers'!$H$4:$KM$4,BL$3,'English Scores- Leveled papers'!$H73:$KM73)))</f>
        <v/>
      </c>
      <c r="BM71" s="41" t="str">
        <f>IF($B71="","",IF(COUNTIFS('English Scores- Leveled papers'!$H$4:$KM$4,BM$3,'English Scores- Leveled papers'!$H73:$KM73,"&lt;&gt;")=0,"",SUMIF('English Scores- Leveled papers'!$H$4:$KM$4,BM$3,'English Scores- Leveled papers'!$H73:$KM73)))</f>
        <v/>
      </c>
      <c r="BN71" s="41" t="str">
        <f>IF($B71="","",IF(COUNTIFS('English Scores- Leveled papers'!$H$4:$KM$4,BN$3,'English Scores- Leveled papers'!$H73:$KM73,"&lt;&gt;")=0,"",SUMIF('English Scores- Leveled papers'!$H$4:$KM$4,BN$3,'English Scores- Leveled papers'!$H73:$KM73)))</f>
        <v/>
      </c>
      <c r="BO71" s="41"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41" t="str">
        <f>IF($B71="","",IF(COUNTIFS('English Scores- Leveled papers'!$H$4:$KM$4,BX$3,'English Scores- Leveled papers'!$H73:$KM73,"&lt;&gt;")=0,"",SUMIF('English Scores- Leveled papers'!$H$4:$KM$4,BX$3,'English Scores- Leveled papers'!$H73:$KM73)))</f>
        <v/>
      </c>
      <c r="BY71" s="41" t="str">
        <f>IF($B71="","",IF(COUNTIFS('English Scores- Leveled papers'!$H$4:$KM$4,BY$3,'English Scores- Leveled papers'!$H73:$KM73,"&lt;&gt;")=0,"",SUMIF('English Scores- Leveled papers'!$H$4:$KM$4,BY$3,'English Scores- Leveled papers'!$H73:$KM73)))</f>
        <v/>
      </c>
      <c r="BZ71" s="41" t="str">
        <f>IF($B71="","",IF(COUNTIFS('English Scores- Leveled papers'!$H$4:$KM$4,BZ$3,'English Scores- Leveled papers'!$H73:$KM73,"&lt;&gt;")=0,"",SUMIF('English Scores- Leveled papers'!$H$4:$KM$4,BZ$3,'English Scores- Leveled papers'!$H73:$KM73)))</f>
        <v/>
      </c>
      <c r="CA71" s="41" t="str">
        <f>IF($B71="","",IF(COUNTIFS('English Scores- Leveled papers'!$H$4:$KM$4,CA$3,'English Scores- Leveled papers'!$H73:$KM73,"&lt;&gt;")=0,"",SUMIF('English Scores- Leveled papers'!$H$4:$KM$4,CA$3,'English Scores- Leveled papers'!$H73:$KM73)))</f>
        <v/>
      </c>
      <c r="CB71" s="41" t="str">
        <f>IF($B71="","",IF(COUNTIFS('English Scores- Leveled papers'!$H$4:$KM$4,CB$3,'English Scores- Leveled papers'!$H73:$KM73,"&lt;&gt;")=0,"",SUMIF('English Scores- Leveled papers'!$H$4:$KM$4,CB$3,'English Scores- Leveled papers'!$H73:$KM73)))</f>
        <v/>
      </c>
      <c r="CC71" s="41" t="str">
        <f>IF($B71="","",IF(COUNTIFS('English Scores- Leveled papers'!$H$4:$KM$4,CC$3,'English Scores- Leveled papers'!$H73:$KM73,"&lt;&gt;")=0,"",SUMIF('English Scores- Leveled papers'!$H$4:$KM$4,CC$3,'English Scores- Leveled papers'!$H73:$KM73)))</f>
        <v/>
      </c>
      <c r="CD71" s="41" t="str">
        <f>IF($B71="","",IF(COUNTIFS('English Scores- Leveled papers'!$H$4:$KM$4,CD$3,'English Scores- Leveled papers'!$H73:$KM73,"&lt;&gt;")=0,"",SUMIF('English Scores- Leveled papers'!$H$4:$KM$4,CD$3,'English Scores- Leveled papers'!$H73:$KM73)))</f>
        <v/>
      </c>
      <c r="CE71" s="41" t="str">
        <f>IF($B71="","",IF(COUNTIFS('English Scores- Leveled papers'!$H$4:$KM$4,CE$3,'English Scores- Leveled papers'!$H73:$KM73,"&lt;&gt;")=0,"",SUMIF('English Scores- Leveled papers'!$H$4:$KM$4,CE$3,'English Scores- Leveled papers'!$H73:$KM73)))</f>
        <v/>
      </c>
      <c r="CF71" s="41"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41" t="str">
        <f>IF($B71="","",IF(COUNTIFS('English Scores- Leveled papers'!$H$4:$KM$4,CL$3,'English Scores- Leveled papers'!$H73:$KM73,"&lt;&gt;")=0,"",SUMIF('English Scores- Leveled papers'!$H$4:$KM$4,CL$3,'English Scores- Leveled papers'!$H73:$KM73)))</f>
        <v/>
      </c>
      <c r="CM71" s="41" t="str">
        <f>IF($B71="","",IF(COUNTIFS('English Scores- Leveled papers'!$H$4:$KM$4,CM$3,'English Scores- Leveled papers'!$H73:$KM73,"&lt;&gt;")=0,"",SUMIF('English Scores- Leveled papers'!$H$4:$KM$4,CM$3,'English Scores- Leveled papers'!$H73:$KM73)))</f>
        <v/>
      </c>
      <c r="CN71" s="41" t="str">
        <f>IF($B71="","",IF(COUNTIFS('English Scores- Leveled papers'!$H$4:$KM$4,CN$3,'English Scores- Leveled papers'!$H73:$KM73,"&lt;&gt;")=0,"",SUMIF('English Scores- Leveled papers'!$H$4:$KM$4,CN$3,'English Scores- Leveled papers'!$H73:$KM73)))</f>
        <v/>
      </c>
      <c r="CO71" s="41" t="str">
        <f>IF($B71="","",IF(COUNTIFS('English Scores- Leveled papers'!$H$4:$KM$4,CO$3,'English Scores- Leveled papers'!$H73:$KM73,"&lt;&gt;")=0,"",SUMIF('English Scores- Leveled papers'!$H$4:$KM$4,CO$3,'English Scores- Leveled papers'!$H73:$KM73)))</f>
        <v/>
      </c>
      <c r="CP71" s="41" t="str">
        <f>IF($B71="","",IF(COUNTIFS('English Scores- Leveled papers'!$H$4:$KM$4,CP$3,'English Scores- Leveled papers'!$H73:$KM73,"&lt;&gt;")=0,"",SUMIF('English Scores- Leveled papers'!$H$4:$KM$4,CP$3,'English Scores- Leveled papers'!$H73:$KM73)))</f>
        <v/>
      </c>
      <c r="CQ71" s="41" t="str">
        <f>IF($B71="","",IF(COUNTIFS('English Scores- Leveled papers'!$H$4:$KM$4,CQ$3,'English Scores- Leveled papers'!$H73:$KM73,"&lt;&gt;")=0,"",SUMIF('English Scores- Leveled papers'!$H$4:$KM$4,CQ$3,'English Scores- Leveled papers'!$H73:$KM73)))</f>
        <v/>
      </c>
      <c r="CR71" s="41" t="str">
        <f>IF($B71="","",IF(COUNTIFS('English Scores- Leveled papers'!$H$4:$KM$4,CR$3,'English Scores- Leveled papers'!$H73:$KM73,"&lt;&gt;")=0,"",SUMIF('English Scores- Leveled papers'!$H$4:$KM$4,CR$3,'English Scores- Leveled papers'!$H73:$KM73)))</f>
        <v/>
      </c>
      <c r="CS71" s="41"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41" t="str">
        <f>IF($B71="","",IF(COUNTIFS('English Scores- Leveled papers'!$H$4:$KM$4,DF$3,'English Scores- Leveled papers'!$H73:$KM73,"&lt;&gt;")=0,"",SUMIF('English Scores- Leveled papers'!$H$4:$KM$4,DF$3,'English Scores- Leveled papers'!$H73:$KM73)))</f>
        <v/>
      </c>
      <c r="DG71" s="41" t="str">
        <f>IF($B71="","",IF(COUNTIFS('English Scores- Leveled papers'!$H$4:$KM$4,DG$3,'English Scores- Leveled papers'!$H73:$KM73,"&lt;&gt;")=0,"",SUMIF('English Scores- Leveled papers'!$H$4:$KM$4,DG$3,'English Scores- Leveled papers'!$H73:$KM73)))</f>
        <v/>
      </c>
      <c r="DH71" s="41" t="str">
        <f>IF($B71="","",IF(COUNTIFS('English Scores- Leveled papers'!$H$4:$KM$4,DH$3,'English Scores- Leveled papers'!$H73:$KM73,"&lt;&gt;")=0,"",SUMIF('English Scores- Leveled papers'!$H$4:$KM$4,DH$3,'English Scores- Leveled papers'!$H73:$KM73)))</f>
        <v/>
      </c>
      <c r="DI71" s="41" t="str">
        <f>IF($B71="","",IF(COUNTIFS('English Scores- Leveled papers'!$H$4:$KM$4,DI$3,'English Scores- Leveled papers'!$H73:$KM73,"&lt;&gt;")=0,"",SUMIF('English Scores- Leveled papers'!$H$4:$KM$4,DI$3,'English Scores- Leveled papers'!$H73:$KM73)))</f>
        <v/>
      </c>
      <c r="DJ71" s="41" t="str">
        <f>IF($B71="","",IF(COUNTIFS('English Scores- Leveled papers'!$H$4:$KM$4,DJ$3,'English Scores- Leveled papers'!$H73:$KM73,"&lt;&gt;")=0,"",SUMIF('English Scores- Leveled papers'!$H$4:$KM$4,DJ$3,'English Scores- Leveled papers'!$H73:$KM73)))</f>
        <v/>
      </c>
      <c r="DK71" s="41" t="str">
        <f>IF($B71="","",IF(COUNTIFS('English Scores- Leveled papers'!$H$4:$KM$4,DK$3,'English Scores- Leveled papers'!$H73:$KM73,"&lt;&gt;")=0,"",SUMIF('English Scores- Leveled papers'!$H$4:$KM$4,DK$3,'English Scores- Leveled papers'!$H73:$KM73)))</f>
        <v/>
      </c>
      <c r="DL71" s="41" t="str">
        <f>IF($B71="","",IF(COUNTIFS('English Scores- Leveled papers'!$H$4:$KM$4,DL$3,'English Scores- Leveled papers'!$H73:$KM73,"&lt;&gt;")=0,"",SUMIF('English Scores- Leveled papers'!$H$4:$KM$4,DL$3,'English Scores- Leveled papers'!$H73:$KM73)))</f>
        <v/>
      </c>
      <c r="DM71" s="41" t="str">
        <f>IF($B71="","",IF(COUNTIFS('English Scores- Leveled papers'!$H$4:$KM$4,DM$3,'English Scores- Leveled papers'!$H73:$KM73,"&lt;&gt;")=0,"",SUMIF('English Scores- Leveled papers'!$H$4:$KM$4,DM$3,'English Scores- Leveled papers'!$H73:$KM73)))</f>
        <v/>
      </c>
      <c r="DN71" s="41" t="str">
        <f>IF($B71="","",IF(COUNTIFS('English Scores- Leveled papers'!$H$4:$KM$4,DN$3,'English Scores- Leveled papers'!$H73:$KM73,"&lt;&gt;")=0,"",SUMIF('English Scores- Leveled papers'!$H$4:$KM$4,DN$3,'English Scores- Leveled papers'!$H73:$KM73)))</f>
        <v/>
      </c>
      <c r="DO71" s="41" t="str">
        <f>IF($B71="","",IF(COUNTIFS('English Scores- Leveled papers'!$H$4:$KM$4,DO$3,'English Scores- Leveled papers'!$H73:$KM73,"&lt;&gt;")=0,"",SUMIF('English Scores- Leveled papers'!$H$4:$KM$4,DO$3,'English Scores- Leveled papers'!$H73:$KM73)))</f>
        <v/>
      </c>
      <c r="DP71" s="41" t="str">
        <f>IF($B71="","",IF(COUNTIFS('English Scores- Leveled papers'!$H$4:$KM$4,DP$3,'English Scores- Leveled papers'!$H73:$KM73,"&lt;&gt;")=0,"",SUMIF('English Scores- Leveled papers'!$H$4:$KM$4,DP$3,'English Scores- Leveled papers'!$H73:$KM73)))</f>
        <v/>
      </c>
      <c r="DQ71" s="393" t="str">
        <f>IF($B71="","",IF(COUNTIFS('English Scores- Leveled papers'!$H$4:$KM$4,DQ$3,'English Scores- Leveled papers'!$H73:$KM73,"&lt;&gt;")=0,"",SUMIF('English Scores- Leveled papers'!$H$4:$KM$4,DQ$3,'English Scores- Leveled papers'!$H73:$KM73)))</f>
        <v/>
      </c>
      <c r="DR71" s="395" t="str">
        <f>IF('Cover Sheet'!$AC$6="6th", 'Eng GLA 6th, 7th, 8th'!D74, "")</f>
        <v/>
      </c>
      <c r="DU71" s="41" t="str">
        <f>IF($B71="","",IF(COUNTIFS('Eng GLA 6th, 7th, 8th'!$E$4:$DV$4,DU$3,'Eng GLA 6th, 7th, 8th'!$E74:$DV74,"&lt;&gt;")=0,"",SUMIF('Eng GLA 6th, 7th, 8th'!$E$4:$DV$4,DU$3,'Eng GLA 6th, 7th, 8th'!$E74:$DV74)))</f>
        <v/>
      </c>
      <c r="DV71" s="41" t="str">
        <f>IF($B71="","",IF(COUNTIFS('Eng GLA 6th, 7th, 8th'!$E$4:$DV$4,DV$3,'Eng GLA 6th, 7th, 8th'!$E74:$DV74,"&lt;&gt;")=0,"",SUMIF('Eng GLA 6th, 7th, 8th'!$E$4:$DV$4,DV$3,'Eng GLA 6th, 7th, 8th'!$E74:$DV74)))</f>
        <v/>
      </c>
      <c r="DW71" s="41" t="str">
        <f>IF($B71="","",IF(COUNTIFS('Eng GLA 6th, 7th, 8th'!$E$4:$DV$4,DW$3,'Eng GLA 6th, 7th, 8th'!$E74:$DV74,"&lt;&gt;")=0,"",SUMIF('Eng GLA 6th, 7th, 8th'!$E$4:$DV$4,DW$3,'Eng GLA 6th, 7th, 8th'!$E74:$DV74)))</f>
        <v/>
      </c>
      <c r="DX71" s="41" t="str">
        <f>IF($B71="","",IF(COUNTIFS('Eng GLA 6th, 7th, 8th'!$E$4:$DV$4,DX$3,'Eng GLA 6th, 7th, 8th'!$E74:$DV74,"&lt;&gt;")=0,"",SUMIF('Eng GLA 6th, 7th, 8th'!$E$4:$DV$4,DX$3,'Eng GLA 6th, 7th, 8th'!$E74:$DV74)))</f>
        <v/>
      </c>
      <c r="DY71" s="41" t="str">
        <f>IF($B71="","",IF(COUNTIFS('Eng GLA 6th, 7th, 8th'!$E$4:$DV$4,DY$3,'Eng GLA 6th, 7th, 8th'!$E74:$DV74,"&lt;&gt;")=0,"",SUMIF('Eng GLA 6th, 7th, 8th'!$E$4:$DV$4,DY$3,'Eng GLA 6th, 7th, 8th'!$E74:$DV74)))</f>
        <v/>
      </c>
      <c r="DZ71" s="41" t="str">
        <f>IF($B71="","",IF(COUNTIFS('Eng GLA 6th, 7th, 8th'!$E$4:$DV$4,DZ$3,'Eng GLA 6th, 7th, 8th'!$E74:$DV74,"&lt;&gt;")=0,"",SUMIF('Eng GLA 6th, 7th, 8th'!$E$4:$DV$4,DZ$3,'Eng GLA 6th, 7th, 8th'!$E74:$DV74)))</f>
        <v/>
      </c>
      <c r="EA71" s="41" t="str">
        <f>IF($B71="","",IF(COUNTIFS('Eng GLA 6th, 7th, 8th'!$E$4:$DV$4,EA$3,'Eng GLA 6th, 7th, 8th'!$E74:$DV74,"&lt;&gt;")=0,"",SUMIF('Eng GLA 6th, 7th, 8th'!$E$4:$DV$4,EA$3,'Eng GLA 6th, 7th, 8th'!$E74:$DV74)))</f>
        <v/>
      </c>
      <c r="EB71" s="41" t="str">
        <f>IF($B71="","",IF(COUNTIFS('Eng GLA 6th, 7th, 8th'!$E$4:$DV$4,EB$3,'Eng GLA 6th, 7th, 8th'!$E74:$DV74,"&lt;&gt;")=0,"",SUMIF('Eng GLA 6th, 7th, 8th'!$E$4:$DV$4,EB$3,'Eng GLA 6th, 7th, 8th'!$E74:$DV74)))</f>
        <v/>
      </c>
      <c r="EC71" s="41" t="str">
        <f>IF($B71="","",IF(COUNTIFS('Eng GLA 6th, 7th, 8th'!$E$4:$DV$4,EC$3,'Eng GLA 6th, 7th, 8th'!$E74:$DV74,"&lt;&gt;")=0,"",SUMIF('Eng GLA 6th, 7th, 8th'!$E$4:$DV$4,EC$3,'Eng GLA 6th, 7th, 8th'!$E74:$DV74)))</f>
        <v/>
      </c>
      <c r="ED71" s="41" t="str">
        <f>IF($B71="","",IF(COUNTIFS('Eng GLA 6th, 7th, 8th'!$E$4:$DV$4,ED$3,'Eng GLA 6th, 7th, 8th'!$E74:$DV74,"&lt;&gt;")=0,"",SUMIF('Eng GLA 6th, 7th, 8th'!$E$4:$DV$4,ED$3,'Eng GLA 6th, 7th, 8th'!$E74:$DV74)))</f>
        <v/>
      </c>
      <c r="EE71" s="41" t="str">
        <f>IF($B71="","",IF(COUNTIFS('Eng GLA 6th, 7th, 8th'!$E$4:$DV$4,EE$3,'Eng GLA 6th, 7th, 8th'!$E74:$DV74,"&lt;&gt;")=0,"",SUMIF('Eng GLA 6th, 7th, 8th'!$E$4:$DV$4,EE$3,'Eng GLA 6th, 7th, 8th'!$E74:$DV74)))</f>
        <v/>
      </c>
      <c r="EF71" s="41" t="str">
        <f>IF($B71="","",IF(COUNTIFS('Eng GLA 6th, 7th, 8th'!$E$4:$DV$4,EF$3,'Eng GLA 6th, 7th, 8th'!$E74:$DV74,"&lt;&gt;")=0,"",SUMIF('Eng GLA 6th, 7th, 8th'!$E$4:$DV$4,EF$3,'Eng GLA 6th, 7th, 8th'!$E74:$DV74)))</f>
        <v/>
      </c>
      <c r="EG71" s="41" t="str">
        <f>IF($B71="","",IF(COUNTIFS('Eng GLA 6th, 7th, 8th'!$E$4:$DV$4,EG$3,'Eng GLA 6th, 7th, 8th'!$E74:$DV74,"&lt;&gt;")=0,"",SUMIF('Eng GLA 6th, 7th, 8th'!$E$4:$DV$4,EG$3,'Eng GLA 6th, 7th, 8th'!$E74:$DV74)))</f>
        <v/>
      </c>
      <c r="EH71" s="41" t="str">
        <f>IF($B71="","",IF(COUNTIFS('Eng GLA 6th, 7th, 8th'!$E$4:$DV$4,EH$3,'Eng GLA 6th, 7th, 8th'!$E74:$DV74,"&lt;&gt;")=0,"",SUMIF('Eng GLA 6th, 7th, 8th'!$E$4:$DV$4,EH$3,'Eng GLA 6th, 7th, 8th'!$E74:$DV74)))</f>
        <v/>
      </c>
      <c r="EI71" s="41" t="str">
        <f>IF($B71="","",IF(COUNTIFS('Eng GLA 6th, 7th, 8th'!$E$4:$DV$4,EI$3,'Eng GLA 6th, 7th, 8th'!$E74:$DV74,"&lt;&gt;")=0,"",SUMIF('Eng GLA 6th, 7th, 8th'!$E$4:$DV$4,EI$3,'Eng GLA 6th, 7th, 8th'!$E74:$DV74)))</f>
        <v/>
      </c>
      <c r="EJ71" s="398" t="str">
        <f>IF('Cover Sheet'!$AC$6="7th", 'Eng GLA 6th, 7th, 8th'!AQ74, "")</f>
        <v/>
      </c>
      <c r="EK71" s="41" t="str">
        <f>IF($B71="","",IF(COUNTIFS('Eng GLA 6th, 7th, 8th'!$E$4:$DV$4,EK$3,'Eng GLA 6th, 7th, 8th'!$E74:$DV74,"&lt;&gt;")=0,"",SUMIF('Eng GLA 6th, 7th, 8th'!$E$4:$DV$4,EK$3,'Eng GLA 6th, 7th, 8th'!$E74:$DV74)))</f>
        <v/>
      </c>
      <c r="EL71" s="41" t="str">
        <f>IF($B71="","",IF(COUNTIFS('Eng GLA 6th, 7th, 8th'!$E$4:$DV$4,EL$3,'Eng GLA 6th, 7th, 8th'!$E74:$DV74,"&lt;&gt;")=0,"",SUMIF('Eng GLA 6th, 7th, 8th'!$E$4:$DV$4,EL$3,'Eng GLA 6th, 7th, 8th'!$E74:$DV74)))</f>
        <v/>
      </c>
      <c r="EM71" s="41" t="str">
        <f>IF($B71="","",IF(COUNTIFS('Eng GLA 6th, 7th, 8th'!$E$4:$DV$4,EM$3,'Eng GLA 6th, 7th, 8th'!$E74:$DV74,"&lt;&gt;")=0,"",SUMIF('Eng GLA 6th, 7th, 8th'!$E$4:$DV$4,EM$3,'Eng GLA 6th, 7th, 8th'!$E74:$DV74)))</f>
        <v/>
      </c>
      <c r="EN71" s="41" t="str">
        <f>IF($B71="","",IF(COUNTIFS('Eng GLA 6th, 7th, 8th'!$E$4:$DV$4,EN$3,'Eng GLA 6th, 7th, 8th'!$E74:$DV74,"&lt;&gt;")=0,"",SUMIF('Eng GLA 6th, 7th, 8th'!$E$4:$DV$4,EN$3,'Eng GLA 6th, 7th, 8th'!$E74:$DV74)))</f>
        <v/>
      </c>
      <c r="EO71" s="41" t="str">
        <f>IF($B71="","",IF(COUNTIFS('Eng GLA 6th, 7th, 8th'!$E$4:$DV$4,EO$3,'Eng GLA 6th, 7th, 8th'!$E74:$DV74,"&lt;&gt;")=0,"",SUMIF('Eng GLA 6th, 7th, 8th'!$E$4:$DV$4,EO$3,'Eng GLA 6th, 7th, 8th'!$E74:$DV74)))</f>
        <v/>
      </c>
      <c r="EP71" s="41" t="str">
        <f>IF($B71="","",IF(COUNTIFS('Eng GLA 6th, 7th, 8th'!$E$4:$DV$4,EP$3,'Eng GLA 6th, 7th, 8th'!$E74:$DV74,"&lt;&gt;")=0,"",SUMIF('Eng GLA 6th, 7th, 8th'!$E$4:$DV$4,EP$3,'Eng GLA 6th, 7th, 8th'!$E74:$DV74)))</f>
        <v/>
      </c>
      <c r="EQ71" s="41" t="str">
        <f>IF($B71="","",IF(COUNTIFS('Eng GLA 6th, 7th, 8th'!$E$4:$DV$4,EQ$3,'Eng GLA 6th, 7th, 8th'!$E74:$DV74,"&lt;&gt;")=0,"",SUMIF('Eng GLA 6th, 7th, 8th'!$E$4:$DV$4,EQ$3,'Eng GLA 6th, 7th, 8th'!$E74:$DV74)))</f>
        <v/>
      </c>
      <c r="ER71" s="41" t="str">
        <f>IF($B71="","",IF(COUNTIFS('Eng GLA 6th, 7th, 8th'!$E$4:$DV$4,ER$3,'Eng GLA 6th, 7th, 8th'!$E74:$DV74,"&lt;&gt;")=0,"",SUMIF('Eng GLA 6th, 7th, 8th'!$E$4:$DV$4,ER$3,'Eng GLA 6th, 7th, 8th'!$E74:$DV74)))</f>
        <v/>
      </c>
      <c r="ES71" s="41" t="str">
        <f>IF($B71="","",IF(COUNTIFS('Eng GLA 6th, 7th, 8th'!$E$4:$DV$4,ES$3,'Eng GLA 6th, 7th, 8th'!$E74:$DV74,"&lt;&gt;")=0,"",SUMIF('Eng GLA 6th, 7th, 8th'!$E$4:$DV$4,ES$3,'Eng GLA 6th, 7th, 8th'!$E74:$DV74)))</f>
        <v/>
      </c>
      <c r="ET71" s="41" t="str">
        <f>IF($B71="","",IF(COUNTIFS('Eng GLA 6th, 7th, 8th'!$E$4:$DV$4,ET$3,'Eng GLA 6th, 7th, 8th'!$E74:$DV74,"&lt;&gt;")=0,"",SUMIF('Eng GLA 6th, 7th, 8th'!$E$4:$DV$4,ET$3,'Eng GLA 6th, 7th, 8th'!$E74:$DV74)))</f>
        <v/>
      </c>
      <c r="EU71" s="41" t="str">
        <f>IF($B71="","",IF(COUNTIFS('Eng GLA 6th, 7th, 8th'!$E$4:$DV$4,EU$3,'Eng GLA 6th, 7th, 8th'!$E74:$DV74,"&lt;&gt;")=0,"",SUMIF('Eng GLA 6th, 7th, 8th'!$E$4:$DV$4,EU$3,'Eng GLA 6th, 7th, 8th'!$E74:$DV74)))</f>
        <v/>
      </c>
      <c r="EV71" s="41" t="str">
        <f>IF($B71="","",IF(COUNTIFS('Eng GLA 6th, 7th, 8th'!$E$4:$DV$4,EV$3,'Eng GLA 6th, 7th, 8th'!$E74:$DV74,"&lt;&gt;")=0,"",SUMIF('Eng GLA 6th, 7th, 8th'!$E$4:$DV$4,EV$3,'Eng GLA 6th, 7th, 8th'!$E74:$DV74)))</f>
        <v/>
      </c>
      <c r="EW71" s="41" t="str">
        <f>IF($B71="","",IF(COUNTIFS('Eng GLA 6th, 7th, 8th'!$E$4:$DV$4,EW$3,'Eng GLA 6th, 7th, 8th'!$E74:$DV74,"&lt;&gt;")=0,"",SUMIF('Eng GLA 6th, 7th, 8th'!$E$4:$DV$4,EW$3,'Eng GLA 6th, 7th, 8th'!$E74:$DV74)))</f>
        <v/>
      </c>
      <c r="EX71" s="41" t="str">
        <f>IF($B71="","",IF(COUNTIFS('Eng GLA 6th, 7th, 8th'!$E$4:$DV$4,EX$3,'Eng GLA 6th, 7th, 8th'!$E74:$DV74,"&lt;&gt;")=0,"",SUMIF('Eng GLA 6th, 7th, 8th'!$E$4:$DV$4,EX$3,'Eng GLA 6th, 7th, 8th'!$E74:$DV74)))</f>
        <v/>
      </c>
      <c r="EY71" s="41" t="str">
        <f>IF($B71="","",IF(COUNTIFS('Eng GLA 6th, 7th, 8th'!$E$4:$DV$4,EY$3,'Eng GLA 6th, 7th, 8th'!$E74:$DV74,"&lt;&gt;")=0,"",SUMIF('Eng GLA 6th, 7th, 8th'!$E$4:$DV$4,EY$3,'Eng GLA 6th, 7th, 8th'!$E74:$DV74)))</f>
        <v/>
      </c>
      <c r="EZ71" s="398" t="str">
        <f>IF('Cover Sheet'!$AC$6="8th", 'Eng GLA 6th, 7th, 8th'!CG74, "")</f>
        <v/>
      </c>
      <c r="FA71" s="41" t="str">
        <f>IF($B71="","",IF(COUNTIFS('Eng GLA 6th, 7th, 8th'!$E$4:$DV$4,FA$3,'Eng GLA 6th, 7th, 8th'!$E74:$DV74,"&lt;&gt;")=0,"",SUMIF('Eng GLA 6th, 7th, 8th'!$E$4:$DV$4,FA$3,'Eng GLA 6th, 7th, 8th'!$E74:$DV74)))</f>
        <v/>
      </c>
      <c r="FB71" s="41" t="str">
        <f>IF($B71="","",IF(COUNTIFS('Eng GLA 6th, 7th, 8th'!$E$4:$DV$4,FB$3,'Eng GLA 6th, 7th, 8th'!$E74:$DV74,"&lt;&gt;")=0,"",SUMIF('Eng GLA 6th, 7th, 8th'!$E$4:$DV$4,FB$3,'Eng GLA 6th, 7th, 8th'!$E74:$DV74)))</f>
        <v/>
      </c>
      <c r="FC71" s="41" t="str">
        <f>IF($B71="","",IF(COUNTIFS('Eng GLA 6th, 7th, 8th'!$E$4:$DV$4,FC$3,'Eng GLA 6th, 7th, 8th'!$E74:$DV74,"&lt;&gt;")=0,"",SUMIF('Eng GLA 6th, 7th, 8th'!$E$4:$DV$4,FC$3,'Eng GLA 6th, 7th, 8th'!$E74:$DV74)))</f>
        <v/>
      </c>
      <c r="FD71" s="41" t="str">
        <f>IF($B71="","",IF(COUNTIFS('Eng GLA 6th, 7th, 8th'!$E$4:$DV$4,FD$3,'Eng GLA 6th, 7th, 8th'!$E74:$DV74,"&lt;&gt;")=0,"",SUMIF('Eng GLA 6th, 7th, 8th'!$E$4:$DV$4,FD$3,'Eng GLA 6th, 7th, 8th'!$E74:$DV74)))</f>
        <v/>
      </c>
      <c r="FE71" s="41" t="str">
        <f>IF($B71="","",IF(COUNTIFS('Eng GLA 6th, 7th, 8th'!$E$4:$DV$4,FE$3,'Eng GLA 6th, 7th, 8th'!$E74:$DV74,"&lt;&gt;")=0,"",SUMIF('Eng GLA 6th, 7th, 8th'!$E$4:$DV$4,FE$3,'Eng GLA 6th, 7th, 8th'!$E74:$DV74)))</f>
        <v/>
      </c>
      <c r="FF71" s="41" t="str">
        <f>IF($B71="","",IF(COUNTIFS('Eng GLA 6th, 7th, 8th'!$E$4:$DV$4,FF$3,'Eng GLA 6th, 7th, 8th'!$E74:$DV74,"&lt;&gt;")=0,"",SUMIF('Eng GLA 6th, 7th, 8th'!$E$4:$DV$4,FF$3,'Eng GLA 6th, 7th, 8th'!$E74:$DV74)))</f>
        <v/>
      </c>
      <c r="FG71" s="41" t="str">
        <f>IF($B71="","",IF(COUNTIFS('Eng GLA 6th, 7th, 8th'!$E$4:$DV$4,FG$3,'Eng GLA 6th, 7th, 8th'!$E74:$DV74,"&lt;&gt;")=0,"",SUMIF('Eng GLA 6th, 7th, 8th'!$E$4:$DV$4,FG$3,'Eng GLA 6th, 7th, 8th'!$E74:$DV74)))</f>
        <v/>
      </c>
      <c r="FH71" s="41" t="str">
        <f>IF($B71="","",IF(COUNTIFS('Eng GLA 6th, 7th, 8th'!$E$4:$DV$4,FH$3,'Eng GLA 6th, 7th, 8th'!$E74:$DV74,"&lt;&gt;")=0,"",SUMIF('Eng GLA 6th, 7th, 8th'!$E$4:$DV$4,FH$3,'Eng GLA 6th, 7th, 8th'!$E74:$DV74)))</f>
        <v/>
      </c>
      <c r="FI71" s="41" t="str">
        <f>IF($B71="","",IF(COUNTIFS('Eng GLA 6th, 7th, 8th'!$E$4:$DV$4,FI$3,'Eng GLA 6th, 7th, 8th'!$E74:$DV74,"&lt;&gt;")=0,"",SUMIF('Eng GLA 6th, 7th, 8th'!$E$4:$DV$4,FI$3,'Eng GLA 6th, 7th, 8th'!$E74:$DV74)))</f>
        <v/>
      </c>
      <c r="FJ71" s="41" t="str">
        <f>IF($B71="","",IF(COUNTIFS('Eng GLA 6th, 7th, 8th'!$E$4:$DV$4,FJ$3,'Eng GLA 6th, 7th, 8th'!$E74:$DV74,"&lt;&gt;")=0,"",SUMIF('Eng GLA 6th, 7th, 8th'!$E$4:$DV$4,FJ$3,'Eng GLA 6th, 7th, 8th'!$E74:$DV74)))</f>
        <v/>
      </c>
      <c r="FK71" s="41" t="str">
        <f>IF($B71="","",IF(COUNTIFS('Eng GLA 6th, 7th, 8th'!$E$4:$DV$4,FK$3,'Eng GLA 6th, 7th, 8th'!$E74:$DV74,"&lt;&gt;")=0,"",SUMIF('Eng GLA 6th, 7th, 8th'!$E$4:$DV$4,FK$3,'Eng GLA 6th, 7th, 8th'!$E74:$DV74)))</f>
        <v/>
      </c>
      <c r="FL71" s="41" t="str">
        <f>IF($B71="","",IF(COUNTIFS('Eng GLA 6th, 7th, 8th'!$E$4:$DV$4,FL$3,'Eng GLA 6th, 7th, 8th'!$E74:$DV74,"&lt;&gt;")=0,"",SUMIF('Eng GLA 6th, 7th, 8th'!$E$4:$DV$4,FL$3,'Eng GLA 6th, 7th, 8th'!$E74:$DV74)))</f>
        <v/>
      </c>
      <c r="FM71" s="41" t="str">
        <f>IF($B71="","",IF(COUNTIFS('Eng GLA 6th, 7th, 8th'!$E$4:$DV$4,FM$3,'Eng GLA 6th, 7th, 8th'!$E74:$DV74,"&lt;&gt;")=0,"",SUMIF('Eng GLA 6th, 7th, 8th'!$E$4:$DV$4,FM$3,'Eng GLA 6th, 7th, 8th'!$E74:$DV74)))</f>
        <v/>
      </c>
      <c r="FN71" s="41" t="str">
        <f>IF($B71="","",IF(COUNTIFS('Eng GLA 6th, 7th, 8th'!$E$4:$DV$4,FN$3,'Eng GLA 6th, 7th, 8th'!$E74:$DV74,"&lt;&gt;")=0,"",SUMIF('Eng GLA 6th, 7th, 8th'!$E$4:$DV$4,FN$3,'Eng GLA 6th, 7th, 8th'!$E74:$DV74)))</f>
        <v/>
      </c>
      <c r="FO71" s="41" t="str">
        <f>IF($B71="","",IF(COUNTIFS('Eng GLA 6th, 7th, 8th'!$E$4:$DV$4,FO$3,'Eng GLA 6th, 7th, 8th'!$E74:$DV74,"&lt;&gt;")=0,"",SUMIF('Eng GLA 6th, 7th, 8th'!$E$4:$DV$4,FO$3,'Eng GLA 6th, 7th, 8th'!$E74:$DV74)))</f>
        <v/>
      </c>
    </row>
    <row r="72" spans="1:171" ht="12.75" customHeight="1" x14ac:dyDescent="0.2">
      <c r="A72" s="65">
        <v>68</v>
      </c>
      <c r="B72" s="65" t="str">
        <f>'English Scores- Leveled papers'!B74</f>
        <v/>
      </c>
      <c r="C72" s="65"/>
      <c r="D72" s="76" t="str">
        <f>IF(OR(B72="",H72="",'Cover Sheet'!E72=""),"",'Cover Sheet'!E72)</f>
        <v/>
      </c>
      <c r="E72" s="76" t="str">
        <f>IF(OR(B72="",H72="",'Cover Sheet'!F72=""),"",'Cover Sheet'!F72)</f>
        <v/>
      </c>
      <c r="F72" s="76" t="str">
        <f>IF(OR(B72="",H72="",'Cover Sheet'!H72=""),"",'Cover Sheet'!H72)</f>
        <v/>
      </c>
      <c r="G72" s="76"/>
      <c r="H72" s="76" t="str">
        <f>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v/>
      </c>
      <c r="I72" s="77" t="str">
        <f t="shared" si="29"/>
        <v/>
      </c>
      <c r="J72" s="77" t="str">
        <f t="shared" si="30"/>
        <v/>
      </c>
      <c r="K72" s="77" t="str">
        <f t="shared" si="31"/>
        <v/>
      </c>
      <c r="L72" s="78" t="str">
        <f t="shared" si="32"/>
        <v/>
      </c>
      <c r="M72" s="78" t="str">
        <f t="shared" si="33"/>
        <v/>
      </c>
      <c r="N72" s="78" t="str">
        <f t="shared" si="34"/>
        <v/>
      </c>
      <c r="O72" s="78" t="str">
        <f t="shared" si="35"/>
        <v/>
      </c>
      <c r="P72" s="78" t="str">
        <f t="shared" si="36"/>
        <v/>
      </c>
      <c r="Q72" s="78" t="str">
        <f t="shared" si="37"/>
        <v/>
      </c>
      <c r="R72" s="78" t="str">
        <f t="shared" si="38"/>
        <v/>
      </c>
      <c r="S72" s="78" t="str">
        <f t="shared" si="39"/>
        <v/>
      </c>
      <c r="T72" s="78" t="str">
        <f t="shared" si="40"/>
        <v/>
      </c>
      <c r="U72" s="78" t="str">
        <f t="shared" si="41"/>
        <v/>
      </c>
      <c r="V72" s="78" t="str">
        <f t="shared" si="42"/>
        <v/>
      </c>
      <c r="W72" s="78" t="str">
        <f t="shared" si="43"/>
        <v/>
      </c>
      <c r="X72" s="78" t="str">
        <f t="shared" si="44"/>
        <v/>
      </c>
      <c r="Y72" s="78"/>
      <c r="Z72" s="78"/>
      <c r="AA72" s="78"/>
      <c r="AB72" s="78"/>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41" t="str">
        <f>IF($B72="","",IF(COUNTIFS('English Scores- Leveled papers'!$H$4:$KM$4,AI$3,'English Scores- Leveled papers'!$H74:$KM74,"&lt;&gt;")=0,"",SUMIF('English Scores- Leveled papers'!$H$4:$KM$4,AI$3,'English Scores- Leveled papers'!$H74:$KM74)))</f>
        <v/>
      </c>
      <c r="AJ72" s="41" t="str">
        <f>IF($B72="","",IF(COUNTIFS('English Scores- Leveled papers'!$H$4:$KM$4,AJ$3,'English Scores- Leveled papers'!$H74:$KM74,"&lt;&gt;")=0,"",SUMIF('English Scores- Leveled papers'!$H$4:$KM$4,AJ$3,'English Scores- Leveled papers'!$H74:$KM74)))</f>
        <v/>
      </c>
      <c r="AK72" s="41" t="str">
        <f>IF($B72="","",IF(COUNTIFS('English Scores- Leveled papers'!$H$4:$KM$4,AK$3,'English Scores- Leveled papers'!$H74:$KM74,"&lt;&gt;")=0,"",SUMIF('English Scores- Leveled papers'!$H$4:$KM$4,AK$3,'English Scores- Leveled papers'!$H74:$KM74)))</f>
        <v/>
      </c>
      <c r="AL72" s="41" t="str">
        <f>IF($B72="","",IF(COUNTIFS('English Scores- Leveled papers'!$H$4:$KM$4,AL$3,'English Scores- Leveled papers'!$H74:$KM74,"&lt;&gt;")=0,"",SUMIF('English Scores- Leveled papers'!$H$4:$KM$4,AL$3,'English Scores- Leveled papers'!$H74:$KM74)))</f>
        <v/>
      </c>
      <c r="AM72" s="41" t="str">
        <f>IF($B72="","",IF(COUNTIFS('English Scores- Leveled papers'!$H$4:$KM$4,AM$3,'English Scores- Leveled papers'!$H74:$KM74,"&lt;&gt;")=0,"",SUMIF('English Scores- Leveled papers'!$H$4:$KM$4,AM$3,'English Scores- Leveled papers'!$H74:$KM74)))</f>
        <v/>
      </c>
      <c r="AN72" s="41"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41" t="str">
        <f>IF($B72="","",IF(COUNTIFS('English Scores- Leveled papers'!$H$4:$KM$4,AZ$3,'English Scores- Leveled papers'!$H74:$KM74,"&lt;&gt;")=0,"",SUMIF('English Scores- Leveled papers'!$H$4:$KM$4,AZ$3,'English Scores- Leveled papers'!$H74:$KM74)))</f>
        <v/>
      </c>
      <c r="BA72" s="41" t="str">
        <f>IF($B72="","",IF(COUNTIFS('English Scores- Leveled papers'!$H$4:$KM$4,BA$3,'English Scores- Leveled papers'!$H74:$KM74,"&lt;&gt;")=0,"",SUMIF('English Scores- Leveled papers'!$H$4:$KM$4,BA$3,'English Scores- Leveled papers'!$H74:$KM74)))</f>
        <v/>
      </c>
      <c r="BB72" s="41" t="str">
        <f>IF($B72="","",IF(COUNTIFS('English Scores- Leveled papers'!$H$4:$KM$4,BB$3,'English Scores- Leveled papers'!$H74:$KM74,"&lt;&gt;")=0,"",SUMIF('English Scores- Leveled papers'!$H$4:$KM$4,BB$3,'English Scores- Leveled papers'!$H74:$KM74)))</f>
        <v/>
      </c>
      <c r="BC72" s="41" t="str">
        <f>IF($B72="","",IF(COUNTIFS('English Scores- Leveled papers'!$H$4:$KM$4,BC$3,'English Scores- Leveled papers'!$H74:$KM74,"&lt;&gt;")=0,"",SUMIF('English Scores- Leveled papers'!$H$4:$KM$4,BC$3,'English Scores- Leveled papers'!$H74:$KM74)))</f>
        <v/>
      </c>
      <c r="BD72" s="41" t="str">
        <f>IF($B72="","",IF(COUNTIFS('English Scores- Leveled papers'!$H$4:$KM$4,BD$3,'English Scores- Leveled papers'!$H74:$KM74,"&lt;&gt;")=0,"",SUMIF('English Scores- Leveled papers'!$H$4:$KM$4,BD$3,'English Scores- Leveled papers'!$H74:$KM74)))</f>
        <v/>
      </c>
      <c r="BE72" s="41" t="str">
        <f>IF($B72="","",IF(COUNTIFS('English Scores- Leveled papers'!$H$4:$KM$4,BE$3,'English Scores- Leveled papers'!$H74:$KM74,"&lt;&gt;")=0,"",SUMIF('English Scores- Leveled papers'!$H$4:$KM$4,BE$3,'English Scores- Leveled papers'!$H74:$KM74)))</f>
        <v/>
      </c>
      <c r="BF72" s="41" t="str">
        <f>IF($B72="","",IF(COUNTIFS('English Scores- Leveled papers'!$H$4:$KM$4,BF$3,'English Scores- Leveled papers'!$H74:$KM74,"&lt;&gt;")=0,"",SUMIF('English Scores- Leveled papers'!$H$4:$KM$4,BF$3,'English Scores- Leveled papers'!$H74:$KM74)))</f>
        <v/>
      </c>
      <c r="BG72" s="41" t="str">
        <f>IF($B72="","",IF(COUNTIFS('English Scores- Leveled papers'!$H$4:$KM$4,BG$3,'English Scores- Leveled papers'!$H74:$KM74,"&lt;&gt;")=0,"",SUMIF('English Scores- Leveled papers'!$H$4:$KM$4,BG$3,'English Scores- Leveled papers'!$H74:$KM74)))</f>
        <v/>
      </c>
      <c r="BH72" s="41" t="str">
        <f>IF($B72="","",IF(COUNTIFS('English Scores- Leveled papers'!$H$4:$KM$4,BH$3,'English Scores- Leveled papers'!$H74:$KM74,"&lt;&gt;")=0,"",SUMIF('English Scores- Leveled papers'!$H$4:$KM$4,BH$3,'English Scores- Leveled papers'!$H74:$KM74)))</f>
        <v/>
      </c>
      <c r="BI72" s="41" t="str">
        <f>IF($B72="","",IF(COUNTIFS('English Scores- Leveled papers'!$H$4:$KM$4,BI$3,'English Scores- Leveled papers'!$H74:$KM74,"&lt;&gt;")=0,"",SUMIF('English Scores- Leveled papers'!$H$4:$KM$4,BI$3,'English Scores- Leveled papers'!$H74:$KM74)))</f>
        <v/>
      </c>
      <c r="BJ72" s="41" t="str">
        <f>IF($B72="","",IF(COUNTIFS('English Scores- Leveled papers'!$H$4:$KM$4,BJ$3,'English Scores- Leveled papers'!$H74:$KM74,"&lt;&gt;")=0,"",SUMIF('English Scores- Leveled papers'!$H$4:$KM$4,BJ$3,'English Scores- Leveled papers'!$H74:$KM74)))</f>
        <v/>
      </c>
      <c r="BK72" s="41" t="str">
        <f>IF($B72="","",IF(COUNTIFS('English Scores- Leveled papers'!$H$4:$KM$4,BK$3,'English Scores- Leveled papers'!$H74:$KM74,"&lt;&gt;")=0,"",SUMIF('English Scores- Leveled papers'!$H$4:$KM$4,BK$3,'English Scores- Leveled papers'!$H74:$KM74)))</f>
        <v/>
      </c>
      <c r="BL72" s="41" t="str">
        <f>IF($B72="","",IF(COUNTIFS('English Scores- Leveled papers'!$H$4:$KM$4,BL$3,'English Scores- Leveled papers'!$H74:$KM74,"&lt;&gt;")=0,"",SUMIF('English Scores- Leveled papers'!$H$4:$KM$4,BL$3,'English Scores- Leveled papers'!$H74:$KM74)))</f>
        <v/>
      </c>
      <c r="BM72" s="41" t="str">
        <f>IF($B72="","",IF(COUNTIFS('English Scores- Leveled papers'!$H$4:$KM$4,BM$3,'English Scores- Leveled papers'!$H74:$KM74,"&lt;&gt;")=0,"",SUMIF('English Scores- Leveled papers'!$H$4:$KM$4,BM$3,'English Scores- Leveled papers'!$H74:$KM74)))</f>
        <v/>
      </c>
      <c r="BN72" s="41" t="str">
        <f>IF($B72="","",IF(COUNTIFS('English Scores- Leveled papers'!$H$4:$KM$4,BN$3,'English Scores- Leveled papers'!$H74:$KM74,"&lt;&gt;")=0,"",SUMIF('English Scores- Leveled papers'!$H$4:$KM$4,BN$3,'English Scores- Leveled papers'!$H74:$KM74)))</f>
        <v/>
      </c>
      <c r="BO72" s="41"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41" t="str">
        <f>IF($B72="","",IF(COUNTIFS('English Scores- Leveled papers'!$H$4:$KM$4,BX$3,'English Scores- Leveled papers'!$H74:$KM74,"&lt;&gt;")=0,"",SUMIF('English Scores- Leveled papers'!$H$4:$KM$4,BX$3,'English Scores- Leveled papers'!$H74:$KM74)))</f>
        <v/>
      </c>
      <c r="BY72" s="41" t="str">
        <f>IF($B72="","",IF(COUNTIFS('English Scores- Leveled papers'!$H$4:$KM$4,BY$3,'English Scores- Leveled papers'!$H74:$KM74,"&lt;&gt;")=0,"",SUMIF('English Scores- Leveled papers'!$H$4:$KM$4,BY$3,'English Scores- Leveled papers'!$H74:$KM74)))</f>
        <v/>
      </c>
      <c r="BZ72" s="41" t="str">
        <f>IF($B72="","",IF(COUNTIFS('English Scores- Leveled papers'!$H$4:$KM$4,BZ$3,'English Scores- Leveled papers'!$H74:$KM74,"&lt;&gt;")=0,"",SUMIF('English Scores- Leveled papers'!$H$4:$KM$4,BZ$3,'English Scores- Leveled papers'!$H74:$KM74)))</f>
        <v/>
      </c>
      <c r="CA72" s="41" t="str">
        <f>IF($B72="","",IF(COUNTIFS('English Scores- Leveled papers'!$H$4:$KM$4,CA$3,'English Scores- Leveled papers'!$H74:$KM74,"&lt;&gt;")=0,"",SUMIF('English Scores- Leveled papers'!$H$4:$KM$4,CA$3,'English Scores- Leveled papers'!$H74:$KM74)))</f>
        <v/>
      </c>
      <c r="CB72" s="41" t="str">
        <f>IF($B72="","",IF(COUNTIFS('English Scores- Leveled papers'!$H$4:$KM$4,CB$3,'English Scores- Leveled papers'!$H74:$KM74,"&lt;&gt;")=0,"",SUMIF('English Scores- Leveled papers'!$H$4:$KM$4,CB$3,'English Scores- Leveled papers'!$H74:$KM74)))</f>
        <v/>
      </c>
      <c r="CC72" s="41" t="str">
        <f>IF($B72="","",IF(COUNTIFS('English Scores- Leveled papers'!$H$4:$KM$4,CC$3,'English Scores- Leveled papers'!$H74:$KM74,"&lt;&gt;")=0,"",SUMIF('English Scores- Leveled papers'!$H$4:$KM$4,CC$3,'English Scores- Leveled papers'!$H74:$KM74)))</f>
        <v/>
      </c>
      <c r="CD72" s="41" t="str">
        <f>IF($B72="","",IF(COUNTIFS('English Scores- Leveled papers'!$H$4:$KM$4,CD$3,'English Scores- Leveled papers'!$H74:$KM74,"&lt;&gt;")=0,"",SUMIF('English Scores- Leveled papers'!$H$4:$KM$4,CD$3,'English Scores- Leveled papers'!$H74:$KM74)))</f>
        <v/>
      </c>
      <c r="CE72" s="41" t="str">
        <f>IF($B72="","",IF(COUNTIFS('English Scores- Leveled papers'!$H$4:$KM$4,CE$3,'English Scores- Leveled papers'!$H74:$KM74,"&lt;&gt;")=0,"",SUMIF('English Scores- Leveled papers'!$H$4:$KM$4,CE$3,'English Scores- Leveled papers'!$H74:$KM74)))</f>
        <v/>
      </c>
      <c r="CF72" s="41"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41" t="str">
        <f>IF($B72="","",IF(COUNTIFS('English Scores- Leveled papers'!$H$4:$KM$4,CL$3,'English Scores- Leveled papers'!$H74:$KM74,"&lt;&gt;")=0,"",SUMIF('English Scores- Leveled papers'!$H$4:$KM$4,CL$3,'English Scores- Leveled papers'!$H74:$KM74)))</f>
        <v/>
      </c>
      <c r="CM72" s="41" t="str">
        <f>IF($B72="","",IF(COUNTIFS('English Scores- Leveled papers'!$H$4:$KM$4,CM$3,'English Scores- Leveled papers'!$H74:$KM74,"&lt;&gt;")=0,"",SUMIF('English Scores- Leveled papers'!$H$4:$KM$4,CM$3,'English Scores- Leveled papers'!$H74:$KM74)))</f>
        <v/>
      </c>
      <c r="CN72" s="41" t="str">
        <f>IF($B72="","",IF(COUNTIFS('English Scores- Leveled papers'!$H$4:$KM$4,CN$3,'English Scores- Leveled papers'!$H74:$KM74,"&lt;&gt;")=0,"",SUMIF('English Scores- Leveled papers'!$H$4:$KM$4,CN$3,'English Scores- Leveled papers'!$H74:$KM74)))</f>
        <v/>
      </c>
      <c r="CO72" s="41" t="str">
        <f>IF($B72="","",IF(COUNTIFS('English Scores- Leveled papers'!$H$4:$KM$4,CO$3,'English Scores- Leveled papers'!$H74:$KM74,"&lt;&gt;")=0,"",SUMIF('English Scores- Leveled papers'!$H$4:$KM$4,CO$3,'English Scores- Leveled papers'!$H74:$KM74)))</f>
        <v/>
      </c>
      <c r="CP72" s="41" t="str">
        <f>IF($B72="","",IF(COUNTIFS('English Scores- Leveled papers'!$H$4:$KM$4,CP$3,'English Scores- Leveled papers'!$H74:$KM74,"&lt;&gt;")=0,"",SUMIF('English Scores- Leveled papers'!$H$4:$KM$4,CP$3,'English Scores- Leveled papers'!$H74:$KM74)))</f>
        <v/>
      </c>
      <c r="CQ72" s="41" t="str">
        <f>IF($B72="","",IF(COUNTIFS('English Scores- Leveled papers'!$H$4:$KM$4,CQ$3,'English Scores- Leveled papers'!$H74:$KM74,"&lt;&gt;")=0,"",SUMIF('English Scores- Leveled papers'!$H$4:$KM$4,CQ$3,'English Scores- Leveled papers'!$H74:$KM74)))</f>
        <v/>
      </c>
      <c r="CR72" s="41" t="str">
        <f>IF($B72="","",IF(COUNTIFS('English Scores- Leveled papers'!$H$4:$KM$4,CR$3,'English Scores- Leveled papers'!$H74:$KM74,"&lt;&gt;")=0,"",SUMIF('English Scores- Leveled papers'!$H$4:$KM$4,CR$3,'English Scores- Leveled papers'!$H74:$KM74)))</f>
        <v/>
      </c>
      <c r="CS72" s="41"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41" t="str">
        <f>IF($B72="","",IF(COUNTIFS('English Scores- Leveled papers'!$H$4:$KM$4,DF$3,'English Scores- Leveled papers'!$H74:$KM74,"&lt;&gt;")=0,"",SUMIF('English Scores- Leveled papers'!$H$4:$KM$4,DF$3,'English Scores- Leveled papers'!$H74:$KM74)))</f>
        <v/>
      </c>
      <c r="DG72" s="41" t="str">
        <f>IF($B72="","",IF(COUNTIFS('English Scores- Leveled papers'!$H$4:$KM$4,DG$3,'English Scores- Leveled papers'!$H74:$KM74,"&lt;&gt;")=0,"",SUMIF('English Scores- Leveled papers'!$H$4:$KM$4,DG$3,'English Scores- Leveled papers'!$H74:$KM74)))</f>
        <v/>
      </c>
      <c r="DH72" s="41" t="str">
        <f>IF($B72="","",IF(COUNTIFS('English Scores- Leveled papers'!$H$4:$KM$4,DH$3,'English Scores- Leveled papers'!$H74:$KM74,"&lt;&gt;")=0,"",SUMIF('English Scores- Leveled papers'!$H$4:$KM$4,DH$3,'English Scores- Leveled papers'!$H74:$KM74)))</f>
        <v/>
      </c>
      <c r="DI72" s="41" t="str">
        <f>IF($B72="","",IF(COUNTIFS('English Scores- Leveled papers'!$H$4:$KM$4,DI$3,'English Scores- Leveled papers'!$H74:$KM74,"&lt;&gt;")=0,"",SUMIF('English Scores- Leveled papers'!$H$4:$KM$4,DI$3,'English Scores- Leveled papers'!$H74:$KM74)))</f>
        <v/>
      </c>
      <c r="DJ72" s="41" t="str">
        <f>IF($B72="","",IF(COUNTIFS('English Scores- Leveled papers'!$H$4:$KM$4,DJ$3,'English Scores- Leveled papers'!$H74:$KM74,"&lt;&gt;")=0,"",SUMIF('English Scores- Leveled papers'!$H$4:$KM$4,DJ$3,'English Scores- Leveled papers'!$H74:$KM74)))</f>
        <v/>
      </c>
      <c r="DK72" s="41" t="str">
        <f>IF($B72="","",IF(COUNTIFS('English Scores- Leveled papers'!$H$4:$KM$4,DK$3,'English Scores- Leveled papers'!$H74:$KM74,"&lt;&gt;")=0,"",SUMIF('English Scores- Leveled papers'!$H$4:$KM$4,DK$3,'English Scores- Leveled papers'!$H74:$KM74)))</f>
        <v/>
      </c>
      <c r="DL72" s="41" t="str">
        <f>IF($B72="","",IF(COUNTIFS('English Scores- Leveled papers'!$H$4:$KM$4,DL$3,'English Scores- Leveled papers'!$H74:$KM74,"&lt;&gt;")=0,"",SUMIF('English Scores- Leveled papers'!$H$4:$KM$4,DL$3,'English Scores- Leveled papers'!$H74:$KM74)))</f>
        <v/>
      </c>
      <c r="DM72" s="41" t="str">
        <f>IF($B72="","",IF(COUNTIFS('English Scores- Leveled papers'!$H$4:$KM$4,DM$3,'English Scores- Leveled papers'!$H74:$KM74,"&lt;&gt;")=0,"",SUMIF('English Scores- Leveled papers'!$H$4:$KM$4,DM$3,'English Scores- Leveled papers'!$H74:$KM74)))</f>
        <v/>
      </c>
      <c r="DN72" s="41" t="str">
        <f>IF($B72="","",IF(COUNTIFS('English Scores- Leveled papers'!$H$4:$KM$4,DN$3,'English Scores- Leveled papers'!$H74:$KM74,"&lt;&gt;")=0,"",SUMIF('English Scores- Leveled papers'!$H$4:$KM$4,DN$3,'English Scores- Leveled papers'!$H74:$KM74)))</f>
        <v/>
      </c>
      <c r="DO72" s="41" t="str">
        <f>IF($B72="","",IF(COUNTIFS('English Scores- Leveled papers'!$H$4:$KM$4,DO$3,'English Scores- Leveled papers'!$H74:$KM74,"&lt;&gt;")=0,"",SUMIF('English Scores- Leveled papers'!$H$4:$KM$4,DO$3,'English Scores- Leveled papers'!$H74:$KM74)))</f>
        <v/>
      </c>
      <c r="DP72" s="41" t="str">
        <f>IF($B72="","",IF(COUNTIFS('English Scores- Leveled papers'!$H$4:$KM$4,DP$3,'English Scores- Leveled papers'!$H74:$KM74,"&lt;&gt;")=0,"",SUMIF('English Scores- Leveled papers'!$H$4:$KM$4,DP$3,'English Scores- Leveled papers'!$H74:$KM74)))</f>
        <v/>
      </c>
      <c r="DQ72" s="393" t="str">
        <f>IF($B72="","",IF(COUNTIFS('English Scores- Leveled papers'!$H$4:$KM$4,DQ$3,'English Scores- Leveled papers'!$H74:$KM74,"&lt;&gt;")=0,"",SUMIF('English Scores- Leveled papers'!$H$4:$KM$4,DQ$3,'English Scores- Leveled papers'!$H74:$KM74)))</f>
        <v/>
      </c>
      <c r="DR72" s="395" t="str">
        <f>IF('Cover Sheet'!$AC$6="6th", 'Eng GLA 6th, 7th, 8th'!D75, "")</f>
        <v/>
      </c>
      <c r="DU72" s="41" t="str">
        <f>IF($B72="","",IF(COUNTIFS('Eng GLA 6th, 7th, 8th'!$E$4:$DV$4,DU$3,'Eng GLA 6th, 7th, 8th'!$E75:$DV75,"&lt;&gt;")=0,"",SUMIF('Eng GLA 6th, 7th, 8th'!$E$4:$DV$4,DU$3,'Eng GLA 6th, 7th, 8th'!$E75:$DV75)))</f>
        <v/>
      </c>
      <c r="DV72" s="41" t="str">
        <f>IF($B72="","",IF(COUNTIFS('Eng GLA 6th, 7th, 8th'!$E$4:$DV$4,DV$3,'Eng GLA 6th, 7th, 8th'!$E75:$DV75,"&lt;&gt;")=0,"",SUMIF('Eng GLA 6th, 7th, 8th'!$E$4:$DV$4,DV$3,'Eng GLA 6th, 7th, 8th'!$E75:$DV75)))</f>
        <v/>
      </c>
      <c r="DW72" s="41" t="str">
        <f>IF($B72="","",IF(COUNTIFS('Eng GLA 6th, 7th, 8th'!$E$4:$DV$4,DW$3,'Eng GLA 6th, 7th, 8th'!$E75:$DV75,"&lt;&gt;")=0,"",SUMIF('Eng GLA 6th, 7th, 8th'!$E$4:$DV$4,DW$3,'Eng GLA 6th, 7th, 8th'!$E75:$DV75)))</f>
        <v/>
      </c>
      <c r="DX72" s="41" t="str">
        <f>IF($B72="","",IF(COUNTIFS('Eng GLA 6th, 7th, 8th'!$E$4:$DV$4,DX$3,'Eng GLA 6th, 7th, 8th'!$E75:$DV75,"&lt;&gt;")=0,"",SUMIF('Eng GLA 6th, 7th, 8th'!$E$4:$DV$4,DX$3,'Eng GLA 6th, 7th, 8th'!$E75:$DV75)))</f>
        <v/>
      </c>
      <c r="DY72" s="41" t="str">
        <f>IF($B72="","",IF(COUNTIFS('Eng GLA 6th, 7th, 8th'!$E$4:$DV$4,DY$3,'Eng GLA 6th, 7th, 8th'!$E75:$DV75,"&lt;&gt;")=0,"",SUMIF('Eng GLA 6th, 7th, 8th'!$E$4:$DV$4,DY$3,'Eng GLA 6th, 7th, 8th'!$E75:$DV75)))</f>
        <v/>
      </c>
      <c r="DZ72" s="41" t="str">
        <f>IF($B72="","",IF(COUNTIFS('Eng GLA 6th, 7th, 8th'!$E$4:$DV$4,DZ$3,'Eng GLA 6th, 7th, 8th'!$E75:$DV75,"&lt;&gt;")=0,"",SUMIF('Eng GLA 6th, 7th, 8th'!$E$4:$DV$4,DZ$3,'Eng GLA 6th, 7th, 8th'!$E75:$DV75)))</f>
        <v/>
      </c>
      <c r="EA72" s="41" t="str">
        <f>IF($B72="","",IF(COUNTIFS('Eng GLA 6th, 7th, 8th'!$E$4:$DV$4,EA$3,'Eng GLA 6th, 7th, 8th'!$E75:$DV75,"&lt;&gt;")=0,"",SUMIF('Eng GLA 6th, 7th, 8th'!$E$4:$DV$4,EA$3,'Eng GLA 6th, 7th, 8th'!$E75:$DV75)))</f>
        <v/>
      </c>
      <c r="EB72" s="41" t="str">
        <f>IF($B72="","",IF(COUNTIFS('Eng GLA 6th, 7th, 8th'!$E$4:$DV$4,EB$3,'Eng GLA 6th, 7th, 8th'!$E75:$DV75,"&lt;&gt;")=0,"",SUMIF('Eng GLA 6th, 7th, 8th'!$E$4:$DV$4,EB$3,'Eng GLA 6th, 7th, 8th'!$E75:$DV75)))</f>
        <v/>
      </c>
      <c r="EC72" s="41" t="str">
        <f>IF($B72="","",IF(COUNTIFS('Eng GLA 6th, 7th, 8th'!$E$4:$DV$4,EC$3,'Eng GLA 6th, 7th, 8th'!$E75:$DV75,"&lt;&gt;")=0,"",SUMIF('Eng GLA 6th, 7th, 8th'!$E$4:$DV$4,EC$3,'Eng GLA 6th, 7th, 8th'!$E75:$DV75)))</f>
        <v/>
      </c>
      <c r="ED72" s="41" t="str">
        <f>IF($B72="","",IF(COUNTIFS('Eng GLA 6th, 7th, 8th'!$E$4:$DV$4,ED$3,'Eng GLA 6th, 7th, 8th'!$E75:$DV75,"&lt;&gt;")=0,"",SUMIF('Eng GLA 6th, 7th, 8th'!$E$4:$DV$4,ED$3,'Eng GLA 6th, 7th, 8th'!$E75:$DV75)))</f>
        <v/>
      </c>
      <c r="EE72" s="41" t="str">
        <f>IF($B72="","",IF(COUNTIFS('Eng GLA 6th, 7th, 8th'!$E$4:$DV$4,EE$3,'Eng GLA 6th, 7th, 8th'!$E75:$DV75,"&lt;&gt;")=0,"",SUMIF('Eng GLA 6th, 7th, 8th'!$E$4:$DV$4,EE$3,'Eng GLA 6th, 7th, 8th'!$E75:$DV75)))</f>
        <v/>
      </c>
      <c r="EF72" s="41" t="str">
        <f>IF($B72="","",IF(COUNTIFS('Eng GLA 6th, 7th, 8th'!$E$4:$DV$4,EF$3,'Eng GLA 6th, 7th, 8th'!$E75:$DV75,"&lt;&gt;")=0,"",SUMIF('Eng GLA 6th, 7th, 8th'!$E$4:$DV$4,EF$3,'Eng GLA 6th, 7th, 8th'!$E75:$DV75)))</f>
        <v/>
      </c>
      <c r="EG72" s="41" t="str">
        <f>IF($B72="","",IF(COUNTIFS('Eng GLA 6th, 7th, 8th'!$E$4:$DV$4,EG$3,'Eng GLA 6th, 7th, 8th'!$E75:$DV75,"&lt;&gt;")=0,"",SUMIF('Eng GLA 6th, 7th, 8th'!$E$4:$DV$4,EG$3,'Eng GLA 6th, 7th, 8th'!$E75:$DV75)))</f>
        <v/>
      </c>
      <c r="EH72" s="41" t="str">
        <f>IF($B72="","",IF(COUNTIFS('Eng GLA 6th, 7th, 8th'!$E$4:$DV$4,EH$3,'Eng GLA 6th, 7th, 8th'!$E75:$DV75,"&lt;&gt;")=0,"",SUMIF('Eng GLA 6th, 7th, 8th'!$E$4:$DV$4,EH$3,'Eng GLA 6th, 7th, 8th'!$E75:$DV75)))</f>
        <v/>
      </c>
      <c r="EI72" s="41" t="str">
        <f>IF($B72="","",IF(COUNTIFS('Eng GLA 6th, 7th, 8th'!$E$4:$DV$4,EI$3,'Eng GLA 6th, 7th, 8th'!$E75:$DV75,"&lt;&gt;")=0,"",SUMIF('Eng GLA 6th, 7th, 8th'!$E$4:$DV$4,EI$3,'Eng GLA 6th, 7th, 8th'!$E75:$DV75)))</f>
        <v/>
      </c>
      <c r="EJ72" s="398" t="str">
        <f>IF('Cover Sheet'!$AC$6="7th", 'Eng GLA 6th, 7th, 8th'!AQ75, "")</f>
        <v/>
      </c>
      <c r="EK72" s="41" t="str">
        <f>IF($B72="","",IF(COUNTIFS('Eng GLA 6th, 7th, 8th'!$E$4:$DV$4,EK$3,'Eng GLA 6th, 7th, 8th'!$E75:$DV75,"&lt;&gt;")=0,"",SUMIF('Eng GLA 6th, 7th, 8th'!$E$4:$DV$4,EK$3,'Eng GLA 6th, 7th, 8th'!$E75:$DV75)))</f>
        <v/>
      </c>
      <c r="EL72" s="41" t="str">
        <f>IF($B72="","",IF(COUNTIFS('Eng GLA 6th, 7th, 8th'!$E$4:$DV$4,EL$3,'Eng GLA 6th, 7th, 8th'!$E75:$DV75,"&lt;&gt;")=0,"",SUMIF('Eng GLA 6th, 7th, 8th'!$E$4:$DV$4,EL$3,'Eng GLA 6th, 7th, 8th'!$E75:$DV75)))</f>
        <v/>
      </c>
      <c r="EM72" s="41" t="str">
        <f>IF($B72="","",IF(COUNTIFS('Eng GLA 6th, 7th, 8th'!$E$4:$DV$4,EM$3,'Eng GLA 6th, 7th, 8th'!$E75:$DV75,"&lt;&gt;")=0,"",SUMIF('Eng GLA 6th, 7th, 8th'!$E$4:$DV$4,EM$3,'Eng GLA 6th, 7th, 8th'!$E75:$DV75)))</f>
        <v/>
      </c>
      <c r="EN72" s="41" t="str">
        <f>IF($B72="","",IF(COUNTIFS('Eng GLA 6th, 7th, 8th'!$E$4:$DV$4,EN$3,'Eng GLA 6th, 7th, 8th'!$E75:$DV75,"&lt;&gt;")=0,"",SUMIF('Eng GLA 6th, 7th, 8th'!$E$4:$DV$4,EN$3,'Eng GLA 6th, 7th, 8th'!$E75:$DV75)))</f>
        <v/>
      </c>
      <c r="EO72" s="41" t="str">
        <f>IF($B72="","",IF(COUNTIFS('Eng GLA 6th, 7th, 8th'!$E$4:$DV$4,EO$3,'Eng GLA 6th, 7th, 8th'!$E75:$DV75,"&lt;&gt;")=0,"",SUMIF('Eng GLA 6th, 7th, 8th'!$E$4:$DV$4,EO$3,'Eng GLA 6th, 7th, 8th'!$E75:$DV75)))</f>
        <v/>
      </c>
      <c r="EP72" s="41" t="str">
        <f>IF($B72="","",IF(COUNTIFS('Eng GLA 6th, 7th, 8th'!$E$4:$DV$4,EP$3,'Eng GLA 6th, 7th, 8th'!$E75:$DV75,"&lt;&gt;")=0,"",SUMIF('Eng GLA 6th, 7th, 8th'!$E$4:$DV$4,EP$3,'Eng GLA 6th, 7th, 8th'!$E75:$DV75)))</f>
        <v/>
      </c>
      <c r="EQ72" s="41" t="str">
        <f>IF($B72="","",IF(COUNTIFS('Eng GLA 6th, 7th, 8th'!$E$4:$DV$4,EQ$3,'Eng GLA 6th, 7th, 8th'!$E75:$DV75,"&lt;&gt;")=0,"",SUMIF('Eng GLA 6th, 7th, 8th'!$E$4:$DV$4,EQ$3,'Eng GLA 6th, 7th, 8th'!$E75:$DV75)))</f>
        <v/>
      </c>
      <c r="ER72" s="41" t="str">
        <f>IF($B72="","",IF(COUNTIFS('Eng GLA 6th, 7th, 8th'!$E$4:$DV$4,ER$3,'Eng GLA 6th, 7th, 8th'!$E75:$DV75,"&lt;&gt;")=0,"",SUMIF('Eng GLA 6th, 7th, 8th'!$E$4:$DV$4,ER$3,'Eng GLA 6th, 7th, 8th'!$E75:$DV75)))</f>
        <v/>
      </c>
      <c r="ES72" s="41" t="str">
        <f>IF($B72="","",IF(COUNTIFS('Eng GLA 6th, 7th, 8th'!$E$4:$DV$4,ES$3,'Eng GLA 6th, 7th, 8th'!$E75:$DV75,"&lt;&gt;")=0,"",SUMIF('Eng GLA 6th, 7th, 8th'!$E$4:$DV$4,ES$3,'Eng GLA 6th, 7th, 8th'!$E75:$DV75)))</f>
        <v/>
      </c>
      <c r="ET72" s="41" t="str">
        <f>IF($B72="","",IF(COUNTIFS('Eng GLA 6th, 7th, 8th'!$E$4:$DV$4,ET$3,'Eng GLA 6th, 7th, 8th'!$E75:$DV75,"&lt;&gt;")=0,"",SUMIF('Eng GLA 6th, 7th, 8th'!$E$4:$DV$4,ET$3,'Eng GLA 6th, 7th, 8th'!$E75:$DV75)))</f>
        <v/>
      </c>
      <c r="EU72" s="41" t="str">
        <f>IF($B72="","",IF(COUNTIFS('Eng GLA 6th, 7th, 8th'!$E$4:$DV$4,EU$3,'Eng GLA 6th, 7th, 8th'!$E75:$DV75,"&lt;&gt;")=0,"",SUMIF('Eng GLA 6th, 7th, 8th'!$E$4:$DV$4,EU$3,'Eng GLA 6th, 7th, 8th'!$E75:$DV75)))</f>
        <v/>
      </c>
      <c r="EV72" s="41" t="str">
        <f>IF($B72="","",IF(COUNTIFS('Eng GLA 6th, 7th, 8th'!$E$4:$DV$4,EV$3,'Eng GLA 6th, 7th, 8th'!$E75:$DV75,"&lt;&gt;")=0,"",SUMIF('Eng GLA 6th, 7th, 8th'!$E$4:$DV$4,EV$3,'Eng GLA 6th, 7th, 8th'!$E75:$DV75)))</f>
        <v/>
      </c>
      <c r="EW72" s="41" t="str">
        <f>IF($B72="","",IF(COUNTIFS('Eng GLA 6th, 7th, 8th'!$E$4:$DV$4,EW$3,'Eng GLA 6th, 7th, 8th'!$E75:$DV75,"&lt;&gt;")=0,"",SUMIF('Eng GLA 6th, 7th, 8th'!$E$4:$DV$4,EW$3,'Eng GLA 6th, 7th, 8th'!$E75:$DV75)))</f>
        <v/>
      </c>
      <c r="EX72" s="41" t="str">
        <f>IF($B72="","",IF(COUNTIFS('Eng GLA 6th, 7th, 8th'!$E$4:$DV$4,EX$3,'Eng GLA 6th, 7th, 8th'!$E75:$DV75,"&lt;&gt;")=0,"",SUMIF('Eng GLA 6th, 7th, 8th'!$E$4:$DV$4,EX$3,'Eng GLA 6th, 7th, 8th'!$E75:$DV75)))</f>
        <v/>
      </c>
      <c r="EY72" s="41" t="str">
        <f>IF($B72="","",IF(COUNTIFS('Eng GLA 6th, 7th, 8th'!$E$4:$DV$4,EY$3,'Eng GLA 6th, 7th, 8th'!$E75:$DV75,"&lt;&gt;")=0,"",SUMIF('Eng GLA 6th, 7th, 8th'!$E$4:$DV$4,EY$3,'Eng GLA 6th, 7th, 8th'!$E75:$DV75)))</f>
        <v/>
      </c>
      <c r="EZ72" s="398" t="str">
        <f>IF('Cover Sheet'!$AC$6="8th", 'Eng GLA 6th, 7th, 8th'!CG75, "")</f>
        <v/>
      </c>
      <c r="FA72" s="41" t="str">
        <f>IF($B72="","",IF(COUNTIFS('Eng GLA 6th, 7th, 8th'!$E$4:$DV$4,FA$3,'Eng GLA 6th, 7th, 8th'!$E75:$DV75,"&lt;&gt;")=0,"",SUMIF('Eng GLA 6th, 7th, 8th'!$E$4:$DV$4,FA$3,'Eng GLA 6th, 7th, 8th'!$E75:$DV75)))</f>
        <v/>
      </c>
      <c r="FB72" s="41" t="str">
        <f>IF($B72="","",IF(COUNTIFS('Eng GLA 6th, 7th, 8th'!$E$4:$DV$4,FB$3,'Eng GLA 6th, 7th, 8th'!$E75:$DV75,"&lt;&gt;")=0,"",SUMIF('Eng GLA 6th, 7th, 8th'!$E$4:$DV$4,FB$3,'Eng GLA 6th, 7th, 8th'!$E75:$DV75)))</f>
        <v/>
      </c>
      <c r="FC72" s="41" t="str">
        <f>IF($B72="","",IF(COUNTIFS('Eng GLA 6th, 7th, 8th'!$E$4:$DV$4,FC$3,'Eng GLA 6th, 7th, 8th'!$E75:$DV75,"&lt;&gt;")=0,"",SUMIF('Eng GLA 6th, 7th, 8th'!$E$4:$DV$4,FC$3,'Eng GLA 6th, 7th, 8th'!$E75:$DV75)))</f>
        <v/>
      </c>
      <c r="FD72" s="41" t="str">
        <f>IF($B72="","",IF(COUNTIFS('Eng GLA 6th, 7th, 8th'!$E$4:$DV$4,FD$3,'Eng GLA 6th, 7th, 8th'!$E75:$DV75,"&lt;&gt;")=0,"",SUMIF('Eng GLA 6th, 7th, 8th'!$E$4:$DV$4,FD$3,'Eng GLA 6th, 7th, 8th'!$E75:$DV75)))</f>
        <v/>
      </c>
      <c r="FE72" s="41" t="str">
        <f>IF($B72="","",IF(COUNTIFS('Eng GLA 6th, 7th, 8th'!$E$4:$DV$4,FE$3,'Eng GLA 6th, 7th, 8th'!$E75:$DV75,"&lt;&gt;")=0,"",SUMIF('Eng GLA 6th, 7th, 8th'!$E$4:$DV$4,FE$3,'Eng GLA 6th, 7th, 8th'!$E75:$DV75)))</f>
        <v/>
      </c>
      <c r="FF72" s="41" t="str">
        <f>IF($B72="","",IF(COUNTIFS('Eng GLA 6th, 7th, 8th'!$E$4:$DV$4,FF$3,'Eng GLA 6th, 7th, 8th'!$E75:$DV75,"&lt;&gt;")=0,"",SUMIF('Eng GLA 6th, 7th, 8th'!$E$4:$DV$4,FF$3,'Eng GLA 6th, 7th, 8th'!$E75:$DV75)))</f>
        <v/>
      </c>
      <c r="FG72" s="41" t="str">
        <f>IF($B72="","",IF(COUNTIFS('Eng GLA 6th, 7th, 8th'!$E$4:$DV$4,FG$3,'Eng GLA 6th, 7th, 8th'!$E75:$DV75,"&lt;&gt;")=0,"",SUMIF('Eng GLA 6th, 7th, 8th'!$E$4:$DV$4,FG$3,'Eng GLA 6th, 7th, 8th'!$E75:$DV75)))</f>
        <v/>
      </c>
      <c r="FH72" s="41" t="str">
        <f>IF($B72="","",IF(COUNTIFS('Eng GLA 6th, 7th, 8th'!$E$4:$DV$4,FH$3,'Eng GLA 6th, 7th, 8th'!$E75:$DV75,"&lt;&gt;")=0,"",SUMIF('Eng GLA 6th, 7th, 8th'!$E$4:$DV$4,FH$3,'Eng GLA 6th, 7th, 8th'!$E75:$DV75)))</f>
        <v/>
      </c>
      <c r="FI72" s="41" t="str">
        <f>IF($B72="","",IF(COUNTIFS('Eng GLA 6th, 7th, 8th'!$E$4:$DV$4,FI$3,'Eng GLA 6th, 7th, 8th'!$E75:$DV75,"&lt;&gt;")=0,"",SUMIF('Eng GLA 6th, 7th, 8th'!$E$4:$DV$4,FI$3,'Eng GLA 6th, 7th, 8th'!$E75:$DV75)))</f>
        <v/>
      </c>
      <c r="FJ72" s="41" t="str">
        <f>IF($B72="","",IF(COUNTIFS('Eng GLA 6th, 7th, 8th'!$E$4:$DV$4,FJ$3,'Eng GLA 6th, 7th, 8th'!$E75:$DV75,"&lt;&gt;")=0,"",SUMIF('Eng GLA 6th, 7th, 8th'!$E$4:$DV$4,FJ$3,'Eng GLA 6th, 7th, 8th'!$E75:$DV75)))</f>
        <v/>
      </c>
      <c r="FK72" s="41" t="str">
        <f>IF($B72="","",IF(COUNTIFS('Eng GLA 6th, 7th, 8th'!$E$4:$DV$4,FK$3,'Eng GLA 6th, 7th, 8th'!$E75:$DV75,"&lt;&gt;")=0,"",SUMIF('Eng GLA 6th, 7th, 8th'!$E$4:$DV$4,FK$3,'Eng GLA 6th, 7th, 8th'!$E75:$DV75)))</f>
        <v/>
      </c>
      <c r="FL72" s="41" t="str">
        <f>IF($B72="","",IF(COUNTIFS('Eng GLA 6th, 7th, 8th'!$E$4:$DV$4,FL$3,'Eng GLA 6th, 7th, 8th'!$E75:$DV75,"&lt;&gt;")=0,"",SUMIF('Eng GLA 6th, 7th, 8th'!$E$4:$DV$4,FL$3,'Eng GLA 6th, 7th, 8th'!$E75:$DV75)))</f>
        <v/>
      </c>
      <c r="FM72" s="41" t="str">
        <f>IF($B72="","",IF(COUNTIFS('Eng GLA 6th, 7th, 8th'!$E$4:$DV$4,FM$3,'Eng GLA 6th, 7th, 8th'!$E75:$DV75,"&lt;&gt;")=0,"",SUMIF('Eng GLA 6th, 7th, 8th'!$E$4:$DV$4,FM$3,'Eng GLA 6th, 7th, 8th'!$E75:$DV75)))</f>
        <v/>
      </c>
      <c r="FN72" s="41" t="str">
        <f>IF($B72="","",IF(COUNTIFS('Eng GLA 6th, 7th, 8th'!$E$4:$DV$4,FN$3,'Eng GLA 6th, 7th, 8th'!$E75:$DV75,"&lt;&gt;")=0,"",SUMIF('Eng GLA 6th, 7th, 8th'!$E$4:$DV$4,FN$3,'Eng GLA 6th, 7th, 8th'!$E75:$DV75)))</f>
        <v/>
      </c>
      <c r="FO72" s="41" t="str">
        <f>IF($B72="","",IF(COUNTIFS('Eng GLA 6th, 7th, 8th'!$E$4:$DV$4,FO$3,'Eng GLA 6th, 7th, 8th'!$E75:$DV75,"&lt;&gt;")=0,"",SUMIF('Eng GLA 6th, 7th, 8th'!$E$4:$DV$4,FO$3,'Eng GLA 6th, 7th, 8th'!$E75:$DV75)))</f>
        <v/>
      </c>
    </row>
    <row r="73" spans="1:171" ht="12.75" customHeight="1" x14ac:dyDescent="0.2">
      <c r="A73" s="65">
        <v>69</v>
      </c>
      <c r="B73" s="65" t="str">
        <f>'English Scores- Leveled papers'!B75</f>
        <v/>
      </c>
      <c r="C73" s="65"/>
      <c r="D73" s="76" t="str">
        <f>IF(OR(B73="",H73="",'Cover Sheet'!E73=""),"",'Cover Sheet'!E73)</f>
        <v/>
      </c>
      <c r="E73" s="76" t="str">
        <f>IF(OR(B73="",H73="",'Cover Sheet'!F73=""),"",'Cover Sheet'!F73)</f>
        <v/>
      </c>
      <c r="F73" s="76" t="str">
        <f>IF(OR(B73="",H73="",'Cover Sheet'!H73=""),"",'Cover Sheet'!H73)</f>
        <v/>
      </c>
      <c r="G73" s="76"/>
      <c r="H73" s="76" t="str">
        <f>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v/>
      </c>
      <c r="I73" s="77" t="str">
        <f t="shared" si="29"/>
        <v/>
      </c>
      <c r="J73" s="77" t="str">
        <f t="shared" si="30"/>
        <v/>
      </c>
      <c r="K73" s="77" t="str">
        <f t="shared" si="31"/>
        <v/>
      </c>
      <c r="L73" s="78" t="str">
        <f t="shared" si="32"/>
        <v/>
      </c>
      <c r="M73" s="78" t="str">
        <f t="shared" si="33"/>
        <v/>
      </c>
      <c r="N73" s="78" t="str">
        <f t="shared" si="34"/>
        <v/>
      </c>
      <c r="O73" s="78" t="str">
        <f t="shared" si="35"/>
        <v/>
      </c>
      <c r="P73" s="78" t="str">
        <f t="shared" si="36"/>
        <v/>
      </c>
      <c r="Q73" s="78" t="str">
        <f t="shared" si="37"/>
        <v/>
      </c>
      <c r="R73" s="78" t="str">
        <f t="shared" si="38"/>
        <v/>
      </c>
      <c r="S73" s="78" t="str">
        <f t="shared" si="39"/>
        <v/>
      </c>
      <c r="T73" s="78" t="str">
        <f t="shared" si="40"/>
        <v/>
      </c>
      <c r="U73" s="78" t="str">
        <f t="shared" si="41"/>
        <v/>
      </c>
      <c r="V73" s="78" t="str">
        <f t="shared" si="42"/>
        <v/>
      </c>
      <c r="W73" s="78" t="str">
        <f t="shared" si="43"/>
        <v/>
      </c>
      <c r="X73" s="78" t="str">
        <f t="shared" si="44"/>
        <v/>
      </c>
      <c r="Y73" s="78"/>
      <c r="Z73" s="78"/>
      <c r="AA73" s="78"/>
      <c r="AB73" s="78"/>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41" t="str">
        <f>IF($B73="","",IF(COUNTIFS('English Scores- Leveled papers'!$H$4:$KM$4,AI$3,'English Scores- Leveled papers'!$H75:$KM75,"&lt;&gt;")=0,"",SUMIF('English Scores- Leveled papers'!$H$4:$KM$4,AI$3,'English Scores- Leveled papers'!$H75:$KM75)))</f>
        <v/>
      </c>
      <c r="AJ73" s="41" t="str">
        <f>IF($B73="","",IF(COUNTIFS('English Scores- Leveled papers'!$H$4:$KM$4,AJ$3,'English Scores- Leveled papers'!$H75:$KM75,"&lt;&gt;")=0,"",SUMIF('English Scores- Leveled papers'!$H$4:$KM$4,AJ$3,'English Scores- Leveled papers'!$H75:$KM75)))</f>
        <v/>
      </c>
      <c r="AK73" s="41" t="str">
        <f>IF($B73="","",IF(COUNTIFS('English Scores- Leveled papers'!$H$4:$KM$4,AK$3,'English Scores- Leveled papers'!$H75:$KM75,"&lt;&gt;")=0,"",SUMIF('English Scores- Leveled papers'!$H$4:$KM$4,AK$3,'English Scores- Leveled papers'!$H75:$KM75)))</f>
        <v/>
      </c>
      <c r="AL73" s="41" t="str">
        <f>IF($B73="","",IF(COUNTIFS('English Scores- Leveled papers'!$H$4:$KM$4,AL$3,'English Scores- Leveled papers'!$H75:$KM75,"&lt;&gt;")=0,"",SUMIF('English Scores- Leveled papers'!$H$4:$KM$4,AL$3,'English Scores- Leveled papers'!$H75:$KM75)))</f>
        <v/>
      </c>
      <c r="AM73" s="41" t="str">
        <f>IF($B73="","",IF(COUNTIFS('English Scores- Leveled papers'!$H$4:$KM$4,AM$3,'English Scores- Leveled papers'!$H75:$KM75,"&lt;&gt;")=0,"",SUMIF('English Scores- Leveled papers'!$H$4:$KM$4,AM$3,'English Scores- Leveled papers'!$H75:$KM75)))</f>
        <v/>
      </c>
      <c r="AN73" s="41"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41" t="str">
        <f>IF($B73="","",IF(COUNTIFS('English Scores- Leveled papers'!$H$4:$KM$4,AZ$3,'English Scores- Leveled papers'!$H75:$KM75,"&lt;&gt;")=0,"",SUMIF('English Scores- Leveled papers'!$H$4:$KM$4,AZ$3,'English Scores- Leveled papers'!$H75:$KM75)))</f>
        <v/>
      </c>
      <c r="BA73" s="41" t="str">
        <f>IF($B73="","",IF(COUNTIFS('English Scores- Leveled papers'!$H$4:$KM$4,BA$3,'English Scores- Leveled papers'!$H75:$KM75,"&lt;&gt;")=0,"",SUMIF('English Scores- Leveled papers'!$H$4:$KM$4,BA$3,'English Scores- Leveled papers'!$H75:$KM75)))</f>
        <v/>
      </c>
      <c r="BB73" s="41" t="str">
        <f>IF($B73="","",IF(COUNTIFS('English Scores- Leveled papers'!$H$4:$KM$4,BB$3,'English Scores- Leveled papers'!$H75:$KM75,"&lt;&gt;")=0,"",SUMIF('English Scores- Leveled papers'!$H$4:$KM$4,BB$3,'English Scores- Leveled papers'!$H75:$KM75)))</f>
        <v/>
      </c>
      <c r="BC73" s="41" t="str">
        <f>IF($B73="","",IF(COUNTIFS('English Scores- Leveled papers'!$H$4:$KM$4,BC$3,'English Scores- Leveled papers'!$H75:$KM75,"&lt;&gt;")=0,"",SUMIF('English Scores- Leveled papers'!$H$4:$KM$4,BC$3,'English Scores- Leveled papers'!$H75:$KM75)))</f>
        <v/>
      </c>
      <c r="BD73" s="41" t="str">
        <f>IF($B73="","",IF(COUNTIFS('English Scores- Leveled papers'!$H$4:$KM$4,BD$3,'English Scores- Leveled papers'!$H75:$KM75,"&lt;&gt;")=0,"",SUMIF('English Scores- Leveled papers'!$H$4:$KM$4,BD$3,'English Scores- Leveled papers'!$H75:$KM75)))</f>
        <v/>
      </c>
      <c r="BE73" s="41" t="str">
        <f>IF($B73="","",IF(COUNTIFS('English Scores- Leveled papers'!$H$4:$KM$4,BE$3,'English Scores- Leveled papers'!$H75:$KM75,"&lt;&gt;")=0,"",SUMIF('English Scores- Leveled papers'!$H$4:$KM$4,BE$3,'English Scores- Leveled papers'!$H75:$KM75)))</f>
        <v/>
      </c>
      <c r="BF73" s="41" t="str">
        <f>IF($B73="","",IF(COUNTIFS('English Scores- Leveled papers'!$H$4:$KM$4,BF$3,'English Scores- Leveled papers'!$H75:$KM75,"&lt;&gt;")=0,"",SUMIF('English Scores- Leveled papers'!$H$4:$KM$4,BF$3,'English Scores- Leveled papers'!$H75:$KM75)))</f>
        <v/>
      </c>
      <c r="BG73" s="41" t="str">
        <f>IF($B73="","",IF(COUNTIFS('English Scores- Leveled papers'!$H$4:$KM$4,BG$3,'English Scores- Leveled papers'!$H75:$KM75,"&lt;&gt;")=0,"",SUMIF('English Scores- Leveled papers'!$H$4:$KM$4,BG$3,'English Scores- Leveled papers'!$H75:$KM75)))</f>
        <v/>
      </c>
      <c r="BH73" s="41" t="str">
        <f>IF($B73="","",IF(COUNTIFS('English Scores- Leveled papers'!$H$4:$KM$4,BH$3,'English Scores- Leveled papers'!$H75:$KM75,"&lt;&gt;")=0,"",SUMIF('English Scores- Leveled papers'!$H$4:$KM$4,BH$3,'English Scores- Leveled papers'!$H75:$KM75)))</f>
        <v/>
      </c>
      <c r="BI73" s="41" t="str">
        <f>IF($B73="","",IF(COUNTIFS('English Scores- Leveled papers'!$H$4:$KM$4,BI$3,'English Scores- Leveled papers'!$H75:$KM75,"&lt;&gt;")=0,"",SUMIF('English Scores- Leveled papers'!$H$4:$KM$4,BI$3,'English Scores- Leveled papers'!$H75:$KM75)))</f>
        <v/>
      </c>
      <c r="BJ73" s="41" t="str">
        <f>IF($B73="","",IF(COUNTIFS('English Scores- Leveled papers'!$H$4:$KM$4,BJ$3,'English Scores- Leveled papers'!$H75:$KM75,"&lt;&gt;")=0,"",SUMIF('English Scores- Leveled papers'!$H$4:$KM$4,BJ$3,'English Scores- Leveled papers'!$H75:$KM75)))</f>
        <v/>
      </c>
      <c r="BK73" s="41" t="str">
        <f>IF($B73="","",IF(COUNTIFS('English Scores- Leveled papers'!$H$4:$KM$4,BK$3,'English Scores- Leveled papers'!$H75:$KM75,"&lt;&gt;")=0,"",SUMIF('English Scores- Leveled papers'!$H$4:$KM$4,BK$3,'English Scores- Leveled papers'!$H75:$KM75)))</f>
        <v/>
      </c>
      <c r="BL73" s="41" t="str">
        <f>IF($B73="","",IF(COUNTIFS('English Scores- Leveled papers'!$H$4:$KM$4,BL$3,'English Scores- Leveled papers'!$H75:$KM75,"&lt;&gt;")=0,"",SUMIF('English Scores- Leveled papers'!$H$4:$KM$4,BL$3,'English Scores- Leveled papers'!$H75:$KM75)))</f>
        <v/>
      </c>
      <c r="BM73" s="41" t="str">
        <f>IF($B73="","",IF(COUNTIFS('English Scores- Leveled papers'!$H$4:$KM$4,BM$3,'English Scores- Leveled papers'!$H75:$KM75,"&lt;&gt;")=0,"",SUMIF('English Scores- Leveled papers'!$H$4:$KM$4,BM$3,'English Scores- Leveled papers'!$H75:$KM75)))</f>
        <v/>
      </c>
      <c r="BN73" s="41" t="str">
        <f>IF($B73="","",IF(COUNTIFS('English Scores- Leveled papers'!$H$4:$KM$4,BN$3,'English Scores- Leveled papers'!$H75:$KM75,"&lt;&gt;")=0,"",SUMIF('English Scores- Leveled papers'!$H$4:$KM$4,BN$3,'English Scores- Leveled papers'!$H75:$KM75)))</f>
        <v/>
      </c>
      <c r="BO73" s="41"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41" t="str">
        <f>IF($B73="","",IF(COUNTIFS('English Scores- Leveled papers'!$H$4:$KM$4,BX$3,'English Scores- Leveled papers'!$H75:$KM75,"&lt;&gt;")=0,"",SUMIF('English Scores- Leveled papers'!$H$4:$KM$4,BX$3,'English Scores- Leveled papers'!$H75:$KM75)))</f>
        <v/>
      </c>
      <c r="BY73" s="41" t="str">
        <f>IF($B73="","",IF(COUNTIFS('English Scores- Leveled papers'!$H$4:$KM$4,BY$3,'English Scores- Leveled papers'!$H75:$KM75,"&lt;&gt;")=0,"",SUMIF('English Scores- Leveled papers'!$H$4:$KM$4,BY$3,'English Scores- Leveled papers'!$H75:$KM75)))</f>
        <v/>
      </c>
      <c r="BZ73" s="41" t="str">
        <f>IF($B73="","",IF(COUNTIFS('English Scores- Leveled papers'!$H$4:$KM$4,BZ$3,'English Scores- Leveled papers'!$H75:$KM75,"&lt;&gt;")=0,"",SUMIF('English Scores- Leveled papers'!$H$4:$KM$4,BZ$3,'English Scores- Leveled papers'!$H75:$KM75)))</f>
        <v/>
      </c>
      <c r="CA73" s="41" t="str">
        <f>IF($B73="","",IF(COUNTIFS('English Scores- Leveled papers'!$H$4:$KM$4,CA$3,'English Scores- Leveled papers'!$H75:$KM75,"&lt;&gt;")=0,"",SUMIF('English Scores- Leveled papers'!$H$4:$KM$4,CA$3,'English Scores- Leveled papers'!$H75:$KM75)))</f>
        <v/>
      </c>
      <c r="CB73" s="41" t="str">
        <f>IF($B73="","",IF(COUNTIFS('English Scores- Leveled papers'!$H$4:$KM$4,CB$3,'English Scores- Leveled papers'!$H75:$KM75,"&lt;&gt;")=0,"",SUMIF('English Scores- Leveled papers'!$H$4:$KM$4,CB$3,'English Scores- Leveled papers'!$H75:$KM75)))</f>
        <v/>
      </c>
      <c r="CC73" s="41" t="str">
        <f>IF($B73="","",IF(COUNTIFS('English Scores- Leveled papers'!$H$4:$KM$4,CC$3,'English Scores- Leveled papers'!$H75:$KM75,"&lt;&gt;")=0,"",SUMIF('English Scores- Leveled papers'!$H$4:$KM$4,CC$3,'English Scores- Leveled papers'!$H75:$KM75)))</f>
        <v/>
      </c>
      <c r="CD73" s="41" t="str">
        <f>IF($B73="","",IF(COUNTIFS('English Scores- Leveled papers'!$H$4:$KM$4,CD$3,'English Scores- Leveled papers'!$H75:$KM75,"&lt;&gt;")=0,"",SUMIF('English Scores- Leveled papers'!$H$4:$KM$4,CD$3,'English Scores- Leveled papers'!$H75:$KM75)))</f>
        <v/>
      </c>
      <c r="CE73" s="41" t="str">
        <f>IF($B73="","",IF(COUNTIFS('English Scores- Leveled papers'!$H$4:$KM$4,CE$3,'English Scores- Leveled papers'!$H75:$KM75,"&lt;&gt;")=0,"",SUMIF('English Scores- Leveled papers'!$H$4:$KM$4,CE$3,'English Scores- Leveled papers'!$H75:$KM75)))</f>
        <v/>
      </c>
      <c r="CF73" s="41"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41" t="str">
        <f>IF($B73="","",IF(COUNTIFS('English Scores- Leveled papers'!$H$4:$KM$4,CL$3,'English Scores- Leveled papers'!$H75:$KM75,"&lt;&gt;")=0,"",SUMIF('English Scores- Leveled papers'!$H$4:$KM$4,CL$3,'English Scores- Leveled papers'!$H75:$KM75)))</f>
        <v/>
      </c>
      <c r="CM73" s="41" t="str">
        <f>IF($B73="","",IF(COUNTIFS('English Scores- Leveled papers'!$H$4:$KM$4,CM$3,'English Scores- Leveled papers'!$H75:$KM75,"&lt;&gt;")=0,"",SUMIF('English Scores- Leveled papers'!$H$4:$KM$4,CM$3,'English Scores- Leveled papers'!$H75:$KM75)))</f>
        <v/>
      </c>
      <c r="CN73" s="41" t="str">
        <f>IF($B73="","",IF(COUNTIFS('English Scores- Leveled papers'!$H$4:$KM$4,CN$3,'English Scores- Leveled papers'!$H75:$KM75,"&lt;&gt;")=0,"",SUMIF('English Scores- Leveled papers'!$H$4:$KM$4,CN$3,'English Scores- Leveled papers'!$H75:$KM75)))</f>
        <v/>
      </c>
      <c r="CO73" s="41" t="str">
        <f>IF($B73="","",IF(COUNTIFS('English Scores- Leveled papers'!$H$4:$KM$4,CO$3,'English Scores- Leveled papers'!$H75:$KM75,"&lt;&gt;")=0,"",SUMIF('English Scores- Leveled papers'!$H$4:$KM$4,CO$3,'English Scores- Leveled papers'!$H75:$KM75)))</f>
        <v/>
      </c>
      <c r="CP73" s="41" t="str">
        <f>IF($B73="","",IF(COUNTIFS('English Scores- Leveled papers'!$H$4:$KM$4,CP$3,'English Scores- Leveled papers'!$H75:$KM75,"&lt;&gt;")=0,"",SUMIF('English Scores- Leveled papers'!$H$4:$KM$4,CP$3,'English Scores- Leveled papers'!$H75:$KM75)))</f>
        <v/>
      </c>
      <c r="CQ73" s="41" t="str">
        <f>IF($B73="","",IF(COUNTIFS('English Scores- Leveled papers'!$H$4:$KM$4,CQ$3,'English Scores- Leveled papers'!$H75:$KM75,"&lt;&gt;")=0,"",SUMIF('English Scores- Leveled papers'!$H$4:$KM$4,CQ$3,'English Scores- Leveled papers'!$H75:$KM75)))</f>
        <v/>
      </c>
      <c r="CR73" s="41" t="str">
        <f>IF($B73="","",IF(COUNTIFS('English Scores- Leveled papers'!$H$4:$KM$4,CR$3,'English Scores- Leveled papers'!$H75:$KM75,"&lt;&gt;")=0,"",SUMIF('English Scores- Leveled papers'!$H$4:$KM$4,CR$3,'English Scores- Leveled papers'!$H75:$KM75)))</f>
        <v/>
      </c>
      <c r="CS73" s="41"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41" t="str">
        <f>IF($B73="","",IF(COUNTIFS('English Scores- Leveled papers'!$H$4:$KM$4,DF$3,'English Scores- Leveled papers'!$H75:$KM75,"&lt;&gt;")=0,"",SUMIF('English Scores- Leveled papers'!$H$4:$KM$4,DF$3,'English Scores- Leveled papers'!$H75:$KM75)))</f>
        <v/>
      </c>
      <c r="DG73" s="41" t="str">
        <f>IF($B73="","",IF(COUNTIFS('English Scores- Leveled papers'!$H$4:$KM$4,DG$3,'English Scores- Leveled papers'!$H75:$KM75,"&lt;&gt;")=0,"",SUMIF('English Scores- Leveled papers'!$H$4:$KM$4,DG$3,'English Scores- Leveled papers'!$H75:$KM75)))</f>
        <v/>
      </c>
      <c r="DH73" s="41" t="str">
        <f>IF($B73="","",IF(COUNTIFS('English Scores- Leveled papers'!$H$4:$KM$4,DH$3,'English Scores- Leveled papers'!$H75:$KM75,"&lt;&gt;")=0,"",SUMIF('English Scores- Leveled papers'!$H$4:$KM$4,DH$3,'English Scores- Leveled papers'!$H75:$KM75)))</f>
        <v/>
      </c>
      <c r="DI73" s="41" t="str">
        <f>IF($B73="","",IF(COUNTIFS('English Scores- Leveled papers'!$H$4:$KM$4,DI$3,'English Scores- Leveled papers'!$H75:$KM75,"&lt;&gt;")=0,"",SUMIF('English Scores- Leveled papers'!$H$4:$KM$4,DI$3,'English Scores- Leveled papers'!$H75:$KM75)))</f>
        <v/>
      </c>
      <c r="DJ73" s="41" t="str">
        <f>IF($B73="","",IF(COUNTIFS('English Scores- Leveled papers'!$H$4:$KM$4,DJ$3,'English Scores- Leveled papers'!$H75:$KM75,"&lt;&gt;")=0,"",SUMIF('English Scores- Leveled papers'!$H$4:$KM$4,DJ$3,'English Scores- Leveled papers'!$H75:$KM75)))</f>
        <v/>
      </c>
      <c r="DK73" s="41" t="str">
        <f>IF($B73="","",IF(COUNTIFS('English Scores- Leveled papers'!$H$4:$KM$4,DK$3,'English Scores- Leveled papers'!$H75:$KM75,"&lt;&gt;")=0,"",SUMIF('English Scores- Leveled papers'!$H$4:$KM$4,DK$3,'English Scores- Leveled papers'!$H75:$KM75)))</f>
        <v/>
      </c>
      <c r="DL73" s="41" t="str">
        <f>IF($B73="","",IF(COUNTIFS('English Scores- Leveled papers'!$H$4:$KM$4,DL$3,'English Scores- Leveled papers'!$H75:$KM75,"&lt;&gt;")=0,"",SUMIF('English Scores- Leveled papers'!$H$4:$KM$4,DL$3,'English Scores- Leveled papers'!$H75:$KM75)))</f>
        <v/>
      </c>
      <c r="DM73" s="41" t="str">
        <f>IF($B73="","",IF(COUNTIFS('English Scores- Leveled papers'!$H$4:$KM$4,DM$3,'English Scores- Leveled papers'!$H75:$KM75,"&lt;&gt;")=0,"",SUMIF('English Scores- Leveled papers'!$H$4:$KM$4,DM$3,'English Scores- Leveled papers'!$H75:$KM75)))</f>
        <v/>
      </c>
      <c r="DN73" s="41" t="str">
        <f>IF($B73="","",IF(COUNTIFS('English Scores- Leveled papers'!$H$4:$KM$4,DN$3,'English Scores- Leveled papers'!$H75:$KM75,"&lt;&gt;")=0,"",SUMIF('English Scores- Leveled papers'!$H$4:$KM$4,DN$3,'English Scores- Leveled papers'!$H75:$KM75)))</f>
        <v/>
      </c>
      <c r="DO73" s="41" t="str">
        <f>IF($B73="","",IF(COUNTIFS('English Scores- Leveled papers'!$H$4:$KM$4,DO$3,'English Scores- Leveled papers'!$H75:$KM75,"&lt;&gt;")=0,"",SUMIF('English Scores- Leveled papers'!$H$4:$KM$4,DO$3,'English Scores- Leveled papers'!$H75:$KM75)))</f>
        <v/>
      </c>
      <c r="DP73" s="41" t="str">
        <f>IF($B73="","",IF(COUNTIFS('English Scores- Leveled papers'!$H$4:$KM$4,DP$3,'English Scores- Leveled papers'!$H75:$KM75,"&lt;&gt;")=0,"",SUMIF('English Scores- Leveled papers'!$H$4:$KM$4,DP$3,'English Scores- Leveled papers'!$H75:$KM75)))</f>
        <v/>
      </c>
      <c r="DQ73" s="393" t="str">
        <f>IF($B73="","",IF(COUNTIFS('English Scores- Leveled papers'!$H$4:$KM$4,DQ$3,'English Scores- Leveled papers'!$H75:$KM75,"&lt;&gt;")=0,"",SUMIF('English Scores- Leveled papers'!$H$4:$KM$4,DQ$3,'English Scores- Leveled papers'!$H75:$KM75)))</f>
        <v/>
      </c>
      <c r="DR73" s="395" t="str">
        <f>IF('Cover Sheet'!$AC$6="6th", 'Eng GLA 6th, 7th, 8th'!D76, "")</f>
        <v/>
      </c>
      <c r="DU73" s="41" t="str">
        <f>IF($B73="","",IF(COUNTIFS('Eng GLA 6th, 7th, 8th'!$E$4:$DV$4,DU$3,'Eng GLA 6th, 7th, 8th'!$E76:$DV76,"&lt;&gt;")=0,"",SUMIF('Eng GLA 6th, 7th, 8th'!$E$4:$DV$4,DU$3,'Eng GLA 6th, 7th, 8th'!$E76:$DV76)))</f>
        <v/>
      </c>
      <c r="DV73" s="41" t="str">
        <f>IF($B73="","",IF(COUNTIFS('Eng GLA 6th, 7th, 8th'!$E$4:$DV$4,DV$3,'Eng GLA 6th, 7th, 8th'!$E76:$DV76,"&lt;&gt;")=0,"",SUMIF('Eng GLA 6th, 7th, 8th'!$E$4:$DV$4,DV$3,'Eng GLA 6th, 7th, 8th'!$E76:$DV76)))</f>
        <v/>
      </c>
      <c r="DW73" s="41" t="str">
        <f>IF($B73="","",IF(COUNTIFS('Eng GLA 6th, 7th, 8th'!$E$4:$DV$4,DW$3,'Eng GLA 6th, 7th, 8th'!$E76:$DV76,"&lt;&gt;")=0,"",SUMIF('Eng GLA 6th, 7th, 8th'!$E$4:$DV$4,DW$3,'Eng GLA 6th, 7th, 8th'!$E76:$DV76)))</f>
        <v/>
      </c>
      <c r="DX73" s="41" t="str">
        <f>IF($B73="","",IF(COUNTIFS('Eng GLA 6th, 7th, 8th'!$E$4:$DV$4,DX$3,'Eng GLA 6th, 7th, 8th'!$E76:$DV76,"&lt;&gt;")=0,"",SUMIF('Eng GLA 6th, 7th, 8th'!$E$4:$DV$4,DX$3,'Eng GLA 6th, 7th, 8th'!$E76:$DV76)))</f>
        <v/>
      </c>
      <c r="DY73" s="41" t="str">
        <f>IF($B73="","",IF(COUNTIFS('Eng GLA 6th, 7th, 8th'!$E$4:$DV$4,DY$3,'Eng GLA 6th, 7th, 8th'!$E76:$DV76,"&lt;&gt;")=0,"",SUMIF('Eng GLA 6th, 7th, 8th'!$E$4:$DV$4,DY$3,'Eng GLA 6th, 7th, 8th'!$E76:$DV76)))</f>
        <v/>
      </c>
      <c r="DZ73" s="41" t="str">
        <f>IF($B73="","",IF(COUNTIFS('Eng GLA 6th, 7th, 8th'!$E$4:$DV$4,DZ$3,'Eng GLA 6th, 7th, 8th'!$E76:$DV76,"&lt;&gt;")=0,"",SUMIF('Eng GLA 6th, 7th, 8th'!$E$4:$DV$4,DZ$3,'Eng GLA 6th, 7th, 8th'!$E76:$DV76)))</f>
        <v/>
      </c>
      <c r="EA73" s="41" t="str">
        <f>IF($B73="","",IF(COUNTIFS('Eng GLA 6th, 7th, 8th'!$E$4:$DV$4,EA$3,'Eng GLA 6th, 7th, 8th'!$E76:$DV76,"&lt;&gt;")=0,"",SUMIF('Eng GLA 6th, 7th, 8th'!$E$4:$DV$4,EA$3,'Eng GLA 6th, 7th, 8th'!$E76:$DV76)))</f>
        <v/>
      </c>
      <c r="EB73" s="41" t="str">
        <f>IF($B73="","",IF(COUNTIFS('Eng GLA 6th, 7th, 8th'!$E$4:$DV$4,EB$3,'Eng GLA 6th, 7th, 8th'!$E76:$DV76,"&lt;&gt;")=0,"",SUMIF('Eng GLA 6th, 7th, 8th'!$E$4:$DV$4,EB$3,'Eng GLA 6th, 7th, 8th'!$E76:$DV76)))</f>
        <v/>
      </c>
      <c r="EC73" s="41" t="str">
        <f>IF($B73="","",IF(COUNTIFS('Eng GLA 6th, 7th, 8th'!$E$4:$DV$4,EC$3,'Eng GLA 6th, 7th, 8th'!$E76:$DV76,"&lt;&gt;")=0,"",SUMIF('Eng GLA 6th, 7th, 8th'!$E$4:$DV$4,EC$3,'Eng GLA 6th, 7th, 8th'!$E76:$DV76)))</f>
        <v/>
      </c>
      <c r="ED73" s="41" t="str">
        <f>IF($B73="","",IF(COUNTIFS('Eng GLA 6th, 7th, 8th'!$E$4:$DV$4,ED$3,'Eng GLA 6th, 7th, 8th'!$E76:$DV76,"&lt;&gt;")=0,"",SUMIF('Eng GLA 6th, 7th, 8th'!$E$4:$DV$4,ED$3,'Eng GLA 6th, 7th, 8th'!$E76:$DV76)))</f>
        <v/>
      </c>
      <c r="EE73" s="41" t="str">
        <f>IF($B73="","",IF(COUNTIFS('Eng GLA 6th, 7th, 8th'!$E$4:$DV$4,EE$3,'Eng GLA 6th, 7th, 8th'!$E76:$DV76,"&lt;&gt;")=0,"",SUMIF('Eng GLA 6th, 7th, 8th'!$E$4:$DV$4,EE$3,'Eng GLA 6th, 7th, 8th'!$E76:$DV76)))</f>
        <v/>
      </c>
      <c r="EF73" s="41" t="str">
        <f>IF($B73="","",IF(COUNTIFS('Eng GLA 6th, 7th, 8th'!$E$4:$DV$4,EF$3,'Eng GLA 6th, 7th, 8th'!$E76:$DV76,"&lt;&gt;")=0,"",SUMIF('Eng GLA 6th, 7th, 8th'!$E$4:$DV$4,EF$3,'Eng GLA 6th, 7th, 8th'!$E76:$DV76)))</f>
        <v/>
      </c>
      <c r="EG73" s="41" t="str">
        <f>IF($B73="","",IF(COUNTIFS('Eng GLA 6th, 7th, 8th'!$E$4:$DV$4,EG$3,'Eng GLA 6th, 7th, 8th'!$E76:$DV76,"&lt;&gt;")=0,"",SUMIF('Eng GLA 6th, 7th, 8th'!$E$4:$DV$4,EG$3,'Eng GLA 6th, 7th, 8th'!$E76:$DV76)))</f>
        <v/>
      </c>
      <c r="EH73" s="41" t="str">
        <f>IF($B73="","",IF(COUNTIFS('Eng GLA 6th, 7th, 8th'!$E$4:$DV$4,EH$3,'Eng GLA 6th, 7th, 8th'!$E76:$DV76,"&lt;&gt;")=0,"",SUMIF('Eng GLA 6th, 7th, 8th'!$E$4:$DV$4,EH$3,'Eng GLA 6th, 7th, 8th'!$E76:$DV76)))</f>
        <v/>
      </c>
      <c r="EI73" s="41" t="str">
        <f>IF($B73="","",IF(COUNTIFS('Eng GLA 6th, 7th, 8th'!$E$4:$DV$4,EI$3,'Eng GLA 6th, 7th, 8th'!$E76:$DV76,"&lt;&gt;")=0,"",SUMIF('Eng GLA 6th, 7th, 8th'!$E$4:$DV$4,EI$3,'Eng GLA 6th, 7th, 8th'!$E76:$DV76)))</f>
        <v/>
      </c>
      <c r="EJ73" s="398" t="str">
        <f>IF('Cover Sheet'!$AC$6="7th", 'Eng GLA 6th, 7th, 8th'!AQ76, "")</f>
        <v/>
      </c>
      <c r="EK73" s="41" t="str">
        <f>IF($B73="","",IF(COUNTIFS('Eng GLA 6th, 7th, 8th'!$E$4:$DV$4,EK$3,'Eng GLA 6th, 7th, 8th'!$E76:$DV76,"&lt;&gt;")=0,"",SUMIF('Eng GLA 6th, 7th, 8th'!$E$4:$DV$4,EK$3,'Eng GLA 6th, 7th, 8th'!$E76:$DV76)))</f>
        <v/>
      </c>
      <c r="EL73" s="41" t="str">
        <f>IF($B73="","",IF(COUNTIFS('Eng GLA 6th, 7th, 8th'!$E$4:$DV$4,EL$3,'Eng GLA 6th, 7th, 8th'!$E76:$DV76,"&lt;&gt;")=0,"",SUMIF('Eng GLA 6th, 7th, 8th'!$E$4:$DV$4,EL$3,'Eng GLA 6th, 7th, 8th'!$E76:$DV76)))</f>
        <v/>
      </c>
      <c r="EM73" s="41" t="str">
        <f>IF($B73="","",IF(COUNTIFS('Eng GLA 6th, 7th, 8th'!$E$4:$DV$4,EM$3,'Eng GLA 6th, 7th, 8th'!$E76:$DV76,"&lt;&gt;")=0,"",SUMIF('Eng GLA 6th, 7th, 8th'!$E$4:$DV$4,EM$3,'Eng GLA 6th, 7th, 8th'!$E76:$DV76)))</f>
        <v/>
      </c>
      <c r="EN73" s="41" t="str">
        <f>IF($B73="","",IF(COUNTIFS('Eng GLA 6th, 7th, 8th'!$E$4:$DV$4,EN$3,'Eng GLA 6th, 7th, 8th'!$E76:$DV76,"&lt;&gt;")=0,"",SUMIF('Eng GLA 6th, 7th, 8th'!$E$4:$DV$4,EN$3,'Eng GLA 6th, 7th, 8th'!$E76:$DV76)))</f>
        <v/>
      </c>
      <c r="EO73" s="41" t="str">
        <f>IF($B73="","",IF(COUNTIFS('Eng GLA 6th, 7th, 8th'!$E$4:$DV$4,EO$3,'Eng GLA 6th, 7th, 8th'!$E76:$DV76,"&lt;&gt;")=0,"",SUMIF('Eng GLA 6th, 7th, 8th'!$E$4:$DV$4,EO$3,'Eng GLA 6th, 7th, 8th'!$E76:$DV76)))</f>
        <v/>
      </c>
      <c r="EP73" s="41" t="str">
        <f>IF($B73="","",IF(COUNTIFS('Eng GLA 6th, 7th, 8th'!$E$4:$DV$4,EP$3,'Eng GLA 6th, 7th, 8th'!$E76:$DV76,"&lt;&gt;")=0,"",SUMIF('Eng GLA 6th, 7th, 8th'!$E$4:$DV$4,EP$3,'Eng GLA 6th, 7th, 8th'!$E76:$DV76)))</f>
        <v/>
      </c>
      <c r="EQ73" s="41" t="str">
        <f>IF($B73="","",IF(COUNTIFS('Eng GLA 6th, 7th, 8th'!$E$4:$DV$4,EQ$3,'Eng GLA 6th, 7th, 8th'!$E76:$DV76,"&lt;&gt;")=0,"",SUMIF('Eng GLA 6th, 7th, 8th'!$E$4:$DV$4,EQ$3,'Eng GLA 6th, 7th, 8th'!$E76:$DV76)))</f>
        <v/>
      </c>
      <c r="ER73" s="41" t="str">
        <f>IF($B73="","",IF(COUNTIFS('Eng GLA 6th, 7th, 8th'!$E$4:$DV$4,ER$3,'Eng GLA 6th, 7th, 8th'!$E76:$DV76,"&lt;&gt;")=0,"",SUMIF('Eng GLA 6th, 7th, 8th'!$E$4:$DV$4,ER$3,'Eng GLA 6th, 7th, 8th'!$E76:$DV76)))</f>
        <v/>
      </c>
      <c r="ES73" s="41" t="str">
        <f>IF($B73="","",IF(COUNTIFS('Eng GLA 6th, 7th, 8th'!$E$4:$DV$4,ES$3,'Eng GLA 6th, 7th, 8th'!$E76:$DV76,"&lt;&gt;")=0,"",SUMIF('Eng GLA 6th, 7th, 8th'!$E$4:$DV$4,ES$3,'Eng GLA 6th, 7th, 8th'!$E76:$DV76)))</f>
        <v/>
      </c>
      <c r="ET73" s="41" t="str">
        <f>IF($B73="","",IF(COUNTIFS('Eng GLA 6th, 7th, 8th'!$E$4:$DV$4,ET$3,'Eng GLA 6th, 7th, 8th'!$E76:$DV76,"&lt;&gt;")=0,"",SUMIF('Eng GLA 6th, 7th, 8th'!$E$4:$DV$4,ET$3,'Eng GLA 6th, 7th, 8th'!$E76:$DV76)))</f>
        <v/>
      </c>
      <c r="EU73" s="41" t="str">
        <f>IF($B73="","",IF(COUNTIFS('Eng GLA 6th, 7th, 8th'!$E$4:$DV$4,EU$3,'Eng GLA 6th, 7th, 8th'!$E76:$DV76,"&lt;&gt;")=0,"",SUMIF('Eng GLA 6th, 7th, 8th'!$E$4:$DV$4,EU$3,'Eng GLA 6th, 7th, 8th'!$E76:$DV76)))</f>
        <v/>
      </c>
      <c r="EV73" s="41" t="str">
        <f>IF($B73="","",IF(COUNTIFS('Eng GLA 6th, 7th, 8th'!$E$4:$DV$4,EV$3,'Eng GLA 6th, 7th, 8th'!$E76:$DV76,"&lt;&gt;")=0,"",SUMIF('Eng GLA 6th, 7th, 8th'!$E$4:$DV$4,EV$3,'Eng GLA 6th, 7th, 8th'!$E76:$DV76)))</f>
        <v/>
      </c>
      <c r="EW73" s="41" t="str">
        <f>IF($B73="","",IF(COUNTIFS('Eng GLA 6th, 7th, 8th'!$E$4:$DV$4,EW$3,'Eng GLA 6th, 7th, 8th'!$E76:$DV76,"&lt;&gt;")=0,"",SUMIF('Eng GLA 6th, 7th, 8th'!$E$4:$DV$4,EW$3,'Eng GLA 6th, 7th, 8th'!$E76:$DV76)))</f>
        <v/>
      </c>
      <c r="EX73" s="41" t="str">
        <f>IF($B73="","",IF(COUNTIFS('Eng GLA 6th, 7th, 8th'!$E$4:$DV$4,EX$3,'Eng GLA 6th, 7th, 8th'!$E76:$DV76,"&lt;&gt;")=0,"",SUMIF('Eng GLA 6th, 7th, 8th'!$E$4:$DV$4,EX$3,'Eng GLA 6th, 7th, 8th'!$E76:$DV76)))</f>
        <v/>
      </c>
      <c r="EY73" s="41" t="str">
        <f>IF($B73="","",IF(COUNTIFS('Eng GLA 6th, 7th, 8th'!$E$4:$DV$4,EY$3,'Eng GLA 6th, 7th, 8th'!$E76:$DV76,"&lt;&gt;")=0,"",SUMIF('Eng GLA 6th, 7th, 8th'!$E$4:$DV$4,EY$3,'Eng GLA 6th, 7th, 8th'!$E76:$DV76)))</f>
        <v/>
      </c>
      <c r="EZ73" s="398" t="str">
        <f>IF('Cover Sheet'!$AC$6="8th", 'Eng GLA 6th, 7th, 8th'!CG76, "")</f>
        <v/>
      </c>
      <c r="FA73" s="41" t="str">
        <f>IF($B73="","",IF(COUNTIFS('Eng GLA 6th, 7th, 8th'!$E$4:$DV$4,FA$3,'Eng GLA 6th, 7th, 8th'!$E76:$DV76,"&lt;&gt;")=0,"",SUMIF('Eng GLA 6th, 7th, 8th'!$E$4:$DV$4,FA$3,'Eng GLA 6th, 7th, 8th'!$E76:$DV76)))</f>
        <v/>
      </c>
      <c r="FB73" s="41" t="str">
        <f>IF($B73="","",IF(COUNTIFS('Eng GLA 6th, 7th, 8th'!$E$4:$DV$4,FB$3,'Eng GLA 6th, 7th, 8th'!$E76:$DV76,"&lt;&gt;")=0,"",SUMIF('Eng GLA 6th, 7th, 8th'!$E$4:$DV$4,FB$3,'Eng GLA 6th, 7th, 8th'!$E76:$DV76)))</f>
        <v/>
      </c>
      <c r="FC73" s="41" t="str">
        <f>IF($B73="","",IF(COUNTIFS('Eng GLA 6th, 7th, 8th'!$E$4:$DV$4,FC$3,'Eng GLA 6th, 7th, 8th'!$E76:$DV76,"&lt;&gt;")=0,"",SUMIF('Eng GLA 6th, 7th, 8th'!$E$4:$DV$4,FC$3,'Eng GLA 6th, 7th, 8th'!$E76:$DV76)))</f>
        <v/>
      </c>
      <c r="FD73" s="41" t="str">
        <f>IF($B73="","",IF(COUNTIFS('Eng GLA 6th, 7th, 8th'!$E$4:$DV$4,FD$3,'Eng GLA 6th, 7th, 8th'!$E76:$DV76,"&lt;&gt;")=0,"",SUMIF('Eng GLA 6th, 7th, 8th'!$E$4:$DV$4,FD$3,'Eng GLA 6th, 7th, 8th'!$E76:$DV76)))</f>
        <v/>
      </c>
      <c r="FE73" s="41" t="str">
        <f>IF($B73="","",IF(COUNTIFS('Eng GLA 6th, 7th, 8th'!$E$4:$DV$4,FE$3,'Eng GLA 6th, 7th, 8th'!$E76:$DV76,"&lt;&gt;")=0,"",SUMIF('Eng GLA 6th, 7th, 8th'!$E$4:$DV$4,FE$3,'Eng GLA 6th, 7th, 8th'!$E76:$DV76)))</f>
        <v/>
      </c>
      <c r="FF73" s="41" t="str">
        <f>IF($B73="","",IF(COUNTIFS('Eng GLA 6th, 7th, 8th'!$E$4:$DV$4,FF$3,'Eng GLA 6th, 7th, 8th'!$E76:$DV76,"&lt;&gt;")=0,"",SUMIF('Eng GLA 6th, 7th, 8th'!$E$4:$DV$4,FF$3,'Eng GLA 6th, 7th, 8th'!$E76:$DV76)))</f>
        <v/>
      </c>
      <c r="FG73" s="41" t="str">
        <f>IF($B73="","",IF(COUNTIFS('Eng GLA 6th, 7th, 8th'!$E$4:$DV$4,FG$3,'Eng GLA 6th, 7th, 8th'!$E76:$DV76,"&lt;&gt;")=0,"",SUMIF('Eng GLA 6th, 7th, 8th'!$E$4:$DV$4,FG$3,'Eng GLA 6th, 7th, 8th'!$E76:$DV76)))</f>
        <v/>
      </c>
      <c r="FH73" s="41" t="str">
        <f>IF($B73="","",IF(COUNTIFS('Eng GLA 6th, 7th, 8th'!$E$4:$DV$4,FH$3,'Eng GLA 6th, 7th, 8th'!$E76:$DV76,"&lt;&gt;")=0,"",SUMIF('Eng GLA 6th, 7th, 8th'!$E$4:$DV$4,FH$3,'Eng GLA 6th, 7th, 8th'!$E76:$DV76)))</f>
        <v/>
      </c>
      <c r="FI73" s="41" t="str">
        <f>IF($B73="","",IF(COUNTIFS('Eng GLA 6th, 7th, 8th'!$E$4:$DV$4,FI$3,'Eng GLA 6th, 7th, 8th'!$E76:$DV76,"&lt;&gt;")=0,"",SUMIF('Eng GLA 6th, 7th, 8th'!$E$4:$DV$4,FI$3,'Eng GLA 6th, 7th, 8th'!$E76:$DV76)))</f>
        <v/>
      </c>
      <c r="FJ73" s="41" t="str">
        <f>IF($B73="","",IF(COUNTIFS('Eng GLA 6th, 7th, 8th'!$E$4:$DV$4,FJ$3,'Eng GLA 6th, 7th, 8th'!$E76:$DV76,"&lt;&gt;")=0,"",SUMIF('Eng GLA 6th, 7th, 8th'!$E$4:$DV$4,FJ$3,'Eng GLA 6th, 7th, 8th'!$E76:$DV76)))</f>
        <v/>
      </c>
      <c r="FK73" s="41" t="str">
        <f>IF($B73="","",IF(COUNTIFS('Eng GLA 6th, 7th, 8th'!$E$4:$DV$4,FK$3,'Eng GLA 6th, 7th, 8th'!$E76:$DV76,"&lt;&gt;")=0,"",SUMIF('Eng GLA 6th, 7th, 8th'!$E$4:$DV$4,FK$3,'Eng GLA 6th, 7th, 8th'!$E76:$DV76)))</f>
        <v/>
      </c>
      <c r="FL73" s="41" t="str">
        <f>IF($B73="","",IF(COUNTIFS('Eng GLA 6th, 7th, 8th'!$E$4:$DV$4,FL$3,'Eng GLA 6th, 7th, 8th'!$E76:$DV76,"&lt;&gt;")=0,"",SUMIF('Eng GLA 6th, 7th, 8th'!$E$4:$DV$4,FL$3,'Eng GLA 6th, 7th, 8th'!$E76:$DV76)))</f>
        <v/>
      </c>
      <c r="FM73" s="41" t="str">
        <f>IF($B73="","",IF(COUNTIFS('Eng GLA 6th, 7th, 8th'!$E$4:$DV$4,FM$3,'Eng GLA 6th, 7th, 8th'!$E76:$DV76,"&lt;&gt;")=0,"",SUMIF('Eng GLA 6th, 7th, 8th'!$E$4:$DV$4,FM$3,'Eng GLA 6th, 7th, 8th'!$E76:$DV76)))</f>
        <v/>
      </c>
      <c r="FN73" s="41" t="str">
        <f>IF($B73="","",IF(COUNTIFS('Eng GLA 6th, 7th, 8th'!$E$4:$DV$4,FN$3,'Eng GLA 6th, 7th, 8th'!$E76:$DV76,"&lt;&gt;")=0,"",SUMIF('Eng GLA 6th, 7th, 8th'!$E$4:$DV$4,FN$3,'Eng GLA 6th, 7th, 8th'!$E76:$DV76)))</f>
        <v/>
      </c>
      <c r="FO73" s="41" t="str">
        <f>IF($B73="","",IF(COUNTIFS('Eng GLA 6th, 7th, 8th'!$E$4:$DV$4,FO$3,'Eng GLA 6th, 7th, 8th'!$E76:$DV76,"&lt;&gt;")=0,"",SUMIF('Eng GLA 6th, 7th, 8th'!$E$4:$DV$4,FO$3,'Eng GLA 6th, 7th, 8th'!$E76:$DV76)))</f>
        <v/>
      </c>
    </row>
    <row r="74" spans="1:171" ht="12.75" customHeight="1" x14ac:dyDescent="0.2">
      <c r="A74" s="65">
        <v>70</v>
      </c>
      <c r="B74" s="65" t="str">
        <f>'English Scores- Leveled papers'!B76</f>
        <v/>
      </c>
      <c r="C74" s="65"/>
      <c r="D74" s="76" t="str">
        <f>IF(OR(B74="",H74="",'Cover Sheet'!E74=""),"",'Cover Sheet'!E74)</f>
        <v/>
      </c>
      <c r="E74" s="76" t="str">
        <f>IF(OR(B74="",H74="",'Cover Sheet'!F74=""),"",'Cover Sheet'!F74)</f>
        <v/>
      </c>
      <c r="F74" s="76" t="str">
        <f>IF(OR(B74="",H74="",'Cover Sheet'!H74=""),"",'Cover Sheet'!H74)</f>
        <v/>
      </c>
      <c r="G74" s="76"/>
      <c r="H74" s="76" t="str">
        <f>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v/>
      </c>
      <c r="I74" s="77" t="str">
        <f t="shared" si="29"/>
        <v/>
      </c>
      <c r="J74" s="77" t="str">
        <f t="shared" si="30"/>
        <v/>
      </c>
      <c r="K74" s="77" t="str">
        <f t="shared" si="31"/>
        <v/>
      </c>
      <c r="L74" s="78" t="str">
        <f t="shared" si="32"/>
        <v/>
      </c>
      <c r="M74" s="78" t="str">
        <f t="shared" si="33"/>
        <v/>
      </c>
      <c r="N74" s="78" t="str">
        <f t="shared" si="34"/>
        <v/>
      </c>
      <c r="O74" s="78" t="str">
        <f t="shared" si="35"/>
        <v/>
      </c>
      <c r="P74" s="78" t="str">
        <f t="shared" si="36"/>
        <v/>
      </c>
      <c r="Q74" s="78" t="str">
        <f t="shared" si="37"/>
        <v/>
      </c>
      <c r="R74" s="78" t="str">
        <f t="shared" si="38"/>
        <v/>
      </c>
      <c r="S74" s="78" t="str">
        <f t="shared" si="39"/>
        <v/>
      </c>
      <c r="T74" s="78" t="str">
        <f t="shared" si="40"/>
        <v/>
      </c>
      <c r="U74" s="78" t="str">
        <f t="shared" si="41"/>
        <v/>
      </c>
      <c r="V74" s="78" t="str">
        <f t="shared" si="42"/>
        <v/>
      </c>
      <c r="W74" s="78" t="str">
        <f t="shared" si="43"/>
        <v/>
      </c>
      <c r="X74" s="78" t="str">
        <f t="shared" si="44"/>
        <v/>
      </c>
      <c r="Y74" s="78"/>
      <c r="Z74" s="78"/>
      <c r="AA74" s="78"/>
      <c r="AB74" s="78"/>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41" t="str">
        <f>IF($B74="","",IF(COUNTIFS('English Scores- Leveled papers'!$H$4:$KM$4,AI$3,'English Scores- Leveled papers'!$H76:$KM76,"&lt;&gt;")=0,"",SUMIF('English Scores- Leveled papers'!$H$4:$KM$4,AI$3,'English Scores- Leveled papers'!$H76:$KM76)))</f>
        <v/>
      </c>
      <c r="AJ74" s="41" t="str">
        <f>IF($B74="","",IF(COUNTIFS('English Scores- Leveled papers'!$H$4:$KM$4,AJ$3,'English Scores- Leveled papers'!$H76:$KM76,"&lt;&gt;")=0,"",SUMIF('English Scores- Leveled papers'!$H$4:$KM$4,AJ$3,'English Scores- Leveled papers'!$H76:$KM76)))</f>
        <v/>
      </c>
      <c r="AK74" s="41" t="str">
        <f>IF($B74="","",IF(COUNTIFS('English Scores- Leveled papers'!$H$4:$KM$4,AK$3,'English Scores- Leveled papers'!$H76:$KM76,"&lt;&gt;")=0,"",SUMIF('English Scores- Leveled papers'!$H$4:$KM$4,AK$3,'English Scores- Leveled papers'!$H76:$KM76)))</f>
        <v/>
      </c>
      <c r="AL74" s="41" t="str">
        <f>IF($B74="","",IF(COUNTIFS('English Scores- Leveled papers'!$H$4:$KM$4,AL$3,'English Scores- Leveled papers'!$H76:$KM76,"&lt;&gt;")=0,"",SUMIF('English Scores- Leveled papers'!$H$4:$KM$4,AL$3,'English Scores- Leveled papers'!$H76:$KM76)))</f>
        <v/>
      </c>
      <c r="AM74" s="41" t="str">
        <f>IF($B74="","",IF(COUNTIFS('English Scores- Leveled papers'!$H$4:$KM$4,AM$3,'English Scores- Leveled papers'!$H76:$KM76,"&lt;&gt;")=0,"",SUMIF('English Scores- Leveled papers'!$H$4:$KM$4,AM$3,'English Scores- Leveled papers'!$H76:$KM76)))</f>
        <v/>
      </c>
      <c r="AN74" s="41"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41" t="str">
        <f>IF($B74="","",IF(COUNTIFS('English Scores- Leveled papers'!$H$4:$KM$4,AZ$3,'English Scores- Leveled papers'!$H76:$KM76,"&lt;&gt;")=0,"",SUMIF('English Scores- Leveled papers'!$H$4:$KM$4,AZ$3,'English Scores- Leveled papers'!$H76:$KM76)))</f>
        <v/>
      </c>
      <c r="BA74" s="41" t="str">
        <f>IF($B74="","",IF(COUNTIFS('English Scores- Leveled papers'!$H$4:$KM$4,BA$3,'English Scores- Leveled papers'!$H76:$KM76,"&lt;&gt;")=0,"",SUMIF('English Scores- Leveled papers'!$H$4:$KM$4,BA$3,'English Scores- Leveled papers'!$H76:$KM76)))</f>
        <v/>
      </c>
      <c r="BB74" s="41" t="str">
        <f>IF($B74="","",IF(COUNTIFS('English Scores- Leveled papers'!$H$4:$KM$4,BB$3,'English Scores- Leveled papers'!$H76:$KM76,"&lt;&gt;")=0,"",SUMIF('English Scores- Leveled papers'!$H$4:$KM$4,BB$3,'English Scores- Leveled papers'!$H76:$KM76)))</f>
        <v/>
      </c>
      <c r="BC74" s="41" t="str">
        <f>IF($B74="","",IF(COUNTIFS('English Scores- Leveled papers'!$H$4:$KM$4,BC$3,'English Scores- Leveled papers'!$H76:$KM76,"&lt;&gt;")=0,"",SUMIF('English Scores- Leveled papers'!$H$4:$KM$4,BC$3,'English Scores- Leveled papers'!$H76:$KM76)))</f>
        <v/>
      </c>
      <c r="BD74" s="41" t="str">
        <f>IF($B74="","",IF(COUNTIFS('English Scores- Leveled papers'!$H$4:$KM$4,BD$3,'English Scores- Leveled papers'!$H76:$KM76,"&lt;&gt;")=0,"",SUMIF('English Scores- Leveled papers'!$H$4:$KM$4,BD$3,'English Scores- Leveled papers'!$H76:$KM76)))</f>
        <v/>
      </c>
      <c r="BE74" s="41" t="str">
        <f>IF($B74="","",IF(COUNTIFS('English Scores- Leveled papers'!$H$4:$KM$4,BE$3,'English Scores- Leveled papers'!$H76:$KM76,"&lt;&gt;")=0,"",SUMIF('English Scores- Leveled papers'!$H$4:$KM$4,BE$3,'English Scores- Leveled papers'!$H76:$KM76)))</f>
        <v/>
      </c>
      <c r="BF74" s="41" t="str">
        <f>IF($B74="","",IF(COUNTIFS('English Scores- Leveled papers'!$H$4:$KM$4,BF$3,'English Scores- Leveled papers'!$H76:$KM76,"&lt;&gt;")=0,"",SUMIF('English Scores- Leveled papers'!$H$4:$KM$4,BF$3,'English Scores- Leveled papers'!$H76:$KM76)))</f>
        <v/>
      </c>
      <c r="BG74" s="41" t="str">
        <f>IF($B74="","",IF(COUNTIFS('English Scores- Leveled papers'!$H$4:$KM$4,BG$3,'English Scores- Leveled papers'!$H76:$KM76,"&lt;&gt;")=0,"",SUMIF('English Scores- Leveled papers'!$H$4:$KM$4,BG$3,'English Scores- Leveled papers'!$H76:$KM76)))</f>
        <v/>
      </c>
      <c r="BH74" s="41" t="str">
        <f>IF($B74="","",IF(COUNTIFS('English Scores- Leveled papers'!$H$4:$KM$4,BH$3,'English Scores- Leveled papers'!$H76:$KM76,"&lt;&gt;")=0,"",SUMIF('English Scores- Leveled papers'!$H$4:$KM$4,BH$3,'English Scores- Leveled papers'!$H76:$KM76)))</f>
        <v/>
      </c>
      <c r="BI74" s="41" t="str">
        <f>IF($B74="","",IF(COUNTIFS('English Scores- Leveled papers'!$H$4:$KM$4,BI$3,'English Scores- Leveled papers'!$H76:$KM76,"&lt;&gt;")=0,"",SUMIF('English Scores- Leveled papers'!$H$4:$KM$4,BI$3,'English Scores- Leveled papers'!$H76:$KM76)))</f>
        <v/>
      </c>
      <c r="BJ74" s="41" t="str">
        <f>IF($B74="","",IF(COUNTIFS('English Scores- Leveled papers'!$H$4:$KM$4,BJ$3,'English Scores- Leveled papers'!$H76:$KM76,"&lt;&gt;")=0,"",SUMIF('English Scores- Leveled papers'!$H$4:$KM$4,BJ$3,'English Scores- Leveled papers'!$H76:$KM76)))</f>
        <v/>
      </c>
      <c r="BK74" s="41" t="str">
        <f>IF($B74="","",IF(COUNTIFS('English Scores- Leveled papers'!$H$4:$KM$4,BK$3,'English Scores- Leveled papers'!$H76:$KM76,"&lt;&gt;")=0,"",SUMIF('English Scores- Leveled papers'!$H$4:$KM$4,BK$3,'English Scores- Leveled papers'!$H76:$KM76)))</f>
        <v/>
      </c>
      <c r="BL74" s="41" t="str">
        <f>IF($B74="","",IF(COUNTIFS('English Scores- Leveled papers'!$H$4:$KM$4,BL$3,'English Scores- Leveled papers'!$H76:$KM76,"&lt;&gt;")=0,"",SUMIF('English Scores- Leveled papers'!$H$4:$KM$4,BL$3,'English Scores- Leveled papers'!$H76:$KM76)))</f>
        <v/>
      </c>
      <c r="BM74" s="41" t="str">
        <f>IF($B74="","",IF(COUNTIFS('English Scores- Leveled papers'!$H$4:$KM$4,BM$3,'English Scores- Leveled papers'!$H76:$KM76,"&lt;&gt;")=0,"",SUMIF('English Scores- Leveled papers'!$H$4:$KM$4,BM$3,'English Scores- Leveled papers'!$H76:$KM76)))</f>
        <v/>
      </c>
      <c r="BN74" s="41" t="str">
        <f>IF($B74="","",IF(COUNTIFS('English Scores- Leveled papers'!$H$4:$KM$4,BN$3,'English Scores- Leveled papers'!$H76:$KM76,"&lt;&gt;")=0,"",SUMIF('English Scores- Leveled papers'!$H$4:$KM$4,BN$3,'English Scores- Leveled papers'!$H76:$KM76)))</f>
        <v/>
      </c>
      <c r="BO74" s="41"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41" t="str">
        <f>IF($B74="","",IF(COUNTIFS('English Scores- Leveled papers'!$H$4:$KM$4,BX$3,'English Scores- Leveled papers'!$H76:$KM76,"&lt;&gt;")=0,"",SUMIF('English Scores- Leveled papers'!$H$4:$KM$4,BX$3,'English Scores- Leveled papers'!$H76:$KM76)))</f>
        <v/>
      </c>
      <c r="BY74" s="41" t="str">
        <f>IF($B74="","",IF(COUNTIFS('English Scores- Leveled papers'!$H$4:$KM$4,BY$3,'English Scores- Leveled papers'!$H76:$KM76,"&lt;&gt;")=0,"",SUMIF('English Scores- Leveled papers'!$H$4:$KM$4,BY$3,'English Scores- Leveled papers'!$H76:$KM76)))</f>
        <v/>
      </c>
      <c r="BZ74" s="41" t="str">
        <f>IF($B74="","",IF(COUNTIFS('English Scores- Leveled papers'!$H$4:$KM$4,BZ$3,'English Scores- Leveled papers'!$H76:$KM76,"&lt;&gt;")=0,"",SUMIF('English Scores- Leveled papers'!$H$4:$KM$4,BZ$3,'English Scores- Leveled papers'!$H76:$KM76)))</f>
        <v/>
      </c>
      <c r="CA74" s="41" t="str">
        <f>IF($B74="","",IF(COUNTIFS('English Scores- Leveled papers'!$H$4:$KM$4,CA$3,'English Scores- Leveled papers'!$H76:$KM76,"&lt;&gt;")=0,"",SUMIF('English Scores- Leveled papers'!$H$4:$KM$4,CA$3,'English Scores- Leveled papers'!$H76:$KM76)))</f>
        <v/>
      </c>
      <c r="CB74" s="41" t="str">
        <f>IF($B74="","",IF(COUNTIFS('English Scores- Leveled papers'!$H$4:$KM$4,CB$3,'English Scores- Leveled papers'!$H76:$KM76,"&lt;&gt;")=0,"",SUMIF('English Scores- Leveled papers'!$H$4:$KM$4,CB$3,'English Scores- Leveled papers'!$H76:$KM76)))</f>
        <v/>
      </c>
      <c r="CC74" s="41" t="str">
        <f>IF($B74="","",IF(COUNTIFS('English Scores- Leveled papers'!$H$4:$KM$4,CC$3,'English Scores- Leveled papers'!$H76:$KM76,"&lt;&gt;")=0,"",SUMIF('English Scores- Leveled papers'!$H$4:$KM$4,CC$3,'English Scores- Leveled papers'!$H76:$KM76)))</f>
        <v/>
      </c>
      <c r="CD74" s="41" t="str">
        <f>IF($B74="","",IF(COUNTIFS('English Scores- Leveled papers'!$H$4:$KM$4,CD$3,'English Scores- Leveled papers'!$H76:$KM76,"&lt;&gt;")=0,"",SUMIF('English Scores- Leveled papers'!$H$4:$KM$4,CD$3,'English Scores- Leveled papers'!$H76:$KM76)))</f>
        <v/>
      </c>
      <c r="CE74" s="41" t="str">
        <f>IF($B74="","",IF(COUNTIFS('English Scores- Leveled papers'!$H$4:$KM$4,CE$3,'English Scores- Leveled papers'!$H76:$KM76,"&lt;&gt;")=0,"",SUMIF('English Scores- Leveled papers'!$H$4:$KM$4,CE$3,'English Scores- Leveled papers'!$H76:$KM76)))</f>
        <v/>
      </c>
      <c r="CF74" s="41"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41" t="str">
        <f>IF($B74="","",IF(COUNTIFS('English Scores- Leveled papers'!$H$4:$KM$4,CL$3,'English Scores- Leveled papers'!$H76:$KM76,"&lt;&gt;")=0,"",SUMIF('English Scores- Leveled papers'!$H$4:$KM$4,CL$3,'English Scores- Leveled papers'!$H76:$KM76)))</f>
        <v/>
      </c>
      <c r="CM74" s="41" t="str">
        <f>IF($B74="","",IF(COUNTIFS('English Scores- Leveled papers'!$H$4:$KM$4,CM$3,'English Scores- Leveled papers'!$H76:$KM76,"&lt;&gt;")=0,"",SUMIF('English Scores- Leveled papers'!$H$4:$KM$4,CM$3,'English Scores- Leveled papers'!$H76:$KM76)))</f>
        <v/>
      </c>
      <c r="CN74" s="41" t="str">
        <f>IF($B74="","",IF(COUNTIFS('English Scores- Leveled papers'!$H$4:$KM$4,CN$3,'English Scores- Leveled papers'!$H76:$KM76,"&lt;&gt;")=0,"",SUMIF('English Scores- Leveled papers'!$H$4:$KM$4,CN$3,'English Scores- Leveled papers'!$H76:$KM76)))</f>
        <v/>
      </c>
      <c r="CO74" s="41" t="str">
        <f>IF($B74="","",IF(COUNTIFS('English Scores- Leveled papers'!$H$4:$KM$4,CO$3,'English Scores- Leveled papers'!$H76:$KM76,"&lt;&gt;")=0,"",SUMIF('English Scores- Leveled papers'!$H$4:$KM$4,CO$3,'English Scores- Leveled papers'!$H76:$KM76)))</f>
        <v/>
      </c>
      <c r="CP74" s="41" t="str">
        <f>IF($B74="","",IF(COUNTIFS('English Scores- Leveled papers'!$H$4:$KM$4,CP$3,'English Scores- Leveled papers'!$H76:$KM76,"&lt;&gt;")=0,"",SUMIF('English Scores- Leveled papers'!$H$4:$KM$4,CP$3,'English Scores- Leveled papers'!$H76:$KM76)))</f>
        <v/>
      </c>
      <c r="CQ74" s="41" t="str">
        <f>IF($B74="","",IF(COUNTIFS('English Scores- Leveled papers'!$H$4:$KM$4,CQ$3,'English Scores- Leveled papers'!$H76:$KM76,"&lt;&gt;")=0,"",SUMIF('English Scores- Leveled papers'!$H$4:$KM$4,CQ$3,'English Scores- Leveled papers'!$H76:$KM76)))</f>
        <v/>
      </c>
      <c r="CR74" s="41" t="str">
        <f>IF($B74="","",IF(COUNTIFS('English Scores- Leveled papers'!$H$4:$KM$4,CR$3,'English Scores- Leveled papers'!$H76:$KM76,"&lt;&gt;")=0,"",SUMIF('English Scores- Leveled papers'!$H$4:$KM$4,CR$3,'English Scores- Leveled papers'!$H76:$KM76)))</f>
        <v/>
      </c>
      <c r="CS74" s="41"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41" t="str">
        <f>IF($B74="","",IF(COUNTIFS('English Scores- Leveled papers'!$H$4:$KM$4,DF$3,'English Scores- Leveled papers'!$H76:$KM76,"&lt;&gt;")=0,"",SUMIF('English Scores- Leveled papers'!$H$4:$KM$4,DF$3,'English Scores- Leveled papers'!$H76:$KM76)))</f>
        <v/>
      </c>
      <c r="DG74" s="41" t="str">
        <f>IF($B74="","",IF(COUNTIFS('English Scores- Leveled papers'!$H$4:$KM$4,DG$3,'English Scores- Leveled papers'!$H76:$KM76,"&lt;&gt;")=0,"",SUMIF('English Scores- Leveled papers'!$H$4:$KM$4,DG$3,'English Scores- Leveled papers'!$H76:$KM76)))</f>
        <v/>
      </c>
      <c r="DH74" s="41" t="str">
        <f>IF($B74="","",IF(COUNTIFS('English Scores- Leveled papers'!$H$4:$KM$4,DH$3,'English Scores- Leveled papers'!$H76:$KM76,"&lt;&gt;")=0,"",SUMIF('English Scores- Leveled papers'!$H$4:$KM$4,DH$3,'English Scores- Leveled papers'!$H76:$KM76)))</f>
        <v/>
      </c>
      <c r="DI74" s="41" t="str">
        <f>IF($B74="","",IF(COUNTIFS('English Scores- Leveled papers'!$H$4:$KM$4,DI$3,'English Scores- Leveled papers'!$H76:$KM76,"&lt;&gt;")=0,"",SUMIF('English Scores- Leveled papers'!$H$4:$KM$4,DI$3,'English Scores- Leveled papers'!$H76:$KM76)))</f>
        <v/>
      </c>
      <c r="DJ74" s="41" t="str">
        <f>IF($B74="","",IF(COUNTIFS('English Scores- Leveled papers'!$H$4:$KM$4,DJ$3,'English Scores- Leveled papers'!$H76:$KM76,"&lt;&gt;")=0,"",SUMIF('English Scores- Leveled papers'!$H$4:$KM$4,DJ$3,'English Scores- Leveled papers'!$H76:$KM76)))</f>
        <v/>
      </c>
      <c r="DK74" s="41" t="str">
        <f>IF($B74="","",IF(COUNTIFS('English Scores- Leveled papers'!$H$4:$KM$4,DK$3,'English Scores- Leveled papers'!$H76:$KM76,"&lt;&gt;")=0,"",SUMIF('English Scores- Leveled papers'!$H$4:$KM$4,DK$3,'English Scores- Leveled papers'!$H76:$KM76)))</f>
        <v/>
      </c>
      <c r="DL74" s="41" t="str">
        <f>IF($B74="","",IF(COUNTIFS('English Scores- Leveled papers'!$H$4:$KM$4,DL$3,'English Scores- Leveled papers'!$H76:$KM76,"&lt;&gt;")=0,"",SUMIF('English Scores- Leveled papers'!$H$4:$KM$4,DL$3,'English Scores- Leveled papers'!$H76:$KM76)))</f>
        <v/>
      </c>
      <c r="DM74" s="41" t="str">
        <f>IF($B74="","",IF(COUNTIFS('English Scores- Leveled papers'!$H$4:$KM$4,DM$3,'English Scores- Leveled papers'!$H76:$KM76,"&lt;&gt;")=0,"",SUMIF('English Scores- Leveled papers'!$H$4:$KM$4,DM$3,'English Scores- Leveled papers'!$H76:$KM76)))</f>
        <v/>
      </c>
      <c r="DN74" s="41" t="str">
        <f>IF($B74="","",IF(COUNTIFS('English Scores- Leveled papers'!$H$4:$KM$4,DN$3,'English Scores- Leveled papers'!$H76:$KM76,"&lt;&gt;")=0,"",SUMIF('English Scores- Leveled papers'!$H$4:$KM$4,DN$3,'English Scores- Leveled papers'!$H76:$KM76)))</f>
        <v/>
      </c>
      <c r="DO74" s="41" t="str">
        <f>IF($B74="","",IF(COUNTIFS('English Scores- Leveled papers'!$H$4:$KM$4,DO$3,'English Scores- Leveled papers'!$H76:$KM76,"&lt;&gt;")=0,"",SUMIF('English Scores- Leveled papers'!$H$4:$KM$4,DO$3,'English Scores- Leveled papers'!$H76:$KM76)))</f>
        <v/>
      </c>
      <c r="DP74" s="41" t="str">
        <f>IF($B74="","",IF(COUNTIFS('English Scores- Leveled papers'!$H$4:$KM$4,DP$3,'English Scores- Leveled papers'!$H76:$KM76,"&lt;&gt;")=0,"",SUMIF('English Scores- Leveled papers'!$H$4:$KM$4,DP$3,'English Scores- Leveled papers'!$H76:$KM76)))</f>
        <v/>
      </c>
      <c r="DQ74" s="393" t="str">
        <f>IF($B74="","",IF(COUNTIFS('English Scores- Leveled papers'!$H$4:$KM$4,DQ$3,'English Scores- Leveled papers'!$H76:$KM76,"&lt;&gt;")=0,"",SUMIF('English Scores- Leveled papers'!$H$4:$KM$4,DQ$3,'English Scores- Leveled papers'!$H76:$KM76)))</f>
        <v/>
      </c>
      <c r="DR74" s="395" t="str">
        <f>IF('Cover Sheet'!$AC$6="6th", 'Eng GLA 6th, 7th, 8th'!D77, "")</f>
        <v/>
      </c>
      <c r="DU74" s="41" t="str">
        <f>IF($B74="","",IF(COUNTIFS('Eng GLA 6th, 7th, 8th'!$E$4:$DV$4,DU$3,'Eng GLA 6th, 7th, 8th'!$E77:$DV77,"&lt;&gt;")=0,"",SUMIF('Eng GLA 6th, 7th, 8th'!$E$4:$DV$4,DU$3,'Eng GLA 6th, 7th, 8th'!$E77:$DV77)))</f>
        <v/>
      </c>
      <c r="DV74" s="41" t="str">
        <f>IF($B74="","",IF(COUNTIFS('Eng GLA 6th, 7th, 8th'!$E$4:$DV$4,DV$3,'Eng GLA 6th, 7th, 8th'!$E77:$DV77,"&lt;&gt;")=0,"",SUMIF('Eng GLA 6th, 7th, 8th'!$E$4:$DV$4,DV$3,'Eng GLA 6th, 7th, 8th'!$E77:$DV77)))</f>
        <v/>
      </c>
      <c r="DW74" s="41" t="str">
        <f>IF($B74="","",IF(COUNTIFS('Eng GLA 6th, 7th, 8th'!$E$4:$DV$4,DW$3,'Eng GLA 6th, 7th, 8th'!$E77:$DV77,"&lt;&gt;")=0,"",SUMIF('Eng GLA 6th, 7th, 8th'!$E$4:$DV$4,DW$3,'Eng GLA 6th, 7th, 8th'!$E77:$DV77)))</f>
        <v/>
      </c>
      <c r="DX74" s="41" t="str">
        <f>IF($B74="","",IF(COUNTIFS('Eng GLA 6th, 7th, 8th'!$E$4:$DV$4,DX$3,'Eng GLA 6th, 7th, 8th'!$E77:$DV77,"&lt;&gt;")=0,"",SUMIF('Eng GLA 6th, 7th, 8th'!$E$4:$DV$4,DX$3,'Eng GLA 6th, 7th, 8th'!$E77:$DV77)))</f>
        <v/>
      </c>
      <c r="DY74" s="41" t="str">
        <f>IF($B74="","",IF(COUNTIFS('Eng GLA 6th, 7th, 8th'!$E$4:$DV$4,DY$3,'Eng GLA 6th, 7th, 8th'!$E77:$DV77,"&lt;&gt;")=0,"",SUMIF('Eng GLA 6th, 7th, 8th'!$E$4:$DV$4,DY$3,'Eng GLA 6th, 7th, 8th'!$E77:$DV77)))</f>
        <v/>
      </c>
      <c r="DZ74" s="41" t="str">
        <f>IF($B74="","",IF(COUNTIFS('Eng GLA 6th, 7th, 8th'!$E$4:$DV$4,DZ$3,'Eng GLA 6th, 7th, 8th'!$E77:$DV77,"&lt;&gt;")=0,"",SUMIF('Eng GLA 6th, 7th, 8th'!$E$4:$DV$4,DZ$3,'Eng GLA 6th, 7th, 8th'!$E77:$DV77)))</f>
        <v/>
      </c>
      <c r="EA74" s="41" t="str">
        <f>IF($B74="","",IF(COUNTIFS('Eng GLA 6th, 7th, 8th'!$E$4:$DV$4,EA$3,'Eng GLA 6th, 7th, 8th'!$E77:$DV77,"&lt;&gt;")=0,"",SUMIF('Eng GLA 6th, 7th, 8th'!$E$4:$DV$4,EA$3,'Eng GLA 6th, 7th, 8th'!$E77:$DV77)))</f>
        <v/>
      </c>
      <c r="EB74" s="41" t="str">
        <f>IF($B74="","",IF(COUNTIFS('Eng GLA 6th, 7th, 8th'!$E$4:$DV$4,EB$3,'Eng GLA 6th, 7th, 8th'!$E77:$DV77,"&lt;&gt;")=0,"",SUMIF('Eng GLA 6th, 7th, 8th'!$E$4:$DV$4,EB$3,'Eng GLA 6th, 7th, 8th'!$E77:$DV77)))</f>
        <v/>
      </c>
      <c r="EC74" s="41" t="str">
        <f>IF($B74="","",IF(COUNTIFS('Eng GLA 6th, 7th, 8th'!$E$4:$DV$4,EC$3,'Eng GLA 6th, 7th, 8th'!$E77:$DV77,"&lt;&gt;")=0,"",SUMIF('Eng GLA 6th, 7th, 8th'!$E$4:$DV$4,EC$3,'Eng GLA 6th, 7th, 8th'!$E77:$DV77)))</f>
        <v/>
      </c>
      <c r="ED74" s="41" t="str">
        <f>IF($B74="","",IF(COUNTIFS('Eng GLA 6th, 7th, 8th'!$E$4:$DV$4,ED$3,'Eng GLA 6th, 7th, 8th'!$E77:$DV77,"&lt;&gt;")=0,"",SUMIF('Eng GLA 6th, 7th, 8th'!$E$4:$DV$4,ED$3,'Eng GLA 6th, 7th, 8th'!$E77:$DV77)))</f>
        <v/>
      </c>
      <c r="EE74" s="41" t="str">
        <f>IF($B74="","",IF(COUNTIFS('Eng GLA 6th, 7th, 8th'!$E$4:$DV$4,EE$3,'Eng GLA 6th, 7th, 8th'!$E77:$DV77,"&lt;&gt;")=0,"",SUMIF('Eng GLA 6th, 7th, 8th'!$E$4:$DV$4,EE$3,'Eng GLA 6th, 7th, 8th'!$E77:$DV77)))</f>
        <v/>
      </c>
      <c r="EF74" s="41" t="str">
        <f>IF($B74="","",IF(COUNTIFS('Eng GLA 6th, 7th, 8th'!$E$4:$DV$4,EF$3,'Eng GLA 6th, 7th, 8th'!$E77:$DV77,"&lt;&gt;")=0,"",SUMIF('Eng GLA 6th, 7th, 8th'!$E$4:$DV$4,EF$3,'Eng GLA 6th, 7th, 8th'!$E77:$DV77)))</f>
        <v/>
      </c>
      <c r="EG74" s="41" t="str">
        <f>IF($B74="","",IF(COUNTIFS('Eng GLA 6th, 7th, 8th'!$E$4:$DV$4,EG$3,'Eng GLA 6th, 7th, 8th'!$E77:$DV77,"&lt;&gt;")=0,"",SUMIF('Eng GLA 6th, 7th, 8th'!$E$4:$DV$4,EG$3,'Eng GLA 6th, 7th, 8th'!$E77:$DV77)))</f>
        <v/>
      </c>
      <c r="EH74" s="41" t="str">
        <f>IF($B74="","",IF(COUNTIFS('Eng GLA 6th, 7th, 8th'!$E$4:$DV$4,EH$3,'Eng GLA 6th, 7th, 8th'!$E77:$DV77,"&lt;&gt;")=0,"",SUMIF('Eng GLA 6th, 7th, 8th'!$E$4:$DV$4,EH$3,'Eng GLA 6th, 7th, 8th'!$E77:$DV77)))</f>
        <v/>
      </c>
      <c r="EI74" s="41" t="str">
        <f>IF($B74="","",IF(COUNTIFS('Eng GLA 6th, 7th, 8th'!$E$4:$DV$4,EI$3,'Eng GLA 6th, 7th, 8th'!$E77:$DV77,"&lt;&gt;")=0,"",SUMIF('Eng GLA 6th, 7th, 8th'!$E$4:$DV$4,EI$3,'Eng GLA 6th, 7th, 8th'!$E77:$DV77)))</f>
        <v/>
      </c>
      <c r="EJ74" s="398" t="str">
        <f>IF('Cover Sheet'!$AC$6="7th", 'Eng GLA 6th, 7th, 8th'!AQ77, "")</f>
        <v/>
      </c>
      <c r="EK74" s="41" t="str">
        <f>IF($B74="","",IF(COUNTIFS('Eng GLA 6th, 7th, 8th'!$E$4:$DV$4,EK$3,'Eng GLA 6th, 7th, 8th'!$E77:$DV77,"&lt;&gt;")=0,"",SUMIF('Eng GLA 6th, 7th, 8th'!$E$4:$DV$4,EK$3,'Eng GLA 6th, 7th, 8th'!$E77:$DV77)))</f>
        <v/>
      </c>
      <c r="EL74" s="41" t="str">
        <f>IF($B74="","",IF(COUNTIFS('Eng GLA 6th, 7th, 8th'!$E$4:$DV$4,EL$3,'Eng GLA 6th, 7th, 8th'!$E77:$DV77,"&lt;&gt;")=0,"",SUMIF('Eng GLA 6th, 7th, 8th'!$E$4:$DV$4,EL$3,'Eng GLA 6th, 7th, 8th'!$E77:$DV77)))</f>
        <v/>
      </c>
      <c r="EM74" s="41" t="str">
        <f>IF($B74="","",IF(COUNTIFS('Eng GLA 6th, 7th, 8th'!$E$4:$DV$4,EM$3,'Eng GLA 6th, 7th, 8th'!$E77:$DV77,"&lt;&gt;")=0,"",SUMIF('Eng GLA 6th, 7th, 8th'!$E$4:$DV$4,EM$3,'Eng GLA 6th, 7th, 8th'!$E77:$DV77)))</f>
        <v/>
      </c>
      <c r="EN74" s="41" t="str">
        <f>IF($B74="","",IF(COUNTIFS('Eng GLA 6th, 7th, 8th'!$E$4:$DV$4,EN$3,'Eng GLA 6th, 7th, 8th'!$E77:$DV77,"&lt;&gt;")=0,"",SUMIF('Eng GLA 6th, 7th, 8th'!$E$4:$DV$4,EN$3,'Eng GLA 6th, 7th, 8th'!$E77:$DV77)))</f>
        <v/>
      </c>
      <c r="EO74" s="41" t="str">
        <f>IF($B74="","",IF(COUNTIFS('Eng GLA 6th, 7th, 8th'!$E$4:$DV$4,EO$3,'Eng GLA 6th, 7th, 8th'!$E77:$DV77,"&lt;&gt;")=0,"",SUMIF('Eng GLA 6th, 7th, 8th'!$E$4:$DV$4,EO$3,'Eng GLA 6th, 7th, 8th'!$E77:$DV77)))</f>
        <v/>
      </c>
      <c r="EP74" s="41" t="str">
        <f>IF($B74="","",IF(COUNTIFS('Eng GLA 6th, 7th, 8th'!$E$4:$DV$4,EP$3,'Eng GLA 6th, 7th, 8th'!$E77:$DV77,"&lt;&gt;")=0,"",SUMIF('Eng GLA 6th, 7th, 8th'!$E$4:$DV$4,EP$3,'Eng GLA 6th, 7th, 8th'!$E77:$DV77)))</f>
        <v/>
      </c>
      <c r="EQ74" s="41" t="str">
        <f>IF($B74="","",IF(COUNTIFS('Eng GLA 6th, 7th, 8th'!$E$4:$DV$4,EQ$3,'Eng GLA 6th, 7th, 8th'!$E77:$DV77,"&lt;&gt;")=0,"",SUMIF('Eng GLA 6th, 7th, 8th'!$E$4:$DV$4,EQ$3,'Eng GLA 6th, 7th, 8th'!$E77:$DV77)))</f>
        <v/>
      </c>
      <c r="ER74" s="41" t="str">
        <f>IF($B74="","",IF(COUNTIFS('Eng GLA 6th, 7th, 8th'!$E$4:$DV$4,ER$3,'Eng GLA 6th, 7th, 8th'!$E77:$DV77,"&lt;&gt;")=0,"",SUMIF('Eng GLA 6th, 7th, 8th'!$E$4:$DV$4,ER$3,'Eng GLA 6th, 7th, 8th'!$E77:$DV77)))</f>
        <v/>
      </c>
      <c r="ES74" s="41" t="str">
        <f>IF($B74="","",IF(COUNTIFS('Eng GLA 6th, 7th, 8th'!$E$4:$DV$4,ES$3,'Eng GLA 6th, 7th, 8th'!$E77:$DV77,"&lt;&gt;")=0,"",SUMIF('Eng GLA 6th, 7th, 8th'!$E$4:$DV$4,ES$3,'Eng GLA 6th, 7th, 8th'!$E77:$DV77)))</f>
        <v/>
      </c>
      <c r="ET74" s="41" t="str">
        <f>IF($B74="","",IF(COUNTIFS('Eng GLA 6th, 7th, 8th'!$E$4:$DV$4,ET$3,'Eng GLA 6th, 7th, 8th'!$E77:$DV77,"&lt;&gt;")=0,"",SUMIF('Eng GLA 6th, 7th, 8th'!$E$4:$DV$4,ET$3,'Eng GLA 6th, 7th, 8th'!$E77:$DV77)))</f>
        <v/>
      </c>
      <c r="EU74" s="41" t="str">
        <f>IF($B74="","",IF(COUNTIFS('Eng GLA 6th, 7th, 8th'!$E$4:$DV$4,EU$3,'Eng GLA 6th, 7th, 8th'!$E77:$DV77,"&lt;&gt;")=0,"",SUMIF('Eng GLA 6th, 7th, 8th'!$E$4:$DV$4,EU$3,'Eng GLA 6th, 7th, 8th'!$E77:$DV77)))</f>
        <v/>
      </c>
      <c r="EV74" s="41" t="str">
        <f>IF($B74="","",IF(COUNTIFS('Eng GLA 6th, 7th, 8th'!$E$4:$DV$4,EV$3,'Eng GLA 6th, 7th, 8th'!$E77:$DV77,"&lt;&gt;")=0,"",SUMIF('Eng GLA 6th, 7th, 8th'!$E$4:$DV$4,EV$3,'Eng GLA 6th, 7th, 8th'!$E77:$DV77)))</f>
        <v/>
      </c>
      <c r="EW74" s="41" t="str">
        <f>IF($B74="","",IF(COUNTIFS('Eng GLA 6th, 7th, 8th'!$E$4:$DV$4,EW$3,'Eng GLA 6th, 7th, 8th'!$E77:$DV77,"&lt;&gt;")=0,"",SUMIF('Eng GLA 6th, 7th, 8th'!$E$4:$DV$4,EW$3,'Eng GLA 6th, 7th, 8th'!$E77:$DV77)))</f>
        <v/>
      </c>
      <c r="EX74" s="41" t="str">
        <f>IF($B74="","",IF(COUNTIFS('Eng GLA 6th, 7th, 8th'!$E$4:$DV$4,EX$3,'Eng GLA 6th, 7th, 8th'!$E77:$DV77,"&lt;&gt;")=0,"",SUMIF('Eng GLA 6th, 7th, 8th'!$E$4:$DV$4,EX$3,'Eng GLA 6th, 7th, 8th'!$E77:$DV77)))</f>
        <v/>
      </c>
      <c r="EY74" s="41" t="str">
        <f>IF($B74="","",IF(COUNTIFS('Eng GLA 6th, 7th, 8th'!$E$4:$DV$4,EY$3,'Eng GLA 6th, 7th, 8th'!$E77:$DV77,"&lt;&gt;")=0,"",SUMIF('Eng GLA 6th, 7th, 8th'!$E$4:$DV$4,EY$3,'Eng GLA 6th, 7th, 8th'!$E77:$DV77)))</f>
        <v/>
      </c>
      <c r="EZ74" s="398" t="str">
        <f>IF('Cover Sheet'!$AC$6="8th", 'Eng GLA 6th, 7th, 8th'!CG77, "")</f>
        <v/>
      </c>
      <c r="FA74" s="41" t="str">
        <f>IF($B74="","",IF(COUNTIFS('Eng GLA 6th, 7th, 8th'!$E$4:$DV$4,FA$3,'Eng GLA 6th, 7th, 8th'!$E77:$DV77,"&lt;&gt;")=0,"",SUMIF('Eng GLA 6th, 7th, 8th'!$E$4:$DV$4,FA$3,'Eng GLA 6th, 7th, 8th'!$E77:$DV77)))</f>
        <v/>
      </c>
      <c r="FB74" s="41" t="str">
        <f>IF($B74="","",IF(COUNTIFS('Eng GLA 6th, 7th, 8th'!$E$4:$DV$4,FB$3,'Eng GLA 6th, 7th, 8th'!$E77:$DV77,"&lt;&gt;")=0,"",SUMIF('Eng GLA 6th, 7th, 8th'!$E$4:$DV$4,FB$3,'Eng GLA 6th, 7th, 8th'!$E77:$DV77)))</f>
        <v/>
      </c>
      <c r="FC74" s="41" t="str">
        <f>IF($B74="","",IF(COUNTIFS('Eng GLA 6th, 7th, 8th'!$E$4:$DV$4,FC$3,'Eng GLA 6th, 7th, 8th'!$E77:$DV77,"&lt;&gt;")=0,"",SUMIF('Eng GLA 6th, 7th, 8th'!$E$4:$DV$4,FC$3,'Eng GLA 6th, 7th, 8th'!$E77:$DV77)))</f>
        <v/>
      </c>
      <c r="FD74" s="41" t="str">
        <f>IF($B74="","",IF(COUNTIFS('Eng GLA 6th, 7th, 8th'!$E$4:$DV$4,FD$3,'Eng GLA 6th, 7th, 8th'!$E77:$DV77,"&lt;&gt;")=0,"",SUMIF('Eng GLA 6th, 7th, 8th'!$E$4:$DV$4,FD$3,'Eng GLA 6th, 7th, 8th'!$E77:$DV77)))</f>
        <v/>
      </c>
      <c r="FE74" s="41" t="str">
        <f>IF($B74="","",IF(COUNTIFS('Eng GLA 6th, 7th, 8th'!$E$4:$DV$4,FE$3,'Eng GLA 6th, 7th, 8th'!$E77:$DV77,"&lt;&gt;")=0,"",SUMIF('Eng GLA 6th, 7th, 8th'!$E$4:$DV$4,FE$3,'Eng GLA 6th, 7th, 8th'!$E77:$DV77)))</f>
        <v/>
      </c>
      <c r="FF74" s="41" t="str">
        <f>IF($B74="","",IF(COUNTIFS('Eng GLA 6th, 7th, 8th'!$E$4:$DV$4,FF$3,'Eng GLA 6th, 7th, 8th'!$E77:$DV77,"&lt;&gt;")=0,"",SUMIF('Eng GLA 6th, 7th, 8th'!$E$4:$DV$4,FF$3,'Eng GLA 6th, 7th, 8th'!$E77:$DV77)))</f>
        <v/>
      </c>
      <c r="FG74" s="41" t="str">
        <f>IF($B74="","",IF(COUNTIFS('Eng GLA 6th, 7th, 8th'!$E$4:$DV$4,FG$3,'Eng GLA 6th, 7th, 8th'!$E77:$DV77,"&lt;&gt;")=0,"",SUMIF('Eng GLA 6th, 7th, 8th'!$E$4:$DV$4,FG$3,'Eng GLA 6th, 7th, 8th'!$E77:$DV77)))</f>
        <v/>
      </c>
      <c r="FH74" s="41" t="str">
        <f>IF($B74="","",IF(COUNTIFS('Eng GLA 6th, 7th, 8th'!$E$4:$DV$4,FH$3,'Eng GLA 6th, 7th, 8th'!$E77:$DV77,"&lt;&gt;")=0,"",SUMIF('Eng GLA 6th, 7th, 8th'!$E$4:$DV$4,FH$3,'Eng GLA 6th, 7th, 8th'!$E77:$DV77)))</f>
        <v/>
      </c>
      <c r="FI74" s="41" t="str">
        <f>IF($B74="","",IF(COUNTIFS('Eng GLA 6th, 7th, 8th'!$E$4:$DV$4,FI$3,'Eng GLA 6th, 7th, 8th'!$E77:$DV77,"&lt;&gt;")=0,"",SUMIF('Eng GLA 6th, 7th, 8th'!$E$4:$DV$4,FI$3,'Eng GLA 6th, 7th, 8th'!$E77:$DV77)))</f>
        <v/>
      </c>
      <c r="FJ74" s="41" t="str">
        <f>IF($B74="","",IF(COUNTIFS('Eng GLA 6th, 7th, 8th'!$E$4:$DV$4,FJ$3,'Eng GLA 6th, 7th, 8th'!$E77:$DV77,"&lt;&gt;")=0,"",SUMIF('Eng GLA 6th, 7th, 8th'!$E$4:$DV$4,FJ$3,'Eng GLA 6th, 7th, 8th'!$E77:$DV77)))</f>
        <v/>
      </c>
      <c r="FK74" s="41" t="str">
        <f>IF($B74="","",IF(COUNTIFS('Eng GLA 6th, 7th, 8th'!$E$4:$DV$4,FK$3,'Eng GLA 6th, 7th, 8th'!$E77:$DV77,"&lt;&gt;")=0,"",SUMIF('Eng GLA 6th, 7th, 8th'!$E$4:$DV$4,FK$3,'Eng GLA 6th, 7th, 8th'!$E77:$DV77)))</f>
        <v/>
      </c>
      <c r="FL74" s="41" t="str">
        <f>IF($B74="","",IF(COUNTIFS('Eng GLA 6th, 7th, 8th'!$E$4:$DV$4,FL$3,'Eng GLA 6th, 7th, 8th'!$E77:$DV77,"&lt;&gt;")=0,"",SUMIF('Eng GLA 6th, 7th, 8th'!$E$4:$DV$4,FL$3,'Eng GLA 6th, 7th, 8th'!$E77:$DV77)))</f>
        <v/>
      </c>
      <c r="FM74" s="41" t="str">
        <f>IF($B74="","",IF(COUNTIFS('Eng GLA 6th, 7th, 8th'!$E$4:$DV$4,FM$3,'Eng GLA 6th, 7th, 8th'!$E77:$DV77,"&lt;&gt;")=0,"",SUMIF('Eng GLA 6th, 7th, 8th'!$E$4:$DV$4,FM$3,'Eng GLA 6th, 7th, 8th'!$E77:$DV77)))</f>
        <v/>
      </c>
      <c r="FN74" s="41" t="str">
        <f>IF($B74="","",IF(COUNTIFS('Eng GLA 6th, 7th, 8th'!$E$4:$DV$4,FN$3,'Eng GLA 6th, 7th, 8th'!$E77:$DV77,"&lt;&gt;")=0,"",SUMIF('Eng GLA 6th, 7th, 8th'!$E$4:$DV$4,FN$3,'Eng GLA 6th, 7th, 8th'!$E77:$DV77)))</f>
        <v/>
      </c>
      <c r="FO74" s="41" t="str">
        <f>IF($B74="","",IF(COUNTIFS('Eng GLA 6th, 7th, 8th'!$E$4:$DV$4,FO$3,'Eng GLA 6th, 7th, 8th'!$E77:$DV77,"&lt;&gt;")=0,"",SUMIF('Eng GLA 6th, 7th, 8th'!$E$4:$DV$4,FO$3,'Eng GLA 6th, 7th, 8th'!$E77:$DV77)))</f>
        <v/>
      </c>
    </row>
    <row r="75" spans="1:171" ht="12.75" customHeight="1" x14ac:dyDescent="0.2">
      <c r="A75" s="65">
        <v>71</v>
      </c>
      <c r="B75" s="65" t="str">
        <f>'English Scores- Leveled papers'!B77</f>
        <v/>
      </c>
      <c r="C75" s="65"/>
      <c r="D75" s="76" t="str">
        <f>IF(OR(B75="",H75="",'Cover Sheet'!E75=""),"",'Cover Sheet'!E75)</f>
        <v/>
      </c>
      <c r="E75" s="76" t="str">
        <f>IF(OR(B75="",H75="",'Cover Sheet'!F75=""),"",'Cover Sheet'!F75)</f>
        <v/>
      </c>
      <c r="F75" s="76" t="str">
        <f>IF(OR(B75="",H75="",'Cover Sheet'!H75=""),"",'Cover Sheet'!H75)</f>
        <v/>
      </c>
      <c r="G75" s="76"/>
      <c r="H75" s="76" t="str">
        <f>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v/>
      </c>
      <c r="I75" s="77" t="str">
        <f t="shared" si="29"/>
        <v/>
      </c>
      <c r="J75" s="77" t="str">
        <f t="shared" si="30"/>
        <v/>
      </c>
      <c r="K75" s="77" t="str">
        <f t="shared" si="31"/>
        <v/>
      </c>
      <c r="L75" s="78" t="str">
        <f t="shared" si="32"/>
        <v/>
      </c>
      <c r="M75" s="78" t="str">
        <f t="shared" si="33"/>
        <v/>
      </c>
      <c r="N75" s="78" t="str">
        <f t="shared" si="34"/>
        <v/>
      </c>
      <c r="O75" s="78" t="str">
        <f t="shared" si="35"/>
        <v/>
      </c>
      <c r="P75" s="78" t="str">
        <f t="shared" si="36"/>
        <v/>
      </c>
      <c r="Q75" s="78" t="str">
        <f t="shared" si="37"/>
        <v/>
      </c>
      <c r="R75" s="78" t="str">
        <f t="shared" si="38"/>
        <v/>
      </c>
      <c r="S75" s="78" t="str">
        <f t="shared" si="39"/>
        <v/>
      </c>
      <c r="T75" s="78" t="str">
        <f t="shared" si="40"/>
        <v/>
      </c>
      <c r="U75" s="78" t="str">
        <f t="shared" si="41"/>
        <v/>
      </c>
      <c r="V75" s="78" t="str">
        <f t="shared" si="42"/>
        <v/>
      </c>
      <c r="W75" s="78" t="str">
        <f t="shared" si="43"/>
        <v/>
      </c>
      <c r="X75" s="78" t="str">
        <f t="shared" si="44"/>
        <v/>
      </c>
      <c r="Y75" s="78"/>
      <c r="Z75" s="78"/>
      <c r="AA75" s="78"/>
      <c r="AB75" s="78"/>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41" t="str">
        <f>IF($B75="","",IF(COUNTIFS('English Scores- Leveled papers'!$H$4:$KM$4,AI$3,'English Scores- Leveled papers'!$H77:$KM77,"&lt;&gt;")=0,"",SUMIF('English Scores- Leveled papers'!$H$4:$KM$4,AI$3,'English Scores- Leveled papers'!$H77:$KM77)))</f>
        <v/>
      </c>
      <c r="AJ75" s="41" t="str">
        <f>IF($B75="","",IF(COUNTIFS('English Scores- Leveled papers'!$H$4:$KM$4,AJ$3,'English Scores- Leveled papers'!$H77:$KM77,"&lt;&gt;")=0,"",SUMIF('English Scores- Leveled papers'!$H$4:$KM$4,AJ$3,'English Scores- Leveled papers'!$H77:$KM77)))</f>
        <v/>
      </c>
      <c r="AK75" s="41" t="str">
        <f>IF($B75="","",IF(COUNTIFS('English Scores- Leveled papers'!$H$4:$KM$4,AK$3,'English Scores- Leveled papers'!$H77:$KM77,"&lt;&gt;")=0,"",SUMIF('English Scores- Leveled papers'!$H$4:$KM$4,AK$3,'English Scores- Leveled papers'!$H77:$KM77)))</f>
        <v/>
      </c>
      <c r="AL75" s="41" t="str">
        <f>IF($B75="","",IF(COUNTIFS('English Scores- Leveled papers'!$H$4:$KM$4,AL$3,'English Scores- Leveled papers'!$H77:$KM77,"&lt;&gt;")=0,"",SUMIF('English Scores- Leveled papers'!$H$4:$KM$4,AL$3,'English Scores- Leveled papers'!$H77:$KM77)))</f>
        <v/>
      </c>
      <c r="AM75" s="41" t="str">
        <f>IF($B75="","",IF(COUNTIFS('English Scores- Leveled papers'!$H$4:$KM$4,AM$3,'English Scores- Leveled papers'!$H77:$KM77,"&lt;&gt;")=0,"",SUMIF('English Scores- Leveled papers'!$H$4:$KM$4,AM$3,'English Scores- Leveled papers'!$H77:$KM77)))</f>
        <v/>
      </c>
      <c r="AN75" s="41"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41" t="str">
        <f>IF($B75="","",IF(COUNTIFS('English Scores- Leveled papers'!$H$4:$KM$4,AZ$3,'English Scores- Leveled papers'!$H77:$KM77,"&lt;&gt;")=0,"",SUMIF('English Scores- Leveled papers'!$H$4:$KM$4,AZ$3,'English Scores- Leveled papers'!$H77:$KM77)))</f>
        <v/>
      </c>
      <c r="BA75" s="41" t="str">
        <f>IF($B75="","",IF(COUNTIFS('English Scores- Leveled papers'!$H$4:$KM$4,BA$3,'English Scores- Leveled papers'!$H77:$KM77,"&lt;&gt;")=0,"",SUMIF('English Scores- Leveled papers'!$H$4:$KM$4,BA$3,'English Scores- Leveled papers'!$H77:$KM77)))</f>
        <v/>
      </c>
      <c r="BB75" s="41" t="str">
        <f>IF($B75="","",IF(COUNTIFS('English Scores- Leveled papers'!$H$4:$KM$4,BB$3,'English Scores- Leveled papers'!$H77:$KM77,"&lt;&gt;")=0,"",SUMIF('English Scores- Leveled papers'!$H$4:$KM$4,BB$3,'English Scores- Leveled papers'!$H77:$KM77)))</f>
        <v/>
      </c>
      <c r="BC75" s="41" t="str">
        <f>IF($B75="","",IF(COUNTIFS('English Scores- Leveled papers'!$H$4:$KM$4,BC$3,'English Scores- Leveled papers'!$H77:$KM77,"&lt;&gt;")=0,"",SUMIF('English Scores- Leveled papers'!$H$4:$KM$4,BC$3,'English Scores- Leveled papers'!$H77:$KM77)))</f>
        <v/>
      </c>
      <c r="BD75" s="41" t="str">
        <f>IF($B75="","",IF(COUNTIFS('English Scores- Leveled papers'!$H$4:$KM$4,BD$3,'English Scores- Leveled papers'!$H77:$KM77,"&lt;&gt;")=0,"",SUMIF('English Scores- Leveled papers'!$H$4:$KM$4,BD$3,'English Scores- Leveled papers'!$H77:$KM77)))</f>
        <v/>
      </c>
      <c r="BE75" s="41" t="str">
        <f>IF($B75="","",IF(COUNTIFS('English Scores- Leveled papers'!$H$4:$KM$4,BE$3,'English Scores- Leveled papers'!$H77:$KM77,"&lt;&gt;")=0,"",SUMIF('English Scores- Leveled papers'!$H$4:$KM$4,BE$3,'English Scores- Leveled papers'!$H77:$KM77)))</f>
        <v/>
      </c>
      <c r="BF75" s="41" t="str">
        <f>IF($B75="","",IF(COUNTIFS('English Scores- Leveled papers'!$H$4:$KM$4,BF$3,'English Scores- Leveled papers'!$H77:$KM77,"&lt;&gt;")=0,"",SUMIF('English Scores- Leveled papers'!$H$4:$KM$4,BF$3,'English Scores- Leveled papers'!$H77:$KM77)))</f>
        <v/>
      </c>
      <c r="BG75" s="41" t="str">
        <f>IF($B75="","",IF(COUNTIFS('English Scores- Leveled papers'!$H$4:$KM$4,BG$3,'English Scores- Leveled papers'!$H77:$KM77,"&lt;&gt;")=0,"",SUMIF('English Scores- Leveled papers'!$H$4:$KM$4,BG$3,'English Scores- Leveled papers'!$H77:$KM77)))</f>
        <v/>
      </c>
      <c r="BH75" s="41" t="str">
        <f>IF($B75="","",IF(COUNTIFS('English Scores- Leveled papers'!$H$4:$KM$4,BH$3,'English Scores- Leveled papers'!$H77:$KM77,"&lt;&gt;")=0,"",SUMIF('English Scores- Leveled papers'!$H$4:$KM$4,BH$3,'English Scores- Leveled papers'!$H77:$KM77)))</f>
        <v/>
      </c>
      <c r="BI75" s="41" t="str">
        <f>IF($B75="","",IF(COUNTIFS('English Scores- Leveled papers'!$H$4:$KM$4,BI$3,'English Scores- Leveled papers'!$H77:$KM77,"&lt;&gt;")=0,"",SUMIF('English Scores- Leveled papers'!$H$4:$KM$4,BI$3,'English Scores- Leveled papers'!$H77:$KM77)))</f>
        <v/>
      </c>
      <c r="BJ75" s="41" t="str">
        <f>IF($B75="","",IF(COUNTIFS('English Scores- Leveled papers'!$H$4:$KM$4,BJ$3,'English Scores- Leveled papers'!$H77:$KM77,"&lt;&gt;")=0,"",SUMIF('English Scores- Leveled papers'!$H$4:$KM$4,BJ$3,'English Scores- Leveled papers'!$H77:$KM77)))</f>
        <v/>
      </c>
      <c r="BK75" s="41" t="str">
        <f>IF($B75="","",IF(COUNTIFS('English Scores- Leveled papers'!$H$4:$KM$4,BK$3,'English Scores- Leveled papers'!$H77:$KM77,"&lt;&gt;")=0,"",SUMIF('English Scores- Leveled papers'!$H$4:$KM$4,BK$3,'English Scores- Leveled papers'!$H77:$KM77)))</f>
        <v/>
      </c>
      <c r="BL75" s="41" t="str">
        <f>IF($B75="","",IF(COUNTIFS('English Scores- Leveled papers'!$H$4:$KM$4,BL$3,'English Scores- Leveled papers'!$H77:$KM77,"&lt;&gt;")=0,"",SUMIF('English Scores- Leveled papers'!$H$4:$KM$4,BL$3,'English Scores- Leveled papers'!$H77:$KM77)))</f>
        <v/>
      </c>
      <c r="BM75" s="41" t="str">
        <f>IF($B75="","",IF(COUNTIFS('English Scores- Leveled papers'!$H$4:$KM$4,BM$3,'English Scores- Leveled papers'!$H77:$KM77,"&lt;&gt;")=0,"",SUMIF('English Scores- Leveled papers'!$H$4:$KM$4,BM$3,'English Scores- Leveled papers'!$H77:$KM77)))</f>
        <v/>
      </c>
      <c r="BN75" s="41" t="str">
        <f>IF($B75="","",IF(COUNTIFS('English Scores- Leveled papers'!$H$4:$KM$4,BN$3,'English Scores- Leveled papers'!$H77:$KM77,"&lt;&gt;")=0,"",SUMIF('English Scores- Leveled papers'!$H$4:$KM$4,BN$3,'English Scores- Leveled papers'!$H77:$KM77)))</f>
        <v/>
      </c>
      <c r="BO75" s="41"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41" t="str">
        <f>IF($B75="","",IF(COUNTIFS('English Scores- Leveled papers'!$H$4:$KM$4,BX$3,'English Scores- Leveled papers'!$H77:$KM77,"&lt;&gt;")=0,"",SUMIF('English Scores- Leveled papers'!$H$4:$KM$4,BX$3,'English Scores- Leveled papers'!$H77:$KM77)))</f>
        <v/>
      </c>
      <c r="BY75" s="41" t="str">
        <f>IF($B75="","",IF(COUNTIFS('English Scores- Leveled papers'!$H$4:$KM$4,BY$3,'English Scores- Leveled papers'!$H77:$KM77,"&lt;&gt;")=0,"",SUMIF('English Scores- Leveled papers'!$H$4:$KM$4,BY$3,'English Scores- Leveled papers'!$H77:$KM77)))</f>
        <v/>
      </c>
      <c r="BZ75" s="41" t="str">
        <f>IF($B75="","",IF(COUNTIFS('English Scores- Leveled papers'!$H$4:$KM$4,BZ$3,'English Scores- Leveled papers'!$H77:$KM77,"&lt;&gt;")=0,"",SUMIF('English Scores- Leveled papers'!$H$4:$KM$4,BZ$3,'English Scores- Leveled papers'!$H77:$KM77)))</f>
        <v/>
      </c>
      <c r="CA75" s="41" t="str">
        <f>IF($B75="","",IF(COUNTIFS('English Scores- Leveled papers'!$H$4:$KM$4,CA$3,'English Scores- Leveled papers'!$H77:$KM77,"&lt;&gt;")=0,"",SUMIF('English Scores- Leveled papers'!$H$4:$KM$4,CA$3,'English Scores- Leveled papers'!$H77:$KM77)))</f>
        <v/>
      </c>
      <c r="CB75" s="41" t="str">
        <f>IF($B75="","",IF(COUNTIFS('English Scores- Leveled papers'!$H$4:$KM$4,CB$3,'English Scores- Leveled papers'!$H77:$KM77,"&lt;&gt;")=0,"",SUMIF('English Scores- Leveled papers'!$H$4:$KM$4,CB$3,'English Scores- Leveled papers'!$H77:$KM77)))</f>
        <v/>
      </c>
      <c r="CC75" s="41" t="str">
        <f>IF($B75="","",IF(COUNTIFS('English Scores- Leveled papers'!$H$4:$KM$4,CC$3,'English Scores- Leveled papers'!$H77:$KM77,"&lt;&gt;")=0,"",SUMIF('English Scores- Leveled papers'!$H$4:$KM$4,CC$3,'English Scores- Leveled papers'!$H77:$KM77)))</f>
        <v/>
      </c>
      <c r="CD75" s="41" t="str">
        <f>IF($B75="","",IF(COUNTIFS('English Scores- Leveled papers'!$H$4:$KM$4,CD$3,'English Scores- Leveled papers'!$H77:$KM77,"&lt;&gt;")=0,"",SUMIF('English Scores- Leveled papers'!$H$4:$KM$4,CD$3,'English Scores- Leveled papers'!$H77:$KM77)))</f>
        <v/>
      </c>
      <c r="CE75" s="41" t="str">
        <f>IF($B75="","",IF(COUNTIFS('English Scores- Leveled papers'!$H$4:$KM$4,CE$3,'English Scores- Leveled papers'!$H77:$KM77,"&lt;&gt;")=0,"",SUMIF('English Scores- Leveled papers'!$H$4:$KM$4,CE$3,'English Scores- Leveled papers'!$H77:$KM77)))</f>
        <v/>
      </c>
      <c r="CF75" s="41"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41" t="str">
        <f>IF($B75="","",IF(COUNTIFS('English Scores- Leveled papers'!$H$4:$KM$4,CL$3,'English Scores- Leveled papers'!$H77:$KM77,"&lt;&gt;")=0,"",SUMIF('English Scores- Leveled papers'!$H$4:$KM$4,CL$3,'English Scores- Leveled papers'!$H77:$KM77)))</f>
        <v/>
      </c>
      <c r="CM75" s="41" t="str">
        <f>IF($B75="","",IF(COUNTIFS('English Scores- Leveled papers'!$H$4:$KM$4,CM$3,'English Scores- Leveled papers'!$H77:$KM77,"&lt;&gt;")=0,"",SUMIF('English Scores- Leveled papers'!$H$4:$KM$4,CM$3,'English Scores- Leveled papers'!$H77:$KM77)))</f>
        <v/>
      </c>
      <c r="CN75" s="41" t="str">
        <f>IF($B75="","",IF(COUNTIFS('English Scores- Leveled papers'!$H$4:$KM$4,CN$3,'English Scores- Leveled papers'!$H77:$KM77,"&lt;&gt;")=0,"",SUMIF('English Scores- Leveled papers'!$H$4:$KM$4,CN$3,'English Scores- Leveled papers'!$H77:$KM77)))</f>
        <v/>
      </c>
      <c r="CO75" s="41" t="str">
        <f>IF($B75="","",IF(COUNTIFS('English Scores- Leveled papers'!$H$4:$KM$4,CO$3,'English Scores- Leveled papers'!$H77:$KM77,"&lt;&gt;")=0,"",SUMIF('English Scores- Leveled papers'!$H$4:$KM$4,CO$3,'English Scores- Leveled papers'!$H77:$KM77)))</f>
        <v/>
      </c>
      <c r="CP75" s="41" t="str">
        <f>IF($B75="","",IF(COUNTIFS('English Scores- Leveled papers'!$H$4:$KM$4,CP$3,'English Scores- Leveled papers'!$H77:$KM77,"&lt;&gt;")=0,"",SUMIF('English Scores- Leveled papers'!$H$4:$KM$4,CP$3,'English Scores- Leveled papers'!$H77:$KM77)))</f>
        <v/>
      </c>
      <c r="CQ75" s="41" t="str">
        <f>IF($B75="","",IF(COUNTIFS('English Scores- Leveled papers'!$H$4:$KM$4,CQ$3,'English Scores- Leveled papers'!$H77:$KM77,"&lt;&gt;")=0,"",SUMIF('English Scores- Leveled papers'!$H$4:$KM$4,CQ$3,'English Scores- Leveled papers'!$H77:$KM77)))</f>
        <v/>
      </c>
      <c r="CR75" s="41" t="str">
        <f>IF($B75="","",IF(COUNTIFS('English Scores- Leveled papers'!$H$4:$KM$4,CR$3,'English Scores- Leveled papers'!$H77:$KM77,"&lt;&gt;")=0,"",SUMIF('English Scores- Leveled papers'!$H$4:$KM$4,CR$3,'English Scores- Leveled papers'!$H77:$KM77)))</f>
        <v/>
      </c>
      <c r="CS75" s="41"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41" t="str">
        <f>IF($B75="","",IF(COUNTIFS('English Scores- Leveled papers'!$H$4:$KM$4,DF$3,'English Scores- Leveled papers'!$H77:$KM77,"&lt;&gt;")=0,"",SUMIF('English Scores- Leveled papers'!$H$4:$KM$4,DF$3,'English Scores- Leveled papers'!$H77:$KM77)))</f>
        <v/>
      </c>
      <c r="DG75" s="41" t="str">
        <f>IF($B75="","",IF(COUNTIFS('English Scores- Leveled papers'!$H$4:$KM$4,DG$3,'English Scores- Leveled papers'!$H77:$KM77,"&lt;&gt;")=0,"",SUMIF('English Scores- Leveled papers'!$H$4:$KM$4,DG$3,'English Scores- Leveled papers'!$H77:$KM77)))</f>
        <v/>
      </c>
      <c r="DH75" s="41" t="str">
        <f>IF($B75="","",IF(COUNTIFS('English Scores- Leveled papers'!$H$4:$KM$4,DH$3,'English Scores- Leveled papers'!$H77:$KM77,"&lt;&gt;")=0,"",SUMIF('English Scores- Leveled papers'!$H$4:$KM$4,DH$3,'English Scores- Leveled papers'!$H77:$KM77)))</f>
        <v/>
      </c>
      <c r="DI75" s="41" t="str">
        <f>IF($B75="","",IF(COUNTIFS('English Scores- Leveled papers'!$H$4:$KM$4,DI$3,'English Scores- Leveled papers'!$H77:$KM77,"&lt;&gt;")=0,"",SUMIF('English Scores- Leveled papers'!$H$4:$KM$4,DI$3,'English Scores- Leveled papers'!$H77:$KM77)))</f>
        <v/>
      </c>
      <c r="DJ75" s="41" t="str">
        <f>IF($B75="","",IF(COUNTIFS('English Scores- Leveled papers'!$H$4:$KM$4,DJ$3,'English Scores- Leveled papers'!$H77:$KM77,"&lt;&gt;")=0,"",SUMIF('English Scores- Leveled papers'!$H$4:$KM$4,DJ$3,'English Scores- Leveled papers'!$H77:$KM77)))</f>
        <v/>
      </c>
      <c r="DK75" s="41" t="str">
        <f>IF($B75="","",IF(COUNTIFS('English Scores- Leveled papers'!$H$4:$KM$4,DK$3,'English Scores- Leveled papers'!$H77:$KM77,"&lt;&gt;")=0,"",SUMIF('English Scores- Leveled papers'!$H$4:$KM$4,DK$3,'English Scores- Leveled papers'!$H77:$KM77)))</f>
        <v/>
      </c>
      <c r="DL75" s="41" t="str">
        <f>IF($B75="","",IF(COUNTIFS('English Scores- Leveled papers'!$H$4:$KM$4,DL$3,'English Scores- Leveled papers'!$H77:$KM77,"&lt;&gt;")=0,"",SUMIF('English Scores- Leveled papers'!$H$4:$KM$4,DL$3,'English Scores- Leveled papers'!$H77:$KM77)))</f>
        <v/>
      </c>
      <c r="DM75" s="41" t="str">
        <f>IF($B75="","",IF(COUNTIFS('English Scores- Leveled papers'!$H$4:$KM$4,DM$3,'English Scores- Leveled papers'!$H77:$KM77,"&lt;&gt;")=0,"",SUMIF('English Scores- Leveled papers'!$H$4:$KM$4,DM$3,'English Scores- Leveled papers'!$H77:$KM77)))</f>
        <v/>
      </c>
      <c r="DN75" s="41" t="str">
        <f>IF($B75="","",IF(COUNTIFS('English Scores- Leveled papers'!$H$4:$KM$4,DN$3,'English Scores- Leveled papers'!$H77:$KM77,"&lt;&gt;")=0,"",SUMIF('English Scores- Leveled papers'!$H$4:$KM$4,DN$3,'English Scores- Leveled papers'!$H77:$KM77)))</f>
        <v/>
      </c>
      <c r="DO75" s="41" t="str">
        <f>IF($B75="","",IF(COUNTIFS('English Scores- Leveled papers'!$H$4:$KM$4,DO$3,'English Scores- Leveled papers'!$H77:$KM77,"&lt;&gt;")=0,"",SUMIF('English Scores- Leveled papers'!$H$4:$KM$4,DO$3,'English Scores- Leveled papers'!$H77:$KM77)))</f>
        <v/>
      </c>
      <c r="DP75" s="41" t="str">
        <f>IF($B75="","",IF(COUNTIFS('English Scores- Leveled papers'!$H$4:$KM$4,DP$3,'English Scores- Leveled papers'!$H77:$KM77,"&lt;&gt;")=0,"",SUMIF('English Scores- Leveled papers'!$H$4:$KM$4,DP$3,'English Scores- Leveled papers'!$H77:$KM77)))</f>
        <v/>
      </c>
      <c r="DQ75" s="393" t="str">
        <f>IF($B75="","",IF(COUNTIFS('English Scores- Leveled papers'!$H$4:$KM$4,DQ$3,'English Scores- Leveled papers'!$H77:$KM77,"&lt;&gt;")=0,"",SUMIF('English Scores- Leveled papers'!$H$4:$KM$4,DQ$3,'English Scores- Leveled papers'!$H77:$KM77)))</f>
        <v/>
      </c>
      <c r="DR75" s="395" t="str">
        <f>IF('Cover Sheet'!$AC$6="6th", 'Eng GLA 6th, 7th, 8th'!D78, "")</f>
        <v/>
      </c>
      <c r="DU75" s="41" t="str">
        <f>IF($B75="","",IF(COUNTIFS('Eng GLA 6th, 7th, 8th'!$E$4:$DV$4,DU$3,'Eng GLA 6th, 7th, 8th'!$E78:$DV78,"&lt;&gt;")=0,"",SUMIF('Eng GLA 6th, 7th, 8th'!$E$4:$DV$4,DU$3,'Eng GLA 6th, 7th, 8th'!$E78:$DV78)))</f>
        <v/>
      </c>
      <c r="DV75" s="41" t="str">
        <f>IF($B75="","",IF(COUNTIFS('Eng GLA 6th, 7th, 8th'!$E$4:$DV$4,DV$3,'Eng GLA 6th, 7th, 8th'!$E78:$DV78,"&lt;&gt;")=0,"",SUMIF('Eng GLA 6th, 7th, 8th'!$E$4:$DV$4,DV$3,'Eng GLA 6th, 7th, 8th'!$E78:$DV78)))</f>
        <v/>
      </c>
      <c r="DW75" s="41" t="str">
        <f>IF($B75="","",IF(COUNTIFS('Eng GLA 6th, 7th, 8th'!$E$4:$DV$4,DW$3,'Eng GLA 6th, 7th, 8th'!$E78:$DV78,"&lt;&gt;")=0,"",SUMIF('Eng GLA 6th, 7th, 8th'!$E$4:$DV$4,DW$3,'Eng GLA 6th, 7th, 8th'!$E78:$DV78)))</f>
        <v/>
      </c>
      <c r="DX75" s="41" t="str">
        <f>IF($B75="","",IF(COUNTIFS('Eng GLA 6th, 7th, 8th'!$E$4:$DV$4,DX$3,'Eng GLA 6th, 7th, 8th'!$E78:$DV78,"&lt;&gt;")=0,"",SUMIF('Eng GLA 6th, 7th, 8th'!$E$4:$DV$4,DX$3,'Eng GLA 6th, 7th, 8th'!$E78:$DV78)))</f>
        <v/>
      </c>
      <c r="DY75" s="41" t="str">
        <f>IF($B75="","",IF(COUNTIFS('Eng GLA 6th, 7th, 8th'!$E$4:$DV$4,DY$3,'Eng GLA 6th, 7th, 8th'!$E78:$DV78,"&lt;&gt;")=0,"",SUMIF('Eng GLA 6th, 7th, 8th'!$E$4:$DV$4,DY$3,'Eng GLA 6th, 7th, 8th'!$E78:$DV78)))</f>
        <v/>
      </c>
      <c r="DZ75" s="41" t="str">
        <f>IF($B75="","",IF(COUNTIFS('Eng GLA 6th, 7th, 8th'!$E$4:$DV$4,DZ$3,'Eng GLA 6th, 7th, 8th'!$E78:$DV78,"&lt;&gt;")=0,"",SUMIF('Eng GLA 6th, 7th, 8th'!$E$4:$DV$4,DZ$3,'Eng GLA 6th, 7th, 8th'!$E78:$DV78)))</f>
        <v/>
      </c>
      <c r="EA75" s="41" t="str">
        <f>IF($B75="","",IF(COUNTIFS('Eng GLA 6th, 7th, 8th'!$E$4:$DV$4,EA$3,'Eng GLA 6th, 7th, 8th'!$E78:$DV78,"&lt;&gt;")=0,"",SUMIF('Eng GLA 6th, 7th, 8th'!$E$4:$DV$4,EA$3,'Eng GLA 6th, 7th, 8th'!$E78:$DV78)))</f>
        <v/>
      </c>
      <c r="EB75" s="41" t="str">
        <f>IF($B75="","",IF(COUNTIFS('Eng GLA 6th, 7th, 8th'!$E$4:$DV$4,EB$3,'Eng GLA 6th, 7th, 8th'!$E78:$DV78,"&lt;&gt;")=0,"",SUMIF('Eng GLA 6th, 7th, 8th'!$E$4:$DV$4,EB$3,'Eng GLA 6th, 7th, 8th'!$E78:$DV78)))</f>
        <v/>
      </c>
      <c r="EC75" s="41" t="str">
        <f>IF($B75="","",IF(COUNTIFS('Eng GLA 6th, 7th, 8th'!$E$4:$DV$4,EC$3,'Eng GLA 6th, 7th, 8th'!$E78:$DV78,"&lt;&gt;")=0,"",SUMIF('Eng GLA 6th, 7th, 8th'!$E$4:$DV$4,EC$3,'Eng GLA 6th, 7th, 8th'!$E78:$DV78)))</f>
        <v/>
      </c>
      <c r="ED75" s="41" t="str">
        <f>IF($B75="","",IF(COUNTIFS('Eng GLA 6th, 7th, 8th'!$E$4:$DV$4,ED$3,'Eng GLA 6th, 7th, 8th'!$E78:$DV78,"&lt;&gt;")=0,"",SUMIF('Eng GLA 6th, 7th, 8th'!$E$4:$DV$4,ED$3,'Eng GLA 6th, 7th, 8th'!$E78:$DV78)))</f>
        <v/>
      </c>
      <c r="EE75" s="41" t="str">
        <f>IF($B75="","",IF(COUNTIFS('Eng GLA 6th, 7th, 8th'!$E$4:$DV$4,EE$3,'Eng GLA 6th, 7th, 8th'!$E78:$DV78,"&lt;&gt;")=0,"",SUMIF('Eng GLA 6th, 7th, 8th'!$E$4:$DV$4,EE$3,'Eng GLA 6th, 7th, 8th'!$E78:$DV78)))</f>
        <v/>
      </c>
      <c r="EF75" s="41" t="str">
        <f>IF($B75="","",IF(COUNTIFS('Eng GLA 6th, 7th, 8th'!$E$4:$DV$4,EF$3,'Eng GLA 6th, 7th, 8th'!$E78:$DV78,"&lt;&gt;")=0,"",SUMIF('Eng GLA 6th, 7th, 8th'!$E$4:$DV$4,EF$3,'Eng GLA 6th, 7th, 8th'!$E78:$DV78)))</f>
        <v/>
      </c>
      <c r="EG75" s="41" t="str">
        <f>IF($B75="","",IF(COUNTIFS('Eng GLA 6th, 7th, 8th'!$E$4:$DV$4,EG$3,'Eng GLA 6th, 7th, 8th'!$E78:$DV78,"&lt;&gt;")=0,"",SUMIF('Eng GLA 6th, 7th, 8th'!$E$4:$DV$4,EG$3,'Eng GLA 6th, 7th, 8th'!$E78:$DV78)))</f>
        <v/>
      </c>
      <c r="EH75" s="41" t="str">
        <f>IF($B75="","",IF(COUNTIFS('Eng GLA 6th, 7th, 8th'!$E$4:$DV$4,EH$3,'Eng GLA 6th, 7th, 8th'!$E78:$DV78,"&lt;&gt;")=0,"",SUMIF('Eng GLA 6th, 7th, 8th'!$E$4:$DV$4,EH$3,'Eng GLA 6th, 7th, 8th'!$E78:$DV78)))</f>
        <v/>
      </c>
      <c r="EI75" s="41" t="str">
        <f>IF($B75="","",IF(COUNTIFS('Eng GLA 6th, 7th, 8th'!$E$4:$DV$4,EI$3,'Eng GLA 6th, 7th, 8th'!$E78:$DV78,"&lt;&gt;")=0,"",SUMIF('Eng GLA 6th, 7th, 8th'!$E$4:$DV$4,EI$3,'Eng GLA 6th, 7th, 8th'!$E78:$DV78)))</f>
        <v/>
      </c>
      <c r="EJ75" s="398" t="str">
        <f>IF('Cover Sheet'!$AC$6="7th", 'Eng GLA 6th, 7th, 8th'!AQ78, "")</f>
        <v/>
      </c>
      <c r="EK75" s="41" t="str">
        <f>IF($B75="","",IF(COUNTIFS('Eng GLA 6th, 7th, 8th'!$E$4:$DV$4,EK$3,'Eng GLA 6th, 7th, 8th'!$E78:$DV78,"&lt;&gt;")=0,"",SUMIF('Eng GLA 6th, 7th, 8th'!$E$4:$DV$4,EK$3,'Eng GLA 6th, 7th, 8th'!$E78:$DV78)))</f>
        <v/>
      </c>
      <c r="EL75" s="41" t="str">
        <f>IF($B75="","",IF(COUNTIFS('Eng GLA 6th, 7th, 8th'!$E$4:$DV$4,EL$3,'Eng GLA 6th, 7th, 8th'!$E78:$DV78,"&lt;&gt;")=0,"",SUMIF('Eng GLA 6th, 7th, 8th'!$E$4:$DV$4,EL$3,'Eng GLA 6th, 7th, 8th'!$E78:$DV78)))</f>
        <v/>
      </c>
      <c r="EM75" s="41" t="str">
        <f>IF($B75="","",IF(COUNTIFS('Eng GLA 6th, 7th, 8th'!$E$4:$DV$4,EM$3,'Eng GLA 6th, 7th, 8th'!$E78:$DV78,"&lt;&gt;")=0,"",SUMIF('Eng GLA 6th, 7th, 8th'!$E$4:$DV$4,EM$3,'Eng GLA 6th, 7th, 8th'!$E78:$DV78)))</f>
        <v/>
      </c>
      <c r="EN75" s="41" t="str">
        <f>IF($B75="","",IF(COUNTIFS('Eng GLA 6th, 7th, 8th'!$E$4:$DV$4,EN$3,'Eng GLA 6th, 7th, 8th'!$E78:$DV78,"&lt;&gt;")=0,"",SUMIF('Eng GLA 6th, 7th, 8th'!$E$4:$DV$4,EN$3,'Eng GLA 6th, 7th, 8th'!$E78:$DV78)))</f>
        <v/>
      </c>
      <c r="EO75" s="41" t="str">
        <f>IF($B75="","",IF(COUNTIFS('Eng GLA 6th, 7th, 8th'!$E$4:$DV$4,EO$3,'Eng GLA 6th, 7th, 8th'!$E78:$DV78,"&lt;&gt;")=0,"",SUMIF('Eng GLA 6th, 7th, 8th'!$E$4:$DV$4,EO$3,'Eng GLA 6th, 7th, 8th'!$E78:$DV78)))</f>
        <v/>
      </c>
      <c r="EP75" s="41" t="str">
        <f>IF($B75="","",IF(COUNTIFS('Eng GLA 6th, 7th, 8th'!$E$4:$DV$4,EP$3,'Eng GLA 6th, 7th, 8th'!$E78:$DV78,"&lt;&gt;")=0,"",SUMIF('Eng GLA 6th, 7th, 8th'!$E$4:$DV$4,EP$3,'Eng GLA 6th, 7th, 8th'!$E78:$DV78)))</f>
        <v/>
      </c>
      <c r="EQ75" s="41" t="str">
        <f>IF($B75="","",IF(COUNTIFS('Eng GLA 6th, 7th, 8th'!$E$4:$DV$4,EQ$3,'Eng GLA 6th, 7th, 8th'!$E78:$DV78,"&lt;&gt;")=0,"",SUMIF('Eng GLA 6th, 7th, 8th'!$E$4:$DV$4,EQ$3,'Eng GLA 6th, 7th, 8th'!$E78:$DV78)))</f>
        <v/>
      </c>
      <c r="ER75" s="41" t="str">
        <f>IF($B75="","",IF(COUNTIFS('Eng GLA 6th, 7th, 8th'!$E$4:$DV$4,ER$3,'Eng GLA 6th, 7th, 8th'!$E78:$DV78,"&lt;&gt;")=0,"",SUMIF('Eng GLA 6th, 7th, 8th'!$E$4:$DV$4,ER$3,'Eng GLA 6th, 7th, 8th'!$E78:$DV78)))</f>
        <v/>
      </c>
      <c r="ES75" s="41" t="str">
        <f>IF($B75="","",IF(COUNTIFS('Eng GLA 6th, 7th, 8th'!$E$4:$DV$4,ES$3,'Eng GLA 6th, 7th, 8th'!$E78:$DV78,"&lt;&gt;")=0,"",SUMIF('Eng GLA 6th, 7th, 8th'!$E$4:$DV$4,ES$3,'Eng GLA 6th, 7th, 8th'!$E78:$DV78)))</f>
        <v/>
      </c>
      <c r="ET75" s="41" t="str">
        <f>IF($B75="","",IF(COUNTIFS('Eng GLA 6th, 7th, 8th'!$E$4:$DV$4,ET$3,'Eng GLA 6th, 7th, 8th'!$E78:$DV78,"&lt;&gt;")=0,"",SUMIF('Eng GLA 6th, 7th, 8th'!$E$4:$DV$4,ET$3,'Eng GLA 6th, 7th, 8th'!$E78:$DV78)))</f>
        <v/>
      </c>
      <c r="EU75" s="41" t="str">
        <f>IF($B75="","",IF(COUNTIFS('Eng GLA 6th, 7th, 8th'!$E$4:$DV$4,EU$3,'Eng GLA 6th, 7th, 8th'!$E78:$DV78,"&lt;&gt;")=0,"",SUMIF('Eng GLA 6th, 7th, 8th'!$E$4:$DV$4,EU$3,'Eng GLA 6th, 7th, 8th'!$E78:$DV78)))</f>
        <v/>
      </c>
      <c r="EV75" s="41" t="str">
        <f>IF($B75="","",IF(COUNTIFS('Eng GLA 6th, 7th, 8th'!$E$4:$DV$4,EV$3,'Eng GLA 6th, 7th, 8th'!$E78:$DV78,"&lt;&gt;")=0,"",SUMIF('Eng GLA 6th, 7th, 8th'!$E$4:$DV$4,EV$3,'Eng GLA 6th, 7th, 8th'!$E78:$DV78)))</f>
        <v/>
      </c>
      <c r="EW75" s="41" t="str">
        <f>IF($B75="","",IF(COUNTIFS('Eng GLA 6th, 7th, 8th'!$E$4:$DV$4,EW$3,'Eng GLA 6th, 7th, 8th'!$E78:$DV78,"&lt;&gt;")=0,"",SUMIF('Eng GLA 6th, 7th, 8th'!$E$4:$DV$4,EW$3,'Eng GLA 6th, 7th, 8th'!$E78:$DV78)))</f>
        <v/>
      </c>
      <c r="EX75" s="41" t="str">
        <f>IF($B75="","",IF(COUNTIFS('Eng GLA 6th, 7th, 8th'!$E$4:$DV$4,EX$3,'Eng GLA 6th, 7th, 8th'!$E78:$DV78,"&lt;&gt;")=0,"",SUMIF('Eng GLA 6th, 7th, 8th'!$E$4:$DV$4,EX$3,'Eng GLA 6th, 7th, 8th'!$E78:$DV78)))</f>
        <v/>
      </c>
      <c r="EY75" s="41" t="str">
        <f>IF($B75="","",IF(COUNTIFS('Eng GLA 6th, 7th, 8th'!$E$4:$DV$4,EY$3,'Eng GLA 6th, 7th, 8th'!$E78:$DV78,"&lt;&gt;")=0,"",SUMIF('Eng GLA 6th, 7th, 8th'!$E$4:$DV$4,EY$3,'Eng GLA 6th, 7th, 8th'!$E78:$DV78)))</f>
        <v/>
      </c>
      <c r="EZ75" s="398" t="str">
        <f>IF('Cover Sheet'!$AC$6="8th", 'Eng GLA 6th, 7th, 8th'!CG78, "")</f>
        <v/>
      </c>
      <c r="FA75" s="41" t="str">
        <f>IF($B75="","",IF(COUNTIFS('Eng GLA 6th, 7th, 8th'!$E$4:$DV$4,FA$3,'Eng GLA 6th, 7th, 8th'!$E78:$DV78,"&lt;&gt;")=0,"",SUMIF('Eng GLA 6th, 7th, 8th'!$E$4:$DV$4,FA$3,'Eng GLA 6th, 7th, 8th'!$E78:$DV78)))</f>
        <v/>
      </c>
      <c r="FB75" s="41" t="str">
        <f>IF($B75="","",IF(COUNTIFS('Eng GLA 6th, 7th, 8th'!$E$4:$DV$4,FB$3,'Eng GLA 6th, 7th, 8th'!$E78:$DV78,"&lt;&gt;")=0,"",SUMIF('Eng GLA 6th, 7th, 8th'!$E$4:$DV$4,FB$3,'Eng GLA 6th, 7th, 8th'!$E78:$DV78)))</f>
        <v/>
      </c>
      <c r="FC75" s="41" t="str">
        <f>IF($B75="","",IF(COUNTIFS('Eng GLA 6th, 7th, 8th'!$E$4:$DV$4,FC$3,'Eng GLA 6th, 7th, 8th'!$E78:$DV78,"&lt;&gt;")=0,"",SUMIF('Eng GLA 6th, 7th, 8th'!$E$4:$DV$4,FC$3,'Eng GLA 6th, 7th, 8th'!$E78:$DV78)))</f>
        <v/>
      </c>
      <c r="FD75" s="41" t="str">
        <f>IF($B75="","",IF(COUNTIFS('Eng GLA 6th, 7th, 8th'!$E$4:$DV$4,FD$3,'Eng GLA 6th, 7th, 8th'!$E78:$DV78,"&lt;&gt;")=0,"",SUMIF('Eng GLA 6th, 7th, 8th'!$E$4:$DV$4,FD$3,'Eng GLA 6th, 7th, 8th'!$E78:$DV78)))</f>
        <v/>
      </c>
      <c r="FE75" s="41" t="str">
        <f>IF($B75="","",IF(COUNTIFS('Eng GLA 6th, 7th, 8th'!$E$4:$DV$4,FE$3,'Eng GLA 6th, 7th, 8th'!$E78:$DV78,"&lt;&gt;")=0,"",SUMIF('Eng GLA 6th, 7th, 8th'!$E$4:$DV$4,FE$3,'Eng GLA 6th, 7th, 8th'!$E78:$DV78)))</f>
        <v/>
      </c>
      <c r="FF75" s="41" t="str">
        <f>IF($B75="","",IF(COUNTIFS('Eng GLA 6th, 7th, 8th'!$E$4:$DV$4,FF$3,'Eng GLA 6th, 7th, 8th'!$E78:$DV78,"&lt;&gt;")=0,"",SUMIF('Eng GLA 6th, 7th, 8th'!$E$4:$DV$4,FF$3,'Eng GLA 6th, 7th, 8th'!$E78:$DV78)))</f>
        <v/>
      </c>
      <c r="FG75" s="41" t="str">
        <f>IF($B75="","",IF(COUNTIFS('Eng GLA 6th, 7th, 8th'!$E$4:$DV$4,FG$3,'Eng GLA 6th, 7th, 8th'!$E78:$DV78,"&lt;&gt;")=0,"",SUMIF('Eng GLA 6th, 7th, 8th'!$E$4:$DV$4,FG$3,'Eng GLA 6th, 7th, 8th'!$E78:$DV78)))</f>
        <v/>
      </c>
      <c r="FH75" s="41" t="str">
        <f>IF($B75="","",IF(COUNTIFS('Eng GLA 6th, 7th, 8th'!$E$4:$DV$4,FH$3,'Eng GLA 6th, 7th, 8th'!$E78:$DV78,"&lt;&gt;")=0,"",SUMIF('Eng GLA 6th, 7th, 8th'!$E$4:$DV$4,FH$3,'Eng GLA 6th, 7th, 8th'!$E78:$DV78)))</f>
        <v/>
      </c>
      <c r="FI75" s="41" t="str">
        <f>IF($B75="","",IF(COUNTIFS('Eng GLA 6th, 7th, 8th'!$E$4:$DV$4,FI$3,'Eng GLA 6th, 7th, 8th'!$E78:$DV78,"&lt;&gt;")=0,"",SUMIF('Eng GLA 6th, 7th, 8th'!$E$4:$DV$4,FI$3,'Eng GLA 6th, 7th, 8th'!$E78:$DV78)))</f>
        <v/>
      </c>
      <c r="FJ75" s="41" t="str">
        <f>IF($B75="","",IF(COUNTIFS('Eng GLA 6th, 7th, 8th'!$E$4:$DV$4,FJ$3,'Eng GLA 6th, 7th, 8th'!$E78:$DV78,"&lt;&gt;")=0,"",SUMIF('Eng GLA 6th, 7th, 8th'!$E$4:$DV$4,FJ$3,'Eng GLA 6th, 7th, 8th'!$E78:$DV78)))</f>
        <v/>
      </c>
      <c r="FK75" s="41" t="str">
        <f>IF($B75="","",IF(COUNTIFS('Eng GLA 6th, 7th, 8th'!$E$4:$DV$4,FK$3,'Eng GLA 6th, 7th, 8th'!$E78:$DV78,"&lt;&gt;")=0,"",SUMIF('Eng GLA 6th, 7th, 8th'!$E$4:$DV$4,FK$3,'Eng GLA 6th, 7th, 8th'!$E78:$DV78)))</f>
        <v/>
      </c>
      <c r="FL75" s="41" t="str">
        <f>IF($B75="","",IF(COUNTIFS('Eng GLA 6th, 7th, 8th'!$E$4:$DV$4,FL$3,'Eng GLA 6th, 7th, 8th'!$E78:$DV78,"&lt;&gt;")=0,"",SUMIF('Eng GLA 6th, 7th, 8th'!$E$4:$DV$4,FL$3,'Eng GLA 6th, 7th, 8th'!$E78:$DV78)))</f>
        <v/>
      </c>
      <c r="FM75" s="41" t="str">
        <f>IF($B75="","",IF(COUNTIFS('Eng GLA 6th, 7th, 8th'!$E$4:$DV$4,FM$3,'Eng GLA 6th, 7th, 8th'!$E78:$DV78,"&lt;&gt;")=0,"",SUMIF('Eng GLA 6th, 7th, 8th'!$E$4:$DV$4,FM$3,'Eng GLA 6th, 7th, 8th'!$E78:$DV78)))</f>
        <v/>
      </c>
      <c r="FN75" s="41" t="str">
        <f>IF($B75="","",IF(COUNTIFS('Eng GLA 6th, 7th, 8th'!$E$4:$DV$4,FN$3,'Eng GLA 6th, 7th, 8th'!$E78:$DV78,"&lt;&gt;")=0,"",SUMIF('Eng GLA 6th, 7th, 8th'!$E$4:$DV$4,FN$3,'Eng GLA 6th, 7th, 8th'!$E78:$DV78)))</f>
        <v/>
      </c>
      <c r="FO75" s="41" t="str">
        <f>IF($B75="","",IF(COUNTIFS('Eng GLA 6th, 7th, 8th'!$E$4:$DV$4,FO$3,'Eng GLA 6th, 7th, 8th'!$E78:$DV78,"&lt;&gt;")=0,"",SUMIF('Eng GLA 6th, 7th, 8th'!$E$4:$DV$4,FO$3,'Eng GLA 6th, 7th, 8th'!$E78:$DV78)))</f>
        <v/>
      </c>
    </row>
    <row r="76" spans="1:171" ht="12.75" customHeight="1" x14ac:dyDescent="0.2">
      <c r="A76" s="65">
        <v>72</v>
      </c>
      <c r="B76" s="65" t="str">
        <f>'English Scores- Leveled papers'!B78</f>
        <v/>
      </c>
      <c r="C76" s="65"/>
      <c r="D76" s="76" t="str">
        <f>IF(OR(B76="",H76="",'Cover Sheet'!E76=""),"",'Cover Sheet'!E76)</f>
        <v/>
      </c>
      <c r="E76" s="76" t="str">
        <f>IF(OR(B76="",H76="",'Cover Sheet'!F76=""),"",'Cover Sheet'!F76)</f>
        <v/>
      </c>
      <c r="F76" s="76" t="str">
        <f>IF(OR(B76="",H76="",'Cover Sheet'!H76=""),"",'Cover Sheet'!H76)</f>
        <v/>
      </c>
      <c r="G76" s="76"/>
      <c r="H76" s="76" t="str">
        <f>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v/>
      </c>
      <c r="I76" s="77" t="str">
        <f t="shared" si="29"/>
        <v/>
      </c>
      <c r="J76" s="77" t="str">
        <f t="shared" si="30"/>
        <v/>
      </c>
      <c r="K76" s="77" t="str">
        <f t="shared" si="31"/>
        <v/>
      </c>
      <c r="L76" s="78" t="str">
        <f t="shared" si="32"/>
        <v/>
      </c>
      <c r="M76" s="78" t="str">
        <f t="shared" si="33"/>
        <v/>
      </c>
      <c r="N76" s="78" t="str">
        <f t="shared" si="34"/>
        <v/>
      </c>
      <c r="O76" s="78" t="str">
        <f t="shared" si="35"/>
        <v/>
      </c>
      <c r="P76" s="78" t="str">
        <f t="shared" si="36"/>
        <v/>
      </c>
      <c r="Q76" s="78" t="str">
        <f t="shared" si="37"/>
        <v/>
      </c>
      <c r="R76" s="78" t="str">
        <f t="shared" si="38"/>
        <v/>
      </c>
      <c r="S76" s="78" t="str">
        <f t="shared" si="39"/>
        <v/>
      </c>
      <c r="T76" s="78" t="str">
        <f t="shared" si="40"/>
        <v/>
      </c>
      <c r="U76" s="78" t="str">
        <f t="shared" si="41"/>
        <v/>
      </c>
      <c r="V76" s="78" t="str">
        <f t="shared" si="42"/>
        <v/>
      </c>
      <c r="W76" s="78" t="str">
        <f t="shared" si="43"/>
        <v/>
      </c>
      <c r="X76" s="78" t="str">
        <f t="shared" si="44"/>
        <v/>
      </c>
      <c r="Y76" s="78"/>
      <c r="Z76" s="78"/>
      <c r="AA76" s="78"/>
      <c r="AB76" s="78"/>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41" t="str">
        <f>IF($B76="","",IF(COUNTIFS('English Scores- Leveled papers'!$H$4:$KM$4,AI$3,'English Scores- Leveled papers'!$H78:$KM78,"&lt;&gt;")=0,"",SUMIF('English Scores- Leveled papers'!$H$4:$KM$4,AI$3,'English Scores- Leveled papers'!$H78:$KM78)))</f>
        <v/>
      </c>
      <c r="AJ76" s="41" t="str">
        <f>IF($B76="","",IF(COUNTIFS('English Scores- Leveled papers'!$H$4:$KM$4,AJ$3,'English Scores- Leveled papers'!$H78:$KM78,"&lt;&gt;")=0,"",SUMIF('English Scores- Leveled papers'!$H$4:$KM$4,AJ$3,'English Scores- Leveled papers'!$H78:$KM78)))</f>
        <v/>
      </c>
      <c r="AK76" s="41" t="str">
        <f>IF($B76="","",IF(COUNTIFS('English Scores- Leveled papers'!$H$4:$KM$4,AK$3,'English Scores- Leveled papers'!$H78:$KM78,"&lt;&gt;")=0,"",SUMIF('English Scores- Leveled papers'!$H$4:$KM$4,AK$3,'English Scores- Leveled papers'!$H78:$KM78)))</f>
        <v/>
      </c>
      <c r="AL76" s="41" t="str">
        <f>IF($B76="","",IF(COUNTIFS('English Scores- Leveled papers'!$H$4:$KM$4,AL$3,'English Scores- Leveled papers'!$H78:$KM78,"&lt;&gt;")=0,"",SUMIF('English Scores- Leveled papers'!$H$4:$KM$4,AL$3,'English Scores- Leveled papers'!$H78:$KM78)))</f>
        <v/>
      </c>
      <c r="AM76" s="41" t="str">
        <f>IF($B76="","",IF(COUNTIFS('English Scores- Leveled papers'!$H$4:$KM$4,AM$3,'English Scores- Leveled papers'!$H78:$KM78,"&lt;&gt;")=0,"",SUMIF('English Scores- Leveled papers'!$H$4:$KM$4,AM$3,'English Scores- Leveled papers'!$H78:$KM78)))</f>
        <v/>
      </c>
      <c r="AN76" s="41"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41" t="str">
        <f>IF($B76="","",IF(COUNTIFS('English Scores- Leveled papers'!$H$4:$KM$4,AZ$3,'English Scores- Leveled papers'!$H78:$KM78,"&lt;&gt;")=0,"",SUMIF('English Scores- Leveled papers'!$H$4:$KM$4,AZ$3,'English Scores- Leveled papers'!$H78:$KM78)))</f>
        <v/>
      </c>
      <c r="BA76" s="41" t="str">
        <f>IF($B76="","",IF(COUNTIFS('English Scores- Leveled papers'!$H$4:$KM$4,BA$3,'English Scores- Leveled papers'!$H78:$KM78,"&lt;&gt;")=0,"",SUMIF('English Scores- Leveled papers'!$H$4:$KM$4,BA$3,'English Scores- Leveled papers'!$H78:$KM78)))</f>
        <v/>
      </c>
      <c r="BB76" s="41" t="str">
        <f>IF($B76="","",IF(COUNTIFS('English Scores- Leveled papers'!$H$4:$KM$4,BB$3,'English Scores- Leveled papers'!$H78:$KM78,"&lt;&gt;")=0,"",SUMIF('English Scores- Leveled papers'!$H$4:$KM$4,BB$3,'English Scores- Leveled papers'!$H78:$KM78)))</f>
        <v/>
      </c>
      <c r="BC76" s="41" t="str">
        <f>IF($B76="","",IF(COUNTIFS('English Scores- Leveled papers'!$H$4:$KM$4,BC$3,'English Scores- Leveled papers'!$H78:$KM78,"&lt;&gt;")=0,"",SUMIF('English Scores- Leveled papers'!$H$4:$KM$4,BC$3,'English Scores- Leveled papers'!$H78:$KM78)))</f>
        <v/>
      </c>
      <c r="BD76" s="41" t="str">
        <f>IF($B76="","",IF(COUNTIFS('English Scores- Leveled papers'!$H$4:$KM$4,BD$3,'English Scores- Leveled papers'!$H78:$KM78,"&lt;&gt;")=0,"",SUMIF('English Scores- Leveled papers'!$H$4:$KM$4,BD$3,'English Scores- Leveled papers'!$H78:$KM78)))</f>
        <v/>
      </c>
      <c r="BE76" s="41" t="str">
        <f>IF($B76="","",IF(COUNTIFS('English Scores- Leveled papers'!$H$4:$KM$4,BE$3,'English Scores- Leveled papers'!$H78:$KM78,"&lt;&gt;")=0,"",SUMIF('English Scores- Leveled papers'!$H$4:$KM$4,BE$3,'English Scores- Leveled papers'!$H78:$KM78)))</f>
        <v/>
      </c>
      <c r="BF76" s="41" t="str">
        <f>IF($B76="","",IF(COUNTIFS('English Scores- Leveled papers'!$H$4:$KM$4,BF$3,'English Scores- Leveled papers'!$H78:$KM78,"&lt;&gt;")=0,"",SUMIF('English Scores- Leveled papers'!$H$4:$KM$4,BF$3,'English Scores- Leveled papers'!$H78:$KM78)))</f>
        <v/>
      </c>
      <c r="BG76" s="41" t="str">
        <f>IF($B76="","",IF(COUNTIFS('English Scores- Leveled papers'!$H$4:$KM$4,BG$3,'English Scores- Leveled papers'!$H78:$KM78,"&lt;&gt;")=0,"",SUMIF('English Scores- Leveled papers'!$H$4:$KM$4,BG$3,'English Scores- Leveled papers'!$H78:$KM78)))</f>
        <v/>
      </c>
      <c r="BH76" s="41" t="str">
        <f>IF($B76="","",IF(COUNTIFS('English Scores- Leveled papers'!$H$4:$KM$4,BH$3,'English Scores- Leveled papers'!$H78:$KM78,"&lt;&gt;")=0,"",SUMIF('English Scores- Leveled papers'!$H$4:$KM$4,BH$3,'English Scores- Leveled papers'!$H78:$KM78)))</f>
        <v/>
      </c>
      <c r="BI76" s="41" t="str">
        <f>IF($B76="","",IF(COUNTIFS('English Scores- Leveled papers'!$H$4:$KM$4,BI$3,'English Scores- Leveled papers'!$H78:$KM78,"&lt;&gt;")=0,"",SUMIF('English Scores- Leveled papers'!$H$4:$KM$4,BI$3,'English Scores- Leveled papers'!$H78:$KM78)))</f>
        <v/>
      </c>
      <c r="BJ76" s="41" t="str">
        <f>IF($B76="","",IF(COUNTIFS('English Scores- Leveled papers'!$H$4:$KM$4,BJ$3,'English Scores- Leveled papers'!$H78:$KM78,"&lt;&gt;")=0,"",SUMIF('English Scores- Leveled papers'!$H$4:$KM$4,BJ$3,'English Scores- Leveled papers'!$H78:$KM78)))</f>
        <v/>
      </c>
      <c r="BK76" s="41" t="str">
        <f>IF($B76="","",IF(COUNTIFS('English Scores- Leveled papers'!$H$4:$KM$4,BK$3,'English Scores- Leveled papers'!$H78:$KM78,"&lt;&gt;")=0,"",SUMIF('English Scores- Leveled papers'!$H$4:$KM$4,BK$3,'English Scores- Leveled papers'!$H78:$KM78)))</f>
        <v/>
      </c>
      <c r="BL76" s="41" t="str">
        <f>IF($B76="","",IF(COUNTIFS('English Scores- Leveled papers'!$H$4:$KM$4,BL$3,'English Scores- Leveled papers'!$H78:$KM78,"&lt;&gt;")=0,"",SUMIF('English Scores- Leveled papers'!$H$4:$KM$4,BL$3,'English Scores- Leveled papers'!$H78:$KM78)))</f>
        <v/>
      </c>
      <c r="BM76" s="41" t="str">
        <f>IF($B76="","",IF(COUNTIFS('English Scores- Leveled papers'!$H$4:$KM$4,BM$3,'English Scores- Leveled papers'!$H78:$KM78,"&lt;&gt;")=0,"",SUMIF('English Scores- Leveled papers'!$H$4:$KM$4,BM$3,'English Scores- Leveled papers'!$H78:$KM78)))</f>
        <v/>
      </c>
      <c r="BN76" s="41" t="str">
        <f>IF($B76="","",IF(COUNTIFS('English Scores- Leveled papers'!$H$4:$KM$4,BN$3,'English Scores- Leveled papers'!$H78:$KM78,"&lt;&gt;")=0,"",SUMIF('English Scores- Leveled papers'!$H$4:$KM$4,BN$3,'English Scores- Leveled papers'!$H78:$KM78)))</f>
        <v/>
      </c>
      <c r="BO76" s="41"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41" t="str">
        <f>IF($B76="","",IF(COUNTIFS('English Scores- Leveled papers'!$H$4:$KM$4,BX$3,'English Scores- Leveled papers'!$H78:$KM78,"&lt;&gt;")=0,"",SUMIF('English Scores- Leveled papers'!$H$4:$KM$4,BX$3,'English Scores- Leveled papers'!$H78:$KM78)))</f>
        <v/>
      </c>
      <c r="BY76" s="41" t="str">
        <f>IF($B76="","",IF(COUNTIFS('English Scores- Leveled papers'!$H$4:$KM$4,BY$3,'English Scores- Leveled papers'!$H78:$KM78,"&lt;&gt;")=0,"",SUMIF('English Scores- Leveled papers'!$H$4:$KM$4,BY$3,'English Scores- Leveled papers'!$H78:$KM78)))</f>
        <v/>
      </c>
      <c r="BZ76" s="41" t="str">
        <f>IF($B76="","",IF(COUNTIFS('English Scores- Leveled papers'!$H$4:$KM$4,BZ$3,'English Scores- Leveled papers'!$H78:$KM78,"&lt;&gt;")=0,"",SUMIF('English Scores- Leveled papers'!$H$4:$KM$4,BZ$3,'English Scores- Leveled papers'!$H78:$KM78)))</f>
        <v/>
      </c>
      <c r="CA76" s="41" t="str">
        <f>IF($B76="","",IF(COUNTIFS('English Scores- Leveled papers'!$H$4:$KM$4,CA$3,'English Scores- Leveled papers'!$H78:$KM78,"&lt;&gt;")=0,"",SUMIF('English Scores- Leveled papers'!$H$4:$KM$4,CA$3,'English Scores- Leveled papers'!$H78:$KM78)))</f>
        <v/>
      </c>
      <c r="CB76" s="41" t="str">
        <f>IF($B76="","",IF(COUNTIFS('English Scores- Leveled papers'!$H$4:$KM$4,CB$3,'English Scores- Leveled papers'!$H78:$KM78,"&lt;&gt;")=0,"",SUMIF('English Scores- Leveled papers'!$H$4:$KM$4,CB$3,'English Scores- Leveled papers'!$H78:$KM78)))</f>
        <v/>
      </c>
      <c r="CC76" s="41" t="str">
        <f>IF($B76="","",IF(COUNTIFS('English Scores- Leveled papers'!$H$4:$KM$4,CC$3,'English Scores- Leveled papers'!$H78:$KM78,"&lt;&gt;")=0,"",SUMIF('English Scores- Leveled papers'!$H$4:$KM$4,CC$3,'English Scores- Leveled papers'!$H78:$KM78)))</f>
        <v/>
      </c>
      <c r="CD76" s="41" t="str">
        <f>IF($B76="","",IF(COUNTIFS('English Scores- Leveled papers'!$H$4:$KM$4,CD$3,'English Scores- Leveled papers'!$H78:$KM78,"&lt;&gt;")=0,"",SUMIF('English Scores- Leveled papers'!$H$4:$KM$4,CD$3,'English Scores- Leveled papers'!$H78:$KM78)))</f>
        <v/>
      </c>
      <c r="CE76" s="41" t="str">
        <f>IF($B76="","",IF(COUNTIFS('English Scores- Leveled papers'!$H$4:$KM$4,CE$3,'English Scores- Leveled papers'!$H78:$KM78,"&lt;&gt;")=0,"",SUMIF('English Scores- Leveled papers'!$H$4:$KM$4,CE$3,'English Scores- Leveled papers'!$H78:$KM78)))</f>
        <v/>
      </c>
      <c r="CF76" s="41"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41" t="str">
        <f>IF($B76="","",IF(COUNTIFS('English Scores- Leveled papers'!$H$4:$KM$4,CL$3,'English Scores- Leveled papers'!$H78:$KM78,"&lt;&gt;")=0,"",SUMIF('English Scores- Leveled papers'!$H$4:$KM$4,CL$3,'English Scores- Leveled papers'!$H78:$KM78)))</f>
        <v/>
      </c>
      <c r="CM76" s="41" t="str">
        <f>IF($B76="","",IF(COUNTIFS('English Scores- Leveled papers'!$H$4:$KM$4,CM$3,'English Scores- Leveled papers'!$H78:$KM78,"&lt;&gt;")=0,"",SUMIF('English Scores- Leveled papers'!$H$4:$KM$4,CM$3,'English Scores- Leveled papers'!$H78:$KM78)))</f>
        <v/>
      </c>
      <c r="CN76" s="41" t="str">
        <f>IF($B76="","",IF(COUNTIFS('English Scores- Leveled papers'!$H$4:$KM$4,CN$3,'English Scores- Leveled papers'!$H78:$KM78,"&lt;&gt;")=0,"",SUMIF('English Scores- Leveled papers'!$H$4:$KM$4,CN$3,'English Scores- Leveled papers'!$H78:$KM78)))</f>
        <v/>
      </c>
      <c r="CO76" s="41" t="str">
        <f>IF($B76="","",IF(COUNTIFS('English Scores- Leveled papers'!$H$4:$KM$4,CO$3,'English Scores- Leveled papers'!$H78:$KM78,"&lt;&gt;")=0,"",SUMIF('English Scores- Leveled papers'!$H$4:$KM$4,CO$3,'English Scores- Leveled papers'!$H78:$KM78)))</f>
        <v/>
      </c>
      <c r="CP76" s="41" t="str">
        <f>IF($B76="","",IF(COUNTIFS('English Scores- Leveled papers'!$H$4:$KM$4,CP$3,'English Scores- Leveled papers'!$H78:$KM78,"&lt;&gt;")=0,"",SUMIF('English Scores- Leveled papers'!$H$4:$KM$4,CP$3,'English Scores- Leveled papers'!$H78:$KM78)))</f>
        <v/>
      </c>
      <c r="CQ76" s="41" t="str">
        <f>IF($B76="","",IF(COUNTIFS('English Scores- Leveled papers'!$H$4:$KM$4,CQ$3,'English Scores- Leveled papers'!$H78:$KM78,"&lt;&gt;")=0,"",SUMIF('English Scores- Leveled papers'!$H$4:$KM$4,CQ$3,'English Scores- Leveled papers'!$H78:$KM78)))</f>
        <v/>
      </c>
      <c r="CR76" s="41" t="str">
        <f>IF($B76="","",IF(COUNTIFS('English Scores- Leveled papers'!$H$4:$KM$4,CR$3,'English Scores- Leveled papers'!$H78:$KM78,"&lt;&gt;")=0,"",SUMIF('English Scores- Leveled papers'!$H$4:$KM$4,CR$3,'English Scores- Leveled papers'!$H78:$KM78)))</f>
        <v/>
      </c>
      <c r="CS76" s="41"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41" t="str">
        <f>IF($B76="","",IF(COUNTIFS('English Scores- Leveled papers'!$H$4:$KM$4,DF$3,'English Scores- Leveled papers'!$H78:$KM78,"&lt;&gt;")=0,"",SUMIF('English Scores- Leveled papers'!$H$4:$KM$4,DF$3,'English Scores- Leveled papers'!$H78:$KM78)))</f>
        <v/>
      </c>
      <c r="DG76" s="41" t="str">
        <f>IF($B76="","",IF(COUNTIFS('English Scores- Leveled papers'!$H$4:$KM$4,DG$3,'English Scores- Leveled papers'!$H78:$KM78,"&lt;&gt;")=0,"",SUMIF('English Scores- Leveled papers'!$H$4:$KM$4,DG$3,'English Scores- Leveled papers'!$H78:$KM78)))</f>
        <v/>
      </c>
      <c r="DH76" s="41" t="str">
        <f>IF($B76="","",IF(COUNTIFS('English Scores- Leveled papers'!$H$4:$KM$4,DH$3,'English Scores- Leveled papers'!$H78:$KM78,"&lt;&gt;")=0,"",SUMIF('English Scores- Leveled papers'!$H$4:$KM$4,DH$3,'English Scores- Leveled papers'!$H78:$KM78)))</f>
        <v/>
      </c>
      <c r="DI76" s="41" t="str">
        <f>IF($B76="","",IF(COUNTIFS('English Scores- Leveled papers'!$H$4:$KM$4,DI$3,'English Scores- Leveled papers'!$H78:$KM78,"&lt;&gt;")=0,"",SUMIF('English Scores- Leveled papers'!$H$4:$KM$4,DI$3,'English Scores- Leveled papers'!$H78:$KM78)))</f>
        <v/>
      </c>
      <c r="DJ76" s="41" t="str">
        <f>IF($B76="","",IF(COUNTIFS('English Scores- Leveled papers'!$H$4:$KM$4,DJ$3,'English Scores- Leveled papers'!$H78:$KM78,"&lt;&gt;")=0,"",SUMIF('English Scores- Leveled papers'!$H$4:$KM$4,DJ$3,'English Scores- Leveled papers'!$H78:$KM78)))</f>
        <v/>
      </c>
      <c r="DK76" s="41" t="str">
        <f>IF($B76="","",IF(COUNTIFS('English Scores- Leveled papers'!$H$4:$KM$4,DK$3,'English Scores- Leveled papers'!$H78:$KM78,"&lt;&gt;")=0,"",SUMIF('English Scores- Leveled papers'!$H$4:$KM$4,DK$3,'English Scores- Leveled papers'!$H78:$KM78)))</f>
        <v/>
      </c>
      <c r="DL76" s="41" t="str">
        <f>IF($B76="","",IF(COUNTIFS('English Scores- Leveled papers'!$H$4:$KM$4,DL$3,'English Scores- Leveled papers'!$H78:$KM78,"&lt;&gt;")=0,"",SUMIF('English Scores- Leveled papers'!$H$4:$KM$4,DL$3,'English Scores- Leveled papers'!$H78:$KM78)))</f>
        <v/>
      </c>
      <c r="DM76" s="41" t="str">
        <f>IF($B76="","",IF(COUNTIFS('English Scores- Leveled papers'!$H$4:$KM$4,DM$3,'English Scores- Leveled papers'!$H78:$KM78,"&lt;&gt;")=0,"",SUMIF('English Scores- Leveled papers'!$H$4:$KM$4,DM$3,'English Scores- Leveled papers'!$H78:$KM78)))</f>
        <v/>
      </c>
      <c r="DN76" s="41" t="str">
        <f>IF($B76="","",IF(COUNTIFS('English Scores- Leveled papers'!$H$4:$KM$4,DN$3,'English Scores- Leveled papers'!$H78:$KM78,"&lt;&gt;")=0,"",SUMIF('English Scores- Leveled papers'!$H$4:$KM$4,DN$3,'English Scores- Leveled papers'!$H78:$KM78)))</f>
        <v/>
      </c>
      <c r="DO76" s="41" t="str">
        <f>IF($B76="","",IF(COUNTIFS('English Scores- Leveled papers'!$H$4:$KM$4,DO$3,'English Scores- Leveled papers'!$H78:$KM78,"&lt;&gt;")=0,"",SUMIF('English Scores- Leveled papers'!$H$4:$KM$4,DO$3,'English Scores- Leveled papers'!$H78:$KM78)))</f>
        <v/>
      </c>
      <c r="DP76" s="41" t="str">
        <f>IF($B76="","",IF(COUNTIFS('English Scores- Leveled papers'!$H$4:$KM$4,DP$3,'English Scores- Leveled papers'!$H78:$KM78,"&lt;&gt;")=0,"",SUMIF('English Scores- Leveled papers'!$H$4:$KM$4,DP$3,'English Scores- Leveled papers'!$H78:$KM78)))</f>
        <v/>
      </c>
      <c r="DQ76" s="393" t="str">
        <f>IF($B76="","",IF(COUNTIFS('English Scores- Leveled papers'!$H$4:$KM$4,DQ$3,'English Scores- Leveled papers'!$H78:$KM78,"&lt;&gt;")=0,"",SUMIF('English Scores- Leveled papers'!$H$4:$KM$4,DQ$3,'English Scores- Leveled papers'!$H78:$KM78)))</f>
        <v/>
      </c>
      <c r="DR76" s="395" t="str">
        <f>IF('Cover Sheet'!$AC$6="6th", 'Eng GLA 6th, 7th, 8th'!D79, "")</f>
        <v/>
      </c>
      <c r="DU76" s="41" t="str">
        <f>IF($B76="","",IF(COUNTIFS('Eng GLA 6th, 7th, 8th'!$E$4:$DV$4,DU$3,'Eng GLA 6th, 7th, 8th'!$E79:$DV79,"&lt;&gt;")=0,"",SUMIF('Eng GLA 6th, 7th, 8th'!$E$4:$DV$4,DU$3,'Eng GLA 6th, 7th, 8th'!$E79:$DV79)))</f>
        <v/>
      </c>
      <c r="DV76" s="41" t="str">
        <f>IF($B76="","",IF(COUNTIFS('Eng GLA 6th, 7th, 8th'!$E$4:$DV$4,DV$3,'Eng GLA 6th, 7th, 8th'!$E79:$DV79,"&lt;&gt;")=0,"",SUMIF('Eng GLA 6th, 7th, 8th'!$E$4:$DV$4,DV$3,'Eng GLA 6th, 7th, 8th'!$E79:$DV79)))</f>
        <v/>
      </c>
      <c r="DW76" s="41" t="str">
        <f>IF($B76="","",IF(COUNTIFS('Eng GLA 6th, 7th, 8th'!$E$4:$DV$4,DW$3,'Eng GLA 6th, 7th, 8th'!$E79:$DV79,"&lt;&gt;")=0,"",SUMIF('Eng GLA 6th, 7th, 8th'!$E$4:$DV$4,DW$3,'Eng GLA 6th, 7th, 8th'!$E79:$DV79)))</f>
        <v/>
      </c>
      <c r="DX76" s="41" t="str">
        <f>IF($B76="","",IF(COUNTIFS('Eng GLA 6th, 7th, 8th'!$E$4:$DV$4,DX$3,'Eng GLA 6th, 7th, 8th'!$E79:$DV79,"&lt;&gt;")=0,"",SUMIF('Eng GLA 6th, 7th, 8th'!$E$4:$DV$4,DX$3,'Eng GLA 6th, 7th, 8th'!$E79:$DV79)))</f>
        <v/>
      </c>
      <c r="DY76" s="41" t="str">
        <f>IF($B76="","",IF(COUNTIFS('Eng GLA 6th, 7th, 8th'!$E$4:$DV$4,DY$3,'Eng GLA 6th, 7th, 8th'!$E79:$DV79,"&lt;&gt;")=0,"",SUMIF('Eng GLA 6th, 7th, 8th'!$E$4:$DV$4,DY$3,'Eng GLA 6th, 7th, 8th'!$E79:$DV79)))</f>
        <v/>
      </c>
      <c r="DZ76" s="41" t="str">
        <f>IF($B76="","",IF(COUNTIFS('Eng GLA 6th, 7th, 8th'!$E$4:$DV$4,DZ$3,'Eng GLA 6th, 7th, 8th'!$E79:$DV79,"&lt;&gt;")=0,"",SUMIF('Eng GLA 6th, 7th, 8th'!$E$4:$DV$4,DZ$3,'Eng GLA 6th, 7th, 8th'!$E79:$DV79)))</f>
        <v/>
      </c>
      <c r="EA76" s="41" t="str">
        <f>IF($B76="","",IF(COUNTIFS('Eng GLA 6th, 7th, 8th'!$E$4:$DV$4,EA$3,'Eng GLA 6th, 7th, 8th'!$E79:$DV79,"&lt;&gt;")=0,"",SUMIF('Eng GLA 6th, 7th, 8th'!$E$4:$DV$4,EA$3,'Eng GLA 6th, 7th, 8th'!$E79:$DV79)))</f>
        <v/>
      </c>
      <c r="EB76" s="41" t="str">
        <f>IF($B76="","",IF(COUNTIFS('Eng GLA 6th, 7th, 8th'!$E$4:$DV$4,EB$3,'Eng GLA 6th, 7th, 8th'!$E79:$DV79,"&lt;&gt;")=0,"",SUMIF('Eng GLA 6th, 7th, 8th'!$E$4:$DV$4,EB$3,'Eng GLA 6th, 7th, 8th'!$E79:$DV79)))</f>
        <v/>
      </c>
      <c r="EC76" s="41" t="str">
        <f>IF($B76="","",IF(COUNTIFS('Eng GLA 6th, 7th, 8th'!$E$4:$DV$4,EC$3,'Eng GLA 6th, 7th, 8th'!$E79:$DV79,"&lt;&gt;")=0,"",SUMIF('Eng GLA 6th, 7th, 8th'!$E$4:$DV$4,EC$3,'Eng GLA 6th, 7th, 8th'!$E79:$DV79)))</f>
        <v/>
      </c>
      <c r="ED76" s="41" t="str">
        <f>IF($B76="","",IF(COUNTIFS('Eng GLA 6th, 7th, 8th'!$E$4:$DV$4,ED$3,'Eng GLA 6th, 7th, 8th'!$E79:$DV79,"&lt;&gt;")=0,"",SUMIF('Eng GLA 6th, 7th, 8th'!$E$4:$DV$4,ED$3,'Eng GLA 6th, 7th, 8th'!$E79:$DV79)))</f>
        <v/>
      </c>
      <c r="EE76" s="41" t="str">
        <f>IF($B76="","",IF(COUNTIFS('Eng GLA 6th, 7th, 8th'!$E$4:$DV$4,EE$3,'Eng GLA 6th, 7th, 8th'!$E79:$DV79,"&lt;&gt;")=0,"",SUMIF('Eng GLA 6th, 7th, 8th'!$E$4:$DV$4,EE$3,'Eng GLA 6th, 7th, 8th'!$E79:$DV79)))</f>
        <v/>
      </c>
      <c r="EF76" s="41" t="str">
        <f>IF($B76="","",IF(COUNTIFS('Eng GLA 6th, 7th, 8th'!$E$4:$DV$4,EF$3,'Eng GLA 6th, 7th, 8th'!$E79:$DV79,"&lt;&gt;")=0,"",SUMIF('Eng GLA 6th, 7th, 8th'!$E$4:$DV$4,EF$3,'Eng GLA 6th, 7th, 8th'!$E79:$DV79)))</f>
        <v/>
      </c>
      <c r="EG76" s="41" t="str">
        <f>IF($B76="","",IF(COUNTIFS('Eng GLA 6th, 7th, 8th'!$E$4:$DV$4,EG$3,'Eng GLA 6th, 7th, 8th'!$E79:$DV79,"&lt;&gt;")=0,"",SUMIF('Eng GLA 6th, 7th, 8th'!$E$4:$DV$4,EG$3,'Eng GLA 6th, 7th, 8th'!$E79:$DV79)))</f>
        <v/>
      </c>
      <c r="EH76" s="41" t="str">
        <f>IF($B76="","",IF(COUNTIFS('Eng GLA 6th, 7th, 8th'!$E$4:$DV$4,EH$3,'Eng GLA 6th, 7th, 8th'!$E79:$DV79,"&lt;&gt;")=0,"",SUMIF('Eng GLA 6th, 7th, 8th'!$E$4:$DV$4,EH$3,'Eng GLA 6th, 7th, 8th'!$E79:$DV79)))</f>
        <v/>
      </c>
      <c r="EI76" s="41" t="str">
        <f>IF($B76="","",IF(COUNTIFS('Eng GLA 6th, 7th, 8th'!$E$4:$DV$4,EI$3,'Eng GLA 6th, 7th, 8th'!$E79:$DV79,"&lt;&gt;")=0,"",SUMIF('Eng GLA 6th, 7th, 8th'!$E$4:$DV$4,EI$3,'Eng GLA 6th, 7th, 8th'!$E79:$DV79)))</f>
        <v/>
      </c>
      <c r="EJ76" s="398" t="str">
        <f>IF('Cover Sheet'!$AC$6="7th", 'Eng GLA 6th, 7th, 8th'!AQ79, "")</f>
        <v/>
      </c>
      <c r="EK76" s="41" t="str">
        <f>IF($B76="","",IF(COUNTIFS('Eng GLA 6th, 7th, 8th'!$E$4:$DV$4,EK$3,'Eng GLA 6th, 7th, 8th'!$E79:$DV79,"&lt;&gt;")=0,"",SUMIF('Eng GLA 6th, 7th, 8th'!$E$4:$DV$4,EK$3,'Eng GLA 6th, 7th, 8th'!$E79:$DV79)))</f>
        <v/>
      </c>
      <c r="EL76" s="41" t="str">
        <f>IF($B76="","",IF(COUNTIFS('Eng GLA 6th, 7th, 8th'!$E$4:$DV$4,EL$3,'Eng GLA 6th, 7th, 8th'!$E79:$DV79,"&lt;&gt;")=0,"",SUMIF('Eng GLA 6th, 7th, 8th'!$E$4:$DV$4,EL$3,'Eng GLA 6th, 7th, 8th'!$E79:$DV79)))</f>
        <v/>
      </c>
      <c r="EM76" s="41" t="str">
        <f>IF($B76="","",IF(COUNTIFS('Eng GLA 6th, 7th, 8th'!$E$4:$DV$4,EM$3,'Eng GLA 6th, 7th, 8th'!$E79:$DV79,"&lt;&gt;")=0,"",SUMIF('Eng GLA 6th, 7th, 8th'!$E$4:$DV$4,EM$3,'Eng GLA 6th, 7th, 8th'!$E79:$DV79)))</f>
        <v/>
      </c>
      <c r="EN76" s="41" t="str">
        <f>IF($B76="","",IF(COUNTIFS('Eng GLA 6th, 7th, 8th'!$E$4:$DV$4,EN$3,'Eng GLA 6th, 7th, 8th'!$E79:$DV79,"&lt;&gt;")=0,"",SUMIF('Eng GLA 6th, 7th, 8th'!$E$4:$DV$4,EN$3,'Eng GLA 6th, 7th, 8th'!$E79:$DV79)))</f>
        <v/>
      </c>
      <c r="EO76" s="41" t="str">
        <f>IF($B76="","",IF(COUNTIFS('Eng GLA 6th, 7th, 8th'!$E$4:$DV$4,EO$3,'Eng GLA 6th, 7th, 8th'!$E79:$DV79,"&lt;&gt;")=0,"",SUMIF('Eng GLA 6th, 7th, 8th'!$E$4:$DV$4,EO$3,'Eng GLA 6th, 7th, 8th'!$E79:$DV79)))</f>
        <v/>
      </c>
      <c r="EP76" s="41" t="str">
        <f>IF($B76="","",IF(COUNTIFS('Eng GLA 6th, 7th, 8th'!$E$4:$DV$4,EP$3,'Eng GLA 6th, 7th, 8th'!$E79:$DV79,"&lt;&gt;")=0,"",SUMIF('Eng GLA 6th, 7th, 8th'!$E$4:$DV$4,EP$3,'Eng GLA 6th, 7th, 8th'!$E79:$DV79)))</f>
        <v/>
      </c>
      <c r="EQ76" s="41" t="str">
        <f>IF($B76="","",IF(COUNTIFS('Eng GLA 6th, 7th, 8th'!$E$4:$DV$4,EQ$3,'Eng GLA 6th, 7th, 8th'!$E79:$DV79,"&lt;&gt;")=0,"",SUMIF('Eng GLA 6th, 7th, 8th'!$E$4:$DV$4,EQ$3,'Eng GLA 6th, 7th, 8th'!$E79:$DV79)))</f>
        <v/>
      </c>
      <c r="ER76" s="41" t="str">
        <f>IF($B76="","",IF(COUNTIFS('Eng GLA 6th, 7th, 8th'!$E$4:$DV$4,ER$3,'Eng GLA 6th, 7th, 8th'!$E79:$DV79,"&lt;&gt;")=0,"",SUMIF('Eng GLA 6th, 7th, 8th'!$E$4:$DV$4,ER$3,'Eng GLA 6th, 7th, 8th'!$E79:$DV79)))</f>
        <v/>
      </c>
      <c r="ES76" s="41" t="str">
        <f>IF($B76="","",IF(COUNTIFS('Eng GLA 6th, 7th, 8th'!$E$4:$DV$4,ES$3,'Eng GLA 6th, 7th, 8th'!$E79:$DV79,"&lt;&gt;")=0,"",SUMIF('Eng GLA 6th, 7th, 8th'!$E$4:$DV$4,ES$3,'Eng GLA 6th, 7th, 8th'!$E79:$DV79)))</f>
        <v/>
      </c>
      <c r="ET76" s="41" t="str">
        <f>IF($B76="","",IF(COUNTIFS('Eng GLA 6th, 7th, 8th'!$E$4:$DV$4,ET$3,'Eng GLA 6th, 7th, 8th'!$E79:$DV79,"&lt;&gt;")=0,"",SUMIF('Eng GLA 6th, 7th, 8th'!$E$4:$DV$4,ET$3,'Eng GLA 6th, 7th, 8th'!$E79:$DV79)))</f>
        <v/>
      </c>
      <c r="EU76" s="41" t="str">
        <f>IF($B76="","",IF(COUNTIFS('Eng GLA 6th, 7th, 8th'!$E$4:$DV$4,EU$3,'Eng GLA 6th, 7th, 8th'!$E79:$DV79,"&lt;&gt;")=0,"",SUMIF('Eng GLA 6th, 7th, 8th'!$E$4:$DV$4,EU$3,'Eng GLA 6th, 7th, 8th'!$E79:$DV79)))</f>
        <v/>
      </c>
      <c r="EV76" s="41" t="str">
        <f>IF($B76="","",IF(COUNTIFS('Eng GLA 6th, 7th, 8th'!$E$4:$DV$4,EV$3,'Eng GLA 6th, 7th, 8th'!$E79:$DV79,"&lt;&gt;")=0,"",SUMIF('Eng GLA 6th, 7th, 8th'!$E$4:$DV$4,EV$3,'Eng GLA 6th, 7th, 8th'!$E79:$DV79)))</f>
        <v/>
      </c>
      <c r="EW76" s="41" t="str">
        <f>IF($B76="","",IF(COUNTIFS('Eng GLA 6th, 7th, 8th'!$E$4:$DV$4,EW$3,'Eng GLA 6th, 7th, 8th'!$E79:$DV79,"&lt;&gt;")=0,"",SUMIF('Eng GLA 6th, 7th, 8th'!$E$4:$DV$4,EW$3,'Eng GLA 6th, 7th, 8th'!$E79:$DV79)))</f>
        <v/>
      </c>
      <c r="EX76" s="41" t="str">
        <f>IF($B76="","",IF(COUNTIFS('Eng GLA 6th, 7th, 8th'!$E$4:$DV$4,EX$3,'Eng GLA 6th, 7th, 8th'!$E79:$DV79,"&lt;&gt;")=0,"",SUMIF('Eng GLA 6th, 7th, 8th'!$E$4:$DV$4,EX$3,'Eng GLA 6th, 7th, 8th'!$E79:$DV79)))</f>
        <v/>
      </c>
      <c r="EY76" s="41" t="str">
        <f>IF($B76="","",IF(COUNTIFS('Eng GLA 6th, 7th, 8th'!$E$4:$DV$4,EY$3,'Eng GLA 6th, 7th, 8th'!$E79:$DV79,"&lt;&gt;")=0,"",SUMIF('Eng GLA 6th, 7th, 8th'!$E$4:$DV$4,EY$3,'Eng GLA 6th, 7th, 8th'!$E79:$DV79)))</f>
        <v/>
      </c>
      <c r="EZ76" s="398" t="str">
        <f>IF('Cover Sheet'!$AC$6="8th", 'Eng GLA 6th, 7th, 8th'!CG79, "")</f>
        <v/>
      </c>
      <c r="FA76" s="41" t="str">
        <f>IF($B76="","",IF(COUNTIFS('Eng GLA 6th, 7th, 8th'!$E$4:$DV$4,FA$3,'Eng GLA 6th, 7th, 8th'!$E79:$DV79,"&lt;&gt;")=0,"",SUMIF('Eng GLA 6th, 7th, 8th'!$E$4:$DV$4,FA$3,'Eng GLA 6th, 7th, 8th'!$E79:$DV79)))</f>
        <v/>
      </c>
      <c r="FB76" s="41" t="str">
        <f>IF($B76="","",IF(COUNTIFS('Eng GLA 6th, 7th, 8th'!$E$4:$DV$4,FB$3,'Eng GLA 6th, 7th, 8th'!$E79:$DV79,"&lt;&gt;")=0,"",SUMIF('Eng GLA 6th, 7th, 8th'!$E$4:$DV$4,FB$3,'Eng GLA 6th, 7th, 8th'!$E79:$DV79)))</f>
        <v/>
      </c>
      <c r="FC76" s="41" t="str">
        <f>IF($B76="","",IF(COUNTIFS('Eng GLA 6th, 7th, 8th'!$E$4:$DV$4,FC$3,'Eng GLA 6th, 7th, 8th'!$E79:$DV79,"&lt;&gt;")=0,"",SUMIF('Eng GLA 6th, 7th, 8th'!$E$4:$DV$4,FC$3,'Eng GLA 6th, 7th, 8th'!$E79:$DV79)))</f>
        <v/>
      </c>
      <c r="FD76" s="41" t="str">
        <f>IF($B76="","",IF(COUNTIFS('Eng GLA 6th, 7th, 8th'!$E$4:$DV$4,FD$3,'Eng GLA 6th, 7th, 8th'!$E79:$DV79,"&lt;&gt;")=0,"",SUMIF('Eng GLA 6th, 7th, 8th'!$E$4:$DV$4,FD$3,'Eng GLA 6th, 7th, 8th'!$E79:$DV79)))</f>
        <v/>
      </c>
      <c r="FE76" s="41" t="str">
        <f>IF($B76="","",IF(COUNTIFS('Eng GLA 6th, 7th, 8th'!$E$4:$DV$4,FE$3,'Eng GLA 6th, 7th, 8th'!$E79:$DV79,"&lt;&gt;")=0,"",SUMIF('Eng GLA 6th, 7th, 8th'!$E$4:$DV$4,FE$3,'Eng GLA 6th, 7th, 8th'!$E79:$DV79)))</f>
        <v/>
      </c>
      <c r="FF76" s="41" t="str">
        <f>IF($B76="","",IF(COUNTIFS('Eng GLA 6th, 7th, 8th'!$E$4:$DV$4,FF$3,'Eng GLA 6th, 7th, 8th'!$E79:$DV79,"&lt;&gt;")=0,"",SUMIF('Eng GLA 6th, 7th, 8th'!$E$4:$DV$4,FF$3,'Eng GLA 6th, 7th, 8th'!$E79:$DV79)))</f>
        <v/>
      </c>
      <c r="FG76" s="41" t="str">
        <f>IF($B76="","",IF(COUNTIFS('Eng GLA 6th, 7th, 8th'!$E$4:$DV$4,FG$3,'Eng GLA 6th, 7th, 8th'!$E79:$DV79,"&lt;&gt;")=0,"",SUMIF('Eng GLA 6th, 7th, 8th'!$E$4:$DV$4,FG$3,'Eng GLA 6th, 7th, 8th'!$E79:$DV79)))</f>
        <v/>
      </c>
      <c r="FH76" s="41" t="str">
        <f>IF($B76="","",IF(COUNTIFS('Eng GLA 6th, 7th, 8th'!$E$4:$DV$4,FH$3,'Eng GLA 6th, 7th, 8th'!$E79:$DV79,"&lt;&gt;")=0,"",SUMIF('Eng GLA 6th, 7th, 8th'!$E$4:$DV$4,FH$3,'Eng GLA 6th, 7th, 8th'!$E79:$DV79)))</f>
        <v/>
      </c>
      <c r="FI76" s="41" t="str">
        <f>IF($B76="","",IF(COUNTIFS('Eng GLA 6th, 7th, 8th'!$E$4:$DV$4,FI$3,'Eng GLA 6th, 7th, 8th'!$E79:$DV79,"&lt;&gt;")=0,"",SUMIF('Eng GLA 6th, 7th, 8th'!$E$4:$DV$4,FI$3,'Eng GLA 6th, 7th, 8th'!$E79:$DV79)))</f>
        <v/>
      </c>
      <c r="FJ76" s="41" t="str">
        <f>IF($B76="","",IF(COUNTIFS('Eng GLA 6th, 7th, 8th'!$E$4:$DV$4,FJ$3,'Eng GLA 6th, 7th, 8th'!$E79:$DV79,"&lt;&gt;")=0,"",SUMIF('Eng GLA 6th, 7th, 8th'!$E$4:$DV$4,FJ$3,'Eng GLA 6th, 7th, 8th'!$E79:$DV79)))</f>
        <v/>
      </c>
      <c r="FK76" s="41" t="str">
        <f>IF($B76="","",IF(COUNTIFS('Eng GLA 6th, 7th, 8th'!$E$4:$DV$4,FK$3,'Eng GLA 6th, 7th, 8th'!$E79:$DV79,"&lt;&gt;")=0,"",SUMIF('Eng GLA 6th, 7th, 8th'!$E$4:$DV$4,FK$3,'Eng GLA 6th, 7th, 8th'!$E79:$DV79)))</f>
        <v/>
      </c>
      <c r="FL76" s="41" t="str">
        <f>IF($B76="","",IF(COUNTIFS('Eng GLA 6th, 7th, 8th'!$E$4:$DV$4,FL$3,'Eng GLA 6th, 7th, 8th'!$E79:$DV79,"&lt;&gt;")=0,"",SUMIF('Eng GLA 6th, 7th, 8th'!$E$4:$DV$4,FL$3,'Eng GLA 6th, 7th, 8th'!$E79:$DV79)))</f>
        <v/>
      </c>
      <c r="FM76" s="41" t="str">
        <f>IF($B76="","",IF(COUNTIFS('Eng GLA 6th, 7th, 8th'!$E$4:$DV$4,FM$3,'Eng GLA 6th, 7th, 8th'!$E79:$DV79,"&lt;&gt;")=0,"",SUMIF('Eng GLA 6th, 7th, 8th'!$E$4:$DV$4,FM$3,'Eng GLA 6th, 7th, 8th'!$E79:$DV79)))</f>
        <v/>
      </c>
      <c r="FN76" s="41" t="str">
        <f>IF($B76="","",IF(COUNTIFS('Eng GLA 6th, 7th, 8th'!$E$4:$DV$4,FN$3,'Eng GLA 6th, 7th, 8th'!$E79:$DV79,"&lt;&gt;")=0,"",SUMIF('Eng GLA 6th, 7th, 8th'!$E$4:$DV$4,FN$3,'Eng GLA 6th, 7th, 8th'!$E79:$DV79)))</f>
        <v/>
      </c>
      <c r="FO76" s="41" t="str">
        <f>IF($B76="","",IF(COUNTIFS('Eng GLA 6th, 7th, 8th'!$E$4:$DV$4,FO$3,'Eng GLA 6th, 7th, 8th'!$E79:$DV79,"&lt;&gt;")=0,"",SUMIF('Eng GLA 6th, 7th, 8th'!$E$4:$DV$4,FO$3,'Eng GLA 6th, 7th, 8th'!$E79:$DV79)))</f>
        <v/>
      </c>
    </row>
    <row r="77" spans="1:171" ht="12.75" customHeight="1" x14ac:dyDescent="0.2">
      <c r="A77" s="65">
        <v>73</v>
      </c>
      <c r="B77" s="65" t="str">
        <f>'English Scores- Leveled papers'!B79</f>
        <v/>
      </c>
      <c r="C77" s="65"/>
      <c r="D77" s="76" t="str">
        <f>IF(OR(B77="",H77="",'Cover Sheet'!E77=""),"",'Cover Sheet'!E77)</f>
        <v/>
      </c>
      <c r="E77" s="76" t="str">
        <f>IF(OR(B77="",H77="",'Cover Sheet'!F77=""),"",'Cover Sheet'!F77)</f>
        <v/>
      </c>
      <c r="F77" s="76" t="str">
        <f>IF(OR(B77="",H77="",'Cover Sheet'!H77=""),"",'Cover Sheet'!H77)</f>
        <v/>
      </c>
      <c r="G77" s="76"/>
      <c r="H77" s="76" t="str">
        <f>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v/>
      </c>
      <c r="I77" s="77" t="str">
        <f t="shared" si="29"/>
        <v/>
      </c>
      <c r="J77" s="77" t="str">
        <f t="shared" si="30"/>
        <v/>
      </c>
      <c r="K77" s="77" t="str">
        <f t="shared" si="31"/>
        <v/>
      </c>
      <c r="L77" s="78" t="str">
        <f t="shared" si="32"/>
        <v/>
      </c>
      <c r="M77" s="78" t="str">
        <f t="shared" si="33"/>
        <v/>
      </c>
      <c r="N77" s="78" t="str">
        <f t="shared" si="34"/>
        <v/>
      </c>
      <c r="O77" s="78" t="str">
        <f t="shared" si="35"/>
        <v/>
      </c>
      <c r="P77" s="78" t="str">
        <f t="shared" si="36"/>
        <v/>
      </c>
      <c r="Q77" s="78" t="str">
        <f t="shared" si="37"/>
        <v/>
      </c>
      <c r="R77" s="78" t="str">
        <f t="shared" si="38"/>
        <v/>
      </c>
      <c r="S77" s="78" t="str">
        <f t="shared" si="39"/>
        <v/>
      </c>
      <c r="T77" s="78" t="str">
        <f t="shared" si="40"/>
        <v/>
      </c>
      <c r="U77" s="78" t="str">
        <f t="shared" si="41"/>
        <v/>
      </c>
      <c r="V77" s="78" t="str">
        <f t="shared" si="42"/>
        <v/>
      </c>
      <c r="W77" s="78" t="str">
        <f t="shared" si="43"/>
        <v/>
      </c>
      <c r="X77" s="78" t="str">
        <f t="shared" si="44"/>
        <v/>
      </c>
      <c r="Y77" s="78"/>
      <c r="Z77" s="78"/>
      <c r="AA77" s="78"/>
      <c r="AB77" s="78"/>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41" t="str">
        <f>IF($B77="","",IF(COUNTIFS('English Scores- Leveled papers'!$H$4:$KM$4,AI$3,'English Scores- Leveled papers'!$H79:$KM79,"&lt;&gt;")=0,"",SUMIF('English Scores- Leveled papers'!$H$4:$KM$4,AI$3,'English Scores- Leveled papers'!$H79:$KM79)))</f>
        <v/>
      </c>
      <c r="AJ77" s="41" t="str">
        <f>IF($B77="","",IF(COUNTIFS('English Scores- Leveled papers'!$H$4:$KM$4,AJ$3,'English Scores- Leveled papers'!$H79:$KM79,"&lt;&gt;")=0,"",SUMIF('English Scores- Leveled papers'!$H$4:$KM$4,AJ$3,'English Scores- Leveled papers'!$H79:$KM79)))</f>
        <v/>
      </c>
      <c r="AK77" s="41" t="str">
        <f>IF($B77="","",IF(COUNTIFS('English Scores- Leveled papers'!$H$4:$KM$4,AK$3,'English Scores- Leveled papers'!$H79:$KM79,"&lt;&gt;")=0,"",SUMIF('English Scores- Leveled papers'!$H$4:$KM$4,AK$3,'English Scores- Leveled papers'!$H79:$KM79)))</f>
        <v/>
      </c>
      <c r="AL77" s="41" t="str">
        <f>IF($B77="","",IF(COUNTIFS('English Scores- Leveled papers'!$H$4:$KM$4,AL$3,'English Scores- Leveled papers'!$H79:$KM79,"&lt;&gt;")=0,"",SUMIF('English Scores- Leveled papers'!$H$4:$KM$4,AL$3,'English Scores- Leveled papers'!$H79:$KM79)))</f>
        <v/>
      </c>
      <c r="AM77" s="41" t="str">
        <f>IF($B77="","",IF(COUNTIFS('English Scores- Leveled papers'!$H$4:$KM$4,AM$3,'English Scores- Leveled papers'!$H79:$KM79,"&lt;&gt;")=0,"",SUMIF('English Scores- Leveled papers'!$H$4:$KM$4,AM$3,'English Scores- Leveled papers'!$H79:$KM79)))</f>
        <v/>
      </c>
      <c r="AN77" s="41"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41" t="str">
        <f>IF($B77="","",IF(COUNTIFS('English Scores- Leveled papers'!$H$4:$KM$4,AZ$3,'English Scores- Leveled papers'!$H79:$KM79,"&lt;&gt;")=0,"",SUMIF('English Scores- Leveled papers'!$H$4:$KM$4,AZ$3,'English Scores- Leveled papers'!$H79:$KM79)))</f>
        <v/>
      </c>
      <c r="BA77" s="41" t="str">
        <f>IF($B77="","",IF(COUNTIFS('English Scores- Leveled papers'!$H$4:$KM$4,BA$3,'English Scores- Leveled papers'!$H79:$KM79,"&lt;&gt;")=0,"",SUMIF('English Scores- Leveled papers'!$H$4:$KM$4,BA$3,'English Scores- Leveled papers'!$H79:$KM79)))</f>
        <v/>
      </c>
      <c r="BB77" s="41" t="str">
        <f>IF($B77="","",IF(COUNTIFS('English Scores- Leveled papers'!$H$4:$KM$4,BB$3,'English Scores- Leveled papers'!$H79:$KM79,"&lt;&gt;")=0,"",SUMIF('English Scores- Leveled papers'!$H$4:$KM$4,BB$3,'English Scores- Leveled papers'!$H79:$KM79)))</f>
        <v/>
      </c>
      <c r="BC77" s="41" t="str">
        <f>IF($B77="","",IF(COUNTIFS('English Scores- Leveled papers'!$H$4:$KM$4,BC$3,'English Scores- Leveled papers'!$H79:$KM79,"&lt;&gt;")=0,"",SUMIF('English Scores- Leveled papers'!$H$4:$KM$4,BC$3,'English Scores- Leveled papers'!$H79:$KM79)))</f>
        <v/>
      </c>
      <c r="BD77" s="41" t="str">
        <f>IF($B77="","",IF(COUNTIFS('English Scores- Leveled papers'!$H$4:$KM$4,BD$3,'English Scores- Leveled papers'!$H79:$KM79,"&lt;&gt;")=0,"",SUMIF('English Scores- Leveled papers'!$H$4:$KM$4,BD$3,'English Scores- Leveled papers'!$H79:$KM79)))</f>
        <v/>
      </c>
      <c r="BE77" s="41" t="str">
        <f>IF($B77="","",IF(COUNTIFS('English Scores- Leveled papers'!$H$4:$KM$4,BE$3,'English Scores- Leveled papers'!$H79:$KM79,"&lt;&gt;")=0,"",SUMIF('English Scores- Leveled papers'!$H$4:$KM$4,BE$3,'English Scores- Leveled papers'!$H79:$KM79)))</f>
        <v/>
      </c>
      <c r="BF77" s="41" t="str">
        <f>IF($B77="","",IF(COUNTIFS('English Scores- Leveled papers'!$H$4:$KM$4,BF$3,'English Scores- Leveled papers'!$H79:$KM79,"&lt;&gt;")=0,"",SUMIF('English Scores- Leveled papers'!$H$4:$KM$4,BF$3,'English Scores- Leveled papers'!$H79:$KM79)))</f>
        <v/>
      </c>
      <c r="BG77" s="41" t="str">
        <f>IF($B77="","",IF(COUNTIFS('English Scores- Leveled papers'!$H$4:$KM$4,BG$3,'English Scores- Leveled papers'!$H79:$KM79,"&lt;&gt;")=0,"",SUMIF('English Scores- Leveled papers'!$H$4:$KM$4,BG$3,'English Scores- Leveled papers'!$H79:$KM79)))</f>
        <v/>
      </c>
      <c r="BH77" s="41" t="str">
        <f>IF($B77="","",IF(COUNTIFS('English Scores- Leveled papers'!$H$4:$KM$4,BH$3,'English Scores- Leveled papers'!$H79:$KM79,"&lt;&gt;")=0,"",SUMIF('English Scores- Leveled papers'!$H$4:$KM$4,BH$3,'English Scores- Leveled papers'!$H79:$KM79)))</f>
        <v/>
      </c>
      <c r="BI77" s="41" t="str">
        <f>IF($B77="","",IF(COUNTIFS('English Scores- Leveled papers'!$H$4:$KM$4,BI$3,'English Scores- Leveled papers'!$H79:$KM79,"&lt;&gt;")=0,"",SUMIF('English Scores- Leveled papers'!$H$4:$KM$4,BI$3,'English Scores- Leveled papers'!$H79:$KM79)))</f>
        <v/>
      </c>
      <c r="BJ77" s="41" t="str">
        <f>IF($B77="","",IF(COUNTIFS('English Scores- Leveled papers'!$H$4:$KM$4,BJ$3,'English Scores- Leveled papers'!$H79:$KM79,"&lt;&gt;")=0,"",SUMIF('English Scores- Leveled papers'!$H$4:$KM$4,BJ$3,'English Scores- Leveled papers'!$H79:$KM79)))</f>
        <v/>
      </c>
      <c r="BK77" s="41" t="str">
        <f>IF($B77="","",IF(COUNTIFS('English Scores- Leveled papers'!$H$4:$KM$4,BK$3,'English Scores- Leveled papers'!$H79:$KM79,"&lt;&gt;")=0,"",SUMIF('English Scores- Leveled papers'!$H$4:$KM$4,BK$3,'English Scores- Leveled papers'!$H79:$KM79)))</f>
        <v/>
      </c>
      <c r="BL77" s="41" t="str">
        <f>IF($B77="","",IF(COUNTIFS('English Scores- Leveled papers'!$H$4:$KM$4,BL$3,'English Scores- Leveled papers'!$H79:$KM79,"&lt;&gt;")=0,"",SUMIF('English Scores- Leveled papers'!$H$4:$KM$4,BL$3,'English Scores- Leveled papers'!$H79:$KM79)))</f>
        <v/>
      </c>
      <c r="BM77" s="41" t="str">
        <f>IF($B77="","",IF(COUNTIFS('English Scores- Leveled papers'!$H$4:$KM$4,BM$3,'English Scores- Leveled papers'!$H79:$KM79,"&lt;&gt;")=0,"",SUMIF('English Scores- Leveled papers'!$H$4:$KM$4,BM$3,'English Scores- Leveled papers'!$H79:$KM79)))</f>
        <v/>
      </c>
      <c r="BN77" s="41" t="str">
        <f>IF($B77="","",IF(COUNTIFS('English Scores- Leveled papers'!$H$4:$KM$4,BN$3,'English Scores- Leveled papers'!$H79:$KM79,"&lt;&gt;")=0,"",SUMIF('English Scores- Leveled papers'!$H$4:$KM$4,BN$3,'English Scores- Leveled papers'!$H79:$KM79)))</f>
        <v/>
      </c>
      <c r="BO77" s="41"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41" t="str">
        <f>IF($B77="","",IF(COUNTIFS('English Scores- Leveled papers'!$H$4:$KM$4,BX$3,'English Scores- Leveled papers'!$H79:$KM79,"&lt;&gt;")=0,"",SUMIF('English Scores- Leveled papers'!$H$4:$KM$4,BX$3,'English Scores- Leveled papers'!$H79:$KM79)))</f>
        <v/>
      </c>
      <c r="BY77" s="41" t="str">
        <f>IF($B77="","",IF(COUNTIFS('English Scores- Leveled papers'!$H$4:$KM$4,BY$3,'English Scores- Leveled papers'!$H79:$KM79,"&lt;&gt;")=0,"",SUMIF('English Scores- Leveled papers'!$H$4:$KM$4,BY$3,'English Scores- Leveled papers'!$H79:$KM79)))</f>
        <v/>
      </c>
      <c r="BZ77" s="41" t="str">
        <f>IF($B77="","",IF(COUNTIFS('English Scores- Leveled papers'!$H$4:$KM$4,BZ$3,'English Scores- Leveled papers'!$H79:$KM79,"&lt;&gt;")=0,"",SUMIF('English Scores- Leveled papers'!$H$4:$KM$4,BZ$3,'English Scores- Leveled papers'!$H79:$KM79)))</f>
        <v/>
      </c>
      <c r="CA77" s="41" t="str">
        <f>IF($B77="","",IF(COUNTIFS('English Scores- Leveled papers'!$H$4:$KM$4,CA$3,'English Scores- Leveled papers'!$H79:$KM79,"&lt;&gt;")=0,"",SUMIF('English Scores- Leveled papers'!$H$4:$KM$4,CA$3,'English Scores- Leveled papers'!$H79:$KM79)))</f>
        <v/>
      </c>
      <c r="CB77" s="41" t="str">
        <f>IF($B77="","",IF(COUNTIFS('English Scores- Leveled papers'!$H$4:$KM$4,CB$3,'English Scores- Leveled papers'!$H79:$KM79,"&lt;&gt;")=0,"",SUMIF('English Scores- Leveled papers'!$H$4:$KM$4,CB$3,'English Scores- Leveled papers'!$H79:$KM79)))</f>
        <v/>
      </c>
      <c r="CC77" s="41" t="str">
        <f>IF($B77="","",IF(COUNTIFS('English Scores- Leveled papers'!$H$4:$KM$4,CC$3,'English Scores- Leveled papers'!$H79:$KM79,"&lt;&gt;")=0,"",SUMIF('English Scores- Leveled papers'!$H$4:$KM$4,CC$3,'English Scores- Leveled papers'!$H79:$KM79)))</f>
        <v/>
      </c>
      <c r="CD77" s="41" t="str">
        <f>IF($B77="","",IF(COUNTIFS('English Scores- Leveled papers'!$H$4:$KM$4,CD$3,'English Scores- Leveled papers'!$H79:$KM79,"&lt;&gt;")=0,"",SUMIF('English Scores- Leveled papers'!$H$4:$KM$4,CD$3,'English Scores- Leveled papers'!$H79:$KM79)))</f>
        <v/>
      </c>
      <c r="CE77" s="41" t="str">
        <f>IF($B77="","",IF(COUNTIFS('English Scores- Leveled papers'!$H$4:$KM$4,CE$3,'English Scores- Leveled papers'!$H79:$KM79,"&lt;&gt;")=0,"",SUMIF('English Scores- Leveled papers'!$H$4:$KM$4,CE$3,'English Scores- Leveled papers'!$H79:$KM79)))</f>
        <v/>
      </c>
      <c r="CF77" s="41"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41" t="str">
        <f>IF($B77="","",IF(COUNTIFS('English Scores- Leveled papers'!$H$4:$KM$4,CL$3,'English Scores- Leveled papers'!$H79:$KM79,"&lt;&gt;")=0,"",SUMIF('English Scores- Leveled papers'!$H$4:$KM$4,CL$3,'English Scores- Leveled papers'!$H79:$KM79)))</f>
        <v/>
      </c>
      <c r="CM77" s="41" t="str">
        <f>IF($B77="","",IF(COUNTIFS('English Scores- Leveled papers'!$H$4:$KM$4,CM$3,'English Scores- Leveled papers'!$H79:$KM79,"&lt;&gt;")=0,"",SUMIF('English Scores- Leveled papers'!$H$4:$KM$4,CM$3,'English Scores- Leveled papers'!$H79:$KM79)))</f>
        <v/>
      </c>
      <c r="CN77" s="41" t="str">
        <f>IF($B77="","",IF(COUNTIFS('English Scores- Leveled papers'!$H$4:$KM$4,CN$3,'English Scores- Leveled papers'!$H79:$KM79,"&lt;&gt;")=0,"",SUMIF('English Scores- Leveled papers'!$H$4:$KM$4,CN$3,'English Scores- Leveled papers'!$H79:$KM79)))</f>
        <v/>
      </c>
      <c r="CO77" s="41" t="str">
        <f>IF($B77="","",IF(COUNTIFS('English Scores- Leveled papers'!$H$4:$KM$4,CO$3,'English Scores- Leveled papers'!$H79:$KM79,"&lt;&gt;")=0,"",SUMIF('English Scores- Leveled papers'!$H$4:$KM$4,CO$3,'English Scores- Leveled papers'!$H79:$KM79)))</f>
        <v/>
      </c>
      <c r="CP77" s="41" t="str">
        <f>IF($B77="","",IF(COUNTIFS('English Scores- Leveled papers'!$H$4:$KM$4,CP$3,'English Scores- Leveled papers'!$H79:$KM79,"&lt;&gt;")=0,"",SUMIF('English Scores- Leveled papers'!$H$4:$KM$4,CP$3,'English Scores- Leveled papers'!$H79:$KM79)))</f>
        <v/>
      </c>
      <c r="CQ77" s="41" t="str">
        <f>IF($B77="","",IF(COUNTIFS('English Scores- Leveled papers'!$H$4:$KM$4,CQ$3,'English Scores- Leveled papers'!$H79:$KM79,"&lt;&gt;")=0,"",SUMIF('English Scores- Leveled papers'!$H$4:$KM$4,CQ$3,'English Scores- Leveled papers'!$H79:$KM79)))</f>
        <v/>
      </c>
      <c r="CR77" s="41" t="str">
        <f>IF($B77="","",IF(COUNTIFS('English Scores- Leveled papers'!$H$4:$KM$4,CR$3,'English Scores- Leveled papers'!$H79:$KM79,"&lt;&gt;")=0,"",SUMIF('English Scores- Leveled papers'!$H$4:$KM$4,CR$3,'English Scores- Leveled papers'!$H79:$KM79)))</f>
        <v/>
      </c>
      <c r="CS77" s="41"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41" t="str">
        <f>IF($B77="","",IF(COUNTIFS('English Scores- Leveled papers'!$H$4:$KM$4,DF$3,'English Scores- Leveled papers'!$H79:$KM79,"&lt;&gt;")=0,"",SUMIF('English Scores- Leveled papers'!$H$4:$KM$4,DF$3,'English Scores- Leveled papers'!$H79:$KM79)))</f>
        <v/>
      </c>
      <c r="DG77" s="41" t="str">
        <f>IF($B77="","",IF(COUNTIFS('English Scores- Leveled papers'!$H$4:$KM$4,DG$3,'English Scores- Leveled papers'!$H79:$KM79,"&lt;&gt;")=0,"",SUMIF('English Scores- Leveled papers'!$H$4:$KM$4,DG$3,'English Scores- Leveled papers'!$H79:$KM79)))</f>
        <v/>
      </c>
      <c r="DH77" s="41" t="str">
        <f>IF($B77="","",IF(COUNTIFS('English Scores- Leveled papers'!$H$4:$KM$4,DH$3,'English Scores- Leveled papers'!$H79:$KM79,"&lt;&gt;")=0,"",SUMIF('English Scores- Leveled papers'!$H$4:$KM$4,DH$3,'English Scores- Leveled papers'!$H79:$KM79)))</f>
        <v/>
      </c>
      <c r="DI77" s="41" t="str">
        <f>IF($B77="","",IF(COUNTIFS('English Scores- Leveled papers'!$H$4:$KM$4,DI$3,'English Scores- Leveled papers'!$H79:$KM79,"&lt;&gt;")=0,"",SUMIF('English Scores- Leveled papers'!$H$4:$KM$4,DI$3,'English Scores- Leveled papers'!$H79:$KM79)))</f>
        <v/>
      </c>
      <c r="DJ77" s="41" t="str">
        <f>IF($B77="","",IF(COUNTIFS('English Scores- Leveled papers'!$H$4:$KM$4,DJ$3,'English Scores- Leveled papers'!$H79:$KM79,"&lt;&gt;")=0,"",SUMIF('English Scores- Leveled papers'!$H$4:$KM$4,DJ$3,'English Scores- Leveled papers'!$H79:$KM79)))</f>
        <v/>
      </c>
      <c r="DK77" s="41" t="str">
        <f>IF($B77="","",IF(COUNTIFS('English Scores- Leveled papers'!$H$4:$KM$4,DK$3,'English Scores- Leveled papers'!$H79:$KM79,"&lt;&gt;")=0,"",SUMIF('English Scores- Leveled papers'!$H$4:$KM$4,DK$3,'English Scores- Leveled papers'!$H79:$KM79)))</f>
        <v/>
      </c>
      <c r="DL77" s="41" t="str">
        <f>IF($B77="","",IF(COUNTIFS('English Scores- Leveled papers'!$H$4:$KM$4,DL$3,'English Scores- Leveled papers'!$H79:$KM79,"&lt;&gt;")=0,"",SUMIF('English Scores- Leveled papers'!$H$4:$KM$4,DL$3,'English Scores- Leveled papers'!$H79:$KM79)))</f>
        <v/>
      </c>
      <c r="DM77" s="41" t="str">
        <f>IF($B77="","",IF(COUNTIFS('English Scores- Leveled papers'!$H$4:$KM$4,DM$3,'English Scores- Leveled papers'!$H79:$KM79,"&lt;&gt;")=0,"",SUMIF('English Scores- Leveled papers'!$H$4:$KM$4,DM$3,'English Scores- Leveled papers'!$H79:$KM79)))</f>
        <v/>
      </c>
      <c r="DN77" s="41" t="str">
        <f>IF($B77="","",IF(COUNTIFS('English Scores- Leveled papers'!$H$4:$KM$4,DN$3,'English Scores- Leveled papers'!$H79:$KM79,"&lt;&gt;")=0,"",SUMIF('English Scores- Leveled papers'!$H$4:$KM$4,DN$3,'English Scores- Leveled papers'!$H79:$KM79)))</f>
        <v/>
      </c>
      <c r="DO77" s="41" t="str">
        <f>IF($B77="","",IF(COUNTIFS('English Scores- Leveled papers'!$H$4:$KM$4,DO$3,'English Scores- Leveled papers'!$H79:$KM79,"&lt;&gt;")=0,"",SUMIF('English Scores- Leveled papers'!$H$4:$KM$4,DO$3,'English Scores- Leveled papers'!$H79:$KM79)))</f>
        <v/>
      </c>
      <c r="DP77" s="41" t="str">
        <f>IF($B77="","",IF(COUNTIFS('English Scores- Leveled papers'!$H$4:$KM$4,DP$3,'English Scores- Leveled papers'!$H79:$KM79,"&lt;&gt;")=0,"",SUMIF('English Scores- Leveled papers'!$H$4:$KM$4,DP$3,'English Scores- Leveled papers'!$H79:$KM79)))</f>
        <v/>
      </c>
      <c r="DQ77" s="393" t="str">
        <f>IF($B77="","",IF(COUNTIFS('English Scores- Leveled papers'!$H$4:$KM$4,DQ$3,'English Scores- Leveled papers'!$H79:$KM79,"&lt;&gt;")=0,"",SUMIF('English Scores- Leveled papers'!$H$4:$KM$4,DQ$3,'English Scores- Leveled papers'!$H79:$KM79)))</f>
        <v/>
      </c>
      <c r="DR77" s="395" t="str">
        <f>IF('Cover Sheet'!$AC$6="6th", 'Eng GLA 6th, 7th, 8th'!D80, "")</f>
        <v/>
      </c>
      <c r="DU77" s="41" t="str">
        <f>IF($B77="","",IF(COUNTIFS('Eng GLA 6th, 7th, 8th'!$E$4:$DV$4,DU$3,'Eng GLA 6th, 7th, 8th'!$E80:$DV80,"&lt;&gt;")=0,"",SUMIF('Eng GLA 6th, 7th, 8th'!$E$4:$DV$4,DU$3,'Eng GLA 6th, 7th, 8th'!$E80:$DV80)))</f>
        <v/>
      </c>
      <c r="DV77" s="41" t="str">
        <f>IF($B77="","",IF(COUNTIFS('Eng GLA 6th, 7th, 8th'!$E$4:$DV$4,DV$3,'Eng GLA 6th, 7th, 8th'!$E80:$DV80,"&lt;&gt;")=0,"",SUMIF('Eng GLA 6th, 7th, 8th'!$E$4:$DV$4,DV$3,'Eng GLA 6th, 7th, 8th'!$E80:$DV80)))</f>
        <v/>
      </c>
      <c r="DW77" s="41" t="str">
        <f>IF($B77="","",IF(COUNTIFS('Eng GLA 6th, 7th, 8th'!$E$4:$DV$4,DW$3,'Eng GLA 6th, 7th, 8th'!$E80:$DV80,"&lt;&gt;")=0,"",SUMIF('Eng GLA 6th, 7th, 8th'!$E$4:$DV$4,DW$3,'Eng GLA 6th, 7th, 8th'!$E80:$DV80)))</f>
        <v/>
      </c>
      <c r="DX77" s="41" t="str">
        <f>IF($B77="","",IF(COUNTIFS('Eng GLA 6th, 7th, 8th'!$E$4:$DV$4,DX$3,'Eng GLA 6th, 7th, 8th'!$E80:$DV80,"&lt;&gt;")=0,"",SUMIF('Eng GLA 6th, 7th, 8th'!$E$4:$DV$4,DX$3,'Eng GLA 6th, 7th, 8th'!$E80:$DV80)))</f>
        <v/>
      </c>
      <c r="DY77" s="41" t="str">
        <f>IF($B77="","",IF(COUNTIFS('Eng GLA 6th, 7th, 8th'!$E$4:$DV$4,DY$3,'Eng GLA 6th, 7th, 8th'!$E80:$DV80,"&lt;&gt;")=0,"",SUMIF('Eng GLA 6th, 7th, 8th'!$E$4:$DV$4,DY$3,'Eng GLA 6th, 7th, 8th'!$E80:$DV80)))</f>
        <v/>
      </c>
      <c r="DZ77" s="41" t="str">
        <f>IF($B77="","",IF(COUNTIFS('Eng GLA 6th, 7th, 8th'!$E$4:$DV$4,DZ$3,'Eng GLA 6th, 7th, 8th'!$E80:$DV80,"&lt;&gt;")=0,"",SUMIF('Eng GLA 6th, 7th, 8th'!$E$4:$DV$4,DZ$3,'Eng GLA 6th, 7th, 8th'!$E80:$DV80)))</f>
        <v/>
      </c>
      <c r="EA77" s="41" t="str">
        <f>IF($B77="","",IF(COUNTIFS('Eng GLA 6th, 7th, 8th'!$E$4:$DV$4,EA$3,'Eng GLA 6th, 7th, 8th'!$E80:$DV80,"&lt;&gt;")=0,"",SUMIF('Eng GLA 6th, 7th, 8th'!$E$4:$DV$4,EA$3,'Eng GLA 6th, 7th, 8th'!$E80:$DV80)))</f>
        <v/>
      </c>
      <c r="EB77" s="41" t="str">
        <f>IF($B77="","",IF(COUNTIFS('Eng GLA 6th, 7th, 8th'!$E$4:$DV$4,EB$3,'Eng GLA 6th, 7th, 8th'!$E80:$DV80,"&lt;&gt;")=0,"",SUMIF('Eng GLA 6th, 7th, 8th'!$E$4:$DV$4,EB$3,'Eng GLA 6th, 7th, 8th'!$E80:$DV80)))</f>
        <v/>
      </c>
      <c r="EC77" s="41" t="str">
        <f>IF($B77="","",IF(COUNTIFS('Eng GLA 6th, 7th, 8th'!$E$4:$DV$4,EC$3,'Eng GLA 6th, 7th, 8th'!$E80:$DV80,"&lt;&gt;")=0,"",SUMIF('Eng GLA 6th, 7th, 8th'!$E$4:$DV$4,EC$3,'Eng GLA 6th, 7th, 8th'!$E80:$DV80)))</f>
        <v/>
      </c>
      <c r="ED77" s="41" t="str">
        <f>IF($B77="","",IF(COUNTIFS('Eng GLA 6th, 7th, 8th'!$E$4:$DV$4,ED$3,'Eng GLA 6th, 7th, 8th'!$E80:$DV80,"&lt;&gt;")=0,"",SUMIF('Eng GLA 6th, 7th, 8th'!$E$4:$DV$4,ED$3,'Eng GLA 6th, 7th, 8th'!$E80:$DV80)))</f>
        <v/>
      </c>
      <c r="EE77" s="41" t="str">
        <f>IF($B77="","",IF(COUNTIFS('Eng GLA 6th, 7th, 8th'!$E$4:$DV$4,EE$3,'Eng GLA 6th, 7th, 8th'!$E80:$DV80,"&lt;&gt;")=0,"",SUMIF('Eng GLA 6th, 7th, 8th'!$E$4:$DV$4,EE$3,'Eng GLA 6th, 7th, 8th'!$E80:$DV80)))</f>
        <v/>
      </c>
      <c r="EF77" s="41" t="str">
        <f>IF($B77="","",IF(COUNTIFS('Eng GLA 6th, 7th, 8th'!$E$4:$DV$4,EF$3,'Eng GLA 6th, 7th, 8th'!$E80:$DV80,"&lt;&gt;")=0,"",SUMIF('Eng GLA 6th, 7th, 8th'!$E$4:$DV$4,EF$3,'Eng GLA 6th, 7th, 8th'!$E80:$DV80)))</f>
        <v/>
      </c>
      <c r="EG77" s="41" t="str">
        <f>IF($B77="","",IF(COUNTIFS('Eng GLA 6th, 7th, 8th'!$E$4:$DV$4,EG$3,'Eng GLA 6th, 7th, 8th'!$E80:$DV80,"&lt;&gt;")=0,"",SUMIF('Eng GLA 6th, 7th, 8th'!$E$4:$DV$4,EG$3,'Eng GLA 6th, 7th, 8th'!$E80:$DV80)))</f>
        <v/>
      </c>
      <c r="EH77" s="41" t="str">
        <f>IF($B77="","",IF(COUNTIFS('Eng GLA 6th, 7th, 8th'!$E$4:$DV$4,EH$3,'Eng GLA 6th, 7th, 8th'!$E80:$DV80,"&lt;&gt;")=0,"",SUMIF('Eng GLA 6th, 7th, 8th'!$E$4:$DV$4,EH$3,'Eng GLA 6th, 7th, 8th'!$E80:$DV80)))</f>
        <v/>
      </c>
      <c r="EI77" s="41" t="str">
        <f>IF($B77="","",IF(COUNTIFS('Eng GLA 6th, 7th, 8th'!$E$4:$DV$4,EI$3,'Eng GLA 6th, 7th, 8th'!$E80:$DV80,"&lt;&gt;")=0,"",SUMIF('Eng GLA 6th, 7th, 8th'!$E$4:$DV$4,EI$3,'Eng GLA 6th, 7th, 8th'!$E80:$DV80)))</f>
        <v/>
      </c>
      <c r="EJ77" s="398" t="str">
        <f>IF('Cover Sheet'!$AC$6="7th", 'Eng GLA 6th, 7th, 8th'!AQ80, "")</f>
        <v/>
      </c>
      <c r="EK77" s="41" t="str">
        <f>IF($B77="","",IF(COUNTIFS('Eng GLA 6th, 7th, 8th'!$E$4:$DV$4,EK$3,'Eng GLA 6th, 7th, 8th'!$E80:$DV80,"&lt;&gt;")=0,"",SUMIF('Eng GLA 6th, 7th, 8th'!$E$4:$DV$4,EK$3,'Eng GLA 6th, 7th, 8th'!$E80:$DV80)))</f>
        <v/>
      </c>
      <c r="EL77" s="41" t="str">
        <f>IF($B77="","",IF(COUNTIFS('Eng GLA 6th, 7th, 8th'!$E$4:$DV$4,EL$3,'Eng GLA 6th, 7th, 8th'!$E80:$DV80,"&lt;&gt;")=0,"",SUMIF('Eng GLA 6th, 7th, 8th'!$E$4:$DV$4,EL$3,'Eng GLA 6th, 7th, 8th'!$E80:$DV80)))</f>
        <v/>
      </c>
      <c r="EM77" s="41" t="str">
        <f>IF($B77="","",IF(COUNTIFS('Eng GLA 6th, 7th, 8th'!$E$4:$DV$4,EM$3,'Eng GLA 6th, 7th, 8th'!$E80:$DV80,"&lt;&gt;")=0,"",SUMIF('Eng GLA 6th, 7th, 8th'!$E$4:$DV$4,EM$3,'Eng GLA 6th, 7th, 8th'!$E80:$DV80)))</f>
        <v/>
      </c>
      <c r="EN77" s="41" t="str">
        <f>IF($B77="","",IF(COUNTIFS('Eng GLA 6th, 7th, 8th'!$E$4:$DV$4,EN$3,'Eng GLA 6th, 7th, 8th'!$E80:$DV80,"&lt;&gt;")=0,"",SUMIF('Eng GLA 6th, 7th, 8th'!$E$4:$DV$4,EN$3,'Eng GLA 6th, 7th, 8th'!$E80:$DV80)))</f>
        <v/>
      </c>
      <c r="EO77" s="41" t="str">
        <f>IF($B77="","",IF(COUNTIFS('Eng GLA 6th, 7th, 8th'!$E$4:$DV$4,EO$3,'Eng GLA 6th, 7th, 8th'!$E80:$DV80,"&lt;&gt;")=0,"",SUMIF('Eng GLA 6th, 7th, 8th'!$E$4:$DV$4,EO$3,'Eng GLA 6th, 7th, 8th'!$E80:$DV80)))</f>
        <v/>
      </c>
      <c r="EP77" s="41" t="str">
        <f>IF($B77="","",IF(COUNTIFS('Eng GLA 6th, 7th, 8th'!$E$4:$DV$4,EP$3,'Eng GLA 6th, 7th, 8th'!$E80:$DV80,"&lt;&gt;")=0,"",SUMIF('Eng GLA 6th, 7th, 8th'!$E$4:$DV$4,EP$3,'Eng GLA 6th, 7th, 8th'!$E80:$DV80)))</f>
        <v/>
      </c>
      <c r="EQ77" s="41" t="str">
        <f>IF($B77="","",IF(COUNTIFS('Eng GLA 6th, 7th, 8th'!$E$4:$DV$4,EQ$3,'Eng GLA 6th, 7th, 8th'!$E80:$DV80,"&lt;&gt;")=0,"",SUMIF('Eng GLA 6th, 7th, 8th'!$E$4:$DV$4,EQ$3,'Eng GLA 6th, 7th, 8th'!$E80:$DV80)))</f>
        <v/>
      </c>
      <c r="ER77" s="41" t="str">
        <f>IF($B77="","",IF(COUNTIFS('Eng GLA 6th, 7th, 8th'!$E$4:$DV$4,ER$3,'Eng GLA 6th, 7th, 8th'!$E80:$DV80,"&lt;&gt;")=0,"",SUMIF('Eng GLA 6th, 7th, 8th'!$E$4:$DV$4,ER$3,'Eng GLA 6th, 7th, 8th'!$E80:$DV80)))</f>
        <v/>
      </c>
      <c r="ES77" s="41" t="str">
        <f>IF($B77="","",IF(COUNTIFS('Eng GLA 6th, 7th, 8th'!$E$4:$DV$4,ES$3,'Eng GLA 6th, 7th, 8th'!$E80:$DV80,"&lt;&gt;")=0,"",SUMIF('Eng GLA 6th, 7th, 8th'!$E$4:$DV$4,ES$3,'Eng GLA 6th, 7th, 8th'!$E80:$DV80)))</f>
        <v/>
      </c>
      <c r="ET77" s="41" t="str">
        <f>IF($B77="","",IF(COUNTIFS('Eng GLA 6th, 7th, 8th'!$E$4:$DV$4,ET$3,'Eng GLA 6th, 7th, 8th'!$E80:$DV80,"&lt;&gt;")=0,"",SUMIF('Eng GLA 6th, 7th, 8th'!$E$4:$DV$4,ET$3,'Eng GLA 6th, 7th, 8th'!$E80:$DV80)))</f>
        <v/>
      </c>
      <c r="EU77" s="41" t="str">
        <f>IF($B77="","",IF(COUNTIFS('Eng GLA 6th, 7th, 8th'!$E$4:$DV$4,EU$3,'Eng GLA 6th, 7th, 8th'!$E80:$DV80,"&lt;&gt;")=0,"",SUMIF('Eng GLA 6th, 7th, 8th'!$E$4:$DV$4,EU$3,'Eng GLA 6th, 7th, 8th'!$E80:$DV80)))</f>
        <v/>
      </c>
      <c r="EV77" s="41" t="str">
        <f>IF($B77="","",IF(COUNTIFS('Eng GLA 6th, 7th, 8th'!$E$4:$DV$4,EV$3,'Eng GLA 6th, 7th, 8th'!$E80:$DV80,"&lt;&gt;")=0,"",SUMIF('Eng GLA 6th, 7th, 8th'!$E$4:$DV$4,EV$3,'Eng GLA 6th, 7th, 8th'!$E80:$DV80)))</f>
        <v/>
      </c>
      <c r="EW77" s="41" t="str">
        <f>IF($B77="","",IF(COUNTIFS('Eng GLA 6th, 7th, 8th'!$E$4:$DV$4,EW$3,'Eng GLA 6th, 7th, 8th'!$E80:$DV80,"&lt;&gt;")=0,"",SUMIF('Eng GLA 6th, 7th, 8th'!$E$4:$DV$4,EW$3,'Eng GLA 6th, 7th, 8th'!$E80:$DV80)))</f>
        <v/>
      </c>
      <c r="EX77" s="41" t="str">
        <f>IF($B77="","",IF(COUNTIFS('Eng GLA 6th, 7th, 8th'!$E$4:$DV$4,EX$3,'Eng GLA 6th, 7th, 8th'!$E80:$DV80,"&lt;&gt;")=0,"",SUMIF('Eng GLA 6th, 7th, 8th'!$E$4:$DV$4,EX$3,'Eng GLA 6th, 7th, 8th'!$E80:$DV80)))</f>
        <v/>
      </c>
      <c r="EY77" s="41" t="str">
        <f>IF($B77="","",IF(COUNTIFS('Eng GLA 6th, 7th, 8th'!$E$4:$DV$4,EY$3,'Eng GLA 6th, 7th, 8th'!$E80:$DV80,"&lt;&gt;")=0,"",SUMIF('Eng GLA 6th, 7th, 8th'!$E$4:$DV$4,EY$3,'Eng GLA 6th, 7th, 8th'!$E80:$DV80)))</f>
        <v/>
      </c>
      <c r="EZ77" s="398" t="str">
        <f>IF('Cover Sheet'!$AC$6="8th", 'Eng GLA 6th, 7th, 8th'!CG80, "")</f>
        <v/>
      </c>
      <c r="FA77" s="41" t="str">
        <f>IF($B77="","",IF(COUNTIFS('Eng GLA 6th, 7th, 8th'!$E$4:$DV$4,FA$3,'Eng GLA 6th, 7th, 8th'!$E80:$DV80,"&lt;&gt;")=0,"",SUMIF('Eng GLA 6th, 7th, 8th'!$E$4:$DV$4,FA$3,'Eng GLA 6th, 7th, 8th'!$E80:$DV80)))</f>
        <v/>
      </c>
      <c r="FB77" s="41" t="str">
        <f>IF($B77="","",IF(COUNTIFS('Eng GLA 6th, 7th, 8th'!$E$4:$DV$4,FB$3,'Eng GLA 6th, 7th, 8th'!$E80:$DV80,"&lt;&gt;")=0,"",SUMIF('Eng GLA 6th, 7th, 8th'!$E$4:$DV$4,FB$3,'Eng GLA 6th, 7th, 8th'!$E80:$DV80)))</f>
        <v/>
      </c>
      <c r="FC77" s="41" t="str">
        <f>IF($B77="","",IF(COUNTIFS('Eng GLA 6th, 7th, 8th'!$E$4:$DV$4,FC$3,'Eng GLA 6th, 7th, 8th'!$E80:$DV80,"&lt;&gt;")=0,"",SUMIF('Eng GLA 6th, 7th, 8th'!$E$4:$DV$4,FC$3,'Eng GLA 6th, 7th, 8th'!$E80:$DV80)))</f>
        <v/>
      </c>
      <c r="FD77" s="41" t="str">
        <f>IF($B77="","",IF(COUNTIFS('Eng GLA 6th, 7th, 8th'!$E$4:$DV$4,FD$3,'Eng GLA 6th, 7th, 8th'!$E80:$DV80,"&lt;&gt;")=0,"",SUMIF('Eng GLA 6th, 7th, 8th'!$E$4:$DV$4,FD$3,'Eng GLA 6th, 7th, 8th'!$E80:$DV80)))</f>
        <v/>
      </c>
      <c r="FE77" s="41" t="str">
        <f>IF($B77="","",IF(COUNTIFS('Eng GLA 6th, 7th, 8th'!$E$4:$DV$4,FE$3,'Eng GLA 6th, 7th, 8th'!$E80:$DV80,"&lt;&gt;")=0,"",SUMIF('Eng GLA 6th, 7th, 8th'!$E$4:$DV$4,FE$3,'Eng GLA 6th, 7th, 8th'!$E80:$DV80)))</f>
        <v/>
      </c>
      <c r="FF77" s="41" t="str">
        <f>IF($B77="","",IF(COUNTIFS('Eng GLA 6th, 7th, 8th'!$E$4:$DV$4,FF$3,'Eng GLA 6th, 7th, 8th'!$E80:$DV80,"&lt;&gt;")=0,"",SUMIF('Eng GLA 6th, 7th, 8th'!$E$4:$DV$4,FF$3,'Eng GLA 6th, 7th, 8th'!$E80:$DV80)))</f>
        <v/>
      </c>
      <c r="FG77" s="41" t="str">
        <f>IF($B77="","",IF(COUNTIFS('Eng GLA 6th, 7th, 8th'!$E$4:$DV$4,FG$3,'Eng GLA 6th, 7th, 8th'!$E80:$DV80,"&lt;&gt;")=0,"",SUMIF('Eng GLA 6th, 7th, 8th'!$E$4:$DV$4,FG$3,'Eng GLA 6th, 7th, 8th'!$E80:$DV80)))</f>
        <v/>
      </c>
      <c r="FH77" s="41" t="str">
        <f>IF($B77="","",IF(COUNTIFS('Eng GLA 6th, 7th, 8th'!$E$4:$DV$4,FH$3,'Eng GLA 6th, 7th, 8th'!$E80:$DV80,"&lt;&gt;")=0,"",SUMIF('Eng GLA 6th, 7th, 8th'!$E$4:$DV$4,FH$3,'Eng GLA 6th, 7th, 8th'!$E80:$DV80)))</f>
        <v/>
      </c>
      <c r="FI77" s="41" t="str">
        <f>IF($B77="","",IF(COUNTIFS('Eng GLA 6th, 7th, 8th'!$E$4:$DV$4,FI$3,'Eng GLA 6th, 7th, 8th'!$E80:$DV80,"&lt;&gt;")=0,"",SUMIF('Eng GLA 6th, 7th, 8th'!$E$4:$DV$4,FI$3,'Eng GLA 6th, 7th, 8th'!$E80:$DV80)))</f>
        <v/>
      </c>
      <c r="FJ77" s="41" t="str">
        <f>IF($B77="","",IF(COUNTIFS('Eng GLA 6th, 7th, 8th'!$E$4:$DV$4,FJ$3,'Eng GLA 6th, 7th, 8th'!$E80:$DV80,"&lt;&gt;")=0,"",SUMIF('Eng GLA 6th, 7th, 8th'!$E$4:$DV$4,FJ$3,'Eng GLA 6th, 7th, 8th'!$E80:$DV80)))</f>
        <v/>
      </c>
      <c r="FK77" s="41" t="str">
        <f>IF($B77="","",IF(COUNTIFS('Eng GLA 6th, 7th, 8th'!$E$4:$DV$4,FK$3,'Eng GLA 6th, 7th, 8th'!$E80:$DV80,"&lt;&gt;")=0,"",SUMIF('Eng GLA 6th, 7th, 8th'!$E$4:$DV$4,FK$3,'Eng GLA 6th, 7th, 8th'!$E80:$DV80)))</f>
        <v/>
      </c>
      <c r="FL77" s="41" t="str">
        <f>IF($B77="","",IF(COUNTIFS('Eng GLA 6th, 7th, 8th'!$E$4:$DV$4,FL$3,'Eng GLA 6th, 7th, 8th'!$E80:$DV80,"&lt;&gt;")=0,"",SUMIF('Eng GLA 6th, 7th, 8th'!$E$4:$DV$4,FL$3,'Eng GLA 6th, 7th, 8th'!$E80:$DV80)))</f>
        <v/>
      </c>
      <c r="FM77" s="41" t="str">
        <f>IF($B77="","",IF(COUNTIFS('Eng GLA 6th, 7th, 8th'!$E$4:$DV$4,FM$3,'Eng GLA 6th, 7th, 8th'!$E80:$DV80,"&lt;&gt;")=0,"",SUMIF('Eng GLA 6th, 7th, 8th'!$E$4:$DV$4,FM$3,'Eng GLA 6th, 7th, 8th'!$E80:$DV80)))</f>
        <v/>
      </c>
      <c r="FN77" s="41" t="str">
        <f>IF($B77="","",IF(COUNTIFS('Eng GLA 6th, 7th, 8th'!$E$4:$DV$4,FN$3,'Eng GLA 6th, 7th, 8th'!$E80:$DV80,"&lt;&gt;")=0,"",SUMIF('Eng GLA 6th, 7th, 8th'!$E$4:$DV$4,FN$3,'Eng GLA 6th, 7th, 8th'!$E80:$DV80)))</f>
        <v/>
      </c>
      <c r="FO77" s="41" t="str">
        <f>IF($B77="","",IF(COUNTIFS('Eng GLA 6th, 7th, 8th'!$E$4:$DV$4,FO$3,'Eng GLA 6th, 7th, 8th'!$E80:$DV80,"&lt;&gt;")=0,"",SUMIF('Eng GLA 6th, 7th, 8th'!$E$4:$DV$4,FO$3,'Eng GLA 6th, 7th, 8th'!$E80:$DV80)))</f>
        <v/>
      </c>
    </row>
    <row r="78" spans="1:171" ht="12.75" customHeight="1" x14ac:dyDescent="0.2">
      <c r="A78" s="65">
        <v>74</v>
      </c>
      <c r="B78" s="65" t="str">
        <f>'English Scores- Leveled papers'!B80</f>
        <v/>
      </c>
      <c r="C78" s="65"/>
      <c r="D78" s="76" t="str">
        <f>IF(OR(B78="",H78="",'Cover Sheet'!E78=""),"",'Cover Sheet'!E78)</f>
        <v/>
      </c>
      <c r="E78" s="76" t="str">
        <f>IF(OR(B78="",H78="",'Cover Sheet'!F78=""),"",'Cover Sheet'!F78)</f>
        <v/>
      </c>
      <c r="F78" s="76" t="str">
        <f>IF(OR(B78="",H78="",'Cover Sheet'!H78=""),"",'Cover Sheet'!H78)</f>
        <v/>
      </c>
      <c r="G78" s="76"/>
      <c r="H78" s="76" t="str">
        <f>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v/>
      </c>
      <c r="I78" s="77" t="str">
        <f t="shared" si="29"/>
        <v/>
      </c>
      <c r="J78" s="77" t="str">
        <f t="shared" si="30"/>
        <v/>
      </c>
      <c r="K78" s="77" t="str">
        <f t="shared" si="31"/>
        <v/>
      </c>
      <c r="L78" s="78" t="str">
        <f t="shared" si="32"/>
        <v/>
      </c>
      <c r="M78" s="78" t="str">
        <f t="shared" si="33"/>
        <v/>
      </c>
      <c r="N78" s="78" t="str">
        <f t="shared" si="34"/>
        <v/>
      </c>
      <c r="O78" s="78" t="str">
        <f t="shared" si="35"/>
        <v/>
      </c>
      <c r="P78" s="78" t="str">
        <f t="shared" si="36"/>
        <v/>
      </c>
      <c r="Q78" s="78" t="str">
        <f t="shared" si="37"/>
        <v/>
      </c>
      <c r="R78" s="78" t="str">
        <f t="shared" si="38"/>
        <v/>
      </c>
      <c r="S78" s="78" t="str">
        <f t="shared" si="39"/>
        <v/>
      </c>
      <c r="T78" s="78" t="str">
        <f t="shared" si="40"/>
        <v/>
      </c>
      <c r="U78" s="78" t="str">
        <f t="shared" si="41"/>
        <v/>
      </c>
      <c r="V78" s="78" t="str">
        <f t="shared" si="42"/>
        <v/>
      </c>
      <c r="W78" s="78" t="str">
        <f t="shared" si="43"/>
        <v/>
      </c>
      <c r="X78" s="78" t="str">
        <f t="shared" si="44"/>
        <v/>
      </c>
      <c r="Y78" s="78"/>
      <c r="Z78" s="78"/>
      <c r="AA78" s="78"/>
      <c r="AB78" s="78"/>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41" t="str">
        <f>IF($B78="","",IF(COUNTIFS('English Scores- Leveled papers'!$H$4:$KM$4,AI$3,'English Scores- Leveled papers'!$H80:$KM80,"&lt;&gt;")=0,"",SUMIF('English Scores- Leveled papers'!$H$4:$KM$4,AI$3,'English Scores- Leveled papers'!$H80:$KM80)))</f>
        <v/>
      </c>
      <c r="AJ78" s="41" t="str">
        <f>IF($B78="","",IF(COUNTIFS('English Scores- Leveled papers'!$H$4:$KM$4,AJ$3,'English Scores- Leveled papers'!$H80:$KM80,"&lt;&gt;")=0,"",SUMIF('English Scores- Leveled papers'!$H$4:$KM$4,AJ$3,'English Scores- Leveled papers'!$H80:$KM80)))</f>
        <v/>
      </c>
      <c r="AK78" s="41" t="str">
        <f>IF($B78="","",IF(COUNTIFS('English Scores- Leveled papers'!$H$4:$KM$4,AK$3,'English Scores- Leveled papers'!$H80:$KM80,"&lt;&gt;")=0,"",SUMIF('English Scores- Leveled papers'!$H$4:$KM$4,AK$3,'English Scores- Leveled papers'!$H80:$KM80)))</f>
        <v/>
      </c>
      <c r="AL78" s="41" t="str">
        <f>IF($B78="","",IF(COUNTIFS('English Scores- Leveled papers'!$H$4:$KM$4,AL$3,'English Scores- Leveled papers'!$H80:$KM80,"&lt;&gt;")=0,"",SUMIF('English Scores- Leveled papers'!$H$4:$KM$4,AL$3,'English Scores- Leveled papers'!$H80:$KM80)))</f>
        <v/>
      </c>
      <c r="AM78" s="41" t="str">
        <f>IF($B78="","",IF(COUNTIFS('English Scores- Leveled papers'!$H$4:$KM$4,AM$3,'English Scores- Leveled papers'!$H80:$KM80,"&lt;&gt;")=0,"",SUMIF('English Scores- Leveled papers'!$H$4:$KM$4,AM$3,'English Scores- Leveled papers'!$H80:$KM80)))</f>
        <v/>
      </c>
      <c r="AN78" s="41"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41" t="str">
        <f>IF($B78="","",IF(COUNTIFS('English Scores- Leveled papers'!$H$4:$KM$4,AZ$3,'English Scores- Leveled papers'!$H80:$KM80,"&lt;&gt;")=0,"",SUMIF('English Scores- Leveled papers'!$H$4:$KM$4,AZ$3,'English Scores- Leveled papers'!$H80:$KM80)))</f>
        <v/>
      </c>
      <c r="BA78" s="41" t="str">
        <f>IF($B78="","",IF(COUNTIFS('English Scores- Leveled papers'!$H$4:$KM$4,BA$3,'English Scores- Leveled papers'!$H80:$KM80,"&lt;&gt;")=0,"",SUMIF('English Scores- Leveled papers'!$H$4:$KM$4,BA$3,'English Scores- Leveled papers'!$H80:$KM80)))</f>
        <v/>
      </c>
      <c r="BB78" s="41" t="str">
        <f>IF($B78="","",IF(COUNTIFS('English Scores- Leveled papers'!$H$4:$KM$4,BB$3,'English Scores- Leveled papers'!$H80:$KM80,"&lt;&gt;")=0,"",SUMIF('English Scores- Leveled papers'!$H$4:$KM$4,BB$3,'English Scores- Leveled papers'!$H80:$KM80)))</f>
        <v/>
      </c>
      <c r="BC78" s="41" t="str">
        <f>IF($B78="","",IF(COUNTIFS('English Scores- Leveled papers'!$H$4:$KM$4,BC$3,'English Scores- Leveled papers'!$H80:$KM80,"&lt;&gt;")=0,"",SUMIF('English Scores- Leveled papers'!$H$4:$KM$4,BC$3,'English Scores- Leveled papers'!$H80:$KM80)))</f>
        <v/>
      </c>
      <c r="BD78" s="41" t="str">
        <f>IF($B78="","",IF(COUNTIFS('English Scores- Leveled papers'!$H$4:$KM$4,BD$3,'English Scores- Leveled papers'!$H80:$KM80,"&lt;&gt;")=0,"",SUMIF('English Scores- Leveled papers'!$H$4:$KM$4,BD$3,'English Scores- Leveled papers'!$H80:$KM80)))</f>
        <v/>
      </c>
      <c r="BE78" s="41" t="str">
        <f>IF($B78="","",IF(COUNTIFS('English Scores- Leveled papers'!$H$4:$KM$4,BE$3,'English Scores- Leveled papers'!$H80:$KM80,"&lt;&gt;")=0,"",SUMIF('English Scores- Leveled papers'!$H$4:$KM$4,BE$3,'English Scores- Leveled papers'!$H80:$KM80)))</f>
        <v/>
      </c>
      <c r="BF78" s="41" t="str">
        <f>IF($B78="","",IF(COUNTIFS('English Scores- Leveled papers'!$H$4:$KM$4,BF$3,'English Scores- Leveled papers'!$H80:$KM80,"&lt;&gt;")=0,"",SUMIF('English Scores- Leveled papers'!$H$4:$KM$4,BF$3,'English Scores- Leveled papers'!$H80:$KM80)))</f>
        <v/>
      </c>
      <c r="BG78" s="41" t="str">
        <f>IF($B78="","",IF(COUNTIFS('English Scores- Leveled papers'!$H$4:$KM$4,BG$3,'English Scores- Leveled papers'!$H80:$KM80,"&lt;&gt;")=0,"",SUMIF('English Scores- Leveled papers'!$H$4:$KM$4,BG$3,'English Scores- Leveled papers'!$H80:$KM80)))</f>
        <v/>
      </c>
      <c r="BH78" s="41" t="str">
        <f>IF($B78="","",IF(COUNTIFS('English Scores- Leveled papers'!$H$4:$KM$4,BH$3,'English Scores- Leveled papers'!$H80:$KM80,"&lt;&gt;")=0,"",SUMIF('English Scores- Leveled papers'!$H$4:$KM$4,BH$3,'English Scores- Leveled papers'!$H80:$KM80)))</f>
        <v/>
      </c>
      <c r="BI78" s="41" t="str">
        <f>IF($B78="","",IF(COUNTIFS('English Scores- Leveled papers'!$H$4:$KM$4,BI$3,'English Scores- Leveled papers'!$H80:$KM80,"&lt;&gt;")=0,"",SUMIF('English Scores- Leveled papers'!$H$4:$KM$4,BI$3,'English Scores- Leveled papers'!$H80:$KM80)))</f>
        <v/>
      </c>
      <c r="BJ78" s="41" t="str">
        <f>IF($B78="","",IF(COUNTIFS('English Scores- Leveled papers'!$H$4:$KM$4,BJ$3,'English Scores- Leveled papers'!$H80:$KM80,"&lt;&gt;")=0,"",SUMIF('English Scores- Leveled papers'!$H$4:$KM$4,BJ$3,'English Scores- Leveled papers'!$H80:$KM80)))</f>
        <v/>
      </c>
      <c r="BK78" s="41" t="str">
        <f>IF($B78="","",IF(COUNTIFS('English Scores- Leveled papers'!$H$4:$KM$4,BK$3,'English Scores- Leveled papers'!$H80:$KM80,"&lt;&gt;")=0,"",SUMIF('English Scores- Leveled papers'!$H$4:$KM$4,BK$3,'English Scores- Leveled papers'!$H80:$KM80)))</f>
        <v/>
      </c>
      <c r="BL78" s="41" t="str">
        <f>IF($B78="","",IF(COUNTIFS('English Scores- Leveled papers'!$H$4:$KM$4,BL$3,'English Scores- Leveled papers'!$H80:$KM80,"&lt;&gt;")=0,"",SUMIF('English Scores- Leveled papers'!$H$4:$KM$4,BL$3,'English Scores- Leveled papers'!$H80:$KM80)))</f>
        <v/>
      </c>
      <c r="BM78" s="41" t="str">
        <f>IF($B78="","",IF(COUNTIFS('English Scores- Leveled papers'!$H$4:$KM$4,BM$3,'English Scores- Leveled papers'!$H80:$KM80,"&lt;&gt;")=0,"",SUMIF('English Scores- Leveled papers'!$H$4:$KM$4,BM$3,'English Scores- Leveled papers'!$H80:$KM80)))</f>
        <v/>
      </c>
      <c r="BN78" s="41" t="str">
        <f>IF($B78="","",IF(COUNTIFS('English Scores- Leveled papers'!$H$4:$KM$4,BN$3,'English Scores- Leveled papers'!$H80:$KM80,"&lt;&gt;")=0,"",SUMIF('English Scores- Leveled papers'!$H$4:$KM$4,BN$3,'English Scores- Leveled papers'!$H80:$KM80)))</f>
        <v/>
      </c>
      <c r="BO78" s="41"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41" t="str">
        <f>IF($B78="","",IF(COUNTIFS('English Scores- Leveled papers'!$H$4:$KM$4,BX$3,'English Scores- Leveled papers'!$H80:$KM80,"&lt;&gt;")=0,"",SUMIF('English Scores- Leveled papers'!$H$4:$KM$4,BX$3,'English Scores- Leveled papers'!$H80:$KM80)))</f>
        <v/>
      </c>
      <c r="BY78" s="41" t="str">
        <f>IF($B78="","",IF(COUNTIFS('English Scores- Leveled papers'!$H$4:$KM$4,BY$3,'English Scores- Leveled papers'!$H80:$KM80,"&lt;&gt;")=0,"",SUMIF('English Scores- Leveled papers'!$H$4:$KM$4,BY$3,'English Scores- Leveled papers'!$H80:$KM80)))</f>
        <v/>
      </c>
      <c r="BZ78" s="41" t="str">
        <f>IF($B78="","",IF(COUNTIFS('English Scores- Leveled papers'!$H$4:$KM$4,BZ$3,'English Scores- Leveled papers'!$H80:$KM80,"&lt;&gt;")=0,"",SUMIF('English Scores- Leveled papers'!$H$4:$KM$4,BZ$3,'English Scores- Leveled papers'!$H80:$KM80)))</f>
        <v/>
      </c>
      <c r="CA78" s="41" t="str">
        <f>IF($B78="","",IF(COUNTIFS('English Scores- Leveled papers'!$H$4:$KM$4,CA$3,'English Scores- Leveled papers'!$H80:$KM80,"&lt;&gt;")=0,"",SUMIF('English Scores- Leveled papers'!$H$4:$KM$4,CA$3,'English Scores- Leveled papers'!$H80:$KM80)))</f>
        <v/>
      </c>
      <c r="CB78" s="41" t="str">
        <f>IF($B78="","",IF(COUNTIFS('English Scores- Leveled papers'!$H$4:$KM$4,CB$3,'English Scores- Leveled papers'!$H80:$KM80,"&lt;&gt;")=0,"",SUMIF('English Scores- Leveled papers'!$H$4:$KM$4,CB$3,'English Scores- Leveled papers'!$H80:$KM80)))</f>
        <v/>
      </c>
      <c r="CC78" s="41" t="str">
        <f>IF($B78="","",IF(COUNTIFS('English Scores- Leveled papers'!$H$4:$KM$4,CC$3,'English Scores- Leveled papers'!$H80:$KM80,"&lt;&gt;")=0,"",SUMIF('English Scores- Leveled papers'!$H$4:$KM$4,CC$3,'English Scores- Leveled papers'!$H80:$KM80)))</f>
        <v/>
      </c>
      <c r="CD78" s="41" t="str">
        <f>IF($B78="","",IF(COUNTIFS('English Scores- Leveled papers'!$H$4:$KM$4,CD$3,'English Scores- Leveled papers'!$H80:$KM80,"&lt;&gt;")=0,"",SUMIF('English Scores- Leveled papers'!$H$4:$KM$4,CD$3,'English Scores- Leveled papers'!$H80:$KM80)))</f>
        <v/>
      </c>
      <c r="CE78" s="41" t="str">
        <f>IF($B78="","",IF(COUNTIFS('English Scores- Leveled papers'!$H$4:$KM$4,CE$3,'English Scores- Leveled papers'!$H80:$KM80,"&lt;&gt;")=0,"",SUMIF('English Scores- Leveled papers'!$H$4:$KM$4,CE$3,'English Scores- Leveled papers'!$H80:$KM80)))</f>
        <v/>
      </c>
      <c r="CF78" s="41"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41" t="str">
        <f>IF($B78="","",IF(COUNTIFS('English Scores- Leveled papers'!$H$4:$KM$4,CL$3,'English Scores- Leveled papers'!$H80:$KM80,"&lt;&gt;")=0,"",SUMIF('English Scores- Leveled papers'!$H$4:$KM$4,CL$3,'English Scores- Leveled papers'!$H80:$KM80)))</f>
        <v/>
      </c>
      <c r="CM78" s="41" t="str">
        <f>IF($B78="","",IF(COUNTIFS('English Scores- Leveled papers'!$H$4:$KM$4,CM$3,'English Scores- Leveled papers'!$H80:$KM80,"&lt;&gt;")=0,"",SUMIF('English Scores- Leveled papers'!$H$4:$KM$4,CM$3,'English Scores- Leveled papers'!$H80:$KM80)))</f>
        <v/>
      </c>
      <c r="CN78" s="41" t="str">
        <f>IF($B78="","",IF(COUNTIFS('English Scores- Leveled papers'!$H$4:$KM$4,CN$3,'English Scores- Leveled papers'!$H80:$KM80,"&lt;&gt;")=0,"",SUMIF('English Scores- Leveled papers'!$H$4:$KM$4,CN$3,'English Scores- Leveled papers'!$H80:$KM80)))</f>
        <v/>
      </c>
      <c r="CO78" s="41" t="str">
        <f>IF($B78="","",IF(COUNTIFS('English Scores- Leveled papers'!$H$4:$KM$4,CO$3,'English Scores- Leveled papers'!$H80:$KM80,"&lt;&gt;")=0,"",SUMIF('English Scores- Leveled papers'!$H$4:$KM$4,CO$3,'English Scores- Leveled papers'!$H80:$KM80)))</f>
        <v/>
      </c>
      <c r="CP78" s="41" t="str">
        <f>IF($B78="","",IF(COUNTIFS('English Scores- Leveled papers'!$H$4:$KM$4,CP$3,'English Scores- Leveled papers'!$H80:$KM80,"&lt;&gt;")=0,"",SUMIF('English Scores- Leveled papers'!$H$4:$KM$4,CP$3,'English Scores- Leveled papers'!$H80:$KM80)))</f>
        <v/>
      </c>
      <c r="CQ78" s="41" t="str">
        <f>IF($B78="","",IF(COUNTIFS('English Scores- Leveled papers'!$H$4:$KM$4,CQ$3,'English Scores- Leveled papers'!$H80:$KM80,"&lt;&gt;")=0,"",SUMIF('English Scores- Leveled papers'!$H$4:$KM$4,CQ$3,'English Scores- Leveled papers'!$H80:$KM80)))</f>
        <v/>
      </c>
      <c r="CR78" s="41" t="str">
        <f>IF($B78="","",IF(COUNTIFS('English Scores- Leveled papers'!$H$4:$KM$4,CR$3,'English Scores- Leveled papers'!$H80:$KM80,"&lt;&gt;")=0,"",SUMIF('English Scores- Leveled papers'!$H$4:$KM$4,CR$3,'English Scores- Leveled papers'!$H80:$KM80)))</f>
        <v/>
      </c>
      <c r="CS78" s="41"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41" t="str">
        <f>IF($B78="","",IF(COUNTIFS('English Scores- Leveled papers'!$H$4:$KM$4,DF$3,'English Scores- Leveled papers'!$H80:$KM80,"&lt;&gt;")=0,"",SUMIF('English Scores- Leveled papers'!$H$4:$KM$4,DF$3,'English Scores- Leveled papers'!$H80:$KM80)))</f>
        <v/>
      </c>
      <c r="DG78" s="41" t="str">
        <f>IF($B78="","",IF(COUNTIFS('English Scores- Leveled papers'!$H$4:$KM$4,DG$3,'English Scores- Leveled papers'!$H80:$KM80,"&lt;&gt;")=0,"",SUMIF('English Scores- Leveled papers'!$H$4:$KM$4,DG$3,'English Scores- Leveled papers'!$H80:$KM80)))</f>
        <v/>
      </c>
      <c r="DH78" s="41" t="str">
        <f>IF($B78="","",IF(COUNTIFS('English Scores- Leveled papers'!$H$4:$KM$4,DH$3,'English Scores- Leveled papers'!$H80:$KM80,"&lt;&gt;")=0,"",SUMIF('English Scores- Leveled papers'!$H$4:$KM$4,DH$3,'English Scores- Leveled papers'!$H80:$KM80)))</f>
        <v/>
      </c>
      <c r="DI78" s="41" t="str">
        <f>IF($B78="","",IF(COUNTIFS('English Scores- Leveled papers'!$H$4:$KM$4,DI$3,'English Scores- Leveled papers'!$H80:$KM80,"&lt;&gt;")=0,"",SUMIF('English Scores- Leveled papers'!$H$4:$KM$4,DI$3,'English Scores- Leveled papers'!$H80:$KM80)))</f>
        <v/>
      </c>
      <c r="DJ78" s="41" t="str">
        <f>IF($B78="","",IF(COUNTIFS('English Scores- Leveled papers'!$H$4:$KM$4,DJ$3,'English Scores- Leveled papers'!$H80:$KM80,"&lt;&gt;")=0,"",SUMIF('English Scores- Leveled papers'!$H$4:$KM$4,DJ$3,'English Scores- Leveled papers'!$H80:$KM80)))</f>
        <v/>
      </c>
      <c r="DK78" s="41" t="str">
        <f>IF($B78="","",IF(COUNTIFS('English Scores- Leveled papers'!$H$4:$KM$4,DK$3,'English Scores- Leveled papers'!$H80:$KM80,"&lt;&gt;")=0,"",SUMIF('English Scores- Leveled papers'!$H$4:$KM$4,DK$3,'English Scores- Leveled papers'!$H80:$KM80)))</f>
        <v/>
      </c>
      <c r="DL78" s="41" t="str">
        <f>IF($B78="","",IF(COUNTIFS('English Scores- Leveled papers'!$H$4:$KM$4,DL$3,'English Scores- Leveled papers'!$H80:$KM80,"&lt;&gt;")=0,"",SUMIF('English Scores- Leveled papers'!$H$4:$KM$4,DL$3,'English Scores- Leveled papers'!$H80:$KM80)))</f>
        <v/>
      </c>
      <c r="DM78" s="41" t="str">
        <f>IF($B78="","",IF(COUNTIFS('English Scores- Leveled papers'!$H$4:$KM$4,DM$3,'English Scores- Leveled papers'!$H80:$KM80,"&lt;&gt;")=0,"",SUMIF('English Scores- Leveled papers'!$H$4:$KM$4,DM$3,'English Scores- Leveled papers'!$H80:$KM80)))</f>
        <v/>
      </c>
      <c r="DN78" s="41" t="str">
        <f>IF($B78="","",IF(COUNTIFS('English Scores- Leveled papers'!$H$4:$KM$4,DN$3,'English Scores- Leveled papers'!$H80:$KM80,"&lt;&gt;")=0,"",SUMIF('English Scores- Leveled papers'!$H$4:$KM$4,DN$3,'English Scores- Leveled papers'!$H80:$KM80)))</f>
        <v/>
      </c>
      <c r="DO78" s="41" t="str">
        <f>IF($B78="","",IF(COUNTIFS('English Scores- Leveled papers'!$H$4:$KM$4,DO$3,'English Scores- Leveled papers'!$H80:$KM80,"&lt;&gt;")=0,"",SUMIF('English Scores- Leveled papers'!$H$4:$KM$4,DO$3,'English Scores- Leveled papers'!$H80:$KM80)))</f>
        <v/>
      </c>
      <c r="DP78" s="41" t="str">
        <f>IF($B78="","",IF(COUNTIFS('English Scores- Leveled papers'!$H$4:$KM$4,DP$3,'English Scores- Leveled papers'!$H80:$KM80,"&lt;&gt;")=0,"",SUMIF('English Scores- Leveled papers'!$H$4:$KM$4,DP$3,'English Scores- Leveled papers'!$H80:$KM80)))</f>
        <v/>
      </c>
      <c r="DQ78" s="393" t="str">
        <f>IF($B78="","",IF(COUNTIFS('English Scores- Leveled papers'!$H$4:$KM$4,DQ$3,'English Scores- Leveled papers'!$H80:$KM80,"&lt;&gt;")=0,"",SUMIF('English Scores- Leveled papers'!$H$4:$KM$4,DQ$3,'English Scores- Leveled papers'!$H80:$KM80)))</f>
        <v/>
      </c>
      <c r="DR78" s="395" t="str">
        <f>IF('Cover Sheet'!$AC$6="6th", 'Eng GLA 6th, 7th, 8th'!D81, "")</f>
        <v/>
      </c>
      <c r="DU78" s="41" t="str">
        <f>IF($B78="","",IF(COUNTIFS('Eng GLA 6th, 7th, 8th'!$E$4:$DV$4,DU$3,'Eng GLA 6th, 7th, 8th'!$E81:$DV81,"&lt;&gt;")=0,"",SUMIF('Eng GLA 6th, 7th, 8th'!$E$4:$DV$4,DU$3,'Eng GLA 6th, 7th, 8th'!$E81:$DV81)))</f>
        <v/>
      </c>
      <c r="DV78" s="41" t="str">
        <f>IF($B78="","",IF(COUNTIFS('Eng GLA 6th, 7th, 8th'!$E$4:$DV$4,DV$3,'Eng GLA 6th, 7th, 8th'!$E81:$DV81,"&lt;&gt;")=0,"",SUMIF('Eng GLA 6th, 7th, 8th'!$E$4:$DV$4,DV$3,'Eng GLA 6th, 7th, 8th'!$E81:$DV81)))</f>
        <v/>
      </c>
      <c r="DW78" s="41" t="str">
        <f>IF($B78="","",IF(COUNTIFS('Eng GLA 6th, 7th, 8th'!$E$4:$DV$4,DW$3,'Eng GLA 6th, 7th, 8th'!$E81:$DV81,"&lt;&gt;")=0,"",SUMIF('Eng GLA 6th, 7th, 8th'!$E$4:$DV$4,DW$3,'Eng GLA 6th, 7th, 8th'!$E81:$DV81)))</f>
        <v/>
      </c>
      <c r="DX78" s="41" t="str">
        <f>IF($B78="","",IF(COUNTIFS('Eng GLA 6th, 7th, 8th'!$E$4:$DV$4,DX$3,'Eng GLA 6th, 7th, 8th'!$E81:$DV81,"&lt;&gt;")=0,"",SUMIF('Eng GLA 6th, 7th, 8th'!$E$4:$DV$4,DX$3,'Eng GLA 6th, 7th, 8th'!$E81:$DV81)))</f>
        <v/>
      </c>
      <c r="DY78" s="41" t="str">
        <f>IF($B78="","",IF(COUNTIFS('Eng GLA 6th, 7th, 8th'!$E$4:$DV$4,DY$3,'Eng GLA 6th, 7th, 8th'!$E81:$DV81,"&lt;&gt;")=0,"",SUMIF('Eng GLA 6th, 7th, 8th'!$E$4:$DV$4,DY$3,'Eng GLA 6th, 7th, 8th'!$E81:$DV81)))</f>
        <v/>
      </c>
      <c r="DZ78" s="41" t="str">
        <f>IF($B78="","",IF(COUNTIFS('Eng GLA 6th, 7th, 8th'!$E$4:$DV$4,DZ$3,'Eng GLA 6th, 7th, 8th'!$E81:$DV81,"&lt;&gt;")=0,"",SUMIF('Eng GLA 6th, 7th, 8th'!$E$4:$DV$4,DZ$3,'Eng GLA 6th, 7th, 8th'!$E81:$DV81)))</f>
        <v/>
      </c>
      <c r="EA78" s="41" t="str">
        <f>IF($B78="","",IF(COUNTIFS('Eng GLA 6th, 7th, 8th'!$E$4:$DV$4,EA$3,'Eng GLA 6th, 7th, 8th'!$E81:$DV81,"&lt;&gt;")=0,"",SUMIF('Eng GLA 6th, 7th, 8th'!$E$4:$DV$4,EA$3,'Eng GLA 6th, 7th, 8th'!$E81:$DV81)))</f>
        <v/>
      </c>
      <c r="EB78" s="41" t="str">
        <f>IF($B78="","",IF(COUNTIFS('Eng GLA 6th, 7th, 8th'!$E$4:$DV$4,EB$3,'Eng GLA 6th, 7th, 8th'!$E81:$DV81,"&lt;&gt;")=0,"",SUMIF('Eng GLA 6th, 7th, 8th'!$E$4:$DV$4,EB$3,'Eng GLA 6th, 7th, 8th'!$E81:$DV81)))</f>
        <v/>
      </c>
      <c r="EC78" s="41" t="str">
        <f>IF($B78="","",IF(COUNTIFS('Eng GLA 6th, 7th, 8th'!$E$4:$DV$4,EC$3,'Eng GLA 6th, 7th, 8th'!$E81:$DV81,"&lt;&gt;")=0,"",SUMIF('Eng GLA 6th, 7th, 8th'!$E$4:$DV$4,EC$3,'Eng GLA 6th, 7th, 8th'!$E81:$DV81)))</f>
        <v/>
      </c>
      <c r="ED78" s="41" t="str">
        <f>IF($B78="","",IF(COUNTIFS('Eng GLA 6th, 7th, 8th'!$E$4:$DV$4,ED$3,'Eng GLA 6th, 7th, 8th'!$E81:$DV81,"&lt;&gt;")=0,"",SUMIF('Eng GLA 6th, 7th, 8th'!$E$4:$DV$4,ED$3,'Eng GLA 6th, 7th, 8th'!$E81:$DV81)))</f>
        <v/>
      </c>
      <c r="EE78" s="41" t="str">
        <f>IF($B78="","",IF(COUNTIFS('Eng GLA 6th, 7th, 8th'!$E$4:$DV$4,EE$3,'Eng GLA 6th, 7th, 8th'!$E81:$DV81,"&lt;&gt;")=0,"",SUMIF('Eng GLA 6th, 7th, 8th'!$E$4:$DV$4,EE$3,'Eng GLA 6th, 7th, 8th'!$E81:$DV81)))</f>
        <v/>
      </c>
      <c r="EF78" s="41" t="str">
        <f>IF($B78="","",IF(COUNTIFS('Eng GLA 6th, 7th, 8th'!$E$4:$DV$4,EF$3,'Eng GLA 6th, 7th, 8th'!$E81:$DV81,"&lt;&gt;")=0,"",SUMIF('Eng GLA 6th, 7th, 8th'!$E$4:$DV$4,EF$3,'Eng GLA 6th, 7th, 8th'!$E81:$DV81)))</f>
        <v/>
      </c>
      <c r="EG78" s="41" t="str">
        <f>IF($B78="","",IF(COUNTIFS('Eng GLA 6th, 7th, 8th'!$E$4:$DV$4,EG$3,'Eng GLA 6th, 7th, 8th'!$E81:$DV81,"&lt;&gt;")=0,"",SUMIF('Eng GLA 6th, 7th, 8th'!$E$4:$DV$4,EG$3,'Eng GLA 6th, 7th, 8th'!$E81:$DV81)))</f>
        <v/>
      </c>
      <c r="EH78" s="41" t="str">
        <f>IF($B78="","",IF(COUNTIFS('Eng GLA 6th, 7th, 8th'!$E$4:$DV$4,EH$3,'Eng GLA 6th, 7th, 8th'!$E81:$DV81,"&lt;&gt;")=0,"",SUMIF('Eng GLA 6th, 7th, 8th'!$E$4:$DV$4,EH$3,'Eng GLA 6th, 7th, 8th'!$E81:$DV81)))</f>
        <v/>
      </c>
      <c r="EI78" s="41" t="str">
        <f>IF($B78="","",IF(COUNTIFS('Eng GLA 6th, 7th, 8th'!$E$4:$DV$4,EI$3,'Eng GLA 6th, 7th, 8th'!$E81:$DV81,"&lt;&gt;")=0,"",SUMIF('Eng GLA 6th, 7th, 8th'!$E$4:$DV$4,EI$3,'Eng GLA 6th, 7th, 8th'!$E81:$DV81)))</f>
        <v/>
      </c>
      <c r="EJ78" s="398" t="str">
        <f>IF('Cover Sheet'!$AC$6="7th", 'Eng GLA 6th, 7th, 8th'!AQ81, "")</f>
        <v/>
      </c>
      <c r="EK78" s="41" t="str">
        <f>IF($B78="","",IF(COUNTIFS('Eng GLA 6th, 7th, 8th'!$E$4:$DV$4,EK$3,'Eng GLA 6th, 7th, 8th'!$E81:$DV81,"&lt;&gt;")=0,"",SUMIF('Eng GLA 6th, 7th, 8th'!$E$4:$DV$4,EK$3,'Eng GLA 6th, 7th, 8th'!$E81:$DV81)))</f>
        <v/>
      </c>
      <c r="EL78" s="41" t="str">
        <f>IF($B78="","",IF(COUNTIFS('Eng GLA 6th, 7th, 8th'!$E$4:$DV$4,EL$3,'Eng GLA 6th, 7th, 8th'!$E81:$DV81,"&lt;&gt;")=0,"",SUMIF('Eng GLA 6th, 7th, 8th'!$E$4:$DV$4,EL$3,'Eng GLA 6th, 7th, 8th'!$E81:$DV81)))</f>
        <v/>
      </c>
      <c r="EM78" s="41" t="str">
        <f>IF($B78="","",IF(COUNTIFS('Eng GLA 6th, 7th, 8th'!$E$4:$DV$4,EM$3,'Eng GLA 6th, 7th, 8th'!$E81:$DV81,"&lt;&gt;")=0,"",SUMIF('Eng GLA 6th, 7th, 8th'!$E$4:$DV$4,EM$3,'Eng GLA 6th, 7th, 8th'!$E81:$DV81)))</f>
        <v/>
      </c>
      <c r="EN78" s="41" t="str">
        <f>IF($B78="","",IF(COUNTIFS('Eng GLA 6th, 7th, 8th'!$E$4:$DV$4,EN$3,'Eng GLA 6th, 7th, 8th'!$E81:$DV81,"&lt;&gt;")=0,"",SUMIF('Eng GLA 6th, 7th, 8th'!$E$4:$DV$4,EN$3,'Eng GLA 6th, 7th, 8th'!$E81:$DV81)))</f>
        <v/>
      </c>
      <c r="EO78" s="41" t="str">
        <f>IF($B78="","",IF(COUNTIFS('Eng GLA 6th, 7th, 8th'!$E$4:$DV$4,EO$3,'Eng GLA 6th, 7th, 8th'!$E81:$DV81,"&lt;&gt;")=0,"",SUMIF('Eng GLA 6th, 7th, 8th'!$E$4:$DV$4,EO$3,'Eng GLA 6th, 7th, 8th'!$E81:$DV81)))</f>
        <v/>
      </c>
      <c r="EP78" s="41" t="str">
        <f>IF($B78="","",IF(COUNTIFS('Eng GLA 6th, 7th, 8th'!$E$4:$DV$4,EP$3,'Eng GLA 6th, 7th, 8th'!$E81:$DV81,"&lt;&gt;")=0,"",SUMIF('Eng GLA 6th, 7th, 8th'!$E$4:$DV$4,EP$3,'Eng GLA 6th, 7th, 8th'!$E81:$DV81)))</f>
        <v/>
      </c>
      <c r="EQ78" s="41" t="str">
        <f>IF($B78="","",IF(COUNTIFS('Eng GLA 6th, 7th, 8th'!$E$4:$DV$4,EQ$3,'Eng GLA 6th, 7th, 8th'!$E81:$DV81,"&lt;&gt;")=0,"",SUMIF('Eng GLA 6th, 7th, 8th'!$E$4:$DV$4,EQ$3,'Eng GLA 6th, 7th, 8th'!$E81:$DV81)))</f>
        <v/>
      </c>
      <c r="ER78" s="41" t="str">
        <f>IF($B78="","",IF(COUNTIFS('Eng GLA 6th, 7th, 8th'!$E$4:$DV$4,ER$3,'Eng GLA 6th, 7th, 8th'!$E81:$DV81,"&lt;&gt;")=0,"",SUMIF('Eng GLA 6th, 7th, 8th'!$E$4:$DV$4,ER$3,'Eng GLA 6th, 7th, 8th'!$E81:$DV81)))</f>
        <v/>
      </c>
      <c r="ES78" s="41" t="str">
        <f>IF($B78="","",IF(COUNTIFS('Eng GLA 6th, 7th, 8th'!$E$4:$DV$4,ES$3,'Eng GLA 6th, 7th, 8th'!$E81:$DV81,"&lt;&gt;")=0,"",SUMIF('Eng GLA 6th, 7th, 8th'!$E$4:$DV$4,ES$3,'Eng GLA 6th, 7th, 8th'!$E81:$DV81)))</f>
        <v/>
      </c>
      <c r="ET78" s="41" t="str">
        <f>IF($B78="","",IF(COUNTIFS('Eng GLA 6th, 7th, 8th'!$E$4:$DV$4,ET$3,'Eng GLA 6th, 7th, 8th'!$E81:$DV81,"&lt;&gt;")=0,"",SUMIF('Eng GLA 6th, 7th, 8th'!$E$4:$DV$4,ET$3,'Eng GLA 6th, 7th, 8th'!$E81:$DV81)))</f>
        <v/>
      </c>
      <c r="EU78" s="41" t="str">
        <f>IF($B78="","",IF(COUNTIFS('Eng GLA 6th, 7th, 8th'!$E$4:$DV$4,EU$3,'Eng GLA 6th, 7th, 8th'!$E81:$DV81,"&lt;&gt;")=0,"",SUMIF('Eng GLA 6th, 7th, 8th'!$E$4:$DV$4,EU$3,'Eng GLA 6th, 7th, 8th'!$E81:$DV81)))</f>
        <v/>
      </c>
      <c r="EV78" s="41" t="str">
        <f>IF($B78="","",IF(COUNTIFS('Eng GLA 6th, 7th, 8th'!$E$4:$DV$4,EV$3,'Eng GLA 6th, 7th, 8th'!$E81:$DV81,"&lt;&gt;")=0,"",SUMIF('Eng GLA 6th, 7th, 8th'!$E$4:$DV$4,EV$3,'Eng GLA 6th, 7th, 8th'!$E81:$DV81)))</f>
        <v/>
      </c>
      <c r="EW78" s="41" t="str">
        <f>IF($B78="","",IF(COUNTIFS('Eng GLA 6th, 7th, 8th'!$E$4:$DV$4,EW$3,'Eng GLA 6th, 7th, 8th'!$E81:$DV81,"&lt;&gt;")=0,"",SUMIF('Eng GLA 6th, 7th, 8th'!$E$4:$DV$4,EW$3,'Eng GLA 6th, 7th, 8th'!$E81:$DV81)))</f>
        <v/>
      </c>
      <c r="EX78" s="41" t="str">
        <f>IF($B78="","",IF(COUNTIFS('Eng GLA 6th, 7th, 8th'!$E$4:$DV$4,EX$3,'Eng GLA 6th, 7th, 8th'!$E81:$DV81,"&lt;&gt;")=0,"",SUMIF('Eng GLA 6th, 7th, 8th'!$E$4:$DV$4,EX$3,'Eng GLA 6th, 7th, 8th'!$E81:$DV81)))</f>
        <v/>
      </c>
      <c r="EY78" s="41" t="str">
        <f>IF($B78="","",IF(COUNTIFS('Eng GLA 6th, 7th, 8th'!$E$4:$DV$4,EY$3,'Eng GLA 6th, 7th, 8th'!$E81:$DV81,"&lt;&gt;")=0,"",SUMIF('Eng GLA 6th, 7th, 8th'!$E$4:$DV$4,EY$3,'Eng GLA 6th, 7th, 8th'!$E81:$DV81)))</f>
        <v/>
      </c>
      <c r="EZ78" s="398" t="str">
        <f>IF('Cover Sheet'!$AC$6="8th", 'Eng GLA 6th, 7th, 8th'!CG81, "")</f>
        <v/>
      </c>
      <c r="FA78" s="41" t="str">
        <f>IF($B78="","",IF(COUNTIFS('Eng GLA 6th, 7th, 8th'!$E$4:$DV$4,FA$3,'Eng GLA 6th, 7th, 8th'!$E81:$DV81,"&lt;&gt;")=0,"",SUMIF('Eng GLA 6th, 7th, 8th'!$E$4:$DV$4,FA$3,'Eng GLA 6th, 7th, 8th'!$E81:$DV81)))</f>
        <v/>
      </c>
      <c r="FB78" s="41" t="str">
        <f>IF($B78="","",IF(COUNTIFS('Eng GLA 6th, 7th, 8th'!$E$4:$DV$4,FB$3,'Eng GLA 6th, 7th, 8th'!$E81:$DV81,"&lt;&gt;")=0,"",SUMIF('Eng GLA 6th, 7th, 8th'!$E$4:$DV$4,FB$3,'Eng GLA 6th, 7th, 8th'!$E81:$DV81)))</f>
        <v/>
      </c>
      <c r="FC78" s="41" t="str">
        <f>IF($B78="","",IF(COUNTIFS('Eng GLA 6th, 7th, 8th'!$E$4:$DV$4,FC$3,'Eng GLA 6th, 7th, 8th'!$E81:$DV81,"&lt;&gt;")=0,"",SUMIF('Eng GLA 6th, 7th, 8th'!$E$4:$DV$4,FC$3,'Eng GLA 6th, 7th, 8th'!$E81:$DV81)))</f>
        <v/>
      </c>
      <c r="FD78" s="41" t="str">
        <f>IF($B78="","",IF(COUNTIFS('Eng GLA 6th, 7th, 8th'!$E$4:$DV$4,FD$3,'Eng GLA 6th, 7th, 8th'!$E81:$DV81,"&lt;&gt;")=0,"",SUMIF('Eng GLA 6th, 7th, 8th'!$E$4:$DV$4,FD$3,'Eng GLA 6th, 7th, 8th'!$E81:$DV81)))</f>
        <v/>
      </c>
      <c r="FE78" s="41" t="str">
        <f>IF($B78="","",IF(COUNTIFS('Eng GLA 6th, 7th, 8th'!$E$4:$DV$4,FE$3,'Eng GLA 6th, 7th, 8th'!$E81:$DV81,"&lt;&gt;")=0,"",SUMIF('Eng GLA 6th, 7th, 8th'!$E$4:$DV$4,FE$3,'Eng GLA 6th, 7th, 8th'!$E81:$DV81)))</f>
        <v/>
      </c>
      <c r="FF78" s="41" t="str">
        <f>IF($B78="","",IF(COUNTIFS('Eng GLA 6th, 7th, 8th'!$E$4:$DV$4,FF$3,'Eng GLA 6th, 7th, 8th'!$E81:$DV81,"&lt;&gt;")=0,"",SUMIF('Eng GLA 6th, 7th, 8th'!$E$4:$DV$4,FF$3,'Eng GLA 6th, 7th, 8th'!$E81:$DV81)))</f>
        <v/>
      </c>
      <c r="FG78" s="41" t="str">
        <f>IF($B78="","",IF(COUNTIFS('Eng GLA 6th, 7th, 8th'!$E$4:$DV$4,FG$3,'Eng GLA 6th, 7th, 8th'!$E81:$DV81,"&lt;&gt;")=0,"",SUMIF('Eng GLA 6th, 7th, 8th'!$E$4:$DV$4,FG$3,'Eng GLA 6th, 7th, 8th'!$E81:$DV81)))</f>
        <v/>
      </c>
      <c r="FH78" s="41" t="str">
        <f>IF($B78="","",IF(COUNTIFS('Eng GLA 6th, 7th, 8th'!$E$4:$DV$4,FH$3,'Eng GLA 6th, 7th, 8th'!$E81:$DV81,"&lt;&gt;")=0,"",SUMIF('Eng GLA 6th, 7th, 8th'!$E$4:$DV$4,FH$3,'Eng GLA 6th, 7th, 8th'!$E81:$DV81)))</f>
        <v/>
      </c>
      <c r="FI78" s="41" t="str">
        <f>IF($B78="","",IF(COUNTIFS('Eng GLA 6th, 7th, 8th'!$E$4:$DV$4,FI$3,'Eng GLA 6th, 7th, 8th'!$E81:$DV81,"&lt;&gt;")=0,"",SUMIF('Eng GLA 6th, 7th, 8th'!$E$4:$DV$4,FI$3,'Eng GLA 6th, 7th, 8th'!$E81:$DV81)))</f>
        <v/>
      </c>
      <c r="FJ78" s="41" t="str">
        <f>IF($B78="","",IF(COUNTIFS('Eng GLA 6th, 7th, 8th'!$E$4:$DV$4,FJ$3,'Eng GLA 6th, 7th, 8th'!$E81:$DV81,"&lt;&gt;")=0,"",SUMIF('Eng GLA 6th, 7th, 8th'!$E$4:$DV$4,FJ$3,'Eng GLA 6th, 7th, 8th'!$E81:$DV81)))</f>
        <v/>
      </c>
      <c r="FK78" s="41" t="str">
        <f>IF($B78="","",IF(COUNTIFS('Eng GLA 6th, 7th, 8th'!$E$4:$DV$4,FK$3,'Eng GLA 6th, 7th, 8th'!$E81:$DV81,"&lt;&gt;")=0,"",SUMIF('Eng GLA 6th, 7th, 8th'!$E$4:$DV$4,FK$3,'Eng GLA 6th, 7th, 8th'!$E81:$DV81)))</f>
        <v/>
      </c>
      <c r="FL78" s="41" t="str">
        <f>IF($B78="","",IF(COUNTIFS('Eng GLA 6th, 7th, 8th'!$E$4:$DV$4,FL$3,'Eng GLA 6th, 7th, 8th'!$E81:$DV81,"&lt;&gt;")=0,"",SUMIF('Eng GLA 6th, 7th, 8th'!$E$4:$DV$4,FL$3,'Eng GLA 6th, 7th, 8th'!$E81:$DV81)))</f>
        <v/>
      </c>
      <c r="FM78" s="41" t="str">
        <f>IF($B78="","",IF(COUNTIFS('Eng GLA 6th, 7th, 8th'!$E$4:$DV$4,FM$3,'Eng GLA 6th, 7th, 8th'!$E81:$DV81,"&lt;&gt;")=0,"",SUMIF('Eng GLA 6th, 7th, 8th'!$E$4:$DV$4,FM$3,'Eng GLA 6th, 7th, 8th'!$E81:$DV81)))</f>
        <v/>
      </c>
      <c r="FN78" s="41" t="str">
        <f>IF($B78="","",IF(COUNTIFS('Eng GLA 6th, 7th, 8th'!$E$4:$DV$4,FN$3,'Eng GLA 6th, 7th, 8th'!$E81:$DV81,"&lt;&gt;")=0,"",SUMIF('Eng GLA 6th, 7th, 8th'!$E$4:$DV$4,FN$3,'Eng GLA 6th, 7th, 8th'!$E81:$DV81)))</f>
        <v/>
      </c>
      <c r="FO78" s="41" t="str">
        <f>IF($B78="","",IF(COUNTIFS('Eng GLA 6th, 7th, 8th'!$E$4:$DV$4,FO$3,'Eng GLA 6th, 7th, 8th'!$E81:$DV81,"&lt;&gt;")=0,"",SUMIF('Eng GLA 6th, 7th, 8th'!$E$4:$DV$4,FO$3,'Eng GLA 6th, 7th, 8th'!$E81:$DV81)))</f>
        <v/>
      </c>
    </row>
    <row r="79" spans="1:171" ht="12.75" customHeight="1" x14ac:dyDescent="0.2">
      <c r="A79" s="65">
        <v>75</v>
      </c>
      <c r="B79" s="65" t="str">
        <f>'English Scores- Leveled papers'!B81</f>
        <v/>
      </c>
      <c r="C79" s="65"/>
      <c r="D79" s="76" t="str">
        <f>IF(OR(B79="",H79="",'Cover Sheet'!E79=""),"",'Cover Sheet'!E79)</f>
        <v/>
      </c>
      <c r="E79" s="76" t="str">
        <f>IF(OR(B79="",H79="",'Cover Sheet'!F79=""),"",'Cover Sheet'!F79)</f>
        <v/>
      </c>
      <c r="F79" s="76" t="str">
        <f>IF(OR(B79="",H79="",'Cover Sheet'!H79=""),"",'Cover Sheet'!H79)</f>
        <v/>
      </c>
      <c r="G79" s="76"/>
      <c r="H79" s="76" t="str">
        <f>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v/>
      </c>
      <c r="I79" s="77" t="str">
        <f t="shared" si="29"/>
        <v/>
      </c>
      <c r="J79" s="77" t="str">
        <f t="shared" si="30"/>
        <v/>
      </c>
      <c r="K79" s="77" t="str">
        <f t="shared" si="31"/>
        <v/>
      </c>
      <c r="L79" s="78" t="str">
        <f t="shared" si="32"/>
        <v/>
      </c>
      <c r="M79" s="78" t="str">
        <f t="shared" si="33"/>
        <v/>
      </c>
      <c r="N79" s="78" t="str">
        <f t="shared" si="34"/>
        <v/>
      </c>
      <c r="O79" s="78" t="str">
        <f t="shared" si="35"/>
        <v/>
      </c>
      <c r="P79" s="78" t="str">
        <f t="shared" si="36"/>
        <v/>
      </c>
      <c r="Q79" s="78" t="str">
        <f t="shared" si="37"/>
        <v/>
      </c>
      <c r="R79" s="78" t="str">
        <f t="shared" si="38"/>
        <v/>
      </c>
      <c r="S79" s="78" t="str">
        <f t="shared" si="39"/>
        <v/>
      </c>
      <c r="T79" s="78" t="str">
        <f t="shared" si="40"/>
        <v/>
      </c>
      <c r="U79" s="78" t="str">
        <f t="shared" si="41"/>
        <v/>
      </c>
      <c r="V79" s="78" t="str">
        <f t="shared" si="42"/>
        <v/>
      </c>
      <c r="W79" s="78" t="str">
        <f t="shared" si="43"/>
        <v/>
      </c>
      <c r="X79" s="78" t="str">
        <f t="shared" si="44"/>
        <v/>
      </c>
      <c r="Y79" s="78"/>
      <c r="Z79" s="78"/>
      <c r="AA79" s="78"/>
      <c r="AB79" s="78"/>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41" t="str">
        <f>IF($B79="","",IF(COUNTIFS('English Scores- Leveled papers'!$H$4:$KM$4,AI$3,'English Scores- Leveled papers'!$H81:$KM81,"&lt;&gt;")=0,"",SUMIF('English Scores- Leveled papers'!$H$4:$KM$4,AI$3,'English Scores- Leveled papers'!$H81:$KM81)))</f>
        <v/>
      </c>
      <c r="AJ79" s="41" t="str">
        <f>IF($B79="","",IF(COUNTIFS('English Scores- Leveled papers'!$H$4:$KM$4,AJ$3,'English Scores- Leveled papers'!$H81:$KM81,"&lt;&gt;")=0,"",SUMIF('English Scores- Leveled papers'!$H$4:$KM$4,AJ$3,'English Scores- Leveled papers'!$H81:$KM81)))</f>
        <v/>
      </c>
      <c r="AK79" s="41" t="str">
        <f>IF($B79="","",IF(COUNTIFS('English Scores- Leveled papers'!$H$4:$KM$4,AK$3,'English Scores- Leveled papers'!$H81:$KM81,"&lt;&gt;")=0,"",SUMIF('English Scores- Leveled papers'!$H$4:$KM$4,AK$3,'English Scores- Leveled papers'!$H81:$KM81)))</f>
        <v/>
      </c>
      <c r="AL79" s="41" t="str">
        <f>IF($B79="","",IF(COUNTIFS('English Scores- Leveled papers'!$H$4:$KM$4,AL$3,'English Scores- Leveled papers'!$H81:$KM81,"&lt;&gt;")=0,"",SUMIF('English Scores- Leveled papers'!$H$4:$KM$4,AL$3,'English Scores- Leveled papers'!$H81:$KM81)))</f>
        <v/>
      </c>
      <c r="AM79" s="41" t="str">
        <f>IF($B79="","",IF(COUNTIFS('English Scores- Leveled papers'!$H$4:$KM$4,AM$3,'English Scores- Leveled papers'!$H81:$KM81,"&lt;&gt;")=0,"",SUMIF('English Scores- Leveled papers'!$H$4:$KM$4,AM$3,'English Scores- Leveled papers'!$H81:$KM81)))</f>
        <v/>
      </c>
      <c r="AN79" s="41"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41" t="str">
        <f>IF($B79="","",IF(COUNTIFS('English Scores- Leveled papers'!$H$4:$KM$4,AZ$3,'English Scores- Leveled papers'!$H81:$KM81,"&lt;&gt;")=0,"",SUMIF('English Scores- Leveled papers'!$H$4:$KM$4,AZ$3,'English Scores- Leveled papers'!$H81:$KM81)))</f>
        <v/>
      </c>
      <c r="BA79" s="41" t="str">
        <f>IF($B79="","",IF(COUNTIFS('English Scores- Leveled papers'!$H$4:$KM$4,BA$3,'English Scores- Leveled papers'!$H81:$KM81,"&lt;&gt;")=0,"",SUMIF('English Scores- Leveled papers'!$H$4:$KM$4,BA$3,'English Scores- Leveled papers'!$H81:$KM81)))</f>
        <v/>
      </c>
      <c r="BB79" s="41" t="str">
        <f>IF($B79="","",IF(COUNTIFS('English Scores- Leveled papers'!$H$4:$KM$4,BB$3,'English Scores- Leveled papers'!$H81:$KM81,"&lt;&gt;")=0,"",SUMIF('English Scores- Leveled papers'!$H$4:$KM$4,BB$3,'English Scores- Leveled papers'!$H81:$KM81)))</f>
        <v/>
      </c>
      <c r="BC79" s="41" t="str">
        <f>IF($B79="","",IF(COUNTIFS('English Scores- Leveled papers'!$H$4:$KM$4,BC$3,'English Scores- Leveled papers'!$H81:$KM81,"&lt;&gt;")=0,"",SUMIF('English Scores- Leveled papers'!$H$4:$KM$4,BC$3,'English Scores- Leveled papers'!$H81:$KM81)))</f>
        <v/>
      </c>
      <c r="BD79" s="41" t="str">
        <f>IF($B79="","",IF(COUNTIFS('English Scores- Leveled papers'!$H$4:$KM$4,BD$3,'English Scores- Leveled papers'!$H81:$KM81,"&lt;&gt;")=0,"",SUMIF('English Scores- Leveled papers'!$H$4:$KM$4,BD$3,'English Scores- Leveled papers'!$H81:$KM81)))</f>
        <v/>
      </c>
      <c r="BE79" s="41" t="str">
        <f>IF($B79="","",IF(COUNTIFS('English Scores- Leveled papers'!$H$4:$KM$4,BE$3,'English Scores- Leveled papers'!$H81:$KM81,"&lt;&gt;")=0,"",SUMIF('English Scores- Leveled papers'!$H$4:$KM$4,BE$3,'English Scores- Leveled papers'!$H81:$KM81)))</f>
        <v/>
      </c>
      <c r="BF79" s="41" t="str">
        <f>IF($B79="","",IF(COUNTIFS('English Scores- Leveled papers'!$H$4:$KM$4,BF$3,'English Scores- Leveled papers'!$H81:$KM81,"&lt;&gt;")=0,"",SUMIF('English Scores- Leveled papers'!$H$4:$KM$4,BF$3,'English Scores- Leveled papers'!$H81:$KM81)))</f>
        <v/>
      </c>
      <c r="BG79" s="41" t="str">
        <f>IF($B79="","",IF(COUNTIFS('English Scores- Leveled papers'!$H$4:$KM$4,BG$3,'English Scores- Leveled papers'!$H81:$KM81,"&lt;&gt;")=0,"",SUMIF('English Scores- Leveled papers'!$H$4:$KM$4,BG$3,'English Scores- Leveled papers'!$H81:$KM81)))</f>
        <v/>
      </c>
      <c r="BH79" s="41" t="str">
        <f>IF($B79="","",IF(COUNTIFS('English Scores- Leveled papers'!$H$4:$KM$4,BH$3,'English Scores- Leveled papers'!$H81:$KM81,"&lt;&gt;")=0,"",SUMIF('English Scores- Leveled papers'!$H$4:$KM$4,BH$3,'English Scores- Leveled papers'!$H81:$KM81)))</f>
        <v/>
      </c>
      <c r="BI79" s="41" t="str">
        <f>IF($B79="","",IF(COUNTIFS('English Scores- Leveled papers'!$H$4:$KM$4,BI$3,'English Scores- Leveled papers'!$H81:$KM81,"&lt;&gt;")=0,"",SUMIF('English Scores- Leveled papers'!$H$4:$KM$4,BI$3,'English Scores- Leveled papers'!$H81:$KM81)))</f>
        <v/>
      </c>
      <c r="BJ79" s="41" t="str">
        <f>IF($B79="","",IF(COUNTIFS('English Scores- Leveled papers'!$H$4:$KM$4,BJ$3,'English Scores- Leveled papers'!$H81:$KM81,"&lt;&gt;")=0,"",SUMIF('English Scores- Leveled papers'!$H$4:$KM$4,BJ$3,'English Scores- Leveled papers'!$H81:$KM81)))</f>
        <v/>
      </c>
      <c r="BK79" s="41" t="str">
        <f>IF($B79="","",IF(COUNTIFS('English Scores- Leveled papers'!$H$4:$KM$4,BK$3,'English Scores- Leveled papers'!$H81:$KM81,"&lt;&gt;")=0,"",SUMIF('English Scores- Leveled papers'!$H$4:$KM$4,BK$3,'English Scores- Leveled papers'!$H81:$KM81)))</f>
        <v/>
      </c>
      <c r="BL79" s="41" t="str">
        <f>IF($B79="","",IF(COUNTIFS('English Scores- Leveled papers'!$H$4:$KM$4,BL$3,'English Scores- Leveled papers'!$H81:$KM81,"&lt;&gt;")=0,"",SUMIF('English Scores- Leveled papers'!$H$4:$KM$4,BL$3,'English Scores- Leveled papers'!$H81:$KM81)))</f>
        <v/>
      </c>
      <c r="BM79" s="41" t="str">
        <f>IF($B79="","",IF(COUNTIFS('English Scores- Leveled papers'!$H$4:$KM$4,BM$3,'English Scores- Leveled papers'!$H81:$KM81,"&lt;&gt;")=0,"",SUMIF('English Scores- Leveled papers'!$H$4:$KM$4,BM$3,'English Scores- Leveled papers'!$H81:$KM81)))</f>
        <v/>
      </c>
      <c r="BN79" s="41" t="str">
        <f>IF($B79="","",IF(COUNTIFS('English Scores- Leveled papers'!$H$4:$KM$4,BN$3,'English Scores- Leveled papers'!$H81:$KM81,"&lt;&gt;")=0,"",SUMIF('English Scores- Leveled papers'!$H$4:$KM$4,BN$3,'English Scores- Leveled papers'!$H81:$KM81)))</f>
        <v/>
      </c>
      <c r="BO79" s="41"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41" t="str">
        <f>IF($B79="","",IF(COUNTIFS('English Scores- Leveled papers'!$H$4:$KM$4,BX$3,'English Scores- Leveled papers'!$H81:$KM81,"&lt;&gt;")=0,"",SUMIF('English Scores- Leveled papers'!$H$4:$KM$4,BX$3,'English Scores- Leveled papers'!$H81:$KM81)))</f>
        <v/>
      </c>
      <c r="BY79" s="41" t="str">
        <f>IF($B79="","",IF(COUNTIFS('English Scores- Leveled papers'!$H$4:$KM$4,BY$3,'English Scores- Leveled papers'!$H81:$KM81,"&lt;&gt;")=0,"",SUMIF('English Scores- Leveled papers'!$H$4:$KM$4,BY$3,'English Scores- Leveled papers'!$H81:$KM81)))</f>
        <v/>
      </c>
      <c r="BZ79" s="41" t="str">
        <f>IF($B79="","",IF(COUNTIFS('English Scores- Leveled papers'!$H$4:$KM$4,BZ$3,'English Scores- Leveled papers'!$H81:$KM81,"&lt;&gt;")=0,"",SUMIF('English Scores- Leveled papers'!$H$4:$KM$4,BZ$3,'English Scores- Leveled papers'!$H81:$KM81)))</f>
        <v/>
      </c>
      <c r="CA79" s="41" t="str">
        <f>IF($B79="","",IF(COUNTIFS('English Scores- Leveled papers'!$H$4:$KM$4,CA$3,'English Scores- Leveled papers'!$H81:$KM81,"&lt;&gt;")=0,"",SUMIF('English Scores- Leveled papers'!$H$4:$KM$4,CA$3,'English Scores- Leveled papers'!$H81:$KM81)))</f>
        <v/>
      </c>
      <c r="CB79" s="41" t="str">
        <f>IF($B79="","",IF(COUNTIFS('English Scores- Leveled papers'!$H$4:$KM$4,CB$3,'English Scores- Leveled papers'!$H81:$KM81,"&lt;&gt;")=0,"",SUMIF('English Scores- Leveled papers'!$H$4:$KM$4,CB$3,'English Scores- Leveled papers'!$H81:$KM81)))</f>
        <v/>
      </c>
      <c r="CC79" s="41" t="str">
        <f>IF($B79="","",IF(COUNTIFS('English Scores- Leveled papers'!$H$4:$KM$4,CC$3,'English Scores- Leveled papers'!$H81:$KM81,"&lt;&gt;")=0,"",SUMIF('English Scores- Leveled papers'!$H$4:$KM$4,CC$3,'English Scores- Leveled papers'!$H81:$KM81)))</f>
        <v/>
      </c>
      <c r="CD79" s="41" t="str">
        <f>IF($B79="","",IF(COUNTIFS('English Scores- Leveled papers'!$H$4:$KM$4,CD$3,'English Scores- Leveled papers'!$H81:$KM81,"&lt;&gt;")=0,"",SUMIF('English Scores- Leveled papers'!$H$4:$KM$4,CD$3,'English Scores- Leveled papers'!$H81:$KM81)))</f>
        <v/>
      </c>
      <c r="CE79" s="41" t="str">
        <f>IF($B79="","",IF(COUNTIFS('English Scores- Leveled papers'!$H$4:$KM$4,CE$3,'English Scores- Leveled papers'!$H81:$KM81,"&lt;&gt;")=0,"",SUMIF('English Scores- Leveled papers'!$H$4:$KM$4,CE$3,'English Scores- Leveled papers'!$H81:$KM81)))</f>
        <v/>
      </c>
      <c r="CF79" s="41"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41" t="str">
        <f>IF($B79="","",IF(COUNTIFS('English Scores- Leveled papers'!$H$4:$KM$4,CL$3,'English Scores- Leveled papers'!$H81:$KM81,"&lt;&gt;")=0,"",SUMIF('English Scores- Leveled papers'!$H$4:$KM$4,CL$3,'English Scores- Leveled papers'!$H81:$KM81)))</f>
        <v/>
      </c>
      <c r="CM79" s="41" t="str">
        <f>IF($B79="","",IF(COUNTIFS('English Scores- Leveled papers'!$H$4:$KM$4,CM$3,'English Scores- Leveled papers'!$H81:$KM81,"&lt;&gt;")=0,"",SUMIF('English Scores- Leveled papers'!$H$4:$KM$4,CM$3,'English Scores- Leveled papers'!$H81:$KM81)))</f>
        <v/>
      </c>
      <c r="CN79" s="41" t="str">
        <f>IF($B79="","",IF(COUNTIFS('English Scores- Leveled papers'!$H$4:$KM$4,CN$3,'English Scores- Leveled papers'!$H81:$KM81,"&lt;&gt;")=0,"",SUMIF('English Scores- Leveled papers'!$H$4:$KM$4,CN$3,'English Scores- Leveled papers'!$H81:$KM81)))</f>
        <v/>
      </c>
      <c r="CO79" s="41" t="str">
        <f>IF($B79="","",IF(COUNTIFS('English Scores- Leveled papers'!$H$4:$KM$4,CO$3,'English Scores- Leveled papers'!$H81:$KM81,"&lt;&gt;")=0,"",SUMIF('English Scores- Leveled papers'!$H$4:$KM$4,CO$3,'English Scores- Leveled papers'!$H81:$KM81)))</f>
        <v/>
      </c>
      <c r="CP79" s="41" t="str">
        <f>IF($B79="","",IF(COUNTIFS('English Scores- Leveled papers'!$H$4:$KM$4,CP$3,'English Scores- Leveled papers'!$H81:$KM81,"&lt;&gt;")=0,"",SUMIF('English Scores- Leveled papers'!$H$4:$KM$4,CP$3,'English Scores- Leveled papers'!$H81:$KM81)))</f>
        <v/>
      </c>
      <c r="CQ79" s="41" t="str">
        <f>IF($B79="","",IF(COUNTIFS('English Scores- Leveled papers'!$H$4:$KM$4,CQ$3,'English Scores- Leveled papers'!$H81:$KM81,"&lt;&gt;")=0,"",SUMIF('English Scores- Leveled papers'!$H$4:$KM$4,CQ$3,'English Scores- Leveled papers'!$H81:$KM81)))</f>
        <v/>
      </c>
      <c r="CR79" s="41" t="str">
        <f>IF($B79="","",IF(COUNTIFS('English Scores- Leveled papers'!$H$4:$KM$4,CR$3,'English Scores- Leveled papers'!$H81:$KM81,"&lt;&gt;")=0,"",SUMIF('English Scores- Leveled papers'!$H$4:$KM$4,CR$3,'English Scores- Leveled papers'!$H81:$KM81)))</f>
        <v/>
      </c>
      <c r="CS79" s="41"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41" t="str">
        <f>IF($B79="","",IF(COUNTIFS('English Scores- Leveled papers'!$H$4:$KM$4,DF$3,'English Scores- Leveled papers'!$H81:$KM81,"&lt;&gt;")=0,"",SUMIF('English Scores- Leveled papers'!$H$4:$KM$4,DF$3,'English Scores- Leveled papers'!$H81:$KM81)))</f>
        <v/>
      </c>
      <c r="DG79" s="41" t="str">
        <f>IF($B79="","",IF(COUNTIFS('English Scores- Leveled papers'!$H$4:$KM$4,DG$3,'English Scores- Leveled papers'!$H81:$KM81,"&lt;&gt;")=0,"",SUMIF('English Scores- Leveled papers'!$H$4:$KM$4,DG$3,'English Scores- Leveled papers'!$H81:$KM81)))</f>
        <v/>
      </c>
      <c r="DH79" s="41" t="str">
        <f>IF($B79="","",IF(COUNTIFS('English Scores- Leveled papers'!$H$4:$KM$4,DH$3,'English Scores- Leveled papers'!$H81:$KM81,"&lt;&gt;")=0,"",SUMIF('English Scores- Leveled papers'!$H$4:$KM$4,DH$3,'English Scores- Leveled papers'!$H81:$KM81)))</f>
        <v/>
      </c>
      <c r="DI79" s="41" t="str">
        <f>IF($B79="","",IF(COUNTIFS('English Scores- Leveled papers'!$H$4:$KM$4,DI$3,'English Scores- Leveled papers'!$H81:$KM81,"&lt;&gt;")=0,"",SUMIF('English Scores- Leveled papers'!$H$4:$KM$4,DI$3,'English Scores- Leveled papers'!$H81:$KM81)))</f>
        <v/>
      </c>
      <c r="DJ79" s="41" t="str">
        <f>IF($B79="","",IF(COUNTIFS('English Scores- Leveled papers'!$H$4:$KM$4,DJ$3,'English Scores- Leveled papers'!$H81:$KM81,"&lt;&gt;")=0,"",SUMIF('English Scores- Leveled papers'!$H$4:$KM$4,DJ$3,'English Scores- Leveled papers'!$H81:$KM81)))</f>
        <v/>
      </c>
      <c r="DK79" s="41" t="str">
        <f>IF($B79="","",IF(COUNTIFS('English Scores- Leveled papers'!$H$4:$KM$4,DK$3,'English Scores- Leveled papers'!$H81:$KM81,"&lt;&gt;")=0,"",SUMIF('English Scores- Leveled papers'!$H$4:$KM$4,DK$3,'English Scores- Leveled papers'!$H81:$KM81)))</f>
        <v/>
      </c>
      <c r="DL79" s="41" t="str">
        <f>IF($B79="","",IF(COUNTIFS('English Scores- Leveled papers'!$H$4:$KM$4,DL$3,'English Scores- Leveled papers'!$H81:$KM81,"&lt;&gt;")=0,"",SUMIF('English Scores- Leveled papers'!$H$4:$KM$4,DL$3,'English Scores- Leveled papers'!$H81:$KM81)))</f>
        <v/>
      </c>
      <c r="DM79" s="41" t="str">
        <f>IF($B79="","",IF(COUNTIFS('English Scores- Leveled papers'!$H$4:$KM$4,DM$3,'English Scores- Leveled papers'!$H81:$KM81,"&lt;&gt;")=0,"",SUMIF('English Scores- Leveled papers'!$H$4:$KM$4,DM$3,'English Scores- Leveled papers'!$H81:$KM81)))</f>
        <v/>
      </c>
      <c r="DN79" s="41" t="str">
        <f>IF($B79="","",IF(COUNTIFS('English Scores- Leveled papers'!$H$4:$KM$4,DN$3,'English Scores- Leveled papers'!$H81:$KM81,"&lt;&gt;")=0,"",SUMIF('English Scores- Leveled papers'!$H$4:$KM$4,DN$3,'English Scores- Leveled papers'!$H81:$KM81)))</f>
        <v/>
      </c>
      <c r="DO79" s="41" t="str">
        <f>IF($B79="","",IF(COUNTIFS('English Scores- Leveled papers'!$H$4:$KM$4,DO$3,'English Scores- Leveled papers'!$H81:$KM81,"&lt;&gt;")=0,"",SUMIF('English Scores- Leveled papers'!$H$4:$KM$4,DO$3,'English Scores- Leveled papers'!$H81:$KM81)))</f>
        <v/>
      </c>
      <c r="DP79" s="41" t="str">
        <f>IF($B79="","",IF(COUNTIFS('English Scores- Leveled papers'!$H$4:$KM$4,DP$3,'English Scores- Leveled papers'!$H81:$KM81,"&lt;&gt;")=0,"",SUMIF('English Scores- Leveled papers'!$H$4:$KM$4,DP$3,'English Scores- Leveled papers'!$H81:$KM81)))</f>
        <v/>
      </c>
      <c r="DQ79" s="393" t="str">
        <f>IF($B79="","",IF(COUNTIFS('English Scores- Leveled papers'!$H$4:$KM$4,DQ$3,'English Scores- Leveled papers'!$H81:$KM81,"&lt;&gt;")=0,"",SUMIF('English Scores- Leveled papers'!$H$4:$KM$4,DQ$3,'English Scores- Leveled papers'!$H81:$KM81)))</f>
        <v/>
      </c>
      <c r="DR79" s="395" t="str">
        <f>IF('Cover Sheet'!$AC$6="6th", 'Eng GLA 6th, 7th, 8th'!D82, "")</f>
        <v/>
      </c>
      <c r="DU79" s="41" t="str">
        <f>IF($B79="","",IF(COUNTIFS('Eng GLA 6th, 7th, 8th'!$E$4:$DV$4,DU$3,'Eng GLA 6th, 7th, 8th'!$E82:$DV82,"&lt;&gt;")=0,"",SUMIF('Eng GLA 6th, 7th, 8th'!$E$4:$DV$4,DU$3,'Eng GLA 6th, 7th, 8th'!$E82:$DV82)))</f>
        <v/>
      </c>
      <c r="DV79" s="41" t="str">
        <f>IF($B79="","",IF(COUNTIFS('Eng GLA 6th, 7th, 8th'!$E$4:$DV$4,DV$3,'Eng GLA 6th, 7th, 8th'!$E82:$DV82,"&lt;&gt;")=0,"",SUMIF('Eng GLA 6th, 7th, 8th'!$E$4:$DV$4,DV$3,'Eng GLA 6th, 7th, 8th'!$E82:$DV82)))</f>
        <v/>
      </c>
      <c r="DW79" s="41" t="str">
        <f>IF($B79="","",IF(COUNTIFS('Eng GLA 6th, 7th, 8th'!$E$4:$DV$4,DW$3,'Eng GLA 6th, 7th, 8th'!$E82:$DV82,"&lt;&gt;")=0,"",SUMIF('Eng GLA 6th, 7th, 8th'!$E$4:$DV$4,DW$3,'Eng GLA 6th, 7th, 8th'!$E82:$DV82)))</f>
        <v/>
      </c>
      <c r="DX79" s="41" t="str">
        <f>IF($B79="","",IF(COUNTIFS('Eng GLA 6th, 7th, 8th'!$E$4:$DV$4,DX$3,'Eng GLA 6th, 7th, 8th'!$E82:$DV82,"&lt;&gt;")=0,"",SUMIF('Eng GLA 6th, 7th, 8th'!$E$4:$DV$4,DX$3,'Eng GLA 6th, 7th, 8th'!$E82:$DV82)))</f>
        <v/>
      </c>
      <c r="DY79" s="41" t="str">
        <f>IF($B79="","",IF(COUNTIFS('Eng GLA 6th, 7th, 8th'!$E$4:$DV$4,DY$3,'Eng GLA 6th, 7th, 8th'!$E82:$DV82,"&lt;&gt;")=0,"",SUMIF('Eng GLA 6th, 7th, 8th'!$E$4:$DV$4,DY$3,'Eng GLA 6th, 7th, 8th'!$E82:$DV82)))</f>
        <v/>
      </c>
      <c r="DZ79" s="41" t="str">
        <f>IF($B79="","",IF(COUNTIFS('Eng GLA 6th, 7th, 8th'!$E$4:$DV$4,DZ$3,'Eng GLA 6th, 7th, 8th'!$E82:$DV82,"&lt;&gt;")=0,"",SUMIF('Eng GLA 6th, 7th, 8th'!$E$4:$DV$4,DZ$3,'Eng GLA 6th, 7th, 8th'!$E82:$DV82)))</f>
        <v/>
      </c>
      <c r="EA79" s="41" t="str">
        <f>IF($B79="","",IF(COUNTIFS('Eng GLA 6th, 7th, 8th'!$E$4:$DV$4,EA$3,'Eng GLA 6th, 7th, 8th'!$E82:$DV82,"&lt;&gt;")=0,"",SUMIF('Eng GLA 6th, 7th, 8th'!$E$4:$DV$4,EA$3,'Eng GLA 6th, 7th, 8th'!$E82:$DV82)))</f>
        <v/>
      </c>
      <c r="EB79" s="41" t="str">
        <f>IF($B79="","",IF(COUNTIFS('Eng GLA 6th, 7th, 8th'!$E$4:$DV$4,EB$3,'Eng GLA 6th, 7th, 8th'!$E82:$DV82,"&lt;&gt;")=0,"",SUMIF('Eng GLA 6th, 7th, 8th'!$E$4:$DV$4,EB$3,'Eng GLA 6th, 7th, 8th'!$E82:$DV82)))</f>
        <v/>
      </c>
      <c r="EC79" s="41" t="str">
        <f>IF($B79="","",IF(COUNTIFS('Eng GLA 6th, 7th, 8th'!$E$4:$DV$4,EC$3,'Eng GLA 6th, 7th, 8th'!$E82:$DV82,"&lt;&gt;")=0,"",SUMIF('Eng GLA 6th, 7th, 8th'!$E$4:$DV$4,EC$3,'Eng GLA 6th, 7th, 8th'!$E82:$DV82)))</f>
        <v/>
      </c>
      <c r="ED79" s="41" t="str">
        <f>IF($B79="","",IF(COUNTIFS('Eng GLA 6th, 7th, 8th'!$E$4:$DV$4,ED$3,'Eng GLA 6th, 7th, 8th'!$E82:$DV82,"&lt;&gt;")=0,"",SUMIF('Eng GLA 6th, 7th, 8th'!$E$4:$DV$4,ED$3,'Eng GLA 6th, 7th, 8th'!$E82:$DV82)))</f>
        <v/>
      </c>
      <c r="EE79" s="41" t="str">
        <f>IF($B79="","",IF(COUNTIFS('Eng GLA 6th, 7th, 8th'!$E$4:$DV$4,EE$3,'Eng GLA 6th, 7th, 8th'!$E82:$DV82,"&lt;&gt;")=0,"",SUMIF('Eng GLA 6th, 7th, 8th'!$E$4:$DV$4,EE$3,'Eng GLA 6th, 7th, 8th'!$E82:$DV82)))</f>
        <v/>
      </c>
      <c r="EF79" s="41" t="str">
        <f>IF($B79="","",IF(COUNTIFS('Eng GLA 6th, 7th, 8th'!$E$4:$DV$4,EF$3,'Eng GLA 6th, 7th, 8th'!$E82:$DV82,"&lt;&gt;")=0,"",SUMIF('Eng GLA 6th, 7th, 8th'!$E$4:$DV$4,EF$3,'Eng GLA 6th, 7th, 8th'!$E82:$DV82)))</f>
        <v/>
      </c>
      <c r="EG79" s="41" t="str">
        <f>IF($B79="","",IF(COUNTIFS('Eng GLA 6th, 7th, 8th'!$E$4:$DV$4,EG$3,'Eng GLA 6th, 7th, 8th'!$E82:$DV82,"&lt;&gt;")=0,"",SUMIF('Eng GLA 6th, 7th, 8th'!$E$4:$DV$4,EG$3,'Eng GLA 6th, 7th, 8th'!$E82:$DV82)))</f>
        <v/>
      </c>
      <c r="EH79" s="41" t="str">
        <f>IF($B79="","",IF(COUNTIFS('Eng GLA 6th, 7th, 8th'!$E$4:$DV$4,EH$3,'Eng GLA 6th, 7th, 8th'!$E82:$DV82,"&lt;&gt;")=0,"",SUMIF('Eng GLA 6th, 7th, 8th'!$E$4:$DV$4,EH$3,'Eng GLA 6th, 7th, 8th'!$E82:$DV82)))</f>
        <v/>
      </c>
      <c r="EI79" s="41" t="str">
        <f>IF($B79="","",IF(COUNTIFS('Eng GLA 6th, 7th, 8th'!$E$4:$DV$4,EI$3,'Eng GLA 6th, 7th, 8th'!$E82:$DV82,"&lt;&gt;")=0,"",SUMIF('Eng GLA 6th, 7th, 8th'!$E$4:$DV$4,EI$3,'Eng GLA 6th, 7th, 8th'!$E82:$DV82)))</f>
        <v/>
      </c>
      <c r="EJ79" s="398" t="str">
        <f>IF('Cover Sheet'!$AC$6="7th", 'Eng GLA 6th, 7th, 8th'!AQ82, "")</f>
        <v/>
      </c>
      <c r="EK79" s="41" t="str">
        <f>IF($B79="","",IF(COUNTIFS('Eng GLA 6th, 7th, 8th'!$E$4:$DV$4,EK$3,'Eng GLA 6th, 7th, 8th'!$E82:$DV82,"&lt;&gt;")=0,"",SUMIF('Eng GLA 6th, 7th, 8th'!$E$4:$DV$4,EK$3,'Eng GLA 6th, 7th, 8th'!$E82:$DV82)))</f>
        <v/>
      </c>
      <c r="EL79" s="41" t="str">
        <f>IF($B79="","",IF(COUNTIFS('Eng GLA 6th, 7th, 8th'!$E$4:$DV$4,EL$3,'Eng GLA 6th, 7th, 8th'!$E82:$DV82,"&lt;&gt;")=0,"",SUMIF('Eng GLA 6th, 7th, 8th'!$E$4:$DV$4,EL$3,'Eng GLA 6th, 7th, 8th'!$E82:$DV82)))</f>
        <v/>
      </c>
      <c r="EM79" s="41" t="str">
        <f>IF($B79="","",IF(COUNTIFS('Eng GLA 6th, 7th, 8th'!$E$4:$DV$4,EM$3,'Eng GLA 6th, 7th, 8th'!$E82:$DV82,"&lt;&gt;")=0,"",SUMIF('Eng GLA 6th, 7th, 8th'!$E$4:$DV$4,EM$3,'Eng GLA 6th, 7th, 8th'!$E82:$DV82)))</f>
        <v/>
      </c>
      <c r="EN79" s="41" t="str">
        <f>IF($B79="","",IF(COUNTIFS('Eng GLA 6th, 7th, 8th'!$E$4:$DV$4,EN$3,'Eng GLA 6th, 7th, 8th'!$E82:$DV82,"&lt;&gt;")=0,"",SUMIF('Eng GLA 6th, 7th, 8th'!$E$4:$DV$4,EN$3,'Eng GLA 6th, 7th, 8th'!$E82:$DV82)))</f>
        <v/>
      </c>
      <c r="EO79" s="41" t="str">
        <f>IF($B79="","",IF(COUNTIFS('Eng GLA 6th, 7th, 8th'!$E$4:$DV$4,EO$3,'Eng GLA 6th, 7th, 8th'!$E82:$DV82,"&lt;&gt;")=0,"",SUMIF('Eng GLA 6th, 7th, 8th'!$E$4:$DV$4,EO$3,'Eng GLA 6th, 7th, 8th'!$E82:$DV82)))</f>
        <v/>
      </c>
      <c r="EP79" s="41" t="str">
        <f>IF($B79="","",IF(COUNTIFS('Eng GLA 6th, 7th, 8th'!$E$4:$DV$4,EP$3,'Eng GLA 6th, 7th, 8th'!$E82:$DV82,"&lt;&gt;")=0,"",SUMIF('Eng GLA 6th, 7th, 8th'!$E$4:$DV$4,EP$3,'Eng GLA 6th, 7th, 8th'!$E82:$DV82)))</f>
        <v/>
      </c>
      <c r="EQ79" s="41" t="str">
        <f>IF($B79="","",IF(COUNTIFS('Eng GLA 6th, 7th, 8th'!$E$4:$DV$4,EQ$3,'Eng GLA 6th, 7th, 8th'!$E82:$DV82,"&lt;&gt;")=0,"",SUMIF('Eng GLA 6th, 7th, 8th'!$E$4:$DV$4,EQ$3,'Eng GLA 6th, 7th, 8th'!$E82:$DV82)))</f>
        <v/>
      </c>
      <c r="ER79" s="41" t="str">
        <f>IF($B79="","",IF(COUNTIFS('Eng GLA 6th, 7th, 8th'!$E$4:$DV$4,ER$3,'Eng GLA 6th, 7th, 8th'!$E82:$DV82,"&lt;&gt;")=0,"",SUMIF('Eng GLA 6th, 7th, 8th'!$E$4:$DV$4,ER$3,'Eng GLA 6th, 7th, 8th'!$E82:$DV82)))</f>
        <v/>
      </c>
      <c r="ES79" s="41" t="str">
        <f>IF($B79="","",IF(COUNTIFS('Eng GLA 6th, 7th, 8th'!$E$4:$DV$4,ES$3,'Eng GLA 6th, 7th, 8th'!$E82:$DV82,"&lt;&gt;")=0,"",SUMIF('Eng GLA 6th, 7th, 8th'!$E$4:$DV$4,ES$3,'Eng GLA 6th, 7th, 8th'!$E82:$DV82)))</f>
        <v/>
      </c>
      <c r="ET79" s="41" t="str">
        <f>IF($B79="","",IF(COUNTIFS('Eng GLA 6th, 7th, 8th'!$E$4:$DV$4,ET$3,'Eng GLA 6th, 7th, 8th'!$E82:$DV82,"&lt;&gt;")=0,"",SUMIF('Eng GLA 6th, 7th, 8th'!$E$4:$DV$4,ET$3,'Eng GLA 6th, 7th, 8th'!$E82:$DV82)))</f>
        <v/>
      </c>
      <c r="EU79" s="41" t="str">
        <f>IF($B79="","",IF(COUNTIFS('Eng GLA 6th, 7th, 8th'!$E$4:$DV$4,EU$3,'Eng GLA 6th, 7th, 8th'!$E82:$DV82,"&lt;&gt;")=0,"",SUMIF('Eng GLA 6th, 7th, 8th'!$E$4:$DV$4,EU$3,'Eng GLA 6th, 7th, 8th'!$E82:$DV82)))</f>
        <v/>
      </c>
      <c r="EV79" s="41" t="str">
        <f>IF($B79="","",IF(COUNTIFS('Eng GLA 6th, 7th, 8th'!$E$4:$DV$4,EV$3,'Eng GLA 6th, 7th, 8th'!$E82:$DV82,"&lt;&gt;")=0,"",SUMIF('Eng GLA 6th, 7th, 8th'!$E$4:$DV$4,EV$3,'Eng GLA 6th, 7th, 8th'!$E82:$DV82)))</f>
        <v/>
      </c>
      <c r="EW79" s="41" t="str">
        <f>IF($B79="","",IF(COUNTIFS('Eng GLA 6th, 7th, 8th'!$E$4:$DV$4,EW$3,'Eng GLA 6th, 7th, 8th'!$E82:$DV82,"&lt;&gt;")=0,"",SUMIF('Eng GLA 6th, 7th, 8th'!$E$4:$DV$4,EW$3,'Eng GLA 6th, 7th, 8th'!$E82:$DV82)))</f>
        <v/>
      </c>
      <c r="EX79" s="41" t="str">
        <f>IF($B79="","",IF(COUNTIFS('Eng GLA 6th, 7th, 8th'!$E$4:$DV$4,EX$3,'Eng GLA 6th, 7th, 8th'!$E82:$DV82,"&lt;&gt;")=0,"",SUMIF('Eng GLA 6th, 7th, 8th'!$E$4:$DV$4,EX$3,'Eng GLA 6th, 7th, 8th'!$E82:$DV82)))</f>
        <v/>
      </c>
      <c r="EY79" s="41" t="str">
        <f>IF($B79="","",IF(COUNTIFS('Eng GLA 6th, 7th, 8th'!$E$4:$DV$4,EY$3,'Eng GLA 6th, 7th, 8th'!$E82:$DV82,"&lt;&gt;")=0,"",SUMIF('Eng GLA 6th, 7th, 8th'!$E$4:$DV$4,EY$3,'Eng GLA 6th, 7th, 8th'!$E82:$DV82)))</f>
        <v/>
      </c>
      <c r="EZ79" s="398" t="str">
        <f>IF('Cover Sheet'!$AC$6="8th", 'Eng GLA 6th, 7th, 8th'!CG82, "")</f>
        <v/>
      </c>
      <c r="FA79" s="41" t="str">
        <f>IF($B79="","",IF(COUNTIFS('Eng GLA 6th, 7th, 8th'!$E$4:$DV$4,FA$3,'Eng GLA 6th, 7th, 8th'!$E82:$DV82,"&lt;&gt;")=0,"",SUMIF('Eng GLA 6th, 7th, 8th'!$E$4:$DV$4,FA$3,'Eng GLA 6th, 7th, 8th'!$E82:$DV82)))</f>
        <v/>
      </c>
      <c r="FB79" s="41" t="str">
        <f>IF($B79="","",IF(COUNTIFS('Eng GLA 6th, 7th, 8th'!$E$4:$DV$4,FB$3,'Eng GLA 6th, 7th, 8th'!$E82:$DV82,"&lt;&gt;")=0,"",SUMIF('Eng GLA 6th, 7th, 8th'!$E$4:$DV$4,FB$3,'Eng GLA 6th, 7th, 8th'!$E82:$DV82)))</f>
        <v/>
      </c>
      <c r="FC79" s="41" t="str">
        <f>IF($B79="","",IF(COUNTIFS('Eng GLA 6th, 7th, 8th'!$E$4:$DV$4,FC$3,'Eng GLA 6th, 7th, 8th'!$E82:$DV82,"&lt;&gt;")=0,"",SUMIF('Eng GLA 6th, 7th, 8th'!$E$4:$DV$4,FC$3,'Eng GLA 6th, 7th, 8th'!$E82:$DV82)))</f>
        <v/>
      </c>
      <c r="FD79" s="41" t="str">
        <f>IF($B79="","",IF(COUNTIFS('Eng GLA 6th, 7th, 8th'!$E$4:$DV$4,FD$3,'Eng GLA 6th, 7th, 8th'!$E82:$DV82,"&lt;&gt;")=0,"",SUMIF('Eng GLA 6th, 7th, 8th'!$E$4:$DV$4,FD$3,'Eng GLA 6th, 7th, 8th'!$E82:$DV82)))</f>
        <v/>
      </c>
      <c r="FE79" s="41" t="str">
        <f>IF($B79="","",IF(COUNTIFS('Eng GLA 6th, 7th, 8th'!$E$4:$DV$4,FE$3,'Eng GLA 6th, 7th, 8th'!$E82:$DV82,"&lt;&gt;")=0,"",SUMIF('Eng GLA 6th, 7th, 8th'!$E$4:$DV$4,FE$3,'Eng GLA 6th, 7th, 8th'!$E82:$DV82)))</f>
        <v/>
      </c>
      <c r="FF79" s="41" t="str">
        <f>IF($B79="","",IF(COUNTIFS('Eng GLA 6th, 7th, 8th'!$E$4:$DV$4,FF$3,'Eng GLA 6th, 7th, 8th'!$E82:$DV82,"&lt;&gt;")=0,"",SUMIF('Eng GLA 6th, 7th, 8th'!$E$4:$DV$4,FF$3,'Eng GLA 6th, 7th, 8th'!$E82:$DV82)))</f>
        <v/>
      </c>
      <c r="FG79" s="41" t="str">
        <f>IF($B79="","",IF(COUNTIFS('Eng GLA 6th, 7th, 8th'!$E$4:$DV$4,FG$3,'Eng GLA 6th, 7th, 8th'!$E82:$DV82,"&lt;&gt;")=0,"",SUMIF('Eng GLA 6th, 7th, 8th'!$E$4:$DV$4,FG$3,'Eng GLA 6th, 7th, 8th'!$E82:$DV82)))</f>
        <v/>
      </c>
      <c r="FH79" s="41" t="str">
        <f>IF($B79="","",IF(COUNTIFS('Eng GLA 6th, 7th, 8th'!$E$4:$DV$4,FH$3,'Eng GLA 6th, 7th, 8th'!$E82:$DV82,"&lt;&gt;")=0,"",SUMIF('Eng GLA 6th, 7th, 8th'!$E$4:$DV$4,FH$3,'Eng GLA 6th, 7th, 8th'!$E82:$DV82)))</f>
        <v/>
      </c>
      <c r="FI79" s="41" t="str">
        <f>IF($B79="","",IF(COUNTIFS('Eng GLA 6th, 7th, 8th'!$E$4:$DV$4,FI$3,'Eng GLA 6th, 7th, 8th'!$E82:$DV82,"&lt;&gt;")=0,"",SUMIF('Eng GLA 6th, 7th, 8th'!$E$4:$DV$4,FI$3,'Eng GLA 6th, 7th, 8th'!$E82:$DV82)))</f>
        <v/>
      </c>
      <c r="FJ79" s="41" t="str">
        <f>IF($B79="","",IF(COUNTIFS('Eng GLA 6th, 7th, 8th'!$E$4:$DV$4,FJ$3,'Eng GLA 6th, 7th, 8th'!$E82:$DV82,"&lt;&gt;")=0,"",SUMIF('Eng GLA 6th, 7th, 8th'!$E$4:$DV$4,FJ$3,'Eng GLA 6th, 7th, 8th'!$E82:$DV82)))</f>
        <v/>
      </c>
      <c r="FK79" s="41" t="str">
        <f>IF($B79="","",IF(COUNTIFS('Eng GLA 6th, 7th, 8th'!$E$4:$DV$4,FK$3,'Eng GLA 6th, 7th, 8th'!$E82:$DV82,"&lt;&gt;")=0,"",SUMIF('Eng GLA 6th, 7th, 8th'!$E$4:$DV$4,FK$3,'Eng GLA 6th, 7th, 8th'!$E82:$DV82)))</f>
        <v/>
      </c>
      <c r="FL79" s="41" t="str">
        <f>IF($B79="","",IF(COUNTIFS('Eng GLA 6th, 7th, 8th'!$E$4:$DV$4,FL$3,'Eng GLA 6th, 7th, 8th'!$E82:$DV82,"&lt;&gt;")=0,"",SUMIF('Eng GLA 6th, 7th, 8th'!$E$4:$DV$4,FL$3,'Eng GLA 6th, 7th, 8th'!$E82:$DV82)))</f>
        <v/>
      </c>
      <c r="FM79" s="41" t="str">
        <f>IF($B79="","",IF(COUNTIFS('Eng GLA 6th, 7th, 8th'!$E$4:$DV$4,FM$3,'Eng GLA 6th, 7th, 8th'!$E82:$DV82,"&lt;&gt;")=0,"",SUMIF('Eng GLA 6th, 7th, 8th'!$E$4:$DV$4,FM$3,'Eng GLA 6th, 7th, 8th'!$E82:$DV82)))</f>
        <v/>
      </c>
      <c r="FN79" s="41" t="str">
        <f>IF($B79="","",IF(COUNTIFS('Eng GLA 6th, 7th, 8th'!$E$4:$DV$4,FN$3,'Eng GLA 6th, 7th, 8th'!$E82:$DV82,"&lt;&gt;")=0,"",SUMIF('Eng GLA 6th, 7th, 8th'!$E$4:$DV$4,FN$3,'Eng GLA 6th, 7th, 8th'!$E82:$DV82)))</f>
        <v/>
      </c>
      <c r="FO79" s="41" t="str">
        <f>IF($B79="","",IF(COUNTIFS('Eng GLA 6th, 7th, 8th'!$E$4:$DV$4,FO$3,'Eng GLA 6th, 7th, 8th'!$E82:$DV82,"&lt;&gt;")=0,"",SUMIF('Eng GLA 6th, 7th, 8th'!$E$4:$DV$4,FO$3,'Eng GLA 6th, 7th, 8th'!$E82:$DV82)))</f>
        <v/>
      </c>
    </row>
    <row r="80" spans="1:171" ht="12.75" customHeight="1" x14ac:dyDescent="0.2">
      <c r="A80" s="65">
        <v>76</v>
      </c>
      <c r="B80" s="65" t="str">
        <f>'English Scores- Leveled papers'!B82</f>
        <v/>
      </c>
      <c r="C80" s="65"/>
      <c r="D80" s="76" t="str">
        <f>IF(OR(B80="",H80="",'Cover Sheet'!E80=""),"",'Cover Sheet'!E80)</f>
        <v/>
      </c>
      <c r="E80" s="76" t="str">
        <f>IF(OR(B80="",H80="",'Cover Sheet'!F80=""),"",'Cover Sheet'!F80)</f>
        <v/>
      </c>
      <c r="F80" s="76" t="str">
        <f>IF(OR(B80="",H80="",'Cover Sheet'!H80=""),"",'Cover Sheet'!H80)</f>
        <v/>
      </c>
      <c r="G80" s="76"/>
      <c r="H80" s="76" t="str">
        <f>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v/>
      </c>
      <c r="I80" s="77" t="str">
        <f t="shared" si="29"/>
        <v/>
      </c>
      <c r="J80" s="77" t="str">
        <f t="shared" si="30"/>
        <v/>
      </c>
      <c r="K80" s="77" t="str">
        <f t="shared" si="31"/>
        <v/>
      </c>
      <c r="L80" s="78" t="str">
        <f t="shared" si="32"/>
        <v/>
      </c>
      <c r="M80" s="78" t="str">
        <f t="shared" si="33"/>
        <v/>
      </c>
      <c r="N80" s="78" t="str">
        <f t="shared" si="34"/>
        <v/>
      </c>
      <c r="O80" s="78" t="str">
        <f t="shared" si="35"/>
        <v/>
      </c>
      <c r="P80" s="78" t="str">
        <f t="shared" si="36"/>
        <v/>
      </c>
      <c r="Q80" s="78" t="str">
        <f t="shared" si="37"/>
        <v/>
      </c>
      <c r="R80" s="78" t="str">
        <f t="shared" si="38"/>
        <v/>
      </c>
      <c r="S80" s="78" t="str">
        <f t="shared" si="39"/>
        <v/>
      </c>
      <c r="T80" s="78" t="str">
        <f t="shared" si="40"/>
        <v/>
      </c>
      <c r="U80" s="78" t="str">
        <f t="shared" si="41"/>
        <v/>
      </c>
      <c r="V80" s="78" t="str">
        <f t="shared" si="42"/>
        <v/>
      </c>
      <c r="W80" s="78" t="str">
        <f t="shared" si="43"/>
        <v/>
      </c>
      <c r="X80" s="78" t="str">
        <f t="shared" si="44"/>
        <v/>
      </c>
      <c r="Y80" s="78"/>
      <c r="Z80" s="78"/>
      <c r="AA80" s="78"/>
      <c r="AB80" s="78"/>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41" t="str">
        <f>IF($B80="","",IF(COUNTIFS('English Scores- Leveled papers'!$H$4:$KM$4,AI$3,'English Scores- Leveled papers'!$H82:$KM82,"&lt;&gt;")=0,"",SUMIF('English Scores- Leveled papers'!$H$4:$KM$4,AI$3,'English Scores- Leveled papers'!$H82:$KM82)))</f>
        <v/>
      </c>
      <c r="AJ80" s="41" t="str">
        <f>IF($B80="","",IF(COUNTIFS('English Scores- Leveled papers'!$H$4:$KM$4,AJ$3,'English Scores- Leveled papers'!$H82:$KM82,"&lt;&gt;")=0,"",SUMIF('English Scores- Leveled papers'!$H$4:$KM$4,AJ$3,'English Scores- Leveled papers'!$H82:$KM82)))</f>
        <v/>
      </c>
      <c r="AK80" s="41" t="str">
        <f>IF($B80="","",IF(COUNTIFS('English Scores- Leveled papers'!$H$4:$KM$4,AK$3,'English Scores- Leveled papers'!$H82:$KM82,"&lt;&gt;")=0,"",SUMIF('English Scores- Leveled papers'!$H$4:$KM$4,AK$3,'English Scores- Leveled papers'!$H82:$KM82)))</f>
        <v/>
      </c>
      <c r="AL80" s="41" t="str">
        <f>IF($B80="","",IF(COUNTIFS('English Scores- Leveled papers'!$H$4:$KM$4,AL$3,'English Scores- Leveled papers'!$H82:$KM82,"&lt;&gt;")=0,"",SUMIF('English Scores- Leveled papers'!$H$4:$KM$4,AL$3,'English Scores- Leveled papers'!$H82:$KM82)))</f>
        <v/>
      </c>
      <c r="AM80" s="41" t="str">
        <f>IF($B80="","",IF(COUNTIFS('English Scores- Leveled papers'!$H$4:$KM$4,AM$3,'English Scores- Leveled papers'!$H82:$KM82,"&lt;&gt;")=0,"",SUMIF('English Scores- Leveled papers'!$H$4:$KM$4,AM$3,'English Scores- Leveled papers'!$H82:$KM82)))</f>
        <v/>
      </c>
      <c r="AN80" s="41"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41" t="str">
        <f>IF($B80="","",IF(COUNTIFS('English Scores- Leveled papers'!$H$4:$KM$4,AZ$3,'English Scores- Leveled papers'!$H82:$KM82,"&lt;&gt;")=0,"",SUMIF('English Scores- Leveled papers'!$H$4:$KM$4,AZ$3,'English Scores- Leveled papers'!$H82:$KM82)))</f>
        <v/>
      </c>
      <c r="BA80" s="41" t="str">
        <f>IF($B80="","",IF(COUNTIFS('English Scores- Leveled papers'!$H$4:$KM$4,BA$3,'English Scores- Leveled papers'!$H82:$KM82,"&lt;&gt;")=0,"",SUMIF('English Scores- Leveled papers'!$H$4:$KM$4,BA$3,'English Scores- Leveled papers'!$H82:$KM82)))</f>
        <v/>
      </c>
      <c r="BB80" s="41" t="str">
        <f>IF($B80="","",IF(COUNTIFS('English Scores- Leveled papers'!$H$4:$KM$4,BB$3,'English Scores- Leveled papers'!$H82:$KM82,"&lt;&gt;")=0,"",SUMIF('English Scores- Leveled papers'!$H$4:$KM$4,BB$3,'English Scores- Leveled papers'!$H82:$KM82)))</f>
        <v/>
      </c>
      <c r="BC80" s="41" t="str">
        <f>IF($B80="","",IF(COUNTIFS('English Scores- Leveled papers'!$H$4:$KM$4,BC$3,'English Scores- Leveled papers'!$H82:$KM82,"&lt;&gt;")=0,"",SUMIF('English Scores- Leveled papers'!$H$4:$KM$4,BC$3,'English Scores- Leveled papers'!$H82:$KM82)))</f>
        <v/>
      </c>
      <c r="BD80" s="41" t="str">
        <f>IF($B80="","",IF(COUNTIFS('English Scores- Leveled papers'!$H$4:$KM$4,BD$3,'English Scores- Leveled papers'!$H82:$KM82,"&lt;&gt;")=0,"",SUMIF('English Scores- Leveled papers'!$H$4:$KM$4,BD$3,'English Scores- Leveled papers'!$H82:$KM82)))</f>
        <v/>
      </c>
      <c r="BE80" s="41" t="str">
        <f>IF($B80="","",IF(COUNTIFS('English Scores- Leveled papers'!$H$4:$KM$4,BE$3,'English Scores- Leveled papers'!$H82:$KM82,"&lt;&gt;")=0,"",SUMIF('English Scores- Leveled papers'!$H$4:$KM$4,BE$3,'English Scores- Leveled papers'!$H82:$KM82)))</f>
        <v/>
      </c>
      <c r="BF80" s="41" t="str">
        <f>IF($B80="","",IF(COUNTIFS('English Scores- Leveled papers'!$H$4:$KM$4,BF$3,'English Scores- Leveled papers'!$H82:$KM82,"&lt;&gt;")=0,"",SUMIF('English Scores- Leveled papers'!$H$4:$KM$4,BF$3,'English Scores- Leveled papers'!$H82:$KM82)))</f>
        <v/>
      </c>
      <c r="BG80" s="41" t="str">
        <f>IF($B80="","",IF(COUNTIFS('English Scores- Leveled papers'!$H$4:$KM$4,BG$3,'English Scores- Leveled papers'!$H82:$KM82,"&lt;&gt;")=0,"",SUMIF('English Scores- Leveled papers'!$H$4:$KM$4,BG$3,'English Scores- Leveled papers'!$H82:$KM82)))</f>
        <v/>
      </c>
      <c r="BH80" s="41" t="str">
        <f>IF($B80="","",IF(COUNTIFS('English Scores- Leveled papers'!$H$4:$KM$4,BH$3,'English Scores- Leveled papers'!$H82:$KM82,"&lt;&gt;")=0,"",SUMIF('English Scores- Leveled papers'!$H$4:$KM$4,BH$3,'English Scores- Leveled papers'!$H82:$KM82)))</f>
        <v/>
      </c>
      <c r="BI80" s="41" t="str">
        <f>IF($B80="","",IF(COUNTIFS('English Scores- Leveled papers'!$H$4:$KM$4,BI$3,'English Scores- Leveled papers'!$H82:$KM82,"&lt;&gt;")=0,"",SUMIF('English Scores- Leveled papers'!$H$4:$KM$4,BI$3,'English Scores- Leveled papers'!$H82:$KM82)))</f>
        <v/>
      </c>
      <c r="BJ80" s="41" t="str">
        <f>IF($B80="","",IF(COUNTIFS('English Scores- Leveled papers'!$H$4:$KM$4,BJ$3,'English Scores- Leveled papers'!$H82:$KM82,"&lt;&gt;")=0,"",SUMIF('English Scores- Leveled papers'!$H$4:$KM$4,BJ$3,'English Scores- Leveled papers'!$H82:$KM82)))</f>
        <v/>
      </c>
      <c r="BK80" s="41" t="str">
        <f>IF($B80="","",IF(COUNTIFS('English Scores- Leveled papers'!$H$4:$KM$4,BK$3,'English Scores- Leveled papers'!$H82:$KM82,"&lt;&gt;")=0,"",SUMIF('English Scores- Leveled papers'!$H$4:$KM$4,BK$3,'English Scores- Leveled papers'!$H82:$KM82)))</f>
        <v/>
      </c>
      <c r="BL80" s="41" t="str">
        <f>IF($B80="","",IF(COUNTIFS('English Scores- Leveled papers'!$H$4:$KM$4,BL$3,'English Scores- Leveled papers'!$H82:$KM82,"&lt;&gt;")=0,"",SUMIF('English Scores- Leveled papers'!$H$4:$KM$4,BL$3,'English Scores- Leveled papers'!$H82:$KM82)))</f>
        <v/>
      </c>
      <c r="BM80" s="41" t="str">
        <f>IF($B80="","",IF(COUNTIFS('English Scores- Leveled papers'!$H$4:$KM$4,BM$3,'English Scores- Leveled papers'!$H82:$KM82,"&lt;&gt;")=0,"",SUMIF('English Scores- Leveled papers'!$H$4:$KM$4,BM$3,'English Scores- Leveled papers'!$H82:$KM82)))</f>
        <v/>
      </c>
      <c r="BN80" s="41" t="str">
        <f>IF($B80="","",IF(COUNTIFS('English Scores- Leveled papers'!$H$4:$KM$4,BN$3,'English Scores- Leveled papers'!$H82:$KM82,"&lt;&gt;")=0,"",SUMIF('English Scores- Leveled papers'!$H$4:$KM$4,BN$3,'English Scores- Leveled papers'!$H82:$KM82)))</f>
        <v/>
      </c>
      <c r="BO80" s="41"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41" t="str">
        <f>IF($B80="","",IF(COUNTIFS('English Scores- Leveled papers'!$H$4:$KM$4,BX$3,'English Scores- Leveled papers'!$H82:$KM82,"&lt;&gt;")=0,"",SUMIF('English Scores- Leveled papers'!$H$4:$KM$4,BX$3,'English Scores- Leveled papers'!$H82:$KM82)))</f>
        <v/>
      </c>
      <c r="BY80" s="41" t="str">
        <f>IF($B80="","",IF(COUNTIFS('English Scores- Leveled papers'!$H$4:$KM$4,BY$3,'English Scores- Leveled papers'!$H82:$KM82,"&lt;&gt;")=0,"",SUMIF('English Scores- Leveled papers'!$H$4:$KM$4,BY$3,'English Scores- Leveled papers'!$H82:$KM82)))</f>
        <v/>
      </c>
      <c r="BZ80" s="41" t="str">
        <f>IF($B80="","",IF(COUNTIFS('English Scores- Leveled papers'!$H$4:$KM$4,BZ$3,'English Scores- Leveled papers'!$H82:$KM82,"&lt;&gt;")=0,"",SUMIF('English Scores- Leveled papers'!$H$4:$KM$4,BZ$3,'English Scores- Leveled papers'!$H82:$KM82)))</f>
        <v/>
      </c>
      <c r="CA80" s="41" t="str">
        <f>IF($B80="","",IF(COUNTIFS('English Scores- Leveled papers'!$H$4:$KM$4,CA$3,'English Scores- Leveled papers'!$H82:$KM82,"&lt;&gt;")=0,"",SUMIF('English Scores- Leveled papers'!$H$4:$KM$4,CA$3,'English Scores- Leveled papers'!$H82:$KM82)))</f>
        <v/>
      </c>
      <c r="CB80" s="41" t="str">
        <f>IF($B80="","",IF(COUNTIFS('English Scores- Leveled papers'!$H$4:$KM$4,CB$3,'English Scores- Leveled papers'!$H82:$KM82,"&lt;&gt;")=0,"",SUMIF('English Scores- Leveled papers'!$H$4:$KM$4,CB$3,'English Scores- Leveled papers'!$H82:$KM82)))</f>
        <v/>
      </c>
      <c r="CC80" s="41" t="str">
        <f>IF($B80="","",IF(COUNTIFS('English Scores- Leveled papers'!$H$4:$KM$4,CC$3,'English Scores- Leveled papers'!$H82:$KM82,"&lt;&gt;")=0,"",SUMIF('English Scores- Leveled papers'!$H$4:$KM$4,CC$3,'English Scores- Leveled papers'!$H82:$KM82)))</f>
        <v/>
      </c>
      <c r="CD80" s="41" t="str">
        <f>IF($B80="","",IF(COUNTIFS('English Scores- Leveled papers'!$H$4:$KM$4,CD$3,'English Scores- Leveled papers'!$H82:$KM82,"&lt;&gt;")=0,"",SUMIF('English Scores- Leveled papers'!$H$4:$KM$4,CD$3,'English Scores- Leveled papers'!$H82:$KM82)))</f>
        <v/>
      </c>
      <c r="CE80" s="41" t="str">
        <f>IF($B80="","",IF(COUNTIFS('English Scores- Leveled papers'!$H$4:$KM$4,CE$3,'English Scores- Leveled papers'!$H82:$KM82,"&lt;&gt;")=0,"",SUMIF('English Scores- Leveled papers'!$H$4:$KM$4,CE$3,'English Scores- Leveled papers'!$H82:$KM82)))</f>
        <v/>
      </c>
      <c r="CF80" s="41"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41" t="str">
        <f>IF($B80="","",IF(COUNTIFS('English Scores- Leveled papers'!$H$4:$KM$4,CL$3,'English Scores- Leveled papers'!$H82:$KM82,"&lt;&gt;")=0,"",SUMIF('English Scores- Leveled papers'!$H$4:$KM$4,CL$3,'English Scores- Leveled papers'!$H82:$KM82)))</f>
        <v/>
      </c>
      <c r="CM80" s="41" t="str">
        <f>IF($B80="","",IF(COUNTIFS('English Scores- Leveled papers'!$H$4:$KM$4,CM$3,'English Scores- Leveled papers'!$H82:$KM82,"&lt;&gt;")=0,"",SUMIF('English Scores- Leveled papers'!$H$4:$KM$4,CM$3,'English Scores- Leveled papers'!$H82:$KM82)))</f>
        <v/>
      </c>
      <c r="CN80" s="41" t="str">
        <f>IF($B80="","",IF(COUNTIFS('English Scores- Leveled papers'!$H$4:$KM$4,CN$3,'English Scores- Leveled papers'!$H82:$KM82,"&lt;&gt;")=0,"",SUMIF('English Scores- Leveled papers'!$H$4:$KM$4,CN$3,'English Scores- Leveled papers'!$H82:$KM82)))</f>
        <v/>
      </c>
      <c r="CO80" s="41" t="str">
        <f>IF($B80="","",IF(COUNTIFS('English Scores- Leveled papers'!$H$4:$KM$4,CO$3,'English Scores- Leveled papers'!$H82:$KM82,"&lt;&gt;")=0,"",SUMIF('English Scores- Leveled papers'!$H$4:$KM$4,CO$3,'English Scores- Leveled papers'!$H82:$KM82)))</f>
        <v/>
      </c>
      <c r="CP80" s="41" t="str">
        <f>IF($B80="","",IF(COUNTIFS('English Scores- Leveled papers'!$H$4:$KM$4,CP$3,'English Scores- Leveled papers'!$H82:$KM82,"&lt;&gt;")=0,"",SUMIF('English Scores- Leveled papers'!$H$4:$KM$4,CP$3,'English Scores- Leveled papers'!$H82:$KM82)))</f>
        <v/>
      </c>
      <c r="CQ80" s="41" t="str">
        <f>IF($B80="","",IF(COUNTIFS('English Scores- Leveled papers'!$H$4:$KM$4,CQ$3,'English Scores- Leveled papers'!$H82:$KM82,"&lt;&gt;")=0,"",SUMIF('English Scores- Leveled papers'!$H$4:$KM$4,CQ$3,'English Scores- Leveled papers'!$H82:$KM82)))</f>
        <v/>
      </c>
      <c r="CR80" s="41" t="str">
        <f>IF($B80="","",IF(COUNTIFS('English Scores- Leveled papers'!$H$4:$KM$4,CR$3,'English Scores- Leveled papers'!$H82:$KM82,"&lt;&gt;")=0,"",SUMIF('English Scores- Leveled papers'!$H$4:$KM$4,CR$3,'English Scores- Leveled papers'!$H82:$KM82)))</f>
        <v/>
      </c>
      <c r="CS80" s="41"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41" t="str">
        <f>IF($B80="","",IF(COUNTIFS('English Scores- Leveled papers'!$H$4:$KM$4,DF$3,'English Scores- Leveled papers'!$H82:$KM82,"&lt;&gt;")=0,"",SUMIF('English Scores- Leveled papers'!$H$4:$KM$4,DF$3,'English Scores- Leveled papers'!$H82:$KM82)))</f>
        <v/>
      </c>
      <c r="DG80" s="41" t="str">
        <f>IF($B80="","",IF(COUNTIFS('English Scores- Leveled papers'!$H$4:$KM$4,DG$3,'English Scores- Leveled papers'!$H82:$KM82,"&lt;&gt;")=0,"",SUMIF('English Scores- Leveled papers'!$H$4:$KM$4,DG$3,'English Scores- Leveled papers'!$H82:$KM82)))</f>
        <v/>
      </c>
      <c r="DH80" s="41" t="str">
        <f>IF($B80="","",IF(COUNTIFS('English Scores- Leveled papers'!$H$4:$KM$4,DH$3,'English Scores- Leveled papers'!$H82:$KM82,"&lt;&gt;")=0,"",SUMIF('English Scores- Leveled papers'!$H$4:$KM$4,DH$3,'English Scores- Leveled papers'!$H82:$KM82)))</f>
        <v/>
      </c>
      <c r="DI80" s="41" t="str">
        <f>IF($B80="","",IF(COUNTIFS('English Scores- Leveled papers'!$H$4:$KM$4,DI$3,'English Scores- Leveled papers'!$H82:$KM82,"&lt;&gt;")=0,"",SUMIF('English Scores- Leveled papers'!$H$4:$KM$4,DI$3,'English Scores- Leveled papers'!$H82:$KM82)))</f>
        <v/>
      </c>
      <c r="DJ80" s="41" t="str">
        <f>IF($B80="","",IF(COUNTIFS('English Scores- Leveled papers'!$H$4:$KM$4,DJ$3,'English Scores- Leveled papers'!$H82:$KM82,"&lt;&gt;")=0,"",SUMIF('English Scores- Leveled papers'!$H$4:$KM$4,DJ$3,'English Scores- Leveled papers'!$H82:$KM82)))</f>
        <v/>
      </c>
      <c r="DK80" s="41" t="str">
        <f>IF($B80="","",IF(COUNTIFS('English Scores- Leveled papers'!$H$4:$KM$4,DK$3,'English Scores- Leveled papers'!$H82:$KM82,"&lt;&gt;")=0,"",SUMIF('English Scores- Leveled papers'!$H$4:$KM$4,DK$3,'English Scores- Leveled papers'!$H82:$KM82)))</f>
        <v/>
      </c>
      <c r="DL80" s="41" t="str">
        <f>IF($B80="","",IF(COUNTIFS('English Scores- Leveled papers'!$H$4:$KM$4,DL$3,'English Scores- Leveled papers'!$H82:$KM82,"&lt;&gt;")=0,"",SUMIF('English Scores- Leveled papers'!$H$4:$KM$4,DL$3,'English Scores- Leveled papers'!$H82:$KM82)))</f>
        <v/>
      </c>
      <c r="DM80" s="41" t="str">
        <f>IF($B80="","",IF(COUNTIFS('English Scores- Leveled papers'!$H$4:$KM$4,DM$3,'English Scores- Leveled papers'!$H82:$KM82,"&lt;&gt;")=0,"",SUMIF('English Scores- Leveled papers'!$H$4:$KM$4,DM$3,'English Scores- Leveled papers'!$H82:$KM82)))</f>
        <v/>
      </c>
      <c r="DN80" s="41" t="str">
        <f>IF($B80="","",IF(COUNTIFS('English Scores- Leveled papers'!$H$4:$KM$4,DN$3,'English Scores- Leveled papers'!$H82:$KM82,"&lt;&gt;")=0,"",SUMIF('English Scores- Leveled papers'!$H$4:$KM$4,DN$3,'English Scores- Leveled papers'!$H82:$KM82)))</f>
        <v/>
      </c>
      <c r="DO80" s="41" t="str">
        <f>IF($B80="","",IF(COUNTIFS('English Scores- Leveled papers'!$H$4:$KM$4,DO$3,'English Scores- Leveled papers'!$H82:$KM82,"&lt;&gt;")=0,"",SUMIF('English Scores- Leveled papers'!$H$4:$KM$4,DO$3,'English Scores- Leveled papers'!$H82:$KM82)))</f>
        <v/>
      </c>
      <c r="DP80" s="41" t="str">
        <f>IF($B80="","",IF(COUNTIFS('English Scores- Leveled papers'!$H$4:$KM$4,DP$3,'English Scores- Leveled papers'!$H82:$KM82,"&lt;&gt;")=0,"",SUMIF('English Scores- Leveled papers'!$H$4:$KM$4,DP$3,'English Scores- Leveled papers'!$H82:$KM82)))</f>
        <v/>
      </c>
      <c r="DQ80" s="393" t="str">
        <f>IF($B80="","",IF(COUNTIFS('English Scores- Leveled papers'!$H$4:$KM$4,DQ$3,'English Scores- Leveled papers'!$H82:$KM82,"&lt;&gt;")=0,"",SUMIF('English Scores- Leveled papers'!$H$4:$KM$4,DQ$3,'English Scores- Leveled papers'!$H82:$KM82)))</f>
        <v/>
      </c>
      <c r="DR80" s="395" t="str">
        <f>IF('Cover Sheet'!$AC$6="6th", 'Eng GLA 6th, 7th, 8th'!D83, "")</f>
        <v/>
      </c>
      <c r="DU80" s="41" t="str">
        <f>IF($B80="","",IF(COUNTIFS('Eng GLA 6th, 7th, 8th'!$E$4:$DV$4,DU$3,'Eng GLA 6th, 7th, 8th'!$E83:$DV83,"&lt;&gt;")=0,"",SUMIF('Eng GLA 6th, 7th, 8th'!$E$4:$DV$4,DU$3,'Eng GLA 6th, 7th, 8th'!$E83:$DV83)))</f>
        <v/>
      </c>
      <c r="DV80" s="41" t="str">
        <f>IF($B80="","",IF(COUNTIFS('Eng GLA 6th, 7th, 8th'!$E$4:$DV$4,DV$3,'Eng GLA 6th, 7th, 8th'!$E83:$DV83,"&lt;&gt;")=0,"",SUMIF('Eng GLA 6th, 7th, 8th'!$E$4:$DV$4,DV$3,'Eng GLA 6th, 7th, 8th'!$E83:$DV83)))</f>
        <v/>
      </c>
      <c r="DW80" s="41" t="str">
        <f>IF($B80="","",IF(COUNTIFS('Eng GLA 6th, 7th, 8th'!$E$4:$DV$4,DW$3,'Eng GLA 6th, 7th, 8th'!$E83:$DV83,"&lt;&gt;")=0,"",SUMIF('Eng GLA 6th, 7th, 8th'!$E$4:$DV$4,DW$3,'Eng GLA 6th, 7th, 8th'!$E83:$DV83)))</f>
        <v/>
      </c>
      <c r="DX80" s="41" t="str">
        <f>IF($B80="","",IF(COUNTIFS('Eng GLA 6th, 7th, 8th'!$E$4:$DV$4,DX$3,'Eng GLA 6th, 7th, 8th'!$E83:$DV83,"&lt;&gt;")=0,"",SUMIF('Eng GLA 6th, 7th, 8th'!$E$4:$DV$4,DX$3,'Eng GLA 6th, 7th, 8th'!$E83:$DV83)))</f>
        <v/>
      </c>
      <c r="DY80" s="41" t="str">
        <f>IF($B80="","",IF(COUNTIFS('Eng GLA 6th, 7th, 8th'!$E$4:$DV$4,DY$3,'Eng GLA 6th, 7th, 8th'!$E83:$DV83,"&lt;&gt;")=0,"",SUMIF('Eng GLA 6th, 7th, 8th'!$E$4:$DV$4,DY$3,'Eng GLA 6th, 7th, 8th'!$E83:$DV83)))</f>
        <v/>
      </c>
      <c r="DZ80" s="41" t="str">
        <f>IF($B80="","",IF(COUNTIFS('Eng GLA 6th, 7th, 8th'!$E$4:$DV$4,DZ$3,'Eng GLA 6th, 7th, 8th'!$E83:$DV83,"&lt;&gt;")=0,"",SUMIF('Eng GLA 6th, 7th, 8th'!$E$4:$DV$4,DZ$3,'Eng GLA 6th, 7th, 8th'!$E83:$DV83)))</f>
        <v/>
      </c>
      <c r="EA80" s="41" t="str">
        <f>IF($B80="","",IF(COUNTIFS('Eng GLA 6th, 7th, 8th'!$E$4:$DV$4,EA$3,'Eng GLA 6th, 7th, 8th'!$E83:$DV83,"&lt;&gt;")=0,"",SUMIF('Eng GLA 6th, 7th, 8th'!$E$4:$DV$4,EA$3,'Eng GLA 6th, 7th, 8th'!$E83:$DV83)))</f>
        <v/>
      </c>
      <c r="EB80" s="41" t="str">
        <f>IF($B80="","",IF(COUNTIFS('Eng GLA 6th, 7th, 8th'!$E$4:$DV$4,EB$3,'Eng GLA 6th, 7th, 8th'!$E83:$DV83,"&lt;&gt;")=0,"",SUMIF('Eng GLA 6th, 7th, 8th'!$E$4:$DV$4,EB$3,'Eng GLA 6th, 7th, 8th'!$E83:$DV83)))</f>
        <v/>
      </c>
      <c r="EC80" s="41" t="str">
        <f>IF($B80="","",IF(COUNTIFS('Eng GLA 6th, 7th, 8th'!$E$4:$DV$4,EC$3,'Eng GLA 6th, 7th, 8th'!$E83:$DV83,"&lt;&gt;")=0,"",SUMIF('Eng GLA 6th, 7th, 8th'!$E$4:$DV$4,EC$3,'Eng GLA 6th, 7th, 8th'!$E83:$DV83)))</f>
        <v/>
      </c>
      <c r="ED80" s="41" t="str">
        <f>IF($B80="","",IF(COUNTIFS('Eng GLA 6th, 7th, 8th'!$E$4:$DV$4,ED$3,'Eng GLA 6th, 7th, 8th'!$E83:$DV83,"&lt;&gt;")=0,"",SUMIF('Eng GLA 6th, 7th, 8th'!$E$4:$DV$4,ED$3,'Eng GLA 6th, 7th, 8th'!$E83:$DV83)))</f>
        <v/>
      </c>
      <c r="EE80" s="41" t="str">
        <f>IF($B80="","",IF(COUNTIFS('Eng GLA 6th, 7th, 8th'!$E$4:$DV$4,EE$3,'Eng GLA 6th, 7th, 8th'!$E83:$DV83,"&lt;&gt;")=0,"",SUMIF('Eng GLA 6th, 7th, 8th'!$E$4:$DV$4,EE$3,'Eng GLA 6th, 7th, 8th'!$E83:$DV83)))</f>
        <v/>
      </c>
      <c r="EF80" s="41" t="str">
        <f>IF($B80="","",IF(COUNTIFS('Eng GLA 6th, 7th, 8th'!$E$4:$DV$4,EF$3,'Eng GLA 6th, 7th, 8th'!$E83:$DV83,"&lt;&gt;")=0,"",SUMIF('Eng GLA 6th, 7th, 8th'!$E$4:$DV$4,EF$3,'Eng GLA 6th, 7th, 8th'!$E83:$DV83)))</f>
        <v/>
      </c>
      <c r="EG80" s="41" t="str">
        <f>IF($B80="","",IF(COUNTIFS('Eng GLA 6th, 7th, 8th'!$E$4:$DV$4,EG$3,'Eng GLA 6th, 7th, 8th'!$E83:$DV83,"&lt;&gt;")=0,"",SUMIF('Eng GLA 6th, 7th, 8th'!$E$4:$DV$4,EG$3,'Eng GLA 6th, 7th, 8th'!$E83:$DV83)))</f>
        <v/>
      </c>
      <c r="EH80" s="41" t="str">
        <f>IF($B80="","",IF(COUNTIFS('Eng GLA 6th, 7th, 8th'!$E$4:$DV$4,EH$3,'Eng GLA 6th, 7th, 8th'!$E83:$DV83,"&lt;&gt;")=0,"",SUMIF('Eng GLA 6th, 7th, 8th'!$E$4:$DV$4,EH$3,'Eng GLA 6th, 7th, 8th'!$E83:$DV83)))</f>
        <v/>
      </c>
      <c r="EI80" s="41" t="str">
        <f>IF($B80="","",IF(COUNTIFS('Eng GLA 6th, 7th, 8th'!$E$4:$DV$4,EI$3,'Eng GLA 6th, 7th, 8th'!$E83:$DV83,"&lt;&gt;")=0,"",SUMIF('Eng GLA 6th, 7th, 8th'!$E$4:$DV$4,EI$3,'Eng GLA 6th, 7th, 8th'!$E83:$DV83)))</f>
        <v/>
      </c>
      <c r="EJ80" s="398" t="str">
        <f>IF('Cover Sheet'!$AC$6="7th", 'Eng GLA 6th, 7th, 8th'!AQ83, "")</f>
        <v/>
      </c>
      <c r="EK80" s="41" t="str">
        <f>IF($B80="","",IF(COUNTIFS('Eng GLA 6th, 7th, 8th'!$E$4:$DV$4,EK$3,'Eng GLA 6th, 7th, 8th'!$E83:$DV83,"&lt;&gt;")=0,"",SUMIF('Eng GLA 6th, 7th, 8th'!$E$4:$DV$4,EK$3,'Eng GLA 6th, 7th, 8th'!$E83:$DV83)))</f>
        <v/>
      </c>
      <c r="EL80" s="41" t="str">
        <f>IF($B80="","",IF(COUNTIFS('Eng GLA 6th, 7th, 8th'!$E$4:$DV$4,EL$3,'Eng GLA 6th, 7th, 8th'!$E83:$DV83,"&lt;&gt;")=0,"",SUMIF('Eng GLA 6th, 7th, 8th'!$E$4:$DV$4,EL$3,'Eng GLA 6th, 7th, 8th'!$E83:$DV83)))</f>
        <v/>
      </c>
      <c r="EM80" s="41" t="str">
        <f>IF($B80="","",IF(COUNTIFS('Eng GLA 6th, 7th, 8th'!$E$4:$DV$4,EM$3,'Eng GLA 6th, 7th, 8th'!$E83:$DV83,"&lt;&gt;")=0,"",SUMIF('Eng GLA 6th, 7th, 8th'!$E$4:$DV$4,EM$3,'Eng GLA 6th, 7th, 8th'!$E83:$DV83)))</f>
        <v/>
      </c>
      <c r="EN80" s="41" t="str">
        <f>IF($B80="","",IF(COUNTIFS('Eng GLA 6th, 7th, 8th'!$E$4:$DV$4,EN$3,'Eng GLA 6th, 7th, 8th'!$E83:$DV83,"&lt;&gt;")=0,"",SUMIF('Eng GLA 6th, 7th, 8th'!$E$4:$DV$4,EN$3,'Eng GLA 6th, 7th, 8th'!$E83:$DV83)))</f>
        <v/>
      </c>
      <c r="EO80" s="41" t="str">
        <f>IF($B80="","",IF(COUNTIFS('Eng GLA 6th, 7th, 8th'!$E$4:$DV$4,EO$3,'Eng GLA 6th, 7th, 8th'!$E83:$DV83,"&lt;&gt;")=0,"",SUMIF('Eng GLA 6th, 7th, 8th'!$E$4:$DV$4,EO$3,'Eng GLA 6th, 7th, 8th'!$E83:$DV83)))</f>
        <v/>
      </c>
      <c r="EP80" s="41" t="str">
        <f>IF($B80="","",IF(COUNTIFS('Eng GLA 6th, 7th, 8th'!$E$4:$DV$4,EP$3,'Eng GLA 6th, 7th, 8th'!$E83:$DV83,"&lt;&gt;")=0,"",SUMIF('Eng GLA 6th, 7th, 8th'!$E$4:$DV$4,EP$3,'Eng GLA 6th, 7th, 8th'!$E83:$DV83)))</f>
        <v/>
      </c>
      <c r="EQ80" s="41" t="str">
        <f>IF($B80="","",IF(COUNTIFS('Eng GLA 6th, 7th, 8th'!$E$4:$DV$4,EQ$3,'Eng GLA 6th, 7th, 8th'!$E83:$DV83,"&lt;&gt;")=0,"",SUMIF('Eng GLA 6th, 7th, 8th'!$E$4:$DV$4,EQ$3,'Eng GLA 6th, 7th, 8th'!$E83:$DV83)))</f>
        <v/>
      </c>
      <c r="ER80" s="41" t="str">
        <f>IF($B80="","",IF(COUNTIFS('Eng GLA 6th, 7th, 8th'!$E$4:$DV$4,ER$3,'Eng GLA 6th, 7th, 8th'!$E83:$DV83,"&lt;&gt;")=0,"",SUMIF('Eng GLA 6th, 7th, 8th'!$E$4:$DV$4,ER$3,'Eng GLA 6th, 7th, 8th'!$E83:$DV83)))</f>
        <v/>
      </c>
      <c r="ES80" s="41" t="str">
        <f>IF($B80="","",IF(COUNTIFS('Eng GLA 6th, 7th, 8th'!$E$4:$DV$4,ES$3,'Eng GLA 6th, 7th, 8th'!$E83:$DV83,"&lt;&gt;")=0,"",SUMIF('Eng GLA 6th, 7th, 8th'!$E$4:$DV$4,ES$3,'Eng GLA 6th, 7th, 8th'!$E83:$DV83)))</f>
        <v/>
      </c>
      <c r="ET80" s="41" t="str">
        <f>IF($B80="","",IF(COUNTIFS('Eng GLA 6th, 7th, 8th'!$E$4:$DV$4,ET$3,'Eng GLA 6th, 7th, 8th'!$E83:$DV83,"&lt;&gt;")=0,"",SUMIF('Eng GLA 6th, 7th, 8th'!$E$4:$DV$4,ET$3,'Eng GLA 6th, 7th, 8th'!$E83:$DV83)))</f>
        <v/>
      </c>
      <c r="EU80" s="41" t="str">
        <f>IF($B80="","",IF(COUNTIFS('Eng GLA 6th, 7th, 8th'!$E$4:$DV$4,EU$3,'Eng GLA 6th, 7th, 8th'!$E83:$DV83,"&lt;&gt;")=0,"",SUMIF('Eng GLA 6th, 7th, 8th'!$E$4:$DV$4,EU$3,'Eng GLA 6th, 7th, 8th'!$E83:$DV83)))</f>
        <v/>
      </c>
      <c r="EV80" s="41" t="str">
        <f>IF($B80="","",IF(COUNTIFS('Eng GLA 6th, 7th, 8th'!$E$4:$DV$4,EV$3,'Eng GLA 6th, 7th, 8th'!$E83:$DV83,"&lt;&gt;")=0,"",SUMIF('Eng GLA 6th, 7th, 8th'!$E$4:$DV$4,EV$3,'Eng GLA 6th, 7th, 8th'!$E83:$DV83)))</f>
        <v/>
      </c>
      <c r="EW80" s="41" t="str">
        <f>IF($B80="","",IF(COUNTIFS('Eng GLA 6th, 7th, 8th'!$E$4:$DV$4,EW$3,'Eng GLA 6th, 7th, 8th'!$E83:$DV83,"&lt;&gt;")=0,"",SUMIF('Eng GLA 6th, 7th, 8th'!$E$4:$DV$4,EW$3,'Eng GLA 6th, 7th, 8th'!$E83:$DV83)))</f>
        <v/>
      </c>
      <c r="EX80" s="41" t="str">
        <f>IF($B80="","",IF(COUNTIFS('Eng GLA 6th, 7th, 8th'!$E$4:$DV$4,EX$3,'Eng GLA 6th, 7th, 8th'!$E83:$DV83,"&lt;&gt;")=0,"",SUMIF('Eng GLA 6th, 7th, 8th'!$E$4:$DV$4,EX$3,'Eng GLA 6th, 7th, 8th'!$E83:$DV83)))</f>
        <v/>
      </c>
      <c r="EY80" s="41" t="str">
        <f>IF($B80="","",IF(COUNTIFS('Eng GLA 6th, 7th, 8th'!$E$4:$DV$4,EY$3,'Eng GLA 6th, 7th, 8th'!$E83:$DV83,"&lt;&gt;")=0,"",SUMIF('Eng GLA 6th, 7th, 8th'!$E$4:$DV$4,EY$3,'Eng GLA 6th, 7th, 8th'!$E83:$DV83)))</f>
        <v/>
      </c>
      <c r="EZ80" s="398" t="str">
        <f>IF('Cover Sheet'!$AC$6="8th", 'Eng GLA 6th, 7th, 8th'!CG83, "")</f>
        <v/>
      </c>
      <c r="FA80" s="41" t="str">
        <f>IF($B80="","",IF(COUNTIFS('Eng GLA 6th, 7th, 8th'!$E$4:$DV$4,FA$3,'Eng GLA 6th, 7th, 8th'!$E83:$DV83,"&lt;&gt;")=0,"",SUMIF('Eng GLA 6th, 7th, 8th'!$E$4:$DV$4,FA$3,'Eng GLA 6th, 7th, 8th'!$E83:$DV83)))</f>
        <v/>
      </c>
      <c r="FB80" s="41" t="str">
        <f>IF($B80="","",IF(COUNTIFS('Eng GLA 6th, 7th, 8th'!$E$4:$DV$4,FB$3,'Eng GLA 6th, 7th, 8th'!$E83:$DV83,"&lt;&gt;")=0,"",SUMIF('Eng GLA 6th, 7th, 8th'!$E$4:$DV$4,FB$3,'Eng GLA 6th, 7th, 8th'!$E83:$DV83)))</f>
        <v/>
      </c>
      <c r="FC80" s="41" t="str">
        <f>IF($B80="","",IF(COUNTIFS('Eng GLA 6th, 7th, 8th'!$E$4:$DV$4,FC$3,'Eng GLA 6th, 7th, 8th'!$E83:$DV83,"&lt;&gt;")=0,"",SUMIF('Eng GLA 6th, 7th, 8th'!$E$4:$DV$4,FC$3,'Eng GLA 6th, 7th, 8th'!$E83:$DV83)))</f>
        <v/>
      </c>
      <c r="FD80" s="41" t="str">
        <f>IF($B80="","",IF(COUNTIFS('Eng GLA 6th, 7th, 8th'!$E$4:$DV$4,FD$3,'Eng GLA 6th, 7th, 8th'!$E83:$DV83,"&lt;&gt;")=0,"",SUMIF('Eng GLA 6th, 7th, 8th'!$E$4:$DV$4,FD$3,'Eng GLA 6th, 7th, 8th'!$E83:$DV83)))</f>
        <v/>
      </c>
      <c r="FE80" s="41" t="str">
        <f>IF($B80="","",IF(COUNTIFS('Eng GLA 6th, 7th, 8th'!$E$4:$DV$4,FE$3,'Eng GLA 6th, 7th, 8th'!$E83:$DV83,"&lt;&gt;")=0,"",SUMIF('Eng GLA 6th, 7th, 8th'!$E$4:$DV$4,FE$3,'Eng GLA 6th, 7th, 8th'!$E83:$DV83)))</f>
        <v/>
      </c>
      <c r="FF80" s="41" t="str">
        <f>IF($B80="","",IF(COUNTIFS('Eng GLA 6th, 7th, 8th'!$E$4:$DV$4,FF$3,'Eng GLA 6th, 7th, 8th'!$E83:$DV83,"&lt;&gt;")=0,"",SUMIF('Eng GLA 6th, 7th, 8th'!$E$4:$DV$4,FF$3,'Eng GLA 6th, 7th, 8th'!$E83:$DV83)))</f>
        <v/>
      </c>
      <c r="FG80" s="41" t="str">
        <f>IF($B80="","",IF(COUNTIFS('Eng GLA 6th, 7th, 8th'!$E$4:$DV$4,FG$3,'Eng GLA 6th, 7th, 8th'!$E83:$DV83,"&lt;&gt;")=0,"",SUMIF('Eng GLA 6th, 7th, 8th'!$E$4:$DV$4,FG$3,'Eng GLA 6th, 7th, 8th'!$E83:$DV83)))</f>
        <v/>
      </c>
      <c r="FH80" s="41" t="str">
        <f>IF($B80="","",IF(COUNTIFS('Eng GLA 6th, 7th, 8th'!$E$4:$DV$4,FH$3,'Eng GLA 6th, 7th, 8th'!$E83:$DV83,"&lt;&gt;")=0,"",SUMIF('Eng GLA 6th, 7th, 8th'!$E$4:$DV$4,FH$3,'Eng GLA 6th, 7th, 8th'!$E83:$DV83)))</f>
        <v/>
      </c>
      <c r="FI80" s="41" t="str">
        <f>IF($B80="","",IF(COUNTIFS('Eng GLA 6th, 7th, 8th'!$E$4:$DV$4,FI$3,'Eng GLA 6th, 7th, 8th'!$E83:$DV83,"&lt;&gt;")=0,"",SUMIF('Eng GLA 6th, 7th, 8th'!$E$4:$DV$4,FI$3,'Eng GLA 6th, 7th, 8th'!$E83:$DV83)))</f>
        <v/>
      </c>
      <c r="FJ80" s="41" t="str">
        <f>IF($B80="","",IF(COUNTIFS('Eng GLA 6th, 7th, 8th'!$E$4:$DV$4,FJ$3,'Eng GLA 6th, 7th, 8th'!$E83:$DV83,"&lt;&gt;")=0,"",SUMIF('Eng GLA 6th, 7th, 8th'!$E$4:$DV$4,FJ$3,'Eng GLA 6th, 7th, 8th'!$E83:$DV83)))</f>
        <v/>
      </c>
      <c r="FK80" s="41" t="str">
        <f>IF($B80="","",IF(COUNTIFS('Eng GLA 6th, 7th, 8th'!$E$4:$DV$4,FK$3,'Eng GLA 6th, 7th, 8th'!$E83:$DV83,"&lt;&gt;")=0,"",SUMIF('Eng GLA 6th, 7th, 8th'!$E$4:$DV$4,FK$3,'Eng GLA 6th, 7th, 8th'!$E83:$DV83)))</f>
        <v/>
      </c>
      <c r="FL80" s="41" t="str">
        <f>IF($B80="","",IF(COUNTIFS('Eng GLA 6th, 7th, 8th'!$E$4:$DV$4,FL$3,'Eng GLA 6th, 7th, 8th'!$E83:$DV83,"&lt;&gt;")=0,"",SUMIF('Eng GLA 6th, 7th, 8th'!$E$4:$DV$4,FL$3,'Eng GLA 6th, 7th, 8th'!$E83:$DV83)))</f>
        <v/>
      </c>
      <c r="FM80" s="41" t="str">
        <f>IF($B80="","",IF(COUNTIFS('Eng GLA 6th, 7th, 8th'!$E$4:$DV$4,FM$3,'Eng GLA 6th, 7th, 8th'!$E83:$DV83,"&lt;&gt;")=0,"",SUMIF('Eng GLA 6th, 7th, 8th'!$E$4:$DV$4,FM$3,'Eng GLA 6th, 7th, 8th'!$E83:$DV83)))</f>
        <v/>
      </c>
      <c r="FN80" s="41" t="str">
        <f>IF($B80="","",IF(COUNTIFS('Eng GLA 6th, 7th, 8th'!$E$4:$DV$4,FN$3,'Eng GLA 6th, 7th, 8th'!$E83:$DV83,"&lt;&gt;")=0,"",SUMIF('Eng GLA 6th, 7th, 8th'!$E$4:$DV$4,FN$3,'Eng GLA 6th, 7th, 8th'!$E83:$DV83)))</f>
        <v/>
      </c>
      <c r="FO80" s="41" t="str">
        <f>IF($B80="","",IF(COUNTIFS('Eng GLA 6th, 7th, 8th'!$E$4:$DV$4,FO$3,'Eng GLA 6th, 7th, 8th'!$E83:$DV83,"&lt;&gt;")=0,"",SUMIF('Eng GLA 6th, 7th, 8th'!$E$4:$DV$4,FO$3,'Eng GLA 6th, 7th, 8th'!$E83:$DV83)))</f>
        <v/>
      </c>
    </row>
    <row r="81" spans="1:171" ht="12.75" customHeight="1" x14ac:dyDescent="0.2">
      <c r="A81" s="65">
        <v>77</v>
      </c>
      <c r="B81" s="65" t="str">
        <f>'English Scores- Leveled papers'!B83</f>
        <v/>
      </c>
      <c r="C81" s="65"/>
      <c r="D81" s="76" t="str">
        <f>IF(OR(B81="",H81="",'Cover Sheet'!E81=""),"",'Cover Sheet'!E81)</f>
        <v/>
      </c>
      <c r="E81" s="76" t="str">
        <f>IF(OR(B81="",H81="",'Cover Sheet'!F81=""),"",'Cover Sheet'!F81)</f>
        <v/>
      </c>
      <c r="F81" s="76" t="str">
        <f>IF(OR(B81="",H81="",'Cover Sheet'!H81=""),"",'Cover Sheet'!H81)</f>
        <v/>
      </c>
      <c r="G81" s="76"/>
      <c r="H81" s="76" t="str">
        <f>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v/>
      </c>
      <c r="I81" s="77" t="str">
        <f t="shared" si="29"/>
        <v/>
      </c>
      <c r="J81" s="77" t="str">
        <f t="shared" si="30"/>
        <v/>
      </c>
      <c r="K81" s="77" t="str">
        <f t="shared" si="31"/>
        <v/>
      </c>
      <c r="L81" s="78" t="str">
        <f t="shared" si="32"/>
        <v/>
      </c>
      <c r="M81" s="78" t="str">
        <f t="shared" si="33"/>
        <v/>
      </c>
      <c r="N81" s="78" t="str">
        <f t="shared" si="34"/>
        <v/>
      </c>
      <c r="O81" s="78" t="str">
        <f t="shared" si="35"/>
        <v/>
      </c>
      <c r="P81" s="78" t="str">
        <f t="shared" si="36"/>
        <v/>
      </c>
      <c r="Q81" s="78" t="str">
        <f t="shared" si="37"/>
        <v/>
      </c>
      <c r="R81" s="78" t="str">
        <f t="shared" si="38"/>
        <v/>
      </c>
      <c r="S81" s="78" t="str">
        <f t="shared" si="39"/>
        <v/>
      </c>
      <c r="T81" s="78" t="str">
        <f t="shared" si="40"/>
        <v/>
      </c>
      <c r="U81" s="78" t="str">
        <f t="shared" si="41"/>
        <v/>
      </c>
      <c r="V81" s="78" t="str">
        <f t="shared" si="42"/>
        <v/>
      </c>
      <c r="W81" s="78" t="str">
        <f t="shared" si="43"/>
        <v/>
      </c>
      <c r="X81" s="78" t="str">
        <f t="shared" si="44"/>
        <v/>
      </c>
      <c r="Y81" s="78"/>
      <c r="Z81" s="78"/>
      <c r="AA81" s="78"/>
      <c r="AB81" s="78"/>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41" t="str">
        <f>IF($B81="","",IF(COUNTIFS('English Scores- Leveled papers'!$H$4:$KM$4,AI$3,'English Scores- Leveled papers'!$H83:$KM83,"&lt;&gt;")=0,"",SUMIF('English Scores- Leveled papers'!$H$4:$KM$4,AI$3,'English Scores- Leveled papers'!$H83:$KM83)))</f>
        <v/>
      </c>
      <c r="AJ81" s="41" t="str">
        <f>IF($B81="","",IF(COUNTIFS('English Scores- Leveled papers'!$H$4:$KM$4,AJ$3,'English Scores- Leveled papers'!$H83:$KM83,"&lt;&gt;")=0,"",SUMIF('English Scores- Leveled papers'!$H$4:$KM$4,AJ$3,'English Scores- Leveled papers'!$H83:$KM83)))</f>
        <v/>
      </c>
      <c r="AK81" s="41" t="str">
        <f>IF($B81="","",IF(COUNTIFS('English Scores- Leveled papers'!$H$4:$KM$4,AK$3,'English Scores- Leveled papers'!$H83:$KM83,"&lt;&gt;")=0,"",SUMIF('English Scores- Leveled papers'!$H$4:$KM$4,AK$3,'English Scores- Leveled papers'!$H83:$KM83)))</f>
        <v/>
      </c>
      <c r="AL81" s="41" t="str">
        <f>IF($B81="","",IF(COUNTIFS('English Scores- Leveled papers'!$H$4:$KM$4,AL$3,'English Scores- Leveled papers'!$H83:$KM83,"&lt;&gt;")=0,"",SUMIF('English Scores- Leveled papers'!$H$4:$KM$4,AL$3,'English Scores- Leveled papers'!$H83:$KM83)))</f>
        <v/>
      </c>
      <c r="AM81" s="41" t="str">
        <f>IF($B81="","",IF(COUNTIFS('English Scores- Leveled papers'!$H$4:$KM$4,AM$3,'English Scores- Leveled papers'!$H83:$KM83,"&lt;&gt;")=0,"",SUMIF('English Scores- Leveled papers'!$H$4:$KM$4,AM$3,'English Scores- Leveled papers'!$H83:$KM83)))</f>
        <v/>
      </c>
      <c r="AN81" s="41"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41" t="str">
        <f>IF($B81="","",IF(COUNTIFS('English Scores- Leveled papers'!$H$4:$KM$4,AZ$3,'English Scores- Leveled papers'!$H83:$KM83,"&lt;&gt;")=0,"",SUMIF('English Scores- Leveled papers'!$H$4:$KM$4,AZ$3,'English Scores- Leveled papers'!$H83:$KM83)))</f>
        <v/>
      </c>
      <c r="BA81" s="41" t="str">
        <f>IF($B81="","",IF(COUNTIFS('English Scores- Leveled papers'!$H$4:$KM$4,BA$3,'English Scores- Leveled papers'!$H83:$KM83,"&lt;&gt;")=0,"",SUMIF('English Scores- Leveled papers'!$H$4:$KM$4,BA$3,'English Scores- Leveled papers'!$H83:$KM83)))</f>
        <v/>
      </c>
      <c r="BB81" s="41" t="str">
        <f>IF($B81="","",IF(COUNTIFS('English Scores- Leveled papers'!$H$4:$KM$4,BB$3,'English Scores- Leveled papers'!$H83:$KM83,"&lt;&gt;")=0,"",SUMIF('English Scores- Leveled papers'!$H$4:$KM$4,BB$3,'English Scores- Leveled papers'!$H83:$KM83)))</f>
        <v/>
      </c>
      <c r="BC81" s="41" t="str">
        <f>IF($B81="","",IF(COUNTIFS('English Scores- Leveled papers'!$H$4:$KM$4,BC$3,'English Scores- Leveled papers'!$H83:$KM83,"&lt;&gt;")=0,"",SUMIF('English Scores- Leveled papers'!$H$4:$KM$4,BC$3,'English Scores- Leveled papers'!$H83:$KM83)))</f>
        <v/>
      </c>
      <c r="BD81" s="41" t="str">
        <f>IF($B81="","",IF(COUNTIFS('English Scores- Leveled papers'!$H$4:$KM$4,BD$3,'English Scores- Leveled papers'!$H83:$KM83,"&lt;&gt;")=0,"",SUMIF('English Scores- Leveled papers'!$H$4:$KM$4,BD$3,'English Scores- Leveled papers'!$H83:$KM83)))</f>
        <v/>
      </c>
      <c r="BE81" s="41" t="str">
        <f>IF($B81="","",IF(COUNTIFS('English Scores- Leveled papers'!$H$4:$KM$4,BE$3,'English Scores- Leveled papers'!$H83:$KM83,"&lt;&gt;")=0,"",SUMIF('English Scores- Leveled papers'!$H$4:$KM$4,BE$3,'English Scores- Leveled papers'!$H83:$KM83)))</f>
        <v/>
      </c>
      <c r="BF81" s="41" t="str">
        <f>IF($B81="","",IF(COUNTIFS('English Scores- Leveled papers'!$H$4:$KM$4,BF$3,'English Scores- Leveled papers'!$H83:$KM83,"&lt;&gt;")=0,"",SUMIF('English Scores- Leveled papers'!$H$4:$KM$4,BF$3,'English Scores- Leveled papers'!$H83:$KM83)))</f>
        <v/>
      </c>
      <c r="BG81" s="41" t="str">
        <f>IF($B81="","",IF(COUNTIFS('English Scores- Leveled papers'!$H$4:$KM$4,BG$3,'English Scores- Leveled papers'!$H83:$KM83,"&lt;&gt;")=0,"",SUMIF('English Scores- Leveled papers'!$H$4:$KM$4,BG$3,'English Scores- Leveled papers'!$H83:$KM83)))</f>
        <v/>
      </c>
      <c r="BH81" s="41" t="str">
        <f>IF($B81="","",IF(COUNTIFS('English Scores- Leveled papers'!$H$4:$KM$4,BH$3,'English Scores- Leveled papers'!$H83:$KM83,"&lt;&gt;")=0,"",SUMIF('English Scores- Leveled papers'!$H$4:$KM$4,BH$3,'English Scores- Leveled papers'!$H83:$KM83)))</f>
        <v/>
      </c>
      <c r="BI81" s="41" t="str">
        <f>IF($B81="","",IF(COUNTIFS('English Scores- Leveled papers'!$H$4:$KM$4,BI$3,'English Scores- Leveled papers'!$H83:$KM83,"&lt;&gt;")=0,"",SUMIF('English Scores- Leveled papers'!$H$4:$KM$4,BI$3,'English Scores- Leveled papers'!$H83:$KM83)))</f>
        <v/>
      </c>
      <c r="BJ81" s="41" t="str">
        <f>IF($B81="","",IF(COUNTIFS('English Scores- Leveled papers'!$H$4:$KM$4,BJ$3,'English Scores- Leveled papers'!$H83:$KM83,"&lt;&gt;")=0,"",SUMIF('English Scores- Leveled papers'!$H$4:$KM$4,BJ$3,'English Scores- Leveled papers'!$H83:$KM83)))</f>
        <v/>
      </c>
      <c r="BK81" s="41" t="str">
        <f>IF($B81="","",IF(COUNTIFS('English Scores- Leveled papers'!$H$4:$KM$4,BK$3,'English Scores- Leveled papers'!$H83:$KM83,"&lt;&gt;")=0,"",SUMIF('English Scores- Leveled papers'!$H$4:$KM$4,BK$3,'English Scores- Leveled papers'!$H83:$KM83)))</f>
        <v/>
      </c>
      <c r="BL81" s="41" t="str">
        <f>IF($B81="","",IF(COUNTIFS('English Scores- Leveled papers'!$H$4:$KM$4,BL$3,'English Scores- Leveled papers'!$H83:$KM83,"&lt;&gt;")=0,"",SUMIF('English Scores- Leveled papers'!$H$4:$KM$4,BL$3,'English Scores- Leveled papers'!$H83:$KM83)))</f>
        <v/>
      </c>
      <c r="BM81" s="41" t="str">
        <f>IF($B81="","",IF(COUNTIFS('English Scores- Leveled papers'!$H$4:$KM$4,BM$3,'English Scores- Leveled papers'!$H83:$KM83,"&lt;&gt;")=0,"",SUMIF('English Scores- Leveled papers'!$H$4:$KM$4,BM$3,'English Scores- Leveled papers'!$H83:$KM83)))</f>
        <v/>
      </c>
      <c r="BN81" s="41" t="str">
        <f>IF($B81="","",IF(COUNTIFS('English Scores- Leveled papers'!$H$4:$KM$4,BN$3,'English Scores- Leveled papers'!$H83:$KM83,"&lt;&gt;")=0,"",SUMIF('English Scores- Leveled papers'!$H$4:$KM$4,BN$3,'English Scores- Leveled papers'!$H83:$KM83)))</f>
        <v/>
      </c>
      <c r="BO81" s="41"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41" t="str">
        <f>IF($B81="","",IF(COUNTIFS('English Scores- Leveled papers'!$H$4:$KM$4,BX$3,'English Scores- Leveled papers'!$H83:$KM83,"&lt;&gt;")=0,"",SUMIF('English Scores- Leveled papers'!$H$4:$KM$4,BX$3,'English Scores- Leveled papers'!$H83:$KM83)))</f>
        <v/>
      </c>
      <c r="BY81" s="41" t="str">
        <f>IF($B81="","",IF(COUNTIFS('English Scores- Leveled papers'!$H$4:$KM$4,BY$3,'English Scores- Leveled papers'!$H83:$KM83,"&lt;&gt;")=0,"",SUMIF('English Scores- Leveled papers'!$H$4:$KM$4,BY$3,'English Scores- Leveled papers'!$H83:$KM83)))</f>
        <v/>
      </c>
      <c r="BZ81" s="41" t="str">
        <f>IF($B81="","",IF(COUNTIFS('English Scores- Leveled papers'!$H$4:$KM$4,BZ$3,'English Scores- Leveled papers'!$H83:$KM83,"&lt;&gt;")=0,"",SUMIF('English Scores- Leveled papers'!$H$4:$KM$4,BZ$3,'English Scores- Leveled papers'!$H83:$KM83)))</f>
        <v/>
      </c>
      <c r="CA81" s="41" t="str">
        <f>IF($B81="","",IF(COUNTIFS('English Scores- Leveled papers'!$H$4:$KM$4,CA$3,'English Scores- Leveled papers'!$H83:$KM83,"&lt;&gt;")=0,"",SUMIF('English Scores- Leveled papers'!$H$4:$KM$4,CA$3,'English Scores- Leveled papers'!$H83:$KM83)))</f>
        <v/>
      </c>
      <c r="CB81" s="41" t="str">
        <f>IF($B81="","",IF(COUNTIFS('English Scores- Leveled papers'!$H$4:$KM$4,CB$3,'English Scores- Leveled papers'!$H83:$KM83,"&lt;&gt;")=0,"",SUMIF('English Scores- Leveled papers'!$H$4:$KM$4,CB$3,'English Scores- Leveled papers'!$H83:$KM83)))</f>
        <v/>
      </c>
      <c r="CC81" s="41" t="str">
        <f>IF($B81="","",IF(COUNTIFS('English Scores- Leveled papers'!$H$4:$KM$4,CC$3,'English Scores- Leveled papers'!$H83:$KM83,"&lt;&gt;")=0,"",SUMIF('English Scores- Leveled papers'!$H$4:$KM$4,CC$3,'English Scores- Leveled papers'!$H83:$KM83)))</f>
        <v/>
      </c>
      <c r="CD81" s="41" t="str">
        <f>IF($B81="","",IF(COUNTIFS('English Scores- Leveled papers'!$H$4:$KM$4,CD$3,'English Scores- Leveled papers'!$H83:$KM83,"&lt;&gt;")=0,"",SUMIF('English Scores- Leveled papers'!$H$4:$KM$4,CD$3,'English Scores- Leveled papers'!$H83:$KM83)))</f>
        <v/>
      </c>
      <c r="CE81" s="41" t="str">
        <f>IF($B81="","",IF(COUNTIFS('English Scores- Leveled papers'!$H$4:$KM$4,CE$3,'English Scores- Leveled papers'!$H83:$KM83,"&lt;&gt;")=0,"",SUMIF('English Scores- Leveled papers'!$H$4:$KM$4,CE$3,'English Scores- Leveled papers'!$H83:$KM83)))</f>
        <v/>
      </c>
      <c r="CF81" s="41"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41" t="str">
        <f>IF($B81="","",IF(COUNTIFS('English Scores- Leveled papers'!$H$4:$KM$4,CL$3,'English Scores- Leveled papers'!$H83:$KM83,"&lt;&gt;")=0,"",SUMIF('English Scores- Leveled papers'!$H$4:$KM$4,CL$3,'English Scores- Leveled papers'!$H83:$KM83)))</f>
        <v/>
      </c>
      <c r="CM81" s="41" t="str">
        <f>IF($B81="","",IF(COUNTIFS('English Scores- Leveled papers'!$H$4:$KM$4,CM$3,'English Scores- Leveled papers'!$H83:$KM83,"&lt;&gt;")=0,"",SUMIF('English Scores- Leveled papers'!$H$4:$KM$4,CM$3,'English Scores- Leveled papers'!$H83:$KM83)))</f>
        <v/>
      </c>
      <c r="CN81" s="41" t="str">
        <f>IF($B81="","",IF(COUNTIFS('English Scores- Leveled papers'!$H$4:$KM$4,CN$3,'English Scores- Leveled papers'!$H83:$KM83,"&lt;&gt;")=0,"",SUMIF('English Scores- Leveled papers'!$H$4:$KM$4,CN$3,'English Scores- Leveled papers'!$H83:$KM83)))</f>
        <v/>
      </c>
      <c r="CO81" s="41" t="str">
        <f>IF($B81="","",IF(COUNTIFS('English Scores- Leveled papers'!$H$4:$KM$4,CO$3,'English Scores- Leveled papers'!$H83:$KM83,"&lt;&gt;")=0,"",SUMIF('English Scores- Leveled papers'!$H$4:$KM$4,CO$3,'English Scores- Leveled papers'!$H83:$KM83)))</f>
        <v/>
      </c>
      <c r="CP81" s="41" t="str">
        <f>IF($B81="","",IF(COUNTIFS('English Scores- Leveled papers'!$H$4:$KM$4,CP$3,'English Scores- Leveled papers'!$H83:$KM83,"&lt;&gt;")=0,"",SUMIF('English Scores- Leveled papers'!$H$4:$KM$4,CP$3,'English Scores- Leveled papers'!$H83:$KM83)))</f>
        <v/>
      </c>
      <c r="CQ81" s="41" t="str">
        <f>IF($B81="","",IF(COUNTIFS('English Scores- Leveled papers'!$H$4:$KM$4,CQ$3,'English Scores- Leveled papers'!$H83:$KM83,"&lt;&gt;")=0,"",SUMIF('English Scores- Leveled papers'!$H$4:$KM$4,CQ$3,'English Scores- Leveled papers'!$H83:$KM83)))</f>
        <v/>
      </c>
      <c r="CR81" s="41" t="str">
        <f>IF($B81="","",IF(COUNTIFS('English Scores- Leveled papers'!$H$4:$KM$4,CR$3,'English Scores- Leveled papers'!$H83:$KM83,"&lt;&gt;")=0,"",SUMIF('English Scores- Leveled papers'!$H$4:$KM$4,CR$3,'English Scores- Leveled papers'!$H83:$KM83)))</f>
        <v/>
      </c>
      <c r="CS81" s="41"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41" t="str">
        <f>IF($B81="","",IF(COUNTIFS('English Scores- Leveled papers'!$H$4:$KM$4,DF$3,'English Scores- Leveled papers'!$H83:$KM83,"&lt;&gt;")=0,"",SUMIF('English Scores- Leveled papers'!$H$4:$KM$4,DF$3,'English Scores- Leveled papers'!$H83:$KM83)))</f>
        <v/>
      </c>
      <c r="DG81" s="41" t="str">
        <f>IF($B81="","",IF(COUNTIFS('English Scores- Leveled papers'!$H$4:$KM$4,DG$3,'English Scores- Leveled papers'!$H83:$KM83,"&lt;&gt;")=0,"",SUMIF('English Scores- Leveled papers'!$H$4:$KM$4,DG$3,'English Scores- Leveled papers'!$H83:$KM83)))</f>
        <v/>
      </c>
      <c r="DH81" s="41" t="str">
        <f>IF($B81="","",IF(COUNTIFS('English Scores- Leveled papers'!$H$4:$KM$4,DH$3,'English Scores- Leveled papers'!$H83:$KM83,"&lt;&gt;")=0,"",SUMIF('English Scores- Leveled papers'!$H$4:$KM$4,DH$3,'English Scores- Leveled papers'!$H83:$KM83)))</f>
        <v/>
      </c>
      <c r="DI81" s="41" t="str">
        <f>IF($B81="","",IF(COUNTIFS('English Scores- Leveled papers'!$H$4:$KM$4,DI$3,'English Scores- Leveled papers'!$H83:$KM83,"&lt;&gt;")=0,"",SUMIF('English Scores- Leveled papers'!$H$4:$KM$4,DI$3,'English Scores- Leveled papers'!$H83:$KM83)))</f>
        <v/>
      </c>
      <c r="DJ81" s="41" t="str">
        <f>IF($B81="","",IF(COUNTIFS('English Scores- Leveled papers'!$H$4:$KM$4,DJ$3,'English Scores- Leveled papers'!$H83:$KM83,"&lt;&gt;")=0,"",SUMIF('English Scores- Leveled papers'!$H$4:$KM$4,DJ$3,'English Scores- Leveled papers'!$H83:$KM83)))</f>
        <v/>
      </c>
      <c r="DK81" s="41" t="str">
        <f>IF($B81="","",IF(COUNTIFS('English Scores- Leveled papers'!$H$4:$KM$4,DK$3,'English Scores- Leveled papers'!$H83:$KM83,"&lt;&gt;")=0,"",SUMIF('English Scores- Leveled papers'!$H$4:$KM$4,DK$3,'English Scores- Leveled papers'!$H83:$KM83)))</f>
        <v/>
      </c>
      <c r="DL81" s="41" t="str">
        <f>IF($B81="","",IF(COUNTIFS('English Scores- Leveled papers'!$H$4:$KM$4,DL$3,'English Scores- Leveled papers'!$H83:$KM83,"&lt;&gt;")=0,"",SUMIF('English Scores- Leveled papers'!$H$4:$KM$4,DL$3,'English Scores- Leveled papers'!$H83:$KM83)))</f>
        <v/>
      </c>
      <c r="DM81" s="41" t="str">
        <f>IF($B81="","",IF(COUNTIFS('English Scores- Leveled papers'!$H$4:$KM$4,DM$3,'English Scores- Leveled papers'!$H83:$KM83,"&lt;&gt;")=0,"",SUMIF('English Scores- Leveled papers'!$H$4:$KM$4,DM$3,'English Scores- Leveled papers'!$H83:$KM83)))</f>
        <v/>
      </c>
      <c r="DN81" s="41" t="str">
        <f>IF($B81="","",IF(COUNTIFS('English Scores- Leveled papers'!$H$4:$KM$4,DN$3,'English Scores- Leveled papers'!$H83:$KM83,"&lt;&gt;")=0,"",SUMIF('English Scores- Leveled papers'!$H$4:$KM$4,DN$3,'English Scores- Leveled papers'!$H83:$KM83)))</f>
        <v/>
      </c>
      <c r="DO81" s="41" t="str">
        <f>IF($B81="","",IF(COUNTIFS('English Scores- Leveled papers'!$H$4:$KM$4,DO$3,'English Scores- Leveled papers'!$H83:$KM83,"&lt;&gt;")=0,"",SUMIF('English Scores- Leveled papers'!$H$4:$KM$4,DO$3,'English Scores- Leveled papers'!$H83:$KM83)))</f>
        <v/>
      </c>
      <c r="DP81" s="41" t="str">
        <f>IF($B81="","",IF(COUNTIFS('English Scores- Leveled papers'!$H$4:$KM$4,DP$3,'English Scores- Leveled papers'!$H83:$KM83,"&lt;&gt;")=0,"",SUMIF('English Scores- Leveled papers'!$H$4:$KM$4,DP$3,'English Scores- Leveled papers'!$H83:$KM83)))</f>
        <v/>
      </c>
      <c r="DQ81" s="393" t="str">
        <f>IF($B81="","",IF(COUNTIFS('English Scores- Leveled papers'!$H$4:$KM$4,DQ$3,'English Scores- Leveled papers'!$H83:$KM83,"&lt;&gt;")=0,"",SUMIF('English Scores- Leveled papers'!$H$4:$KM$4,DQ$3,'English Scores- Leveled papers'!$H83:$KM83)))</f>
        <v/>
      </c>
      <c r="DR81" s="395" t="str">
        <f>IF('Cover Sheet'!$AC$6="6th", 'Eng GLA 6th, 7th, 8th'!D84, "")</f>
        <v/>
      </c>
      <c r="DU81" s="41" t="str">
        <f>IF($B81="","",IF(COUNTIFS('Eng GLA 6th, 7th, 8th'!$E$4:$DV$4,DU$3,'Eng GLA 6th, 7th, 8th'!$E84:$DV84,"&lt;&gt;")=0,"",SUMIF('Eng GLA 6th, 7th, 8th'!$E$4:$DV$4,DU$3,'Eng GLA 6th, 7th, 8th'!$E84:$DV84)))</f>
        <v/>
      </c>
      <c r="DV81" s="41" t="str">
        <f>IF($B81="","",IF(COUNTIFS('Eng GLA 6th, 7th, 8th'!$E$4:$DV$4,DV$3,'Eng GLA 6th, 7th, 8th'!$E84:$DV84,"&lt;&gt;")=0,"",SUMIF('Eng GLA 6th, 7th, 8th'!$E$4:$DV$4,DV$3,'Eng GLA 6th, 7th, 8th'!$E84:$DV84)))</f>
        <v/>
      </c>
      <c r="DW81" s="41" t="str">
        <f>IF($B81="","",IF(COUNTIFS('Eng GLA 6th, 7th, 8th'!$E$4:$DV$4,DW$3,'Eng GLA 6th, 7th, 8th'!$E84:$DV84,"&lt;&gt;")=0,"",SUMIF('Eng GLA 6th, 7th, 8th'!$E$4:$DV$4,DW$3,'Eng GLA 6th, 7th, 8th'!$E84:$DV84)))</f>
        <v/>
      </c>
      <c r="DX81" s="41" t="str">
        <f>IF($B81="","",IF(COUNTIFS('Eng GLA 6th, 7th, 8th'!$E$4:$DV$4,DX$3,'Eng GLA 6th, 7th, 8th'!$E84:$DV84,"&lt;&gt;")=0,"",SUMIF('Eng GLA 6th, 7th, 8th'!$E$4:$DV$4,DX$3,'Eng GLA 6th, 7th, 8th'!$E84:$DV84)))</f>
        <v/>
      </c>
      <c r="DY81" s="41" t="str">
        <f>IF($B81="","",IF(COUNTIFS('Eng GLA 6th, 7th, 8th'!$E$4:$DV$4,DY$3,'Eng GLA 6th, 7th, 8th'!$E84:$DV84,"&lt;&gt;")=0,"",SUMIF('Eng GLA 6th, 7th, 8th'!$E$4:$DV$4,DY$3,'Eng GLA 6th, 7th, 8th'!$E84:$DV84)))</f>
        <v/>
      </c>
      <c r="DZ81" s="41" t="str">
        <f>IF($B81="","",IF(COUNTIFS('Eng GLA 6th, 7th, 8th'!$E$4:$DV$4,DZ$3,'Eng GLA 6th, 7th, 8th'!$E84:$DV84,"&lt;&gt;")=0,"",SUMIF('Eng GLA 6th, 7th, 8th'!$E$4:$DV$4,DZ$3,'Eng GLA 6th, 7th, 8th'!$E84:$DV84)))</f>
        <v/>
      </c>
      <c r="EA81" s="41" t="str">
        <f>IF($B81="","",IF(COUNTIFS('Eng GLA 6th, 7th, 8th'!$E$4:$DV$4,EA$3,'Eng GLA 6th, 7th, 8th'!$E84:$DV84,"&lt;&gt;")=0,"",SUMIF('Eng GLA 6th, 7th, 8th'!$E$4:$DV$4,EA$3,'Eng GLA 6th, 7th, 8th'!$E84:$DV84)))</f>
        <v/>
      </c>
      <c r="EB81" s="41" t="str">
        <f>IF($B81="","",IF(COUNTIFS('Eng GLA 6th, 7th, 8th'!$E$4:$DV$4,EB$3,'Eng GLA 6th, 7th, 8th'!$E84:$DV84,"&lt;&gt;")=0,"",SUMIF('Eng GLA 6th, 7th, 8th'!$E$4:$DV$4,EB$3,'Eng GLA 6th, 7th, 8th'!$E84:$DV84)))</f>
        <v/>
      </c>
      <c r="EC81" s="41" t="str">
        <f>IF($B81="","",IF(COUNTIFS('Eng GLA 6th, 7th, 8th'!$E$4:$DV$4,EC$3,'Eng GLA 6th, 7th, 8th'!$E84:$DV84,"&lt;&gt;")=0,"",SUMIF('Eng GLA 6th, 7th, 8th'!$E$4:$DV$4,EC$3,'Eng GLA 6th, 7th, 8th'!$E84:$DV84)))</f>
        <v/>
      </c>
      <c r="ED81" s="41" t="str">
        <f>IF($B81="","",IF(COUNTIFS('Eng GLA 6th, 7th, 8th'!$E$4:$DV$4,ED$3,'Eng GLA 6th, 7th, 8th'!$E84:$DV84,"&lt;&gt;")=0,"",SUMIF('Eng GLA 6th, 7th, 8th'!$E$4:$DV$4,ED$3,'Eng GLA 6th, 7th, 8th'!$E84:$DV84)))</f>
        <v/>
      </c>
      <c r="EE81" s="41" t="str">
        <f>IF($B81="","",IF(COUNTIFS('Eng GLA 6th, 7th, 8th'!$E$4:$DV$4,EE$3,'Eng GLA 6th, 7th, 8th'!$E84:$DV84,"&lt;&gt;")=0,"",SUMIF('Eng GLA 6th, 7th, 8th'!$E$4:$DV$4,EE$3,'Eng GLA 6th, 7th, 8th'!$E84:$DV84)))</f>
        <v/>
      </c>
      <c r="EF81" s="41" t="str">
        <f>IF($B81="","",IF(COUNTIFS('Eng GLA 6th, 7th, 8th'!$E$4:$DV$4,EF$3,'Eng GLA 6th, 7th, 8th'!$E84:$DV84,"&lt;&gt;")=0,"",SUMIF('Eng GLA 6th, 7th, 8th'!$E$4:$DV$4,EF$3,'Eng GLA 6th, 7th, 8th'!$E84:$DV84)))</f>
        <v/>
      </c>
      <c r="EG81" s="41" t="str">
        <f>IF($B81="","",IF(COUNTIFS('Eng GLA 6th, 7th, 8th'!$E$4:$DV$4,EG$3,'Eng GLA 6th, 7th, 8th'!$E84:$DV84,"&lt;&gt;")=0,"",SUMIF('Eng GLA 6th, 7th, 8th'!$E$4:$DV$4,EG$3,'Eng GLA 6th, 7th, 8th'!$E84:$DV84)))</f>
        <v/>
      </c>
      <c r="EH81" s="41" t="str">
        <f>IF($B81="","",IF(COUNTIFS('Eng GLA 6th, 7th, 8th'!$E$4:$DV$4,EH$3,'Eng GLA 6th, 7th, 8th'!$E84:$DV84,"&lt;&gt;")=0,"",SUMIF('Eng GLA 6th, 7th, 8th'!$E$4:$DV$4,EH$3,'Eng GLA 6th, 7th, 8th'!$E84:$DV84)))</f>
        <v/>
      </c>
      <c r="EI81" s="41" t="str">
        <f>IF($B81="","",IF(COUNTIFS('Eng GLA 6th, 7th, 8th'!$E$4:$DV$4,EI$3,'Eng GLA 6th, 7th, 8th'!$E84:$DV84,"&lt;&gt;")=0,"",SUMIF('Eng GLA 6th, 7th, 8th'!$E$4:$DV$4,EI$3,'Eng GLA 6th, 7th, 8th'!$E84:$DV84)))</f>
        <v/>
      </c>
      <c r="EJ81" s="398" t="str">
        <f>IF('Cover Sheet'!$AC$6="7th", 'Eng GLA 6th, 7th, 8th'!AQ84, "")</f>
        <v/>
      </c>
      <c r="EK81" s="41" t="str">
        <f>IF($B81="","",IF(COUNTIFS('Eng GLA 6th, 7th, 8th'!$E$4:$DV$4,EK$3,'Eng GLA 6th, 7th, 8th'!$E84:$DV84,"&lt;&gt;")=0,"",SUMIF('Eng GLA 6th, 7th, 8th'!$E$4:$DV$4,EK$3,'Eng GLA 6th, 7th, 8th'!$E84:$DV84)))</f>
        <v/>
      </c>
      <c r="EL81" s="41" t="str">
        <f>IF($B81="","",IF(COUNTIFS('Eng GLA 6th, 7th, 8th'!$E$4:$DV$4,EL$3,'Eng GLA 6th, 7th, 8th'!$E84:$DV84,"&lt;&gt;")=0,"",SUMIF('Eng GLA 6th, 7th, 8th'!$E$4:$DV$4,EL$3,'Eng GLA 6th, 7th, 8th'!$E84:$DV84)))</f>
        <v/>
      </c>
      <c r="EM81" s="41" t="str">
        <f>IF($B81="","",IF(COUNTIFS('Eng GLA 6th, 7th, 8th'!$E$4:$DV$4,EM$3,'Eng GLA 6th, 7th, 8th'!$E84:$DV84,"&lt;&gt;")=0,"",SUMIF('Eng GLA 6th, 7th, 8th'!$E$4:$DV$4,EM$3,'Eng GLA 6th, 7th, 8th'!$E84:$DV84)))</f>
        <v/>
      </c>
      <c r="EN81" s="41" t="str">
        <f>IF($B81="","",IF(COUNTIFS('Eng GLA 6th, 7th, 8th'!$E$4:$DV$4,EN$3,'Eng GLA 6th, 7th, 8th'!$E84:$DV84,"&lt;&gt;")=0,"",SUMIF('Eng GLA 6th, 7th, 8th'!$E$4:$DV$4,EN$3,'Eng GLA 6th, 7th, 8th'!$E84:$DV84)))</f>
        <v/>
      </c>
      <c r="EO81" s="41" t="str">
        <f>IF($B81="","",IF(COUNTIFS('Eng GLA 6th, 7th, 8th'!$E$4:$DV$4,EO$3,'Eng GLA 6th, 7th, 8th'!$E84:$DV84,"&lt;&gt;")=0,"",SUMIF('Eng GLA 6th, 7th, 8th'!$E$4:$DV$4,EO$3,'Eng GLA 6th, 7th, 8th'!$E84:$DV84)))</f>
        <v/>
      </c>
      <c r="EP81" s="41" t="str">
        <f>IF($B81="","",IF(COUNTIFS('Eng GLA 6th, 7th, 8th'!$E$4:$DV$4,EP$3,'Eng GLA 6th, 7th, 8th'!$E84:$DV84,"&lt;&gt;")=0,"",SUMIF('Eng GLA 6th, 7th, 8th'!$E$4:$DV$4,EP$3,'Eng GLA 6th, 7th, 8th'!$E84:$DV84)))</f>
        <v/>
      </c>
      <c r="EQ81" s="41" t="str">
        <f>IF($B81="","",IF(COUNTIFS('Eng GLA 6th, 7th, 8th'!$E$4:$DV$4,EQ$3,'Eng GLA 6th, 7th, 8th'!$E84:$DV84,"&lt;&gt;")=0,"",SUMIF('Eng GLA 6th, 7th, 8th'!$E$4:$DV$4,EQ$3,'Eng GLA 6th, 7th, 8th'!$E84:$DV84)))</f>
        <v/>
      </c>
      <c r="ER81" s="41" t="str">
        <f>IF($B81="","",IF(COUNTIFS('Eng GLA 6th, 7th, 8th'!$E$4:$DV$4,ER$3,'Eng GLA 6th, 7th, 8th'!$E84:$DV84,"&lt;&gt;")=0,"",SUMIF('Eng GLA 6th, 7th, 8th'!$E$4:$DV$4,ER$3,'Eng GLA 6th, 7th, 8th'!$E84:$DV84)))</f>
        <v/>
      </c>
      <c r="ES81" s="41" t="str">
        <f>IF($B81="","",IF(COUNTIFS('Eng GLA 6th, 7th, 8th'!$E$4:$DV$4,ES$3,'Eng GLA 6th, 7th, 8th'!$E84:$DV84,"&lt;&gt;")=0,"",SUMIF('Eng GLA 6th, 7th, 8th'!$E$4:$DV$4,ES$3,'Eng GLA 6th, 7th, 8th'!$E84:$DV84)))</f>
        <v/>
      </c>
      <c r="ET81" s="41" t="str">
        <f>IF($B81="","",IF(COUNTIFS('Eng GLA 6th, 7th, 8th'!$E$4:$DV$4,ET$3,'Eng GLA 6th, 7th, 8th'!$E84:$DV84,"&lt;&gt;")=0,"",SUMIF('Eng GLA 6th, 7th, 8th'!$E$4:$DV$4,ET$3,'Eng GLA 6th, 7th, 8th'!$E84:$DV84)))</f>
        <v/>
      </c>
      <c r="EU81" s="41" t="str">
        <f>IF($B81="","",IF(COUNTIFS('Eng GLA 6th, 7th, 8th'!$E$4:$DV$4,EU$3,'Eng GLA 6th, 7th, 8th'!$E84:$DV84,"&lt;&gt;")=0,"",SUMIF('Eng GLA 6th, 7th, 8th'!$E$4:$DV$4,EU$3,'Eng GLA 6th, 7th, 8th'!$E84:$DV84)))</f>
        <v/>
      </c>
      <c r="EV81" s="41" t="str">
        <f>IF($B81="","",IF(COUNTIFS('Eng GLA 6th, 7th, 8th'!$E$4:$DV$4,EV$3,'Eng GLA 6th, 7th, 8th'!$E84:$DV84,"&lt;&gt;")=0,"",SUMIF('Eng GLA 6th, 7th, 8th'!$E$4:$DV$4,EV$3,'Eng GLA 6th, 7th, 8th'!$E84:$DV84)))</f>
        <v/>
      </c>
      <c r="EW81" s="41" t="str">
        <f>IF($B81="","",IF(COUNTIFS('Eng GLA 6th, 7th, 8th'!$E$4:$DV$4,EW$3,'Eng GLA 6th, 7th, 8th'!$E84:$DV84,"&lt;&gt;")=0,"",SUMIF('Eng GLA 6th, 7th, 8th'!$E$4:$DV$4,EW$3,'Eng GLA 6th, 7th, 8th'!$E84:$DV84)))</f>
        <v/>
      </c>
      <c r="EX81" s="41" t="str">
        <f>IF($B81="","",IF(COUNTIFS('Eng GLA 6th, 7th, 8th'!$E$4:$DV$4,EX$3,'Eng GLA 6th, 7th, 8th'!$E84:$DV84,"&lt;&gt;")=0,"",SUMIF('Eng GLA 6th, 7th, 8th'!$E$4:$DV$4,EX$3,'Eng GLA 6th, 7th, 8th'!$E84:$DV84)))</f>
        <v/>
      </c>
      <c r="EY81" s="41" t="str">
        <f>IF($B81="","",IF(COUNTIFS('Eng GLA 6th, 7th, 8th'!$E$4:$DV$4,EY$3,'Eng GLA 6th, 7th, 8th'!$E84:$DV84,"&lt;&gt;")=0,"",SUMIF('Eng GLA 6th, 7th, 8th'!$E$4:$DV$4,EY$3,'Eng GLA 6th, 7th, 8th'!$E84:$DV84)))</f>
        <v/>
      </c>
      <c r="EZ81" s="398" t="str">
        <f>IF('Cover Sheet'!$AC$6="8th", 'Eng GLA 6th, 7th, 8th'!CG84, "")</f>
        <v/>
      </c>
      <c r="FA81" s="41" t="str">
        <f>IF($B81="","",IF(COUNTIFS('Eng GLA 6th, 7th, 8th'!$E$4:$DV$4,FA$3,'Eng GLA 6th, 7th, 8th'!$E84:$DV84,"&lt;&gt;")=0,"",SUMIF('Eng GLA 6th, 7th, 8th'!$E$4:$DV$4,FA$3,'Eng GLA 6th, 7th, 8th'!$E84:$DV84)))</f>
        <v/>
      </c>
      <c r="FB81" s="41" t="str">
        <f>IF($B81="","",IF(COUNTIFS('Eng GLA 6th, 7th, 8th'!$E$4:$DV$4,FB$3,'Eng GLA 6th, 7th, 8th'!$E84:$DV84,"&lt;&gt;")=0,"",SUMIF('Eng GLA 6th, 7th, 8th'!$E$4:$DV$4,FB$3,'Eng GLA 6th, 7th, 8th'!$E84:$DV84)))</f>
        <v/>
      </c>
      <c r="FC81" s="41" t="str">
        <f>IF($B81="","",IF(COUNTIFS('Eng GLA 6th, 7th, 8th'!$E$4:$DV$4,FC$3,'Eng GLA 6th, 7th, 8th'!$E84:$DV84,"&lt;&gt;")=0,"",SUMIF('Eng GLA 6th, 7th, 8th'!$E$4:$DV$4,FC$3,'Eng GLA 6th, 7th, 8th'!$E84:$DV84)))</f>
        <v/>
      </c>
      <c r="FD81" s="41" t="str">
        <f>IF($B81="","",IF(COUNTIFS('Eng GLA 6th, 7th, 8th'!$E$4:$DV$4,FD$3,'Eng GLA 6th, 7th, 8th'!$E84:$DV84,"&lt;&gt;")=0,"",SUMIF('Eng GLA 6th, 7th, 8th'!$E$4:$DV$4,FD$3,'Eng GLA 6th, 7th, 8th'!$E84:$DV84)))</f>
        <v/>
      </c>
      <c r="FE81" s="41" t="str">
        <f>IF($B81="","",IF(COUNTIFS('Eng GLA 6th, 7th, 8th'!$E$4:$DV$4,FE$3,'Eng GLA 6th, 7th, 8th'!$E84:$DV84,"&lt;&gt;")=0,"",SUMIF('Eng GLA 6th, 7th, 8th'!$E$4:$DV$4,FE$3,'Eng GLA 6th, 7th, 8th'!$E84:$DV84)))</f>
        <v/>
      </c>
      <c r="FF81" s="41" t="str">
        <f>IF($B81="","",IF(COUNTIFS('Eng GLA 6th, 7th, 8th'!$E$4:$DV$4,FF$3,'Eng GLA 6th, 7th, 8th'!$E84:$DV84,"&lt;&gt;")=0,"",SUMIF('Eng GLA 6th, 7th, 8th'!$E$4:$DV$4,FF$3,'Eng GLA 6th, 7th, 8th'!$E84:$DV84)))</f>
        <v/>
      </c>
      <c r="FG81" s="41" t="str">
        <f>IF($B81="","",IF(COUNTIFS('Eng GLA 6th, 7th, 8th'!$E$4:$DV$4,FG$3,'Eng GLA 6th, 7th, 8th'!$E84:$DV84,"&lt;&gt;")=0,"",SUMIF('Eng GLA 6th, 7th, 8th'!$E$4:$DV$4,FG$3,'Eng GLA 6th, 7th, 8th'!$E84:$DV84)))</f>
        <v/>
      </c>
      <c r="FH81" s="41" t="str">
        <f>IF($B81="","",IF(COUNTIFS('Eng GLA 6th, 7th, 8th'!$E$4:$DV$4,FH$3,'Eng GLA 6th, 7th, 8th'!$E84:$DV84,"&lt;&gt;")=0,"",SUMIF('Eng GLA 6th, 7th, 8th'!$E$4:$DV$4,FH$3,'Eng GLA 6th, 7th, 8th'!$E84:$DV84)))</f>
        <v/>
      </c>
      <c r="FI81" s="41" t="str">
        <f>IF($B81="","",IF(COUNTIFS('Eng GLA 6th, 7th, 8th'!$E$4:$DV$4,FI$3,'Eng GLA 6th, 7th, 8th'!$E84:$DV84,"&lt;&gt;")=0,"",SUMIF('Eng GLA 6th, 7th, 8th'!$E$4:$DV$4,FI$3,'Eng GLA 6th, 7th, 8th'!$E84:$DV84)))</f>
        <v/>
      </c>
      <c r="FJ81" s="41" t="str">
        <f>IF($B81="","",IF(COUNTIFS('Eng GLA 6th, 7th, 8th'!$E$4:$DV$4,FJ$3,'Eng GLA 6th, 7th, 8th'!$E84:$DV84,"&lt;&gt;")=0,"",SUMIF('Eng GLA 6th, 7th, 8th'!$E$4:$DV$4,FJ$3,'Eng GLA 6th, 7th, 8th'!$E84:$DV84)))</f>
        <v/>
      </c>
      <c r="FK81" s="41" t="str">
        <f>IF($B81="","",IF(COUNTIFS('Eng GLA 6th, 7th, 8th'!$E$4:$DV$4,FK$3,'Eng GLA 6th, 7th, 8th'!$E84:$DV84,"&lt;&gt;")=0,"",SUMIF('Eng GLA 6th, 7th, 8th'!$E$4:$DV$4,FK$3,'Eng GLA 6th, 7th, 8th'!$E84:$DV84)))</f>
        <v/>
      </c>
      <c r="FL81" s="41" t="str">
        <f>IF($B81="","",IF(COUNTIFS('Eng GLA 6th, 7th, 8th'!$E$4:$DV$4,FL$3,'Eng GLA 6th, 7th, 8th'!$E84:$DV84,"&lt;&gt;")=0,"",SUMIF('Eng GLA 6th, 7th, 8th'!$E$4:$DV$4,FL$3,'Eng GLA 6th, 7th, 8th'!$E84:$DV84)))</f>
        <v/>
      </c>
      <c r="FM81" s="41" t="str">
        <f>IF($B81="","",IF(COUNTIFS('Eng GLA 6th, 7th, 8th'!$E$4:$DV$4,FM$3,'Eng GLA 6th, 7th, 8th'!$E84:$DV84,"&lt;&gt;")=0,"",SUMIF('Eng GLA 6th, 7th, 8th'!$E$4:$DV$4,FM$3,'Eng GLA 6th, 7th, 8th'!$E84:$DV84)))</f>
        <v/>
      </c>
      <c r="FN81" s="41" t="str">
        <f>IF($B81="","",IF(COUNTIFS('Eng GLA 6th, 7th, 8th'!$E$4:$DV$4,FN$3,'Eng GLA 6th, 7th, 8th'!$E84:$DV84,"&lt;&gt;")=0,"",SUMIF('Eng GLA 6th, 7th, 8th'!$E$4:$DV$4,FN$3,'Eng GLA 6th, 7th, 8th'!$E84:$DV84)))</f>
        <v/>
      </c>
      <c r="FO81" s="41" t="str">
        <f>IF($B81="","",IF(COUNTIFS('Eng GLA 6th, 7th, 8th'!$E$4:$DV$4,FO$3,'Eng GLA 6th, 7th, 8th'!$E84:$DV84,"&lt;&gt;")=0,"",SUMIF('Eng GLA 6th, 7th, 8th'!$E$4:$DV$4,FO$3,'Eng GLA 6th, 7th, 8th'!$E84:$DV84)))</f>
        <v/>
      </c>
    </row>
    <row r="82" spans="1:171" ht="12.75" customHeight="1" x14ac:dyDescent="0.2">
      <c r="A82" s="65">
        <v>78</v>
      </c>
      <c r="B82" s="65" t="str">
        <f>'English Scores- Leveled papers'!B84</f>
        <v/>
      </c>
      <c r="C82" s="65"/>
      <c r="D82" s="76" t="str">
        <f>IF(OR(B82="",H82="",'Cover Sheet'!E82=""),"",'Cover Sheet'!E82)</f>
        <v/>
      </c>
      <c r="E82" s="76" t="str">
        <f>IF(OR(B82="",H82="",'Cover Sheet'!F82=""),"",'Cover Sheet'!F82)</f>
        <v/>
      </c>
      <c r="F82" s="76" t="str">
        <f>IF(OR(B82="",H82="",'Cover Sheet'!H82=""),"",'Cover Sheet'!H82)</f>
        <v/>
      </c>
      <c r="G82" s="76"/>
      <c r="H82" s="76" t="str">
        <f>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v/>
      </c>
      <c r="I82" s="77" t="str">
        <f t="shared" si="29"/>
        <v/>
      </c>
      <c r="J82" s="77" t="str">
        <f t="shared" si="30"/>
        <v/>
      </c>
      <c r="K82" s="77" t="str">
        <f t="shared" si="31"/>
        <v/>
      </c>
      <c r="L82" s="78" t="str">
        <f t="shared" si="32"/>
        <v/>
      </c>
      <c r="M82" s="78" t="str">
        <f t="shared" si="33"/>
        <v/>
      </c>
      <c r="N82" s="78" t="str">
        <f t="shared" si="34"/>
        <v/>
      </c>
      <c r="O82" s="78" t="str">
        <f t="shared" si="35"/>
        <v/>
      </c>
      <c r="P82" s="78" t="str">
        <f t="shared" si="36"/>
        <v/>
      </c>
      <c r="Q82" s="78" t="str">
        <f t="shared" si="37"/>
        <v/>
      </c>
      <c r="R82" s="78" t="str">
        <f t="shared" si="38"/>
        <v/>
      </c>
      <c r="S82" s="78" t="str">
        <f t="shared" si="39"/>
        <v/>
      </c>
      <c r="T82" s="78" t="str">
        <f t="shared" si="40"/>
        <v/>
      </c>
      <c r="U82" s="78" t="str">
        <f t="shared" si="41"/>
        <v/>
      </c>
      <c r="V82" s="78" t="str">
        <f t="shared" si="42"/>
        <v/>
      </c>
      <c r="W82" s="78" t="str">
        <f t="shared" si="43"/>
        <v/>
      </c>
      <c r="X82" s="78" t="str">
        <f t="shared" si="44"/>
        <v/>
      </c>
      <c r="Y82" s="78"/>
      <c r="Z82" s="78"/>
      <c r="AA82" s="78"/>
      <c r="AB82" s="78"/>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41" t="str">
        <f>IF($B82="","",IF(COUNTIFS('English Scores- Leveled papers'!$H$4:$KM$4,AI$3,'English Scores- Leveled papers'!$H84:$KM84,"&lt;&gt;")=0,"",SUMIF('English Scores- Leveled papers'!$H$4:$KM$4,AI$3,'English Scores- Leveled papers'!$H84:$KM84)))</f>
        <v/>
      </c>
      <c r="AJ82" s="41" t="str">
        <f>IF($B82="","",IF(COUNTIFS('English Scores- Leveled papers'!$H$4:$KM$4,AJ$3,'English Scores- Leveled papers'!$H84:$KM84,"&lt;&gt;")=0,"",SUMIF('English Scores- Leveled papers'!$H$4:$KM$4,AJ$3,'English Scores- Leveled papers'!$H84:$KM84)))</f>
        <v/>
      </c>
      <c r="AK82" s="41" t="str">
        <f>IF($B82="","",IF(COUNTIFS('English Scores- Leveled papers'!$H$4:$KM$4,AK$3,'English Scores- Leveled papers'!$H84:$KM84,"&lt;&gt;")=0,"",SUMIF('English Scores- Leveled papers'!$H$4:$KM$4,AK$3,'English Scores- Leveled papers'!$H84:$KM84)))</f>
        <v/>
      </c>
      <c r="AL82" s="41" t="str">
        <f>IF($B82="","",IF(COUNTIFS('English Scores- Leveled papers'!$H$4:$KM$4,AL$3,'English Scores- Leveled papers'!$H84:$KM84,"&lt;&gt;")=0,"",SUMIF('English Scores- Leveled papers'!$H$4:$KM$4,AL$3,'English Scores- Leveled papers'!$H84:$KM84)))</f>
        <v/>
      </c>
      <c r="AM82" s="41" t="str">
        <f>IF($B82="","",IF(COUNTIFS('English Scores- Leveled papers'!$H$4:$KM$4,AM$3,'English Scores- Leveled papers'!$H84:$KM84,"&lt;&gt;")=0,"",SUMIF('English Scores- Leveled papers'!$H$4:$KM$4,AM$3,'English Scores- Leveled papers'!$H84:$KM84)))</f>
        <v/>
      </c>
      <c r="AN82" s="41"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41" t="str">
        <f>IF($B82="","",IF(COUNTIFS('English Scores- Leveled papers'!$H$4:$KM$4,AZ$3,'English Scores- Leveled papers'!$H84:$KM84,"&lt;&gt;")=0,"",SUMIF('English Scores- Leveled papers'!$H$4:$KM$4,AZ$3,'English Scores- Leveled papers'!$H84:$KM84)))</f>
        <v/>
      </c>
      <c r="BA82" s="41" t="str">
        <f>IF($B82="","",IF(COUNTIFS('English Scores- Leveled papers'!$H$4:$KM$4,BA$3,'English Scores- Leveled papers'!$H84:$KM84,"&lt;&gt;")=0,"",SUMIF('English Scores- Leveled papers'!$H$4:$KM$4,BA$3,'English Scores- Leveled papers'!$H84:$KM84)))</f>
        <v/>
      </c>
      <c r="BB82" s="41" t="str">
        <f>IF($B82="","",IF(COUNTIFS('English Scores- Leveled papers'!$H$4:$KM$4,BB$3,'English Scores- Leveled papers'!$H84:$KM84,"&lt;&gt;")=0,"",SUMIF('English Scores- Leveled papers'!$H$4:$KM$4,BB$3,'English Scores- Leveled papers'!$H84:$KM84)))</f>
        <v/>
      </c>
      <c r="BC82" s="41" t="str">
        <f>IF($B82="","",IF(COUNTIFS('English Scores- Leveled papers'!$H$4:$KM$4,BC$3,'English Scores- Leveled papers'!$H84:$KM84,"&lt;&gt;")=0,"",SUMIF('English Scores- Leveled papers'!$H$4:$KM$4,BC$3,'English Scores- Leveled papers'!$H84:$KM84)))</f>
        <v/>
      </c>
      <c r="BD82" s="41" t="str">
        <f>IF($B82="","",IF(COUNTIFS('English Scores- Leveled papers'!$H$4:$KM$4,BD$3,'English Scores- Leveled papers'!$H84:$KM84,"&lt;&gt;")=0,"",SUMIF('English Scores- Leveled papers'!$H$4:$KM$4,BD$3,'English Scores- Leveled papers'!$H84:$KM84)))</f>
        <v/>
      </c>
      <c r="BE82" s="41" t="str">
        <f>IF($B82="","",IF(COUNTIFS('English Scores- Leveled papers'!$H$4:$KM$4,BE$3,'English Scores- Leveled papers'!$H84:$KM84,"&lt;&gt;")=0,"",SUMIF('English Scores- Leveled papers'!$H$4:$KM$4,BE$3,'English Scores- Leveled papers'!$H84:$KM84)))</f>
        <v/>
      </c>
      <c r="BF82" s="41" t="str">
        <f>IF($B82="","",IF(COUNTIFS('English Scores- Leveled papers'!$H$4:$KM$4,BF$3,'English Scores- Leveled papers'!$H84:$KM84,"&lt;&gt;")=0,"",SUMIF('English Scores- Leveled papers'!$H$4:$KM$4,BF$3,'English Scores- Leveled papers'!$H84:$KM84)))</f>
        <v/>
      </c>
      <c r="BG82" s="41" t="str">
        <f>IF($B82="","",IF(COUNTIFS('English Scores- Leveled papers'!$H$4:$KM$4,BG$3,'English Scores- Leveled papers'!$H84:$KM84,"&lt;&gt;")=0,"",SUMIF('English Scores- Leveled papers'!$H$4:$KM$4,BG$3,'English Scores- Leveled papers'!$H84:$KM84)))</f>
        <v/>
      </c>
      <c r="BH82" s="41" t="str">
        <f>IF($B82="","",IF(COUNTIFS('English Scores- Leveled papers'!$H$4:$KM$4,BH$3,'English Scores- Leveled papers'!$H84:$KM84,"&lt;&gt;")=0,"",SUMIF('English Scores- Leveled papers'!$H$4:$KM$4,BH$3,'English Scores- Leveled papers'!$H84:$KM84)))</f>
        <v/>
      </c>
      <c r="BI82" s="41" t="str">
        <f>IF($B82="","",IF(COUNTIFS('English Scores- Leveled papers'!$H$4:$KM$4,BI$3,'English Scores- Leveled papers'!$H84:$KM84,"&lt;&gt;")=0,"",SUMIF('English Scores- Leveled papers'!$H$4:$KM$4,BI$3,'English Scores- Leveled papers'!$H84:$KM84)))</f>
        <v/>
      </c>
      <c r="BJ82" s="41" t="str">
        <f>IF($B82="","",IF(COUNTIFS('English Scores- Leveled papers'!$H$4:$KM$4,BJ$3,'English Scores- Leveled papers'!$H84:$KM84,"&lt;&gt;")=0,"",SUMIF('English Scores- Leveled papers'!$H$4:$KM$4,BJ$3,'English Scores- Leveled papers'!$H84:$KM84)))</f>
        <v/>
      </c>
      <c r="BK82" s="41" t="str">
        <f>IF($B82="","",IF(COUNTIFS('English Scores- Leveled papers'!$H$4:$KM$4,BK$3,'English Scores- Leveled papers'!$H84:$KM84,"&lt;&gt;")=0,"",SUMIF('English Scores- Leveled papers'!$H$4:$KM$4,BK$3,'English Scores- Leveled papers'!$H84:$KM84)))</f>
        <v/>
      </c>
      <c r="BL82" s="41" t="str">
        <f>IF($B82="","",IF(COUNTIFS('English Scores- Leveled papers'!$H$4:$KM$4,BL$3,'English Scores- Leveled papers'!$H84:$KM84,"&lt;&gt;")=0,"",SUMIF('English Scores- Leveled papers'!$H$4:$KM$4,BL$3,'English Scores- Leveled papers'!$H84:$KM84)))</f>
        <v/>
      </c>
      <c r="BM82" s="41" t="str">
        <f>IF($B82="","",IF(COUNTIFS('English Scores- Leveled papers'!$H$4:$KM$4,BM$3,'English Scores- Leveled papers'!$H84:$KM84,"&lt;&gt;")=0,"",SUMIF('English Scores- Leveled papers'!$H$4:$KM$4,BM$3,'English Scores- Leveled papers'!$H84:$KM84)))</f>
        <v/>
      </c>
      <c r="BN82" s="41" t="str">
        <f>IF($B82="","",IF(COUNTIFS('English Scores- Leveled papers'!$H$4:$KM$4,BN$3,'English Scores- Leveled papers'!$H84:$KM84,"&lt;&gt;")=0,"",SUMIF('English Scores- Leveled papers'!$H$4:$KM$4,BN$3,'English Scores- Leveled papers'!$H84:$KM84)))</f>
        <v/>
      </c>
      <c r="BO82" s="41"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41" t="str">
        <f>IF($B82="","",IF(COUNTIFS('English Scores- Leveled papers'!$H$4:$KM$4,BX$3,'English Scores- Leveled papers'!$H84:$KM84,"&lt;&gt;")=0,"",SUMIF('English Scores- Leveled papers'!$H$4:$KM$4,BX$3,'English Scores- Leveled papers'!$H84:$KM84)))</f>
        <v/>
      </c>
      <c r="BY82" s="41" t="str">
        <f>IF($B82="","",IF(COUNTIFS('English Scores- Leveled papers'!$H$4:$KM$4,BY$3,'English Scores- Leveled papers'!$H84:$KM84,"&lt;&gt;")=0,"",SUMIF('English Scores- Leveled papers'!$H$4:$KM$4,BY$3,'English Scores- Leveled papers'!$H84:$KM84)))</f>
        <v/>
      </c>
      <c r="BZ82" s="41" t="str">
        <f>IF($B82="","",IF(COUNTIFS('English Scores- Leveled papers'!$H$4:$KM$4,BZ$3,'English Scores- Leveled papers'!$H84:$KM84,"&lt;&gt;")=0,"",SUMIF('English Scores- Leveled papers'!$H$4:$KM$4,BZ$3,'English Scores- Leveled papers'!$H84:$KM84)))</f>
        <v/>
      </c>
      <c r="CA82" s="41" t="str">
        <f>IF($B82="","",IF(COUNTIFS('English Scores- Leveled papers'!$H$4:$KM$4,CA$3,'English Scores- Leveled papers'!$H84:$KM84,"&lt;&gt;")=0,"",SUMIF('English Scores- Leveled papers'!$H$4:$KM$4,CA$3,'English Scores- Leveled papers'!$H84:$KM84)))</f>
        <v/>
      </c>
      <c r="CB82" s="41" t="str">
        <f>IF($B82="","",IF(COUNTIFS('English Scores- Leveled papers'!$H$4:$KM$4,CB$3,'English Scores- Leveled papers'!$H84:$KM84,"&lt;&gt;")=0,"",SUMIF('English Scores- Leveled papers'!$H$4:$KM$4,CB$3,'English Scores- Leveled papers'!$H84:$KM84)))</f>
        <v/>
      </c>
      <c r="CC82" s="41" t="str">
        <f>IF($B82="","",IF(COUNTIFS('English Scores- Leveled papers'!$H$4:$KM$4,CC$3,'English Scores- Leveled papers'!$H84:$KM84,"&lt;&gt;")=0,"",SUMIF('English Scores- Leveled papers'!$H$4:$KM$4,CC$3,'English Scores- Leveled papers'!$H84:$KM84)))</f>
        <v/>
      </c>
      <c r="CD82" s="41" t="str">
        <f>IF($B82="","",IF(COUNTIFS('English Scores- Leveled papers'!$H$4:$KM$4,CD$3,'English Scores- Leveled papers'!$H84:$KM84,"&lt;&gt;")=0,"",SUMIF('English Scores- Leveled papers'!$H$4:$KM$4,CD$3,'English Scores- Leveled papers'!$H84:$KM84)))</f>
        <v/>
      </c>
      <c r="CE82" s="41" t="str">
        <f>IF($B82="","",IF(COUNTIFS('English Scores- Leveled papers'!$H$4:$KM$4,CE$3,'English Scores- Leveled papers'!$H84:$KM84,"&lt;&gt;")=0,"",SUMIF('English Scores- Leveled papers'!$H$4:$KM$4,CE$3,'English Scores- Leveled papers'!$H84:$KM84)))</f>
        <v/>
      </c>
      <c r="CF82" s="41"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41" t="str">
        <f>IF($B82="","",IF(COUNTIFS('English Scores- Leveled papers'!$H$4:$KM$4,CL$3,'English Scores- Leveled papers'!$H84:$KM84,"&lt;&gt;")=0,"",SUMIF('English Scores- Leveled papers'!$H$4:$KM$4,CL$3,'English Scores- Leveled papers'!$H84:$KM84)))</f>
        <v/>
      </c>
      <c r="CM82" s="41" t="str">
        <f>IF($B82="","",IF(COUNTIFS('English Scores- Leveled papers'!$H$4:$KM$4,CM$3,'English Scores- Leveled papers'!$H84:$KM84,"&lt;&gt;")=0,"",SUMIF('English Scores- Leveled papers'!$H$4:$KM$4,CM$3,'English Scores- Leveled papers'!$H84:$KM84)))</f>
        <v/>
      </c>
      <c r="CN82" s="41" t="str">
        <f>IF($B82="","",IF(COUNTIFS('English Scores- Leveled papers'!$H$4:$KM$4,CN$3,'English Scores- Leveled papers'!$H84:$KM84,"&lt;&gt;")=0,"",SUMIF('English Scores- Leveled papers'!$H$4:$KM$4,CN$3,'English Scores- Leveled papers'!$H84:$KM84)))</f>
        <v/>
      </c>
      <c r="CO82" s="41" t="str">
        <f>IF($B82="","",IF(COUNTIFS('English Scores- Leveled papers'!$H$4:$KM$4,CO$3,'English Scores- Leveled papers'!$H84:$KM84,"&lt;&gt;")=0,"",SUMIF('English Scores- Leveled papers'!$H$4:$KM$4,CO$3,'English Scores- Leveled papers'!$H84:$KM84)))</f>
        <v/>
      </c>
      <c r="CP82" s="41" t="str">
        <f>IF($B82="","",IF(COUNTIFS('English Scores- Leveled papers'!$H$4:$KM$4,CP$3,'English Scores- Leveled papers'!$H84:$KM84,"&lt;&gt;")=0,"",SUMIF('English Scores- Leveled papers'!$H$4:$KM$4,CP$3,'English Scores- Leveled papers'!$H84:$KM84)))</f>
        <v/>
      </c>
      <c r="CQ82" s="41" t="str">
        <f>IF($B82="","",IF(COUNTIFS('English Scores- Leveled papers'!$H$4:$KM$4,CQ$3,'English Scores- Leveled papers'!$H84:$KM84,"&lt;&gt;")=0,"",SUMIF('English Scores- Leveled papers'!$H$4:$KM$4,CQ$3,'English Scores- Leveled papers'!$H84:$KM84)))</f>
        <v/>
      </c>
      <c r="CR82" s="41" t="str">
        <f>IF($B82="","",IF(COUNTIFS('English Scores- Leveled papers'!$H$4:$KM$4,CR$3,'English Scores- Leveled papers'!$H84:$KM84,"&lt;&gt;")=0,"",SUMIF('English Scores- Leveled papers'!$H$4:$KM$4,CR$3,'English Scores- Leveled papers'!$H84:$KM84)))</f>
        <v/>
      </c>
      <c r="CS82" s="41"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41" t="str">
        <f>IF($B82="","",IF(COUNTIFS('English Scores- Leveled papers'!$H$4:$KM$4,DF$3,'English Scores- Leveled papers'!$H84:$KM84,"&lt;&gt;")=0,"",SUMIF('English Scores- Leveled papers'!$H$4:$KM$4,DF$3,'English Scores- Leveled papers'!$H84:$KM84)))</f>
        <v/>
      </c>
      <c r="DG82" s="41" t="str">
        <f>IF($B82="","",IF(COUNTIFS('English Scores- Leveled papers'!$H$4:$KM$4,DG$3,'English Scores- Leveled papers'!$H84:$KM84,"&lt;&gt;")=0,"",SUMIF('English Scores- Leveled papers'!$H$4:$KM$4,DG$3,'English Scores- Leveled papers'!$H84:$KM84)))</f>
        <v/>
      </c>
      <c r="DH82" s="41" t="str">
        <f>IF($B82="","",IF(COUNTIFS('English Scores- Leveled papers'!$H$4:$KM$4,DH$3,'English Scores- Leveled papers'!$H84:$KM84,"&lt;&gt;")=0,"",SUMIF('English Scores- Leveled papers'!$H$4:$KM$4,DH$3,'English Scores- Leveled papers'!$H84:$KM84)))</f>
        <v/>
      </c>
      <c r="DI82" s="41" t="str">
        <f>IF($B82="","",IF(COUNTIFS('English Scores- Leveled papers'!$H$4:$KM$4,DI$3,'English Scores- Leveled papers'!$H84:$KM84,"&lt;&gt;")=0,"",SUMIF('English Scores- Leveled papers'!$H$4:$KM$4,DI$3,'English Scores- Leveled papers'!$H84:$KM84)))</f>
        <v/>
      </c>
      <c r="DJ82" s="41" t="str">
        <f>IF($B82="","",IF(COUNTIFS('English Scores- Leveled papers'!$H$4:$KM$4,DJ$3,'English Scores- Leveled papers'!$H84:$KM84,"&lt;&gt;")=0,"",SUMIF('English Scores- Leveled papers'!$H$4:$KM$4,DJ$3,'English Scores- Leveled papers'!$H84:$KM84)))</f>
        <v/>
      </c>
      <c r="DK82" s="41" t="str">
        <f>IF($B82="","",IF(COUNTIFS('English Scores- Leveled papers'!$H$4:$KM$4,DK$3,'English Scores- Leveled papers'!$H84:$KM84,"&lt;&gt;")=0,"",SUMIF('English Scores- Leveled papers'!$H$4:$KM$4,DK$3,'English Scores- Leveled papers'!$H84:$KM84)))</f>
        <v/>
      </c>
      <c r="DL82" s="41" t="str">
        <f>IF($B82="","",IF(COUNTIFS('English Scores- Leveled papers'!$H$4:$KM$4,DL$3,'English Scores- Leveled papers'!$H84:$KM84,"&lt;&gt;")=0,"",SUMIF('English Scores- Leveled papers'!$H$4:$KM$4,DL$3,'English Scores- Leveled papers'!$H84:$KM84)))</f>
        <v/>
      </c>
      <c r="DM82" s="41" t="str">
        <f>IF($B82="","",IF(COUNTIFS('English Scores- Leveled papers'!$H$4:$KM$4,DM$3,'English Scores- Leveled papers'!$H84:$KM84,"&lt;&gt;")=0,"",SUMIF('English Scores- Leveled papers'!$H$4:$KM$4,DM$3,'English Scores- Leveled papers'!$H84:$KM84)))</f>
        <v/>
      </c>
      <c r="DN82" s="41" t="str">
        <f>IF($B82="","",IF(COUNTIFS('English Scores- Leveled papers'!$H$4:$KM$4,DN$3,'English Scores- Leveled papers'!$H84:$KM84,"&lt;&gt;")=0,"",SUMIF('English Scores- Leveled papers'!$H$4:$KM$4,DN$3,'English Scores- Leveled papers'!$H84:$KM84)))</f>
        <v/>
      </c>
      <c r="DO82" s="41" t="str">
        <f>IF($B82="","",IF(COUNTIFS('English Scores- Leveled papers'!$H$4:$KM$4,DO$3,'English Scores- Leveled papers'!$H84:$KM84,"&lt;&gt;")=0,"",SUMIF('English Scores- Leveled papers'!$H$4:$KM$4,DO$3,'English Scores- Leveled papers'!$H84:$KM84)))</f>
        <v/>
      </c>
      <c r="DP82" s="41" t="str">
        <f>IF($B82="","",IF(COUNTIFS('English Scores- Leveled papers'!$H$4:$KM$4,DP$3,'English Scores- Leveled papers'!$H84:$KM84,"&lt;&gt;")=0,"",SUMIF('English Scores- Leveled papers'!$H$4:$KM$4,DP$3,'English Scores- Leveled papers'!$H84:$KM84)))</f>
        <v/>
      </c>
      <c r="DQ82" s="393" t="str">
        <f>IF($B82="","",IF(COUNTIFS('English Scores- Leveled papers'!$H$4:$KM$4,DQ$3,'English Scores- Leveled papers'!$H84:$KM84,"&lt;&gt;")=0,"",SUMIF('English Scores- Leveled papers'!$H$4:$KM$4,DQ$3,'English Scores- Leveled papers'!$H84:$KM84)))</f>
        <v/>
      </c>
      <c r="DR82" s="395" t="str">
        <f>IF('Cover Sheet'!$AC$6="6th", 'Eng GLA 6th, 7th, 8th'!D85, "")</f>
        <v/>
      </c>
      <c r="DU82" s="41" t="str">
        <f>IF($B82="","",IF(COUNTIFS('Eng GLA 6th, 7th, 8th'!$E$4:$DV$4,DU$3,'Eng GLA 6th, 7th, 8th'!$E85:$DV85,"&lt;&gt;")=0,"",SUMIF('Eng GLA 6th, 7th, 8th'!$E$4:$DV$4,DU$3,'Eng GLA 6th, 7th, 8th'!$E85:$DV85)))</f>
        <v/>
      </c>
      <c r="DV82" s="41" t="str">
        <f>IF($B82="","",IF(COUNTIFS('Eng GLA 6th, 7th, 8th'!$E$4:$DV$4,DV$3,'Eng GLA 6th, 7th, 8th'!$E85:$DV85,"&lt;&gt;")=0,"",SUMIF('Eng GLA 6th, 7th, 8th'!$E$4:$DV$4,DV$3,'Eng GLA 6th, 7th, 8th'!$E85:$DV85)))</f>
        <v/>
      </c>
      <c r="DW82" s="41" t="str">
        <f>IF($B82="","",IF(COUNTIFS('Eng GLA 6th, 7th, 8th'!$E$4:$DV$4,DW$3,'Eng GLA 6th, 7th, 8th'!$E85:$DV85,"&lt;&gt;")=0,"",SUMIF('Eng GLA 6th, 7th, 8th'!$E$4:$DV$4,DW$3,'Eng GLA 6th, 7th, 8th'!$E85:$DV85)))</f>
        <v/>
      </c>
      <c r="DX82" s="41" t="str">
        <f>IF($B82="","",IF(COUNTIFS('Eng GLA 6th, 7th, 8th'!$E$4:$DV$4,DX$3,'Eng GLA 6th, 7th, 8th'!$E85:$DV85,"&lt;&gt;")=0,"",SUMIF('Eng GLA 6th, 7th, 8th'!$E$4:$DV$4,DX$3,'Eng GLA 6th, 7th, 8th'!$E85:$DV85)))</f>
        <v/>
      </c>
      <c r="DY82" s="41" t="str">
        <f>IF($B82="","",IF(COUNTIFS('Eng GLA 6th, 7th, 8th'!$E$4:$DV$4,DY$3,'Eng GLA 6th, 7th, 8th'!$E85:$DV85,"&lt;&gt;")=0,"",SUMIF('Eng GLA 6th, 7th, 8th'!$E$4:$DV$4,DY$3,'Eng GLA 6th, 7th, 8th'!$E85:$DV85)))</f>
        <v/>
      </c>
      <c r="DZ82" s="41" t="str">
        <f>IF($B82="","",IF(COUNTIFS('Eng GLA 6th, 7th, 8th'!$E$4:$DV$4,DZ$3,'Eng GLA 6th, 7th, 8th'!$E85:$DV85,"&lt;&gt;")=0,"",SUMIF('Eng GLA 6th, 7th, 8th'!$E$4:$DV$4,DZ$3,'Eng GLA 6th, 7th, 8th'!$E85:$DV85)))</f>
        <v/>
      </c>
      <c r="EA82" s="41" t="str">
        <f>IF($B82="","",IF(COUNTIFS('Eng GLA 6th, 7th, 8th'!$E$4:$DV$4,EA$3,'Eng GLA 6th, 7th, 8th'!$E85:$DV85,"&lt;&gt;")=0,"",SUMIF('Eng GLA 6th, 7th, 8th'!$E$4:$DV$4,EA$3,'Eng GLA 6th, 7th, 8th'!$E85:$DV85)))</f>
        <v/>
      </c>
      <c r="EB82" s="41" t="str">
        <f>IF($B82="","",IF(COUNTIFS('Eng GLA 6th, 7th, 8th'!$E$4:$DV$4,EB$3,'Eng GLA 6th, 7th, 8th'!$E85:$DV85,"&lt;&gt;")=0,"",SUMIF('Eng GLA 6th, 7th, 8th'!$E$4:$DV$4,EB$3,'Eng GLA 6th, 7th, 8th'!$E85:$DV85)))</f>
        <v/>
      </c>
      <c r="EC82" s="41" t="str">
        <f>IF($B82="","",IF(COUNTIFS('Eng GLA 6th, 7th, 8th'!$E$4:$DV$4,EC$3,'Eng GLA 6th, 7th, 8th'!$E85:$DV85,"&lt;&gt;")=0,"",SUMIF('Eng GLA 6th, 7th, 8th'!$E$4:$DV$4,EC$3,'Eng GLA 6th, 7th, 8th'!$E85:$DV85)))</f>
        <v/>
      </c>
      <c r="ED82" s="41" t="str">
        <f>IF($B82="","",IF(COUNTIFS('Eng GLA 6th, 7th, 8th'!$E$4:$DV$4,ED$3,'Eng GLA 6th, 7th, 8th'!$E85:$DV85,"&lt;&gt;")=0,"",SUMIF('Eng GLA 6th, 7th, 8th'!$E$4:$DV$4,ED$3,'Eng GLA 6th, 7th, 8th'!$E85:$DV85)))</f>
        <v/>
      </c>
      <c r="EE82" s="41" t="str">
        <f>IF($B82="","",IF(COUNTIFS('Eng GLA 6th, 7th, 8th'!$E$4:$DV$4,EE$3,'Eng GLA 6th, 7th, 8th'!$E85:$DV85,"&lt;&gt;")=0,"",SUMIF('Eng GLA 6th, 7th, 8th'!$E$4:$DV$4,EE$3,'Eng GLA 6th, 7th, 8th'!$E85:$DV85)))</f>
        <v/>
      </c>
      <c r="EF82" s="41" t="str">
        <f>IF($B82="","",IF(COUNTIFS('Eng GLA 6th, 7th, 8th'!$E$4:$DV$4,EF$3,'Eng GLA 6th, 7th, 8th'!$E85:$DV85,"&lt;&gt;")=0,"",SUMIF('Eng GLA 6th, 7th, 8th'!$E$4:$DV$4,EF$3,'Eng GLA 6th, 7th, 8th'!$E85:$DV85)))</f>
        <v/>
      </c>
      <c r="EG82" s="41" t="str">
        <f>IF($B82="","",IF(COUNTIFS('Eng GLA 6th, 7th, 8th'!$E$4:$DV$4,EG$3,'Eng GLA 6th, 7th, 8th'!$E85:$DV85,"&lt;&gt;")=0,"",SUMIF('Eng GLA 6th, 7th, 8th'!$E$4:$DV$4,EG$3,'Eng GLA 6th, 7th, 8th'!$E85:$DV85)))</f>
        <v/>
      </c>
      <c r="EH82" s="41" t="str">
        <f>IF($B82="","",IF(COUNTIFS('Eng GLA 6th, 7th, 8th'!$E$4:$DV$4,EH$3,'Eng GLA 6th, 7th, 8th'!$E85:$DV85,"&lt;&gt;")=0,"",SUMIF('Eng GLA 6th, 7th, 8th'!$E$4:$DV$4,EH$3,'Eng GLA 6th, 7th, 8th'!$E85:$DV85)))</f>
        <v/>
      </c>
      <c r="EI82" s="41" t="str">
        <f>IF($B82="","",IF(COUNTIFS('Eng GLA 6th, 7th, 8th'!$E$4:$DV$4,EI$3,'Eng GLA 6th, 7th, 8th'!$E85:$DV85,"&lt;&gt;")=0,"",SUMIF('Eng GLA 6th, 7th, 8th'!$E$4:$DV$4,EI$3,'Eng GLA 6th, 7th, 8th'!$E85:$DV85)))</f>
        <v/>
      </c>
      <c r="EJ82" s="398" t="str">
        <f>IF('Cover Sheet'!$AC$6="7th", 'Eng GLA 6th, 7th, 8th'!AQ85, "")</f>
        <v/>
      </c>
      <c r="EK82" s="41" t="str">
        <f>IF($B82="","",IF(COUNTIFS('Eng GLA 6th, 7th, 8th'!$E$4:$DV$4,EK$3,'Eng GLA 6th, 7th, 8th'!$E85:$DV85,"&lt;&gt;")=0,"",SUMIF('Eng GLA 6th, 7th, 8th'!$E$4:$DV$4,EK$3,'Eng GLA 6th, 7th, 8th'!$E85:$DV85)))</f>
        <v/>
      </c>
      <c r="EL82" s="41" t="str">
        <f>IF($B82="","",IF(COUNTIFS('Eng GLA 6th, 7th, 8th'!$E$4:$DV$4,EL$3,'Eng GLA 6th, 7th, 8th'!$E85:$DV85,"&lt;&gt;")=0,"",SUMIF('Eng GLA 6th, 7th, 8th'!$E$4:$DV$4,EL$3,'Eng GLA 6th, 7th, 8th'!$E85:$DV85)))</f>
        <v/>
      </c>
      <c r="EM82" s="41" t="str">
        <f>IF($B82="","",IF(COUNTIFS('Eng GLA 6th, 7th, 8th'!$E$4:$DV$4,EM$3,'Eng GLA 6th, 7th, 8th'!$E85:$DV85,"&lt;&gt;")=0,"",SUMIF('Eng GLA 6th, 7th, 8th'!$E$4:$DV$4,EM$3,'Eng GLA 6th, 7th, 8th'!$E85:$DV85)))</f>
        <v/>
      </c>
      <c r="EN82" s="41" t="str">
        <f>IF($B82="","",IF(COUNTIFS('Eng GLA 6th, 7th, 8th'!$E$4:$DV$4,EN$3,'Eng GLA 6th, 7th, 8th'!$E85:$DV85,"&lt;&gt;")=0,"",SUMIF('Eng GLA 6th, 7th, 8th'!$E$4:$DV$4,EN$3,'Eng GLA 6th, 7th, 8th'!$E85:$DV85)))</f>
        <v/>
      </c>
      <c r="EO82" s="41" t="str">
        <f>IF($B82="","",IF(COUNTIFS('Eng GLA 6th, 7th, 8th'!$E$4:$DV$4,EO$3,'Eng GLA 6th, 7th, 8th'!$E85:$DV85,"&lt;&gt;")=0,"",SUMIF('Eng GLA 6th, 7th, 8th'!$E$4:$DV$4,EO$3,'Eng GLA 6th, 7th, 8th'!$E85:$DV85)))</f>
        <v/>
      </c>
      <c r="EP82" s="41" t="str">
        <f>IF($B82="","",IF(COUNTIFS('Eng GLA 6th, 7th, 8th'!$E$4:$DV$4,EP$3,'Eng GLA 6th, 7th, 8th'!$E85:$DV85,"&lt;&gt;")=0,"",SUMIF('Eng GLA 6th, 7th, 8th'!$E$4:$DV$4,EP$3,'Eng GLA 6th, 7th, 8th'!$E85:$DV85)))</f>
        <v/>
      </c>
      <c r="EQ82" s="41" t="str">
        <f>IF($B82="","",IF(COUNTIFS('Eng GLA 6th, 7th, 8th'!$E$4:$DV$4,EQ$3,'Eng GLA 6th, 7th, 8th'!$E85:$DV85,"&lt;&gt;")=0,"",SUMIF('Eng GLA 6th, 7th, 8th'!$E$4:$DV$4,EQ$3,'Eng GLA 6th, 7th, 8th'!$E85:$DV85)))</f>
        <v/>
      </c>
      <c r="ER82" s="41" t="str">
        <f>IF($B82="","",IF(COUNTIFS('Eng GLA 6th, 7th, 8th'!$E$4:$DV$4,ER$3,'Eng GLA 6th, 7th, 8th'!$E85:$DV85,"&lt;&gt;")=0,"",SUMIF('Eng GLA 6th, 7th, 8th'!$E$4:$DV$4,ER$3,'Eng GLA 6th, 7th, 8th'!$E85:$DV85)))</f>
        <v/>
      </c>
      <c r="ES82" s="41" t="str">
        <f>IF($B82="","",IF(COUNTIFS('Eng GLA 6th, 7th, 8th'!$E$4:$DV$4,ES$3,'Eng GLA 6th, 7th, 8th'!$E85:$DV85,"&lt;&gt;")=0,"",SUMIF('Eng GLA 6th, 7th, 8th'!$E$4:$DV$4,ES$3,'Eng GLA 6th, 7th, 8th'!$E85:$DV85)))</f>
        <v/>
      </c>
      <c r="ET82" s="41" t="str">
        <f>IF($B82="","",IF(COUNTIFS('Eng GLA 6th, 7th, 8th'!$E$4:$DV$4,ET$3,'Eng GLA 6th, 7th, 8th'!$E85:$DV85,"&lt;&gt;")=0,"",SUMIF('Eng GLA 6th, 7th, 8th'!$E$4:$DV$4,ET$3,'Eng GLA 6th, 7th, 8th'!$E85:$DV85)))</f>
        <v/>
      </c>
      <c r="EU82" s="41" t="str">
        <f>IF($B82="","",IF(COUNTIFS('Eng GLA 6th, 7th, 8th'!$E$4:$DV$4,EU$3,'Eng GLA 6th, 7th, 8th'!$E85:$DV85,"&lt;&gt;")=0,"",SUMIF('Eng GLA 6th, 7th, 8th'!$E$4:$DV$4,EU$3,'Eng GLA 6th, 7th, 8th'!$E85:$DV85)))</f>
        <v/>
      </c>
      <c r="EV82" s="41" t="str">
        <f>IF($B82="","",IF(COUNTIFS('Eng GLA 6th, 7th, 8th'!$E$4:$DV$4,EV$3,'Eng GLA 6th, 7th, 8th'!$E85:$DV85,"&lt;&gt;")=0,"",SUMIF('Eng GLA 6th, 7th, 8th'!$E$4:$DV$4,EV$3,'Eng GLA 6th, 7th, 8th'!$E85:$DV85)))</f>
        <v/>
      </c>
      <c r="EW82" s="41" t="str">
        <f>IF($B82="","",IF(COUNTIFS('Eng GLA 6th, 7th, 8th'!$E$4:$DV$4,EW$3,'Eng GLA 6th, 7th, 8th'!$E85:$DV85,"&lt;&gt;")=0,"",SUMIF('Eng GLA 6th, 7th, 8th'!$E$4:$DV$4,EW$3,'Eng GLA 6th, 7th, 8th'!$E85:$DV85)))</f>
        <v/>
      </c>
      <c r="EX82" s="41" t="str">
        <f>IF($B82="","",IF(COUNTIFS('Eng GLA 6th, 7th, 8th'!$E$4:$DV$4,EX$3,'Eng GLA 6th, 7th, 8th'!$E85:$DV85,"&lt;&gt;")=0,"",SUMIF('Eng GLA 6th, 7th, 8th'!$E$4:$DV$4,EX$3,'Eng GLA 6th, 7th, 8th'!$E85:$DV85)))</f>
        <v/>
      </c>
      <c r="EY82" s="41" t="str">
        <f>IF($B82="","",IF(COUNTIFS('Eng GLA 6th, 7th, 8th'!$E$4:$DV$4,EY$3,'Eng GLA 6th, 7th, 8th'!$E85:$DV85,"&lt;&gt;")=0,"",SUMIF('Eng GLA 6th, 7th, 8th'!$E$4:$DV$4,EY$3,'Eng GLA 6th, 7th, 8th'!$E85:$DV85)))</f>
        <v/>
      </c>
      <c r="EZ82" s="398" t="str">
        <f>IF('Cover Sheet'!$AC$6="8th", 'Eng GLA 6th, 7th, 8th'!CG85, "")</f>
        <v/>
      </c>
      <c r="FA82" s="41" t="str">
        <f>IF($B82="","",IF(COUNTIFS('Eng GLA 6th, 7th, 8th'!$E$4:$DV$4,FA$3,'Eng GLA 6th, 7th, 8th'!$E85:$DV85,"&lt;&gt;")=0,"",SUMIF('Eng GLA 6th, 7th, 8th'!$E$4:$DV$4,FA$3,'Eng GLA 6th, 7th, 8th'!$E85:$DV85)))</f>
        <v/>
      </c>
      <c r="FB82" s="41" t="str">
        <f>IF($B82="","",IF(COUNTIFS('Eng GLA 6th, 7th, 8th'!$E$4:$DV$4,FB$3,'Eng GLA 6th, 7th, 8th'!$E85:$DV85,"&lt;&gt;")=0,"",SUMIF('Eng GLA 6th, 7th, 8th'!$E$4:$DV$4,FB$3,'Eng GLA 6th, 7th, 8th'!$E85:$DV85)))</f>
        <v/>
      </c>
      <c r="FC82" s="41" t="str">
        <f>IF($B82="","",IF(COUNTIFS('Eng GLA 6th, 7th, 8th'!$E$4:$DV$4,FC$3,'Eng GLA 6th, 7th, 8th'!$E85:$DV85,"&lt;&gt;")=0,"",SUMIF('Eng GLA 6th, 7th, 8th'!$E$4:$DV$4,FC$3,'Eng GLA 6th, 7th, 8th'!$E85:$DV85)))</f>
        <v/>
      </c>
      <c r="FD82" s="41" t="str">
        <f>IF($B82="","",IF(COUNTIFS('Eng GLA 6th, 7th, 8th'!$E$4:$DV$4,FD$3,'Eng GLA 6th, 7th, 8th'!$E85:$DV85,"&lt;&gt;")=0,"",SUMIF('Eng GLA 6th, 7th, 8th'!$E$4:$DV$4,FD$3,'Eng GLA 6th, 7th, 8th'!$E85:$DV85)))</f>
        <v/>
      </c>
      <c r="FE82" s="41" t="str">
        <f>IF($B82="","",IF(COUNTIFS('Eng GLA 6th, 7th, 8th'!$E$4:$DV$4,FE$3,'Eng GLA 6th, 7th, 8th'!$E85:$DV85,"&lt;&gt;")=0,"",SUMIF('Eng GLA 6th, 7th, 8th'!$E$4:$DV$4,FE$3,'Eng GLA 6th, 7th, 8th'!$E85:$DV85)))</f>
        <v/>
      </c>
      <c r="FF82" s="41" t="str">
        <f>IF($B82="","",IF(COUNTIFS('Eng GLA 6th, 7th, 8th'!$E$4:$DV$4,FF$3,'Eng GLA 6th, 7th, 8th'!$E85:$DV85,"&lt;&gt;")=0,"",SUMIF('Eng GLA 6th, 7th, 8th'!$E$4:$DV$4,FF$3,'Eng GLA 6th, 7th, 8th'!$E85:$DV85)))</f>
        <v/>
      </c>
      <c r="FG82" s="41" t="str">
        <f>IF($B82="","",IF(COUNTIFS('Eng GLA 6th, 7th, 8th'!$E$4:$DV$4,FG$3,'Eng GLA 6th, 7th, 8th'!$E85:$DV85,"&lt;&gt;")=0,"",SUMIF('Eng GLA 6th, 7th, 8th'!$E$4:$DV$4,FG$3,'Eng GLA 6th, 7th, 8th'!$E85:$DV85)))</f>
        <v/>
      </c>
      <c r="FH82" s="41" t="str">
        <f>IF($B82="","",IF(COUNTIFS('Eng GLA 6th, 7th, 8th'!$E$4:$DV$4,FH$3,'Eng GLA 6th, 7th, 8th'!$E85:$DV85,"&lt;&gt;")=0,"",SUMIF('Eng GLA 6th, 7th, 8th'!$E$4:$DV$4,FH$3,'Eng GLA 6th, 7th, 8th'!$E85:$DV85)))</f>
        <v/>
      </c>
      <c r="FI82" s="41" t="str">
        <f>IF($B82="","",IF(COUNTIFS('Eng GLA 6th, 7th, 8th'!$E$4:$DV$4,FI$3,'Eng GLA 6th, 7th, 8th'!$E85:$DV85,"&lt;&gt;")=0,"",SUMIF('Eng GLA 6th, 7th, 8th'!$E$4:$DV$4,FI$3,'Eng GLA 6th, 7th, 8th'!$E85:$DV85)))</f>
        <v/>
      </c>
      <c r="FJ82" s="41" t="str">
        <f>IF($B82="","",IF(COUNTIFS('Eng GLA 6th, 7th, 8th'!$E$4:$DV$4,FJ$3,'Eng GLA 6th, 7th, 8th'!$E85:$DV85,"&lt;&gt;")=0,"",SUMIF('Eng GLA 6th, 7th, 8th'!$E$4:$DV$4,FJ$3,'Eng GLA 6th, 7th, 8th'!$E85:$DV85)))</f>
        <v/>
      </c>
      <c r="FK82" s="41" t="str">
        <f>IF($B82="","",IF(COUNTIFS('Eng GLA 6th, 7th, 8th'!$E$4:$DV$4,FK$3,'Eng GLA 6th, 7th, 8th'!$E85:$DV85,"&lt;&gt;")=0,"",SUMIF('Eng GLA 6th, 7th, 8th'!$E$4:$DV$4,FK$3,'Eng GLA 6th, 7th, 8th'!$E85:$DV85)))</f>
        <v/>
      </c>
      <c r="FL82" s="41" t="str">
        <f>IF($B82="","",IF(COUNTIFS('Eng GLA 6th, 7th, 8th'!$E$4:$DV$4,FL$3,'Eng GLA 6th, 7th, 8th'!$E85:$DV85,"&lt;&gt;")=0,"",SUMIF('Eng GLA 6th, 7th, 8th'!$E$4:$DV$4,FL$3,'Eng GLA 6th, 7th, 8th'!$E85:$DV85)))</f>
        <v/>
      </c>
      <c r="FM82" s="41" t="str">
        <f>IF($B82="","",IF(COUNTIFS('Eng GLA 6th, 7th, 8th'!$E$4:$DV$4,FM$3,'Eng GLA 6th, 7th, 8th'!$E85:$DV85,"&lt;&gt;")=0,"",SUMIF('Eng GLA 6th, 7th, 8th'!$E$4:$DV$4,FM$3,'Eng GLA 6th, 7th, 8th'!$E85:$DV85)))</f>
        <v/>
      </c>
      <c r="FN82" s="41" t="str">
        <f>IF($B82="","",IF(COUNTIFS('Eng GLA 6th, 7th, 8th'!$E$4:$DV$4,FN$3,'Eng GLA 6th, 7th, 8th'!$E85:$DV85,"&lt;&gt;")=0,"",SUMIF('Eng GLA 6th, 7th, 8th'!$E$4:$DV$4,FN$3,'Eng GLA 6th, 7th, 8th'!$E85:$DV85)))</f>
        <v/>
      </c>
      <c r="FO82" s="41" t="str">
        <f>IF($B82="","",IF(COUNTIFS('Eng GLA 6th, 7th, 8th'!$E$4:$DV$4,FO$3,'Eng GLA 6th, 7th, 8th'!$E85:$DV85,"&lt;&gt;")=0,"",SUMIF('Eng GLA 6th, 7th, 8th'!$E$4:$DV$4,FO$3,'Eng GLA 6th, 7th, 8th'!$E85:$DV85)))</f>
        <v/>
      </c>
    </row>
    <row r="83" spans="1:171" ht="12.75" customHeight="1" x14ac:dyDescent="0.2">
      <c r="A83" s="65">
        <v>79</v>
      </c>
      <c r="B83" s="65" t="str">
        <f>'English Scores- Leveled papers'!B85</f>
        <v/>
      </c>
      <c r="C83" s="65"/>
      <c r="D83" s="76" t="str">
        <f>IF(OR(B83="",H83="",'Cover Sheet'!E83=""),"",'Cover Sheet'!E83)</f>
        <v/>
      </c>
      <c r="E83" s="76" t="str">
        <f>IF(OR(B83="",H83="",'Cover Sheet'!F83=""),"",'Cover Sheet'!F83)</f>
        <v/>
      </c>
      <c r="F83" s="76" t="str">
        <f>IF(OR(B83="",H83="",'Cover Sheet'!H83=""),"",'Cover Sheet'!H83)</f>
        <v/>
      </c>
      <c r="G83" s="76"/>
      <c r="H83" s="76" t="str">
        <f>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v/>
      </c>
      <c r="I83" s="77" t="str">
        <f t="shared" si="29"/>
        <v/>
      </c>
      <c r="J83" s="77" t="str">
        <f t="shared" si="30"/>
        <v/>
      </c>
      <c r="K83" s="77" t="str">
        <f t="shared" si="31"/>
        <v/>
      </c>
      <c r="L83" s="78" t="str">
        <f t="shared" si="32"/>
        <v/>
      </c>
      <c r="M83" s="78" t="str">
        <f t="shared" si="33"/>
        <v/>
      </c>
      <c r="N83" s="78" t="str">
        <f t="shared" si="34"/>
        <v/>
      </c>
      <c r="O83" s="78" t="str">
        <f t="shared" si="35"/>
        <v/>
      </c>
      <c r="P83" s="78" t="str">
        <f t="shared" si="36"/>
        <v/>
      </c>
      <c r="Q83" s="78" t="str">
        <f t="shared" si="37"/>
        <v/>
      </c>
      <c r="R83" s="78" t="str">
        <f t="shared" si="38"/>
        <v/>
      </c>
      <c r="S83" s="78" t="str">
        <f t="shared" si="39"/>
        <v/>
      </c>
      <c r="T83" s="78" t="str">
        <f t="shared" si="40"/>
        <v/>
      </c>
      <c r="U83" s="78" t="str">
        <f t="shared" si="41"/>
        <v/>
      </c>
      <c r="V83" s="78" t="str">
        <f t="shared" si="42"/>
        <v/>
      </c>
      <c r="W83" s="78" t="str">
        <f t="shared" si="43"/>
        <v/>
      </c>
      <c r="X83" s="78" t="str">
        <f t="shared" si="44"/>
        <v/>
      </c>
      <c r="Y83" s="78"/>
      <c r="Z83" s="78"/>
      <c r="AA83" s="78"/>
      <c r="AB83" s="78"/>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41" t="str">
        <f>IF($B83="","",IF(COUNTIFS('English Scores- Leveled papers'!$H$4:$KM$4,AI$3,'English Scores- Leveled papers'!$H85:$KM85,"&lt;&gt;")=0,"",SUMIF('English Scores- Leveled papers'!$H$4:$KM$4,AI$3,'English Scores- Leveled papers'!$H85:$KM85)))</f>
        <v/>
      </c>
      <c r="AJ83" s="41" t="str">
        <f>IF($B83="","",IF(COUNTIFS('English Scores- Leveled papers'!$H$4:$KM$4,AJ$3,'English Scores- Leveled papers'!$H85:$KM85,"&lt;&gt;")=0,"",SUMIF('English Scores- Leveled papers'!$H$4:$KM$4,AJ$3,'English Scores- Leveled papers'!$H85:$KM85)))</f>
        <v/>
      </c>
      <c r="AK83" s="41" t="str">
        <f>IF($B83="","",IF(COUNTIFS('English Scores- Leveled papers'!$H$4:$KM$4,AK$3,'English Scores- Leveled papers'!$H85:$KM85,"&lt;&gt;")=0,"",SUMIF('English Scores- Leveled papers'!$H$4:$KM$4,AK$3,'English Scores- Leveled papers'!$H85:$KM85)))</f>
        <v/>
      </c>
      <c r="AL83" s="41" t="str">
        <f>IF($B83="","",IF(COUNTIFS('English Scores- Leveled papers'!$H$4:$KM$4,AL$3,'English Scores- Leveled papers'!$H85:$KM85,"&lt;&gt;")=0,"",SUMIF('English Scores- Leveled papers'!$H$4:$KM$4,AL$3,'English Scores- Leveled papers'!$H85:$KM85)))</f>
        <v/>
      </c>
      <c r="AM83" s="41" t="str">
        <f>IF($B83="","",IF(COUNTIFS('English Scores- Leveled papers'!$H$4:$KM$4,AM$3,'English Scores- Leveled papers'!$H85:$KM85,"&lt;&gt;")=0,"",SUMIF('English Scores- Leveled papers'!$H$4:$KM$4,AM$3,'English Scores- Leveled papers'!$H85:$KM85)))</f>
        <v/>
      </c>
      <c r="AN83" s="41"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41" t="str">
        <f>IF($B83="","",IF(COUNTIFS('English Scores- Leveled papers'!$H$4:$KM$4,AZ$3,'English Scores- Leveled papers'!$H85:$KM85,"&lt;&gt;")=0,"",SUMIF('English Scores- Leveled papers'!$H$4:$KM$4,AZ$3,'English Scores- Leveled papers'!$H85:$KM85)))</f>
        <v/>
      </c>
      <c r="BA83" s="41" t="str">
        <f>IF($B83="","",IF(COUNTIFS('English Scores- Leveled papers'!$H$4:$KM$4,BA$3,'English Scores- Leveled papers'!$H85:$KM85,"&lt;&gt;")=0,"",SUMIF('English Scores- Leveled papers'!$H$4:$KM$4,BA$3,'English Scores- Leveled papers'!$H85:$KM85)))</f>
        <v/>
      </c>
      <c r="BB83" s="41" t="str">
        <f>IF($B83="","",IF(COUNTIFS('English Scores- Leveled papers'!$H$4:$KM$4,BB$3,'English Scores- Leveled papers'!$H85:$KM85,"&lt;&gt;")=0,"",SUMIF('English Scores- Leveled papers'!$H$4:$KM$4,BB$3,'English Scores- Leveled papers'!$H85:$KM85)))</f>
        <v/>
      </c>
      <c r="BC83" s="41" t="str">
        <f>IF($B83="","",IF(COUNTIFS('English Scores- Leveled papers'!$H$4:$KM$4,BC$3,'English Scores- Leveled papers'!$H85:$KM85,"&lt;&gt;")=0,"",SUMIF('English Scores- Leveled papers'!$H$4:$KM$4,BC$3,'English Scores- Leveled papers'!$H85:$KM85)))</f>
        <v/>
      </c>
      <c r="BD83" s="41" t="str">
        <f>IF($B83="","",IF(COUNTIFS('English Scores- Leveled papers'!$H$4:$KM$4,BD$3,'English Scores- Leveled papers'!$H85:$KM85,"&lt;&gt;")=0,"",SUMIF('English Scores- Leveled papers'!$H$4:$KM$4,BD$3,'English Scores- Leveled papers'!$H85:$KM85)))</f>
        <v/>
      </c>
      <c r="BE83" s="41" t="str">
        <f>IF($B83="","",IF(COUNTIFS('English Scores- Leveled papers'!$H$4:$KM$4,BE$3,'English Scores- Leveled papers'!$H85:$KM85,"&lt;&gt;")=0,"",SUMIF('English Scores- Leveled papers'!$H$4:$KM$4,BE$3,'English Scores- Leveled papers'!$H85:$KM85)))</f>
        <v/>
      </c>
      <c r="BF83" s="41" t="str">
        <f>IF($B83="","",IF(COUNTIFS('English Scores- Leveled papers'!$H$4:$KM$4,BF$3,'English Scores- Leveled papers'!$H85:$KM85,"&lt;&gt;")=0,"",SUMIF('English Scores- Leveled papers'!$H$4:$KM$4,BF$3,'English Scores- Leveled papers'!$H85:$KM85)))</f>
        <v/>
      </c>
      <c r="BG83" s="41" t="str">
        <f>IF($B83="","",IF(COUNTIFS('English Scores- Leveled papers'!$H$4:$KM$4,BG$3,'English Scores- Leveled papers'!$H85:$KM85,"&lt;&gt;")=0,"",SUMIF('English Scores- Leveled papers'!$H$4:$KM$4,BG$3,'English Scores- Leveled papers'!$H85:$KM85)))</f>
        <v/>
      </c>
      <c r="BH83" s="41" t="str">
        <f>IF($B83="","",IF(COUNTIFS('English Scores- Leveled papers'!$H$4:$KM$4,BH$3,'English Scores- Leveled papers'!$H85:$KM85,"&lt;&gt;")=0,"",SUMIF('English Scores- Leveled papers'!$H$4:$KM$4,BH$3,'English Scores- Leveled papers'!$H85:$KM85)))</f>
        <v/>
      </c>
      <c r="BI83" s="41" t="str">
        <f>IF($B83="","",IF(COUNTIFS('English Scores- Leveled papers'!$H$4:$KM$4,BI$3,'English Scores- Leveled papers'!$H85:$KM85,"&lt;&gt;")=0,"",SUMIF('English Scores- Leveled papers'!$H$4:$KM$4,BI$3,'English Scores- Leveled papers'!$H85:$KM85)))</f>
        <v/>
      </c>
      <c r="BJ83" s="41" t="str">
        <f>IF($B83="","",IF(COUNTIFS('English Scores- Leveled papers'!$H$4:$KM$4,BJ$3,'English Scores- Leveled papers'!$H85:$KM85,"&lt;&gt;")=0,"",SUMIF('English Scores- Leveled papers'!$H$4:$KM$4,BJ$3,'English Scores- Leveled papers'!$H85:$KM85)))</f>
        <v/>
      </c>
      <c r="BK83" s="41" t="str">
        <f>IF($B83="","",IF(COUNTIFS('English Scores- Leveled papers'!$H$4:$KM$4,BK$3,'English Scores- Leveled papers'!$H85:$KM85,"&lt;&gt;")=0,"",SUMIF('English Scores- Leveled papers'!$H$4:$KM$4,BK$3,'English Scores- Leveled papers'!$H85:$KM85)))</f>
        <v/>
      </c>
      <c r="BL83" s="41" t="str">
        <f>IF($B83="","",IF(COUNTIFS('English Scores- Leveled papers'!$H$4:$KM$4,BL$3,'English Scores- Leveled papers'!$H85:$KM85,"&lt;&gt;")=0,"",SUMIF('English Scores- Leveled papers'!$H$4:$KM$4,BL$3,'English Scores- Leveled papers'!$H85:$KM85)))</f>
        <v/>
      </c>
      <c r="BM83" s="41" t="str">
        <f>IF($B83="","",IF(COUNTIFS('English Scores- Leveled papers'!$H$4:$KM$4,BM$3,'English Scores- Leveled papers'!$H85:$KM85,"&lt;&gt;")=0,"",SUMIF('English Scores- Leveled papers'!$H$4:$KM$4,BM$3,'English Scores- Leveled papers'!$H85:$KM85)))</f>
        <v/>
      </c>
      <c r="BN83" s="41" t="str">
        <f>IF($B83="","",IF(COUNTIFS('English Scores- Leveled papers'!$H$4:$KM$4,BN$3,'English Scores- Leveled papers'!$H85:$KM85,"&lt;&gt;")=0,"",SUMIF('English Scores- Leveled papers'!$H$4:$KM$4,BN$3,'English Scores- Leveled papers'!$H85:$KM85)))</f>
        <v/>
      </c>
      <c r="BO83" s="41"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41" t="str">
        <f>IF($B83="","",IF(COUNTIFS('English Scores- Leveled papers'!$H$4:$KM$4,BX$3,'English Scores- Leveled papers'!$H85:$KM85,"&lt;&gt;")=0,"",SUMIF('English Scores- Leveled papers'!$H$4:$KM$4,BX$3,'English Scores- Leveled papers'!$H85:$KM85)))</f>
        <v/>
      </c>
      <c r="BY83" s="41" t="str">
        <f>IF($B83="","",IF(COUNTIFS('English Scores- Leveled papers'!$H$4:$KM$4,BY$3,'English Scores- Leveled papers'!$H85:$KM85,"&lt;&gt;")=0,"",SUMIF('English Scores- Leveled papers'!$H$4:$KM$4,BY$3,'English Scores- Leveled papers'!$H85:$KM85)))</f>
        <v/>
      </c>
      <c r="BZ83" s="41" t="str">
        <f>IF($B83="","",IF(COUNTIFS('English Scores- Leveled papers'!$H$4:$KM$4,BZ$3,'English Scores- Leveled papers'!$H85:$KM85,"&lt;&gt;")=0,"",SUMIF('English Scores- Leveled papers'!$H$4:$KM$4,BZ$3,'English Scores- Leveled papers'!$H85:$KM85)))</f>
        <v/>
      </c>
      <c r="CA83" s="41" t="str">
        <f>IF($B83="","",IF(COUNTIFS('English Scores- Leveled papers'!$H$4:$KM$4,CA$3,'English Scores- Leveled papers'!$H85:$KM85,"&lt;&gt;")=0,"",SUMIF('English Scores- Leveled papers'!$H$4:$KM$4,CA$3,'English Scores- Leveled papers'!$H85:$KM85)))</f>
        <v/>
      </c>
      <c r="CB83" s="41" t="str">
        <f>IF($B83="","",IF(COUNTIFS('English Scores- Leveled papers'!$H$4:$KM$4,CB$3,'English Scores- Leveled papers'!$H85:$KM85,"&lt;&gt;")=0,"",SUMIF('English Scores- Leveled papers'!$H$4:$KM$4,CB$3,'English Scores- Leveled papers'!$H85:$KM85)))</f>
        <v/>
      </c>
      <c r="CC83" s="41" t="str">
        <f>IF($B83="","",IF(COUNTIFS('English Scores- Leveled papers'!$H$4:$KM$4,CC$3,'English Scores- Leveled papers'!$H85:$KM85,"&lt;&gt;")=0,"",SUMIF('English Scores- Leveled papers'!$H$4:$KM$4,CC$3,'English Scores- Leveled papers'!$H85:$KM85)))</f>
        <v/>
      </c>
      <c r="CD83" s="41" t="str">
        <f>IF($B83="","",IF(COUNTIFS('English Scores- Leveled papers'!$H$4:$KM$4,CD$3,'English Scores- Leveled papers'!$H85:$KM85,"&lt;&gt;")=0,"",SUMIF('English Scores- Leveled papers'!$H$4:$KM$4,CD$3,'English Scores- Leveled papers'!$H85:$KM85)))</f>
        <v/>
      </c>
      <c r="CE83" s="41" t="str">
        <f>IF($B83="","",IF(COUNTIFS('English Scores- Leveled papers'!$H$4:$KM$4,CE$3,'English Scores- Leveled papers'!$H85:$KM85,"&lt;&gt;")=0,"",SUMIF('English Scores- Leveled papers'!$H$4:$KM$4,CE$3,'English Scores- Leveled papers'!$H85:$KM85)))</f>
        <v/>
      </c>
      <c r="CF83" s="41"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41" t="str">
        <f>IF($B83="","",IF(COUNTIFS('English Scores- Leveled papers'!$H$4:$KM$4,CL$3,'English Scores- Leveled papers'!$H85:$KM85,"&lt;&gt;")=0,"",SUMIF('English Scores- Leveled papers'!$H$4:$KM$4,CL$3,'English Scores- Leveled papers'!$H85:$KM85)))</f>
        <v/>
      </c>
      <c r="CM83" s="41" t="str">
        <f>IF($B83="","",IF(COUNTIFS('English Scores- Leveled papers'!$H$4:$KM$4,CM$3,'English Scores- Leveled papers'!$H85:$KM85,"&lt;&gt;")=0,"",SUMIF('English Scores- Leveled papers'!$H$4:$KM$4,CM$3,'English Scores- Leveled papers'!$H85:$KM85)))</f>
        <v/>
      </c>
      <c r="CN83" s="41" t="str">
        <f>IF($B83="","",IF(COUNTIFS('English Scores- Leveled papers'!$H$4:$KM$4,CN$3,'English Scores- Leveled papers'!$H85:$KM85,"&lt;&gt;")=0,"",SUMIF('English Scores- Leveled papers'!$H$4:$KM$4,CN$3,'English Scores- Leveled papers'!$H85:$KM85)))</f>
        <v/>
      </c>
      <c r="CO83" s="41" t="str">
        <f>IF($B83="","",IF(COUNTIFS('English Scores- Leveled papers'!$H$4:$KM$4,CO$3,'English Scores- Leveled papers'!$H85:$KM85,"&lt;&gt;")=0,"",SUMIF('English Scores- Leveled papers'!$H$4:$KM$4,CO$3,'English Scores- Leveled papers'!$H85:$KM85)))</f>
        <v/>
      </c>
      <c r="CP83" s="41" t="str">
        <f>IF($B83="","",IF(COUNTIFS('English Scores- Leveled papers'!$H$4:$KM$4,CP$3,'English Scores- Leveled papers'!$H85:$KM85,"&lt;&gt;")=0,"",SUMIF('English Scores- Leveled papers'!$H$4:$KM$4,CP$3,'English Scores- Leveled papers'!$H85:$KM85)))</f>
        <v/>
      </c>
      <c r="CQ83" s="41" t="str">
        <f>IF($B83="","",IF(COUNTIFS('English Scores- Leveled papers'!$H$4:$KM$4,CQ$3,'English Scores- Leveled papers'!$H85:$KM85,"&lt;&gt;")=0,"",SUMIF('English Scores- Leveled papers'!$H$4:$KM$4,CQ$3,'English Scores- Leveled papers'!$H85:$KM85)))</f>
        <v/>
      </c>
      <c r="CR83" s="41" t="str">
        <f>IF($B83="","",IF(COUNTIFS('English Scores- Leveled papers'!$H$4:$KM$4,CR$3,'English Scores- Leveled papers'!$H85:$KM85,"&lt;&gt;")=0,"",SUMIF('English Scores- Leveled papers'!$H$4:$KM$4,CR$3,'English Scores- Leveled papers'!$H85:$KM85)))</f>
        <v/>
      </c>
      <c r="CS83" s="41"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41" t="str">
        <f>IF($B83="","",IF(COUNTIFS('English Scores- Leveled papers'!$H$4:$KM$4,DF$3,'English Scores- Leveled papers'!$H85:$KM85,"&lt;&gt;")=0,"",SUMIF('English Scores- Leveled papers'!$H$4:$KM$4,DF$3,'English Scores- Leveled papers'!$H85:$KM85)))</f>
        <v/>
      </c>
      <c r="DG83" s="41" t="str">
        <f>IF($B83="","",IF(COUNTIFS('English Scores- Leveled papers'!$H$4:$KM$4,DG$3,'English Scores- Leveled papers'!$H85:$KM85,"&lt;&gt;")=0,"",SUMIF('English Scores- Leveled papers'!$H$4:$KM$4,DG$3,'English Scores- Leveled papers'!$H85:$KM85)))</f>
        <v/>
      </c>
      <c r="DH83" s="41" t="str">
        <f>IF($B83="","",IF(COUNTIFS('English Scores- Leveled papers'!$H$4:$KM$4,DH$3,'English Scores- Leveled papers'!$H85:$KM85,"&lt;&gt;")=0,"",SUMIF('English Scores- Leveled papers'!$H$4:$KM$4,DH$3,'English Scores- Leveled papers'!$H85:$KM85)))</f>
        <v/>
      </c>
      <c r="DI83" s="41" t="str">
        <f>IF($B83="","",IF(COUNTIFS('English Scores- Leveled papers'!$H$4:$KM$4,DI$3,'English Scores- Leveled papers'!$H85:$KM85,"&lt;&gt;")=0,"",SUMIF('English Scores- Leveled papers'!$H$4:$KM$4,DI$3,'English Scores- Leveled papers'!$H85:$KM85)))</f>
        <v/>
      </c>
      <c r="DJ83" s="41" t="str">
        <f>IF($B83="","",IF(COUNTIFS('English Scores- Leveled papers'!$H$4:$KM$4,DJ$3,'English Scores- Leveled papers'!$H85:$KM85,"&lt;&gt;")=0,"",SUMIF('English Scores- Leveled papers'!$H$4:$KM$4,DJ$3,'English Scores- Leveled papers'!$H85:$KM85)))</f>
        <v/>
      </c>
      <c r="DK83" s="41" t="str">
        <f>IF($B83="","",IF(COUNTIFS('English Scores- Leveled papers'!$H$4:$KM$4,DK$3,'English Scores- Leveled papers'!$H85:$KM85,"&lt;&gt;")=0,"",SUMIF('English Scores- Leveled papers'!$H$4:$KM$4,DK$3,'English Scores- Leveled papers'!$H85:$KM85)))</f>
        <v/>
      </c>
      <c r="DL83" s="41" t="str">
        <f>IF($B83="","",IF(COUNTIFS('English Scores- Leveled papers'!$H$4:$KM$4,DL$3,'English Scores- Leveled papers'!$H85:$KM85,"&lt;&gt;")=0,"",SUMIF('English Scores- Leveled papers'!$H$4:$KM$4,DL$3,'English Scores- Leveled papers'!$H85:$KM85)))</f>
        <v/>
      </c>
      <c r="DM83" s="41" t="str">
        <f>IF($B83="","",IF(COUNTIFS('English Scores- Leveled papers'!$H$4:$KM$4,DM$3,'English Scores- Leveled papers'!$H85:$KM85,"&lt;&gt;")=0,"",SUMIF('English Scores- Leveled papers'!$H$4:$KM$4,DM$3,'English Scores- Leveled papers'!$H85:$KM85)))</f>
        <v/>
      </c>
      <c r="DN83" s="41" t="str">
        <f>IF($B83="","",IF(COUNTIFS('English Scores- Leveled papers'!$H$4:$KM$4,DN$3,'English Scores- Leveled papers'!$H85:$KM85,"&lt;&gt;")=0,"",SUMIF('English Scores- Leveled papers'!$H$4:$KM$4,DN$3,'English Scores- Leveled papers'!$H85:$KM85)))</f>
        <v/>
      </c>
      <c r="DO83" s="41" t="str">
        <f>IF($B83="","",IF(COUNTIFS('English Scores- Leveled papers'!$H$4:$KM$4,DO$3,'English Scores- Leveled papers'!$H85:$KM85,"&lt;&gt;")=0,"",SUMIF('English Scores- Leveled papers'!$H$4:$KM$4,DO$3,'English Scores- Leveled papers'!$H85:$KM85)))</f>
        <v/>
      </c>
      <c r="DP83" s="41" t="str">
        <f>IF($B83="","",IF(COUNTIFS('English Scores- Leveled papers'!$H$4:$KM$4,DP$3,'English Scores- Leveled papers'!$H85:$KM85,"&lt;&gt;")=0,"",SUMIF('English Scores- Leveled papers'!$H$4:$KM$4,DP$3,'English Scores- Leveled papers'!$H85:$KM85)))</f>
        <v/>
      </c>
      <c r="DQ83" s="393" t="str">
        <f>IF($B83="","",IF(COUNTIFS('English Scores- Leveled papers'!$H$4:$KM$4,DQ$3,'English Scores- Leveled papers'!$H85:$KM85,"&lt;&gt;")=0,"",SUMIF('English Scores- Leveled papers'!$H$4:$KM$4,DQ$3,'English Scores- Leveled papers'!$H85:$KM85)))</f>
        <v/>
      </c>
      <c r="DR83" s="395" t="str">
        <f>IF('Cover Sheet'!$AC$6="6th", 'Eng GLA 6th, 7th, 8th'!D86, "")</f>
        <v/>
      </c>
      <c r="DU83" s="41" t="str">
        <f>IF($B83="","",IF(COUNTIFS('Eng GLA 6th, 7th, 8th'!$E$4:$DV$4,DU$3,'Eng GLA 6th, 7th, 8th'!$E86:$DV86,"&lt;&gt;")=0,"",SUMIF('Eng GLA 6th, 7th, 8th'!$E$4:$DV$4,DU$3,'Eng GLA 6th, 7th, 8th'!$E86:$DV86)))</f>
        <v/>
      </c>
      <c r="DV83" s="41" t="str">
        <f>IF($B83="","",IF(COUNTIFS('Eng GLA 6th, 7th, 8th'!$E$4:$DV$4,DV$3,'Eng GLA 6th, 7th, 8th'!$E86:$DV86,"&lt;&gt;")=0,"",SUMIF('Eng GLA 6th, 7th, 8th'!$E$4:$DV$4,DV$3,'Eng GLA 6th, 7th, 8th'!$E86:$DV86)))</f>
        <v/>
      </c>
      <c r="DW83" s="41" t="str">
        <f>IF($B83="","",IF(COUNTIFS('Eng GLA 6th, 7th, 8th'!$E$4:$DV$4,DW$3,'Eng GLA 6th, 7th, 8th'!$E86:$DV86,"&lt;&gt;")=0,"",SUMIF('Eng GLA 6th, 7th, 8th'!$E$4:$DV$4,DW$3,'Eng GLA 6th, 7th, 8th'!$E86:$DV86)))</f>
        <v/>
      </c>
      <c r="DX83" s="41" t="str">
        <f>IF($B83="","",IF(COUNTIFS('Eng GLA 6th, 7th, 8th'!$E$4:$DV$4,DX$3,'Eng GLA 6th, 7th, 8th'!$E86:$DV86,"&lt;&gt;")=0,"",SUMIF('Eng GLA 6th, 7th, 8th'!$E$4:$DV$4,DX$3,'Eng GLA 6th, 7th, 8th'!$E86:$DV86)))</f>
        <v/>
      </c>
      <c r="DY83" s="41" t="str">
        <f>IF($B83="","",IF(COUNTIFS('Eng GLA 6th, 7th, 8th'!$E$4:$DV$4,DY$3,'Eng GLA 6th, 7th, 8th'!$E86:$DV86,"&lt;&gt;")=0,"",SUMIF('Eng GLA 6th, 7th, 8th'!$E$4:$DV$4,DY$3,'Eng GLA 6th, 7th, 8th'!$E86:$DV86)))</f>
        <v/>
      </c>
      <c r="DZ83" s="41" t="str">
        <f>IF($B83="","",IF(COUNTIFS('Eng GLA 6th, 7th, 8th'!$E$4:$DV$4,DZ$3,'Eng GLA 6th, 7th, 8th'!$E86:$DV86,"&lt;&gt;")=0,"",SUMIF('Eng GLA 6th, 7th, 8th'!$E$4:$DV$4,DZ$3,'Eng GLA 6th, 7th, 8th'!$E86:$DV86)))</f>
        <v/>
      </c>
      <c r="EA83" s="41" t="str">
        <f>IF($B83="","",IF(COUNTIFS('Eng GLA 6th, 7th, 8th'!$E$4:$DV$4,EA$3,'Eng GLA 6th, 7th, 8th'!$E86:$DV86,"&lt;&gt;")=0,"",SUMIF('Eng GLA 6th, 7th, 8th'!$E$4:$DV$4,EA$3,'Eng GLA 6th, 7th, 8th'!$E86:$DV86)))</f>
        <v/>
      </c>
      <c r="EB83" s="41" t="str">
        <f>IF($B83="","",IF(COUNTIFS('Eng GLA 6th, 7th, 8th'!$E$4:$DV$4,EB$3,'Eng GLA 6th, 7th, 8th'!$E86:$DV86,"&lt;&gt;")=0,"",SUMIF('Eng GLA 6th, 7th, 8th'!$E$4:$DV$4,EB$3,'Eng GLA 6th, 7th, 8th'!$E86:$DV86)))</f>
        <v/>
      </c>
      <c r="EC83" s="41" t="str">
        <f>IF($B83="","",IF(COUNTIFS('Eng GLA 6th, 7th, 8th'!$E$4:$DV$4,EC$3,'Eng GLA 6th, 7th, 8th'!$E86:$DV86,"&lt;&gt;")=0,"",SUMIF('Eng GLA 6th, 7th, 8th'!$E$4:$DV$4,EC$3,'Eng GLA 6th, 7th, 8th'!$E86:$DV86)))</f>
        <v/>
      </c>
      <c r="ED83" s="41" t="str">
        <f>IF($B83="","",IF(COUNTIFS('Eng GLA 6th, 7th, 8th'!$E$4:$DV$4,ED$3,'Eng GLA 6th, 7th, 8th'!$E86:$DV86,"&lt;&gt;")=0,"",SUMIF('Eng GLA 6th, 7th, 8th'!$E$4:$DV$4,ED$3,'Eng GLA 6th, 7th, 8th'!$E86:$DV86)))</f>
        <v/>
      </c>
      <c r="EE83" s="41" t="str">
        <f>IF($B83="","",IF(COUNTIFS('Eng GLA 6th, 7th, 8th'!$E$4:$DV$4,EE$3,'Eng GLA 6th, 7th, 8th'!$E86:$DV86,"&lt;&gt;")=0,"",SUMIF('Eng GLA 6th, 7th, 8th'!$E$4:$DV$4,EE$3,'Eng GLA 6th, 7th, 8th'!$E86:$DV86)))</f>
        <v/>
      </c>
      <c r="EF83" s="41" t="str">
        <f>IF($B83="","",IF(COUNTIFS('Eng GLA 6th, 7th, 8th'!$E$4:$DV$4,EF$3,'Eng GLA 6th, 7th, 8th'!$E86:$DV86,"&lt;&gt;")=0,"",SUMIF('Eng GLA 6th, 7th, 8th'!$E$4:$DV$4,EF$3,'Eng GLA 6th, 7th, 8th'!$E86:$DV86)))</f>
        <v/>
      </c>
      <c r="EG83" s="41" t="str">
        <f>IF($B83="","",IF(COUNTIFS('Eng GLA 6th, 7th, 8th'!$E$4:$DV$4,EG$3,'Eng GLA 6th, 7th, 8th'!$E86:$DV86,"&lt;&gt;")=0,"",SUMIF('Eng GLA 6th, 7th, 8th'!$E$4:$DV$4,EG$3,'Eng GLA 6th, 7th, 8th'!$E86:$DV86)))</f>
        <v/>
      </c>
      <c r="EH83" s="41" t="str">
        <f>IF($B83="","",IF(COUNTIFS('Eng GLA 6th, 7th, 8th'!$E$4:$DV$4,EH$3,'Eng GLA 6th, 7th, 8th'!$E86:$DV86,"&lt;&gt;")=0,"",SUMIF('Eng GLA 6th, 7th, 8th'!$E$4:$DV$4,EH$3,'Eng GLA 6th, 7th, 8th'!$E86:$DV86)))</f>
        <v/>
      </c>
      <c r="EI83" s="41" t="str">
        <f>IF($B83="","",IF(COUNTIFS('Eng GLA 6th, 7th, 8th'!$E$4:$DV$4,EI$3,'Eng GLA 6th, 7th, 8th'!$E86:$DV86,"&lt;&gt;")=0,"",SUMIF('Eng GLA 6th, 7th, 8th'!$E$4:$DV$4,EI$3,'Eng GLA 6th, 7th, 8th'!$E86:$DV86)))</f>
        <v/>
      </c>
      <c r="EJ83" s="398" t="str">
        <f>IF('Cover Sheet'!$AC$6="7th", 'Eng GLA 6th, 7th, 8th'!AQ86, "")</f>
        <v/>
      </c>
      <c r="EK83" s="41" t="str">
        <f>IF($B83="","",IF(COUNTIFS('Eng GLA 6th, 7th, 8th'!$E$4:$DV$4,EK$3,'Eng GLA 6th, 7th, 8th'!$E86:$DV86,"&lt;&gt;")=0,"",SUMIF('Eng GLA 6th, 7th, 8th'!$E$4:$DV$4,EK$3,'Eng GLA 6th, 7th, 8th'!$E86:$DV86)))</f>
        <v/>
      </c>
      <c r="EL83" s="41" t="str">
        <f>IF($B83="","",IF(COUNTIFS('Eng GLA 6th, 7th, 8th'!$E$4:$DV$4,EL$3,'Eng GLA 6th, 7th, 8th'!$E86:$DV86,"&lt;&gt;")=0,"",SUMIF('Eng GLA 6th, 7th, 8th'!$E$4:$DV$4,EL$3,'Eng GLA 6th, 7th, 8th'!$E86:$DV86)))</f>
        <v/>
      </c>
      <c r="EM83" s="41" t="str">
        <f>IF($B83="","",IF(COUNTIFS('Eng GLA 6th, 7th, 8th'!$E$4:$DV$4,EM$3,'Eng GLA 6th, 7th, 8th'!$E86:$DV86,"&lt;&gt;")=0,"",SUMIF('Eng GLA 6th, 7th, 8th'!$E$4:$DV$4,EM$3,'Eng GLA 6th, 7th, 8th'!$E86:$DV86)))</f>
        <v/>
      </c>
      <c r="EN83" s="41" t="str">
        <f>IF($B83="","",IF(COUNTIFS('Eng GLA 6th, 7th, 8th'!$E$4:$DV$4,EN$3,'Eng GLA 6th, 7th, 8th'!$E86:$DV86,"&lt;&gt;")=0,"",SUMIF('Eng GLA 6th, 7th, 8th'!$E$4:$DV$4,EN$3,'Eng GLA 6th, 7th, 8th'!$E86:$DV86)))</f>
        <v/>
      </c>
      <c r="EO83" s="41" t="str">
        <f>IF($B83="","",IF(COUNTIFS('Eng GLA 6th, 7th, 8th'!$E$4:$DV$4,EO$3,'Eng GLA 6th, 7th, 8th'!$E86:$DV86,"&lt;&gt;")=0,"",SUMIF('Eng GLA 6th, 7th, 8th'!$E$4:$DV$4,EO$3,'Eng GLA 6th, 7th, 8th'!$E86:$DV86)))</f>
        <v/>
      </c>
      <c r="EP83" s="41" t="str">
        <f>IF($B83="","",IF(COUNTIFS('Eng GLA 6th, 7th, 8th'!$E$4:$DV$4,EP$3,'Eng GLA 6th, 7th, 8th'!$E86:$DV86,"&lt;&gt;")=0,"",SUMIF('Eng GLA 6th, 7th, 8th'!$E$4:$DV$4,EP$3,'Eng GLA 6th, 7th, 8th'!$E86:$DV86)))</f>
        <v/>
      </c>
      <c r="EQ83" s="41" t="str">
        <f>IF($B83="","",IF(COUNTIFS('Eng GLA 6th, 7th, 8th'!$E$4:$DV$4,EQ$3,'Eng GLA 6th, 7th, 8th'!$E86:$DV86,"&lt;&gt;")=0,"",SUMIF('Eng GLA 6th, 7th, 8th'!$E$4:$DV$4,EQ$3,'Eng GLA 6th, 7th, 8th'!$E86:$DV86)))</f>
        <v/>
      </c>
      <c r="ER83" s="41" t="str">
        <f>IF($B83="","",IF(COUNTIFS('Eng GLA 6th, 7th, 8th'!$E$4:$DV$4,ER$3,'Eng GLA 6th, 7th, 8th'!$E86:$DV86,"&lt;&gt;")=0,"",SUMIF('Eng GLA 6th, 7th, 8th'!$E$4:$DV$4,ER$3,'Eng GLA 6th, 7th, 8th'!$E86:$DV86)))</f>
        <v/>
      </c>
      <c r="ES83" s="41" t="str">
        <f>IF($B83="","",IF(COUNTIFS('Eng GLA 6th, 7th, 8th'!$E$4:$DV$4,ES$3,'Eng GLA 6th, 7th, 8th'!$E86:$DV86,"&lt;&gt;")=0,"",SUMIF('Eng GLA 6th, 7th, 8th'!$E$4:$DV$4,ES$3,'Eng GLA 6th, 7th, 8th'!$E86:$DV86)))</f>
        <v/>
      </c>
      <c r="ET83" s="41" t="str">
        <f>IF($B83="","",IF(COUNTIFS('Eng GLA 6th, 7th, 8th'!$E$4:$DV$4,ET$3,'Eng GLA 6th, 7th, 8th'!$E86:$DV86,"&lt;&gt;")=0,"",SUMIF('Eng GLA 6th, 7th, 8th'!$E$4:$DV$4,ET$3,'Eng GLA 6th, 7th, 8th'!$E86:$DV86)))</f>
        <v/>
      </c>
      <c r="EU83" s="41" t="str">
        <f>IF($B83="","",IF(COUNTIFS('Eng GLA 6th, 7th, 8th'!$E$4:$DV$4,EU$3,'Eng GLA 6th, 7th, 8th'!$E86:$DV86,"&lt;&gt;")=0,"",SUMIF('Eng GLA 6th, 7th, 8th'!$E$4:$DV$4,EU$3,'Eng GLA 6th, 7th, 8th'!$E86:$DV86)))</f>
        <v/>
      </c>
      <c r="EV83" s="41" t="str">
        <f>IF($B83="","",IF(COUNTIFS('Eng GLA 6th, 7th, 8th'!$E$4:$DV$4,EV$3,'Eng GLA 6th, 7th, 8th'!$E86:$DV86,"&lt;&gt;")=0,"",SUMIF('Eng GLA 6th, 7th, 8th'!$E$4:$DV$4,EV$3,'Eng GLA 6th, 7th, 8th'!$E86:$DV86)))</f>
        <v/>
      </c>
      <c r="EW83" s="41" t="str">
        <f>IF($B83="","",IF(COUNTIFS('Eng GLA 6th, 7th, 8th'!$E$4:$DV$4,EW$3,'Eng GLA 6th, 7th, 8th'!$E86:$DV86,"&lt;&gt;")=0,"",SUMIF('Eng GLA 6th, 7th, 8th'!$E$4:$DV$4,EW$3,'Eng GLA 6th, 7th, 8th'!$E86:$DV86)))</f>
        <v/>
      </c>
      <c r="EX83" s="41" t="str">
        <f>IF($B83="","",IF(COUNTIFS('Eng GLA 6th, 7th, 8th'!$E$4:$DV$4,EX$3,'Eng GLA 6th, 7th, 8th'!$E86:$DV86,"&lt;&gt;")=0,"",SUMIF('Eng GLA 6th, 7th, 8th'!$E$4:$DV$4,EX$3,'Eng GLA 6th, 7th, 8th'!$E86:$DV86)))</f>
        <v/>
      </c>
      <c r="EY83" s="41" t="str">
        <f>IF($B83="","",IF(COUNTIFS('Eng GLA 6th, 7th, 8th'!$E$4:$DV$4,EY$3,'Eng GLA 6th, 7th, 8th'!$E86:$DV86,"&lt;&gt;")=0,"",SUMIF('Eng GLA 6th, 7th, 8th'!$E$4:$DV$4,EY$3,'Eng GLA 6th, 7th, 8th'!$E86:$DV86)))</f>
        <v/>
      </c>
      <c r="EZ83" s="398" t="str">
        <f>IF('Cover Sheet'!$AC$6="8th", 'Eng GLA 6th, 7th, 8th'!CG86, "")</f>
        <v/>
      </c>
      <c r="FA83" s="41" t="str">
        <f>IF($B83="","",IF(COUNTIFS('Eng GLA 6th, 7th, 8th'!$E$4:$DV$4,FA$3,'Eng GLA 6th, 7th, 8th'!$E86:$DV86,"&lt;&gt;")=0,"",SUMIF('Eng GLA 6th, 7th, 8th'!$E$4:$DV$4,FA$3,'Eng GLA 6th, 7th, 8th'!$E86:$DV86)))</f>
        <v/>
      </c>
      <c r="FB83" s="41" t="str">
        <f>IF($B83="","",IF(COUNTIFS('Eng GLA 6th, 7th, 8th'!$E$4:$DV$4,FB$3,'Eng GLA 6th, 7th, 8th'!$E86:$DV86,"&lt;&gt;")=0,"",SUMIF('Eng GLA 6th, 7th, 8th'!$E$4:$DV$4,FB$3,'Eng GLA 6th, 7th, 8th'!$E86:$DV86)))</f>
        <v/>
      </c>
      <c r="FC83" s="41" t="str">
        <f>IF($B83="","",IF(COUNTIFS('Eng GLA 6th, 7th, 8th'!$E$4:$DV$4,FC$3,'Eng GLA 6th, 7th, 8th'!$E86:$DV86,"&lt;&gt;")=0,"",SUMIF('Eng GLA 6th, 7th, 8th'!$E$4:$DV$4,FC$3,'Eng GLA 6th, 7th, 8th'!$E86:$DV86)))</f>
        <v/>
      </c>
      <c r="FD83" s="41" t="str">
        <f>IF($B83="","",IF(COUNTIFS('Eng GLA 6th, 7th, 8th'!$E$4:$DV$4,FD$3,'Eng GLA 6th, 7th, 8th'!$E86:$DV86,"&lt;&gt;")=0,"",SUMIF('Eng GLA 6th, 7th, 8th'!$E$4:$DV$4,FD$3,'Eng GLA 6th, 7th, 8th'!$E86:$DV86)))</f>
        <v/>
      </c>
      <c r="FE83" s="41" t="str">
        <f>IF($B83="","",IF(COUNTIFS('Eng GLA 6th, 7th, 8th'!$E$4:$DV$4,FE$3,'Eng GLA 6th, 7th, 8th'!$E86:$DV86,"&lt;&gt;")=0,"",SUMIF('Eng GLA 6th, 7th, 8th'!$E$4:$DV$4,FE$3,'Eng GLA 6th, 7th, 8th'!$E86:$DV86)))</f>
        <v/>
      </c>
      <c r="FF83" s="41" t="str">
        <f>IF($B83="","",IF(COUNTIFS('Eng GLA 6th, 7th, 8th'!$E$4:$DV$4,FF$3,'Eng GLA 6th, 7th, 8th'!$E86:$DV86,"&lt;&gt;")=0,"",SUMIF('Eng GLA 6th, 7th, 8th'!$E$4:$DV$4,FF$3,'Eng GLA 6th, 7th, 8th'!$E86:$DV86)))</f>
        <v/>
      </c>
      <c r="FG83" s="41" t="str">
        <f>IF($B83="","",IF(COUNTIFS('Eng GLA 6th, 7th, 8th'!$E$4:$DV$4,FG$3,'Eng GLA 6th, 7th, 8th'!$E86:$DV86,"&lt;&gt;")=0,"",SUMIF('Eng GLA 6th, 7th, 8th'!$E$4:$DV$4,FG$3,'Eng GLA 6th, 7th, 8th'!$E86:$DV86)))</f>
        <v/>
      </c>
      <c r="FH83" s="41" t="str">
        <f>IF($B83="","",IF(COUNTIFS('Eng GLA 6th, 7th, 8th'!$E$4:$DV$4,FH$3,'Eng GLA 6th, 7th, 8th'!$E86:$DV86,"&lt;&gt;")=0,"",SUMIF('Eng GLA 6th, 7th, 8th'!$E$4:$DV$4,FH$3,'Eng GLA 6th, 7th, 8th'!$E86:$DV86)))</f>
        <v/>
      </c>
      <c r="FI83" s="41" t="str">
        <f>IF($B83="","",IF(COUNTIFS('Eng GLA 6th, 7th, 8th'!$E$4:$DV$4,FI$3,'Eng GLA 6th, 7th, 8th'!$E86:$DV86,"&lt;&gt;")=0,"",SUMIF('Eng GLA 6th, 7th, 8th'!$E$4:$DV$4,FI$3,'Eng GLA 6th, 7th, 8th'!$E86:$DV86)))</f>
        <v/>
      </c>
      <c r="FJ83" s="41" t="str">
        <f>IF($B83="","",IF(COUNTIFS('Eng GLA 6th, 7th, 8th'!$E$4:$DV$4,FJ$3,'Eng GLA 6th, 7th, 8th'!$E86:$DV86,"&lt;&gt;")=0,"",SUMIF('Eng GLA 6th, 7th, 8th'!$E$4:$DV$4,FJ$3,'Eng GLA 6th, 7th, 8th'!$E86:$DV86)))</f>
        <v/>
      </c>
      <c r="FK83" s="41" t="str">
        <f>IF($B83="","",IF(COUNTIFS('Eng GLA 6th, 7th, 8th'!$E$4:$DV$4,FK$3,'Eng GLA 6th, 7th, 8th'!$E86:$DV86,"&lt;&gt;")=0,"",SUMIF('Eng GLA 6th, 7th, 8th'!$E$4:$DV$4,FK$3,'Eng GLA 6th, 7th, 8th'!$E86:$DV86)))</f>
        <v/>
      </c>
      <c r="FL83" s="41" t="str">
        <f>IF($B83="","",IF(COUNTIFS('Eng GLA 6th, 7th, 8th'!$E$4:$DV$4,FL$3,'Eng GLA 6th, 7th, 8th'!$E86:$DV86,"&lt;&gt;")=0,"",SUMIF('Eng GLA 6th, 7th, 8th'!$E$4:$DV$4,FL$3,'Eng GLA 6th, 7th, 8th'!$E86:$DV86)))</f>
        <v/>
      </c>
      <c r="FM83" s="41" t="str">
        <f>IF($B83="","",IF(COUNTIFS('Eng GLA 6th, 7th, 8th'!$E$4:$DV$4,FM$3,'Eng GLA 6th, 7th, 8th'!$E86:$DV86,"&lt;&gt;")=0,"",SUMIF('Eng GLA 6th, 7th, 8th'!$E$4:$DV$4,FM$3,'Eng GLA 6th, 7th, 8th'!$E86:$DV86)))</f>
        <v/>
      </c>
      <c r="FN83" s="41" t="str">
        <f>IF($B83="","",IF(COUNTIFS('Eng GLA 6th, 7th, 8th'!$E$4:$DV$4,FN$3,'Eng GLA 6th, 7th, 8th'!$E86:$DV86,"&lt;&gt;")=0,"",SUMIF('Eng GLA 6th, 7th, 8th'!$E$4:$DV$4,FN$3,'Eng GLA 6th, 7th, 8th'!$E86:$DV86)))</f>
        <v/>
      </c>
      <c r="FO83" s="41" t="str">
        <f>IF($B83="","",IF(COUNTIFS('Eng GLA 6th, 7th, 8th'!$E$4:$DV$4,FO$3,'Eng GLA 6th, 7th, 8th'!$E86:$DV86,"&lt;&gt;")=0,"",SUMIF('Eng GLA 6th, 7th, 8th'!$E$4:$DV$4,FO$3,'Eng GLA 6th, 7th, 8th'!$E86:$DV86)))</f>
        <v/>
      </c>
    </row>
    <row r="84" spans="1:171" ht="12.75" customHeight="1" x14ac:dyDescent="0.2">
      <c r="A84" s="65">
        <v>80</v>
      </c>
      <c r="B84" s="65" t="str">
        <f>'English Scores- Leveled papers'!B86</f>
        <v/>
      </c>
      <c r="C84" s="65"/>
      <c r="D84" s="76" t="str">
        <f>IF(OR(B84="",H84="",'Cover Sheet'!E84=""),"",'Cover Sheet'!E84)</f>
        <v/>
      </c>
      <c r="E84" s="76" t="str">
        <f>IF(OR(B84="",H84="",'Cover Sheet'!F84=""),"",'Cover Sheet'!F84)</f>
        <v/>
      </c>
      <c r="F84" s="76" t="str">
        <f>IF(OR(B84="",H84="",'Cover Sheet'!H84=""),"",'Cover Sheet'!H84)</f>
        <v/>
      </c>
      <c r="G84" s="76"/>
      <c r="H84" s="76" t="str">
        <f>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v/>
      </c>
      <c r="I84" s="77" t="str">
        <f t="shared" si="29"/>
        <v/>
      </c>
      <c r="J84" s="77" t="str">
        <f t="shared" si="30"/>
        <v/>
      </c>
      <c r="K84" s="77" t="str">
        <f t="shared" si="31"/>
        <v/>
      </c>
      <c r="L84" s="78" t="str">
        <f t="shared" si="32"/>
        <v/>
      </c>
      <c r="M84" s="78" t="str">
        <f t="shared" si="33"/>
        <v/>
      </c>
      <c r="N84" s="78" t="str">
        <f t="shared" si="34"/>
        <v/>
      </c>
      <c r="O84" s="78" t="str">
        <f t="shared" si="35"/>
        <v/>
      </c>
      <c r="P84" s="78" t="str">
        <f t="shared" si="36"/>
        <v/>
      </c>
      <c r="Q84" s="78" t="str">
        <f t="shared" si="37"/>
        <v/>
      </c>
      <c r="R84" s="78" t="str">
        <f t="shared" si="38"/>
        <v/>
      </c>
      <c r="S84" s="78" t="str">
        <f t="shared" si="39"/>
        <v/>
      </c>
      <c r="T84" s="78" t="str">
        <f t="shared" si="40"/>
        <v/>
      </c>
      <c r="U84" s="78" t="str">
        <f t="shared" si="41"/>
        <v/>
      </c>
      <c r="V84" s="78" t="str">
        <f t="shared" si="42"/>
        <v/>
      </c>
      <c r="W84" s="78" t="str">
        <f t="shared" si="43"/>
        <v/>
      </c>
      <c r="X84" s="78" t="str">
        <f t="shared" si="44"/>
        <v/>
      </c>
      <c r="Y84" s="78"/>
      <c r="Z84" s="78"/>
      <c r="AA84" s="78"/>
      <c r="AB84" s="78"/>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41" t="str">
        <f>IF($B84="","",IF(COUNTIFS('English Scores- Leveled papers'!$H$4:$KM$4,AI$3,'English Scores- Leveled papers'!$H86:$KM86,"&lt;&gt;")=0,"",SUMIF('English Scores- Leveled papers'!$H$4:$KM$4,AI$3,'English Scores- Leveled papers'!$H86:$KM86)))</f>
        <v/>
      </c>
      <c r="AJ84" s="41" t="str">
        <f>IF($B84="","",IF(COUNTIFS('English Scores- Leveled papers'!$H$4:$KM$4,AJ$3,'English Scores- Leveled papers'!$H86:$KM86,"&lt;&gt;")=0,"",SUMIF('English Scores- Leveled papers'!$H$4:$KM$4,AJ$3,'English Scores- Leveled papers'!$H86:$KM86)))</f>
        <v/>
      </c>
      <c r="AK84" s="41" t="str">
        <f>IF($B84="","",IF(COUNTIFS('English Scores- Leveled papers'!$H$4:$KM$4,AK$3,'English Scores- Leveled papers'!$H86:$KM86,"&lt;&gt;")=0,"",SUMIF('English Scores- Leveled papers'!$H$4:$KM$4,AK$3,'English Scores- Leveled papers'!$H86:$KM86)))</f>
        <v/>
      </c>
      <c r="AL84" s="41" t="str">
        <f>IF($B84="","",IF(COUNTIFS('English Scores- Leveled papers'!$H$4:$KM$4,AL$3,'English Scores- Leveled papers'!$H86:$KM86,"&lt;&gt;")=0,"",SUMIF('English Scores- Leveled papers'!$H$4:$KM$4,AL$3,'English Scores- Leveled papers'!$H86:$KM86)))</f>
        <v/>
      </c>
      <c r="AM84" s="41" t="str">
        <f>IF($B84="","",IF(COUNTIFS('English Scores- Leveled papers'!$H$4:$KM$4,AM$3,'English Scores- Leveled papers'!$H86:$KM86,"&lt;&gt;")=0,"",SUMIF('English Scores- Leveled papers'!$H$4:$KM$4,AM$3,'English Scores- Leveled papers'!$H86:$KM86)))</f>
        <v/>
      </c>
      <c r="AN84" s="41"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41" t="str">
        <f>IF($B84="","",IF(COUNTIFS('English Scores- Leveled papers'!$H$4:$KM$4,AZ$3,'English Scores- Leveled papers'!$H86:$KM86,"&lt;&gt;")=0,"",SUMIF('English Scores- Leveled papers'!$H$4:$KM$4,AZ$3,'English Scores- Leveled papers'!$H86:$KM86)))</f>
        <v/>
      </c>
      <c r="BA84" s="41" t="str">
        <f>IF($B84="","",IF(COUNTIFS('English Scores- Leveled papers'!$H$4:$KM$4,BA$3,'English Scores- Leveled papers'!$H86:$KM86,"&lt;&gt;")=0,"",SUMIF('English Scores- Leveled papers'!$H$4:$KM$4,BA$3,'English Scores- Leveled papers'!$H86:$KM86)))</f>
        <v/>
      </c>
      <c r="BB84" s="41" t="str">
        <f>IF($B84="","",IF(COUNTIFS('English Scores- Leveled papers'!$H$4:$KM$4,BB$3,'English Scores- Leveled papers'!$H86:$KM86,"&lt;&gt;")=0,"",SUMIF('English Scores- Leveled papers'!$H$4:$KM$4,BB$3,'English Scores- Leveled papers'!$H86:$KM86)))</f>
        <v/>
      </c>
      <c r="BC84" s="41" t="str">
        <f>IF($B84="","",IF(COUNTIFS('English Scores- Leveled papers'!$H$4:$KM$4,BC$3,'English Scores- Leveled papers'!$H86:$KM86,"&lt;&gt;")=0,"",SUMIF('English Scores- Leveled papers'!$H$4:$KM$4,BC$3,'English Scores- Leveled papers'!$H86:$KM86)))</f>
        <v/>
      </c>
      <c r="BD84" s="41" t="str">
        <f>IF($B84="","",IF(COUNTIFS('English Scores- Leveled papers'!$H$4:$KM$4,BD$3,'English Scores- Leveled papers'!$H86:$KM86,"&lt;&gt;")=0,"",SUMIF('English Scores- Leveled papers'!$H$4:$KM$4,BD$3,'English Scores- Leveled papers'!$H86:$KM86)))</f>
        <v/>
      </c>
      <c r="BE84" s="41" t="str">
        <f>IF($B84="","",IF(COUNTIFS('English Scores- Leveled papers'!$H$4:$KM$4,BE$3,'English Scores- Leveled papers'!$H86:$KM86,"&lt;&gt;")=0,"",SUMIF('English Scores- Leveled papers'!$H$4:$KM$4,BE$3,'English Scores- Leveled papers'!$H86:$KM86)))</f>
        <v/>
      </c>
      <c r="BF84" s="41" t="str">
        <f>IF($B84="","",IF(COUNTIFS('English Scores- Leveled papers'!$H$4:$KM$4,BF$3,'English Scores- Leveled papers'!$H86:$KM86,"&lt;&gt;")=0,"",SUMIF('English Scores- Leveled papers'!$H$4:$KM$4,BF$3,'English Scores- Leveled papers'!$H86:$KM86)))</f>
        <v/>
      </c>
      <c r="BG84" s="41" t="str">
        <f>IF($B84="","",IF(COUNTIFS('English Scores- Leveled papers'!$H$4:$KM$4,BG$3,'English Scores- Leveled papers'!$H86:$KM86,"&lt;&gt;")=0,"",SUMIF('English Scores- Leveled papers'!$H$4:$KM$4,BG$3,'English Scores- Leveled papers'!$H86:$KM86)))</f>
        <v/>
      </c>
      <c r="BH84" s="41" t="str">
        <f>IF($B84="","",IF(COUNTIFS('English Scores- Leveled papers'!$H$4:$KM$4,BH$3,'English Scores- Leveled papers'!$H86:$KM86,"&lt;&gt;")=0,"",SUMIF('English Scores- Leveled papers'!$H$4:$KM$4,BH$3,'English Scores- Leveled papers'!$H86:$KM86)))</f>
        <v/>
      </c>
      <c r="BI84" s="41" t="str">
        <f>IF($B84="","",IF(COUNTIFS('English Scores- Leveled papers'!$H$4:$KM$4,BI$3,'English Scores- Leveled papers'!$H86:$KM86,"&lt;&gt;")=0,"",SUMIF('English Scores- Leveled papers'!$H$4:$KM$4,BI$3,'English Scores- Leveled papers'!$H86:$KM86)))</f>
        <v/>
      </c>
      <c r="BJ84" s="41" t="str">
        <f>IF($B84="","",IF(COUNTIFS('English Scores- Leveled papers'!$H$4:$KM$4,BJ$3,'English Scores- Leveled papers'!$H86:$KM86,"&lt;&gt;")=0,"",SUMIF('English Scores- Leveled papers'!$H$4:$KM$4,BJ$3,'English Scores- Leveled papers'!$H86:$KM86)))</f>
        <v/>
      </c>
      <c r="BK84" s="41" t="str">
        <f>IF($B84="","",IF(COUNTIFS('English Scores- Leveled papers'!$H$4:$KM$4,BK$3,'English Scores- Leveled papers'!$H86:$KM86,"&lt;&gt;")=0,"",SUMIF('English Scores- Leveled papers'!$H$4:$KM$4,BK$3,'English Scores- Leveled papers'!$H86:$KM86)))</f>
        <v/>
      </c>
      <c r="BL84" s="41" t="str">
        <f>IF($B84="","",IF(COUNTIFS('English Scores- Leveled papers'!$H$4:$KM$4,BL$3,'English Scores- Leveled papers'!$H86:$KM86,"&lt;&gt;")=0,"",SUMIF('English Scores- Leveled papers'!$H$4:$KM$4,BL$3,'English Scores- Leveled papers'!$H86:$KM86)))</f>
        <v/>
      </c>
      <c r="BM84" s="41" t="str">
        <f>IF($B84="","",IF(COUNTIFS('English Scores- Leveled papers'!$H$4:$KM$4,BM$3,'English Scores- Leveled papers'!$H86:$KM86,"&lt;&gt;")=0,"",SUMIF('English Scores- Leveled papers'!$H$4:$KM$4,BM$3,'English Scores- Leveled papers'!$H86:$KM86)))</f>
        <v/>
      </c>
      <c r="BN84" s="41" t="str">
        <f>IF($B84="","",IF(COUNTIFS('English Scores- Leveled papers'!$H$4:$KM$4,BN$3,'English Scores- Leveled papers'!$H86:$KM86,"&lt;&gt;")=0,"",SUMIF('English Scores- Leveled papers'!$H$4:$KM$4,BN$3,'English Scores- Leveled papers'!$H86:$KM86)))</f>
        <v/>
      </c>
      <c r="BO84" s="41"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41" t="str">
        <f>IF($B84="","",IF(COUNTIFS('English Scores- Leveled papers'!$H$4:$KM$4,BX$3,'English Scores- Leveled papers'!$H86:$KM86,"&lt;&gt;")=0,"",SUMIF('English Scores- Leveled papers'!$H$4:$KM$4,BX$3,'English Scores- Leveled papers'!$H86:$KM86)))</f>
        <v/>
      </c>
      <c r="BY84" s="41" t="str">
        <f>IF($B84="","",IF(COUNTIFS('English Scores- Leveled papers'!$H$4:$KM$4,BY$3,'English Scores- Leveled papers'!$H86:$KM86,"&lt;&gt;")=0,"",SUMIF('English Scores- Leveled papers'!$H$4:$KM$4,BY$3,'English Scores- Leveled papers'!$H86:$KM86)))</f>
        <v/>
      </c>
      <c r="BZ84" s="41" t="str">
        <f>IF($B84="","",IF(COUNTIFS('English Scores- Leveled papers'!$H$4:$KM$4,BZ$3,'English Scores- Leveled papers'!$H86:$KM86,"&lt;&gt;")=0,"",SUMIF('English Scores- Leveled papers'!$H$4:$KM$4,BZ$3,'English Scores- Leveled papers'!$H86:$KM86)))</f>
        <v/>
      </c>
      <c r="CA84" s="41" t="str">
        <f>IF($B84="","",IF(COUNTIFS('English Scores- Leveled papers'!$H$4:$KM$4,CA$3,'English Scores- Leveled papers'!$H86:$KM86,"&lt;&gt;")=0,"",SUMIF('English Scores- Leveled papers'!$H$4:$KM$4,CA$3,'English Scores- Leveled papers'!$H86:$KM86)))</f>
        <v/>
      </c>
      <c r="CB84" s="41" t="str">
        <f>IF($B84="","",IF(COUNTIFS('English Scores- Leveled papers'!$H$4:$KM$4,CB$3,'English Scores- Leveled papers'!$H86:$KM86,"&lt;&gt;")=0,"",SUMIF('English Scores- Leveled papers'!$H$4:$KM$4,CB$3,'English Scores- Leveled papers'!$H86:$KM86)))</f>
        <v/>
      </c>
      <c r="CC84" s="41" t="str">
        <f>IF($B84="","",IF(COUNTIFS('English Scores- Leveled papers'!$H$4:$KM$4,CC$3,'English Scores- Leveled papers'!$H86:$KM86,"&lt;&gt;")=0,"",SUMIF('English Scores- Leveled papers'!$H$4:$KM$4,CC$3,'English Scores- Leveled papers'!$H86:$KM86)))</f>
        <v/>
      </c>
      <c r="CD84" s="41" t="str">
        <f>IF($B84="","",IF(COUNTIFS('English Scores- Leveled papers'!$H$4:$KM$4,CD$3,'English Scores- Leveled papers'!$H86:$KM86,"&lt;&gt;")=0,"",SUMIF('English Scores- Leveled papers'!$H$4:$KM$4,CD$3,'English Scores- Leveled papers'!$H86:$KM86)))</f>
        <v/>
      </c>
      <c r="CE84" s="41" t="str">
        <f>IF($B84="","",IF(COUNTIFS('English Scores- Leveled papers'!$H$4:$KM$4,CE$3,'English Scores- Leveled papers'!$H86:$KM86,"&lt;&gt;")=0,"",SUMIF('English Scores- Leveled papers'!$H$4:$KM$4,CE$3,'English Scores- Leveled papers'!$H86:$KM86)))</f>
        <v/>
      </c>
      <c r="CF84" s="41"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41" t="str">
        <f>IF($B84="","",IF(COUNTIFS('English Scores- Leveled papers'!$H$4:$KM$4,CL$3,'English Scores- Leveled papers'!$H86:$KM86,"&lt;&gt;")=0,"",SUMIF('English Scores- Leveled papers'!$H$4:$KM$4,CL$3,'English Scores- Leveled papers'!$H86:$KM86)))</f>
        <v/>
      </c>
      <c r="CM84" s="41" t="str">
        <f>IF($B84="","",IF(COUNTIFS('English Scores- Leveled papers'!$H$4:$KM$4,CM$3,'English Scores- Leveled papers'!$H86:$KM86,"&lt;&gt;")=0,"",SUMIF('English Scores- Leveled papers'!$H$4:$KM$4,CM$3,'English Scores- Leveled papers'!$H86:$KM86)))</f>
        <v/>
      </c>
      <c r="CN84" s="41" t="str">
        <f>IF($B84="","",IF(COUNTIFS('English Scores- Leveled papers'!$H$4:$KM$4,CN$3,'English Scores- Leveled papers'!$H86:$KM86,"&lt;&gt;")=0,"",SUMIF('English Scores- Leveled papers'!$H$4:$KM$4,CN$3,'English Scores- Leveled papers'!$H86:$KM86)))</f>
        <v/>
      </c>
      <c r="CO84" s="41" t="str">
        <f>IF($B84="","",IF(COUNTIFS('English Scores- Leveled papers'!$H$4:$KM$4,CO$3,'English Scores- Leveled papers'!$H86:$KM86,"&lt;&gt;")=0,"",SUMIF('English Scores- Leveled papers'!$H$4:$KM$4,CO$3,'English Scores- Leveled papers'!$H86:$KM86)))</f>
        <v/>
      </c>
      <c r="CP84" s="41" t="str">
        <f>IF($B84="","",IF(COUNTIFS('English Scores- Leveled papers'!$H$4:$KM$4,CP$3,'English Scores- Leveled papers'!$H86:$KM86,"&lt;&gt;")=0,"",SUMIF('English Scores- Leveled papers'!$H$4:$KM$4,CP$3,'English Scores- Leveled papers'!$H86:$KM86)))</f>
        <v/>
      </c>
      <c r="CQ84" s="41" t="str">
        <f>IF($B84="","",IF(COUNTIFS('English Scores- Leveled papers'!$H$4:$KM$4,CQ$3,'English Scores- Leveled papers'!$H86:$KM86,"&lt;&gt;")=0,"",SUMIF('English Scores- Leveled papers'!$H$4:$KM$4,CQ$3,'English Scores- Leveled papers'!$H86:$KM86)))</f>
        <v/>
      </c>
      <c r="CR84" s="41" t="str">
        <f>IF($B84="","",IF(COUNTIFS('English Scores- Leveled papers'!$H$4:$KM$4,CR$3,'English Scores- Leveled papers'!$H86:$KM86,"&lt;&gt;")=0,"",SUMIF('English Scores- Leveled papers'!$H$4:$KM$4,CR$3,'English Scores- Leveled papers'!$H86:$KM86)))</f>
        <v/>
      </c>
      <c r="CS84" s="41"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41" t="str">
        <f>IF($B84="","",IF(COUNTIFS('English Scores- Leveled papers'!$H$4:$KM$4,DF$3,'English Scores- Leveled papers'!$H86:$KM86,"&lt;&gt;")=0,"",SUMIF('English Scores- Leveled papers'!$H$4:$KM$4,DF$3,'English Scores- Leveled papers'!$H86:$KM86)))</f>
        <v/>
      </c>
      <c r="DG84" s="41" t="str">
        <f>IF($B84="","",IF(COUNTIFS('English Scores- Leveled papers'!$H$4:$KM$4,DG$3,'English Scores- Leveled papers'!$H86:$KM86,"&lt;&gt;")=0,"",SUMIF('English Scores- Leveled papers'!$H$4:$KM$4,DG$3,'English Scores- Leveled papers'!$H86:$KM86)))</f>
        <v/>
      </c>
      <c r="DH84" s="41" t="str">
        <f>IF($B84="","",IF(COUNTIFS('English Scores- Leveled papers'!$H$4:$KM$4,DH$3,'English Scores- Leveled papers'!$H86:$KM86,"&lt;&gt;")=0,"",SUMIF('English Scores- Leveled papers'!$H$4:$KM$4,DH$3,'English Scores- Leveled papers'!$H86:$KM86)))</f>
        <v/>
      </c>
      <c r="DI84" s="41" t="str">
        <f>IF($B84="","",IF(COUNTIFS('English Scores- Leveled papers'!$H$4:$KM$4,DI$3,'English Scores- Leveled papers'!$H86:$KM86,"&lt;&gt;")=0,"",SUMIF('English Scores- Leveled papers'!$H$4:$KM$4,DI$3,'English Scores- Leveled papers'!$H86:$KM86)))</f>
        <v/>
      </c>
      <c r="DJ84" s="41" t="str">
        <f>IF($B84="","",IF(COUNTIFS('English Scores- Leveled papers'!$H$4:$KM$4,DJ$3,'English Scores- Leveled papers'!$H86:$KM86,"&lt;&gt;")=0,"",SUMIF('English Scores- Leveled papers'!$H$4:$KM$4,DJ$3,'English Scores- Leveled papers'!$H86:$KM86)))</f>
        <v/>
      </c>
      <c r="DK84" s="41" t="str">
        <f>IF($B84="","",IF(COUNTIFS('English Scores- Leveled papers'!$H$4:$KM$4,DK$3,'English Scores- Leveled papers'!$H86:$KM86,"&lt;&gt;")=0,"",SUMIF('English Scores- Leveled papers'!$H$4:$KM$4,DK$3,'English Scores- Leveled papers'!$H86:$KM86)))</f>
        <v/>
      </c>
      <c r="DL84" s="41" t="str">
        <f>IF($B84="","",IF(COUNTIFS('English Scores- Leveled papers'!$H$4:$KM$4,DL$3,'English Scores- Leveled papers'!$H86:$KM86,"&lt;&gt;")=0,"",SUMIF('English Scores- Leveled papers'!$H$4:$KM$4,DL$3,'English Scores- Leveled papers'!$H86:$KM86)))</f>
        <v/>
      </c>
      <c r="DM84" s="41" t="str">
        <f>IF($B84="","",IF(COUNTIFS('English Scores- Leveled papers'!$H$4:$KM$4,DM$3,'English Scores- Leveled papers'!$H86:$KM86,"&lt;&gt;")=0,"",SUMIF('English Scores- Leveled papers'!$H$4:$KM$4,DM$3,'English Scores- Leveled papers'!$H86:$KM86)))</f>
        <v/>
      </c>
      <c r="DN84" s="41" t="str">
        <f>IF($B84="","",IF(COUNTIFS('English Scores- Leveled papers'!$H$4:$KM$4,DN$3,'English Scores- Leveled papers'!$H86:$KM86,"&lt;&gt;")=0,"",SUMIF('English Scores- Leveled papers'!$H$4:$KM$4,DN$3,'English Scores- Leveled papers'!$H86:$KM86)))</f>
        <v/>
      </c>
      <c r="DO84" s="41" t="str">
        <f>IF($B84="","",IF(COUNTIFS('English Scores- Leveled papers'!$H$4:$KM$4,DO$3,'English Scores- Leveled papers'!$H86:$KM86,"&lt;&gt;")=0,"",SUMIF('English Scores- Leveled papers'!$H$4:$KM$4,DO$3,'English Scores- Leveled papers'!$H86:$KM86)))</f>
        <v/>
      </c>
      <c r="DP84" s="41" t="str">
        <f>IF($B84="","",IF(COUNTIFS('English Scores- Leveled papers'!$H$4:$KM$4,DP$3,'English Scores- Leveled papers'!$H86:$KM86,"&lt;&gt;")=0,"",SUMIF('English Scores- Leveled papers'!$H$4:$KM$4,DP$3,'English Scores- Leveled papers'!$H86:$KM86)))</f>
        <v/>
      </c>
      <c r="DQ84" s="393" t="str">
        <f>IF($B84="","",IF(COUNTIFS('English Scores- Leveled papers'!$H$4:$KM$4,DQ$3,'English Scores- Leveled papers'!$H86:$KM86,"&lt;&gt;")=0,"",SUMIF('English Scores- Leveled papers'!$H$4:$KM$4,DQ$3,'English Scores- Leveled papers'!$H86:$KM86)))</f>
        <v/>
      </c>
      <c r="DR84" s="395" t="str">
        <f>IF('Cover Sheet'!$AC$6="6th", 'Eng GLA 6th, 7th, 8th'!D87, "")</f>
        <v/>
      </c>
      <c r="DU84" s="41" t="str">
        <f>IF($B84="","",IF(COUNTIFS('Eng GLA 6th, 7th, 8th'!$E$4:$DV$4,DU$3,'Eng GLA 6th, 7th, 8th'!$E87:$DV87,"&lt;&gt;")=0,"",SUMIF('Eng GLA 6th, 7th, 8th'!$E$4:$DV$4,DU$3,'Eng GLA 6th, 7th, 8th'!$E87:$DV87)))</f>
        <v/>
      </c>
      <c r="DV84" s="41" t="str">
        <f>IF($B84="","",IF(COUNTIFS('Eng GLA 6th, 7th, 8th'!$E$4:$DV$4,DV$3,'Eng GLA 6th, 7th, 8th'!$E87:$DV87,"&lt;&gt;")=0,"",SUMIF('Eng GLA 6th, 7th, 8th'!$E$4:$DV$4,DV$3,'Eng GLA 6th, 7th, 8th'!$E87:$DV87)))</f>
        <v/>
      </c>
      <c r="DW84" s="41" t="str">
        <f>IF($B84="","",IF(COUNTIFS('Eng GLA 6th, 7th, 8th'!$E$4:$DV$4,DW$3,'Eng GLA 6th, 7th, 8th'!$E87:$DV87,"&lt;&gt;")=0,"",SUMIF('Eng GLA 6th, 7th, 8th'!$E$4:$DV$4,DW$3,'Eng GLA 6th, 7th, 8th'!$E87:$DV87)))</f>
        <v/>
      </c>
      <c r="DX84" s="41" t="str">
        <f>IF($B84="","",IF(COUNTIFS('Eng GLA 6th, 7th, 8th'!$E$4:$DV$4,DX$3,'Eng GLA 6th, 7th, 8th'!$E87:$DV87,"&lt;&gt;")=0,"",SUMIF('Eng GLA 6th, 7th, 8th'!$E$4:$DV$4,DX$3,'Eng GLA 6th, 7th, 8th'!$E87:$DV87)))</f>
        <v/>
      </c>
      <c r="DY84" s="41" t="str">
        <f>IF($B84="","",IF(COUNTIFS('Eng GLA 6th, 7th, 8th'!$E$4:$DV$4,DY$3,'Eng GLA 6th, 7th, 8th'!$E87:$DV87,"&lt;&gt;")=0,"",SUMIF('Eng GLA 6th, 7th, 8th'!$E$4:$DV$4,DY$3,'Eng GLA 6th, 7th, 8th'!$E87:$DV87)))</f>
        <v/>
      </c>
      <c r="DZ84" s="41" t="str">
        <f>IF($B84="","",IF(COUNTIFS('Eng GLA 6th, 7th, 8th'!$E$4:$DV$4,DZ$3,'Eng GLA 6th, 7th, 8th'!$E87:$DV87,"&lt;&gt;")=0,"",SUMIF('Eng GLA 6th, 7th, 8th'!$E$4:$DV$4,DZ$3,'Eng GLA 6th, 7th, 8th'!$E87:$DV87)))</f>
        <v/>
      </c>
      <c r="EA84" s="41" t="str">
        <f>IF($B84="","",IF(COUNTIFS('Eng GLA 6th, 7th, 8th'!$E$4:$DV$4,EA$3,'Eng GLA 6th, 7th, 8th'!$E87:$DV87,"&lt;&gt;")=0,"",SUMIF('Eng GLA 6th, 7th, 8th'!$E$4:$DV$4,EA$3,'Eng GLA 6th, 7th, 8th'!$E87:$DV87)))</f>
        <v/>
      </c>
      <c r="EB84" s="41" t="str">
        <f>IF($B84="","",IF(COUNTIFS('Eng GLA 6th, 7th, 8th'!$E$4:$DV$4,EB$3,'Eng GLA 6th, 7th, 8th'!$E87:$DV87,"&lt;&gt;")=0,"",SUMIF('Eng GLA 6th, 7th, 8th'!$E$4:$DV$4,EB$3,'Eng GLA 6th, 7th, 8th'!$E87:$DV87)))</f>
        <v/>
      </c>
      <c r="EC84" s="41" t="str">
        <f>IF($B84="","",IF(COUNTIFS('Eng GLA 6th, 7th, 8th'!$E$4:$DV$4,EC$3,'Eng GLA 6th, 7th, 8th'!$E87:$DV87,"&lt;&gt;")=0,"",SUMIF('Eng GLA 6th, 7th, 8th'!$E$4:$DV$4,EC$3,'Eng GLA 6th, 7th, 8th'!$E87:$DV87)))</f>
        <v/>
      </c>
      <c r="ED84" s="41" t="str">
        <f>IF($B84="","",IF(COUNTIFS('Eng GLA 6th, 7th, 8th'!$E$4:$DV$4,ED$3,'Eng GLA 6th, 7th, 8th'!$E87:$DV87,"&lt;&gt;")=0,"",SUMIF('Eng GLA 6th, 7th, 8th'!$E$4:$DV$4,ED$3,'Eng GLA 6th, 7th, 8th'!$E87:$DV87)))</f>
        <v/>
      </c>
      <c r="EE84" s="41" t="str">
        <f>IF($B84="","",IF(COUNTIFS('Eng GLA 6th, 7th, 8th'!$E$4:$DV$4,EE$3,'Eng GLA 6th, 7th, 8th'!$E87:$DV87,"&lt;&gt;")=0,"",SUMIF('Eng GLA 6th, 7th, 8th'!$E$4:$DV$4,EE$3,'Eng GLA 6th, 7th, 8th'!$E87:$DV87)))</f>
        <v/>
      </c>
      <c r="EF84" s="41" t="str">
        <f>IF($B84="","",IF(COUNTIFS('Eng GLA 6th, 7th, 8th'!$E$4:$DV$4,EF$3,'Eng GLA 6th, 7th, 8th'!$E87:$DV87,"&lt;&gt;")=0,"",SUMIF('Eng GLA 6th, 7th, 8th'!$E$4:$DV$4,EF$3,'Eng GLA 6th, 7th, 8th'!$E87:$DV87)))</f>
        <v/>
      </c>
      <c r="EG84" s="41" t="str">
        <f>IF($B84="","",IF(COUNTIFS('Eng GLA 6th, 7th, 8th'!$E$4:$DV$4,EG$3,'Eng GLA 6th, 7th, 8th'!$E87:$DV87,"&lt;&gt;")=0,"",SUMIF('Eng GLA 6th, 7th, 8th'!$E$4:$DV$4,EG$3,'Eng GLA 6th, 7th, 8th'!$E87:$DV87)))</f>
        <v/>
      </c>
      <c r="EH84" s="41" t="str">
        <f>IF($B84="","",IF(COUNTIFS('Eng GLA 6th, 7th, 8th'!$E$4:$DV$4,EH$3,'Eng GLA 6th, 7th, 8th'!$E87:$DV87,"&lt;&gt;")=0,"",SUMIF('Eng GLA 6th, 7th, 8th'!$E$4:$DV$4,EH$3,'Eng GLA 6th, 7th, 8th'!$E87:$DV87)))</f>
        <v/>
      </c>
      <c r="EI84" s="41" t="str">
        <f>IF($B84="","",IF(COUNTIFS('Eng GLA 6th, 7th, 8th'!$E$4:$DV$4,EI$3,'Eng GLA 6th, 7th, 8th'!$E87:$DV87,"&lt;&gt;")=0,"",SUMIF('Eng GLA 6th, 7th, 8th'!$E$4:$DV$4,EI$3,'Eng GLA 6th, 7th, 8th'!$E87:$DV87)))</f>
        <v/>
      </c>
      <c r="EJ84" s="398" t="str">
        <f>IF('Cover Sheet'!$AC$6="7th", 'Eng GLA 6th, 7th, 8th'!AQ87, "")</f>
        <v/>
      </c>
      <c r="EK84" s="41" t="str">
        <f>IF($B84="","",IF(COUNTIFS('Eng GLA 6th, 7th, 8th'!$E$4:$DV$4,EK$3,'Eng GLA 6th, 7th, 8th'!$E87:$DV87,"&lt;&gt;")=0,"",SUMIF('Eng GLA 6th, 7th, 8th'!$E$4:$DV$4,EK$3,'Eng GLA 6th, 7th, 8th'!$E87:$DV87)))</f>
        <v/>
      </c>
      <c r="EL84" s="41" t="str">
        <f>IF($B84="","",IF(COUNTIFS('Eng GLA 6th, 7th, 8th'!$E$4:$DV$4,EL$3,'Eng GLA 6th, 7th, 8th'!$E87:$DV87,"&lt;&gt;")=0,"",SUMIF('Eng GLA 6th, 7th, 8th'!$E$4:$DV$4,EL$3,'Eng GLA 6th, 7th, 8th'!$E87:$DV87)))</f>
        <v/>
      </c>
      <c r="EM84" s="41" t="str">
        <f>IF($B84="","",IF(COUNTIFS('Eng GLA 6th, 7th, 8th'!$E$4:$DV$4,EM$3,'Eng GLA 6th, 7th, 8th'!$E87:$DV87,"&lt;&gt;")=0,"",SUMIF('Eng GLA 6th, 7th, 8th'!$E$4:$DV$4,EM$3,'Eng GLA 6th, 7th, 8th'!$E87:$DV87)))</f>
        <v/>
      </c>
      <c r="EN84" s="41" t="str">
        <f>IF($B84="","",IF(COUNTIFS('Eng GLA 6th, 7th, 8th'!$E$4:$DV$4,EN$3,'Eng GLA 6th, 7th, 8th'!$E87:$DV87,"&lt;&gt;")=0,"",SUMIF('Eng GLA 6th, 7th, 8th'!$E$4:$DV$4,EN$3,'Eng GLA 6th, 7th, 8th'!$E87:$DV87)))</f>
        <v/>
      </c>
      <c r="EO84" s="41" t="str">
        <f>IF($B84="","",IF(COUNTIFS('Eng GLA 6th, 7th, 8th'!$E$4:$DV$4,EO$3,'Eng GLA 6th, 7th, 8th'!$E87:$DV87,"&lt;&gt;")=0,"",SUMIF('Eng GLA 6th, 7th, 8th'!$E$4:$DV$4,EO$3,'Eng GLA 6th, 7th, 8th'!$E87:$DV87)))</f>
        <v/>
      </c>
      <c r="EP84" s="41" t="str">
        <f>IF($B84="","",IF(COUNTIFS('Eng GLA 6th, 7th, 8th'!$E$4:$DV$4,EP$3,'Eng GLA 6th, 7th, 8th'!$E87:$DV87,"&lt;&gt;")=0,"",SUMIF('Eng GLA 6th, 7th, 8th'!$E$4:$DV$4,EP$3,'Eng GLA 6th, 7th, 8th'!$E87:$DV87)))</f>
        <v/>
      </c>
      <c r="EQ84" s="41" t="str">
        <f>IF($B84="","",IF(COUNTIFS('Eng GLA 6th, 7th, 8th'!$E$4:$DV$4,EQ$3,'Eng GLA 6th, 7th, 8th'!$E87:$DV87,"&lt;&gt;")=0,"",SUMIF('Eng GLA 6th, 7th, 8th'!$E$4:$DV$4,EQ$3,'Eng GLA 6th, 7th, 8th'!$E87:$DV87)))</f>
        <v/>
      </c>
      <c r="ER84" s="41" t="str">
        <f>IF($B84="","",IF(COUNTIFS('Eng GLA 6th, 7th, 8th'!$E$4:$DV$4,ER$3,'Eng GLA 6th, 7th, 8th'!$E87:$DV87,"&lt;&gt;")=0,"",SUMIF('Eng GLA 6th, 7th, 8th'!$E$4:$DV$4,ER$3,'Eng GLA 6th, 7th, 8th'!$E87:$DV87)))</f>
        <v/>
      </c>
      <c r="ES84" s="41" t="str">
        <f>IF($B84="","",IF(COUNTIFS('Eng GLA 6th, 7th, 8th'!$E$4:$DV$4,ES$3,'Eng GLA 6th, 7th, 8th'!$E87:$DV87,"&lt;&gt;")=0,"",SUMIF('Eng GLA 6th, 7th, 8th'!$E$4:$DV$4,ES$3,'Eng GLA 6th, 7th, 8th'!$E87:$DV87)))</f>
        <v/>
      </c>
      <c r="ET84" s="41" t="str">
        <f>IF($B84="","",IF(COUNTIFS('Eng GLA 6th, 7th, 8th'!$E$4:$DV$4,ET$3,'Eng GLA 6th, 7th, 8th'!$E87:$DV87,"&lt;&gt;")=0,"",SUMIF('Eng GLA 6th, 7th, 8th'!$E$4:$DV$4,ET$3,'Eng GLA 6th, 7th, 8th'!$E87:$DV87)))</f>
        <v/>
      </c>
      <c r="EU84" s="41" t="str">
        <f>IF($B84="","",IF(COUNTIFS('Eng GLA 6th, 7th, 8th'!$E$4:$DV$4,EU$3,'Eng GLA 6th, 7th, 8th'!$E87:$DV87,"&lt;&gt;")=0,"",SUMIF('Eng GLA 6th, 7th, 8th'!$E$4:$DV$4,EU$3,'Eng GLA 6th, 7th, 8th'!$E87:$DV87)))</f>
        <v/>
      </c>
      <c r="EV84" s="41" t="str">
        <f>IF($B84="","",IF(COUNTIFS('Eng GLA 6th, 7th, 8th'!$E$4:$DV$4,EV$3,'Eng GLA 6th, 7th, 8th'!$E87:$DV87,"&lt;&gt;")=0,"",SUMIF('Eng GLA 6th, 7th, 8th'!$E$4:$DV$4,EV$3,'Eng GLA 6th, 7th, 8th'!$E87:$DV87)))</f>
        <v/>
      </c>
      <c r="EW84" s="41" t="str">
        <f>IF($B84="","",IF(COUNTIFS('Eng GLA 6th, 7th, 8th'!$E$4:$DV$4,EW$3,'Eng GLA 6th, 7th, 8th'!$E87:$DV87,"&lt;&gt;")=0,"",SUMIF('Eng GLA 6th, 7th, 8th'!$E$4:$DV$4,EW$3,'Eng GLA 6th, 7th, 8th'!$E87:$DV87)))</f>
        <v/>
      </c>
      <c r="EX84" s="41" t="str">
        <f>IF($B84="","",IF(COUNTIFS('Eng GLA 6th, 7th, 8th'!$E$4:$DV$4,EX$3,'Eng GLA 6th, 7th, 8th'!$E87:$DV87,"&lt;&gt;")=0,"",SUMIF('Eng GLA 6th, 7th, 8th'!$E$4:$DV$4,EX$3,'Eng GLA 6th, 7th, 8th'!$E87:$DV87)))</f>
        <v/>
      </c>
      <c r="EY84" s="41" t="str">
        <f>IF($B84="","",IF(COUNTIFS('Eng GLA 6th, 7th, 8th'!$E$4:$DV$4,EY$3,'Eng GLA 6th, 7th, 8th'!$E87:$DV87,"&lt;&gt;")=0,"",SUMIF('Eng GLA 6th, 7th, 8th'!$E$4:$DV$4,EY$3,'Eng GLA 6th, 7th, 8th'!$E87:$DV87)))</f>
        <v/>
      </c>
      <c r="EZ84" s="398" t="str">
        <f>IF('Cover Sheet'!$AC$6="8th", 'Eng GLA 6th, 7th, 8th'!CG87, "")</f>
        <v/>
      </c>
      <c r="FA84" s="41" t="str">
        <f>IF($B84="","",IF(COUNTIFS('Eng GLA 6th, 7th, 8th'!$E$4:$DV$4,FA$3,'Eng GLA 6th, 7th, 8th'!$E87:$DV87,"&lt;&gt;")=0,"",SUMIF('Eng GLA 6th, 7th, 8th'!$E$4:$DV$4,FA$3,'Eng GLA 6th, 7th, 8th'!$E87:$DV87)))</f>
        <v/>
      </c>
      <c r="FB84" s="41" t="str">
        <f>IF($B84="","",IF(COUNTIFS('Eng GLA 6th, 7th, 8th'!$E$4:$DV$4,FB$3,'Eng GLA 6th, 7th, 8th'!$E87:$DV87,"&lt;&gt;")=0,"",SUMIF('Eng GLA 6th, 7th, 8th'!$E$4:$DV$4,FB$3,'Eng GLA 6th, 7th, 8th'!$E87:$DV87)))</f>
        <v/>
      </c>
      <c r="FC84" s="41" t="str">
        <f>IF($B84="","",IF(COUNTIFS('Eng GLA 6th, 7th, 8th'!$E$4:$DV$4,FC$3,'Eng GLA 6th, 7th, 8th'!$E87:$DV87,"&lt;&gt;")=0,"",SUMIF('Eng GLA 6th, 7th, 8th'!$E$4:$DV$4,FC$3,'Eng GLA 6th, 7th, 8th'!$E87:$DV87)))</f>
        <v/>
      </c>
      <c r="FD84" s="41" t="str">
        <f>IF($B84="","",IF(COUNTIFS('Eng GLA 6th, 7th, 8th'!$E$4:$DV$4,FD$3,'Eng GLA 6th, 7th, 8th'!$E87:$DV87,"&lt;&gt;")=0,"",SUMIF('Eng GLA 6th, 7th, 8th'!$E$4:$DV$4,FD$3,'Eng GLA 6th, 7th, 8th'!$E87:$DV87)))</f>
        <v/>
      </c>
      <c r="FE84" s="41" t="str">
        <f>IF($B84="","",IF(COUNTIFS('Eng GLA 6th, 7th, 8th'!$E$4:$DV$4,FE$3,'Eng GLA 6th, 7th, 8th'!$E87:$DV87,"&lt;&gt;")=0,"",SUMIF('Eng GLA 6th, 7th, 8th'!$E$4:$DV$4,FE$3,'Eng GLA 6th, 7th, 8th'!$E87:$DV87)))</f>
        <v/>
      </c>
      <c r="FF84" s="41" t="str">
        <f>IF($B84="","",IF(COUNTIFS('Eng GLA 6th, 7th, 8th'!$E$4:$DV$4,FF$3,'Eng GLA 6th, 7th, 8th'!$E87:$DV87,"&lt;&gt;")=0,"",SUMIF('Eng GLA 6th, 7th, 8th'!$E$4:$DV$4,FF$3,'Eng GLA 6th, 7th, 8th'!$E87:$DV87)))</f>
        <v/>
      </c>
      <c r="FG84" s="41" t="str">
        <f>IF($B84="","",IF(COUNTIFS('Eng GLA 6th, 7th, 8th'!$E$4:$DV$4,FG$3,'Eng GLA 6th, 7th, 8th'!$E87:$DV87,"&lt;&gt;")=0,"",SUMIF('Eng GLA 6th, 7th, 8th'!$E$4:$DV$4,FG$3,'Eng GLA 6th, 7th, 8th'!$E87:$DV87)))</f>
        <v/>
      </c>
      <c r="FH84" s="41" t="str">
        <f>IF($B84="","",IF(COUNTIFS('Eng GLA 6th, 7th, 8th'!$E$4:$DV$4,FH$3,'Eng GLA 6th, 7th, 8th'!$E87:$DV87,"&lt;&gt;")=0,"",SUMIF('Eng GLA 6th, 7th, 8th'!$E$4:$DV$4,FH$3,'Eng GLA 6th, 7th, 8th'!$E87:$DV87)))</f>
        <v/>
      </c>
      <c r="FI84" s="41" t="str">
        <f>IF($B84="","",IF(COUNTIFS('Eng GLA 6th, 7th, 8th'!$E$4:$DV$4,FI$3,'Eng GLA 6th, 7th, 8th'!$E87:$DV87,"&lt;&gt;")=0,"",SUMIF('Eng GLA 6th, 7th, 8th'!$E$4:$DV$4,FI$3,'Eng GLA 6th, 7th, 8th'!$E87:$DV87)))</f>
        <v/>
      </c>
      <c r="FJ84" s="41" t="str">
        <f>IF($B84="","",IF(COUNTIFS('Eng GLA 6th, 7th, 8th'!$E$4:$DV$4,FJ$3,'Eng GLA 6th, 7th, 8th'!$E87:$DV87,"&lt;&gt;")=0,"",SUMIF('Eng GLA 6th, 7th, 8th'!$E$4:$DV$4,FJ$3,'Eng GLA 6th, 7th, 8th'!$E87:$DV87)))</f>
        <v/>
      </c>
      <c r="FK84" s="41" t="str">
        <f>IF($B84="","",IF(COUNTIFS('Eng GLA 6th, 7th, 8th'!$E$4:$DV$4,FK$3,'Eng GLA 6th, 7th, 8th'!$E87:$DV87,"&lt;&gt;")=0,"",SUMIF('Eng GLA 6th, 7th, 8th'!$E$4:$DV$4,FK$3,'Eng GLA 6th, 7th, 8th'!$E87:$DV87)))</f>
        <v/>
      </c>
      <c r="FL84" s="41" t="str">
        <f>IF($B84="","",IF(COUNTIFS('Eng GLA 6th, 7th, 8th'!$E$4:$DV$4,FL$3,'Eng GLA 6th, 7th, 8th'!$E87:$DV87,"&lt;&gt;")=0,"",SUMIF('Eng GLA 6th, 7th, 8th'!$E$4:$DV$4,FL$3,'Eng GLA 6th, 7th, 8th'!$E87:$DV87)))</f>
        <v/>
      </c>
      <c r="FM84" s="41" t="str">
        <f>IF($B84="","",IF(COUNTIFS('Eng GLA 6th, 7th, 8th'!$E$4:$DV$4,FM$3,'Eng GLA 6th, 7th, 8th'!$E87:$DV87,"&lt;&gt;")=0,"",SUMIF('Eng GLA 6th, 7th, 8th'!$E$4:$DV$4,FM$3,'Eng GLA 6th, 7th, 8th'!$E87:$DV87)))</f>
        <v/>
      </c>
      <c r="FN84" s="41" t="str">
        <f>IF($B84="","",IF(COUNTIFS('Eng GLA 6th, 7th, 8th'!$E$4:$DV$4,FN$3,'Eng GLA 6th, 7th, 8th'!$E87:$DV87,"&lt;&gt;")=0,"",SUMIF('Eng GLA 6th, 7th, 8th'!$E$4:$DV$4,FN$3,'Eng GLA 6th, 7th, 8th'!$E87:$DV87)))</f>
        <v/>
      </c>
      <c r="FO84" s="41" t="str">
        <f>IF($B84="","",IF(COUNTIFS('Eng GLA 6th, 7th, 8th'!$E$4:$DV$4,FO$3,'Eng GLA 6th, 7th, 8th'!$E87:$DV87,"&lt;&gt;")=0,"",SUMIF('Eng GLA 6th, 7th, 8th'!$E$4:$DV$4,FO$3,'Eng GLA 6th, 7th, 8th'!$E87:$DV87)))</f>
        <v/>
      </c>
    </row>
    <row r="85" spans="1:171" ht="12.75" customHeight="1" x14ac:dyDescent="0.2">
      <c r="A85" s="65">
        <v>81</v>
      </c>
      <c r="B85" s="65" t="str">
        <f>'English Scores- Leveled papers'!B87</f>
        <v/>
      </c>
      <c r="C85" s="65"/>
      <c r="D85" s="76" t="str">
        <f>IF(OR(B85="",H85="",'Cover Sheet'!E85=""),"",'Cover Sheet'!E85)</f>
        <v/>
      </c>
      <c r="E85" s="76" t="str">
        <f>IF(OR(B85="",H85="",'Cover Sheet'!F85=""),"",'Cover Sheet'!F85)</f>
        <v/>
      </c>
      <c r="F85" s="76" t="str">
        <f>IF(OR(B85="",H85="",'Cover Sheet'!H85=""),"",'Cover Sheet'!H85)</f>
        <v/>
      </c>
      <c r="G85" s="76"/>
      <c r="H85" s="76" t="str">
        <f>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v/>
      </c>
      <c r="I85" s="77" t="str">
        <f t="shared" si="29"/>
        <v/>
      </c>
      <c r="J85" s="77" t="str">
        <f t="shared" si="30"/>
        <v/>
      </c>
      <c r="K85" s="77" t="str">
        <f t="shared" si="31"/>
        <v/>
      </c>
      <c r="L85" s="78" t="str">
        <f t="shared" si="32"/>
        <v/>
      </c>
      <c r="M85" s="78" t="str">
        <f t="shared" si="33"/>
        <v/>
      </c>
      <c r="N85" s="78" t="str">
        <f t="shared" si="34"/>
        <v/>
      </c>
      <c r="O85" s="78" t="str">
        <f t="shared" si="35"/>
        <v/>
      </c>
      <c r="P85" s="78" t="str">
        <f t="shared" si="36"/>
        <v/>
      </c>
      <c r="Q85" s="78" t="str">
        <f t="shared" si="37"/>
        <v/>
      </c>
      <c r="R85" s="78" t="str">
        <f t="shared" si="38"/>
        <v/>
      </c>
      <c r="S85" s="78" t="str">
        <f t="shared" si="39"/>
        <v/>
      </c>
      <c r="T85" s="78" t="str">
        <f t="shared" si="40"/>
        <v/>
      </c>
      <c r="U85" s="78" t="str">
        <f t="shared" si="41"/>
        <v/>
      </c>
      <c r="V85" s="78" t="str">
        <f t="shared" si="42"/>
        <v/>
      </c>
      <c r="W85" s="78" t="str">
        <f t="shared" si="43"/>
        <v/>
      </c>
      <c r="X85" s="78" t="str">
        <f t="shared" si="44"/>
        <v/>
      </c>
      <c r="Y85" s="78"/>
      <c r="Z85" s="78"/>
      <c r="AA85" s="78"/>
      <c r="AB85" s="78"/>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41" t="str">
        <f>IF($B85="","",IF(COUNTIFS('English Scores- Leveled papers'!$H$4:$KM$4,AI$3,'English Scores- Leveled papers'!$H87:$KM87,"&lt;&gt;")=0,"",SUMIF('English Scores- Leveled papers'!$H$4:$KM$4,AI$3,'English Scores- Leveled papers'!$H87:$KM87)))</f>
        <v/>
      </c>
      <c r="AJ85" s="41" t="str">
        <f>IF($B85="","",IF(COUNTIFS('English Scores- Leveled papers'!$H$4:$KM$4,AJ$3,'English Scores- Leveled papers'!$H87:$KM87,"&lt;&gt;")=0,"",SUMIF('English Scores- Leveled papers'!$H$4:$KM$4,AJ$3,'English Scores- Leveled papers'!$H87:$KM87)))</f>
        <v/>
      </c>
      <c r="AK85" s="41" t="str">
        <f>IF($B85="","",IF(COUNTIFS('English Scores- Leveled papers'!$H$4:$KM$4,AK$3,'English Scores- Leveled papers'!$H87:$KM87,"&lt;&gt;")=0,"",SUMIF('English Scores- Leveled papers'!$H$4:$KM$4,AK$3,'English Scores- Leveled papers'!$H87:$KM87)))</f>
        <v/>
      </c>
      <c r="AL85" s="41" t="str">
        <f>IF($B85="","",IF(COUNTIFS('English Scores- Leveled papers'!$H$4:$KM$4,AL$3,'English Scores- Leveled papers'!$H87:$KM87,"&lt;&gt;")=0,"",SUMIF('English Scores- Leveled papers'!$H$4:$KM$4,AL$3,'English Scores- Leveled papers'!$H87:$KM87)))</f>
        <v/>
      </c>
      <c r="AM85" s="41" t="str">
        <f>IF($B85="","",IF(COUNTIFS('English Scores- Leveled papers'!$H$4:$KM$4,AM$3,'English Scores- Leveled papers'!$H87:$KM87,"&lt;&gt;")=0,"",SUMIF('English Scores- Leveled papers'!$H$4:$KM$4,AM$3,'English Scores- Leveled papers'!$H87:$KM87)))</f>
        <v/>
      </c>
      <c r="AN85" s="41"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41" t="str">
        <f>IF($B85="","",IF(COUNTIFS('English Scores- Leveled papers'!$H$4:$KM$4,AZ$3,'English Scores- Leveled papers'!$H87:$KM87,"&lt;&gt;")=0,"",SUMIF('English Scores- Leveled papers'!$H$4:$KM$4,AZ$3,'English Scores- Leveled papers'!$H87:$KM87)))</f>
        <v/>
      </c>
      <c r="BA85" s="41" t="str">
        <f>IF($B85="","",IF(COUNTIFS('English Scores- Leveled papers'!$H$4:$KM$4,BA$3,'English Scores- Leveled papers'!$H87:$KM87,"&lt;&gt;")=0,"",SUMIF('English Scores- Leveled papers'!$H$4:$KM$4,BA$3,'English Scores- Leveled papers'!$H87:$KM87)))</f>
        <v/>
      </c>
      <c r="BB85" s="41" t="str">
        <f>IF($B85="","",IF(COUNTIFS('English Scores- Leveled papers'!$H$4:$KM$4,BB$3,'English Scores- Leveled papers'!$H87:$KM87,"&lt;&gt;")=0,"",SUMIF('English Scores- Leveled papers'!$H$4:$KM$4,BB$3,'English Scores- Leveled papers'!$H87:$KM87)))</f>
        <v/>
      </c>
      <c r="BC85" s="41" t="str">
        <f>IF($B85="","",IF(COUNTIFS('English Scores- Leveled papers'!$H$4:$KM$4,BC$3,'English Scores- Leveled papers'!$H87:$KM87,"&lt;&gt;")=0,"",SUMIF('English Scores- Leveled papers'!$H$4:$KM$4,BC$3,'English Scores- Leveled papers'!$H87:$KM87)))</f>
        <v/>
      </c>
      <c r="BD85" s="41" t="str">
        <f>IF($B85="","",IF(COUNTIFS('English Scores- Leveled papers'!$H$4:$KM$4,BD$3,'English Scores- Leveled papers'!$H87:$KM87,"&lt;&gt;")=0,"",SUMIF('English Scores- Leveled papers'!$H$4:$KM$4,BD$3,'English Scores- Leveled papers'!$H87:$KM87)))</f>
        <v/>
      </c>
      <c r="BE85" s="41" t="str">
        <f>IF($B85="","",IF(COUNTIFS('English Scores- Leveled papers'!$H$4:$KM$4,BE$3,'English Scores- Leveled papers'!$H87:$KM87,"&lt;&gt;")=0,"",SUMIF('English Scores- Leveled papers'!$H$4:$KM$4,BE$3,'English Scores- Leveled papers'!$H87:$KM87)))</f>
        <v/>
      </c>
      <c r="BF85" s="41" t="str">
        <f>IF($B85="","",IF(COUNTIFS('English Scores- Leveled papers'!$H$4:$KM$4,BF$3,'English Scores- Leveled papers'!$H87:$KM87,"&lt;&gt;")=0,"",SUMIF('English Scores- Leveled papers'!$H$4:$KM$4,BF$3,'English Scores- Leveled papers'!$H87:$KM87)))</f>
        <v/>
      </c>
      <c r="BG85" s="41" t="str">
        <f>IF($B85="","",IF(COUNTIFS('English Scores- Leveled papers'!$H$4:$KM$4,BG$3,'English Scores- Leveled papers'!$H87:$KM87,"&lt;&gt;")=0,"",SUMIF('English Scores- Leveled papers'!$H$4:$KM$4,BG$3,'English Scores- Leveled papers'!$H87:$KM87)))</f>
        <v/>
      </c>
      <c r="BH85" s="41" t="str">
        <f>IF($B85="","",IF(COUNTIFS('English Scores- Leveled papers'!$H$4:$KM$4,BH$3,'English Scores- Leveled papers'!$H87:$KM87,"&lt;&gt;")=0,"",SUMIF('English Scores- Leveled papers'!$H$4:$KM$4,BH$3,'English Scores- Leveled papers'!$H87:$KM87)))</f>
        <v/>
      </c>
      <c r="BI85" s="41" t="str">
        <f>IF($B85="","",IF(COUNTIFS('English Scores- Leveled papers'!$H$4:$KM$4,BI$3,'English Scores- Leveled papers'!$H87:$KM87,"&lt;&gt;")=0,"",SUMIF('English Scores- Leveled papers'!$H$4:$KM$4,BI$3,'English Scores- Leveled papers'!$H87:$KM87)))</f>
        <v/>
      </c>
      <c r="BJ85" s="41" t="str">
        <f>IF($B85="","",IF(COUNTIFS('English Scores- Leveled papers'!$H$4:$KM$4,BJ$3,'English Scores- Leveled papers'!$H87:$KM87,"&lt;&gt;")=0,"",SUMIF('English Scores- Leveled papers'!$H$4:$KM$4,BJ$3,'English Scores- Leveled papers'!$H87:$KM87)))</f>
        <v/>
      </c>
      <c r="BK85" s="41" t="str">
        <f>IF($B85="","",IF(COUNTIFS('English Scores- Leveled papers'!$H$4:$KM$4,BK$3,'English Scores- Leveled papers'!$H87:$KM87,"&lt;&gt;")=0,"",SUMIF('English Scores- Leveled papers'!$H$4:$KM$4,BK$3,'English Scores- Leveled papers'!$H87:$KM87)))</f>
        <v/>
      </c>
      <c r="BL85" s="41" t="str">
        <f>IF($B85="","",IF(COUNTIFS('English Scores- Leveled papers'!$H$4:$KM$4,BL$3,'English Scores- Leveled papers'!$H87:$KM87,"&lt;&gt;")=0,"",SUMIF('English Scores- Leveled papers'!$H$4:$KM$4,BL$3,'English Scores- Leveled papers'!$H87:$KM87)))</f>
        <v/>
      </c>
      <c r="BM85" s="41" t="str">
        <f>IF($B85="","",IF(COUNTIFS('English Scores- Leveled papers'!$H$4:$KM$4,BM$3,'English Scores- Leveled papers'!$H87:$KM87,"&lt;&gt;")=0,"",SUMIF('English Scores- Leveled papers'!$H$4:$KM$4,BM$3,'English Scores- Leveled papers'!$H87:$KM87)))</f>
        <v/>
      </c>
      <c r="BN85" s="41" t="str">
        <f>IF($B85="","",IF(COUNTIFS('English Scores- Leveled papers'!$H$4:$KM$4,BN$3,'English Scores- Leveled papers'!$H87:$KM87,"&lt;&gt;")=0,"",SUMIF('English Scores- Leveled papers'!$H$4:$KM$4,BN$3,'English Scores- Leveled papers'!$H87:$KM87)))</f>
        <v/>
      </c>
      <c r="BO85" s="41"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41" t="str">
        <f>IF($B85="","",IF(COUNTIFS('English Scores- Leveled papers'!$H$4:$KM$4,BX$3,'English Scores- Leveled papers'!$H87:$KM87,"&lt;&gt;")=0,"",SUMIF('English Scores- Leveled papers'!$H$4:$KM$4,BX$3,'English Scores- Leveled papers'!$H87:$KM87)))</f>
        <v/>
      </c>
      <c r="BY85" s="41" t="str">
        <f>IF($B85="","",IF(COUNTIFS('English Scores- Leveled papers'!$H$4:$KM$4,BY$3,'English Scores- Leveled papers'!$H87:$KM87,"&lt;&gt;")=0,"",SUMIF('English Scores- Leveled papers'!$H$4:$KM$4,BY$3,'English Scores- Leveled papers'!$H87:$KM87)))</f>
        <v/>
      </c>
      <c r="BZ85" s="41" t="str">
        <f>IF($B85="","",IF(COUNTIFS('English Scores- Leveled papers'!$H$4:$KM$4,BZ$3,'English Scores- Leveled papers'!$H87:$KM87,"&lt;&gt;")=0,"",SUMIF('English Scores- Leveled papers'!$H$4:$KM$4,BZ$3,'English Scores- Leveled papers'!$H87:$KM87)))</f>
        <v/>
      </c>
      <c r="CA85" s="41" t="str">
        <f>IF($B85="","",IF(COUNTIFS('English Scores- Leveled papers'!$H$4:$KM$4,CA$3,'English Scores- Leveled papers'!$H87:$KM87,"&lt;&gt;")=0,"",SUMIF('English Scores- Leveled papers'!$H$4:$KM$4,CA$3,'English Scores- Leveled papers'!$H87:$KM87)))</f>
        <v/>
      </c>
      <c r="CB85" s="41" t="str">
        <f>IF($B85="","",IF(COUNTIFS('English Scores- Leveled papers'!$H$4:$KM$4,CB$3,'English Scores- Leveled papers'!$H87:$KM87,"&lt;&gt;")=0,"",SUMIF('English Scores- Leveled papers'!$H$4:$KM$4,CB$3,'English Scores- Leveled papers'!$H87:$KM87)))</f>
        <v/>
      </c>
      <c r="CC85" s="41" t="str">
        <f>IF($B85="","",IF(COUNTIFS('English Scores- Leveled papers'!$H$4:$KM$4,CC$3,'English Scores- Leveled papers'!$H87:$KM87,"&lt;&gt;")=0,"",SUMIF('English Scores- Leveled papers'!$H$4:$KM$4,CC$3,'English Scores- Leveled papers'!$H87:$KM87)))</f>
        <v/>
      </c>
      <c r="CD85" s="41" t="str">
        <f>IF($B85="","",IF(COUNTIFS('English Scores- Leveled papers'!$H$4:$KM$4,CD$3,'English Scores- Leveled papers'!$H87:$KM87,"&lt;&gt;")=0,"",SUMIF('English Scores- Leveled papers'!$H$4:$KM$4,CD$3,'English Scores- Leveled papers'!$H87:$KM87)))</f>
        <v/>
      </c>
      <c r="CE85" s="41" t="str">
        <f>IF($B85="","",IF(COUNTIFS('English Scores- Leveled papers'!$H$4:$KM$4,CE$3,'English Scores- Leveled papers'!$H87:$KM87,"&lt;&gt;")=0,"",SUMIF('English Scores- Leveled papers'!$H$4:$KM$4,CE$3,'English Scores- Leveled papers'!$H87:$KM87)))</f>
        <v/>
      </c>
      <c r="CF85" s="41"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41" t="str">
        <f>IF($B85="","",IF(COUNTIFS('English Scores- Leveled papers'!$H$4:$KM$4,CL$3,'English Scores- Leveled papers'!$H87:$KM87,"&lt;&gt;")=0,"",SUMIF('English Scores- Leveled papers'!$H$4:$KM$4,CL$3,'English Scores- Leveled papers'!$H87:$KM87)))</f>
        <v/>
      </c>
      <c r="CM85" s="41" t="str">
        <f>IF($B85="","",IF(COUNTIFS('English Scores- Leveled papers'!$H$4:$KM$4,CM$3,'English Scores- Leveled papers'!$H87:$KM87,"&lt;&gt;")=0,"",SUMIF('English Scores- Leveled papers'!$H$4:$KM$4,CM$3,'English Scores- Leveled papers'!$H87:$KM87)))</f>
        <v/>
      </c>
      <c r="CN85" s="41" t="str">
        <f>IF($B85="","",IF(COUNTIFS('English Scores- Leveled papers'!$H$4:$KM$4,CN$3,'English Scores- Leveled papers'!$H87:$KM87,"&lt;&gt;")=0,"",SUMIF('English Scores- Leveled papers'!$H$4:$KM$4,CN$3,'English Scores- Leveled papers'!$H87:$KM87)))</f>
        <v/>
      </c>
      <c r="CO85" s="41" t="str">
        <f>IF($B85="","",IF(COUNTIFS('English Scores- Leveled papers'!$H$4:$KM$4,CO$3,'English Scores- Leveled papers'!$H87:$KM87,"&lt;&gt;")=0,"",SUMIF('English Scores- Leveled papers'!$H$4:$KM$4,CO$3,'English Scores- Leveled papers'!$H87:$KM87)))</f>
        <v/>
      </c>
      <c r="CP85" s="41" t="str">
        <f>IF($B85="","",IF(COUNTIFS('English Scores- Leveled papers'!$H$4:$KM$4,CP$3,'English Scores- Leveled papers'!$H87:$KM87,"&lt;&gt;")=0,"",SUMIF('English Scores- Leveled papers'!$H$4:$KM$4,CP$3,'English Scores- Leveled papers'!$H87:$KM87)))</f>
        <v/>
      </c>
      <c r="CQ85" s="41" t="str">
        <f>IF($B85="","",IF(COUNTIFS('English Scores- Leveled papers'!$H$4:$KM$4,CQ$3,'English Scores- Leveled papers'!$H87:$KM87,"&lt;&gt;")=0,"",SUMIF('English Scores- Leveled papers'!$H$4:$KM$4,CQ$3,'English Scores- Leveled papers'!$H87:$KM87)))</f>
        <v/>
      </c>
      <c r="CR85" s="41" t="str">
        <f>IF($B85="","",IF(COUNTIFS('English Scores- Leveled papers'!$H$4:$KM$4,CR$3,'English Scores- Leveled papers'!$H87:$KM87,"&lt;&gt;")=0,"",SUMIF('English Scores- Leveled papers'!$H$4:$KM$4,CR$3,'English Scores- Leveled papers'!$H87:$KM87)))</f>
        <v/>
      </c>
      <c r="CS85" s="41"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41" t="str">
        <f>IF($B85="","",IF(COUNTIFS('English Scores- Leveled papers'!$H$4:$KM$4,DF$3,'English Scores- Leveled papers'!$H87:$KM87,"&lt;&gt;")=0,"",SUMIF('English Scores- Leveled papers'!$H$4:$KM$4,DF$3,'English Scores- Leveled papers'!$H87:$KM87)))</f>
        <v/>
      </c>
      <c r="DG85" s="41" t="str">
        <f>IF($B85="","",IF(COUNTIFS('English Scores- Leveled papers'!$H$4:$KM$4,DG$3,'English Scores- Leveled papers'!$H87:$KM87,"&lt;&gt;")=0,"",SUMIF('English Scores- Leveled papers'!$H$4:$KM$4,DG$3,'English Scores- Leveled papers'!$H87:$KM87)))</f>
        <v/>
      </c>
      <c r="DH85" s="41" t="str">
        <f>IF($B85="","",IF(COUNTIFS('English Scores- Leveled papers'!$H$4:$KM$4,DH$3,'English Scores- Leveled papers'!$H87:$KM87,"&lt;&gt;")=0,"",SUMIF('English Scores- Leveled papers'!$H$4:$KM$4,DH$3,'English Scores- Leveled papers'!$H87:$KM87)))</f>
        <v/>
      </c>
      <c r="DI85" s="41" t="str">
        <f>IF($B85="","",IF(COUNTIFS('English Scores- Leveled papers'!$H$4:$KM$4,DI$3,'English Scores- Leveled papers'!$H87:$KM87,"&lt;&gt;")=0,"",SUMIF('English Scores- Leveled papers'!$H$4:$KM$4,DI$3,'English Scores- Leveled papers'!$H87:$KM87)))</f>
        <v/>
      </c>
      <c r="DJ85" s="41" t="str">
        <f>IF($B85="","",IF(COUNTIFS('English Scores- Leveled papers'!$H$4:$KM$4,DJ$3,'English Scores- Leveled papers'!$H87:$KM87,"&lt;&gt;")=0,"",SUMIF('English Scores- Leveled papers'!$H$4:$KM$4,DJ$3,'English Scores- Leveled papers'!$H87:$KM87)))</f>
        <v/>
      </c>
      <c r="DK85" s="41" t="str">
        <f>IF($B85="","",IF(COUNTIFS('English Scores- Leveled papers'!$H$4:$KM$4,DK$3,'English Scores- Leveled papers'!$H87:$KM87,"&lt;&gt;")=0,"",SUMIF('English Scores- Leveled papers'!$H$4:$KM$4,DK$3,'English Scores- Leveled papers'!$H87:$KM87)))</f>
        <v/>
      </c>
      <c r="DL85" s="41" t="str">
        <f>IF($B85="","",IF(COUNTIFS('English Scores- Leveled papers'!$H$4:$KM$4,DL$3,'English Scores- Leveled papers'!$H87:$KM87,"&lt;&gt;")=0,"",SUMIF('English Scores- Leveled papers'!$H$4:$KM$4,DL$3,'English Scores- Leveled papers'!$H87:$KM87)))</f>
        <v/>
      </c>
      <c r="DM85" s="41" t="str">
        <f>IF($B85="","",IF(COUNTIFS('English Scores- Leveled papers'!$H$4:$KM$4,DM$3,'English Scores- Leveled papers'!$H87:$KM87,"&lt;&gt;")=0,"",SUMIF('English Scores- Leveled papers'!$H$4:$KM$4,DM$3,'English Scores- Leveled papers'!$H87:$KM87)))</f>
        <v/>
      </c>
      <c r="DN85" s="41" t="str">
        <f>IF($B85="","",IF(COUNTIFS('English Scores- Leveled papers'!$H$4:$KM$4,DN$3,'English Scores- Leveled papers'!$H87:$KM87,"&lt;&gt;")=0,"",SUMIF('English Scores- Leveled papers'!$H$4:$KM$4,DN$3,'English Scores- Leveled papers'!$H87:$KM87)))</f>
        <v/>
      </c>
      <c r="DO85" s="41" t="str">
        <f>IF($B85="","",IF(COUNTIFS('English Scores- Leveled papers'!$H$4:$KM$4,DO$3,'English Scores- Leveled papers'!$H87:$KM87,"&lt;&gt;")=0,"",SUMIF('English Scores- Leveled papers'!$H$4:$KM$4,DO$3,'English Scores- Leveled papers'!$H87:$KM87)))</f>
        <v/>
      </c>
      <c r="DP85" s="41" t="str">
        <f>IF($B85="","",IF(COUNTIFS('English Scores- Leveled papers'!$H$4:$KM$4,DP$3,'English Scores- Leveled papers'!$H87:$KM87,"&lt;&gt;")=0,"",SUMIF('English Scores- Leveled papers'!$H$4:$KM$4,DP$3,'English Scores- Leveled papers'!$H87:$KM87)))</f>
        <v/>
      </c>
      <c r="DQ85" s="393" t="str">
        <f>IF($B85="","",IF(COUNTIFS('English Scores- Leveled papers'!$H$4:$KM$4,DQ$3,'English Scores- Leveled papers'!$H87:$KM87,"&lt;&gt;")=0,"",SUMIF('English Scores- Leveled papers'!$H$4:$KM$4,DQ$3,'English Scores- Leveled papers'!$H87:$KM87)))</f>
        <v/>
      </c>
      <c r="DR85" s="395" t="str">
        <f>IF('Cover Sheet'!$AC$6="6th", 'Eng GLA 6th, 7th, 8th'!D88, "")</f>
        <v/>
      </c>
      <c r="DU85" s="41" t="str">
        <f>IF($B85="","",IF(COUNTIFS('Eng GLA 6th, 7th, 8th'!$E$4:$DV$4,DU$3,'Eng GLA 6th, 7th, 8th'!$E88:$DV88,"&lt;&gt;")=0,"",SUMIF('Eng GLA 6th, 7th, 8th'!$E$4:$DV$4,DU$3,'Eng GLA 6th, 7th, 8th'!$E88:$DV88)))</f>
        <v/>
      </c>
      <c r="DV85" s="41" t="str">
        <f>IF($B85="","",IF(COUNTIFS('Eng GLA 6th, 7th, 8th'!$E$4:$DV$4,DV$3,'Eng GLA 6th, 7th, 8th'!$E88:$DV88,"&lt;&gt;")=0,"",SUMIF('Eng GLA 6th, 7th, 8th'!$E$4:$DV$4,DV$3,'Eng GLA 6th, 7th, 8th'!$E88:$DV88)))</f>
        <v/>
      </c>
      <c r="DW85" s="41" t="str">
        <f>IF($B85="","",IF(COUNTIFS('Eng GLA 6th, 7th, 8th'!$E$4:$DV$4,DW$3,'Eng GLA 6th, 7th, 8th'!$E88:$DV88,"&lt;&gt;")=0,"",SUMIF('Eng GLA 6th, 7th, 8th'!$E$4:$DV$4,DW$3,'Eng GLA 6th, 7th, 8th'!$E88:$DV88)))</f>
        <v/>
      </c>
      <c r="DX85" s="41" t="str">
        <f>IF($B85="","",IF(COUNTIFS('Eng GLA 6th, 7th, 8th'!$E$4:$DV$4,DX$3,'Eng GLA 6th, 7th, 8th'!$E88:$DV88,"&lt;&gt;")=0,"",SUMIF('Eng GLA 6th, 7th, 8th'!$E$4:$DV$4,DX$3,'Eng GLA 6th, 7th, 8th'!$E88:$DV88)))</f>
        <v/>
      </c>
      <c r="DY85" s="41" t="str">
        <f>IF($B85="","",IF(COUNTIFS('Eng GLA 6th, 7th, 8th'!$E$4:$DV$4,DY$3,'Eng GLA 6th, 7th, 8th'!$E88:$DV88,"&lt;&gt;")=0,"",SUMIF('Eng GLA 6th, 7th, 8th'!$E$4:$DV$4,DY$3,'Eng GLA 6th, 7th, 8th'!$E88:$DV88)))</f>
        <v/>
      </c>
      <c r="DZ85" s="41" t="str">
        <f>IF($B85="","",IF(COUNTIFS('Eng GLA 6th, 7th, 8th'!$E$4:$DV$4,DZ$3,'Eng GLA 6th, 7th, 8th'!$E88:$DV88,"&lt;&gt;")=0,"",SUMIF('Eng GLA 6th, 7th, 8th'!$E$4:$DV$4,DZ$3,'Eng GLA 6th, 7th, 8th'!$E88:$DV88)))</f>
        <v/>
      </c>
      <c r="EA85" s="41" t="str">
        <f>IF($B85="","",IF(COUNTIFS('Eng GLA 6th, 7th, 8th'!$E$4:$DV$4,EA$3,'Eng GLA 6th, 7th, 8th'!$E88:$DV88,"&lt;&gt;")=0,"",SUMIF('Eng GLA 6th, 7th, 8th'!$E$4:$DV$4,EA$3,'Eng GLA 6th, 7th, 8th'!$E88:$DV88)))</f>
        <v/>
      </c>
      <c r="EB85" s="41" t="str">
        <f>IF($B85="","",IF(COUNTIFS('Eng GLA 6th, 7th, 8th'!$E$4:$DV$4,EB$3,'Eng GLA 6th, 7th, 8th'!$E88:$DV88,"&lt;&gt;")=0,"",SUMIF('Eng GLA 6th, 7th, 8th'!$E$4:$DV$4,EB$3,'Eng GLA 6th, 7th, 8th'!$E88:$DV88)))</f>
        <v/>
      </c>
      <c r="EC85" s="41" t="str">
        <f>IF($B85="","",IF(COUNTIFS('Eng GLA 6th, 7th, 8th'!$E$4:$DV$4,EC$3,'Eng GLA 6th, 7th, 8th'!$E88:$DV88,"&lt;&gt;")=0,"",SUMIF('Eng GLA 6th, 7th, 8th'!$E$4:$DV$4,EC$3,'Eng GLA 6th, 7th, 8th'!$E88:$DV88)))</f>
        <v/>
      </c>
      <c r="ED85" s="41" t="str">
        <f>IF($B85="","",IF(COUNTIFS('Eng GLA 6th, 7th, 8th'!$E$4:$DV$4,ED$3,'Eng GLA 6th, 7th, 8th'!$E88:$DV88,"&lt;&gt;")=0,"",SUMIF('Eng GLA 6th, 7th, 8th'!$E$4:$DV$4,ED$3,'Eng GLA 6th, 7th, 8th'!$E88:$DV88)))</f>
        <v/>
      </c>
      <c r="EE85" s="41" t="str">
        <f>IF($B85="","",IF(COUNTIFS('Eng GLA 6th, 7th, 8th'!$E$4:$DV$4,EE$3,'Eng GLA 6th, 7th, 8th'!$E88:$DV88,"&lt;&gt;")=0,"",SUMIF('Eng GLA 6th, 7th, 8th'!$E$4:$DV$4,EE$3,'Eng GLA 6th, 7th, 8th'!$E88:$DV88)))</f>
        <v/>
      </c>
      <c r="EF85" s="41" t="str">
        <f>IF($B85="","",IF(COUNTIFS('Eng GLA 6th, 7th, 8th'!$E$4:$DV$4,EF$3,'Eng GLA 6th, 7th, 8th'!$E88:$DV88,"&lt;&gt;")=0,"",SUMIF('Eng GLA 6th, 7th, 8th'!$E$4:$DV$4,EF$3,'Eng GLA 6th, 7th, 8th'!$E88:$DV88)))</f>
        <v/>
      </c>
      <c r="EG85" s="41" t="str">
        <f>IF($B85="","",IF(COUNTIFS('Eng GLA 6th, 7th, 8th'!$E$4:$DV$4,EG$3,'Eng GLA 6th, 7th, 8th'!$E88:$DV88,"&lt;&gt;")=0,"",SUMIF('Eng GLA 6th, 7th, 8th'!$E$4:$DV$4,EG$3,'Eng GLA 6th, 7th, 8th'!$E88:$DV88)))</f>
        <v/>
      </c>
      <c r="EH85" s="41" t="str">
        <f>IF($B85="","",IF(COUNTIFS('Eng GLA 6th, 7th, 8th'!$E$4:$DV$4,EH$3,'Eng GLA 6th, 7th, 8th'!$E88:$DV88,"&lt;&gt;")=0,"",SUMIF('Eng GLA 6th, 7th, 8th'!$E$4:$DV$4,EH$3,'Eng GLA 6th, 7th, 8th'!$E88:$DV88)))</f>
        <v/>
      </c>
      <c r="EI85" s="41" t="str">
        <f>IF($B85="","",IF(COUNTIFS('Eng GLA 6th, 7th, 8th'!$E$4:$DV$4,EI$3,'Eng GLA 6th, 7th, 8th'!$E88:$DV88,"&lt;&gt;")=0,"",SUMIF('Eng GLA 6th, 7th, 8th'!$E$4:$DV$4,EI$3,'Eng GLA 6th, 7th, 8th'!$E88:$DV88)))</f>
        <v/>
      </c>
      <c r="EJ85" s="398" t="str">
        <f>IF('Cover Sheet'!$AC$6="7th", 'Eng GLA 6th, 7th, 8th'!AQ88, "")</f>
        <v/>
      </c>
      <c r="EK85" s="41" t="str">
        <f>IF($B85="","",IF(COUNTIFS('Eng GLA 6th, 7th, 8th'!$E$4:$DV$4,EK$3,'Eng GLA 6th, 7th, 8th'!$E88:$DV88,"&lt;&gt;")=0,"",SUMIF('Eng GLA 6th, 7th, 8th'!$E$4:$DV$4,EK$3,'Eng GLA 6th, 7th, 8th'!$E88:$DV88)))</f>
        <v/>
      </c>
      <c r="EL85" s="41" t="str">
        <f>IF($B85="","",IF(COUNTIFS('Eng GLA 6th, 7th, 8th'!$E$4:$DV$4,EL$3,'Eng GLA 6th, 7th, 8th'!$E88:$DV88,"&lt;&gt;")=0,"",SUMIF('Eng GLA 6th, 7th, 8th'!$E$4:$DV$4,EL$3,'Eng GLA 6th, 7th, 8th'!$E88:$DV88)))</f>
        <v/>
      </c>
      <c r="EM85" s="41" t="str">
        <f>IF($B85="","",IF(COUNTIFS('Eng GLA 6th, 7th, 8th'!$E$4:$DV$4,EM$3,'Eng GLA 6th, 7th, 8th'!$E88:$DV88,"&lt;&gt;")=0,"",SUMIF('Eng GLA 6th, 7th, 8th'!$E$4:$DV$4,EM$3,'Eng GLA 6th, 7th, 8th'!$E88:$DV88)))</f>
        <v/>
      </c>
      <c r="EN85" s="41" t="str">
        <f>IF($B85="","",IF(COUNTIFS('Eng GLA 6th, 7th, 8th'!$E$4:$DV$4,EN$3,'Eng GLA 6th, 7th, 8th'!$E88:$DV88,"&lt;&gt;")=0,"",SUMIF('Eng GLA 6th, 7th, 8th'!$E$4:$DV$4,EN$3,'Eng GLA 6th, 7th, 8th'!$E88:$DV88)))</f>
        <v/>
      </c>
      <c r="EO85" s="41" t="str">
        <f>IF($B85="","",IF(COUNTIFS('Eng GLA 6th, 7th, 8th'!$E$4:$DV$4,EO$3,'Eng GLA 6th, 7th, 8th'!$E88:$DV88,"&lt;&gt;")=0,"",SUMIF('Eng GLA 6th, 7th, 8th'!$E$4:$DV$4,EO$3,'Eng GLA 6th, 7th, 8th'!$E88:$DV88)))</f>
        <v/>
      </c>
      <c r="EP85" s="41" t="str">
        <f>IF($B85="","",IF(COUNTIFS('Eng GLA 6th, 7th, 8th'!$E$4:$DV$4,EP$3,'Eng GLA 6th, 7th, 8th'!$E88:$DV88,"&lt;&gt;")=0,"",SUMIF('Eng GLA 6th, 7th, 8th'!$E$4:$DV$4,EP$3,'Eng GLA 6th, 7th, 8th'!$E88:$DV88)))</f>
        <v/>
      </c>
      <c r="EQ85" s="41" t="str">
        <f>IF($B85="","",IF(COUNTIFS('Eng GLA 6th, 7th, 8th'!$E$4:$DV$4,EQ$3,'Eng GLA 6th, 7th, 8th'!$E88:$DV88,"&lt;&gt;")=0,"",SUMIF('Eng GLA 6th, 7th, 8th'!$E$4:$DV$4,EQ$3,'Eng GLA 6th, 7th, 8th'!$E88:$DV88)))</f>
        <v/>
      </c>
      <c r="ER85" s="41" t="str">
        <f>IF($B85="","",IF(COUNTIFS('Eng GLA 6th, 7th, 8th'!$E$4:$DV$4,ER$3,'Eng GLA 6th, 7th, 8th'!$E88:$DV88,"&lt;&gt;")=0,"",SUMIF('Eng GLA 6th, 7th, 8th'!$E$4:$DV$4,ER$3,'Eng GLA 6th, 7th, 8th'!$E88:$DV88)))</f>
        <v/>
      </c>
      <c r="ES85" s="41" t="str">
        <f>IF($B85="","",IF(COUNTIFS('Eng GLA 6th, 7th, 8th'!$E$4:$DV$4,ES$3,'Eng GLA 6th, 7th, 8th'!$E88:$DV88,"&lt;&gt;")=0,"",SUMIF('Eng GLA 6th, 7th, 8th'!$E$4:$DV$4,ES$3,'Eng GLA 6th, 7th, 8th'!$E88:$DV88)))</f>
        <v/>
      </c>
      <c r="ET85" s="41" t="str">
        <f>IF($B85="","",IF(COUNTIFS('Eng GLA 6th, 7th, 8th'!$E$4:$DV$4,ET$3,'Eng GLA 6th, 7th, 8th'!$E88:$DV88,"&lt;&gt;")=0,"",SUMIF('Eng GLA 6th, 7th, 8th'!$E$4:$DV$4,ET$3,'Eng GLA 6th, 7th, 8th'!$E88:$DV88)))</f>
        <v/>
      </c>
      <c r="EU85" s="41" t="str">
        <f>IF($B85="","",IF(COUNTIFS('Eng GLA 6th, 7th, 8th'!$E$4:$DV$4,EU$3,'Eng GLA 6th, 7th, 8th'!$E88:$DV88,"&lt;&gt;")=0,"",SUMIF('Eng GLA 6th, 7th, 8th'!$E$4:$DV$4,EU$3,'Eng GLA 6th, 7th, 8th'!$E88:$DV88)))</f>
        <v/>
      </c>
      <c r="EV85" s="41" t="str">
        <f>IF($B85="","",IF(COUNTIFS('Eng GLA 6th, 7th, 8th'!$E$4:$DV$4,EV$3,'Eng GLA 6th, 7th, 8th'!$E88:$DV88,"&lt;&gt;")=0,"",SUMIF('Eng GLA 6th, 7th, 8th'!$E$4:$DV$4,EV$3,'Eng GLA 6th, 7th, 8th'!$E88:$DV88)))</f>
        <v/>
      </c>
      <c r="EW85" s="41" t="str">
        <f>IF($B85="","",IF(COUNTIFS('Eng GLA 6th, 7th, 8th'!$E$4:$DV$4,EW$3,'Eng GLA 6th, 7th, 8th'!$E88:$DV88,"&lt;&gt;")=0,"",SUMIF('Eng GLA 6th, 7th, 8th'!$E$4:$DV$4,EW$3,'Eng GLA 6th, 7th, 8th'!$E88:$DV88)))</f>
        <v/>
      </c>
      <c r="EX85" s="41" t="str">
        <f>IF($B85="","",IF(COUNTIFS('Eng GLA 6th, 7th, 8th'!$E$4:$DV$4,EX$3,'Eng GLA 6th, 7th, 8th'!$E88:$DV88,"&lt;&gt;")=0,"",SUMIF('Eng GLA 6th, 7th, 8th'!$E$4:$DV$4,EX$3,'Eng GLA 6th, 7th, 8th'!$E88:$DV88)))</f>
        <v/>
      </c>
      <c r="EY85" s="41" t="str">
        <f>IF($B85="","",IF(COUNTIFS('Eng GLA 6th, 7th, 8th'!$E$4:$DV$4,EY$3,'Eng GLA 6th, 7th, 8th'!$E88:$DV88,"&lt;&gt;")=0,"",SUMIF('Eng GLA 6th, 7th, 8th'!$E$4:$DV$4,EY$3,'Eng GLA 6th, 7th, 8th'!$E88:$DV88)))</f>
        <v/>
      </c>
      <c r="EZ85" s="398" t="str">
        <f>IF('Cover Sheet'!$AC$6="8th", 'Eng GLA 6th, 7th, 8th'!CG88, "")</f>
        <v/>
      </c>
      <c r="FA85" s="41" t="str">
        <f>IF($B85="","",IF(COUNTIFS('Eng GLA 6th, 7th, 8th'!$E$4:$DV$4,FA$3,'Eng GLA 6th, 7th, 8th'!$E88:$DV88,"&lt;&gt;")=0,"",SUMIF('Eng GLA 6th, 7th, 8th'!$E$4:$DV$4,FA$3,'Eng GLA 6th, 7th, 8th'!$E88:$DV88)))</f>
        <v/>
      </c>
      <c r="FB85" s="41" t="str">
        <f>IF($B85="","",IF(COUNTIFS('Eng GLA 6th, 7th, 8th'!$E$4:$DV$4,FB$3,'Eng GLA 6th, 7th, 8th'!$E88:$DV88,"&lt;&gt;")=0,"",SUMIF('Eng GLA 6th, 7th, 8th'!$E$4:$DV$4,FB$3,'Eng GLA 6th, 7th, 8th'!$E88:$DV88)))</f>
        <v/>
      </c>
      <c r="FC85" s="41" t="str">
        <f>IF($B85="","",IF(COUNTIFS('Eng GLA 6th, 7th, 8th'!$E$4:$DV$4,FC$3,'Eng GLA 6th, 7th, 8th'!$E88:$DV88,"&lt;&gt;")=0,"",SUMIF('Eng GLA 6th, 7th, 8th'!$E$4:$DV$4,FC$3,'Eng GLA 6th, 7th, 8th'!$E88:$DV88)))</f>
        <v/>
      </c>
      <c r="FD85" s="41" t="str">
        <f>IF($B85="","",IF(COUNTIFS('Eng GLA 6th, 7th, 8th'!$E$4:$DV$4,FD$3,'Eng GLA 6th, 7th, 8th'!$E88:$DV88,"&lt;&gt;")=0,"",SUMIF('Eng GLA 6th, 7th, 8th'!$E$4:$DV$4,FD$3,'Eng GLA 6th, 7th, 8th'!$E88:$DV88)))</f>
        <v/>
      </c>
      <c r="FE85" s="41" t="str">
        <f>IF($B85="","",IF(COUNTIFS('Eng GLA 6th, 7th, 8th'!$E$4:$DV$4,FE$3,'Eng GLA 6th, 7th, 8th'!$E88:$DV88,"&lt;&gt;")=0,"",SUMIF('Eng GLA 6th, 7th, 8th'!$E$4:$DV$4,FE$3,'Eng GLA 6th, 7th, 8th'!$E88:$DV88)))</f>
        <v/>
      </c>
      <c r="FF85" s="41" t="str">
        <f>IF($B85="","",IF(COUNTIFS('Eng GLA 6th, 7th, 8th'!$E$4:$DV$4,FF$3,'Eng GLA 6th, 7th, 8th'!$E88:$DV88,"&lt;&gt;")=0,"",SUMIF('Eng GLA 6th, 7th, 8th'!$E$4:$DV$4,FF$3,'Eng GLA 6th, 7th, 8th'!$E88:$DV88)))</f>
        <v/>
      </c>
      <c r="FG85" s="41" t="str">
        <f>IF($B85="","",IF(COUNTIFS('Eng GLA 6th, 7th, 8th'!$E$4:$DV$4,FG$3,'Eng GLA 6th, 7th, 8th'!$E88:$DV88,"&lt;&gt;")=0,"",SUMIF('Eng GLA 6th, 7th, 8th'!$E$4:$DV$4,FG$3,'Eng GLA 6th, 7th, 8th'!$E88:$DV88)))</f>
        <v/>
      </c>
      <c r="FH85" s="41" t="str">
        <f>IF($B85="","",IF(COUNTIFS('Eng GLA 6th, 7th, 8th'!$E$4:$DV$4,FH$3,'Eng GLA 6th, 7th, 8th'!$E88:$DV88,"&lt;&gt;")=0,"",SUMIF('Eng GLA 6th, 7th, 8th'!$E$4:$DV$4,FH$3,'Eng GLA 6th, 7th, 8th'!$E88:$DV88)))</f>
        <v/>
      </c>
      <c r="FI85" s="41" t="str">
        <f>IF($B85="","",IF(COUNTIFS('Eng GLA 6th, 7th, 8th'!$E$4:$DV$4,FI$3,'Eng GLA 6th, 7th, 8th'!$E88:$DV88,"&lt;&gt;")=0,"",SUMIF('Eng GLA 6th, 7th, 8th'!$E$4:$DV$4,FI$3,'Eng GLA 6th, 7th, 8th'!$E88:$DV88)))</f>
        <v/>
      </c>
      <c r="FJ85" s="41" t="str">
        <f>IF($B85="","",IF(COUNTIFS('Eng GLA 6th, 7th, 8th'!$E$4:$DV$4,FJ$3,'Eng GLA 6th, 7th, 8th'!$E88:$DV88,"&lt;&gt;")=0,"",SUMIF('Eng GLA 6th, 7th, 8th'!$E$4:$DV$4,FJ$3,'Eng GLA 6th, 7th, 8th'!$E88:$DV88)))</f>
        <v/>
      </c>
      <c r="FK85" s="41" t="str">
        <f>IF($B85="","",IF(COUNTIFS('Eng GLA 6th, 7th, 8th'!$E$4:$DV$4,FK$3,'Eng GLA 6th, 7th, 8th'!$E88:$DV88,"&lt;&gt;")=0,"",SUMIF('Eng GLA 6th, 7th, 8th'!$E$4:$DV$4,FK$3,'Eng GLA 6th, 7th, 8th'!$E88:$DV88)))</f>
        <v/>
      </c>
      <c r="FL85" s="41" t="str">
        <f>IF($B85="","",IF(COUNTIFS('Eng GLA 6th, 7th, 8th'!$E$4:$DV$4,FL$3,'Eng GLA 6th, 7th, 8th'!$E88:$DV88,"&lt;&gt;")=0,"",SUMIF('Eng GLA 6th, 7th, 8th'!$E$4:$DV$4,FL$3,'Eng GLA 6th, 7th, 8th'!$E88:$DV88)))</f>
        <v/>
      </c>
      <c r="FM85" s="41" t="str">
        <f>IF($B85="","",IF(COUNTIFS('Eng GLA 6th, 7th, 8th'!$E$4:$DV$4,FM$3,'Eng GLA 6th, 7th, 8th'!$E88:$DV88,"&lt;&gt;")=0,"",SUMIF('Eng GLA 6th, 7th, 8th'!$E$4:$DV$4,FM$3,'Eng GLA 6th, 7th, 8th'!$E88:$DV88)))</f>
        <v/>
      </c>
      <c r="FN85" s="41" t="str">
        <f>IF($B85="","",IF(COUNTIFS('Eng GLA 6th, 7th, 8th'!$E$4:$DV$4,FN$3,'Eng GLA 6th, 7th, 8th'!$E88:$DV88,"&lt;&gt;")=0,"",SUMIF('Eng GLA 6th, 7th, 8th'!$E$4:$DV$4,FN$3,'Eng GLA 6th, 7th, 8th'!$E88:$DV88)))</f>
        <v/>
      </c>
      <c r="FO85" s="41" t="str">
        <f>IF($B85="","",IF(COUNTIFS('Eng GLA 6th, 7th, 8th'!$E$4:$DV$4,FO$3,'Eng GLA 6th, 7th, 8th'!$E88:$DV88,"&lt;&gt;")=0,"",SUMIF('Eng GLA 6th, 7th, 8th'!$E$4:$DV$4,FO$3,'Eng GLA 6th, 7th, 8th'!$E88:$DV88)))</f>
        <v/>
      </c>
    </row>
    <row r="86" spans="1:171" ht="12.75" customHeight="1" x14ac:dyDescent="0.2">
      <c r="A86" s="65">
        <v>82</v>
      </c>
      <c r="B86" s="65" t="str">
        <f>'English Scores- Leveled papers'!B88</f>
        <v/>
      </c>
      <c r="C86" s="65"/>
      <c r="D86" s="76" t="str">
        <f>IF(OR(B86="",H86="",'Cover Sheet'!E86=""),"",'Cover Sheet'!E86)</f>
        <v/>
      </c>
      <c r="E86" s="76" t="str">
        <f>IF(OR(B86="",H86="",'Cover Sheet'!F86=""),"",'Cover Sheet'!F86)</f>
        <v/>
      </c>
      <c r="F86" s="76" t="str">
        <f>IF(OR(B86="",H86="",'Cover Sheet'!H86=""),"",'Cover Sheet'!H86)</f>
        <v/>
      </c>
      <c r="G86" s="76"/>
      <c r="H86" s="76" t="str">
        <f>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v/>
      </c>
      <c r="I86" s="77" t="str">
        <f t="shared" si="29"/>
        <v/>
      </c>
      <c r="J86" s="77" t="str">
        <f t="shared" si="30"/>
        <v/>
      </c>
      <c r="K86" s="77" t="str">
        <f t="shared" si="31"/>
        <v/>
      </c>
      <c r="L86" s="78" t="str">
        <f t="shared" si="32"/>
        <v/>
      </c>
      <c r="M86" s="78" t="str">
        <f t="shared" si="33"/>
        <v/>
      </c>
      <c r="N86" s="78" t="str">
        <f t="shared" si="34"/>
        <v/>
      </c>
      <c r="O86" s="78" t="str">
        <f t="shared" si="35"/>
        <v/>
      </c>
      <c r="P86" s="78" t="str">
        <f t="shared" si="36"/>
        <v/>
      </c>
      <c r="Q86" s="78" t="str">
        <f t="shared" si="37"/>
        <v/>
      </c>
      <c r="R86" s="78" t="str">
        <f t="shared" si="38"/>
        <v/>
      </c>
      <c r="S86" s="78" t="str">
        <f t="shared" si="39"/>
        <v/>
      </c>
      <c r="T86" s="78" t="str">
        <f t="shared" si="40"/>
        <v/>
      </c>
      <c r="U86" s="78" t="str">
        <f t="shared" si="41"/>
        <v/>
      </c>
      <c r="V86" s="78" t="str">
        <f t="shared" si="42"/>
        <v/>
      </c>
      <c r="W86" s="78" t="str">
        <f t="shared" si="43"/>
        <v/>
      </c>
      <c r="X86" s="78" t="str">
        <f t="shared" si="44"/>
        <v/>
      </c>
      <c r="Y86" s="78"/>
      <c r="Z86" s="78"/>
      <c r="AA86" s="78"/>
      <c r="AB86" s="78"/>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41" t="str">
        <f>IF($B86="","",IF(COUNTIFS('English Scores- Leveled papers'!$H$4:$KM$4,AI$3,'English Scores- Leveled papers'!$H88:$KM88,"&lt;&gt;")=0,"",SUMIF('English Scores- Leveled papers'!$H$4:$KM$4,AI$3,'English Scores- Leveled papers'!$H88:$KM88)))</f>
        <v/>
      </c>
      <c r="AJ86" s="41" t="str">
        <f>IF($B86="","",IF(COUNTIFS('English Scores- Leveled papers'!$H$4:$KM$4,AJ$3,'English Scores- Leveled papers'!$H88:$KM88,"&lt;&gt;")=0,"",SUMIF('English Scores- Leveled papers'!$H$4:$KM$4,AJ$3,'English Scores- Leveled papers'!$H88:$KM88)))</f>
        <v/>
      </c>
      <c r="AK86" s="41" t="str">
        <f>IF($B86="","",IF(COUNTIFS('English Scores- Leveled papers'!$H$4:$KM$4,AK$3,'English Scores- Leveled papers'!$H88:$KM88,"&lt;&gt;")=0,"",SUMIF('English Scores- Leveled papers'!$H$4:$KM$4,AK$3,'English Scores- Leveled papers'!$H88:$KM88)))</f>
        <v/>
      </c>
      <c r="AL86" s="41" t="str">
        <f>IF($B86="","",IF(COUNTIFS('English Scores- Leveled papers'!$H$4:$KM$4,AL$3,'English Scores- Leveled papers'!$H88:$KM88,"&lt;&gt;")=0,"",SUMIF('English Scores- Leveled papers'!$H$4:$KM$4,AL$3,'English Scores- Leveled papers'!$H88:$KM88)))</f>
        <v/>
      </c>
      <c r="AM86" s="41" t="str">
        <f>IF($B86="","",IF(COUNTIFS('English Scores- Leveled papers'!$H$4:$KM$4,AM$3,'English Scores- Leveled papers'!$H88:$KM88,"&lt;&gt;")=0,"",SUMIF('English Scores- Leveled papers'!$H$4:$KM$4,AM$3,'English Scores- Leveled papers'!$H88:$KM88)))</f>
        <v/>
      </c>
      <c r="AN86" s="41"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41" t="str">
        <f>IF($B86="","",IF(COUNTIFS('English Scores- Leveled papers'!$H$4:$KM$4,AZ$3,'English Scores- Leveled papers'!$H88:$KM88,"&lt;&gt;")=0,"",SUMIF('English Scores- Leveled papers'!$H$4:$KM$4,AZ$3,'English Scores- Leveled papers'!$H88:$KM88)))</f>
        <v/>
      </c>
      <c r="BA86" s="41" t="str">
        <f>IF($B86="","",IF(COUNTIFS('English Scores- Leveled papers'!$H$4:$KM$4,BA$3,'English Scores- Leveled papers'!$H88:$KM88,"&lt;&gt;")=0,"",SUMIF('English Scores- Leveled papers'!$H$4:$KM$4,BA$3,'English Scores- Leveled papers'!$H88:$KM88)))</f>
        <v/>
      </c>
      <c r="BB86" s="41" t="str">
        <f>IF($B86="","",IF(COUNTIFS('English Scores- Leveled papers'!$H$4:$KM$4,BB$3,'English Scores- Leveled papers'!$H88:$KM88,"&lt;&gt;")=0,"",SUMIF('English Scores- Leveled papers'!$H$4:$KM$4,BB$3,'English Scores- Leveled papers'!$H88:$KM88)))</f>
        <v/>
      </c>
      <c r="BC86" s="41" t="str">
        <f>IF($B86="","",IF(COUNTIFS('English Scores- Leveled papers'!$H$4:$KM$4,BC$3,'English Scores- Leveled papers'!$H88:$KM88,"&lt;&gt;")=0,"",SUMIF('English Scores- Leveled papers'!$H$4:$KM$4,BC$3,'English Scores- Leveled papers'!$H88:$KM88)))</f>
        <v/>
      </c>
      <c r="BD86" s="41" t="str">
        <f>IF($B86="","",IF(COUNTIFS('English Scores- Leveled papers'!$H$4:$KM$4,BD$3,'English Scores- Leveled papers'!$H88:$KM88,"&lt;&gt;")=0,"",SUMIF('English Scores- Leveled papers'!$H$4:$KM$4,BD$3,'English Scores- Leveled papers'!$H88:$KM88)))</f>
        <v/>
      </c>
      <c r="BE86" s="41" t="str">
        <f>IF($B86="","",IF(COUNTIFS('English Scores- Leveled papers'!$H$4:$KM$4,BE$3,'English Scores- Leveled papers'!$H88:$KM88,"&lt;&gt;")=0,"",SUMIF('English Scores- Leveled papers'!$H$4:$KM$4,BE$3,'English Scores- Leveled papers'!$H88:$KM88)))</f>
        <v/>
      </c>
      <c r="BF86" s="41" t="str">
        <f>IF($B86="","",IF(COUNTIFS('English Scores- Leveled papers'!$H$4:$KM$4,BF$3,'English Scores- Leveled papers'!$H88:$KM88,"&lt;&gt;")=0,"",SUMIF('English Scores- Leveled papers'!$H$4:$KM$4,BF$3,'English Scores- Leveled papers'!$H88:$KM88)))</f>
        <v/>
      </c>
      <c r="BG86" s="41" t="str">
        <f>IF($B86="","",IF(COUNTIFS('English Scores- Leveled papers'!$H$4:$KM$4,BG$3,'English Scores- Leveled papers'!$H88:$KM88,"&lt;&gt;")=0,"",SUMIF('English Scores- Leveled papers'!$H$4:$KM$4,BG$3,'English Scores- Leveled papers'!$H88:$KM88)))</f>
        <v/>
      </c>
      <c r="BH86" s="41" t="str">
        <f>IF($B86="","",IF(COUNTIFS('English Scores- Leveled papers'!$H$4:$KM$4,BH$3,'English Scores- Leveled papers'!$H88:$KM88,"&lt;&gt;")=0,"",SUMIF('English Scores- Leveled papers'!$H$4:$KM$4,BH$3,'English Scores- Leveled papers'!$H88:$KM88)))</f>
        <v/>
      </c>
      <c r="BI86" s="41" t="str">
        <f>IF($B86="","",IF(COUNTIFS('English Scores- Leveled papers'!$H$4:$KM$4,BI$3,'English Scores- Leveled papers'!$H88:$KM88,"&lt;&gt;")=0,"",SUMIF('English Scores- Leveled papers'!$H$4:$KM$4,BI$3,'English Scores- Leveled papers'!$H88:$KM88)))</f>
        <v/>
      </c>
      <c r="BJ86" s="41" t="str">
        <f>IF($B86="","",IF(COUNTIFS('English Scores- Leveled papers'!$H$4:$KM$4,BJ$3,'English Scores- Leveled papers'!$H88:$KM88,"&lt;&gt;")=0,"",SUMIF('English Scores- Leveled papers'!$H$4:$KM$4,BJ$3,'English Scores- Leveled papers'!$H88:$KM88)))</f>
        <v/>
      </c>
      <c r="BK86" s="41" t="str">
        <f>IF($B86="","",IF(COUNTIFS('English Scores- Leveled papers'!$H$4:$KM$4,BK$3,'English Scores- Leveled papers'!$H88:$KM88,"&lt;&gt;")=0,"",SUMIF('English Scores- Leveled papers'!$H$4:$KM$4,BK$3,'English Scores- Leveled papers'!$H88:$KM88)))</f>
        <v/>
      </c>
      <c r="BL86" s="41" t="str">
        <f>IF($B86="","",IF(COUNTIFS('English Scores- Leveled papers'!$H$4:$KM$4,BL$3,'English Scores- Leveled papers'!$H88:$KM88,"&lt;&gt;")=0,"",SUMIF('English Scores- Leveled papers'!$H$4:$KM$4,BL$3,'English Scores- Leveled papers'!$H88:$KM88)))</f>
        <v/>
      </c>
      <c r="BM86" s="41" t="str">
        <f>IF($B86="","",IF(COUNTIFS('English Scores- Leveled papers'!$H$4:$KM$4,BM$3,'English Scores- Leveled papers'!$H88:$KM88,"&lt;&gt;")=0,"",SUMIF('English Scores- Leveled papers'!$H$4:$KM$4,BM$3,'English Scores- Leveled papers'!$H88:$KM88)))</f>
        <v/>
      </c>
      <c r="BN86" s="41" t="str">
        <f>IF($B86="","",IF(COUNTIFS('English Scores- Leveled papers'!$H$4:$KM$4,BN$3,'English Scores- Leveled papers'!$H88:$KM88,"&lt;&gt;")=0,"",SUMIF('English Scores- Leveled papers'!$H$4:$KM$4,BN$3,'English Scores- Leveled papers'!$H88:$KM88)))</f>
        <v/>
      </c>
      <c r="BO86" s="41"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41" t="str">
        <f>IF($B86="","",IF(COUNTIFS('English Scores- Leveled papers'!$H$4:$KM$4,BX$3,'English Scores- Leveled papers'!$H88:$KM88,"&lt;&gt;")=0,"",SUMIF('English Scores- Leveled papers'!$H$4:$KM$4,BX$3,'English Scores- Leveled papers'!$H88:$KM88)))</f>
        <v/>
      </c>
      <c r="BY86" s="41" t="str">
        <f>IF($B86="","",IF(COUNTIFS('English Scores- Leveled papers'!$H$4:$KM$4,BY$3,'English Scores- Leveled papers'!$H88:$KM88,"&lt;&gt;")=0,"",SUMIF('English Scores- Leveled papers'!$H$4:$KM$4,BY$3,'English Scores- Leveled papers'!$H88:$KM88)))</f>
        <v/>
      </c>
      <c r="BZ86" s="41" t="str">
        <f>IF($B86="","",IF(COUNTIFS('English Scores- Leveled papers'!$H$4:$KM$4,BZ$3,'English Scores- Leveled papers'!$H88:$KM88,"&lt;&gt;")=0,"",SUMIF('English Scores- Leveled papers'!$H$4:$KM$4,BZ$3,'English Scores- Leveled papers'!$H88:$KM88)))</f>
        <v/>
      </c>
      <c r="CA86" s="41" t="str">
        <f>IF($B86="","",IF(COUNTIFS('English Scores- Leveled papers'!$H$4:$KM$4,CA$3,'English Scores- Leveled papers'!$H88:$KM88,"&lt;&gt;")=0,"",SUMIF('English Scores- Leveled papers'!$H$4:$KM$4,CA$3,'English Scores- Leveled papers'!$H88:$KM88)))</f>
        <v/>
      </c>
      <c r="CB86" s="41" t="str">
        <f>IF($B86="","",IF(COUNTIFS('English Scores- Leveled papers'!$H$4:$KM$4,CB$3,'English Scores- Leveled papers'!$H88:$KM88,"&lt;&gt;")=0,"",SUMIF('English Scores- Leveled papers'!$H$4:$KM$4,CB$3,'English Scores- Leveled papers'!$H88:$KM88)))</f>
        <v/>
      </c>
      <c r="CC86" s="41" t="str">
        <f>IF($B86="","",IF(COUNTIFS('English Scores- Leveled papers'!$H$4:$KM$4,CC$3,'English Scores- Leveled papers'!$H88:$KM88,"&lt;&gt;")=0,"",SUMIF('English Scores- Leveled papers'!$H$4:$KM$4,CC$3,'English Scores- Leveled papers'!$H88:$KM88)))</f>
        <v/>
      </c>
      <c r="CD86" s="41" t="str">
        <f>IF($B86="","",IF(COUNTIFS('English Scores- Leveled papers'!$H$4:$KM$4,CD$3,'English Scores- Leveled papers'!$H88:$KM88,"&lt;&gt;")=0,"",SUMIF('English Scores- Leveled papers'!$H$4:$KM$4,CD$3,'English Scores- Leveled papers'!$H88:$KM88)))</f>
        <v/>
      </c>
      <c r="CE86" s="41" t="str">
        <f>IF($B86="","",IF(COUNTIFS('English Scores- Leveled papers'!$H$4:$KM$4,CE$3,'English Scores- Leveled papers'!$H88:$KM88,"&lt;&gt;")=0,"",SUMIF('English Scores- Leveled papers'!$H$4:$KM$4,CE$3,'English Scores- Leveled papers'!$H88:$KM88)))</f>
        <v/>
      </c>
      <c r="CF86" s="41"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41" t="str">
        <f>IF($B86="","",IF(COUNTIFS('English Scores- Leveled papers'!$H$4:$KM$4,CL$3,'English Scores- Leveled papers'!$H88:$KM88,"&lt;&gt;")=0,"",SUMIF('English Scores- Leveled papers'!$H$4:$KM$4,CL$3,'English Scores- Leveled papers'!$H88:$KM88)))</f>
        <v/>
      </c>
      <c r="CM86" s="41" t="str">
        <f>IF($B86="","",IF(COUNTIFS('English Scores- Leveled papers'!$H$4:$KM$4,CM$3,'English Scores- Leveled papers'!$H88:$KM88,"&lt;&gt;")=0,"",SUMIF('English Scores- Leveled papers'!$H$4:$KM$4,CM$3,'English Scores- Leveled papers'!$H88:$KM88)))</f>
        <v/>
      </c>
      <c r="CN86" s="41" t="str">
        <f>IF($B86="","",IF(COUNTIFS('English Scores- Leveled papers'!$H$4:$KM$4,CN$3,'English Scores- Leveled papers'!$H88:$KM88,"&lt;&gt;")=0,"",SUMIF('English Scores- Leveled papers'!$H$4:$KM$4,CN$3,'English Scores- Leveled papers'!$H88:$KM88)))</f>
        <v/>
      </c>
      <c r="CO86" s="41" t="str">
        <f>IF($B86="","",IF(COUNTIFS('English Scores- Leveled papers'!$H$4:$KM$4,CO$3,'English Scores- Leveled papers'!$H88:$KM88,"&lt;&gt;")=0,"",SUMIF('English Scores- Leveled papers'!$H$4:$KM$4,CO$3,'English Scores- Leveled papers'!$H88:$KM88)))</f>
        <v/>
      </c>
      <c r="CP86" s="41" t="str">
        <f>IF($B86="","",IF(COUNTIFS('English Scores- Leveled papers'!$H$4:$KM$4,CP$3,'English Scores- Leveled papers'!$H88:$KM88,"&lt;&gt;")=0,"",SUMIF('English Scores- Leveled papers'!$H$4:$KM$4,CP$3,'English Scores- Leveled papers'!$H88:$KM88)))</f>
        <v/>
      </c>
      <c r="CQ86" s="41" t="str">
        <f>IF($B86="","",IF(COUNTIFS('English Scores- Leveled papers'!$H$4:$KM$4,CQ$3,'English Scores- Leveled papers'!$H88:$KM88,"&lt;&gt;")=0,"",SUMIF('English Scores- Leveled papers'!$H$4:$KM$4,CQ$3,'English Scores- Leveled papers'!$H88:$KM88)))</f>
        <v/>
      </c>
      <c r="CR86" s="41" t="str">
        <f>IF($B86="","",IF(COUNTIFS('English Scores- Leveled papers'!$H$4:$KM$4,CR$3,'English Scores- Leveled papers'!$H88:$KM88,"&lt;&gt;")=0,"",SUMIF('English Scores- Leveled papers'!$H$4:$KM$4,CR$3,'English Scores- Leveled papers'!$H88:$KM88)))</f>
        <v/>
      </c>
      <c r="CS86" s="41"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41" t="str">
        <f>IF($B86="","",IF(COUNTIFS('English Scores- Leveled papers'!$H$4:$KM$4,DF$3,'English Scores- Leveled papers'!$H88:$KM88,"&lt;&gt;")=0,"",SUMIF('English Scores- Leveled papers'!$H$4:$KM$4,DF$3,'English Scores- Leveled papers'!$H88:$KM88)))</f>
        <v/>
      </c>
      <c r="DG86" s="41" t="str">
        <f>IF($B86="","",IF(COUNTIFS('English Scores- Leveled papers'!$H$4:$KM$4,DG$3,'English Scores- Leveled papers'!$H88:$KM88,"&lt;&gt;")=0,"",SUMIF('English Scores- Leveled papers'!$H$4:$KM$4,DG$3,'English Scores- Leveled papers'!$H88:$KM88)))</f>
        <v/>
      </c>
      <c r="DH86" s="41" t="str">
        <f>IF($B86="","",IF(COUNTIFS('English Scores- Leveled papers'!$H$4:$KM$4,DH$3,'English Scores- Leveled papers'!$H88:$KM88,"&lt;&gt;")=0,"",SUMIF('English Scores- Leveled papers'!$H$4:$KM$4,DH$3,'English Scores- Leveled papers'!$H88:$KM88)))</f>
        <v/>
      </c>
      <c r="DI86" s="41" t="str">
        <f>IF($B86="","",IF(COUNTIFS('English Scores- Leveled papers'!$H$4:$KM$4,DI$3,'English Scores- Leveled papers'!$H88:$KM88,"&lt;&gt;")=0,"",SUMIF('English Scores- Leveled papers'!$H$4:$KM$4,DI$3,'English Scores- Leveled papers'!$H88:$KM88)))</f>
        <v/>
      </c>
      <c r="DJ86" s="41" t="str">
        <f>IF($B86="","",IF(COUNTIFS('English Scores- Leveled papers'!$H$4:$KM$4,DJ$3,'English Scores- Leveled papers'!$H88:$KM88,"&lt;&gt;")=0,"",SUMIF('English Scores- Leveled papers'!$H$4:$KM$4,DJ$3,'English Scores- Leveled papers'!$H88:$KM88)))</f>
        <v/>
      </c>
      <c r="DK86" s="41" t="str">
        <f>IF($B86="","",IF(COUNTIFS('English Scores- Leveled papers'!$H$4:$KM$4,DK$3,'English Scores- Leveled papers'!$H88:$KM88,"&lt;&gt;")=0,"",SUMIF('English Scores- Leveled papers'!$H$4:$KM$4,DK$3,'English Scores- Leveled papers'!$H88:$KM88)))</f>
        <v/>
      </c>
      <c r="DL86" s="41" t="str">
        <f>IF($B86="","",IF(COUNTIFS('English Scores- Leveled papers'!$H$4:$KM$4,DL$3,'English Scores- Leveled papers'!$H88:$KM88,"&lt;&gt;")=0,"",SUMIF('English Scores- Leveled papers'!$H$4:$KM$4,DL$3,'English Scores- Leveled papers'!$H88:$KM88)))</f>
        <v/>
      </c>
      <c r="DM86" s="41" t="str">
        <f>IF($B86="","",IF(COUNTIFS('English Scores- Leveled papers'!$H$4:$KM$4,DM$3,'English Scores- Leveled papers'!$H88:$KM88,"&lt;&gt;")=0,"",SUMIF('English Scores- Leveled papers'!$H$4:$KM$4,DM$3,'English Scores- Leveled papers'!$H88:$KM88)))</f>
        <v/>
      </c>
      <c r="DN86" s="41" t="str">
        <f>IF($B86="","",IF(COUNTIFS('English Scores- Leveled papers'!$H$4:$KM$4,DN$3,'English Scores- Leveled papers'!$H88:$KM88,"&lt;&gt;")=0,"",SUMIF('English Scores- Leveled papers'!$H$4:$KM$4,DN$3,'English Scores- Leveled papers'!$H88:$KM88)))</f>
        <v/>
      </c>
      <c r="DO86" s="41" t="str">
        <f>IF($B86="","",IF(COUNTIFS('English Scores- Leveled papers'!$H$4:$KM$4,DO$3,'English Scores- Leveled papers'!$H88:$KM88,"&lt;&gt;")=0,"",SUMIF('English Scores- Leveled papers'!$H$4:$KM$4,DO$3,'English Scores- Leveled papers'!$H88:$KM88)))</f>
        <v/>
      </c>
      <c r="DP86" s="41" t="str">
        <f>IF($B86="","",IF(COUNTIFS('English Scores- Leveled papers'!$H$4:$KM$4,DP$3,'English Scores- Leveled papers'!$H88:$KM88,"&lt;&gt;")=0,"",SUMIF('English Scores- Leveled papers'!$H$4:$KM$4,DP$3,'English Scores- Leveled papers'!$H88:$KM88)))</f>
        <v/>
      </c>
      <c r="DQ86" s="393" t="str">
        <f>IF($B86="","",IF(COUNTIFS('English Scores- Leveled papers'!$H$4:$KM$4,DQ$3,'English Scores- Leveled papers'!$H88:$KM88,"&lt;&gt;")=0,"",SUMIF('English Scores- Leveled papers'!$H$4:$KM$4,DQ$3,'English Scores- Leveled papers'!$H88:$KM88)))</f>
        <v/>
      </c>
      <c r="DR86" s="395" t="str">
        <f>IF('Cover Sheet'!$AC$6="6th", 'Eng GLA 6th, 7th, 8th'!D89, "")</f>
        <v/>
      </c>
      <c r="DU86" s="41" t="str">
        <f>IF($B86="","",IF(COUNTIFS('Eng GLA 6th, 7th, 8th'!$E$4:$DV$4,DU$3,'Eng GLA 6th, 7th, 8th'!$E89:$DV89,"&lt;&gt;")=0,"",SUMIF('Eng GLA 6th, 7th, 8th'!$E$4:$DV$4,DU$3,'Eng GLA 6th, 7th, 8th'!$E89:$DV89)))</f>
        <v/>
      </c>
      <c r="DV86" s="41" t="str">
        <f>IF($B86="","",IF(COUNTIFS('Eng GLA 6th, 7th, 8th'!$E$4:$DV$4,DV$3,'Eng GLA 6th, 7th, 8th'!$E89:$DV89,"&lt;&gt;")=0,"",SUMIF('Eng GLA 6th, 7th, 8th'!$E$4:$DV$4,DV$3,'Eng GLA 6th, 7th, 8th'!$E89:$DV89)))</f>
        <v/>
      </c>
      <c r="DW86" s="41" t="str">
        <f>IF($B86="","",IF(COUNTIFS('Eng GLA 6th, 7th, 8th'!$E$4:$DV$4,DW$3,'Eng GLA 6th, 7th, 8th'!$E89:$DV89,"&lt;&gt;")=0,"",SUMIF('Eng GLA 6th, 7th, 8th'!$E$4:$DV$4,DW$3,'Eng GLA 6th, 7th, 8th'!$E89:$DV89)))</f>
        <v/>
      </c>
      <c r="DX86" s="41" t="str">
        <f>IF($B86="","",IF(COUNTIFS('Eng GLA 6th, 7th, 8th'!$E$4:$DV$4,DX$3,'Eng GLA 6th, 7th, 8th'!$E89:$DV89,"&lt;&gt;")=0,"",SUMIF('Eng GLA 6th, 7th, 8th'!$E$4:$DV$4,DX$3,'Eng GLA 6th, 7th, 8th'!$E89:$DV89)))</f>
        <v/>
      </c>
      <c r="DY86" s="41" t="str">
        <f>IF($B86="","",IF(COUNTIFS('Eng GLA 6th, 7th, 8th'!$E$4:$DV$4,DY$3,'Eng GLA 6th, 7th, 8th'!$E89:$DV89,"&lt;&gt;")=0,"",SUMIF('Eng GLA 6th, 7th, 8th'!$E$4:$DV$4,DY$3,'Eng GLA 6th, 7th, 8th'!$E89:$DV89)))</f>
        <v/>
      </c>
      <c r="DZ86" s="41" t="str">
        <f>IF($B86="","",IF(COUNTIFS('Eng GLA 6th, 7th, 8th'!$E$4:$DV$4,DZ$3,'Eng GLA 6th, 7th, 8th'!$E89:$DV89,"&lt;&gt;")=0,"",SUMIF('Eng GLA 6th, 7th, 8th'!$E$4:$DV$4,DZ$3,'Eng GLA 6th, 7th, 8th'!$E89:$DV89)))</f>
        <v/>
      </c>
      <c r="EA86" s="41" t="str">
        <f>IF($B86="","",IF(COUNTIFS('Eng GLA 6th, 7th, 8th'!$E$4:$DV$4,EA$3,'Eng GLA 6th, 7th, 8th'!$E89:$DV89,"&lt;&gt;")=0,"",SUMIF('Eng GLA 6th, 7th, 8th'!$E$4:$DV$4,EA$3,'Eng GLA 6th, 7th, 8th'!$E89:$DV89)))</f>
        <v/>
      </c>
      <c r="EB86" s="41" t="str">
        <f>IF($B86="","",IF(COUNTIFS('Eng GLA 6th, 7th, 8th'!$E$4:$DV$4,EB$3,'Eng GLA 6th, 7th, 8th'!$E89:$DV89,"&lt;&gt;")=0,"",SUMIF('Eng GLA 6th, 7th, 8th'!$E$4:$DV$4,EB$3,'Eng GLA 6th, 7th, 8th'!$E89:$DV89)))</f>
        <v/>
      </c>
      <c r="EC86" s="41" t="str">
        <f>IF($B86="","",IF(COUNTIFS('Eng GLA 6th, 7th, 8th'!$E$4:$DV$4,EC$3,'Eng GLA 6th, 7th, 8th'!$E89:$DV89,"&lt;&gt;")=0,"",SUMIF('Eng GLA 6th, 7th, 8th'!$E$4:$DV$4,EC$3,'Eng GLA 6th, 7th, 8th'!$E89:$DV89)))</f>
        <v/>
      </c>
      <c r="ED86" s="41" t="str">
        <f>IF($B86="","",IF(COUNTIFS('Eng GLA 6th, 7th, 8th'!$E$4:$DV$4,ED$3,'Eng GLA 6th, 7th, 8th'!$E89:$DV89,"&lt;&gt;")=0,"",SUMIF('Eng GLA 6th, 7th, 8th'!$E$4:$DV$4,ED$3,'Eng GLA 6th, 7th, 8th'!$E89:$DV89)))</f>
        <v/>
      </c>
      <c r="EE86" s="41" t="str">
        <f>IF($B86="","",IF(COUNTIFS('Eng GLA 6th, 7th, 8th'!$E$4:$DV$4,EE$3,'Eng GLA 6th, 7th, 8th'!$E89:$DV89,"&lt;&gt;")=0,"",SUMIF('Eng GLA 6th, 7th, 8th'!$E$4:$DV$4,EE$3,'Eng GLA 6th, 7th, 8th'!$E89:$DV89)))</f>
        <v/>
      </c>
      <c r="EF86" s="41" t="str">
        <f>IF($B86="","",IF(COUNTIFS('Eng GLA 6th, 7th, 8th'!$E$4:$DV$4,EF$3,'Eng GLA 6th, 7th, 8th'!$E89:$DV89,"&lt;&gt;")=0,"",SUMIF('Eng GLA 6th, 7th, 8th'!$E$4:$DV$4,EF$3,'Eng GLA 6th, 7th, 8th'!$E89:$DV89)))</f>
        <v/>
      </c>
      <c r="EG86" s="41" t="str">
        <f>IF($B86="","",IF(COUNTIFS('Eng GLA 6th, 7th, 8th'!$E$4:$DV$4,EG$3,'Eng GLA 6th, 7th, 8th'!$E89:$DV89,"&lt;&gt;")=0,"",SUMIF('Eng GLA 6th, 7th, 8th'!$E$4:$DV$4,EG$3,'Eng GLA 6th, 7th, 8th'!$E89:$DV89)))</f>
        <v/>
      </c>
      <c r="EH86" s="41" t="str">
        <f>IF($B86="","",IF(COUNTIFS('Eng GLA 6th, 7th, 8th'!$E$4:$DV$4,EH$3,'Eng GLA 6th, 7th, 8th'!$E89:$DV89,"&lt;&gt;")=0,"",SUMIF('Eng GLA 6th, 7th, 8th'!$E$4:$DV$4,EH$3,'Eng GLA 6th, 7th, 8th'!$E89:$DV89)))</f>
        <v/>
      </c>
      <c r="EI86" s="41" t="str">
        <f>IF($B86="","",IF(COUNTIFS('Eng GLA 6th, 7th, 8th'!$E$4:$DV$4,EI$3,'Eng GLA 6th, 7th, 8th'!$E89:$DV89,"&lt;&gt;")=0,"",SUMIF('Eng GLA 6th, 7th, 8th'!$E$4:$DV$4,EI$3,'Eng GLA 6th, 7th, 8th'!$E89:$DV89)))</f>
        <v/>
      </c>
      <c r="EJ86" s="398" t="str">
        <f>IF('Cover Sheet'!$AC$6="7th", 'Eng GLA 6th, 7th, 8th'!AQ89, "")</f>
        <v/>
      </c>
      <c r="EK86" s="41" t="str">
        <f>IF($B86="","",IF(COUNTIFS('Eng GLA 6th, 7th, 8th'!$E$4:$DV$4,EK$3,'Eng GLA 6th, 7th, 8th'!$E89:$DV89,"&lt;&gt;")=0,"",SUMIF('Eng GLA 6th, 7th, 8th'!$E$4:$DV$4,EK$3,'Eng GLA 6th, 7th, 8th'!$E89:$DV89)))</f>
        <v/>
      </c>
      <c r="EL86" s="41" t="str">
        <f>IF($B86="","",IF(COUNTIFS('Eng GLA 6th, 7th, 8th'!$E$4:$DV$4,EL$3,'Eng GLA 6th, 7th, 8th'!$E89:$DV89,"&lt;&gt;")=0,"",SUMIF('Eng GLA 6th, 7th, 8th'!$E$4:$DV$4,EL$3,'Eng GLA 6th, 7th, 8th'!$E89:$DV89)))</f>
        <v/>
      </c>
      <c r="EM86" s="41" t="str">
        <f>IF($B86="","",IF(COUNTIFS('Eng GLA 6th, 7th, 8th'!$E$4:$DV$4,EM$3,'Eng GLA 6th, 7th, 8th'!$E89:$DV89,"&lt;&gt;")=0,"",SUMIF('Eng GLA 6th, 7th, 8th'!$E$4:$DV$4,EM$3,'Eng GLA 6th, 7th, 8th'!$E89:$DV89)))</f>
        <v/>
      </c>
      <c r="EN86" s="41" t="str">
        <f>IF($B86="","",IF(COUNTIFS('Eng GLA 6th, 7th, 8th'!$E$4:$DV$4,EN$3,'Eng GLA 6th, 7th, 8th'!$E89:$DV89,"&lt;&gt;")=0,"",SUMIF('Eng GLA 6th, 7th, 8th'!$E$4:$DV$4,EN$3,'Eng GLA 6th, 7th, 8th'!$E89:$DV89)))</f>
        <v/>
      </c>
      <c r="EO86" s="41" t="str">
        <f>IF($B86="","",IF(COUNTIFS('Eng GLA 6th, 7th, 8th'!$E$4:$DV$4,EO$3,'Eng GLA 6th, 7th, 8th'!$E89:$DV89,"&lt;&gt;")=0,"",SUMIF('Eng GLA 6th, 7th, 8th'!$E$4:$DV$4,EO$3,'Eng GLA 6th, 7th, 8th'!$E89:$DV89)))</f>
        <v/>
      </c>
      <c r="EP86" s="41" t="str">
        <f>IF($B86="","",IF(COUNTIFS('Eng GLA 6th, 7th, 8th'!$E$4:$DV$4,EP$3,'Eng GLA 6th, 7th, 8th'!$E89:$DV89,"&lt;&gt;")=0,"",SUMIF('Eng GLA 6th, 7th, 8th'!$E$4:$DV$4,EP$3,'Eng GLA 6th, 7th, 8th'!$E89:$DV89)))</f>
        <v/>
      </c>
      <c r="EQ86" s="41" t="str">
        <f>IF($B86="","",IF(COUNTIFS('Eng GLA 6th, 7th, 8th'!$E$4:$DV$4,EQ$3,'Eng GLA 6th, 7th, 8th'!$E89:$DV89,"&lt;&gt;")=0,"",SUMIF('Eng GLA 6th, 7th, 8th'!$E$4:$DV$4,EQ$3,'Eng GLA 6th, 7th, 8th'!$E89:$DV89)))</f>
        <v/>
      </c>
      <c r="ER86" s="41" t="str">
        <f>IF($B86="","",IF(COUNTIFS('Eng GLA 6th, 7th, 8th'!$E$4:$DV$4,ER$3,'Eng GLA 6th, 7th, 8th'!$E89:$DV89,"&lt;&gt;")=0,"",SUMIF('Eng GLA 6th, 7th, 8th'!$E$4:$DV$4,ER$3,'Eng GLA 6th, 7th, 8th'!$E89:$DV89)))</f>
        <v/>
      </c>
      <c r="ES86" s="41" t="str">
        <f>IF($B86="","",IF(COUNTIFS('Eng GLA 6th, 7th, 8th'!$E$4:$DV$4,ES$3,'Eng GLA 6th, 7th, 8th'!$E89:$DV89,"&lt;&gt;")=0,"",SUMIF('Eng GLA 6th, 7th, 8th'!$E$4:$DV$4,ES$3,'Eng GLA 6th, 7th, 8th'!$E89:$DV89)))</f>
        <v/>
      </c>
      <c r="ET86" s="41" t="str">
        <f>IF($B86="","",IF(COUNTIFS('Eng GLA 6th, 7th, 8th'!$E$4:$DV$4,ET$3,'Eng GLA 6th, 7th, 8th'!$E89:$DV89,"&lt;&gt;")=0,"",SUMIF('Eng GLA 6th, 7th, 8th'!$E$4:$DV$4,ET$3,'Eng GLA 6th, 7th, 8th'!$E89:$DV89)))</f>
        <v/>
      </c>
      <c r="EU86" s="41" t="str">
        <f>IF($B86="","",IF(COUNTIFS('Eng GLA 6th, 7th, 8th'!$E$4:$DV$4,EU$3,'Eng GLA 6th, 7th, 8th'!$E89:$DV89,"&lt;&gt;")=0,"",SUMIF('Eng GLA 6th, 7th, 8th'!$E$4:$DV$4,EU$3,'Eng GLA 6th, 7th, 8th'!$E89:$DV89)))</f>
        <v/>
      </c>
      <c r="EV86" s="41" t="str">
        <f>IF($B86="","",IF(COUNTIFS('Eng GLA 6th, 7th, 8th'!$E$4:$DV$4,EV$3,'Eng GLA 6th, 7th, 8th'!$E89:$DV89,"&lt;&gt;")=0,"",SUMIF('Eng GLA 6th, 7th, 8th'!$E$4:$DV$4,EV$3,'Eng GLA 6th, 7th, 8th'!$E89:$DV89)))</f>
        <v/>
      </c>
      <c r="EW86" s="41" t="str">
        <f>IF($B86="","",IF(COUNTIFS('Eng GLA 6th, 7th, 8th'!$E$4:$DV$4,EW$3,'Eng GLA 6th, 7th, 8th'!$E89:$DV89,"&lt;&gt;")=0,"",SUMIF('Eng GLA 6th, 7th, 8th'!$E$4:$DV$4,EW$3,'Eng GLA 6th, 7th, 8th'!$E89:$DV89)))</f>
        <v/>
      </c>
      <c r="EX86" s="41" t="str">
        <f>IF($B86="","",IF(COUNTIFS('Eng GLA 6th, 7th, 8th'!$E$4:$DV$4,EX$3,'Eng GLA 6th, 7th, 8th'!$E89:$DV89,"&lt;&gt;")=0,"",SUMIF('Eng GLA 6th, 7th, 8th'!$E$4:$DV$4,EX$3,'Eng GLA 6th, 7th, 8th'!$E89:$DV89)))</f>
        <v/>
      </c>
      <c r="EY86" s="41" t="str">
        <f>IF($B86="","",IF(COUNTIFS('Eng GLA 6th, 7th, 8th'!$E$4:$DV$4,EY$3,'Eng GLA 6th, 7th, 8th'!$E89:$DV89,"&lt;&gt;")=0,"",SUMIF('Eng GLA 6th, 7th, 8th'!$E$4:$DV$4,EY$3,'Eng GLA 6th, 7th, 8th'!$E89:$DV89)))</f>
        <v/>
      </c>
      <c r="EZ86" s="398" t="str">
        <f>IF('Cover Sheet'!$AC$6="8th", 'Eng GLA 6th, 7th, 8th'!CG89, "")</f>
        <v/>
      </c>
      <c r="FA86" s="41" t="str">
        <f>IF($B86="","",IF(COUNTIFS('Eng GLA 6th, 7th, 8th'!$E$4:$DV$4,FA$3,'Eng GLA 6th, 7th, 8th'!$E89:$DV89,"&lt;&gt;")=0,"",SUMIF('Eng GLA 6th, 7th, 8th'!$E$4:$DV$4,FA$3,'Eng GLA 6th, 7th, 8th'!$E89:$DV89)))</f>
        <v/>
      </c>
      <c r="FB86" s="41" t="str">
        <f>IF($B86="","",IF(COUNTIFS('Eng GLA 6th, 7th, 8th'!$E$4:$DV$4,FB$3,'Eng GLA 6th, 7th, 8th'!$E89:$DV89,"&lt;&gt;")=0,"",SUMIF('Eng GLA 6th, 7th, 8th'!$E$4:$DV$4,FB$3,'Eng GLA 6th, 7th, 8th'!$E89:$DV89)))</f>
        <v/>
      </c>
      <c r="FC86" s="41" t="str">
        <f>IF($B86="","",IF(COUNTIFS('Eng GLA 6th, 7th, 8th'!$E$4:$DV$4,FC$3,'Eng GLA 6th, 7th, 8th'!$E89:$DV89,"&lt;&gt;")=0,"",SUMIF('Eng GLA 6th, 7th, 8th'!$E$4:$DV$4,FC$3,'Eng GLA 6th, 7th, 8th'!$E89:$DV89)))</f>
        <v/>
      </c>
      <c r="FD86" s="41" t="str">
        <f>IF($B86="","",IF(COUNTIFS('Eng GLA 6th, 7th, 8th'!$E$4:$DV$4,FD$3,'Eng GLA 6th, 7th, 8th'!$E89:$DV89,"&lt;&gt;")=0,"",SUMIF('Eng GLA 6th, 7th, 8th'!$E$4:$DV$4,FD$3,'Eng GLA 6th, 7th, 8th'!$E89:$DV89)))</f>
        <v/>
      </c>
      <c r="FE86" s="41" t="str">
        <f>IF($B86="","",IF(COUNTIFS('Eng GLA 6th, 7th, 8th'!$E$4:$DV$4,FE$3,'Eng GLA 6th, 7th, 8th'!$E89:$DV89,"&lt;&gt;")=0,"",SUMIF('Eng GLA 6th, 7th, 8th'!$E$4:$DV$4,FE$3,'Eng GLA 6th, 7th, 8th'!$E89:$DV89)))</f>
        <v/>
      </c>
      <c r="FF86" s="41" t="str">
        <f>IF($B86="","",IF(COUNTIFS('Eng GLA 6th, 7th, 8th'!$E$4:$DV$4,FF$3,'Eng GLA 6th, 7th, 8th'!$E89:$DV89,"&lt;&gt;")=0,"",SUMIF('Eng GLA 6th, 7th, 8th'!$E$4:$DV$4,FF$3,'Eng GLA 6th, 7th, 8th'!$E89:$DV89)))</f>
        <v/>
      </c>
      <c r="FG86" s="41" t="str">
        <f>IF($B86="","",IF(COUNTIFS('Eng GLA 6th, 7th, 8th'!$E$4:$DV$4,FG$3,'Eng GLA 6th, 7th, 8th'!$E89:$DV89,"&lt;&gt;")=0,"",SUMIF('Eng GLA 6th, 7th, 8th'!$E$4:$DV$4,FG$3,'Eng GLA 6th, 7th, 8th'!$E89:$DV89)))</f>
        <v/>
      </c>
      <c r="FH86" s="41" t="str">
        <f>IF($B86="","",IF(COUNTIFS('Eng GLA 6th, 7th, 8th'!$E$4:$DV$4,FH$3,'Eng GLA 6th, 7th, 8th'!$E89:$DV89,"&lt;&gt;")=0,"",SUMIF('Eng GLA 6th, 7th, 8th'!$E$4:$DV$4,FH$3,'Eng GLA 6th, 7th, 8th'!$E89:$DV89)))</f>
        <v/>
      </c>
      <c r="FI86" s="41" t="str">
        <f>IF($B86="","",IF(COUNTIFS('Eng GLA 6th, 7th, 8th'!$E$4:$DV$4,FI$3,'Eng GLA 6th, 7th, 8th'!$E89:$DV89,"&lt;&gt;")=0,"",SUMIF('Eng GLA 6th, 7th, 8th'!$E$4:$DV$4,FI$3,'Eng GLA 6th, 7th, 8th'!$E89:$DV89)))</f>
        <v/>
      </c>
      <c r="FJ86" s="41" t="str">
        <f>IF($B86="","",IF(COUNTIFS('Eng GLA 6th, 7th, 8th'!$E$4:$DV$4,FJ$3,'Eng GLA 6th, 7th, 8th'!$E89:$DV89,"&lt;&gt;")=0,"",SUMIF('Eng GLA 6th, 7th, 8th'!$E$4:$DV$4,FJ$3,'Eng GLA 6th, 7th, 8th'!$E89:$DV89)))</f>
        <v/>
      </c>
      <c r="FK86" s="41" t="str">
        <f>IF($B86="","",IF(COUNTIFS('Eng GLA 6th, 7th, 8th'!$E$4:$DV$4,FK$3,'Eng GLA 6th, 7th, 8th'!$E89:$DV89,"&lt;&gt;")=0,"",SUMIF('Eng GLA 6th, 7th, 8th'!$E$4:$DV$4,FK$3,'Eng GLA 6th, 7th, 8th'!$E89:$DV89)))</f>
        <v/>
      </c>
      <c r="FL86" s="41" t="str">
        <f>IF($B86="","",IF(COUNTIFS('Eng GLA 6th, 7th, 8th'!$E$4:$DV$4,FL$3,'Eng GLA 6th, 7th, 8th'!$E89:$DV89,"&lt;&gt;")=0,"",SUMIF('Eng GLA 6th, 7th, 8th'!$E$4:$DV$4,FL$3,'Eng GLA 6th, 7th, 8th'!$E89:$DV89)))</f>
        <v/>
      </c>
      <c r="FM86" s="41" t="str">
        <f>IF($B86="","",IF(COUNTIFS('Eng GLA 6th, 7th, 8th'!$E$4:$DV$4,FM$3,'Eng GLA 6th, 7th, 8th'!$E89:$DV89,"&lt;&gt;")=0,"",SUMIF('Eng GLA 6th, 7th, 8th'!$E$4:$DV$4,FM$3,'Eng GLA 6th, 7th, 8th'!$E89:$DV89)))</f>
        <v/>
      </c>
      <c r="FN86" s="41" t="str">
        <f>IF($B86="","",IF(COUNTIFS('Eng GLA 6th, 7th, 8th'!$E$4:$DV$4,FN$3,'Eng GLA 6th, 7th, 8th'!$E89:$DV89,"&lt;&gt;")=0,"",SUMIF('Eng GLA 6th, 7th, 8th'!$E$4:$DV$4,FN$3,'Eng GLA 6th, 7th, 8th'!$E89:$DV89)))</f>
        <v/>
      </c>
      <c r="FO86" s="41" t="str">
        <f>IF($B86="","",IF(COUNTIFS('Eng GLA 6th, 7th, 8th'!$E$4:$DV$4,FO$3,'Eng GLA 6th, 7th, 8th'!$E89:$DV89,"&lt;&gt;")=0,"",SUMIF('Eng GLA 6th, 7th, 8th'!$E$4:$DV$4,FO$3,'Eng GLA 6th, 7th, 8th'!$E89:$DV89)))</f>
        <v/>
      </c>
    </row>
    <row r="87" spans="1:171" ht="12.75" customHeight="1" x14ac:dyDescent="0.2">
      <c r="A87" s="65">
        <v>83</v>
      </c>
      <c r="B87" s="65" t="str">
        <f>'English Scores- Leveled papers'!B89</f>
        <v/>
      </c>
      <c r="C87" s="65"/>
      <c r="D87" s="76" t="str">
        <f>IF(OR(B87="",H87="",'Cover Sheet'!E87=""),"",'Cover Sheet'!E87)</f>
        <v/>
      </c>
      <c r="E87" s="76" t="str">
        <f>IF(OR(B87="",H87="",'Cover Sheet'!F87=""),"",'Cover Sheet'!F87)</f>
        <v/>
      </c>
      <c r="F87" s="76" t="str">
        <f>IF(OR(B87="",H87="",'Cover Sheet'!H87=""),"",'Cover Sheet'!H87)</f>
        <v/>
      </c>
      <c r="G87" s="76"/>
      <c r="H87" s="76" t="str">
        <f>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v/>
      </c>
      <c r="I87" s="77" t="str">
        <f t="shared" si="29"/>
        <v/>
      </c>
      <c r="J87" s="77" t="str">
        <f t="shared" si="30"/>
        <v/>
      </c>
      <c r="K87" s="77" t="str">
        <f t="shared" si="31"/>
        <v/>
      </c>
      <c r="L87" s="78" t="str">
        <f t="shared" si="32"/>
        <v/>
      </c>
      <c r="M87" s="78" t="str">
        <f t="shared" si="33"/>
        <v/>
      </c>
      <c r="N87" s="78" t="str">
        <f t="shared" si="34"/>
        <v/>
      </c>
      <c r="O87" s="78" t="str">
        <f t="shared" si="35"/>
        <v/>
      </c>
      <c r="P87" s="78" t="str">
        <f t="shared" si="36"/>
        <v/>
      </c>
      <c r="Q87" s="78" t="str">
        <f t="shared" si="37"/>
        <v/>
      </c>
      <c r="R87" s="78" t="str">
        <f t="shared" si="38"/>
        <v/>
      </c>
      <c r="S87" s="78" t="str">
        <f t="shared" si="39"/>
        <v/>
      </c>
      <c r="T87" s="78" t="str">
        <f t="shared" si="40"/>
        <v/>
      </c>
      <c r="U87" s="78" t="str">
        <f t="shared" si="41"/>
        <v/>
      </c>
      <c r="V87" s="78" t="str">
        <f t="shared" si="42"/>
        <v/>
      </c>
      <c r="W87" s="78" t="str">
        <f t="shared" si="43"/>
        <v/>
      </c>
      <c r="X87" s="78" t="str">
        <f t="shared" si="44"/>
        <v/>
      </c>
      <c r="Y87" s="78"/>
      <c r="Z87" s="78"/>
      <c r="AA87" s="78"/>
      <c r="AB87" s="78"/>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41" t="str">
        <f>IF($B87="","",IF(COUNTIFS('English Scores- Leveled papers'!$H$4:$KM$4,AI$3,'English Scores- Leveled papers'!$H89:$KM89,"&lt;&gt;")=0,"",SUMIF('English Scores- Leveled papers'!$H$4:$KM$4,AI$3,'English Scores- Leveled papers'!$H89:$KM89)))</f>
        <v/>
      </c>
      <c r="AJ87" s="41" t="str">
        <f>IF($B87="","",IF(COUNTIFS('English Scores- Leveled papers'!$H$4:$KM$4,AJ$3,'English Scores- Leveled papers'!$H89:$KM89,"&lt;&gt;")=0,"",SUMIF('English Scores- Leveled papers'!$H$4:$KM$4,AJ$3,'English Scores- Leveled papers'!$H89:$KM89)))</f>
        <v/>
      </c>
      <c r="AK87" s="41" t="str">
        <f>IF($B87="","",IF(COUNTIFS('English Scores- Leveled papers'!$H$4:$KM$4,AK$3,'English Scores- Leveled papers'!$H89:$KM89,"&lt;&gt;")=0,"",SUMIF('English Scores- Leveled papers'!$H$4:$KM$4,AK$3,'English Scores- Leveled papers'!$H89:$KM89)))</f>
        <v/>
      </c>
      <c r="AL87" s="41" t="str">
        <f>IF($B87="","",IF(COUNTIFS('English Scores- Leveled papers'!$H$4:$KM$4,AL$3,'English Scores- Leveled papers'!$H89:$KM89,"&lt;&gt;")=0,"",SUMIF('English Scores- Leveled papers'!$H$4:$KM$4,AL$3,'English Scores- Leveled papers'!$H89:$KM89)))</f>
        <v/>
      </c>
      <c r="AM87" s="41" t="str">
        <f>IF($B87="","",IF(COUNTIFS('English Scores- Leveled papers'!$H$4:$KM$4,AM$3,'English Scores- Leveled papers'!$H89:$KM89,"&lt;&gt;")=0,"",SUMIF('English Scores- Leveled papers'!$H$4:$KM$4,AM$3,'English Scores- Leveled papers'!$H89:$KM89)))</f>
        <v/>
      </c>
      <c r="AN87" s="41"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41" t="str">
        <f>IF($B87="","",IF(COUNTIFS('English Scores- Leveled papers'!$H$4:$KM$4,AZ$3,'English Scores- Leveled papers'!$H89:$KM89,"&lt;&gt;")=0,"",SUMIF('English Scores- Leveled papers'!$H$4:$KM$4,AZ$3,'English Scores- Leveled papers'!$H89:$KM89)))</f>
        <v/>
      </c>
      <c r="BA87" s="41" t="str">
        <f>IF($B87="","",IF(COUNTIFS('English Scores- Leveled papers'!$H$4:$KM$4,BA$3,'English Scores- Leveled papers'!$H89:$KM89,"&lt;&gt;")=0,"",SUMIF('English Scores- Leveled papers'!$H$4:$KM$4,BA$3,'English Scores- Leveled papers'!$H89:$KM89)))</f>
        <v/>
      </c>
      <c r="BB87" s="41" t="str">
        <f>IF($B87="","",IF(COUNTIFS('English Scores- Leveled papers'!$H$4:$KM$4,BB$3,'English Scores- Leveled papers'!$H89:$KM89,"&lt;&gt;")=0,"",SUMIF('English Scores- Leveled papers'!$H$4:$KM$4,BB$3,'English Scores- Leveled papers'!$H89:$KM89)))</f>
        <v/>
      </c>
      <c r="BC87" s="41" t="str">
        <f>IF($B87="","",IF(COUNTIFS('English Scores- Leveled papers'!$H$4:$KM$4,BC$3,'English Scores- Leveled papers'!$H89:$KM89,"&lt;&gt;")=0,"",SUMIF('English Scores- Leveled papers'!$H$4:$KM$4,BC$3,'English Scores- Leveled papers'!$H89:$KM89)))</f>
        <v/>
      </c>
      <c r="BD87" s="41" t="str">
        <f>IF($B87="","",IF(COUNTIFS('English Scores- Leveled papers'!$H$4:$KM$4,BD$3,'English Scores- Leveled papers'!$H89:$KM89,"&lt;&gt;")=0,"",SUMIF('English Scores- Leveled papers'!$H$4:$KM$4,BD$3,'English Scores- Leveled papers'!$H89:$KM89)))</f>
        <v/>
      </c>
      <c r="BE87" s="41" t="str">
        <f>IF($B87="","",IF(COUNTIFS('English Scores- Leveled papers'!$H$4:$KM$4,BE$3,'English Scores- Leveled papers'!$H89:$KM89,"&lt;&gt;")=0,"",SUMIF('English Scores- Leveled papers'!$H$4:$KM$4,BE$3,'English Scores- Leveled papers'!$H89:$KM89)))</f>
        <v/>
      </c>
      <c r="BF87" s="41" t="str">
        <f>IF($B87="","",IF(COUNTIFS('English Scores- Leveled papers'!$H$4:$KM$4,BF$3,'English Scores- Leveled papers'!$H89:$KM89,"&lt;&gt;")=0,"",SUMIF('English Scores- Leveled papers'!$H$4:$KM$4,BF$3,'English Scores- Leveled papers'!$H89:$KM89)))</f>
        <v/>
      </c>
      <c r="BG87" s="41" t="str">
        <f>IF($B87="","",IF(COUNTIFS('English Scores- Leveled papers'!$H$4:$KM$4,BG$3,'English Scores- Leveled papers'!$H89:$KM89,"&lt;&gt;")=0,"",SUMIF('English Scores- Leveled papers'!$H$4:$KM$4,BG$3,'English Scores- Leveled papers'!$H89:$KM89)))</f>
        <v/>
      </c>
      <c r="BH87" s="41" t="str">
        <f>IF($B87="","",IF(COUNTIFS('English Scores- Leveled papers'!$H$4:$KM$4,BH$3,'English Scores- Leveled papers'!$H89:$KM89,"&lt;&gt;")=0,"",SUMIF('English Scores- Leveled papers'!$H$4:$KM$4,BH$3,'English Scores- Leveled papers'!$H89:$KM89)))</f>
        <v/>
      </c>
      <c r="BI87" s="41" t="str">
        <f>IF($B87="","",IF(COUNTIFS('English Scores- Leveled papers'!$H$4:$KM$4,BI$3,'English Scores- Leveled papers'!$H89:$KM89,"&lt;&gt;")=0,"",SUMIF('English Scores- Leveled papers'!$H$4:$KM$4,BI$3,'English Scores- Leveled papers'!$H89:$KM89)))</f>
        <v/>
      </c>
      <c r="BJ87" s="41" t="str">
        <f>IF($B87="","",IF(COUNTIFS('English Scores- Leveled papers'!$H$4:$KM$4,BJ$3,'English Scores- Leveled papers'!$H89:$KM89,"&lt;&gt;")=0,"",SUMIF('English Scores- Leveled papers'!$H$4:$KM$4,BJ$3,'English Scores- Leveled papers'!$H89:$KM89)))</f>
        <v/>
      </c>
      <c r="BK87" s="41" t="str">
        <f>IF($B87="","",IF(COUNTIFS('English Scores- Leveled papers'!$H$4:$KM$4,BK$3,'English Scores- Leveled papers'!$H89:$KM89,"&lt;&gt;")=0,"",SUMIF('English Scores- Leveled papers'!$H$4:$KM$4,BK$3,'English Scores- Leveled papers'!$H89:$KM89)))</f>
        <v/>
      </c>
      <c r="BL87" s="41" t="str">
        <f>IF($B87="","",IF(COUNTIFS('English Scores- Leveled papers'!$H$4:$KM$4,BL$3,'English Scores- Leveled papers'!$H89:$KM89,"&lt;&gt;")=0,"",SUMIF('English Scores- Leveled papers'!$H$4:$KM$4,BL$3,'English Scores- Leveled papers'!$H89:$KM89)))</f>
        <v/>
      </c>
      <c r="BM87" s="41" t="str">
        <f>IF($B87="","",IF(COUNTIFS('English Scores- Leveled papers'!$H$4:$KM$4,BM$3,'English Scores- Leveled papers'!$H89:$KM89,"&lt;&gt;")=0,"",SUMIF('English Scores- Leveled papers'!$H$4:$KM$4,BM$3,'English Scores- Leveled papers'!$H89:$KM89)))</f>
        <v/>
      </c>
      <c r="BN87" s="41" t="str">
        <f>IF($B87="","",IF(COUNTIFS('English Scores- Leveled papers'!$H$4:$KM$4,BN$3,'English Scores- Leveled papers'!$H89:$KM89,"&lt;&gt;")=0,"",SUMIF('English Scores- Leveled papers'!$H$4:$KM$4,BN$3,'English Scores- Leveled papers'!$H89:$KM89)))</f>
        <v/>
      </c>
      <c r="BO87" s="41"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41" t="str">
        <f>IF($B87="","",IF(COUNTIFS('English Scores- Leveled papers'!$H$4:$KM$4,BX$3,'English Scores- Leveled papers'!$H89:$KM89,"&lt;&gt;")=0,"",SUMIF('English Scores- Leveled papers'!$H$4:$KM$4,BX$3,'English Scores- Leveled papers'!$H89:$KM89)))</f>
        <v/>
      </c>
      <c r="BY87" s="41" t="str">
        <f>IF($B87="","",IF(COUNTIFS('English Scores- Leveled papers'!$H$4:$KM$4,BY$3,'English Scores- Leveled papers'!$H89:$KM89,"&lt;&gt;")=0,"",SUMIF('English Scores- Leveled papers'!$H$4:$KM$4,BY$3,'English Scores- Leveled papers'!$H89:$KM89)))</f>
        <v/>
      </c>
      <c r="BZ87" s="41" t="str">
        <f>IF($B87="","",IF(COUNTIFS('English Scores- Leveled papers'!$H$4:$KM$4,BZ$3,'English Scores- Leveled papers'!$H89:$KM89,"&lt;&gt;")=0,"",SUMIF('English Scores- Leveled papers'!$H$4:$KM$4,BZ$3,'English Scores- Leveled papers'!$H89:$KM89)))</f>
        <v/>
      </c>
      <c r="CA87" s="41" t="str">
        <f>IF($B87="","",IF(COUNTIFS('English Scores- Leveled papers'!$H$4:$KM$4,CA$3,'English Scores- Leveled papers'!$H89:$KM89,"&lt;&gt;")=0,"",SUMIF('English Scores- Leveled papers'!$H$4:$KM$4,CA$3,'English Scores- Leveled papers'!$H89:$KM89)))</f>
        <v/>
      </c>
      <c r="CB87" s="41" t="str">
        <f>IF($B87="","",IF(COUNTIFS('English Scores- Leveled papers'!$H$4:$KM$4,CB$3,'English Scores- Leveled papers'!$H89:$KM89,"&lt;&gt;")=0,"",SUMIF('English Scores- Leveled papers'!$H$4:$KM$4,CB$3,'English Scores- Leveled papers'!$H89:$KM89)))</f>
        <v/>
      </c>
      <c r="CC87" s="41" t="str">
        <f>IF($B87="","",IF(COUNTIFS('English Scores- Leveled papers'!$H$4:$KM$4,CC$3,'English Scores- Leveled papers'!$H89:$KM89,"&lt;&gt;")=0,"",SUMIF('English Scores- Leveled papers'!$H$4:$KM$4,CC$3,'English Scores- Leveled papers'!$H89:$KM89)))</f>
        <v/>
      </c>
      <c r="CD87" s="41" t="str">
        <f>IF($B87="","",IF(COUNTIFS('English Scores- Leveled papers'!$H$4:$KM$4,CD$3,'English Scores- Leveled papers'!$H89:$KM89,"&lt;&gt;")=0,"",SUMIF('English Scores- Leveled papers'!$H$4:$KM$4,CD$3,'English Scores- Leveled papers'!$H89:$KM89)))</f>
        <v/>
      </c>
      <c r="CE87" s="41" t="str">
        <f>IF($B87="","",IF(COUNTIFS('English Scores- Leveled papers'!$H$4:$KM$4,CE$3,'English Scores- Leveled papers'!$H89:$KM89,"&lt;&gt;")=0,"",SUMIF('English Scores- Leveled papers'!$H$4:$KM$4,CE$3,'English Scores- Leveled papers'!$H89:$KM89)))</f>
        <v/>
      </c>
      <c r="CF87" s="41"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41" t="str">
        <f>IF($B87="","",IF(COUNTIFS('English Scores- Leveled papers'!$H$4:$KM$4,CL$3,'English Scores- Leveled papers'!$H89:$KM89,"&lt;&gt;")=0,"",SUMIF('English Scores- Leveled papers'!$H$4:$KM$4,CL$3,'English Scores- Leveled papers'!$H89:$KM89)))</f>
        <v/>
      </c>
      <c r="CM87" s="41" t="str">
        <f>IF($B87="","",IF(COUNTIFS('English Scores- Leveled papers'!$H$4:$KM$4,CM$3,'English Scores- Leveled papers'!$H89:$KM89,"&lt;&gt;")=0,"",SUMIF('English Scores- Leveled papers'!$H$4:$KM$4,CM$3,'English Scores- Leveled papers'!$H89:$KM89)))</f>
        <v/>
      </c>
      <c r="CN87" s="41" t="str">
        <f>IF($B87="","",IF(COUNTIFS('English Scores- Leveled papers'!$H$4:$KM$4,CN$3,'English Scores- Leveled papers'!$H89:$KM89,"&lt;&gt;")=0,"",SUMIF('English Scores- Leveled papers'!$H$4:$KM$4,CN$3,'English Scores- Leveled papers'!$H89:$KM89)))</f>
        <v/>
      </c>
      <c r="CO87" s="41" t="str">
        <f>IF($B87="","",IF(COUNTIFS('English Scores- Leveled papers'!$H$4:$KM$4,CO$3,'English Scores- Leveled papers'!$H89:$KM89,"&lt;&gt;")=0,"",SUMIF('English Scores- Leveled papers'!$H$4:$KM$4,CO$3,'English Scores- Leveled papers'!$H89:$KM89)))</f>
        <v/>
      </c>
      <c r="CP87" s="41" t="str">
        <f>IF($B87="","",IF(COUNTIFS('English Scores- Leveled papers'!$H$4:$KM$4,CP$3,'English Scores- Leveled papers'!$H89:$KM89,"&lt;&gt;")=0,"",SUMIF('English Scores- Leveled papers'!$H$4:$KM$4,CP$3,'English Scores- Leveled papers'!$H89:$KM89)))</f>
        <v/>
      </c>
      <c r="CQ87" s="41" t="str">
        <f>IF($B87="","",IF(COUNTIFS('English Scores- Leveled papers'!$H$4:$KM$4,CQ$3,'English Scores- Leveled papers'!$H89:$KM89,"&lt;&gt;")=0,"",SUMIF('English Scores- Leveled papers'!$H$4:$KM$4,CQ$3,'English Scores- Leveled papers'!$H89:$KM89)))</f>
        <v/>
      </c>
      <c r="CR87" s="41" t="str">
        <f>IF($B87="","",IF(COUNTIFS('English Scores- Leveled papers'!$H$4:$KM$4,CR$3,'English Scores- Leveled papers'!$H89:$KM89,"&lt;&gt;")=0,"",SUMIF('English Scores- Leveled papers'!$H$4:$KM$4,CR$3,'English Scores- Leveled papers'!$H89:$KM89)))</f>
        <v/>
      </c>
      <c r="CS87" s="41"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41" t="str">
        <f>IF($B87="","",IF(COUNTIFS('English Scores- Leveled papers'!$H$4:$KM$4,DF$3,'English Scores- Leveled papers'!$H89:$KM89,"&lt;&gt;")=0,"",SUMIF('English Scores- Leveled papers'!$H$4:$KM$4,DF$3,'English Scores- Leveled papers'!$H89:$KM89)))</f>
        <v/>
      </c>
      <c r="DG87" s="41" t="str">
        <f>IF($B87="","",IF(COUNTIFS('English Scores- Leveled papers'!$H$4:$KM$4,DG$3,'English Scores- Leveled papers'!$H89:$KM89,"&lt;&gt;")=0,"",SUMIF('English Scores- Leveled papers'!$H$4:$KM$4,DG$3,'English Scores- Leveled papers'!$H89:$KM89)))</f>
        <v/>
      </c>
      <c r="DH87" s="41" t="str">
        <f>IF($B87="","",IF(COUNTIFS('English Scores- Leveled papers'!$H$4:$KM$4,DH$3,'English Scores- Leveled papers'!$H89:$KM89,"&lt;&gt;")=0,"",SUMIF('English Scores- Leveled papers'!$H$4:$KM$4,DH$3,'English Scores- Leveled papers'!$H89:$KM89)))</f>
        <v/>
      </c>
      <c r="DI87" s="41" t="str">
        <f>IF($B87="","",IF(COUNTIFS('English Scores- Leveled papers'!$H$4:$KM$4,DI$3,'English Scores- Leveled papers'!$H89:$KM89,"&lt;&gt;")=0,"",SUMIF('English Scores- Leveled papers'!$H$4:$KM$4,DI$3,'English Scores- Leveled papers'!$H89:$KM89)))</f>
        <v/>
      </c>
      <c r="DJ87" s="41" t="str">
        <f>IF($B87="","",IF(COUNTIFS('English Scores- Leveled papers'!$H$4:$KM$4,DJ$3,'English Scores- Leveled papers'!$H89:$KM89,"&lt;&gt;")=0,"",SUMIF('English Scores- Leveled papers'!$H$4:$KM$4,DJ$3,'English Scores- Leveled papers'!$H89:$KM89)))</f>
        <v/>
      </c>
      <c r="DK87" s="41" t="str">
        <f>IF($B87="","",IF(COUNTIFS('English Scores- Leveled papers'!$H$4:$KM$4,DK$3,'English Scores- Leveled papers'!$H89:$KM89,"&lt;&gt;")=0,"",SUMIF('English Scores- Leveled papers'!$H$4:$KM$4,DK$3,'English Scores- Leveled papers'!$H89:$KM89)))</f>
        <v/>
      </c>
      <c r="DL87" s="41" t="str">
        <f>IF($B87="","",IF(COUNTIFS('English Scores- Leveled papers'!$H$4:$KM$4,DL$3,'English Scores- Leveled papers'!$H89:$KM89,"&lt;&gt;")=0,"",SUMIF('English Scores- Leveled papers'!$H$4:$KM$4,DL$3,'English Scores- Leveled papers'!$H89:$KM89)))</f>
        <v/>
      </c>
      <c r="DM87" s="41" t="str">
        <f>IF($B87="","",IF(COUNTIFS('English Scores- Leveled papers'!$H$4:$KM$4,DM$3,'English Scores- Leveled papers'!$H89:$KM89,"&lt;&gt;")=0,"",SUMIF('English Scores- Leveled papers'!$H$4:$KM$4,DM$3,'English Scores- Leveled papers'!$H89:$KM89)))</f>
        <v/>
      </c>
      <c r="DN87" s="41" t="str">
        <f>IF($B87="","",IF(COUNTIFS('English Scores- Leveled papers'!$H$4:$KM$4,DN$3,'English Scores- Leveled papers'!$H89:$KM89,"&lt;&gt;")=0,"",SUMIF('English Scores- Leveled papers'!$H$4:$KM$4,DN$3,'English Scores- Leveled papers'!$H89:$KM89)))</f>
        <v/>
      </c>
      <c r="DO87" s="41" t="str">
        <f>IF($B87="","",IF(COUNTIFS('English Scores- Leveled papers'!$H$4:$KM$4,DO$3,'English Scores- Leveled papers'!$H89:$KM89,"&lt;&gt;")=0,"",SUMIF('English Scores- Leveled papers'!$H$4:$KM$4,DO$3,'English Scores- Leveled papers'!$H89:$KM89)))</f>
        <v/>
      </c>
      <c r="DP87" s="41" t="str">
        <f>IF($B87="","",IF(COUNTIFS('English Scores- Leveled papers'!$H$4:$KM$4,DP$3,'English Scores- Leveled papers'!$H89:$KM89,"&lt;&gt;")=0,"",SUMIF('English Scores- Leveled papers'!$H$4:$KM$4,DP$3,'English Scores- Leveled papers'!$H89:$KM89)))</f>
        <v/>
      </c>
      <c r="DQ87" s="393" t="str">
        <f>IF($B87="","",IF(COUNTIFS('English Scores- Leveled papers'!$H$4:$KM$4,DQ$3,'English Scores- Leveled papers'!$H89:$KM89,"&lt;&gt;")=0,"",SUMIF('English Scores- Leveled papers'!$H$4:$KM$4,DQ$3,'English Scores- Leveled papers'!$H89:$KM89)))</f>
        <v/>
      </c>
      <c r="DR87" s="395" t="str">
        <f>IF('Cover Sheet'!$AC$6="6th", 'Eng GLA 6th, 7th, 8th'!D90, "")</f>
        <v/>
      </c>
      <c r="DU87" s="41" t="str">
        <f>IF($B87="","",IF(COUNTIFS('Eng GLA 6th, 7th, 8th'!$E$4:$DV$4,DU$3,'Eng GLA 6th, 7th, 8th'!$E90:$DV90,"&lt;&gt;")=0,"",SUMIF('Eng GLA 6th, 7th, 8th'!$E$4:$DV$4,DU$3,'Eng GLA 6th, 7th, 8th'!$E90:$DV90)))</f>
        <v/>
      </c>
      <c r="DV87" s="41" t="str">
        <f>IF($B87="","",IF(COUNTIFS('Eng GLA 6th, 7th, 8th'!$E$4:$DV$4,DV$3,'Eng GLA 6th, 7th, 8th'!$E90:$DV90,"&lt;&gt;")=0,"",SUMIF('Eng GLA 6th, 7th, 8th'!$E$4:$DV$4,DV$3,'Eng GLA 6th, 7th, 8th'!$E90:$DV90)))</f>
        <v/>
      </c>
      <c r="DW87" s="41" t="str">
        <f>IF($B87="","",IF(COUNTIFS('Eng GLA 6th, 7th, 8th'!$E$4:$DV$4,DW$3,'Eng GLA 6th, 7th, 8th'!$E90:$DV90,"&lt;&gt;")=0,"",SUMIF('Eng GLA 6th, 7th, 8th'!$E$4:$DV$4,DW$3,'Eng GLA 6th, 7th, 8th'!$E90:$DV90)))</f>
        <v/>
      </c>
      <c r="DX87" s="41" t="str">
        <f>IF($B87="","",IF(COUNTIFS('Eng GLA 6th, 7th, 8th'!$E$4:$DV$4,DX$3,'Eng GLA 6th, 7th, 8th'!$E90:$DV90,"&lt;&gt;")=0,"",SUMIF('Eng GLA 6th, 7th, 8th'!$E$4:$DV$4,DX$3,'Eng GLA 6th, 7th, 8th'!$E90:$DV90)))</f>
        <v/>
      </c>
      <c r="DY87" s="41" t="str">
        <f>IF($B87="","",IF(COUNTIFS('Eng GLA 6th, 7th, 8th'!$E$4:$DV$4,DY$3,'Eng GLA 6th, 7th, 8th'!$E90:$DV90,"&lt;&gt;")=0,"",SUMIF('Eng GLA 6th, 7th, 8th'!$E$4:$DV$4,DY$3,'Eng GLA 6th, 7th, 8th'!$E90:$DV90)))</f>
        <v/>
      </c>
      <c r="DZ87" s="41" t="str">
        <f>IF($B87="","",IF(COUNTIFS('Eng GLA 6th, 7th, 8th'!$E$4:$DV$4,DZ$3,'Eng GLA 6th, 7th, 8th'!$E90:$DV90,"&lt;&gt;")=0,"",SUMIF('Eng GLA 6th, 7th, 8th'!$E$4:$DV$4,DZ$3,'Eng GLA 6th, 7th, 8th'!$E90:$DV90)))</f>
        <v/>
      </c>
      <c r="EA87" s="41" t="str">
        <f>IF($B87="","",IF(COUNTIFS('Eng GLA 6th, 7th, 8th'!$E$4:$DV$4,EA$3,'Eng GLA 6th, 7th, 8th'!$E90:$DV90,"&lt;&gt;")=0,"",SUMIF('Eng GLA 6th, 7th, 8th'!$E$4:$DV$4,EA$3,'Eng GLA 6th, 7th, 8th'!$E90:$DV90)))</f>
        <v/>
      </c>
      <c r="EB87" s="41" t="str">
        <f>IF($B87="","",IF(COUNTIFS('Eng GLA 6th, 7th, 8th'!$E$4:$DV$4,EB$3,'Eng GLA 6th, 7th, 8th'!$E90:$DV90,"&lt;&gt;")=0,"",SUMIF('Eng GLA 6th, 7th, 8th'!$E$4:$DV$4,EB$3,'Eng GLA 6th, 7th, 8th'!$E90:$DV90)))</f>
        <v/>
      </c>
      <c r="EC87" s="41" t="str">
        <f>IF($B87="","",IF(COUNTIFS('Eng GLA 6th, 7th, 8th'!$E$4:$DV$4,EC$3,'Eng GLA 6th, 7th, 8th'!$E90:$DV90,"&lt;&gt;")=0,"",SUMIF('Eng GLA 6th, 7th, 8th'!$E$4:$DV$4,EC$3,'Eng GLA 6th, 7th, 8th'!$E90:$DV90)))</f>
        <v/>
      </c>
      <c r="ED87" s="41" t="str">
        <f>IF($B87="","",IF(COUNTIFS('Eng GLA 6th, 7th, 8th'!$E$4:$DV$4,ED$3,'Eng GLA 6th, 7th, 8th'!$E90:$DV90,"&lt;&gt;")=0,"",SUMIF('Eng GLA 6th, 7th, 8th'!$E$4:$DV$4,ED$3,'Eng GLA 6th, 7th, 8th'!$E90:$DV90)))</f>
        <v/>
      </c>
      <c r="EE87" s="41" t="str">
        <f>IF($B87="","",IF(COUNTIFS('Eng GLA 6th, 7th, 8th'!$E$4:$DV$4,EE$3,'Eng GLA 6th, 7th, 8th'!$E90:$DV90,"&lt;&gt;")=0,"",SUMIF('Eng GLA 6th, 7th, 8th'!$E$4:$DV$4,EE$3,'Eng GLA 6th, 7th, 8th'!$E90:$DV90)))</f>
        <v/>
      </c>
      <c r="EF87" s="41" t="str">
        <f>IF($B87="","",IF(COUNTIFS('Eng GLA 6th, 7th, 8th'!$E$4:$DV$4,EF$3,'Eng GLA 6th, 7th, 8th'!$E90:$DV90,"&lt;&gt;")=0,"",SUMIF('Eng GLA 6th, 7th, 8th'!$E$4:$DV$4,EF$3,'Eng GLA 6th, 7th, 8th'!$E90:$DV90)))</f>
        <v/>
      </c>
      <c r="EG87" s="41" t="str">
        <f>IF($B87="","",IF(COUNTIFS('Eng GLA 6th, 7th, 8th'!$E$4:$DV$4,EG$3,'Eng GLA 6th, 7th, 8th'!$E90:$DV90,"&lt;&gt;")=0,"",SUMIF('Eng GLA 6th, 7th, 8th'!$E$4:$DV$4,EG$3,'Eng GLA 6th, 7th, 8th'!$E90:$DV90)))</f>
        <v/>
      </c>
      <c r="EH87" s="41" t="str">
        <f>IF($B87="","",IF(COUNTIFS('Eng GLA 6th, 7th, 8th'!$E$4:$DV$4,EH$3,'Eng GLA 6th, 7th, 8th'!$E90:$DV90,"&lt;&gt;")=0,"",SUMIF('Eng GLA 6th, 7th, 8th'!$E$4:$DV$4,EH$3,'Eng GLA 6th, 7th, 8th'!$E90:$DV90)))</f>
        <v/>
      </c>
      <c r="EI87" s="41" t="str">
        <f>IF($B87="","",IF(COUNTIFS('Eng GLA 6th, 7th, 8th'!$E$4:$DV$4,EI$3,'Eng GLA 6th, 7th, 8th'!$E90:$DV90,"&lt;&gt;")=0,"",SUMIF('Eng GLA 6th, 7th, 8th'!$E$4:$DV$4,EI$3,'Eng GLA 6th, 7th, 8th'!$E90:$DV90)))</f>
        <v/>
      </c>
      <c r="EJ87" s="398" t="str">
        <f>IF('Cover Sheet'!$AC$6="7th", 'Eng GLA 6th, 7th, 8th'!AQ90, "")</f>
        <v/>
      </c>
      <c r="EK87" s="41" t="str">
        <f>IF($B87="","",IF(COUNTIFS('Eng GLA 6th, 7th, 8th'!$E$4:$DV$4,EK$3,'Eng GLA 6th, 7th, 8th'!$E90:$DV90,"&lt;&gt;")=0,"",SUMIF('Eng GLA 6th, 7th, 8th'!$E$4:$DV$4,EK$3,'Eng GLA 6th, 7th, 8th'!$E90:$DV90)))</f>
        <v/>
      </c>
      <c r="EL87" s="41" t="str">
        <f>IF($B87="","",IF(COUNTIFS('Eng GLA 6th, 7th, 8th'!$E$4:$DV$4,EL$3,'Eng GLA 6th, 7th, 8th'!$E90:$DV90,"&lt;&gt;")=0,"",SUMIF('Eng GLA 6th, 7th, 8th'!$E$4:$DV$4,EL$3,'Eng GLA 6th, 7th, 8th'!$E90:$DV90)))</f>
        <v/>
      </c>
      <c r="EM87" s="41" t="str">
        <f>IF($B87="","",IF(COUNTIFS('Eng GLA 6th, 7th, 8th'!$E$4:$DV$4,EM$3,'Eng GLA 6th, 7th, 8th'!$E90:$DV90,"&lt;&gt;")=0,"",SUMIF('Eng GLA 6th, 7th, 8th'!$E$4:$DV$4,EM$3,'Eng GLA 6th, 7th, 8th'!$E90:$DV90)))</f>
        <v/>
      </c>
      <c r="EN87" s="41" t="str">
        <f>IF($B87="","",IF(COUNTIFS('Eng GLA 6th, 7th, 8th'!$E$4:$DV$4,EN$3,'Eng GLA 6th, 7th, 8th'!$E90:$DV90,"&lt;&gt;")=0,"",SUMIF('Eng GLA 6th, 7th, 8th'!$E$4:$DV$4,EN$3,'Eng GLA 6th, 7th, 8th'!$E90:$DV90)))</f>
        <v/>
      </c>
      <c r="EO87" s="41" t="str">
        <f>IF($B87="","",IF(COUNTIFS('Eng GLA 6th, 7th, 8th'!$E$4:$DV$4,EO$3,'Eng GLA 6th, 7th, 8th'!$E90:$DV90,"&lt;&gt;")=0,"",SUMIF('Eng GLA 6th, 7th, 8th'!$E$4:$DV$4,EO$3,'Eng GLA 6th, 7th, 8th'!$E90:$DV90)))</f>
        <v/>
      </c>
      <c r="EP87" s="41" t="str">
        <f>IF($B87="","",IF(COUNTIFS('Eng GLA 6th, 7th, 8th'!$E$4:$DV$4,EP$3,'Eng GLA 6th, 7th, 8th'!$E90:$DV90,"&lt;&gt;")=0,"",SUMIF('Eng GLA 6th, 7th, 8th'!$E$4:$DV$4,EP$3,'Eng GLA 6th, 7th, 8th'!$E90:$DV90)))</f>
        <v/>
      </c>
      <c r="EQ87" s="41" t="str">
        <f>IF($B87="","",IF(COUNTIFS('Eng GLA 6th, 7th, 8th'!$E$4:$DV$4,EQ$3,'Eng GLA 6th, 7th, 8th'!$E90:$DV90,"&lt;&gt;")=0,"",SUMIF('Eng GLA 6th, 7th, 8th'!$E$4:$DV$4,EQ$3,'Eng GLA 6th, 7th, 8th'!$E90:$DV90)))</f>
        <v/>
      </c>
      <c r="ER87" s="41" t="str">
        <f>IF($B87="","",IF(COUNTIFS('Eng GLA 6th, 7th, 8th'!$E$4:$DV$4,ER$3,'Eng GLA 6th, 7th, 8th'!$E90:$DV90,"&lt;&gt;")=0,"",SUMIF('Eng GLA 6th, 7th, 8th'!$E$4:$DV$4,ER$3,'Eng GLA 6th, 7th, 8th'!$E90:$DV90)))</f>
        <v/>
      </c>
      <c r="ES87" s="41" t="str">
        <f>IF($B87="","",IF(COUNTIFS('Eng GLA 6th, 7th, 8th'!$E$4:$DV$4,ES$3,'Eng GLA 6th, 7th, 8th'!$E90:$DV90,"&lt;&gt;")=0,"",SUMIF('Eng GLA 6th, 7th, 8th'!$E$4:$DV$4,ES$3,'Eng GLA 6th, 7th, 8th'!$E90:$DV90)))</f>
        <v/>
      </c>
      <c r="ET87" s="41" t="str">
        <f>IF($B87="","",IF(COUNTIFS('Eng GLA 6th, 7th, 8th'!$E$4:$DV$4,ET$3,'Eng GLA 6th, 7th, 8th'!$E90:$DV90,"&lt;&gt;")=0,"",SUMIF('Eng GLA 6th, 7th, 8th'!$E$4:$DV$4,ET$3,'Eng GLA 6th, 7th, 8th'!$E90:$DV90)))</f>
        <v/>
      </c>
      <c r="EU87" s="41" t="str">
        <f>IF($B87="","",IF(COUNTIFS('Eng GLA 6th, 7th, 8th'!$E$4:$DV$4,EU$3,'Eng GLA 6th, 7th, 8th'!$E90:$DV90,"&lt;&gt;")=0,"",SUMIF('Eng GLA 6th, 7th, 8th'!$E$4:$DV$4,EU$3,'Eng GLA 6th, 7th, 8th'!$E90:$DV90)))</f>
        <v/>
      </c>
      <c r="EV87" s="41" t="str">
        <f>IF($B87="","",IF(COUNTIFS('Eng GLA 6th, 7th, 8th'!$E$4:$DV$4,EV$3,'Eng GLA 6th, 7th, 8th'!$E90:$DV90,"&lt;&gt;")=0,"",SUMIF('Eng GLA 6th, 7th, 8th'!$E$4:$DV$4,EV$3,'Eng GLA 6th, 7th, 8th'!$E90:$DV90)))</f>
        <v/>
      </c>
      <c r="EW87" s="41" t="str">
        <f>IF($B87="","",IF(COUNTIFS('Eng GLA 6th, 7th, 8th'!$E$4:$DV$4,EW$3,'Eng GLA 6th, 7th, 8th'!$E90:$DV90,"&lt;&gt;")=0,"",SUMIF('Eng GLA 6th, 7th, 8th'!$E$4:$DV$4,EW$3,'Eng GLA 6th, 7th, 8th'!$E90:$DV90)))</f>
        <v/>
      </c>
      <c r="EX87" s="41" t="str">
        <f>IF($B87="","",IF(COUNTIFS('Eng GLA 6th, 7th, 8th'!$E$4:$DV$4,EX$3,'Eng GLA 6th, 7th, 8th'!$E90:$DV90,"&lt;&gt;")=0,"",SUMIF('Eng GLA 6th, 7th, 8th'!$E$4:$DV$4,EX$3,'Eng GLA 6th, 7th, 8th'!$E90:$DV90)))</f>
        <v/>
      </c>
      <c r="EY87" s="41" t="str">
        <f>IF($B87="","",IF(COUNTIFS('Eng GLA 6th, 7th, 8th'!$E$4:$DV$4,EY$3,'Eng GLA 6th, 7th, 8th'!$E90:$DV90,"&lt;&gt;")=0,"",SUMIF('Eng GLA 6th, 7th, 8th'!$E$4:$DV$4,EY$3,'Eng GLA 6th, 7th, 8th'!$E90:$DV90)))</f>
        <v/>
      </c>
      <c r="EZ87" s="398" t="str">
        <f>IF('Cover Sheet'!$AC$6="8th", 'Eng GLA 6th, 7th, 8th'!CG90, "")</f>
        <v/>
      </c>
      <c r="FA87" s="41" t="str">
        <f>IF($B87="","",IF(COUNTIFS('Eng GLA 6th, 7th, 8th'!$E$4:$DV$4,FA$3,'Eng GLA 6th, 7th, 8th'!$E90:$DV90,"&lt;&gt;")=0,"",SUMIF('Eng GLA 6th, 7th, 8th'!$E$4:$DV$4,FA$3,'Eng GLA 6th, 7th, 8th'!$E90:$DV90)))</f>
        <v/>
      </c>
      <c r="FB87" s="41" t="str">
        <f>IF($B87="","",IF(COUNTIFS('Eng GLA 6th, 7th, 8th'!$E$4:$DV$4,FB$3,'Eng GLA 6th, 7th, 8th'!$E90:$DV90,"&lt;&gt;")=0,"",SUMIF('Eng GLA 6th, 7th, 8th'!$E$4:$DV$4,FB$3,'Eng GLA 6th, 7th, 8th'!$E90:$DV90)))</f>
        <v/>
      </c>
      <c r="FC87" s="41" t="str">
        <f>IF($B87="","",IF(COUNTIFS('Eng GLA 6th, 7th, 8th'!$E$4:$DV$4,FC$3,'Eng GLA 6th, 7th, 8th'!$E90:$DV90,"&lt;&gt;")=0,"",SUMIF('Eng GLA 6th, 7th, 8th'!$E$4:$DV$4,FC$3,'Eng GLA 6th, 7th, 8th'!$E90:$DV90)))</f>
        <v/>
      </c>
      <c r="FD87" s="41" t="str">
        <f>IF($B87="","",IF(COUNTIFS('Eng GLA 6th, 7th, 8th'!$E$4:$DV$4,FD$3,'Eng GLA 6th, 7th, 8th'!$E90:$DV90,"&lt;&gt;")=0,"",SUMIF('Eng GLA 6th, 7th, 8th'!$E$4:$DV$4,FD$3,'Eng GLA 6th, 7th, 8th'!$E90:$DV90)))</f>
        <v/>
      </c>
      <c r="FE87" s="41" t="str">
        <f>IF($B87="","",IF(COUNTIFS('Eng GLA 6th, 7th, 8th'!$E$4:$DV$4,FE$3,'Eng GLA 6th, 7th, 8th'!$E90:$DV90,"&lt;&gt;")=0,"",SUMIF('Eng GLA 6th, 7th, 8th'!$E$4:$DV$4,FE$3,'Eng GLA 6th, 7th, 8th'!$E90:$DV90)))</f>
        <v/>
      </c>
      <c r="FF87" s="41" t="str">
        <f>IF($B87="","",IF(COUNTIFS('Eng GLA 6th, 7th, 8th'!$E$4:$DV$4,FF$3,'Eng GLA 6th, 7th, 8th'!$E90:$DV90,"&lt;&gt;")=0,"",SUMIF('Eng GLA 6th, 7th, 8th'!$E$4:$DV$4,FF$3,'Eng GLA 6th, 7th, 8th'!$E90:$DV90)))</f>
        <v/>
      </c>
      <c r="FG87" s="41" t="str">
        <f>IF($B87="","",IF(COUNTIFS('Eng GLA 6th, 7th, 8th'!$E$4:$DV$4,FG$3,'Eng GLA 6th, 7th, 8th'!$E90:$DV90,"&lt;&gt;")=0,"",SUMIF('Eng GLA 6th, 7th, 8th'!$E$4:$DV$4,FG$3,'Eng GLA 6th, 7th, 8th'!$E90:$DV90)))</f>
        <v/>
      </c>
      <c r="FH87" s="41" t="str">
        <f>IF($B87="","",IF(COUNTIFS('Eng GLA 6th, 7th, 8th'!$E$4:$DV$4,FH$3,'Eng GLA 6th, 7th, 8th'!$E90:$DV90,"&lt;&gt;")=0,"",SUMIF('Eng GLA 6th, 7th, 8th'!$E$4:$DV$4,FH$3,'Eng GLA 6th, 7th, 8th'!$E90:$DV90)))</f>
        <v/>
      </c>
      <c r="FI87" s="41" t="str">
        <f>IF($B87="","",IF(COUNTIFS('Eng GLA 6th, 7th, 8th'!$E$4:$DV$4,FI$3,'Eng GLA 6th, 7th, 8th'!$E90:$DV90,"&lt;&gt;")=0,"",SUMIF('Eng GLA 6th, 7th, 8th'!$E$4:$DV$4,FI$3,'Eng GLA 6th, 7th, 8th'!$E90:$DV90)))</f>
        <v/>
      </c>
      <c r="FJ87" s="41" t="str">
        <f>IF($B87="","",IF(COUNTIFS('Eng GLA 6th, 7th, 8th'!$E$4:$DV$4,FJ$3,'Eng GLA 6th, 7th, 8th'!$E90:$DV90,"&lt;&gt;")=0,"",SUMIF('Eng GLA 6th, 7th, 8th'!$E$4:$DV$4,FJ$3,'Eng GLA 6th, 7th, 8th'!$E90:$DV90)))</f>
        <v/>
      </c>
      <c r="FK87" s="41" t="str">
        <f>IF($B87="","",IF(COUNTIFS('Eng GLA 6th, 7th, 8th'!$E$4:$DV$4,FK$3,'Eng GLA 6th, 7th, 8th'!$E90:$DV90,"&lt;&gt;")=0,"",SUMIF('Eng GLA 6th, 7th, 8th'!$E$4:$DV$4,FK$3,'Eng GLA 6th, 7th, 8th'!$E90:$DV90)))</f>
        <v/>
      </c>
      <c r="FL87" s="41" t="str">
        <f>IF($B87="","",IF(COUNTIFS('Eng GLA 6th, 7th, 8th'!$E$4:$DV$4,FL$3,'Eng GLA 6th, 7th, 8th'!$E90:$DV90,"&lt;&gt;")=0,"",SUMIF('Eng GLA 6th, 7th, 8th'!$E$4:$DV$4,FL$3,'Eng GLA 6th, 7th, 8th'!$E90:$DV90)))</f>
        <v/>
      </c>
      <c r="FM87" s="41" t="str">
        <f>IF($B87="","",IF(COUNTIFS('Eng GLA 6th, 7th, 8th'!$E$4:$DV$4,FM$3,'Eng GLA 6th, 7th, 8th'!$E90:$DV90,"&lt;&gt;")=0,"",SUMIF('Eng GLA 6th, 7th, 8th'!$E$4:$DV$4,FM$3,'Eng GLA 6th, 7th, 8th'!$E90:$DV90)))</f>
        <v/>
      </c>
      <c r="FN87" s="41" t="str">
        <f>IF($B87="","",IF(COUNTIFS('Eng GLA 6th, 7th, 8th'!$E$4:$DV$4,FN$3,'Eng GLA 6th, 7th, 8th'!$E90:$DV90,"&lt;&gt;")=0,"",SUMIF('Eng GLA 6th, 7th, 8th'!$E$4:$DV$4,FN$3,'Eng GLA 6th, 7th, 8th'!$E90:$DV90)))</f>
        <v/>
      </c>
      <c r="FO87" s="41" t="str">
        <f>IF($B87="","",IF(COUNTIFS('Eng GLA 6th, 7th, 8th'!$E$4:$DV$4,FO$3,'Eng GLA 6th, 7th, 8th'!$E90:$DV90,"&lt;&gt;")=0,"",SUMIF('Eng GLA 6th, 7th, 8th'!$E$4:$DV$4,FO$3,'Eng GLA 6th, 7th, 8th'!$E90:$DV90)))</f>
        <v/>
      </c>
    </row>
    <row r="88" spans="1:171" ht="12.75" customHeight="1" x14ac:dyDescent="0.2">
      <c r="A88" s="65">
        <v>84</v>
      </c>
      <c r="B88" s="65" t="str">
        <f>'English Scores- Leveled papers'!B90</f>
        <v/>
      </c>
      <c r="C88" s="65"/>
      <c r="D88" s="76" t="str">
        <f>IF(OR(B88="",H88="",'Cover Sheet'!E88=""),"",'Cover Sheet'!E88)</f>
        <v/>
      </c>
      <c r="E88" s="76" t="str">
        <f>IF(OR(B88="",H88="",'Cover Sheet'!F88=""),"",'Cover Sheet'!F88)</f>
        <v/>
      </c>
      <c r="F88" s="76" t="str">
        <f>IF(OR(B88="",H88="",'Cover Sheet'!H88=""),"",'Cover Sheet'!H88)</f>
        <v/>
      </c>
      <c r="G88" s="76"/>
      <c r="H88" s="76" t="str">
        <f>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v/>
      </c>
      <c r="I88" s="77" t="str">
        <f t="shared" si="29"/>
        <v/>
      </c>
      <c r="J88" s="77" t="str">
        <f t="shared" si="30"/>
        <v/>
      </c>
      <c r="K88" s="77" t="str">
        <f t="shared" si="31"/>
        <v/>
      </c>
      <c r="L88" s="78" t="str">
        <f t="shared" si="32"/>
        <v/>
      </c>
      <c r="M88" s="78" t="str">
        <f t="shared" si="33"/>
        <v/>
      </c>
      <c r="N88" s="78" t="str">
        <f t="shared" si="34"/>
        <v/>
      </c>
      <c r="O88" s="78" t="str">
        <f t="shared" si="35"/>
        <v/>
      </c>
      <c r="P88" s="78" t="str">
        <f t="shared" si="36"/>
        <v/>
      </c>
      <c r="Q88" s="78" t="str">
        <f t="shared" si="37"/>
        <v/>
      </c>
      <c r="R88" s="78" t="str">
        <f t="shared" si="38"/>
        <v/>
      </c>
      <c r="S88" s="78" t="str">
        <f t="shared" si="39"/>
        <v/>
      </c>
      <c r="T88" s="78" t="str">
        <f t="shared" si="40"/>
        <v/>
      </c>
      <c r="U88" s="78" t="str">
        <f t="shared" si="41"/>
        <v/>
      </c>
      <c r="V88" s="78" t="str">
        <f t="shared" si="42"/>
        <v/>
      </c>
      <c r="W88" s="78" t="str">
        <f t="shared" si="43"/>
        <v/>
      </c>
      <c r="X88" s="78" t="str">
        <f t="shared" si="44"/>
        <v/>
      </c>
      <c r="Y88" s="78"/>
      <c r="Z88" s="78"/>
      <c r="AA88" s="78"/>
      <c r="AB88" s="78"/>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41" t="str">
        <f>IF($B88="","",IF(COUNTIFS('English Scores- Leveled papers'!$H$4:$KM$4,AI$3,'English Scores- Leveled papers'!$H90:$KM90,"&lt;&gt;")=0,"",SUMIF('English Scores- Leveled papers'!$H$4:$KM$4,AI$3,'English Scores- Leveled papers'!$H90:$KM90)))</f>
        <v/>
      </c>
      <c r="AJ88" s="41" t="str">
        <f>IF($B88="","",IF(COUNTIFS('English Scores- Leveled papers'!$H$4:$KM$4,AJ$3,'English Scores- Leveled papers'!$H90:$KM90,"&lt;&gt;")=0,"",SUMIF('English Scores- Leveled papers'!$H$4:$KM$4,AJ$3,'English Scores- Leveled papers'!$H90:$KM90)))</f>
        <v/>
      </c>
      <c r="AK88" s="41" t="str">
        <f>IF($B88="","",IF(COUNTIFS('English Scores- Leveled papers'!$H$4:$KM$4,AK$3,'English Scores- Leveled papers'!$H90:$KM90,"&lt;&gt;")=0,"",SUMIF('English Scores- Leveled papers'!$H$4:$KM$4,AK$3,'English Scores- Leveled papers'!$H90:$KM90)))</f>
        <v/>
      </c>
      <c r="AL88" s="41" t="str">
        <f>IF($B88="","",IF(COUNTIFS('English Scores- Leveled papers'!$H$4:$KM$4,AL$3,'English Scores- Leveled papers'!$H90:$KM90,"&lt;&gt;")=0,"",SUMIF('English Scores- Leveled papers'!$H$4:$KM$4,AL$3,'English Scores- Leveled papers'!$H90:$KM90)))</f>
        <v/>
      </c>
      <c r="AM88" s="41" t="str">
        <f>IF($B88="","",IF(COUNTIFS('English Scores- Leveled papers'!$H$4:$KM$4,AM$3,'English Scores- Leveled papers'!$H90:$KM90,"&lt;&gt;")=0,"",SUMIF('English Scores- Leveled papers'!$H$4:$KM$4,AM$3,'English Scores- Leveled papers'!$H90:$KM90)))</f>
        <v/>
      </c>
      <c r="AN88" s="41"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41" t="str">
        <f>IF($B88="","",IF(COUNTIFS('English Scores- Leveled papers'!$H$4:$KM$4,AZ$3,'English Scores- Leveled papers'!$H90:$KM90,"&lt;&gt;")=0,"",SUMIF('English Scores- Leveled papers'!$H$4:$KM$4,AZ$3,'English Scores- Leveled papers'!$H90:$KM90)))</f>
        <v/>
      </c>
      <c r="BA88" s="41" t="str">
        <f>IF($B88="","",IF(COUNTIFS('English Scores- Leveled papers'!$H$4:$KM$4,BA$3,'English Scores- Leveled papers'!$H90:$KM90,"&lt;&gt;")=0,"",SUMIF('English Scores- Leveled papers'!$H$4:$KM$4,BA$3,'English Scores- Leveled papers'!$H90:$KM90)))</f>
        <v/>
      </c>
      <c r="BB88" s="41" t="str">
        <f>IF($B88="","",IF(COUNTIFS('English Scores- Leveled papers'!$H$4:$KM$4,BB$3,'English Scores- Leveled papers'!$H90:$KM90,"&lt;&gt;")=0,"",SUMIF('English Scores- Leveled papers'!$H$4:$KM$4,BB$3,'English Scores- Leveled papers'!$H90:$KM90)))</f>
        <v/>
      </c>
      <c r="BC88" s="41" t="str">
        <f>IF($B88="","",IF(COUNTIFS('English Scores- Leveled papers'!$H$4:$KM$4,BC$3,'English Scores- Leveled papers'!$H90:$KM90,"&lt;&gt;")=0,"",SUMIF('English Scores- Leveled papers'!$H$4:$KM$4,BC$3,'English Scores- Leveled papers'!$H90:$KM90)))</f>
        <v/>
      </c>
      <c r="BD88" s="41" t="str">
        <f>IF($B88="","",IF(COUNTIFS('English Scores- Leveled papers'!$H$4:$KM$4,BD$3,'English Scores- Leveled papers'!$H90:$KM90,"&lt;&gt;")=0,"",SUMIF('English Scores- Leveled papers'!$H$4:$KM$4,BD$3,'English Scores- Leveled papers'!$H90:$KM90)))</f>
        <v/>
      </c>
      <c r="BE88" s="41" t="str">
        <f>IF($B88="","",IF(COUNTIFS('English Scores- Leveled papers'!$H$4:$KM$4,BE$3,'English Scores- Leveled papers'!$H90:$KM90,"&lt;&gt;")=0,"",SUMIF('English Scores- Leveled papers'!$H$4:$KM$4,BE$3,'English Scores- Leveled papers'!$H90:$KM90)))</f>
        <v/>
      </c>
      <c r="BF88" s="41" t="str">
        <f>IF($B88="","",IF(COUNTIFS('English Scores- Leveled papers'!$H$4:$KM$4,BF$3,'English Scores- Leveled papers'!$H90:$KM90,"&lt;&gt;")=0,"",SUMIF('English Scores- Leveled papers'!$H$4:$KM$4,BF$3,'English Scores- Leveled papers'!$H90:$KM90)))</f>
        <v/>
      </c>
      <c r="BG88" s="41" t="str">
        <f>IF($B88="","",IF(COUNTIFS('English Scores- Leveled papers'!$H$4:$KM$4,BG$3,'English Scores- Leveled papers'!$H90:$KM90,"&lt;&gt;")=0,"",SUMIF('English Scores- Leveled papers'!$H$4:$KM$4,BG$3,'English Scores- Leveled papers'!$H90:$KM90)))</f>
        <v/>
      </c>
      <c r="BH88" s="41" t="str">
        <f>IF($B88="","",IF(COUNTIFS('English Scores- Leveled papers'!$H$4:$KM$4,BH$3,'English Scores- Leveled papers'!$H90:$KM90,"&lt;&gt;")=0,"",SUMIF('English Scores- Leveled papers'!$H$4:$KM$4,BH$3,'English Scores- Leveled papers'!$H90:$KM90)))</f>
        <v/>
      </c>
      <c r="BI88" s="41" t="str">
        <f>IF($B88="","",IF(COUNTIFS('English Scores- Leveled papers'!$H$4:$KM$4,BI$3,'English Scores- Leveled papers'!$H90:$KM90,"&lt;&gt;")=0,"",SUMIF('English Scores- Leveled papers'!$H$4:$KM$4,BI$3,'English Scores- Leveled papers'!$H90:$KM90)))</f>
        <v/>
      </c>
      <c r="BJ88" s="41" t="str">
        <f>IF($B88="","",IF(COUNTIFS('English Scores- Leveled papers'!$H$4:$KM$4,BJ$3,'English Scores- Leveled papers'!$H90:$KM90,"&lt;&gt;")=0,"",SUMIF('English Scores- Leveled papers'!$H$4:$KM$4,BJ$3,'English Scores- Leveled papers'!$H90:$KM90)))</f>
        <v/>
      </c>
      <c r="BK88" s="41" t="str">
        <f>IF($B88="","",IF(COUNTIFS('English Scores- Leveled papers'!$H$4:$KM$4,BK$3,'English Scores- Leveled papers'!$H90:$KM90,"&lt;&gt;")=0,"",SUMIF('English Scores- Leveled papers'!$H$4:$KM$4,BK$3,'English Scores- Leveled papers'!$H90:$KM90)))</f>
        <v/>
      </c>
      <c r="BL88" s="41" t="str">
        <f>IF($B88="","",IF(COUNTIFS('English Scores- Leveled papers'!$H$4:$KM$4,BL$3,'English Scores- Leveled papers'!$H90:$KM90,"&lt;&gt;")=0,"",SUMIF('English Scores- Leveled papers'!$H$4:$KM$4,BL$3,'English Scores- Leveled papers'!$H90:$KM90)))</f>
        <v/>
      </c>
      <c r="BM88" s="41" t="str">
        <f>IF($B88="","",IF(COUNTIFS('English Scores- Leveled papers'!$H$4:$KM$4,BM$3,'English Scores- Leveled papers'!$H90:$KM90,"&lt;&gt;")=0,"",SUMIF('English Scores- Leveled papers'!$H$4:$KM$4,BM$3,'English Scores- Leveled papers'!$H90:$KM90)))</f>
        <v/>
      </c>
      <c r="BN88" s="41" t="str">
        <f>IF($B88="","",IF(COUNTIFS('English Scores- Leveled papers'!$H$4:$KM$4,BN$3,'English Scores- Leveled papers'!$H90:$KM90,"&lt;&gt;")=0,"",SUMIF('English Scores- Leveled papers'!$H$4:$KM$4,BN$3,'English Scores- Leveled papers'!$H90:$KM90)))</f>
        <v/>
      </c>
      <c r="BO88" s="41"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41" t="str">
        <f>IF($B88="","",IF(COUNTIFS('English Scores- Leveled papers'!$H$4:$KM$4,BX$3,'English Scores- Leveled papers'!$H90:$KM90,"&lt;&gt;")=0,"",SUMIF('English Scores- Leveled papers'!$H$4:$KM$4,BX$3,'English Scores- Leveled papers'!$H90:$KM90)))</f>
        <v/>
      </c>
      <c r="BY88" s="41" t="str">
        <f>IF($B88="","",IF(COUNTIFS('English Scores- Leveled papers'!$H$4:$KM$4,BY$3,'English Scores- Leveled papers'!$H90:$KM90,"&lt;&gt;")=0,"",SUMIF('English Scores- Leveled papers'!$H$4:$KM$4,BY$3,'English Scores- Leveled papers'!$H90:$KM90)))</f>
        <v/>
      </c>
      <c r="BZ88" s="41" t="str">
        <f>IF($B88="","",IF(COUNTIFS('English Scores- Leveled papers'!$H$4:$KM$4,BZ$3,'English Scores- Leveled papers'!$H90:$KM90,"&lt;&gt;")=0,"",SUMIF('English Scores- Leveled papers'!$H$4:$KM$4,BZ$3,'English Scores- Leveled papers'!$H90:$KM90)))</f>
        <v/>
      </c>
      <c r="CA88" s="41" t="str">
        <f>IF($B88="","",IF(COUNTIFS('English Scores- Leveled papers'!$H$4:$KM$4,CA$3,'English Scores- Leveled papers'!$H90:$KM90,"&lt;&gt;")=0,"",SUMIF('English Scores- Leveled papers'!$H$4:$KM$4,CA$3,'English Scores- Leveled papers'!$H90:$KM90)))</f>
        <v/>
      </c>
      <c r="CB88" s="41" t="str">
        <f>IF($B88="","",IF(COUNTIFS('English Scores- Leveled papers'!$H$4:$KM$4,CB$3,'English Scores- Leveled papers'!$H90:$KM90,"&lt;&gt;")=0,"",SUMIF('English Scores- Leveled papers'!$H$4:$KM$4,CB$3,'English Scores- Leveled papers'!$H90:$KM90)))</f>
        <v/>
      </c>
      <c r="CC88" s="41" t="str">
        <f>IF($B88="","",IF(COUNTIFS('English Scores- Leveled papers'!$H$4:$KM$4,CC$3,'English Scores- Leveled papers'!$H90:$KM90,"&lt;&gt;")=0,"",SUMIF('English Scores- Leveled papers'!$H$4:$KM$4,CC$3,'English Scores- Leveled papers'!$H90:$KM90)))</f>
        <v/>
      </c>
      <c r="CD88" s="41" t="str">
        <f>IF($B88="","",IF(COUNTIFS('English Scores- Leveled papers'!$H$4:$KM$4,CD$3,'English Scores- Leveled papers'!$H90:$KM90,"&lt;&gt;")=0,"",SUMIF('English Scores- Leveled papers'!$H$4:$KM$4,CD$3,'English Scores- Leveled papers'!$H90:$KM90)))</f>
        <v/>
      </c>
      <c r="CE88" s="41" t="str">
        <f>IF($B88="","",IF(COUNTIFS('English Scores- Leveled papers'!$H$4:$KM$4,CE$3,'English Scores- Leveled papers'!$H90:$KM90,"&lt;&gt;")=0,"",SUMIF('English Scores- Leveled papers'!$H$4:$KM$4,CE$3,'English Scores- Leveled papers'!$H90:$KM90)))</f>
        <v/>
      </c>
      <c r="CF88" s="41"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41" t="str">
        <f>IF($B88="","",IF(COUNTIFS('English Scores- Leveled papers'!$H$4:$KM$4,CL$3,'English Scores- Leveled papers'!$H90:$KM90,"&lt;&gt;")=0,"",SUMIF('English Scores- Leveled papers'!$H$4:$KM$4,CL$3,'English Scores- Leveled papers'!$H90:$KM90)))</f>
        <v/>
      </c>
      <c r="CM88" s="41" t="str">
        <f>IF($B88="","",IF(COUNTIFS('English Scores- Leveled papers'!$H$4:$KM$4,CM$3,'English Scores- Leveled papers'!$H90:$KM90,"&lt;&gt;")=0,"",SUMIF('English Scores- Leveled papers'!$H$4:$KM$4,CM$3,'English Scores- Leveled papers'!$H90:$KM90)))</f>
        <v/>
      </c>
      <c r="CN88" s="41" t="str">
        <f>IF($B88="","",IF(COUNTIFS('English Scores- Leveled papers'!$H$4:$KM$4,CN$3,'English Scores- Leveled papers'!$H90:$KM90,"&lt;&gt;")=0,"",SUMIF('English Scores- Leveled papers'!$H$4:$KM$4,CN$3,'English Scores- Leveled papers'!$H90:$KM90)))</f>
        <v/>
      </c>
      <c r="CO88" s="41" t="str">
        <f>IF($B88="","",IF(COUNTIFS('English Scores- Leveled papers'!$H$4:$KM$4,CO$3,'English Scores- Leveled papers'!$H90:$KM90,"&lt;&gt;")=0,"",SUMIF('English Scores- Leveled papers'!$H$4:$KM$4,CO$3,'English Scores- Leveled papers'!$H90:$KM90)))</f>
        <v/>
      </c>
      <c r="CP88" s="41" t="str">
        <f>IF($B88="","",IF(COUNTIFS('English Scores- Leveled papers'!$H$4:$KM$4,CP$3,'English Scores- Leveled papers'!$H90:$KM90,"&lt;&gt;")=0,"",SUMIF('English Scores- Leveled papers'!$H$4:$KM$4,CP$3,'English Scores- Leveled papers'!$H90:$KM90)))</f>
        <v/>
      </c>
      <c r="CQ88" s="41" t="str">
        <f>IF($B88="","",IF(COUNTIFS('English Scores- Leveled papers'!$H$4:$KM$4,CQ$3,'English Scores- Leveled papers'!$H90:$KM90,"&lt;&gt;")=0,"",SUMIF('English Scores- Leveled papers'!$H$4:$KM$4,CQ$3,'English Scores- Leveled papers'!$H90:$KM90)))</f>
        <v/>
      </c>
      <c r="CR88" s="41" t="str">
        <f>IF($B88="","",IF(COUNTIFS('English Scores- Leveled papers'!$H$4:$KM$4,CR$3,'English Scores- Leveled papers'!$H90:$KM90,"&lt;&gt;")=0,"",SUMIF('English Scores- Leveled papers'!$H$4:$KM$4,CR$3,'English Scores- Leveled papers'!$H90:$KM90)))</f>
        <v/>
      </c>
      <c r="CS88" s="41"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41" t="str">
        <f>IF($B88="","",IF(COUNTIFS('English Scores- Leveled papers'!$H$4:$KM$4,DF$3,'English Scores- Leveled papers'!$H90:$KM90,"&lt;&gt;")=0,"",SUMIF('English Scores- Leveled papers'!$H$4:$KM$4,DF$3,'English Scores- Leveled papers'!$H90:$KM90)))</f>
        <v/>
      </c>
      <c r="DG88" s="41" t="str">
        <f>IF($B88="","",IF(COUNTIFS('English Scores- Leveled papers'!$H$4:$KM$4,DG$3,'English Scores- Leveled papers'!$H90:$KM90,"&lt;&gt;")=0,"",SUMIF('English Scores- Leveled papers'!$H$4:$KM$4,DG$3,'English Scores- Leveled papers'!$H90:$KM90)))</f>
        <v/>
      </c>
      <c r="DH88" s="41" t="str">
        <f>IF($B88="","",IF(COUNTIFS('English Scores- Leveled papers'!$H$4:$KM$4,DH$3,'English Scores- Leveled papers'!$H90:$KM90,"&lt;&gt;")=0,"",SUMIF('English Scores- Leveled papers'!$H$4:$KM$4,DH$3,'English Scores- Leveled papers'!$H90:$KM90)))</f>
        <v/>
      </c>
      <c r="DI88" s="41" t="str">
        <f>IF($B88="","",IF(COUNTIFS('English Scores- Leveled papers'!$H$4:$KM$4,DI$3,'English Scores- Leveled papers'!$H90:$KM90,"&lt;&gt;")=0,"",SUMIF('English Scores- Leveled papers'!$H$4:$KM$4,DI$3,'English Scores- Leveled papers'!$H90:$KM90)))</f>
        <v/>
      </c>
      <c r="DJ88" s="41" t="str">
        <f>IF($B88="","",IF(COUNTIFS('English Scores- Leveled papers'!$H$4:$KM$4,DJ$3,'English Scores- Leveled papers'!$H90:$KM90,"&lt;&gt;")=0,"",SUMIF('English Scores- Leveled papers'!$H$4:$KM$4,DJ$3,'English Scores- Leveled papers'!$H90:$KM90)))</f>
        <v/>
      </c>
      <c r="DK88" s="41" t="str">
        <f>IF($B88="","",IF(COUNTIFS('English Scores- Leveled papers'!$H$4:$KM$4,DK$3,'English Scores- Leveled papers'!$H90:$KM90,"&lt;&gt;")=0,"",SUMIF('English Scores- Leveled papers'!$H$4:$KM$4,DK$3,'English Scores- Leveled papers'!$H90:$KM90)))</f>
        <v/>
      </c>
      <c r="DL88" s="41" t="str">
        <f>IF($B88="","",IF(COUNTIFS('English Scores- Leveled papers'!$H$4:$KM$4,DL$3,'English Scores- Leveled papers'!$H90:$KM90,"&lt;&gt;")=0,"",SUMIF('English Scores- Leveled papers'!$H$4:$KM$4,DL$3,'English Scores- Leveled papers'!$H90:$KM90)))</f>
        <v/>
      </c>
      <c r="DM88" s="41" t="str">
        <f>IF($B88="","",IF(COUNTIFS('English Scores- Leveled papers'!$H$4:$KM$4,DM$3,'English Scores- Leveled papers'!$H90:$KM90,"&lt;&gt;")=0,"",SUMIF('English Scores- Leveled papers'!$H$4:$KM$4,DM$3,'English Scores- Leveled papers'!$H90:$KM90)))</f>
        <v/>
      </c>
      <c r="DN88" s="41" t="str">
        <f>IF($B88="","",IF(COUNTIFS('English Scores- Leveled papers'!$H$4:$KM$4,DN$3,'English Scores- Leveled papers'!$H90:$KM90,"&lt;&gt;")=0,"",SUMIF('English Scores- Leveled papers'!$H$4:$KM$4,DN$3,'English Scores- Leveled papers'!$H90:$KM90)))</f>
        <v/>
      </c>
      <c r="DO88" s="41" t="str">
        <f>IF($B88="","",IF(COUNTIFS('English Scores- Leveled papers'!$H$4:$KM$4,DO$3,'English Scores- Leveled papers'!$H90:$KM90,"&lt;&gt;")=0,"",SUMIF('English Scores- Leveled papers'!$H$4:$KM$4,DO$3,'English Scores- Leveled papers'!$H90:$KM90)))</f>
        <v/>
      </c>
      <c r="DP88" s="41" t="str">
        <f>IF($B88="","",IF(COUNTIFS('English Scores- Leveled papers'!$H$4:$KM$4,DP$3,'English Scores- Leveled papers'!$H90:$KM90,"&lt;&gt;")=0,"",SUMIF('English Scores- Leveled papers'!$H$4:$KM$4,DP$3,'English Scores- Leveled papers'!$H90:$KM90)))</f>
        <v/>
      </c>
      <c r="DQ88" s="393" t="str">
        <f>IF($B88="","",IF(COUNTIFS('English Scores- Leveled papers'!$H$4:$KM$4,DQ$3,'English Scores- Leveled papers'!$H90:$KM90,"&lt;&gt;")=0,"",SUMIF('English Scores- Leveled papers'!$H$4:$KM$4,DQ$3,'English Scores- Leveled papers'!$H90:$KM90)))</f>
        <v/>
      </c>
      <c r="DR88" s="395" t="str">
        <f>IF('Cover Sheet'!$AC$6="6th", 'Eng GLA 6th, 7th, 8th'!D91, "")</f>
        <v/>
      </c>
      <c r="DU88" s="41" t="str">
        <f>IF($B88="","",IF(COUNTIFS('Eng GLA 6th, 7th, 8th'!$E$4:$DV$4,DU$3,'Eng GLA 6th, 7th, 8th'!$E91:$DV91,"&lt;&gt;")=0,"",SUMIF('Eng GLA 6th, 7th, 8th'!$E$4:$DV$4,DU$3,'Eng GLA 6th, 7th, 8th'!$E91:$DV91)))</f>
        <v/>
      </c>
      <c r="DV88" s="41" t="str">
        <f>IF($B88="","",IF(COUNTIFS('Eng GLA 6th, 7th, 8th'!$E$4:$DV$4,DV$3,'Eng GLA 6th, 7th, 8th'!$E91:$DV91,"&lt;&gt;")=0,"",SUMIF('Eng GLA 6th, 7th, 8th'!$E$4:$DV$4,DV$3,'Eng GLA 6th, 7th, 8th'!$E91:$DV91)))</f>
        <v/>
      </c>
      <c r="DW88" s="41" t="str">
        <f>IF($B88="","",IF(COUNTIFS('Eng GLA 6th, 7th, 8th'!$E$4:$DV$4,DW$3,'Eng GLA 6th, 7th, 8th'!$E91:$DV91,"&lt;&gt;")=0,"",SUMIF('Eng GLA 6th, 7th, 8th'!$E$4:$DV$4,DW$3,'Eng GLA 6th, 7th, 8th'!$E91:$DV91)))</f>
        <v/>
      </c>
      <c r="DX88" s="41" t="str">
        <f>IF($B88="","",IF(COUNTIFS('Eng GLA 6th, 7th, 8th'!$E$4:$DV$4,DX$3,'Eng GLA 6th, 7th, 8th'!$E91:$DV91,"&lt;&gt;")=0,"",SUMIF('Eng GLA 6th, 7th, 8th'!$E$4:$DV$4,DX$3,'Eng GLA 6th, 7th, 8th'!$E91:$DV91)))</f>
        <v/>
      </c>
      <c r="DY88" s="41" t="str">
        <f>IF($B88="","",IF(COUNTIFS('Eng GLA 6th, 7th, 8th'!$E$4:$DV$4,DY$3,'Eng GLA 6th, 7th, 8th'!$E91:$DV91,"&lt;&gt;")=0,"",SUMIF('Eng GLA 6th, 7th, 8th'!$E$4:$DV$4,DY$3,'Eng GLA 6th, 7th, 8th'!$E91:$DV91)))</f>
        <v/>
      </c>
      <c r="DZ88" s="41" t="str">
        <f>IF($B88="","",IF(COUNTIFS('Eng GLA 6th, 7th, 8th'!$E$4:$DV$4,DZ$3,'Eng GLA 6th, 7th, 8th'!$E91:$DV91,"&lt;&gt;")=0,"",SUMIF('Eng GLA 6th, 7th, 8th'!$E$4:$DV$4,DZ$3,'Eng GLA 6th, 7th, 8th'!$E91:$DV91)))</f>
        <v/>
      </c>
      <c r="EA88" s="41" t="str">
        <f>IF($B88="","",IF(COUNTIFS('Eng GLA 6th, 7th, 8th'!$E$4:$DV$4,EA$3,'Eng GLA 6th, 7th, 8th'!$E91:$DV91,"&lt;&gt;")=0,"",SUMIF('Eng GLA 6th, 7th, 8th'!$E$4:$DV$4,EA$3,'Eng GLA 6th, 7th, 8th'!$E91:$DV91)))</f>
        <v/>
      </c>
      <c r="EB88" s="41" t="str">
        <f>IF($B88="","",IF(COUNTIFS('Eng GLA 6th, 7th, 8th'!$E$4:$DV$4,EB$3,'Eng GLA 6th, 7th, 8th'!$E91:$DV91,"&lt;&gt;")=0,"",SUMIF('Eng GLA 6th, 7th, 8th'!$E$4:$DV$4,EB$3,'Eng GLA 6th, 7th, 8th'!$E91:$DV91)))</f>
        <v/>
      </c>
      <c r="EC88" s="41" t="str">
        <f>IF($B88="","",IF(COUNTIFS('Eng GLA 6th, 7th, 8th'!$E$4:$DV$4,EC$3,'Eng GLA 6th, 7th, 8th'!$E91:$DV91,"&lt;&gt;")=0,"",SUMIF('Eng GLA 6th, 7th, 8th'!$E$4:$DV$4,EC$3,'Eng GLA 6th, 7th, 8th'!$E91:$DV91)))</f>
        <v/>
      </c>
      <c r="ED88" s="41" t="str">
        <f>IF($B88="","",IF(COUNTIFS('Eng GLA 6th, 7th, 8th'!$E$4:$DV$4,ED$3,'Eng GLA 6th, 7th, 8th'!$E91:$DV91,"&lt;&gt;")=0,"",SUMIF('Eng GLA 6th, 7th, 8th'!$E$4:$DV$4,ED$3,'Eng GLA 6th, 7th, 8th'!$E91:$DV91)))</f>
        <v/>
      </c>
      <c r="EE88" s="41" t="str">
        <f>IF($B88="","",IF(COUNTIFS('Eng GLA 6th, 7th, 8th'!$E$4:$DV$4,EE$3,'Eng GLA 6th, 7th, 8th'!$E91:$DV91,"&lt;&gt;")=0,"",SUMIF('Eng GLA 6th, 7th, 8th'!$E$4:$DV$4,EE$3,'Eng GLA 6th, 7th, 8th'!$E91:$DV91)))</f>
        <v/>
      </c>
      <c r="EF88" s="41" t="str">
        <f>IF($B88="","",IF(COUNTIFS('Eng GLA 6th, 7th, 8th'!$E$4:$DV$4,EF$3,'Eng GLA 6th, 7th, 8th'!$E91:$DV91,"&lt;&gt;")=0,"",SUMIF('Eng GLA 6th, 7th, 8th'!$E$4:$DV$4,EF$3,'Eng GLA 6th, 7th, 8th'!$E91:$DV91)))</f>
        <v/>
      </c>
      <c r="EG88" s="41" t="str">
        <f>IF($B88="","",IF(COUNTIFS('Eng GLA 6th, 7th, 8th'!$E$4:$DV$4,EG$3,'Eng GLA 6th, 7th, 8th'!$E91:$DV91,"&lt;&gt;")=0,"",SUMIF('Eng GLA 6th, 7th, 8th'!$E$4:$DV$4,EG$3,'Eng GLA 6th, 7th, 8th'!$E91:$DV91)))</f>
        <v/>
      </c>
      <c r="EH88" s="41" t="str">
        <f>IF($B88="","",IF(COUNTIFS('Eng GLA 6th, 7th, 8th'!$E$4:$DV$4,EH$3,'Eng GLA 6th, 7th, 8th'!$E91:$DV91,"&lt;&gt;")=0,"",SUMIF('Eng GLA 6th, 7th, 8th'!$E$4:$DV$4,EH$3,'Eng GLA 6th, 7th, 8th'!$E91:$DV91)))</f>
        <v/>
      </c>
      <c r="EI88" s="41" t="str">
        <f>IF($B88="","",IF(COUNTIFS('Eng GLA 6th, 7th, 8th'!$E$4:$DV$4,EI$3,'Eng GLA 6th, 7th, 8th'!$E91:$DV91,"&lt;&gt;")=0,"",SUMIF('Eng GLA 6th, 7th, 8th'!$E$4:$DV$4,EI$3,'Eng GLA 6th, 7th, 8th'!$E91:$DV91)))</f>
        <v/>
      </c>
      <c r="EJ88" s="398" t="str">
        <f>IF('Cover Sheet'!$AC$6="7th", 'Eng GLA 6th, 7th, 8th'!AQ91, "")</f>
        <v/>
      </c>
      <c r="EK88" s="41" t="str">
        <f>IF($B88="","",IF(COUNTIFS('Eng GLA 6th, 7th, 8th'!$E$4:$DV$4,EK$3,'Eng GLA 6th, 7th, 8th'!$E91:$DV91,"&lt;&gt;")=0,"",SUMIF('Eng GLA 6th, 7th, 8th'!$E$4:$DV$4,EK$3,'Eng GLA 6th, 7th, 8th'!$E91:$DV91)))</f>
        <v/>
      </c>
      <c r="EL88" s="41" t="str">
        <f>IF($B88="","",IF(COUNTIFS('Eng GLA 6th, 7th, 8th'!$E$4:$DV$4,EL$3,'Eng GLA 6th, 7th, 8th'!$E91:$DV91,"&lt;&gt;")=0,"",SUMIF('Eng GLA 6th, 7th, 8th'!$E$4:$DV$4,EL$3,'Eng GLA 6th, 7th, 8th'!$E91:$DV91)))</f>
        <v/>
      </c>
      <c r="EM88" s="41" t="str">
        <f>IF($B88="","",IF(COUNTIFS('Eng GLA 6th, 7th, 8th'!$E$4:$DV$4,EM$3,'Eng GLA 6th, 7th, 8th'!$E91:$DV91,"&lt;&gt;")=0,"",SUMIF('Eng GLA 6th, 7th, 8th'!$E$4:$DV$4,EM$3,'Eng GLA 6th, 7th, 8th'!$E91:$DV91)))</f>
        <v/>
      </c>
      <c r="EN88" s="41" t="str">
        <f>IF($B88="","",IF(COUNTIFS('Eng GLA 6th, 7th, 8th'!$E$4:$DV$4,EN$3,'Eng GLA 6th, 7th, 8th'!$E91:$DV91,"&lt;&gt;")=0,"",SUMIF('Eng GLA 6th, 7th, 8th'!$E$4:$DV$4,EN$3,'Eng GLA 6th, 7th, 8th'!$E91:$DV91)))</f>
        <v/>
      </c>
      <c r="EO88" s="41" t="str">
        <f>IF($B88="","",IF(COUNTIFS('Eng GLA 6th, 7th, 8th'!$E$4:$DV$4,EO$3,'Eng GLA 6th, 7th, 8th'!$E91:$DV91,"&lt;&gt;")=0,"",SUMIF('Eng GLA 6th, 7th, 8th'!$E$4:$DV$4,EO$3,'Eng GLA 6th, 7th, 8th'!$E91:$DV91)))</f>
        <v/>
      </c>
      <c r="EP88" s="41" t="str">
        <f>IF($B88="","",IF(COUNTIFS('Eng GLA 6th, 7th, 8th'!$E$4:$DV$4,EP$3,'Eng GLA 6th, 7th, 8th'!$E91:$DV91,"&lt;&gt;")=0,"",SUMIF('Eng GLA 6th, 7th, 8th'!$E$4:$DV$4,EP$3,'Eng GLA 6th, 7th, 8th'!$E91:$DV91)))</f>
        <v/>
      </c>
      <c r="EQ88" s="41" t="str">
        <f>IF($B88="","",IF(COUNTIFS('Eng GLA 6th, 7th, 8th'!$E$4:$DV$4,EQ$3,'Eng GLA 6th, 7th, 8th'!$E91:$DV91,"&lt;&gt;")=0,"",SUMIF('Eng GLA 6th, 7th, 8th'!$E$4:$DV$4,EQ$3,'Eng GLA 6th, 7th, 8th'!$E91:$DV91)))</f>
        <v/>
      </c>
      <c r="ER88" s="41" t="str">
        <f>IF($B88="","",IF(COUNTIFS('Eng GLA 6th, 7th, 8th'!$E$4:$DV$4,ER$3,'Eng GLA 6th, 7th, 8th'!$E91:$DV91,"&lt;&gt;")=0,"",SUMIF('Eng GLA 6th, 7th, 8th'!$E$4:$DV$4,ER$3,'Eng GLA 6th, 7th, 8th'!$E91:$DV91)))</f>
        <v/>
      </c>
      <c r="ES88" s="41" t="str">
        <f>IF($B88="","",IF(COUNTIFS('Eng GLA 6th, 7th, 8th'!$E$4:$DV$4,ES$3,'Eng GLA 6th, 7th, 8th'!$E91:$DV91,"&lt;&gt;")=0,"",SUMIF('Eng GLA 6th, 7th, 8th'!$E$4:$DV$4,ES$3,'Eng GLA 6th, 7th, 8th'!$E91:$DV91)))</f>
        <v/>
      </c>
      <c r="ET88" s="41" t="str">
        <f>IF($B88="","",IF(COUNTIFS('Eng GLA 6th, 7th, 8th'!$E$4:$DV$4,ET$3,'Eng GLA 6th, 7th, 8th'!$E91:$DV91,"&lt;&gt;")=0,"",SUMIF('Eng GLA 6th, 7th, 8th'!$E$4:$DV$4,ET$3,'Eng GLA 6th, 7th, 8th'!$E91:$DV91)))</f>
        <v/>
      </c>
      <c r="EU88" s="41" t="str">
        <f>IF($B88="","",IF(COUNTIFS('Eng GLA 6th, 7th, 8th'!$E$4:$DV$4,EU$3,'Eng GLA 6th, 7th, 8th'!$E91:$DV91,"&lt;&gt;")=0,"",SUMIF('Eng GLA 6th, 7th, 8th'!$E$4:$DV$4,EU$3,'Eng GLA 6th, 7th, 8th'!$E91:$DV91)))</f>
        <v/>
      </c>
      <c r="EV88" s="41" t="str">
        <f>IF($B88="","",IF(COUNTIFS('Eng GLA 6th, 7th, 8th'!$E$4:$DV$4,EV$3,'Eng GLA 6th, 7th, 8th'!$E91:$DV91,"&lt;&gt;")=0,"",SUMIF('Eng GLA 6th, 7th, 8th'!$E$4:$DV$4,EV$3,'Eng GLA 6th, 7th, 8th'!$E91:$DV91)))</f>
        <v/>
      </c>
      <c r="EW88" s="41" t="str">
        <f>IF($B88="","",IF(COUNTIFS('Eng GLA 6th, 7th, 8th'!$E$4:$DV$4,EW$3,'Eng GLA 6th, 7th, 8th'!$E91:$DV91,"&lt;&gt;")=0,"",SUMIF('Eng GLA 6th, 7th, 8th'!$E$4:$DV$4,EW$3,'Eng GLA 6th, 7th, 8th'!$E91:$DV91)))</f>
        <v/>
      </c>
      <c r="EX88" s="41" t="str">
        <f>IF($B88="","",IF(COUNTIFS('Eng GLA 6th, 7th, 8th'!$E$4:$DV$4,EX$3,'Eng GLA 6th, 7th, 8th'!$E91:$DV91,"&lt;&gt;")=0,"",SUMIF('Eng GLA 6th, 7th, 8th'!$E$4:$DV$4,EX$3,'Eng GLA 6th, 7th, 8th'!$E91:$DV91)))</f>
        <v/>
      </c>
      <c r="EY88" s="41" t="str">
        <f>IF($B88="","",IF(COUNTIFS('Eng GLA 6th, 7th, 8th'!$E$4:$DV$4,EY$3,'Eng GLA 6th, 7th, 8th'!$E91:$DV91,"&lt;&gt;")=0,"",SUMIF('Eng GLA 6th, 7th, 8th'!$E$4:$DV$4,EY$3,'Eng GLA 6th, 7th, 8th'!$E91:$DV91)))</f>
        <v/>
      </c>
      <c r="EZ88" s="398" t="str">
        <f>IF('Cover Sheet'!$AC$6="8th", 'Eng GLA 6th, 7th, 8th'!CG91, "")</f>
        <v/>
      </c>
      <c r="FA88" s="41" t="str">
        <f>IF($B88="","",IF(COUNTIFS('Eng GLA 6th, 7th, 8th'!$E$4:$DV$4,FA$3,'Eng GLA 6th, 7th, 8th'!$E91:$DV91,"&lt;&gt;")=0,"",SUMIF('Eng GLA 6th, 7th, 8th'!$E$4:$DV$4,FA$3,'Eng GLA 6th, 7th, 8th'!$E91:$DV91)))</f>
        <v/>
      </c>
      <c r="FB88" s="41" t="str">
        <f>IF($B88="","",IF(COUNTIFS('Eng GLA 6th, 7th, 8th'!$E$4:$DV$4,FB$3,'Eng GLA 6th, 7th, 8th'!$E91:$DV91,"&lt;&gt;")=0,"",SUMIF('Eng GLA 6th, 7th, 8th'!$E$4:$DV$4,FB$3,'Eng GLA 6th, 7th, 8th'!$E91:$DV91)))</f>
        <v/>
      </c>
      <c r="FC88" s="41" t="str">
        <f>IF($B88="","",IF(COUNTIFS('Eng GLA 6th, 7th, 8th'!$E$4:$DV$4,FC$3,'Eng GLA 6th, 7th, 8th'!$E91:$DV91,"&lt;&gt;")=0,"",SUMIF('Eng GLA 6th, 7th, 8th'!$E$4:$DV$4,FC$3,'Eng GLA 6th, 7th, 8th'!$E91:$DV91)))</f>
        <v/>
      </c>
      <c r="FD88" s="41" t="str">
        <f>IF($B88="","",IF(COUNTIFS('Eng GLA 6th, 7th, 8th'!$E$4:$DV$4,FD$3,'Eng GLA 6th, 7th, 8th'!$E91:$DV91,"&lt;&gt;")=0,"",SUMIF('Eng GLA 6th, 7th, 8th'!$E$4:$DV$4,FD$3,'Eng GLA 6th, 7th, 8th'!$E91:$DV91)))</f>
        <v/>
      </c>
      <c r="FE88" s="41" t="str">
        <f>IF($B88="","",IF(COUNTIFS('Eng GLA 6th, 7th, 8th'!$E$4:$DV$4,FE$3,'Eng GLA 6th, 7th, 8th'!$E91:$DV91,"&lt;&gt;")=0,"",SUMIF('Eng GLA 6th, 7th, 8th'!$E$4:$DV$4,FE$3,'Eng GLA 6th, 7th, 8th'!$E91:$DV91)))</f>
        <v/>
      </c>
      <c r="FF88" s="41" t="str">
        <f>IF($B88="","",IF(COUNTIFS('Eng GLA 6th, 7th, 8th'!$E$4:$DV$4,FF$3,'Eng GLA 6th, 7th, 8th'!$E91:$DV91,"&lt;&gt;")=0,"",SUMIF('Eng GLA 6th, 7th, 8th'!$E$4:$DV$4,FF$3,'Eng GLA 6th, 7th, 8th'!$E91:$DV91)))</f>
        <v/>
      </c>
      <c r="FG88" s="41" t="str">
        <f>IF($B88="","",IF(COUNTIFS('Eng GLA 6th, 7th, 8th'!$E$4:$DV$4,FG$3,'Eng GLA 6th, 7th, 8th'!$E91:$DV91,"&lt;&gt;")=0,"",SUMIF('Eng GLA 6th, 7th, 8th'!$E$4:$DV$4,FG$3,'Eng GLA 6th, 7th, 8th'!$E91:$DV91)))</f>
        <v/>
      </c>
      <c r="FH88" s="41" t="str">
        <f>IF($B88="","",IF(COUNTIFS('Eng GLA 6th, 7th, 8th'!$E$4:$DV$4,FH$3,'Eng GLA 6th, 7th, 8th'!$E91:$DV91,"&lt;&gt;")=0,"",SUMIF('Eng GLA 6th, 7th, 8th'!$E$4:$DV$4,FH$3,'Eng GLA 6th, 7th, 8th'!$E91:$DV91)))</f>
        <v/>
      </c>
      <c r="FI88" s="41" t="str">
        <f>IF($B88="","",IF(COUNTIFS('Eng GLA 6th, 7th, 8th'!$E$4:$DV$4,FI$3,'Eng GLA 6th, 7th, 8th'!$E91:$DV91,"&lt;&gt;")=0,"",SUMIF('Eng GLA 6th, 7th, 8th'!$E$4:$DV$4,FI$3,'Eng GLA 6th, 7th, 8th'!$E91:$DV91)))</f>
        <v/>
      </c>
      <c r="FJ88" s="41" t="str">
        <f>IF($B88="","",IF(COUNTIFS('Eng GLA 6th, 7th, 8th'!$E$4:$DV$4,FJ$3,'Eng GLA 6th, 7th, 8th'!$E91:$DV91,"&lt;&gt;")=0,"",SUMIF('Eng GLA 6th, 7th, 8th'!$E$4:$DV$4,FJ$3,'Eng GLA 6th, 7th, 8th'!$E91:$DV91)))</f>
        <v/>
      </c>
      <c r="FK88" s="41" t="str">
        <f>IF($B88="","",IF(COUNTIFS('Eng GLA 6th, 7th, 8th'!$E$4:$DV$4,FK$3,'Eng GLA 6th, 7th, 8th'!$E91:$DV91,"&lt;&gt;")=0,"",SUMIF('Eng GLA 6th, 7th, 8th'!$E$4:$DV$4,FK$3,'Eng GLA 6th, 7th, 8th'!$E91:$DV91)))</f>
        <v/>
      </c>
      <c r="FL88" s="41" t="str">
        <f>IF($B88="","",IF(COUNTIFS('Eng GLA 6th, 7th, 8th'!$E$4:$DV$4,FL$3,'Eng GLA 6th, 7th, 8th'!$E91:$DV91,"&lt;&gt;")=0,"",SUMIF('Eng GLA 6th, 7th, 8th'!$E$4:$DV$4,FL$3,'Eng GLA 6th, 7th, 8th'!$E91:$DV91)))</f>
        <v/>
      </c>
      <c r="FM88" s="41" t="str">
        <f>IF($B88="","",IF(COUNTIFS('Eng GLA 6th, 7th, 8th'!$E$4:$DV$4,FM$3,'Eng GLA 6th, 7th, 8th'!$E91:$DV91,"&lt;&gt;")=0,"",SUMIF('Eng GLA 6th, 7th, 8th'!$E$4:$DV$4,FM$3,'Eng GLA 6th, 7th, 8th'!$E91:$DV91)))</f>
        <v/>
      </c>
      <c r="FN88" s="41" t="str">
        <f>IF($B88="","",IF(COUNTIFS('Eng GLA 6th, 7th, 8th'!$E$4:$DV$4,FN$3,'Eng GLA 6th, 7th, 8th'!$E91:$DV91,"&lt;&gt;")=0,"",SUMIF('Eng GLA 6th, 7th, 8th'!$E$4:$DV$4,FN$3,'Eng GLA 6th, 7th, 8th'!$E91:$DV91)))</f>
        <v/>
      </c>
      <c r="FO88" s="41" t="str">
        <f>IF($B88="","",IF(COUNTIFS('Eng GLA 6th, 7th, 8th'!$E$4:$DV$4,FO$3,'Eng GLA 6th, 7th, 8th'!$E91:$DV91,"&lt;&gt;")=0,"",SUMIF('Eng GLA 6th, 7th, 8th'!$E$4:$DV$4,FO$3,'Eng GLA 6th, 7th, 8th'!$E91:$DV91)))</f>
        <v/>
      </c>
    </row>
    <row r="89" spans="1:171" ht="12.75" customHeight="1" x14ac:dyDescent="0.2">
      <c r="A89" s="65">
        <v>85</v>
      </c>
      <c r="B89" s="65" t="str">
        <f>'English Scores- Leveled papers'!B91</f>
        <v/>
      </c>
      <c r="C89" s="65"/>
      <c r="D89" s="76" t="str">
        <f>IF(OR(B89="",H89="",'Cover Sheet'!E89=""),"",'Cover Sheet'!E89)</f>
        <v/>
      </c>
      <c r="E89" s="76" t="str">
        <f>IF(OR(B89="",H89="",'Cover Sheet'!F89=""),"",'Cover Sheet'!F89)</f>
        <v/>
      </c>
      <c r="F89" s="76" t="str">
        <f>IF(OR(B89="",H89="",'Cover Sheet'!H89=""),"",'Cover Sheet'!H89)</f>
        <v/>
      </c>
      <c r="G89" s="76"/>
      <c r="H89" s="76" t="str">
        <f>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v/>
      </c>
      <c r="I89" s="77" t="str">
        <f t="shared" si="29"/>
        <v/>
      </c>
      <c r="J89" s="77" t="str">
        <f t="shared" si="30"/>
        <v/>
      </c>
      <c r="K89" s="77" t="str">
        <f t="shared" si="31"/>
        <v/>
      </c>
      <c r="L89" s="78" t="str">
        <f t="shared" si="32"/>
        <v/>
      </c>
      <c r="M89" s="78" t="str">
        <f t="shared" si="33"/>
        <v/>
      </c>
      <c r="N89" s="78" t="str">
        <f t="shared" si="34"/>
        <v/>
      </c>
      <c r="O89" s="78" t="str">
        <f t="shared" si="35"/>
        <v/>
      </c>
      <c r="P89" s="78" t="str">
        <f t="shared" si="36"/>
        <v/>
      </c>
      <c r="Q89" s="78" t="str">
        <f t="shared" si="37"/>
        <v/>
      </c>
      <c r="R89" s="78" t="str">
        <f t="shared" si="38"/>
        <v/>
      </c>
      <c r="S89" s="78" t="str">
        <f t="shared" si="39"/>
        <v/>
      </c>
      <c r="T89" s="78" t="str">
        <f t="shared" si="40"/>
        <v/>
      </c>
      <c r="U89" s="78" t="str">
        <f t="shared" si="41"/>
        <v/>
      </c>
      <c r="V89" s="78" t="str">
        <f t="shared" si="42"/>
        <v/>
      </c>
      <c r="W89" s="78" t="str">
        <f t="shared" si="43"/>
        <v/>
      </c>
      <c r="X89" s="78" t="str">
        <f t="shared" si="44"/>
        <v/>
      </c>
      <c r="Y89" s="78" t="str">
        <f>IFERROR(IF((B89=""),"",(IF(COUNT(#REF!)=0,"",ROUND(SUM(#REF!)/SUM(#REF!),1)))),0)</f>
        <v/>
      </c>
      <c r="Z89" s="78" t="str">
        <f>IFERROR(IF((B89=""),"",(IF(COUNT(#REF!)=0,"",ROUND(SUM(#REF!)/SUM(#REF!),1)))),0)</f>
        <v/>
      </c>
      <c r="AA89" s="78" t="str">
        <f>IFERROR(IF((B89=""),"",(IF(COUNT(#REF!)=0,"",ROUND(SUM(#REF!)/SUM(#REF!),1)))),0)</f>
        <v/>
      </c>
      <c r="AB89" s="78" t="str">
        <f>IFERROR(IF((B89=""),"",(IF(COUNT(#REF!)=0,"",ROUND(SUM(#REF!)/SUM(#REF!),1)))),0)</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41" t="str">
        <f>IF($B89="","",IF(COUNTIFS('English Scores- Leveled papers'!$H$4:$KM$4,AI$3,'English Scores- Leveled papers'!$H91:$KM91,"&lt;&gt;")=0,"",SUMIF('English Scores- Leveled papers'!$H$4:$KM$4,AI$3,'English Scores- Leveled papers'!$H91:$KM91)))</f>
        <v/>
      </c>
      <c r="AJ89" s="41" t="str">
        <f>IF($B89="","",IF(COUNTIFS('English Scores- Leveled papers'!$H$4:$KM$4,AJ$3,'English Scores- Leveled papers'!$H91:$KM91,"&lt;&gt;")=0,"",SUMIF('English Scores- Leveled papers'!$H$4:$KM$4,AJ$3,'English Scores- Leveled papers'!$H91:$KM91)))</f>
        <v/>
      </c>
      <c r="AK89" s="41" t="str">
        <f>IF($B89="","",IF(COUNTIFS('English Scores- Leveled papers'!$H$4:$KM$4,AK$3,'English Scores- Leveled papers'!$H91:$KM91,"&lt;&gt;")=0,"",SUMIF('English Scores- Leveled papers'!$H$4:$KM$4,AK$3,'English Scores- Leveled papers'!$H91:$KM91)))</f>
        <v/>
      </c>
      <c r="AL89" s="41" t="str">
        <f>IF($B89="","",IF(COUNTIFS('English Scores- Leveled papers'!$H$4:$KM$4,AL$3,'English Scores- Leveled papers'!$H91:$KM91,"&lt;&gt;")=0,"",SUMIF('English Scores- Leveled papers'!$H$4:$KM$4,AL$3,'English Scores- Leveled papers'!$H91:$KM91)))</f>
        <v/>
      </c>
      <c r="AM89" s="41" t="str">
        <f>IF($B89="","",IF(COUNTIFS('English Scores- Leveled papers'!$H$4:$KM$4,AM$3,'English Scores- Leveled papers'!$H91:$KM91,"&lt;&gt;")=0,"",SUMIF('English Scores- Leveled papers'!$H$4:$KM$4,AM$3,'English Scores- Leveled papers'!$H91:$KM91)))</f>
        <v/>
      </c>
      <c r="AN89" s="41"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41" t="str">
        <f>IF($B89="","",IF(COUNTIFS('English Scores- Leveled papers'!$H$4:$KM$4,AZ$3,'English Scores- Leveled papers'!$H91:$KM91,"&lt;&gt;")=0,"",SUMIF('English Scores- Leveled papers'!$H$4:$KM$4,AZ$3,'English Scores- Leveled papers'!$H91:$KM91)))</f>
        <v/>
      </c>
      <c r="BA89" s="41" t="str">
        <f>IF($B89="","",IF(COUNTIFS('English Scores- Leveled papers'!$H$4:$KM$4,BA$3,'English Scores- Leveled papers'!$H91:$KM91,"&lt;&gt;")=0,"",SUMIF('English Scores- Leveled papers'!$H$4:$KM$4,BA$3,'English Scores- Leveled papers'!$H91:$KM91)))</f>
        <v/>
      </c>
      <c r="BB89" s="41" t="str">
        <f>IF($B89="","",IF(COUNTIFS('English Scores- Leveled papers'!$H$4:$KM$4,BB$3,'English Scores- Leveled papers'!$H91:$KM91,"&lt;&gt;")=0,"",SUMIF('English Scores- Leveled papers'!$H$4:$KM$4,BB$3,'English Scores- Leveled papers'!$H91:$KM91)))</f>
        <v/>
      </c>
      <c r="BC89" s="41" t="str">
        <f>IF($B89="","",IF(COUNTIFS('English Scores- Leveled papers'!$H$4:$KM$4,BC$3,'English Scores- Leveled papers'!$H91:$KM91,"&lt;&gt;")=0,"",SUMIF('English Scores- Leveled papers'!$H$4:$KM$4,BC$3,'English Scores- Leveled papers'!$H91:$KM91)))</f>
        <v/>
      </c>
      <c r="BD89" s="41" t="str">
        <f>IF($B89="","",IF(COUNTIFS('English Scores- Leveled papers'!$H$4:$KM$4,BD$3,'English Scores- Leveled papers'!$H91:$KM91,"&lt;&gt;")=0,"",SUMIF('English Scores- Leveled papers'!$H$4:$KM$4,BD$3,'English Scores- Leveled papers'!$H91:$KM91)))</f>
        <v/>
      </c>
      <c r="BE89" s="41" t="str">
        <f>IF($B89="","",IF(COUNTIFS('English Scores- Leveled papers'!$H$4:$KM$4,BE$3,'English Scores- Leveled papers'!$H91:$KM91,"&lt;&gt;")=0,"",SUMIF('English Scores- Leveled papers'!$H$4:$KM$4,BE$3,'English Scores- Leveled papers'!$H91:$KM91)))</f>
        <v/>
      </c>
      <c r="BF89" s="41" t="str">
        <f>IF($B89="","",IF(COUNTIFS('English Scores- Leveled papers'!$H$4:$KM$4,BF$3,'English Scores- Leveled papers'!$H91:$KM91,"&lt;&gt;")=0,"",SUMIF('English Scores- Leveled papers'!$H$4:$KM$4,BF$3,'English Scores- Leveled papers'!$H91:$KM91)))</f>
        <v/>
      </c>
      <c r="BG89" s="41" t="str">
        <f>IF($B89="","",IF(COUNTIFS('English Scores- Leveled papers'!$H$4:$KM$4,BG$3,'English Scores- Leveled papers'!$H91:$KM91,"&lt;&gt;")=0,"",SUMIF('English Scores- Leveled papers'!$H$4:$KM$4,BG$3,'English Scores- Leveled papers'!$H91:$KM91)))</f>
        <v/>
      </c>
      <c r="BH89" s="41" t="str">
        <f>IF($B89="","",IF(COUNTIFS('English Scores- Leveled papers'!$H$4:$KM$4,BH$3,'English Scores- Leveled papers'!$H91:$KM91,"&lt;&gt;")=0,"",SUMIF('English Scores- Leveled papers'!$H$4:$KM$4,BH$3,'English Scores- Leveled papers'!$H91:$KM91)))</f>
        <v/>
      </c>
      <c r="BI89" s="41" t="str">
        <f>IF($B89="","",IF(COUNTIFS('English Scores- Leveled papers'!$H$4:$KM$4,BI$3,'English Scores- Leveled papers'!$H91:$KM91,"&lt;&gt;")=0,"",SUMIF('English Scores- Leveled papers'!$H$4:$KM$4,BI$3,'English Scores- Leveled papers'!$H91:$KM91)))</f>
        <v/>
      </c>
      <c r="BJ89" s="41" t="str">
        <f>IF($B89="","",IF(COUNTIFS('English Scores- Leveled papers'!$H$4:$KM$4,BJ$3,'English Scores- Leveled papers'!$H91:$KM91,"&lt;&gt;")=0,"",SUMIF('English Scores- Leveled papers'!$H$4:$KM$4,BJ$3,'English Scores- Leveled papers'!$H91:$KM91)))</f>
        <v/>
      </c>
      <c r="BK89" s="41" t="str">
        <f>IF($B89="","",IF(COUNTIFS('English Scores- Leveled papers'!$H$4:$KM$4,BK$3,'English Scores- Leveled papers'!$H91:$KM91,"&lt;&gt;")=0,"",SUMIF('English Scores- Leveled papers'!$H$4:$KM$4,BK$3,'English Scores- Leveled papers'!$H91:$KM91)))</f>
        <v/>
      </c>
      <c r="BL89" s="41" t="str">
        <f>IF($B89="","",IF(COUNTIFS('English Scores- Leveled papers'!$H$4:$KM$4,BL$3,'English Scores- Leveled papers'!$H91:$KM91,"&lt;&gt;")=0,"",SUMIF('English Scores- Leveled papers'!$H$4:$KM$4,BL$3,'English Scores- Leveled papers'!$H91:$KM91)))</f>
        <v/>
      </c>
      <c r="BM89" s="41" t="str">
        <f>IF($B89="","",IF(COUNTIFS('English Scores- Leveled papers'!$H$4:$KM$4,BM$3,'English Scores- Leveled papers'!$H91:$KM91,"&lt;&gt;")=0,"",SUMIF('English Scores- Leveled papers'!$H$4:$KM$4,BM$3,'English Scores- Leveled papers'!$H91:$KM91)))</f>
        <v/>
      </c>
      <c r="BN89" s="41" t="str">
        <f>IF($B89="","",IF(COUNTIFS('English Scores- Leveled papers'!$H$4:$KM$4,BN$3,'English Scores- Leveled papers'!$H91:$KM91,"&lt;&gt;")=0,"",SUMIF('English Scores- Leveled papers'!$H$4:$KM$4,BN$3,'English Scores- Leveled papers'!$H91:$KM91)))</f>
        <v/>
      </c>
      <c r="BO89" s="41"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41" t="str">
        <f>IF($B89="","",IF(COUNTIFS('English Scores- Leveled papers'!$H$4:$KM$4,BX$3,'English Scores- Leveled papers'!$H91:$KM91,"&lt;&gt;")=0,"",SUMIF('English Scores- Leveled papers'!$H$4:$KM$4,BX$3,'English Scores- Leveled papers'!$H91:$KM91)))</f>
        <v/>
      </c>
      <c r="BY89" s="41" t="str">
        <f>IF($B89="","",IF(COUNTIFS('English Scores- Leveled papers'!$H$4:$KM$4,BY$3,'English Scores- Leveled papers'!$H91:$KM91,"&lt;&gt;")=0,"",SUMIF('English Scores- Leveled papers'!$H$4:$KM$4,BY$3,'English Scores- Leveled papers'!$H91:$KM91)))</f>
        <v/>
      </c>
      <c r="BZ89" s="41" t="str">
        <f>IF($B89="","",IF(COUNTIFS('English Scores- Leveled papers'!$H$4:$KM$4,BZ$3,'English Scores- Leveled papers'!$H91:$KM91,"&lt;&gt;")=0,"",SUMIF('English Scores- Leveled papers'!$H$4:$KM$4,BZ$3,'English Scores- Leveled papers'!$H91:$KM91)))</f>
        <v/>
      </c>
      <c r="CA89" s="41" t="str">
        <f>IF($B89="","",IF(COUNTIFS('English Scores- Leveled papers'!$H$4:$KM$4,CA$3,'English Scores- Leveled papers'!$H91:$KM91,"&lt;&gt;")=0,"",SUMIF('English Scores- Leveled papers'!$H$4:$KM$4,CA$3,'English Scores- Leveled papers'!$H91:$KM91)))</f>
        <v/>
      </c>
      <c r="CB89" s="41" t="str">
        <f>IF($B89="","",IF(COUNTIFS('English Scores- Leveled papers'!$H$4:$KM$4,CB$3,'English Scores- Leveled papers'!$H91:$KM91,"&lt;&gt;")=0,"",SUMIF('English Scores- Leveled papers'!$H$4:$KM$4,CB$3,'English Scores- Leveled papers'!$H91:$KM91)))</f>
        <v/>
      </c>
      <c r="CC89" s="41" t="str">
        <f>IF($B89="","",IF(COUNTIFS('English Scores- Leveled papers'!$H$4:$KM$4,CC$3,'English Scores- Leveled papers'!$H91:$KM91,"&lt;&gt;")=0,"",SUMIF('English Scores- Leveled papers'!$H$4:$KM$4,CC$3,'English Scores- Leveled papers'!$H91:$KM91)))</f>
        <v/>
      </c>
      <c r="CD89" s="41" t="str">
        <f>IF($B89="","",IF(COUNTIFS('English Scores- Leveled papers'!$H$4:$KM$4,CD$3,'English Scores- Leveled papers'!$H91:$KM91,"&lt;&gt;")=0,"",SUMIF('English Scores- Leveled papers'!$H$4:$KM$4,CD$3,'English Scores- Leveled papers'!$H91:$KM91)))</f>
        <v/>
      </c>
      <c r="CE89" s="41" t="str">
        <f>IF($B89="","",IF(COUNTIFS('English Scores- Leveled papers'!$H$4:$KM$4,CE$3,'English Scores- Leveled papers'!$H91:$KM91,"&lt;&gt;")=0,"",SUMIF('English Scores- Leveled papers'!$H$4:$KM$4,CE$3,'English Scores- Leveled papers'!$H91:$KM91)))</f>
        <v/>
      </c>
      <c r="CF89" s="41"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41" t="str">
        <f>IF($B89="","",IF(COUNTIFS('English Scores- Leveled papers'!$H$4:$KM$4,CL$3,'English Scores- Leveled papers'!$H91:$KM91,"&lt;&gt;")=0,"",SUMIF('English Scores- Leveled papers'!$H$4:$KM$4,CL$3,'English Scores- Leveled papers'!$H91:$KM91)))</f>
        <v/>
      </c>
      <c r="CM89" s="41" t="str">
        <f>IF($B89="","",IF(COUNTIFS('English Scores- Leveled papers'!$H$4:$KM$4,CM$3,'English Scores- Leveled papers'!$H91:$KM91,"&lt;&gt;")=0,"",SUMIF('English Scores- Leveled papers'!$H$4:$KM$4,CM$3,'English Scores- Leveled papers'!$H91:$KM91)))</f>
        <v/>
      </c>
      <c r="CN89" s="41" t="str">
        <f>IF($B89="","",IF(COUNTIFS('English Scores- Leveled papers'!$H$4:$KM$4,CN$3,'English Scores- Leveled papers'!$H91:$KM91,"&lt;&gt;")=0,"",SUMIF('English Scores- Leveled papers'!$H$4:$KM$4,CN$3,'English Scores- Leveled papers'!$H91:$KM91)))</f>
        <v/>
      </c>
      <c r="CO89" s="41" t="str">
        <f>IF($B89="","",IF(COUNTIFS('English Scores- Leveled papers'!$H$4:$KM$4,CO$3,'English Scores- Leveled papers'!$H91:$KM91,"&lt;&gt;")=0,"",SUMIF('English Scores- Leveled papers'!$H$4:$KM$4,CO$3,'English Scores- Leveled papers'!$H91:$KM91)))</f>
        <v/>
      </c>
      <c r="CP89" s="41" t="str">
        <f>IF($B89="","",IF(COUNTIFS('English Scores- Leveled papers'!$H$4:$KM$4,CP$3,'English Scores- Leveled papers'!$H91:$KM91,"&lt;&gt;")=0,"",SUMIF('English Scores- Leveled papers'!$H$4:$KM$4,CP$3,'English Scores- Leveled papers'!$H91:$KM91)))</f>
        <v/>
      </c>
      <c r="CQ89" s="41" t="str">
        <f>IF($B89="","",IF(COUNTIFS('English Scores- Leveled papers'!$H$4:$KM$4,CQ$3,'English Scores- Leveled papers'!$H91:$KM91,"&lt;&gt;")=0,"",SUMIF('English Scores- Leveled papers'!$H$4:$KM$4,CQ$3,'English Scores- Leveled papers'!$H91:$KM91)))</f>
        <v/>
      </c>
      <c r="CR89" s="41" t="str">
        <f>IF($B89="","",IF(COUNTIFS('English Scores- Leveled papers'!$H$4:$KM$4,CR$3,'English Scores- Leveled papers'!$H91:$KM91,"&lt;&gt;")=0,"",SUMIF('English Scores- Leveled papers'!$H$4:$KM$4,CR$3,'English Scores- Leveled papers'!$H91:$KM91)))</f>
        <v/>
      </c>
      <c r="CS89" s="41"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41" t="str">
        <f>IF($B89="","",IF(COUNTIFS('English Scores- Leveled papers'!$H$4:$KM$4,DF$3,'English Scores- Leveled papers'!$H91:$KM91,"&lt;&gt;")=0,"",SUMIF('English Scores- Leveled papers'!$H$4:$KM$4,DF$3,'English Scores- Leveled papers'!$H91:$KM91)))</f>
        <v/>
      </c>
      <c r="DG89" s="41" t="str">
        <f>IF($B89="","",IF(COUNTIFS('English Scores- Leveled papers'!$H$4:$KM$4,DG$3,'English Scores- Leveled papers'!$H91:$KM91,"&lt;&gt;")=0,"",SUMIF('English Scores- Leveled papers'!$H$4:$KM$4,DG$3,'English Scores- Leveled papers'!$H91:$KM91)))</f>
        <v/>
      </c>
      <c r="DH89" s="41" t="str">
        <f>IF($B89="","",IF(COUNTIFS('English Scores- Leveled papers'!$H$4:$KM$4,DH$3,'English Scores- Leveled papers'!$H91:$KM91,"&lt;&gt;")=0,"",SUMIF('English Scores- Leveled papers'!$H$4:$KM$4,DH$3,'English Scores- Leveled papers'!$H91:$KM91)))</f>
        <v/>
      </c>
      <c r="DI89" s="41" t="str">
        <f>IF($B89="","",IF(COUNTIFS('English Scores- Leveled papers'!$H$4:$KM$4,DI$3,'English Scores- Leveled papers'!$H91:$KM91,"&lt;&gt;")=0,"",SUMIF('English Scores- Leveled papers'!$H$4:$KM$4,DI$3,'English Scores- Leveled papers'!$H91:$KM91)))</f>
        <v/>
      </c>
      <c r="DJ89" s="41" t="str">
        <f>IF($B89="","",IF(COUNTIFS('English Scores- Leveled papers'!$H$4:$KM$4,DJ$3,'English Scores- Leveled papers'!$H91:$KM91,"&lt;&gt;")=0,"",SUMIF('English Scores- Leveled papers'!$H$4:$KM$4,DJ$3,'English Scores- Leveled papers'!$H91:$KM91)))</f>
        <v/>
      </c>
      <c r="DK89" s="41" t="str">
        <f>IF($B89="","",IF(COUNTIFS('English Scores- Leveled papers'!$H$4:$KM$4,DK$3,'English Scores- Leveled papers'!$H91:$KM91,"&lt;&gt;")=0,"",SUMIF('English Scores- Leveled papers'!$H$4:$KM$4,DK$3,'English Scores- Leveled papers'!$H91:$KM91)))</f>
        <v/>
      </c>
      <c r="DL89" s="41" t="str">
        <f>IF($B89="","",IF(COUNTIFS('English Scores- Leveled papers'!$H$4:$KM$4,DL$3,'English Scores- Leveled papers'!$H91:$KM91,"&lt;&gt;")=0,"",SUMIF('English Scores- Leveled papers'!$H$4:$KM$4,DL$3,'English Scores- Leveled papers'!$H91:$KM91)))</f>
        <v/>
      </c>
      <c r="DM89" s="41" t="str">
        <f>IF($B89="","",IF(COUNTIFS('English Scores- Leveled papers'!$H$4:$KM$4,DM$3,'English Scores- Leveled papers'!$H91:$KM91,"&lt;&gt;")=0,"",SUMIF('English Scores- Leveled papers'!$H$4:$KM$4,DM$3,'English Scores- Leveled papers'!$H91:$KM91)))</f>
        <v/>
      </c>
      <c r="DN89" s="41" t="str">
        <f>IF($B89="","",IF(COUNTIFS('English Scores- Leveled papers'!$H$4:$KM$4,DN$3,'English Scores- Leveled papers'!$H91:$KM91,"&lt;&gt;")=0,"",SUMIF('English Scores- Leveled papers'!$H$4:$KM$4,DN$3,'English Scores- Leveled papers'!$H91:$KM91)))</f>
        <v/>
      </c>
      <c r="DO89" s="41" t="str">
        <f>IF($B89="","",IF(COUNTIFS('English Scores- Leveled papers'!$H$4:$KM$4,DO$3,'English Scores- Leveled papers'!$H91:$KM91,"&lt;&gt;")=0,"",SUMIF('English Scores- Leveled papers'!$H$4:$KM$4,DO$3,'English Scores- Leveled papers'!$H91:$KM91)))</f>
        <v/>
      </c>
      <c r="DP89" s="41" t="str">
        <f>IF($B89="","",IF(COUNTIFS('English Scores- Leveled papers'!$H$4:$KM$4,DP$3,'English Scores- Leveled papers'!$H91:$KM91,"&lt;&gt;")=0,"",SUMIF('English Scores- Leveled papers'!$H$4:$KM$4,DP$3,'English Scores- Leveled papers'!$H91:$KM91)))</f>
        <v/>
      </c>
      <c r="DQ89" s="393" t="str">
        <f>IF($B89="","",IF(COUNTIFS('English Scores- Leveled papers'!$H$4:$KM$4,DQ$3,'English Scores- Leveled papers'!$H91:$KM91,"&lt;&gt;")=0,"",SUMIF('English Scores- Leveled papers'!$H$4:$KM$4,DQ$3,'English Scores- Leveled papers'!$H91:$KM91)))</f>
        <v/>
      </c>
      <c r="DR89" s="395" t="str">
        <f>IF('Cover Sheet'!$AC$6="6th", 'Eng GLA 6th, 7th, 8th'!D92, "")</f>
        <v/>
      </c>
      <c r="DU89" s="41" t="str">
        <f>IF($B89="","",IF(COUNTIFS('Eng GLA 6th, 7th, 8th'!$E$4:$DV$4,DU$3,'Eng GLA 6th, 7th, 8th'!$E92:$DV92,"&lt;&gt;")=0,"",SUMIF('Eng GLA 6th, 7th, 8th'!$E$4:$DV$4,DU$3,'Eng GLA 6th, 7th, 8th'!$E92:$DV92)))</f>
        <v/>
      </c>
      <c r="DV89" s="41" t="str">
        <f>IF($B89="","",IF(COUNTIFS('Eng GLA 6th, 7th, 8th'!$E$4:$DV$4,DV$3,'Eng GLA 6th, 7th, 8th'!$E92:$DV92,"&lt;&gt;")=0,"",SUMIF('Eng GLA 6th, 7th, 8th'!$E$4:$DV$4,DV$3,'Eng GLA 6th, 7th, 8th'!$E92:$DV92)))</f>
        <v/>
      </c>
      <c r="DW89" s="41" t="str">
        <f>IF($B89="","",IF(COUNTIFS('Eng GLA 6th, 7th, 8th'!$E$4:$DV$4,DW$3,'Eng GLA 6th, 7th, 8th'!$E92:$DV92,"&lt;&gt;")=0,"",SUMIF('Eng GLA 6th, 7th, 8th'!$E$4:$DV$4,DW$3,'Eng GLA 6th, 7th, 8th'!$E92:$DV92)))</f>
        <v/>
      </c>
      <c r="DX89" s="41" t="str">
        <f>IF($B89="","",IF(COUNTIFS('Eng GLA 6th, 7th, 8th'!$E$4:$DV$4,DX$3,'Eng GLA 6th, 7th, 8th'!$E92:$DV92,"&lt;&gt;")=0,"",SUMIF('Eng GLA 6th, 7th, 8th'!$E$4:$DV$4,DX$3,'Eng GLA 6th, 7th, 8th'!$E92:$DV92)))</f>
        <v/>
      </c>
      <c r="DY89" s="41" t="str">
        <f>IF($B89="","",IF(COUNTIFS('Eng GLA 6th, 7th, 8th'!$E$4:$DV$4,DY$3,'Eng GLA 6th, 7th, 8th'!$E92:$DV92,"&lt;&gt;")=0,"",SUMIF('Eng GLA 6th, 7th, 8th'!$E$4:$DV$4,DY$3,'Eng GLA 6th, 7th, 8th'!$E92:$DV92)))</f>
        <v/>
      </c>
      <c r="DZ89" s="41" t="str">
        <f>IF($B89="","",IF(COUNTIFS('Eng GLA 6th, 7th, 8th'!$E$4:$DV$4,DZ$3,'Eng GLA 6th, 7th, 8th'!$E92:$DV92,"&lt;&gt;")=0,"",SUMIF('Eng GLA 6th, 7th, 8th'!$E$4:$DV$4,DZ$3,'Eng GLA 6th, 7th, 8th'!$E92:$DV92)))</f>
        <v/>
      </c>
      <c r="EA89" s="41" t="str">
        <f>IF($B89="","",IF(COUNTIFS('Eng GLA 6th, 7th, 8th'!$E$4:$DV$4,EA$3,'Eng GLA 6th, 7th, 8th'!$E92:$DV92,"&lt;&gt;")=0,"",SUMIF('Eng GLA 6th, 7th, 8th'!$E$4:$DV$4,EA$3,'Eng GLA 6th, 7th, 8th'!$E92:$DV92)))</f>
        <v/>
      </c>
      <c r="EB89" s="41" t="str">
        <f>IF($B89="","",IF(COUNTIFS('Eng GLA 6th, 7th, 8th'!$E$4:$DV$4,EB$3,'Eng GLA 6th, 7th, 8th'!$E92:$DV92,"&lt;&gt;")=0,"",SUMIF('Eng GLA 6th, 7th, 8th'!$E$4:$DV$4,EB$3,'Eng GLA 6th, 7th, 8th'!$E92:$DV92)))</f>
        <v/>
      </c>
      <c r="EC89" s="41" t="str">
        <f>IF($B89="","",IF(COUNTIFS('Eng GLA 6th, 7th, 8th'!$E$4:$DV$4,EC$3,'Eng GLA 6th, 7th, 8th'!$E92:$DV92,"&lt;&gt;")=0,"",SUMIF('Eng GLA 6th, 7th, 8th'!$E$4:$DV$4,EC$3,'Eng GLA 6th, 7th, 8th'!$E92:$DV92)))</f>
        <v/>
      </c>
      <c r="ED89" s="41" t="str">
        <f>IF($B89="","",IF(COUNTIFS('Eng GLA 6th, 7th, 8th'!$E$4:$DV$4,ED$3,'Eng GLA 6th, 7th, 8th'!$E92:$DV92,"&lt;&gt;")=0,"",SUMIF('Eng GLA 6th, 7th, 8th'!$E$4:$DV$4,ED$3,'Eng GLA 6th, 7th, 8th'!$E92:$DV92)))</f>
        <v/>
      </c>
      <c r="EE89" s="41" t="str">
        <f>IF($B89="","",IF(COUNTIFS('Eng GLA 6th, 7th, 8th'!$E$4:$DV$4,EE$3,'Eng GLA 6th, 7th, 8th'!$E92:$DV92,"&lt;&gt;")=0,"",SUMIF('Eng GLA 6th, 7th, 8th'!$E$4:$DV$4,EE$3,'Eng GLA 6th, 7th, 8th'!$E92:$DV92)))</f>
        <v/>
      </c>
      <c r="EF89" s="41" t="str">
        <f>IF($B89="","",IF(COUNTIFS('Eng GLA 6th, 7th, 8th'!$E$4:$DV$4,EF$3,'Eng GLA 6th, 7th, 8th'!$E92:$DV92,"&lt;&gt;")=0,"",SUMIF('Eng GLA 6th, 7th, 8th'!$E$4:$DV$4,EF$3,'Eng GLA 6th, 7th, 8th'!$E92:$DV92)))</f>
        <v/>
      </c>
      <c r="EG89" s="41" t="str">
        <f>IF($B89="","",IF(COUNTIFS('Eng GLA 6th, 7th, 8th'!$E$4:$DV$4,EG$3,'Eng GLA 6th, 7th, 8th'!$E92:$DV92,"&lt;&gt;")=0,"",SUMIF('Eng GLA 6th, 7th, 8th'!$E$4:$DV$4,EG$3,'Eng GLA 6th, 7th, 8th'!$E92:$DV92)))</f>
        <v/>
      </c>
      <c r="EH89" s="41" t="str">
        <f>IF($B89="","",IF(COUNTIFS('Eng GLA 6th, 7th, 8th'!$E$4:$DV$4,EH$3,'Eng GLA 6th, 7th, 8th'!$E92:$DV92,"&lt;&gt;")=0,"",SUMIF('Eng GLA 6th, 7th, 8th'!$E$4:$DV$4,EH$3,'Eng GLA 6th, 7th, 8th'!$E92:$DV92)))</f>
        <v/>
      </c>
      <c r="EI89" s="41" t="str">
        <f>IF($B89="","",IF(COUNTIFS('Eng GLA 6th, 7th, 8th'!$E$4:$DV$4,EI$3,'Eng GLA 6th, 7th, 8th'!$E92:$DV92,"&lt;&gt;")=0,"",SUMIF('Eng GLA 6th, 7th, 8th'!$E$4:$DV$4,EI$3,'Eng GLA 6th, 7th, 8th'!$E92:$DV92)))</f>
        <v/>
      </c>
      <c r="EJ89" s="398" t="str">
        <f>IF('Cover Sheet'!$AC$6="7th", 'Eng GLA 6th, 7th, 8th'!AQ92, "")</f>
        <v/>
      </c>
      <c r="EK89" s="41" t="str">
        <f>IF($B89="","",IF(COUNTIFS('Eng GLA 6th, 7th, 8th'!$E$4:$DV$4,EK$3,'Eng GLA 6th, 7th, 8th'!$E92:$DV92,"&lt;&gt;")=0,"",SUMIF('Eng GLA 6th, 7th, 8th'!$E$4:$DV$4,EK$3,'Eng GLA 6th, 7th, 8th'!$E92:$DV92)))</f>
        <v/>
      </c>
      <c r="EL89" s="41" t="str">
        <f>IF($B89="","",IF(COUNTIFS('Eng GLA 6th, 7th, 8th'!$E$4:$DV$4,EL$3,'Eng GLA 6th, 7th, 8th'!$E92:$DV92,"&lt;&gt;")=0,"",SUMIF('Eng GLA 6th, 7th, 8th'!$E$4:$DV$4,EL$3,'Eng GLA 6th, 7th, 8th'!$E92:$DV92)))</f>
        <v/>
      </c>
      <c r="EM89" s="41" t="str">
        <f>IF($B89="","",IF(COUNTIFS('Eng GLA 6th, 7th, 8th'!$E$4:$DV$4,EM$3,'Eng GLA 6th, 7th, 8th'!$E92:$DV92,"&lt;&gt;")=0,"",SUMIF('Eng GLA 6th, 7th, 8th'!$E$4:$DV$4,EM$3,'Eng GLA 6th, 7th, 8th'!$E92:$DV92)))</f>
        <v/>
      </c>
      <c r="EN89" s="41" t="str">
        <f>IF($B89="","",IF(COUNTIFS('Eng GLA 6th, 7th, 8th'!$E$4:$DV$4,EN$3,'Eng GLA 6th, 7th, 8th'!$E92:$DV92,"&lt;&gt;")=0,"",SUMIF('Eng GLA 6th, 7th, 8th'!$E$4:$DV$4,EN$3,'Eng GLA 6th, 7th, 8th'!$E92:$DV92)))</f>
        <v/>
      </c>
      <c r="EO89" s="41" t="str">
        <f>IF($B89="","",IF(COUNTIFS('Eng GLA 6th, 7th, 8th'!$E$4:$DV$4,EO$3,'Eng GLA 6th, 7th, 8th'!$E92:$DV92,"&lt;&gt;")=0,"",SUMIF('Eng GLA 6th, 7th, 8th'!$E$4:$DV$4,EO$3,'Eng GLA 6th, 7th, 8th'!$E92:$DV92)))</f>
        <v/>
      </c>
      <c r="EP89" s="41" t="str">
        <f>IF($B89="","",IF(COUNTIFS('Eng GLA 6th, 7th, 8th'!$E$4:$DV$4,EP$3,'Eng GLA 6th, 7th, 8th'!$E92:$DV92,"&lt;&gt;")=0,"",SUMIF('Eng GLA 6th, 7th, 8th'!$E$4:$DV$4,EP$3,'Eng GLA 6th, 7th, 8th'!$E92:$DV92)))</f>
        <v/>
      </c>
      <c r="EQ89" s="41" t="str">
        <f>IF($B89="","",IF(COUNTIFS('Eng GLA 6th, 7th, 8th'!$E$4:$DV$4,EQ$3,'Eng GLA 6th, 7th, 8th'!$E92:$DV92,"&lt;&gt;")=0,"",SUMIF('Eng GLA 6th, 7th, 8th'!$E$4:$DV$4,EQ$3,'Eng GLA 6th, 7th, 8th'!$E92:$DV92)))</f>
        <v/>
      </c>
      <c r="ER89" s="41" t="str">
        <f>IF($B89="","",IF(COUNTIFS('Eng GLA 6th, 7th, 8th'!$E$4:$DV$4,ER$3,'Eng GLA 6th, 7th, 8th'!$E92:$DV92,"&lt;&gt;")=0,"",SUMIF('Eng GLA 6th, 7th, 8th'!$E$4:$DV$4,ER$3,'Eng GLA 6th, 7th, 8th'!$E92:$DV92)))</f>
        <v/>
      </c>
      <c r="ES89" s="41" t="str">
        <f>IF($B89="","",IF(COUNTIFS('Eng GLA 6th, 7th, 8th'!$E$4:$DV$4,ES$3,'Eng GLA 6th, 7th, 8th'!$E92:$DV92,"&lt;&gt;")=0,"",SUMIF('Eng GLA 6th, 7th, 8th'!$E$4:$DV$4,ES$3,'Eng GLA 6th, 7th, 8th'!$E92:$DV92)))</f>
        <v/>
      </c>
      <c r="ET89" s="41" t="str">
        <f>IF($B89="","",IF(COUNTIFS('Eng GLA 6th, 7th, 8th'!$E$4:$DV$4,ET$3,'Eng GLA 6th, 7th, 8th'!$E92:$DV92,"&lt;&gt;")=0,"",SUMIF('Eng GLA 6th, 7th, 8th'!$E$4:$DV$4,ET$3,'Eng GLA 6th, 7th, 8th'!$E92:$DV92)))</f>
        <v/>
      </c>
      <c r="EU89" s="41" t="str">
        <f>IF($B89="","",IF(COUNTIFS('Eng GLA 6th, 7th, 8th'!$E$4:$DV$4,EU$3,'Eng GLA 6th, 7th, 8th'!$E92:$DV92,"&lt;&gt;")=0,"",SUMIF('Eng GLA 6th, 7th, 8th'!$E$4:$DV$4,EU$3,'Eng GLA 6th, 7th, 8th'!$E92:$DV92)))</f>
        <v/>
      </c>
      <c r="EV89" s="41" t="str">
        <f>IF($B89="","",IF(COUNTIFS('Eng GLA 6th, 7th, 8th'!$E$4:$DV$4,EV$3,'Eng GLA 6th, 7th, 8th'!$E92:$DV92,"&lt;&gt;")=0,"",SUMIF('Eng GLA 6th, 7th, 8th'!$E$4:$DV$4,EV$3,'Eng GLA 6th, 7th, 8th'!$E92:$DV92)))</f>
        <v/>
      </c>
      <c r="EW89" s="41" t="str">
        <f>IF($B89="","",IF(COUNTIFS('Eng GLA 6th, 7th, 8th'!$E$4:$DV$4,EW$3,'Eng GLA 6th, 7th, 8th'!$E92:$DV92,"&lt;&gt;")=0,"",SUMIF('Eng GLA 6th, 7th, 8th'!$E$4:$DV$4,EW$3,'Eng GLA 6th, 7th, 8th'!$E92:$DV92)))</f>
        <v/>
      </c>
      <c r="EX89" s="41" t="str">
        <f>IF($B89="","",IF(COUNTIFS('Eng GLA 6th, 7th, 8th'!$E$4:$DV$4,EX$3,'Eng GLA 6th, 7th, 8th'!$E92:$DV92,"&lt;&gt;")=0,"",SUMIF('Eng GLA 6th, 7th, 8th'!$E$4:$DV$4,EX$3,'Eng GLA 6th, 7th, 8th'!$E92:$DV92)))</f>
        <v/>
      </c>
      <c r="EY89" s="41" t="str">
        <f>IF($B89="","",IF(COUNTIFS('Eng GLA 6th, 7th, 8th'!$E$4:$DV$4,EY$3,'Eng GLA 6th, 7th, 8th'!$E92:$DV92,"&lt;&gt;")=0,"",SUMIF('Eng GLA 6th, 7th, 8th'!$E$4:$DV$4,EY$3,'Eng GLA 6th, 7th, 8th'!$E92:$DV92)))</f>
        <v/>
      </c>
      <c r="EZ89" s="398" t="str">
        <f>IF('Cover Sheet'!$AC$6="8th", 'Eng GLA 6th, 7th, 8th'!CG92, "")</f>
        <v/>
      </c>
      <c r="FA89" s="41" t="str">
        <f>IF($B89="","",IF(COUNTIFS('Eng GLA 6th, 7th, 8th'!$E$4:$DV$4,FA$3,'Eng GLA 6th, 7th, 8th'!$E92:$DV92,"&lt;&gt;")=0,"",SUMIF('Eng GLA 6th, 7th, 8th'!$E$4:$DV$4,FA$3,'Eng GLA 6th, 7th, 8th'!$E92:$DV92)))</f>
        <v/>
      </c>
      <c r="FB89" s="41" t="str">
        <f>IF($B89="","",IF(COUNTIFS('Eng GLA 6th, 7th, 8th'!$E$4:$DV$4,FB$3,'Eng GLA 6th, 7th, 8th'!$E92:$DV92,"&lt;&gt;")=0,"",SUMIF('Eng GLA 6th, 7th, 8th'!$E$4:$DV$4,FB$3,'Eng GLA 6th, 7th, 8th'!$E92:$DV92)))</f>
        <v/>
      </c>
      <c r="FC89" s="41" t="str">
        <f>IF($B89="","",IF(COUNTIFS('Eng GLA 6th, 7th, 8th'!$E$4:$DV$4,FC$3,'Eng GLA 6th, 7th, 8th'!$E92:$DV92,"&lt;&gt;")=0,"",SUMIF('Eng GLA 6th, 7th, 8th'!$E$4:$DV$4,FC$3,'Eng GLA 6th, 7th, 8th'!$E92:$DV92)))</f>
        <v/>
      </c>
      <c r="FD89" s="41" t="str">
        <f>IF($B89="","",IF(COUNTIFS('Eng GLA 6th, 7th, 8th'!$E$4:$DV$4,FD$3,'Eng GLA 6th, 7th, 8th'!$E92:$DV92,"&lt;&gt;")=0,"",SUMIF('Eng GLA 6th, 7th, 8th'!$E$4:$DV$4,FD$3,'Eng GLA 6th, 7th, 8th'!$E92:$DV92)))</f>
        <v/>
      </c>
      <c r="FE89" s="41" t="str">
        <f>IF($B89="","",IF(COUNTIFS('Eng GLA 6th, 7th, 8th'!$E$4:$DV$4,FE$3,'Eng GLA 6th, 7th, 8th'!$E92:$DV92,"&lt;&gt;")=0,"",SUMIF('Eng GLA 6th, 7th, 8th'!$E$4:$DV$4,FE$3,'Eng GLA 6th, 7th, 8th'!$E92:$DV92)))</f>
        <v/>
      </c>
      <c r="FF89" s="41" t="str">
        <f>IF($B89="","",IF(COUNTIFS('Eng GLA 6th, 7th, 8th'!$E$4:$DV$4,FF$3,'Eng GLA 6th, 7th, 8th'!$E92:$DV92,"&lt;&gt;")=0,"",SUMIF('Eng GLA 6th, 7th, 8th'!$E$4:$DV$4,FF$3,'Eng GLA 6th, 7th, 8th'!$E92:$DV92)))</f>
        <v/>
      </c>
      <c r="FG89" s="41" t="str">
        <f>IF($B89="","",IF(COUNTIFS('Eng GLA 6th, 7th, 8th'!$E$4:$DV$4,FG$3,'Eng GLA 6th, 7th, 8th'!$E92:$DV92,"&lt;&gt;")=0,"",SUMIF('Eng GLA 6th, 7th, 8th'!$E$4:$DV$4,FG$3,'Eng GLA 6th, 7th, 8th'!$E92:$DV92)))</f>
        <v/>
      </c>
      <c r="FH89" s="41" t="str">
        <f>IF($B89="","",IF(COUNTIFS('Eng GLA 6th, 7th, 8th'!$E$4:$DV$4,FH$3,'Eng GLA 6th, 7th, 8th'!$E92:$DV92,"&lt;&gt;")=0,"",SUMIF('Eng GLA 6th, 7th, 8th'!$E$4:$DV$4,FH$3,'Eng GLA 6th, 7th, 8th'!$E92:$DV92)))</f>
        <v/>
      </c>
      <c r="FI89" s="41" t="str">
        <f>IF($B89="","",IF(COUNTIFS('Eng GLA 6th, 7th, 8th'!$E$4:$DV$4,FI$3,'Eng GLA 6th, 7th, 8th'!$E92:$DV92,"&lt;&gt;")=0,"",SUMIF('Eng GLA 6th, 7th, 8th'!$E$4:$DV$4,FI$3,'Eng GLA 6th, 7th, 8th'!$E92:$DV92)))</f>
        <v/>
      </c>
      <c r="FJ89" s="41" t="str">
        <f>IF($B89="","",IF(COUNTIFS('Eng GLA 6th, 7th, 8th'!$E$4:$DV$4,FJ$3,'Eng GLA 6th, 7th, 8th'!$E92:$DV92,"&lt;&gt;")=0,"",SUMIF('Eng GLA 6th, 7th, 8th'!$E$4:$DV$4,FJ$3,'Eng GLA 6th, 7th, 8th'!$E92:$DV92)))</f>
        <v/>
      </c>
      <c r="FK89" s="41" t="str">
        <f>IF($B89="","",IF(COUNTIFS('Eng GLA 6th, 7th, 8th'!$E$4:$DV$4,FK$3,'Eng GLA 6th, 7th, 8th'!$E92:$DV92,"&lt;&gt;")=0,"",SUMIF('Eng GLA 6th, 7th, 8th'!$E$4:$DV$4,FK$3,'Eng GLA 6th, 7th, 8th'!$E92:$DV92)))</f>
        <v/>
      </c>
      <c r="FL89" s="41" t="str">
        <f>IF($B89="","",IF(COUNTIFS('Eng GLA 6th, 7th, 8th'!$E$4:$DV$4,FL$3,'Eng GLA 6th, 7th, 8th'!$E92:$DV92,"&lt;&gt;")=0,"",SUMIF('Eng GLA 6th, 7th, 8th'!$E$4:$DV$4,FL$3,'Eng GLA 6th, 7th, 8th'!$E92:$DV92)))</f>
        <v/>
      </c>
      <c r="FM89" s="41" t="str">
        <f>IF($B89="","",IF(COUNTIFS('Eng GLA 6th, 7th, 8th'!$E$4:$DV$4,FM$3,'Eng GLA 6th, 7th, 8th'!$E92:$DV92,"&lt;&gt;")=0,"",SUMIF('Eng GLA 6th, 7th, 8th'!$E$4:$DV$4,FM$3,'Eng GLA 6th, 7th, 8th'!$E92:$DV92)))</f>
        <v/>
      </c>
      <c r="FN89" s="41" t="str">
        <f>IF($B89="","",IF(COUNTIFS('Eng GLA 6th, 7th, 8th'!$E$4:$DV$4,FN$3,'Eng GLA 6th, 7th, 8th'!$E92:$DV92,"&lt;&gt;")=0,"",SUMIF('Eng GLA 6th, 7th, 8th'!$E$4:$DV$4,FN$3,'Eng GLA 6th, 7th, 8th'!$E92:$DV92)))</f>
        <v/>
      </c>
      <c r="FO89" s="41" t="str">
        <f>IF($B89="","",IF(COUNTIFS('Eng GLA 6th, 7th, 8th'!$E$4:$DV$4,FO$3,'Eng GLA 6th, 7th, 8th'!$E92:$DV92,"&lt;&gt;")=0,"",SUMIF('Eng GLA 6th, 7th, 8th'!$E$4:$DV$4,FO$3,'Eng GLA 6th, 7th, 8th'!$E92:$DV92)))</f>
        <v/>
      </c>
    </row>
    <row r="90" spans="1:171" ht="12.75" customHeight="1" x14ac:dyDescent="0.2">
      <c r="DR90"/>
    </row>
    <row r="91" spans="1:171" ht="12.75" customHeight="1" x14ac:dyDescent="0.2">
      <c r="DR91"/>
    </row>
    <row r="92" spans="1:171" ht="12.75" customHeight="1" x14ac:dyDescent="0.2">
      <c r="DR92"/>
    </row>
    <row r="93" spans="1:171" ht="12.75" customHeight="1" x14ac:dyDescent="0.2">
      <c r="DR93"/>
    </row>
    <row r="94" spans="1:171" ht="12.75" customHeight="1" x14ac:dyDescent="0.2">
      <c r="DR94"/>
    </row>
    <row r="95" spans="1:171" ht="12.75" customHeight="1" x14ac:dyDescent="0.2">
      <c r="DR95"/>
    </row>
    <row r="96" spans="1:171" ht="12.75" customHeight="1" x14ac:dyDescent="0.2">
      <c r="DR96"/>
    </row>
    <row r="97" spans="121:126" ht="12.75" customHeight="1" x14ac:dyDescent="0.2">
      <c r="DR97"/>
    </row>
    <row r="98" spans="121:126" ht="12.75" customHeight="1" x14ac:dyDescent="0.2">
      <c r="DR98"/>
    </row>
    <row r="99" spans="121:126" ht="12.75" customHeight="1" x14ac:dyDescent="0.2">
      <c r="DR99"/>
    </row>
    <row r="100" spans="121:126" ht="12.75" customHeight="1" x14ac:dyDescent="0.2">
      <c r="DR100"/>
    </row>
    <row r="101" spans="121:126" ht="12.75" customHeight="1" x14ac:dyDescent="0.2">
      <c r="DQ101" s="400"/>
      <c r="DR101" s="400"/>
      <c r="DS101" s="400"/>
      <c r="DT101" s="400"/>
      <c r="DU101" s="400"/>
      <c r="DV101" s="400"/>
    </row>
    <row r="102" spans="121:126" ht="12.75" customHeight="1" x14ac:dyDescent="0.2">
      <c r="DQ102" s="400"/>
      <c r="DR102" s="400"/>
      <c r="DS102" s="400"/>
      <c r="DT102" s="400"/>
      <c r="DU102" s="400"/>
      <c r="DV102" s="400"/>
    </row>
    <row r="103" spans="121:126" ht="12.75" customHeight="1" x14ac:dyDescent="0.2">
      <c r="DQ103" s="400"/>
      <c r="DR103" s="400"/>
      <c r="DS103" s="400"/>
      <c r="DT103" s="400"/>
      <c r="DU103" s="400"/>
      <c r="DV103" s="400"/>
    </row>
    <row r="104" spans="121:126" ht="12.75" customHeight="1" x14ac:dyDescent="0.2">
      <c r="DQ104" s="400"/>
      <c r="DR104" s="400"/>
      <c r="DS104" s="400"/>
      <c r="DT104" s="400"/>
      <c r="DU104" s="400"/>
      <c r="DV104" s="400"/>
    </row>
    <row r="105" spans="121:126" ht="12.75" customHeight="1" x14ac:dyDescent="0.2">
      <c r="DQ105" s="400"/>
      <c r="DR105" s="400"/>
      <c r="DS105" s="400"/>
      <c r="DT105" s="400"/>
      <c r="DU105" s="400"/>
      <c r="DV105" s="400"/>
    </row>
    <row r="106" spans="121:126" ht="12.75" customHeight="1" x14ac:dyDescent="0.2">
      <c r="DQ106" s="400"/>
      <c r="DR106" s="400"/>
      <c r="DS106" s="400"/>
      <c r="DT106" s="400"/>
      <c r="DU106" s="400"/>
      <c r="DV106" s="400"/>
    </row>
    <row r="107" spans="121:126" ht="12.75" customHeight="1" x14ac:dyDescent="0.2">
      <c r="DQ107" s="400"/>
      <c r="DR107" s="400"/>
      <c r="DS107" s="400"/>
      <c r="DT107" s="400"/>
      <c r="DU107" s="400"/>
      <c r="DV107" s="400"/>
    </row>
    <row r="108" spans="121:126" ht="12.75" customHeight="1" x14ac:dyDescent="0.2">
      <c r="DQ108" s="400"/>
      <c r="DR108" s="400"/>
      <c r="DS108" s="400"/>
      <c r="DT108" s="400"/>
      <c r="DU108" s="400"/>
      <c r="DV108" s="400"/>
    </row>
    <row r="109" spans="121:126" ht="12.75" customHeight="1" x14ac:dyDescent="0.2">
      <c r="DQ109" s="400"/>
      <c r="DR109" s="400"/>
      <c r="DS109" s="400"/>
      <c r="DT109" s="400"/>
      <c r="DU109" s="400"/>
      <c r="DV109" s="400"/>
    </row>
    <row r="110" spans="121:126" ht="12.75" customHeight="1" x14ac:dyDescent="0.2">
      <c r="DQ110" s="400"/>
      <c r="DR110" s="400"/>
      <c r="DS110" s="400"/>
      <c r="DT110" s="400"/>
      <c r="DU110" s="400"/>
      <c r="DV110" s="400"/>
    </row>
    <row r="111" spans="121:126" ht="12.75" customHeight="1" x14ac:dyDescent="0.2">
      <c r="DQ111" s="400"/>
      <c r="DR111" s="400"/>
      <c r="DS111" s="400"/>
      <c r="DT111" s="400"/>
      <c r="DU111" s="400"/>
      <c r="DV111" s="400"/>
    </row>
    <row r="112" spans="121:126" ht="12.75" customHeight="1" x14ac:dyDescent="0.2">
      <c r="DQ112" s="400"/>
      <c r="DR112" s="400"/>
      <c r="DS112" s="400"/>
      <c r="DT112" s="400"/>
      <c r="DU112" s="400"/>
      <c r="DV112" s="400"/>
    </row>
    <row r="113" spans="121:126" ht="12.75" customHeight="1" x14ac:dyDescent="0.2">
      <c r="DQ113" s="400"/>
      <c r="DR113" s="400"/>
      <c r="DS113" s="400"/>
      <c r="DT113" s="400"/>
      <c r="DU113" s="400"/>
      <c r="DV113" s="400"/>
    </row>
    <row r="114" spans="121:126" ht="12.75" customHeight="1" x14ac:dyDescent="0.2">
      <c r="DQ114" s="400"/>
      <c r="DR114" s="400"/>
      <c r="DS114" s="400"/>
      <c r="DT114" s="400"/>
      <c r="DU114" s="400"/>
      <c r="DV114" s="400"/>
    </row>
    <row r="115" spans="121:126" ht="12.75" customHeight="1" x14ac:dyDescent="0.2">
      <c r="DQ115" s="400"/>
      <c r="DR115" s="400"/>
      <c r="DS115" s="400"/>
      <c r="DT115" s="400"/>
      <c r="DU115" s="400"/>
      <c r="DV115" s="400"/>
    </row>
    <row r="116" spans="121:126" ht="12.75" customHeight="1" x14ac:dyDescent="0.2">
      <c r="DQ116" s="400"/>
      <c r="DR116" s="400"/>
      <c r="DS116" s="400"/>
      <c r="DT116" s="400"/>
      <c r="DU116" s="400"/>
      <c r="DV116" s="400"/>
    </row>
    <row r="117" spans="121:126" ht="12.75" customHeight="1" x14ac:dyDescent="0.2">
      <c r="DQ117" s="400"/>
      <c r="DR117" s="400"/>
      <c r="DS117" s="400"/>
      <c r="DT117" s="400"/>
      <c r="DU117" s="400"/>
      <c r="DV117" s="400"/>
    </row>
    <row r="118" spans="121:126" ht="12.75" customHeight="1" x14ac:dyDescent="0.2">
      <c r="DQ118" s="400"/>
      <c r="DR118" s="400"/>
      <c r="DS118" s="400"/>
      <c r="DT118" s="400"/>
      <c r="DU118" s="400"/>
      <c r="DV118" s="400"/>
    </row>
    <row r="119" spans="121:126" ht="12.75" customHeight="1" x14ac:dyDescent="0.2">
      <c r="DQ119" s="400"/>
      <c r="DR119" s="400"/>
      <c r="DS119" s="400"/>
      <c r="DT119" s="400"/>
      <c r="DU119" s="400"/>
      <c r="DV119" s="400"/>
    </row>
    <row r="120" spans="121:126" ht="12.75" customHeight="1" x14ac:dyDescent="0.2">
      <c r="DQ120" s="400"/>
      <c r="DR120" s="400"/>
      <c r="DS120" s="400"/>
      <c r="DT120" s="400"/>
      <c r="DU120" s="400"/>
      <c r="DV120" s="400"/>
    </row>
    <row r="121" spans="121:126" ht="12.75" customHeight="1" x14ac:dyDescent="0.2">
      <c r="DQ121" s="400"/>
      <c r="DR121" s="400"/>
      <c r="DS121" s="400"/>
      <c r="DT121" s="400"/>
      <c r="DU121" s="400"/>
      <c r="DV121" s="400"/>
    </row>
    <row r="122" spans="121:126" ht="12.75" customHeight="1" x14ac:dyDescent="0.2">
      <c r="DQ122" s="400"/>
      <c r="DR122" s="400"/>
      <c r="DS122" s="400"/>
      <c r="DT122" s="400"/>
      <c r="DU122" s="400"/>
      <c r="DV122" s="400"/>
    </row>
    <row r="123" spans="121:126" ht="12.75" customHeight="1" x14ac:dyDescent="0.2">
      <c r="DQ123" s="400"/>
      <c r="DR123" s="400"/>
      <c r="DS123" s="400"/>
      <c r="DT123" s="400"/>
      <c r="DU123" s="400"/>
      <c r="DV123" s="400"/>
    </row>
    <row r="124" spans="121:126" ht="12.75" customHeight="1" x14ac:dyDescent="0.2">
      <c r="DQ124" s="400"/>
      <c r="DR124" s="400"/>
      <c r="DS124" s="400"/>
      <c r="DT124" s="400"/>
      <c r="DU124" s="400"/>
      <c r="DV124" s="400"/>
    </row>
    <row r="125" spans="121:126" ht="12.75" customHeight="1" x14ac:dyDescent="0.2">
      <c r="DQ125" s="400"/>
      <c r="DR125" s="400"/>
      <c r="DS125" s="400"/>
      <c r="DT125" s="400"/>
      <c r="DU125" s="400"/>
      <c r="DV125" s="400"/>
    </row>
    <row r="126" spans="121:126" ht="12.75" customHeight="1" x14ac:dyDescent="0.2">
      <c r="DQ126" s="400"/>
      <c r="DR126" s="400"/>
      <c r="DS126" s="400"/>
      <c r="DT126" s="400"/>
      <c r="DU126" s="400"/>
      <c r="DV126" s="400"/>
    </row>
    <row r="127" spans="121:126" ht="12.75" customHeight="1" x14ac:dyDescent="0.2">
      <c r="DQ127" s="400"/>
      <c r="DR127" s="400"/>
      <c r="DS127" s="400"/>
      <c r="DT127" s="400"/>
      <c r="DU127" s="400"/>
      <c r="DV127" s="400"/>
    </row>
    <row r="128" spans="121:126" ht="12.75" customHeight="1" x14ac:dyDescent="0.2">
      <c r="DQ128" s="400"/>
      <c r="DR128" s="400"/>
      <c r="DS128" s="400"/>
      <c r="DT128" s="400"/>
      <c r="DU128" s="400"/>
      <c r="DV128" s="400"/>
    </row>
    <row r="129" spans="121:126" ht="12.75" customHeight="1" x14ac:dyDescent="0.2">
      <c r="DQ129" s="400"/>
      <c r="DR129" s="400"/>
      <c r="DS129" s="400"/>
      <c r="DT129" s="400"/>
      <c r="DU129" s="400"/>
      <c r="DV129" s="400"/>
    </row>
    <row r="130" spans="121:126" ht="12.75" customHeight="1" x14ac:dyDescent="0.2">
      <c r="DQ130" s="400"/>
      <c r="DR130" s="400"/>
      <c r="DS130" s="400"/>
      <c r="DT130" s="400"/>
      <c r="DU130" s="400"/>
      <c r="DV130" s="400"/>
    </row>
    <row r="131" spans="121:126" ht="12.75" customHeight="1" x14ac:dyDescent="0.2">
      <c r="DQ131" s="400"/>
      <c r="DR131" s="400"/>
      <c r="DS131" s="400"/>
      <c r="DT131" s="400"/>
      <c r="DU131" s="400"/>
      <c r="DV131" s="400"/>
    </row>
    <row r="132" spans="121:126" ht="12.75" customHeight="1" x14ac:dyDescent="0.2">
      <c r="DQ132" s="400"/>
      <c r="DR132" s="400"/>
      <c r="DS132" s="400"/>
      <c r="DT132" s="400"/>
      <c r="DU132" s="400"/>
      <c r="DV132" s="400"/>
    </row>
    <row r="133" spans="121:126" ht="12.75" customHeight="1" x14ac:dyDescent="0.2">
      <c r="DQ133" s="400"/>
      <c r="DR133" s="400"/>
      <c r="DS133" s="400"/>
      <c r="DT133" s="400"/>
      <c r="DU133" s="400"/>
      <c r="DV133" s="400"/>
    </row>
    <row r="134" spans="121:126" ht="12.75" customHeight="1" x14ac:dyDescent="0.2">
      <c r="DQ134" s="400"/>
      <c r="DR134" s="400"/>
      <c r="DS134" s="400"/>
      <c r="DT134" s="400"/>
      <c r="DU134" s="400"/>
      <c r="DV134" s="400"/>
    </row>
    <row r="135" spans="121:126" ht="12.75" customHeight="1" x14ac:dyDescent="0.2">
      <c r="DQ135" s="400"/>
      <c r="DR135" s="400"/>
      <c r="DS135" s="400"/>
      <c r="DT135" s="400"/>
      <c r="DU135" s="400"/>
      <c r="DV135" s="400"/>
    </row>
    <row r="136" spans="121:126" ht="12.75" customHeight="1" x14ac:dyDescent="0.2">
      <c r="DQ136" s="400"/>
      <c r="DR136" s="400"/>
      <c r="DS136" s="400"/>
      <c r="DT136" s="400"/>
      <c r="DU136" s="400"/>
      <c r="DV136" s="400"/>
    </row>
    <row r="137" spans="121:126" ht="12.75" customHeight="1" x14ac:dyDescent="0.2">
      <c r="DQ137" s="400"/>
      <c r="DR137" s="400"/>
      <c r="DS137" s="400"/>
      <c r="DT137" s="400"/>
      <c r="DU137" s="400"/>
      <c r="DV137" s="400"/>
    </row>
    <row r="138" spans="121:126" ht="12.75" customHeight="1" x14ac:dyDescent="0.2">
      <c r="DQ138" s="400"/>
      <c r="DR138" s="400"/>
      <c r="DS138" s="400"/>
      <c r="DT138" s="400"/>
      <c r="DU138" s="400"/>
      <c r="DV138" s="400"/>
    </row>
    <row r="139" spans="121:126" ht="12.75" customHeight="1" x14ac:dyDescent="0.2">
      <c r="DQ139" s="400"/>
      <c r="DR139" s="400"/>
      <c r="DS139" s="400"/>
      <c r="DT139" s="400"/>
      <c r="DU139" s="400"/>
      <c r="DV139" s="400"/>
    </row>
    <row r="140" spans="121:126" ht="12.75" customHeight="1" x14ac:dyDescent="0.2">
      <c r="DQ140" s="400"/>
      <c r="DR140" s="400"/>
      <c r="DS140" s="400"/>
      <c r="DT140" s="400"/>
      <c r="DU140" s="400"/>
      <c r="DV140" s="400"/>
    </row>
    <row r="141" spans="121:126" ht="12.75" customHeight="1" x14ac:dyDescent="0.2">
      <c r="DQ141" s="400"/>
      <c r="DR141" s="400"/>
      <c r="DS141" s="400"/>
      <c r="DT141" s="400"/>
      <c r="DU141" s="400"/>
      <c r="DV141" s="400"/>
    </row>
    <row r="142" spans="121:126" ht="12.75" customHeight="1" x14ac:dyDescent="0.2">
      <c r="DQ142" s="400"/>
      <c r="DR142" s="400"/>
      <c r="DS142" s="400"/>
      <c r="DT142" s="400"/>
      <c r="DU142" s="400"/>
      <c r="DV142" s="400"/>
    </row>
    <row r="143" spans="121:126" ht="12.75" customHeight="1" x14ac:dyDescent="0.2">
      <c r="DQ143" s="400"/>
      <c r="DR143" s="400"/>
      <c r="DS143" s="400"/>
      <c r="DT143" s="400"/>
      <c r="DU143" s="400"/>
      <c r="DV143" s="400"/>
    </row>
    <row r="144" spans="121:126" ht="12.75" customHeight="1" x14ac:dyDescent="0.2">
      <c r="DQ144" s="400"/>
      <c r="DR144" s="400"/>
      <c r="DS144" s="400"/>
      <c r="DT144" s="400"/>
      <c r="DU144" s="400"/>
      <c r="DV144" s="400"/>
    </row>
    <row r="145" spans="121:126" ht="12.75" customHeight="1" x14ac:dyDescent="0.2">
      <c r="DQ145" s="400"/>
      <c r="DR145" s="400"/>
      <c r="DS145" s="400"/>
      <c r="DT145" s="400"/>
      <c r="DU145" s="400"/>
      <c r="DV145" s="400"/>
    </row>
    <row r="146" spans="121:126" ht="12.75" customHeight="1" x14ac:dyDescent="0.2">
      <c r="DQ146" s="400"/>
      <c r="DR146" s="400"/>
      <c r="DS146" s="400"/>
      <c r="DT146" s="400"/>
      <c r="DU146" s="400"/>
      <c r="DV146" s="400"/>
    </row>
    <row r="147" spans="121:126" ht="12.75" customHeight="1" x14ac:dyDescent="0.2">
      <c r="DQ147" s="400"/>
      <c r="DR147" s="400"/>
      <c r="DS147" s="400"/>
      <c r="DT147" s="400"/>
      <c r="DU147" s="400"/>
      <c r="DV147" s="400"/>
    </row>
    <row r="148" spans="121:126" ht="12.75" customHeight="1" x14ac:dyDescent="0.2">
      <c r="DQ148" s="400"/>
      <c r="DR148" s="400"/>
      <c r="DS148" s="400"/>
      <c r="DT148" s="400"/>
      <c r="DU148" s="400"/>
      <c r="DV148" s="400"/>
    </row>
    <row r="149" spans="121:126" ht="12.75" customHeight="1" x14ac:dyDescent="0.2">
      <c r="DQ149" s="400"/>
      <c r="DR149" s="400"/>
      <c r="DS149" s="400"/>
      <c r="DT149" s="400"/>
      <c r="DU149" s="400"/>
      <c r="DV149" s="400"/>
    </row>
    <row r="150" spans="121:126" ht="12.75" customHeight="1" x14ac:dyDescent="0.2">
      <c r="DQ150" s="400"/>
      <c r="DR150" s="400"/>
      <c r="DS150" s="400"/>
      <c r="DT150" s="400"/>
      <c r="DU150" s="400"/>
      <c r="DV150" s="400"/>
    </row>
    <row r="151" spans="121:126" ht="12.75" customHeight="1" x14ac:dyDescent="0.2">
      <c r="DQ151" s="400"/>
      <c r="DR151" s="400"/>
      <c r="DS151" s="400"/>
      <c r="DT151" s="400"/>
      <c r="DU151" s="400"/>
      <c r="DV151" s="400"/>
    </row>
    <row r="152" spans="121:126" ht="12.75" customHeight="1" x14ac:dyDescent="0.2">
      <c r="DQ152" s="400"/>
      <c r="DR152" s="400"/>
      <c r="DS152" s="400"/>
      <c r="DT152" s="400"/>
      <c r="DU152" s="400"/>
      <c r="DV152" s="400"/>
    </row>
    <row r="153" spans="121:126" ht="12.75" customHeight="1" x14ac:dyDescent="0.2">
      <c r="DQ153" s="400"/>
      <c r="DR153" s="400"/>
      <c r="DS153" s="400"/>
      <c r="DT153" s="400"/>
      <c r="DU153" s="400"/>
      <c r="DV153" s="400"/>
    </row>
    <row r="154" spans="121:126" ht="12.75" customHeight="1" x14ac:dyDescent="0.2">
      <c r="DQ154" s="400"/>
      <c r="DR154" s="400"/>
      <c r="DS154" s="400"/>
      <c r="DT154" s="400"/>
      <c r="DU154" s="400"/>
      <c r="DV154" s="400"/>
    </row>
    <row r="155" spans="121:126" ht="12.75" customHeight="1" x14ac:dyDescent="0.2">
      <c r="DQ155" s="400"/>
      <c r="DR155" s="400"/>
      <c r="DS155" s="400"/>
      <c r="DT155" s="400"/>
      <c r="DU155" s="400"/>
      <c r="DV155" s="400"/>
    </row>
    <row r="156" spans="121:126" ht="12.75" customHeight="1" x14ac:dyDescent="0.2">
      <c r="DQ156" s="400"/>
      <c r="DR156" s="400"/>
      <c r="DS156" s="400"/>
      <c r="DT156" s="400"/>
      <c r="DU156" s="400"/>
      <c r="DV156" s="400"/>
    </row>
    <row r="157" spans="121:126" ht="12.75" customHeight="1" x14ac:dyDescent="0.2">
      <c r="DQ157" s="400"/>
      <c r="DR157" s="400"/>
      <c r="DS157" s="400"/>
      <c r="DT157" s="400"/>
      <c r="DU157" s="400"/>
      <c r="DV157" s="400"/>
    </row>
    <row r="158" spans="121:126" ht="12.75" customHeight="1" x14ac:dyDescent="0.2">
      <c r="DQ158" s="400"/>
      <c r="DR158" s="400"/>
      <c r="DS158" s="400"/>
      <c r="DT158" s="400"/>
      <c r="DU158" s="400"/>
      <c r="DV158" s="400"/>
    </row>
    <row r="159" spans="121:126" ht="12.75" customHeight="1" x14ac:dyDescent="0.2">
      <c r="DQ159" s="400"/>
      <c r="DR159" s="400"/>
      <c r="DS159" s="400"/>
      <c r="DT159" s="400"/>
      <c r="DU159" s="400"/>
      <c r="DV159" s="400"/>
    </row>
    <row r="160" spans="121:126" ht="12.75" customHeight="1" x14ac:dyDescent="0.2">
      <c r="DQ160" s="400"/>
      <c r="DR160" s="400"/>
      <c r="DS160" s="400"/>
      <c r="DT160" s="400"/>
      <c r="DU160" s="400"/>
      <c r="DV160" s="400"/>
    </row>
    <row r="161" spans="121:126" ht="12.75" customHeight="1" x14ac:dyDescent="0.2">
      <c r="DQ161" s="400"/>
      <c r="DR161" s="400"/>
      <c r="DS161" s="400"/>
      <c r="DT161" s="400"/>
      <c r="DU161" s="400"/>
      <c r="DV161" s="400"/>
    </row>
    <row r="162" spans="121:126" ht="12.75" customHeight="1" x14ac:dyDescent="0.2">
      <c r="DQ162" s="400"/>
      <c r="DR162" s="400"/>
      <c r="DS162" s="400"/>
      <c r="DT162" s="400"/>
      <c r="DU162" s="400"/>
      <c r="DV162" s="400"/>
    </row>
    <row r="163" spans="121:126" ht="12.75" customHeight="1" x14ac:dyDescent="0.2">
      <c r="DQ163" s="400"/>
      <c r="DR163" s="400"/>
      <c r="DS163" s="400"/>
      <c r="DT163" s="400"/>
      <c r="DU163" s="400"/>
      <c r="DV163" s="400"/>
    </row>
    <row r="164" spans="121:126" ht="12.75" customHeight="1" x14ac:dyDescent="0.2">
      <c r="DQ164" s="400"/>
      <c r="DR164" s="400"/>
      <c r="DS164" s="400"/>
      <c r="DT164" s="400"/>
      <c r="DU164" s="400"/>
      <c r="DV164" s="400"/>
    </row>
    <row r="165" spans="121:126" ht="12.75" customHeight="1" x14ac:dyDescent="0.2">
      <c r="DQ165" s="400"/>
      <c r="DR165" s="400"/>
      <c r="DS165" s="400"/>
      <c r="DT165" s="400"/>
      <c r="DU165" s="400"/>
      <c r="DV165" s="400"/>
    </row>
    <row r="166" spans="121:126" ht="12.75" customHeight="1" x14ac:dyDescent="0.2">
      <c r="DQ166" s="400"/>
      <c r="DR166" s="400"/>
      <c r="DS166" s="400"/>
      <c r="DT166" s="400"/>
      <c r="DU166" s="400"/>
      <c r="DV166" s="400"/>
    </row>
    <row r="167" spans="121:126" ht="12.75" customHeight="1" x14ac:dyDescent="0.2">
      <c r="DQ167" s="400"/>
      <c r="DR167" s="400"/>
      <c r="DS167" s="400"/>
      <c r="DT167" s="400"/>
      <c r="DU167" s="400"/>
      <c r="DV167" s="400"/>
    </row>
    <row r="168" spans="121:126" ht="12.75" customHeight="1" x14ac:dyDescent="0.2">
      <c r="DQ168" s="400"/>
      <c r="DR168" s="400"/>
      <c r="DS168" s="400"/>
      <c r="DT168" s="400"/>
      <c r="DU168" s="400"/>
      <c r="DV168" s="400"/>
    </row>
    <row r="169" spans="121:126" ht="12.75" customHeight="1" x14ac:dyDescent="0.2">
      <c r="DQ169" s="400"/>
      <c r="DR169" s="400"/>
      <c r="DS169" s="400"/>
      <c r="DT169" s="400"/>
      <c r="DU169" s="400"/>
      <c r="DV169" s="400"/>
    </row>
    <row r="170" spans="121:126" ht="12.75" customHeight="1" x14ac:dyDescent="0.2">
      <c r="DQ170" s="400"/>
      <c r="DR170" s="400"/>
      <c r="DS170" s="400"/>
      <c r="DT170" s="400"/>
      <c r="DU170" s="400"/>
      <c r="DV170" s="400"/>
    </row>
    <row r="171" spans="121:126" ht="12.75" customHeight="1" x14ac:dyDescent="0.2">
      <c r="DQ171" s="400"/>
      <c r="DR171" s="400"/>
      <c r="DS171" s="400"/>
      <c r="DT171" s="400"/>
      <c r="DU171" s="400"/>
      <c r="DV171" s="400"/>
    </row>
    <row r="172" spans="121:126" ht="12.75" customHeight="1" x14ac:dyDescent="0.2">
      <c r="DQ172" s="400"/>
      <c r="DR172" s="400"/>
      <c r="DS172" s="400"/>
      <c r="DT172" s="400"/>
      <c r="DU172" s="400"/>
      <c r="DV172" s="400"/>
    </row>
    <row r="173" spans="121:126" ht="12.75" customHeight="1" x14ac:dyDescent="0.2">
      <c r="DQ173" s="400"/>
      <c r="DR173" s="400"/>
      <c r="DS173" s="400"/>
      <c r="DT173" s="400"/>
      <c r="DU173" s="400"/>
      <c r="DV173" s="400"/>
    </row>
    <row r="174" spans="121:126" ht="12.75" customHeight="1" x14ac:dyDescent="0.2">
      <c r="DQ174" s="400"/>
      <c r="DR174" s="400"/>
      <c r="DS174" s="400"/>
      <c r="DT174" s="400"/>
      <c r="DU174" s="400"/>
      <c r="DV174" s="400"/>
    </row>
    <row r="175" spans="121:126" ht="12.75" customHeight="1" x14ac:dyDescent="0.2">
      <c r="DQ175" s="400"/>
      <c r="DR175" s="400"/>
      <c r="DS175" s="400"/>
      <c r="DT175" s="400"/>
      <c r="DU175" s="400"/>
      <c r="DV175" s="400"/>
    </row>
    <row r="176" spans="121:126" ht="12.75" customHeight="1" x14ac:dyDescent="0.2">
      <c r="DQ176" s="400"/>
      <c r="DR176" s="400"/>
      <c r="DS176" s="400"/>
      <c r="DT176" s="400"/>
      <c r="DU176" s="400"/>
      <c r="DV176" s="400"/>
    </row>
    <row r="177" spans="121:126" ht="12.75" customHeight="1" x14ac:dyDescent="0.2">
      <c r="DQ177" s="400"/>
      <c r="DR177" s="400"/>
      <c r="DS177" s="400"/>
      <c r="DT177" s="400"/>
      <c r="DU177" s="400"/>
      <c r="DV177" s="400"/>
    </row>
    <row r="178" spans="121:126" ht="12.75" customHeight="1" x14ac:dyDescent="0.2">
      <c r="DQ178" s="400"/>
      <c r="DR178" s="400"/>
      <c r="DS178" s="400"/>
      <c r="DT178" s="400"/>
      <c r="DU178" s="400"/>
      <c r="DV178" s="400"/>
    </row>
    <row r="179" spans="121:126" ht="12.75" customHeight="1" x14ac:dyDescent="0.2">
      <c r="DQ179" s="400"/>
      <c r="DR179" s="400"/>
      <c r="DS179" s="400"/>
      <c r="DT179" s="400"/>
      <c r="DU179" s="400"/>
      <c r="DV179" s="400"/>
    </row>
    <row r="180" spans="121:126" ht="12.75" customHeight="1" x14ac:dyDescent="0.2">
      <c r="DQ180" s="400"/>
      <c r="DR180" s="400"/>
      <c r="DS180" s="400"/>
      <c r="DT180" s="400"/>
      <c r="DU180" s="400"/>
      <c r="DV180" s="400"/>
    </row>
    <row r="181" spans="121:126" ht="12.75" customHeight="1" x14ac:dyDescent="0.2">
      <c r="DQ181" s="400"/>
      <c r="DR181" s="400"/>
      <c r="DS181" s="400"/>
      <c r="DT181" s="400"/>
      <c r="DU181" s="400"/>
      <c r="DV181" s="400"/>
    </row>
    <row r="182" spans="121:126" ht="12.75" customHeight="1" x14ac:dyDescent="0.2">
      <c r="DQ182" s="400"/>
      <c r="DR182" s="400"/>
      <c r="DS182" s="400"/>
      <c r="DT182" s="400"/>
      <c r="DU182" s="400"/>
      <c r="DV182" s="400"/>
    </row>
    <row r="183" spans="121:126" ht="12.75" customHeight="1" x14ac:dyDescent="0.2">
      <c r="DQ183" s="400"/>
      <c r="DR183" s="400"/>
      <c r="DS183" s="400"/>
      <c r="DT183" s="400"/>
      <c r="DU183" s="400"/>
      <c r="DV183" s="400"/>
    </row>
    <row r="184" spans="121:126" ht="12.75" customHeight="1" x14ac:dyDescent="0.2">
      <c r="DQ184" s="400"/>
      <c r="DR184" s="400"/>
      <c r="DS184" s="400"/>
      <c r="DT184" s="400"/>
      <c r="DU184" s="400"/>
      <c r="DV184" s="400"/>
    </row>
    <row r="185" spans="121:126" ht="12.75" customHeight="1" x14ac:dyDescent="0.2">
      <c r="DQ185" s="400"/>
      <c r="DR185" s="400"/>
      <c r="DS185" s="400"/>
      <c r="DT185" s="400"/>
      <c r="DU185" s="400"/>
      <c r="DV185" s="400"/>
    </row>
    <row r="186" spans="121:126" ht="12.75" customHeight="1" x14ac:dyDescent="0.2">
      <c r="DQ186" s="400"/>
      <c r="DR186" s="400"/>
      <c r="DS186" s="400"/>
      <c r="DT186" s="400"/>
      <c r="DU186" s="400"/>
      <c r="DV186" s="400"/>
    </row>
    <row r="187" spans="121:126" ht="12.75" customHeight="1" x14ac:dyDescent="0.2">
      <c r="DQ187" s="400"/>
      <c r="DR187" s="400"/>
      <c r="DS187" s="400"/>
      <c r="DT187" s="400"/>
      <c r="DU187" s="400"/>
      <c r="DV187" s="400"/>
    </row>
    <row r="188" spans="121:126" ht="12.75" customHeight="1" x14ac:dyDescent="0.2">
      <c r="DQ188" s="400"/>
      <c r="DR188" s="400"/>
      <c r="DS188" s="400"/>
      <c r="DT188" s="400"/>
      <c r="DU188" s="400"/>
      <c r="DV188" s="400"/>
    </row>
    <row r="189" spans="121:126" ht="12.75" customHeight="1" x14ac:dyDescent="0.2">
      <c r="DQ189" s="400"/>
      <c r="DR189" s="400"/>
      <c r="DS189" s="400"/>
      <c r="DT189" s="400"/>
      <c r="DU189" s="400"/>
      <c r="DV189" s="400"/>
    </row>
    <row r="190" spans="121:126" ht="12.75" customHeight="1" x14ac:dyDescent="0.2">
      <c r="DQ190" s="400"/>
      <c r="DR190" s="400"/>
      <c r="DS190" s="400"/>
      <c r="DT190" s="400"/>
      <c r="DU190" s="400"/>
      <c r="DV190" s="400"/>
    </row>
    <row r="191" spans="121:126" ht="12.75" customHeight="1" x14ac:dyDescent="0.2">
      <c r="DQ191" s="400"/>
      <c r="DR191" s="400"/>
      <c r="DS191" s="400"/>
      <c r="DT191" s="400"/>
      <c r="DU191" s="400"/>
      <c r="DV191" s="400"/>
    </row>
    <row r="192" spans="121:126" ht="12.75" customHeight="1" x14ac:dyDescent="0.2">
      <c r="DQ192" s="400"/>
      <c r="DR192" s="400"/>
      <c r="DS192" s="400"/>
      <c r="DT192" s="400"/>
      <c r="DU192" s="400"/>
      <c r="DV192" s="400"/>
    </row>
    <row r="193" spans="121:126" ht="12.75" customHeight="1" x14ac:dyDescent="0.2">
      <c r="DQ193" s="400"/>
      <c r="DR193" s="400"/>
      <c r="DS193" s="400"/>
      <c r="DT193" s="400"/>
      <c r="DU193" s="400"/>
      <c r="DV193" s="400"/>
    </row>
    <row r="194" spans="121:126" ht="12.75" customHeight="1" x14ac:dyDescent="0.2">
      <c r="DQ194" s="400"/>
      <c r="DR194" s="400"/>
      <c r="DS194" s="400"/>
      <c r="DT194" s="400"/>
      <c r="DU194" s="400"/>
      <c r="DV194" s="400"/>
    </row>
    <row r="195" spans="121:126" ht="12.75" customHeight="1" x14ac:dyDescent="0.2">
      <c r="DQ195" s="400"/>
      <c r="DR195" s="400"/>
      <c r="DS195" s="400"/>
      <c r="DT195" s="400"/>
      <c r="DU195" s="400"/>
      <c r="DV195" s="400"/>
    </row>
    <row r="196" spans="121:126" ht="12.75" customHeight="1" x14ac:dyDescent="0.2">
      <c r="DQ196" s="400"/>
      <c r="DR196" s="400"/>
      <c r="DS196" s="400"/>
      <c r="DT196" s="400"/>
      <c r="DU196" s="400"/>
      <c r="DV196" s="400"/>
    </row>
    <row r="197" spans="121:126" ht="12.75" customHeight="1" x14ac:dyDescent="0.2">
      <c r="DQ197" s="400"/>
      <c r="DR197" s="400"/>
      <c r="DS197" s="400"/>
      <c r="DT197" s="400"/>
      <c r="DU197" s="400"/>
      <c r="DV197" s="400"/>
    </row>
    <row r="198" spans="121:126" ht="12.75" customHeight="1" x14ac:dyDescent="0.2">
      <c r="DQ198" s="400"/>
      <c r="DR198" s="400"/>
      <c r="DS198" s="400"/>
      <c r="DT198" s="400"/>
      <c r="DU198" s="400"/>
      <c r="DV198" s="400"/>
    </row>
    <row r="199" spans="121:126" ht="12.75" customHeight="1" x14ac:dyDescent="0.2">
      <c r="DQ199" s="400"/>
      <c r="DR199" s="400"/>
      <c r="DS199" s="400"/>
      <c r="DT199" s="400"/>
      <c r="DU199" s="400"/>
      <c r="DV199" s="400"/>
    </row>
    <row r="200" spans="121:126" ht="12.75" customHeight="1" x14ac:dyDescent="0.2">
      <c r="DQ200" s="400"/>
      <c r="DR200" s="400"/>
      <c r="DS200" s="400"/>
      <c r="DT200" s="400"/>
      <c r="DU200" s="400"/>
      <c r="DV200" s="400"/>
    </row>
    <row r="201" spans="121:126" ht="12.75" customHeight="1" x14ac:dyDescent="0.2">
      <c r="DQ201" s="400"/>
      <c r="DR201" s="400"/>
      <c r="DS201" s="400"/>
      <c r="DT201" s="400"/>
      <c r="DU201" s="400"/>
      <c r="DV201" s="400"/>
    </row>
    <row r="202" spans="121:126" ht="12.75" customHeight="1" x14ac:dyDescent="0.2">
      <c r="DQ202" s="400"/>
      <c r="DR202" s="400"/>
      <c r="DS202" s="400"/>
      <c r="DT202" s="400"/>
      <c r="DU202" s="400"/>
      <c r="DV202" s="400"/>
    </row>
    <row r="203" spans="121:126" ht="12.75" customHeight="1" x14ac:dyDescent="0.2">
      <c r="DQ203" s="400"/>
      <c r="DR203" s="400"/>
      <c r="DS203" s="400"/>
      <c r="DT203" s="400"/>
      <c r="DU203" s="400"/>
      <c r="DV203" s="400"/>
    </row>
    <row r="204" spans="121:126" ht="12.75" customHeight="1" x14ac:dyDescent="0.2">
      <c r="DQ204" s="400"/>
      <c r="DR204" s="400"/>
      <c r="DS204" s="400"/>
      <c r="DT204" s="400"/>
      <c r="DU204" s="400"/>
      <c r="DV204" s="400"/>
    </row>
    <row r="205" spans="121:126" ht="12.75" customHeight="1" x14ac:dyDescent="0.2">
      <c r="DQ205" s="400"/>
      <c r="DR205" s="400"/>
      <c r="DS205" s="400"/>
      <c r="DT205" s="400"/>
      <c r="DU205" s="400"/>
      <c r="DV205" s="400"/>
    </row>
    <row r="206" spans="121:126" ht="12.75" customHeight="1" x14ac:dyDescent="0.2">
      <c r="DQ206" s="400"/>
      <c r="DR206" s="400"/>
      <c r="DS206" s="400"/>
      <c r="DT206" s="400"/>
      <c r="DU206" s="400"/>
      <c r="DV206" s="400"/>
    </row>
    <row r="207" spans="121:126" ht="12.75" customHeight="1" x14ac:dyDescent="0.2">
      <c r="DQ207" s="400"/>
      <c r="DR207" s="400"/>
      <c r="DS207" s="400"/>
      <c r="DT207" s="400"/>
      <c r="DU207" s="400"/>
      <c r="DV207" s="400"/>
    </row>
    <row r="208" spans="121:126" ht="12.75" customHeight="1" x14ac:dyDescent="0.2">
      <c r="DQ208" s="400"/>
      <c r="DR208" s="400"/>
      <c r="DS208" s="400"/>
      <c r="DT208" s="400"/>
      <c r="DU208" s="400"/>
      <c r="DV208" s="400"/>
    </row>
    <row r="209" spans="121:126" ht="12.75" customHeight="1" x14ac:dyDescent="0.2">
      <c r="DQ209" s="400"/>
      <c r="DR209" s="400"/>
      <c r="DS209" s="400"/>
      <c r="DT209" s="400"/>
      <c r="DU209" s="400"/>
      <c r="DV209" s="400"/>
    </row>
    <row r="210" spans="121:126" ht="12.75" customHeight="1" x14ac:dyDescent="0.2">
      <c r="DQ210" s="400"/>
      <c r="DR210" s="400"/>
      <c r="DS210" s="400"/>
      <c r="DT210" s="400"/>
      <c r="DU210" s="400"/>
      <c r="DV210" s="400"/>
    </row>
    <row r="211" spans="121:126" ht="12.75" customHeight="1" x14ac:dyDescent="0.2">
      <c r="DQ211" s="400"/>
      <c r="DR211" s="400"/>
      <c r="DS211" s="400"/>
      <c r="DT211" s="400"/>
      <c r="DU211" s="400"/>
      <c r="DV211" s="400"/>
    </row>
    <row r="212" spans="121:126" ht="12.75" customHeight="1" x14ac:dyDescent="0.2">
      <c r="DQ212" s="400"/>
      <c r="DR212" s="400"/>
      <c r="DS212" s="400"/>
      <c r="DT212" s="400"/>
      <c r="DU212" s="400"/>
      <c r="DV212" s="400"/>
    </row>
    <row r="213" spans="121:126" ht="12.75" customHeight="1" x14ac:dyDescent="0.2">
      <c r="DQ213" s="400"/>
      <c r="DR213" s="400"/>
      <c r="DS213" s="400"/>
      <c r="DT213" s="400"/>
      <c r="DU213" s="400"/>
      <c r="DV213" s="400"/>
    </row>
    <row r="214" spans="121:126" ht="12.75" customHeight="1" x14ac:dyDescent="0.2">
      <c r="DQ214" s="400"/>
      <c r="DR214" s="400"/>
      <c r="DS214" s="400"/>
      <c r="DT214" s="400"/>
      <c r="DU214" s="400"/>
      <c r="DV214" s="400"/>
    </row>
    <row r="215" spans="121:126" ht="12.75" customHeight="1" x14ac:dyDescent="0.2">
      <c r="DQ215" s="400"/>
      <c r="DR215" s="400"/>
      <c r="DS215" s="400"/>
      <c r="DT215" s="400"/>
      <c r="DU215" s="400"/>
      <c r="DV215" s="400"/>
    </row>
    <row r="216" spans="121:126" ht="12.75" customHeight="1" x14ac:dyDescent="0.2">
      <c r="DQ216" s="400"/>
      <c r="DR216" s="400"/>
      <c r="DS216" s="400"/>
      <c r="DT216" s="400"/>
      <c r="DU216" s="400"/>
      <c r="DV216" s="400"/>
    </row>
    <row r="217" spans="121:126" ht="12.75" customHeight="1" x14ac:dyDescent="0.2">
      <c r="DQ217" s="400"/>
      <c r="DR217" s="400"/>
      <c r="DS217" s="400"/>
      <c r="DT217" s="400"/>
      <c r="DU217" s="400"/>
      <c r="DV217" s="400"/>
    </row>
    <row r="218" spans="121:126" ht="12.75" customHeight="1" x14ac:dyDescent="0.2">
      <c r="DQ218" s="400"/>
      <c r="DR218" s="400"/>
      <c r="DS218" s="400"/>
      <c r="DT218" s="400"/>
      <c r="DU218" s="400"/>
      <c r="DV218" s="400"/>
    </row>
    <row r="219" spans="121:126" ht="12.75" customHeight="1" x14ac:dyDescent="0.2">
      <c r="DQ219" s="400"/>
      <c r="DR219" s="400"/>
      <c r="DS219" s="400"/>
      <c r="DT219" s="400"/>
      <c r="DU219" s="400"/>
      <c r="DV219" s="400"/>
    </row>
    <row r="220" spans="121:126" ht="12.75" customHeight="1" x14ac:dyDescent="0.2">
      <c r="DQ220" s="400"/>
      <c r="DR220" s="400"/>
      <c r="DS220" s="400"/>
      <c r="DT220" s="400"/>
      <c r="DU220" s="400"/>
      <c r="DV220" s="400"/>
    </row>
    <row r="221" spans="121:126" ht="12.75" customHeight="1" x14ac:dyDescent="0.2">
      <c r="DQ221" s="400"/>
      <c r="DR221" s="400"/>
      <c r="DS221" s="400"/>
      <c r="DT221" s="400"/>
      <c r="DU221" s="400"/>
      <c r="DV221" s="400"/>
    </row>
    <row r="222" spans="121:126" ht="12.75" customHeight="1" x14ac:dyDescent="0.2">
      <c r="DQ222" s="400"/>
      <c r="DR222" s="400"/>
      <c r="DS222" s="400"/>
      <c r="DT222" s="400"/>
      <c r="DU222" s="400"/>
      <c r="DV222" s="400"/>
    </row>
    <row r="223" spans="121:126" ht="12.75" customHeight="1" x14ac:dyDescent="0.2">
      <c r="DQ223" s="400"/>
      <c r="DR223" s="400"/>
      <c r="DS223" s="400"/>
      <c r="DT223" s="400"/>
      <c r="DU223" s="400"/>
      <c r="DV223" s="400"/>
    </row>
    <row r="224" spans="121:126" ht="12.75" customHeight="1" x14ac:dyDescent="0.2">
      <c r="DQ224" s="400"/>
      <c r="DR224" s="400"/>
      <c r="DS224" s="400"/>
      <c r="DT224" s="400"/>
      <c r="DU224" s="400"/>
      <c r="DV224" s="400"/>
    </row>
    <row r="225" spans="121:126" ht="12.75" customHeight="1" x14ac:dyDescent="0.2">
      <c r="DQ225" s="400"/>
      <c r="DR225" s="400"/>
      <c r="DS225" s="400"/>
      <c r="DT225" s="400"/>
      <c r="DU225" s="400"/>
      <c r="DV225" s="400"/>
    </row>
    <row r="226" spans="121:126" ht="12.75" customHeight="1" x14ac:dyDescent="0.2">
      <c r="DQ226" s="400"/>
      <c r="DR226" s="400"/>
      <c r="DS226" s="400"/>
      <c r="DT226" s="400"/>
      <c r="DU226" s="400"/>
      <c r="DV226" s="400"/>
    </row>
    <row r="227" spans="121:126" ht="12.75" customHeight="1" x14ac:dyDescent="0.2">
      <c r="DQ227" s="400"/>
      <c r="DR227" s="400"/>
      <c r="DS227" s="400"/>
      <c r="DT227" s="400"/>
      <c r="DU227" s="400"/>
      <c r="DV227" s="400"/>
    </row>
    <row r="228" spans="121:126" ht="12.75" customHeight="1" x14ac:dyDescent="0.2">
      <c r="DQ228" s="400"/>
      <c r="DR228" s="400"/>
      <c r="DS228" s="400"/>
      <c r="DT228" s="400"/>
      <c r="DU228" s="400"/>
      <c r="DV228" s="400"/>
    </row>
    <row r="229" spans="121:126" ht="12.75" customHeight="1" x14ac:dyDescent="0.2">
      <c r="DQ229" s="400"/>
      <c r="DR229" s="400"/>
      <c r="DS229" s="400"/>
      <c r="DT229" s="400"/>
      <c r="DU229" s="400"/>
      <c r="DV229" s="400"/>
    </row>
    <row r="230" spans="121:126" ht="12.75" customHeight="1" x14ac:dyDescent="0.2">
      <c r="DQ230" s="400"/>
      <c r="DR230" s="400"/>
      <c r="DS230" s="400"/>
      <c r="DT230" s="400"/>
      <c r="DU230" s="400"/>
      <c r="DV230" s="400"/>
    </row>
    <row r="231" spans="121:126" ht="12.75" customHeight="1" x14ac:dyDescent="0.2">
      <c r="DQ231" s="400"/>
      <c r="DR231" s="400"/>
      <c r="DS231" s="400"/>
      <c r="DT231" s="400"/>
      <c r="DU231" s="400"/>
      <c r="DV231" s="400"/>
    </row>
    <row r="232" spans="121:126" ht="12.75" customHeight="1" x14ac:dyDescent="0.2">
      <c r="DQ232" s="400"/>
      <c r="DR232" s="400"/>
      <c r="DS232" s="400"/>
      <c r="DT232" s="400"/>
      <c r="DU232" s="400"/>
      <c r="DV232" s="400"/>
    </row>
    <row r="233" spans="121:126" ht="12.75" customHeight="1" x14ac:dyDescent="0.2">
      <c r="DQ233" s="400"/>
      <c r="DR233" s="400"/>
      <c r="DS233" s="400"/>
      <c r="DT233" s="400"/>
      <c r="DU233" s="400"/>
      <c r="DV233" s="400"/>
    </row>
    <row r="234" spans="121:126" ht="12.75" customHeight="1" x14ac:dyDescent="0.2">
      <c r="DQ234" s="400"/>
      <c r="DR234" s="400"/>
      <c r="DS234" s="400"/>
      <c r="DT234" s="400"/>
      <c r="DU234" s="400"/>
      <c r="DV234" s="400"/>
    </row>
    <row r="235" spans="121:126" ht="12.75" customHeight="1" x14ac:dyDescent="0.2">
      <c r="DQ235" s="400"/>
      <c r="DR235" s="400"/>
      <c r="DS235" s="400"/>
      <c r="DT235" s="400"/>
      <c r="DU235" s="400"/>
      <c r="DV235" s="400"/>
    </row>
    <row r="236" spans="121:126" ht="12.75" customHeight="1" x14ac:dyDescent="0.2">
      <c r="DQ236" s="400"/>
      <c r="DR236" s="400"/>
      <c r="DS236" s="400"/>
      <c r="DT236" s="400"/>
      <c r="DU236" s="400"/>
      <c r="DV236" s="400"/>
    </row>
    <row r="237" spans="121:126" ht="12.75" customHeight="1" x14ac:dyDescent="0.2">
      <c r="DQ237" s="400"/>
      <c r="DR237" s="400"/>
      <c r="DS237" s="400"/>
      <c r="DT237" s="400"/>
      <c r="DU237" s="400"/>
      <c r="DV237" s="400"/>
    </row>
    <row r="238" spans="121:126" ht="12.75" customHeight="1" x14ac:dyDescent="0.2">
      <c r="DQ238" s="400"/>
      <c r="DR238" s="400"/>
      <c r="DS238" s="400"/>
      <c r="DT238" s="400"/>
      <c r="DU238" s="400"/>
      <c r="DV238" s="400"/>
    </row>
    <row r="239" spans="121:126" ht="12.75" customHeight="1" x14ac:dyDescent="0.2">
      <c r="DQ239" s="400"/>
      <c r="DR239" s="400"/>
      <c r="DS239" s="400"/>
      <c r="DT239" s="400"/>
      <c r="DU239" s="400"/>
      <c r="DV239" s="400"/>
    </row>
    <row r="240" spans="121:126" ht="12.75" customHeight="1" x14ac:dyDescent="0.2">
      <c r="DQ240" s="400"/>
      <c r="DR240" s="400"/>
      <c r="DS240" s="400"/>
      <c r="DT240" s="400"/>
      <c r="DU240" s="400"/>
      <c r="DV240" s="400"/>
    </row>
    <row r="241" spans="121:126" ht="12.75" customHeight="1" x14ac:dyDescent="0.2">
      <c r="DQ241" s="400"/>
      <c r="DR241" s="400"/>
      <c r="DS241" s="400"/>
      <c r="DT241" s="400"/>
      <c r="DU241" s="400"/>
      <c r="DV241" s="400"/>
    </row>
    <row r="242" spans="121:126" ht="12.75" customHeight="1" x14ac:dyDescent="0.2">
      <c r="DQ242" s="400"/>
      <c r="DR242" s="400"/>
      <c r="DS242" s="400"/>
      <c r="DT242" s="400"/>
      <c r="DU242" s="400"/>
      <c r="DV242" s="400"/>
    </row>
    <row r="243" spans="121:126" ht="12.75" customHeight="1" x14ac:dyDescent="0.2">
      <c r="DQ243" s="400"/>
      <c r="DR243" s="400"/>
      <c r="DS243" s="400"/>
      <c r="DT243" s="400"/>
      <c r="DU243" s="400"/>
      <c r="DV243" s="400"/>
    </row>
    <row r="244" spans="121:126" ht="12.75" customHeight="1" x14ac:dyDescent="0.2">
      <c r="DQ244" s="400"/>
      <c r="DR244" s="400"/>
      <c r="DS244" s="400"/>
      <c r="DT244" s="400"/>
      <c r="DU244" s="400"/>
      <c r="DV244" s="400"/>
    </row>
    <row r="245" spans="121:126" ht="12.75" customHeight="1" x14ac:dyDescent="0.2">
      <c r="DQ245" s="400"/>
      <c r="DR245" s="400"/>
      <c r="DS245" s="400"/>
      <c r="DT245" s="400"/>
      <c r="DU245" s="400"/>
      <c r="DV245" s="400"/>
    </row>
    <row r="246" spans="121:126" ht="12.75" customHeight="1" x14ac:dyDescent="0.2">
      <c r="DQ246" s="400"/>
      <c r="DR246" s="400"/>
      <c r="DS246" s="400"/>
      <c r="DT246" s="400"/>
      <c r="DU246" s="400"/>
      <c r="DV246" s="400"/>
    </row>
    <row r="247" spans="121:126" ht="12.75" customHeight="1" x14ac:dyDescent="0.2">
      <c r="DQ247" s="400"/>
      <c r="DR247" s="400"/>
      <c r="DS247" s="400"/>
      <c r="DT247" s="400"/>
      <c r="DU247" s="400"/>
      <c r="DV247" s="400"/>
    </row>
    <row r="248" spans="121:126" ht="12.75" customHeight="1" x14ac:dyDescent="0.2">
      <c r="DQ248" s="400"/>
      <c r="DR248" s="400"/>
      <c r="DS248" s="400"/>
      <c r="DT248" s="400"/>
      <c r="DU248" s="400"/>
      <c r="DV248" s="400"/>
    </row>
    <row r="249" spans="121:126" ht="12.75" customHeight="1" x14ac:dyDescent="0.2">
      <c r="DQ249" s="400"/>
      <c r="DR249" s="400"/>
      <c r="DS249" s="400"/>
      <c r="DT249" s="400"/>
      <c r="DU249" s="400"/>
      <c r="DV249" s="400"/>
    </row>
    <row r="250" spans="121:126" ht="12.75" customHeight="1" x14ac:dyDescent="0.2">
      <c r="DQ250" s="400"/>
      <c r="DR250" s="400"/>
      <c r="DS250" s="400"/>
      <c r="DT250" s="400"/>
      <c r="DU250" s="400"/>
      <c r="DV250" s="400"/>
    </row>
    <row r="251" spans="121:126" ht="12.75" customHeight="1" x14ac:dyDescent="0.2">
      <c r="DQ251" s="400"/>
      <c r="DR251" s="400"/>
      <c r="DS251" s="400"/>
      <c r="DT251" s="400"/>
      <c r="DU251" s="400"/>
      <c r="DV251" s="400"/>
    </row>
    <row r="252" spans="121:126" ht="12.75" customHeight="1" x14ac:dyDescent="0.2">
      <c r="DQ252" s="400"/>
      <c r="DR252" s="400"/>
      <c r="DS252" s="400"/>
      <c r="DT252" s="400"/>
      <c r="DU252" s="400"/>
      <c r="DV252" s="400"/>
    </row>
    <row r="253" spans="121:126" ht="12.75" customHeight="1" x14ac:dyDescent="0.2">
      <c r="DQ253" s="400"/>
      <c r="DR253" s="400"/>
      <c r="DS253" s="400"/>
      <c r="DT253" s="400"/>
      <c r="DU253" s="400"/>
      <c r="DV253" s="400"/>
    </row>
    <row r="254" spans="121:126" ht="12.75" customHeight="1" x14ac:dyDescent="0.2">
      <c r="DQ254" s="400"/>
      <c r="DR254" s="400"/>
      <c r="DS254" s="400"/>
      <c r="DT254" s="400"/>
      <c r="DU254" s="400"/>
      <c r="DV254" s="400"/>
    </row>
    <row r="255" spans="121:126" ht="12.75" customHeight="1" x14ac:dyDescent="0.2">
      <c r="DQ255" s="400"/>
      <c r="DR255" s="400"/>
      <c r="DS255" s="400"/>
      <c r="DT255" s="400"/>
      <c r="DU255" s="400"/>
      <c r="DV255" s="400"/>
    </row>
    <row r="256" spans="121:126" ht="12.75" customHeight="1" x14ac:dyDescent="0.2">
      <c r="DQ256" s="400"/>
      <c r="DR256" s="400"/>
      <c r="DS256" s="400"/>
      <c r="DT256" s="400"/>
      <c r="DU256" s="400"/>
      <c r="DV256" s="400"/>
    </row>
    <row r="257" spans="121:126" ht="12.75" customHeight="1" x14ac:dyDescent="0.2">
      <c r="DQ257" s="400"/>
      <c r="DR257" s="400"/>
      <c r="DS257" s="400"/>
      <c r="DT257" s="400"/>
      <c r="DU257" s="400"/>
      <c r="DV257" s="400"/>
    </row>
    <row r="258" spans="121:126" ht="12.75" customHeight="1" x14ac:dyDescent="0.2">
      <c r="DQ258" s="400"/>
      <c r="DR258" s="400"/>
      <c r="DS258" s="400"/>
      <c r="DT258" s="400"/>
      <c r="DU258" s="400"/>
      <c r="DV258" s="400"/>
    </row>
    <row r="259" spans="121:126" ht="12.75" customHeight="1" x14ac:dyDescent="0.2">
      <c r="DQ259" s="400"/>
      <c r="DR259" s="400"/>
      <c r="DS259" s="400"/>
      <c r="DT259" s="400"/>
      <c r="DU259" s="400"/>
      <c r="DV259" s="400"/>
    </row>
    <row r="260" spans="121:126" ht="12.75" customHeight="1" x14ac:dyDescent="0.2">
      <c r="DQ260" s="400"/>
      <c r="DR260" s="400"/>
      <c r="DS260" s="400"/>
      <c r="DT260" s="400"/>
      <c r="DU260" s="400"/>
      <c r="DV260" s="400"/>
    </row>
    <row r="261" spans="121:126" ht="12.75" customHeight="1" x14ac:dyDescent="0.2">
      <c r="DQ261" s="400"/>
      <c r="DR261" s="400"/>
      <c r="DS261" s="400"/>
      <c r="DT261" s="400"/>
      <c r="DU261" s="400"/>
      <c r="DV261" s="400"/>
    </row>
    <row r="262" spans="121:126" ht="12.75" customHeight="1" x14ac:dyDescent="0.2">
      <c r="DQ262" s="400"/>
      <c r="DR262" s="400"/>
      <c r="DS262" s="400"/>
      <c r="DT262" s="400"/>
      <c r="DU262" s="400"/>
      <c r="DV262" s="400"/>
    </row>
    <row r="263" spans="121:126" ht="12.75" customHeight="1" x14ac:dyDescent="0.2">
      <c r="DQ263" s="400"/>
      <c r="DR263" s="400"/>
      <c r="DS263" s="400"/>
      <c r="DT263" s="400"/>
      <c r="DU263" s="400"/>
      <c r="DV263" s="400"/>
    </row>
    <row r="264" spans="121:126" ht="12.75" customHeight="1" x14ac:dyDescent="0.2">
      <c r="DQ264" s="400"/>
      <c r="DR264" s="400"/>
      <c r="DS264" s="400"/>
      <c r="DT264" s="400"/>
      <c r="DU264" s="400"/>
      <c r="DV264" s="400"/>
    </row>
    <row r="265" spans="121:126" ht="12.75" customHeight="1" x14ac:dyDescent="0.2">
      <c r="DQ265" s="400"/>
      <c r="DR265" s="400"/>
      <c r="DS265" s="400"/>
      <c r="DT265" s="400"/>
      <c r="DU265" s="400"/>
      <c r="DV265" s="400"/>
    </row>
    <row r="266" spans="121:126" ht="12.75" customHeight="1" x14ac:dyDescent="0.2">
      <c r="DQ266" s="400"/>
      <c r="DR266" s="400"/>
      <c r="DS266" s="400"/>
      <c r="DT266" s="400"/>
      <c r="DU266" s="400"/>
      <c r="DV266" s="400"/>
    </row>
    <row r="267" spans="121:126" ht="12.75" customHeight="1" x14ac:dyDescent="0.2">
      <c r="DQ267" s="400"/>
      <c r="DR267" s="400"/>
      <c r="DS267" s="400"/>
      <c r="DT267" s="400"/>
      <c r="DU267" s="400"/>
      <c r="DV267" s="400"/>
    </row>
    <row r="268" spans="121:126" ht="12.75" customHeight="1" x14ac:dyDescent="0.2">
      <c r="DQ268" s="400"/>
      <c r="DR268" s="400"/>
      <c r="DS268" s="400"/>
      <c r="DT268" s="400"/>
      <c r="DU268" s="400"/>
      <c r="DV268" s="400"/>
    </row>
    <row r="269" spans="121:126" ht="12.75" customHeight="1" x14ac:dyDescent="0.2">
      <c r="DQ269" s="400"/>
      <c r="DR269" s="400"/>
      <c r="DS269" s="400"/>
      <c r="DT269" s="400"/>
      <c r="DU269" s="400"/>
      <c r="DV269" s="400"/>
    </row>
    <row r="270" spans="121:126" ht="12.75" customHeight="1" x14ac:dyDescent="0.2">
      <c r="DQ270" s="400"/>
      <c r="DR270" s="400"/>
      <c r="DS270" s="400"/>
      <c r="DT270" s="400"/>
      <c r="DU270" s="400"/>
      <c r="DV270" s="400"/>
    </row>
    <row r="271" spans="121:126" ht="12.75" customHeight="1" x14ac:dyDescent="0.2">
      <c r="DQ271" s="400"/>
      <c r="DR271" s="400"/>
      <c r="DS271" s="400"/>
      <c r="DT271" s="400"/>
      <c r="DU271" s="400"/>
      <c r="DV271" s="400"/>
    </row>
    <row r="272" spans="121:126" ht="12.75" customHeight="1" x14ac:dyDescent="0.2">
      <c r="DQ272" s="400"/>
      <c r="DR272" s="400"/>
      <c r="DS272" s="400"/>
      <c r="DT272" s="400"/>
      <c r="DU272" s="400"/>
      <c r="DV272" s="400"/>
    </row>
    <row r="273" spans="121:126" ht="12.75" customHeight="1" x14ac:dyDescent="0.2">
      <c r="DQ273" s="400"/>
      <c r="DR273" s="400"/>
      <c r="DS273" s="400"/>
      <c r="DT273" s="400"/>
      <c r="DU273" s="400"/>
      <c r="DV273" s="400"/>
    </row>
    <row r="274" spans="121:126" ht="12.75" customHeight="1" x14ac:dyDescent="0.2">
      <c r="DQ274" s="400"/>
      <c r="DR274" s="400"/>
      <c r="DS274" s="400"/>
      <c r="DT274" s="400"/>
      <c r="DU274" s="400"/>
      <c r="DV274" s="400"/>
    </row>
    <row r="275" spans="121:126" ht="12.75" customHeight="1" x14ac:dyDescent="0.2">
      <c r="DQ275" s="400"/>
      <c r="DR275" s="400"/>
      <c r="DS275" s="400"/>
      <c r="DT275" s="400"/>
      <c r="DU275" s="400"/>
      <c r="DV275" s="400"/>
    </row>
    <row r="276" spans="121:126" ht="12.75" customHeight="1" x14ac:dyDescent="0.2">
      <c r="DQ276" s="400"/>
      <c r="DR276" s="400"/>
      <c r="DS276" s="400"/>
      <c r="DT276" s="400"/>
      <c r="DU276" s="400"/>
      <c r="DV276" s="400"/>
    </row>
    <row r="277" spans="121:126" ht="12.75" customHeight="1" x14ac:dyDescent="0.2">
      <c r="DQ277" s="400"/>
      <c r="DR277" s="400"/>
      <c r="DS277" s="400"/>
      <c r="DT277" s="400"/>
      <c r="DU277" s="400"/>
      <c r="DV277" s="400"/>
    </row>
    <row r="278" spans="121:126" ht="12.75" customHeight="1" x14ac:dyDescent="0.2">
      <c r="DQ278" s="400"/>
      <c r="DR278" s="400"/>
      <c r="DS278" s="400"/>
      <c r="DT278" s="400"/>
      <c r="DU278" s="400"/>
      <c r="DV278" s="400"/>
    </row>
    <row r="279" spans="121:126" ht="12.75" customHeight="1" x14ac:dyDescent="0.2">
      <c r="DQ279" s="400"/>
      <c r="DR279" s="400"/>
      <c r="DS279" s="400"/>
      <c r="DT279" s="400"/>
      <c r="DU279" s="400"/>
      <c r="DV279" s="400"/>
    </row>
    <row r="280" spans="121:126" ht="12.75" customHeight="1" x14ac:dyDescent="0.2">
      <c r="DQ280" s="400"/>
      <c r="DR280" s="400"/>
      <c r="DS280" s="400"/>
      <c r="DT280" s="400"/>
      <c r="DU280" s="400"/>
      <c r="DV280" s="400"/>
    </row>
    <row r="281" spans="121:126" ht="12.75" customHeight="1" x14ac:dyDescent="0.2">
      <c r="DQ281" s="400"/>
      <c r="DR281" s="400"/>
      <c r="DS281" s="400"/>
      <c r="DT281" s="400"/>
      <c r="DU281" s="400"/>
      <c r="DV281" s="400"/>
    </row>
    <row r="282" spans="121:126" ht="12.75" customHeight="1" x14ac:dyDescent="0.2">
      <c r="DQ282" s="400"/>
      <c r="DR282" s="400"/>
      <c r="DS282" s="400"/>
      <c r="DT282" s="400"/>
      <c r="DU282" s="400"/>
      <c r="DV282" s="400"/>
    </row>
    <row r="283" spans="121:126" ht="12.75" customHeight="1" x14ac:dyDescent="0.2">
      <c r="DQ283" s="400"/>
      <c r="DR283" s="400"/>
      <c r="DS283" s="400"/>
      <c r="DT283" s="400"/>
      <c r="DU283" s="400"/>
      <c r="DV283" s="400"/>
    </row>
    <row r="284" spans="121:126" ht="12.75" customHeight="1" x14ac:dyDescent="0.2">
      <c r="DQ284" s="400"/>
      <c r="DR284" s="400"/>
      <c r="DS284" s="400"/>
      <c r="DT284" s="400"/>
      <c r="DU284" s="400"/>
      <c r="DV284" s="400"/>
    </row>
    <row r="285" spans="121:126" ht="12.75" customHeight="1" x14ac:dyDescent="0.2">
      <c r="DQ285" s="400"/>
      <c r="DR285" s="400"/>
      <c r="DS285" s="400"/>
      <c r="DT285" s="400"/>
      <c r="DU285" s="400"/>
      <c r="DV285" s="400"/>
    </row>
    <row r="286" spans="121:126" ht="12.75" customHeight="1" x14ac:dyDescent="0.2">
      <c r="DQ286" s="400"/>
      <c r="DR286" s="400"/>
      <c r="DS286" s="400"/>
      <c r="DT286" s="400"/>
      <c r="DU286" s="400"/>
      <c r="DV286" s="400"/>
    </row>
    <row r="287" spans="121:126" ht="12.75" customHeight="1" x14ac:dyDescent="0.2">
      <c r="DQ287" s="400"/>
      <c r="DR287" s="400"/>
      <c r="DS287" s="400"/>
      <c r="DT287" s="400"/>
      <c r="DU287" s="400"/>
      <c r="DV287" s="400"/>
    </row>
    <row r="288" spans="121:126" ht="12.75" customHeight="1" x14ac:dyDescent="0.2">
      <c r="DQ288" s="400"/>
      <c r="DR288" s="400"/>
      <c r="DS288" s="400"/>
      <c r="DT288" s="400"/>
      <c r="DU288" s="400"/>
      <c r="DV288" s="400"/>
    </row>
    <row r="289" spans="121:126" ht="12.75" customHeight="1" x14ac:dyDescent="0.2">
      <c r="DQ289" s="400"/>
      <c r="DR289" s="400"/>
      <c r="DS289" s="400"/>
      <c r="DT289" s="400"/>
      <c r="DU289" s="400"/>
      <c r="DV289" s="400"/>
    </row>
    <row r="290" spans="121:126" ht="12.75" customHeight="1" x14ac:dyDescent="0.2">
      <c r="DQ290" s="400"/>
      <c r="DR290" s="400"/>
      <c r="DS290" s="400"/>
      <c r="DT290" s="400"/>
      <c r="DU290" s="400"/>
      <c r="DV290" s="400"/>
    </row>
    <row r="291" spans="121:126" ht="12.75" customHeight="1" x14ac:dyDescent="0.2">
      <c r="DQ291" s="400"/>
      <c r="DR291" s="400"/>
      <c r="DS291" s="400"/>
      <c r="DT291" s="400"/>
      <c r="DU291" s="400"/>
      <c r="DV291" s="400"/>
    </row>
    <row r="292" spans="121:126" ht="12.75" customHeight="1" x14ac:dyDescent="0.2">
      <c r="DQ292" s="400"/>
      <c r="DR292" s="400"/>
      <c r="DS292" s="400"/>
      <c r="DT292" s="400"/>
      <c r="DU292" s="400"/>
      <c r="DV292" s="400"/>
    </row>
    <row r="293" spans="121:126" ht="12.75" customHeight="1" x14ac:dyDescent="0.2">
      <c r="DQ293" s="400"/>
      <c r="DR293" s="400"/>
      <c r="DS293" s="400"/>
      <c r="DT293" s="400"/>
      <c r="DU293" s="400"/>
      <c r="DV293" s="400"/>
    </row>
    <row r="294" spans="121:126" ht="12.75" customHeight="1" x14ac:dyDescent="0.2">
      <c r="DQ294" s="400"/>
      <c r="DR294" s="400"/>
      <c r="DS294" s="400"/>
      <c r="DT294" s="400"/>
      <c r="DU294" s="400"/>
      <c r="DV294" s="400"/>
    </row>
    <row r="295" spans="121:126" ht="12.75" customHeight="1" x14ac:dyDescent="0.2">
      <c r="DR295" s="399"/>
    </row>
  </sheetData>
  <sheetProtection password="B1A6" sheet="1" objects="1" scenarios="1"/>
  <mergeCells count="17">
    <mergeCell ref="A1:X3"/>
    <mergeCell ref="DU1:EI1"/>
    <mergeCell ref="EK1:EY1"/>
    <mergeCell ref="CS1:CZ1"/>
    <mergeCell ref="DK1:DQ1"/>
    <mergeCell ref="BT1:CB1"/>
    <mergeCell ref="CC1:CJ1"/>
    <mergeCell ref="CK1:CR1"/>
    <mergeCell ref="DA1:DJ1"/>
    <mergeCell ref="AR1:AW1"/>
    <mergeCell ref="AX1:BC1"/>
    <mergeCell ref="BD1:BK1"/>
    <mergeCell ref="BL1:BS1"/>
    <mergeCell ref="AC1:AG1"/>
    <mergeCell ref="AH1:AL1"/>
    <mergeCell ref="AM1:AQ1"/>
    <mergeCell ref="FA1:FO1"/>
  </mergeCells>
  <phoneticPr fontId="40" type="noConversion"/>
  <conditionalFormatting sqref="DU4:EI4 EK4:EY4 FA4:FO4 AC4:DQ4">
    <cfRule type="cellIs" dxfId="60" priority="55" operator="greaterThan">
      <formula>0.79</formula>
    </cfRule>
    <cfRule type="cellIs" dxfId="59" priority="56" operator="greaterThan">
      <formula>0.59</formula>
    </cfRule>
    <cfRule type="cellIs" dxfId="58" priority="57" operator="lessThan">
      <formula>0.6</formula>
    </cfRule>
  </conditionalFormatting>
  <conditionalFormatting sqref="L5:AB89">
    <cfRule type="cellIs" dxfId="57" priority="61" stopIfTrue="1" operator="between">
      <formula>0.6949</formula>
      <formula>1.1</formula>
    </cfRule>
  </conditionalFormatting>
  <pageMargins left="0.75" right="0.75" top="1" bottom="1" header="0.5" footer="0.5"/>
  <pageSetup paperSize="9" orientation="portrait" verticalDpi="0" r:id="rId1"/>
  <headerFooter alignWithMargins="0"/>
  <legacyDrawing r:id="rId2"/>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5"/>
  </sheetPr>
  <dimension ref="A1:XEU92"/>
  <sheetViews>
    <sheetView zoomScale="90" zoomScaleNormal="90" zoomScalePageLayoutView="90" workbookViewId="0">
      <pane xSplit="4" ySplit="7" topLeftCell="E8" activePane="bottomRight" state="frozen"/>
      <selection pane="topRight" activeCell="E1" sqref="E1"/>
      <selection pane="bottomLeft" activeCell="A7" sqref="A7"/>
      <selection pane="bottomRight" activeCell="A19" sqref="A19"/>
    </sheetView>
  </sheetViews>
  <sheetFormatPr defaultColWidth="17.140625" defaultRowHeight="12.75" customHeight="1" x14ac:dyDescent="0.2"/>
  <cols>
    <col min="1" max="1" width="5.7109375" customWidth="1"/>
    <col min="2" max="2" width="26.42578125" customWidth="1"/>
    <col min="3" max="4" width="5.85546875" customWidth="1"/>
    <col min="5" max="60" width="6.42578125" customWidth="1"/>
    <col min="61" max="61" width="8" customWidth="1"/>
    <col min="62" max="79" width="6.42578125" customWidth="1"/>
    <col min="80" max="80" width="18.7109375" style="427" customWidth="1"/>
    <col min="81" max="110" width="17.140625" style="401"/>
  </cols>
  <sheetData>
    <row r="1" spans="1:16375" ht="18.75" customHeight="1" x14ac:dyDescent="0.2">
      <c r="A1" s="34"/>
      <c r="B1" s="812" t="s">
        <v>1364</v>
      </c>
      <c r="C1" s="812"/>
      <c r="D1" s="813"/>
      <c r="E1" s="93">
        <f>E3/SUM($E$3:$H$3)</f>
        <v>0.5</v>
      </c>
      <c r="F1" s="94">
        <f>F3/SUM($E$3:$H$3)</f>
        <v>0.16666666666666666</v>
      </c>
      <c r="G1" s="94">
        <f>G3/SUM($E$3:$H$3)</f>
        <v>0.16666666666666666</v>
      </c>
      <c r="H1" s="95">
        <f>H3/SUM($E$3:$H$3)</f>
        <v>0.16666666666666666</v>
      </c>
      <c r="I1" s="93">
        <f>I3/SUM($I$3:$L$3)</f>
        <v>0.42857142857142855</v>
      </c>
      <c r="J1" s="94">
        <f>J3/SUM($I$3:$L$3)</f>
        <v>0.2857142857142857</v>
      </c>
      <c r="K1" s="94">
        <f>K3/SUM($I$3:$L$3)</f>
        <v>0</v>
      </c>
      <c r="L1" s="95">
        <f>L3/SUM($I$3:$L$3)</f>
        <v>0.2857142857142857</v>
      </c>
      <c r="M1" s="93">
        <f>M3/SUM($M$3:$P$3)</f>
        <v>0.42857142857142855</v>
      </c>
      <c r="N1" s="94">
        <f>N3/SUM($M$3:$P$3)</f>
        <v>0.14285714285714285</v>
      </c>
      <c r="O1" s="94">
        <f>O3/SUM($M$3:$P$3)</f>
        <v>0.14285714285714285</v>
      </c>
      <c r="P1" s="95">
        <f>P3/SUM($M$3:$P$3)</f>
        <v>0.2857142857142857</v>
      </c>
      <c r="Q1" s="93">
        <f>Q3/SUM($Q$3:$U$3)</f>
        <v>0.25</v>
      </c>
      <c r="R1" s="94">
        <f>R3/SUM($Q$3:$U$3)</f>
        <v>8.3333333333333329E-2</v>
      </c>
      <c r="S1" s="94">
        <f>S3/SUM($Q$3:$U$3)</f>
        <v>8.3333333333333329E-2</v>
      </c>
      <c r="T1" s="94">
        <f t="shared" ref="T1:U1" si="0">T3/SUM($Q$3:$U$3)</f>
        <v>0.41666666666666669</v>
      </c>
      <c r="U1" s="94">
        <f t="shared" si="0"/>
        <v>0.16666666666666666</v>
      </c>
      <c r="V1" s="93">
        <f>V3/SUM($V$3:$Y$3)</f>
        <v>0.42857142857142855</v>
      </c>
      <c r="W1" s="94">
        <f>W3/SUM($V$3:$Y$3)</f>
        <v>0.14285714285714285</v>
      </c>
      <c r="X1" s="94">
        <f>X3/SUM($V$3:$Y$3)</f>
        <v>0.14285714285714285</v>
      </c>
      <c r="Y1" s="95">
        <f>Y3/SUM($V$3:$Y$3)</f>
        <v>0.2857142857142857</v>
      </c>
      <c r="Z1" s="93">
        <f>Z3/SUM($Z$3:$AD$3)</f>
        <v>0.22222222222222221</v>
      </c>
      <c r="AA1" s="94">
        <f>AA3/SUM($Z$3:$AD$3)</f>
        <v>0.16666666666666666</v>
      </c>
      <c r="AB1" s="94">
        <f>AB3/SUM($Z$3:$AD$3)</f>
        <v>0.16666666666666666</v>
      </c>
      <c r="AC1" s="94">
        <f t="shared" ref="AC1:AD1" si="1">AC3/SUM($Z$3:$AD$3)</f>
        <v>0.33333333333333331</v>
      </c>
      <c r="AD1" s="94">
        <f t="shared" si="1"/>
        <v>0.1111111111111111</v>
      </c>
      <c r="AE1" s="93">
        <f>AE3/SUM($AE$3:$AI$3)</f>
        <v>0.22222222222222221</v>
      </c>
      <c r="AF1" s="94">
        <f>AF3/SUM($AE$3:$AI$3)</f>
        <v>0.16666666666666666</v>
      </c>
      <c r="AG1" s="94">
        <f>AG3/SUM($AE$3:$AI$3)</f>
        <v>0.16666666666666666</v>
      </c>
      <c r="AH1" s="94">
        <f t="shared" ref="AH1:AI1" si="2">AH3/SUM($AE$3:$AI$3)</f>
        <v>0.33333333333333331</v>
      </c>
      <c r="AI1" s="94">
        <f t="shared" si="2"/>
        <v>0.1111111111111111</v>
      </c>
      <c r="AJ1" s="93">
        <f>AJ3/SUM($AJ$3:$AN$3)</f>
        <v>0.19444444444444445</v>
      </c>
      <c r="AK1" s="94">
        <f>AK3/SUM($AJ$3:$AN$3)</f>
        <v>0.1388888888888889</v>
      </c>
      <c r="AL1" s="94">
        <f>AL3/SUM($AJ$3:$AN$3)</f>
        <v>0.1388888888888889</v>
      </c>
      <c r="AM1" s="94">
        <f t="shared" ref="AM1:AN1" si="3">AM3/SUM($AJ$3:$AN$3)</f>
        <v>0.41666666666666669</v>
      </c>
      <c r="AN1" s="94">
        <f t="shared" si="3"/>
        <v>0.1111111111111111</v>
      </c>
      <c r="AO1" s="93">
        <f>AO3/SUM($AO$3:$AS$3)</f>
        <v>0.19444444444444445</v>
      </c>
      <c r="AP1" s="94">
        <f>AP3/SUM($AO$3:$AS$3)</f>
        <v>0.1388888888888889</v>
      </c>
      <c r="AQ1" s="94">
        <f>AQ3/SUM($AO$3:$AS$3)</f>
        <v>0.1388888888888889</v>
      </c>
      <c r="AR1" s="94">
        <f>AR3/SUM($AO$3:$AS$3)</f>
        <v>0.41666666666666669</v>
      </c>
      <c r="AS1" s="95">
        <f>AS3/SUM($AO$3:$AS$3)</f>
        <v>0.1111111111111111</v>
      </c>
      <c r="AT1" s="93">
        <f>AT3/SUM($AT$3:$AX$3)</f>
        <v>0.22857142857142856</v>
      </c>
      <c r="AU1" s="94">
        <f>AU3/SUM($AT$3:$AX$3)</f>
        <v>0.17142857142857143</v>
      </c>
      <c r="AV1" s="94">
        <f>AV3/SUM($AT$3:$AX$3)</f>
        <v>0.17142857142857143</v>
      </c>
      <c r="AW1" s="94">
        <f t="shared" ref="AW1:AX1" si="4">AW3/SUM($AT$3:$AX$3)</f>
        <v>0.42857142857142855</v>
      </c>
      <c r="AX1" s="94">
        <f t="shared" si="4"/>
        <v>0</v>
      </c>
      <c r="AY1" s="93">
        <f>AY3/SUM($AY$3:$BC$3)</f>
        <v>0.22857142857142856</v>
      </c>
      <c r="AZ1" s="94">
        <f>AZ3/SUM($AY$3:$BC$3)</f>
        <v>0.14285714285714285</v>
      </c>
      <c r="BA1" s="94">
        <f>BA3/SUM($AY$3:$BC$3)</f>
        <v>0.14285714285714285</v>
      </c>
      <c r="BB1" s="94">
        <f t="shared" ref="BB1:BC1" si="5">BB3/SUM($AY$3:$BC$3)</f>
        <v>0.42857142857142855</v>
      </c>
      <c r="BC1" s="94">
        <f t="shared" si="5"/>
        <v>5.7142857142857141E-2</v>
      </c>
      <c r="BD1" s="93">
        <f>BD3/SUM($BD$3:$BH$3)</f>
        <v>0.25806451612903225</v>
      </c>
      <c r="BE1" s="94">
        <f>BE3/SUM($BD$3:$BH$3)</f>
        <v>0.19354838709677419</v>
      </c>
      <c r="BF1" s="94">
        <f>BF3/SUM($BD$3:$BH$3)</f>
        <v>0.16129032258064516</v>
      </c>
      <c r="BG1" s="94">
        <f t="shared" ref="BG1:BH1" si="6">BG3/SUM($BD$3:$BH$3)</f>
        <v>0.32258064516129031</v>
      </c>
      <c r="BH1" s="94">
        <f t="shared" si="6"/>
        <v>6.4516129032258063E-2</v>
      </c>
      <c r="BI1" s="93">
        <f>BI3/SUM($BI$3:$BL$3)</f>
        <v>0.23529411764705882</v>
      </c>
      <c r="BJ1" s="93">
        <f>BJ3/SUM($BI$3:$BL$3)</f>
        <v>0.14705882352941177</v>
      </c>
      <c r="BK1" s="93">
        <f>BK3/SUM($BI$3:$BL$3)</f>
        <v>0.17647058823529413</v>
      </c>
      <c r="BL1" s="93">
        <f>BL3/SUM($BI$3:$BL$3)</f>
        <v>0.44117647058823528</v>
      </c>
      <c r="BM1" s="93">
        <f>BM3/SUM($BM$3:$BQ$3)</f>
        <v>0.44</v>
      </c>
      <c r="BN1" s="93">
        <f t="shared" ref="BN1:BQ1" si="7">BN3/SUM($BM$3:$BQ$3)</f>
        <v>0.1</v>
      </c>
      <c r="BO1" s="93">
        <f t="shared" si="7"/>
        <v>0.18</v>
      </c>
      <c r="BP1" s="93">
        <f t="shared" si="7"/>
        <v>0.14000000000000001</v>
      </c>
      <c r="BQ1" s="93">
        <f t="shared" si="7"/>
        <v>0.14000000000000001</v>
      </c>
      <c r="BR1" s="93">
        <f>BR3/SUM($BR$3:$BV$3)</f>
        <v>0.44</v>
      </c>
      <c r="BS1" s="93">
        <f t="shared" ref="BS1:BV1" si="8">BS3/SUM($BR$3:$BV$3)</f>
        <v>0.1</v>
      </c>
      <c r="BT1" s="93">
        <f t="shared" si="8"/>
        <v>0.18</v>
      </c>
      <c r="BU1" s="93">
        <f t="shared" si="8"/>
        <v>0.14000000000000001</v>
      </c>
      <c r="BV1" s="93">
        <f t="shared" si="8"/>
        <v>0.14000000000000001</v>
      </c>
      <c r="BW1" s="93">
        <f>BW3/SUM($BW$3:$CA$3)</f>
        <v>0.44</v>
      </c>
      <c r="BX1" s="93">
        <f>BX3/SUM($BW$3:$CA$3)</f>
        <v>0.1</v>
      </c>
      <c r="BY1" s="93">
        <f>BY3/SUM($BW$3:$CA$3)</f>
        <v>0.14000000000000001</v>
      </c>
      <c r="BZ1" s="93">
        <f>BZ3/SUM($BW$3:$CA$3)</f>
        <v>0.18</v>
      </c>
      <c r="CA1" s="428">
        <f>CA3/SUM($BW$3:$CA$3)</f>
        <v>0.14000000000000001</v>
      </c>
      <c r="CB1" s="828" t="s">
        <v>2099</v>
      </c>
      <c r="CC1" s="430"/>
      <c r="CD1" s="93"/>
      <c r="CE1" s="93"/>
      <c r="CF1" s="93"/>
      <c r="CG1" s="93"/>
    </row>
    <row r="2" spans="1:16375" ht="26.25" customHeight="1" x14ac:dyDescent="0.2">
      <c r="A2" s="804" t="s">
        <v>1448</v>
      </c>
      <c r="B2" s="820" t="s">
        <v>14</v>
      </c>
      <c r="C2" s="821"/>
      <c r="D2" s="821"/>
      <c r="E2" s="808" t="s">
        <v>1594</v>
      </c>
      <c r="F2" s="811"/>
      <c r="G2" s="811"/>
      <c r="H2" s="810"/>
      <c r="I2" s="805" t="s">
        <v>1598</v>
      </c>
      <c r="J2" s="806"/>
      <c r="K2" s="806"/>
      <c r="L2" s="807"/>
      <c r="M2" s="808" t="s">
        <v>1599</v>
      </c>
      <c r="N2" s="806"/>
      <c r="O2" s="806"/>
      <c r="P2" s="807"/>
      <c r="Q2" s="805" t="s">
        <v>1375</v>
      </c>
      <c r="R2" s="809"/>
      <c r="S2" s="809"/>
      <c r="T2" s="809"/>
      <c r="U2" s="810"/>
      <c r="V2" s="808" t="s">
        <v>1581</v>
      </c>
      <c r="W2" s="811"/>
      <c r="X2" s="811"/>
      <c r="Y2" s="810"/>
      <c r="Z2" s="805" t="s">
        <v>1808</v>
      </c>
      <c r="AA2" s="806"/>
      <c r="AB2" s="806"/>
      <c r="AC2" s="806"/>
      <c r="AD2" s="807"/>
      <c r="AE2" s="808" t="s">
        <v>1652</v>
      </c>
      <c r="AF2" s="811"/>
      <c r="AG2" s="811"/>
      <c r="AH2" s="811"/>
      <c r="AI2" s="810"/>
      <c r="AJ2" s="805" t="s">
        <v>1710</v>
      </c>
      <c r="AK2" s="806"/>
      <c r="AL2" s="806"/>
      <c r="AM2" s="806"/>
      <c r="AN2" s="807"/>
      <c r="AO2" s="808" t="s">
        <v>1811</v>
      </c>
      <c r="AP2" s="811"/>
      <c r="AQ2" s="811"/>
      <c r="AR2" s="811"/>
      <c r="AS2" s="810"/>
      <c r="AT2" s="805" t="s">
        <v>1815</v>
      </c>
      <c r="AU2" s="806"/>
      <c r="AV2" s="806"/>
      <c r="AW2" s="806"/>
      <c r="AX2" s="807"/>
      <c r="AY2" s="814" t="s">
        <v>1816</v>
      </c>
      <c r="AZ2" s="815"/>
      <c r="BA2" s="815"/>
      <c r="BB2" s="815"/>
      <c r="BC2" s="816"/>
      <c r="BD2" s="817" t="s">
        <v>1817</v>
      </c>
      <c r="BE2" s="818"/>
      <c r="BF2" s="818"/>
      <c r="BG2" s="818"/>
      <c r="BH2" s="819"/>
      <c r="BI2" s="814" t="s">
        <v>1424</v>
      </c>
      <c r="BJ2" s="815"/>
      <c r="BK2" s="815"/>
      <c r="BL2" s="815"/>
      <c r="BM2" s="817" t="s">
        <v>2261</v>
      </c>
      <c r="BN2" s="818"/>
      <c r="BO2" s="818"/>
      <c r="BP2" s="818"/>
      <c r="BQ2" s="819"/>
      <c r="BR2" s="815" t="s">
        <v>2261</v>
      </c>
      <c r="BS2" s="815"/>
      <c r="BT2" s="815"/>
      <c r="BU2" s="815"/>
      <c r="BV2" s="815"/>
      <c r="BW2" s="830" t="s">
        <v>2261</v>
      </c>
      <c r="BX2" s="818"/>
      <c r="BY2" s="818"/>
      <c r="BZ2" s="818"/>
      <c r="CA2" s="818"/>
      <c r="CB2" s="828"/>
      <c r="CC2" s="827" t="s">
        <v>2098</v>
      </c>
      <c r="CD2" s="827"/>
      <c r="CE2" s="827"/>
      <c r="CF2" s="827"/>
      <c r="CG2" s="829" t="s">
        <v>2071</v>
      </c>
      <c r="CH2" s="829"/>
      <c r="CI2" s="829"/>
      <c r="CJ2" s="829"/>
      <c r="CK2" s="827" t="s">
        <v>2072</v>
      </c>
      <c r="CL2" s="827"/>
      <c r="CM2" s="827"/>
      <c r="CN2" s="827"/>
    </row>
    <row r="3" spans="1:16375" ht="26.25" customHeight="1" x14ac:dyDescent="0.2">
      <c r="A3" s="804"/>
      <c r="B3" s="822"/>
      <c r="C3" s="823"/>
      <c r="D3" s="823"/>
      <c r="E3" s="96">
        <f>SUMIF('English Scores- Leveled papers'!$H$3:$KM$3,E$4,'English Scores- Leveled papers'!$H$2:$KM$2)</f>
        <v>3</v>
      </c>
      <c r="F3" s="68">
        <f>SUMIF('English Scores- Leveled papers'!$H$3:$KM$3,F$4,'English Scores- Leveled papers'!$H$2:$KM$2)</f>
        <v>1</v>
      </c>
      <c r="G3" s="68">
        <f>SUMIF('English Scores- Leveled papers'!$H$3:$KM$3,G$4,'English Scores- Leveled papers'!$H$2:$KM$2)</f>
        <v>1</v>
      </c>
      <c r="H3" s="97">
        <f>SUMIF('English Scores- Leveled papers'!$H$3:$KM$3,H$4,'English Scores- Leveled papers'!$H$2:$KM$2)</f>
        <v>1</v>
      </c>
      <c r="I3" s="102">
        <f>SUMIF('English Scores- Leveled papers'!$H$3:$KM$3,I$4,'English Scores- Leveled papers'!$H$2:$KM$2)</f>
        <v>3</v>
      </c>
      <c r="J3" s="72">
        <f>SUMIF('English Scores- Leveled papers'!$H$3:$KM$3,J$4,'English Scores- Leveled papers'!$H$2:$KM$2)</f>
        <v>2</v>
      </c>
      <c r="K3" s="72">
        <f>SUMIF('English Scores- Leveled papers'!$H$3:$KM$3,K$4,'English Scores- Leveled papers'!$H$2:$KM$2)</f>
        <v>0</v>
      </c>
      <c r="L3" s="103">
        <f>SUMIF('English Scores- Leveled papers'!$H$3:$KM$3,L$4,'English Scores- Leveled papers'!$H$2:$KM$2)</f>
        <v>2</v>
      </c>
      <c r="M3" s="96">
        <f>SUMIF('English Scores- Leveled papers'!$H$3:$KM$3,M$4,'English Scores- Leveled papers'!$H$2:$KM$2)</f>
        <v>3</v>
      </c>
      <c r="N3" s="68">
        <f>SUMIF('English Scores- Leveled papers'!$H$3:$KM$3,N$4,'English Scores- Leveled papers'!$H$2:$KM$2)</f>
        <v>1</v>
      </c>
      <c r="O3" s="68">
        <f>SUMIF('English Scores- Leveled papers'!$H$3:$KM$3,O$4,'English Scores- Leveled papers'!$H$2:$KM$2)</f>
        <v>1</v>
      </c>
      <c r="P3" s="97">
        <f>SUMIF('English Scores- Leveled papers'!$H$3:$KM$3,P$4,'English Scores- Leveled papers'!$H$2:$KM$2)</f>
        <v>2</v>
      </c>
      <c r="Q3" s="102">
        <f>SUMIF('English Scores- Leveled papers'!$H$3:$KM$3,Q$4,'English Scores- Leveled papers'!$H$2:$KM$2)</f>
        <v>3</v>
      </c>
      <c r="R3" s="72">
        <f>SUMIF('English Scores- Leveled papers'!$H$3:$KM$3,R$4,'English Scores- Leveled papers'!$H$2:$KM$2)</f>
        <v>1</v>
      </c>
      <c r="S3" s="72">
        <f>SUMIF('English Scores- Leveled papers'!$H$3:$KM$3,S$4,'English Scores- Leveled papers'!$H$2:$KM$2)</f>
        <v>1</v>
      </c>
      <c r="T3" s="72">
        <f>SUMIF('English Scores- Leveled papers'!$H$3:$KM$3,T$4,'English Scores- Leveled papers'!$H$2:$KM$2)</f>
        <v>5</v>
      </c>
      <c r="U3" s="72">
        <f>SUMIF('English Scores- Leveled papers'!$H$3:$KM$3,U$4,'English Scores- Leveled papers'!$H$2:$KM$2)</f>
        <v>2</v>
      </c>
      <c r="V3" s="96">
        <f>SUMIF('English Scores- Leveled papers'!$H$3:$KM$3,V$4,'English Scores- Leveled papers'!$H$2:$KM$2)</f>
        <v>3</v>
      </c>
      <c r="W3" s="68">
        <f>SUMIF('English Scores- Leveled papers'!$H$3:$KM$3,W$4,'English Scores- Leveled papers'!$H$2:$KM$2)</f>
        <v>1</v>
      </c>
      <c r="X3" s="68">
        <f>SUMIF('English Scores- Leveled papers'!$H$3:$KM$3,X$4,'English Scores- Leveled papers'!$H$2:$KM$2)</f>
        <v>1</v>
      </c>
      <c r="Y3" s="97">
        <f>SUMIF('English Scores- Leveled papers'!$H$3:$KM$3,Y$4,'English Scores- Leveled papers'!$H$2:$KM$2)</f>
        <v>2</v>
      </c>
      <c r="Z3" s="102">
        <f>SUMIF('English Scores- Leveled papers'!$H$3:$KM$3,Z$4,'English Scores- Leveled papers'!$H$2:$KM$2)</f>
        <v>4</v>
      </c>
      <c r="AA3" s="72">
        <f>SUMIF('English Scores- Leveled papers'!$H$3:$KM$3,AA$4,'English Scores- Leveled papers'!$H$2:$KM$2)</f>
        <v>3</v>
      </c>
      <c r="AB3" s="72">
        <f>SUMIF('English Scores- Leveled papers'!$H$3:$KM$3,AB$4,'English Scores- Leveled papers'!$H$2:$KM$2)</f>
        <v>3</v>
      </c>
      <c r="AC3" s="72">
        <f>SUMIF('English Scores- Leveled papers'!$H$3:$KM$3,AC$4,'English Scores- Leveled papers'!$H$2:$KM$2)</f>
        <v>6</v>
      </c>
      <c r="AD3" s="72">
        <f>SUMIF('English Scores- Leveled papers'!$H$3:$KM$3,AD$4,'English Scores- Leveled papers'!$H$2:$KM$2)</f>
        <v>2</v>
      </c>
      <c r="AE3" s="96">
        <f>SUMIF('English Scores- Leveled papers'!$H$3:$KM$3,AE$4,'English Scores- Leveled papers'!$H$2:$KM$2)</f>
        <v>4</v>
      </c>
      <c r="AF3" s="68">
        <f>SUMIF('English Scores- Leveled papers'!$H$3:$KM$3,AF$4,'English Scores- Leveled papers'!$H$2:$KM$2)</f>
        <v>3</v>
      </c>
      <c r="AG3" s="68">
        <f>SUMIF('English Scores- Leveled papers'!$H$3:$KM$3,AG$4,'English Scores- Leveled papers'!$H$2:$KM$2)</f>
        <v>3</v>
      </c>
      <c r="AH3" s="75">
        <f>SUMIF('English Scores- Leveled papers'!$H$3:$KM$3,AH$4,'English Scores- Leveled papers'!$H$2:$KM$2)</f>
        <v>6</v>
      </c>
      <c r="AI3" s="75">
        <f>SUMIF('English Scores- Leveled papers'!$H$3:$KM$3,AI$4,'English Scores- Leveled papers'!$H$2:$KM$2)</f>
        <v>2</v>
      </c>
      <c r="AJ3" s="102">
        <f>SUMIF('English Scores- Leveled papers'!$H$3:$KM$3,AJ$4,'English Scores- Leveled papers'!$H$2:$KM$2)</f>
        <v>7</v>
      </c>
      <c r="AK3" s="72">
        <f>SUMIF('English Scores- Leveled papers'!$H$3:$KM$3,AK$4,'English Scores- Leveled papers'!$H$2:$KM$2)</f>
        <v>5</v>
      </c>
      <c r="AL3" s="72">
        <f>SUMIF('English Scores- Leveled papers'!$H$3:$KM$3,AL$4,'English Scores- Leveled papers'!$H$2:$KM$2)</f>
        <v>5</v>
      </c>
      <c r="AM3" s="72">
        <f>SUMIF('English Scores- Leveled papers'!$H$3:$KM$3,AM$4,'English Scores- Leveled papers'!$H$2:$KM$2)</f>
        <v>15</v>
      </c>
      <c r="AN3" s="103">
        <f>SUMIF('English Scores- Leveled papers'!$H$3:$KM$3,AN$4,'English Scores- Leveled papers'!$H$2:$KM$2)</f>
        <v>4</v>
      </c>
      <c r="AO3" s="96">
        <f>SUMIF('English Scores- Leveled papers'!$H$3:$KM$3,AO$4,'English Scores- Leveled papers'!$H$2:$KM$2)</f>
        <v>7</v>
      </c>
      <c r="AP3" s="68">
        <f>SUMIF('English Scores- Leveled papers'!$H$3:$KM$3,AP$4,'English Scores- Leveled papers'!$H$2:$KM$2)</f>
        <v>5</v>
      </c>
      <c r="AQ3" s="68">
        <f>SUMIF('English Scores- Leveled papers'!$H$3:$KM$3,AQ$4,'English Scores- Leveled papers'!$H$2:$KM$2)</f>
        <v>5</v>
      </c>
      <c r="AR3" s="75">
        <f>SUMIF('English Scores- Leveled papers'!$H$3:$KM$3,AR$4,'English Scores- Leveled papers'!$H$2:$KM$2)</f>
        <v>15</v>
      </c>
      <c r="AS3" s="97">
        <f>SUMIF('English Scores- Leveled papers'!$H$3:$KM$3,AS$4,'English Scores- Leveled papers'!$H$2:$KM$2)</f>
        <v>4</v>
      </c>
      <c r="AT3" s="102">
        <f>SUMIF('English Scores- Leveled papers'!$H$3:$KM$3,AT$4,'English Scores- Leveled papers'!$H$2:$KM$2)</f>
        <v>8</v>
      </c>
      <c r="AU3" s="72">
        <f>SUMIF('English Scores- Leveled papers'!$H$3:$KM$3,AU$4,'English Scores- Leveled papers'!$H$2:$KM$2)</f>
        <v>6</v>
      </c>
      <c r="AV3" s="72">
        <f>SUMIF('English Scores- Leveled papers'!$H$3:$KM$3,AV$4,'English Scores- Leveled papers'!$H$2:$KM$2)</f>
        <v>6</v>
      </c>
      <c r="AW3" s="72">
        <f>SUMIF('English Scores- Leveled papers'!$H$3:$KM$3,AW$4,'English Scores- Leveled papers'!$H$2:$KM$2)</f>
        <v>15</v>
      </c>
      <c r="AX3" s="72">
        <f>SUMIF('English Scores- Leveled papers'!$H$3:$KM$3,AX$4,'English Scores- Leveled papers'!$H$2:$KM$2)</f>
        <v>0</v>
      </c>
      <c r="AY3" s="96">
        <f>SUMIF('English Scores- Leveled papers'!$H$3:$KM$3,AY$4,'English Scores- Leveled papers'!$H$2:$KM$2)</f>
        <v>8</v>
      </c>
      <c r="AZ3" s="68">
        <f>SUMIF('English Scores- Leveled papers'!$H$3:$KM$3,AZ$4,'English Scores- Leveled papers'!$H$2:$KM$2)</f>
        <v>5</v>
      </c>
      <c r="BA3" s="68">
        <f>SUMIF('English Scores- Leveled papers'!$H$3:$KM$3,BA$4,'English Scores- Leveled papers'!$H$2:$KM$2)</f>
        <v>5</v>
      </c>
      <c r="BB3" s="75">
        <f>SUMIF('English Scores- Leveled papers'!$H$3:$KM$3,BB$4,'English Scores- Leveled papers'!$H$2:$KM$2)</f>
        <v>15</v>
      </c>
      <c r="BC3" s="97">
        <f>SUMIF('English Scores- Leveled papers'!$H$3:$KM$3,BC$4,'English Scores- Leveled papers'!$H$2:$KM$2)</f>
        <v>2</v>
      </c>
      <c r="BD3" s="102">
        <f>SUMIF('English Scores- Leveled papers'!$H$3:$KM$3,BD$4,'English Scores- Leveled papers'!$H$2:$KM$2)</f>
        <v>8</v>
      </c>
      <c r="BE3" s="102">
        <f>SUMIF('English Scores- Leveled papers'!$H$3:$KM$3,BE$4,'English Scores- Leveled papers'!$H$2:$KM$2)</f>
        <v>6</v>
      </c>
      <c r="BF3" s="102">
        <f>SUMIF('English Scores- Leveled papers'!$H$3:$KM$3,BF$4,'English Scores- Leveled papers'!$H$2:$KM$2)</f>
        <v>5</v>
      </c>
      <c r="BG3" s="102">
        <f>SUMIF('English Scores- Leveled papers'!$H$3:$KM$3,BG$4,'English Scores- Leveled papers'!$H$2:$KM$2)</f>
        <v>10</v>
      </c>
      <c r="BH3" s="102">
        <f>SUMIF('English Scores- Leveled papers'!$H$3:$KM$3,BH$4,'English Scores- Leveled papers'!$H$2:$KM$2)</f>
        <v>2</v>
      </c>
      <c r="BI3" s="96">
        <f>SUMIF('English Scores- Leveled papers'!$H$3:$KM$3,BI$4,'English Scores- Leveled papers'!$H$2:$KM$2)</f>
        <v>8</v>
      </c>
      <c r="BJ3" s="68">
        <f>SUMIF('English Scores- Leveled papers'!$H$3:$KM$3,BJ$4,'English Scores- Leveled papers'!$H$2:$KM$2)</f>
        <v>5</v>
      </c>
      <c r="BK3" s="68">
        <f>SUMIF('English Scores- Leveled papers'!$H$3:$KM$3,BK$4,'English Scores- Leveled papers'!$H$2:$KM$2)</f>
        <v>6</v>
      </c>
      <c r="BL3" s="75">
        <f>SUMIF('English Scores- Leveled papers'!$H$3:$KM$3,BL$4,'English Scores- Leveled papers'!$H$2:$KM$2)</f>
        <v>15</v>
      </c>
      <c r="BM3" s="102">
        <f>SUMIF('Eng GLA 6th, 7th, 8th'!$E$3:$DV$3,BM4,'Eng GLA 6th, 7th, 8th'!$E$2:$DV$2)</f>
        <v>22</v>
      </c>
      <c r="BN3" s="102">
        <f>SUMIF('Eng GLA 6th, 7th, 8th'!$E$3:$DV$3,BN4,'Eng GLA 6th, 7th, 8th'!$E$2:$DV$2)</f>
        <v>5</v>
      </c>
      <c r="BO3" s="102">
        <f>SUMIF('Eng GLA 6th, 7th, 8th'!$E$3:$DV$3,BO4,'Eng GLA 6th, 7th, 8th'!$E$2:$DV$2)</f>
        <v>9</v>
      </c>
      <c r="BP3" s="102">
        <f>SUMIF('Eng GLA 6th, 7th, 8th'!$E$3:$DV$3,BP4,'Eng GLA 6th, 7th, 8th'!$E$2:$DV$2)</f>
        <v>7</v>
      </c>
      <c r="BQ3" s="102">
        <f>SUMIF('Eng GLA 6th, 7th, 8th'!$E$3:$DV$3,BQ4,'Eng GLA 6th, 7th, 8th'!$E$2:$DV$2)</f>
        <v>7</v>
      </c>
      <c r="BR3" s="102">
        <f>SUMIF('Eng GLA 6th, 7th, 8th'!$E$3:$DV$3,BR4,'Eng GLA 6th, 7th, 8th'!$E$2:$DV$2)</f>
        <v>22</v>
      </c>
      <c r="BS3" s="102">
        <f>SUMIF('Eng GLA 6th, 7th, 8th'!$E$3:$DV$3,BS4,'Eng GLA 6th, 7th, 8th'!$E$2:$DV$2)</f>
        <v>5</v>
      </c>
      <c r="BT3" s="102">
        <f>SUMIF('Eng GLA 6th, 7th, 8th'!$E$3:$DV$3,BT4,'Eng GLA 6th, 7th, 8th'!$E$2:$DV$2)</f>
        <v>9</v>
      </c>
      <c r="BU3" s="102">
        <f>SUMIF('Eng GLA 6th, 7th, 8th'!$E$3:$DV$3,BU4,'Eng GLA 6th, 7th, 8th'!$E$2:$DV$2)</f>
        <v>7</v>
      </c>
      <c r="BV3" s="102">
        <f>SUMIF('Eng GLA 6th, 7th, 8th'!$E$3:$DV$3,BV4,'Eng GLA 6th, 7th, 8th'!$E$2:$DV$2)</f>
        <v>7</v>
      </c>
      <c r="BW3" s="102">
        <f>SUMIF('Eng GLA 6th, 7th, 8th'!$E$3:$DV$3,BW4,'Eng GLA 6th, 7th, 8th'!$E$2:$DV$2)</f>
        <v>22</v>
      </c>
      <c r="BX3" s="102">
        <f>SUMIF('Eng GLA 6th, 7th, 8th'!$E$3:$DV$3,BX4,'Eng GLA 6th, 7th, 8th'!$E$2:$DV$2)</f>
        <v>5</v>
      </c>
      <c r="BY3" s="102">
        <f>SUMIF('Eng GLA 6th, 7th, 8th'!$E$3:$DV$3,BY4,'Eng GLA 6th, 7th, 8th'!$E$2:$DV$2)</f>
        <v>7</v>
      </c>
      <c r="BZ3" s="102">
        <f>SUMIF('Eng GLA 6th, 7th, 8th'!$E$3:$DV$3,BZ4,'Eng GLA 6th, 7th, 8th'!$E$2:$DV$2)</f>
        <v>9</v>
      </c>
      <c r="CA3" s="429">
        <f>SUMIF('Eng GLA 6th, 7th, 8th'!$E$3:$DV$3,CA4,'Eng GLA 6th, 7th, 8th'!$E$2:$DV$2)</f>
        <v>7</v>
      </c>
      <c r="CB3" s="432" t="s">
        <v>2066</v>
      </c>
      <c r="CC3" s="431">
        <v>30</v>
      </c>
      <c r="CD3" s="102">
        <v>10</v>
      </c>
      <c r="CE3" s="102">
        <v>10</v>
      </c>
      <c r="CF3" s="102">
        <v>15</v>
      </c>
      <c r="CG3" s="431">
        <v>30</v>
      </c>
      <c r="CH3" s="102">
        <v>10</v>
      </c>
      <c r="CI3" s="102">
        <v>10</v>
      </c>
      <c r="CJ3" s="102">
        <v>20</v>
      </c>
      <c r="CK3" s="431">
        <v>30</v>
      </c>
      <c r="CL3" s="102">
        <v>10</v>
      </c>
      <c r="CM3" s="102">
        <v>10</v>
      </c>
      <c r="CN3" s="102">
        <v>20</v>
      </c>
    </row>
    <row r="4" spans="1:16375" s="14" customFormat="1" ht="26.25" customHeight="1" thickBot="1" x14ac:dyDescent="0.25">
      <c r="A4" s="804"/>
      <c r="B4" s="822"/>
      <c r="C4" s="823"/>
      <c r="D4" s="823"/>
      <c r="E4" s="98" t="s">
        <v>1400</v>
      </c>
      <c r="F4" s="99" t="s">
        <v>1401</v>
      </c>
      <c r="G4" s="100" t="s">
        <v>1402</v>
      </c>
      <c r="H4" s="101" t="s">
        <v>1517</v>
      </c>
      <c r="I4" s="104" t="s">
        <v>1518</v>
      </c>
      <c r="J4" s="105" t="s">
        <v>1519</v>
      </c>
      <c r="K4" s="106" t="s">
        <v>1520</v>
      </c>
      <c r="L4" s="107" t="s">
        <v>1521</v>
      </c>
      <c r="M4" s="98" t="s">
        <v>1522</v>
      </c>
      <c r="N4" s="99" t="s">
        <v>1523</v>
      </c>
      <c r="O4" s="100" t="s">
        <v>1441</v>
      </c>
      <c r="P4" s="101" t="s">
        <v>1442</v>
      </c>
      <c r="Q4" s="104" t="s">
        <v>1443</v>
      </c>
      <c r="R4" s="105" t="s">
        <v>1444</v>
      </c>
      <c r="S4" s="106" t="s">
        <v>1445</v>
      </c>
      <c r="T4" s="419" t="s">
        <v>55</v>
      </c>
      <c r="U4" s="107" t="s">
        <v>1414</v>
      </c>
      <c r="V4" s="98" t="s">
        <v>1415</v>
      </c>
      <c r="W4" s="99" t="s">
        <v>1827</v>
      </c>
      <c r="X4" s="100" t="s">
        <v>1828</v>
      </c>
      <c r="Y4" s="101" t="s">
        <v>1416</v>
      </c>
      <c r="Z4" s="104" t="s">
        <v>1682</v>
      </c>
      <c r="AA4" s="105" t="s">
        <v>1683</v>
      </c>
      <c r="AB4" s="106" t="s">
        <v>1685</v>
      </c>
      <c r="AC4" s="419" t="s">
        <v>56</v>
      </c>
      <c r="AD4" s="107" t="s">
        <v>1434</v>
      </c>
      <c r="AE4" s="98" t="s">
        <v>1417</v>
      </c>
      <c r="AF4" s="99" t="s">
        <v>1758</v>
      </c>
      <c r="AG4" s="100" t="s">
        <v>1759</v>
      </c>
      <c r="AH4" s="420" t="s">
        <v>57</v>
      </c>
      <c r="AI4" s="101" t="s">
        <v>1760</v>
      </c>
      <c r="AJ4" s="104" t="s">
        <v>1436</v>
      </c>
      <c r="AK4" s="105" t="s">
        <v>1692</v>
      </c>
      <c r="AL4" s="106" t="s">
        <v>1822</v>
      </c>
      <c r="AM4" s="419" t="s">
        <v>58</v>
      </c>
      <c r="AN4" s="107" t="s">
        <v>1687</v>
      </c>
      <c r="AO4" s="98" t="s">
        <v>1761</v>
      </c>
      <c r="AP4" s="99" t="s">
        <v>1762</v>
      </c>
      <c r="AQ4" s="100" t="s">
        <v>1763</v>
      </c>
      <c r="AR4" s="420" t="s">
        <v>59</v>
      </c>
      <c r="AS4" s="101" t="s">
        <v>1764</v>
      </c>
      <c r="AT4" s="104" t="s">
        <v>1823</v>
      </c>
      <c r="AU4" s="105" t="s">
        <v>1824</v>
      </c>
      <c r="AV4" s="106" t="s">
        <v>1825</v>
      </c>
      <c r="AW4" s="419" t="s">
        <v>40</v>
      </c>
      <c r="AX4" s="107" t="s">
        <v>1826</v>
      </c>
      <c r="AY4" s="98" t="s">
        <v>1765</v>
      </c>
      <c r="AZ4" s="99" t="s">
        <v>1766</v>
      </c>
      <c r="BA4" s="100" t="s">
        <v>1586</v>
      </c>
      <c r="BB4" s="420" t="s">
        <v>41</v>
      </c>
      <c r="BC4" s="101" t="s">
        <v>1587</v>
      </c>
      <c r="BD4" s="104" t="s">
        <v>1686</v>
      </c>
      <c r="BE4" s="105" t="s">
        <v>1420</v>
      </c>
      <c r="BF4" s="106" t="s">
        <v>1421</v>
      </c>
      <c r="BG4" s="419" t="s">
        <v>42</v>
      </c>
      <c r="BH4" s="107" t="s">
        <v>1558</v>
      </c>
      <c r="BI4" s="98" t="s">
        <v>1588</v>
      </c>
      <c r="BJ4" s="99" t="s">
        <v>1589</v>
      </c>
      <c r="BK4" s="100" t="s">
        <v>1590</v>
      </c>
      <c r="BL4" s="420" t="s">
        <v>43</v>
      </c>
      <c r="BM4" s="104" t="s">
        <v>1820</v>
      </c>
      <c r="BN4" s="105" t="s">
        <v>1422</v>
      </c>
      <c r="BO4" s="106" t="s">
        <v>1684</v>
      </c>
      <c r="BP4" s="419" t="s">
        <v>23</v>
      </c>
      <c r="BQ4" s="107" t="s">
        <v>1691</v>
      </c>
      <c r="BR4" s="69" t="s">
        <v>146</v>
      </c>
      <c r="BS4" s="69" t="s">
        <v>147</v>
      </c>
      <c r="BT4" s="70" t="s">
        <v>149</v>
      </c>
      <c r="BU4" s="70" t="s">
        <v>53</v>
      </c>
      <c r="BV4" s="70" t="s">
        <v>150</v>
      </c>
      <c r="BW4" s="73" t="s">
        <v>151</v>
      </c>
      <c r="BX4" s="73" t="s">
        <v>152</v>
      </c>
      <c r="BY4" s="73" t="s">
        <v>54</v>
      </c>
      <c r="BZ4" s="74" t="s">
        <v>84</v>
      </c>
      <c r="CA4" s="74" t="s">
        <v>85</v>
      </c>
      <c r="CB4" s="422"/>
      <c r="CC4" s="421" t="s">
        <v>2067</v>
      </c>
      <c r="CD4" s="421" t="s">
        <v>2068</v>
      </c>
      <c r="CE4" s="421" t="s">
        <v>2069</v>
      </c>
      <c r="CF4" s="434" t="s">
        <v>2070</v>
      </c>
      <c r="CG4" s="421" t="s">
        <v>2067</v>
      </c>
      <c r="CH4" s="421" t="s">
        <v>2068</v>
      </c>
      <c r="CI4" s="421" t="s">
        <v>2069</v>
      </c>
      <c r="CJ4" s="434" t="s">
        <v>2070</v>
      </c>
      <c r="CK4" s="421" t="s">
        <v>2067</v>
      </c>
      <c r="CL4" s="421" t="s">
        <v>2068</v>
      </c>
      <c r="CM4" s="421" t="s">
        <v>2069</v>
      </c>
      <c r="CN4" s="434" t="s">
        <v>2070</v>
      </c>
      <c r="CO4" s="402"/>
      <c r="CP4" s="402"/>
      <c r="CQ4" s="402"/>
      <c r="CR4" s="402"/>
      <c r="CS4" s="402"/>
      <c r="CT4" s="402"/>
      <c r="CU4" s="402"/>
      <c r="CV4" s="402"/>
      <c r="CW4" s="402"/>
      <c r="CX4" s="402"/>
      <c r="CY4" s="402"/>
      <c r="CZ4" s="402"/>
      <c r="DA4" s="402"/>
      <c r="DB4" s="402"/>
      <c r="DC4" s="402"/>
      <c r="DD4" s="402"/>
      <c r="DE4" s="402"/>
      <c r="DF4" s="402"/>
    </row>
    <row r="5" spans="1:16375" ht="38.25" customHeight="1" x14ac:dyDescent="0.2">
      <c r="A5" s="804"/>
      <c r="B5" s="824"/>
      <c r="C5" s="825"/>
      <c r="D5" s="825"/>
      <c r="E5" s="826" t="s">
        <v>2100</v>
      </c>
      <c r="F5" s="826"/>
      <c r="G5" s="826"/>
      <c r="H5" s="826"/>
      <c r="I5" s="826"/>
      <c r="J5" s="826"/>
      <c r="K5" s="826"/>
      <c r="L5" s="826"/>
      <c r="M5" s="826"/>
      <c r="N5" s="826"/>
      <c r="O5" s="826"/>
      <c r="P5" s="826"/>
      <c r="Q5" s="826"/>
      <c r="R5" s="826"/>
      <c r="S5" s="826"/>
      <c r="T5" s="826"/>
      <c r="U5" s="826"/>
      <c r="V5" s="826"/>
      <c r="W5" s="826"/>
      <c r="X5" s="826"/>
      <c r="Y5" s="826"/>
      <c r="Z5" s="826"/>
      <c r="AA5" s="826"/>
      <c r="AB5" s="826"/>
      <c r="AC5" s="826"/>
      <c r="AD5" s="826"/>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423"/>
      <c r="CC5" s="32"/>
      <c r="CD5" s="32"/>
      <c r="CE5" s="32"/>
      <c r="CF5" s="32"/>
      <c r="CG5" s="32"/>
      <c r="CH5" s="32"/>
      <c r="CI5" s="32"/>
      <c r="CJ5" s="32"/>
      <c r="CK5" s="32"/>
      <c r="CL5" s="32"/>
      <c r="CM5" s="32"/>
      <c r="CN5" s="32"/>
      <c r="CO5" s="403"/>
      <c r="CP5" s="403"/>
      <c r="CQ5" s="403"/>
      <c r="CR5" s="403"/>
      <c r="CS5" s="403"/>
      <c r="CT5" s="403"/>
      <c r="CU5" s="403"/>
      <c r="CV5" s="403"/>
      <c r="CW5" s="403"/>
      <c r="CX5" s="403"/>
      <c r="CY5" s="403"/>
      <c r="CZ5" s="403"/>
      <c r="DA5" s="403"/>
      <c r="DB5" s="403"/>
      <c r="DC5" s="403"/>
      <c r="DD5" s="403"/>
      <c r="DE5" s="403"/>
      <c r="DF5" s="403"/>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c r="AAA5" s="34"/>
      <c r="AAB5" s="34"/>
      <c r="AAC5" s="34"/>
      <c r="AAD5" s="34"/>
      <c r="AAE5" s="34"/>
      <c r="AAF5" s="34"/>
      <c r="AAG5" s="34"/>
      <c r="AAH5" s="34"/>
      <c r="AAI5" s="34"/>
      <c r="AAJ5" s="34"/>
      <c r="AAK5" s="34"/>
      <c r="AAL5" s="34"/>
      <c r="AAM5" s="34"/>
      <c r="AAN5" s="34"/>
      <c r="AAO5" s="34"/>
      <c r="AAP5" s="34"/>
      <c r="AAQ5" s="34"/>
      <c r="AAR5" s="34"/>
      <c r="AAS5" s="34"/>
      <c r="AAT5" s="34"/>
      <c r="AAU5" s="34"/>
      <c r="AAV5" s="34"/>
      <c r="AAW5" s="34"/>
      <c r="AAX5" s="34"/>
      <c r="AAY5" s="34"/>
      <c r="AAZ5" s="34"/>
      <c r="ABA5" s="34"/>
      <c r="ABB5" s="34"/>
      <c r="ABC5" s="34"/>
      <c r="ABD5" s="34"/>
      <c r="ABE5" s="34"/>
      <c r="ABF5" s="34"/>
      <c r="ABG5" s="34"/>
      <c r="ABH5" s="34"/>
      <c r="ABI5" s="34"/>
      <c r="ABJ5" s="34"/>
      <c r="ABK5" s="34"/>
      <c r="ABL5" s="34"/>
      <c r="ABM5" s="34"/>
      <c r="ABN5" s="34"/>
      <c r="ABO5" s="34"/>
      <c r="ABP5" s="34"/>
      <c r="ABQ5" s="34"/>
      <c r="ABR5" s="34"/>
      <c r="ABS5" s="34"/>
      <c r="ABT5" s="34"/>
      <c r="ABU5" s="34"/>
      <c r="ABV5" s="34"/>
      <c r="ABW5" s="34"/>
      <c r="ABX5" s="34"/>
      <c r="ABY5" s="34"/>
      <c r="ABZ5" s="34"/>
      <c r="ACA5" s="34"/>
      <c r="ACB5" s="34"/>
      <c r="ACC5" s="34"/>
      <c r="ACD5" s="34"/>
      <c r="ACE5" s="34"/>
      <c r="ACF5" s="34"/>
      <c r="ACG5" s="34"/>
      <c r="ACH5" s="34"/>
      <c r="ACI5" s="34"/>
      <c r="ACJ5" s="34"/>
      <c r="ACK5" s="34"/>
      <c r="ACL5" s="34"/>
      <c r="ACM5" s="34"/>
      <c r="ACN5" s="34"/>
      <c r="ACO5" s="34"/>
      <c r="ACP5" s="34"/>
      <c r="ACQ5" s="34"/>
      <c r="ACR5" s="34"/>
      <c r="ACS5" s="34"/>
      <c r="ACT5" s="34"/>
      <c r="ACU5" s="34"/>
      <c r="ACV5" s="34"/>
      <c r="ACW5" s="34"/>
      <c r="ACX5" s="34"/>
      <c r="ACY5" s="34"/>
      <c r="ACZ5" s="34"/>
      <c r="ADA5" s="34"/>
      <c r="ADB5" s="34"/>
      <c r="ADC5" s="34"/>
      <c r="ADD5" s="34"/>
      <c r="ADE5" s="34"/>
      <c r="ADF5" s="34"/>
      <c r="ADG5" s="34"/>
      <c r="ADH5" s="34"/>
      <c r="ADI5" s="34"/>
      <c r="ADJ5" s="34"/>
      <c r="ADK5" s="34"/>
      <c r="ADL5" s="34"/>
      <c r="ADM5" s="34"/>
      <c r="ADN5" s="34"/>
      <c r="ADO5" s="34"/>
      <c r="ADP5" s="34"/>
      <c r="ADQ5" s="34"/>
      <c r="ADR5" s="34"/>
      <c r="ADS5" s="34"/>
      <c r="ADT5" s="34"/>
      <c r="ADU5" s="34"/>
      <c r="ADV5" s="34"/>
      <c r="ADW5" s="34"/>
      <c r="ADX5" s="34"/>
      <c r="ADY5" s="34"/>
      <c r="ADZ5" s="34"/>
      <c r="AEA5" s="34"/>
      <c r="AEB5" s="34"/>
      <c r="AEC5" s="34"/>
      <c r="AED5" s="34"/>
      <c r="AEE5" s="34"/>
      <c r="AEF5" s="34"/>
      <c r="AEG5" s="34"/>
      <c r="AEH5" s="34"/>
      <c r="AEI5" s="34"/>
      <c r="AEJ5" s="34"/>
      <c r="AEK5" s="34"/>
      <c r="AEL5" s="34"/>
      <c r="AEM5" s="34"/>
      <c r="AEN5" s="34"/>
      <c r="AEO5" s="34"/>
      <c r="AEP5" s="34"/>
      <c r="AEQ5" s="34"/>
      <c r="AER5" s="34"/>
      <c r="AES5" s="34"/>
      <c r="AET5" s="34"/>
      <c r="AEU5" s="34"/>
      <c r="AEV5" s="34"/>
      <c r="AEW5" s="34"/>
      <c r="AEX5" s="34"/>
      <c r="AEY5" s="34"/>
      <c r="AEZ5" s="34"/>
      <c r="AFA5" s="34"/>
      <c r="AFB5" s="34"/>
      <c r="AFC5" s="34"/>
      <c r="AFD5" s="34"/>
      <c r="AFE5" s="34"/>
      <c r="AFF5" s="34"/>
      <c r="AFG5" s="34"/>
      <c r="AFH5" s="34"/>
      <c r="AFI5" s="34"/>
      <c r="AFJ5" s="34"/>
      <c r="AFK5" s="34"/>
      <c r="AFL5" s="34"/>
      <c r="AFM5" s="34"/>
      <c r="AFN5" s="34"/>
      <c r="AFO5" s="34"/>
      <c r="AFP5" s="34"/>
      <c r="AFQ5" s="34"/>
      <c r="AFR5" s="34"/>
      <c r="AFS5" s="34"/>
      <c r="AFT5" s="34"/>
      <c r="AFU5" s="34"/>
      <c r="AFV5" s="34"/>
      <c r="AFW5" s="34"/>
      <c r="AFX5" s="34"/>
      <c r="AFY5" s="34"/>
      <c r="AFZ5" s="34"/>
      <c r="AGA5" s="34"/>
      <c r="AGB5" s="34"/>
      <c r="AGC5" s="34"/>
      <c r="AGD5" s="34"/>
      <c r="AGE5" s="34"/>
      <c r="AGF5" s="34"/>
      <c r="AGG5" s="34"/>
      <c r="AGH5" s="34"/>
      <c r="AGI5" s="34"/>
      <c r="AGJ5" s="34"/>
      <c r="AGK5" s="34"/>
      <c r="AGL5" s="34"/>
      <c r="AGM5" s="34"/>
      <c r="AGN5" s="34"/>
      <c r="AGO5" s="34"/>
      <c r="AGP5" s="34"/>
      <c r="AGQ5" s="34"/>
      <c r="AGR5" s="34"/>
      <c r="AGS5" s="34"/>
      <c r="AGT5" s="34"/>
      <c r="AGU5" s="34"/>
      <c r="AGV5" s="34"/>
      <c r="AGW5" s="34"/>
      <c r="AGX5" s="34"/>
      <c r="AGY5" s="34"/>
      <c r="AGZ5" s="34"/>
      <c r="AHA5" s="34"/>
      <c r="AHB5" s="34"/>
      <c r="AHC5" s="34"/>
      <c r="AHD5" s="34"/>
      <c r="AHE5" s="34"/>
      <c r="AHF5" s="34"/>
      <c r="AHG5" s="34"/>
      <c r="AHH5" s="34"/>
      <c r="AHI5" s="34"/>
      <c r="AHJ5" s="34"/>
      <c r="AHK5" s="34"/>
      <c r="AHL5" s="34"/>
      <c r="AHM5" s="34"/>
      <c r="AHN5" s="34"/>
      <c r="AHO5" s="34"/>
      <c r="AHP5" s="34"/>
      <c r="AHQ5" s="34"/>
      <c r="AHR5" s="34"/>
      <c r="AHS5" s="34"/>
      <c r="AHT5" s="34"/>
      <c r="AHU5" s="34"/>
      <c r="AHV5" s="34"/>
      <c r="AHW5" s="34"/>
      <c r="AHX5" s="34"/>
      <c r="AHY5" s="34"/>
      <c r="AHZ5" s="34"/>
      <c r="AIA5" s="34"/>
      <c r="AIB5" s="34"/>
      <c r="AIC5" s="34"/>
      <c r="AID5" s="34"/>
      <c r="AIE5" s="34"/>
      <c r="AIF5" s="34"/>
      <c r="AIG5" s="34"/>
      <c r="AIH5" s="34"/>
      <c r="AII5" s="34"/>
      <c r="AIJ5" s="34"/>
      <c r="AIK5" s="34"/>
      <c r="AIL5" s="34"/>
      <c r="AIM5" s="34"/>
      <c r="AIN5" s="34"/>
      <c r="AIO5" s="34"/>
      <c r="AIP5" s="34"/>
      <c r="AIQ5" s="34"/>
      <c r="AIR5" s="34"/>
      <c r="AIS5" s="34"/>
      <c r="AIT5" s="34"/>
      <c r="AIU5" s="34"/>
      <c r="AIV5" s="34"/>
      <c r="AIW5" s="34"/>
      <c r="AIX5" s="34"/>
      <c r="AIY5" s="34"/>
      <c r="AIZ5" s="34"/>
      <c r="AJA5" s="34"/>
      <c r="AJB5" s="34"/>
      <c r="AJC5" s="34"/>
      <c r="AJD5" s="34"/>
      <c r="AJE5" s="34"/>
      <c r="AJF5" s="34"/>
      <c r="AJG5" s="34"/>
      <c r="AJH5" s="34"/>
      <c r="AJI5" s="34"/>
      <c r="AJJ5" s="34"/>
      <c r="AJK5" s="34"/>
      <c r="AJL5" s="34"/>
      <c r="AJM5" s="34"/>
      <c r="AJN5" s="34"/>
      <c r="AJO5" s="34"/>
      <c r="AJP5" s="34"/>
      <c r="AJQ5" s="34"/>
      <c r="AJR5" s="34"/>
      <c r="AJS5" s="34"/>
      <c r="AJT5" s="34"/>
      <c r="AJU5" s="34"/>
      <c r="AJV5" s="34"/>
      <c r="AJW5" s="34"/>
      <c r="AJX5" s="34"/>
      <c r="AJY5" s="34"/>
      <c r="AJZ5" s="34"/>
      <c r="AKA5" s="34"/>
      <c r="AKB5" s="34"/>
      <c r="AKC5" s="34"/>
      <c r="AKD5" s="34"/>
      <c r="AKE5" s="34"/>
      <c r="AKF5" s="34"/>
      <c r="AKG5" s="34"/>
      <c r="AKH5" s="34"/>
      <c r="AKI5" s="34"/>
      <c r="AKJ5" s="34"/>
      <c r="AKK5" s="34"/>
      <c r="AKL5" s="34"/>
      <c r="AKM5" s="34"/>
      <c r="AKN5" s="34"/>
      <c r="AKO5" s="34"/>
      <c r="AKP5" s="34"/>
      <c r="AKQ5" s="34"/>
      <c r="AKR5" s="34"/>
      <c r="AKS5" s="34"/>
      <c r="AKT5" s="34"/>
      <c r="AKU5" s="34"/>
      <c r="AKV5" s="34"/>
      <c r="AKW5" s="34"/>
      <c r="AKX5" s="34"/>
      <c r="AKY5" s="34"/>
      <c r="AKZ5" s="34"/>
      <c r="ALA5" s="34"/>
      <c r="ALB5" s="34"/>
      <c r="ALC5" s="34"/>
      <c r="ALD5" s="34"/>
      <c r="ALE5" s="34"/>
      <c r="ALF5" s="34"/>
      <c r="ALG5" s="34"/>
      <c r="ALH5" s="34"/>
      <c r="ALI5" s="34"/>
      <c r="ALJ5" s="34"/>
      <c r="ALK5" s="34"/>
      <c r="ALL5" s="34"/>
      <c r="ALM5" s="34"/>
      <c r="ALN5" s="34"/>
      <c r="ALO5" s="34"/>
      <c r="ALP5" s="34"/>
      <c r="ALQ5" s="34"/>
      <c r="ALR5" s="34"/>
      <c r="ALS5" s="34"/>
      <c r="ALT5" s="34"/>
      <c r="ALU5" s="34"/>
      <c r="ALV5" s="34"/>
      <c r="ALW5" s="34"/>
      <c r="ALX5" s="34"/>
      <c r="ALY5" s="34"/>
      <c r="ALZ5" s="34"/>
      <c r="AMA5" s="34"/>
      <c r="AMB5" s="34"/>
      <c r="AMC5" s="34"/>
      <c r="AMD5" s="34"/>
      <c r="AME5" s="34"/>
      <c r="AMF5" s="34"/>
      <c r="AMG5" s="34"/>
      <c r="AMH5" s="34"/>
      <c r="AMI5" s="34"/>
      <c r="AMJ5" s="34"/>
      <c r="AMK5" s="34"/>
      <c r="AML5" s="34"/>
      <c r="AMM5" s="34"/>
      <c r="AMN5" s="34"/>
      <c r="AMO5" s="34"/>
      <c r="AMP5" s="34"/>
      <c r="AMQ5" s="34"/>
      <c r="AMR5" s="34"/>
      <c r="AMS5" s="34"/>
      <c r="AMT5" s="34"/>
      <c r="AMU5" s="34"/>
      <c r="AMV5" s="34"/>
      <c r="AMW5" s="34"/>
      <c r="AMX5" s="34"/>
      <c r="AMY5" s="34"/>
      <c r="AMZ5" s="34"/>
      <c r="ANA5" s="34"/>
      <c r="ANB5" s="34"/>
      <c r="ANC5" s="34"/>
      <c r="AND5" s="34"/>
      <c r="ANE5" s="34"/>
      <c r="ANF5" s="34"/>
      <c r="ANG5" s="34"/>
      <c r="ANH5" s="34"/>
      <c r="ANI5" s="34"/>
      <c r="ANJ5" s="34"/>
      <c r="ANK5" s="34"/>
      <c r="ANL5" s="34"/>
      <c r="ANM5" s="34"/>
      <c r="ANN5" s="34"/>
      <c r="ANO5" s="34"/>
      <c r="ANP5" s="34"/>
      <c r="ANQ5" s="34"/>
      <c r="ANR5" s="34"/>
      <c r="ANS5" s="34"/>
      <c r="ANT5" s="34"/>
      <c r="ANU5" s="34"/>
      <c r="ANV5" s="34"/>
      <c r="ANW5" s="34"/>
      <c r="ANX5" s="34"/>
      <c r="ANY5" s="34"/>
      <c r="ANZ5" s="34"/>
      <c r="AOA5" s="34"/>
      <c r="AOB5" s="34"/>
      <c r="AOC5" s="34"/>
      <c r="AOD5" s="34"/>
      <c r="AOE5" s="34"/>
      <c r="AOF5" s="34"/>
      <c r="AOG5" s="34"/>
      <c r="AOH5" s="34"/>
      <c r="AOI5" s="34"/>
      <c r="AOJ5" s="34"/>
      <c r="AOK5" s="34"/>
      <c r="AOL5" s="34"/>
      <c r="AOM5" s="34"/>
      <c r="AON5" s="34"/>
      <c r="AOO5" s="34"/>
      <c r="AOP5" s="34"/>
      <c r="AOQ5" s="34"/>
      <c r="AOR5" s="34"/>
      <c r="AOS5" s="34"/>
      <c r="AOT5" s="34"/>
      <c r="AOU5" s="34"/>
      <c r="AOV5" s="34"/>
      <c r="AOW5" s="34"/>
      <c r="AOX5" s="34"/>
      <c r="AOY5" s="34"/>
      <c r="AOZ5" s="34"/>
      <c r="APA5" s="34"/>
      <c r="APB5" s="34"/>
      <c r="APC5" s="34"/>
      <c r="APD5" s="34"/>
      <c r="APE5" s="34"/>
      <c r="APF5" s="34"/>
      <c r="APG5" s="34"/>
      <c r="APH5" s="34"/>
      <c r="API5" s="34"/>
      <c r="APJ5" s="34"/>
      <c r="APK5" s="34"/>
      <c r="APL5" s="34"/>
      <c r="APM5" s="34"/>
      <c r="APN5" s="34"/>
      <c r="APO5" s="34"/>
      <c r="APP5" s="34"/>
      <c r="APQ5" s="34"/>
      <c r="APR5" s="34"/>
      <c r="APS5" s="34"/>
      <c r="APT5" s="34"/>
      <c r="APU5" s="34"/>
      <c r="APV5" s="34"/>
      <c r="APW5" s="34"/>
      <c r="APX5" s="34"/>
      <c r="APY5" s="34"/>
      <c r="APZ5" s="34"/>
      <c r="AQA5" s="34"/>
      <c r="AQB5" s="34"/>
      <c r="AQC5" s="34"/>
      <c r="AQD5" s="34"/>
      <c r="AQE5" s="34"/>
      <c r="AQF5" s="34"/>
      <c r="AQG5" s="34"/>
      <c r="AQH5" s="34"/>
      <c r="AQI5" s="34"/>
      <c r="AQJ5" s="34"/>
      <c r="AQK5" s="34"/>
      <c r="AQL5" s="34"/>
      <c r="AQM5" s="34"/>
      <c r="AQN5" s="34"/>
      <c r="AQO5" s="34"/>
      <c r="AQP5" s="34"/>
      <c r="AQQ5" s="34"/>
      <c r="AQR5" s="34"/>
      <c r="AQS5" s="34"/>
      <c r="AQT5" s="34"/>
      <c r="AQU5" s="34"/>
      <c r="AQV5" s="34"/>
      <c r="AQW5" s="34"/>
      <c r="AQX5" s="34"/>
      <c r="AQY5" s="34"/>
      <c r="AQZ5" s="34"/>
      <c r="ARA5" s="34"/>
      <c r="ARB5" s="34"/>
      <c r="ARC5" s="34"/>
      <c r="ARD5" s="34"/>
      <c r="ARE5" s="34"/>
      <c r="ARF5" s="34"/>
      <c r="ARG5" s="34"/>
      <c r="ARH5" s="34"/>
      <c r="ARI5" s="34"/>
      <c r="ARJ5" s="34"/>
      <c r="ARK5" s="34"/>
      <c r="ARL5" s="34"/>
      <c r="ARM5" s="34"/>
      <c r="ARN5" s="34"/>
      <c r="ARO5" s="34"/>
      <c r="ARP5" s="34"/>
      <c r="ARQ5" s="34"/>
      <c r="ARR5" s="34"/>
      <c r="ARS5" s="34"/>
      <c r="ART5" s="34"/>
      <c r="ARU5" s="34"/>
      <c r="ARV5" s="34"/>
      <c r="ARW5" s="34"/>
      <c r="ARX5" s="34"/>
      <c r="ARY5" s="34"/>
      <c r="ARZ5" s="34"/>
      <c r="ASA5" s="34"/>
      <c r="ASB5" s="34"/>
      <c r="ASC5" s="34"/>
      <c r="ASD5" s="34"/>
      <c r="ASE5" s="34"/>
      <c r="ASF5" s="34"/>
      <c r="ASG5" s="34"/>
      <c r="ASH5" s="34"/>
      <c r="ASI5" s="34"/>
      <c r="ASJ5" s="34"/>
      <c r="ASK5" s="34"/>
      <c r="ASL5" s="34"/>
      <c r="ASM5" s="34"/>
      <c r="ASN5" s="34"/>
      <c r="ASO5" s="34"/>
      <c r="ASP5" s="34"/>
      <c r="ASQ5" s="34"/>
      <c r="ASR5" s="34"/>
      <c r="ASS5" s="34"/>
      <c r="AST5" s="34"/>
      <c r="ASU5" s="34"/>
      <c r="ASV5" s="34"/>
      <c r="ASW5" s="34"/>
      <c r="ASX5" s="34"/>
      <c r="ASY5" s="34"/>
      <c r="ASZ5" s="34"/>
      <c r="ATA5" s="34"/>
      <c r="ATB5" s="34"/>
      <c r="ATC5" s="34"/>
      <c r="ATD5" s="34"/>
      <c r="ATE5" s="34"/>
      <c r="ATF5" s="34"/>
      <c r="ATG5" s="34"/>
      <c r="ATH5" s="34"/>
      <c r="ATI5" s="34"/>
      <c r="ATJ5" s="34"/>
      <c r="ATK5" s="34"/>
      <c r="ATL5" s="34"/>
      <c r="ATM5" s="34"/>
      <c r="ATN5" s="34"/>
      <c r="ATO5" s="34"/>
      <c r="ATP5" s="34"/>
      <c r="ATQ5" s="34"/>
      <c r="ATR5" s="34"/>
      <c r="ATS5" s="34"/>
      <c r="ATT5" s="34"/>
      <c r="ATU5" s="34"/>
      <c r="ATV5" s="34"/>
      <c r="ATW5" s="34"/>
      <c r="ATX5" s="34"/>
      <c r="ATY5" s="34"/>
      <c r="ATZ5" s="34"/>
      <c r="AUA5" s="34"/>
      <c r="AUB5" s="34"/>
      <c r="AUC5" s="34"/>
      <c r="AUD5" s="34"/>
      <c r="AUE5" s="34"/>
      <c r="AUF5" s="34"/>
      <c r="AUG5" s="34"/>
      <c r="AUH5" s="34"/>
      <c r="AUI5" s="34"/>
      <c r="AUJ5" s="34"/>
      <c r="AUK5" s="34"/>
      <c r="AUL5" s="34"/>
      <c r="AUM5" s="34"/>
      <c r="AUN5" s="34"/>
      <c r="AUO5" s="34"/>
      <c r="AUP5" s="34"/>
      <c r="AUQ5" s="34"/>
      <c r="AUR5" s="34"/>
      <c r="AUS5" s="34"/>
      <c r="AUT5" s="34"/>
      <c r="AUU5" s="34"/>
      <c r="AUV5" s="34"/>
      <c r="AUW5" s="34"/>
      <c r="AUX5" s="34"/>
      <c r="AUY5" s="34"/>
      <c r="AUZ5" s="34"/>
      <c r="AVA5" s="34"/>
      <c r="AVB5" s="34"/>
      <c r="AVC5" s="34"/>
      <c r="AVD5" s="34"/>
      <c r="AVE5" s="34"/>
      <c r="AVF5" s="34"/>
      <c r="AVG5" s="34"/>
      <c r="AVH5" s="34"/>
      <c r="AVI5" s="34"/>
      <c r="AVJ5" s="34"/>
      <c r="AVK5" s="34"/>
      <c r="AVL5" s="34"/>
      <c r="AVM5" s="34"/>
      <c r="AVN5" s="34"/>
      <c r="AVO5" s="34"/>
      <c r="AVP5" s="34"/>
      <c r="AVQ5" s="34"/>
      <c r="AVR5" s="34"/>
      <c r="AVS5" s="34"/>
      <c r="AVT5" s="34"/>
      <c r="AVU5" s="34"/>
      <c r="AVV5" s="34"/>
      <c r="AVW5" s="34"/>
      <c r="AVX5" s="34"/>
      <c r="AVY5" s="34"/>
      <c r="AVZ5" s="34"/>
      <c r="AWA5" s="34"/>
      <c r="AWB5" s="34"/>
      <c r="AWC5" s="34"/>
      <c r="AWD5" s="34"/>
      <c r="AWE5" s="34"/>
      <c r="AWF5" s="34"/>
      <c r="AWG5" s="34"/>
      <c r="AWH5" s="34"/>
      <c r="AWI5" s="34"/>
      <c r="AWJ5" s="34"/>
      <c r="AWK5" s="34"/>
      <c r="AWL5" s="34"/>
      <c r="AWM5" s="34"/>
      <c r="AWN5" s="34"/>
      <c r="AWO5" s="34"/>
      <c r="AWP5" s="34"/>
      <c r="AWQ5" s="34"/>
      <c r="AWR5" s="34"/>
      <c r="AWS5" s="34"/>
      <c r="AWT5" s="34"/>
      <c r="AWU5" s="34"/>
      <c r="AWV5" s="34"/>
      <c r="AWW5" s="34"/>
      <c r="AWX5" s="34"/>
      <c r="AWY5" s="34"/>
      <c r="AWZ5" s="34"/>
      <c r="AXA5" s="34"/>
      <c r="AXB5" s="34"/>
      <c r="AXC5" s="34"/>
      <c r="AXD5" s="34"/>
      <c r="AXE5" s="34"/>
      <c r="AXF5" s="34"/>
      <c r="AXG5" s="34"/>
      <c r="AXH5" s="34"/>
      <c r="AXI5" s="34"/>
      <c r="AXJ5" s="34"/>
      <c r="AXK5" s="34"/>
      <c r="AXL5" s="34"/>
      <c r="AXM5" s="34"/>
      <c r="AXN5" s="34"/>
      <c r="AXO5" s="34"/>
      <c r="AXP5" s="34"/>
      <c r="AXQ5" s="34"/>
      <c r="AXR5" s="34"/>
      <c r="AXS5" s="34"/>
      <c r="AXT5" s="34"/>
      <c r="AXU5" s="34"/>
      <c r="AXV5" s="34"/>
      <c r="AXW5" s="34"/>
      <c r="AXX5" s="34"/>
      <c r="AXY5" s="34"/>
      <c r="AXZ5" s="34"/>
      <c r="AYA5" s="34"/>
      <c r="AYB5" s="34"/>
      <c r="AYC5" s="34"/>
      <c r="AYD5" s="34"/>
      <c r="AYE5" s="34"/>
      <c r="AYF5" s="34"/>
      <c r="AYG5" s="34"/>
      <c r="AYH5" s="34"/>
      <c r="AYI5" s="34"/>
      <c r="AYJ5" s="34"/>
      <c r="AYK5" s="34"/>
      <c r="AYL5" s="34"/>
      <c r="AYM5" s="34"/>
      <c r="AYN5" s="34"/>
      <c r="AYO5" s="34"/>
      <c r="AYP5" s="34"/>
      <c r="AYQ5" s="34"/>
      <c r="AYR5" s="34"/>
      <c r="AYS5" s="34"/>
      <c r="AYT5" s="34"/>
      <c r="AYU5" s="34"/>
      <c r="AYV5" s="34"/>
      <c r="AYW5" s="34"/>
      <c r="AYX5" s="34"/>
      <c r="AYY5" s="34"/>
      <c r="AYZ5" s="34"/>
      <c r="AZA5" s="34"/>
      <c r="AZB5" s="34"/>
      <c r="AZC5" s="34"/>
      <c r="AZD5" s="34"/>
      <c r="AZE5" s="34"/>
      <c r="AZF5" s="34"/>
      <c r="AZG5" s="34"/>
      <c r="AZH5" s="34"/>
      <c r="AZI5" s="34"/>
      <c r="AZJ5" s="34"/>
      <c r="AZK5" s="34"/>
      <c r="AZL5" s="34"/>
      <c r="AZM5" s="34"/>
      <c r="AZN5" s="34"/>
      <c r="AZO5" s="34"/>
      <c r="AZP5" s="34"/>
      <c r="AZQ5" s="34"/>
      <c r="AZR5" s="34"/>
      <c r="AZS5" s="34"/>
      <c r="AZT5" s="34"/>
      <c r="AZU5" s="34"/>
      <c r="AZV5" s="34"/>
      <c r="AZW5" s="34"/>
      <c r="AZX5" s="34"/>
      <c r="AZY5" s="34"/>
      <c r="AZZ5" s="34"/>
      <c r="BAA5" s="34"/>
      <c r="BAB5" s="34"/>
      <c r="BAC5" s="34"/>
      <c r="BAD5" s="34"/>
      <c r="BAE5" s="34"/>
      <c r="BAF5" s="34"/>
      <c r="BAG5" s="34"/>
      <c r="BAH5" s="34"/>
      <c r="BAI5" s="34"/>
      <c r="BAJ5" s="34"/>
      <c r="BAK5" s="34"/>
      <c r="BAL5" s="34"/>
      <c r="BAM5" s="34"/>
      <c r="BAN5" s="34"/>
      <c r="BAO5" s="34"/>
      <c r="BAP5" s="34"/>
      <c r="BAQ5" s="34"/>
      <c r="BAR5" s="34"/>
      <c r="BAS5" s="34"/>
      <c r="BAT5" s="34"/>
      <c r="BAU5" s="34"/>
      <c r="BAV5" s="34"/>
      <c r="BAW5" s="34"/>
      <c r="BAX5" s="34"/>
      <c r="BAY5" s="34"/>
      <c r="BAZ5" s="34"/>
      <c r="BBA5" s="34"/>
      <c r="BBB5" s="34"/>
      <c r="BBC5" s="34"/>
      <c r="BBD5" s="34"/>
      <c r="BBE5" s="34"/>
      <c r="BBF5" s="34"/>
      <c r="BBG5" s="34"/>
      <c r="BBH5" s="34"/>
      <c r="BBI5" s="34"/>
      <c r="BBJ5" s="34"/>
      <c r="BBK5" s="34"/>
      <c r="BBL5" s="34"/>
      <c r="BBM5" s="34"/>
      <c r="BBN5" s="34"/>
      <c r="BBO5" s="34"/>
      <c r="BBP5" s="34"/>
      <c r="BBQ5" s="34"/>
      <c r="BBR5" s="34"/>
      <c r="BBS5" s="34"/>
      <c r="BBT5" s="34"/>
      <c r="BBU5" s="34"/>
      <c r="BBV5" s="34"/>
      <c r="BBW5" s="34"/>
      <c r="BBX5" s="34"/>
      <c r="BBY5" s="34"/>
      <c r="BBZ5" s="34"/>
      <c r="BCA5" s="34"/>
      <c r="BCB5" s="34"/>
      <c r="BCC5" s="34"/>
      <c r="BCD5" s="34"/>
      <c r="BCE5" s="34"/>
      <c r="BCF5" s="34"/>
      <c r="BCG5" s="34"/>
      <c r="BCH5" s="34"/>
      <c r="BCI5" s="34"/>
      <c r="BCJ5" s="34"/>
      <c r="BCK5" s="34"/>
      <c r="BCL5" s="34"/>
      <c r="BCM5" s="34"/>
      <c r="BCN5" s="34"/>
      <c r="BCO5" s="34"/>
      <c r="BCP5" s="34"/>
      <c r="BCQ5" s="34"/>
      <c r="BCR5" s="34"/>
      <c r="BCS5" s="34"/>
      <c r="BCT5" s="34"/>
      <c r="BCU5" s="34"/>
      <c r="BCV5" s="34"/>
      <c r="BCW5" s="34"/>
      <c r="BCX5" s="34"/>
      <c r="BCY5" s="34"/>
      <c r="BCZ5" s="34"/>
      <c r="BDA5" s="34"/>
      <c r="BDB5" s="34"/>
      <c r="BDC5" s="34"/>
      <c r="BDD5" s="34"/>
      <c r="BDE5" s="34"/>
      <c r="BDF5" s="34"/>
      <c r="BDG5" s="34"/>
      <c r="BDH5" s="34"/>
      <c r="BDI5" s="34"/>
      <c r="BDJ5" s="34"/>
      <c r="BDK5" s="34"/>
      <c r="BDL5" s="34"/>
      <c r="BDM5" s="34"/>
      <c r="BDN5" s="34"/>
      <c r="BDO5" s="34"/>
      <c r="BDP5" s="34"/>
      <c r="BDQ5" s="34"/>
      <c r="BDR5" s="34"/>
      <c r="BDS5" s="34"/>
      <c r="BDT5" s="34"/>
      <c r="BDU5" s="34"/>
      <c r="BDV5" s="34"/>
      <c r="BDW5" s="34"/>
      <c r="BDX5" s="34"/>
      <c r="BDY5" s="34"/>
      <c r="BDZ5" s="34"/>
      <c r="BEA5" s="34"/>
      <c r="BEB5" s="34"/>
      <c r="BEC5" s="34"/>
      <c r="BED5" s="34"/>
      <c r="BEE5" s="34"/>
      <c r="BEF5" s="34"/>
      <c r="BEG5" s="34"/>
      <c r="BEH5" s="34"/>
      <c r="BEI5" s="34"/>
      <c r="BEJ5" s="34"/>
      <c r="BEK5" s="34"/>
      <c r="BEL5" s="34"/>
      <c r="BEM5" s="34"/>
      <c r="BEN5" s="34"/>
      <c r="BEO5" s="34"/>
      <c r="BEP5" s="34"/>
      <c r="BEQ5" s="34"/>
      <c r="BER5" s="34"/>
      <c r="BES5" s="34"/>
      <c r="BET5" s="34"/>
      <c r="BEU5" s="34"/>
      <c r="BEV5" s="34"/>
      <c r="BEW5" s="34"/>
      <c r="BEX5" s="34"/>
      <c r="BEY5" s="34"/>
      <c r="BEZ5" s="34"/>
      <c r="BFA5" s="34"/>
      <c r="BFB5" s="34"/>
      <c r="BFC5" s="34"/>
      <c r="BFD5" s="34"/>
      <c r="BFE5" s="34"/>
      <c r="BFF5" s="34"/>
      <c r="BFG5" s="34"/>
      <c r="BFH5" s="34"/>
      <c r="BFI5" s="34"/>
      <c r="BFJ5" s="34"/>
      <c r="BFK5" s="34"/>
      <c r="BFL5" s="34"/>
      <c r="BFM5" s="34"/>
      <c r="BFN5" s="34"/>
      <c r="BFO5" s="34"/>
      <c r="BFP5" s="34"/>
      <c r="BFQ5" s="34"/>
      <c r="BFR5" s="34"/>
      <c r="BFS5" s="34"/>
      <c r="BFT5" s="34"/>
      <c r="BFU5" s="34"/>
      <c r="BFV5" s="34"/>
      <c r="BFW5" s="34"/>
      <c r="BFX5" s="34"/>
      <c r="BFY5" s="34"/>
      <c r="BFZ5" s="34"/>
      <c r="BGA5" s="34"/>
      <c r="BGB5" s="34"/>
      <c r="BGC5" s="34"/>
      <c r="BGD5" s="34"/>
      <c r="BGE5" s="34"/>
      <c r="BGF5" s="34"/>
      <c r="BGG5" s="34"/>
      <c r="BGH5" s="34"/>
      <c r="BGI5" s="34"/>
      <c r="BGJ5" s="34"/>
      <c r="BGK5" s="34"/>
      <c r="BGL5" s="34"/>
      <c r="BGM5" s="34"/>
      <c r="BGN5" s="34"/>
      <c r="BGO5" s="34"/>
      <c r="BGP5" s="34"/>
      <c r="BGQ5" s="34"/>
      <c r="BGR5" s="34"/>
      <c r="BGS5" s="34"/>
      <c r="BGT5" s="34"/>
      <c r="BGU5" s="34"/>
      <c r="BGV5" s="34"/>
      <c r="BGW5" s="34"/>
      <c r="BGX5" s="34"/>
      <c r="BGY5" s="34"/>
      <c r="BGZ5" s="34"/>
      <c r="BHA5" s="34"/>
      <c r="BHB5" s="34"/>
      <c r="BHC5" s="34"/>
      <c r="BHD5" s="34"/>
      <c r="BHE5" s="34"/>
      <c r="BHF5" s="34"/>
      <c r="BHG5" s="34"/>
      <c r="BHH5" s="34"/>
      <c r="BHI5" s="34"/>
      <c r="BHJ5" s="34"/>
      <c r="BHK5" s="34"/>
      <c r="BHL5" s="34"/>
      <c r="BHM5" s="34"/>
      <c r="BHN5" s="34"/>
      <c r="BHO5" s="34"/>
      <c r="BHP5" s="34"/>
      <c r="BHQ5" s="34"/>
      <c r="BHR5" s="34"/>
      <c r="BHS5" s="34"/>
      <c r="BHT5" s="34"/>
      <c r="BHU5" s="34"/>
      <c r="BHV5" s="34"/>
      <c r="BHW5" s="34"/>
      <c r="BHX5" s="34"/>
      <c r="BHY5" s="34"/>
      <c r="BHZ5" s="34"/>
      <c r="BIA5" s="34"/>
      <c r="BIB5" s="34"/>
      <c r="BIC5" s="34"/>
      <c r="BID5" s="34"/>
      <c r="BIE5" s="34"/>
      <c r="BIF5" s="34"/>
      <c r="BIG5" s="34"/>
      <c r="BIH5" s="34"/>
      <c r="BII5" s="34"/>
      <c r="BIJ5" s="34"/>
      <c r="BIK5" s="34"/>
      <c r="BIL5" s="34"/>
      <c r="BIM5" s="34"/>
      <c r="BIN5" s="34"/>
      <c r="BIO5" s="34"/>
      <c r="BIP5" s="34"/>
      <c r="BIQ5" s="34"/>
      <c r="BIR5" s="34"/>
      <c r="BIS5" s="34"/>
      <c r="BIT5" s="34"/>
      <c r="BIU5" s="34"/>
      <c r="BIV5" s="34"/>
      <c r="BIW5" s="34"/>
      <c r="BIX5" s="34"/>
      <c r="BIY5" s="34"/>
      <c r="BIZ5" s="34"/>
      <c r="BJA5" s="34"/>
      <c r="BJB5" s="34"/>
      <c r="BJC5" s="34"/>
      <c r="BJD5" s="34"/>
      <c r="BJE5" s="34"/>
      <c r="BJF5" s="34"/>
      <c r="BJG5" s="34"/>
      <c r="BJH5" s="34"/>
      <c r="BJI5" s="34"/>
      <c r="BJJ5" s="34"/>
      <c r="BJK5" s="34"/>
      <c r="BJL5" s="34"/>
      <c r="BJM5" s="34"/>
      <c r="BJN5" s="34"/>
      <c r="BJO5" s="34"/>
      <c r="BJP5" s="34"/>
      <c r="BJQ5" s="34"/>
      <c r="BJR5" s="34"/>
      <c r="BJS5" s="34"/>
      <c r="BJT5" s="34"/>
      <c r="BJU5" s="34"/>
      <c r="BJV5" s="34"/>
      <c r="BJW5" s="34"/>
      <c r="BJX5" s="34"/>
      <c r="BJY5" s="34"/>
      <c r="BJZ5" s="34"/>
      <c r="BKA5" s="34"/>
      <c r="BKB5" s="34"/>
      <c r="BKC5" s="34"/>
      <c r="BKD5" s="34"/>
      <c r="BKE5" s="34"/>
      <c r="BKF5" s="34"/>
      <c r="BKG5" s="34"/>
      <c r="BKH5" s="34"/>
      <c r="BKI5" s="34"/>
      <c r="BKJ5" s="34"/>
      <c r="BKK5" s="34"/>
      <c r="BKL5" s="34"/>
      <c r="BKM5" s="34"/>
      <c r="BKN5" s="34"/>
      <c r="BKO5" s="34"/>
      <c r="BKP5" s="34"/>
      <c r="BKQ5" s="34"/>
      <c r="BKR5" s="34"/>
      <c r="BKS5" s="34"/>
      <c r="BKT5" s="34"/>
      <c r="BKU5" s="34"/>
      <c r="BKV5" s="34"/>
      <c r="BKW5" s="34"/>
      <c r="BKX5" s="34"/>
      <c r="BKY5" s="34"/>
      <c r="BKZ5" s="34"/>
      <c r="BLA5" s="34"/>
      <c r="BLB5" s="34"/>
      <c r="BLC5" s="34"/>
      <c r="BLD5" s="34"/>
      <c r="BLE5" s="34"/>
      <c r="BLF5" s="34"/>
      <c r="BLG5" s="34"/>
      <c r="BLH5" s="34"/>
      <c r="BLI5" s="34"/>
      <c r="BLJ5" s="34"/>
      <c r="BLK5" s="34"/>
      <c r="BLL5" s="34"/>
      <c r="BLM5" s="34"/>
      <c r="BLN5" s="34"/>
      <c r="BLO5" s="34"/>
      <c r="BLP5" s="34"/>
      <c r="BLQ5" s="34"/>
      <c r="BLR5" s="34"/>
      <c r="BLS5" s="34"/>
      <c r="BLT5" s="34"/>
      <c r="BLU5" s="34"/>
      <c r="BLV5" s="34"/>
      <c r="BLW5" s="34"/>
      <c r="BLX5" s="34"/>
      <c r="BLY5" s="34"/>
      <c r="BLZ5" s="34"/>
      <c r="BMA5" s="34"/>
      <c r="BMB5" s="34"/>
      <c r="BMC5" s="34"/>
      <c r="BMD5" s="34"/>
      <c r="BME5" s="34"/>
      <c r="BMF5" s="34"/>
      <c r="BMG5" s="34"/>
      <c r="BMH5" s="34"/>
      <c r="BMI5" s="34"/>
      <c r="BMJ5" s="34"/>
      <c r="BMK5" s="34"/>
      <c r="BML5" s="34"/>
      <c r="BMM5" s="34"/>
      <c r="BMN5" s="34"/>
      <c r="BMO5" s="34"/>
      <c r="BMP5" s="34"/>
      <c r="BMQ5" s="34"/>
      <c r="BMR5" s="34"/>
      <c r="BMS5" s="34"/>
      <c r="BMT5" s="34"/>
      <c r="BMU5" s="34"/>
      <c r="BMV5" s="34"/>
      <c r="BMW5" s="34"/>
      <c r="BMX5" s="34"/>
      <c r="BMY5" s="34"/>
      <c r="BMZ5" s="34"/>
      <c r="BNA5" s="34"/>
      <c r="BNB5" s="34"/>
      <c r="BNC5" s="34"/>
      <c r="BND5" s="34"/>
      <c r="BNE5" s="34"/>
      <c r="BNF5" s="34"/>
      <c r="BNG5" s="34"/>
      <c r="BNH5" s="34"/>
      <c r="BNI5" s="34"/>
      <c r="BNJ5" s="34"/>
      <c r="BNK5" s="34"/>
      <c r="BNL5" s="34"/>
      <c r="BNM5" s="34"/>
      <c r="BNN5" s="34"/>
      <c r="BNO5" s="34"/>
      <c r="BNP5" s="34"/>
      <c r="BNQ5" s="34"/>
      <c r="BNR5" s="34"/>
      <c r="BNS5" s="34"/>
      <c r="BNT5" s="34"/>
      <c r="BNU5" s="34"/>
      <c r="BNV5" s="34"/>
      <c r="BNW5" s="34"/>
      <c r="BNX5" s="34"/>
      <c r="BNY5" s="34"/>
      <c r="BNZ5" s="34"/>
      <c r="BOA5" s="34"/>
      <c r="BOB5" s="34"/>
      <c r="BOC5" s="34"/>
      <c r="BOD5" s="34"/>
      <c r="BOE5" s="34"/>
      <c r="BOF5" s="34"/>
      <c r="BOG5" s="34"/>
      <c r="BOH5" s="34"/>
      <c r="BOI5" s="34"/>
      <c r="BOJ5" s="34"/>
      <c r="BOK5" s="34"/>
      <c r="BOL5" s="34"/>
      <c r="BOM5" s="34"/>
      <c r="BON5" s="34"/>
      <c r="BOO5" s="34"/>
      <c r="BOP5" s="34"/>
      <c r="BOQ5" s="34"/>
      <c r="BOR5" s="34"/>
      <c r="BOS5" s="34"/>
      <c r="BOT5" s="34"/>
      <c r="BOU5" s="34"/>
      <c r="BOV5" s="34"/>
      <c r="BOW5" s="34"/>
      <c r="BOX5" s="34"/>
      <c r="BOY5" s="34"/>
      <c r="BOZ5" s="34"/>
      <c r="BPA5" s="34"/>
      <c r="BPB5" s="34"/>
      <c r="BPC5" s="34"/>
      <c r="BPD5" s="34"/>
      <c r="BPE5" s="34"/>
      <c r="BPF5" s="34"/>
      <c r="BPG5" s="34"/>
      <c r="BPH5" s="34"/>
      <c r="BPI5" s="34"/>
      <c r="BPJ5" s="34"/>
      <c r="BPK5" s="34"/>
      <c r="BPL5" s="34"/>
      <c r="BPM5" s="34"/>
      <c r="BPN5" s="34"/>
      <c r="BPO5" s="34"/>
      <c r="BPP5" s="34"/>
      <c r="BPQ5" s="34"/>
      <c r="BPR5" s="34"/>
      <c r="BPS5" s="34"/>
      <c r="BPT5" s="34"/>
      <c r="BPU5" s="34"/>
      <c r="BPV5" s="34"/>
      <c r="BPW5" s="34"/>
      <c r="BPX5" s="34"/>
      <c r="BPY5" s="34"/>
      <c r="BPZ5" s="34"/>
      <c r="BQA5" s="34"/>
      <c r="BQB5" s="34"/>
      <c r="BQC5" s="34"/>
      <c r="BQD5" s="34"/>
      <c r="BQE5" s="34"/>
      <c r="BQF5" s="34"/>
      <c r="BQG5" s="34"/>
      <c r="BQH5" s="34"/>
      <c r="BQI5" s="34"/>
      <c r="BQJ5" s="34"/>
      <c r="BQK5" s="34"/>
      <c r="BQL5" s="34"/>
      <c r="BQM5" s="34"/>
      <c r="BQN5" s="34"/>
      <c r="BQO5" s="34"/>
      <c r="BQP5" s="34"/>
      <c r="BQQ5" s="34"/>
      <c r="BQR5" s="34"/>
      <c r="BQS5" s="34"/>
      <c r="BQT5" s="34"/>
      <c r="BQU5" s="34"/>
      <c r="BQV5" s="34"/>
      <c r="BQW5" s="34"/>
      <c r="BQX5" s="34"/>
      <c r="BQY5" s="34"/>
      <c r="BQZ5" s="34"/>
      <c r="BRA5" s="34"/>
      <c r="BRB5" s="34"/>
      <c r="BRC5" s="34"/>
      <c r="BRD5" s="34"/>
      <c r="BRE5" s="34"/>
      <c r="BRF5" s="34"/>
      <c r="BRG5" s="34"/>
      <c r="BRH5" s="34"/>
      <c r="BRI5" s="34"/>
      <c r="BRJ5" s="34"/>
      <c r="BRK5" s="34"/>
      <c r="BRL5" s="34"/>
      <c r="BRM5" s="34"/>
      <c r="BRN5" s="34"/>
      <c r="BRO5" s="34"/>
      <c r="BRP5" s="34"/>
      <c r="BRQ5" s="34"/>
      <c r="BRR5" s="34"/>
      <c r="BRS5" s="34"/>
      <c r="BRT5" s="34"/>
      <c r="BRU5" s="34"/>
      <c r="BRV5" s="34"/>
      <c r="BRW5" s="34"/>
      <c r="BRX5" s="34"/>
      <c r="BRY5" s="34"/>
      <c r="BRZ5" s="34"/>
      <c r="BSA5" s="34"/>
      <c r="BSB5" s="34"/>
      <c r="BSC5" s="34"/>
      <c r="BSD5" s="34"/>
      <c r="BSE5" s="34"/>
      <c r="BSF5" s="34"/>
      <c r="BSG5" s="34"/>
      <c r="BSH5" s="34"/>
      <c r="BSI5" s="34"/>
      <c r="BSJ5" s="34"/>
      <c r="BSK5" s="34"/>
      <c r="BSL5" s="34"/>
      <c r="BSM5" s="34"/>
      <c r="BSN5" s="34"/>
      <c r="BSO5" s="34"/>
      <c r="BSP5" s="34"/>
      <c r="BSQ5" s="34"/>
      <c r="BSR5" s="34"/>
      <c r="BSS5" s="34"/>
      <c r="BST5" s="34"/>
      <c r="BSU5" s="34"/>
      <c r="BSV5" s="34"/>
      <c r="BSW5" s="34"/>
      <c r="BSX5" s="34"/>
      <c r="BSY5" s="34"/>
      <c r="BSZ5" s="34"/>
      <c r="BTA5" s="34"/>
      <c r="BTB5" s="34"/>
      <c r="BTC5" s="34"/>
      <c r="BTD5" s="34"/>
      <c r="BTE5" s="34"/>
      <c r="BTF5" s="34"/>
      <c r="BTG5" s="34"/>
      <c r="BTH5" s="34"/>
      <c r="BTI5" s="34"/>
      <c r="BTJ5" s="34"/>
      <c r="BTK5" s="34"/>
      <c r="BTL5" s="34"/>
      <c r="BTM5" s="34"/>
      <c r="BTN5" s="34"/>
      <c r="BTO5" s="34"/>
      <c r="BTP5" s="34"/>
      <c r="BTQ5" s="34"/>
      <c r="BTR5" s="34"/>
      <c r="BTS5" s="34"/>
      <c r="BTT5" s="34"/>
      <c r="BTU5" s="34"/>
      <c r="BTV5" s="34"/>
      <c r="BTW5" s="34"/>
      <c r="BTX5" s="34"/>
      <c r="BTY5" s="34"/>
      <c r="BTZ5" s="34"/>
      <c r="BUA5" s="34"/>
      <c r="BUB5" s="34"/>
      <c r="BUC5" s="34"/>
      <c r="BUD5" s="34"/>
      <c r="BUE5" s="34"/>
      <c r="BUF5" s="34"/>
      <c r="BUG5" s="34"/>
      <c r="BUH5" s="34"/>
      <c r="BUI5" s="34"/>
      <c r="BUJ5" s="34"/>
      <c r="BUK5" s="34"/>
      <c r="BUL5" s="34"/>
      <c r="BUM5" s="34"/>
      <c r="BUN5" s="34"/>
      <c r="BUO5" s="34"/>
      <c r="BUP5" s="34"/>
      <c r="BUQ5" s="34"/>
      <c r="BUR5" s="34"/>
      <c r="BUS5" s="34"/>
      <c r="BUT5" s="34"/>
      <c r="BUU5" s="34"/>
      <c r="BUV5" s="34"/>
      <c r="BUW5" s="34"/>
      <c r="BUX5" s="34"/>
      <c r="BUY5" s="34"/>
      <c r="BUZ5" s="34"/>
      <c r="BVA5" s="34"/>
      <c r="BVB5" s="34"/>
      <c r="BVC5" s="34"/>
      <c r="BVD5" s="34"/>
      <c r="BVE5" s="34"/>
      <c r="BVF5" s="34"/>
      <c r="BVG5" s="34"/>
      <c r="BVH5" s="34"/>
      <c r="BVI5" s="34"/>
      <c r="BVJ5" s="34"/>
      <c r="BVK5" s="34"/>
      <c r="BVL5" s="34"/>
      <c r="BVM5" s="34"/>
      <c r="BVN5" s="34"/>
      <c r="BVO5" s="34"/>
      <c r="BVP5" s="34"/>
      <c r="BVQ5" s="34"/>
      <c r="BVR5" s="34"/>
      <c r="BVS5" s="34"/>
      <c r="BVT5" s="34"/>
      <c r="BVU5" s="34"/>
      <c r="BVV5" s="34"/>
      <c r="BVW5" s="34"/>
      <c r="BVX5" s="34"/>
      <c r="BVY5" s="34"/>
      <c r="BVZ5" s="34"/>
      <c r="BWA5" s="34"/>
      <c r="BWB5" s="34"/>
      <c r="BWC5" s="34"/>
      <c r="BWD5" s="34"/>
      <c r="BWE5" s="34"/>
      <c r="BWF5" s="34"/>
      <c r="BWG5" s="34"/>
      <c r="BWH5" s="34"/>
      <c r="BWI5" s="34"/>
      <c r="BWJ5" s="34"/>
      <c r="BWK5" s="34"/>
      <c r="BWL5" s="34"/>
      <c r="BWM5" s="34"/>
      <c r="BWN5" s="34"/>
      <c r="BWO5" s="34"/>
      <c r="BWP5" s="34"/>
      <c r="BWQ5" s="34"/>
      <c r="BWR5" s="34"/>
      <c r="BWS5" s="34"/>
      <c r="BWT5" s="34"/>
      <c r="BWU5" s="34"/>
      <c r="BWV5" s="34"/>
      <c r="BWW5" s="34"/>
      <c r="BWX5" s="34"/>
      <c r="BWY5" s="34"/>
      <c r="BWZ5" s="34"/>
      <c r="BXA5" s="34"/>
      <c r="BXB5" s="34"/>
      <c r="BXC5" s="34"/>
      <c r="BXD5" s="34"/>
      <c r="BXE5" s="34"/>
      <c r="BXF5" s="34"/>
      <c r="BXG5" s="34"/>
      <c r="BXH5" s="34"/>
      <c r="BXI5" s="34"/>
      <c r="BXJ5" s="34"/>
      <c r="BXK5" s="34"/>
      <c r="BXL5" s="34"/>
      <c r="BXM5" s="34"/>
      <c r="BXN5" s="34"/>
      <c r="BXO5" s="34"/>
      <c r="BXP5" s="34"/>
      <c r="BXQ5" s="34"/>
      <c r="BXR5" s="34"/>
      <c r="BXS5" s="34"/>
      <c r="BXT5" s="34"/>
      <c r="BXU5" s="34"/>
      <c r="BXV5" s="34"/>
      <c r="BXW5" s="34"/>
      <c r="BXX5" s="34"/>
      <c r="BXY5" s="34"/>
      <c r="BXZ5" s="34"/>
      <c r="BYA5" s="34"/>
      <c r="BYB5" s="34"/>
      <c r="BYC5" s="34"/>
      <c r="BYD5" s="34"/>
      <c r="BYE5" s="34"/>
      <c r="BYF5" s="34"/>
      <c r="BYG5" s="34"/>
      <c r="BYH5" s="34"/>
      <c r="BYI5" s="34"/>
      <c r="BYJ5" s="34"/>
      <c r="BYK5" s="34"/>
      <c r="BYL5" s="34"/>
      <c r="BYM5" s="34"/>
      <c r="BYN5" s="34"/>
      <c r="BYO5" s="34"/>
      <c r="BYP5" s="34"/>
      <c r="BYQ5" s="34"/>
      <c r="BYR5" s="34"/>
      <c r="BYS5" s="34"/>
      <c r="BYT5" s="34"/>
      <c r="BYU5" s="34"/>
      <c r="BYV5" s="34"/>
      <c r="BYW5" s="34"/>
      <c r="BYX5" s="34"/>
      <c r="BYY5" s="34"/>
      <c r="BYZ5" s="34"/>
      <c r="BZA5" s="34"/>
      <c r="BZB5" s="34"/>
      <c r="BZC5" s="34"/>
      <c r="BZD5" s="34"/>
      <c r="BZE5" s="34"/>
      <c r="BZF5" s="34"/>
      <c r="BZG5" s="34"/>
      <c r="BZH5" s="34"/>
      <c r="BZI5" s="34"/>
      <c r="BZJ5" s="34"/>
      <c r="BZK5" s="34"/>
      <c r="BZL5" s="34"/>
      <c r="BZM5" s="34"/>
      <c r="BZN5" s="34"/>
      <c r="BZO5" s="34"/>
      <c r="BZP5" s="34"/>
      <c r="BZQ5" s="34"/>
      <c r="BZR5" s="34"/>
      <c r="BZS5" s="34"/>
      <c r="BZT5" s="34"/>
      <c r="BZU5" s="34"/>
      <c r="BZV5" s="34"/>
      <c r="BZW5" s="34"/>
      <c r="BZX5" s="34"/>
      <c r="BZY5" s="34"/>
      <c r="BZZ5" s="34"/>
      <c r="CAA5" s="34"/>
      <c r="CAB5" s="34"/>
      <c r="CAC5" s="34"/>
      <c r="CAD5" s="34"/>
      <c r="CAE5" s="34"/>
      <c r="CAF5" s="34"/>
      <c r="CAG5" s="34"/>
      <c r="CAH5" s="34"/>
      <c r="CAI5" s="34"/>
      <c r="CAJ5" s="34"/>
      <c r="CAK5" s="34"/>
      <c r="CAL5" s="34"/>
      <c r="CAM5" s="34"/>
      <c r="CAN5" s="34"/>
      <c r="CAO5" s="34"/>
      <c r="CAP5" s="34"/>
      <c r="CAQ5" s="34"/>
      <c r="CAR5" s="34"/>
      <c r="CAS5" s="34"/>
      <c r="CAT5" s="34"/>
      <c r="CAU5" s="34"/>
      <c r="CAV5" s="34"/>
      <c r="CAW5" s="34"/>
      <c r="CAX5" s="34"/>
      <c r="CAY5" s="34"/>
      <c r="CAZ5" s="34"/>
      <c r="CBA5" s="34"/>
      <c r="CBB5" s="34"/>
      <c r="CBC5" s="34"/>
      <c r="CBD5" s="34"/>
      <c r="CBE5" s="34"/>
      <c r="CBF5" s="34"/>
      <c r="CBG5" s="34"/>
      <c r="CBH5" s="34"/>
      <c r="CBI5" s="34"/>
      <c r="CBJ5" s="34"/>
      <c r="CBK5" s="34"/>
      <c r="CBL5" s="34"/>
      <c r="CBM5" s="34"/>
      <c r="CBN5" s="34"/>
      <c r="CBO5" s="34"/>
      <c r="CBP5" s="34"/>
      <c r="CBQ5" s="34"/>
      <c r="CBR5" s="34"/>
      <c r="CBS5" s="34"/>
      <c r="CBT5" s="34"/>
      <c r="CBU5" s="34"/>
      <c r="CBV5" s="34"/>
      <c r="CBW5" s="34"/>
      <c r="CBX5" s="34"/>
      <c r="CBY5" s="34"/>
      <c r="CBZ5" s="34"/>
      <c r="CCA5" s="34"/>
      <c r="CCB5" s="34"/>
      <c r="CCC5" s="34"/>
      <c r="CCD5" s="34"/>
      <c r="CCE5" s="34"/>
      <c r="CCF5" s="34"/>
      <c r="CCG5" s="34"/>
      <c r="CCH5" s="34"/>
      <c r="CCI5" s="34"/>
      <c r="CCJ5" s="34"/>
      <c r="CCK5" s="34"/>
      <c r="CCL5" s="34"/>
      <c r="CCM5" s="34"/>
      <c r="CCN5" s="34"/>
      <c r="CCO5" s="34"/>
      <c r="CCP5" s="34"/>
      <c r="CCQ5" s="34"/>
      <c r="CCR5" s="34"/>
      <c r="CCS5" s="34"/>
      <c r="CCT5" s="34"/>
      <c r="CCU5" s="34"/>
      <c r="CCV5" s="34"/>
      <c r="CCW5" s="34"/>
      <c r="CCX5" s="34"/>
      <c r="CCY5" s="34"/>
      <c r="CCZ5" s="34"/>
      <c r="CDA5" s="34"/>
      <c r="CDB5" s="34"/>
      <c r="CDC5" s="34"/>
      <c r="CDD5" s="34"/>
      <c r="CDE5" s="34"/>
      <c r="CDF5" s="34"/>
      <c r="CDG5" s="34"/>
      <c r="CDH5" s="34"/>
      <c r="CDI5" s="34"/>
      <c r="CDJ5" s="34"/>
      <c r="CDK5" s="34"/>
      <c r="CDL5" s="34"/>
      <c r="CDM5" s="34"/>
      <c r="CDN5" s="34"/>
      <c r="CDO5" s="34"/>
      <c r="CDP5" s="34"/>
      <c r="CDQ5" s="34"/>
      <c r="CDR5" s="34"/>
      <c r="CDS5" s="34"/>
      <c r="CDT5" s="34"/>
      <c r="CDU5" s="34"/>
      <c r="CDV5" s="34"/>
      <c r="CDW5" s="34"/>
      <c r="CDX5" s="34"/>
      <c r="CDY5" s="34"/>
      <c r="CDZ5" s="34"/>
      <c r="CEA5" s="34"/>
      <c r="CEB5" s="34"/>
      <c r="CEC5" s="34"/>
      <c r="CED5" s="34"/>
      <c r="CEE5" s="34"/>
      <c r="CEF5" s="34"/>
      <c r="CEG5" s="34"/>
      <c r="CEH5" s="34"/>
      <c r="CEI5" s="34"/>
      <c r="CEJ5" s="34"/>
      <c r="CEK5" s="34"/>
      <c r="CEL5" s="34"/>
      <c r="CEM5" s="34"/>
      <c r="CEN5" s="34"/>
      <c r="CEO5" s="34"/>
      <c r="CEP5" s="34"/>
      <c r="CEQ5" s="34"/>
      <c r="CER5" s="34"/>
      <c r="CES5" s="34"/>
      <c r="CET5" s="34"/>
      <c r="CEU5" s="34"/>
      <c r="CEV5" s="34"/>
      <c r="CEW5" s="34"/>
      <c r="CEX5" s="34"/>
      <c r="CEY5" s="34"/>
      <c r="CEZ5" s="34"/>
      <c r="CFA5" s="34"/>
      <c r="CFB5" s="34"/>
      <c r="CFC5" s="34"/>
      <c r="CFD5" s="34"/>
      <c r="CFE5" s="34"/>
      <c r="CFF5" s="34"/>
      <c r="CFG5" s="34"/>
      <c r="CFH5" s="34"/>
      <c r="CFI5" s="34"/>
      <c r="CFJ5" s="34"/>
      <c r="CFK5" s="34"/>
      <c r="CFL5" s="34"/>
      <c r="CFM5" s="34"/>
      <c r="CFN5" s="34"/>
      <c r="CFO5" s="34"/>
      <c r="CFP5" s="34"/>
      <c r="CFQ5" s="34"/>
      <c r="CFR5" s="34"/>
      <c r="CFS5" s="34"/>
      <c r="CFT5" s="34"/>
      <c r="CFU5" s="34"/>
      <c r="CFV5" s="34"/>
      <c r="CFW5" s="34"/>
      <c r="CFX5" s="34"/>
      <c r="CFY5" s="34"/>
      <c r="CFZ5" s="34"/>
      <c r="CGA5" s="34"/>
      <c r="CGB5" s="34"/>
      <c r="CGC5" s="34"/>
      <c r="CGD5" s="34"/>
      <c r="CGE5" s="34"/>
      <c r="CGF5" s="34"/>
      <c r="CGG5" s="34"/>
      <c r="CGH5" s="34"/>
      <c r="CGI5" s="34"/>
      <c r="CGJ5" s="34"/>
      <c r="CGK5" s="34"/>
      <c r="CGL5" s="34"/>
      <c r="CGM5" s="34"/>
      <c r="CGN5" s="34"/>
      <c r="CGO5" s="34"/>
      <c r="CGP5" s="34"/>
      <c r="CGQ5" s="34"/>
      <c r="CGR5" s="34"/>
      <c r="CGS5" s="34"/>
      <c r="CGT5" s="34"/>
      <c r="CGU5" s="34"/>
      <c r="CGV5" s="34"/>
      <c r="CGW5" s="34"/>
      <c r="CGX5" s="34"/>
      <c r="CGY5" s="34"/>
      <c r="CGZ5" s="34"/>
      <c r="CHA5" s="34"/>
      <c r="CHB5" s="34"/>
      <c r="CHC5" s="34"/>
      <c r="CHD5" s="34"/>
      <c r="CHE5" s="34"/>
      <c r="CHF5" s="34"/>
      <c r="CHG5" s="34"/>
      <c r="CHH5" s="34"/>
      <c r="CHI5" s="34"/>
      <c r="CHJ5" s="34"/>
      <c r="CHK5" s="34"/>
      <c r="CHL5" s="34"/>
      <c r="CHM5" s="34"/>
      <c r="CHN5" s="34"/>
      <c r="CHO5" s="34"/>
      <c r="CHP5" s="34"/>
      <c r="CHQ5" s="34"/>
      <c r="CHR5" s="34"/>
      <c r="CHS5" s="34"/>
      <c r="CHT5" s="34"/>
      <c r="CHU5" s="34"/>
      <c r="CHV5" s="34"/>
      <c r="CHW5" s="34"/>
      <c r="CHX5" s="34"/>
      <c r="CHY5" s="34"/>
      <c r="CHZ5" s="34"/>
      <c r="CIA5" s="34"/>
      <c r="CIB5" s="34"/>
      <c r="CIC5" s="34"/>
      <c r="CID5" s="34"/>
      <c r="CIE5" s="34"/>
      <c r="CIF5" s="34"/>
      <c r="CIG5" s="34"/>
      <c r="CIH5" s="34"/>
      <c r="CII5" s="34"/>
      <c r="CIJ5" s="34"/>
      <c r="CIK5" s="34"/>
      <c r="CIL5" s="34"/>
      <c r="CIM5" s="34"/>
      <c r="CIN5" s="34"/>
      <c r="CIO5" s="34"/>
      <c r="CIP5" s="34"/>
      <c r="CIQ5" s="34"/>
      <c r="CIR5" s="34"/>
      <c r="CIS5" s="34"/>
      <c r="CIT5" s="34"/>
      <c r="CIU5" s="34"/>
      <c r="CIV5" s="34"/>
      <c r="CIW5" s="34"/>
      <c r="CIX5" s="34"/>
      <c r="CIY5" s="34"/>
      <c r="CIZ5" s="34"/>
      <c r="CJA5" s="34"/>
      <c r="CJB5" s="34"/>
      <c r="CJC5" s="34"/>
      <c r="CJD5" s="34"/>
      <c r="CJE5" s="34"/>
      <c r="CJF5" s="34"/>
      <c r="CJG5" s="34"/>
      <c r="CJH5" s="34"/>
      <c r="CJI5" s="34"/>
      <c r="CJJ5" s="34"/>
      <c r="CJK5" s="34"/>
      <c r="CJL5" s="34"/>
      <c r="CJM5" s="34"/>
      <c r="CJN5" s="34"/>
      <c r="CJO5" s="34"/>
      <c r="CJP5" s="34"/>
      <c r="CJQ5" s="34"/>
      <c r="CJR5" s="34"/>
      <c r="CJS5" s="34"/>
      <c r="CJT5" s="34"/>
      <c r="CJU5" s="34"/>
      <c r="CJV5" s="34"/>
      <c r="CJW5" s="34"/>
      <c r="CJX5" s="34"/>
      <c r="CJY5" s="34"/>
      <c r="CJZ5" s="34"/>
      <c r="CKA5" s="34"/>
      <c r="CKB5" s="34"/>
      <c r="CKC5" s="34"/>
      <c r="CKD5" s="34"/>
      <c r="CKE5" s="34"/>
      <c r="CKF5" s="34"/>
      <c r="CKG5" s="34"/>
      <c r="CKH5" s="34"/>
      <c r="CKI5" s="34"/>
      <c r="CKJ5" s="34"/>
      <c r="CKK5" s="34"/>
      <c r="CKL5" s="34"/>
      <c r="CKM5" s="34"/>
      <c r="CKN5" s="34"/>
      <c r="CKO5" s="34"/>
      <c r="CKP5" s="34"/>
      <c r="CKQ5" s="34"/>
      <c r="CKR5" s="34"/>
      <c r="CKS5" s="34"/>
      <c r="CKT5" s="34"/>
      <c r="CKU5" s="34"/>
      <c r="CKV5" s="34"/>
      <c r="CKW5" s="34"/>
      <c r="CKX5" s="34"/>
      <c r="CKY5" s="34"/>
      <c r="CKZ5" s="34"/>
      <c r="CLA5" s="34"/>
      <c r="CLB5" s="34"/>
      <c r="CLC5" s="34"/>
      <c r="CLD5" s="34"/>
      <c r="CLE5" s="34"/>
      <c r="CLF5" s="34"/>
      <c r="CLG5" s="34"/>
      <c r="CLH5" s="34"/>
      <c r="CLI5" s="34"/>
      <c r="CLJ5" s="34"/>
      <c r="CLK5" s="34"/>
      <c r="CLL5" s="34"/>
      <c r="CLM5" s="34"/>
      <c r="CLN5" s="34"/>
      <c r="CLO5" s="34"/>
      <c r="CLP5" s="34"/>
      <c r="CLQ5" s="34"/>
      <c r="CLR5" s="34"/>
      <c r="CLS5" s="34"/>
      <c r="CLT5" s="34"/>
      <c r="CLU5" s="34"/>
      <c r="CLV5" s="34"/>
      <c r="CLW5" s="34"/>
      <c r="CLX5" s="34"/>
      <c r="CLY5" s="34"/>
      <c r="CLZ5" s="34"/>
      <c r="CMA5" s="34"/>
      <c r="CMB5" s="34"/>
      <c r="CMC5" s="34"/>
      <c r="CMD5" s="34"/>
      <c r="CME5" s="34"/>
      <c r="CMF5" s="34"/>
      <c r="CMG5" s="34"/>
      <c r="CMH5" s="34"/>
      <c r="CMI5" s="34"/>
      <c r="CMJ5" s="34"/>
      <c r="CMK5" s="34"/>
      <c r="CML5" s="34"/>
      <c r="CMM5" s="34"/>
      <c r="CMN5" s="34"/>
      <c r="CMO5" s="34"/>
      <c r="CMP5" s="34"/>
      <c r="CMQ5" s="34"/>
      <c r="CMR5" s="34"/>
      <c r="CMS5" s="34"/>
      <c r="CMT5" s="34"/>
      <c r="CMU5" s="34"/>
      <c r="CMV5" s="34"/>
      <c r="CMW5" s="34"/>
      <c r="CMX5" s="34"/>
      <c r="CMY5" s="34"/>
      <c r="CMZ5" s="34"/>
      <c r="CNA5" s="34"/>
      <c r="CNB5" s="34"/>
      <c r="CNC5" s="34"/>
      <c r="CND5" s="34"/>
      <c r="CNE5" s="34"/>
      <c r="CNF5" s="34"/>
      <c r="CNG5" s="34"/>
      <c r="CNH5" s="34"/>
      <c r="CNI5" s="34"/>
      <c r="CNJ5" s="34"/>
      <c r="CNK5" s="34"/>
      <c r="CNL5" s="34"/>
      <c r="CNM5" s="34"/>
      <c r="CNN5" s="34"/>
      <c r="CNO5" s="34"/>
      <c r="CNP5" s="34"/>
      <c r="CNQ5" s="34"/>
      <c r="CNR5" s="34"/>
      <c r="CNS5" s="34"/>
      <c r="CNT5" s="34"/>
      <c r="CNU5" s="34"/>
      <c r="CNV5" s="34"/>
      <c r="CNW5" s="34"/>
      <c r="CNX5" s="34"/>
      <c r="CNY5" s="34"/>
      <c r="CNZ5" s="34"/>
      <c r="COA5" s="34"/>
      <c r="COB5" s="34"/>
      <c r="COC5" s="34"/>
      <c r="COD5" s="34"/>
      <c r="COE5" s="34"/>
      <c r="COF5" s="34"/>
      <c r="COG5" s="34"/>
      <c r="COH5" s="34"/>
      <c r="COI5" s="34"/>
      <c r="COJ5" s="34"/>
      <c r="COK5" s="34"/>
      <c r="COL5" s="34"/>
      <c r="COM5" s="34"/>
      <c r="CON5" s="34"/>
      <c r="COO5" s="34"/>
      <c r="COP5" s="34"/>
      <c r="COQ5" s="34"/>
      <c r="COR5" s="34"/>
      <c r="COS5" s="34"/>
      <c r="COT5" s="34"/>
      <c r="COU5" s="34"/>
      <c r="COV5" s="34"/>
      <c r="COW5" s="34"/>
      <c r="COX5" s="34"/>
      <c r="COY5" s="34"/>
      <c r="COZ5" s="34"/>
      <c r="CPA5" s="34"/>
      <c r="CPB5" s="34"/>
      <c r="CPC5" s="34"/>
      <c r="CPD5" s="34"/>
      <c r="CPE5" s="34"/>
      <c r="CPF5" s="34"/>
      <c r="CPG5" s="34"/>
      <c r="CPH5" s="34"/>
      <c r="CPI5" s="34"/>
      <c r="CPJ5" s="34"/>
      <c r="CPK5" s="34"/>
      <c r="CPL5" s="34"/>
      <c r="CPM5" s="34"/>
      <c r="CPN5" s="34"/>
      <c r="CPO5" s="34"/>
      <c r="CPP5" s="34"/>
      <c r="CPQ5" s="34"/>
      <c r="CPR5" s="34"/>
      <c r="CPS5" s="34"/>
      <c r="CPT5" s="34"/>
      <c r="CPU5" s="34"/>
      <c r="CPV5" s="34"/>
      <c r="CPW5" s="34"/>
      <c r="CPX5" s="34"/>
      <c r="CPY5" s="34"/>
      <c r="CPZ5" s="34"/>
      <c r="CQA5" s="34"/>
      <c r="CQB5" s="34"/>
      <c r="CQC5" s="34"/>
      <c r="CQD5" s="34"/>
      <c r="CQE5" s="34"/>
      <c r="CQF5" s="34"/>
      <c r="CQG5" s="34"/>
      <c r="CQH5" s="34"/>
      <c r="CQI5" s="34"/>
      <c r="CQJ5" s="34"/>
      <c r="CQK5" s="34"/>
      <c r="CQL5" s="34"/>
      <c r="CQM5" s="34"/>
      <c r="CQN5" s="34"/>
      <c r="CQO5" s="34"/>
      <c r="CQP5" s="34"/>
      <c r="CQQ5" s="34"/>
      <c r="CQR5" s="34"/>
      <c r="CQS5" s="34"/>
      <c r="CQT5" s="34"/>
      <c r="CQU5" s="34"/>
      <c r="CQV5" s="34"/>
      <c r="CQW5" s="34"/>
      <c r="CQX5" s="34"/>
      <c r="CQY5" s="34"/>
      <c r="CQZ5" s="34"/>
      <c r="CRA5" s="34"/>
      <c r="CRB5" s="34"/>
      <c r="CRC5" s="34"/>
      <c r="CRD5" s="34"/>
      <c r="CRE5" s="34"/>
      <c r="CRF5" s="34"/>
      <c r="CRG5" s="34"/>
      <c r="CRH5" s="34"/>
      <c r="CRI5" s="34"/>
      <c r="CRJ5" s="34"/>
      <c r="CRK5" s="34"/>
      <c r="CRL5" s="34"/>
      <c r="CRM5" s="34"/>
      <c r="CRN5" s="34"/>
      <c r="CRO5" s="34"/>
      <c r="CRP5" s="34"/>
      <c r="CRQ5" s="34"/>
      <c r="CRR5" s="34"/>
      <c r="CRS5" s="34"/>
      <c r="CRT5" s="34"/>
      <c r="CRU5" s="34"/>
      <c r="CRV5" s="34"/>
      <c r="CRW5" s="34"/>
      <c r="CRX5" s="34"/>
      <c r="CRY5" s="34"/>
      <c r="CRZ5" s="34"/>
      <c r="CSA5" s="34"/>
      <c r="CSB5" s="34"/>
      <c r="CSC5" s="34"/>
      <c r="CSD5" s="34"/>
      <c r="CSE5" s="34"/>
      <c r="CSF5" s="34"/>
      <c r="CSG5" s="34"/>
      <c r="CSH5" s="34"/>
      <c r="CSI5" s="34"/>
      <c r="CSJ5" s="34"/>
      <c r="CSK5" s="34"/>
      <c r="CSL5" s="34"/>
      <c r="CSM5" s="34"/>
      <c r="CSN5" s="34"/>
      <c r="CSO5" s="34"/>
      <c r="CSP5" s="34"/>
      <c r="CSQ5" s="34"/>
      <c r="CSR5" s="34"/>
      <c r="CSS5" s="34"/>
      <c r="CST5" s="34"/>
      <c r="CSU5" s="34"/>
      <c r="CSV5" s="34"/>
      <c r="CSW5" s="34"/>
      <c r="CSX5" s="34"/>
      <c r="CSY5" s="34"/>
      <c r="CSZ5" s="34"/>
      <c r="CTA5" s="34"/>
      <c r="CTB5" s="34"/>
      <c r="CTC5" s="34"/>
      <c r="CTD5" s="34"/>
      <c r="CTE5" s="34"/>
      <c r="CTF5" s="34"/>
      <c r="CTG5" s="34"/>
      <c r="CTH5" s="34"/>
      <c r="CTI5" s="34"/>
      <c r="CTJ5" s="34"/>
      <c r="CTK5" s="34"/>
      <c r="CTL5" s="34"/>
      <c r="CTM5" s="34"/>
      <c r="CTN5" s="34"/>
      <c r="CTO5" s="34"/>
      <c r="CTP5" s="34"/>
      <c r="CTQ5" s="34"/>
      <c r="CTR5" s="34"/>
      <c r="CTS5" s="34"/>
      <c r="CTT5" s="34"/>
      <c r="CTU5" s="34"/>
      <c r="CTV5" s="34"/>
      <c r="CTW5" s="34"/>
      <c r="CTX5" s="34"/>
      <c r="CTY5" s="34"/>
      <c r="CTZ5" s="34"/>
      <c r="CUA5" s="34"/>
      <c r="CUB5" s="34"/>
      <c r="CUC5" s="34"/>
      <c r="CUD5" s="34"/>
      <c r="CUE5" s="34"/>
      <c r="CUF5" s="34"/>
      <c r="CUG5" s="34"/>
      <c r="CUH5" s="34"/>
      <c r="CUI5" s="34"/>
      <c r="CUJ5" s="34"/>
      <c r="CUK5" s="34"/>
      <c r="CUL5" s="34"/>
      <c r="CUM5" s="34"/>
      <c r="CUN5" s="34"/>
      <c r="CUO5" s="34"/>
      <c r="CUP5" s="34"/>
      <c r="CUQ5" s="34"/>
      <c r="CUR5" s="34"/>
      <c r="CUS5" s="34"/>
      <c r="CUT5" s="34"/>
      <c r="CUU5" s="34"/>
      <c r="CUV5" s="34"/>
      <c r="CUW5" s="34"/>
      <c r="CUX5" s="34"/>
      <c r="CUY5" s="34"/>
      <c r="CUZ5" s="34"/>
      <c r="CVA5" s="34"/>
      <c r="CVB5" s="34"/>
      <c r="CVC5" s="34"/>
      <c r="CVD5" s="34"/>
      <c r="CVE5" s="34"/>
      <c r="CVF5" s="34"/>
      <c r="CVG5" s="34"/>
      <c r="CVH5" s="34"/>
      <c r="CVI5" s="34"/>
      <c r="CVJ5" s="34"/>
      <c r="CVK5" s="34"/>
      <c r="CVL5" s="34"/>
      <c r="CVM5" s="34"/>
      <c r="CVN5" s="34"/>
      <c r="CVO5" s="34"/>
      <c r="CVP5" s="34"/>
      <c r="CVQ5" s="34"/>
      <c r="CVR5" s="34"/>
      <c r="CVS5" s="34"/>
      <c r="CVT5" s="34"/>
      <c r="CVU5" s="34"/>
      <c r="CVV5" s="34"/>
      <c r="CVW5" s="34"/>
      <c r="CVX5" s="34"/>
      <c r="CVY5" s="34"/>
      <c r="CVZ5" s="34"/>
      <c r="CWA5" s="34"/>
      <c r="CWB5" s="34"/>
      <c r="CWC5" s="34"/>
      <c r="CWD5" s="34"/>
      <c r="CWE5" s="34"/>
      <c r="CWF5" s="34"/>
      <c r="CWG5" s="34"/>
      <c r="CWH5" s="34"/>
      <c r="CWI5" s="34"/>
      <c r="CWJ5" s="34"/>
      <c r="CWK5" s="34"/>
      <c r="CWL5" s="34"/>
      <c r="CWM5" s="34"/>
      <c r="CWN5" s="34"/>
      <c r="CWO5" s="34"/>
      <c r="CWP5" s="34"/>
      <c r="CWQ5" s="34"/>
      <c r="CWR5" s="34"/>
      <c r="CWS5" s="34"/>
      <c r="CWT5" s="34"/>
      <c r="CWU5" s="34"/>
      <c r="CWV5" s="34"/>
      <c r="CWW5" s="34"/>
      <c r="CWX5" s="34"/>
      <c r="CWY5" s="34"/>
      <c r="CWZ5" s="34"/>
      <c r="CXA5" s="34"/>
      <c r="CXB5" s="34"/>
      <c r="CXC5" s="34"/>
      <c r="CXD5" s="34"/>
      <c r="CXE5" s="34"/>
      <c r="CXF5" s="34"/>
      <c r="CXG5" s="34"/>
      <c r="CXH5" s="34"/>
      <c r="CXI5" s="34"/>
      <c r="CXJ5" s="34"/>
      <c r="CXK5" s="34"/>
      <c r="CXL5" s="34"/>
      <c r="CXM5" s="34"/>
      <c r="CXN5" s="34"/>
      <c r="CXO5" s="34"/>
      <c r="CXP5" s="34"/>
      <c r="CXQ5" s="34"/>
      <c r="CXR5" s="34"/>
      <c r="CXS5" s="34"/>
      <c r="CXT5" s="34"/>
      <c r="CXU5" s="34"/>
      <c r="CXV5" s="34"/>
      <c r="CXW5" s="34"/>
      <c r="CXX5" s="34"/>
      <c r="CXY5" s="34"/>
      <c r="CXZ5" s="34"/>
      <c r="CYA5" s="34"/>
      <c r="CYB5" s="34"/>
      <c r="CYC5" s="34"/>
      <c r="CYD5" s="34"/>
      <c r="CYE5" s="34"/>
      <c r="CYF5" s="34"/>
      <c r="CYG5" s="34"/>
      <c r="CYH5" s="34"/>
      <c r="CYI5" s="34"/>
      <c r="CYJ5" s="34"/>
      <c r="CYK5" s="34"/>
      <c r="CYL5" s="34"/>
      <c r="CYM5" s="34"/>
      <c r="CYN5" s="34"/>
      <c r="CYO5" s="34"/>
      <c r="CYP5" s="34"/>
      <c r="CYQ5" s="34"/>
      <c r="CYR5" s="34"/>
      <c r="CYS5" s="34"/>
      <c r="CYT5" s="34"/>
      <c r="CYU5" s="34"/>
      <c r="CYV5" s="34"/>
      <c r="CYW5" s="34"/>
      <c r="CYX5" s="34"/>
      <c r="CYY5" s="34"/>
      <c r="CYZ5" s="34"/>
      <c r="CZA5" s="34"/>
      <c r="CZB5" s="34"/>
      <c r="CZC5" s="34"/>
      <c r="CZD5" s="34"/>
      <c r="CZE5" s="34"/>
      <c r="CZF5" s="34"/>
      <c r="CZG5" s="34"/>
      <c r="CZH5" s="34"/>
      <c r="CZI5" s="34"/>
      <c r="CZJ5" s="34"/>
      <c r="CZK5" s="34"/>
      <c r="CZL5" s="34"/>
      <c r="CZM5" s="34"/>
      <c r="CZN5" s="34"/>
      <c r="CZO5" s="34"/>
      <c r="CZP5" s="34"/>
      <c r="CZQ5" s="34"/>
      <c r="CZR5" s="34"/>
      <c r="CZS5" s="34"/>
      <c r="CZT5" s="34"/>
      <c r="CZU5" s="34"/>
      <c r="CZV5" s="34"/>
      <c r="CZW5" s="34"/>
      <c r="CZX5" s="34"/>
      <c r="CZY5" s="34"/>
      <c r="CZZ5" s="34"/>
      <c r="DAA5" s="34"/>
      <c r="DAB5" s="34"/>
      <c r="DAC5" s="34"/>
      <c r="DAD5" s="34"/>
      <c r="DAE5" s="34"/>
      <c r="DAF5" s="34"/>
      <c r="DAG5" s="34"/>
      <c r="DAH5" s="34"/>
      <c r="DAI5" s="34"/>
      <c r="DAJ5" s="34"/>
      <c r="DAK5" s="34"/>
      <c r="DAL5" s="34"/>
      <c r="DAM5" s="34"/>
      <c r="DAN5" s="34"/>
      <c r="DAO5" s="34"/>
      <c r="DAP5" s="34"/>
      <c r="DAQ5" s="34"/>
      <c r="DAR5" s="34"/>
      <c r="DAS5" s="34"/>
      <c r="DAT5" s="34"/>
      <c r="DAU5" s="34"/>
      <c r="DAV5" s="34"/>
      <c r="DAW5" s="34"/>
      <c r="DAX5" s="34"/>
      <c r="DAY5" s="34"/>
      <c r="DAZ5" s="34"/>
      <c r="DBA5" s="34"/>
      <c r="DBB5" s="34"/>
      <c r="DBC5" s="34"/>
      <c r="DBD5" s="34"/>
      <c r="DBE5" s="34"/>
      <c r="DBF5" s="34"/>
      <c r="DBG5" s="34"/>
      <c r="DBH5" s="34"/>
      <c r="DBI5" s="34"/>
      <c r="DBJ5" s="34"/>
      <c r="DBK5" s="34"/>
      <c r="DBL5" s="34"/>
      <c r="DBM5" s="34"/>
      <c r="DBN5" s="34"/>
      <c r="DBO5" s="34"/>
      <c r="DBP5" s="34"/>
      <c r="DBQ5" s="34"/>
      <c r="DBR5" s="34"/>
      <c r="DBS5" s="34"/>
      <c r="DBT5" s="34"/>
      <c r="DBU5" s="34"/>
      <c r="DBV5" s="34"/>
      <c r="DBW5" s="34"/>
      <c r="DBX5" s="34"/>
      <c r="DBY5" s="34"/>
      <c r="DBZ5" s="34"/>
      <c r="DCA5" s="34"/>
      <c r="DCB5" s="34"/>
      <c r="DCC5" s="34"/>
      <c r="DCD5" s="34"/>
      <c r="DCE5" s="34"/>
      <c r="DCF5" s="34"/>
      <c r="DCG5" s="34"/>
      <c r="DCH5" s="34"/>
      <c r="DCI5" s="34"/>
      <c r="DCJ5" s="34"/>
      <c r="DCK5" s="34"/>
      <c r="DCL5" s="34"/>
      <c r="DCM5" s="34"/>
      <c r="DCN5" s="34"/>
      <c r="DCO5" s="34"/>
      <c r="DCP5" s="34"/>
      <c r="DCQ5" s="34"/>
      <c r="DCR5" s="34"/>
      <c r="DCS5" s="34"/>
      <c r="DCT5" s="34"/>
      <c r="DCU5" s="34"/>
      <c r="DCV5" s="34"/>
      <c r="DCW5" s="34"/>
      <c r="DCX5" s="34"/>
      <c r="DCY5" s="34"/>
      <c r="DCZ5" s="34"/>
      <c r="DDA5" s="34"/>
      <c r="DDB5" s="34"/>
      <c r="DDC5" s="34"/>
      <c r="DDD5" s="34"/>
      <c r="DDE5" s="34"/>
      <c r="DDF5" s="34"/>
      <c r="DDG5" s="34"/>
      <c r="DDH5" s="34"/>
      <c r="DDI5" s="34"/>
      <c r="DDJ5" s="34"/>
      <c r="DDK5" s="34"/>
      <c r="DDL5" s="34"/>
      <c r="DDM5" s="34"/>
      <c r="DDN5" s="34"/>
      <c r="DDO5" s="34"/>
      <c r="DDP5" s="34"/>
      <c r="DDQ5" s="34"/>
      <c r="DDR5" s="34"/>
      <c r="DDS5" s="34"/>
      <c r="DDT5" s="34"/>
      <c r="DDU5" s="34"/>
      <c r="DDV5" s="34"/>
      <c r="DDW5" s="34"/>
      <c r="DDX5" s="34"/>
      <c r="DDY5" s="34"/>
      <c r="DDZ5" s="34"/>
      <c r="DEA5" s="34"/>
      <c r="DEB5" s="34"/>
      <c r="DEC5" s="34"/>
      <c r="DED5" s="34"/>
      <c r="DEE5" s="34"/>
      <c r="DEF5" s="34"/>
      <c r="DEG5" s="34"/>
      <c r="DEH5" s="34"/>
      <c r="DEI5" s="34"/>
      <c r="DEJ5" s="34"/>
      <c r="DEK5" s="34"/>
      <c r="DEL5" s="34"/>
      <c r="DEM5" s="34"/>
      <c r="DEN5" s="34"/>
      <c r="DEO5" s="34"/>
      <c r="DEP5" s="34"/>
      <c r="DEQ5" s="34"/>
      <c r="DER5" s="34"/>
      <c r="DES5" s="34"/>
      <c r="DET5" s="34"/>
      <c r="DEU5" s="34"/>
      <c r="DEV5" s="34"/>
      <c r="DEW5" s="34"/>
      <c r="DEX5" s="34"/>
      <c r="DEY5" s="34"/>
      <c r="DEZ5" s="34"/>
      <c r="DFA5" s="34"/>
      <c r="DFB5" s="34"/>
      <c r="DFC5" s="34"/>
      <c r="DFD5" s="34"/>
      <c r="DFE5" s="34"/>
      <c r="DFF5" s="34"/>
      <c r="DFG5" s="34"/>
      <c r="DFH5" s="34"/>
      <c r="DFI5" s="34"/>
      <c r="DFJ5" s="34"/>
      <c r="DFK5" s="34"/>
      <c r="DFL5" s="34"/>
      <c r="DFM5" s="34"/>
      <c r="DFN5" s="34"/>
      <c r="DFO5" s="34"/>
      <c r="DFP5" s="34"/>
      <c r="DFQ5" s="34"/>
      <c r="DFR5" s="34"/>
      <c r="DFS5" s="34"/>
      <c r="DFT5" s="34"/>
      <c r="DFU5" s="34"/>
      <c r="DFV5" s="34"/>
      <c r="DFW5" s="34"/>
      <c r="DFX5" s="34"/>
      <c r="DFY5" s="34"/>
      <c r="DFZ5" s="34"/>
      <c r="DGA5" s="34"/>
      <c r="DGB5" s="34"/>
      <c r="DGC5" s="34"/>
      <c r="DGD5" s="34"/>
      <c r="DGE5" s="34"/>
      <c r="DGF5" s="34"/>
      <c r="DGG5" s="34"/>
      <c r="DGH5" s="34"/>
      <c r="DGI5" s="34"/>
      <c r="DGJ5" s="34"/>
      <c r="DGK5" s="34"/>
      <c r="DGL5" s="34"/>
      <c r="DGM5" s="34"/>
      <c r="DGN5" s="34"/>
      <c r="DGO5" s="34"/>
      <c r="DGP5" s="34"/>
      <c r="DGQ5" s="34"/>
      <c r="DGR5" s="34"/>
      <c r="DGS5" s="34"/>
      <c r="DGT5" s="34"/>
      <c r="DGU5" s="34"/>
      <c r="DGV5" s="34"/>
      <c r="DGW5" s="34"/>
      <c r="DGX5" s="34"/>
      <c r="DGY5" s="34"/>
      <c r="DGZ5" s="34"/>
      <c r="DHA5" s="34"/>
      <c r="DHB5" s="34"/>
      <c r="DHC5" s="34"/>
      <c r="DHD5" s="34"/>
      <c r="DHE5" s="34"/>
      <c r="DHF5" s="34"/>
      <c r="DHG5" s="34"/>
      <c r="DHH5" s="34"/>
      <c r="DHI5" s="34"/>
      <c r="DHJ5" s="34"/>
      <c r="DHK5" s="34"/>
      <c r="DHL5" s="34"/>
      <c r="DHM5" s="34"/>
      <c r="DHN5" s="34"/>
      <c r="DHO5" s="34"/>
      <c r="DHP5" s="34"/>
      <c r="DHQ5" s="34"/>
      <c r="DHR5" s="34"/>
      <c r="DHS5" s="34"/>
      <c r="DHT5" s="34"/>
      <c r="DHU5" s="34"/>
      <c r="DHV5" s="34"/>
      <c r="DHW5" s="34"/>
      <c r="DHX5" s="34"/>
      <c r="DHY5" s="34"/>
      <c r="DHZ5" s="34"/>
      <c r="DIA5" s="34"/>
      <c r="DIB5" s="34"/>
      <c r="DIC5" s="34"/>
      <c r="DID5" s="34"/>
      <c r="DIE5" s="34"/>
      <c r="DIF5" s="34"/>
      <c r="DIG5" s="34"/>
      <c r="DIH5" s="34"/>
      <c r="DII5" s="34"/>
      <c r="DIJ5" s="34"/>
      <c r="DIK5" s="34"/>
      <c r="DIL5" s="34"/>
      <c r="DIM5" s="34"/>
      <c r="DIN5" s="34"/>
      <c r="DIO5" s="34"/>
      <c r="DIP5" s="34"/>
      <c r="DIQ5" s="34"/>
      <c r="DIR5" s="34"/>
      <c r="DIS5" s="34"/>
      <c r="DIT5" s="34"/>
      <c r="DIU5" s="34"/>
      <c r="DIV5" s="34"/>
      <c r="DIW5" s="34"/>
      <c r="DIX5" s="34"/>
      <c r="DIY5" s="34"/>
      <c r="DIZ5" s="34"/>
      <c r="DJA5" s="34"/>
      <c r="DJB5" s="34"/>
      <c r="DJC5" s="34"/>
      <c r="DJD5" s="34"/>
      <c r="DJE5" s="34"/>
      <c r="DJF5" s="34"/>
      <c r="DJG5" s="34"/>
      <c r="DJH5" s="34"/>
      <c r="DJI5" s="34"/>
      <c r="DJJ5" s="34"/>
      <c r="DJK5" s="34"/>
      <c r="DJL5" s="34"/>
      <c r="DJM5" s="34"/>
      <c r="DJN5" s="34"/>
      <c r="DJO5" s="34"/>
      <c r="DJP5" s="34"/>
      <c r="DJQ5" s="34"/>
      <c r="DJR5" s="34"/>
      <c r="DJS5" s="34"/>
      <c r="DJT5" s="34"/>
      <c r="DJU5" s="34"/>
      <c r="DJV5" s="34"/>
      <c r="DJW5" s="34"/>
      <c r="DJX5" s="34"/>
      <c r="DJY5" s="34"/>
      <c r="DJZ5" s="34"/>
      <c r="DKA5" s="34"/>
      <c r="DKB5" s="34"/>
      <c r="DKC5" s="34"/>
      <c r="DKD5" s="34"/>
      <c r="DKE5" s="34"/>
      <c r="DKF5" s="34"/>
      <c r="DKG5" s="34"/>
      <c r="DKH5" s="34"/>
      <c r="DKI5" s="34"/>
      <c r="DKJ5" s="34"/>
      <c r="DKK5" s="34"/>
      <c r="DKL5" s="34"/>
      <c r="DKM5" s="34"/>
      <c r="DKN5" s="34"/>
      <c r="DKO5" s="34"/>
      <c r="DKP5" s="34"/>
      <c r="DKQ5" s="34"/>
      <c r="DKR5" s="34"/>
      <c r="DKS5" s="34"/>
      <c r="DKT5" s="34"/>
      <c r="DKU5" s="34"/>
      <c r="DKV5" s="34"/>
      <c r="DKW5" s="34"/>
      <c r="DKX5" s="34"/>
      <c r="DKY5" s="34"/>
      <c r="DKZ5" s="34"/>
      <c r="DLA5" s="34"/>
      <c r="DLB5" s="34"/>
      <c r="DLC5" s="34"/>
      <c r="DLD5" s="34"/>
      <c r="DLE5" s="34"/>
      <c r="DLF5" s="34"/>
      <c r="DLG5" s="34"/>
      <c r="DLH5" s="34"/>
      <c r="DLI5" s="34"/>
      <c r="DLJ5" s="34"/>
      <c r="DLK5" s="34"/>
      <c r="DLL5" s="34"/>
      <c r="DLM5" s="34"/>
      <c r="DLN5" s="34"/>
      <c r="DLO5" s="34"/>
      <c r="DLP5" s="34"/>
      <c r="DLQ5" s="34"/>
      <c r="DLR5" s="34"/>
      <c r="DLS5" s="34"/>
      <c r="DLT5" s="34"/>
      <c r="DLU5" s="34"/>
      <c r="DLV5" s="34"/>
      <c r="DLW5" s="34"/>
      <c r="DLX5" s="34"/>
      <c r="DLY5" s="34"/>
      <c r="DLZ5" s="34"/>
      <c r="DMA5" s="34"/>
      <c r="DMB5" s="34"/>
      <c r="DMC5" s="34"/>
      <c r="DMD5" s="34"/>
      <c r="DME5" s="34"/>
      <c r="DMF5" s="34"/>
      <c r="DMG5" s="34"/>
      <c r="DMH5" s="34"/>
      <c r="DMI5" s="34"/>
      <c r="DMJ5" s="34"/>
      <c r="DMK5" s="34"/>
      <c r="DML5" s="34"/>
      <c r="DMM5" s="34"/>
      <c r="DMN5" s="34"/>
      <c r="DMO5" s="34"/>
      <c r="DMP5" s="34"/>
      <c r="DMQ5" s="34"/>
      <c r="DMR5" s="34"/>
      <c r="DMS5" s="34"/>
      <c r="DMT5" s="34"/>
      <c r="DMU5" s="34"/>
      <c r="DMV5" s="34"/>
      <c r="DMW5" s="34"/>
      <c r="DMX5" s="34"/>
      <c r="DMY5" s="34"/>
      <c r="DMZ5" s="34"/>
      <c r="DNA5" s="34"/>
      <c r="DNB5" s="34"/>
      <c r="DNC5" s="34"/>
      <c r="DND5" s="34"/>
      <c r="DNE5" s="34"/>
      <c r="DNF5" s="34"/>
      <c r="DNG5" s="34"/>
      <c r="DNH5" s="34"/>
      <c r="DNI5" s="34"/>
      <c r="DNJ5" s="34"/>
      <c r="DNK5" s="34"/>
      <c r="DNL5" s="34"/>
      <c r="DNM5" s="34"/>
      <c r="DNN5" s="34"/>
      <c r="DNO5" s="34"/>
      <c r="DNP5" s="34"/>
      <c r="DNQ5" s="34"/>
      <c r="DNR5" s="34"/>
      <c r="DNS5" s="34"/>
      <c r="DNT5" s="34"/>
      <c r="DNU5" s="34"/>
      <c r="DNV5" s="34"/>
      <c r="DNW5" s="34"/>
      <c r="DNX5" s="34"/>
      <c r="DNY5" s="34"/>
      <c r="DNZ5" s="34"/>
      <c r="DOA5" s="34"/>
      <c r="DOB5" s="34"/>
      <c r="DOC5" s="34"/>
      <c r="DOD5" s="34"/>
      <c r="DOE5" s="34"/>
      <c r="DOF5" s="34"/>
      <c r="DOG5" s="34"/>
      <c r="DOH5" s="34"/>
      <c r="DOI5" s="34"/>
      <c r="DOJ5" s="34"/>
      <c r="DOK5" s="34"/>
      <c r="DOL5" s="34"/>
      <c r="DOM5" s="34"/>
      <c r="DON5" s="34"/>
      <c r="DOO5" s="34"/>
      <c r="DOP5" s="34"/>
      <c r="DOQ5" s="34"/>
      <c r="DOR5" s="34"/>
      <c r="DOS5" s="34"/>
      <c r="DOT5" s="34"/>
      <c r="DOU5" s="34"/>
      <c r="DOV5" s="34"/>
      <c r="DOW5" s="34"/>
      <c r="DOX5" s="34"/>
      <c r="DOY5" s="34"/>
      <c r="DOZ5" s="34"/>
      <c r="DPA5" s="34"/>
      <c r="DPB5" s="34"/>
      <c r="DPC5" s="34"/>
      <c r="DPD5" s="34"/>
      <c r="DPE5" s="34"/>
      <c r="DPF5" s="34"/>
      <c r="DPG5" s="34"/>
      <c r="DPH5" s="34"/>
      <c r="DPI5" s="34"/>
      <c r="DPJ5" s="34"/>
      <c r="DPK5" s="34"/>
      <c r="DPL5" s="34"/>
      <c r="DPM5" s="34"/>
      <c r="DPN5" s="34"/>
      <c r="DPO5" s="34"/>
      <c r="DPP5" s="34"/>
      <c r="DPQ5" s="34"/>
      <c r="DPR5" s="34"/>
      <c r="DPS5" s="34"/>
      <c r="DPT5" s="34"/>
      <c r="DPU5" s="34"/>
      <c r="DPV5" s="34"/>
      <c r="DPW5" s="34"/>
      <c r="DPX5" s="34"/>
      <c r="DPY5" s="34"/>
      <c r="DPZ5" s="34"/>
      <c r="DQA5" s="34"/>
      <c r="DQB5" s="34"/>
      <c r="DQC5" s="34"/>
      <c r="DQD5" s="34"/>
      <c r="DQE5" s="34"/>
      <c r="DQF5" s="34"/>
      <c r="DQG5" s="34"/>
      <c r="DQH5" s="34"/>
      <c r="DQI5" s="34"/>
      <c r="DQJ5" s="34"/>
      <c r="DQK5" s="34"/>
      <c r="DQL5" s="34"/>
      <c r="DQM5" s="34"/>
      <c r="DQN5" s="34"/>
      <c r="DQO5" s="34"/>
      <c r="DQP5" s="34"/>
      <c r="DQQ5" s="34"/>
      <c r="DQR5" s="34"/>
      <c r="DQS5" s="34"/>
      <c r="DQT5" s="34"/>
      <c r="DQU5" s="34"/>
      <c r="DQV5" s="34"/>
      <c r="DQW5" s="34"/>
      <c r="DQX5" s="34"/>
      <c r="DQY5" s="34"/>
      <c r="DQZ5" s="34"/>
      <c r="DRA5" s="34"/>
      <c r="DRB5" s="34"/>
      <c r="DRC5" s="34"/>
      <c r="DRD5" s="34"/>
      <c r="DRE5" s="34"/>
      <c r="DRF5" s="34"/>
      <c r="DRG5" s="34"/>
      <c r="DRH5" s="34"/>
      <c r="DRI5" s="34"/>
      <c r="DRJ5" s="34"/>
      <c r="DRK5" s="34"/>
      <c r="DRL5" s="34"/>
      <c r="DRM5" s="34"/>
      <c r="DRN5" s="34"/>
      <c r="DRO5" s="34"/>
      <c r="DRP5" s="34"/>
      <c r="DRQ5" s="34"/>
      <c r="DRR5" s="34"/>
      <c r="DRS5" s="34"/>
      <c r="DRT5" s="34"/>
      <c r="DRU5" s="34"/>
      <c r="DRV5" s="34"/>
      <c r="DRW5" s="34"/>
      <c r="DRX5" s="34"/>
      <c r="DRY5" s="34"/>
      <c r="DRZ5" s="34"/>
      <c r="DSA5" s="34"/>
      <c r="DSB5" s="34"/>
      <c r="DSC5" s="34"/>
      <c r="DSD5" s="34"/>
      <c r="DSE5" s="34"/>
      <c r="DSF5" s="34"/>
      <c r="DSG5" s="34"/>
      <c r="DSH5" s="34"/>
      <c r="DSI5" s="34"/>
      <c r="DSJ5" s="34"/>
      <c r="DSK5" s="34"/>
      <c r="DSL5" s="34"/>
      <c r="DSM5" s="34"/>
      <c r="DSN5" s="34"/>
      <c r="DSO5" s="34"/>
      <c r="DSP5" s="34"/>
      <c r="DSQ5" s="34"/>
      <c r="DSR5" s="34"/>
      <c r="DSS5" s="34"/>
      <c r="DST5" s="34"/>
      <c r="DSU5" s="34"/>
      <c r="DSV5" s="34"/>
      <c r="DSW5" s="34"/>
      <c r="DSX5" s="34"/>
      <c r="DSY5" s="34"/>
      <c r="DSZ5" s="34"/>
      <c r="DTA5" s="34"/>
      <c r="DTB5" s="34"/>
      <c r="DTC5" s="34"/>
      <c r="DTD5" s="34"/>
      <c r="DTE5" s="34"/>
      <c r="DTF5" s="34"/>
      <c r="DTG5" s="34"/>
      <c r="DTH5" s="34"/>
      <c r="DTI5" s="34"/>
      <c r="DTJ5" s="34"/>
      <c r="DTK5" s="34"/>
      <c r="DTL5" s="34"/>
      <c r="DTM5" s="34"/>
      <c r="DTN5" s="34"/>
      <c r="DTO5" s="34"/>
      <c r="DTP5" s="34"/>
      <c r="DTQ5" s="34"/>
      <c r="DTR5" s="34"/>
      <c r="DTS5" s="34"/>
      <c r="DTT5" s="34"/>
      <c r="DTU5" s="34"/>
      <c r="DTV5" s="34"/>
      <c r="DTW5" s="34"/>
      <c r="DTX5" s="34"/>
      <c r="DTY5" s="34"/>
      <c r="DTZ5" s="34"/>
      <c r="DUA5" s="34"/>
      <c r="DUB5" s="34"/>
      <c r="DUC5" s="34"/>
      <c r="DUD5" s="34"/>
      <c r="DUE5" s="34"/>
      <c r="DUF5" s="34"/>
      <c r="DUG5" s="34"/>
      <c r="DUH5" s="34"/>
      <c r="DUI5" s="34"/>
      <c r="DUJ5" s="34"/>
      <c r="DUK5" s="34"/>
      <c r="DUL5" s="34"/>
      <c r="DUM5" s="34"/>
      <c r="DUN5" s="34"/>
      <c r="DUO5" s="34"/>
      <c r="DUP5" s="34"/>
      <c r="DUQ5" s="34"/>
      <c r="DUR5" s="34"/>
      <c r="DUS5" s="34"/>
      <c r="DUT5" s="34"/>
      <c r="DUU5" s="34"/>
      <c r="DUV5" s="34"/>
      <c r="DUW5" s="34"/>
      <c r="DUX5" s="34"/>
      <c r="DUY5" s="34"/>
      <c r="DUZ5" s="34"/>
      <c r="DVA5" s="34"/>
      <c r="DVB5" s="34"/>
      <c r="DVC5" s="34"/>
      <c r="DVD5" s="34"/>
      <c r="DVE5" s="34"/>
      <c r="DVF5" s="34"/>
      <c r="DVG5" s="34"/>
      <c r="DVH5" s="34"/>
      <c r="DVI5" s="34"/>
      <c r="DVJ5" s="34"/>
      <c r="DVK5" s="34"/>
      <c r="DVL5" s="34"/>
      <c r="DVM5" s="34"/>
      <c r="DVN5" s="34"/>
      <c r="DVO5" s="34"/>
      <c r="DVP5" s="34"/>
      <c r="DVQ5" s="34"/>
      <c r="DVR5" s="34"/>
      <c r="DVS5" s="34"/>
      <c r="DVT5" s="34"/>
      <c r="DVU5" s="34"/>
      <c r="DVV5" s="34"/>
      <c r="DVW5" s="34"/>
      <c r="DVX5" s="34"/>
      <c r="DVY5" s="34"/>
      <c r="DVZ5" s="34"/>
      <c r="DWA5" s="34"/>
      <c r="DWB5" s="34"/>
      <c r="DWC5" s="34"/>
      <c r="DWD5" s="34"/>
      <c r="DWE5" s="34"/>
      <c r="DWF5" s="34"/>
      <c r="DWG5" s="34"/>
      <c r="DWH5" s="34"/>
      <c r="DWI5" s="34"/>
      <c r="DWJ5" s="34"/>
      <c r="DWK5" s="34"/>
      <c r="DWL5" s="34"/>
      <c r="DWM5" s="34"/>
      <c r="DWN5" s="34"/>
      <c r="DWO5" s="34"/>
      <c r="DWP5" s="34"/>
      <c r="DWQ5" s="34"/>
      <c r="DWR5" s="34"/>
      <c r="DWS5" s="34"/>
      <c r="DWT5" s="34"/>
      <c r="DWU5" s="34"/>
      <c r="DWV5" s="34"/>
      <c r="DWW5" s="34"/>
      <c r="DWX5" s="34"/>
      <c r="DWY5" s="34"/>
      <c r="DWZ5" s="34"/>
      <c r="DXA5" s="34"/>
      <c r="DXB5" s="34"/>
      <c r="DXC5" s="34"/>
      <c r="DXD5" s="34"/>
      <c r="DXE5" s="34"/>
      <c r="DXF5" s="34"/>
      <c r="DXG5" s="34"/>
      <c r="DXH5" s="34"/>
      <c r="DXI5" s="34"/>
      <c r="DXJ5" s="34"/>
      <c r="DXK5" s="34"/>
      <c r="DXL5" s="34"/>
      <c r="DXM5" s="34"/>
      <c r="DXN5" s="34"/>
      <c r="DXO5" s="34"/>
      <c r="DXP5" s="34"/>
      <c r="DXQ5" s="34"/>
      <c r="DXR5" s="34"/>
      <c r="DXS5" s="34"/>
      <c r="DXT5" s="34"/>
      <c r="DXU5" s="34"/>
      <c r="DXV5" s="34"/>
      <c r="DXW5" s="34"/>
      <c r="DXX5" s="34"/>
      <c r="DXY5" s="34"/>
      <c r="DXZ5" s="34"/>
      <c r="DYA5" s="34"/>
      <c r="DYB5" s="34"/>
      <c r="DYC5" s="34"/>
      <c r="DYD5" s="34"/>
      <c r="DYE5" s="34"/>
      <c r="DYF5" s="34"/>
      <c r="DYG5" s="34"/>
      <c r="DYH5" s="34"/>
      <c r="DYI5" s="34"/>
      <c r="DYJ5" s="34"/>
      <c r="DYK5" s="34"/>
      <c r="DYL5" s="34"/>
      <c r="DYM5" s="34"/>
      <c r="DYN5" s="34"/>
      <c r="DYO5" s="34"/>
      <c r="DYP5" s="34"/>
      <c r="DYQ5" s="34"/>
      <c r="DYR5" s="34"/>
      <c r="DYS5" s="34"/>
      <c r="DYT5" s="34"/>
      <c r="DYU5" s="34"/>
      <c r="DYV5" s="34"/>
      <c r="DYW5" s="34"/>
      <c r="DYX5" s="34"/>
      <c r="DYY5" s="34"/>
      <c r="DYZ5" s="34"/>
      <c r="DZA5" s="34"/>
      <c r="DZB5" s="34"/>
      <c r="DZC5" s="34"/>
      <c r="DZD5" s="34"/>
      <c r="DZE5" s="34"/>
      <c r="DZF5" s="34"/>
      <c r="DZG5" s="34"/>
      <c r="DZH5" s="34"/>
      <c r="DZI5" s="34"/>
      <c r="DZJ5" s="34"/>
      <c r="DZK5" s="34"/>
      <c r="DZL5" s="34"/>
      <c r="DZM5" s="34"/>
      <c r="DZN5" s="34"/>
      <c r="DZO5" s="34"/>
      <c r="DZP5" s="34"/>
      <c r="DZQ5" s="34"/>
      <c r="DZR5" s="34"/>
      <c r="DZS5" s="34"/>
      <c r="DZT5" s="34"/>
      <c r="DZU5" s="34"/>
      <c r="DZV5" s="34"/>
      <c r="DZW5" s="34"/>
      <c r="DZX5" s="34"/>
      <c r="DZY5" s="34"/>
      <c r="DZZ5" s="34"/>
      <c r="EAA5" s="34"/>
      <c r="EAB5" s="34"/>
      <c r="EAC5" s="34"/>
      <c r="EAD5" s="34"/>
      <c r="EAE5" s="34"/>
      <c r="EAF5" s="34"/>
      <c r="EAG5" s="34"/>
      <c r="EAH5" s="34"/>
      <c r="EAI5" s="34"/>
      <c r="EAJ5" s="34"/>
      <c r="EAK5" s="34"/>
      <c r="EAL5" s="34"/>
      <c r="EAM5" s="34"/>
      <c r="EAN5" s="34"/>
      <c r="EAO5" s="34"/>
      <c r="EAP5" s="34"/>
      <c r="EAQ5" s="34"/>
      <c r="EAR5" s="34"/>
      <c r="EAS5" s="34"/>
      <c r="EAT5" s="34"/>
      <c r="EAU5" s="34"/>
      <c r="EAV5" s="34"/>
      <c r="EAW5" s="34"/>
      <c r="EAX5" s="34"/>
      <c r="EAY5" s="34"/>
      <c r="EAZ5" s="34"/>
      <c r="EBA5" s="34"/>
      <c r="EBB5" s="34"/>
      <c r="EBC5" s="34"/>
      <c r="EBD5" s="34"/>
      <c r="EBE5" s="34"/>
      <c r="EBF5" s="34"/>
      <c r="EBG5" s="34"/>
      <c r="EBH5" s="34"/>
      <c r="EBI5" s="34"/>
      <c r="EBJ5" s="34"/>
      <c r="EBK5" s="34"/>
      <c r="EBL5" s="34"/>
      <c r="EBM5" s="34"/>
      <c r="EBN5" s="34"/>
      <c r="EBO5" s="34"/>
      <c r="EBP5" s="34"/>
      <c r="EBQ5" s="34"/>
      <c r="EBR5" s="34"/>
      <c r="EBS5" s="34"/>
      <c r="EBT5" s="34"/>
      <c r="EBU5" s="34"/>
      <c r="EBV5" s="34"/>
      <c r="EBW5" s="34"/>
      <c r="EBX5" s="34"/>
      <c r="EBY5" s="34"/>
      <c r="EBZ5" s="34"/>
      <c r="ECA5" s="34"/>
      <c r="ECB5" s="34"/>
      <c r="ECC5" s="34"/>
      <c r="ECD5" s="34"/>
      <c r="ECE5" s="34"/>
      <c r="ECF5" s="34"/>
      <c r="ECG5" s="34"/>
      <c r="ECH5" s="34"/>
      <c r="ECI5" s="34"/>
      <c r="ECJ5" s="34"/>
      <c r="ECK5" s="34"/>
      <c r="ECL5" s="34"/>
      <c r="ECM5" s="34"/>
      <c r="ECN5" s="34"/>
      <c r="ECO5" s="34"/>
      <c r="ECP5" s="34"/>
      <c r="ECQ5" s="34"/>
      <c r="ECR5" s="34"/>
      <c r="ECS5" s="34"/>
      <c r="ECT5" s="34"/>
      <c r="ECU5" s="34"/>
      <c r="ECV5" s="34"/>
      <c r="ECW5" s="34"/>
      <c r="ECX5" s="34"/>
      <c r="ECY5" s="34"/>
      <c r="ECZ5" s="34"/>
      <c r="EDA5" s="34"/>
      <c r="EDB5" s="34"/>
      <c r="EDC5" s="34"/>
      <c r="EDD5" s="34"/>
      <c r="EDE5" s="34"/>
      <c r="EDF5" s="34"/>
      <c r="EDG5" s="34"/>
      <c r="EDH5" s="34"/>
      <c r="EDI5" s="34"/>
      <c r="EDJ5" s="34"/>
      <c r="EDK5" s="34"/>
      <c r="EDL5" s="34"/>
      <c r="EDM5" s="34"/>
      <c r="EDN5" s="34"/>
      <c r="EDO5" s="34"/>
      <c r="EDP5" s="34"/>
      <c r="EDQ5" s="34"/>
      <c r="EDR5" s="34"/>
      <c r="EDS5" s="34"/>
      <c r="EDT5" s="34"/>
      <c r="EDU5" s="34"/>
      <c r="EDV5" s="34"/>
      <c r="EDW5" s="34"/>
      <c r="EDX5" s="34"/>
      <c r="EDY5" s="34"/>
      <c r="EDZ5" s="34"/>
      <c r="EEA5" s="34"/>
      <c r="EEB5" s="34"/>
      <c r="EEC5" s="34"/>
      <c r="EED5" s="34"/>
      <c r="EEE5" s="34"/>
      <c r="EEF5" s="34"/>
      <c r="EEG5" s="34"/>
      <c r="EEH5" s="34"/>
      <c r="EEI5" s="34"/>
      <c r="EEJ5" s="34"/>
      <c r="EEK5" s="34"/>
      <c r="EEL5" s="34"/>
      <c r="EEM5" s="34"/>
      <c r="EEN5" s="34"/>
      <c r="EEO5" s="34"/>
      <c r="EEP5" s="34"/>
      <c r="EEQ5" s="34"/>
      <c r="EER5" s="34"/>
      <c r="EES5" s="34"/>
      <c r="EET5" s="34"/>
      <c r="EEU5" s="34"/>
      <c r="EEV5" s="34"/>
      <c r="EEW5" s="34"/>
      <c r="EEX5" s="34"/>
      <c r="EEY5" s="34"/>
      <c r="EEZ5" s="34"/>
      <c r="EFA5" s="34"/>
      <c r="EFB5" s="34"/>
      <c r="EFC5" s="34"/>
      <c r="EFD5" s="34"/>
      <c r="EFE5" s="34"/>
      <c r="EFF5" s="34"/>
      <c r="EFG5" s="34"/>
      <c r="EFH5" s="34"/>
      <c r="EFI5" s="34"/>
      <c r="EFJ5" s="34"/>
      <c r="EFK5" s="34"/>
      <c r="EFL5" s="34"/>
      <c r="EFM5" s="34"/>
      <c r="EFN5" s="34"/>
      <c r="EFO5" s="34"/>
      <c r="EFP5" s="34"/>
      <c r="EFQ5" s="34"/>
      <c r="EFR5" s="34"/>
      <c r="EFS5" s="34"/>
      <c r="EFT5" s="34"/>
      <c r="EFU5" s="34"/>
      <c r="EFV5" s="34"/>
      <c r="EFW5" s="34"/>
      <c r="EFX5" s="34"/>
      <c r="EFY5" s="34"/>
      <c r="EFZ5" s="34"/>
      <c r="EGA5" s="34"/>
      <c r="EGB5" s="34"/>
      <c r="EGC5" s="34"/>
      <c r="EGD5" s="34"/>
      <c r="EGE5" s="34"/>
      <c r="EGF5" s="34"/>
      <c r="EGG5" s="34"/>
      <c r="EGH5" s="34"/>
      <c r="EGI5" s="34"/>
      <c r="EGJ5" s="34"/>
      <c r="EGK5" s="34"/>
      <c r="EGL5" s="34"/>
      <c r="EGM5" s="34"/>
      <c r="EGN5" s="34"/>
      <c r="EGO5" s="34"/>
      <c r="EGP5" s="34"/>
      <c r="EGQ5" s="34"/>
      <c r="EGR5" s="34"/>
      <c r="EGS5" s="34"/>
      <c r="EGT5" s="34"/>
      <c r="EGU5" s="34"/>
      <c r="EGV5" s="34"/>
      <c r="EGW5" s="34"/>
      <c r="EGX5" s="34"/>
      <c r="EGY5" s="34"/>
      <c r="EGZ5" s="34"/>
      <c r="EHA5" s="34"/>
      <c r="EHB5" s="34"/>
      <c r="EHC5" s="34"/>
      <c r="EHD5" s="34"/>
      <c r="EHE5" s="34"/>
      <c r="EHF5" s="34"/>
      <c r="EHG5" s="34"/>
      <c r="EHH5" s="34"/>
      <c r="EHI5" s="34"/>
      <c r="EHJ5" s="34"/>
      <c r="EHK5" s="34"/>
      <c r="EHL5" s="34"/>
      <c r="EHM5" s="34"/>
      <c r="EHN5" s="34"/>
      <c r="EHO5" s="34"/>
      <c r="EHP5" s="34"/>
      <c r="EHQ5" s="34"/>
      <c r="EHR5" s="34"/>
      <c r="EHS5" s="34"/>
      <c r="EHT5" s="34"/>
      <c r="EHU5" s="34"/>
      <c r="EHV5" s="34"/>
      <c r="EHW5" s="34"/>
      <c r="EHX5" s="34"/>
      <c r="EHY5" s="34"/>
      <c r="EHZ5" s="34"/>
      <c r="EIA5" s="34"/>
      <c r="EIB5" s="34"/>
      <c r="EIC5" s="34"/>
      <c r="EID5" s="34"/>
      <c r="EIE5" s="34"/>
      <c r="EIF5" s="34"/>
      <c r="EIG5" s="34"/>
      <c r="EIH5" s="34"/>
      <c r="EII5" s="34"/>
      <c r="EIJ5" s="34"/>
      <c r="EIK5" s="34"/>
      <c r="EIL5" s="34"/>
      <c r="EIM5" s="34"/>
      <c r="EIN5" s="34"/>
      <c r="EIO5" s="34"/>
      <c r="EIP5" s="34"/>
      <c r="EIQ5" s="34"/>
      <c r="EIR5" s="34"/>
      <c r="EIS5" s="34"/>
      <c r="EIT5" s="34"/>
      <c r="EIU5" s="34"/>
      <c r="EIV5" s="34"/>
      <c r="EIW5" s="34"/>
      <c r="EIX5" s="34"/>
      <c r="EIY5" s="34"/>
      <c r="EIZ5" s="34"/>
      <c r="EJA5" s="34"/>
      <c r="EJB5" s="34"/>
      <c r="EJC5" s="34"/>
      <c r="EJD5" s="34"/>
      <c r="EJE5" s="34"/>
      <c r="EJF5" s="34"/>
      <c r="EJG5" s="34"/>
      <c r="EJH5" s="34"/>
      <c r="EJI5" s="34"/>
      <c r="EJJ5" s="34"/>
      <c r="EJK5" s="34"/>
      <c r="EJL5" s="34"/>
      <c r="EJM5" s="34"/>
      <c r="EJN5" s="34"/>
      <c r="EJO5" s="34"/>
      <c r="EJP5" s="34"/>
      <c r="EJQ5" s="34"/>
      <c r="EJR5" s="34"/>
      <c r="EJS5" s="34"/>
      <c r="EJT5" s="34"/>
      <c r="EJU5" s="34"/>
      <c r="EJV5" s="34"/>
      <c r="EJW5" s="34"/>
      <c r="EJX5" s="34"/>
      <c r="EJY5" s="34"/>
      <c r="EJZ5" s="34"/>
      <c r="EKA5" s="34"/>
      <c r="EKB5" s="34"/>
      <c r="EKC5" s="34"/>
      <c r="EKD5" s="34"/>
      <c r="EKE5" s="34"/>
      <c r="EKF5" s="34"/>
      <c r="EKG5" s="34"/>
      <c r="EKH5" s="34"/>
      <c r="EKI5" s="34"/>
      <c r="EKJ5" s="34"/>
      <c r="EKK5" s="34"/>
      <c r="EKL5" s="34"/>
      <c r="EKM5" s="34"/>
      <c r="EKN5" s="34"/>
      <c r="EKO5" s="34"/>
      <c r="EKP5" s="34"/>
      <c r="EKQ5" s="34"/>
      <c r="EKR5" s="34"/>
      <c r="EKS5" s="34"/>
      <c r="EKT5" s="34"/>
      <c r="EKU5" s="34"/>
      <c r="EKV5" s="34"/>
      <c r="EKW5" s="34"/>
      <c r="EKX5" s="34"/>
      <c r="EKY5" s="34"/>
      <c r="EKZ5" s="34"/>
      <c r="ELA5" s="34"/>
      <c r="ELB5" s="34"/>
      <c r="ELC5" s="34"/>
      <c r="ELD5" s="34"/>
      <c r="ELE5" s="34"/>
      <c r="ELF5" s="34"/>
      <c r="ELG5" s="34"/>
      <c r="ELH5" s="34"/>
      <c r="ELI5" s="34"/>
      <c r="ELJ5" s="34"/>
      <c r="ELK5" s="34"/>
      <c r="ELL5" s="34"/>
      <c r="ELM5" s="34"/>
      <c r="ELN5" s="34"/>
      <c r="ELO5" s="34"/>
      <c r="ELP5" s="34"/>
      <c r="ELQ5" s="34"/>
      <c r="ELR5" s="34"/>
      <c r="ELS5" s="34"/>
      <c r="ELT5" s="34"/>
      <c r="ELU5" s="34"/>
      <c r="ELV5" s="34"/>
      <c r="ELW5" s="34"/>
      <c r="ELX5" s="34"/>
      <c r="ELY5" s="34"/>
      <c r="ELZ5" s="34"/>
      <c r="EMA5" s="34"/>
      <c r="EMB5" s="34"/>
      <c r="EMC5" s="34"/>
      <c r="EMD5" s="34"/>
      <c r="EME5" s="34"/>
      <c r="EMF5" s="34"/>
      <c r="EMG5" s="34"/>
      <c r="EMH5" s="34"/>
      <c r="EMI5" s="34"/>
      <c r="EMJ5" s="34"/>
      <c r="EMK5" s="34"/>
      <c r="EML5" s="34"/>
      <c r="EMM5" s="34"/>
      <c r="EMN5" s="34"/>
      <c r="EMO5" s="34"/>
      <c r="EMP5" s="34"/>
      <c r="EMQ5" s="34"/>
      <c r="EMR5" s="34"/>
      <c r="EMS5" s="34"/>
      <c r="EMT5" s="34"/>
      <c r="EMU5" s="34"/>
      <c r="EMV5" s="34"/>
      <c r="EMW5" s="34"/>
      <c r="EMX5" s="34"/>
      <c r="EMY5" s="34"/>
      <c r="EMZ5" s="34"/>
      <c r="ENA5" s="34"/>
      <c r="ENB5" s="34"/>
      <c r="ENC5" s="34"/>
      <c r="END5" s="34"/>
      <c r="ENE5" s="34"/>
      <c r="ENF5" s="34"/>
      <c r="ENG5" s="34"/>
      <c r="ENH5" s="34"/>
      <c r="ENI5" s="34"/>
      <c r="ENJ5" s="34"/>
      <c r="ENK5" s="34"/>
      <c r="ENL5" s="34"/>
      <c r="ENM5" s="34"/>
      <c r="ENN5" s="34"/>
      <c r="ENO5" s="34"/>
      <c r="ENP5" s="34"/>
      <c r="ENQ5" s="34"/>
      <c r="ENR5" s="34"/>
      <c r="ENS5" s="34"/>
      <c r="ENT5" s="34"/>
      <c r="ENU5" s="34"/>
      <c r="ENV5" s="34"/>
      <c r="ENW5" s="34"/>
      <c r="ENX5" s="34"/>
      <c r="ENY5" s="34"/>
      <c r="ENZ5" s="34"/>
      <c r="EOA5" s="34"/>
      <c r="EOB5" s="34"/>
      <c r="EOC5" s="34"/>
      <c r="EOD5" s="34"/>
      <c r="EOE5" s="34"/>
      <c r="EOF5" s="34"/>
      <c r="EOG5" s="34"/>
      <c r="EOH5" s="34"/>
      <c r="EOI5" s="34"/>
      <c r="EOJ5" s="34"/>
      <c r="EOK5" s="34"/>
      <c r="EOL5" s="34"/>
      <c r="EOM5" s="34"/>
      <c r="EON5" s="34"/>
      <c r="EOO5" s="34"/>
      <c r="EOP5" s="34"/>
      <c r="EOQ5" s="34"/>
      <c r="EOR5" s="34"/>
      <c r="EOS5" s="34"/>
      <c r="EOT5" s="34"/>
      <c r="EOU5" s="34"/>
      <c r="EOV5" s="34"/>
      <c r="EOW5" s="34"/>
      <c r="EOX5" s="34"/>
      <c r="EOY5" s="34"/>
      <c r="EOZ5" s="34"/>
      <c r="EPA5" s="34"/>
      <c r="EPB5" s="34"/>
      <c r="EPC5" s="34"/>
      <c r="EPD5" s="34"/>
      <c r="EPE5" s="34"/>
      <c r="EPF5" s="34"/>
      <c r="EPG5" s="34"/>
      <c r="EPH5" s="34"/>
      <c r="EPI5" s="34"/>
      <c r="EPJ5" s="34"/>
      <c r="EPK5" s="34"/>
      <c r="EPL5" s="34"/>
      <c r="EPM5" s="34"/>
      <c r="EPN5" s="34"/>
      <c r="EPO5" s="34"/>
      <c r="EPP5" s="34"/>
      <c r="EPQ5" s="34"/>
      <c r="EPR5" s="34"/>
      <c r="EPS5" s="34"/>
      <c r="EPT5" s="34"/>
      <c r="EPU5" s="34"/>
      <c r="EPV5" s="34"/>
      <c r="EPW5" s="34"/>
      <c r="EPX5" s="34"/>
      <c r="EPY5" s="34"/>
      <c r="EPZ5" s="34"/>
      <c r="EQA5" s="34"/>
      <c r="EQB5" s="34"/>
      <c r="EQC5" s="34"/>
      <c r="EQD5" s="34"/>
      <c r="EQE5" s="34"/>
      <c r="EQF5" s="34"/>
      <c r="EQG5" s="34"/>
      <c r="EQH5" s="34"/>
      <c r="EQI5" s="34"/>
      <c r="EQJ5" s="34"/>
      <c r="EQK5" s="34"/>
      <c r="EQL5" s="34"/>
      <c r="EQM5" s="34"/>
      <c r="EQN5" s="34"/>
      <c r="EQO5" s="34"/>
      <c r="EQP5" s="34"/>
      <c r="EQQ5" s="34"/>
      <c r="EQR5" s="34"/>
      <c r="EQS5" s="34"/>
      <c r="EQT5" s="34"/>
      <c r="EQU5" s="34"/>
      <c r="EQV5" s="34"/>
      <c r="EQW5" s="34"/>
      <c r="EQX5" s="34"/>
      <c r="EQY5" s="34"/>
      <c r="EQZ5" s="34"/>
      <c r="ERA5" s="34"/>
      <c r="ERB5" s="34"/>
      <c r="ERC5" s="34"/>
      <c r="ERD5" s="34"/>
      <c r="ERE5" s="34"/>
      <c r="ERF5" s="34"/>
      <c r="ERG5" s="34"/>
      <c r="ERH5" s="34"/>
      <c r="ERI5" s="34"/>
      <c r="ERJ5" s="34"/>
      <c r="ERK5" s="34"/>
      <c r="ERL5" s="34"/>
      <c r="ERM5" s="34"/>
      <c r="ERN5" s="34"/>
      <c r="ERO5" s="34"/>
      <c r="ERP5" s="34"/>
      <c r="ERQ5" s="34"/>
      <c r="ERR5" s="34"/>
      <c r="ERS5" s="34"/>
      <c r="ERT5" s="34"/>
      <c r="ERU5" s="34"/>
      <c r="ERV5" s="34"/>
      <c r="ERW5" s="34"/>
      <c r="ERX5" s="34"/>
      <c r="ERY5" s="34"/>
      <c r="ERZ5" s="34"/>
      <c r="ESA5" s="34"/>
      <c r="ESB5" s="34"/>
      <c r="ESC5" s="34"/>
      <c r="ESD5" s="34"/>
      <c r="ESE5" s="34"/>
      <c r="ESF5" s="34"/>
      <c r="ESG5" s="34"/>
      <c r="ESH5" s="34"/>
      <c r="ESI5" s="34"/>
      <c r="ESJ5" s="34"/>
      <c r="ESK5" s="34"/>
      <c r="ESL5" s="34"/>
      <c r="ESM5" s="34"/>
      <c r="ESN5" s="34"/>
      <c r="ESO5" s="34"/>
      <c r="ESP5" s="34"/>
      <c r="ESQ5" s="34"/>
      <c r="ESR5" s="34"/>
      <c r="ESS5" s="34"/>
      <c r="EST5" s="34"/>
      <c r="ESU5" s="34"/>
      <c r="ESV5" s="34"/>
      <c r="ESW5" s="34"/>
      <c r="ESX5" s="34"/>
      <c r="ESY5" s="34"/>
      <c r="ESZ5" s="34"/>
      <c r="ETA5" s="34"/>
      <c r="ETB5" s="34"/>
      <c r="ETC5" s="34"/>
      <c r="ETD5" s="34"/>
      <c r="ETE5" s="34"/>
      <c r="ETF5" s="34"/>
      <c r="ETG5" s="34"/>
      <c r="ETH5" s="34"/>
      <c r="ETI5" s="34"/>
      <c r="ETJ5" s="34"/>
      <c r="ETK5" s="34"/>
      <c r="ETL5" s="34"/>
      <c r="ETM5" s="34"/>
      <c r="ETN5" s="34"/>
      <c r="ETO5" s="34"/>
      <c r="ETP5" s="34"/>
      <c r="ETQ5" s="34"/>
      <c r="ETR5" s="34"/>
      <c r="ETS5" s="34"/>
      <c r="ETT5" s="34"/>
      <c r="ETU5" s="34"/>
      <c r="ETV5" s="34"/>
      <c r="ETW5" s="34"/>
      <c r="ETX5" s="34"/>
      <c r="ETY5" s="34"/>
      <c r="ETZ5" s="34"/>
      <c r="EUA5" s="34"/>
      <c r="EUB5" s="34"/>
      <c r="EUC5" s="34"/>
      <c r="EUD5" s="34"/>
      <c r="EUE5" s="34"/>
      <c r="EUF5" s="34"/>
      <c r="EUG5" s="34"/>
      <c r="EUH5" s="34"/>
      <c r="EUI5" s="34"/>
      <c r="EUJ5" s="34"/>
      <c r="EUK5" s="34"/>
      <c r="EUL5" s="34"/>
      <c r="EUM5" s="34"/>
      <c r="EUN5" s="34"/>
      <c r="EUO5" s="34"/>
      <c r="EUP5" s="34"/>
      <c r="EUQ5" s="34"/>
      <c r="EUR5" s="34"/>
      <c r="EUS5" s="34"/>
      <c r="EUT5" s="34"/>
      <c r="EUU5" s="34"/>
      <c r="EUV5" s="34"/>
      <c r="EUW5" s="34"/>
      <c r="EUX5" s="34"/>
      <c r="EUY5" s="34"/>
      <c r="EUZ5" s="34"/>
      <c r="EVA5" s="34"/>
      <c r="EVB5" s="34"/>
      <c r="EVC5" s="34"/>
      <c r="EVD5" s="34"/>
      <c r="EVE5" s="34"/>
      <c r="EVF5" s="34"/>
      <c r="EVG5" s="34"/>
      <c r="EVH5" s="34"/>
      <c r="EVI5" s="34"/>
      <c r="EVJ5" s="34"/>
      <c r="EVK5" s="34"/>
      <c r="EVL5" s="34"/>
      <c r="EVM5" s="34"/>
      <c r="EVN5" s="34"/>
      <c r="EVO5" s="34"/>
      <c r="EVP5" s="34"/>
      <c r="EVQ5" s="34"/>
      <c r="EVR5" s="34"/>
      <c r="EVS5" s="34"/>
      <c r="EVT5" s="34"/>
      <c r="EVU5" s="34"/>
      <c r="EVV5" s="34"/>
      <c r="EVW5" s="34"/>
      <c r="EVX5" s="34"/>
      <c r="EVY5" s="34"/>
      <c r="EVZ5" s="34"/>
      <c r="EWA5" s="34"/>
      <c r="EWB5" s="34"/>
      <c r="EWC5" s="34"/>
      <c r="EWD5" s="34"/>
      <c r="EWE5" s="34"/>
      <c r="EWF5" s="34"/>
      <c r="EWG5" s="34"/>
      <c r="EWH5" s="34"/>
      <c r="EWI5" s="34"/>
      <c r="EWJ5" s="34"/>
      <c r="EWK5" s="34"/>
      <c r="EWL5" s="34"/>
      <c r="EWM5" s="34"/>
      <c r="EWN5" s="34"/>
      <c r="EWO5" s="34"/>
      <c r="EWP5" s="34"/>
      <c r="EWQ5" s="34"/>
      <c r="EWR5" s="34"/>
      <c r="EWS5" s="34"/>
      <c r="EWT5" s="34"/>
      <c r="EWU5" s="34"/>
      <c r="EWV5" s="34"/>
      <c r="EWW5" s="34"/>
      <c r="EWX5" s="34"/>
      <c r="EWY5" s="34"/>
      <c r="EWZ5" s="34"/>
      <c r="EXA5" s="34"/>
      <c r="EXB5" s="34"/>
      <c r="EXC5" s="34"/>
      <c r="EXD5" s="34"/>
      <c r="EXE5" s="34"/>
      <c r="EXF5" s="34"/>
      <c r="EXG5" s="34"/>
      <c r="EXH5" s="34"/>
      <c r="EXI5" s="34"/>
      <c r="EXJ5" s="34"/>
      <c r="EXK5" s="34"/>
      <c r="EXL5" s="34"/>
      <c r="EXM5" s="34"/>
      <c r="EXN5" s="34"/>
      <c r="EXO5" s="34"/>
      <c r="EXP5" s="34"/>
      <c r="EXQ5" s="34"/>
      <c r="EXR5" s="34"/>
      <c r="EXS5" s="34"/>
      <c r="EXT5" s="34"/>
      <c r="EXU5" s="34"/>
      <c r="EXV5" s="34"/>
      <c r="EXW5" s="34"/>
      <c r="EXX5" s="34"/>
      <c r="EXY5" s="34"/>
      <c r="EXZ5" s="34"/>
      <c r="EYA5" s="34"/>
      <c r="EYB5" s="34"/>
      <c r="EYC5" s="34"/>
      <c r="EYD5" s="34"/>
      <c r="EYE5" s="34"/>
      <c r="EYF5" s="34"/>
      <c r="EYG5" s="34"/>
      <c r="EYH5" s="34"/>
      <c r="EYI5" s="34"/>
      <c r="EYJ5" s="34"/>
      <c r="EYK5" s="34"/>
      <c r="EYL5" s="34"/>
      <c r="EYM5" s="34"/>
      <c r="EYN5" s="34"/>
      <c r="EYO5" s="34"/>
      <c r="EYP5" s="34"/>
      <c r="EYQ5" s="34"/>
      <c r="EYR5" s="34"/>
      <c r="EYS5" s="34"/>
      <c r="EYT5" s="34"/>
      <c r="EYU5" s="34"/>
      <c r="EYV5" s="34"/>
      <c r="EYW5" s="34"/>
      <c r="EYX5" s="34"/>
      <c r="EYY5" s="34"/>
      <c r="EYZ5" s="34"/>
      <c r="EZA5" s="34"/>
      <c r="EZB5" s="34"/>
      <c r="EZC5" s="34"/>
      <c r="EZD5" s="34"/>
      <c r="EZE5" s="34"/>
      <c r="EZF5" s="34"/>
      <c r="EZG5" s="34"/>
      <c r="EZH5" s="34"/>
      <c r="EZI5" s="34"/>
      <c r="EZJ5" s="34"/>
      <c r="EZK5" s="34"/>
      <c r="EZL5" s="34"/>
      <c r="EZM5" s="34"/>
      <c r="EZN5" s="34"/>
      <c r="EZO5" s="34"/>
      <c r="EZP5" s="34"/>
      <c r="EZQ5" s="34"/>
      <c r="EZR5" s="34"/>
      <c r="EZS5" s="34"/>
      <c r="EZT5" s="34"/>
      <c r="EZU5" s="34"/>
      <c r="EZV5" s="34"/>
      <c r="EZW5" s="34"/>
      <c r="EZX5" s="34"/>
      <c r="EZY5" s="34"/>
      <c r="EZZ5" s="34"/>
      <c r="FAA5" s="34"/>
      <c r="FAB5" s="34"/>
      <c r="FAC5" s="34"/>
      <c r="FAD5" s="34"/>
      <c r="FAE5" s="34"/>
      <c r="FAF5" s="34"/>
      <c r="FAG5" s="34"/>
      <c r="FAH5" s="34"/>
      <c r="FAI5" s="34"/>
      <c r="FAJ5" s="34"/>
      <c r="FAK5" s="34"/>
      <c r="FAL5" s="34"/>
      <c r="FAM5" s="34"/>
      <c r="FAN5" s="34"/>
      <c r="FAO5" s="34"/>
      <c r="FAP5" s="34"/>
      <c r="FAQ5" s="34"/>
      <c r="FAR5" s="34"/>
      <c r="FAS5" s="34"/>
      <c r="FAT5" s="34"/>
      <c r="FAU5" s="34"/>
      <c r="FAV5" s="34"/>
      <c r="FAW5" s="34"/>
      <c r="FAX5" s="34"/>
      <c r="FAY5" s="34"/>
      <c r="FAZ5" s="34"/>
      <c r="FBA5" s="34"/>
      <c r="FBB5" s="34"/>
      <c r="FBC5" s="34"/>
      <c r="FBD5" s="34"/>
      <c r="FBE5" s="34"/>
      <c r="FBF5" s="34"/>
      <c r="FBG5" s="34"/>
      <c r="FBH5" s="34"/>
      <c r="FBI5" s="34"/>
      <c r="FBJ5" s="34"/>
      <c r="FBK5" s="34"/>
      <c r="FBL5" s="34"/>
      <c r="FBM5" s="34"/>
      <c r="FBN5" s="34"/>
      <c r="FBO5" s="34"/>
      <c r="FBP5" s="34"/>
      <c r="FBQ5" s="34"/>
      <c r="FBR5" s="34"/>
      <c r="FBS5" s="34"/>
      <c r="FBT5" s="34"/>
      <c r="FBU5" s="34"/>
      <c r="FBV5" s="34"/>
      <c r="FBW5" s="34"/>
      <c r="FBX5" s="34"/>
      <c r="FBY5" s="34"/>
      <c r="FBZ5" s="34"/>
      <c r="FCA5" s="34"/>
      <c r="FCB5" s="34"/>
      <c r="FCC5" s="34"/>
      <c r="FCD5" s="34"/>
      <c r="FCE5" s="34"/>
      <c r="FCF5" s="34"/>
      <c r="FCG5" s="34"/>
      <c r="FCH5" s="34"/>
      <c r="FCI5" s="34"/>
      <c r="FCJ5" s="34"/>
      <c r="FCK5" s="34"/>
      <c r="FCL5" s="34"/>
      <c r="FCM5" s="34"/>
      <c r="FCN5" s="34"/>
      <c r="FCO5" s="34"/>
      <c r="FCP5" s="34"/>
      <c r="FCQ5" s="34"/>
      <c r="FCR5" s="34"/>
      <c r="FCS5" s="34"/>
      <c r="FCT5" s="34"/>
      <c r="FCU5" s="34"/>
      <c r="FCV5" s="34"/>
      <c r="FCW5" s="34"/>
      <c r="FCX5" s="34"/>
      <c r="FCY5" s="34"/>
      <c r="FCZ5" s="34"/>
      <c r="FDA5" s="34"/>
      <c r="FDB5" s="34"/>
      <c r="FDC5" s="34"/>
      <c r="FDD5" s="34"/>
      <c r="FDE5" s="34"/>
      <c r="FDF5" s="34"/>
      <c r="FDG5" s="34"/>
      <c r="FDH5" s="34"/>
      <c r="FDI5" s="34"/>
      <c r="FDJ5" s="34"/>
      <c r="FDK5" s="34"/>
      <c r="FDL5" s="34"/>
      <c r="FDM5" s="34"/>
      <c r="FDN5" s="34"/>
      <c r="FDO5" s="34"/>
      <c r="FDP5" s="34"/>
      <c r="FDQ5" s="34"/>
      <c r="FDR5" s="34"/>
      <c r="FDS5" s="34"/>
      <c r="FDT5" s="34"/>
      <c r="FDU5" s="34"/>
      <c r="FDV5" s="34"/>
      <c r="FDW5" s="34"/>
      <c r="FDX5" s="34"/>
      <c r="FDY5" s="34"/>
      <c r="FDZ5" s="34"/>
      <c r="FEA5" s="34"/>
      <c r="FEB5" s="34"/>
      <c r="FEC5" s="34"/>
      <c r="FED5" s="34"/>
      <c r="FEE5" s="34"/>
      <c r="FEF5" s="34"/>
      <c r="FEG5" s="34"/>
      <c r="FEH5" s="34"/>
      <c r="FEI5" s="34"/>
      <c r="FEJ5" s="34"/>
      <c r="FEK5" s="34"/>
      <c r="FEL5" s="34"/>
      <c r="FEM5" s="34"/>
      <c r="FEN5" s="34"/>
      <c r="FEO5" s="34"/>
      <c r="FEP5" s="34"/>
      <c r="FEQ5" s="34"/>
      <c r="FER5" s="34"/>
      <c r="FES5" s="34"/>
      <c r="FET5" s="34"/>
      <c r="FEU5" s="34"/>
      <c r="FEV5" s="34"/>
      <c r="FEW5" s="34"/>
      <c r="FEX5" s="34"/>
      <c r="FEY5" s="34"/>
      <c r="FEZ5" s="34"/>
      <c r="FFA5" s="34"/>
      <c r="FFB5" s="34"/>
      <c r="FFC5" s="34"/>
      <c r="FFD5" s="34"/>
      <c r="FFE5" s="34"/>
      <c r="FFF5" s="34"/>
      <c r="FFG5" s="34"/>
      <c r="FFH5" s="34"/>
      <c r="FFI5" s="34"/>
      <c r="FFJ5" s="34"/>
      <c r="FFK5" s="34"/>
      <c r="FFL5" s="34"/>
      <c r="FFM5" s="34"/>
      <c r="FFN5" s="34"/>
      <c r="FFO5" s="34"/>
      <c r="FFP5" s="34"/>
      <c r="FFQ5" s="34"/>
      <c r="FFR5" s="34"/>
      <c r="FFS5" s="34"/>
      <c r="FFT5" s="34"/>
      <c r="FFU5" s="34"/>
      <c r="FFV5" s="34"/>
      <c r="FFW5" s="34"/>
      <c r="FFX5" s="34"/>
      <c r="FFY5" s="34"/>
      <c r="FFZ5" s="34"/>
      <c r="FGA5" s="34"/>
      <c r="FGB5" s="34"/>
      <c r="FGC5" s="34"/>
      <c r="FGD5" s="34"/>
      <c r="FGE5" s="34"/>
      <c r="FGF5" s="34"/>
      <c r="FGG5" s="34"/>
      <c r="FGH5" s="34"/>
      <c r="FGI5" s="34"/>
      <c r="FGJ5" s="34"/>
      <c r="FGK5" s="34"/>
      <c r="FGL5" s="34"/>
      <c r="FGM5" s="34"/>
      <c r="FGN5" s="34"/>
      <c r="FGO5" s="34"/>
      <c r="FGP5" s="34"/>
      <c r="FGQ5" s="34"/>
      <c r="FGR5" s="34"/>
      <c r="FGS5" s="34"/>
      <c r="FGT5" s="34"/>
      <c r="FGU5" s="34"/>
      <c r="FGV5" s="34"/>
      <c r="FGW5" s="34"/>
      <c r="FGX5" s="34"/>
      <c r="FGY5" s="34"/>
      <c r="FGZ5" s="34"/>
      <c r="FHA5" s="34"/>
      <c r="FHB5" s="34"/>
      <c r="FHC5" s="34"/>
      <c r="FHD5" s="34"/>
      <c r="FHE5" s="34"/>
      <c r="FHF5" s="34"/>
      <c r="FHG5" s="34"/>
      <c r="FHH5" s="34"/>
      <c r="FHI5" s="34"/>
      <c r="FHJ5" s="34"/>
      <c r="FHK5" s="34"/>
      <c r="FHL5" s="34"/>
      <c r="FHM5" s="34"/>
      <c r="FHN5" s="34"/>
      <c r="FHO5" s="34"/>
      <c r="FHP5" s="34"/>
      <c r="FHQ5" s="34"/>
      <c r="FHR5" s="34"/>
      <c r="FHS5" s="34"/>
      <c r="FHT5" s="34"/>
      <c r="FHU5" s="34"/>
      <c r="FHV5" s="34"/>
      <c r="FHW5" s="34"/>
      <c r="FHX5" s="34"/>
      <c r="FHY5" s="34"/>
      <c r="FHZ5" s="34"/>
      <c r="FIA5" s="34"/>
      <c r="FIB5" s="34"/>
      <c r="FIC5" s="34"/>
      <c r="FID5" s="34"/>
      <c r="FIE5" s="34"/>
      <c r="FIF5" s="34"/>
      <c r="FIG5" s="34"/>
      <c r="FIH5" s="34"/>
      <c r="FII5" s="34"/>
      <c r="FIJ5" s="34"/>
      <c r="FIK5" s="34"/>
      <c r="FIL5" s="34"/>
      <c r="FIM5" s="34"/>
      <c r="FIN5" s="34"/>
      <c r="FIO5" s="34"/>
      <c r="FIP5" s="34"/>
      <c r="FIQ5" s="34"/>
      <c r="FIR5" s="34"/>
      <c r="FIS5" s="34"/>
      <c r="FIT5" s="34"/>
      <c r="FIU5" s="34"/>
      <c r="FIV5" s="34"/>
      <c r="FIW5" s="34"/>
      <c r="FIX5" s="34"/>
      <c r="FIY5" s="34"/>
      <c r="FIZ5" s="34"/>
      <c r="FJA5" s="34"/>
      <c r="FJB5" s="34"/>
      <c r="FJC5" s="34"/>
      <c r="FJD5" s="34"/>
      <c r="FJE5" s="34"/>
      <c r="FJF5" s="34"/>
      <c r="FJG5" s="34"/>
      <c r="FJH5" s="34"/>
      <c r="FJI5" s="34"/>
      <c r="FJJ5" s="34"/>
      <c r="FJK5" s="34"/>
      <c r="FJL5" s="34"/>
      <c r="FJM5" s="34"/>
      <c r="FJN5" s="34"/>
      <c r="FJO5" s="34"/>
      <c r="FJP5" s="34"/>
      <c r="FJQ5" s="34"/>
      <c r="FJR5" s="34"/>
      <c r="FJS5" s="34"/>
      <c r="FJT5" s="34"/>
      <c r="FJU5" s="34"/>
      <c r="FJV5" s="34"/>
      <c r="FJW5" s="34"/>
      <c r="FJX5" s="34"/>
      <c r="FJY5" s="34"/>
      <c r="FJZ5" s="34"/>
      <c r="FKA5" s="34"/>
      <c r="FKB5" s="34"/>
      <c r="FKC5" s="34"/>
      <c r="FKD5" s="34"/>
      <c r="FKE5" s="34"/>
      <c r="FKF5" s="34"/>
      <c r="FKG5" s="34"/>
      <c r="FKH5" s="34"/>
      <c r="FKI5" s="34"/>
      <c r="FKJ5" s="34"/>
      <c r="FKK5" s="34"/>
      <c r="FKL5" s="34"/>
      <c r="FKM5" s="34"/>
      <c r="FKN5" s="34"/>
      <c r="FKO5" s="34"/>
      <c r="FKP5" s="34"/>
      <c r="FKQ5" s="34"/>
      <c r="FKR5" s="34"/>
      <c r="FKS5" s="34"/>
      <c r="FKT5" s="34"/>
      <c r="FKU5" s="34"/>
      <c r="FKV5" s="34"/>
      <c r="FKW5" s="34"/>
      <c r="FKX5" s="34"/>
      <c r="FKY5" s="34"/>
      <c r="FKZ5" s="34"/>
      <c r="FLA5" s="34"/>
      <c r="FLB5" s="34"/>
      <c r="FLC5" s="34"/>
      <c r="FLD5" s="34"/>
      <c r="FLE5" s="34"/>
      <c r="FLF5" s="34"/>
      <c r="FLG5" s="34"/>
      <c r="FLH5" s="34"/>
      <c r="FLI5" s="34"/>
      <c r="FLJ5" s="34"/>
      <c r="FLK5" s="34"/>
      <c r="FLL5" s="34"/>
      <c r="FLM5" s="34"/>
      <c r="FLN5" s="34"/>
      <c r="FLO5" s="34"/>
      <c r="FLP5" s="34"/>
      <c r="FLQ5" s="34"/>
      <c r="FLR5" s="34"/>
      <c r="FLS5" s="34"/>
      <c r="FLT5" s="34"/>
      <c r="FLU5" s="34"/>
      <c r="FLV5" s="34"/>
      <c r="FLW5" s="34"/>
      <c r="FLX5" s="34"/>
      <c r="FLY5" s="34"/>
      <c r="FLZ5" s="34"/>
      <c r="FMA5" s="34"/>
      <c r="FMB5" s="34"/>
      <c r="FMC5" s="34"/>
      <c r="FMD5" s="34"/>
      <c r="FME5" s="34"/>
      <c r="FMF5" s="34"/>
      <c r="FMG5" s="34"/>
      <c r="FMH5" s="34"/>
      <c r="FMI5" s="34"/>
      <c r="FMJ5" s="34"/>
      <c r="FMK5" s="34"/>
      <c r="FML5" s="34"/>
      <c r="FMM5" s="34"/>
      <c r="FMN5" s="34"/>
      <c r="FMO5" s="34"/>
      <c r="FMP5" s="34"/>
      <c r="FMQ5" s="34"/>
      <c r="FMR5" s="34"/>
      <c r="FMS5" s="34"/>
      <c r="FMT5" s="34"/>
      <c r="FMU5" s="34"/>
      <c r="FMV5" s="34"/>
      <c r="FMW5" s="34"/>
      <c r="FMX5" s="34"/>
      <c r="FMY5" s="34"/>
      <c r="FMZ5" s="34"/>
      <c r="FNA5" s="34"/>
      <c r="FNB5" s="34"/>
      <c r="FNC5" s="34"/>
      <c r="FND5" s="34"/>
      <c r="FNE5" s="34"/>
      <c r="FNF5" s="34"/>
      <c r="FNG5" s="34"/>
      <c r="FNH5" s="34"/>
      <c r="FNI5" s="34"/>
      <c r="FNJ5" s="34"/>
      <c r="FNK5" s="34"/>
      <c r="FNL5" s="34"/>
      <c r="FNM5" s="34"/>
      <c r="FNN5" s="34"/>
      <c r="FNO5" s="34"/>
      <c r="FNP5" s="34"/>
      <c r="FNQ5" s="34"/>
      <c r="FNR5" s="34"/>
      <c r="FNS5" s="34"/>
      <c r="FNT5" s="34"/>
      <c r="FNU5" s="34"/>
      <c r="FNV5" s="34"/>
      <c r="FNW5" s="34"/>
      <c r="FNX5" s="34"/>
      <c r="FNY5" s="34"/>
      <c r="FNZ5" s="34"/>
      <c r="FOA5" s="34"/>
      <c r="FOB5" s="34"/>
      <c r="FOC5" s="34"/>
      <c r="FOD5" s="34"/>
      <c r="FOE5" s="34"/>
      <c r="FOF5" s="34"/>
      <c r="FOG5" s="34"/>
      <c r="FOH5" s="34"/>
      <c r="FOI5" s="34"/>
      <c r="FOJ5" s="34"/>
      <c r="FOK5" s="34"/>
      <c r="FOL5" s="34"/>
      <c r="FOM5" s="34"/>
      <c r="FON5" s="34"/>
      <c r="FOO5" s="34"/>
      <c r="FOP5" s="34"/>
      <c r="FOQ5" s="34"/>
      <c r="FOR5" s="34"/>
      <c r="FOS5" s="34"/>
      <c r="FOT5" s="34"/>
      <c r="FOU5" s="34"/>
      <c r="FOV5" s="34"/>
      <c r="FOW5" s="34"/>
      <c r="FOX5" s="34"/>
      <c r="FOY5" s="34"/>
      <c r="FOZ5" s="34"/>
      <c r="FPA5" s="34"/>
      <c r="FPB5" s="34"/>
      <c r="FPC5" s="34"/>
      <c r="FPD5" s="34"/>
      <c r="FPE5" s="34"/>
      <c r="FPF5" s="34"/>
      <c r="FPG5" s="34"/>
      <c r="FPH5" s="34"/>
      <c r="FPI5" s="34"/>
      <c r="FPJ5" s="34"/>
      <c r="FPK5" s="34"/>
      <c r="FPL5" s="34"/>
      <c r="FPM5" s="34"/>
      <c r="FPN5" s="34"/>
      <c r="FPO5" s="34"/>
      <c r="FPP5" s="34"/>
      <c r="FPQ5" s="34"/>
      <c r="FPR5" s="34"/>
      <c r="FPS5" s="34"/>
      <c r="FPT5" s="34"/>
      <c r="FPU5" s="34"/>
      <c r="FPV5" s="34"/>
      <c r="FPW5" s="34"/>
      <c r="FPX5" s="34"/>
      <c r="FPY5" s="34"/>
      <c r="FPZ5" s="34"/>
      <c r="FQA5" s="34"/>
      <c r="FQB5" s="34"/>
      <c r="FQC5" s="34"/>
      <c r="FQD5" s="34"/>
      <c r="FQE5" s="34"/>
      <c r="FQF5" s="34"/>
      <c r="FQG5" s="34"/>
      <c r="FQH5" s="34"/>
      <c r="FQI5" s="34"/>
      <c r="FQJ5" s="34"/>
      <c r="FQK5" s="34"/>
      <c r="FQL5" s="34"/>
      <c r="FQM5" s="34"/>
      <c r="FQN5" s="34"/>
      <c r="FQO5" s="34"/>
      <c r="FQP5" s="34"/>
      <c r="FQQ5" s="34"/>
      <c r="FQR5" s="34"/>
      <c r="FQS5" s="34"/>
      <c r="FQT5" s="34"/>
      <c r="FQU5" s="34"/>
      <c r="FQV5" s="34"/>
      <c r="FQW5" s="34"/>
      <c r="FQX5" s="34"/>
      <c r="FQY5" s="34"/>
      <c r="FQZ5" s="34"/>
      <c r="FRA5" s="34"/>
      <c r="FRB5" s="34"/>
      <c r="FRC5" s="34"/>
      <c r="FRD5" s="34"/>
      <c r="FRE5" s="34"/>
      <c r="FRF5" s="34"/>
      <c r="FRG5" s="34"/>
      <c r="FRH5" s="34"/>
      <c r="FRI5" s="34"/>
      <c r="FRJ5" s="34"/>
      <c r="FRK5" s="34"/>
      <c r="FRL5" s="34"/>
      <c r="FRM5" s="34"/>
      <c r="FRN5" s="34"/>
      <c r="FRO5" s="34"/>
      <c r="FRP5" s="34"/>
      <c r="FRQ5" s="34"/>
      <c r="FRR5" s="34"/>
      <c r="FRS5" s="34"/>
      <c r="FRT5" s="34"/>
      <c r="FRU5" s="34"/>
      <c r="FRV5" s="34"/>
      <c r="FRW5" s="34"/>
      <c r="FRX5" s="34"/>
      <c r="FRY5" s="34"/>
      <c r="FRZ5" s="34"/>
      <c r="FSA5" s="34"/>
      <c r="FSB5" s="34"/>
      <c r="FSC5" s="34"/>
      <c r="FSD5" s="34"/>
      <c r="FSE5" s="34"/>
      <c r="FSF5" s="34"/>
      <c r="FSG5" s="34"/>
      <c r="FSH5" s="34"/>
      <c r="FSI5" s="34"/>
      <c r="FSJ5" s="34"/>
      <c r="FSK5" s="34"/>
      <c r="FSL5" s="34"/>
      <c r="FSM5" s="34"/>
      <c r="FSN5" s="34"/>
      <c r="FSO5" s="34"/>
      <c r="FSP5" s="34"/>
      <c r="FSQ5" s="34"/>
      <c r="FSR5" s="34"/>
      <c r="FSS5" s="34"/>
      <c r="FST5" s="34"/>
      <c r="FSU5" s="34"/>
      <c r="FSV5" s="34"/>
      <c r="FSW5" s="34"/>
      <c r="FSX5" s="34"/>
      <c r="FSY5" s="34"/>
      <c r="FSZ5" s="34"/>
      <c r="FTA5" s="34"/>
      <c r="FTB5" s="34"/>
      <c r="FTC5" s="34"/>
      <c r="FTD5" s="34"/>
      <c r="FTE5" s="34"/>
      <c r="FTF5" s="34"/>
      <c r="FTG5" s="34"/>
      <c r="FTH5" s="34"/>
      <c r="FTI5" s="34"/>
      <c r="FTJ5" s="34"/>
      <c r="FTK5" s="34"/>
      <c r="FTL5" s="34"/>
      <c r="FTM5" s="34"/>
      <c r="FTN5" s="34"/>
      <c r="FTO5" s="34"/>
      <c r="FTP5" s="34"/>
      <c r="FTQ5" s="34"/>
      <c r="FTR5" s="34"/>
      <c r="FTS5" s="34"/>
      <c r="FTT5" s="34"/>
      <c r="FTU5" s="34"/>
      <c r="FTV5" s="34"/>
      <c r="FTW5" s="34"/>
      <c r="FTX5" s="34"/>
      <c r="FTY5" s="34"/>
      <c r="FTZ5" s="34"/>
      <c r="FUA5" s="34"/>
      <c r="FUB5" s="34"/>
      <c r="FUC5" s="34"/>
      <c r="FUD5" s="34"/>
      <c r="FUE5" s="34"/>
      <c r="FUF5" s="34"/>
      <c r="FUG5" s="34"/>
      <c r="FUH5" s="34"/>
      <c r="FUI5" s="34"/>
      <c r="FUJ5" s="34"/>
      <c r="FUK5" s="34"/>
      <c r="FUL5" s="34"/>
      <c r="FUM5" s="34"/>
      <c r="FUN5" s="34"/>
      <c r="FUO5" s="34"/>
      <c r="FUP5" s="34"/>
      <c r="FUQ5" s="34"/>
      <c r="FUR5" s="34"/>
      <c r="FUS5" s="34"/>
      <c r="FUT5" s="34"/>
      <c r="FUU5" s="34"/>
      <c r="FUV5" s="34"/>
      <c r="FUW5" s="34"/>
      <c r="FUX5" s="34"/>
      <c r="FUY5" s="34"/>
      <c r="FUZ5" s="34"/>
      <c r="FVA5" s="34"/>
      <c r="FVB5" s="34"/>
      <c r="FVC5" s="34"/>
      <c r="FVD5" s="34"/>
      <c r="FVE5" s="34"/>
      <c r="FVF5" s="34"/>
      <c r="FVG5" s="34"/>
      <c r="FVH5" s="34"/>
      <c r="FVI5" s="34"/>
      <c r="FVJ5" s="34"/>
      <c r="FVK5" s="34"/>
      <c r="FVL5" s="34"/>
      <c r="FVM5" s="34"/>
      <c r="FVN5" s="34"/>
      <c r="FVO5" s="34"/>
      <c r="FVP5" s="34"/>
      <c r="FVQ5" s="34"/>
      <c r="FVR5" s="34"/>
      <c r="FVS5" s="34"/>
      <c r="FVT5" s="34"/>
      <c r="FVU5" s="34"/>
      <c r="FVV5" s="34"/>
      <c r="FVW5" s="34"/>
      <c r="FVX5" s="34"/>
      <c r="FVY5" s="34"/>
      <c r="FVZ5" s="34"/>
      <c r="FWA5" s="34"/>
      <c r="FWB5" s="34"/>
      <c r="FWC5" s="34"/>
      <c r="FWD5" s="34"/>
      <c r="FWE5" s="34"/>
      <c r="FWF5" s="34"/>
      <c r="FWG5" s="34"/>
      <c r="FWH5" s="34"/>
      <c r="FWI5" s="34"/>
      <c r="FWJ5" s="34"/>
      <c r="FWK5" s="34"/>
      <c r="FWL5" s="34"/>
      <c r="FWM5" s="34"/>
      <c r="FWN5" s="34"/>
      <c r="FWO5" s="34"/>
      <c r="FWP5" s="34"/>
      <c r="FWQ5" s="34"/>
      <c r="FWR5" s="34"/>
      <c r="FWS5" s="34"/>
      <c r="FWT5" s="34"/>
      <c r="FWU5" s="34"/>
      <c r="FWV5" s="34"/>
      <c r="FWW5" s="34"/>
      <c r="FWX5" s="34"/>
      <c r="FWY5" s="34"/>
      <c r="FWZ5" s="34"/>
      <c r="FXA5" s="34"/>
      <c r="FXB5" s="34"/>
      <c r="FXC5" s="34"/>
      <c r="FXD5" s="34"/>
      <c r="FXE5" s="34"/>
      <c r="FXF5" s="34"/>
      <c r="FXG5" s="34"/>
      <c r="FXH5" s="34"/>
      <c r="FXI5" s="34"/>
      <c r="FXJ5" s="34"/>
      <c r="FXK5" s="34"/>
      <c r="FXL5" s="34"/>
      <c r="FXM5" s="34"/>
      <c r="FXN5" s="34"/>
      <c r="FXO5" s="34"/>
      <c r="FXP5" s="34"/>
      <c r="FXQ5" s="34"/>
      <c r="FXR5" s="34"/>
      <c r="FXS5" s="34"/>
      <c r="FXT5" s="34"/>
      <c r="FXU5" s="34"/>
      <c r="FXV5" s="34"/>
      <c r="FXW5" s="34"/>
      <c r="FXX5" s="34"/>
      <c r="FXY5" s="34"/>
      <c r="FXZ5" s="34"/>
      <c r="FYA5" s="34"/>
      <c r="FYB5" s="34"/>
      <c r="FYC5" s="34"/>
      <c r="FYD5" s="34"/>
      <c r="FYE5" s="34"/>
      <c r="FYF5" s="34"/>
      <c r="FYG5" s="34"/>
      <c r="FYH5" s="34"/>
      <c r="FYI5" s="34"/>
      <c r="FYJ5" s="34"/>
      <c r="FYK5" s="34"/>
      <c r="FYL5" s="34"/>
      <c r="FYM5" s="34"/>
      <c r="FYN5" s="34"/>
      <c r="FYO5" s="34"/>
      <c r="FYP5" s="34"/>
      <c r="FYQ5" s="34"/>
      <c r="FYR5" s="34"/>
      <c r="FYS5" s="34"/>
      <c r="FYT5" s="34"/>
      <c r="FYU5" s="34"/>
      <c r="FYV5" s="34"/>
      <c r="FYW5" s="34"/>
      <c r="FYX5" s="34"/>
      <c r="FYY5" s="34"/>
      <c r="FYZ5" s="34"/>
      <c r="FZA5" s="34"/>
      <c r="FZB5" s="34"/>
      <c r="FZC5" s="34"/>
      <c r="FZD5" s="34"/>
      <c r="FZE5" s="34"/>
      <c r="FZF5" s="34"/>
      <c r="FZG5" s="34"/>
      <c r="FZH5" s="34"/>
      <c r="FZI5" s="34"/>
      <c r="FZJ5" s="34"/>
      <c r="FZK5" s="34"/>
      <c r="FZL5" s="34"/>
      <c r="FZM5" s="34"/>
      <c r="FZN5" s="34"/>
      <c r="FZO5" s="34"/>
      <c r="FZP5" s="34"/>
      <c r="FZQ5" s="34"/>
      <c r="FZR5" s="34"/>
      <c r="FZS5" s="34"/>
      <c r="FZT5" s="34"/>
      <c r="FZU5" s="34"/>
      <c r="FZV5" s="34"/>
      <c r="FZW5" s="34"/>
      <c r="FZX5" s="34"/>
      <c r="FZY5" s="34"/>
      <c r="FZZ5" s="34"/>
      <c r="GAA5" s="34"/>
      <c r="GAB5" s="34"/>
      <c r="GAC5" s="34"/>
      <c r="GAD5" s="34"/>
      <c r="GAE5" s="34"/>
      <c r="GAF5" s="34"/>
      <c r="GAG5" s="34"/>
      <c r="GAH5" s="34"/>
      <c r="GAI5" s="34"/>
      <c r="GAJ5" s="34"/>
      <c r="GAK5" s="34"/>
      <c r="GAL5" s="34"/>
      <c r="GAM5" s="34"/>
      <c r="GAN5" s="34"/>
      <c r="GAO5" s="34"/>
      <c r="GAP5" s="34"/>
      <c r="GAQ5" s="34"/>
      <c r="GAR5" s="34"/>
      <c r="GAS5" s="34"/>
      <c r="GAT5" s="34"/>
      <c r="GAU5" s="34"/>
      <c r="GAV5" s="34"/>
      <c r="GAW5" s="34"/>
      <c r="GAX5" s="34"/>
      <c r="GAY5" s="34"/>
      <c r="GAZ5" s="34"/>
      <c r="GBA5" s="34"/>
      <c r="GBB5" s="34"/>
      <c r="GBC5" s="34"/>
      <c r="GBD5" s="34"/>
      <c r="GBE5" s="34"/>
      <c r="GBF5" s="34"/>
      <c r="GBG5" s="34"/>
      <c r="GBH5" s="34"/>
      <c r="GBI5" s="34"/>
      <c r="GBJ5" s="34"/>
      <c r="GBK5" s="34"/>
      <c r="GBL5" s="34"/>
      <c r="GBM5" s="34"/>
      <c r="GBN5" s="34"/>
      <c r="GBO5" s="34"/>
      <c r="GBP5" s="34"/>
      <c r="GBQ5" s="34"/>
      <c r="GBR5" s="34"/>
      <c r="GBS5" s="34"/>
      <c r="GBT5" s="34"/>
      <c r="GBU5" s="34"/>
      <c r="GBV5" s="34"/>
      <c r="GBW5" s="34"/>
      <c r="GBX5" s="34"/>
      <c r="GBY5" s="34"/>
      <c r="GBZ5" s="34"/>
      <c r="GCA5" s="34"/>
      <c r="GCB5" s="34"/>
      <c r="GCC5" s="34"/>
      <c r="GCD5" s="34"/>
      <c r="GCE5" s="34"/>
      <c r="GCF5" s="34"/>
      <c r="GCG5" s="34"/>
      <c r="GCH5" s="34"/>
      <c r="GCI5" s="34"/>
      <c r="GCJ5" s="34"/>
      <c r="GCK5" s="34"/>
      <c r="GCL5" s="34"/>
      <c r="GCM5" s="34"/>
      <c r="GCN5" s="34"/>
      <c r="GCO5" s="34"/>
      <c r="GCP5" s="34"/>
      <c r="GCQ5" s="34"/>
      <c r="GCR5" s="34"/>
      <c r="GCS5" s="34"/>
      <c r="GCT5" s="34"/>
      <c r="GCU5" s="34"/>
      <c r="GCV5" s="34"/>
      <c r="GCW5" s="34"/>
      <c r="GCX5" s="34"/>
      <c r="GCY5" s="34"/>
      <c r="GCZ5" s="34"/>
      <c r="GDA5" s="34"/>
      <c r="GDB5" s="34"/>
      <c r="GDC5" s="34"/>
      <c r="GDD5" s="34"/>
      <c r="GDE5" s="34"/>
      <c r="GDF5" s="34"/>
      <c r="GDG5" s="34"/>
      <c r="GDH5" s="34"/>
      <c r="GDI5" s="34"/>
      <c r="GDJ5" s="34"/>
      <c r="GDK5" s="34"/>
      <c r="GDL5" s="34"/>
      <c r="GDM5" s="34"/>
      <c r="GDN5" s="34"/>
      <c r="GDO5" s="34"/>
      <c r="GDP5" s="34"/>
      <c r="GDQ5" s="34"/>
      <c r="GDR5" s="34"/>
      <c r="GDS5" s="34"/>
      <c r="GDT5" s="34"/>
      <c r="GDU5" s="34"/>
      <c r="GDV5" s="34"/>
      <c r="GDW5" s="34"/>
      <c r="GDX5" s="34"/>
      <c r="GDY5" s="34"/>
      <c r="GDZ5" s="34"/>
      <c r="GEA5" s="34"/>
      <c r="GEB5" s="34"/>
      <c r="GEC5" s="34"/>
      <c r="GED5" s="34"/>
      <c r="GEE5" s="34"/>
      <c r="GEF5" s="34"/>
      <c r="GEG5" s="34"/>
      <c r="GEH5" s="34"/>
      <c r="GEI5" s="34"/>
      <c r="GEJ5" s="34"/>
      <c r="GEK5" s="34"/>
      <c r="GEL5" s="34"/>
      <c r="GEM5" s="34"/>
      <c r="GEN5" s="34"/>
      <c r="GEO5" s="34"/>
      <c r="GEP5" s="34"/>
      <c r="GEQ5" s="34"/>
      <c r="GER5" s="34"/>
      <c r="GES5" s="34"/>
      <c r="GET5" s="34"/>
      <c r="GEU5" s="34"/>
      <c r="GEV5" s="34"/>
      <c r="GEW5" s="34"/>
      <c r="GEX5" s="34"/>
      <c r="GEY5" s="34"/>
      <c r="GEZ5" s="34"/>
      <c r="GFA5" s="34"/>
      <c r="GFB5" s="34"/>
      <c r="GFC5" s="34"/>
      <c r="GFD5" s="34"/>
      <c r="GFE5" s="34"/>
      <c r="GFF5" s="34"/>
      <c r="GFG5" s="34"/>
      <c r="GFH5" s="34"/>
      <c r="GFI5" s="34"/>
      <c r="GFJ5" s="34"/>
      <c r="GFK5" s="34"/>
      <c r="GFL5" s="34"/>
      <c r="GFM5" s="34"/>
      <c r="GFN5" s="34"/>
      <c r="GFO5" s="34"/>
      <c r="GFP5" s="34"/>
      <c r="GFQ5" s="34"/>
      <c r="GFR5" s="34"/>
      <c r="GFS5" s="34"/>
      <c r="GFT5" s="34"/>
      <c r="GFU5" s="34"/>
      <c r="GFV5" s="34"/>
      <c r="GFW5" s="34"/>
      <c r="GFX5" s="34"/>
      <c r="GFY5" s="34"/>
      <c r="GFZ5" s="34"/>
      <c r="GGA5" s="34"/>
      <c r="GGB5" s="34"/>
      <c r="GGC5" s="34"/>
      <c r="GGD5" s="34"/>
      <c r="GGE5" s="34"/>
      <c r="GGF5" s="34"/>
      <c r="GGG5" s="34"/>
      <c r="GGH5" s="34"/>
      <c r="GGI5" s="34"/>
      <c r="GGJ5" s="34"/>
      <c r="GGK5" s="34"/>
      <c r="GGL5" s="34"/>
      <c r="GGM5" s="34"/>
      <c r="GGN5" s="34"/>
      <c r="GGO5" s="34"/>
      <c r="GGP5" s="34"/>
      <c r="GGQ5" s="34"/>
      <c r="GGR5" s="34"/>
      <c r="GGS5" s="34"/>
      <c r="GGT5" s="34"/>
      <c r="GGU5" s="34"/>
      <c r="GGV5" s="34"/>
      <c r="GGW5" s="34"/>
      <c r="GGX5" s="34"/>
      <c r="GGY5" s="34"/>
      <c r="GGZ5" s="34"/>
      <c r="GHA5" s="34"/>
      <c r="GHB5" s="34"/>
      <c r="GHC5" s="34"/>
      <c r="GHD5" s="34"/>
      <c r="GHE5" s="34"/>
      <c r="GHF5" s="34"/>
      <c r="GHG5" s="34"/>
      <c r="GHH5" s="34"/>
      <c r="GHI5" s="34"/>
      <c r="GHJ5" s="34"/>
      <c r="GHK5" s="34"/>
      <c r="GHL5" s="34"/>
      <c r="GHM5" s="34"/>
      <c r="GHN5" s="34"/>
      <c r="GHO5" s="34"/>
      <c r="GHP5" s="34"/>
      <c r="GHQ5" s="34"/>
      <c r="GHR5" s="34"/>
      <c r="GHS5" s="34"/>
      <c r="GHT5" s="34"/>
      <c r="GHU5" s="34"/>
      <c r="GHV5" s="34"/>
      <c r="GHW5" s="34"/>
      <c r="GHX5" s="34"/>
      <c r="GHY5" s="34"/>
      <c r="GHZ5" s="34"/>
      <c r="GIA5" s="34"/>
      <c r="GIB5" s="34"/>
      <c r="GIC5" s="34"/>
      <c r="GID5" s="34"/>
      <c r="GIE5" s="34"/>
      <c r="GIF5" s="34"/>
      <c r="GIG5" s="34"/>
      <c r="GIH5" s="34"/>
      <c r="GII5" s="34"/>
      <c r="GIJ5" s="34"/>
      <c r="GIK5" s="34"/>
      <c r="GIL5" s="34"/>
      <c r="GIM5" s="34"/>
      <c r="GIN5" s="34"/>
      <c r="GIO5" s="34"/>
      <c r="GIP5" s="34"/>
      <c r="GIQ5" s="34"/>
      <c r="GIR5" s="34"/>
      <c r="GIS5" s="34"/>
      <c r="GIT5" s="34"/>
      <c r="GIU5" s="34"/>
      <c r="GIV5" s="34"/>
      <c r="GIW5" s="34"/>
      <c r="GIX5" s="34"/>
      <c r="GIY5" s="34"/>
      <c r="GIZ5" s="34"/>
      <c r="GJA5" s="34"/>
      <c r="GJB5" s="34"/>
      <c r="GJC5" s="34"/>
      <c r="GJD5" s="34"/>
      <c r="GJE5" s="34"/>
      <c r="GJF5" s="34"/>
      <c r="GJG5" s="34"/>
      <c r="GJH5" s="34"/>
      <c r="GJI5" s="34"/>
      <c r="GJJ5" s="34"/>
      <c r="GJK5" s="34"/>
      <c r="GJL5" s="34"/>
      <c r="GJM5" s="34"/>
      <c r="GJN5" s="34"/>
      <c r="GJO5" s="34"/>
      <c r="GJP5" s="34"/>
      <c r="GJQ5" s="34"/>
      <c r="GJR5" s="34"/>
      <c r="GJS5" s="34"/>
      <c r="GJT5" s="34"/>
      <c r="GJU5" s="34"/>
      <c r="GJV5" s="34"/>
      <c r="GJW5" s="34"/>
      <c r="GJX5" s="34"/>
      <c r="GJY5" s="34"/>
      <c r="GJZ5" s="34"/>
      <c r="GKA5" s="34"/>
      <c r="GKB5" s="34"/>
      <c r="GKC5" s="34"/>
      <c r="GKD5" s="34"/>
      <c r="GKE5" s="34"/>
      <c r="GKF5" s="34"/>
      <c r="GKG5" s="34"/>
      <c r="GKH5" s="34"/>
      <c r="GKI5" s="34"/>
      <c r="GKJ5" s="34"/>
      <c r="GKK5" s="34"/>
      <c r="GKL5" s="34"/>
      <c r="GKM5" s="34"/>
      <c r="GKN5" s="34"/>
      <c r="GKO5" s="34"/>
      <c r="GKP5" s="34"/>
      <c r="GKQ5" s="34"/>
      <c r="GKR5" s="34"/>
      <c r="GKS5" s="34"/>
      <c r="GKT5" s="34"/>
      <c r="GKU5" s="34"/>
      <c r="GKV5" s="34"/>
      <c r="GKW5" s="34"/>
      <c r="GKX5" s="34"/>
      <c r="GKY5" s="34"/>
      <c r="GKZ5" s="34"/>
      <c r="GLA5" s="34"/>
      <c r="GLB5" s="34"/>
      <c r="GLC5" s="34"/>
      <c r="GLD5" s="34"/>
      <c r="GLE5" s="34"/>
      <c r="GLF5" s="34"/>
      <c r="GLG5" s="34"/>
      <c r="GLH5" s="34"/>
      <c r="GLI5" s="34"/>
      <c r="GLJ5" s="34"/>
      <c r="GLK5" s="34"/>
      <c r="GLL5" s="34"/>
      <c r="GLM5" s="34"/>
      <c r="GLN5" s="34"/>
      <c r="GLO5" s="34"/>
      <c r="GLP5" s="34"/>
      <c r="GLQ5" s="34"/>
      <c r="GLR5" s="34"/>
      <c r="GLS5" s="34"/>
      <c r="GLT5" s="34"/>
      <c r="GLU5" s="34"/>
      <c r="GLV5" s="34"/>
      <c r="GLW5" s="34"/>
      <c r="GLX5" s="34"/>
      <c r="GLY5" s="34"/>
      <c r="GLZ5" s="34"/>
      <c r="GMA5" s="34"/>
      <c r="GMB5" s="34"/>
      <c r="GMC5" s="34"/>
      <c r="GMD5" s="34"/>
      <c r="GME5" s="34"/>
      <c r="GMF5" s="34"/>
      <c r="GMG5" s="34"/>
      <c r="GMH5" s="34"/>
      <c r="GMI5" s="34"/>
      <c r="GMJ5" s="34"/>
      <c r="GMK5" s="34"/>
      <c r="GML5" s="34"/>
      <c r="GMM5" s="34"/>
      <c r="GMN5" s="34"/>
      <c r="GMO5" s="34"/>
      <c r="GMP5" s="34"/>
      <c r="GMQ5" s="34"/>
      <c r="GMR5" s="34"/>
      <c r="GMS5" s="34"/>
      <c r="GMT5" s="34"/>
      <c r="GMU5" s="34"/>
      <c r="GMV5" s="34"/>
      <c r="GMW5" s="34"/>
      <c r="GMX5" s="34"/>
      <c r="GMY5" s="34"/>
      <c r="GMZ5" s="34"/>
      <c r="GNA5" s="34"/>
      <c r="GNB5" s="34"/>
      <c r="GNC5" s="34"/>
      <c r="GND5" s="34"/>
      <c r="GNE5" s="34"/>
      <c r="GNF5" s="34"/>
      <c r="GNG5" s="34"/>
      <c r="GNH5" s="34"/>
      <c r="GNI5" s="34"/>
      <c r="GNJ5" s="34"/>
      <c r="GNK5" s="34"/>
      <c r="GNL5" s="34"/>
      <c r="GNM5" s="34"/>
      <c r="GNN5" s="34"/>
      <c r="GNO5" s="34"/>
      <c r="GNP5" s="34"/>
      <c r="GNQ5" s="34"/>
      <c r="GNR5" s="34"/>
      <c r="GNS5" s="34"/>
      <c r="GNT5" s="34"/>
      <c r="GNU5" s="34"/>
      <c r="GNV5" s="34"/>
      <c r="GNW5" s="34"/>
      <c r="GNX5" s="34"/>
      <c r="GNY5" s="34"/>
      <c r="GNZ5" s="34"/>
      <c r="GOA5" s="34"/>
      <c r="GOB5" s="34"/>
      <c r="GOC5" s="34"/>
      <c r="GOD5" s="34"/>
      <c r="GOE5" s="34"/>
      <c r="GOF5" s="34"/>
      <c r="GOG5" s="34"/>
      <c r="GOH5" s="34"/>
      <c r="GOI5" s="34"/>
      <c r="GOJ5" s="34"/>
      <c r="GOK5" s="34"/>
      <c r="GOL5" s="34"/>
      <c r="GOM5" s="34"/>
      <c r="GON5" s="34"/>
      <c r="GOO5" s="34"/>
      <c r="GOP5" s="34"/>
      <c r="GOQ5" s="34"/>
      <c r="GOR5" s="34"/>
      <c r="GOS5" s="34"/>
      <c r="GOT5" s="34"/>
      <c r="GOU5" s="34"/>
      <c r="GOV5" s="34"/>
      <c r="GOW5" s="34"/>
      <c r="GOX5" s="34"/>
      <c r="GOY5" s="34"/>
      <c r="GOZ5" s="34"/>
      <c r="GPA5" s="34"/>
      <c r="GPB5" s="34"/>
      <c r="GPC5" s="34"/>
      <c r="GPD5" s="34"/>
      <c r="GPE5" s="34"/>
      <c r="GPF5" s="34"/>
      <c r="GPG5" s="34"/>
      <c r="GPH5" s="34"/>
      <c r="GPI5" s="34"/>
      <c r="GPJ5" s="34"/>
      <c r="GPK5" s="34"/>
      <c r="GPL5" s="34"/>
      <c r="GPM5" s="34"/>
      <c r="GPN5" s="34"/>
      <c r="GPO5" s="34"/>
      <c r="GPP5" s="34"/>
      <c r="GPQ5" s="34"/>
      <c r="GPR5" s="34"/>
      <c r="GPS5" s="34"/>
      <c r="GPT5" s="34"/>
      <c r="GPU5" s="34"/>
      <c r="GPV5" s="34"/>
      <c r="GPW5" s="34"/>
      <c r="GPX5" s="34"/>
      <c r="GPY5" s="34"/>
      <c r="GPZ5" s="34"/>
      <c r="GQA5" s="34"/>
      <c r="GQB5" s="34"/>
      <c r="GQC5" s="34"/>
      <c r="GQD5" s="34"/>
      <c r="GQE5" s="34"/>
      <c r="GQF5" s="34"/>
      <c r="GQG5" s="34"/>
      <c r="GQH5" s="34"/>
      <c r="GQI5" s="34"/>
      <c r="GQJ5" s="34"/>
      <c r="GQK5" s="34"/>
      <c r="GQL5" s="34"/>
      <c r="GQM5" s="34"/>
      <c r="GQN5" s="34"/>
      <c r="GQO5" s="34"/>
      <c r="GQP5" s="34"/>
      <c r="GQQ5" s="34"/>
      <c r="GQR5" s="34"/>
      <c r="GQS5" s="34"/>
      <c r="GQT5" s="34"/>
      <c r="GQU5" s="34"/>
      <c r="GQV5" s="34"/>
      <c r="GQW5" s="34"/>
      <c r="GQX5" s="34"/>
      <c r="GQY5" s="34"/>
      <c r="GQZ5" s="34"/>
      <c r="GRA5" s="34"/>
      <c r="GRB5" s="34"/>
      <c r="GRC5" s="34"/>
      <c r="GRD5" s="34"/>
      <c r="GRE5" s="34"/>
      <c r="GRF5" s="34"/>
      <c r="GRG5" s="34"/>
      <c r="GRH5" s="34"/>
      <c r="GRI5" s="34"/>
      <c r="GRJ5" s="34"/>
      <c r="GRK5" s="34"/>
      <c r="GRL5" s="34"/>
      <c r="GRM5" s="34"/>
      <c r="GRN5" s="34"/>
      <c r="GRO5" s="34"/>
      <c r="GRP5" s="34"/>
      <c r="GRQ5" s="34"/>
      <c r="GRR5" s="34"/>
      <c r="GRS5" s="34"/>
      <c r="GRT5" s="34"/>
      <c r="GRU5" s="34"/>
      <c r="GRV5" s="34"/>
      <c r="GRW5" s="34"/>
      <c r="GRX5" s="34"/>
      <c r="GRY5" s="34"/>
      <c r="GRZ5" s="34"/>
      <c r="GSA5" s="34"/>
      <c r="GSB5" s="34"/>
      <c r="GSC5" s="34"/>
      <c r="GSD5" s="34"/>
      <c r="GSE5" s="34"/>
      <c r="GSF5" s="34"/>
      <c r="GSG5" s="34"/>
      <c r="GSH5" s="34"/>
      <c r="GSI5" s="34"/>
      <c r="GSJ5" s="34"/>
      <c r="GSK5" s="34"/>
      <c r="GSL5" s="34"/>
      <c r="GSM5" s="34"/>
      <c r="GSN5" s="34"/>
      <c r="GSO5" s="34"/>
      <c r="GSP5" s="34"/>
      <c r="GSQ5" s="34"/>
      <c r="GSR5" s="34"/>
      <c r="GSS5" s="34"/>
      <c r="GST5" s="34"/>
      <c r="GSU5" s="34"/>
      <c r="GSV5" s="34"/>
      <c r="GSW5" s="34"/>
      <c r="GSX5" s="34"/>
      <c r="GSY5" s="34"/>
      <c r="GSZ5" s="34"/>
      <c r="GTA5" s="34"/>
      <c r="GTB5" s="34"/>
      <c r="GTC5" s="34"/>
      <c r="GTD5" s="34"/>
      <c r="GTE5" s="34"/>
      <c r="GTF5" s="34"/>
      <c r="GTG5" s="34"/>
      <c r="GTH5" s="34"/>
      <c r="GTI5" s="34"/>
      <c r="GTJ5" s="34"/>
      <c r="GTK5" s="34"/>
      <c r="GTL5" s="34"/>
      <c r="GTM5" s="34"/>
      <c r="GTN5" s="34"/>
      <c r="GTO5" s="34"/>
      <c r="GTP5" s="34"/>
      <c r="GTQ5" s="34"/>
      <c r="GTR5" s="34"/>
      <c r="GTS5" s="34"/>
      <c r="GTT5" s="34"/>
      <c r="GTU5" s="34"/>
      <c r="GTV5" s="34"/>
      <c r="GTW5" s="34"/>
      <c r="GTX5" s="34"/>
      <c r="GTY5" s="34"/>
      <c r="GTZ5" s="34"/>
      <c r="GUA5" s="34"/>
      <c r="GUB5" s="34"/>
      <c r="GUC5" s="34"/>
      <c r="GUD5" s="34"/>
      <c r="GUE5" s="34"/>
      <c r="GUF5" s="34"/>
      <c r="GUG5" s="34"/>
      <c r="GUH5" s="34"/>
      <c r="GUI5" s="34"/>
      <c r="GUJ5" s="34"/>
      <c r="GUK5" s="34"/>
      <c r="GUL5" s="34"/>
      <c r="GUM5" s="34"/>
      <c r="GUN5" s="34"/>
      <c r="GUO5" s="34"/>
      <c r="GUP5" s="34"/>
      <c r="GUQ5" s="34"/>
      <c r="GUR5" s="34"/>
      <c r="GUS5" s="34"/>
      <c r="GUT5" s="34"/>
      <c r="GUU5" s="34"/>
      <c r="GUV5" s="34"/>
      <c r="GUW5" s="34"/>
      <c r="GUX5" s="34"/>
      <c r="GUY5" s="34"/>
      <c r="GUZ5" s="34"/>
      <c r="GVA5" s="34"/>
      <c r="GVB5" s="34"/>
      <c r="GVC5" s="34"/>
      <c r="GVD5" s="34"/>
      <c r="GVE5" s="34"/>
      <c r="GVF5" s="34"/>
      <c r="GVG5" s="34"/>
      <c r="GVH5" s="34"/>
      <c r="GVI5" s="34"/>
      <c r="GVJ5" s="34"/>
      <c r="GVK5" s="34"/>
      <c r="GVL5" s="34"/>
      <c r="GVM5" s="34"/>
      <c r="GVN5" s="34"/>
      <c r="GVO5" s="34"/>
      <c r="GVP5" s="34"/>
      <c r="GVQ5" s="34"/>
      <c r="GVR5" s="34"/>
      <c r="GVS5" s="34"/>
      <c r="GVT5" s="34"/>
      <c r="GVU5" s="34"/>
      <c r="GVV5" s="34"/>
      <c r="GVW5" s="34"/>
      <c r="GVX5" s="34"/>
      <c r="GVY5" s="34"/>
      <c r="GVZ5" s="34"/>
      <c r="GWA5" s="34"/>
      <c r="GWB5" s="34"/>
      <c r="GWC5" s="34"/>
      <c r="GWD5" s="34"/>
      <c r="GWE5" s="34"/>
      <c r="GWF5" s="34"/>
      <c r="GWG5" s="34"/>
      <c r="GWH5" s="34"/>
      <c r="GWI5" s="34"/>
      <c r="GWJ5" s="34"/>
      <c r="GWK5" s="34"/>
      <c r="GWL5" s="34"/>
      <c r="GWM5" s="34"/>
      <c r="GWN5" s="34"/>
      <c r="GWO5" s="34"/>
      <c r="GWP5" s="34"/>
      <c r="GWQ5" s="34"/>
      <c r="GWR5" s="34"/>
      <c r="GWS5" s="34"/>
      <c r="GWT5" s="34"/>
      <c r="GWU5" s="34"/>
      <c r="GWV5" s="34"/>
      <c r="GWW5" s="34"/>
      <c r="GWX5" s="34"/>
      <c r="GWY5" s="34"/>
      <c r="GWZ5" s="34"/>
      <c r="GXA5" s="34"/>
      <c r="GXB5" s="34"/>
      <c r="GXC5" s="34"/>
      <c r="GXD5" s="34"/>
      <c r="GXE5" s="34"/>
      <c r="GXF5" s="34"/>
      <c r="GXG5" s="34"/>
      <c r="GXH5" s="34"/>
      <c r="GXI5" s="34"/>
      <c r="GXJ5" s="34"/>
      <c r="GXK5" s="34"/>
      <c r="GXL5" s="34"/>
      <c r="GXM5" s="34"/>
      <c r="GXN5" s="34"/>
      <c r="GXO5" s="34"/>
      <c r="GXP5" s="34"/>
      <c r="GXQ5" s="34"/>
      <c r="GXR5" s="34"/>
      <c r="GXS5" s="34"/>
      <c r="GXT5" s="34"/>
      <c r="GXU5" s="34"/>
      <c r="GXV5" s="34"/>
      <c r="GXW5" s="34"/>
      <c r="GXX5" s="34"/>
      <c r="GXY5" s="34"/>
      <c r="GXZ5" s="34"/>
      <c r="GYA5" s="34"/>
      <c r="GYB5" s="34"/>
      <c r="GYC5" s="34"/>
      <c r="GYD5" s="34"/>
      <c r="GYE5" s="34"/>
      <c r="GYF5" s="34"/>
      <c r="GYG5" s="34"/>
      <c r="GYH5" s="34"/>
      <c r="GYI5" s="34"/>
      <c r="GYJ5" s="34"/>
      <c r="GYK5" s="34"/>
      <c r="GYL5" s="34"/>
      <c r="GYM5" s="34"/>
      <c r="GYN5" s="34"/>
      <c r="GYO5" s="34"/>
      <c r="GYP5" s="34"/>
      <c r="GYQ5" s="34"/>
      <c r="GYR5" s="34"/>
      <c r="GYS5" s="34"/>
      <c r="GYT5" s="34"/>
      <c r="GYU5" s="34"/>
      <c r="GYV5" s="34"/>
      <c r="GYW5" s="34"/>
      <c r="GYX5" s="34"/>
      <c r="GYY5" s="34"/>
      <c r="GYZ5" s="34"/>
      <c r="GZA5" s="34"/>
      <c r="GZB5" s="34"/>
      <c r="GZC5" s="34"/>
      <c r="GZD5" s="34"/>
      <c r="GZE5" s="34"/>
      <c r="GZF5" s="34"/>
      <c r="GZG5" s="34"/>
      <c r="GZH5" s="34"/>
      <c r="GZI5" s="34"/>
      <c r="GZJ5" s="34"/>
      <c r="GZK5" s="34"/>
      <c r="GZL5" s="34"/>
      <c r="GZM5" s="34"/>
      <c r="GZN5" s="34"/>
      <c r="GZO5" s="34"/>
      <c r="GZP5" s="34"/>
      <c r="GZQ5" s="34"/>
      <c r="GZR5" s="34"/>
      <c r="GZS5" s="34"/>
      <c r="GZT5" s="34"/>
      <c r="GZU5" s="34"/>
      <c r="GZV5" s="34"/>
      <c r="GZW5" s="34"/>
      <c r="GZX5" s="34"/>
      <c r="GZY5" s="34"/>
      <c r="GZZ5" s="34"/>
      <c r="HAA5" s="34"/>
      <c r="HAB5" s="34"/>
      <c r="HAC5" s="34"/>
      <c r="HAD5" s="34"/>
      <c r="HAE5" s="34"/>
      <c r="HAF5" s="34"/>
      <c r="HAG5" s="34"/>
      <c r="HAH5" s="34"/>
      <c r="HAI5" s="34"/>
      <c r="HAJ5" s="34"/>
      <c r="HAK5" s="34"/>
      <c r="HAL5" s="34"/>
      <c r="HAM5" s="34"/>
      <c r="HAN5" s="34"/>
      <c r="HAO5" s="34"/>
      <c r="HAP5" s="34"/>
      <c r="HAQ5" s="34"/>
      <c r="HAR5" s="34"/>
      <c r="HAS5" s="34"/>
      <c r="HAT5" s="34"/>
      <c r="HAU5" s="34"/>
      <c r="HAV5" s="34"/>
      <c r="HAW5" s="34"/>
      <c r="HAX5" s="34"/>
      <c r="HAY5" s="34"/>
      <c r="HAZ5" s="34"/>
      <c r="HBA5" s="34"/>
      <c r="HBB5" s="34"/>
      <c r="HBC5" s="34"/>
      <c r="HBD5" s="34"/>
      <c r="HBE5" s="34"/>
      <c r="HBF5" s="34"/>
      <c r="HBG5" s="34"/>
      <c r="HBH5" s="34"/>
      <c r="HBI5" s="34"/>
      <c r="HBJ5" s="34"/>
      <c r="HBK5" s="34"/>
      <c r="HBL5" s="34"/>
      <c r="HBM5" s="34"/>
      <c r="HBN5" s="34"/>
      <c r="HBO5" s="34"/>
      <c r="HBP5" s="34"/>
      <c r="HBQ5" s="34"/>
      <c r="HBR5" s="34"/>
      <c r="HBS5" s="34"/>
      <c r="HBT5" s="34"/>
      <c r="HBU5" s="34"/>
      <c r="HBV5" s="34"/>
      <c r="HBW5" s="34"/>
      <c r="HBX5" s="34"/>
      <c r="HBY5" s="34"/>
      <c r="HBZ5" s="34"/>
      <c r="HCA5" s="34"/>
      <c r="HCB5" s="34"/>
      <c r="HCC5" s="34"/>
      <c r="HCD5" s="34"/>
      <c r="HCE5" s="34"/>
      <c r="HCF5" s="34"/>
      <c r="HCG5" s="34"/>
      <c r="HCH5" s="34"/>
      <c r="HCI5" s="34"/>
      <c r="HCJ5" s="34"/>
      <c r="HCK5" s="34"/>
      <c r="HCL5" s="34"/>
      <c r="HCM5" s="34"/>
      <c r="HCN5" s="34"/>
      <c r="HCO5" s="34"/>
      <c r="HCP5" s="34"/>
      <c r="HCQ5" s="34"/>
      <c r="HCR5" s="34"/>
      <c r="HCS5" s="34"/>
      <c r="HCT5" s="34"/>
      <c r="HCU5" s="34"/>
      <c r="HCV5" s="34"/>
      <c r="HCW5" s="34"/>
      <c r="HCX5" s="34"/>
      <c r="HCY5" s="34"/>
      <c r="HCZ5" s="34"/>
      <c r="HDA5" s="34"/>
      <c r="HDB5" s="34"/>
      <c r="HDC5" s="34"/>
      <c r="HDD5" s="34"/>
      <c r="HDE5" s="34"/>
      <c r="HDF5" s="34"/>
      <c r="HDG5" s="34"/>
      <c r="HDH5" s="34"/>
      <c r="HDI5" s="34"/>
      <c r="HDJ5" s="34"/>
      <c r="HDK5" s="34"/>
      <c r="HDL5" s="34"/>
      <c r="HDM5" s="34"/>
      <c r="HDN5" s="34"/>
      <c r="HDO5" s="34"/>
      <c r="HDP5" s="34"/>
      <c r="HDQ5" s="34"/>
      <c r="HDR5" s="34"/>
      <c r="HDS5" s="34"/>
      <c r="HDT5" s="34"/>
      <c r="HDU5" s="34"/>
      <c r="HDV5" s="34"/>
      <c r="HDW5" s="34"/>
      <c r="HDX5" s="34"/>
      <c r="HDY5" s="34"/>
      <c r="HDZ5" s="34"/>
      <c r="HEA5" s="34"/>
      <c r="HEB5" s="34"/>
      <c r="HEC5" s="34"/>
      <c r="HED5" s="34"/>
      <c r="HEE5" s="34"/>
      <c r="HEF5" s="34"/>
      <c r="HEG5" s="34"/>
      <c r="HEH5" s="34"/>
      <c r="HEI5" s="34"/>
      <c r="HEJ5" s="34"/>
      <c r="HEK5" s="34"/>
      <c r="HEL5" s="34"/>
      <c r="HEM5" s="34"/>
      <c r="HEN5" s="34"/>
      <c r="HEO5" s="34"/>
      <c r="HEP5" s="34"/>
      <c r="HEQ5" s="34"/>
      <c r="HER5" s="34"/>
      <c r="HES5" s="34"/>
      <c r="HET5" s="34"/>
      <c r="HEU5" s="34"/>
      <c r="HEV5" s="34"/>
      <c r="HEW5" s="34"/>
      <c r="HEX5" s="34"/>
      <c r="HEY5" s="34"/>
      <c r="HEZ5" s="34"/>
      <c r="HFA5" s="34"/>
      <c r="HFB5" s="34"/>
      <c r="HFC5" s="34"/>
      <c r="HFD5" s="34"/>
      <c r="HFE5" s="34"/>
      <c r="HFF5" s="34"/>
      <c r="HFG5" s="34"/>
      <c r="HFH5" s="34"/>
      <c r="HFI5" s="34"/>
      <c r="HFJ5" s="34"/>
      <c r="HFK5" s="34"/>
      <c r="HFL5" s="34"/>
      <c r="HFM5" s="34"/>
      <c r="HFN5" s="34"/>
      <c r="HFO5" s="34"/>
      <c r="HFP5" s="34"/>
      <c r="HFQ5" s="34"/>
      <c r="HFR5" s="34"/>
      <c r="HFS5" s="34"/>
      <c r="HFT5" s="34"/>
      <c r="HFU5" s="34"/>
      <c r="HFV5" s="34"/>
      <c r="HFW5" s="34"/>
      <c r="HFX5" s="34"/>
      <c r="HFY5" s="34"/>
      <c r="HFZ5" s="34"/>
      <c r="HGA5" s="34"/>
      <c r="HGB5" s="34"/>
      <c r="HGC5" s="34"/>
      <c r="HGD5" s="34"/>
      <c r="HGE5" s="34"/>
      <c r="HGF5" s="34"/>
      <c r="HGG5" s="34"/>
      <c r="HGH5" s="34"/>
      <c r="HGI5" s="34"/>
      <c r="HGJ5" s="34"/>
      <c r="HGK5" s="34"/>
      <c r="HGL5" s="34"/>
      <c r="HGM5" s="34"/>
      <c r="HGN5" s="34"/>
      <c r="HGO5" s="34"/>
      <c r="HGP5" s="34"/>
      <c r="HGQ5" s="34"/>
      <c r="HGR5" s="34"/>
      <c r="HGS5" s="34"/>
      <c r="HGT5" s="34"/>
      <c r="HGU5" s="34"/>
      <c r="HGV5" s="34"/>
      <c r="HGW5" s="34"/>
      <c r="HGX5" s="34"/>
      <c r="HGY5" s="34"/>
      <c r="HGZ5" s="34"/>
      <c r="HHA5" s="34"/>
      <c r="HHB5" s="34"/>
      <c r="HHC5" s="34"/>
      <c r="HHD5" s="34"/>
      <c r="HHE5" s="34"/>
      <c r="HHF5" s="34"/>
      <c r="HHG5" s="34"/>
      <c r="HHH5" s="34"/>
      <c r="HHI5" s="34"/>
      <c r="HHJ5" s="34"/>
      <c r="HHK5" s="34"/>
      <c r="HHL5" s="34"/>
      <c r="HHM5" s="34"/>
      <c r="HHN5" s="34"/>
      <c r="HHO5" s="34"/>
      <c r="HHP5" s="34"/>
      <c r="HHQ5" s="34"/>
      <c r="HHR5" s="34"/>
      <c r="HHS5" s="34"/>
      <c r="HHT5" s="34"/>
      <c r="HHU5" s="34"/>
      <c r="HHV5" s="34"/>
      <c r="HHW5" s="34"/>
      <c r="HHX5" s="34"/>
      <c r="HHY5" s="34"/>
      <c r="HHZ5" s="34"/>
      <c r="HIA5" s="34"/>
      <c r="HIB5" s="34"/>
      <c r="HIC5" s="34"/>
      <c r="HID5" s="34"/>
      <c r="HIE5" s="34"/>
      <c r="HIF5" s="34"/>
      <c r="HIG5" s="34"/>
      <c r="HIH5" s="34"/>
      <c r="HII5" s="34"/>
      <c r="HIJ5" s="34"/>
      <c r="HIK5" s="34"/>
      <c r="HIL5" s="34"/>
      <c r="HIM5" s="34"/>
      <c r="HIN5" s="34"/>
      <c r="HIO5" s="34"/>
      <c r="HIP5" s="34"/>
      <c r="HIQ5" s="34"/>
      <c r="HIR5" s="34"/>
      <c r="HIS5" s="34"/>
      <c r="HIT5" s="34"/>
      <c r="HIU5" s="34"/>
      <c r="HIV5" s="34"/>
      <c r="HIW5" s="34"/>
      <c r="HIX5" s="34"/>
      <c r="HIY5" s="34"/>
      <c r="HIZ5" s="34"/>
      <c r="HJA5" s="34"/>
      <c r="HJB5" s="34"/>
      <c r="HJC5" s="34"/>
      <c r="HJD5" s="34"/>
      <c r="HJE5" s="34"/>
      <c r="HJF5" s="34"/>
      <c r="HJG5" s="34"/>
      <c r="HJH5" s="34"/>
      <c r="HJI5" s="34"/>
      <c r="HJJ5" s="34"/>
      <c r="HJK5" s="34"/>
      <c r="HJL5" s="34"/>
      <c r="HJM5" s="34"/>
      <c r="HJN5" s="34"/>
      <c r="HJO5" s="34"/>
      <c r="HJP5" s="34"/>
      <c r="HJQ5" s="34"/>
      <c r="HJR5" s="34"/>
      <c r="HJS5" s="34"/>
      <c r="HJT5" s="34"/>
      <c r="HJU5" s="34"/>
      <c r="HJV5" s="34"/>
      <c r="HJW5" s="34"/>
      <c r="HJX5" s="34"/>
      <c r="HJY5" s="34"/>
      <c r="HJZ5" s="34"/>
      <c r="HKA5" s="34"/>
      <c r="HKB5" s="34"/>
      <c r="HKC5" s="34"/>
      <c r="HKD5" s="34"/>
      <c r="HKE5" s="34"/>
      <c r="HKF5" s="34"/>
      <c r="HKG5" s="34"/>
      <c r="HKH5" s="34"/>
      <c r="HKI5" s="34"/>
      <c r="HKJ5" s="34"/>
      <c r="HKK5" s="34"/>
      <c r="HKL5" s="34"/>
      <c r="HKM5" s="34"/>
      <c r="HKN5" s="34"/>
      <c r="HKO5" s="34"/>
      <c r="HKP5" s="34"/>
      <c r="HKQ5" s="34"/>
      <c r="HKR5" s="34"/>
      <c r="HKS5" s="34"/>
      <c r="HKT5" s="34"/>
      <c r="HKU5" s="34"/>
      <c r="HKV5" s="34"/>
      <c r="HKW5" s="34"/>
      <c r="HKX5" s="34"/>
      <c r="HKY5" s="34"/>
      <c r="HKZ5" s="34"/>
      <c r="HLA5" s="34"/>
      <c r="HLB5" s="34"/>
      <c r="HLC5" s="34"/>
      <c r="HLD5" s="34"/>
      <c r="HLE5" s="34"/>
      <c r="HLF5" s="34"/>
      <c r="HLG5" s="34"/>
      <c r="HLH5" s="34"/>
      <c r="HLI5" s="34"/>
      <c r="HLJ5" s="34"/>
      <c r="HLK5" s="34"/>
      <c r="HLL5" s="34"/>
      <c r="HLM5" s="34"/>
      <c r="HLN5" s="34"/>
      <c r="HLO5" s="34"/>
      <c r="HLP5" s="34"/>
      <c r="HLQ5" s="34"/>
      <c r="HLR5" s="34"/>
      <c r="HLS5" s="34"/>
      <c r="HLT5" s="34"/>
      <c r="HLU5" s="34"/>
      <c r="HLV5" s="34"/>
      <c r="HLW5" s="34"/>
      <c r="HLX5" s="34"/>
      <c r="HLY5" s="34"/>
      <c r="HLZ5" s="34"/>
      <c r="HMA5" s="34"/>
      <c r="HMB5" s="34"/>
      <c r="HMC5" s="34"/>
      <c r="HMD5" s="34"/>
      <c r="HME5" s="34"/>
      <c r="HMF5" s="34"/>
      <c r="HMG5" s="34"/>
      <c r="HMH5" s="34"/>
      <c r="HMI5" s="34"/>
      <c r="HMJ5" s="34"/>
      <c r="HMK5" s="34"/>
      <c r="HML5" s="34"/>
      <c r="HMM5" s="34"/>
      <c r="HMN5" s="34"/>
      <c r="HMO5" s="34"/>
      <c r="HMP5" s="34"/>
      <c r="HMQ5" s="34"/>
      <c r="HMR5" s="34"/>
      <c r="HMS5" s="34"/>
      <c r="HMT5" s="34"/>
      <c r="HMU5" s="34"/>
      <c r="HMV5" s="34"/>
      <c r="HMW5" s="34"/>
      <c r="HMX5" s="34"/>
      <c r="HMY5" s="34"/>
      <c r="HMZ5" s="34"/>
      <c r="HNA5" s="34"/>
      <c r="HNB5" s="34"/>
      <c r="HNC5" s="34"/>
      <c r="HND5" s="34"/>
      <c r="HNE5" s="34"/>
      <c r="HNF5" s="34"/>
      <c r="HNG5" s="34"/>
      <c r="HNH5" s="34"/>
      <c r="HNI5" s="34"/>
      <c r="HNJ5" s="34"/>
      <c r="HNK5" s="34"/>
      <c r="HNL5" s="34"/>
      <c r="HNM5" s="34"/>
      <c r="HNN5" s="34"/>
      <c r="HNO5" s="34"/>
      <c r="HNP5" s="34"/>
      <c r="HNQ5" s="34"/>
      <c r="HNR5" s="34"/>
      <c r="HNS5" s="34"/>
      <c r="HNT5" s="34"/>
      <c r="HNU5" s="34"/>
      <c r="HNV5" s="34"/>
      <c r="HNW5" s="34"/>
      <c r="HNX5" s="34"/>
      <c r="HNY5" s="34"/>
      <c r="HNZ5" s="34"/>
      <c r="HOA5" s="34"/>
      <c r="HOB5" s="34"/>
      <c r="HOC5" s="34"/>
      <c r="HOD5" s="34"/>
      <c r="HOE5" s="34"/>
      <c r="HOF5" s="34"/>
      <c r="HOG5" s="34"/>
      <c r="HOH5" s="34"/>
      <c r="HOI5" s="34"/>
      <c r="HOJ5" s="34"/>
      <c r="HOK5" s="34"/>
      <c r="HOL5" s="34"/>
      <c r="HOM5" s="34"/>
      <c r="HON5" s="34"/>
      <c r="HOO5" s="34"/>
      <c r="HOP5" s="34"/>
      <c r="HOQ5" s="34"/>
      <c r="HOR5" s="34"/>
      <c r="HOS5" s="34"/>
      <c r="HOT5" s="34"/>
      <c r="HOU5" s="34"/>
      <c r="HOV5" s="34"/>
      <c r="HOW5" s="34"/>
      <c r="HOX5" s="34"/>
      <c r="HOY5" s="34"/>
      <c r="HOZ5" s="34"/>
      <c r="HPA5" s="34"/>
      <c r="HPB5" s="34"/>
      <c r="HPC5" s="34"/>
      <c r="HPD5" s="34"/>
      <c r="HPE5" s="34"/>
      <c r="HPF5" s="34"/>
      <c r="HPG5" s="34"/>
      <c r="HPH5" s="34"/>
      <c r="HPI5" s="34"/>
      <c r="HPJ5" s="34"/>
      <c r="HPK5" s="34"/>
      <c r="HPL5" s="34"/>
      <c r="HPM5" s="34"/>
      <c r="HPN5" s="34"/>
      <c r="HPO5" s="34"/>
      <c r="HPP5" s="34"/>
      <c r="HPQ5" s="34"/>
      <c r="HPR5" s="34"/>
      <c r="HPS5" s="34"/>
      <c r="HPT5" s="34"/>
      <c r="HPU5" s="34"/>
      <c r="HPV5" s="34"/>
      <c r="HPW5" s="34"/>
      <c r="HPX5" s="34"/>
      <c r="HPY5" s="34"/>
      <c r="HPZ5" s="34"/>
      <c r="HQA5" s="34"/>
      <c r="HQB5" s="34"/>
      <c r="HQC5" s="34"/>
      <c r="HQD5" s="34"/>
      <c r="HQE5" s="34"/>
      <c r="HQF5" s="34"/>
      <c r="HQG5" s="34"/>
      <c r="HQH5" s="34"/>
      <c r="HQI5" s="34"/>
      <c r="HQJ5" s="34"/>
      <c r="HQK5" s="34"/>
      <c r="HQL5" s="34"/>
      <c r="HQM5" s="34"/>
      <c r="HQN5" s="34"/>
      <c r="HQO5" s="34"/>
      <c r="HQP5" s="34"/>
      <c r="HQQ5" s="34"/>
      <c r="HQR5" s="34"/>
      <c r="HQS5" s="34"/>
      <c r="HQT5" s="34"/>
      <c r="HQU5" s="34"/>
      <c r="HQV5" s="34"/>
      <c r="HQW5" s="34"/>
      <c r="HQX5" s="34"/>
      <c r="HQY5" s="34"/>
      <c r="HQZ5" s="34"/>
      <c r="HRA5" s="34"/>
      <c r="HRB5" s="34"/>
      <c r="HRC5" s="34"/>
      <c r="HRD5" s="34"/>
      <c r="HRE5" s="34"/>
      <c r="HRF5" s="34"/>
      <c r="HRG5" s="34"/>
      <c r="HRH5" s="34"/>
      <c r="HRI5" s="34"/>
      <c r="HRJ5" s="34"/>
      <c r="HRK5" s="34"/>
      <c r="HRL5" s="34"/>
      <c r="HRM5" s="34"/>
      <c r="HRN5" s="34"/>
      <c r="HRO5" s="34"/>
      <c r="HRP5" s="34"/>
      <c r="HRQ5" s="34"/>
      <c r="HRR5" s="34"/>
      <c r="HRS5" s="34"/>
      <c r="HRT5" s="34"/>
      <c r="HRU5" s="34"/>
      <c r="HRV5" s="34"/>
      <c r="HRW5" s="34"/>
      <c r="HRX5" s="34"/>
      <c r="HRY5" s="34"/>
      <c r="HRZ5" s="34"/>
      <c r="HSA5" s="34"/>
      <c r="HSB5" s="34"/>
      <c r="HSC5" s="34"/>
      <c r="HSD5" s="34"/>
      <c r="HSE5" s="34"/>
      <c r="HSF5" s="34"/>
      <c r="HSG5" s="34"/>
      <c r="HSH5" s="34"/>
      <c r="HSI5" s="34"/>
      <c r="HSJ5" s="34"/>
      <c r="HSK5" s="34"/>
      <c r="HSL5" s="34"/>
      <c r="HSM5" s="34"/>
      <c r="HSN5" s="34"/>
      <c r="HSO5" s="34"/>
      <c r="HSP5" s="34"/>
      <c r="HSQ5" s="34"/>
      <c r="HSR5" s="34"/>
      <c r="HSS5" s="34"/>
      <c r="HST5" s="34"/>
      <c r="HSU5" s="34"/>
      <c r="HSV5" s="34"/>
      <c r="HSW5" s="34"/>
      <c r="HSX5" s="34"/>
      <c r="HSY5" s="34"/>
      <c r="HSZ5" s="34"/>
      <c r="HTA5" s="34"/>
      <c r="HTB5" s="34"/>
      <c r="HTC5" s="34"/>
      <c r="HTD5" s="34"/>
      <c r="HTE5" s="34"/>
      <c r="HTF5" s="34"/>
      <c r="HTG5" s="34"/>
      <c r="HTH5" s="34"/>
      <c r="HTI5" s="34"/>
      <c r="HTJ5" s="34"/>
      <c r="HTK5" s="34"/>
      <c r="HTL5" s="34"/>
      <c r="HTM5" s="34"/>
      <c r="HTN5" s="34"/>
      <c r="HTO5" s="34"/>
      <c r="HTP5" s="34"/>
      <c r="HTQ5" s="34"/>
      <c r="HTR5" s="34"/>
      <c r="HTS5" s="34"/>
      <c r="HTT5" s="34"/>
      <c r="HTU5" s="34"/>
      <c r="HTV5" s="34"/>
      <c r="HTW5" s="34"/>
      <c r="HTX5" s="34"/>
      <c r="HTY5" s="34"/>
      <c r="HTZ5" s="34"/>
      <c r="HUA5" s="34"/>
      <c r="HUB5" s="34"/>
      <c r="HUC5" s="34"/>
      <c r="HUD5" s="34"/>
      <c r="HUE5" s="34"/>
      <c r="HUF5" s="34"/>
      <c r="HUG5" s="34"/>
      <c r="HUH5" s="34"/>
      <c r="HUI5" s="34"/>
      <c r="HUJ5" s="34"/>
      <c r="HUK5" s="34"/>
      <c r="HUL5" s="34"/>
      <c r="HUM5" s="34"/>
      <c r="HUN5" s="34"/>
      <c r="HUO5" s="34"/>
      <c r="HUP5" s="34"/>
      <c r="HUQ5" s="34"/>
      <c r="HUR5" s="34"/>
      <c r="HUS5" s="34"/>
      <c r="HUT5" s="34"/>
      <c r="HUU5" s="34"/>
      <c r="HUV5" s="34"/>
      <c r="HUW5" s="34"/>
      <c r="HUX5" s="34"/>
      <c r="HUY5" s="34"/>
      <c r="HUZ5" s="34"/>
      <c r="HVA5" s="34"/>
      <c r="HVB5" s="34"/>
      <c r="HVC5" s="34"/>
      <c r="HVD5" s="34"/>
      <c r="HVE5" s="34"/>
      <c r="HVF5" s="34"/>
      <c r="HVG5" s="34"/>
      <c r="HVH5" s="34"/>
      <c r="HVI5" s="34"/>
      <c r="HVJ5" s="34"/>
      <c r="HVK5" s="34"/>
      <c r="HVL5" s="34"/>
      <c r="HVM5" s="34"/>
      <c r="HVN5" s="34"/>
      <c r="HVO5" s="34"/>
      <c r="HVP5" s="34"/>
      <c r="HVQ5" s="34"/>
      <c r="HVR5" s="34"/>
      <c r="HVS5" s="34"/>
      <c r="HVT5" s="34"/>
      <c r="HVU5" s="34"/>
      <c r="HVV5" s="34"/>
      <c r="HVW5" s="34"/>
      <c r="HVX5" s="34"/>
      <c r="HVY5" s="34"/>
      <c r="HVZ5" s="34"/>
      <c r="HWA5" s="34"/>
      <c r="HWB5" s="34"/>
      <c r="HWC5" s="34"/>
      <c r="HWD5" s="34"/>
      <c r="HWE5" s="34"/>
      <c r="HWF5" s="34"/>
      <c r="HWG5" s="34"/>
      <c r="HWH5" s="34"/>
      <c r="HWI5" s="34"/>
      <c r="HWJ5" s="34"/>
      <c r="HWK5" s="34"/>
      <c r="HWL5" s="34"/>
      <c r="HWM5" s="34"/>
      <c r="HWN5" s="34"/>
      <c r="HWO5" s="34"/>
      <c r="HWP5" s="34"/>
      <c r="HWQ5" s="34"/>
      <c r="HWR5" s="34"/>
      <c r="HWS5" s="34"/>
      <c r="HWT5" s="34"/>
      <c r="HWU5" s="34"/>
      <c r="HWV5" s="34"/>
      <c r="HWW5" s="34"/>
      <c r="HWX5" s="34"/>
      <c r="HWY5" s="34"/>
      <c r="HWZ5" s="34"/>
      <c r="HXA5" s="34"/>
      <c r="HXB5" s="34"/>
      <c r="HXC5" s="34"/>
      <c r="HXD5" s="34"/>
      <c r="HXE5" s="34"/>
      <c r="HXF5" s="34"/>
      <c r="HXG5" s="34"/>
      <c r="HXH5" s="34"/>
      <c r="HXI5" s="34"/>
      <c r="HXJ5" s="34"/>
      <c r="HXK5" s="34"/>
      <c r="HXL5" s="34"/>
      <c r="HXM5" s="34"/>
      <c r="HXN5" s="34"/>
      <c r="HXO5" s="34"/>
      <c r="HXP5" s="34"/>
      <c r="HXQ5" s="34"/>
      <c r="HXR5" s="34"/>
      <c r="HXS5" s="34"/>
      <c r="HXT5" s="34"/>
      <c r="HXU5" s="34"/>
      <c r="HXV5" s="34"/>
      <c r="HXW5" s="34"/>
      <c r="HXX5" s="34"/>
      <c r="HXY5" s="34"/>
      <c r="HXZ5" s="34"/>
      <c r="HYA5" s="34"/>
      <c r="HYB5" s="34"/>
      <c r="HYC5" s="34"/>
      <c r="HYD5" s="34"/>
      <c r="HYE5" s="34"/>
      <c r="HYF5" s="34"/>
      <c r="HYG5" s="34"/>
      <c r="HYH5" s="34"/>
      <c r="HYI5" s="34"/>
      <c r="HYJ5" s="34"/>
      <c r="HYK5" s="34"/>
      <c r="HYL5" s="34"/>
      <c r="HYM5" s="34"/>
      <c r="HYN5" s="34"/>
      <c r="HYO5" s="34"/>
      <c r="HYP5" s="34"/>
      <c r="HYQ5" s="34"/>
      <c r="HYR5" s="34"/>
      <c r="HYS5" s="34"/>
      <c r="HYT5" s="34"/>
      <c r="HYU5" s="34"/>
      <c r="HYV5" s="34"/>
      <c r="HYW5" s="34"/>
      <c r="HYX5" s="34"/>
      <c r="HYY5" s="34"/>
      <c r="HYZ5" s="34"/>
      <c r="HZA5" s="34"/>
      <c r="HZB5" s="34"/>
      <c r="HZC5" s="34"/>
      <c r="HZD5" s="34"/>
      <c r="HZE5" s="34"/>
      <c r="HZF5" s="34"/>
      <c r="HZG5" s="34"/>
      <c r="HZH5" s="34"/>
      <c r="HZI5" s="34"/>
      <c r="HZJ5" s="34"/>
      <c r="HZK5" s="34"/>
      <c r="HZL5" s="34"/>
      <c r="HZM5" s="34"/>
      <c r="HZN5" s="34"/>
      <c r="HZO5" s="34"/>
      <c r="HZP5" s="34"/>
      <c r="HZQ5" s="34"/>
      <c r="HZR5" s="34"/>
      <c r="HZS5" s="34"/>
      <c r="HZT5" s="34"/>
      <c r="HZU5" s="34"/>
      <c r="HZV5" s="34"/>
      <c r="HZW5" s="34"/>
      <c r="HZX5" s="34"/>
      <c r="HZY5" s="34"/>
      <c r="HZZ5" s="34"/>
      <c r="IAA5" s="34"/>
      <c r="IAB5" s="34"/>
      <c r="IAC5" s="34"/>
      <c r="IAD5" s="34"/>
      <c r="IAE5" s="34"/>
      <c r="IAF5" s="34"/>
      <c r="IAG5" s="34"/>
      <c r="IAH5" s="34"/>
      <c r="IAI5" s="34"/>
      <c r="IAJ5" s="34"/>
      <c r="IAK5" s="34"/>
      <c r="IAL5" s="34"/>
      <c r="IAM5" s="34"/>
      <c r="IAN5" s="34"/>
      <c r="IAO5" s="34"/>
      <c r="IAP5" s="34"/>
      <c r="IAQ5" s="34"/>
      <c r="IAR5" s="34"/>
      <c r="IAS5" s="34"/>
      <c r="IAT5" s="34"/>
      <c r="IAU5" s="34"/>
      <c r="IAV5" s="34"/>
      <c r="IAW5" s="34"/>
      <c r="IAX5" s="34"/>
      <c r="IAY5" s="34"/>
      <c r="IAZ5" s="34"/>
      <c r="IBA5" s="34"/>
      <c r="IBB5" s="34"/>
      <c r="IBC5" s="34"/>
      <c r="IBD5" s="34"/>
      <c r="IBE5" s="34"/>
      <c r="IBF5" s="34"/>
      <c r="IBG5" s="34"/>
      <c r="IBH5" s="34"/>
      <c r="IBI5" s="34"/>
      <c r="IBJ5" s="34"/>
      <c r="IBK5" s="34"/>
      <c r="IBL5" s="34"/>
      <c r="IBM5" s="34"/>
      <c r="IBN5" s="34"/>
      <c r="IBO5" s="34"/>
      <c r="IBP5" s="34"/>
      <c r="IBQ5" s="34"/>
      <c r="IBR5" s="34"/>
      <c r="IBS5" s="34"/>
      <c r="IBT5" s="34"/>
      <c r="IBU5" s="34"/>
      <c r="IBV5" s="34"/>
      <c r="IBW5" s="34"/>
      <c r="IBX5" s="34"/>
      <c r="IBY5" s="34"/>
      <c r="IBZ5" s="34"/>
      <c r="ICA5" s="34"/>
      <c r="ICB5" s="34"/>
      <c r="ICC5" s="34"/>
      <c r="ICD5" s="34"/>
      <c r="ICE5" s="34"/>
      <c r="ICF5" s="34"/>
      <c r="ICG5" s="34"/>
      <c r="ICH5" s="34"/>
      <c r="ICI5" s="34"/>
      <c r="ICJ5" s="34"/>
      <c r="ICK5" s="34"/>
      <c r="ICL5" s="34"/>
      <c r="ICM5" s="34"/>
      <c r="ICN5" s="34"/>
      <c r="ICO5" s="34"/>
      <c r="ICP5" s="34"/>
      <c r="ICQ5" s="34"/>
      <c r="ICR5" s="34"/>
      <c r="ICS5" s="34"/>
      <c r="ICT5" s="34"/>
      <c r="ICU5" s="34"/>
      <c r="ICV5" s="34"/>
      <c r="ICW5" s="34"/>
      <c r="ICX5" s="34"/>
      <c r="ICY5" s="34"/>
      <c r="ICZ5" s="34"/>
      <c r="IDA5" s="34"/>
      <c r="IDB5" s="34"/>
      <c r="IDC5" s="34"/>
      <c r="IDD5" s="34"/>
      <c r="IDE5" s="34"/>
      <c r="IDF5" s="34"/>
      <c r="IDG5" s="34"/>
      <c r="IDH5" s="34"/>
      <c r="IDI5" s="34"/>
      <c r="IDJ5" s="34"/>
      <c r="IDK5" s="34"/>
      <c r="IDL5" s="34"/>
      <c r="IDM5" s="34"/>
      <c r="IDN5" s="34"/>
      <c r="IDO5" s="34"/>
      <c r="IDP5" s="34"/>
      <c r="IDQ5" s="34"/>
      <c r="IDR5" s="34"/>
      <c r="IDS5" s="34"/>
      <c r="IDT5" s="34"/>
      <c r="IDU5" s="34"/>
      <c r="IDV5" s="34"/>
      <c r="IDW5" s="34"/>
      <c r="IDX5" s="34"/>
      <c r="IDY5" s="34"/>
      <c r="IDZ5" s="34"/>
      <c r="IEA5" s="34"/>
      <c r="IEB5" s="34"/>
      <c r="IEC5" s="34"/>
      <c r="IED5" s="34"/>
      <c r="IEE5" s="34"/>
      <c r="IEF5" s="34"/>
      <c r="IEG5" s="34"/>
      <c r="IEH5" s="34"/>
      <c r="IEI5" s="34"/>
      <c r="IEJ5" s="34"/>
      <c r="IEK5" s="34"/>
      <c r="IEL5" s="34"/>
      <c r="IEM5" s="34"/>
      <c r="IEN5" s="34"/>
      <c r="IEO5" s="34"/>
      <c r="IEP5" s="34"/>
      <c r="IEQ5" s="34"/>
      <c r="IER5" s="34"/>
      <c r="IES5" s="34"/>
      <c r="IET5" s="34"/>
      <c r="IEU5" s="34"/>
      <c r="IEV5" s="34"/>
      <c r="IEW5" s="34"/>
      <c r="IEX5" s="34"/>
      <c r="IEY5" s="34"/>
      <c r="IEZ5" s="34"/>
      <c r="IFA5" s="34"/>
      <c r="IFB5" s="34"/>
      <c r="IFC5" s="34"/>
      <c r="IFD5" s="34"/>
      <c r="IFE5" s="34"/>
      <c r="IFF5" s="34"/>
      <c r="IFG5" s="34"/>
      <c r="IFH5" s="34"/>
      <c r="IFI5" s="34"/>
      <c r="IFJ5" s="34"/>
      <c r="IFK5" s="34"/>
      <c r="IFL5" s="34"/>
      <c r="IFM5" s="34"/>
      <c r="IFN5" s="34"/>
      <c r="IFO5" s="34"/>
      <c r="IFP5" s="34"/>
      <c r="IFQ5" s="34"/>
      <c r="IFR5" s="34"/>
      <c r="IFS5" s="34"/>
      <c r="IFT5" s="34"/>
      <c r="IFU5" s="34"/>
      <c r="IFV5" s="34"/>
      <c r="IFW5" s="34"/>
      <c r="IFX5" s="34"/>
      <c r="IFY5" s="34"/>
      <c r="IFZ5" s="34"/>
      <c r="IGA5" s="34"/>
      <c r="IGB5" s="34"/>
      <c r="IGC5" s="34"/>
      <c r="IGD5" s="34"/>
      <c r="IGE5" s="34"/>
      <c r="IGF5" s="34"/>
      <c r="IGG5" s="34"/>
      <c r="IGH5" s="34"/>
      <c r="IGI5" s="34"/>
      <c r="IGJ5" s="34"/>
      <c r="IGK5" s="34"/>
      <c r="IGL5" s="34"/>
      <c r="IGM5" s="34"/>
      <c r="IGN5" s="34"/>
      <c r="IGO5" s="34"/>
      <c r="IGP5" s="34"/>
      <c r="IGQ5" s="34"/>
      <c r="IGR5" s="34"/>
      <c r="IGS5" s="34"/>
      <c r="IGT5" s="34"/>
      <c r="IGU5" s="34"/>
      <c r="IGV5" s="34"/>
      <c r="IGW5" s="34"/>
      <c r="IGX5" s="34"/>
      <c r="IGY5" s="34"/>
      <c r="IGZ5" s="34"/>
      <c r="IHA5" s="34"/>
      <c r="IHB5" s="34"/>
      <c r="IHC5" s="34"/>
      <c r="IHD5" s="34"/>
      <c r="IHE5" s="34"/>
      <c r="IHF5" s="34"/>
      <c r="IHG5" s="34"/>
      <c r="IHH5" s="34"/>
      <c r="IHI5" s="34"/>
      <c r="IHJ5" s="34"/>
      <c r="IHK5" s="34"/>
      <c r="IHL5" s="34"/>
      <c r="IHM5" s="34"/>
      <c r="IHN5" s="34"/>
      <c r="IHO5" s="34"/>
      <c r="IHP5" s="34"/>
      <c r="IHQ5" s="34"/>
      <c r="IHR5" s="34"/>
      <c r="IHS5" s="34"/>
      <c r="IHT5" s="34"/>
      <c r="IHU5" s="34"/>
      <c r="IHV5" s="34"/>
      <c r="IHW5" s="34"/>
      <c r="IHX5" s="34"/>
      <c r="IHY5" s="34"/>
      <c r="IHZ5" s="34"/>
      <c r="IIA5" s="34"/>
      <c r="IIB5" s="34"/>
      <c r="IIC5" s="34"/>
      <c r="IID5" s="34"/>
      <c r="IIE5" s="34"/>
      <c r="IIF5" s="34"/>
      <c r="IIG5" s="34"/>
      <c r="IIH5" s="34"/>
      <c r="III5" s="34"/>
      <c r="IIJ5" s="34"/>
      <c r="IIK5" s="34"/>
      <c r="IIL5" s="34"/>
      <c r="IIM5" s="34"/>
      <c r="IIN5" s="34"/>
      <c r="IIO5" s="34"/>
      <c r="IIP5" s="34"/>
      <c r="IIQ5" s="34"/>
      <c r="IIR5" s="34"/>
      <c r="IIS5" s="34"/>
      <c r="IIT5" s="34"/>
      <c r="IIU5" s="34"/>
      <c r="IIV5" s="34"/>
      <c r="IIW5" s="34"/>
      <c r="IIX5" s="34"/>
      <c r="IIY5" s="34"/>
      <c r="IIZ5" s="34"/>
      <c r="IJA5" s="34"/>
      <c r="IJB5" s="34"/>
      <c r="IJC5" s="34"/>
      <c r="IJD5" s="34"/>
      <c r="IJE5" s="34"/>
      <c r="IJF5" s="34"/>
      <c r="IJG5" s="34"/>
      <c r="IJH5" s="34"/>
      <c r="IJI5" s="34"/>
      <c r="IJJ5" s="34"/>
      <c r="IJK5" s="34"/>
      <c r="IJL5" s="34"/>
      <c r="IJM5" s="34"/>
      <c r="IJN5" s="34"/>
      <c r="IJO5" s="34"/>
      <c r="IJP5" s="34"/>
      <c r="IJQ5" s="34"/>
      <c r="IJR5" s="34"/>
      <c r="IJS5" s="34"/>
      <c r="IJT5" s="34"/>
      <c r="IJU5" s="34"/>
      <c r="IJV5" s="34"/>
      <c r="IJW5" s="34"/>
      <c r="IJX5" s="34"/>
      <c r="IJY5" s="34"/>
      <c r="IJZ5" s="34"/>
      <c r="IKA5" s="34"/>
      <c r="IKB5" s="34"/>
      <c r="IKC5" s="34"/>
      <c r="IKD5" s="34"/>
      <c r="IKE5" s="34"/>
      <c r="IKF5" s="34"/>
      <c r="IKG5" s="34"/>
      <c r="IKH5" s="34"/>
      <c r="IKI5" s="34"/>
      <c r="IKJ5" s="34"/>
      <c r="IKK5" s="34"/>
      <c r="IKL5" s="34"/>
      <c r="IKM5" s="34"/>
      <c r="IKN5" s="34"/>
      <c r="IKO5" s="34"/>
      <c r="IKP5" s="34"/>
      <c r="IKQ5" s="34"/>
      <c r="IKR5" s="34"/>
      <c r="IKS5" s="34"/>
      <c r="IKT5" s="34"/>
      <c r="IKU5" s="34"/>
      <c r="IKV5" s="34"/>
      <c r="IKW5" s="34"/>
      <c r="IKX5" s="34"/>
      <c r="IKY5" s="34"/>
      <c r="IKZ5" s="34"/>
      <c r="ILA5" s="34"/>
      <c r="ILB5" s="34"/>
      <c r="ILC5" s="34"/>
      <c r="ILD5" s="34"/>
      <c r="ILE5" s="34"/>
      <c r="ILF5" s="34"/>
      <c r="ILG5" s="34"/>
      <c r="ILH5" s="34"/>
      <c r="ILI5" s="34"/>
      <c r="ILJ5" s="34"/>
      <c r="ILK5" s="34"/>
      <c r="ILL5" s="34"/>
      <c r="ILM5" s="34"/>
      <c r="ILN5" s="34"/>
      <c r="ILO5" s="34"/>
      <c r="ILP5" s="34"/>
      <c r="ILQ5" s="34"/>
      <c r="ILR5" s="34"/>
      <c r="ILS5" s="34"/>
      <c r="ILT5" s="34"/>
      <c r="ILU5" s="34"/>
      <c r="ILV5" s="34"/>
      <c r="ILW5" s="34"/>
      <c r="ILX5" s="34"/>
      <c r="ILY5" s="34"/>
      <c r="ILZ5" s="34"/>
      <c r="IMA5" s="34"/>
      <c r="IMB5" s="34"/>
      <c r="IMC5" s="34"/>
      <c r="IMD5" s="34"/>
      <c r="IME5" s="34"/>
      <c r="IMF5" s="34"/>
      <c r="IMG5" s="34"/>
      <c r="IMH5" s="34"/>
      <c r="IMI5" s="34"/>
      <c r="IMJ5" s="34"/>
      <c r="IMK5" s="34"/>
      <c r="IML5" s="34"/>
      <c r="IMM5" s="34"/>
      <c r="IMN5" s="34"/>
      <c r="IMO5" s="34"/>
      <c r="IMP5" s="34"/>
      <c r="IMQ5" s="34"/>
      <c r="IMR5" s="34"/>
      <c r="IMS5" s="34"/>
      <c r="IMT5" s="34"/>
      <c r="IMU5" s="34"/>
      <c r="IMV5" s="34"/>
      <c r="IMW5" s="34"/>
      <c r="IMX5" s="34"/>
      <c r="IMY5" s="34"/>
      <c r="IMZ5" s="34"/>
      <c r="INA5" s="34"/>
      <c r="INB5" s="34"/>
      <c r="INC5" s="34"/>
      <c r="IND5" s="34"/>
      <c r="INE5" s="34"/>
      <c r="INF5" s="34"/>
      <c r="ING5" s="34"/>
      <c r="INH5" s="34"/>
      <c r="INI5" s="34"/>
      <c r="INJ5" s="34"/>
      <c r="INK5" s="34"/>
      <c r="INL5" s="34"/>
      <c r="INM5" s="34"/>
      <c r="INN5" s="34"/>
      <c r="INO5" s="34"/>
      <c r="INP5" s="34"/>
      <c r="INQ5" s="34"/>
      <c r="INR5" s="34"/>
      <c r="INS5" s="34"/>
      <c r="INT5" s="34"/>
      <c r="INU5" s="34"/>
      <c r="INV5" s="34"/>
      <c r="INW5" s="34"/>
      <c r="INX5" s="34"/>
      <c r="INY5" s="34"/>
      <c r="INZ5" s="34"/>
      <c r="IOA5" s="34"/>
      <c r="IOB5" s="34"/>
      <c r="IOC5" s="34"/>
      <c r="IOD5" s="34"/>
      <c r="IOE5" s="34"/>
      <c r="IOF5" s="34"/>
      <c r="IOG5" s="34"/>
      <c r="IOH5" s="34"/>
      <c r="IOI5" s="34"/>
      <c r="IOJ5" s="34"/>
      <c r="IOK5" s="34"/>
      <c r="IOL5" s="34"/>
      <c r="IOM5" s="34"/>
      <c r="ION5" s="34"/>
      <c r="IOO5" s="34"/>
      <c r="IOP5" s="34"/>
      <c r="IOQ5" s="34"/>
      <c r="IOR5" s="34"/>
      <c r="IOS5" s="34"/>
      <c r="IOT5" s="34"/>
      <c r="IOU5" s="34"/>
      <c r="IOV5" s="34"/>
      <c r="IOW5" s="34"/>
      <c r="IOX5" s="34"/>
      <c r="IOY5" s="34"/>
      <c r="IOZ5" s="34"/>
      <c r="IPA5" s="34"/>
      <c r="IPB5" s="34"/>
      <c r="IPC5" s="34"/>
      <c r="IPD5" s="34"/>
      <c r="IPE5" s="34"/>
      <c r="IPF5" s="34"/>
      <c r="IPG5" s="34"/>
      <c r="IPH5" s="34"/>
      <c r="IPI5" s="34"/>
      <c r="IPJ5" s="34"/>
      <c r="IPK5" s="34"/>
      <c r="IPL5" s="34"/>
      <c r="IPM5" s="34"/>
      <c r="IPN5" s="34"/>
      <c r="IPO5" s="34"/>
      <c r="IPP5" s="34"/>
      <c r="IPQ5" s="34"/>
      <c r="IPR5" s="34"/>
      <c r="IPS5" s="34"/>
      <c r="IPT5" s="34"/>
      <c r="IPU5" s="34"/>
      <c r="IPV5" s="34"/>
      <c r="IPW5" s="34"/>
      <c r="IPX5" s="34"/>
      <c r="IPY5" s="34"/>
      <c r="IPZ5" s="34"/>
      <c r="IQA5" s="34"/>
      <c r="IQB5" s="34"/>
      <c r="IQC5" s="34"/>
      <c r="IQD5" s="34"/>
      <c r="IQE5" s="34"/>
      <c r="IQF5" s="34"/>
      <c r="IQG5" s="34"/>
      <c r="IQH5" s="34"/>
      <c r="IQI5" s="34"/>
      <c r="IQJ5" s="34"/>
      <c r="IQK5" s="34"/>
      <c r="IQL5" s="34"/>
      <c r="IQM5" s="34"/>
      <c r="IQN5" s="34"/>
      <c r="IQO5" s="34"/>
      <c r="IQP5" s="34"/>
      <c r="IQQ5" s="34"/>
      <c r="IQR5" s="34"/>
      <c r="IQS5" s="34"/>
      <c r="IQT5" s="34"/>
      <c r="IQU5" s="34"/>
      <c r="IQV5" s="34"/>
      <c r="IQW5" s="34"/>
      <c r="IQX5" s="34"/>
      <c r="IQY5" s="34"/>
      <c r="IQZ5" s="34"/>
      <c r="IRA5" s="34"/>
      <c r="IRB5" s="34"/>
      <c r="IRC5" s="34"/>
      <c r="IRD5" s="34"/>
      <c r="IRE5" s="34"/>
      <c r="IRF5" s="34"/>
      <c r="IRG5" s="34"/>
      <c r="IRH5" s="34"/>
      <c r="IRI5" s="34"/>
      <c r="IRJ5" s="34"/>
      <c r="IRK5" s="34"/>
      <c r="IRL5" s="34"/>
      <c r="IRM5" s="34"/>
      <c r="IRN5" s="34"/>
      <c r="IRO5" s="34"/>
      <c r="IRP5" s="34"/>
      <c r="IRQ5" s="34"/>
      <c r="IRR5" s="34"/>
      <c r="IRS5" s="34"/>
      <c r="IRT5" s="34"/>
      <c r="IRU5" s="34"/>
      <c r="IRV5" s="34"/>
      <c r="IRW5" s="34"/>
      <c r="IRX5" s="34"/>
      <c r="IRY5" s="34"/>
      <c r="IRZ5" s="34"/>
      <c r="ISA5" s="34"/>
      <c r="ISB5" s="34"/>
      <c r="ISC5" s="34"/>
      <c r="ISD5" s="34"/>
      <c r="ISE5" s="34"/>
      <c r="ISF5" s="34"/>
      <c r="ISG5" s="34"/>
      <c r="ISH5" s="34"/>
      <c r="ISI5" s="34"/>
      <c r="ISJ5" s="34"/>
      <c r="ISK5" s="34"/>
      <c r="ISL5" s="34"/>
      <c r="ISM5" s="34"/>
      <c r="ISN5" s="34"/>
      <c r="ISO5" s="34"/>
      <c r="ISP5" s="34"/>
      <c r="ISQ5" s="34"/>
      <c r="ISR5" s="34"/>
      <c r="ISS5" s="34"/>
      <c r="IST5" s="34"/>
      <c r="ISU5" s="34"/>
      <c r="ISV5" s="34"/>
      <c r="ISW5" s="34"/>
      <c r="ISX5" s="34"/>
      <c r="ISY5" s="34"/>
      <c r="ISZ5" s="34"/>
      <c r="ITA5" s="34"/>
      <c r="ITB5" s="34"/>
      <c r="ITC5" s="34"/>
      <c r="ITD5" s="34"/>
      <c r="ITE5" s="34"/>
      <c r="ITF5" s="34"/>
      <c r="ITG5" s="34"/>
      <c r="ITH5" s="34"/>
      <c r="ITI5" s="34"/>
      <c r="ITJ5" s="34"/>
      <c r="ITK5" s="34"/>
      <c r="ITL5" s="34"/>
      <c r="ITM5" s="34"/>
      <c r="ITN5" s="34"/>
      <c r="ITO5" s="34"/>
      <c r="ITP5" s="34"/>
      <c r="ITQ5" s="34"/>
      <c r="ITR5" s="34"/>
      <c r="ITS5" s="34"/>
      <c r="ITT5" s="34"/>
      <c r="ITU5" s="34"/>
      <c r="ITV5" s="34"/>
      <c r="ITW5" s="34"/>
      <c r="ITX5" s="34"/>
      <c r="ITY5" s="34"/>
      <c r="ITZ5" s="34"/>
      <c r="IUA5" s="34"/>
      <c r="IUB5" s="34"/>
      <c r="IUC5" s="34"/>
      <c r="IUD5" s="34"/>
      <c r="IUE5" s="34"/>
      <c r="IUF5" s="34"/>
      <c r="IUG5" s="34"/>
      <c r="IUH5" s="34"/>
      <c r="IUI5" s="34"/>
      <c r="IUJ5" s="34"/>
      <c r="IUK5" s="34"/>
      <c r="IUL5" s="34"/>
      <c r="IUM5" s="34"/>
      <c r="IUN5" s="34"/>
      <c r="IUO5" s="34"/>
      <c r="IUP5" s="34"/>
      <c r="IUQ5" s="34"/>
      <c r="IUR5" s="34"/>
      <c r="IUS5" s="34"/>
      <c r="IUT5" s="34"/>
      <c r="IUU5" s="34"/>
      <c r="IUV5" s="34"/>
      <c r="IUW5" s="34"/>
      <c r="IUX5" s="34"/>
      <c r="IUY5" s="34"/>
      <c r="IUZ5" s="34"/>
      <c r="IVA5" s="34"/>
      <c r="IVB5" s="34"/>
      <c r="IVC5" s="34"/>
      <c r="IVD5" s="34"/>
      <c r="IVE5" s="34"/>
      <c r="IVF5" s="34"/>
      <c r="IVG5" s="34"/>
      <c r="IVH5" s="34"/>
      <c r="IVI5" s="34"/>
      <c r="IVJ5" s="34"/>
      <c r="IVK5" s="34"/>
      <c r="IVL5" s="34"/>
      <c r="IVM5" s="34"/>
      <c r="IVN5" s="34"/>
      <c r="IVO5" s="34"/>
      <c r="IVP5" s="34"/>
      <c r="IVQ5" s="34"/>
      <c r="IVR5" s="34"/>
      <c r="IVS5" s="34"/>
      <c r="IVT5" s="34"/>
      <c r="IVU5" s="34"/>
      <c r="IVV5" s="34"/>
      <c r="IVW5" s="34"/>
      <c r="IVX5" s="34"/>
      <c r="IVY5" s="34"/>
      <c r="IVZ5" s="34"/>
      <c r="IWA5" s="34"/>
      <c r="IWB5" s="34"/>
      <c r="IWC5" s="34"/>
      <c r="IWD5" s="34"/>
      <c r="IWE5" s="34"/>
      <c r="IWF5" s="34"/>
      <c r="IWG5" s="34"/>
      <c r="IWH5" s="34"/>
      <c r="IWI5" s="34"/>
      <c r="IWJ5" s="34"/>
      <c r="IWK5" s="34"/>
      <c r="IWL5" s="34"/>
      <c r="IWM5" s="34"/>
      <c r="IWN5" s="34"/>
      <c r="IWO5" s="34"/>
      <c r="IWP5" s="34"/>
      <c r="IWQ5" s="34"/>
      <c r="IWR5" s="34"/>
      <c r="IWS5" s="34"/>
      <c r="IWT5" s="34"/>
      <c r="IWU5" s="34"/>
      <c r="IWV5" s="34"/>
      <c r="IWW5" s="34"/>
      <c r="IWX5" s="34"/>
      <c r="IWY5" s="34"/>
      <c r="IWZ5" s="34"/>
      <c r="IXA5" s="34"/>
      <c r="IXB5" s="34"/>
      <c r="IXC5" s="34"/>
      <c r="IXD5" s="34"/>
      <c r="IXE5" s="34"/>
      <c r="IXF5" s="34"/>
      <c r="IXG5" s="34"/>
      <c r="IXH5" s="34"/>
      <c r="IXI5" s="34"/>
      <c r="IXJ5" s="34"/>
      <c r="IXK5" s="34"/>
      <c r="IXL5" s="34"/>
      <c r="IXM5" s="34"/>
      <c r="IXN5" s="34"/>
      <c r="IXO5" s="34"/>
      <c r="IXP5" s="34"/>
      <c r="IXQ5" s="34"/>
      <c r="IXR5" s="34"/>
      <c r="IXS5" s="34"/>
      <c r="IXT5" s="34"/>
      <c r="IXU5" s="34"/>
      <c r="IXV5" s="34"/>
      <c r="IXW5" s="34"/>
      <c r="IXX5" s="34"/>
      <c r="IXY5" s="34"/>
      <c r="IXZ5" s="34"/>
      <c r="IYA5" s="34"/>
      <c r="IYB5" s="34"/>
      <c r="IYC5" s="34"/>
      <c r="IYD5" s="34"/>
      <c r="IYE5" s="34"/>
      <c r="IYF5" s="34"/>
      <c r="IYG5" s="34"/>
      <c r="IYH5" s="34"/>
      <c r="IYI5" s="34"/>
      <c r="IYJ5" s="34"/>
      <c r="IYK5" s="34"/>
      <c r="IYL5" s="34"/>
      <c r="IYM5" s="34"/>
      <c r="IYN5" s="34"/>
      <c r="IYO5" s="34"/>
      <c r="IYP5" s="34"/>
      <c r="IYQ5" s="34"/>
      <c r="IYR5" s="34"/>
      <c r="IYS5" s="34"/>
      <c r="IYT5" s="34"/>
      <c r="IYU5" s="34"/>
      <c r="IYV5" s="34"/>
      <c r="IYW5" s="34"/>
      <c r="IYX5" s="34"/>
      <c r="IYY5" s="34"/>
      <c r="IYZ5" s="34"/>
      <c r="IZA5" s="34"/>
      <c r="IZB5" s="34"/>
      <c r="IZC5" s="34"/>
      <c r="IZD5" s="34"/>
      <c r="IZE5" s="34"/>
      <c r="IZF5" s="34"/>
      <c r="IZG5" s="34"/>
      <c r="IZH5" s="34"/>
      <c r="IZI5" s="34"/>
      <c r="IZJ5" s="34"/>
      <c r="IZK5" s="34"/>
      <c r="IZL5" s="34"/>
      <c r="IZM5" s="34"/>
      <c r="IZN5" s="34"/>
      <c r="IZO5" s="34"/>
      <c r="IZP5" s="34"/>
      <c r="IZQ5" s="34"/>
      <c r="IZR5" s="34"/>
      <c r="IZS5" s="34"/>
      <c r="IZT5" s="34"/>
      <c r="IZU5" s="34"/>
      <c r="IZV5" s="34"/>
      <c r="IZW5" s="34"/>
      <c r="IZX5" s="34"/>
      <c r="IZY5" s="34"/>
      <c r="IZZ5" s="34"/>
      <c r="JAA5" s="34"/>
      <c r="JAB5" s="34"/>
      <c r="JAC5" s="34"/>
      <c r="JAD5" s="34"/>
      <c r="JAE5" s="34"/>
      <c r="JAF5" s="34"/>
      <c r="JAG5" s="34"/>
      <c r="JAH5" s="34"/>
      <c r="JAI5" s="34"/>
      <c r="JAJ5" s="34"/>
      <c r="JAK5" s="34"/>
      <c r="JAL5" s="34"/>
      <c r="JAM5" s="34"/>
      <c r="JAN5" s="34"/>
      <c r="JAO5" s="34"/>
      <c r="JAP5" s="34"/>
      <c r="JAQ5" s="34"/>
      <c r="JAR5" s="34"/>
      <c r="JAS5" s="34"/>
      <c r="JAT5" s="34"/>
      <c r="JAU5" s="34"/>
      <c r="JAV5" s="34"/>
      <c r="JAW5" s="34"/>
      <c r="JAX5" s="34"/>
      <c r="JAY5" s="34"/>
      <c r="JAZ5" s="34"/>
      <c r="JBA5" s="34"/>
      <c r="JBB5" s="34"/>
      <c r="JBC5" s="34"/>
      <c r="JBD5" s="34"/>
      <c r="JBE5" s="34"/>
      <c r="JBF5" s="34"/>
      <c r="JBG5" s="34"/>
      <c r="JBH5" s="34"/>
      <c r="JBI5" s="34"/>
      <c r="JBJ5" s="34"/>
      <c r="JBK5" s="34"/>
      <c r="JBL5" s="34"/>
      <c r="JBM5" s="34"/>
      <c r="JBN5" s="34"/>
      <c r="JBO5" s="34"/>
      <c r="JBP5" s="34"/>
      <c r="JBQ5" s="34"/>
      <c r="JBR5" s="34"/>
      <c r="JBS5" s="34"/>
      <c r="JBT5" s="34"/>
      <c r="JBU5" s="34"/>
      <c r="JBV5" s="34"/>
      <c r="JBW5" s="34"/>
      <c r="JBX5" s="34"/>
      <c r="JBY5" s="34"/>
      <c r="JBZ5" s="34"/>
      <c r="JCA5" s="34"/>
      <c r="JCB5" s="34"/>
      <c r="JCC5" s="34"/>
      <c r="JCD5" s="34"/>
      <c r="JCE5" s="34"/>
      <c r="JCF5" s="34"/>
      <c r="JCG5" s="34"/>
      <c r="JCH5" s="34"/>
      <c r="JCI5" s="34"/>
      <c r="JCJ5" s="34"/>
      <c r="JCK5" s="34"/>
      <c r="JCL5" s="34"/>
      <c r="JCM5" s="34"/>
      <c r="JCN5" s="34"/>
      <c r="JCO5" s="34"/>
      <c r="JCP5" s="34"/>
      <c r="JCQ5" s="34"/>
      <c r="JCR5" s="34"/>
      <c r="JCS5" s="34"/>
      <c r="JCT5" s="34"/>
      <c r="JCU5" s="34"/>
      <c r="JCV5" s="34"/>
      <c r="JCW5" s="34"/>
      <c r="JCX5" s="34"/>
      <c r="JCY5" s="34"/>
      <c r="JCZ5" s="34"/>
      <c r="JDA5" s="34"/>
      <c r="JDB5" s="34"/>
      <c r="JDC5" s="34"/>
      <c r="JDD5" s="34"/>
      <c r="JDE5" s="34"/>
      <c r="JDF5" s="34"/>
      <c r="JDG5" s="34"/>
      <c r="JDH5" s="34"/>
      <c r="JDI5" s="34"/>
      <c r="JDJ5" s="34"/>
      <c r="JDK5" s="34"/>
      <c r="JDL5" s="34"/>
      <c r="JDM5" s="34"/>
      <c r="JDN5" s="34"/>
      <c r="JDO5" s="34"/>
      <c r="JDP5" s="34"/>
      <c r="JDQ5" s="34"/>
      <c r="JDR5" s="34"/>
      <c r="JDS5" s="34"/>
      <c r="JDT5" s="34"/>
      <c r="JDU5" s="34"/>
      <c r="JDV5" s="34"/>
      <c r="JDW5" s="34"/>
      <c r="JDX5" s="34"/>
      <c r="JDY5" s="34"/>
      <c r="JDZ5" s="34"/>
      <c r="JEA5" s="34"/>
      <c r="JEB5" s="34"/>
      <c r="JEC5" s="34"/>
      <c r="JED5" s="34"/>
      <c r="JEE5" s="34"/>
      <c r="JEF5" s="34"/>
      <c r="JEG5" s="34"/>
      <c r="JEH5" s="34"/>
      <c r="JEI5" s="34"/>
      <c r="JEJ5" s="34"/>
      <c r="JEK5" s="34"/>
      <c r="JEL5" s="34"/>
      <c r="JEM5" s="34"/>
      <c r="JEN5" s="34"/>
      <c r="JEO5" s="34"/>
      <c r="JEP5" s="34"/>
      <c r="JEQ5" s="34"/>
      <c r="JER5" s="34"/>
      <c r="JES5" s="34"/>
      <c r="JET5" s="34"/>
      <c r="JEU5" s="34"/>
      <c r="JEV5" s="34"/>
      <c r="JEW5" s="34"/>
      <c r="JEX5" s="34"/>
      <c r="JEY5" s="34"/>
      <c r="JEZ5" s="34"/>
      <c r="JFA5" s="34"/>
      <c r="JFB5" s="34"/>
      <c r="JFC5" s="34"/>
      <c r="JFD5" s="34"/>
      <c r="JFE5" s="34"/>
      <c r="JFF5" s="34"/>
      <c r="JFG5" s="34"/>
      <c r="JFH5" s="34"/>
      <c r="JFI5" s="34"/>
      <c r="JFJ5" s="34"/>
      <c r="JFK5" s="34"/>
      <c r="JFL5" s="34"/>
      <c r="JFM5" s="34"/>
      <c r="JFN5" s="34"/>
      <c r="JFO5" s="34"/>
      <c r="JFP5" s="34"/>
      <c r="JFQ5" s="34"/>
      <c r="JFR5" s="34"/>
      <c r="JFS5" s="34"/>
      <c r="JFT5" s="34"/>
      <c r="JFU5" s="34"/>
      <c r="JFV5" s="34"/>
      <c r="JFW5" s="34"/>
      <c r="JFX5" s="34"/>
      <c r="JFY5" s="34"/>
      <c r="JFZ5" s="34"/>
      <c r="JGA5" s="34"/>
      <c r="JGB5" s="34"/>
      <c r="JGC5" s="34"/>
      <c r="JGD5" s="34"/>
      <c r="JGE5" s="34"/>
      <c r="JGF5" s="34"/>
      <c r="JGG5" s="34"/>
      <c r="JGH5" s="34"/>
      <c r="JGI5" s="34"/>
      <c r="JGJ5" s="34"/>
      <c r="JGK5" s="34"/>
      <c r="JGL5" s="34"/>
      <c r="JGM5" s="34"/>
      <c r="JGN5" s="34"/>
      <c r="JGO5" s="34"/>
      <c r="JGP5" s="34"/>
      <c r="JGQ5" s="34"/>
      <c r="JGR5" s="34"/>
      <c r="JGS5" s="34"/>
      <c r="JGT5" s="34"/>
      <c r="JGU5" s="34"/>
      <c r="JGV5" s="34"/>
      <c r="JGW5" s="34"/>
      <c r="JGX5" s="34"/>
      <c r="JGY5" s="34"/>
      <c r="JGZ5" s="34"/>
      <c r="JHA5" s="34"/>
      <c r="JHB5" s="34"/>
      <c r="JHC5" s="34"/>
      <c r="JHD5" s="34"/>
      <c r="JHE5" s="34"/>
      <c r="JHF5" s="34"/>
      <c r="JHG5" s="34"/>
      <c r="JHH5" s="34"/>
      <c r="JHI5" s="34"/>
      <c r="JHJ5" s="34"/>
      <c r="JHK5" s="34"/>
      <c r="JHL5" s="34"/>
      <c r="JHM5" s="34"/>
      <c r="JHN5" s="34"/>
      <c r="JHO5" s="34"/>
      <c r="JHP5" s="34"/>
      <c r="JHQ5" s="34"/>
      <c r="JHR5" s="34"/>
      <c r="JHS5" s="34"/>
      <c r="JHT5" s="34"/>
      <c r="JHU5" s="34"/>
      <c r="JHV5" s="34"/>
      <c r="JHW5" s="34"/>
      <c r="JHX5" s="34"/>
      <c r="JHY5" s="34"/>
      <c r="JHZ5" s="34"/>
      <c r="JIA5" s="34"/>
      <c r="JIB5" s="34"/>
      <c r="JIC5" s="34"/>
      <c r="JID5" s="34"/>
      <c r="JIE5" s="34"/>
      <c r="JIF5" s="34"/>
      <c r="JIG5" s="34"/>
      <c r="JIH5" s="34"/>
      <c r="JII5" s="34"/>
      <c r="JIJ5" s="34"/>
      <c r="JIK5" s="34"/>
      <c r="JIL5" s="34"/>
      <c r="JIM5" s="34"/>
      <c r="JIN5" s="34"/>
      <c r="JIO5" s="34"/>
      <c r="JIP5" s="34"/>
      <c r="JIQ5" s="34"/>
      <c r="JIR5" s="34"/>
      <c r="JIS5" s="34"/>
      <c r="JIT5" s="34"/>
      <c r="JIU5" s="34"/>
      <c r="JIV5" s="34"/>
      <c r="JIW5" s="34"/>
      <c r="JIX5" s="34"/>
      <c r="JIY5" s="34"/>
      <c r="JIZ5" s="34"/>
      <c r="JJA5" s="34"/>
      <c r="JJB5" s="34"/>
      <c r="JJC5" s="34"/>
      <c r="JJD5" s="34"/>
      <c r="JJE5" s="34"/>
      <c r="JJF5" s="34"/>
      <c r="JJG5" s="34"/>
      <c r="JJH5" s="34"/>
      <c r="JJI5" s="34"/>
      <c r="JJJ5" s="34"/>
      <c r="JJK5" s="34"/>
      <c r="JJL5" s="34"/>
      <c r="JJM5" s="34"/>
      <c r="JJN5" s="34"/>
      <c r="JJO5" s="34"/>
      <c r="JJP5" s="34"/>
      <c r="JJQ5" s="34"/>
      <c r="JJR5" s="34"/>
      <c r="JJS5" s="34"/>
      <c r="JJT5" s="34"/>
      <c r="JJU5" s="34"/>
      <c r="JJV5" s="34"/>
      <c r="JJW5" s="34"/>
      <c r="JJX5" s="34"/>
      <c r="JJY5" s="34"/>
      <c r="JJZ5" s="34"/>
      <c r="JKA5" s="34"/>
      <c r="JKB5" s="34"/>
      <c r="JKC5" s="34"/>
      <c r="JKD5" s="34"/>
      <c r="JKE5" s="34"/>
      <c r="JKF5" s="34"/>
      <c r="JKG5" s="34"/>
      <c r="JKH5" s="34"/>
      <c r="JKI5" s="34"/>
      <c r="JKJ5" s="34"/>
      <c r="JKK5" s="34"/>
      <c r="JKL5" s="34"/>
      <c r="JKM5" s="34"/>
      <c r="JKN5" s="34"/>
      <c r="JKO5" s="34"/>
      <c r="JKP5" s="34"/>
      <c r="JKQ5" s="34"/>
      <c r="JKR5" s="34"/>
      <c r="JKS5" s="34"/>
      <c r="JKT5" s="34"/>
      <c r="JKU5" s="34"/>
      <c r="JKV5" s="34"/>
      <c r="JKW5" s="34"/>
      <c r="JKX5" s="34"/>
      <c r="JKY5" s="34"/>
      <c r="JKZ5" s="34"/>
      <c r="JLA5" s="34"/>
      <c r="JLB5" s="34"/>
      <c r="JLC5" s="34"/>
      <c r="JLD5" s="34"/>
      <c r="JLE5" s="34"/>
      <c r="JLF5" s="34"/>
      <c r="JLG5" s="34"/>
      <c r="JLH5" s="34"/>
      <c r="JLI5" s="34"/>
      <c r="JLJ5" s="34"/>
      <c r="JLK5" s="34"/>
      <c r="JLL5" s="34"/>
      <c r="JLM5" s="34"/>
      <c r="JLN5" s="34"/>
      <c r="JLO5" s="34"/>
      <c r="JLP5" s="34"/>
      <c r="JLQ5" s="34"/>
      <c r="JLR5" s="34"/>
      <c r="JLS5" s="34"/>
      <c r="JLT5" s="34"/>
      <c r="JLU5" s="34"/>
      <c r="JLV5" s="34"/>
      <c r="JLW5" s="34"/>
      <c r="JLX5" s="34"/>
      <c r="JLY5" s="34"/>
      <c r="JLZ5" s="34"/>
      <c r="JMA5" s="34"/>
      <c r="JMB5" s="34"/>
      <c r="JMC5" s="34"/>
      <c r="JMD5" s="34"/>
      <c r="JME5" s="34"/>
      <c r="JMF5" s="34"/>
      <c r="JMG5" s="34"/>
      <c r="JMH5" s="34"/>
      <c r="JMI5" s="34"/>
      <c r="JMJ5" s="34"/>
      <c r="JMK5" s="34"/>
      <c r="JML5" s="34"/>
      <c r="JMM5" s="34"/>
      <c r="JMN5" s="34"/>
      <c r="JMO5" s="34"/>
      <c r="JMP5" s="34"/>
      <c r="JMQ5" s="34"/>
      <c r="JMR5" s="34"/>
      <c r="JMS5" s="34"/>
      <c r="JMT5" s="34"/>
      <c r="JMU5" s="34"/>
      <c r="JMV5" s="34"/>
      <c r="JMW5" s="34"/>
      <c r="JMX5" s="34"/>
      <c r="JMY5" s="34"/>
      <c r="JMZ5" s="34"/>
      <c r="JNA5" s="34"/>
      <c r="JNB5" s="34"/>
      <c r="JNC5" s="34"/>
      <c r="JND5" s="34"/>
      <c r="JNE5" s="34"/>
      <c r="JNF5" s="34"/>
      <c r="JNG5" s="34"/>
      <c r="JNH5" s="34"/>
      <c r="JNI5" s="34"/>
      <c r="JNJ5" s="34"/>
      <c r="JNK5" s="34"/>
      <c r="JNL5" s="34"/>
      <c r="JNM5" s="34"/>
      <c r="JNN5" s="34"/>
      <c r="JNO5" s="34"/>
      <c r="JNP5" s="34"/>
      <c r="JNQ5" s="34"/>
      <c r="JNR5" s="34"/>
      <c r="JNS5" s="34"/>
      <c r="JNT5" s="34"/>
      <c r="JNU5" s="34"/>
      <c r="JNV5" s="34"/>
      <c r="JNW5" s="34"/>
      <c r="JNX5" s="34"/>
      <c r="JNY5" s="34"/>
      <c r="JNZ5" s="34"/>
      <c r="JOA5" s="34"/>
      <c r="JOB5" s="34"/>
      <c r="JOC5" s="34"/>
      <c r="JOD5" s="34"/>
      <c r="JOE5" s="34"/>
      <c r="JOF5" s="34"/>
      <c r="JOG5" s="34"/>
      <c r="JOH5" s="34"/>
      <c r="JOI5" s="34"/>
      <c r="JOJ5" s="34"/>
      <c r="JOK5" s="34"/>
      <c r="JOL5" s="34"/>
      <c r="JOM5" s="34"/>
      <c r="JON5" s="34"/>
      <c r="JOO5" s="34"/>
      <c r="JOP5" s="34"/>
      <c r="JOQ5" s="34"/>
      <c r="JOR5" s="34"/>
      <c r="JOS5" s="34"/>
      <c r="JOT5" s="34"/>
      <c r="JOU5" s="34"/>
      <c r="JOV5" s="34"/>
      <c r="JOW5" s="34"/>
      <c r="JOX5" s="34"/>
      <c r="JOY5" s="34"/>
      <c r="JOZ5" s="34"/>
      <c r="JPA5" s="34"/>
      <c r="JPB5" s="34"/>
      <c r="JPC5" s="34"/>
      <c r="JPD5" s="34"/>
      <c r="JPE5" s="34"/>
      <c r="JPF5" s="34"/>
      <c r="JPG5" s="34"/>
      <c r="JPH5" s="34"/>
      <c r="JPI5" s="34"/>
      <c r="JPJ5" s="34"/>
      <c r="JPK5" s="34"/>
      <c r="JPL5" s="34"/>
      <c r="JPM5" s="34"/>
      <c r="JPN5" s="34"/>
      <c r="JPO5" s="34"/>
      <c r="JPP5" s="34"/>
      <c r="JPQ5" s="34"/>
      <c r="JPR5" s="34"/>
      <c r="JPS5" s="34"/>
      <c r="JPT5" s="34"/>
      <c r="JPU5" s="34"/>
      <c r="JPV5" s="34"/>
      <c r="JPW5" s="34"/>
      <c r="JPX5" s="34"/>
      <c r="JPY5" s="34"/>
      <c r="JPZ5" s="34"/>
      <c r="JQA5" s="34"/>
      <c r="JQB5" s="34"/>
      <c r="JQC5" s="34"/>
      <c r="JQD5" s="34"/>
      <c r="JQE5" s="34"/>
      <c r="JQF5" s="34"/>
      <c r="JQG5" s="34"/>
      <c r="JQH5" s="34"/>
      <c r="JQI5" s="34"/>
      <c r="JQJ5" s="34"/>
      <c r="JQK5" s="34"/>
      <c r="JQL5" s="34"/>
      <c r="JQM5" s="34"/>
      <c r="JQN5" s="34"/>
      <c r="JQO5" s="34"/>
      <c r="JQP5" s="34"/>
      <c r="JQQ5" s="34"/>
      <c r="JQR5" s="34"/>
      <c r="JQS5" s="34"/>
      <c r="JQT5" s="34"/>
      <c r="JQU5" s="34"/>
      <c r="JQV5" s="34"/>
      <c r="JQW5" s="34"/>
      <c r="JQX5" s="34"/>
      <c r="JQY5" s="34"/>
      <c r="JQZ5" s="34"/>
      <c r="JRA5" s="34"/>
      <c r="JRB5" s="34"/>
      <c r="JRC5" s="34"/>
      <c r="JRD5" s="34"/>
      <c r="JRE5" s="34"/>
      <c r="JRF5" s="34"/>
      <c r="JRG5" s="34"/>
      <c r="JRH5" s="34"/>
      <c r="JRI5" s="34"/>
      <c r="JRJ5" s="34"/>
      <c r="JRK5" s="34"/>
      <c r="JRL5" s="34"/>
      <c r="JRM5" s="34"/>
      <c r="JRN5" s="34"/>
      <c r="JRO5" s="34"/>
      <c r="JRP5" s="34"/>
      <c r="JRQ5" s="34"/>
      <c r="JRR5" s="34"/>
      <c r="JRS5" s="34"/>
      <c r="JRT5" s="34"/>
      <c r="JRU5" s="34"/>
      <c r="JRV5" s="34"/>
      <c r="JRW5" s="34"/>
      <c r="JRX5" s="34"/>
      <c r="JRY5" s="34"/>
      <c r="JRZ5" s="34"/>
      <c r="JSA5" s="34"/>
      <c r="JSB5" s="34"/>
      <c r="JSC5" s="34"/>
      <c r="JSD5" s="34"/>
      <c r="JSE5" s="34"/>
      <c r="JSF5" s="34"/>
      <c r="JSG5" s="34"/>
      <c r="JSH5" s="34"/>
      <c r="JSI5" s="34"/>
      <c r="JSJ5" s="34"/>
      <c r="JSK5" s="34"/>
      <c r="JSL5" s="34"/>
      <c r="JSM5" s="34"/>
      <c r="JSN5" s="34"/>
      <c r="JSO5" s="34"/>
      <c r="JSP5" s="34"/>
      <c r="JSQ5" s="34"/>
      <c r="JSR5" s="34"/>
      <c r="JSS5" s="34"/>
      <c r="JST5" s="34"/>
      <c r="JSU5" s="34"/>
      <c r="JSV5" s="34"/>
      <c r="JSW5" s="34"/>
      <c r="JSX5" s="34"/>
      <c r="JSY5" s="34"/>
      <c r="JSZ5" s="34"/>
      <c r="JTA5" s="34"/>
      <c r="JTB5" s="34"/>
      <c r="JTC5" s="34"/>
      <c r="JTD5" s="34"/>
      <c r="JTE5" s="34"/>
      <c r="JTF5" s="34"/>
      <c r="JTG5" s="34"/>
      <c r="JTH5" s="34"/>
      <c r="JTI5" s="34"/>
      <c r="JTJ5" s="34"/>
      <c r="JTK5" s="34"/>
      <c r="JTL5" s="34"/>
      <c r="JTM5" s="34"/>
      <c r="JTN5" s="34"/>
      <c r="JTO5" s="34"/>
      <c r="JTP5" s="34"/>
      <c r="JTQ5" s="34"/>
      <c r="JTR5" s="34"/>
      <c r="JTS5" s="34"/>
      <c r="JTT5" s="34"/>
      <c r="JTU5" s="34"/>
      <c r="JTV5" s="34"/>
      <c r="JTW5" s="34"/>
      <c r="JTX5" s="34"/>
      <c r="JTY5" s="34"/>
      <c r="JTZ5" s="34"/>
      <c r="JUA5" s="34"/>
      <c r="JUB5" s="34"/>
      <c r="JUC5" s="34"/>
      <c r="JUD5" s="34"/>
      <c r="JUE5" s="34"/>
      <c r="JUF5" s="34"/>
      <c r="JUG5" s="34"/>
      <c r="JUH5" s="34"/>
      <c r="JUI5" s="34"/>
      <c r="JUJ5" s="34"/>
      <c r="JUK5" s="34"/>
      <c r="JUL5" s="34"/>
      <c r="JUM5" s="34"/>
      <c r="JUN5" s="34"/>
      <c r="JUO5" s="34"/>
      <c r="JUP5" s="34"/>
      <c r="JUQ5" s="34"/>
      <c r="JUR5" s="34"/>
      <c r="JUS5" s="34"/>
      <c r="JUT5" s="34"/>
      <c r="JUU5" s="34"/>
      <c r="JUV5" s="34"/>
      <c r="JUW5" s="34"/>
      <c r="JUX5" s="34"/>
      <c r="JUY5" s="34"/>
      <c r="JUZ5" s="34"/>
      <c r="JVA5" s="34"/>
      <c r="JVB5" s="34"/>
      <c r="JVC5" s="34"/>
      <c r="JVD5" s="34"/>
      <c r="JVE5" s="34"/>
      <c r="JVF5" s="34"/>
      <c r="JVG5" s="34"/>
      <c r="JVH5" s="34"/>
      <c r="JVI5" s="34"/>
      <c r="JVJ5" s="34"/>
      <c r="JVK5" s="34"/>
      <c r="JVL5" s="34"/>
      <c r="JVM5" s="34"/>
      <c r="JVN5" s="34"/>
      <c r="JVO5" s="34"/>
      <c r="JVP5" s="34"/>
      <c r="JVQ5" s="34"/>
      <c r="JVR5" s="34"/>
      <c r="JVS5" s="34"/>
      <c r="JVT5" s="34"/>
      <c r="JVU5" s="34"/>
      <c r="JVV5" s="34"/>
      <c r="JVW5" s="34"/>
      <c r="JVX5" s="34"/>
      <c r="JVY5" s="34"/>
      <c r="JVZ5" s="34"/>
      <c r="JWA5" s="34"/>
      <c r="JWB5" s="34"/>
      <c r="JWC5" s="34"/>
      <c r="JWD5" s="34"/>
      <c r="JWE5" s="34"/>
      <c r="JWF5" s="34"/>
      <c r="JWG5" s="34"/>
      <c r="JWH5" s="34"/>
      <c r="JWI5" s="34"/>
      <c r="JWJ5" s="34"/>
      <c r="JWK5" s="34"/>
      <c r="JWL5" s="34"/>
      <c r="JWM5" s="34"/>
      <c r="JWN5" s="34"/>
      <c r="JWO5" s="34"/>
      <c r="JWP5" s="34"/>
      <c r="JWQ5" s="34"/>
      <c r="JWR5" s="34"/>
      <c r="JWS5" s="34"/>
      <c r="JWT5" s="34"/>
      <c r="JWU5" s="34"/>
      <c r="JWV5" s="34"/>
      <c r="JWW5" s="34"/>
      <c r="JWX5" s="34"/>
      <c r="JWY5" s="34"/>
      <c r="JWZ5" s="34"/>
      <c r="JXA5" s="34"/>
      <c r="JXB5" s="34"/>
      <c r="JXC5" s="34"/>
      <c r="JXD5" s="34"/>
      <c r="JXE5" s="34"/>
      <c r="JXF5" s="34"/>
      <c r="JXG5" s="34"/>
      <c r="JXH5" s="34"/>
      <c r="JXI5" s="34"/>
      <c r="JXJ5" s="34"/>
      <c r="JXK5" s="34"/>
      <c r="JXL5" s="34"/>
      <c r="JXM5" s="34"/>
      <c r="JXN5" s="34"/>
      <c r="JXO5" s="34"/>
      <c r="JXP5" s="34"/>
      <c r="JXQ5" s="34"/>
      <c r="JXR5" s="34"/>
      <c r="JXS5" s="34"/>
      <c r="JXT5" s="34"/>
      <c r="JXU5" s="34"/>
      <c r="JXV5" s="34"/>
      <c r="JXW5" s="34"/>
      <c r="JXX5" s="34"/>
      <c r="JXY5" s="34"/>
      <c r="JXZ5" s="34"/>
      <c r="JYA5" s="34"/>
      <c r="JYB5" s="34"/>
      <c r="JYC5" s="34"/>
      <c r="JYD5" s="34"/>
      <c r="JYE5" s="34"/>
      <c r="JYF5" s="34"/>
      <c r="JYG5" s="34"/>
      <c r="JYH5" s="34"/>
      <c r="JYI5" s="34"/>
      <c r="JYJ5" s="34"/>
      <c r="JYK5" s="34"/>
      <c r="JYL5" s="34"/>
      <c r="JYM5" s="34"/>
      <c r="JYN5" s="34"/>
      <c r="JYO5" s="34"/>
      <c r="JYP5" s="34"/>
      <c r="JYQ5" s="34"/>
      <c r="JYR5" s="34"/>
      <c r="JYS5" s="34"/>
      <c r="JYT5" s="34"/>
      <c r="JYU5" s="34"/>
      <c r="JYV5" s="34"/>
      <c r="JYW5" s="34"/>
      <c r="JYX5" s="34"/>
      <c r="JYY5" s="34"/>
      <c r="JYZ5" s="34"/>
      <c r="JZA5" s="34"/>
      <c r="JZB5" s="34"/>
      <c r="JZC5" s="34"/>
      <c r="JZD5" s="34"/>
      <c r="JZE5" s="34"/>
      <c r="JZF5" s="34"/>
      <c r="JZG5" s="34"/>
      <c r="JZH5" s="34"/>
      <c r="JZI5" s="34"/>
      <c r="JZJ5" s="34"/>
      <c r="JZK5" s="34"/>
      <c r="JZL5" s="34"/>
      <c r="JZM5" s="34"/>
      <c r="JZN5" s="34"/>
      <c r="JZO5" s="34"/>
      <c r="JZP5" s="34"/>
      <c r="JZQ5" s="34"/>
      <c r="JZR5" s="34"/>
      <c r="JZS5" s="34"/>
      <c r="JZT5" s="34"/>
      <c r="JZU5" s="34"/>
      <c r="JZV5" s="34"/>
      <c r="JZW5" s="34"/>
      <c r="JZX5" s="34"/>
      <c r="JZY5" s="34"/>
      <c r="JZZ5" s="34"/>
      <c r="KAA5" s="34"/>
      <c r="KAB5" s="34"/>
      <c r="KAC5" s="34"/>
      <c r="KAD5" s="34"/>
      <c r="KAE5" s="34"/>
      <c r="KAF5" s="34"/>
      <c r="KAG5" s="34"/>
      <c r="KAH5" s="34"/>
      <c r="KAI5" s="34"/>
      <c r="KAJ5" s="34"/>
      <c r="KAK5" s="34"/>
      <c r="KAL5" s="34"/>
      <c r="KAM5" s="34"/>
      <c r="KAN5" s="34"/>
      <c r="KAO5" s="34"/>
      <c r="KAP5" s="34"/>
      <c r="KAQ5" s="34"/>
      <c r="KAR5" s="34"/>
      <c r="KAS5" s="34"/>
      <c r="KAT5" s="34"/>
      <c r="KAU5" s="34"/>
      <c r="KAV5" s="34"/>
      <c r="KAW5" s="34"/>
      <c r="KAX5" s="34"/>
      <c r="KAY5" s="34"/>
      <c r="KAZ5" s="34"/>
      <c r="KBA5" s="34"/>
      <c r="KBB5" s="34"/>
      <c r="KBC5" s="34"/>
      <c r="KBD5" s="34"/>
      <c r="KBE5" s="34"/>
      <c r="KBF5" s="34"/>
      <c r="KBG5" s="34"/>
      <c r="KBH5" s="34"/>
      <c r="KBI5" s="34"/>
      <c r="KBJ5" s="34"/>
      <c r="KBK5" s="34"/>
      <c r="KBL5" s="34"/>
      <c r="KBM5" s="34"/>
      <c r="KBN5" s="34"/>
      <c r="KBO5" s="34"/>
      <c r="KBP5" s="34"/>
      <c r="KBQ5" s="34"/>
      <c r="KBR5" s="34"/>
      <c r="KBS5" s="34"/>
      <c r="KBT5" s="34"/>
      <c r="KBU5" s="34"/>
      <c r="KBV5" s="34"/>
      <c r="KBW5" s="34"/>
      <c r="KBX5" s="34"/>
      <c r="KBY5" s="34"/>
      <c r="KBZ5" s="34"/>
      <c r="KCA5" s="34"/>
      <c r="KCB5" s="34"/>
      <c r="KCC5" s="34"/>
      <c r="KCD5" s="34"/>
      <c r="KCE5" s="34"/>
      <c r="KCF5" s="34"/>
      <c r="KCG5" s="34"/>
      <c r="KCH5" s="34"/>
      <c r="KCI5" s="34"/>
      <c r="KCJ5" s="34"/>
      <c r="KCK5" s="34"/>
      <c r="KCL5" s="34"/>
      <c r="KCM5" s="34"/>
      <c r="KCN5" s="34"/>
      <c r="KCO5" s="34"/>
      <c r="KCP5" s="34"/>
      <c r="KCQ5" s="34"/>
      <c r="KCR5" s="34"/>
      <c r="KCS5" s="34"/>
      <c r="KCT5" s="34"/>
      <c r="KCU5" s="34"/>
      <c r="KCV5" s="34"/>
      <c r="KCW5" s="34"/>
      <c r="KCX5" s="34"/>
      <c r="KCY5" s="34"/>
      <c r="KCZ5" s="34"/>
      <c r="KDA5" s="34"/>
      <c r="KDB5" s="34"/>
      <c r="KDC5" s="34"/>
      <c r="KDD5" s="34"/>
      <c r="KDE5" s="34"/>
      <c r="KDF5" s="34"/>
      <c r="KDG5" s="34"/>
      <c r="KDH5" s="34"/>
      <c r="KDI5" s="34"/>
      <c r="KDJ5" s="34"/>
      <c r="KDK5" s="34"/>
      <c r="KDL5" s="34"/>
      <c r="KDM5" s="34"/>
      <c r="KDN5" s="34"/>
      <c r="KDO5" s="34"/>
      <c r="KDP5" s="34"/>
      <c r="KDQ5" s="34"/>
      <c r="KDR5" s="34"/>
      <c r="KDS5" s="34"/>
      <c r="KDT5" s="34"/>
      <c r="KDU5" s="34"/>
      <c r="KDV5" s="34"/>
      <c r="KDW5" s="34"/>
      <c r="KDX5" s="34"/>
      <c r="KDY5" s="34"/>
      <c r="KDZ5" s="34"/>
      <c r="KEA5" s="34"/>
      <c r="KEB5" s="34"/>
      <c r="KEC5" s="34"/>
      <c r="KED5" s="34"/>
      <c r="KEE5" s="34"/>
      <c r="KEF5" s="34"/>
      <c r="KEG5" s="34"/>
      <c r="KEH5" s="34"/>
      <c r="KEI5" s="34"/>
      <c r="KEJ5" s="34"/>
      <c r="KEK5" s="34"/>
      <c r="KEL5" s="34"/>
      <c r="KEM5" s="34"/>
      <c r="KEN5" s="34"/>
      <c r="KEO5" s="34"/>
      <c r="KEP5" s="34"/>
      <c r="KEQ5" s="34"/>
      <c r="KER5" s="34"/>
      <c r="KES5" s="34"/>
      <c r="KET5" s="34"/>
      <c r="KEU5" s="34"/>
      <c r="KEV5" s="34"/>
      <c r="KEW5" s="34"/>
      <c r="KEX5" s="34"/>
      <c r="KEY5" s="34"/>
      <c r="KEZ5" s="34"/>
      <c r="KFA5" s="34"/>
      <c r="KFB5" s="34"/>
      <c r="KFC5" s="34"/>
      <c r="KFD5" s="34"/>
      <c r="KFE5" s="34"/>
      <c r="KFF5" s="34"/>
      <c r="KFG5" s="34"/>
      <c r="KFH5" s="34"/>
      <c r="KFI5" s="34"/>
      <c r="KFJ5" s="34"/>
      <c r="KFK5" s="34"/>
      <c r="KFL5" s="34"/>
      <c r="KFM5" s="34"/>
      <c r="KFN5" s="34"/>
      <c r="KFO5" s="34"/>
      <c r="KFP5" s="34"/>
      <c r="KFQ5" s="34"/>
      <c r="KFR5" s="34"/>
      <c r="KFS5" s="34"/>
      <c r="KFT5" s="34"/>
      <c r="KFU5" s="34"/>
      <c r="KFV5" s="34"/>
      <c r="KFW5" s="34"/>
      <c r="KFX5" s="34"/>
      <c r="KFY5" s="34"/>
      <c r="KFZ5" s="34"/>
      <c r="KGA5" s="34"/>
      <c r="KGB5" s="34"/>
      <c r="KGC5" s="34"/>
      <c r="KGD5" s="34"/>
      <c r="KGE5" s="34"/>
      <c r="KGF5" s="34"/>
      <c r="KGG5" s="34"/>
      <c r="KGH5" s="34"/>
      <c r="KGI5" s="34"/>
      <c r="KGJ5" s="34"/>
      <c r="KGK5" s="34"/>
      <c r="KGL5" s="34"/>
      <c r="KGM5" s="34"/>
      <c r="KGN5" s="34"/>
      <c r="KGO5" s="34"/>
      <c r="KGP5" s="34"/>
      <c r="KGQ5" s="34"/>
      <c r="KGR5" s="34"/>
      <c r="KGS5" s="34"/>
      <c r="KGT5" s="34"/>
      <c r="KGU5" s="34"/>
      <c r="KGV5" s="34"/>
      <c r="KGW5" s="34"/>
      <c r="KGX5" s="34"/>
      <c r="KGY5" s="34"/>
      <c r="KGZ5" s="34"/>
      <c r="KHA5" s="34"/>
      <c r="KHB5" s="34"/>
      <c r="KHC5" s="34"/>
      <c r="KHD5" s="34"/>
      <c r="KHE5" s="34"/>
      <c r="KHF5" s="34"/>
      <c r="KHG5" s="34"/>
      <c r="KHH5" s="34"/>
      <c r="KHI5" s="34"/>
      <c r="KHJ5" s="34"/>
      <c r="KHK5" s="34"/>
      <c r="KHL5" s="34"/>
      <c r="KHM5" s="34"/>
      <c r="KHN5" s="34"/>
      <c r="KHO5" s="34"/>
      <c r="KHP5" s="34"/>
      <c r="KHQ5" s="34"/>
      <c r="KHR5" s="34"/>
      <c r="KHS5" s="34"/>
      <c r="KHT5" s="34"/>
      <c r="KHU5" s="34"/>
      <c r="KHV5" s="34"/>
      <c r="KHW5" s="34"/>
      <c r="KHX5" s="34"/>
      <c r="KHY5" s="34"/>
      <c r="KHZ5" s="34"/>
      <c r="KIA5" s="34"/>
      <c r="KIB5" s="34"/>
      <c r="KIC5" s="34"/>
      <c r="KID5" s="34"/>
      <c r="KIE5" s="34"/>
      <c r="KIF5" s="34"/>
      <c r="KIG5" s="34"/>
      <c r="KIH5" s="34"/>
      <c r="KII5" s="34"/>
      <c r="KIJ5" s="34"/>
      <c r="KIK5" s="34"/>
      <c r="KIL5" s="34"/>
      <c r="KIM5" s="34"/>
      <c r="KIN5" s="34"/>
      <c r="KIO5" s="34"/>
      <c r="KIP5" s="34"/>
      <c r="KIQ5" s="34"/>
      <c r="KIR5" s="34"/>
      <c r="KIS5" s="34"/>
      <c r="KIT5" s="34"/>
      <c r="KIU5" s="34"/>
      <c r="KIV5" s="34"/>
      <c r="KIW5" s="34"/>
      <c r="KIX5" s="34"/>
      <c r="KIY5" s="34"/>
      <c r="KIZ5" s="34"/>
      <c r="KJA5" s="34"/>
      <c r="KJB5" s="34"/>
      <c r="KJC5" s="34"/>
      <c r="KJD5" s="34"/>
      <c r="KJE5" s="34"/>
      <c r="KJF5" s="34"/>
      <c r="KJG5" s="34"/>
      <c r="KJH5" s="34"/>
      <c r="KJI5" s="34"/>
      <c r="KJJ5" s="34"/>
      <c r="KJK5" s="34"/>
      <c r="KJL5" s="34"/>
      <c r="KJM5" s="34"/>
      <c r="KJN5" s="34"/>
      <c r="KJO5" s="34"/>
      <c r="KJP5" s="34"/>
      <c r="KJQ5" s="34"/>
      <c r="KJR5" s="34"/>
      <c r="KJS5" s="34"/>
      <c r="KJT5" s="34"/>
      <c r="KJU5" s="34"/>
      <c r="KJV5" s="34"/>
      <c r="KJW5" s="34"/>
      <c r="KJX5" s="34"/>
      <c r="KJY5" s="34"/>
      <c r="KJZ5" s="34"/>
      <c r="KKA5" s="34"/>
      <c r="KKB5" s="34"/>
      <c r="KKC5" s="34"/>
      <c r="KKD5" s="34"/>
      <c r="KKE5" s="34"/>
      <c r="KKF5" s="34"/>
      <c r="KKG5" s="34"/>
      <c r="KKH5" s="34"/>
      <c r="KKI5" s="34"/>
      <c r="KKJ5" s="34"/>
      <c r="KKK5" s="34"/>
      <c r="KKL5" s="34"/>
      <c r="KKM5" s="34"/>
      <c r="KKN5" s="34"/>
      <c r="KKO5" s="34"/>
      <c r="KKP5" s="34"/>
      <c r="KKQ5" s="34"/>
      <c r="KKR5" s="34"/>
      <c r="KKS5" s="34"/>
      <c r="KKT5" s="34"/>
      <c r="KKU5" s="34"/>
      <c r="KKV5" s="34"/>
      <c r="KKW5" s="34"/>
      <c r="KKX5" s="34"/>
      <c r="KKY5" s="34"/>
      <c r="KKZ5" s="34"/>
      <c r="KLA5" s="34"/>
      <c r="KLB5" s="34"/>
      <c r="KLC5" s="34"/>
      <c r="KLD5" s="34"/>
      <c r="KLE5" s="34"/>
      <c r="KLF5" s="34"/>
      <c r="KLG5" s="34"/>
      <c r="KLH5" s="34"/>
      <c r="KLI5" s="34"/>
      <c r="KLJ5" s="34"/>
      <c r="KLK5" s="34"/>
      <c r="KLL5" s="34"/>
      <c r="KLM5" s="34"/>
      <c r="KLN5" s="34"/>
      <c r="KLO5" s="34"/>
      <c r="KLP5" s="34"/>
      <c r="KLQ5" s="34"/>
      <c r="KLR5" s="34"/>
      <c r="KLS5" s="34"/>
      <c r="KLT5" s="34"/>
      <c r="KLU5" s="34"/>
      <c r="KLV5" s="34"/>
      <c r="KLW5" s="34"/>
      <c r="KLX5" s="34"/>
      <c r="KLY5" s="34"/>
      <c r="KLZ5" s="34"/>
      <c r="KMA5" s="34"/>
      <c r="KMB5" s="34"/>
      <c r="KMC5" s="34"/>
      <c r="KMD5" s="34"/>
      <c r="KME5" s="34"/>
      <c r="KMF5" s="34"/>
      <c r="KMG5" s="34"/>
      <c r="KMH5" s="34"/>
      <c r="KMI5" s="34"/>
      <c r="KMJ5" s="34"/>
      <c r="KMK5" s="34"/>
      <c r="KML5" s="34"/>
      <c r="KMM5" s="34"/>
      <c r="KMN5" s="34"/>
      <c r="KMO5" s="34"/>
      <c r="KMP5" s="34"/>
      <c r="KMQ5" s="34"/>
      <c r="KMR5" s="34"/>
      <c r="KMS5" s="34"/>
      <c r="KMT5" s="34"/>
      <c r="KMU5" s="34"/>
      <c r="KMV5" s="34"/>
      <c r="KMW5" s="34"/>
      <c r="KMX5" s="34"/>
      <c r="KMY5" s="34"/>
      <c r="KMZ5" s="34"/>
      <c r="KNA5" s="34"/>
      <c r="KNB5" s="34"/>
      <c r="KNC5" s="34"/>
      <c r="KND5" s="34"/>
      <c r="KNE5" s="34"/>
      <c r="KNF5" s="34"/>
      <c r="KNG5" s="34"/>
      <c r="KNH5" s="34"/>
      <c r="KNI5" s="34"/>
      <c r="KNJ5" s="34"/>
      <c r="KNK5" s="34"/>
      <c r="KNL5" s="34"/>
      <c r="KNM5" s="34"/>
      <c r="KNN5" s="34"/>
      <c r="KNO5" s="34"/>
      <c r="KNP5" s="34"/>
      <c r="KNQ5" s="34"/>
      <c r="KNR5" s="34"/>
      <c r="KNS5" s="34"/>
      <c r="KNT5" s="34"/>
      <c r="KNU5" s="34"/>
      <c r="KNV5" s="34"/>
      <c r="KNW5" s="34"/>
      <c r="KNX5" s="34"/>
      <c r="KNY5" s="34"/>
      <c r="KNZ5" s="34"/>
      <c r="KOA5" s="34"/>
      <c r="KOB5" s="34"/>
      <c r="KOC5" s="34"/>
      <c r="KOD5" s="34"/>
      <c r="KOE5" s="34"/>
      <c r="KOF5" s="34"/>
      <c r="KOG5" s="34"/>
      <c r="KOH5" s="34"/>
      <c r="KOI5" s="34"/>
      <c r="KOJ5" s="34"/>
      <c r="KOK5" s="34"/>
      <c r="KOL5" s="34"/>
      <c r="KOM5" s="34"/>
      <c r="KON5" s="34"/>
      <c r="KOO5" s="34"/>
      <c r="KOP5" s="34"/>
      <c r="KOQ5" s="34"/>
      <c r="KOR5" s="34"/>
      <c r="KOS5" s="34"/>
      <c r="KOT5" s="34"/>
      <c r="KOU5" s="34"/>
      <c r="KOV5" s="34"/>
      <c r="KOW5" s="34"/>
      <c r="KOX5" s="34"/>
      <c r="KOY5" s="34"/>
      <c r="KOZ5" s="34"/>
      <c r="KPA5" s="34"/>
      <c r="KPB5" s="34"/>
      <c r="KPC5" s="34"/>
      <c r="KPD5" s="34"/>
      <c r="KPE5" s="34"/>
      <c r="KPF5" s="34"/>
      <c r="KPG5" s="34"/>
      <c r="KPH5" s="34"/>
      <c r="KPI5" s="34"/>
      <c r="KPJ5" s="34"/>
      <c r="KPK5" s="34"/>
      <c r="KPL5" s="34"/>
      <c r="KPM5" s="34"/>
      <c r="KPN5" s="34"/>
      <c r="KPO5" s="34"/>
      <c r="KPP5" s="34"/>
      <c r="KPQ5" s="34"/>
      <c r="KPR5" s="34"/>
      <c r="KPS5" s="34"/>
      <c r="KPT5" s="34"/>
      <c r="KPU5" s="34"/>
      <c r="KPV5" s="34"/>
      <c r="KPW5" s="34"/>
      <c r="KPX5" s="34"/>
      <c r="KPY5" s="34"/>
      <c r="KPZ5" s="34"/>
      <c r="KQA5" s="34"/>
      <c r="KQB5" s="34"/>
      <c r="KQC5" s="34"/>
      <c r="KQD5" s="34"/>
      <c r="KQE5" s="34"/>
      <c r="KQF5" s="34"/>
      <c r="KQG5" s="34"/>
      <c r="KQH5" s="34"/>
      <c r="KQI5" s="34"/>
      <c r="KQJ5" s="34"/>
      <c r="KQK5" s="34"/>
      <c r="KQL5" s="34"/>
      <c r="KQM5" s="34"/>
      <c r="KQN5" s="34"/>
      <c r="KQO5" s="34"/>
      <c r="KQP5" s="34"/>
      <c r="KQQ5" s="34"/>
      <c r="KQR5" s="34"/>
      <c r="KQS5" s="34"/>
      <c r="KQT5" s="34"/>
      <c r="KQU5" s="34"/>
      <c r="KQV5" s="34"/>
      <c r="KQW5" s="34"/>
      <c r="KQX5" s="34"/>
      <c r="KQY5" s="34"/>
      <c r="KQZ5" s="34"/>
      <c r="KRA5" s="34"/>
      <c r="KRB5" s="34"/>
      <c r="KRC5" s="34"/>
      <c r="KRD5" s="34"/>
      <c r="KRE5" s="34"/>
      <c r="KRF5" s="34"/>
      <c r="KRG5" s="34"/>
      <c r="KRH5" s="34"/>
      <c r="KRI5" s="34"/>
      <c r="KRJ5" s="34"/>
      <c r="KRK5" s="34"/>
      <c r="KRL5" s="34"/>
      <c r="KRM5" s="34"/>
      <c r="KRN5" s="34"/>
      <c r="KRO5" s="34"/>
      <c r="KRP5" s="34"/>
      <c r="KRQ5" s="34"/>
      <c r="KRR5" s="34"/>
      <c r="KRS5" s="34"/>
      <c r="KRT5" s="34"/>
      <c r="KRU5" s="34"/>
      <c r="KRV5" s="34"/>
      <c r="KRW5" s="34"/>
      <c r="KRX5" s="34"/>
      <c r="KRY5" s="34"/>
      <c r="KRZ5" s="34"/>
      <c r="KSA5" s="34"/>
      <c r="KSB5" s="34"/>
      <c r="KSC5" s="34"/>
      <c r="KSD5" s="34"/>
      <c r="KSE5" s="34"/>
      <c r="KSF5" s="34"/>
      <c r="KSG5" s="34"/>
      <c r="KSH5" s="34"/>
      <c r="KSI5" s="34"/>
      <c r="KSJ5" s="34"/>
      <c r="KSK5" s="34"/>
      <c r="KSL5" s="34"/>
      <c r="KSM5" s="34"/>
      <c r="KSN5" s="34"/>
      <c r="KSO5" s="34"/>
      <c r="KSP5" s="34"/>
      <c r="KSQ5" s="34"/>
      <c r="KSR5" s="34"/>
      <c r="KSS5" s="34"/>
      <c r="KST5" s="34"/>
      <c r="KSU5" s="34"/>
      <c r="KSV5" s="34"/>
      <c r="KSW5" s="34"/>
      <c r="KSX5" s="34"/>
      <c r="KSY5" s="34"/>
      <c r="KSZ5" s="34"/>
      <c r="KTA5" s="34"/>
      <c r="KTB5" s="34"/>
      <c r="KTC5" s="34"/>
      <c r="KTD5" s="34"/>
      <c r="KTE5" s="34"/>
      <c r="KTF5" s="34"/>
      <c r="KTG5" s="34"/>
      <c r="KTH5" s="34"/>
      <c r="KTI5" s="34"/>
      <c r="KTJ5" s="34"/>
      <c r="KTK5" s="34"/>
      <c r="KTL5" s="34"/>
      <c r="KTM5" s="34"/>
      <c r="KTN5" s="34"/>
      <c r="KTO5" s="34"/>
      <c r="KTP5" s="34"/>
      <c r="KTQ5" s="34"/>
      <c r="KTR5" s="34"/>
      <c r="KTS5" s="34"/>
      <c r="KTT5" s="34"/>
      <c r="KTU5" s="34"/>
      <c r="KTV5" s="34"/>
      <c r="KTW5" s="34"/>
      <c r="KTX5" s="34"/>
      <c r="KTY5" s="34"/>
      <c r="KTZ5" s="34"/>
      <c r="KUA5" s="34"/>
      <c r="KUB5" s="34"/>
      <c r="KUC5" s="34"/>
      <c r="KUD5" s="34"/>
      <c r="KUE5" s="34"/>
      <c r="KUF5" s="34"/>
      <c r="KUG5" s="34"/>
      <c r="KUH5" s="34"/>
      <c r="KUI5" s="34"/>
      <c r="KUJ5" s="34"/>
      <c r="KUK5" s="34"/>
      <c r="KUL5" s="34"/>
      <c r="KUM5" s="34"/>
      <c r="KUN5" s="34"/>
      <c r="KUO5" s="34"/>
      <c r="KUP5" s="34"/>
      <c r="KUQ5" s="34"/>
      <c r="KUR5" s="34"/>
      <c r="KUS5" s="34"/>
      <c r="KUT5" s="34"/>
      <c r="KUU5" s="34"/>
      <c r="KUV5" s="34"/>
      <c r="KUW5" s="34"/>
      <c r="KUX5" s="34"/>
      <c r="KUY5" s="34"/>
      <c r="KUZ5" s="34"/>
      <c r="KVA5" s="34"/>
      <c r="KVB5" s="34"/>
      <c r="KVC5" s="34"/>
      <c r="KVD5" s="34"/>
      <c r="KVE5" s="34"/>
      <c r="KVF5" s="34"/>
      <c r="KVG5" s="34"/>
      <c r="KVH5" s="34"/>
      <c r="KVI5" s="34"/>
      <c r="KVJ5" s="34"/>
      <c r="KVK5" s="34"/>
      <c r="KVL5" s="34"/>
      <c r="KVM5" s="34"/>
      <c r="KVN5" s="34"/>
      <c r="KVO5" s="34"/>
      <c r="KVP5" s="34"/>
      <c r="KVQ5" s="34"/>
      <c r="KVR5" s="34"/>
      <c r="KVS5" s="34"/>
      <c r="KVT5" s="34"/>
      <c r="KVU5" s="34"/>
      <c r="KVV5" s="34"/>
      <c r="KVW5" s="34"/>
      <c r="KVX5" s="34"/>
      <c r="KVY5" s="34"/>
      <c r="KVZ5" s="34"/>
      <c r="KWA5" s="34"/>
      <c r="KWB5" s="34"/>
      <c r="KWC5" s="34"/>
      <c r="KWD5" s="34"/>
      <c r="KWE5" s="34"/>
      <c r="KWF5" s="34"/>
      <c r="KWG5" s="34"/>
      <c r="KWH5" s="34"/>
      <c r="KWI5" s="34"/>
      <c r="KWJ5" s="34"/>
      <c r="KWK5" s="34"/>
      <c r="KWL5" s="34"/>
      <c r="KWM5" s="34"/>
      <c r="KWN5" s="34"/>
      <c r="KWO5" s="34"/>
      <c r="KWP5" s="34"/>
      <c r="KWQ5" s="34"/>
      <c r="KWR5" s="34"/>
      <c r="KWS5" s="34"/>
      <c r="KWT5" s="34"/>
      <c r="KWU5" s="34"/>
      <c r="KWV5" s="34"/>
      <c r="KWW5" s="34"/>
      <c r="KWX5" s="34"/>
      <c r="KWY5" s="34"/>
      <c r="KWZ5" s="34"/>
      <c r="KXA5" s="34"/>
      <c r="KXB5" s="34"/>
      <c r="KXC5" s="34"/>
      <c r="KXD5" s="34"/>
      <c r="KXE5" s="34"/>
      <c r="KXF5" s="34"/>
      <c r="KXG5" s="34"/>
      <c r="KXH5" s="34"/>
      <c r="KXI5" s="34"/>
      <c r="KXJ5" s="34"/>
      <c r="KXK5" s="34"/>
      <c r="KXL5" s="34"/>
      <c r="KXM5" s="34"/>
      <c r="KXN5" s="34"/>
      <c r="KXO5" s="34"/>
      <c r="KXP5" s="34"/>
      <c r="KXQ5" s="34"/>
      <c r="KXR5" s="34"/>
      <c r="KXS5" s="34"/>
      <c r="KXT5" s="34"/>
      <c r="KXU5" s="34"/>
      <c r="KXV5" s="34"/>
      <c r="KXW5" s="34"/>
      <c r="KXX5" s="34"/>
      <c r="KXY5" s="34"/>
      <c r="KXZ5" s="34"/>
      <c r="KYA5" s="34"/>
      <c r="KYB5" s="34"/>
      <c r="KYC5" s="34"/>
      <c r="KYD5" s="34"/>
      <c r="KYE5" s="34"/>
      <c r="KYF5" s="34"/>
      <c r="KYG5" s="34"/>
      <c r="KYH5" s="34"/>
      <c r="KYI5" s="34"/>
      <c r="KYJ5" s="34"/>
      <c r="KYK5" s="34"/>
      <c r="KYL5" s="34"/>
      <c r="KYM5" s="34"/>
      <c r="KYN5" s="34"/>
      <c r="KYO5" s="34"/>
      <c r="KYP5" s="34"/>
      <c r="KYQ5" s="34"/>
      <c r="KYR5" s="34"/>
      <c r="KYS5" s="34"/>
      <c r="KYT5" s="34"/>
      <c r="KYU5" s="34"/>
      <c r="KYV5" s="34"/>
      <c r="KYW5" s="34"/>
      <c r="KYX5" s="34"/>
      <c r="KYY5" s="34"/>
      <c r="KYZ5" s="34"/>
      <c r="KZA5" s="34"/>
      <c r="KZB5" s="34"/>
      <c r="KZC5" s="34"/>
      <c r="KZD5" s="34"/>
      <c r="KZE5" s="34"/>
      <c r="KZF5" s="34"/>
      <c r="KZG5" s="34"/>
      <c r="KZH5" s="34"/>
      <c r="KZI5" s="34"/>
      <c r="KZJ5" s="34"/>
      <c r="KZK5" s="34"/>
      <c r="KZL5" s="34"/>
      <c r="KZM5" s="34"/>
      <c r="KZN5" s="34"/>
      <c r="KZO5" s="34"/>
      <c r="KZP5" s="34"/>
      <c r="KZQ5" s="34"/>
      <c r="KZR5" s="34"/>
      <c r="KZS5" s="34"/>
      <c r="KZT5" s="34"/>
      <c r="KZU5" s="34"/>
      <c r="KZV5" s="34"/>
      <c r="KZW5" s="34"/>
      <c r="KZX5" s="34"/>
      <c r="KZY5" s="34"/>
      <c r="KZZ5" s="34"/>
      <c r="LAA5" s="34"/>
      <c r="LAB5" s="34"/>
      <c r="LAC5" s="34"/>
      <c r="LAD5" s="34"/>
      <c r="LAE5" s="34"/>
      <c r="LAF5" s="34"/>
      <c r="LAG5" s="34"/>
      <c r="LAH5" s="34"/>
      <c r="LAI5" s="34"/>
      <c r="LAJ5" s="34"/>
      <c r="LAK5" s="34"/>
      <c r="LAL5" s="34"/>
      <c r="LAM5" s="34"/>
      <c r="LAN5" s="34"/>
      <c r="LAO5" s="34"/>
      <c r="LAP5" s="34"/>
      <c r="LAQ5" s="34"/>
      <c r="LAR5" s="34"/>
      <c r="LAS5" s="34"/>
      <c r="LAT5" s="34"/>
      <c r="LAU5" s="34"/>
      <c r="LAV5" s="34"/>
      <c r="LAW5" s="34"/>
      <c r="LAX5" s="34"/>
      <c r="LAY5" s="34"/>
      <c r="LAZ5" s="34"/>
      <c r="LBA5" s="34"/>
      <c r="LBB5" s="34"/>
      <c r="LBC5" s="34"/>
      <c r="LBD5" s="34"/>
      <c r="LBE5" s="34"/>
      <c r="LBF5" s="34"/>
      <c r="LBG5" s="34"/>
      <c r="LBH5" s="34"/>
      <c r="LBI5" s="34"/>
      <c r="LBJ5" s="34"/>
      <c r="LBK5" s="34"/>
      <c r="LBL5" s="34"/>
      <c r="LBM5" s="34"/>
      <c r="LBN5" s="34"/>
      <c r="LBO5" s="34"/>
      <c r="LBP5" s="34"/>
      <c r="LBQ5" s="34"/>
      <c r="LBR5" s="34"/>
      <c r="LBS5" s="34"/>
      <c r="LBT5" s="34"/>
      <c r="LBU5" s="34"/>
      <c r="LBV5" s="34"/>
      <c r="LBW5" s="34"/>
      <c r="LBX5" s="34"/>
      <c r="LBY5" s="34"/>
      <c r="LBZ5" s="34"/>
      <c r="LCA5" s="34"/>
      <c r="LCB5" s="34"/>
      <c r="LCC5" s="34"/>
      <c r="LCD5" s="34"/>
      <c r="LCE5" s="34"/>
      <c r="LCF5" s="34"/>
      <c r="LCG5" s="34"/>
      <c r="LCH5" s="34"/>
      <c r="LCI5" s="34"/>
      <c r="LCJ5" s="34"/>
      <c r="LCK5" s="34"/>
      <c r="LCL5" s="34"/>
      <c r="LCM5" s="34"/>
      <c r="LCN5" s="34"/>
      <c r="LCO5" s="34"/>
      <c r="LCP5" s="34"/>
      <c r="LCQ5" s="34"/>
      <c r="LCR5" s="34"/>
      <c r="LCS5" s="34"/>
      <c r="LCT5" s="34"/>
      <c r="LCU5" s="34"/>
      <c r="LCV5" s="34"/>
      <c r="LCW5" s="34"/>
      <c r="LCX5" s="34"/>
      <c r="LCY5" s="34"/>
      <c r="LCZ5" s="34"/>
      <c r="LDA5" s="34"/>
      <c r="LDB5" s="34"/>
      <c r="LDC5" s="34"/>
      <c r="LDD5" s="34"/>
      <c r="LDE5" s="34"/>
      <c r="LDF5" s="34"/>
      <c r="LDG5" s="34"/>
      <c r="LDH5" s="34"/>
      <c r="LDI5" s="34"/>
      <c r="LDJ5" s="34"/>
      <c r="LDK5" s="34"/>
      <c r="LDL5" s="34"/>
      <c r="LDM5" s="34"/>
      <c r="LDN5" s="34"/>
      <c r="LDO5" s="34"/>
      <c r="LDP5" s="34"/>
      <c r="LDQ5" s="34"/>
      <c r="LDR5" s="34"/>
      <c r="LDS5" s="34"/>
      <c r="LDT5" s="34"/>
      <c r="LDU5" s="34"/>
      <c r="LDV5" s="34"/>
      <c r="LDW5" s="34"/>
      <c r="LDX5" s="34"/>
      <c r="LDY5" s="34"/>
      <c r="LDZ5" s="34"/>
      <c r="LEA5" s="34"/>
      <c r="LEB5" s="34"/>
      <c r="LEC5" s="34"/>
      <c r="LED5" s="34"/>
      <c r="LEE5" s="34"/>
      <c r="LEF5" s="34"/>
      <c r="LEG5" s="34"/>
      <c r="LEH5" s="34"/>
      <c r="LEI5" s="34"/>
      <c r="LEJ5" s="34"/>
      <c r="LEK5" s="34"/>
      <c r="LEL5" s="34"/>
      <c r="LEM5" s="34"/>
      <c r="LEN5" s="34"/>
      <c r="LEO5" s="34"/>
      <c r="LEP5" s="34"/>
      <c r="LEQ5" s="34"/>
      <c r="LER5" s="34"/>
      <c r="LES5" s="34"/>
      <c r="LET5" s="34"/>
      <c r="LEU5" s="34"/>
      <c r="LEV5" s="34"/>
      <c r="LEW5" s="34"/>
      <c r="LEX5" s="34"/>
      <c r="LEY5" s="34"/>
      <c r="LEZ5" s="34"/>
      <c r="LFA5" s="34"/>
      <c r="LFB5" s="34"/>
      <c r="LFC5" s="34"/>
      <c r="LFD5" s="34"/>
      <c r="LFE5" s="34"/>
      <c r="LFF5" s="34"/>
      <c r="LFG5" s="34"/>
      <c r="LFH5" s="34"/>
      <c r="LFI5" s="34"/>
      <c r="LFJ5" s="34"/>
      <c r="LFK5" s="34"/>
      <c r="LFL5" s="34"/>
      <c r="LFM5" s="34"/>
      <c r="LFN5" s="34"/>
      <c r="LFO5" s="34"/>
      <c r="LFP5" s="34"/>
      <c r="LFQ5" s="34"/>
      <c r="LFR5" s="34"/>
      <c r="LFS5" s="34"/>
      <c r="LFT5" s="34"/>
      <c r="LFU5" s="34"/>
      <c r="LFV5" s="34"/>
      <c r="LFW5" s="34"/>
      <c r="LFX5" s="34"/>
      <c r="LFY5" s="34"/>
      <c r="LFZ5" s="34"/>
      <c r="LGA5" s="34"/>
      <c r="LGB5" s="34"/>
      <c r="LGC5" s="34"/>
      <c r="LGD5" s="34"/>
      <c r="LGE5" s="34"/>
      <c r="LGF5" s="34"/>
      <c r="LGG5" s="34"/>
      <c r="LGH5" s="34"/>
      <c r="LGI5" s="34"/>
      <c r="LGJ5" s="34"/>
      <c r="LGK5" s="34"/>
      <c r="LGL5" s="34"/>
      <c r="LGM5" s="34"/>
      <c r="LGN5" s="34"/>
      <c r="LGO5" s="34"/>
      <c r="LGP5" s="34"/>
      <c r="LGQ5" s="34"/>
      <c r="LGR5" s="34"/>
      <c r="LGS5" s="34"/>
      <c r="LGT5" s="34"/>
      <c r="LGU5" s="34"/>
      <c r="LGV5" s="34"/>
      <c r="LGW5" s="34"/>
      <c r="LGX5" s="34"/>
      <c r="LGY5" s="34"/>
      <c r="LGZ5" s="34"/>
      <c r="LHA5" s="34"/>
      <c r="LHB5" s="34"/>
      <c r="LHC5" s="34"/>
      <c r="LHD5" s="34"/>
      <c r="LHE5" s="34"/>
      <c r="LHF5" s="34"/>
      <c r="LHG5" s="34"/>
      <c r="LHH5" s="34"/>
      <c r="LHI5" s="34"/>
      <c r="LHJ5" s="34"/>
      <c r="LHK5" s="34"/>
      <c r="LHL5" s="34"/>
      <c r="LHM5" s="34"/>
      <c r="LHN5" s="34"/>
      <c r="LHO5" s="34"/>
      <c r="LHP5" s="34"/>
      <c r="LHQ5" s="34"/>
      <c r="LHR5" s="34"/>
      <c r="LHS5" s="34"/>
      <c r="LHT5" s="34"/>
      <c r="LHU5" s="34"/>
      <c r="LHV5" s="34"/>
      <c r="LHW5" s="34"/>
      <c r="LHX5" s="34"/>
      <c r="LHY5" s="34"/>
      <c r="LHZ5" s="34"/>
      <c r="LIA5" s="34"/>
      <c r="LIB5" s="34"/>
      <c r="LIC5" s="34"/>
      <c r="LID5" s="34"/>
      <c r="LIE5" s="34"/>
      <c r="LIF5" s="34"/>
      <c r="LIG5" s="34"/>
      <c r="LIH5" s="34"/>
      <c r="LII5" s="34"/>
      <c r="LIJ5" s="34"/>
      <c r="LIK5" s="34"/>
      <c r="LIL5" s="34"/>
      <c r="LIM5" s="34"/>
      <c r="LIN5" s="34"/>
      <c r="LIO5" s="34"/>
      <c r="LIP5" s="34"/>
      <c r="LIQ5" s="34"/>
      <c r="LIR5" s="34"/>
      <c r="LIS5" s="34"/>
      <c r="LIT5" s="34"/>
      <c r="LIU5" s="34"/>
      <c r="LIV5" s="34"/>
      <c r="LIW5" s="34"/>
      <c r="LIX5" s="34"/>
      <c r="LIY5" s="34"/>
      <c r="LIZ5" s="34"/>
      <c r="LJA5" s="34"/>
      <c r="LJB5" s="34"/>
      <c r="LJC5" s="34"/>
      <c r="LJD5" s="34"/>
      <c r="LJE5" s="34"/>
      <c r="LJF5" s="34"/>
      <c r="LJG5" s="34"/>
      <c r="LJH5" s="34"/>
      <c r="LJI5" s="34"/>
      <c r="LJJ5" s="34"/>
      <c r="LJK5" s="34"/>
      <c r="LJL5" s="34"/>
      <c r="LJM5" s="34"/>
      <c r="LJN5" s="34"/>
      <c r="LJO5" s="34"/>
      <c r="LJP5" s="34"/>
      <c r="LJQ5" s="34"/>
      <c r="LJR5" s="34"/>
      <c r="LJS5" s="34"/>
      <c r="LJT5" s="34"/>
      <c r="LJU5" s="34"/>
      <c r="LJV5" s="34"/>
      <c r="LJW5" s="34"/>
      <c r="LJX5" s="34"/>
      <c r="LJY5" s="34"/>
      <c r="LJZ5" s="34"/>
      <c r="LKA5" s="34"/>
      <c r="LKB5" s="34"/>
      <c r="LKC5" s="34"/>
      <c r="LKD5" s="34"/>
      <c r="LKE5" s="34"/>
      <c r="LKF5" s="34"/>
      <c r="LKG5" s="34"/>
      <c r="LKH5" s="34"/>
      <c r="LKI5" s="34"/>
      <c r="LKJ5" s="34"/>
      <c r="LKK5" s="34"/>
      <c r="LKL5" s="34"/>
      <c r="LKM5" s="34"/>
      <c r="LKN5" s="34"/>
      <c r="LKO5" s="34"/>
      <c r="LKP5" s="34"/>
      <c r="LKQ5" s="34"/>
      <c r="LKR5" s="34"/>
      <c r="LKS5" s="34"/>
      <c r="LKT5" s="34"/>
      <c r="LKU5" s="34"/>
      <c r="LKV5" s="34"/>
      <c r="LKW5" s="34"/>
      <c r="LKX5" s="34"/>
      <c r="LKY5" s="34"/>
      <c r="LKZ5" s="34"/>
      <c r="LLA5" s="34"/>
      <c r="LLB5" s="34"/>
      <c r="LLC5" s="34"/>
      <c r="LLD5" s="34"/>
      <c r="LLE5" s="34"/>
      <c r="LLF5" s="34"/>
      <c r="LLG5" s="34"/>
      <c r="LLH5" s="34"/>
      <c r="LLI5" s="34"/>
      <c r="LLJ5" s="34"/>
      <c r="LLK5" s="34"/>
      <c r="LLL5" s="34"/>
      <c r="LLM5" s="34"/>
      <c r="LLN5" s="34"/>
      <c r="LLO5" s="34"/>
      <c r="LLP5" s="34"/>
      <c r="LLQ5" s="34"/>
      <c r="LLR5" s="34"/>
      <c r="LLS5" s="34"/>
      <c r="LLT5" s="34"/>
      <c r="LLU5" s="34"/>
      <c r="LLV5" s="34"/>
      <c r="LLW5" s="34"/>
      <c r="LLX5" s="34"/>
      <c r="LLY5" s="34"/>
      <c r="LLZ5" s="34"/>
      <c r="LMA5" s="34"/>
      <c r="LMB5" s="34"/>
      <c r="LMC5" s="34"/>
      <c r="LMD5" s="34"/>
      <c r="LME5" s="34"/>
      <c r="LMF5" s="34"/>
      <c r="LMG5" s="34"/>
      <c r="LMH5" s="34"/>
      <c r="LMI5" s="34"/>
      <c r="LMJ5" s="34"/>
      <c r="LMK5" s="34"/>
      <c r="LML5" s="34"/>
      <c r="LMM5" s="34"/>
      <c r="LMN5" s="34"/>
      <c r="LMO5" s="34"/>
      <c r="LMP5" s="34"/>
      <c r="LMQ5" s="34"/>
      <c r="LMR5" s="34"/>
      <c r="LMS5" s="34"/>
      <c r="LMT5" s="34"/>
      <c r="LMU5" s="34"/>
      <c r="LMV5" s="34"/>
      <c r="LMW5" s="34"/>
      <c r="LMX5" s="34"/>
      <c r="LMY5" s="34"/>
      <c r="LMZ5" s="34"/>
      <c r="LNA5" s="34"/>
      <c r="LNB5" s="34"/>
      <c r="LNC5" s="34"/>
      <c r="LND5" s="34"/>
      <c r="LNE5" s="34"/>
      <c r="LNF5" s="34"/>
      <c r="LNG5" s="34"/>
      <c r="LNH5" s="34"/>
      <c r="LNI5" s="34"/>
      <c r="LNJ5" s="34"/>
      <c r="LNK5" s="34"/>
      <c r="LNL5" s="34"/>
      <c r="LNM5" s="34"/>
      <c r="LNN5" s="34"/>
      <c r="LNO5" s="34"/>
      <c r="LNP5" s="34"/>
      <c r="LNQ5" s="34"/>
      <c r="LNR5" s="34"/>
      <c r="LNS5" s="34"/>
      <c r="LNT5" s="34"/>
      <c r="LNU5" s="34"/>
      <c r="LNV5" s="34"/>
      <c r="LNW5" s="34"/>
      <c r="LNX5" s="34"/>
      <c r="LNY5" s="34"/>
      <c r="LNZ5" s="34"/>
      <c r="LOA5" s="34"/>
      <c r="LOB5" s="34"/>
      <c r="LOC5" s="34"/>
      <c r="LOD5" s="34"/>
      <c r="LOE5" s="34"/>
      <c r="LOF5" s="34"/>
      <c r="LOG5" s="34"/>
      <c r="LOH5" s="34"/>
      <c r="LOI5" s="34"/>
      <c r="LOJ5" s="34"/>
      <c r="LOK5" s="34"/>
      <c r="LOL5" s="34"/>
      <c r="LOM5" s="34"/>
      <c r="LON5" s="34"/>
      <c r="LOO5" s="34"/>
      <c r="LOP5" s="34"/>
      <c r="LOQ5" s="34"/>
      <c r="LOR5" s="34"/>
      <c r="LOS5" s="34"/>
      <c r="LOT5" s="34"/>
      <c r="LOU5" s="34"/>
      <c r="LOV5" s="34"/>
      <c r="LOW5" s="34"/>
      <c r="LOX5" s="34"/>
      <c r="LOY5" s="34"/>
      <c r="LOZ5" s="34"/>
      <c r="LPA5" s="34"/>
      <c r="LPB5" s="34"/>
      <c r="LPC5" s="34"/>
      <c r="LPD5" s="34"/>
      <c r="LPE5" s="34"/>
      <c r="LPF5" s="34"/>
      <c r="LPG5" s="34"/>
      <c r="LPH5" s="34"/>
      <c r="LPI5" s="34"/>
      <c r="LPJ5" s="34"/>
      <c r="LPK5" s="34"/>
      <c r="LPL5" s="34"/>
      <c r="LPM5" s="34"/>
      <c r="LPN5" s="34"/>
      <c r="LPO5" s="34"/>
      <c r="LPP5" s="34"/>
      <c r="LPQ5" s="34"/>
      <c r="LPR5" s="34"/>
      <c r="LPS5" s="34"/>
      <c r="LPT5" s="34"/>
      <c r="LPU5" s="34"/>
      <c r="LPV5" s="34"/>
      <c r="LPW5" s="34"/>
      <c r="LPX5" s="34"/>
      <c r="LPY5" s="34"/>
      <c r="LPZ5" s="34"/>
      <c r="LQA5" s="34"/>
      <c r="LQB5" s="34"/>
      <c r="LQC5" s="34"/>
      <c r="LQD5" s="34"/>
      <c r="LQE5" s="34"/>
      <c r="LQF5" s="34"/>
      <c r="LQG5" s="34"/>
      <c r="LQH5" s="34"/>
      <c r="LQI5" s="34"/>
      <c r="LQJ5" s="34"/>
      <c r="LQK5" s="34"/>
      <c r="LQL5" s="34"/>
      <c r="LQM5" s="34"/>
      <c r="LQN5" s="34"/>
      <c r="LQO5" s="34"/>
      <c r="LQP5" s="34"/>
      <c r="LQQ5" s="34"/>
      <c r="LQR5" s="34"/>
      <c r="LQS5" s="34"/>
      <c r="LQT5" s="34"/>
      <c r="LQU5" s="34"/>
      <c r="LQV5" s="34"/>
      <c r="LQW5" s="34"/>
      <c r="LQX5" s="34"/>
      <c r="LQY5" s="34"/>
      <c r="LQZ5" s="34"/>
      <c r="LRA5" s="34"/>
      <c r="LRB5" s="34"/>
      <c r="LRC5" s="34"/>
      <c r="LRD5" s="34"/>
      <c r="LRE5" s="34"/>
      <c r="LRF5" s="34"/>
      <c r="LRG5" s="34"/>
      <c r="LRH5" s="34"/>
      <c r="LRI5" s="34"/>
      <c r="LRJ5" s="34"/>
      <c r="LRK5" s="34"/>
      <c r="LRL5" s="34"/>
      <c r="LRM5" s="34"/>
      <c r="LRN5" s="34"/>
      <c r="LRO5" s="34"/>
      <c r="LRP5" s="34"/>
      <c r="LRQ5" s="34"/>
      <c r="LRR5" s="34"/>
      <c r="LRS5" s="34"/>
      <c r="LRT5" s="34"/>
      <c r="LRU5" s="34"/>
      <c r="LRV5" s="34"/>
      <c r="LRW5" s="34"/>
      <c r="LRX5" s="34"/>
      <c r="LRY5" s="34"/>
      <c r="LRZ5" s="34"/>
      <c r="LSA5" s="34"/>
      <c r="LSB5" s="34"/>
      <c r="LSC5" s="34"/>
      <c r="LSD5" s="34"/>
      <c r="LSE5" s="34"/>
      <c r="LSF5" s="34"/>
      <c r="LSG5" s="34"/>
      <c r="LSH5" s="34"/>
      <c r="LSI5" s="34"/>
      <c r="LSJ5" s="34"/>
      <c r="LSK5" s="34"/>
      <c r="LSL5" s="34"/>
      <c r="LSM5" s="34"/>
      <c r="LSN5" s="34"/>
      <c r="LSO5" s="34"/>
      <c r="LSP5" s="34"/>
      <c r="LSQ5" s="34"/>
      <c r="LSR5" s="34"/>
      <c r="LSS5" s="34"/>
      <c r="LST5" s="34"/>
      <c r="LSU5" s="34"/>
      <c r="LSV5" s="34"/>
      <c r="LSW5" s="34"/>
      <c r="LSX5" s="34"/>
      <c r="LSY5" s="34"/>
      <c r="LSZ5" s="34"/>
      <c r="LTA5" s="34"/>
      <c r="LTB5" s="34"/>
      <c r="LTC5" s="34"/>
      <c r="LTD5" s="34"/>
      <c r="LTE5" s="34"/>
      <c r="LTF5" s="34"/>
      <c r="LTG5" s="34"/>
      <c r="LTH5" s="34"/>
      <c r="LTI5" s="34"/>
      <c r="LTJ5" s="34"/>
      <c r="LTK5" s="34"/>
      <c r="LTL5" s="34"/>
      <c r="LTM5" s="34"/>
      <c r="LTN5" s="34"/>
      <c r="LTO5" s="34"/>
      <c r="LTP5" s="34"/>
      <c r="LTQ5" s="34"/>
      <c r="LTR5" s="34"/>
      <c r="LTS5" s="34"/>
      <c r="LTT5" s="34"/>
      <c r="LTU5" s="34"/>
      <c r="LTV5" s="34"/>
      <c r="LTW5" s="34"/>
      <c r="LTX5" s="34"/>
      <c r="LTY5" s="34"/>
      <c r="LTZ5" s="34"/>
      <c r="LUA5" s="34"/>
      <c r="LUB5" s="34"/>
      <c r="LUC5" s="34"/>
      <c r="LUD5" s="34"/>
      <c r="LUE5" s="34"/>
      <c r="LUF5" s="34"/>
      <c r="LUG5" s="34"/>
      <c r="LUH5" s="34"/>
      <c r="LUI5" s="34"/>
      <c r="LUJ5" s="34"/>
      <c r="LUK5" s="34"/>
      <c r="LUL5" s="34"/>
      <c r="LUM5" s="34"/>
      <c r="LUN5" s="34"/>
      <c r="LUO5" s="34"/>
      <c r="LUP5" s="34"/>
      <c r="LUQ5" s="34"/>
      <c r="LUR5" s="34"/>
      <c r="LUS5" s="34"/>
      <c r="LUT5" s="34"/>
      <c r="LUU5" s="34"/>
      <c r="LUV5" s="34"/>
      <c r="LUW5" s="34"/>
      <c r="LUX5" s="34"/>
      <c r="LUY5" s="34"/>
      <c r="LUZ5" s="34"/>
      <c r="LVA5" s="34"/>
      <c r="LVB5" s="34"/>
      <c r="LVC5" s="34"/>
      <c r="LVD5" s="34"/>
      <c r="LVE5" s="34"/>
      <c r="LVF5" s="34"/>
      <c r="LVG5" s="34"/>
      <c r="LVH5" s="34"/>
      <c r="LVI5" s="34"/>
      <c r="LVJ5" s="34"/>
      <c r="LVK5" s="34"/>
      <c r="LVL5" s="34"/>
      <c r="LVM5" s="34"/>
      <c r="LVN5" s="34"/>
      <c r="LVO5" s="34"/>
      <c r="LVP5" s="34"/>
      <c r="LVQ5" s="34"/>
      <c r="LVR5" s="34"/>
      <c r="LVS5" s="34"/>
      <c r="LVT5" s="34"/>
      <c r="LVU5" s="34"/>
      <c r="LVV5" s="34"/>
      <c r="LVW5" s="34"/>
      <c r="LVX5" s="34"/>
      <c r="LVY5" s="34"/>
      <c r="LVZ5" s="34"/>
      <c r="LWA5" s="34"/>
      <c r="LWB5" s="34"/>
      <c r="LWC5" s="34"/>
      <c r="LWD5" s="34"/>
      <c r="LWE5" s="34"/>
      <c r="LWF5" s="34"/>
      <c r="LWG5" s="34"/>
      <c r="LWH5" s="34"/>
      <c r="LWI5" s="34"/>
      <c r="LWJ5" s="34"/>
      <c r="LWK5" s="34"/>
      <c r="LWL5" s="34"/>
      <c r="LWM5" s="34"/>
      <c r="LWN5" s="34"/>
      <c r="LWO5" s="34"/>
      <c r="LWP5" s="34"/>
      <c r="LWQ5" s="34"/>
      <c r="LWR5" s="34"/>
      <c r="LWS5" s="34"/>
      <c r="LWT5" s="34"/>
      <c r="LWU5" s="34"/>
      <c r="LWV5" s="34"/>
      <c r="LWW5" s="34"/>
      <c r="LWX5" s="34"/>
      <c r="LWY5" s="34"/>
      <c r="LWZ5" s="34"/>
      <c r="LXA5" s="34"/>
      <c r="LXB5" s="34"/>
      <c r="LXC5" s="34"/>
      <c r="LXD5" s="34"/>
      <c r="LXE5" s="34"/>
      <c r="LXF5" s="34"/>
      <c r="LXG5" s="34"/>
      <c r="LXH5" s="34"/>
      <c r="LXI5" s="34"/>
      <c r="LXJ5" s="34"/>
      <c r="LXK5" s="34"/>
      <c r="LXL5" s="34"/>
      <c r="LXM5" s="34"/>
      <c r="LXN5" s="34"/>
      <c r="LXO5" s="34"/>
      <c r="LXP5" s="34"/>
      <c r="LXQ5" s="34"/>
      <c r="LXR5" s="34"/>
      <c r="LXS5" s="34"/>
      <c r="LXT5" s="34"/>
      <c r="LXU5" s="34"/>
      <c r="LXV5" s="34"/>
      <c r="LXW5" s="34"/>
      <c r="LXX5" s="34"/>
      <c r="LXY5" s="34"/>
      <c r="LXZ5" s="34"/>
      <c r="LYA5" s="34"/>
      <c r="LYB5" s="34"/>
      <c r="LYC5" s="34"/>
      <c r="LYD5" s="34"/>
      <c r="LYE5" s="34"/>
      <c r="LYF5" s="34"/>
      <c r="LYG5" s="34"/>
      <c r="LYH5" s="34"/>
      <c r="LYI5" s="34"/>
      <c r="LYJ5" s="34"/>
      <c r="LYK5" s="34"/>
      <c r="LYL5" s="34"/>
      <c r="LYM5" s="34"/>
      <c r="LYN5" s="34"/>
      <c r="LYO5" s="34"/>
      <c r="LYP5" s="34"/>
      <c r="LYQ5" s="34"/>
      <c r="LYR5" s="34"/>
      <c r="LYS5" s="34"/>
      <c r="LYT5" s="34"/>
      <c r="LYU5" s="34"/>
      <c r="LYV5" s="34"/>
      <c r="LYW5" s="34"/>
      <c r="LYX5" s="34"/>
      <c r="LYY5" s="34"/>
      <c r="LYZ5" s="34"/>
      <c r="LZA5" s="34"/>
      <c r="LZB5" s="34"/>
      <c r="LZC5" s="34"/>
      <c r="LZD5" s="34"/>
      <c r="LZE5" s="34"/>
      <c r="LZF5" s="34"/>
      <c r="LZG5" s="34"/>
      <c r="LZH5" s="34"/>
      <c r="LZI5" s="34"/>
      <c r="LZJ5" s="34"/>
      <c r="LZK5" s="34"/>
      <c r="LZL5" s="34"/>
      <c r="LZM5" s="34"/>
      <c r="LZN5" s="34"/>
      <c r="LZO5" s="34"/>
      <c r="LZP5" s="34"/>
      <c r="LZQ5" s="34"/>
      <c r="LZR5" s="34"/>
      <c r="LZS5" s="34"/>
      <c r="LZT5" s="34"/>
      <c r="LZU5" s="34"/>
      <c r="LZV5" s="34"/>
      <c r="LZW5" s="34"/>
      <c r="LZX5" s="34"/>
      <c r="LZY5" s="34"/>
      <c r="LZZ5" s="34"/>
      <c r="MAA5" s="34"/>
      <c r="MAB5" s="34"/>
      <c r="MAC5" s="34"/>
      <c r="MAD5" s="34"/>
      <c r="MAE5" s="34"/>
      <c r="MAF5" s="34"/>
      <c r="MAG5" s="34"/>
      <c r="MAH5" s="34"/>
      <c r="MAI5" s="34"/>
      <c r="MAJ5" s="34"/>
      <c r="MAK5" s="34"/>
      <c r="MAL5" s="34"/>
      <c r="MAM5" s="34"/>
      <c r="MAN5" s="34"/>
      <c r="MAO5" s="34"/>
      <c r="MAP5" s="34"/>
      <c r="MAQ5" s="34"/>
      <c r="MAR5" s="34"/>
      <c r="MAS5" s="34"/>
      <c r="MAT5" s="34"/>
      <c r="MAU5" s="34"/>
      <c r="MAV5" s="34"/>
      <c r="MAW5" s="34"/>
      <c r="MAX5" s="34"/>
      <c r="MAY5" s="34"/>
      <c r="MAZ5" s="34"/>
      <c r="MBA5" s="34"/>
      <c r="MBB5" s="34"/>
      <c r="MBC5" s="34"/>
      <c r="MBD5" s="34"/>
      <c r="MBE5" s="34"/>
      <c r="MBF5" s="34"/>
      <c r="MBG5" s="34"/>
      <c r="MBH5" s="34"/>
      <c r="MBI5" s="34"/>
      <c r="MBJ5" s="34"/>
      <c r="MBK5" s="34"/>
      <c r="MBL5" s="34"/>
      <c r="MBM5" s="34"/>
      <c r="MBN5" s="34"/>
      <c r="MBO5" s="34"/>
      <c r="MBP5" s="34"/>
      <c r="MBQ5" s="34"/>
      <c r="MBR5" s="34"/>
      <c r="MBS5" s="34"/>
      <c r="MBT5" s="34"/>
      <c r="MBU5" s="34"/>
      <c r="MBV5" s="34"/>
      <c r="MBW5" s="34"/>
      <c r="MBX5" s="34"/>
      <c r="MBY5" s="34"/>
      <c r="MBZ5" s="34"/>
      <c r="MCA5" s="34"/>
      <c r="MCB5" s="34"/>
      <c r="MCC5" s="34"/>
      <c r="MCD5" s="34"/>
      <c r="MCE5" s="34"/>
      <c r="MCF5" s="34"/>
      <c r="MCG5" s="34"/>
      <c r="MCH5" s="34"/>
      <c r="MCI5" s="34"/>
      <c r="MCJ5" s="34"/>
      <c r="MCK5" s="34"/>
      <c r="MCL5" s="34"/>
      <c r="MCM5" s="34"/>
      <c r="MCN5" s="34"/>
      <c r="MCO5" s="34"/>
      <c r="MCP5" s="34"/>
      <c r="MCQ5" s="34"/>
      <c r="MCR5" s="34"/>
      <c r="MCS5" s="34"/>
      <c r="MCT5" s="34"/>
      <c r="MCU5" s="34"/>
      <c r="MCV5" s="34"/>
      <c r="MCW5" s="34"/>
      <c r="MCX5" s="34"/>
      <c r="MCY5" s="34"/>
      <c r="MCZ5" s="34"/>
      <c r="MDA5" s="34"/>
      <c r="MDB5" s="34"/>
      <c r="MDC5" s="34"/>
      <c r="MDD5" s="34"/>
      <c r="MDE5" s="34"/>
      <c r="MDF5" s="34"/>
      <c r="MDG5" s="34"/>
      <c r="MDH5" s="34"/>
      <c r="MDI5" s="34"/>
      <c r="MDJ5" s="34"/>
      <c r="MDK5" s="34"/>
      <c r="MDL5" s="34"/>
      <c r="MDM5" s="34"/>
      <c r="MDN5" s="34"/>
      <c r="MDO5" s="34"/>
      <c r="MDP5" s="34"/>
      <c r="MDQ5" s="34"/>
      <c r="MDR5" s="34"/>
      <c r="MDS5" s="34"/>
      <c r="MDT5" s="34"/>
      <c r="MDU5" s="34"/>
      <c r="MDV5" s="34"/>
      <c r="MDW5" s="34"/>
      <c r="MDX5" s="34"/>
      <c r="MDY5" s="34"/>
      <c r="MDZ5" s="34"/>
      <c r="MEA5" s="34"/>
      <c r="MEB5" s="34"/>
      <c r="MEC5" s="34"/>
      <c r="MED5" s="34"/>
      <c r="MEE5" s="34"/>
      <c r="MEF5" s="34"/>
      <c r="MEG5" s="34"/>
      <c r="MEH5" s="34"/>
      <c r="MEI5" s="34"/>
      <c r="MEJ5" s="34"/>
      <c r="MEK5" s="34"/>
      <c r="MEL5" s="34"/>
      <c r="MEM5" s="34"/>
      <c r="MEN5" s="34"/>
      <c r="MEO5" s="34"/>
      <c r="MEP5" s="34"/>
      <c r="MEQ5" s="34"/>
      <c r="MER5" s="34"/>
      <c r="MES5" s="34"/>
      <c r="MET5" s="34"/>
      <c r="MEU5" s="34"/>
      <c r="MEV5" s="34"/>
      <c r="MEW5" s="34"/>
      <c r="MEX5" s="34"/>
      <c r="MEY5" s="34"/>
      <c r="MEZ5" s="34"/>
      <c r="MFA5" s="34"/>
      <c r="MFB5" s="34"/>
      <c r="MFC5" s="34"/>
      <c r="MFD5" s="34"/>
      <c r="MFE5" s="34"/>
      <c r="MFF5" s="34"/>
      <c r="MFG5" s="34"/>
      <c r="MFH5" s="34"/>
      <c r="MFI5" s="34"/>
      <c r="MFJ5" s="34"/>
      <c r="MFK5" s="34"/>
      <c r="MFL5" s="34"/>
      <c r="MFM5" s="34"/>
      <c r="MFN5" s="34"/>
      <c r="MFO5" s="34"/>
      <c r="MFP5" s="34"/>
      <c r="MFQ5" s="34"/>
      <c r="MFR5" s="34"/>
      <c r="MFS5" s="34"/>
      <c r="MFT5" s="34"/>
      <c r="MFU5" s="34"/>
      <c r="MFV5" s="34"/>
      <c r="MFW5" s="34"/>
      <c r="MFX5" s="34"/>
      <c r="MFY5" s="34"/>
      <c r="MFZ5" s="34"/>
      <c r="MGA5" s="34"/>
      <c r="MGB5" s="34"/>
      <c r="MGC5" s="34"/>
      <c r="MGD5" s="34"/>
      <c r="MGE5" s="34"/>
      <c r="MGF5" s="34"/>
      <c r="MGG5" s="34"/>
      <c r="MGH5" s="34"/>
      <c r="MGI5" s="34"/>
      <c r="MGJ5" s="34"/>
      <c r="MGK5" s="34"/>
      <c r="MGL5" s="34"/>
      <c r="MGM5" s="34"/>
      <c r="MGN5" s="34"/>
      <c r="MGO5" s="34"/>
      <c r="MGP5" s="34"/>
      <c r="MGQ5" s="34"/>
      <c r="MGR5" s="34"/>
      <c r="MGS5" s="34"/>
      <c r="MGT5" s="34"/>
      <c r="MGU5" s="34"/>
      <c r="MGV5" s="34"/>
      <c r="MGW5" s="34"/>
      <c r="MGX5" s="34"/>
      <c r="MGY5" s="34"/>
      <c r="MGZ5" s="34"/>
      <c r="MHA5" s="34"/>
      <c r="MHB5" s="34"/>
      <c r="MHC5" s="34"/>
      <c r="MHD5" s="34"/>
      <c r="MHE5" s="34"/>
      <c r="MHF5" s="34"/>
      <c r="MHG5" s="34"/>
      <c r="MHH5" s="34"/>
      <c r="MHI5" s="34"/>
      <c r="MHJ5" s="34"/>
      <c r="MHK5" s="34"/>
      <c r="MHL5" s="34"/>
      <c r="MHM5" s="34"/>
      <c r="MHN5" s="34"/>
      <c r="MHO5" s="34"/>
      <c r="MHP5" s="34"/>
      <c r="MHQ5" s="34"/>
      <c r="MHR5" s="34"/>
      <c r="MHS5" s="34"/>
      <c r="MHT5" s="34"/>
      <c r="MHU5" s="34"/>
      <c r="MHV5" s="34"/>
      <c r="MHW5" s="34"/>
      <c r="MHX5" s="34"/>
      <c r="MHY5" s="34"/>
      <c r="MHZ5" s="34"/>
      <c r="MIA5" s="34"/>
      <c r="MIB5" s="34"/>
      <c r="MIC5" s="34"/>
      <c r="MID5" s="34"/>
      <c r="MIE5" s="34"/>
      <c r="MIF5" s="34"/>
      <c r="MIG5" s="34"/>
      <c r="MIH5" s="34"/>
      <c r="MII5" s="34"/>
      <c r="MIJ5" s="34"/>
      <c r="MIK5" s="34"/>
      <c r="MIL5" s="34"/>
      <c r="MIM5" s="34"/>
      <c r="MIN5" s="34"/>
      <c r="MIO5" s="34"/>
      <c r="MIP5" s="34"/>
      <c r="MIQ5" s="34"/>
      <c r="MIR5" s="34"/>
      <c r="MIS5" s="34"/>
      <c r="MIT5" s="34"/>
      <c r="MIU5" s="34"/>
      <c r="MIV5" s="34"/>
      <c r="MIW5" s="34"/>
      <c r="MIX5" s="34"/>
      <c r="MIY5" s="34"/>
      <c r="MIZ5" s="34"/>
      <c r="MJA5" s="34"/>
      <c r="MJB5" s="34"/>
      <c r="MJC5" s="34"/>
      <c r="MJD5" s="34"/>
      <c r="MJE5" s="34"/>
      <c r="MJF5" s="34"/>
      <c r="MJG5" s="34"/>
      <c r="MJH5" s="34"/>
      <c r="MJI5" s="34"/>
      <c r="MJJ5" s="34"/>
      <c r="MJK5" s="34"/>
      <c r="MJL5" s="34"/>
      <c r="MJM5" s="34"/>
      <c r="MJN5" s="34"/>
      <c r="MJO5" s="34"/>
      <c r="MJP5" s="34"/>
      <c r="MJQ5" s="34"/>
      <c r="MJR5" s="34"/>
      <c r="MJS5" s="34"/>
      <c r="MJT5" s="34"/>
      <c r="MJU5" s="34"/>
      <c r="MJV5" s="34"/>
      <c r="MJW5" s="34"/>
      <c r="MJX5" s="34"/>
      <c r="MJY5" s="34"/>
      <c r="MJZ5" s="34"/>
      <c r="MKA5" s="34"/>
      <c r="MKB5" s="34"/>
      <c r="MKC5" s="34"/>
      <c r="MKD5" s="34"/>
      <c r="MKE5" s="34"/>
      <c r="MKF5" s="34"/>
      <c r="MKG5" s="34"/>
      <c r="MKH5" s="34"/>
      <c r="MKI5" s="34"/>
      <c r="MKJ5" s="34"/>
      <c r="MKK5" s="34"/>
      <c r="MKL5" s="34"/>
      <c r="MKM5" s="34"/>
      <c r="MKN5" s="34"/>
      <c r="MKO5" s="34"/>
      <c r="MKP5" s="34"/>
      <c r="MKQ5" s="34"/>
      <c r="MKR5" s="34"/>
      <c r="MKS5" s="34"/>
      <c r="MKT5" s="34"/>
      <c r="MKU5" s="34"/>
      <c r="MKV5" s="34"/>
      <c r="MKW5" s="34"/>
      <c r="MKX5" s="34"/>
      <c r="MKY5" s="34"/>
      <c r="MKZ5" s="34"/>
      <c r="MLA5" s="34"/>
      <c r="MLB5" s="34"/>
      <c r="MLC5" s="34"/>
      <c r="MLD5" s="34"/>
      <c r="MLE5" s="34"/>
      <c r="MLF5" s="34"/>
      <c r="MLG5" s="34"/>
      <c r="MLH5" s="34"/>
      <c r="MLI5" s="34"/>
      <c r="MLJ5" s="34"/>
      <c r="MLK5" s="34"/>
      <c r="MLL5" s="34"/>
      <c r="MLM5" s="34"/>
      <c r="MLN5" s="34"/>
      <c r="MLO5" s="34"/>
      <c r="MLP5" s="34"/>
      <c r="MLQ5" s="34"/>
      <c r="MLR5" s="34"/>
      <c r="MLS5" s="34"/>
      <c r="MLT5" s="34"/>
      <c r="MLU5" s="34"/>
      <c r="MLV5" s="34"/>
      <c r="MLW5" s="34"/>
      <c r="MLX5" s="34"/>
      <c r="MLY5" s="34"/>
      <c r="MLZ5" s="34"/>
      <c r="MMA5" s="34"/>
      <c r="MMB5" s="34"/>
      <c r="MMC5" s="34"/>
      <c r="MMD5" s="34"/>
      <c r="MME5" s="34"/>
      <c r="MMF5" s="34"/>
      <c r="MMG5" s="34"/>
      <c r="MMH5" s="34"/>
      <c r="MMI5" s="34"/>
      <c r="MMJ5" s="34"/>
      <c r="MMK5" s="34"/>
      <c r="MML5" s="34"/>
      <c r="MMM5" s="34"/>
      <c r="MMN5" s="34"/>
      <c r="MMO5" s="34"/>
      <c r="MMP5" s="34"/>
      <c r="MMQ5" s="34"/>
      <c r="MMR5" s="34"/>
      <c r="MMS5" s="34"/>
      <c r="MMT5" s="34"/>
      <c r="MMU5" s="34"/>
      <c r="MMV5" s="34"/>
      <c r="MMW5" s="34"/>
      <c r="MMX5" s="34"/>
      <c r="MMY5" s="34"/>
      <c r="MMZ5" s="34"/>
      <c r="MNA5" s="34"/>
      <c r="MNB5" s="34"/>
      <c r="MNC5" s="34"/>
      <c r="MND5" s="34"/>
      <c r="MNE5" s="34"/>
      <c r="MNF5" s="34"/>
      <c r="MNG5" s="34"/>
      <c r="MNH5" s="34"/>
      <c r="MNI5" s="34"/>
      <c r="MNJ5" s="34"/>
      <c r="MNK5" s="34"/>
      <c r="MNL5" s="34"/>
      <c r="MNM5" s="34"/>
      <c r="MNN5" s="34"/>
      <c r="MNO5" s="34"/>
      <c r="MNP5" s="34"/>
      <c r="MNQ5" s="34"/>
      <c r="MNR5" s="34"/>
      <c r="MNS5" s="34"/>
      <c r="MNT5" s="34"/>
      <c r="MNU5" s="34"/>
      <c r="MNV5" s="34"/>
      <c r="MNW5" s="34"/>
      <c r="MNX5" s="34"/>
      <c r="MNY5" s="34"/>
      <c r="MNZ5" s="34"/>
      <c r="MOA5" s="34"/>
      <c r="MOB5" s="34"/>
      <c r="MOC5" s="34"/>
      <c r="MOD5" s="34"/>
      <c r="MOE5" s="34"/>
      <c r="MOF5" s="34"/>
      <c r="MOG5" s="34"/>
      <c r="MOH5" s="34"/>
      <c r="MOI5" s="34"/>
      <c r="MOJ5" s="34"/>
      <c r="MOK5" s="34"/>
      <c r="MOL5" s="34"/>
      <c r="MOM5" s="34"/>
      <c r="MON5" s="34"/>
      <c r="MOO5" s="34"/>
      <c r="MOP5" s="34"/>
      <c r="MOQ5" s="34"/>
      <c r="MOR5" s="34"/>
      <c r="MOS5" s="34"/>
      <c r="MOT5" s="34"/>
      <c r="MOU5" s="34"/>
      <c r="MOV5" s="34"/>
      <c r="MOW5" s="34"/>
      <c r="MOX5" s="34"/>
      <c r="MOY5" s="34"/>
      <c r="MOZ5" s="34"/>
      <c r="MPA5" s="34"/>
      <c r="MPB5" s="34"/>
      <c r="MPC5" s="34"/>
      <c r="MPD5" s="34"/>
      <c r="MPE5" s="34"/>
      <c r="MPF5" s="34"/>
      <c r="MPG5" s="34"/>
      <c r="MPH5" s="34"/>
      <c r="MPI5" s="34"/>
      <c r="MPJ5" s="34"/>
      <c r="MPK5" s="34"/>
      <c r="MPL5" s="34"/>
      <c r="MPM5" s="34"/>
      <c r="MPN5" s="34"/>
      <c r="MPO5" s="34"/>
      <c r="MPP5" s="34"/>
      <c r="MPQ5" s="34"/>
      <c r="MPR5" s="34"/>
      <c r="MPS5" s="34"/>
      <c r="MPT5" s="34"/>
      <c r="MPU5" s="34"/>
      <c r="MPV5" s="34"/>
      <c r="MPW5" s="34"/>
      <c r="MPX5" s="34"/>
      <c r="MPY5" s="34"/>
      <c r="MPZ5" s="34"/>
      <c r="MQA5" s="34"/>
      <c r="MQB5" s="34"/>
      <c r="MQC5" s="34"/>
      <c r="MQD5" s="34"/>
      <c r="MQE5" s="34"/>
      <c r="MQF5" s="34"/>
      <c r="MQG5" s="34"/>
      <c r="MQH5" s="34"/>
      <c r="MQI5" s="34"/>
      <c r="MQJ5" s="34"/>
      <c r="MQK5" s="34"/>
      <c r="MQL5" s="34"/>
      <c r="MQM5" s="34"/>
      <c r="MQN5" s="34"/>
      <c r="MQO5" s="34"/>
      <c r="MQP5" s="34"/>
      <c r="MQQ5" s="34"/>
      <c r="MQR5" s="34"/>
      <c r="MQS5" s="34"/>
      <c r="MQT5" s="34"/>
      <c r="MQU5" s="34"/>
      <c r="MQV5" s="34"/>
      <c r="MQW5" s="34"/>
      <c r="MQX5" s="34"/>
      <c r="MQY5" s="34"/>
      <c r="MQZ5" s="34"/>
      <c r="MRA5" s="34"/>
      <c r="MRB5" s="34"/>
      <c r="MRC5" s="34"/>
      <c r="MRD5" s="34"/>
      <c r="MRE5" s="34"/>
      <c r="MRF5" s="34"/>
      <c r="MRG5" s="34"/>
      <c r="MRH5" s="34"/>
      <c r="MRI5" s="34"/>
      <c r="MRJ5" s="34"/>
      <c r="MRK5" s="34"/>
      <c r="MRL5" s="34"/>
      <c r="MRM5" s="34"/>
      <c r="MRN5" s="34"/>
      <c r="MRO5" s="34"/>
      <c r="MRP5" s="34"/>
      <c r="MRQ5" s="34"/>
      <c r="MRR5" s="34"/>
      <c r="MRS5" s="34"/>
      <c r="MRT5" s="34"/>
      <c r="MRU5" s="34"/>
      <c r="MRV5" s="34"/>
      <c r="MRW5" s="34"/>
      <c r="MRX5" s="34"/>
      <c r="MRY5" s="34"/>
      <c r="MRZ5" s="34"/>
      <c r="MSA5" s="34"/>
      <c r="MSB5" s="34"/>
      <c r="MSC5" s="34"/>
      <c r="MSD5" s="34"/>
      <c r="MSE5" s="34"/>
      <c r="MSF5" s="34"/>
      <c r="MSG5" s="34"/>
      <c r="MSH5" s="34"/>
      <c r="MSI5" s="34"/>
      <c r="MSJ5" s="34"/>
      <c r="MSK5" s="34"/>
      <c r="MSL5" s="34"/>
      <c r="MSM5" s="34"/>
      <c r="MSN5" s="34"/>
      <c r="MSO5" s="34"/>
      <c r="MSP5" s="34"/>
      <c r="MSQ5" s="34"/>
      <c r="MSR5" s="34"/>
      <c r="MSS5" s="34"/>
      <c r="MST5" s="34"/>
      <c r="MSU5" s="34"/>
      <c r="MSV5" s="34"/>
      <c r="MSW5" s="34"/>
      <c r="MSX5" s="34"/>
      <c r="MSY5" s="34"/>
      <c r="MSZ5" s="34"/>
      <c r="MTA5" s="34"/>
      <c r="MTB5" s="34"/>
      <c r="MTC5" s="34"/>
      <c r="MTD5" s="34"/>
      <c r="MTE5" s="34"/>
      <c r="MTF5" s="34"/>
      <c r="MTG5" s="34"/>
      <c r="MTH5" s="34"/>
      <c r="MTI5" s="34"/>
      <c r="MTJ5" s="34"/>
      <c r="MTK5" s="34"/>
      <c r="MTL5" s="34"/>
      <c r="MTM5" s="34"/>
      <c r="MTN5" s="34"/>
      <c r="MTO5" s="34"/>
      <c r="MTP5" s="34"/>
      <c r="MTQ5" s="34"/>
      <c r="MTR5" s="34"/>
      <c r="MTS5" s="34"/>
      <c r="MTT5" s="34"/>
      <c r="MTU5" s="34"/>
      <c r="MTV5" s="34"/>
      <c r="MTW5" s="34"/>
      <c r="MTX5" s="34"/>
      <c r="MTY5" s="34"/>
      <c r="MTZ5" s="34"/>
      <c r="MUA5" s="34"/>
      <c r="MUB5" s="34"/>
      <c r="MUC5" s="34"/>
      <c r="MUD5" s="34"/>
      <c r="MUE5" s="34"/>
      <c r="MUF5" s="34"/>
      <c r="MUG5" s="34"/>
      <c r="MUH5" s="34"/>
      <c r="MUI5" s="34"/>
      <c r="MUJ5" s="34"/>
      <c r="MUK5" s="34"/>
      <c r="MUL5" s="34"/>
      <c r="MUM5" s="34"/>
      <c r="MUN5" s="34"/>
      <c r="MUO5" s="34"/>
      <c r="MUP5" s="34"/>
      <c r="MUQ5" s="34"/>
      <c r="MUR5" s="34"/>
      <c r="MUS5" s="34"/>
      <c r="MUT5" s="34"/>
      <c r="MUU5" s="34"/>
      <c r="MUV5" s="34"/>
      <c r="MUW5" s="34"/>
      <c r="MUX5" s="34"/>
      <c r="MUY5" s="34"/>
      <c r="MUZ5" s="34"/>
      <c r="MVA5" s="34"/>
      <c r="MVB5" s="34"/>
      <c r="MVC5" s="34"/>
      <c r="MVD5" s="34"/>
      <c r="MVE5" s="34"/>
      <c r="MVF5" s="34"/>
      <c r="MVG5" s="34"/>
      <c r="MVH5" s="34"/>
      <c r="MVI5" s="34"/>
      <c r="MVJ5" s="34"/>
      <c r="MVK5" s="34"/>
      <c r="MVL5" s="34"/>
      <c r="MVM5" s="34"/>
      <c r="MVN5" s="34"/>
      <c r="MVO5" s="34"/>
      <c r="MVP5" s="34"/>
      <c r="MVQ5" s="34"/>
      <c r="MVR5" s="34"/>
      <c r="MVS5" s="34"/>
      <c r="MVT5" s="34"/>
      <c r="MVU5" s="34"/>
      <c r="MVV5" s="34"/>
      <c r="MVW5" s="34"/>
      <c r="MVX5" s="34"/>
      <c r="MVY5" s="34"/>
      <c r="MVZ5" s="34"/>
      <c r="MWA5" s="34"/>
      <c r="MWB5" s="34"/>
      <c r="MWC5" s="34"/>
      <c r="MWD5" s="34"/>
      <c r="MWE5" s="34"/>
      <c r="MWF5" s="34"/>
      <c r="MWG5" s="34"/>
      <c r="MWH5" s="34"/>
      <c r="MWI5" s="34"/>
      <c r="MWJ5" s="34"/>
      <c r="MWK5" s="34"/>
      <c r="MWL5" s="34"/>
      <c r="MWM5" s="34"/>
      <c r="MWN5" s="34"/>
      <c r="MWO5" s="34"/>
      <c r="MWP5" s="34"/>
      <c r="MWQ5" s="34"/>
      <c r="MWR5" s="34"/>
      <c r="MWS5" s="34"/>
      <c r="MWT5" s="34"/>
      <c r="MWU5" s="34"/>
      <c r="MWV5" s="34"/>
      <c r="MWW5" s="34"/>
      <c r="MWX5" s="34"/>
      <c r="MWY5" s="34"/>
      <c r="MWZ5" s="34"/>
      <c r="MXA5" s="34"/>
      <c r="MXB5" s="34"/>
      <c r="MXC5" s="34"/>
      <c r="MXD5" s="34"/>
      <c r="MXE5" s="34"/>
      <c r="MXF5" s="34"/>
      <c r="MXG5" s="34"/>
      <c r="MXH5" s="34"/>
      <c r="MXI5" s="34"/>
      <c r="MXJ5" s="34"/>
      <c r="MXK5" s="34"/>
      <c r="MXL5" s="34"/>
      <c r="MXM5" s="34"/>
      <c r="MXN5" s="34"/>
      <c r="MXO5" s="34"/>
      <c r="MXP5" s="34"/>
      <c r="MXQ5" s="34"/>
      <c r="MXR5" s="34"/>
      <c r="MXS5" s="34"/>
      <c r="MXT5" s="34"/>
      <c r="MXU5" s="34"/>
      <c r="MXV5" s="34"/>
      <c r="MXW5" s="34"/>
      <c r="MXX5" s="34"/>
      <c r="MXY5" s="34"/>
      <c r="MXZ5" s="34"/>
      <c r="MYA5" s="34"/>
      <c r="MYB5" s="34"/>
      <c r="MYC5" s="34"/>
      <c r="MYD5" s="34"/>
      <c r="MYE5" s="34"/>
      <c r="MYF5" s="34"/>
      <c r="MYG5" s="34"/>
      <c r="MYH5" s="34"/>
      <c r="MYI5" s="34"/>
      <c r="MYJ5" s="34"/>
      <c r="MYK5" s="34"/>
      <c r="MYL5" s="34"/>
      <c r="MYM5" s="34"/>
      <c r="MYN5" s="34"/>
      <c r="MYO5" s="34"/>
      <c r="MYP5" s="34"/>
      <c r="MYQ5" s="34"/>
      <c r="MYR5" s="34"/>
      <c r="MYS5" s="34"/>
      <c r="MYT5" s="34"/>
      <c r="MYU5" s="34"/>
      <c r="MYV5" s="34"/>
      <c r="MYW5" s="34"/>
      <c r="MYX5" s="34"/>
      <c r="MYY5" s="34"/>
      <c r="MYZ5" s="34"/>
      <c r="MZA5" s="34"/>
      <c r="MZB5" s="34"/>
      <c r="MZC5" s="34"/>
      <c r="MZD5" s="34"/>
      <c r="MZE5" s="34"/>
      <c r="MZF5" s="34"/>
      <c r="MZG5" s="34"/>
      <c r="MZH5" s="34"/>
      <c r="MZI5" s="34"/>
      <c r="MZJ5" s="34"/>
      <c r="MZK5" s="34"/>
      <c r="MZL5" s="34"/>
      <c r="MZM5" s="34"/>
      <c r="MZN5" s="34"/>
      <c r="MZO5" s="34"/>
      <c r="MZP5" s="34"/>
      <c r="MZQ5" s="34"/>
      <c r="MZR5" s="34"/>
      <c r="MZS5" s="34"/>
      <c r="MZT5" s="34"/>
      <c r="MZU5" s="34"/>
      <c r="MZV5" s="34"/>
      <c r="MZW5" s="34"/>
      <c r="MZX5" s="34"/>
      <c r="MZY5" s="34"/>
      <c r="MZZ5" s="34"/>
      <c r="NAA5" s="34"/>
      <c r="NAB5" s="34"/>
      <c r="NAC5" s="34"/>
      <c r="NAD5" s="34"/>
      <c r="NAE5" s="34"/>
      <c r="NAF5" s="34"/>
      <c r="NAG5" s="34"/>
      <c r="NAH5" s="34"/>
      <c r="NAI5" s="34"/>
      <c r="NAJ5" s="34"/>
      <c r="NAK5" s="34"/>
      <c r="NAL5" s="34"/>
      <c r="NAM5" s="34"/>
      <c r="NAN5" s="34"/>
      <c r="NAO5" s="34"/>
      <c r="NAP5" s="34"/>
      <c r="NAQ5" s="34"/>
      <c r="NAR5" s="34"/>
      <c r="NAS5" s="34"/>
      <c r="NAT5" s="34"/>
      <c r="NAU5" s="34"/>
      <c r="NAV5" s="34"/>
      <c r="NAW5" s="34"/>
      <c r="NAX5" s="34"/>
      <c r="NAY5" s="34"/>
      <c r="NAZ5" s="34"/>
      <c r="NBA5" s="34"/>
      <c r="NBB5" s="34"/>
      <c r="NBC5" s="34"/>
      <c r="NBD5" s="34"/>
      <c r="NBE5" s="34"/>
      <c r="NBF5" s="34"/>
      <c r="NBG5" s="34"/>
      <c r="NBH5" s="34"/>
      <c r="NBI5" s="34"/>
      <c r="NBJ5" s="34"/>
      <c r="NBK5" s="34"/>
      <c r="NBL5" s="34"/>
      <c r="NBM5" s="34"/>
      <c r="NBN5" s="34"/>
      <c r="NBO5" s="34"/>
      <c r="NBP5" s="34"/>
      <c r="NBQ5" s="34"/>
      <c r="NBR5" s="34"/>
      <c r="NBS5" s="34"/>
      <c r="NBT5" s="34"/>
      <c r="NBU5" s="34"/>
      <c r="NBV5" s="34"/>
      <c r="NBW5" s="34"/>
      <c r="NBX5" s="34"/>
      <c r="NBY5" s="34"/>
      <c r="NBZ5" s="34"/>
      <c r="NCA5" s="34"/>
      <c r="NCB5" s="34"/>
      <c r="NCC5" s="34"/>
      <c r="NCD5" s="34"/>
      <c r="NCE5" s="34"/>
      <c r="NCF5" s="34"/>
      <c r="NCG5" s="34"/>
      <c r="NCH5" s="34"/>
      <c r="NCI5" s="34"/>
      <c r="NCJ5" s="34"/>
      <c r="NCK5" s="34"/>
      <c r="NCL5" s="34"/>
      <c r="NCM5" s="34"/>
      <c r="NCN5" s="34"/>
      <c r="NCO5" s="34"/>
      <c r="NCP5" s="34"/>
      <c r="NCQ5" s="34"/>
      <c r="NCR5" s="34"/>
      <c r="NCS5" s="34"/>
      <c r="NCT5" s="34"/>
      <c r="NCU5" s="34"/>
      <c r="NCV5" s="34"/>
      <c r="NCW5" s="34"/>
      <c r="NCX5" s="34"/>
      <c r="NCY5" s="34"/>
      <c r="NCZ5" s="34"/>
      <c r="NDA5" s="34"/>
      <c r="NDB5" s="34"/>
      <c r="NDC5" s="34"/>
      <c r="NDD5" s="34"/>
      <c r="NDE5" s="34"/>
      <c r="NDF5" s="34"/>
      <c r="NDG5" s="34"/>
      <c r="NDH5" s="34"/>
      <c r="NDI5" s="34"/>
      <c r="NDJ5" s="34"/>
      <c r="NDK5" s="34"/>
      <c r="NDL5" s="34"/>
      <c r="NDM5" s="34"/>
      <c r="NDN5" s="34"/>
      <c r="NDO5" s="34"/>
      <c r="NDP5" s="34"/>
      <c r="NDQ5" s="34"/>
      <c r="NDR5" s="34"/>
      <c r="NDS5" s="34"/>
      <c r="NDT5" s="34"/>
      <c r="NDU5" s="34"/>
      <c r="NDV5" s="34"/>
      <c r="NDW5" s="34"/>
      <c r="NDX5" s="34"/>
      <c r="NDY5" s="34"/>
      <c r="NDZ5" s="34"/>
      <c r="NEA5" s="34"/>
      <c r="NEB5" s="34"/>
      <c r="NEC5" s="34"/>
      <c r="NED5" s="34"/>
      <c r="NEE5" s="34"/>
      <c r="NEF5" s="34"/>
      <c r="NEG5" s="34"/>
      <c r="NEH5" s="34"/>
      <c r="NEI5" s="34"/>
      <c r="NEJ5" s="34"/>
      <c r="NEK5" s="34"/>
      <c r="NEL5" s="34"/>
      <c r="NEM5" s="34"/>
      <c r="NEN5" s="34"/>
      <c r="NEO5" s="34"/>
      <c r="NEP5" s="34"/>
      <c r="NEQ5" s="34"/>
      <c r="NER5" s="34"/>
      <c r="NES5" s="34"/>
      <c r="NET5" s="34"/>
      <c r="NEU5" s="34"/>
      <c r="NEV5" s="34"/>
      <c r="NEW5" s="34"/>
      <c r="NEX5" s="34"/>
      <c r="NEY5" s="34"/>
      <c r="NEZ5" s="34"/>
      <c r="NFA5" s="34"/>
      <c r="NFB5" s="34"/>
      <c r="NFC5" s="34"/>
      <c r="NFD5" s="34"/>
      <c r="NFE5" s="34"/>
      <c r="NFF5" s="34"/>
      <c r="NFG5" s="34"/>
      <c r="NFH5" s="34"/>
      <c r="NFI5" s="34"/>
      <c r="NFJ5" s="34"/>
      <c r="NFK5" s="34"/>
      <c r="NFL5" s="34"/>
      <c r="NFM5" s="34"/>
      <c r="NFN5" s="34"/>
      <c r="NFO5" s="34"/>
      <c r="NFP5" s="34"/>
      <c r="NFQ5" s="34"/>
      <c r="NFR5" s="34"/>
      <c r="NFS5" s="34"/>
      <c r="NFT5" s="34"/>
      <c r="NFU5" s="34"/>
      <c r="NFV5" s="34"/>
      <c r="NFW5" s="34"/>
      <c r="NFX5" s="34"/>
      <c r="NFY5" s="34"/>
      <c r="NFZ5" s="34"/>
      <c r="NGA5" s="34"/>
      <c r="NGB5" s="34"/>
      <c r="NGC5" s="34"/>
      <c r="NGD5" s="34"/>
      <c r="NGE5" s="34"/>
      <c r="NGF5" s="34"/>
      <c r="NGG5" s="34"/>
      <c r="NGH5" s="34"/>
      <c r="NGI5" s="34"/>
      <c r="NGJ5" s="34"/>
      <c r="NGK5" s="34"/>
      <c r="NGL5" s="34"/>
      <c r="NGM5" s="34"/>
      <c r="NGN5" s="34"/>
      <c r="NGO5" s="34"/>
      <c r="NGP5" s="34"/>
      <c r="NGQ5" s="34"/>
      <c r="NGR5" s="34"/>
      <c r="NGS5" s="34"/>
      <c r="NGT5" s="34"/>
      <c r="NGU5" s="34"/>
      <c r="NGV5" s="34"/>
      <c r="NGW5" s="34"/>
      <c r="NGX5" s="34"/>
      <c r="NGY5" s="34"/>
      <c r="NGZ5" s="34"/>
      <c r="NHA5" s="34"/>
      <c r="NHB5" s="34"/>
      <c r="NHC5" s="34"/>
      <c r="NHD5" s="34"/>
      <c r="NHE5" s="34"/>
      <c r="NHF5" s="34"/>
      <c r="NHG5" s="34"/>
      <c r="NHH5" s="34"/>
      <c r="NHI5" s="34"/>
      <c r="NHJ5" s="34"/>
      <c r="NHK5" s="34"/>
      <c r="NHL5" s="34"/>
      <c r="NHM5" s="34"/>
      <c r="NHN5" s="34"/>
      <c r="NHO5" s="34"/>
      <c r="NHP5" s="34"/>
      <c r="NHQ5" s="34"/>
      <c r="NHR5" s="34"/>
      <c r="NHS5" s="34"/>
      <c r="NHT5" s="34"/>
      <c r="NHU5" s="34"/>
      <c r="NHV5" s="34"/>
      <c r="NHW5" s="34"/>
      <c r="NHX5" s="34"/>
      <c r="NHY5" s="34"/>
      <c r="NHZ5" s="34"/>
      <c r="NIA5" s="34"/>
      <c r="NIB5" s="34"/>
      <c r="NIC5" s="34"/>
      <c r="NID5" s="34"/>
      <c r="NIE5" s="34"/>
      <c r="NIF5" s="34"/>
      <c r="NIG5" s="34"/>
      <c r="NIH5" s="34"/>
      <c r="NII5" s="34"/>
      <c r="NIJ5" s="34"/>
      <c r="NIK5" s="34"/>
      <c r="NIL5" s="34"/>
      <c r="NIM5" s="34"/>
      <c r="NIN5" s="34"/>
      <c r="NIO5" s="34"/>
      <c r="NIP5" s="34"/>
      <c r="NIQ5" s="34"/>
      <c r="NIR5" s="34"/>
      <c r="NIS5" s="34"/>
      <c r="NIT5" s="34"/>
      <c r="NIU5" s="34"/>
      <c r="NIV5" s="34"/>
      <c r="NIW5" s="34"/>
      <c r="NIX5" s="34"/>
      <c r="NIY5" s="34"/>
      <c r="NIZ5" s="34"/>
      <c r="NJA5" s="34"/>
      <c r="NJB5" s="34"/>
      <c r="NJC5" s="34"/>
      <c r="NJD5" s="34"/>
      <c r="NJE5" s="34"/>
      <c r="NJF5" s="34"/>
      <c r="NJG5" s="34"/>
      <c r="NJH5" s="34"/>
      <c r="NJI5" s="34"/>
      <c r="NJJ5" s="34"/>
      <c r="NJK5" s="34"/>
      <c r="NJL5" s="34"/>
      <c r="NJM5" s="34"/>
      <c r="NJN5" s="34"/>
      <c r="NJO5" s="34"/>
      <c r="NJP5" s="34"/>
      <c r="NJQ5" s="34"/>
      <c r="NJR5" s="34"/>
      <c r="NJS5" s="34"/>
      <c r="NJT5" s="34"/>
      <c r="NJU5" s="34"/>
      <c r="NJV5" s="34"/>
      <c r="NJW5" s="34"/>
      <c r="NJX5" s="34"/>
      <c r="NJY5" s="34"/>
      <c r="NJZ5" s="34"/>
      <c r="NKA5" s="34"/>
      <c r="NKB5" s="34"/>
      <c r="NKC5" s="34"/>
      <c r="NKD5" s="34"/>
      <c r="NKE5" s="34"/>
      <c r="NKF5" s="34"/>
      <c r="NKG5" s="34"/>
      <c r="NKH5" s="34"/>
      <c r="NKI5" s="34"/>
      <c r="NKJ5" s="34"/>
      <c r="NKK5" s="34"/>
      <c r="NKL5" s="34"/>
      <c r="NKM5" s="34"/>
      <c r="NKN5" s="34"/>
      <c r="NKO5" s="34"/>
      <c r="NKP5" s="34"/>
      <c r="NKQ5" s="34"/>
      <c r="NKR5" s="34"/>
      <c r="NKS5" s="34"/>
      <c r="NKT5" s="34"/>
      <c r="NKU5" s="34"/>
      <c r="NKV5" s="34"/>
      <c r="NKW5" s="34"/>
      <c r="NKX5" s="34"/>
      <c r="NKY5" s="34"/>
      <c r="NKZ5" s="34"/>
      <c r="NLA5" s="34"/>
      <c r="NLB5" s="34"/>
      <c r="NLC5" s="34"/>
      <c r="NLD5" s="34"/>
      <c r="NLE5" s="34"/>
      <c r="NLF5" s="34"/>
      <c r="NLG5" s="34"/>
      <c r="NLH5" s="34"/>
      <c r="NLI5" s="34"/>
      <c r="NLJ5" s="34"/>
      <c r="NLK5" s="34"/>
      <c r="NLL5" s="34"/>
      <c r="NLM5" s="34"/>
      <c r="NLN5" s="34"/>
      <c r="NLO5" s="34"/>
      <c r="NLP5" s="34"/>
      <c r="NLQ5" s="34"/>
      <c r="NLR5" s="34"/>
      <c r="NLS5" s="34"/>
      <c r="NLT5" s="34"/>
      <c r="NLU5" s="34"/>
      <c r="NLV5" s="34"/>
      <c r="NLW5" s="34"/>
      <c r="NLX5" s="34"/>
      <c r="NLY5" s="34"/>
      <c r="NLZ5" s="34"/>
      <c r="NMA5" s="34"/>
      <c r="NMB5" s="34"/>
      <c r="NMC5" s="34"/>
      <c r="NMD5" s="34"/>
      <c r="NME5" s="34"/>
      <c r="NMF5" s="34"/>
      <c r="NMG5" s="34"/>
      <c r="NMH5" s="34"/>
      <c r="NMI5" s="34"/>
      <c r="NMJ5" s="34"/>
      <c r="NMK5" s="34"/>
      <c r="NML5" s="34"/>
      <c r="NMM5" s="34"/>
      <c r="NMN5" s="34"/>
      <c r="NMO5" s="34"/>
      <c r="NMP5" s="34"/>
      <c r="NMQ5" s="34"/>
      <c r="NMR5" s="34"/>
      <c r="NMS5" s="34"/>
      <c r="NMT5" s="34"/>
      <c r="NMU5" s="34"/>
      <c r="NMV5" s="34"/>
      <c r="NMW5" s="34"/>
      <c r="NMX5" s="34"/>
      <c r="NMY5" s="34"/>
      <c r="NMZ5" s="34"/>
      <c r="NNA5" s="34"/>
      <c r="NNB5" s="34"/>
      <c r="NNC5" s="34"/>
      <c r="NND5" s="34"/>
      <c r="NNE5" s="34"/>
      <c r="NNF5" s="34"/>
      <c r="NNG5" s="34"/>
      <c r="NNH5" s="34"/>
      <c r="NNI5" s="34"/>
      <c r="NNJ5" s="34"/>
      <c r="NNK5" s="34"/>
      <c r="NNL5" s="34"/>
      <c r="NNM5" s="34"/>
      <c r="NNN5" s="34"/>
      <c r="NNO5" s="34"/>
      <c r="NNP5" s="34"/>
      <c r="NNQ5" s="34"/>
      <c r="NNR5" s="34"/>
      <c r="NNS5" s="34"/>
      <c r="NNT5" s="34"/>
      <c r="NNU5" s="34"/>
      <c r="NNV5" s="34"/>
      <c r="NNW5" s="34"/>
      <c r="NNX5" s="34"/>
      <c r="NNY5" s="34"/>
      <c r="NNZ5" s="34"/>
      <c r="NOA5" s="34"/>
      <c r="NOB5" s="34"/>
      <c r="NOC5" s="34"/>
      <c r="NOD5" s="34"/>
      <c r="NOE5" s="34"/>
      <c r="NOF5" s="34"/>
      <c r="NOG5" s="34"/>
      <c r="NOH5" s="34"/>
      <c r="NOI5" s="34"/>
      <c r="NOJ5" s="34"/>
      <c r="NOK5" s="34"/>
      <c r="NOL5" s="34"/>
      <c r="NOM5" s="34"/>
      <c r="NON5" s="34"/>
      <c r="NOO5" s="34"/>
      <c r="NOP5" s="34"/>
      <c r="NOQ5" s="34"/>
      <c r="NOR5" s="34"/>
      <c r="NOS5" s="34"/>
      <c r="NOT5" s="34"/>
      <c r="NOU5" s="34"/>
      <c r="NOV5" s="34"/>
      <c r="NOW5" s="34"/>
      <c r="NOX5" s="34"/>
      <c r="NOY5" s="34"/>
      <c r="NOZ5" s="34"/>
      <c r="NPA5" s="34"/>
      <c r="NPB5" s="34"/>
      <c r="NPC5" s="34"/>
      <c r="NPD5" s="34"/>
      <c r="NPE5" s="34"/>
      <c r="NPF5" s="34"/>
      <c r="NPG5" s="34"/>
      <c r="NPH5" s="34"/>
      <c r="NPI5" s="34"/>
      <c r="NPJ5" s="34"/>
      <c r="NPK5" s="34"/>
      <c r="NPL5" s="34"/>
      <c r="NPM5" s="34"/>
      <c r="NPN5" s="34"/>
      <c r="NPO5" s="34"/>
      <c r="NPP5" s="34"/>
      <c r="NPQ5" s="34"/>
      <c r="NPR5" s="34"/>
      <c r="NPS5" s="34"/>
      <c r="NPT5" s="34"/>
      <c r="NPU5" s="34"/>
      <c r="NPV5" s="34"/>
      <c r="NPW5" s="34"/>
      <c r="NPX5" s="34"/>
      <c r="NPY5" s="34"/>
      <c r="NPZ5" s="34"/>
      <c r="NQA5" s="34"/>
      <c r="NQB5" s="34"/>
      <c r="NQC5" s="34"/>
      <c r="NQD5" s="34"/>
      <c r="NQE5" s="34"/>
      <c r="NQF5" s="34"/>
      <c r="NQG5" s="34"/>
      <c r="NQH5" s="34"/>
      <c r="NQI5" s="34"/>
      <c r="NQJ5" s="34"/>
      <c r="NQK5" s="34"/>
      <c r="NQL5" s="34"/>
      <c r="NQM5" s="34"/>
      <c r="NQN5" s="34"/>
      <c r="NQO5" s="34"/>
      <c r="NQP5" s="34"/>
      <c r="NQQ5" s="34"/>
      <c r="NQR5" s="34"/>
      <c r="NQS5" s="34"/>
      <c r="NQT5" s="34"/>
      <c r="NQU5" s="34"/>
      <c r="NQV5" s="34"/>
      <c r="NQW5" s="34"/>
      <c r="NQX5" s="34"/>
      <c r="NQY5" s="34"/>
      <c r="NQZ5" s="34"/>
      <c r="NRA5" s="34"/>
      <c r="NRB5" s="34"/>
      <c r="NRC5" s="34"/>
      <c r="NRD5" s="34"/>
      <c r="NRE5" s="34"/>
      <c r="NRF5" s="34"/>
      <c r="NRG5" s="34"/>
      <c r="NRH5" s="34"/>
      <c r="NRI5" s="34"/>
      <c r="NRJ5" s="34"/>
      <c r="NRK5" s="34"/>
      <c r="NRL5" s="34"/>
      <c r="NRM5" s="34"/>
      <c r="NRN5" s="34"/>
      <c r="NRO5" s="34"/>
      <c r="NRP5" s="34"/>
      <c r="NRQ5" s="34"/>
      <c r="NRR5" s="34"/>
      <c r="NRS5" s="34"/>
      <c r="NRT5" s="34"/>
      <c r="NRU5" s="34"/>
      <c r="NRV5" s="34"/>
      <c r="NRW5" s="34"/>
      <c r="NRX5" s="34"/>
      <c r="NRY5" s="34"/>
      <c r="NRZ5" s="34"/>
      <c r="NSA5" s="34"/>
      <c r="NSB5" s="34"/>
      <c r="NSC5" s="34"/>
      <c r="NSD5" s="34"/>
      <c r="NSE5" s="34"/>
      <c r="NSF5" s="34"/>
      <c r="NSG5" s="34"/>
      <c r="NSH5" s="34"/>
      <c r="NSI5" s="34"/>
      <c r="NSJ5" s="34"/>
      <c r="NSK5" s="34"/>
      <c r="NSL5" s="34"/>
      <c r="NSM5" s="34"/>
      <c r="NSN5" s="34"/>
      <c r="NSO5" s="34"/>
      <c r="NSP5" s="34"/>
      <c r="NSQ5" s="34"/>
      <c r="NSR5" s="34"/>
      <c r="NSS5" s="34"/>
      <c r="NST5" s="34"/>
      <c r="NSU5" s="34"/>
      <c r="NSV5" s="34"/>
      <c r="NSW5" s="34"/>
      <c r="NSX5" s="34"/>
      <c r="NSY5" s="34"/>
      <c r="NSZ5" s="34"/>
      <c r="NTA5" s="34"/>
      <c r="NTB5" s="34"/>
      <c r="NTC5" s="34"/>
      <c r="NTD5" s="34"/>
      <c r="NTE5" s="34"/>
      <c r="NTF5" s="34"/>
      <c r="NTG5" s="34"/>
      <c r="NTH5" s="34"/>
      <c r="NTI5" s="34"/>
      <c r="NTJ5" s="34"/>
      <c r="NTK5" s="34"/>
      <c r="NTL5" s="34"/>
      <c r="NTM5" s="34"/>
      <c r="NTN5" s="34"/>
      <c r="NTO5" s="34"/>
      <c r="NTP5" s="34"/>
      <c r="NTQ5" s="34"/>
      <c r="NTR5" s="34"/>
      <c r="NTS5" s="34"/>
      <c r="NTT5" s="34"/>
      <c r="NTU5" s="34"/>
      <c r="NTV5" s="34"/>
      <c r="NTW5" s="34"/>
      <c r="NTX5" s="34"/>
      <c r="NTY5" s="34"/>
      <c r="NTZ5" s="34"/>
      <c r="NUA5" s="34"/>
      <c r="NUB5" s="34"/>
      <c r="NUC5" s="34"/>
      <c r="NUD5" s="34"/>
      <c r="NUE5" s="34"/>
      <c r="NUF5" s="34"/>
      <c r="NUG5" s="34"/>
      <c r="NUH5" s="34"/>
      <c r="NUI5" s="34"/>
      <c r="NUJ5" s="34"/>
      <c r="NUK5" s="34"/>
      <c r="NUL5" s="34"/>
      <c r="NUM5" s="34"/>
      <c r="NUN5" s="34"/>
      <c r="NUO5" s="34"/>
      <c r="NUP5" s="34"/>
      <c r="NUQ5" s="34"/>
      <c r="NUR5" s="34"/>
      <c r="NUS5" s="34"/>
      <c r="NUT5" s="34"/>
      <c r="NUU5" s="34"/>
      <c r="NUV5" s="34"/>
      <c r="NUW5" s="34"/>
      <c r="NUX5" s="34"/>
      <c r="NUY5" s="34"/>
      <c r="NUZ5" s="34"/>
      <c r="NVA5" s="34"/>
      <c r="NVB5" s="34"/>
      <c r="NVC5" s="34"/>
      <c r="NVD5" s="34"/>
      <c r="NVE5" s="34"/>
      <c r="NVF5" s="34"/>
      <c r="NVG5" s="34"/>
      <c r="NVH5" s="34"/>
      <c r="NVI5" s="34"/>
      <c r="NVJ5" s="34"/>
      <c r="NVK5" s="34"/>
      <c r="NVL5" s="34"/>
      <c r="NVM5" s="34"/>
      <c r="NVN5" s="34"/>
      <c r="NVO5" s="34"/>
      <c r="NVP5" s="34"/>
      <c r="NVQ5" s="34"/>
      <c r="NVR5" s="34"/>
      <c r="NVS5" s="34"/>
      <c r="NVT5" s="34"/>
      <c r="NVU5" s="34"/>
      <c r="NVV5" s="34"/>
      <c r="NVW5" s="34"/>
      <c r="NVX5" s="34"/>
      <c r="NVY5" s="34"/>
      <c r="NVZ5" s="34"/>
      <c r="NWA5" s="34"/>
      <c r="NWB5" s="34"/>
      <c r="NWC5" s="34"/>
      <c r="NWD5" s="34"/>
      <c r="NWE5" s="34"/>
      <c r="NWF5" s="34"/>
      <c r="NWG5" s="34"/>
      <c r="NWH5" s="34"/>
      <c r="NWI5" s="34"/>
      <c r="NWJ5" s="34"/>
      <c r="NWK5" s="34"/>
      <c r="NWL5" s="34"/>
      <c r="NWM5" s="34"/>
      <c r="NWN5" s="34"/>
      <c r="NWO5" s="34"/>
      <c r="NWP5" s="34"/>
      <c r="NWQ5" s="34"/>
      <c r="NWR5" s="34"/>
      <c r="NWS5" s="34"/>
      <c r="NWT5" s="34"/>
      <c r="NWU5" s="34"/>
      <c r="NWV5" s="34"/>
      <c r="NWW5" s="34"/>
      <c r="NWX5" s="34"/>
      <c r="NWY5" s="34"/>
      <c r="NWZ5" s="34"/>
      <c r="NXA5" s="34"/>
      <c r="NXB5" s="34"/>
      <c r="NXC5" s="34"/>
      <c r="NXD5" s="34"/>
      <c r="NXE5" s="34"/>
      <c r="NXF5" s="34"/>
      <c r="NXG5" s="34"/>
      <c r="NXH5" s="34"/>
      <c r="NXI5" s="34"/>
      <c r="NXJ5" s="34"/>
      <c r="NXK5" s="34"/>
      <c r="NXL5" s="34"/>
      <c r="NXM5" s="34"/>
      <c r="NXN5" s="34"/>
      <c r="NXO5" s="34"/>
      <c r="NXP5" s="34"/>
      <c r="NXQ5" s="34"/>
      <c r="NXR5" s="34"/>
      <c r="NXS5" s="34"/>
      <c r="NXT5" s="34"/>
      <c r="NXU5" s="34"/>
      <c r="NXV5" s="34"/>
      <c r="NXW5" s="34"/>
      <c r="NXX5" s="34"/>
      <c r="NXY5" s="34"/>
      <c r="NXZ5" s="34"/>
      <c r="NYA5" s="34"/>
      <c r="NYB5" s="34"/>
      <c r="NYC5" s="34"/>
      <c r="NYD5" s="34"/>
      <c r="NYE5" s="34"/>
      <c r="NYF5" s="34"/>
      <c r="NYG5" s="34"/>
      <c r="NYH5" s="34"/>
      <c r="NYI5" s="34"/>
      <c r="NYJ5" s="34"/>
      <c r="NYK5" s="34"/>
      <c r="NYL5" s="34"/>
      <c r="NYM5" s="34"/>
      <c r="NYN5" s="34"/>
      <c r="NYO5" s="34"/>
      <c r="NYP5" s="34"/>
      <c r="NYQ5" s="34"/>
      <c r="NYR5" s="34"/>
      <c r="NYS5" s="34"/>
      <c r="NYT5" s="34"/>
      <c r="NYU5" s="34"/>
      <c r="NYV5" s="34"/>
      <c r="NYW5" s="34"/>
      <c r="NYX5" s="34"/>
      <c r="NYY5" s="34"/>
      <c r="NYZ5" s="34"/>
      <c r="NZA5" s="34"/>
      <c r="NZB5" s="34"/>
      <c r="NZC5" s="34"/>
      <c r="NZD5" s="34"/>
      <c r="NZE5" s="34"/>
      <c r="NZF5" s="34"/>
      <c r="NZG5" s="34"/>
      <c r="NZH5" s="34"/>
      <c r="NZI5" s="34"/>
      <c r="NZJ5" s="34"/>
      <c r="NZK5" s="34"/>
      <c r="NZL5" s="34"/>
      <c r="NZM5" s="34"/>
      <c r="NZN5" s="34"/>
      <c r="NZO5" s="34"/>
      <c r="NZP5" s="34"/>
      <c r="NZQ5" s="34"/>
      <c r="NZR5" s="34"/>
      <c r="NZS5" s="34"/>
      <c r="NZT5" s="34"/>
      <c r="NZU5" s="34"/>
      <c r="NZV5" s="34"/>
      <c r="NZW5" s="34"/>
      <c r="NZX5" s="34"/>
      <c r="NZY5" s="34"/>
      <c r="NZZ5" s="34"/>
      <c r="OAA5" s="34"/>
      <c r="OAB5" s="34"/>
      <c r="OAC5" s="34"/>
      <c r="OAD5" s="34"/>
      <c r="OAE5" s="34"/>
      <c r="OAF5" s="34"/>
      <c r="OAG5" s="34"/>
      <c r="OAH5" s="34"/>
      <c r="OAI5" s="34"/>
      <c r="OAJ5" s="34"/>
      <c r="OAK5" s="34"/>
      <c r="OAL5" s="34"/>
      <c r="OAM5" s="34"/>
      <c r="OAN5" s="34"/>
      <c r="OAO5" s="34"/>
      <c r="OAP5" s="34"/>
      <c r="OAQ5" s="34"/>
      <c r="OAR5" s="34"/>
      <c r="OAS5" s="34"/>
      <c r="OAT5" s="34"/>
      <c r="OAU5" s="34"/>
      <c r="OAV5" s="34"/>
      <c r="OAW5" s="34"/>
      <c r="OAX5" s="34"/>
      <c r="OAY5" s="34"/>
      <c r="OAZ5" s="34"/>
      <c r="OBA5" s="34"/>
      <c r="OBB5" s="34"/>
      <c r="OBC5" s="34"/>
      <c r="OBD5" s="34"/>
      <c r="OBE5" s="34"/>
      <c r="OBF5" s="34"/>
      <c r="OBG5" s="34"/>
      <c r="OBH5" s="34"/>
      <c r="OBI5" s="34"/>
      <c r="OBJ5" s="34"/>
      <c r="OBK5" s="34"/>
      <c r="OBL5" s="34"/>
      <c r="OBM5" s="34"/>
      <c r="OBN5" s="34"/>
      <c r="OBO5" s="34"/>
      <c r="OBP5" s="34"/>
      <c r="OBQ5" s="34"/>
      <c r="OBR5" s="34"/>
      <c r="OBS5" s="34"/>
      <c r="OBT5" s="34"/>
      <c r="OBU5" s="34"/>
      <c r="OBV5" s="34"/>
      <c r="OBW5" s="34"/>
      <c r="OBX5" s="34"/>
      <c r="OBY5" s="34"/>
      <c r="OBZ5" s="34"/>
      <c r="OCA5" s="34"/>
      <c r="OCB5" s="34"/>
      <c r="OCC5" s="34"/>
      <c r="OCD5" s="34"/>
      <c r="OCE5" s="34"/>
      <c r="OCF5" s="34"/>
      <c r="OCG5" s="34"/>
      <c r="OCH5" s="34"/>
      <c r="OCI5" s="34"/>
      <c r="OCJ5" s="34"/>
      <c r="OCK5" s="34"/>
      <c r="OCL5" s="34"/>
      <c r="OCM5" s="34"/>
      <c r="OCN5" s="34"/>
      <c r="OCO5" s="34"/>
      <c r="OCP5" s="34"/>
      <c r="OCQ5" s="34"/>
      <c r="OCR5" s="34"/>
      <c r="OCS5" s="34"/>
      <c r="OCT5" s="34"/>
      <c r="OCU5" s="34"/>
      <c r="OCV5" s="34"/>
      <c r="OCW5" s="34"/>
      <c r="OCX5" s="34"/>
      <c r="OCY5" s="34"/>
      <c r="OCZ5" s="34"/>
      <c r="ODA5" s="34"/>
      <c r="ODB5" s="34"/>
      <c r="ODC5" s="34"/>
      <c r="ODD5" s="34"/>
      <c r="ODE5" s="34"/>
      <c r="ODF5" s="34"/>
      <c r="ODG5" s="34"/>
      <c r="ODH5" s="34"/>
      <c r="ODI5" s="34"/>
      <c r="ODJ5" s="34"/>
      <c r="ODK5" s="34"/>
      <c r="ODL5" s="34"/>
      <c r="ODM5" s="34"/>
      <c r="ODN5" s="34"/>
      <c r="ODO5" s="34"/>
      <c r="ODP5" s="34"/>
      <c r="ODQ5" s="34"/>
      <c r="ODR5" s="34"/>
      <c r="ODS5" s="34"/>
      <c r="ODT5" s="34"/>
      <c r="ODU5" s="34"/>
      <c r="ODV5" s="34"/>
      <c r="ODW5" s="34"/>
      <c r="ODX5" s="34"/>
      <c r="ODY5" s="34"/>
      <c r="ODZ5" s="34"/>
      <c r="OEA5" s="34"/>
      <c r="OEB5" s="34"/>
      <c r="OEC5" s="34"/>
      <c r="OED5" s="34"/>
      <c r="OEE5" s="34"/>
      <c r="OEF5" s="34"/>
      <c r="OEG5" s="34"/>
      <c r="OEH5" s="34"/>
      <c r="OEI5" s="34"/>
      <c r="OEJ5" s="34"/>
      <c r="OEK5" s="34"/>
      <c r="OEL5" s="34"/>
      <c r="OEM5" s="34"/>
      <c r="OEN5" s="34"/>
      <c r="OEO5" s="34"/>
      <c r="OEP5" s="34"/>
      <c r="OEQ5" s="34"/>
      <c r="OER5" s="34"/>
      <c r="OES5" s="34"/>
      <c r="OET5" s="34"/>
      <c r="OEU5" s="34"/>
      <c r="OEV5" s="34"/>
      <c r="OEW5" s="34"/>
      <c r="OEX5" s="34"/>
      <c r="OEY5" s="34"/>
      <c r="OEZ5" s="34"/>
      <c r="OFA5" s="34"/>
      <c r="OFB5" s="34"/>
      <c r="OFC5" s="34"/>
      <c r="OFD5" s="34"/>
      <c r="OFE5" s="34"/>
      <c r="OFF5" s="34"/>
      <c r="OFG5" s="34"/>
      <c r="OFH5" s="34"/>
      <c r="OFI5" s="34"/>
      <c r="OFJ5" s="34"/>
      <c r="OFK5" s="34"/>
      <c r="OFL5" s="34"/>
      <c r="OFM5" s="34"/>
      <c r="OFN5" s="34"/>
      <c r="OFO5" s="34"/>
      <c r="OFP5" s="34"/>
      <c r="OFQ5" s="34"/>
      <c r="OFR5" s="34"/>
      <c r="OFS5" s="34"/>
      <c r="OFT5" s="34"/>
      <c r="OFU5" s="34"/>
      <c r="OFV5" s="34"/>
      <c r="OFW5" s="34"/>
      <c r="OFX5" s="34"/>
      <c r="OFY5" s="34"/>
      <c r="OFZ5" s="34"/>
      <c r="OGA5" s="34"/>
      <c r="OGB5" s="34"/>
      <c r="OGC5" s="34"/>
      <c r="OGD5" s="34"/>
      <c r="OGE5" s="34"/>
      <c r="OGF5" s="34"/>
      <c r="OGG5" s="34"/>
      <c r="OGH5" s="34"/>
      <c r="OGI5" s="34"/>
      <c r="OGJ5" s="34"/>
      <c r="OGK5" s="34"/>
      <c r="OGL5" s="34"/>
      <c r="OGM5" s="34"/>
      <c r="OGN5" s="34"/>
      <c r="OGO5" s="34"/>
      <c r="OGP5" s="34"/>
      <c r="OGQ5" s="34"/>
      <c r="OGR5" s="34"/>
      <c r="OGS5" s="34"/>
      <c r="OGT5" s="34"/>
      <c r="OGU5" s="34"/>
      <c r="OGV5" s="34"/>
      <c r="OGW5" s="34"/>
      <c r="OGX5" s="34"/>
      <c r="OGY5" s="34"/>
      <c r="OGZ5" s="34"/>
      <c r="OHA5" s="34"/>
      <c r="OHB5" s="34"/>
      <c r="OHC5" s="34"/>
      <c r="OHD5" s="34"/>
      <c r="OHE5" s="34"/>
      <c r="OHF5" s="34"/>
      <c r="OHG5" s="34"/>
      <c r="OHH5" s="34"/>
      <c r="OHI5" s="34"/>
      <c r="OHJ5" s="34"/>
      <c r="OHK5" s="34"/>
      <c r="OHL5" s="34"/>
      <c r="OHM5" s="34"/>
      <c r="OHN5" s="34"/>
      <c r="OHO5" s="34"/>
      <c r="OHP5" s="34"/>
      <c r="OHQ5" s="34"/>
      <c r="OHR5" s="34"/>
      <c r="OHS5" s="34"/>
      <c r="OHT5" s="34"/>
      <c r="OHU5" s="34"/>
      <c r="OHV5" s="34"/>
      <c r="OHW5" s="34"/>
      <c r="OHX5" s="34"/>
      <c r="OHY5" s="34"/>
      <c r="OHZ5" s="34"/>
      <c r="OIA5" s="34"/>
      <c r="OIB5" s="34"/>
      <c r="OIC5" s="34"/>
      <c r="OID5" s="34"/>
      <c r="OIE5" s="34"/>
      <c r="OIF5" s="34"/>
      <c r="OIG5" s="34"/>
      <c r="OIH5" s="34"/>
      <c r="OII5" s="34"/>
      <c r="OIJ5" s="34"/>
      <c r="OIK5" s="34"/>
      <c r="OIL5" s="34"/>
      <c r="OIM5" s="34"/>
      <c r="OIN5" s="34"/>
      <c r="OIO5" s="34"/>
      <c r="OIP5" s="34"/>
      <c r="OIQ5" s="34"/>
      <c r="OIR5" s="34"/>
      <c r="OIS5" s="34"/>
      <c r="OIT5" s="34"/>
      <c r="OIU5" s="34"/>
      <c r="OIV5" s="34"/>
      <c r="OIW5" s="34"/>
      <c r="OIX5" s="34"/>
      <c r="OIY5" s="34"/>
      <c r="OIZ5" s="34"/>
      <c r="OJA5" s="34"/>
      <c r="OJB5" s="34"/>
      <c r="OJC5" s="34"/>
      <c r="OJD5" s="34"/>
      <c r="OJE5" s="34"/>
      <c r="OJF5" s="34"/>
      <c r="OJG5" s="34"/>
      <c r="OJH5" s="34"/>
      <c r="OJI5" s="34"/>
      <c r="OJJ5" s="34"/>
      <c r="OJK5" s="34"/>
      <c r="OJL5" s="34"/>
      <c r="OJM5" s="34"/>
      <c r="OJN5" s="34"/>
      <c r="OJO5" s="34"/>
      <c r="OJP5" s="34"/>
      <c r="OJQ5" s="34"/>
      <c r="OJR5" s="34"/>
      <c r="OJS5" s="34"/>
      <c r="OJT5" s="34"/>
      <c r="OJU5" s="34"/>
      <c r="OJV5" s="34"/>
      <c r="OJW5" s="34"/>
      <c r="OJX5" s="34"/>
      <c r="OJY5" s="34"/>
      <c r="OJZ5" s="34"/>
      <c r="OKA5" s="34"/>
      <c r="OKB5" s="34"/>
      <c r="OKC5" s="34"/>
      <c r="OKD5" s="34"/>
      <c r="OKE5" s="34"/>
      <c r="OKF5" s="34"/>
      <c r="OKG5" s="34"/>
      <c r="OKH5" s="34"/>
      <c r="OKI5" s="34"/>
      <c r="OKJ5" s="34"/>
      <c r="OKK5" s="34"/>
      <c r="OKL5" s="34"/>
      <c r="OKM5" s="34"/>
      <c r="OKN5" s="34"/>
      <c r="OKO5" s="34"/>
      <c r="OKP5" s="34"/>
      <c r="OKQ5" s="34"/>
      <c r="OKR5" s="34"/>
      <c r="OKS5" s="34"/>
      <c r="OKT5" s="34"/>
      <c r="OKU5" s="34"/>
      <c r="OKV5" s="34"/>
      <c r="OKW5" s="34"/>
      <c r="OKX5" s="34"/>
      <c r="OKY5" s="34"/>
      <c r="OKZ5" s="34"/>
      <c r="OLA5" s="34"/>
      <c r="OLB5" s="34"/>
      <c r="OLC5" s="34"/>
      <c r="OLD5" s="34"/>
      <c r="OLE5" s="34"/>
      <c r="OLF5" s="34"/>
      <c r="OLG5" s="34"/>
      <c r="OLH5" s="34"/>
      <c r="OLI5" s="34"/>
      <c r="OLJ5" s="34"/>
      <c r="OLK5" s="34"/>
      <c r="OLL5" s="34"/>
      <c r="OLM5" s="34"/>
      <c r="OLN5" s="34"/>
      <c r="OLO5" s="34"/>
      <c r="OLP5" s="34"/>
      <c r="OLQ5" s="34"/>
      <c r="OLR5" s="34"/>
      <c r="OLS5" s="34"/>
      <c r="OLT5" s="34"/>
      <c r="OLU5" s="34"/>
      <c r="OLV5" s="34"/>
      <c r="OLW5" s="34"/>
      <c r="OLX5" s="34"/>
      <c r="OLY5" s="34"/>
      <c r="OLZ5" s="34"/>
      <c r="OMA5" s="34"/>
      <c r="OMB5" s="34"/>
      <c r="OMC5" s="34"/>
      <c r="OMD5" s="34"/>
      <c r="OME5" s="34"/>
      <c r="OMF5" s="34"/>
      <c r="OMG5" s="34"/>
      <c r="OMH5" s="34"/>
      <c r="OMI5" s="34"/>
      <c r="OMJ5" s="34"/>
      <c r="OMK5" s="34"/>
      <c r="OML5" s="34"/>
      <c r="OMM5" s="34"/>
      <c r="OMN5" s="34"/>
      <c r="OMO5" s="34"/>
      <c r="OMP5" s="34"/>
      <c r="OMQ5" s="34"/>
      <c r="OMR5" s="34"/>
      <c r="OMS5" s="34"/>
      <c r="OMT5" s="34"/>
      <c r="OMU5" s="34"/>
      <c r="OMV5" s="34"/>
      <c r="OMW5" s="34"/>
      <c r="OMX5" s="34"/>
      <c r="OMY5" s="34"/>
      <c r="OMZ5" s="34"/>
      <c r="ONA5" s="34"/>
      <c r="ONB5" s="34"/>
      <c r="ONC5" s="34"/>
      <c r="OND5" s="34"/>
      <c r="ONE5" s="34"/>
      <c r="ONF5" s="34"/>
      <c r="ONG5" s="34"/>
      <c r="ONH5" s="34"/>
      <c r="ONI5" s="34"/>
      <c r="ONJ5" s="34"/>
      <c r="ONK5" s="34"/>
      <c r="ONL5" s="34"/>
      <c r="ONM5" s="34"/>
      <c r="ONN5" s="34"/>
      <c r="ONO5" s="34"/>
      <c r="ONP5" s="34"/>
      <c r="ONQ5" s="34"/>
      <c r="ONR5" s="34"/>
      <c r="ONS5" s="34"/>
      <c r="ONT5" s="34"/>
      <c r="ONU5" s="34"/>
      <c r="ONV5" s="34"/>
      <c r="ONW5" s="34"/>
      <c r="ONX5" s="34"/>
      <c r="ONY5" s="34"/>
      <c r="ONZ5" s="34"/>
      <c r="OOA5" s="34"/>
      <c r="OOB5" s="34"/>
      <c r="OOC5" s="34"/>
      <c r="OOD5" s="34"/>
      <c r="OOE5" s="34"/>
      <c r="OOF5" s="34"/>
      <c r="OOG5" s="34"/>
      <c r="OOH5" s="34"/>
      <c r="OOI5" s="34"/>
      <c r="OOJ5" s="34"/>
      <c r="OOK5" s="34"/>
      <c r="OOL5" s="34"/>
      <c r="OOM5" s="34"/>
      <c r="OON5" s="34"/>
      <c r="OOO5" s="34"/>
      <c r="OOP5" s="34"/>
      <c r="OOQ5" s="34"/>
      <c r="OOR5" s="34"/>
      <c r="OOS5" s="34"/>
      <c r="OOT5" s="34"/>
      <c r="OOU5" s="34"/>
      <c r="OOV5" s="34"/>
      <c r="OOW5" s="34"/>
      <c r="OOX5" s="34"/>
      <c r="OOY5" s="34"/>
      <c r="OOZ5" s="34"/>
      <c r="OPA5" s="34"/>
      <c r="OPB5" s="34"/>
      <c r="OPC5" s="34"/>
      <c r="OPD5" s="34"/>
      <c r="OPE5" s="34"/>
      <c r="OPF5" s="34"/>
      <c r="OPG5" s="34"/>
      <c r="OPH5" s="34"/>
      <c r="OPI5" s="34"/>
      <c r="OPJ5" s="34"/>
      <c r="OPK5" s="34"/>
      <c r="OPL5" s="34"/>
      <c r="OPM5" s="34"/>
      <c r="OPN5" s="34"/>
      <c r="OPO5" s="34"/>
      <c r="OPP5" s="34"/>
      <c r="OPQ5" s="34"/>
      <c r="OPR5" s="34"/>
      <c r="OPS5" s="34"/>
      <c r="OPT5" s="34"/>
      <c r="OPU5" s="34"/>
      <c r="OPV5" s="34"/>
      <c r="OPW5" s="34"/>
      <c r="OPX5" s="34"/>
      <c r="OPY5" s="34"/>
      <c r="OPZ5" s="34"/>
      <c r="OQA5" s="34"/>
      <c r="OQB5" s="34"/>
      <c r="OQC5" s="34"/>
      <c r="OQD5" s="34"/>
      <c r="OQE5" s="34"/>
      <c r="OQF5" s="34"/>
      <c r="OQG5" s="34"/>
      <c r="OQH5" s="34"/>
      <c r="OQI5" s="34"/>
      <c r="OQJ5" s="34"/>
      <c r="OQK5" s="34"/>
      <c r="OQL5" s="34"/>
      <c r="OQM5" s="34"/>
      <c r="OQN5" s="34"/>
      <c r="OQO5" s="34"/>
      <c r="OQP5" s="34"/>
      <c r="OQQ5" s="34"/>
      <c r="OQR5" s="34"/>
      <c r="OQS5" s="34"/>
      <c r="OQT5" s="34"/>
      <c r="OQU5" s="34"/>
      <c r="OQV5" s="34"/>
      <c r="OQW5" s="34"/>
      <c r="OQX5" s="34"/>
      <c r="OQY5" s="34"/>
      <c r="OQZ5" s="34"/>
      <c r="ORA5" s="34"/>
      <c r="ORB5" s="34"/>
      <c r="ORC5" s="34"/>
      <c r="ORD5" s="34"/>
      <c r="ORE5" s="34"/>
      <c r="ORF5" s="34"/>
      <c r="ORG5" s="34"/>
      <c r="ORH5" s="34"/>
      <c r="ORI5" s="34"/>
      <c r="ORJ5" s="34"/>
      <c r="ORK5" s="34"/>
      <c r="ORL5" s="34"/>
      <c r="ORM5" s="34"/>
      <c r="ORN5" s="34"/>
      <c r="ORO5" s="34"/>
      <c r="ORP5" s="34"/>
      <c r="ORQ5" s="34"/>
      <c r="ORR5" s="34"/>
      <c r="ORS5" s="34"/>
      <c r="ORT5" s="34"/>
      <c r="ORU5" s="34"/>
      <c r="ORV5" s="34"/>
      <c r="ORW5" s="34"/>
      <c r="ORX5" s="34"/>
      <c r="ORY5" s="34"/>
      <c r="ORZ5" s="34"/>
      <c r="OSA5" s="34"/>
      <c r="OSB5" s="34"/>
      <c r="OSC5" s="34"/>
      <c r="OSD5" s="34"/>
      <c r="OSE5" s="34"/>
      <c r="OSF5" s="34"/>
      <c r="OSG5" s="34"/>
      <c r="OSH5" s="34"/>
      <c r="OSI5" s="34"/>
      <c r="OSJ5" s="34"/>
      <c r="OSK5" s="34"/>
      <c r="OSL5" s="34"/>
      <c r="OSM5" s="34"/>
      <c r="OSN5" s="34"/>
      <c r="OSO5" s="34"/>
      <c r="OSP5" s="34"/>
      <c r="OSQ5" s="34"/>
      <c r="OSR5" s="34"/>
      <c r="OSS5" s="34"/>
      <c r="OST5" s="34"/>
      <c r="OSU5" s="34"/>
      <c r="OSV5" s="34"/>
      <c r="OSW5" s="34"/>
      <c r="OSX5" s="34"/>
      <c r="OSY5" s="34"/>
      <c r="OSZ5" s="34"/>
      <c r="OTA5" s="34"/>
      <c r="OTB5" s="34"/>
      <c r="OTC5" s="34"/>
      <c r="OTD5" s="34"/>
      <c r="OTE5" s="34"/>
      <c r="OTF5" s="34"/>
      <c r="OTG5" s="34"/>
      <c r="OTH5" s="34"/>
      <c r="OTI5" s="34"/>
      <c r="OTJ5" s="34"/>
      <c r="OTK5" s="34"/>
      <c r="OTL5" s="34"/>
      <c r="OTM5" s="34"/>
      <c r="OTN5" s="34"/>
      <c r="OTO5" s="34"/>
      <c r="OTP5" s="34"/>
      <c r="OTQ5" s="34"/>
      <c r="OTR5" s="34"/>
      <c r="OTS5" s="34"/>
      <c r="OTT5" s="34"/>
      <c r="OTU5" s="34"/>
      <c r="OTV5" s="34"/>
      <c r="OTW5" s="34"/>
      <c r="OTX5" s="34"/>
      <c r="OTY5" s="34"/>
      <c r="OTZ5" s="34"/>
      <c r="OUA5" s="34"/>
      <c r="OUB5" s="34"/>
      <c r="OUC5" s="34"/>
      <c r="OUD5" s="34"/>
      <c r="OUE5" s="34"/>
      <c r="OUF5" s="34"/>
      <c r="OUG5" s="34"/>
      <c r="OUH5" s="34"/>
      <c r="OUI5" s="34"/>
      <c r="OUJ5" s="34"/>
      <c r="OUK5" s="34"/>
      <c r="OUL5" s="34"/>
      <c r="OUM5" s="34"/>
      <c r="OUN5" s="34"/>
      <c r="OUO5" s="34"/>
      <c r="OUP5" s="34"/>
      <c r="OUQ5" s="34"/>
      <c r="OUR5" s="34"/>
      <c r="OUS5" s="34"/>
      <c r="OUT5" s="34"/>
      <c r="OUU5" s="34"/>
      <c r="OUV5" s="34"/>
      <c r="OUW5" s="34"/>
      <c r="OUX5" s="34"/>
      <c r="OUY5" s="34"/>
      <c r="OUZ5" s="34"/>
      <c r="OVA5" s="34"/>
      <c r="OVB5" s="34"/>
      <c r="OVC5" s="34"/>
      <c r="OVD5" s="34"/>
      <c r="OVE5" s="34"/>
      <c r="OVF5" s="34"/>
      <c r="OVG5" s="34"/>
      <c r="OVH5" s="34"/>
      <c r="OVI5" s="34"/>
      <c r="OVJ5" s="34"/>
      <c r="OVK5" s="34"/>
      <c r="OVL5" s="34"/>
      <c r="OVM5" s="34"/>
      <c r="OVN5" s="34"/>
      <c r="OVO5" s="34"/>
      <c r="OVP5" s="34"/>
      <c r="OVQ5" s="34"/>
      <c r="OVR5" s="34"/>
      <c r="OVS5" s="34"/>
      <c r="OVT5" s="34"/>
      <c r="OVU5" s="34"/>
      <c r="OVV5" s="34"/>
      <c r="OVW5" s="34"/>
      <c r="OVX5" s="34"/>
      <c r="OVY5" s="34"/>
      <c r="OVZ5" s="34"/>
      <c r="OWA5" s="34"/>
      <c r="OWB5" s="34"/>
      <c r="OWC5" s="34"/>
      <c r="OWD5" s="34"/>
      <c r="OWE5" s="34"/>
      <c r="OWF5" s="34"/>
      <c r="OWG5" s="34"/>
      <c r="OWH5" s="34"/>
      <c r="OWI5" s="34"/>
      <c r="OWJ5" s="34"/>
      <c r="OWK5" s="34"/>
      <c r="OWL5" s="34"/>
      <c r="OWM5" s="34"/>
      <c r="OWN5" s="34"/>
      <c r="OWO5" s="34"/>
      <c r="OWP5" s="34"/>
      <c r="OWQ5" s="34"/>
      <c r="OWR5" s="34"/>
      <c r="OWS5" s="34"/>
      <c r="OWT5" s="34"/>
      <c r="OWU5" s="34"/>
      <c r="OWV5" s="34"/>
      <c r="OWW5" s="34"/>
      <c r="OWX5" s="34"/>
      <c r="OWY5" s="34"/>
      <c r="OWZ5" s="34"/>
      <c r="OXA5" s="34"/>
      <c r="OXB5" s="34"/>
      <c r="OXC5" s="34"/>
      <c r="OXD5" s="34"/>
      <c r="OXE5" s="34"/>
      <c r="OXF5" s="34"/>
      <c r="OXG5" s="34"/>
      <c r="OXH5" s="34"/>
      <c r="OXI5" s="34"/>
      <c r="OXJ5" s="34"/>
      <c r="OXK5" s="34"/>
      <c r="OXL5" s="34"/>
      <c r="OXM5" s="34"/>
      <c r="OXN5" s="34"/>
      <c r="OXO5" s="34"/>
      <c r="OXP5" s="34"/>
      <c r="OXQ5" s="34"/>
      <c r="OXR5" s="34"/>
      <c r="OXS5" s="34"/>
      <c r="OXT5" s="34"/>
      <c r="OXU5" s="34"/>
      <c r="OXV5" s="34"/>
      <c r="OXW5" s="34"/>
      <c r="OXX5" s="34"/>
      <c r="OXY5" s="34"/>
      <c r="OXZ5" s="34"/>
      <c r="OYA5" s="34"/>
      <c r="OYB5" s="34"/>
      <c r="OYC5" s="34"/>
      <c r="OYD5" s="34"/>
      <c r="OYE5" s="34"/>
      <c r="OYF5" s="34"/>
      <c r="OYG5" s="34"/>
      <c r="OYH5" s="34"/>
      <c r="OYI5" s="34"/>
      <c r="OYJ5" s="34"/>
      <c r="OYK5" s="34"/>
      <c r="OYL5" s="34"/>
      <c r="OYM5" s="34"/>
      <c r="OYN5" s="34"/>
      <c r="OYO5" s="34"/>
      <c r="OYP5" s="34"/>
      <c r="OYQ5" s="34"/>
      <c r="OYR5" s="34"/>
      <c r="OYS5" s="34"/>
      <c r="OYT5" s="34"/>
      <c r="OYU5" s="34"/>
      <c r="OYV5" s="34"/>
      <c r="OYW5" s="34"/>
      <c r="OYX5" s="34"/>
      <c r="OYY5" s="34"/>
      <c r="OYZ5" s="34"/>
      <c r="OZA5" s="34"/>
      <c r="OZB5" s="34"/>
      <c r="OZC5" s="34"/>
      <c r="OZD5" s="34"/>
      <c r="OZE5" s="34"/>
      <c r="OZF5" s="34"/>
      <c r="OZG5" s="34"/>
      <c r="OZH5" s="34"/>
      <c r="OZI5" s="34"/>
      <c r="OZJ5" s="34"/>
      <c r="OZK5" s="34"/>
      <c r="OZL5" s="34"/>
      <c r="OZM5" s="34"/>
      <c r="OZN5" s="34"/>
      <c r="OZO5" s="34"/>
      <c r="OZP5" s="34"/>
      <c r="OZQ5" s="34"/>
      <c r="OZR5" s="34"/>
      <c r="OZS5" s="34"/>
      <c r="OZT5" s="34"/>
      <c r="OZU5" s="34"/>
      <c r="OZV5" s="34"/>
      <c r="OZW5" s="34"/>
      <c r="OZX5" s="34"/>
      <c r="OZY5" s="34"/>
      <c r="OZZ5" s="34"/>
      <c r="PAA5" s="34"/>
      <c r="PAB5" s="34"/>
      <c r="PAC5" s="34"/>
      <c r="PAD5" s="34"/>
      <c r="PAE5" s="34"/>
      <c r="PAF5" s="34"/>
      <c r="PAG5" s="34"/>
      <c r="PAH5" s="34"/>
      <c r="PAI5" s="34"/>
      <c r="PAJ5" s="34"/>
      <c r="PAK5" s="34"/>
      <c r="PAL5" s="34"/>
      <c r="PAM5" s="34"/>
      <c r="PAN5" s="34"/>
      <c r="PAO5" s="34"/>
      <c r="PAP5" s="34"/>
      <c r="PAQ5" s="34"/>
      <c r="PAR5" s="34"/>
      <c r="PAS5" s="34"/>
      <c r="PAT5" s="34"/>
      <c r="PAU5" s="34"/>
      <c r="PAV5" s="34"/>
      <c r="PAW5" s="34"/>
      <c r="PAX5" s="34"/>
      <c r="PAY5" s="34"/>
      <c r="PAZ5" s="34"/>
      <c r="PBA5" s="34"/>
      <c r="PBB5" s="34"/>
      <c r="PBC5" s="34"/>
      <c r="PBD5" s="34"/>
      <c r="PBE5" s="34"/>
      <c r="PBF5" s="34"/>
      <c r="PBG5" s="34"/>
      <c r="PBH5" s="34"/>
      <c r="PBI5" s="34"/>
      <c r="PBJ5" s="34"/>
      <c r="PBK5" s="34"/>
      <c r="PBL5" s="34"/>
      <c r="PBM5" s="34"/>
      <c r="PBN5" s="34"/>
      <c r="PBO5" s="34"/>
      <c r="PBP5" s="34"/>
      <c r="PBQ5" s="34"/>
      <c r="PBR5" s="34"/>
      <c r="PBS5" s="34"/>
      <c r="PBT5" s="34"/>
      <c r="PBU5" s="34"/>
      <c r="PBV5" s="34"/>
      <c r="PBW5" s="34"/>
      <c r="PBX5" s="34"/>
      <c r="PBY5" s="34"/>
      <c r="PBZ5" s="34"/>
      <c r="PCA5" s="34"/>
      <c r="PCB5" s="34"/>
      <c r="PCC5" s="34"/>
      <c r="PCD5" s="34"/>
      <c r="PCE5" s="34"/>
      <c r="PCF5" s="34"/>
      <c r="PCG5" s="34"/>
      <c r="PCH5" s="34"/>
      <c r="PCI5" s="34"/>
      <c r="PCJ5" s="34"/>
      <c r="PCK5" s="34"/>
      <c r="PCL5" s="34"/>
      <c r="PCM5" s="34"/>
      <c r="PCN5" s="34"/>
      <c r="PCO5" s="34"/>
      <c r="PCP5" s="34"/>
      <c r="PCQ5" s="34"/>
      <c r="PCR5" s="34"/>
      <c r="PCS5" s="34"/>
      <c r="PCT5" s="34"/>
      <c r="PCU5" s="34"/>
      <c r="PCV5" s="34"/>
      <c r="PCW5" s="34"/>
      <c r="PCX5" s="34"/>
      <c r="PCY5" s="34"/>
      <c r="PCZ5" s="34"/>
      <c r="PDA5" s="34"/>
      <c r="PDB5" s="34"/>
      <c r="PDC5" s="34"/>
      <c r="PDD5" s="34"/>
      <c r="PDE5" s="34"/>
      <c r="PDF5" s="34"/>
      <c r="PDG5" s="34"/>
      <c r="PDH5" s="34"/>
      <c r="PDI5" s="34"/>
      <c r="PDJ5" s="34"/>
      <c r="PDK5" s="34"/>
      <c r="PDL5" s="34"/>
      <c r="PDM5" s="34"/>
      <c r="PDN5" s="34"/>
      <c r="PDO5" s="34"/>
      <c r="PDP5" s="34"/>
      <c r="PDQ5" s="34"/>
      <c r="PDR5" s="34"/>
      <c r="PDS5" s="34"/>
      <c r="PDT5" s="34"/>
      <c r="PDU5" s="34"/>
      <c r="PDV5" s="34"/>
      <c r="PDW5" s="34"/>
      <c r="PDX5" s="34"/>
      <c r="PDY5" s="34"/>
      <c r="PDZ5" s="34"/>
      <c r="PEA5" s="34"/>
      <c r="PEB5" s="34"/>
      <c r="PEC5" s="34"/>
      <c r="PED5" s="34"/>
      <c r="PEE5" s="34"/>
      <c r="PEF5" s="34"/>
      <c r="PEG5" s="34"/>
      <c r="PEH5" s="34"/>
      <c r="PEI5" s="34"/>
      <c r="PEJ5" s="34"/>
      <c r="PEK5" s="34"/>
      <c r="PEL5" s="34"/>
      <c r="PEM5" s="34"/>
      <c r="PEN5" s="34"/>
      <c r="PEO5" s="34"/>
      <c r="PEP5" s="34"/>
      <c r="PEQ5" s="34"/>
      <c r="PER5" s="34"/>
      <c r="PES5" s="34"/>
      <c r="PET5" s="34"/>
      <c r="PEU5" s="34"/>
      <c r="PEV5" s="34"/>
      <c r="PEW5" s="34"/>
      <c r="PEX5" s="34"/>
      <c r="PEY5" s="34"/>
      <c r="PEZ5" s="34"/>
      <c r="PFA5" s="34"/>
      <c r="PFB5" s="34"/>
      <c r="PFC5" s="34"/>
      <c r="PFD5" s="34"/>
      <c r="PFE5" s="34"/>
      <c r="PFF5" s="34"/>
      <c r="PFG5" s="34"/>
      <c r="PFH5" s="34"/>
      <c r="PFI5" s="34"/>
      <c r="PFJ5" s="34"/>
      <c r="PFK5" s="34"/>
      <c r="PFL5" s="34"/>
      <c r="PFM5" s="34"/>
      <c r="PFN5" s="34"/>
      <c r="PFO5" s="34"/>
      <c r="PFP5" s="34"/>
      <c r="PFQ5" s="34"/>
      <c r="PFR5" s="34"/>
      <c r="PFS5" s="34"/>
      <c r="PFT5" s="34"/>
      <c r="PFU5" s="34"/>
      <c r="PFV5" s="34"/>
      <c r="PFW5" s="34"/>
      <c r="PFX5" s="34"/>
      <c r="PFY5" s="34"/>
      <c r="PFZ5" s="34"/>
      <c r="PGA5" s="34"/>
      <c r="PGB5" s="34"/>
      <c r="PGC5" s="34"/>
      <c r="PGD5" s="34"/>
      <c r="PGE5" s="34"/>
      <c r="PGF5" s="34"/>
      <c r="PGG5" s="34"/>
      <c r="PGH5" s="34"/>
      <c r="PGI5" s="34"/>
      <c r="PGJ5" s="34"/>
      <c r="PGK5" s="34"/>
      <c r="PGL5" s="34"/>
      <c r="PGM5" s="34"/>
      <c r="PGN5" s="34"/>
      <c r="PGO5" s="34"/>
      <c r="PGP5" s="34"/>
      <c r="PGQ5" s="34"/>
      <c r="PGR5" s="34"/>
      <c r="PGS5" s="34"/>
      <c r="PGT5" s="34"/>
      <c r="PGU5" s="34"/>
      <c r="PGV5" s="34"/>
      <c r="PGW5" s="34"/>
      <c r="PGX5" s="34"/>
      <c r="PGY5" s="34"/>
      <c r="PGZ5" s="34"/>
      <c r="PHA5" s="34"/>
      <c r="PHB5" s="34"/>
      <c r="PHC5" s="34"/>
      <c r="PHD5" s="34"/>
      <c r="PHE5" s="34"/>
      <c r="PHF5" s="34"/>
      <c r="PHG5" s="34"/>
      <c r="PHH5" s="34"/>
      <c r="PHI5" s="34"/>
      <c r="PHJ5" s="34"/>
      <c r="PHK5" s="34"/>
      <c r="PHL5" s="34"/>
      <c r="PHM5" s="34"/>
      <c r="PHN5" s="34"/>
      <c r="PHO5" s="34"/>
      <c r="PHP5" s="34"/>
      <c r="PHQ5" s="34"/>
      <c r="PHR5" s="34"/>
      <c r="PHS5" s="34"/>
      <c r="PHT5" s="34"/>
      <c r="PHU5" s="34"/>
      <c r="PHV5" s="34"/>
      <c r="PHW5" s="34"/>
      <c r="PHX5" s="34"/>
      <c r="PHY5" s="34"/>
      <c r="PHZ5" s="34"/>
      <c r="PIA5" s="34"/>
      <c r="PIB5" s="34"/>
      <c r="PIC5" s="34"/>
      <c r="PID5" s="34"/>
      <c r="PIE5" s="34"/>
      <c r="PIF5" s="34"/>
      <c r="PIG5" s="34"/>
      <c r="PIH5" s="34"/>
      <c r="PII5" s="34"/>
      <c r="PIJ5" s="34"/>
      <c r="PIK5" s="34"/>
      <c r="PIL5" s="34"/>
      <c r="PIM5" s="34"/>
      <c r="PIN5" s="34"/>
      <c r="PIO5" s="34"/>
      <c r="PIP5" s="34"/>
      <c r="PIQ5" s="34"/>
      <c r="PIR5" s="34"/>
      <c r="PIS5" s="34"/>
      <c r="PIT5" s="34"/>
      <c r="PIU5" s="34"/>
      <c r="PIV5" s="34"/>
      <c r="PIW5" s="34"/>
      <c r="PIX5" s="34"/>
      <c r="PIY5" s="34"/>
      <c r="PIZ5" s="34"/>
      <c r="PJA5" s="34"/>
      <c r="PJB5" s="34"/>
      <c r="PJC5" s="34"/>
      <c r="PJD5" s="34"/>
      <c r="PJE5" s="34"/>
      <c r="PJF5" s="34"/>
      <c r="PJG5" s="34"/>
      <c r="PJH5" s="34"/>
      <c r="PJI5" s="34"/>
      <c r="PJJ5" s="34"/>
      <c r="PJK5" s="34"/>
      <c r="PJL5" s="34"/>
      <c r="PJM5" s="34"/>
      <c r="PJN5" s="34"/>
      <c r="PJO5" s="34"/>
      <c r="PJP5" s="34"/>
      <c r="PJQ5" s="34"/>
      <c r="PJR5" s="34"/>
      <c r="PJS5" s="34"/>
      <c r="PJT5" s="34"/>
      <c r="PJU5" s="34"/>
      <c r="PJV5" s="34"/>
      <c r="PJW5" s="34"/>
      <c r="PJX5" s="34"/>
      <c r="PJY5" s="34"/>
      <c r="PJZ5" s="34"/>
      <c r="PKA5" s="34"/>
      <c r="PKB5" s="34"/>
      <c r="PKC5" s="34"/>
      <c r="PKD5" s="34"/>
      <c r="PKE5" s="34"/>
      <c r="PKF5" s="34"/>
      <c r="PKG5" s="34"/>
      <c r="PKH5" s="34"/>
      <c r="PKI5" s="34"/>
      <c r="PKJ5" s="34"/>
      <c r="PKK5" s="34"/>
      <c r="PKL5" s="34"/>
      <c r="PKM5" s="34"/>
      <c r="PKN5" s="34"/>
      <c r="PKO5" s="34"/>
      <c r="PKP5" s="34"/>
      <c r="PKQ5" s="34"/>
      <c r="PKR5" s="34"/>
      <c r="PKS5" s="34"/>
      <c r="PKT5" s="34"/>
      <c r="PKU5" s="34"/>
      <c r="PKV5" s="34"/>
      <c r="PKW5" s="34"/>
      <c r="PKX5" s="34"/>
      <c r="PKY5" s="34"/>
      <c r="PKZ5" s="34"/>
      <c r="PLA5" s="34"/>
      <c r="PLB5" s="34"/>
      <c r="PLC5" s="34"/>
      <c r="PLD5" s="34"/>
      <c r="PLE5" s="34"/>
      <c r="PLF5" s="34"/>
      <c r="PLG5" s="34"/>
      <c r="PLH5" s="34"/>
      <c r="PLI5" s="34"/>
      <c r="PLJ5" s="34"/>
      <c r="PLK5" s="34"/>
      <c r="PLL5" s="34"/>
      <c r="PLM5" s="34"/>
      <c r="PLN5" s="34"/>
      <c r="PLO5" s="34"/>
      <c r="PLP5" s="34"/>
      <c r="PLQ5" s="34"/>
      <c r="PLR5" s="34"/>
      <c r="PLS5" s="34"/>
      <c r="PLT5" s="34"/>
      <c r="PLU5" s="34"/>
      <c r="PLV5" s="34"/>
      <c r="PLW5" s="34"/>
      <c r="PLX5" s="34"/>
      <c r="PLY5" s="34"/>
      <c r="PLZ5" s="34"/>
      <c r="PMA5" s="34"/>
      <c r="PMB5" s="34"/>
      <c r="PMC5" s="34"/>
      <c r="PMD5" s="34"/>
      <c r="PME5" s="34"/>
      <c r="PMF5" s="34"/>
      <c r="PMG5" s="34"/>
      <c r="PMH5" s="34"/>
      <c r="PMI5" s="34"/>
      <c r="PMJ5" s="34"/>
      <c r="PMK5" s="34"/>
      <c r="PML5" s="34"/>
      <c r="PMM5" s="34"/>
      <c r="PMN5" s="34"/>
      <c r="PMO5" s="34"/>
      <c r="PMP5" s="34"/>
      <c r="PMQ5" s="34"/>
      <c r="PMR5" s="34"/>
      <c r="PMS5" s="34"/>
      <c r="PMT5" s="34"/>
      <c r="PMU5" s="34"/>
      <c r="PMV5" s="34"/>
      <c r="PMW5" s="34"/>
      <c r="PMX5" s="34"/>
      <c r="PMY5" s="34"/>
      <c r="PMZ5" s="34"/>
      <c r="PNA5" s="34"/>
      <c r="PNB5" s="34"/>
      <c r="PNC5" s="34"/>
      <c r="PND5" s="34"/>
      <c r="PNE5" s="34"/>
      <c r="PNF5" s="34"/>
      <c r="PNG5" s="34"/>
      <c r="PNH5" s="34"/>
      <c r="PNI5" s="34"/>
      <c r="PNJ5" s="34"/>
      <c r="PNK5" s="34"/>
      <c r="PNL5" s="34"/>
      <c r="PNM5" s="34"/>
      <c r="PNN5" s="34"/>
      <c r="PNO5" s="34"/>
      <c r="PNP5" s="34"/>
      <c r="PNQ5" s="34"/>
      <c r="PNR5" s="34"/>
      <c r="PNS5" s="34"/>
      <c r="PNT5" s="34"/>
      <c r="PNU5" s="34"/>
      <c r="PNV5" s="34"/>
      <c r="PNW5" s="34"/>
      <c r="PNX5" s="34"/>
      <c r="PNY5" s="34"/>
      <c r="PNZ5" s="34"/>
      <c r="POA5" s="34"/>
      <c r="POB5" s="34"/>
      <c r="POC5" s="34"/>
      <c r="POD5" s="34"/>
      <c r="POE5" s="34"/>
      <c r="POF5" s="34"/>
      <c r="POG5" s="34"/>
      <c r="POH5" s="34"/>
      <c r="POI5" s="34"/>
      <c r="POJ5" s="34"/>
      <c r="POK5" s="34"/>
      <c r="POL5" s="34"/>
      <c r="POM5" s="34"/>
      <c r="PON5" s="34"/>
      <c r="POO5" s="34"/>
      <c r="POP5" s="34"/>
      <c r="POQ5" s="34"/>
      <c r="POR5" s="34"/>
      <c r="POS5" s="34"/>
      <c r="POT5" s="34"/>
      <c r="POU5" s="34"/>
      <c r="POV5" s="34"/>
      <c r="POW5" s="34"/>
      <c r="POX5" s="34"/>
      <c r="POY5" s="34"/>
      <c r="POZ5" s="34"/>
      <c r="PPA5" s="34"/>
      <c r="PPB5" s="34"/>
      <c r="PPC5" s="34"/>
      <c r="PPD5" s="34"/>
      <c r="PPE5" s="34"/>
      <c r="PPF5" s="34"/>
      <c r="PPG5" s="34"/>
      <c r="PPH5" s="34"/>
      <c r="PPI5" s="34"/>
      <c r="PPJ5" s="34"/>
      <c r="PPK5" s="34"/>
      <c r="PPL5" s="34"/>
      <c r="PPM5" s="34"/>
      <c r="PPN5" s="34"/>
      <c r="PPO5" s="34"/>
      <c r="PPP5" s="34"/>
      <c r="PPQ5" s="34"/>
      <c r="PPR5" s="34"/>
      <c r="PPS5" s="34"/>
      <c r="PPT5" s="34"/>
      <c r="PPU5" s="34"/>
      <c r="PPV5" s="34"/>
      <c r="PPW5" s="34"/>
      <c r="PPX5" s="34"/>
      <c r="PPY5" s="34"/>
      <c r="PPZ5" s="34"/>
      <c r="PQA5" s="34"/>
      <c r="PQB5" s="34"/>
      <c r="PQC5" s="34"/>
      <c r="PQD5" s="34"/>
      <c r="PQE5" s="34"/>
      <c r="PQF5" s="34"/>
      <c r="PQG5" s="34"/>
      <c r="PQH5" s="34"/>
      <c r="PQI5" s="34"/>
      <c r="PQJ5" s="34"/>
      <c r="PQK5" s="34"/>
      <c r="PQL5" s="34"/>
      <c r="PQM5" s="34"/>
      <c r="PQN5" s="34"/>
      <c r="PQO5" s="34"/>
      <c r="PQP5" s="34"/>
      <c r="PQQ5" s="34"/>
      <c r="PQR5" s="34"/>
      <c r="PQS5" s="34"/>
      <c r="PQT5" s="34"/>
      <c r="PQU5" s="34"/>
      <c r="PQV5" s="34"/>
      <c r="PQW5" s="34"/>
      <c r="PQX5" s="34"/>
      <c r="PQY5" s="34"/>
      <c r="PQZ5" s="34"/>
      <c r="PRA5" s="34"/>
      <c r="PRB5" s="34"/>
      <c r="PRC5" s="34"/>
      <c r="PRD5" s="34"/>
      <c r="PRE5" s="34"/>
      <c r="PRF5" s="34"/>
      <c r="PRG5" s="34"/>
      <c r="PRH5" s="34"/>
      <c r="PRI5" s="34"/>
      <c r="PRJ5" s="34"/>
      <c r="PRK5" s="34"/>
      <c r="PRL5" s="34"/>
      <c r="PRM5" s="34"/>
      <c r="PRN5" s="34"/>
      <c r="PRO5" s="34"/>
      <c r="PRP5" s="34"/>
      <c r="PRQ5" s="34"/>
      <c r="PRR5" s="34"/>
      <c r="PRS5" s="34"/>
      <c r="PRT5" s="34"/>
      <c r="PRU5" s="34"/>
      <c r="PRV5" s="34"/>
      <c r="PRW5" s="34"/>
      <c r="PRX5" s="34"/>
      <c r="PRY5" s="34"/>
      <c r="PRZ5" s="34"/>
      <c r="PSA5" s="34"/>
      <c r="PSB5" s="34"/>
      <c r="PSC5" s="34"/>
      <c r="PSD5" s="34"/>
      <c r="PSE5" s="34"/>
      <c r="PSF5" s="34"/>
      <c r="PSG5" s="34"/>
      <c r="PSH5" s="34"/>
      <c r="PSI5" s="34"/>
      <c r="PSJ5" s="34"/>
      <c r="PSK5" s="34"/>
      <c r="PSL5" s="34"/>
      <c r="PSM5" s="34"/>
      <c r="PSN5" s="34"/>
      <c r="PSO5" s="34"/>
      <c r="PSP5" s="34"/>
      <c r="PSQ5" s="34"/>
      <c r="PSR5" s="34"/>
      <c r="PSS5" s="34"/>
      <c r="PST5" s="34"/>
      <c r="PSU5" s="34"/>
      <c r="PSV5" s="34"/>
      <c r="PSW5" s="34"/>
      <c r="PSX5" s="34"/>
      <c r="PSY5" s="34"/>
      <c r="PSZ5" s="34"/>
      <c r="PTA5" s="34"/>
      <c r="PTB5" s="34"/>
      <c r="PTC5" s="34"/>
      <c r="PTD5" s="34"/>
      <c r="PTE5" s="34"/>
      <c r="PTF5" s="34"/>
      <c r="PTG5" s="34"/>
      <c r="PTH5" s="34"/>
      <c r="PTI5" s="34"/>
      <c r="PTJ5" s="34"/>
      <c r="PTK5" s="34"/>
      <c r="PTL5" s="34"/>
      <c r="PTM5" s="34"/>
      <c r="PTN5" s="34"/>
      <c r="PTO5" s="34"/>
      <c r="PTP5" s="34"/>
      <c r="PTQ5" s="34"/>
      <c r="PTR5" s="34"/>
      <c r="PTS5" s="34"/>
      <c r="PTT5" s="34"/>
      <c r="PTU5" s="34"/>
      <c r="PTV5" s="34"/>
      <c r="PTW5" s="34"/>
      <c r="PTX5" s="34"/>
      <c r="PTY5" s="34"/>
      <c r="PTZ5" s="34"/>
      <c r="PUA5" s="34"/>
      <c r="PUB5" s="34"/>
      <c r="PUC5" s="34"/>
      <c r="PUD5" s="34"/>
      <c r="PUE5" s="34"/>
      <c r="PUF5" s="34"/>
      <c r="PUG5" s="34"/>
      <c r="PUH5" s="34"/>
      <c r="PUI5" s="34"/>
      <c r="PUJ5" s="34"/>
      <c r="PUK5" s="34"/>
      <c r="PUL5" s="34"/>
      <c r="PUM5" s="34"/>
      <c r="PUN5" s="34"/>
      <c r="PUO5" s="34"/>
      <c r="PUP5" s="34"/>
      <c r="PUQ5" s="34"/>
      <c r="PUR5" s="34"/>
      <c r="PUS5" s="34"/>
      <c r="PUT5" s="34"/>
      <c r="PUU5" s="34"/>
      <c r="PUV5" s="34"/>
      <c r="PUW5" s="34"/>
      <c r="PUX5" s="34"/>
      <c r="PUY5" s="34"/>
      <c r="PUZ5" s="34"/>
      <c r="PVA5" s="34"/>
      <c r="PVB5" s="34"/>
      <c r="PVC5" s="34"/>
      <c r="PVD5" s="34"/>
      <c r="PVE5" s="34"/>
      <c r="PVF5" s="34"/>
      <c r="PVG5" s="34"/>
      <c r="PVH5" s="34"/>
      <c r="PVI5" s="34"/>
      <c r="PVJ5" s="34"/>
      <c r="PVK5" s="34"/>
      <c r="PVL5" s="34"/>
      <c r="PVM5" s="34"/>
      <c r="PVN5" s="34"/>
      <c r="PVO5" s="34"/>
      <c r="PVP5" s="34"/>
      <c r="PVQ5" s="34"/>
      <c r="PVR5" s="34"/>
      <c r="PVS5" s="34"/>
      <c r="PVT5" s="34"/>
      <c r="PVU5" s="34"/>
      <c r="PVV5" s="34"/>
      <c r="PVW5" s="34"/>
      <c r="PVX5" s="34"/>
      <c r="PVY5" s="34"/>
      <c r="PVZ5" s="34"/>
      <c r="PWA5" s="34"/>
      <c r="PWB5" s="34"/>
      <c r="PWC5" s="34"/>
      <c r="PWD5" s="34"/>
      <c r="PWE5" s="34"/>
      <c r="PWF5" s="34"/>
      <c r="PWG5" s="34"/>
      <c r="PWH5" s="34"/>
      <c r="PWI5" s="34"/>
      <c r="PWJ5" s="34"/>
      <c r="PWK5" s="34"/>
      <c r="PWL5" s="34"/>
      <c r="PWM5" s="34"/>
      <c r="PWN5" s="34"/>
      <c r="PWO5" s="34"/>
      <c r="PWP5" s="34"/>
      <c r="PWQ5" s="34"/>
      <c r="PWR5" s="34"/>
      <c r="PWS5" s="34"/>
      <c r="PWT5" s="34"/>
      <c r="PWU5" s="34"/>
      <c r="PWV5" s="34"/>
      <c r="PWW5" s="34"/>
      <c r="PWX5" s="34"/>
      <c r="PWY5" s="34"/>
      <c r="PWZ5" s="34"/>
      <c r="PXA5" s="34"/>
      <c r="PXB5" s="34"/>
      <c r="PXC5" s="34"/>
      <c r="PXD5" s="34"/>
      <c r="PXE5" s="34"/>
      <c r="PXF5" s="34"/>
      <c r="PXG5" s="34"/>
      <c r="PXH5" s="34"/>
      <c r="PXI5" s="34"/>
      <c r="PXJ5" s="34"/>
      <c r="PXK5" s="34"/>
      <c r="PXL5" s="34"/>
      <c r="PXM5" s="34"/>
      <c r="PXN5" s="34"/>
      <c r="PXO5" s="34"/>
      <c r="PXP5" s="34"/>
      <c r="PXQ5" s="34"/>
      <c r="PXR5" s="34"/>
      <c r="PXS5" s="34"/>
      <c r="PXT5" s="34"/>
      <c r="PXU5" s="34"/>
      <c r="PXV5" s="34"/>
      <c r="PXW5" s="34"/>
      <c r="PXX5" s="34"/>
      <c r="PXY5" s="34"/>
      <c r="PXZ5" s="34"/>
      <c r="PYA5" s="34"/>
      <c r="PYB5" s="34"/>
      <c r="PYC5" s="34"/>
      <c r="PYD5" s="34"/>
      <c r="PYE5" s="34"/>
      <c r="PYF5" s="34"/>
      <c r="PYG5" s="34"/>
      <c r="PYH5" s="34"/>
      <c r="PYI5" s="34"/>
      <c r="PYJ5" s="34"/>
      <c r="PYK5" s="34"/>
      <c r="PYL5" s="34"/>
      <c r="PYM5" s="34"/>
      <c r="PYN5" s="34"/>
      <c r="PYO5" s="34"/>
      <c r="PYP5" s="34"/>
      <c r="PYQ5" s="34"/>
      <c r="PYR5" s="34"/>
      <c r="PYS5" s="34"/>
      <c r="PYT5" s="34"/>
      <c r="PYU5" s="34"/>
      <c r="PYV5" s="34"/>
      <c r="PYW5" s="34"/>
      <c r="PYX5" s="34"/>
      <c r="PYY5" s="34"/>
      <c r="PYZ5" s="34"/>
      <c r="PZA5" s="34"/>
      <c r="PZB5" s="34"/>
      <c r="PZC5" s="34"/>
      <c r="PZD5" s="34"/>
      <c r="PZE5" s="34"/>
      <c r="PZF5" s="34"/>
      <c r="PZG5" s="34"/>
      <c r="PZH5" s="34"/>
      <c r="PZI5" s="34"/>
      <c r="PZJ5" s="34"/>
      <c r="PZK5" s="34"/>
      <c r="PZL5" s="34"/>
      <c r="PZM5" s="34"/>
      <c r="PZN5" s="34"/>
      <c r="PZO5" s="34"/>
      <c r="PZP5" s="34"/>
      <c r="PZQ5" s="34"/>
      <c r="PZR5" s="34"/>
      <c r="PZS5" s="34"/>
      <c r="PZT5" s="34"/>
      <c r="PZU5" s="34"/>
      <c r="PZV5" s="34"/>
      <c r="PZW5" s="34"/>
      <c r="PZX5" s="34"/>
      <c r="PZY5" s="34"/>
      <c r="PZZ5" s="34"/>
      <c r="QAA5" s="34"/>
      <c r="QAB5" s="34"/>
      <c r="QAC5" s="34"/>
      <c r="QAD5" s="34"/>
      <c r="QAE5" s="34"/>
      <c r="QAF5" s="34"/>
      <c r="QAG5" s="34"/>
      <c r="QAH5" s="34"/>
      <c r="QAI5" s="34"/>
      <c r="QAJ5" s="34"/>
      <c r="QAK5" s="34"/>
      <c r="QAL5" s="34"/>
      <c r="QAM5" s="34"/>
      <c r="QAN5" s="34"/>
      <c r="QAO5" s="34"/>
      <c r="QAP5" s="34"/>
      <c r="QAQ5" s="34"/>
      <c r="QAR5" s="34"/>
      <c r="QAS5" s="34"/>
      <c r="QAT5" s="34"/>
      <c r="QAU5" s="34"/>
      <c r="QAV5" s="34"/>
      <c r="QAW5" s="34"/>
      <c r="QAX5" s="34"/>
      <c r="QAY5" s="34"/>
      <c r="QAZ5" s="34"/>
      <c r="QBA5" s="34"/>
      <c r="QBB5" s="34"/>
      <c r="QBC5" s="34"/>
      <c r="QBD5" s="34"/>
      <c r="QBE5" s="34"/>
      <c r="QBF5" s="34"/>
      <c r="QBG5" s="34"/>
      <c r="QBH5" s="34"/>
      <c r="QBI5" s="34"/>
      <c r="QBJ5" s="34"/>
      <c r="QBK5" s="34"/>
      <c r="QBL5" s="34"/>
      <c r="QBM5" s="34"/>
      <c r="QBN5" s="34"/>
      <c r="QBO5" s="34"/>
      <c r="QBP5" s="34"/>
      <c r="QBQ5" s="34"/>
      <c r="QBR5" s="34"/>
      <c r="QBS5" s="34"/>
      <c r="QBT5" s="34"/>
      <c r="QBU5" s="34"/>
      <c r="QBV5" s="34"/>
      <c r="QBW5" s="34"/>
      <c r="QBX5" s="34"/>
      <c r="QBY5" s="34"/>
      <c r="QBZ5" s="34"/>
      <c r="QCA5" s="34"/>
      <c r="QCB5" s="34"/>
      <c r="QCC5" s="34"/>
      <c r="QCD5" s="34"/>
      <c r="QCE5" s="34"/>
      <c r="QCF5" s="34"/>
      <c r="QCG5" s="34"/>
      <c r="QCH5" s="34"/>
      <c r="QCI5" s="34"/>
      <c r="QCJ5" s="34"/>
      <c r="QCK5" s="34"/>
      <c r="QCL5" s="34"/>
      <c r="QCM5" s="34"/>
      <c r="QCN5" s="34"/>
      <c r="QCO5" s="34"/>
      <c r="QCP5" s="34"/>
      <c r="QCQ5" s="34"/>
      <c r="QCR5" s="34"/>
      <c r="QCS5" s="34"/>
      <c r="QCT5" s="34"/>
      <c r="QCU5" s="34"/>
      <c r="QCV5" s="34"/>
      <c r="QCW5" s="34"/>
      <c r="QCX5" s="34"/>
      <c r="QCY5" s="34"/>
      <c r="QCZ5" s="34"/>
      <c r="QDA5" s="34"/>
      <c r="QDB5" s="34"/>
      <c r="QDC5" s="34"/>
      <c r="QDD5" s="34"/>
      <c r="QDE5" s="34"/>
      <c r="QDF5" s="34"/>
      <c r="QDG5" s="34"/>
      <c r="QDH5" s="34"/>
      <c r="QDI5" s="34"/>
      <c r="QDJ5" s="34"/>
      <c r="QDK5" s="34"/>
      <c r="QDL5" s="34"/>
      <c r="QDM5" s="34"/>
      <c r="QDN5" s="34"/>
      <c r="QDO5" s="34"/>
      <c r="QDP5" s="34"/>
      <c r="QDQ5" s="34"/>
      <c r="QDR5" s="34"/>
      <c r="QDS5" s="34"/>
      <c r="QDT5" s="34"/>
      <c r="QDU5" s="34"/>
      <c r="QDV5" s="34"/>
      <c r="QDW5" s="34"/>
      <c r="QDX5" s="34"/>
      <c r="QDY5" s="34"/>
      <c r="QDZ5" s="34"/>
      <c r="QEA5" s="34"/>
      <c r="QEB5" s="34"/>
      <c r="QEC5" s="34"/>
      <c r="QED5" s="34"/>
      <c r="QEE5" s="34"/>
      <c r="QEF5" s="34"/>
      <c r="QEG5" s="34"/>
      <c r="QEH5" s="34"/>
      <c r="QEI5" s="34"/>
      <c r="QEJ5" s="34"/>
      <c r="QEK5" s="34"/>
      <c r="QEL5" s="34"/>
      <c r="QEM5" s="34"/>
      <c r="QEN5" s="34"/>
      <c r="QEO5" s="34"/>
      <c r="QEP5" s="34"/>
      <c r="QEQ5" s="34"/>
      <c r="QER5" s="34"/>
      <c r="QES5" s="34"/>
      <c r="QET5" s="34"/>
      <c r="QEU5" s="34"/>
      <c r="QEV5" s="34"/>
      <c r="QEW5" s="34"/>
      <c r="QEX5" s="34"/>
      <c r="QEY5" s="34"/>
      <c r="QEZ5" s="34"/>
      <c r="QFA5" s="34"/>
      <c r="QFB5" s="34"/>
      <c r="QFC5" s="34"/>
      <c r="QFD5" s="34"/>
      <c r="QFE5" s="34"/>
      <c r="QFF5" s="34"/>
      <c r="QFG5" s="34"/>
      <c r="QFH5" s="34"/>
      <c r="QFI5" s="34"/>
      <c r="QFJ5" s="34"/>
      <c r="QFK5" s="34"/>
      <c r="QFL5" s="34"/>
      <c r="QFM5" s="34"/>
      <c r="QFN5" s="34"/>
      <c r="QFO5" s="34"/>
      <c r="QFP5" s="34"/>
      <c r="QFQ5" s="34"/>
      <c r="QFR5" s="34"/>
      <c r="QFS5" s="34"/>
      <c r="QFT5" s="34"/>
      <c r="QFU5" s="34"/>
      <c r="QFV5" s="34"/>
      <c r="QFW5" s="34"/>
      <c r="QFX5" s="34"/>
      <c r="QFY5" s="34"/>
      <c r="QFZ5" s="34"/>
      <c r="QGA5" s="34"/>
      <c r="QGB5" s="34"/>
      <c r="QGC5" s="34"/>
      <c r="QGD5" s="34"/>
      <c r="QGE5" s="34"/>
      <c r="QGF5" s="34"/>
      <c r="QGG5" s="34"/>
      <c r="QGH5" s="34"/>
      <c r="QGI5" s="34"/>
      <c r="QGJ5" s="34"/>
      <c r="QGK5" s="34"/>
      <c r="QGL5" s="34"/>
      <c r="QGM5" s="34"/>
      <c r="QGN5" s="34"/>
      <c r="QGO5" s="34"/>
      <c r="QGP5" s="34"/>
      <c r="QGQ5" s="34"/>
      <c r="QGR5" s="34"/>
      <c r="QGS5" s="34"/>
      <c r="QGT5" s="34"/>
      <c r="QGU5" s="34"/>
      <c r="QGV5" s="34"/>
      <c r="QGW5" s="34"/>
      <c r="QGX5" s="34"/>
      <c r="QGY5" s="34"/>
      <c r="QGZ5" s="34"/>
      <c r="QHA5" s="34"/>
      <c r="QHB5" s="34"/>
      <c r="QHC5" s="34"/>
      <c r="QHD5" s="34"/>
      <c r="QHE5" s="34"/>
      <c r="QHF5" s="34"/>
      <c r="QHG5" s="34"/>
      <c r="QHH5" s="34"/>
      <c r="QHI5" s="34"/>
      <c r="QHJ5" s="34"/>
      <c r="QHK5" s="34"/>
      <c r="QHL5" s="34"/>
      <c r="QHM5" s="34"/>
      <c r="QHN5" s="34"/>
      <c r="QHO5" s="34"/>
      <c r="QHP5" s="34"/>
      <c r="QHQ5" s="34"/>
      <c r="QHR5" s="34"/>
      <c r="QHS5" s="34"/>
      <c r="QHT5" s="34"/>
      <c r="QHU5" s="34"/>
      <c r="QHV5" s="34"/>
      <c r="QHW5" s="34"/>
      <c r="QHX5" s="34"/>
      <c r="QHY5" s="34"/>
      <c r="QHZ5" s="34"/>
      <c r="QIA5" s="34"/>
      <c r="QIB5" s="34"/>
      <c r="QIC5" s="34"/>
      <c r="QID5" s="34"/>
      <c r="QIE5" s="34"/>
      <c r="QIF5" s="34"/>
      <c r="QIG5" s="34"/>
      <c r="QIH5" s="34"/>
      <c r="QII5" s="34"/>
      <c r="QIJ5" s="34"/>
      <c r="QIK5" s="34"/>
      <c r="QIL5" s="34"/>
      <c r="QIM5" s="34"/>
      <c r="QIN5" s="34"/>
      <c r="QIO5" s="34"/>
      <c r="QIP5" s="34"/>
      <c r="QIQ5" s="34"/>
      <c r="QIR5" s="34"/>
      <c r="QIS5" s="34"/>
      <c r="QIT5" s="34"/>
      <c r="QIU5" s="34"/>
      <c r="QIV5" s="34"/>
      <c r="QIW5" s="34"/>
      <c r="QIX5" s="34"/>
      <c r="QIY5" s="34"/>
      <c r="QIZ5" s="34"/>
      <c r="QJA5" s="34"/>
      <c r="QJB5" s="34"/>
      <c r="QJC5" s="34"/>
      <c r="QJD5" s="34"/>
      <c r="QJE5" s="34"/>
      <c r="QJF5" s="34"/>
      <c r="QJG5" s="34"/>
      <c r="QJH5" s="34"/>
      <c r="QJI5" s="34"/>
      <c r="QJJ5" s="34"/>
      <c r="QJK5" s="34"/>
      <c r="QJL5" s="34"/>
      <c r="QJM5" s="34"/>
      <c r="QJN5" s="34"/>
      <c r="QJO5" s="34"/>
      <c r="QJP5" s="34"/>
      <c r="QJQ5" s="34"/>
      <c r="QJR5" s="34"/>
      <c r="QJS5" s="34"/>
      <c r="QJT5" s="34"/>
      <c r="QJU5" s="34"/>
      <c r="QJV5" s="34"/>
      <c r="QJW5" s="34"/>
      <c r="QJX5" s="34"/>
      <c r="QJY5" s="34"/>
      <c r="QJZ5" s="34"/>
      <c r="QKA5" s="34"/>
      <c r="QKB5" s="34"/>
      <c r="QKC5" s="34"/>
      <c r="QKD5" s="34"/>
      <c r="QKE5" s="34"/>
      <c r="QKF5" s="34"/>
      <c r="QKG5" s="34"/>
      <c r="QKH5" s="34"/>
      <c r="QKI5" s="34"/>
      <c r="QKJ5" s="34"/>
      <c r="QKK5" s="34"/>
      <c r="QKL5" s="34"/>
      <c r="QKM5" s="34"/>
      <c r="QKN5" s="34"/>
      <c r="QKO5" s="34"/>
      <c r="QKP5" s="34"/>
      <c r="QKQ5" s="34"/>
      <c r="QKR5" s="34"/>
      <c r="QKS5" s="34"/>
      <c r="QKT5" s="34"/>
      <c r="QKU5" s="34"/>
      <c r="QKV5" s="34"/>
      <c r="QKW5" s="34"/>
      <c r="QKX5" s="34"/>
      <c r="QKY5" s="34"/>
      <c r="QKZ5" s="34"/>
      <c r="QLA5" s="34"/>
      <c r="QLB5" s="34"/>
      <c r="QLC5" s="34"/>
      <c r="QLD5" s="34"/>
      <c r="QLE5" s="34"/>
      <c r="QLF5" s="34"/>
      <c r="QLG5" s="34"/>
      <c r="QLH5" s="34"/>
      <c r="QLI5" s="34"/>
      <c r="QLJ5" s="34"/>
      <c r="QLK5" s="34"/>
      <c r="QLL5" s="34"/>
      <c r="QLM5" s="34"/>
      <c r="QLN5" s="34"/>
      <c r="QLO5" s="34"/>
      <c r="QLP5" s="34"/>
      <c r="QLQ5" s="34"/>
      <c r="QLR5" s="34"/>
      <c r="QLS5" s="34"/>
      <c r="QLT5" s="34"/>
      <c r="QLU5" s="34"/>
      <c r="QLV5" s="34"/>
      <c r="QLW5" s="34"/>
      <c r="QLX5" s="34"/>
      <c r="QLY5" s="34"/>
      <c r="QLZ5" s="34"/>
      <c r="QMA5" s="34"/>
      <c r="QMB5" s="34"/>
      <c r="QMC5" s="34"/>
      <c r="QMD5" s="34"/>
      <c r="QME5" s="34"/>
      <c r="QMF5" s="34"/>
      <c r="QMG5" s="34"/>
      <c r="QMH5" s="34"/>
      <c r="QMI5" s="34"/>
      <c r="QMJ5" s="34"/>
      <c r="QMK5" s="34"/>
      <c r="QML5" s="34"/>
      <c r="QMM5" s="34"/>
      <c r="QMN5" s="34"/>
      <c r="QMO5" s="34"/>
      <c r="QMP5" s="34"/>
      <c r="QMQ5" s="34"/>
      <c r="QMR5" s="34"/>
      <c r="QMS5" s="34"/>
      <c r="QMT5" s="34"/>
      <c r="QMU5" s="34"/>
      <c r="QMV5" s="34"/>
      <c r="QMW5" s="34"/>
      <c r="QMX5" s="34"/>
      <c r="QMY5" s="34"/>
      <c r="QMZ5" s="34"/>
      <c r="QNA5" s="34"/>
      <c r="QNB5" s="34"/>
      <c r="QNC5" s="34"/>
      <c r="QND5" s="34"/>
      <c r="QNE5" s="34"/>
      <c r="QNF5" s="34"/>
      <c r="QNG5" s="34"/>
      <c r="QNH5" s="34"/>
      <c r="QNI5" s="34"/>
      <c r="QNJ5" s="34"/>
      <c r="QNK5" s="34"/>
      <c r="QNL5" s="34"/>
      <c r="QNM5" s="34"/>
      <c r="QNN5" s="34"/>
      <c r="QNO5" s="34"/>
      <c r="QNP5" s="34"/>
      <c r="QNQ5" s="34"/>
      <c r="QNR5" s="34"/>
      <c r="QNS5" s="34"/>
      <c r="QNT5" s="34"/>
      <c r="QNU5" s="34"/>
      <c r="QNV5" s="34"/>
      <c r="QNW5" s="34"/>
      <c r="QNX5" s="34"/>
      <c r="QNY5" s="34"/>
      <c r="QNZ5" s="34"/>
      <c r="QOA5" s="34"/>
      <c r="QOB5" s="34"/>
      <c r="QOC5" s="34"/>
      <c r="QOD5" s="34"/>
      <c r="QOE5" s="34"/>
      <c r="QOF5" s="34"/>
      <c r="QOG5" s="34"/>
      <c r="QOH5" s="34"/>
      <c r="QOI5" s="34"/>
      <c r="QOJ5" s="34"/>
      <c r="QOK5" s="34"/>
      <c r="QOL5" s="34"/>
      <c r="QOM5" s="34"/>
      <c r="QON5" s="34"/>
      <c r="QOO5" s="34"/>
      <c r="QOP5" s="34"/>
      <c r="QOQ5" s="34"/>
      <c r="QOR5" s="34"/>
      <c r="QOS5" s="34"/>
      <c r="QOT5" s="34"/>
      <c r="QOU5" s="34"/>
      <c r="QOV5" s="34"/>
      <c r="QOW5" s="34"/>
      <c r="QOX5" s="34"/>
      <c r="QOY5" s="34"/>
      <c r="QOZ5" s="34"/>
      <c r="QPA5" s="34"/>
      <c r="QPB5" s="34"/>
      <c r="QPC5" s="34"/>
      <c r="QPD5" s="34"/>
      <c r="QPE5" s="34"/>
      <c r="QPF5" s="34"/>
      <c r="QPG5" s="34"/>
      <c r="QPH5" s="34"/>
      <c r="QPI5" s="34"/>
      <c r="QPJ5" s="34"/>
      <c r="QPK5" s="34"/>
      <c r="QPL5" s="34"/>
      <c r="QPM5" s="34"/>
      <c r="QPN5" s="34"/>
      <c r="QPO5" s="34"/>
      <c r="QPP5" s="34"/>
      <c r="QPQ5" s="34"/>
      <c r="QPR5" s="34"/>
      <c r="QPS5" s="34"/>
      <c r="QPT5" s="34"/>
      <c r="QPU5" s="34"/>
      <c r="QPV5" s="34"/>
      <c r="QPW5" s="34"/>
      <c r="QPX5" s="34"/>
      <c r="QPY5" s="34"/>
      <c r="QPZ5" s="34"/>
      <c r="QQA5" s="34"/>
      <c r="QQB5" s="34"/>
      <c r="QQC5" s="34"/>
      <c r="QQD5" s="34"/>
      <c r="QQE5" s="34"/>
      <c r="QQF5" s="34"/>
      <c r="QQG5" s="34"/>
      <c r="QQH5" s="34"/>
      <c r="QQI5" s="34"/>
      <c r="QQJ5" s="34"/>
      <c r="QQK5" s="34"/>
      <c r="QQL5" s="34"/>
      <c r="QQM5" s="34"/>
      <c r="QQN5" s="34"/>
      <c r="QQO5" s="34"/>
      <c r="QQP5" s="34"/>
      <c r="QQQ5" s="34"/>
      <c r="QQR5" s="34"/>
      <c r="QQS5" s="34"/>
      <c r="QQT5" s="34"/>
      <c r="QQU5" s="34"/>
      <c r="QQV5" s="34"/>
      <c r="QQW5" s="34"/>
      <c r="QQX5" s="34"/>
      <c r="QQY5" s="34"/>
      <c r="QQZ5" s="34"/>
      <c r="QRA5" s="34"/>
      <c r="QRB5" s="34"/>
      <c r="QRC5" s="34"/>
      <c r="QRD5" s="34"/>
      <c r="QRE5" s="34"/>
      <c r="QRF5" s="34"/>
      <c r="QRG5" s="34"/>
      <c r="QRH5" s="34"/>
      <c r="QRI5" s="34"/>
      <c r="QRJ5" s="34"/>
      <c r="QRK5" s="34"/>
      <c r="QRL5" s="34"/>
      <c r="QRM5" s="34"/>
      <c r="QRN5" s="34"/>
      <c r="QRO5" s="34"/>
      <c r="QRP5" s="34"/>
      <c r="QRQ5" s="34"/>
      <c r="QRR5" s="34"/>
      <c r="QRS5" s="34"/>
      <c r="QRT5" s="34"/>
      <c r="QRU5" s="34"/>
      <c r="QRV5" s="34"/>
      <c r="QRW5" s="34"/>
      <c r="QRX5" s="34"/>
      <c r="QRY5" s="34"/>
      <c r="QRZ5" s="34"/>
      <c r="QSA5" s="34"/>
      <c r="QSB5" s="34"/>
      <c r="QSC5" s="34"/>
      <c r="QSD5" s="34"/>
      <c r="QSE5" s="34"/>
      <c r="QSF5" s="34"/>
      <c r="QSG5" s="34"/>
      <c r="QSH5" s="34"/>
      <c r="QSI5" s="34"/>
      <c r="QSJ5" s="34"/>
      <c r="QSK5" s="34"/>
      <c r="QSL5" s="34"/>
      <c r="QSM5" s="34"/>
      <c r="QSN5" s="34"/>
      <c r="QSO5" s="34"/>
      <c r="QSP5" s="34"/>
      <c r="QSQ5" s="34"/>
      <c r="QSR5" s="34"/>
      <c r="QSS5" s="34"/>
      <c r="QST5" s="34"/>
      <c r="QSU5" s="34"/>
      <c r="QSV5" s="34"/>
      <c r="QSW5" s="34"/>
      <c r="QSX5" s="34"/>
      <c r="QSY5" s="34"/>
      <c r="QSZ5" s="34"/>
      <c r="QTA5" s="34"/>
      <c r="QTB5" s="34"/>
      <c r="QTC5" s="34"/>
      <c r="QTD5" s="34"/>
      <c r="QTE5" s="34"/>
      <c r="QTF5" s="34"/>
      <c r="QTG5" s="34"/>
      <c r="QTH5" s="34"/>
      <c r="QTI5" s="34"/>
      <c r="QTJ5" s="34"/>
      <c r="QTK5" s="34"/>
      <c r="QTL5" s="34"/>
      <c r="QTM5" s="34"/>
      <c r="QTN5" s="34"/>
      <c r="QTO5" s="34"/>
      <c r="QTP5" s="34"/>
      <c r="QTQ5" s="34"/>
      <c r="QTR5" s="34"/>
      <c r="QTS5" s="34"/>
      <c r="QTT5" s="34"/>
      <c r="QTU5" s="34"/>
      <c r="QTV5" s="34"/>
      <c r="QTW5" s="34"/>
      <c r="QTX5" s="34"/>
      <c r="QTY5" s="34"/>
      <c r="QTZ5" s="34"/>
      <c r="QUA5" s="34"/>
      <c r="QUB5" s="34"/>
      <c r="QUC5" s="34"/>
      <c r="QUD5" s="34"/>
      <c r="QUE5" s="34"/>
      <c r="QUF5" s="34"/>
      <c r="QUG5" s="34"/>
      <c r="QUH5" s="34"/>
      <c r="QUI5" s="34"/>
      <c r="QUJ5" s="34"/>
      <c r="QUK5" s="34"/>
      <c r="QUL5" s="34"/>
      <c r="QUM5" s="34"/>
      <c r="QUN5" s="34"/>
      <c r="QUO5" s="34"/>
      <c r="QUP5" s="34"/>
      <c r="QUQ5" s="34"/>
      <c r="QUR5" s="34"/>
      <c r="QUS5" s="34"/>
      <c r="QUT5" s="34"/>
      <c r="QUU5" s="34"/>
      <c r="QUV5" s="34"/>
      <c r="QUW5" s="34"/>
      <c r="QUX5" s="34"/>
      <c r="QUY5" s="34"/>
      <c r="QUZ5" s="34"/>
      <c r="QVA5" s="34"/>
      <c r="QVB5" s="34"/>
      <c r="QVC5" s="34"/>
      <c r="QVD5" s="34"/>
      <c r="QVE5" s="34"/>
      <c r="QVF5" s="34"/>
      <c r="QVG5" s="34"/>
      <c r="QVH5" s="34"/>
      <c r="QVI5" s="34"/>
      <c r="QVJ5" s="34"/>
      <c r="QVK5" s="34"/>
      <c r="QVL5" s="34"/>
      <c r="QVM5" s="34"/>
      <c r="QVN5" s="34"/>
      <c r="QVO5" s="34"/>
      <c r="QVP5" s="34"/>
      <c r="QVQ5" s="34"/>
      <c r="QVR5" s="34"/>
      <c r="QVS5" s="34"/>
      <c r="QVT5" s="34"/>
      <c r="QVU5" s="34"/>
      <c r="QVV5" s="34"/>
      <c r="QVW5" s="34"/>
      <c r="QVX5" s="34"/>
      <c r="QVY5" s="34"/>
      <c r="QVZ5" s="34"/>
      <c r="QWA5" s="34"/>
      <c r="QWB5" s="34"/>
      <c r="QWC5" s="34"/>
      <c r="QWD5" s="34"/>
      <c r="QWE5" s="34"/>
      <c r="QWF5" s="34"/>
      <c r="QWG5" s="34"/>
      <c r="QWH5" s="34"/>
      <c r="QWI5" s="34"/>
      <c r="QWJ5" s="34"/>
      <c r="QWK5" s="34"/>
      <c r="QWL5" s="34"/>
      <c r="QWM5" s="34"/>
      <c r="QWN5" s="34"/>
      <c r="QWO5" s="34"/>
      <c r="QWP5" s="34"/>
      <c r="QWQ5" s="34"/>
      <c r="QWR5" s="34"/>
      <c r="QWS5" s="34"/>
      <c r="QWT5" s="34"/>
      <c r="QWU5" s="34"/>
      <c r="QWV5" s="34"/>
      <c r="QWW5" s="34"/>
      <c r="QWX5" s="34"/>
      <c r="QWY5" s="34"/>
      <c r="QWZ5" s="34"/>
      <c r="QXA5" s="34"/>
      <c r="QXB5" s="34"/>
      <c r="QXC5" s="34"/>
      <c r="QXD5" s="34"/>
      <c r="QXE5" s="34"/>
      <c r="QXF5" s="34"/>
      <c r="QXG5" s="34"/>
      <c r="QXH5" s="34"/>
      <c r="QXI5" s="34"/>
      <c r="QXJ5" s="34"/>
      <c r="QXK5" s="34"/>
      <c r="QXL5" s="34"/>
      <c r="QXM5" s="34"/>
      <c r="QXN5" s="34"/>
      <c r="QXO5" s="34"/>
      <c r="QXP5" s="34"/>
      <c r="QXQ5" s="34"/>
      <c r="QXR5" s="34"/>
      <c r="QXS5" s="34"/>
      <c r="QXT5" s="34"/>
      <c r="QXU5" s="34"/>
      <c r="QXV5" s="34"/>
      <c r="QXW5" s="34"/>
      <c r="QXX5" s="34"/>
      <c r="QXY5" s="34"/>
      <c r="QXZ5" s="34"/>
      <c r="QYA5" s="34"/>
      <c r="QYB5" s="34"/>
      <c r="QYC5" s="34"/>
      <c r="QYD5" s="34"/>
      <c r="QYE5" s="34"/>
      <c r="QYF5" s="34"/>
      <c r="QYG5" s="34"/>
      <c r="QYH5" s="34"/>
      <c r="QYI5" s="34"/>
      <c r="QYJ5" s="34"/>
      <c r="QYK5" s="34"/>
      <c r="QYL5" s="34"/>
      <c r="QYM5" s="34"/>
      <c r="QYN5" s="34"/>
      <c r="QYO5" s="34"/>
      <c r="QYP5" s="34"/>
      <c r="QYQ5" s="34"/>
      <c r="QYR5" s="34"/>
      <c r="QYS5" s="34"/>
      <c r="QYT5" s="34"/>
      <c r="QYU5" s="34"/>
      <c r="QYV5" s="34"/>
      <c r="QYW5" s="34"/>
      <c r="QYX5" s="34"/>
      <c r="QYY5" s="34"/>
      <c r="QYZ5" s="34"/>
      <c r="QZA5" s="34"/>
      <c r="QZB5" s="34"/>
      <c r="QZC5" s="34"/>
      <c r="QZD5" s="34"/>
      <c r="QZE5" s="34"/>
      <c r="QZF5" s="34"/>
      <c r="QZG5" s="34"/>
      <c r="QZH5" s="34"/>
      <c r="QZI5" s="34"/>
      <c r="QZJ5" s="34"/>
      <c r="QZK5" s="34"/>
      <c r="QZL5" s="34"/>
      <c r="QZM5" s="34"/>
      <c r="QZN5" s="34"/>
      <c r="QZO5" s="34"/>
      <c r="QZP5" s="34"/>
      <c r="QZQ5" s="34"/>
      <c r="QZR5" s="34"/>
      <c r="QZS5" s="34"/>
      <c r="QZT5" s="34"/>
      <c r="QZU5" s="34"/>
      <c r="QZV5" s="34"/>
      <c r="QZW5" s="34"/>
      <c r="QZX5" s="34"/>
      <c r="QZY5" s="34"/>
      <c r="QZZ5" s="34"/>
      <c r="RAA5" s="34"/>
      <c r="RAB5" s="34"/>
      <c r="RAC5" s="34"/>
      <c r="RAD5" s="34"/>
      <c r="RAE5" s="34"/>
      <c r="RAF5" s="34"/>
      <c r="RAG5" s="34"/>
      <c r="RAH5" s="34"/>
      <c r="RAI5" s="34"/>
      <c r="RAJ5" s="34"/>
      <c r="RAK5" s="34"/>
      <c r="RAL5" s="34"/>
      <c r="RAM5" s="34"/>
      <c r="RAN5" s="34"/>
      <c r="RAO5" s="34"/>
      <c r="RAP5" s="34"/>
      <c r="RAQ5" s="34"/>
      <c r="RAR5" s="34"/>
      <c r="RAS5" s="34"/>
      <c r="RAT5" s="34"/>
      <c r="RAU5" s="34"/>
      <c r="RAV5" s="34"/>
      <c r="RAW5" s="34"/>
      <c r="RAX5" s="34"/>
      <c r="RAY5" s="34"/>
      <c r="RAZ5" s="34"/>
      <c r="RBA5" s="34"/>
      <c r="RBB5" s="34"/>
      <c r="RBC5" s="34"/>
      <c r="RBD5" s="34"/>
      <c r="RBE5" s="34"/>
      <c r="RBF5" s="34"/>
      <c r="RBG5" s="34"/>
      <c r="RBH5" s="34"/>
      <c r="RBI5" s="34"/>
      <c r="RBJ5" s="34"/>
      <c r="RBK5" s="34"/>
      <c r="RBL5" s="34"/>
      <c r="RBM5" s="34"/>
      <c r="RBN5" s="34"/>
      <c r="RBO5" s="34"/>
      <c r="RBP5" s="34"/>
      <c r="RBQ5" s="34"/>
      <c r="RBR5" s="34"/>
      <c r="RBS5" s="34"/>
      <c r="RBT5" s="34"/>
      <c r="RBU5" s="34"/>
      <c r="RBV5" s="34"/>
      <c r="RBW5" s="34"/>
      <c r="RBX5" s="34"/>
      <c r="RBY5" s="34"/>
      <c r="RBZ5" s="34"/>
      <c r="RCA5" s="34"/>
      <c r="RCB5" s="34"/>
      <c r="RCC5" s="34"/>
      <c r="RCD5" s="34"/>
      <c r="RCE5" s="34"/>
      <c r="RCF5" s="34"/>
      <c r="RCG5" s="34"/>
      <c r="RCH5" s="34"/>
      <c r="RCI5" s="34"/>
      <c r="RCJ5" s="34"/>
      <c r="RCK5" s="34"/>
      <c r="RCL5" s="34"/>
      <c r="RCM5" s="34"/>
      <c r="RCN5" s="34"/>
      <c r="RCO5" s="34"/>
      <c r="RCP5" s="34"/>
      <c r="RCQ5" s="34"/>
      <c r="RCR5" s="34"/>
      <c r="RCS5" s="34"/>
      <c r="RCT5" s="34"/>
      <c r="RCU5" s="34"/>
      <c r="RCV5" s="34"/>
      <c r="RCW5" s="34"/>
      <c r="RCX5" s="34"/>
      <c r="RCY5" s="34"/>
      <c r="RCZ5" s="34"/>
      <c r="RDA5" s="34"/>
      <c r="RDB5" s="34"/>
      <c r="RDC5" s="34"/>
      <c r="RDD5" s="34"/>
      <c r="RDE5" s="34"/>
      <c r="RDF5" s="34"/>
      <c r="RDG5" s="34"/>
      <c r="RDH5" s="34"/>
      <c r="RDI5" s="34"/>
      <c r="RDJ5" s="34"/>
      <c r="RDK5" s="34"/>
      <c r="RDL5" s="34"/>
      <c r="RDM5" s="34"/>
      <c r="RDN5" s="34"/>
      <c r="RDO5" s="34"/>
      <c r="RDP5" s="34"/>
      <c r="RDQ5" s="34"/>
      <c r="RDR5" s="34"/>
      <c r="RDS5" s="34"/>
      <c r="RDT5" s="34"/>
      <c r="RDU5" s="34"/>
      <c r="RDV5" s="34"/>
      <c r="RDW5" s="34"/>
      <c r="RDX5" s="34"/>
      <c r="RDY5" s="34"/>
      <c r="RDZ5" s="34"/>
      <c r="REA5" s="34"/>
      <c r="REB5" s="34"/>
      <c r="REC5" s="34"/>
      <c r="RED5" s="34"/>
      <c r="REE5" s="34"/>
      <c r="REF5" s="34"/>
      <c r="REG5" s="34"/>
      <c r="REH5" s="34"/>
      <c r="REI5" s="34"/>
      <c r="REJ5" s="34"/>
      <c r="REK5" s="34"/>
      <c r="REL5" s="34"/>
      <c r="REM5" s="34"/>
      <c r="REN5" s="34"/>
      <c r="REO5" s="34"/>
      <c r="REP5" s="34"/>
      <c r="REQ5" s="34"/>
      <c r="RER5" s="34"/>
      <c r="RES5" s="34"/>
      <c r="RET5" s="34"/>
      <c r="REU5" s="34"/>
      <c r="REV5" s="34"/>
      <c r="REW5" s="34"/>
      <c r="REX5" s="34"/>
      <c r="REY5" s="34"/>
      <c r="REZ5" s="34"/>
      <c r="RFA5" s="34"/>
      <c r="RFB5" s="34"/>
      <c r="RFC5" s="34"/>
      <c r="RFD5" s="34"/>
      <c r="RFE5" s="34"/>
      <c r="RFF5" s="34"/>
      <c r="RFG5" s="34"/>
      <c r="RFH5" s="34"/>
      <c r="RFI5" s="34"/>
      <c r="RFJ5" s="34"/>
      <c r="RFK5" s="34"/>
      <c r="RFL5" s="34"/>
      <c r="RFM5" s="34"/>
      <c r="RFN5" s="34"/>
      <c r="RFO5" s="34"/>
      <c r="RFP5" s="34"/>
      <c r="RFQ5" s="34"/>
      <c r="RFR5" s="34"/>
      <c r="RFS5" s="34"/>
      <c r="RFT5" s="34"/>
      <c r="RFU5" s="34"/>
      <c r="RFV5" s="34"/>
      <c r="RFW5" s="34"/>
      <c r="RFX5" s="34"/>
      <c r="RFY5" s="34"/>
      <c r="RFZ5" s="34"/>
      <c r="RGA5" s="34"/>
      <c r="RGB5" s="34"/>
      <c r="RGC5" s="34"/>
      <c r="RGD5" s="34"/>
      <c r="RGE5" s="34"/>
      <c r="RGF5" s="34"/>
      <c r="RGG5" s="34"/>
      <c r="RGH5" s="34"/>
      <c r="RGI5" s="34"/>
      <c r="RGJ5" s="34"/>
      <c r="RGK5" s="34"/>
      <c r="RGL5" s="34"/>
      <c r="RGM5" s="34"/>
      <c r="RGN5" s="34"/>
      <c r="RGO5" s="34"/>
      <c r="RGP5" s="34"/>
      <c r="RGQ5" s="34"/>
      <c r="RGR5" s="34"/>
      <c r="RGS5" s="34"/>
      <c r="RGT5" s="34"/>
      <c r="RGU5" s="34"/>
      <c r="RGV5" s="34"/>
      <c r="RGW5" s="34"/>
      <c r="RGX5" s="34"/>
      <c r="RGY5" s="34"/>
      <c r="RGZ5" s="34"/>
      <c r="RHA5" s="34"/>
      <c r="RHB5" s="34"/>
      <c r="RHC5" s="34"/>
      <c r="RHD5" s="34"/>
      <c r="RHE5" s="34"/>
      <c r="RHF5" s="34"/>
      <c r="RHG5" s="34"/>
      <c r="RHH5" s="34"/>
      <c r="RHI5" s="34"/>
      <c r="RHJ5" s="34"/>
      <c r="RHK5" s="34"/>
      <c r="RHL5" s="34"/>
      <c r="RHM5" s="34"/>
      <c r="RHN5" s="34"/>
      <c r="RHO5" s="34"/>
      <c r="RHP5" s="34"/>
      <c r="RHQ5" s="34"/>
      <c r="RHR5" s="34"/>
      <c r="RHS5" s="34"/>
      <c r="RHT5" s="34"/>
      <c r="RHU5" s="34"/>
      <c r="RHV5" s="34"/>
      <c r="RHW5" s="34"/>
      <c r="RHX5" s="34"/>
      <c r="RHY5" s="34"/>
      <c r="RHZ5" s="34"/>
      <c r="RIA5" s="34"/>
      <c r="RIB5" s="34"/>
      <c r="RIC5" s="34"/>
      <c r="RID5" s="34"/>
      <c r="RIE5" s="34"/>
      <c r="RIF5" s="34"/>
      <c r="RIG5" s="34"/>
      <c r="RIH5" s="34"/>
      <c r="RII5" s="34"/>
      <c r="RIJ5" s="34"/>
      <c r="RIK5" s="34"/>
      <c r="RIL5" s="34"/>
      <c r="RIM5" s="34"/>
      <c r="RIN5" s="34"/>
      <c r="RIO5" s="34"/>
      <c r="RIP5" s="34"/>
      <c r="RIQ5" s="34"/>
      <c r="RIR5" s="34"/>
      <c r="RIS5" s="34"/>
      <c r="RIT5" s="34"/>
      <c r="RIU5" s="34"/>
      <c r="RIV5" s="34"/>
      <c r="RIW5" s="34"/>
      <c r="RIX5" s="34"/>
      <c r="RIY5" s="34"/>
      <c r="RIZ5" s="34"/>
      <c r="RJA5" s="34"/>
      <c r="RJB5" s="34"/>
      <c r="RJC5" s="34"/>
      <c r="RJD5" s="34"/>
      <c r="RJE5" s="34"/>
      <c r="RJF5" s="34"/>
      <c r="RJG5" s="34"/>
      <c r="RJH5" s="34"/>
      <c r="RJI5" s="34"/>
      <c r="RJJ5" s="34"/>
      <c r="RJK5" s="34"/>
      <c r="RJL5" s="34"/>
      <c r="RJM5" s="34"/>
      <c r="RJN5" s="34"/>
      <c r="RJO5" s="34"/>
      <c r="RJP5" s="34"/>
      <c r="RJQ5" s="34"/>
      <c r="RJR5" s="34"/>
      <c r="RJS5" s="34"/>
      <c r="RJT5" s="34"/>
      <c r="RJU5" s="34"/>
      <c r="RJV5" s="34"/>
      <c r="RJW5" s="34"/>
      <c r="RJX5" s="34"/>
      <c r="RJY5" s="34"/>
      <c r="RJZ5" s="34"/>
      <c r="RKA5" s="34"/>
      <c r="RKB5" s="34"/>
      <c r="RKC5" s="34"/>
      <c r="RKD5" s="34"/>
      <c r="RKE5" s="34"/>
      <c r="RKF5" s="34"/>
      <c r="RKG5" s="34"/>
      <c r="RKH5" s="34"/>
      <c r="RKI5" s="34"/>
      <c r="RKJ5" s="34"/>
      <c r="RKK5" s="34"/>
      <c r="RKL5" s="34"/>
      <c r="RKM5" s="34"/>
      <c r="RKN5" s="34"/>
      <c r="RKO5" s="34"/>
      <c r="RKP5" s="34"/>
      <c r="RKQ5" s="34"/>
      <c r="RKR5" s="34"/>
      <c r="RKS5" s="34"/>
      <c r="RKT5" s="34"/>
      <c r="RKU5" s="34"/>
      <c r="RKV5" s="34"/>
      <c r="RKW5" s="34"/>
      <c r="RKX5" s="34"/>
      <c r="RKY5" s="34"/>
      <c r="RKZ5" s="34"/>
      <c r="RLA5" s="34"/>
      <c r="RLB5" s="34"/>
      <c r="RLC5" s="34"/>
      <c r="RLD5" s="34"/>
      <c r="RLE5" s="34"/>
      <c r="RLF5" s="34"/>
      <c r="RLG5" s="34"/>
      <c r="RLH5" s="34"/>
      <c r="RLI5" s="34"/>
      <c r="RLJ5" s="34"/>
      <c r="RLK5" s="34"/>
      <c r="RLL5" s="34"/>
      <c r="RLM5" s="34"/>
      <c r="RLN5" s="34"/>
      <c r="RLO5" s="34"/>
      <c r="RLP5" s="34"/>
      <c r="RLQ5" s="34"/>
      <c r="RLR5" s="34"/>
      <c r="RLS5" s="34"/>
      <c r="RLT5" s="34"/>
      <c r="RLU5" s="34"/>
      <c r="RLV5" s="34"/>
      <c r="RLW5" s="34"/>
      <c r="RLX5" s="34"/>
      <c r="RLY5" s="34"/>
      <c r="RLZ5" s="34"/>
      <c r="RMA5" s="34"/>
      <c r="RMB5" s="34"/>
      <c r="RMC5" s="34"/>
      <c r="RMD5" s="34"/>
      <c r="RME5" s="34"/>
      <c r="RMF5" s="34"/>
      <c r="RMG5" s="34"/>
      <c r="RMH5" s="34"/>
      <c r="RMI5" s="34"/>
      <c r="RMJ5" s="34"/>
      <c r="RMK5" s="34"/>
      <c r="RML5" s="34"/>
      <c r="RMM5" s="34"/>
      <c r="RMN5" s="34"/>
      <c r="RMO5" s="34"/>
      <c r="RMP5" s="34"/>
      <c r="RMQ5" s="34"/>
      <c r="RMR5" s="34"/>
      <c r="RMS5" s="34"/>
      <c r="RMT5" s="34"/>
      <c r="RMU5" s="34"/>
      <c r="RMV5" s="34"/>
      <c r="RMW5" s="34"/>
      <c r="RMX5" s="34"/>
      <c r="RMY5" s="34"/>
      <c r="RMZ5" s="34"/>
      <c r="RNA5" s="34"/>
      <c r="RNB5" s="34"/>
      <c r="RNC5" s="34"/>
      <c r="RND5" s="34"/>
      <c r="RNE5" s="34"/>
      <c r="RNF5" s="34"/>
      <c r="RNG5" s="34"/>
      <c r="RNH5" s="34"/>
      <c r="RNI5" s="34"/>
      <c r="RNJ5" s="34"/>
      <c r="RNK5" s="34"/>
      <c r="RNL5" s="34"/>
      <c r="RNM5" s="34"/>
      <c r="RNN5" s="34"/>
      <c r="RNO5" s="34"/>
      <c r="RNP5" s="34"/>
      <c r="RNQ5" s="34"/>
      <c r="RNR5" s="34"/>
      <c r="RNS5" s="34"/>
      <c r="RNT5" s="34"/>
      <c r="RNU5" s="34"/>
      <c r="RNV5" s="34"/>
      <c r="RNW5" s="34"/>
      <c r="RNX5" s="34"/>
      <c r="RNY5" s="34"/>
      <c r="RNZ5" s="34"/>
      <c r="ROA5" s="34"/>
      <c r="ROB5" s="34"/>
      <c r="ROC5" s="34"/>
      <c r="ROD5" s="34"/>
      <c r="ROE5" s="34"/>
      <c r="ROF5" s="34"/>
      <c r="ROG5" s="34"/>
      <c r="ROH5" s="34"/>
      <c r="ROI5" s="34"/>
      <c r="ROJ5" s="34"/>
      <c r="ROK5" s="34"/>
      <c r="ROL5" s="34"/>
      <c r="ROM5" s="34"/>
      <c r="RON5" s="34"/>
      <c r="ROO5" s="34"/>
      <c r="ROP5" s="34"/>
      <c r="ROQ5" s="34"/>
      <c r="ROR5" s="34"/>
      <c r="ROS5" s="34"/>
      <c r="ROT5" s="34"/>
      <c r="ROU5" s="34"/>
      <c r="ROV5" s="34"/>
      <c r="ROW5" s="34"/>
      <c r="ROX5" s="34"/>
      <c r="ROY5" s="34"/>
      <c r="ROZ5" s="34"/>
      <c r="RPA5" s="34"/>
      <c r="RPB5" s="34"/>
      <c r="RPC5" s="34"/>
      <c r="RPD5" s="34"/>
      <c r="RPE5" s="34"/>
      <c r="RPF5" s="34"/>
      <c r="RPG5" s="34"/>
      <c r="RPH5" s="34"/>
      <c r="RPI5" s="34"/>
      <c r="RPJ5" s="34"/>
      <c r="RPK5" s="34"/>
      <c r="RPL5" s="34"/>
      <c r="RPM5" s="34"/>
      <c r="RPN5" s="34"/>
      <c r="RPO5" s="34"/>
      <c r="RPP5" s="34"/>
      <c r="RPQ5" s="34"/>
      <c r="RPR5" s="34"/>
      <c r="RPS5" s="34"/>
      <c r="RPT5" s="34"/>
      <c r="RPU5" s="34"/>
      <c r="RPV5" s="34"/>
      <c r="RPW5" s="34"/>
      <c r="RPX5" s="34"/>
      <c r="RPY5" s="34"/>
      <c r="RPZ5" s="34"/>
      <c r="RQA5" s="34"/>
      <c r="RQB5" s="34"/>
      <c r="RQC5" s="34"/>
      <c r="RQD5" s="34"/>
      <c r="RQE5" s="34"/>
      <c r="RQF5" s="34"/>
      <c r="RQG5" s="34"/>
      <c r="RQH5" s="34"/>
      <c r="RQI5" s="34"/>
      <c r="RQJ5" s="34"/>
      <c r="RQK5" s="34"/>
      <c r="RQL5" s="34"/>
      <c r="RQM5" s="34"/>
      <c r="RQN5" s="34"/>
      <c r="RQO5" s="34"/>
      <c r="RQP5" s="34"/>
      <c r="RQQ5" s="34"/>
      <c r="RQR5" s="34"/>
      <c r="RQS5" s="34"/>
      <c r="RQT5" s="34"/>
      <c r="RQU5" s="34"/>
      <c r="RQV5" s="34"/>
      <c r="RQW5" s="34"/>
      <c r="RQX5" s="34"/>
      <c r="RQY5" s="34"/>
      <c r="RQZ5" s="34"/>
      <c r="RRA5" s="34"/>
      <c r="RRB5" s="34"/>
      <c r="RRC5" s="34"/>
      <c r="RRD5" s="34"/>
      <c r="RRE5" s="34"/>
      <c r="RRF5" s="34"/>
      <c r="RRG5" s="34"/>
      <c r="RRH5" s="34"/>
      <c r="RRI5" s="34"/>
      <c r="RRJ5" s="34"/>
      <c r="RRK5" s="34"/>
      <c r="RRL5" s="34"/>
      <c r="RRM5" s="34"/>
      <c r="RRN5" s="34"/>
      <c r="RRO5" s="34"/>
      <c r="RRP5" s="34"/>
      <c r="RRQ5" s="34"/>
      <c r="RRR5" s="34"/>
      <c r="RRS5" s="34"/>
      <c r="RRT5" s="34"/>
      <c r="RRU5" s="34"/>
      <c r="RRV5" s="34"/>
      <c r="RRW5" s="34"/>
      <c r="RRX5" s="34"/>
      <c r="RRY5" s="34"/>
      <c r="RRZ5" s="34"/>
      <c r="RSA5" s="34"/>
      <c r="RSB5" s="34"/>
      <c r="RSC5" s="34"/>
      <c r="RSD5" s="34"/>
      <c r="RSE5" s="34"/>
      <c r="RSF5" s="34"/>
      <c r="RSG5" s="34"/>
      <c r="RSH5" s="34"/>
      <c r="RSI5" s="34"/>
      <c r="RSJ5" s="34"/>
      <c r="RSK5" s="34"/>
      <c r="RSL5" s="34"/>
      <c r="RSM5" s="34"/>
      <c r="RSN5" s="34"/>
      <c r="RSO5" s="34"/>
      <c r="RSP5" s="34"/>
      <c r="RSQ5" s="34"/>
      <c r="RSR5" s="34"/>
      <c r="RSS5" s="34"/>
      <c r="RST5" s="34"/>
      <c r="RSU5" s="34"/>
      <c r="RSV5" s="34"/>
      <c r="RSW5" s="34"/>
      <c r="RSX5" s="34"/>
      <c r="RSY5" s="34"/>
      <c r="RSZ5" s="34"/>
      <c r="RTA5" s="34"/>
      <c r="RTB5" s="34"/>
      <c r="RTC5" s="34"/>
      <c r="RTD5" s="34"/>
      <c r="RTE5" s="34"/>
      <c r="RTF5" s="34"/>
      <c r="RTG5" s="34"/>
      <c r="RTH5" s="34"/>
      <c r="RTI5" s="34"/>
      <c r="RTJ5" s="34"/>
      <c r="RTK5" s="34"/>
      <c r="RTL5" s="34"/>
      <c r="RTM5" s="34"/>
      <c r="RTN5" s="34"/>
      <c r="RTO5" s="34"/>
      <c r="RTP5" s="34"/>
      <c r="RTQ5" s="34"/>
      <c r="RTR5" s="34"/>
      <c r="RTS5" s="34"/>
      <c r="RTT5" s="34"/>
      <c r="RTU5" s="34"/>
      <c r="RTV5" s="34"/>
      <c r="RTW5" s="34"/>
      <c r="RTX5" s="34"/>
      <c r="RTY5" s="34"/>
      <c r="RTZ5" s="34"/>
      <c r="RUA5" s="34"/>
      <c r="RUB5" s="34"/>
      <c r="RUC5" s="34"/>
      <c r="RUD5" s="34"/>
      <c r="RUE5" s="34"/>
      <c r="RUF5" s="34"/>
      <c r="RUG5" s="34"/>
      <c r="RUH5" s="34"/>
      <c r="RUI5" s="34"/>
      <c r="RUJ5" s="34"/>
      <c r="RUK5" s="34"/>
      <c r="RUL5" s="34"/>
      <c r="RUM5" s="34"/>
      <c r="RUN5" s="34"/>
      <c r="RUO5" s="34"/>
      <c r="RUP5" s="34"/>
      <c r="RUQ5" s="34"/>
      <c r="RUR5" s="34"/>
      <c r="RUS5" s="34"/>
      <c r="RUT5" s="34"/>
      <c r="RUU5" s="34"/>
      <c r="RUV5" s="34"/>
      <c r="RUW5" s="34"/>
      <c r="RUX5" s="34"/>
      <c r="RUY5" s="34"/>
      <c r="RUZ5" s="34"/>
      <c r="RVA5" s="34"/>
      <c r="RVB5" s="34"/>
      <c r="RVC5" s="34"/>
      <c r="RVD5" s="34"/>
      <c r="RVE5" s="34"/>
      <c r="RVF5" s="34"/>
      <c r="RVG5" s="34"/>
      <c r="RVH5" s="34"/>
      <c r="RVI5" s="34"/>
      <c r="RVJ5" s="34"/>
      <c r="RVK5" s="34"/>
      <c r="RVL5" s="34"/>
      <c r="RVM5" s="34"/>
      <c r="RVN5" s="34"/>
      <c r="RVO5" s="34"/>
      <c r="RVP5" s="34"/>
      <c r="RVQ5" s="34"/>
      <c r="RVR5" s="34"/>
      <c r="RVS5" s="34"/>
      <c r="RVT5" s="34"/>
      <c r="RVU5" s="34"/>
      <c r="RVV5" s="34"/>
      <c r="RVW5" s="34"/>
      <c r="RVX5" s="34"/>
      <c r="RVY5" s="34"/>
      <c r="RVZ5" s="34"/>
      <c r="RWA5" s="34"/>
      <c r="RWB5" s="34"/>
      <c r="RWC5" s="34"/>
      <c r="RWD5" s="34"/>
      <c r="RWE5" s="34"/>
      <c r="RWF5" s="34"/>
      <c r="RWG5" s="34"/>
      <c r="RWH5" s="34"/>
      <c r="RWI5" s="34"/>
      <c r="RWJ5" s="34"/>
      <c r="RWK5" s="34"/>
      <c r="RWL5" s="34"/>
      <c r="RWM5" s="34"/>
      <c r="RWN5" s="34"/>
      <c r="RWO5" s="34"/>
      <c r="RWP5" s="34"/>
      <c r="RWQ5" s="34"/>
      <c r="RWR5" s="34"/>
      <c r="RWS5" s="34"/>
      <c r="RWT5" s="34"/>
      <c r="RWU5" s="34"/>
      <c r="RWV5" s="34"/>
      <c r="RWW5" s="34"/>
      <c r="RWX5" s="34"/>
      <c r="RWY5" s="34"/>
      <c r="RWZ5" s="34"/>
      <c r="RXA5" s="34"/>
      <c r="RXB5" s="34"/>
      <c r="RXC5" s="34"/>
      <c r="RXD5" s="34"/>
      <c r="RXE5" s="34"/>
      <c r="RXF5" s="34"/>
      <c r="RXG5" s="34"/>
      <c r="RXH5" s="34"/>
      <c r="RXI5" s="34"/>
      <c r="RXJ5" s="34"/>
      <c r="RXK5" s="34"/>
      <c r="RXL5" s="34"/>
      <c r="RXM5" s="34"/>
      <c r="RXN5" s="34"/>
      <c r="RXO5" s="34"/>
      <c r="RXP5" s="34"/>
      <c r="RXQ5" s="34"/>
      <c r="RXR5" s="34"/>
      <c r="RXS5" s="34"/>
      <c r="RXT5" s="34"/>
      <c r="RXU5" s="34"/>
      <c r="RXV5" s="34"/>
      <c r="RXW5" s="34"/>
      <c r="RXX5" s="34"/>
      <c r="RXY5" s="34"/>
      <c r="RXZ5" s="34"/>
      <c r="RYA5" s="34"/>
      <c r="RYB5" s="34"/>
      <c r="RYC5" s="34"/>
      <c r="RYD5" s="34"/>
      <c r="RYE5" s="34"/>
      <c r="RYF5" s="34"/>
      <c r="RYG5" s="34"/>
      <c r="RYH5" s="34"/>
      <c r="RYI5" s="34"/>
      <c r="RYJ5" s="34"/>
      <c r="RYK5" s="34"/>
      <c r="RYL5" s="34"/>
      <c r="RYM5" s="34"/>
      <c r="RYN5" s="34"/>
      <c r="RYO5" s="34"/>
      <c r="RYP5" s="34"/>
      <c r="RYQ5" s="34"/>
      <c r="RYR5" s="34"/>
      <c r="RYS5" s="34"/>
      <c r="RYT5" s="34"/>
      <c r="RYU5" s="34"/>
      <c r="RYV5" s="34"/>
      <c r="RYW5" s="34"/>
      <c r="RYX5" s="34"/>
      <c r="RYY5" s="34"/>
      <c r="RYZ5" s="34"/>
      <c r="RZA5" s="34"/>
      <c r="RZB5" s="34"/>
      <c r="RZC5" s="34"/>
      <c r="RZD5" s="34"/>
      <c r="RZE5" s="34"/>
      <c r="RZF5" s="34"/>
      <c r="RZG5" s="34"/>
      <c r="RZH5" s="34"/>
      <c r="RZI5" s="34"/>
      <c r="RZJ5" s="34"/>
      <c r="RZK5" s="34"/>
      <c r="RZL5" s="34"/>
      <c r="RZM5" s="34"/>
      <c r="RZN5" s="34"/>
      <c r="RZO5" s="34"/>
      <c r="RZP5" s="34"/>
      <c r="RZQ5" s="34"/>
      <c r="RZR5" s="34"/>
      <c r="RZS5" s="34"/>
      <c r="RZT5" s="34"/>
      <c r="RZU5" s="34"/>
      <c r="RZV5" s="34"/>
      <c r="RZW5" s="34"/>
      <c r="RZX5" s="34"/>
      <c r="RZY5" s="34"/>
      <c r="RZZ5" s="34"/>
      <c r="SAA5" s="34"/>
      <c r="SAB5" s="34"/>
      <c r="SAC5" s="34"/>
      <c r="SAD5" s="34"/>
      <c r="SAE5" s="34"/>
      <c r="SAF5" s="34"/>
      <c r="SAG5" s="34"/>
      <c r="SAH5" s="34"/>
      <c r="SAI5" s="34"/>
      <c r="SAJ5" s="34"/>
      <c r="SAK5" s="34"/>
      <c r="SAL5" s="34"/>
      <c r="SAM5" s="34"/>
      <c r="SAN5" s="34"/>
      <c r="SAO5" s="34"/>
      <c r="SAP5" s="34"/>
      <c r="SAQ5" s="34"/>
      <c r="SAR5" s="34"/>
      <c r="SAS5" s="34"/>
      <c r="SAT5" s="34"/>
      <c r="SAU5" s="34"/>
      <c r="SAV5" s="34"/>
      <c r="SAW5" s="34"/>
      <c r="SAX5" s="34"/>
      <c r="SAY5" s="34"/>
      <c r="SAZ5" s="34"/>
      <c r="SBA5" s="34"/>
      <c r="SBB5" s="34"/>
      <c r="SBC5" s="34"/>
      <c r="SBD5" s="34"/>
      <c r="SBE5" s="34"/>
      <c r="SBF5" s="34"/>
      <c r="SBG5" s="34"/>
      <c r="SBH5" s="34"/>
      <c r="SBI5" s="34"/>
      <c r="SBJ5" s="34"/>
      <c r="SBK5" s="34"/>
      <c r="SBL5" s="34"/>
      <c r="SBM5" s="34"/>
      <c r="SBN5" s="34"/>
      <c r="SBO5" s="34"/>
      <c r="SBP5" s="34"/>
      <c r="SBQ5" s="34"/>
      <c r="SBR5" s="34"/>
      <c r="SBS5" s="34"/>
      <c r="SBT5" s="34"/>
      <c r="SBU5" s="34"/>
      <c r="SBV5" s="34"/>
      <c r="SBW5" s="34"/>
      <c r="SBX5" s="34"/>
      <c r="SBY5" s="34"/>
      <c r="SBZ5" s="34"/>
      <c r="SCA5" s="34"/>
      <c r="SCB5" s="34"/>
      <c r="SCC5" s="34"/>
      <c r="SCD5" s="34"/>
      <c r="SCE5" s="34"/>
      <c r="SCF5" s="34"/>
      <c r="SCG5" s="34"/>
      <c r="SCH5" s="34"/>
      <c r="SCI5" s="34"/>
      <c r="SCJ5" s="34"/>
      <c r="SCK5" s="34"/>
      <c r="SCL5" s="34"/>
      <c r="SCM5" s="34"/>
      <c r="SCN5" s="34"/>
      <c r="SCO5" s="34"/>
      <c r="SCP5" s="34"/>
      <c r="SCQ5" s="34"/>
      <c r="SCR5" s="34"/>
      <c r="SCS5" s="34"/>
      <c r="SCT5" s="34"/>
      <c r="SCU5" s="34"/>
      <c r="SCV5" s="34"/>
      <c r="SCW5" s="34"/>
      <c r="SCX5" s="34"/>
      <c r="SCY5" s="34"/>
      <c r="SCZ5" s="34"/>
      <c r="SDA5" s="34"/>
      <c r="SDB5" s="34"/>
      <c r="SDC5" s="34"/>
      <c r="SDD5" s="34"/>
      <c r="SDE5" s="34"/>
      <c r="SDF5" s="34"/>
      <c r="SDG5" s="34"/>
      <c r="SDH5" s="34"/>
      <c r="SDI5" s="34"/>
      <c r="SDJ5" s="34"/>
      <c r="SDK5" s="34"/>
      <c r="SDL5" s="34"/>
      <c r="SDM5" s="34"/>
      <c r="SDN5" s="34"/>
      <c r="SDO5" s="34"/>
      <c r="SDP5" s="34"/>
      <c r="SDQ5" s="34"/>
      <c r="SDR5" s="34"/>
      <c r="SDS5" s="34"/>
      <c r="SDT5" s="34"/>
      <c r="SDU5" s="34"/>
      <c r="SDV5" s="34"/>
      <c r="SDW5" s="34"/>
      <c r="SDX5" s="34"/>
      <c r="SDY5" s="34"/>
      <c r="SDZ5" s="34"/>
      <c r="SEA5" s="34"/>
      <c r="SEB5" s="34"/>
      <c r="SEC5" s="34"/>
      <c r="SED5" s="34"/>
      <c r="SEE5" s="34"/>
      <c r="SEF5" s="34"/>
      <c r="SEG5" s="34"/>
      <c r="SEH5" s="34"/>
      <c r="SEI5" s="34"/>
      <c r="SEJ5" s="34"/>
      <c r="SEK5" s="34"/>
      <c r="SEL5" s="34"/>
      <c r="SEM5" s="34"/>
      <c r="SEN5" s="34"/>
      <c r="SEO5" s="34"/>
      <c r="SEP5" s="34"/>
      <c r="SEQ5" s="34"/>
      <c r="SER5" s="34"/>
      <c r="SES5" s="34"/>
      <c r="SET5" s="34"/>
      <c r="SEU5" s="34"/>
      <c r="SEV5" s="34"/>
      <c r="SEW5" s="34"/>
      <c r="SEX5" s="34"/>
      <c r="SEY5" s="34"/>
      <c r="SEZ5" s="34"/>
      <c r="SFA5" s="34"/>
      <c r="SFB5" s="34"/>
      <c r="SFC5" s="34"/>
      <c r="SFD5" s="34"/>
      <c r="SFE5" s="34"/>
      <c r="SFF5" s="34"/>
      <c r="SFG5" s="34"/>
      <c r="SFH5" s="34"/>
      <c r="SFI5" s="34"/>
      <c r="SFJ5" s="34"/>
      <c r="SFK5" s="34"/>
      <c r="SFL5" s="34"/>
      <c r="SFM5" s="34"/>
      <c r="SFN5" s="34"/>
      <c r="SFO5" s="34"/>
      <c r="SFP5" s="34"/>
      <c r="SFQ5" s="34"/>
      <c r="SFR5" s="34"/>
      <c r="SFS5" s="34"/>
      <c r="SFT5" s="34"/>
      <c r="SFU5" s="34"/>
      <c r="SFV5" s="34"/>
      <c r="SFW5" s="34"/>
      <c r="SFX5" s="34"/>
      <c r="SFY5" s="34"/>
      <c r="SFZ5" s="34"/>
      <c r="SGA5" s="34"/>
      <c r="SGB5" s="34"/>
      <c r="SGC5" s="34"/>
      <c r="SGD5" s="34"/>
      <c r="SGE5" s="34"/>
      <c r="SGF5" s="34"/>
      <c r="SGG5" s="34"/>
      <c r="SGH5" s="34"/>
      <c r="SGI5" s="34"/>
      <c r="SGJ5" s="34"/>
      <c r="SGK5" s="34"/>
      <c r="SGL5" s="34"/>
      <c r="SGM5" s="34"/>
      <c r="SGN5" s="34"/>
      <c r="SGO5" s="34"/>
      <c r="SGP5" s="34"/>
      <c r="SGQ5" s="34"/>
      <c r="SGR5" s="34"/>
      <c r="SGS5" s="34"/>
      <c r="SGT5" s="34"/>
      <c r="SGU5" s="34"/>
      <c r="SGV5" s="34"/>
      <c r="SGW5" s="34"/>
      <c r="SGX5" s="34"/>
      <c r="SGY5" s="34"/>
      <c r="SGZ5" s="34"/>
      <c r="SHA5" s="34"/>
      <c r="SHB5" s="34"/>
      <c r="SHC5" s="34"/>
      <c r="SHD5" s="34"/>
      <c r="SHE5" s="34"/>
      <c r="SHF5" s="34"/>
      <c r="SHG5" s="34"/>
      <c r="SHH5" s="34"/>
      <c r="SHI5" s="34"/>
      <c r="SHJ5" s="34"/>
      <c r="SHK5" s="34"/>
      <c r="SHL5" s="34"/>
      <c r="SHM5" s="34"/>
      <c r="SHN5" s="34"/>
      <c r="SHO5" s="34"/>
      <c r="SHP5" s="34"/>
      <c r="SHQ5" s="34"/>
      <c r="SHR5" s="34"/>
      <c r="SHS5" s="34"/>
      <c r="SHT5" s="34"/>
      <c r="SHU5" s="34"/>
      <c r="SHV5" s="34"/>
      <c r="SHW5" s="34"/>
      <c r="SHX5" s="34"/>
      <c r="SHY5" s="34"/>
      <c r="SHZ5" s="34"/>
      <c r="SIA5" s="34"/>
      <c r="SIB5" s="34"/>
      <c r="SIC5" s="34"/>
      <c r="SID5" s="34"/>
      <c r="SIE5" s="34"/>
      <c r="SIF5" s="34"/>
      <c r="SIG5" s="34"/>
      <c r="SIH5" s="34"/>
      <c r="SII5" s="34"/>
      <c r="SIJ5" s="34"/>
      <c r="SIK5" s="34"/>
      <c r="SIL5" s="34"/>
      <c r="SIM5" s="34"/>
      <c r="SIN5" s="34"/>
      <c r="SIO5" s="34"/>
      <c r="SIP5" s="34"/>
      <c r="SIQ5" s="34"/>
      <c r="SIR5" s="34"/>
      <c r="SIS5" s="34"/>
      <c r="SIT5" s="34"/>
      <c r="SIU5" s="34"/>
      <c r="SIV5" s="34"/>
      <c r="SIW5" s="34"/>
      <c r="SIX5" s="34"/>
      <c r="SIY5" s="34"/>
      <c r="SIZ5" s="34"/>
      <c r="SJA5" s="34"/>
      <c r="SJB5" s="34"/>
      <c r="SJC5" s="34"/>
      <c r="SJD5" s="34"/>
      <c r="SJE5" s="34"/>
      <c r="SJF5" s="34"/>
      <c r="SJG5" s="34"/>
      <c r="SJH5" s="34"/>
      <c r="SJI5" s="34"/>
      <c r="SJJ5" s="34"/>
      <c r="SJK5" s="34"/>
      <c r="SJL5" s="34"/>
      <c r="SJM5" s="34"/>
      <c r="SJN5" s="34"/>
      <c r="SJO5" s="34"/>
      <c r="SJP5" s="34"/>
      <c r="SJQ5" s="34"/>
      <c r="SJR5" s="34"/>
      <c r="SJS5" s="34"/>
      <c r="SJT5" s="34"/>
      <c r="SJU5" s="34"/>
      <c r="SJV5" s="34"/>
      <c r="SJW5" s="34"/>
      <c r="SJX5" s="34"/>
      <c r="SJY5" s="34"/>
      <c r="SJZ5" s="34"/>
      <c r="SKA5" s="34"/>
      <c r="SKB5" s="34"/>
      <c r="SKC5" s="34"/>
      <c r="SKD5" s="34"/>
      <c r="SKE5" s="34"/>
      <c r="SKF5" s="34"/>
      <c r="SKG5" s="34"/>
      <c r="SKH5" s="34"/>
      <c r="SKI5" s="34"/>
      <c r="SKJ5" s="34"/>
      <c r="SKK5" s="34"/>
      <c r="SKL5" s="34"/>
      <c r="SKM5" s="34"/>
      <c r="SKN5" s="34"/>
      <c r="SKO5" s="34"/>
      <c r="SKP5" s="34"/>
      <c r="SKQ5" s="34"/>
      <c r="SKR5" s="34"/>
      <c r="SKS5" s="34"/>
      <c r="SKT5" s="34"/>
      <c r="SKU5" s="34"/>
      <c r="SKV5" s="34"/>
      <c r="SKW5" s="34"/>
      <c r="SKX5" s="34"/>
      <c r="SKY5" s="34"/>
      <c r="SKZ5" s="34"/>
      <c r="SLA5" s="34"/>
      <c r="SLB5" s="34"/>
      <c r="SLC5" s="34"/>
      <c r="SLD5" s="34"/>
      <c r="SLE5" s="34"/>
      <c r="SLF5" s="34"/>
      <c r="SLG5" s="34"/>
      <c r="SLH5" s="34"/>
      <c r="SLI5" s="34"/>
      <c r="SLJ5" s="34"/>
      <c r="SLK5" s="34"/>
      <c r="SLL5" s="34"/>
      <c r="SLM5" s="34"/>
      <c r="SLN5" s="34"/>
      <c r="SLO5" s="34"/>
      <c r="SLP5" s="34"/>
      <c r="SLQ5" s="34"/>
      <c r="SLR5" s="34"/>
      <c r="SLS5" s="34"/>
      <c r="SLT5" s="34"/>
      <c r="SLU5" s="34"/>
      <c r="SLV5" s="34"/>
      <c r="SLW5" s="34"/>
      <c r="SLX5" s="34"/>
      <c r="SLY5" s="34"/>
      <c r="SLZ5" s="34"/>
      <c r="SMA5" s="34"/>
      <c r="SMB5" s="34"/>
      <c r="SMC5" s="34"/>
      <c r="SMD5" s="34"/>
      <c r="SME5" s="34"/>
      <c r="SMF5" s="34"/>
      <c r="SMG5" s="34"/>
      <c r="SMH5" s="34"/>
      <c r="SMI5" s="34"/>
      <c r="SMJ5" s="34"/>
      <c r="SMK5" s="34"/>
      <c r="SML5" s="34"/>
      <c r="SMM5" s="34"/>
      <c r="SMN5" s="34"/>
      <c r="SMO5" s="34"/>
      <c r="SMP5" s="34"/>
      <c r="SMQ5" s="34"/>
      <c r="SMR5" s="34"/>
      <c r="SMS5" s="34"/>
      <c r="SMT5" s="34"/>
      <c r="SMU5" s="34"/>
      <c r="SMV5" s="34"/>
      <c r="SMW5" s="34"/>
      <c r="SMX5" s="34"/>
      <c r="SMY5" s="34"/>
      <c r="SMZ5" s="34"/>
      <c r="SNA5" s="34"/>
      <c r="SNB5" s="34"/>
      <c r="SNC5" s="34"/>
      <c r="SND5" s="34"/>
      <c r="SNE5" s="34"/>
      <c r="SNF5" s="34"/>
      <c r="SNG5" s="34"/>
      <c r="SNH5" s="34"/>
      <c r="SNI5" s="34"/>
      <c r="SNJ5" s="34"/>
      <c r="SNK5" s="34"/>
      <c r="SNL5" s="34"/>
      <c r="SNM5" s="34"/>
      <c r="SNN5" s="34"/>
      <c r="SNO5" s="34"/>
      <c r="SNP5" s="34"/>
      <c r="SNQ5" s="34"/>
      <c r="SNR5" s="34"/>
      <c r="SNS5" s="34"/>
      <c r="SNT5" s="34"/>
      <c r="SNU5" s="34"/>
      <c r="SNV5" s="34"/>
      <c r="SNW5" s="34"/>
      <c r="SNX5" s="34"/>
      <c r="SNY5" s="34"/>
      <c r="SNZ5" s="34"/>
      <c r="SOA5" s="34"/>
      <c r="SOB5" s="34"/>
      <c r="SOC5" s="34"/>
      <c r="SOD5" s="34"/>
      <c r="SOE5" s="34"/>
      <c r="SOF5" s="34"/>
      <c r="SOG5" s="34"/>
      <c r="SOH5" s="34"/>
      <c r="SOI5" s="34"/>
      <c r="SOJ5" s="34"/>
      <c r="SOK5" s="34"/>
      <c r="SOL5" s="34"/>
      <c r="SOM5" s="34"/>
      <c r="SON5" s="34"/>
      <c r="SOO5" s="34"/>
      <c r="SOP5" s="34"/>
      <c r="SOQ5" s="34"/>
      <c r="SOR5" s="34"/>
      <c r="SOS5" s="34"/>
      <c r="SOT5" s="34"/>
      <c r="SOU5" s="34"/>
      <c r="SOV5" s="34"/>
      <c r="SOW5" s="34"/>
      <c r="SOX5" s="34"/>
      <c r="SOY5" s="34"/>
      <c r="SOZ5" s="34"/>
      <c r="SPA5" s="34"/>
      <c r="SPB5" s="34"/>
      <c r="SPC5" s="34"/>
      <c r="SPD5" s="34"/>
      <c r="SPE5" s="34"/>
      <c r="SPF5" s="34"/>
      <c r="SPG5" s="34"/>
      <c r="SPH5" s="34"/>
      <c r="SPI5" s="34"/>
      <c r="SPJ5" s="34"/>
      <c r="SPK5" s="34"/>
      <c r="SPL5" s="34"/>
      <c r="SPM5" s="34"/>
      <c r="SPN5" s="34"/>
      <c r="SPO5" s="34"/>
      <c r="SPP5" s="34"/>
      <c r="SPQ5" s="34"/>
      <c r="SPR5" s="34"/>
      <c r="SPS5" s="34"/>
      <c r="SPT5" s="34"/>
      <c r="SPU5" s="34"/>
      <c r="SPV5" s="34"/>
      <c r="SPW5" s="34"/>
      <c r="SPX5" s="34"/>
      <c r="SPY5" s="34"/>
      <c r="SPZ5" s="34"/>
      <c r="SQA5" s="34"/>
      <c r="SQB5" s="34"/>
      <c r="SQC5" s="34"/>
      <c r="SQD5" s="34"/>
      <c r="SQE5" s="34"/>
      <c r="SQF5" s="34"/>
      <c r="SQG5" s="34"/>
      <c r="SQH5" s="34"/>
      <c r="SQI5" s="34"/>
      <c r="SQJ5" s="34"/>
      <c r="SQK5" s="34"/>
      <c r="SQL5" s="34"/>
      <c r="SQM5" s="34"/>
      <c r="SQN5" s="34"/>
      <c r="SQO5" s="34"/>
      <c r="SQP5" s="34"/>
      <c r="SQQ5" s="34"/>
      <c r="SQR5" s="34"/>
      <c r="SQS5" s="34"/>
      <c r="SQT5" s="34"/>
      <c r="SQU5" s="34"/>
      <c r="SQV5" s="34"/>
      <c r="SQW5" s="34"/>
      <c r="SQX5" s="34"/>
      <c r="SQY5" s="34"/>
      <c r="SQZ5" s="34"/>
      <c r="SRA5" s="34"/>
      <c r="SRB5" s="34"/>
      <c r="SRC5" s="34"/>
      <c r="SRD5" s="34"/>
      <c r="SRE5" s="34"/>
      <c r="SRF5" s="34"/>
      <c r="SRG5" s="34"/>
      <c r="SRH5" s="34"/>
      <c r="SRI5" s="34"/>
      <c r="SRJ5" s="34"/>
      <c r="SRK5" s="34"/>
      <c r="SRL5" s="34"/>
      <c r="SRM5" s="34"/>
      <c r="SRN5" s="34"/>
      <c r="SRO5" s="34"/>
      <c r="SRP5" s="34"/>
      <c r="SRQ5" s="34"/>
      <c r="SRR5" s="34"/>
      <c r="SRS5" s="34"/>
      <c r="SRT5" s="34"/>
      <c r="SRU5" s="34"/>
      <c r="SRV5" s="34"/>
      <c r="SRW5" s="34"/>
      <c r="SRX5" s="34"/>
      <c r="SRY5" s="34"/>
      <c r="SRZ5" s="34"/>
      <c r="SSA5" s="34"/>
      <c r="SSB5" s="34"/>
      <c r="SSC5" s="34"/>
      <c r="SSD5" s="34"/>
      <c r="SSE5" s="34"/>
      <c r="SSF5" s="34"/>
      <c r="SSG5" s="34"/>
      <c r="SSH5" s="34"/>
      <c r="SSI5" s="34"/>
      <c r="SSJ5" s="34"/>
      <c r="SSK5" s="34"/>
      <c r="SSL5" s="34"/>
      <c r="SSM5" s="34"/>
      <c r="SSN5" s="34"/>
      <c r="SSO5" s="34"/>
      <c r="SSP5" s="34"/>
      <c r="SSQ5" s="34"/>
      <c r="SSR5" s="34"/>
      <c r="SSS5" s="34"/>
      <c r="SST5" s="34"/>
      <c r="SSU5" s="34"/>
      <c r="SSV5" s="34"/>
      <c r="SSW5" s="34"/>
      <c r="SSX5" s="34"/>
      <c r="SSY5" s="34"/>
      <c r="SSZ5" s="34"/>
      <c r="STA5" s="34"/>
      <c r="STB5" s="34"/>
      <c r="STC5" s="34"/>
      <c r="STD5" s="34"/>
      <c r="STE5" s="34"/>
      <c r="STF5" s="34"/>
      <c r="STG5" s="34"/>
      <c r="STH5" s="34"/>
      <c r="STI5" s="34"/>
      <c r="STJ5" s="34"/>
      <c r="STK5" s="34"/>
      <c r="STL5" s="34"/>
      <c r="STM5" s="34"/>
      <c r="STN5" s="34"/>
      <c r="STO5" s="34"/>
      <c r="STP5" s="34"/>
      <c r="STQ5" s="34"/>
      <c r="STR5" s="34"/>
      <c r="STS5" s="34"/>
      <c r="STT5" s="34"/>
      <c r="STU5" s="34"/>
      <c r="STV5" s="34"/>
      <c r="STW5" s="34"/>
      <c r="STX5" s="34"/>
      <c r="STY5" s="34"/>
      <c r="STZ5" s="34"/>
      <c r="SUA5" s="34"/>
      <c r="SUB5" s="34"/>
      <c r="SUC5" s="34"/>
      <c r="SUD5" s="34"/>
      <c r="SUE5" s="34"/>
      <c r="SUF5" s="34"/>
      <c r="SUG5" s="34"/>
      <c r="SUH5" s="34"/>
      <c r="SUI5" s="34"/>
      <c r="SUJ5" s="34"/>
      <c r="SUK5" s="34"/>
      <c r="SUL5" s="34"/>
      <c r="SUM5" s="34"/>
      <c r="SUN5" s="34"/>
      <c r="SUO5" s="34"/>
      <c r="SUP5" s="34"/>
      <c r="SUQ5" s="34"/>
      <c r="SUR5" s="34"/>
      <c r="SUS5" s="34"/>
      <c r="SUT5" s="34"/>
      <c r="SUU5" s="34"/>
      <c r="SUV5" s="34"/>
      <c r="SUW5" s="34"/>
      <c r="SUX5" s="34"/>
      <c r="SUY5" s="34"/>
      <c r="SUZ5" s="34"/>
      <c r="SVA5" s="34"/>
      <c r="SVB5" s="34"/>
      <c r="SVC5" s="34"/>
      <c r="SVD5" s="34"/>
      <c r="SVE5" s="34"/>
      <c r="SVF5" s="34"/>
      <c r="SVG5" s="34"/>
      <c r="SVH5" s="34"/>
      <c r="SVI5" s="34"/>
      <c r="SVJ5" s="34"/>
      <c r="SVK5" s="34"/>
      <c r="SVL5" s="34"/>
      <c r="SVM5" s="34"/>
      <c r="SVN5" s="34"/>
      <c r="SVO5" s="34"/>
      <c r="SVP5" s="34"/>
      <c r="SVQ5" s="34"/>
      <c r="SVR5" s="34"/>
      <c r="SVS5" s="34"/>
      <c r="SVT5" s="34"/>
      <c r="SVU5" s="34"/>
      <c r="SVV5" s="34"/>
      <c r="SVW5" s="34"/>
      <c r="SVX5" s="34"/>
      <c r="SVY5" s="34"/>
      <c r="SVZ5" s="34"/>
      <c r="SWA5" s="34"/>
      <c r="SWB5" s="34"/>
      <c r="SWC5" s="34"/>
      <c r="SWD5" s="34"/>
      <c r="SWE5" s="34"/>
      <c r="SWF5" s="34"/>
      <c r="SWG5" s="34"/>
      <c r="SWH5" s="34"/>
      <c r="SWI5" s="34"/>
      <c r="SWJ5" s="34"/>
      <c r="SWK5" s="34"/>
      <c r="SWL5" s="34"/>
      <c r="SWM5" s="34"/>
      <c r="SWN5" s="34"/>
      <c r="SWO5" s="34"/>
      <c r="SWP5" s="34"/>
      <c r="SWQ5" s="34"/>
      <c r="SWR5" s="34"/>
      <c r="SWS5" s="34"/>
      <c r="SWT5" s="34"/>
      <c r="SWU5" s="34"/>
      <c r="SWV5" s="34"/>
      <c r="SWW5" s="34"/>
      <c r="SWX5" s="34"/>
      <c r="SWY5" s="34"/>
      <c r="SWZ5" s="34"/>
      <c r="SXA5" s="34"/>
      <c r="SXB5" s="34"/>
      <c r="SXC5" s="34"/>
      <c r="SXD5" s="34"/>
      <c r="SXE5" s="34"/>
      <c r="SXF5" s="34"/>
      <c r="SXG5" s="34"/>
      <c r="SXH5" s="34"/>
      <c r="SXI5" s="34"/>
      <c r="SXJ5" s="34"/>
      <c r="SXK5" s="34"/>
      <c r="SXL5" s="34"/>
      <c r="SXM5" s="34"/>
      <c r="SXN5" s="34"/>
      <c r="SXO5" s="34"/>
      <c r="SXP5" s="34"/>
      <c r="SXQ5" s="34"/>
      <c r="SXR5" s="34"/>
      <c r="SXS5" s="34"/>
      <c r="SXT5" s="34"/>
      <c r="SXU5" s="34"/>
      <c r="SXV5" s="34"/>
      <c r="SXW5" s="34"/>
      <c r="SXX5" s="34"/>
      <c r="SXY5" s="34"/>
      <c r="SXZ5" s="34"/>
      <c r="SYA5" s="34"/>
      <c r="SYB5" s="34"/>
      <c r="SYC5" s="34"/>
      <c r="SYD5" s="34"/>
      <c r="SYE5" s="34"/>
      <c r="SYF5" s="34"/>
      <c r="SYG5" s="34"/>
      <c r="SYH5" s="34"/>
      <c r="SYI5" s="34"/>
      <c r="SYJ5" s="34"/>
      <c r="SYK5" s="34"/>
      <c r="SYL5" s="34"/>
      <c r="SYM5" s="34"/>
      <c r="SYN5" s="34"/>
      <c r="SYO5" s="34"/>
      <c r="SYP5" s="34"/>
      <c r="SYQ5" s="34"/>
      <c r="SYR5" s="34"/>
      <c r="SYS5" s="34"/>
      <c r="SYT5" s="34"/>
      <c r="SYU5" s="34"/>
      <c r="SYV5" s="34"/>
      <c r="SYW5" s="34"/>
      <c r="SYX5" s="34"/>
      <c r="SYY5" s="34"/>
      <c r="SYZ5" s="34"/>
      <c r="SZA5" s="34"/>
      <c r="SZB5" s="34"/>
      <c r="SZC5" s="34"/>
      <c r="SZD5" s="34"/>
      <c r="SZE5" s="34"/>
      <c r="SZF5" s="34"/>
      <c r="SZG5" s="34"/>
      <c r="SZH5" s="34"/>
      <c r="SZI5" s="34"/>
      <c r="SZJ5" s="34"/>
      <c r="SZK5" s="34"/>
      <c r="SZL5" s="34"/>
      <c r="SZM5" s="34"/>
      <c r="SZN5" s="34"/>
      <c r="SZO5" s="34"/>
      <c r="SZP5" s="34"/>
      <c r="SZQ5" s="34"/>
      <c r="SZR5" s="34"/>
      <c r="SZS5" s="34"/>
      <c r="SZT5" s="34"/>
      <c r="SZU5" s="34"/>
      <c r="SZV5" s="34"/>
      <c r="SZW5" s="34"/>
      <c r="SZX5" s="34"/>
      <c r="SZY5" s="34"/>
      <c r="SZZ5" s="34"/>
      <c r="TAA5" s="34"/>
      <c r="TAB5" s="34"/>
      <c r="TAC5" s="34"/>
      <c r="TAD5" s="34"/>
      <c r="TAE5" s="34"/>
      <c r="TAF5" s="34"/>
      <c r="TAG5" s="34"/>
      <c r="TAH5" s="34"/>
      <c r="TAI5" s="34"/>
      <c r="TAJ5" s="34"/>
      <c r="TAK5" s="34"/>
      <c r="TAL5" s="34"/>
      <c r="TAM5" s="34"/>
      <c r="TAN5" s="34"/>
      <c r="TAO5" s="34"/>
      <c r="TAP5" s="34"/>
      <c r="TAQ5" s="34"/>
      <c r="TAR5" s="34"/>
      <c r="TAS5" s="34"/>
      <c r="TAT5" s="34"/>
      <c r="TAU5" s="34"/>
      <c r="TAV5" s="34"/>
      <c r="TAW5" s="34"/>
      <c r="TAX5" s="34"/>
      <c r="TAY5" s="34"/>
      <c r="TAZ5" s="34"/>
      <c r="TBA5" s="34"/>
      <c r="TBB5" s="34"/>
      <c r="TBC5" s="34"/>
      <c r="TBD5" s="34"/>
      <c r="TBE5" s="34"/>
      <c r="TBF5" s="34"/>
      <c r="TBG5" s="34"/>
      <c r="TBH5" s="34"/>
      <c r="TBI5" s="34"/>
      <c r="TBJ5" s="34"/>
      <c r="TBK5" s="34"/>
      <c r="TBL5" s="34"/>
      <c r="TBM5" s="34"/>
      <c r="TBN5" s="34"/>
      <c r="TBO5" s="34"/>
      <c r="TBP5" s="34"/>
      <c r="TBQ5" s="34"/>
      <c r="TBR5" s="34"/>
      <c r="TBS5" s="34"/>
      <c r="TBT5" s="34"/>
      <c r="TBU5" s="34"/>
      <c r="TBV5" s="34"/>
      <c r="TBW5" s="34"/>
      <c r="TBX5" s="34"/>
      <c r="TBY5" s="34"/>
      <c r="TBZ5" s="34"/>
      <c r="TCA5" s="34"/>
      <c r="TCB5" s="34"/>
      <c r="TCC5" s="34"/>
      <c r="TCD5" s="34"/>
      <c r="TCE5" s="34"/>
      <c r="TCF5" s="34"/>
      <c r="TCG5" s="34"/>
      <c r="TCH5" s="34"/>
      <c r="TCI5" s="34"/>
      <c r="TCJ5" s="34"/>
      <c r="TCK5" s="34"/>
      <c r="TCL5" s="34"/>
      <c r="TCM5" s="34"/>
      <c r="TCN5" s="34"/>
      <c r="TCO5" s="34"/>
      <c r="TCP5" s="34"/>
      <c r="TCQ5" s="34"/>
      <c r="TCR5" s="34"/>
      <c r="TCS5" s="34"/>
      <c r="TCT5" s="34"/>
      <c r="TCU5" s="34"/>
      <c r="TCV5" s="34"/>
      <c r="TCW5" s="34"/>
      <c r="TCX5" s="34"/>
      <c r="TCY5" s="34"/>
      <c r="TCZ5" s="34"/>
      <c r="TDA5" s="34"/>
      <c r="TDB5" s="34"/>
      <c r="TDC5" s="34"/>
      <c r="TDD5" s="34"/>
      <c r="TDE5" s="34"/>
      <c r="TDF5" s="34"/>
      <c r="TDG5" s="34"/>
      <c r="TDH5" s="34"/>
      <c r="TDI5" s="34"/>
      <c r="TDJ5" s="34"/>
      <c r="TDK5" s="34"/>
      <c r="TDL5" s="34"/>
      <c r="TDM5" s="34"/>
      <c r="TDN5" s="34"/>
      <c r="TDO5" s="34"/>
      <c r="TDP5" s="34"/>
      <c r="TDQ5" s="34"/>
      <c r="TDR5" s="34"/>
      <c r="TDS5" s="34"/>
      <c r="TDT5" s="34"/>
      <c r="TDU5" s="34"/>
      <c r="TDV5" s="34"/>
      <c r="TDW5" s="34"/>
      <c r="TDX5" s="34"/>
      <c r="TDY5" s="34"/>
      <c r="TDZ5" s="34"/>
      <c r="TEA5" s="34"/>
      <c r="TEB5" s="34"/>
      <c r="TEC5" s="34"/>
      <c r="TED5" s="34"/>
      <c r="TEE5" s="34"/>
      <c r="TEF5" s="34"/>
      <c r="TEG5" s="34"/>
      <c r="TEH5" s="34"/>
      <c r="TEI5" s="34"/>
      <c r="TEJ5" s="34"/>
      <c r="TEK5" s="34"/>
      <c r="TEL5" s="34"/>
      <c r="TEM5" s="34"/>
      <c r="TEN5" s="34"/>
      <c r="TEO5" s="34"/>
      <c r="TEP5" s="34"/>
      <c r="TEQ5" s="34"/>
      <c r="TER5" s="34"/>
      <c r="TES5" s="34"/>
      <c r="TET5" s="34"/>
      <c r="TEU5" s="34"/>
      <c r="TEV5" s="34"/>
      <c r="TEW5" s="34"/>
      <c r="TEX5" s="34"/>
      <c r="TEY5" s="34"/>
      <c r="TEZ5" s="34"/>
      <c r="TFA5" s="34"/>
      <c r="TFB5" s="34"/>
      <c r="TFC5" s="34"/>
      <c r="TFD5" s="34"/>
      <c r="TFE5" s="34"/>
      <c r="TFF5" s="34"/>
      <c r="TFG5" s="34"/>
      <c r="TFH5" s="34"/>
      <c r="TFI5" s="34"/>
      <c r="TFJ5" s="34"/>
      <c r="TFK5" s="34"/>
      <c r="TFL5" s="34"/>
      <c r="TFM5" s="34"/>
      <c r="TFN5" s="34"/>
      <c r="TFO5" s="34"/>
      <c r="TFP5" s="34"/>
      <c r="TFQ5" s="34"/>
      <c r="TFR5" s="34"/>
      <c r="TFS5" s="34"/>
      <c r="TFT5" s="34"/>
      <c r="TFU5" s="34"/>
      <c r="TFV5" s="34"/>
      <c r="TFW5" s="34"/>
      <c r="TFX5" s="34"/>
      <c r="TFY5" s="34"/>
      <c r="TFZ5" s="34"/>
      <c r="TGA5" s="34"/>
      <c r="TGB5" s="34"/>
      <c r="TGC5" s="34"/>
      <c r="TGD5" s="34"/>
      <c r="TGE5" s="34"/>
      <c r="TGF5" s="34"/>
      <c r="TGG5" s="34"/>
      <c r="TGH5" s="34"/>
      <c r="TGI5" s="34"/>
      <c r="TGJ5" s="34"/>
      <c r="TGK5" s="34"/>
      <c r="TGL5" s="34"/>
      <c r="TGM5" s="34"/>
      <c r="TGN5" s="34"/>
      <c r="TGO5" s="34"/>
      <c r="TGP5" s="34"/>
      <c r="TGQ5" s="34"/>
      <c r="TGR5" s="34"/>
      <c r="TGS5" s="34"/>
      <c r="TGT5" s="34"/>
      <c r="TGU5" s="34"/>
      <c r="TGV5" s="34"/>
      <c r="TGW5" s="34"/>
      <c r="TGX5" s="34"/>
      <c r="TGY5" s="34"/>
      <c r="TGZ5" s="34"/>
      <c r="THA5" s="34"/>
      <c r="THB5" s="34"/>
      <c r="THC5" s="34"/>
      <c r="THD5" s="34"/>
      <c r="THE5" s="34"/>
      <c r="THF5" s="34"/>
      <c r="THG5" s="34"/>
      <c r="THH5" s="34"/>
      <c r="THI5" s="34"/>
      <c r="THJ5" s="34"/>
      <c r="THK5" s="34"/>
      <c r="THL5" s="34"/>
      <c r="THM5" s="34"/>
      <c r="THN5" s="34"/>
      <c r="THO5" s="34"/>
      <c r="THP5" s="34"/>
      <c r="THQ5" s="34"/>
      <c r="THR5" s="34"/>
      <c r="THS5" s="34"/>
      <c r="THT5" s="34"/>
      <c r="THU5" s="34"/>
      <c r="THV5" s="34"/>
      <c r="THW5" s="34"/>
      <c r="THX5" s="34"/>
      <c r="THY5" s="34"/>
      <c r="THZ5" s="34"/>
      <c r="TIA5" s="34"/>
      <c r="TIB5" s="34"/>
      <c r="TIC5" s="34"/>
      <c r="TID5" s="34"/>
      <c r="TIE5" s="34"/>
      <c r="TIF5" s="34"/>
      <c r="TIG5" s="34"/>
      <c r="TIH5" s="34"/>
      <c r="TII5" s="34"/>
      <c r="TIJ5" s="34"/>
      <c r="TIK5" s="34"/>
      <c r="TIL5" s="34"/>
      <c r="TIM5" s="34"/>
      <c r="TIN5" s="34"/>
      <c r="TIO5" s="34"/>
      <c r="TIP5" s="34"/>
      <c r="TIQ5" s="34"/>
      <c r="TIR5" s="34"/>
      <c r="TIS5" s="34"/>
      <c r="TIT5" s="34"/>
      <c r="TIU5" s="34"/>
      <c r="TIV5" s="34"/>
      <c r="TIW5" s="34"/>
      <c r="TIX5" s="34"/>
      <c r="TIY5" s="34"/>
      <c r="TIZ5" s="34"/>
      <c r="TJA5" s="34"/>
      <c r="TJB5" s="34"/>
      <c r="TJC5" s="34"/>
      <c r="TJD5" s="34"/>
      <c r="TJE5" s="34"/>
      <c r="TJF5" s="34"/>
      <c r="TJG5" s="34"/>
      <c r="TJH5" s="34"/>
      <c r="TJI5" s="34"/>
      <c r="TJJ5" s="34"/>
      <c r="TJK5" s="34"/>
      <c r="TJL5" s="34"/>
      <c r="TJM5" s="34"/>
      <c r="TJN5" s="34"/>
      <c r="TJO5" s="34"/>
      <c r="TJP5" s="34"/>
      <c r="TJQ5" s="34"/>
      <c r="TJR5" s="34"/>
      <c r="TJS5" s="34"/>
      <c r="TJT5" s="34"/>
      <c r="TJU5" s="34"/>
      <c r="TJV5" s="34"/>
      <c r="TJW5" s="34"/>
      <c r="TJX5" s="34"/>
      <c r="TJY5" s="34"/>
      <c r="TJZ5" s="34"/>
      <c r="TKA5" s="34"/>
      <c r="TKB5" s="34"/>
      <c r="TKC5" s="34"/>
      <c r="TKD5" s="34"/>
      <c r="TKE5" s="34"/>
      <c r="TKF5" s="34"/>
      <c r="TKG5" s="34"/>
      <c r="TKH5" s="34"/>
      <c r="TKI5" s="34"/>
      <c r="TKJ5" s="34"/>
      <c r="TKK5" s="34"/>
      <c r="TKL5" s="34"/>
      <c r="TKM5" s="34"/>
      <c r="TKN5" s="34"/>
      <c r="TKO5" s="34"/>
      <c r="TKP5" s="34"/>
      <c r="TKQ5" s="34"/>
      <c r="TKR5" s="34"/>
      <c r="TKS5" s="34"/>
      <c r="TKT5" s="34"/>
      <c r="TKU5" s="34"/>
      <c r="TKV5" s="34"/>
      <c r="TKW5" s="34"/>
      <c r="TKX5" s="34"/>
      <c r="TKY5" s="34"/>
      <c r="TKZ5" s="34"/>
      <c r="TLA5" s="34"/>
      <c r="TLB5" s="34"/>
      <c r="TLC5" s="34"/>
      <c r="TLD5" s="34"/>
      <c r="TLE5" s="34"/>
      <c r="TLF5" s="34"/>
      <c r="TLG5" s="34"/>
      <c r="TLH5" s="34"/>
      <c r="TLI5" s="34"/>
      <c r="TLJ5" s="34"/>
      <c r="TLK5" s="34"/>
      <c r="TLL5" s="34"/>
      <c r="TLM5" s="34"/>
      <c r="TLN5" s="34"/>
      <c r="TLO5" s="34"/>
      <c r="TLP5" s="34"/>
      <c r="TLQ5" s="34"/>
      <c r="TLR5" s="34"/>
      <c r="TLS5" s="34"/>
      <c r="TLT5" s="34"/>
      <c r="TLU5" s="34"/>
      <c r="TLV5" s="34"/>
      <c r="TLW5" s="34"/>
      <c r="TLX5" s="34"/>
      <c r="TLY5" s="34"/>
      <c r="TLZ5" s="34"/>
      <c r="TMA5" s="34"/>
      <c r="TMB5" s="34"/>
      <c r="TMC5" s="34"/>
      <c r="TMD5" s="34"/>
      <c r="TME5" s="34"/>
      <c r="TMF5" s="34"/>
      <c r="TMG5" s="34"/>
      <c r="TMH5" s="34"/>
      <c r="TMI5" s="34"/>
      <c r="TMJ5" s="34"/>
      <c r="TMK5" s="34"/>
      <c r="TML5" s="34"/>
      <c r="TMM5" s="34"/>
      <c r="TMN5" s="34"/>
      <c r="TMO5" s="34"/>
      <c r="TMP5" s="34"/>
      <c r="TMQ5" s="34"/>
      <c r="TMR5" s="34"/>
      <c r="TMS5" s="34"/>
      <c r="TMT5" s="34"/>
      <c r="TMU5" s="34"/>
      <c r="TMV5" s="34"/>
      <c r="TMW5" s="34"/>
      <c r="TMX5" s="34"/>
      <c r="TMY5" s="34"/>
      <c r="TMZ5" s="34"/>
      <c r="TNA5" s="34"/>
      <c r="TNB5" s="34"/>
      <c r="TNC5" s="34"/>
      <c r="TND5" s="34"/>
      <c r="TNE5" s="34"/>
      <c r="TNF5" s="34"/>
      <c r="TNG5" s="34"/>
      <c r="TNH5" s="34"/>
      <c r="TNI5" s="34"/>
      <c r="TNJ5" s="34"/>
      <c r="TNK5" s="34"/>
      <c r="TNL5" s="34"/>
      <c r="TNM5" s="34"/>
      <c r="TNN5" s="34"/>
      <c r="TNO5" s="34"/>
      <c r="TNP5" s="34"/>
      <c r="TNQ5" s="34"/>
      <c r="TNR5" s="34"/>
      <c r="TNS5" s="34"/>
      <c r="TNT5" s="34"/>
      <c r="TNU5" s="34"/>
      <c r="TNV5" s="34"/>
      <c r="TNW5" s="34"/>
      <c r="TNX5" s="34"/>
      <c r="TNY5" s="34"/>
      <c r="TNZ5" s="34"/>
      <c r="TOA5" s="34"/>
      <c r="TOB5" s="34"/>
      <c r="TOC5" s="34"/>
      <c r="TOD5" s="34"/>
      <c r="TOE5" s="34"/>
      <c r="TOF5" s="34"/>
      <c r="TOG5" s="34"/>
      <c r="TOH5" s="34"/>
      <c r="TOI5" s="34"/>
      <c r="TOJ5" s="34"/>
      <c r="TOK5" s="34"/>
      <c r="TOL5" s="34"/>
      <c r="TOM5" s="34"/>
      <c r="TON5" s="34"/>
      <c r="TOO5" s="34"/>
      <c r="TOP5" s="34"/>
      <c r="TOQ5" s="34"/>
      <c r="TOR5" s="34"/>
      <c r="TOS5" s="34"/>
      <c r="TOT5" s="34"/>
      <c r="TOU5" s="34"/>
      <c r="TOV5" s="34"/>
      <c r="TOW5" s="34"/>
      <c r="TOX5" s="34"/>
      <c r="TOY5" s="34"/>
      <c r="TOZ5" s="34"/>
      <c r="TPA5" s="34"/>
      <c r="TPB5" s="34"/>
      <c r="TPC5" s="34"/>
      <c r="TPD5" s="34"/>
      <c r="TPE5" s="34"/>
      <c r="TPF5" s="34"/>
      <c r="TPG5" s="34"/>
      <c r="TPH5" s="34"/>
      <c r="TPI5" s="34"/>
      <c r="TPJ5" s="34"/>
      <c r="TPK5" s="34"/>
      <c r="TPL5" s="34"/>
      <c r="TPM5" s="34"/>
      <c r="TPN5" s="34"/>
      <c r="TPO5" s="34"/>
      <c r="TPP5" s="34"/>
      <c r="TPQ5" s="34"/>
      <c r="TPR5" s="34"/>
      <c r="TPS5" s="34"/>
      <c r="TPT5" s="34"/>
      <c r="TPU5" s="34"/>
      <c r="TPV5" s="34"/>
      <c r="TPW5" s="34"/>
      <c r="TPX5" s="34"/>
      <c r="TPY5" s="34"/>
      <c r="TPZ5" s="34"/>
      <c r="TQA5" s="34"/>
      <c r="TQB5" s="34"/>
      <c r="TQC5" s="34"/>
      <c r="TQD5" s="34"/>
      <c r="TQE5" s="34"/>
      <c r="TQF5" s="34"/>
      <c r="TQG5" s="34"/>
      <c r="TQH5" s="34"/>
      <c r="TQI5" s="34"/>
      <c r="TQJ5" s="34"/>
      <c r="TQK5" s="34"/>
      <c r="TQL5" s="34"/>
      <c r="TQM5" s="34"/>
      <c r="TQN5" s="34"/>
      <c r="TQO5" s="34"/>
      <c r="TQP5" s="34"/>
      <c r="TQQ5" s="34"/>
      <c r="TQR5" s="34"/>
      <c r="TQS5" s="34"/>
      <c r="TQT5" s="34"/>
      <c r="TQU5" s="34"/>
      <c r="TQV5" s="34"/>
      <c r="TQW5" s="34"/>
      <c r="TQX5" s="34"/>
      <c r="TQY5" s="34"/>
      <c r="TQZ5" s="34"/>
      <c r="TRA5" s="34"/>
      <c r="TRB5" s="34"/>
      <c r="TRC5" s="34"/>
      <c r="TRD5" s="34"/>
      <c r="TRE5" s="34"/>
      <c r="TRF5" s="34"/>
      <c r="TRG5" s="34"/>
      <c r="TRH5" s="34"/>
      <c r="TRI5" s="34"/>
      <c r="TRJ5" s="34"/>
      <c r="TRK5" s="34"/>
      <c r="TRL5" s="34"/>
      <c r="TRM5" s="34"/>
      <c r="TRN5" s="34"/>
      <c r="TRO5" s="34"/>
      <c r="TRP5" s="34"/>
      <c r="TRQ5" s="34"/>
      <c r="TRR5" s="34"/>
      <c r="TRS5" s="34"/>
      <c r="TRT5" s="34"/>
      <c r="TRU5" s="34"/>
      <c r="TRV5" s="34"/>
      <c r="TRW5" s="34"/>
      <c r="TRX5" s="34"/>
      <c r="TRY5" s="34"/>
      <c r="TRZ5" s="34"/>
      <c r="TSA5" s="34"/>
      <c r="TSB5" s="34"/>
      <c r="TSC5" s="34"/>
      <c r="TSD5" s="34"/>
      <c r="TSE5" s="34"/>
      <c r="TSF5" s="34"/>
      <c r="TSG5" s="34"/>
      <c r="TSH5" s="34"/>
      <c r="TSI5" s="34"/>
      <c r="TSJ5" s="34"/>
      <c r="TSK5" s="34"/>
      <c r="TSL5" s="34"/>
      <c r="TSM5" s="34"/>
      <c r="TSN5" s="34"/>
      <c r="TSO5" s="34"/>
      <c r="TSP5" s="34"/>
      <c r="TSQ5" s="34"/>
      <c r="TSR5" s="34"/>
      <c r="TSS5" s="34"/>
      <c r="TST5" s="34"/>
      <c r="TSU5" s="34"/>
      <c r="TSV5" s="34"/>
      <c r="TSW5" s="34"/>
      <c r="TSX5" s="34"/>
      <c r="TSY5" s="34"/>
      <c r="TSZ5" s="34"/>
      <c r="TTA5" s="34"/>
      <c r="TTB5" s="34"/>
      <c r="TTC5" s="34"/>
      <c r="TTD5" s="34"/>
      <c r="TTE5" s="34"/>
      <c r="TTF5" s="34"/>
      <c r="TTG5" s="34"/>
      <c r="TTH5" s="34"/>
      <c r="TTI5" s="34"/>
      <c r="TTJ5" s="34"/>
      <c r="TTK5" s="34"/>
      <c r="TTL5" s="34"/>
      <c r="TTM5" s="34"/>
      <c r="TTN5" s="34"/>
      <c r="TTO5" s="34"/>
      <c r="TTP5" s="34"/>
      <c r="TTQ5" s="34"/>
      <c r="TTR5" s="34"/>
      <c r="TTS5" s="34"/>
      <c r="TTT5" s="34"/>
      <c r="TTU5" s="34"/>
      <c r="TTV5" s="34"/>
      <c r="TTW5" s="34"/>
      <c r="TTX5" s="34"/>
      <c r="TTY5" s="34"/>
      <c r="TTZ5" s="34"/>
      <c r="TUA5" s="34"/>
      <c r="TUB5" s="34"/>
      <c r="TUC5" s="34"/>
      <c r="TUD5" s="34"/>
      <c r="TUE5" s="34"/>
      <c r="TUF5" s="34"/>
      <c r="TUG5" s="34"/>
      <c r="TUH5" s="34"/>
      <c r="TUI5" s="34"/>
      <c r="TUJ5" s="34"/>
      <c r="TUK5" s="34"/>
      <c r="TUL5" s="34"/>
      <c r="TUM5" s="34"/>
      <c r="TUN5" s="34"/>
      <c r="TUO5" s="34"/>
      <c r="TUP5" s="34"/>
      <c r="TUQ5" s="34"/>
      <c r="TUR5" s="34"/>
      <c r="TUS5" s="34"/>
      <c r="TUT5" s="34"/>
      <c r="TUU5" s="34"/>
      <c r="TUV5" s="34"/>
      <c r="TUW5" s="34"/>
      <c r="TUX5" s="34"/>
      <c r="TUY5" s="34"/>
      <c r="TUZ5" s="34"/>
      <c r="TVA5" s="34"/>
      <c r="TVB5" s="34"/>
      <c r="TVC5" s="34"/>
      <c r="TVD5" s="34"/>
      <c r="TVE5" s="34"/>
      <c r="TVF5" s="34"/>
      <c r="TVG5" s="34"/>
      <c r="TVH5" s="34"/>
      <c r="TVI5" s="34"/>
      <c r="TVJ5" s="34"/>
      <c r="TVK5" s="34"/>
      <c r="TVL5" s="34"/>
      <c r="TVM5" s="34"/>
      <c r="TVN5" s="34"/>
      <c r="TVO5" s="34"/>
      <c r="TVP5" s="34"/>
      <c r="TVQ5" s="34"/>
      <c r="TVR5" s="34"/>
      <c r="TVS5" s="34"/>
      <c r="TVT5" s="34"/>
      <c r="TVU5" s="34"/>
      <c r="TVV5" s="34"/>
      <c r="TVW5" s="34"/>
      <c r="TVX5" s="34"/>
      <c r="TVY5" s="34"/>
      <c r="TVZ5" s="34"/>
      <c r="TWA5" s="34"/>
      <c r="TWB5" s="34"/>
      <c r="TWC5" s="34"/>
      <c r="TWD5" s="34"/>
      <c r="TWE5" s="34"/>
      <c r="TWF5" s="34"/>
      <c r="TWG5" s="34"/>
      <c r="TWH5" s="34"/>
      <c r="TWI5" s="34"/>
      <c r="TWJ5" s="34"/>
      <c r="TWK5" s="34"/>
      <c r="TWL5" s="34"/>
      <c r="TWM5" s="34"/>
      <c r="TWN5" s="34"/>
      <c r="TWO5" s="34"/>
      <c r="TWP5" s="34"/>
      <c r="TWQ5" s="34"/>
      <c r="TWR5" s="34"/>
      <c r="TWS5" s="34"/>
      <c r="TWT5" s="34"/>
      <c r="TWU5" s="34"/>
      <c r="TWV5" s="34"/>
      <c r="TWW5" s="34"/>
      <c r="TWX5" s="34"/>
      <c r="TWY5" s="34"/>
      <c r="TWZ5" s="34"/>
      <c r="TXA5" s="34"/>
      <c r="TXB5" s="34"/>
      <c r="TXC5" s="34"/>
      <c r="TXD5" s="34"/>
      <c r="TXE5" s="34"/>
      <c r="TXF5" s="34"/>
      <c r="TXG5" s="34"/>
      <c r="TXH5" s="34"/>
      <c r="TXI5" s="34"/>
      <c r="TXJ5" s="34"/>
      <c r="TXK5" s="34"/>
      <c r="TXL5" s="34"/>
      <c r="TXM5" s="34"/>
      <c r="TXN5" s="34"/>
      <c r="TXO5" s="34"/>
      <c r="TXP5" s="34"/>
      <c r="TXQ5" s="34"/>
      <c r="TXR5" s="34"/>
      <c r="TXS5" s="34"/>
      <c r="TXT5" s="34"/>
      <c r="TXU5" s="34"/>
      <c r="TXV5" s="34"/>
      <c r="TXW5" s="34"/>
      <c r="TXX5" s="34"/>
      <c r="TXY5" s="34"/>
      <c r="TXZ5" s="34"/>
      <c r="TYA5" s="34"/>
      <c r="TYB5" s="34"/>
      <c r="TYC5" s="34"/>
      <c r="TYD5" s="34"/>
      <c r="TYE5" s="34"/>
      <c r="TYF5" s="34"/>
      <c r="TYG5" s="34"/>
      <c r="TYH5" s="34"/>
      <c r="TYI5" s="34"/>
      <c r="TYJ5" s="34"/>
      <c r="TYK5" s="34"/>
      <c r="TYL5" s="34"/>
      <c r="TYM5" s="34"/>
      <c r="TYN5" s="34"/>
      <c r="TYO5" s="34"/>
      <c r="TYP5" s="34"/>
      <c r="TYQ5" s="34"/>
      <c r="TYR5" s="34"/>
      <c r="TYS5" s="34"/>
      <c r="TYT5" s="34"/>
      <c r="TYU5" s="34"/>
      <c r="TYV5" s="34"/>
      <c r="TYW5" s="34"/>
      <c r="TYX5" s="34"/>
      <c r="TYY5" s="34"/>
      <c r="TYZ5" s="34"/>
      <c r="TZA5" s="34"/>
      <c r="TZB5" s="34"/>
      <c r="TZC5" s="34"/>
      <c r="TZD5" s="34"/>
      <c r="TZE5" s="34"/>
      <c r="TZF5" s="34"/>
      <c r="TZG5" s="34"/>
      <c r="TZH5" s="34"/>
      <c r="TZI5" s="34"/>
      <c r="TZJ5" s="34"/>
      <c r="TZK5" s="34"/>
      <c r="TZL5" s="34"/>
      <c r="TZM5" s="34"/>
      <c r="TZN5" s="34"/>
      <c r="TZO5" s="34"/>
      <c r="TZP5" s="34"/>
      <c r="TZQ5" s="34"/>
      <c r="TZR5" s="34"/>
      <c r="TZS5" s="34"/>
      <c r="TZT5" s="34"/>
      <c r="TZU5" s="34"/>
      <c r="TZV5" s="34"/>
      <c r="TZW5" s="34"/>
      <c r="TZX5" s="34"/>
      <c r="TZY5" s="34"/>
      <c r="TZZ5" s="34"/>
      <c r="UAA5" s="34"/>
      <c r="UAB5" s="34"/>
      <c r="UAC5" s="34"/>
      <c r="UAD5" s="34"/>
      <c r="UAE5" s="34"/>
      <c r="UAF5" s="34"/>
      <c r="UAG5" s="34"/>
      <c r="UAH5" s="34"/>
      <c r="UAI5" s="34"/>
      <c r="UAJ5" s="34"/>
      <c r="UAK5" s="34"/>
      <c r="UAL5" s="34"/>
      <c r="UAM5" s="34"/>
      <c r="UAN5" s="34"/>
      <c r="UAO5" s="34"/>
      <c r="UAP5" s="34"/>
      <c r="UAQ5" s="34"/>
      <c r="UAR5" s="34"/>
      <c r="UAS5" s="34"/>
      <c r="UAT5" s="34"/>
      <c r="UAU5" s="34"/>
      <c r="UAV5" s="34"/>
      <c r="UAW5" s="34"/>
      <c r="UAX5" s="34"/>
      <c r="UAY5" s="34"/>
      <c r="UAZ5" s="34"/>
      <c r="UBA5" s="34"/>
      <c r="UBB5" s="34"/>
      <c r="UBC5" s="34"/>
      <c r="UBD5" s="34"/>
      <c r="UBE5" s="34"/>
      <c r="UBF5" s="34"/>
      <c r="UBG5" s="34"/>
      <c r="UBH5" s="34"/>
      <c r="UBI5" s="34"/>
      <c r="UBJ5" s="34"/>
      <c r="UBK5" s="34"/>
      <c r="UBL5" s="34"/>
      <c r="UBM5" s="34"/>
      <c r="UBN5" s="34"/>
      <c r="UBO5" s="34"/>
      <c r="UBP5" s="34"/>
      <c r="UBQ5" s="34"/>
      <c r="UBR5" s="34"/>
      <c r="UBS5" s="34"/>
      <c r="UBT5" s="34"/>
      <c r="UBU5" s="34"/>
      <c r="UBV5" s="34"/>
      <c r="UBW5" s="34"/>
      <c r="UBX5" s="34"/>
      <c r="UBY5" s="34"/>
      <c r="UBZ5" s="34"/>
      <c r="UCA5" s="34"/>
      <c r="UCB5" s="34"/>
      <c r="UCC5" s="34"/>
      <c r="UCD5" s="34"/>
      <c r="UCE5" s="34"/>
      <c r="UCF5" s="34"/>
      <c r="UCG5" s="34"/>
      <c r="UCH5" s="34"/>
      <c r="UCI5" s="34"/>
      <c r="UCJ5" s="34"/>
      <c r="UCK5" s="34"/>
      <c r="UCL5" s="34"/>
      <c r="UCM5" s="34"/>
      <c r="UCN5" s="34"/>
      <c r="UCO5" s="34"/>
      <c r="UCP5" s="34"/>
      <c r="UCQ5" s="34"/>
      <c r="UCR5" s="34"/>
      <c r="UCS5" s="34"/>
      <c r="UCT5" s="34"/>
      <c r="UCU5" s="34"/>
      <c r="UCV5" s="34"/>
      <c r="UCW5" s="34"/>
      <c r="UCX5" s="34"/>
      <c r="UCY5" s="34"/>
      <c r="UCZ5" s="34"/>
      <c r="UDA5" s="34"/>
      <c r="UDB5" s="34"/>
      <c r="UDC5" s="34"/>
      <c r="UDD5" s="34"/>
      <c r="UDE5" s="34"/>
      <c r="UDF5" s="34"/>
      <c r="UDG5" s="34"/>
      <c r="UDH5" s="34"/>
      <c r="UDI5" s="34"/>
      <c r="UDJ5" s="34"/>
      <c r="UDK5" s="34"/>
      <c r="UDL5" s="34"/>
      <c r="UDM5" s="34"/>
      <c r="UDN5" s="34"/>
      <c r="UDO5" s="34"/>
      <c r="UDP5" s="34"/>
      <c r="UDQ5" s="34"/>
      <c r="UDR5" s="34"/>
      <c r="UDS5" s="34"/>
      <c r="UDT5" s="34"/>
      <c r="UDU5" s="34"/>
      <c r="UDV5" s="34"/>
      <c r="UDW5" s="34"/>
      <c r="UDX5" s="34"/>
      <c r="UDY5" s="34"/>
      <c r="UDZ5" s="34"/>
      <c r="UEA5" s="34"/>
      <c r="UEB5" s="34"/>
      <c r="UEC5" s="34"/>
      <c r="UED5" s="34"/>
      <c r="UEE5" s="34"/>
      <c r="UEF5" s="34"/>
      <c r="UEG5" s="34"/>
      <c r="UEH5" s="34"/>
      <c r="UEI5" s="34"/>
      <c r="UEJ5" s="34"/>
      <c r="UEK5" s="34"/>
      <c r="UEL5" s="34"/>
      <c r="UEM5" s="34"/>
      <c r="UEN5" s="34"/>
      <c r="UEO5" s="34"/>
      <c r="UEP5" s="34"/>
      <c r="UEQ5" s="34"/>
      <c r="UER5" s="34"/>
      <c r="UES5" s="34"/>
      <c r="UET5" s="34"/>
      <c r="UEU5" s="34"/>
      <c r="UEV5" s="34"/>
      <c r="UEW5" s="34"/>
      <c r="UEX5" s="34"/>
      <c r="UEY5" s="34"/>
      <c r="UEZ5" s="34"/>
      <c r="UFA5" s="34"/>
      <c r="UFB5" s="34"/>
      <c r="UFC5" s="34"/>
      <c r="UFD5" s="34"/>
      <c r="UFE5" s="34"/>
      <c r="UFF5" s="34"/>
      <c r="UFG5" s="34"/>
      <c r="UFH5" s="34"/>
      <c r="UFI5" s="34"/>
      <c r="UFJ5" s="34"/>
      <c r="UFK5" s="34"/>
      <c r="UFL5" s="34"/>
      <c r="UFM5" s="34"/>
      <c r="UFN5" s="34"/>
      <c r="UFO5" s="34"/>
      <c r="UFP5" s="34"/>
      <c r="UFQ5" s="34"/>
      <c r="UFR5" s="34"/>
      <c r="UFS5" s="34"/>
      <c r="UFT5" s="34"/>
      <c r="UFU5" s="34"/>
      <c r="UFV5" s="34"/>
      <c r="UFW5" s="34"/>
      <c r="UFX5" s="34"/>
      <c r="UFY5" s="34"/>
      <c r="UFZ5" s="34"/>
      <c r="UGA5" s="34"/>
      <c r="UGB5" s="34"/>
      <c r="UGC5" s="34"/>
      <c r="UGD5" s="34"/>
      <c r="UGE5" s="34"/>
      <c r="UGF5" s="34"/>
      <c r="UGG5" s="34"/>
      <c r="UGH5" s="34"/>
      <c r="UGI5" s="34"/>
      <c r="UGJ5" s="34"/>
      <c r="UGK5" s="34"/>
      <c r="UGL5" s="34"/>
      <c r="UGM5" s="34"/>
      <c r="UGN5" s="34"/>
      <c r="UGO5" s="34"/>
      <c r="UGP5" s="34"/>
      <c r="UGQ5" s="34"/>
      <c r="UGR5" s="34"/>
      <c r="UGS5" s="34"/>
      <c r="UGT5" s="34"/>
      <c r="UGU5" s="34"/>
      <c r="UGV5" s="34"/>
      <c r="UGW5" s="34"/>
      <c r="UGX5" s="34"/>
      <c r="UGY5" s="34"/>
      <c r="UGZ5" s="34"/>
      <c r="UHA5" s="34"/>
      <c r="UHB5" s="34"/>
      <c r="UHC5" s="34"/>
      <c r="UHD5" s="34"/>
      <c r="UHE5" s="34"/>
      <c r="UHF5" s="34"/>
      <c r="UHG5" s="34"/>
      <c r="UHH5" s="34"/>
      <c r="UHI5" s="34"/>
      <c r="UHJ5" s="34"/>
      <c r="UHK5" s="34"/>
      <c r="UHL5" s="34"/>
      <c r="UHM5" s="34"/>
      <c r="UHN5" s="34"/>
      <c r="UHO5" s="34"/>
      <c r="UHP5" s="34"/>
      <c r="UHQ5" s="34"/>
      <c r="UHR5" s="34"/>
      <c r="UHS5" s="34"/>
      <c r="UHT5" s="34"/>
      <c r="UHU5" s="34"/>
      <c r="UHV5" s="34"/>
      <c r="UHW5" s="34"/>
      <c r="UHX5" s="34"/>
      <c r="UHY5" s="34"/>
      <c r="UHZ5" s="34"/>
      <c r="UIA5" s="34"/>
      <c r="UIB5" s="34"/>
      <c r="UIC5" s="34"/>
      <c r="UID5" s="34"/>
      <c r="UIE5" s="34"/>
      <c r="UIF5" s="34"/>
      <c r="UIG5" s="34"/>
      <c r="UIH5" s="34"/>
      <c r="UII5" s="34"/>
      <c r="UIJ5" s="34"/>
      <c r="UIK5" s="34"/>
      <c r="UIL5" s="34"/>
      <c r="UIM5" s="34"/>
      <c r="UIN5" s="34"/>
      <c r="UIO5" s="34"/>
      <c r="UIP5" s="34"/>
      <c r="UIQ5" s="34"/>
      <c r="UIR5" s="34"/>
      <c r="UIS5" s="34"/>
      <c r="UIT5" s="34"/>
      <c r="UIU5" s="34"/>
      <c r="UIV5" s="34"/>
      <c r="UIW5" s="34"/>
      <c r="UIX5" s="34"/>
      <c r="UIY5" s="34"/>
      <c r="UIZ5" s="34"/>
      <c r="UJA5" s="34"/>
      <c r="UJB5" s="34"/>
      <c r="UJC5" s="34"/>
      <c r="UJD5" s="34"/>
      <c r="UJE5" s="34"/>
      <c r="UJF5" s="34"/>
      <c r="UJG5" s="34"/>
      <c r="UJH5" s="34"/>
      <c r="UJI5" s="34"/>
      <c r="UJJ5" s="34"/>
      <c r="UJK5" s="34"/>
      <c r="UJL5" s="34"/>
      <c r="UJM5" s="34"/>
      <c r="UJN5" s="34"/>
      <c r="UJO5" s="34"/>
      <c r="UJP5" s="34"/>
      <c r="UJQ5" s="34"/>
      <c r="UJR5" s="34"/>
      <c r="UJS5" s="34"/>
      <c r="UJT5" s="34"/>
      <c r="UJU5" s="34"/>
      <c r="UJV5" s="34"/>
      <c r="UJW5" s="34"/>
      <c r="UJX5" s="34"/>
      <c r="UJY5" s="34"/>
      <c r="UJZ5" s="34"/>
      <c r="UKA5" s="34"/>
      <c r="UKB5" s="34"/>
      <c r="UKC5" s="34"/>
      <c r="UKD5" s="34"/>
      <c r="UKE5" s="34"/>
      <c r="UKF5" s="34"/>
      <c r="UKG5" s="34"/>
      <c r="UKH5" s="34"/>
      <c r="UKI5" s="34"/>
      <c r="UKJ5" s="34"/>
      <c r="UKK5" s="34"/>
      <c r="UKL5" s="34"/>
      <c r="UKM5" s="34"/>
      <c r="UKN5" s="34"/>
      <c r="UKO5" s="34"/>
      <c r="UKP5" s="34"/>
      <c r="UKQ5" s="34"/>
      <c r="UKR5" s="34"/>
      <c r="UKS5" s="34"/>
      <c r="UKT5" s="34"/>
      <c r="UKU5" s="34"/>
      <c r="UKV5" s="34"/>
      <c r="UKW5" s="34"/>
      <c r="UKX5" s="34"/>
      <c r="UKY5" s="34"/>
      <c r="UKZ5" s="34"/>
      <c r="ULA5" s="34"/>
      <c r="ULB5" s="34"/>
      <c r="ULC5" s="34"/>
      <c r="ULD5" s="34"/>
      <c r="ULE5" s="34"/>
      <c r="ULF5" s="34"/>
      <c r="ULG5" s="34"/>
      <c r="ULH5" s="34"/>
      <c r="ULI5" s="34"/>
      <c r="ULJ5" s="34"/>
      <c r="ULK5" s="34"/>
      <c r="ULL5" s="34"/>
      <c r="ULM5" s="34"/>
      <c r="ULN5" s="34"/>
      <c r="ULO5" s="34"/>
      <c r="ULP5" s="34"/>
      <c r="ULQ5" s="34"/>
      <c r="ULR5" s="34"/>
      <c r="ULS5" s="34"/>
      <c r="ULT5" s="34"/>
      <c r="ULU5" s="34"/>
      <c r="ULV5" s="34"/>
      <c r="ULW5" s="34"/>
      <c r="ULX5" s="34"/>
      <c r="ULY5" s="34"/>
      <c r="ULZ5" s="34"/>
      <c r="UMA5" s="34"/>
      <c r="UMB5" s="34"/>
      <c r="UMC5" s="34"/>
      <c r="UMD5" s="34"/>
      <c r="UME5" s="34"/>
      <c r="UMF5" s="34"/>
      <c r="UMG5" s="34"/>
      <c r="UMH5" s="34"/>
      <c r="UMI5" s="34"/>
      <c r="UMJ5" s="34"/>
      <c r="UMK5" s="34"/>
      <c r="UML5" s="34"/>
      <c r="UMM5" s="34"/>
      <c r="UMN5" s="34"/>
      <c r="UMO5" s="34"/>
      <c r="UMP5" s="34"/>
      <c r="UMQ5" s="34"/>
      <c r="UMR5" s="34"/>
      <c r="UMS5" s="34"/>
      <c r="UMT5" s="34"/>
      <c r="UMU5" s="34"/>
      <c r="UMV5" s="34"/>
      <c r="UMW5" s="34"/>
      <c r="UMX5" s="34"/>
      <c r="UMY5" s="34"/>
      <c r="UMZ5" s="34"/>
      <c r="UNA5" s="34"/>
      <c r="UNB5" s="34"/>
      <c r="UNC5" s="34"/>
      <c r="UND5" s="34"/>
      <c r="UNE5" s="34"/>
      <c r="UNF5" s="34"/>
      <c r="UNG5" s="34"/>
      <c r="UNH5" s="34"/>
      <c r="UNI5" s="34"/>
      <c r="UNJ5" s="34"/>
      <c r="UNK5" s="34"/>
      <c r="UNL5" s="34"/>
      <c r="UNM5" s="34"/>
      <c r="UNN5" s="34"/>
      <c r="UNO5" s="34"/>
      <c r="UNP5" s="34"/>
      <c r="UNQ5" s="34"/>
      <c r="UNR5" s="34"/>
      <c r="UNS5" s="34"/>
      <c r="UNT5" s="34"/>
      <c r="UNU5" s="34"/>
      <c r="UNV5" s="34"/>
      <c r="UNW5" s="34"/>
      <c r="UNX5" s="34"/>
      <c r="UNY5" s="34"/>
      <c r="UNZ5" s="34"/>
      <c r="UOA5" s="34"/>
      <c r="UOB5" s="34"/>
      <c r="UOC5" s="34"/>
      <c r="UOD5" s="34"/>
      <c r="UOE5" s="34"/>
      <c r="UOF5" s="34"/>
      <c r="UOG5" s="34"/>
      <c r="UOH5" s="34"/>
      <c r="UOI5" s="34"/>
      <c r="UOJ5" s="34"/>
      <c r="UOK5" s="34"/>
      <c r="UOL5" s="34"/>
      <c r="UOM5" s="34"/>
      <c r="UON5" s="34"/>
      <c r="UOO5" s="34"/>
      <c r="UOP5" s="34"/>
      <c r="UOQ5" s="34"/>
      <c r="UOR5" s="34"/>
      <c r="UOS5" s="34"/>
      <c r="UOT5" s="34"/>
      <c r="UOU5" s="34"/>
      <c r="UOV5" s="34"/>
      <c r="UOW5" s="34"/>
      <c r="UOX5" s="34"/>
      <c r="UOY5" s="34"/>
      <c r="UOZ5" s="34"/>
      <c r="UPA5" s="34"/>
      <c r="UPB5" s="34"/>
      <c r="UPC5" s="34"/>
      <c r="UPD5" s="34"/>
      <c r="UPE5" s="34"/>
      <c r="UPF5" s="34"/>
      <c r="UPG5" s="34"/>
      <c r="UPH5" s="34"/>
      <c r="UPI5" s="34"/>
      <c r="UPJ5" s="34"/>
      <c r="UPK5" s="34"/>
      <c r="UPL5" s="34"/>
      <c r="UPM5" s="34"/>
      <c r="UPN5" s="34"/>
      <c r="UPO5" s="34"/>
      <c r="UPP5" s="34"/>
      <c r="UPQ5" s="34"/>
      <c r="UPR5" s="34"/>
      <c r="UPS5" s="34"/>
      <c r="UPT5" s="34"/>
      <c r="UPU5" s="34"/>
      <c r="UPV5" s="34"/>
      <c r="UPW5" s="34"/>
      <c r="UPX5" s="34"/>
      <c r="UPY5" s="34"/>
      <c r="UPZ5" s="34"/>
      <c r="UQA5" s="34"/>
      <c r="UQB5" s="34"/>
      <c r="UQC5" s="34"/>
      <c r="UQD5" s="34"/>
      <c r="UQE5" s="34"/>
      <c r="UQF5" s="34"/>
      <c r="UQG5" s="34"/>
      <c r="UQH5" s="34"/>
      <c r="UQI5" s="34"/>
      <c r="UQJ5" s="34"/>
      <c r="UQK5" s="34"/>
      <c r="UQL5" s="34"/>
      <c r="UQM5" s="34"/>
      <c r="UQN5" s="34"/>
      <c r="UQO5" s="34"/>
      <c r="UQP5" s="34"/>
      <c r="UQQ5" s="34"/>
      <c r="UQR5" s="34"/>
      <c r="UQS5" s="34"/>
      <c r="UQT5" s="34"/>
      <c r="UQU5" s="34"/>
      <c r="UQV5" s="34"/>
      <c r="UQW5" s="34"/>
      <c r="UQX5" s="34"/>
      <c r="UQY5" s="34"/>
      <c r="UQZ5" s="34"/>
      <c r="URA5" s="34"/>
      <c r="URB5" s="34"/>
      <c r="URC5" s="34"/>
      <c r="URD5" s="34"/>
      <c r="URE5" s="34"/>
      <c r="URF5" s="34"/>
      <c r="URG5" s="34"/>
      <c r="URH5" s="34"/>
      <c r="URI5" s="34"/>
      <c r="URJ5" s="34"/>
      <c r="URK5" s="34"/>
      <c r="URL5" s="34"/>
      <c r="URM5" s="34"/>
      <c r="URN5" s="34"/>
      <c r="URO5" s="34"/>
      <c r="URP5" s="34"/>
      <c r="URQ5" s="34"/>
      <c r="URR5" s="34"/>
      <c r="URS5" s="34"/>
      <c r="URT5" s="34"/>
      <c r="URU5" s="34"/>
      <c r="URV5" s="34"/>
      <c r="URW5" s="34"/>
      <c r="URX5" s="34"/>
      <c r="URY5" s="34"/>
      <c r="URZ5" s="34"/>
      <c r="USA5" s="34"/>
      <c r="USB5" s="34"/>
      <c r="USC5" s="34"/>
      <c r="USD5" s="34"/>
      <c r="USE5" s="34"/>
      <c r="USF5" s="34"/>
      <c r="USG5" s="34"/>
      <c r="USH5" s="34"/>
      <c r="USI5" s="34"/>
      <c r="USJ5" s="34"/>
      <c r="USK5" s="34"/>
      <c r="USL5" s="34"/>
      <c r="USM5" s="34"/>
      <c r="USN5" s="34"/>
      <c r="USO5" s="34"/>
      <c r="USP5" s="34"/>
      <c r="USQ5" s="34"/>
      <c r="USR5" s="34"/>
      <c r="USS5" s="34"/>
      <c r="UST5" s="34"/>
      <c r="USU5" s="34"/>
      <c r="USV5" s="34"/>
      <c r="USW5" s="34"/>
      <c r="USX5" s="34"/>
      <c r="USY5" s="34"/>
      <c r="USZ5" s="34"/>
      <c r="UTA5" s="34"/>
      <c r="UTB5" s="34"/>
      <c r="UTC5" s="34"/>
      <c r="UTD5" s="34"/>
      <c r="UTE5" s="34"/>
      <c r="UTF5" s="34"/>
      <c r="UTG5" s="34"/>
      <c r="UTH5" s="34"/>
      <c r="UTI5" s="34"/>
      <c r="UTJ5" s="34"/>
      <c r="UTK5" s="34"/>
      <c r="UTL5" s="34"/>
      <c r="UTM5" s="34"/>
      <c r="UTN5" s="34"/>
      <c r="UTO5" s="34"/>
      <c r="UTP5" s="34"/>
      <c r="UTQ5" s="34"/>
      <c r="UTR5" s="34"/>
      <c r="UTS5" s="34"/>
      <c r="UTT5" s="34"/>
      <c r="UTU5" s="34"/>
      <c r="UTV5" s="34"/>
      <c r="UTW5" s="34"/>
      <c r="UTX5" s="34"/>
      <c r="UTY5" s="34"/>
      <c r="UTZ5" s="34"/>
      <c r="UUA5" s="34"/>
      <c r="UUB5" s="34"/>
      <c r="UUC5" s="34"/>
      <c r="UUD5" s="34"/>
      <c r="UUE5" s="34"/>
      <c r="UUF5" s="34"/>
      <c r="UUG5" s="34"/>
      <c r="UUH5" s="34"/>
      <c r="UUI5" s="34"/>
      <c r="UUJ5" s="34"/>
      <c r="UUK5" s="34"/>
      <c r="UUL5" s="34"/>
      <c r="UUM5" s="34"/>
      <c r="UUN5" s="34"/>
      <c r="UUO5" s="34"/>
      <c r="UUP5" s="34"/>
      <c r="UUQ5" s="34"/>
      <c r="UUR5" s="34"/>
      <c r="UUS5" s="34"/>
      <c r="UUT5" s="34"/>
      <c r="UUU5" s="34"/>
      <c r="UUV5" s="34"/>
      <c r="UUW5" s="34"/>
      <c r="UUX5" s="34"/>
      <c r="UUY5" s="34"/>
      <c r="UUZ5" s="34"/>
      <c r="UVA5" s="34"/>
      <c r="UVB5" s="34"/>
      <c r="UVC5" s="34"/>
      <c r="UVD5" s="34"/>
      <c r="UVE5" s="34"/>
      <c r="UVF5" s="34"/>
      <c r="UVG5" s="34"/>
      <c r="UVH5" s="34"/>
      <c r="UVI5" s="34"/>
      <c r="UVJ5" s="34"/>
      <c r="UVK5" s="34"/>
      <c r="UVL5" s="34"/>
      <c r="UVM5" s="34"/>
      <c r="UVN5" s="34"/>
      <c r="UVO5" s="34"/>
      <c r="UVP5" s="34"/>
      <c r="UVQ5" s="34"/>
      <c r="UVR5" s="34"/>
      <c r="UVS5" s="34"/>
      <c r="UVT5" s="34"/>
      <c r="UVU5" s="34"/>
      <c r="UVV5" s="34"/>
      <c r="UVW5" s="34"/>
      <c r="UVX5" s="34"/>
      <c r="UVY5" s="34"/>
      <c r="UVZ5" s="34"/>
      <c r="UWA5" s="34"/>
      <c r="UWB5" s="34"/>
      <c r="UWC5" s="34"/>
      <c r="UWD5" s="34"/>
      <c r="UWE5" s="34"/>
      <c r="UWF5" s="34"/>
      <c r="UWG5" s="34"/>
      <c r="UWH5" s="34"/>
      <c r="UWI5" s="34"/>
      <c r="UWJ5" s="34"/>
      <c r="UWK5" s="34"/>
      <c r="UWL5" s="34"/>
      <c r="UWM5" s="34"/>
      <c r="UWN5" s="34"/>
      <c r="UWO5" s="34"/>
      <c r="UWP5" s="34"/>
      <c r="UWQ5" s="34"/>
      <c r="UWR5" s="34"/>
      <c r="UWS5" s="34"/>
      <c r="UWT5" s="34"/>
      <c r="UWU5" s="34"/>
      <c r="UWV5" s="34"/>
      <c r="UWW5" s="34"/>
      <c r="UWX5" s="34"/>
      <c r="UWY5" s="34"/>
      <c r="UWZ5" s="34"/>
      <c r="UXA5" s="34"/>
      <c r="UXB5" s="34"/>
      <c r="UXC5" s="34"/>
      <c r="UXD5" s="34"/>
      <c r="UXE5" s="34"/>
      <c r="UXF5" s="34"/>
      <c r="UXG5" s="34"/>
      <c r="UXH5" s="34"/>
      <c r="UXI5" s="34"/>
      <c r="UXJ5" s="34"/>
      <c r="UXK5" s="34"/>
      <c r="UXL5" s="34"/>
      <c r="UXM5" s="34"/>
      <c r="UXN5" s="34"/>
      <c r="UXO5" s="34"/>
      <c r="UXP5" s="34"/>
      <c r="UXQ5" s="34"/>
      <c r="UXR5" s="34"/>
      <c r="UXS5" s="34"/>
      <c r="UXT5" s="34"/>
      <c r="UXU5" s="34"/>
      <c r="UXV5" s="34"/>
      <c r="UXW5" s="34"/>
      <c r="UXX5" s="34"/>
      <c r="UXY5" s="34"/>
      <c r="UXZ5" s="34"/>
      <c r="UYA5" s="34"/>
      <c r="UYB5" s="34"/>
      <c r="UYC5" s="34"/>
      <c r="UYD5" s="34"/>
      <c r="UYE5" s="34"/>
      <c r="UYF5" s="34"/>
      <c r="UYG5" s="34"/>
      <c r="UYH5" s="34"/>
      <c r="UYI5" s="34"/>
      <c r="UYJ5" s="34"/>
      <c r="UYK5" s="34"/>
      <c r="UYL5" s="34"/>
      <c r="UYM5" s="34"/>
      <c r="UYN5" s="34"/>
      <c r="UYO5" s="34"/>
      <c r="UYP5" s="34"/>
      <c r="UYQ5" s="34"/>
      <c r="UYR5" s="34"/>
      <c r="UYS5" s="34"/>
      <c r="UYT5" s="34"/>
      <c r="UYU5" s="34"/>
      <c r="UYV5" s="34"/>
      <c r="UYW5" s="34"/>
      <c r="UYX5" s="34"/>
      <c r="UYY5" s="34"/>
      <c r="UYZ5" s="34"/>
      <c r="UZA5" s="34"/>
      <c r="UZB5" s="34"/>
      <c r="UZC5" s="34"/>
      <c r="UZD5" s="34"/>
      <c r="UZE5" s="34"/>
      <c r="UZF5" s="34"/>
      <c r="UZG5" s="34"/>
      <c r="UZH5" s="34"/>
      <c r="UZI5" s="34"/>
      <c r="UZJ5" s="34"/>
      <c r="UZK5" s="34"/>
      <c r="UZL5" s="34"/>
      <c r="UZM5" s="34"/>
      <c r="UZN5" s="34"/>
      <c r="UZO5" s="34"/>
      <c r="UZP5" s="34"/>
      <c r="UZQ5" s="34"/>
      <c r="UZR5" s="34"/>
      <c r="UZS5" s="34"/>
      <c r="UZT5" s="34"/>
      <c r="UZU5" s="34"/>
      <c r="UZV5" s="34"/>
      <c r="UZW5" s="34"/>
      <c r="UZX5" s="34"/>
      <c r="UZY5" s="34"/>
      <c r="UZZ5" s="34"/>
      <c r="VAA5" s="34"/>
      <c r="VAB5" s="34"/>
      <c r="VAC5" s="34"/>
      <c r="VAD5" s="34"/>
      <c r="VAE5" s="34"/>
      <c r="VAF5" s="34"/>
      <c r="VAG5" s="34"/>
      <c r="VAH5" s="34"/>
      <c r="VAI5" s="34"/>
      <c r="VAJ5" s="34"/>
      <c r="VAK5" s="34"/>
      <c r="VAL5" s="34"/>
      <c r="VAM5" s="34"/>
      <c r="VAN5" s="34"/>
      <c r="VAO5" s="34"/>
      <c r="VAP5" s="34"/>
      <c r="VAQ5" s="34"/>
      <c r="VAR5" s="34"/>
      <c r="VAS5" s="34"/>
      <c r="VAT5" s="34"/>
      <c r="VAU5" s="34"/>
      <c r="VAV5" s="34"/>
      <c r="VAW5" s="34"/>
      <c r="VAX5" s="34"/>
      <c r="VAY5" s="34"/>
      <c r="VAZ5" s="34"/>
      <c r="VBA5" s="34"/>
      <c r="VBB5" s="34"/>
      <c r="VBC5" s="34"/>
      <c r="VBD5" s="34"/>
      <c r="VBE5" s="34"/>
      <c r="VBF5" s="34"/>
      <c r="VBG5" s="34"/>
      <c r="VBH5" s="34"/>
      <c r="VBI5" s="34"/>
      <c r="VBJ5" s="34"/>
      <c r="VBK5" s="34"/>
      <c r="VBL5" s="34"/>
      <c r="VBM5" s="34"/>
      <c r="VBN5" s="34"/>
      <c r="VBO5" s="34"/>
      <c r="VBP5" s="34"/>
      <c r="VBQ5" s="34"/>
      <c r="VBR5" s="34"/>
      <c r="VBS5" s="34"/>
      <c r="VBT5" s="34"/>
      <c r="VBU5" s="34"/>
      <c r="VBV5" s="34"/>
      <c r="VBW5" s="34"/>
      <c r="VBX5" s="34"/>
      <c r="VBY5" s="34"/>
      <c r="VBZ5" s="34"/>
      <c r="VCA5" s="34"/>
      <c r="VCB5" s="34"/>
      <c r="VCC5" s="34"/>
      <c r="VCD5" s="34"/>
      <c r="VCE5" s="34"/>
      <c r="VCF5" s="34"/>
      <c r="VCG5" s="34"/>
      <c r="VCH5" s="34"/>
      <c r="VCI5" s="34"/>
      <c r="VCJ5" s="34"/>
      <c r="VCK5" s="34"/>
      <c r="VCL5" s="34"/>
      <c r="VCM5" s="34"/>
      <c r="VCN5" s="34"/>
      <c r="VCO5" s="34"/>
      <c r="VCP5" s="34"/>
      <c r="VCQ5" s="34"/>
      <c r="VCR5" s="34"/>
      <c r="VCS5" s="34"/>
      <c r="VCT5" s="34"/>
      <c r="VCU5" s="34"/>
      <c r="VCV5" s="34"/>
      <c r="VCW5" s="34"/>
      <c r="VCX5" s="34"/>
      <c r="VCY5" s="34"/>
      <c r="VCZ5" s="34"/>
      <c r="VDA5" s="34"/>
      <c r="VDB5" s="34"/>
      <c r="VDC5" s="34"/>
      <c r="VDD5" s="34"/>
      <c r="VDE5" s="34"/>
      <c r="VDF5" s="34"/>
      <c r="VDG5" s="34"/>
      <c r="VDH5" s="34"/>
      <c r="VDI5" s="34"/>
      <c r="VDJ5" s="34"/>
      <c r="VDK5" s="34"/>
      <c r="VDL5" s="34"/>
      <c r="VDM5" s="34"/>
      <c r="VDN5" s="34"/>
      <c r="VDO5" s="34"/>
      <c r="VDP5" s="34"/>
      <c r="VDQ5" s="34"/>
      <c r="VDR5" s="34"/>
      <c r="VDS5" s="34"/>
      <c r="VDT5" s="34"/>
      <c r="VDU5" s="34"/>
      <c r="VDV5" s="34"/>
      <c r="VDW5" s="34"/>
      <c r="VDX5" s="34"/>
      <c r="VDY5" s="34"/>
      <c r="VDZ5" s="34"/>
      <c r="VEA5" s="34"/>
      <c r="VEB5" s="34"/>
      <c r="VEC5" s="34"/>
      <c r="VED5" s="34"/>
      <c r="VEE5" s="34"/>
      <c r="VEF5" s="34"/>
      <c r="VEG5" s="34"/>
      <c r="VEH5" s="34"/>
      <c r="VEI5" s="34"/>
      <c r="VEJ5" s="34"/>
      <c r="VEK5" s="34"/>
      <c r="VEL5" s="34"/>
      <c r="VEM5" s="34"/>
      <c r="VEN5" s="34"/>
      <c r="VEO5" s="34"/>
      <c r="VEP5" s="34"/>
      <c r="VEQ5" s="34"/>
      <c r="VER5" s="34"/>
      <c r="VES5" s="34"/>
      <c r="VET5" s="34"/>
      <c r="VEU5" s="34"/>
      <c r="VEV5" s="34"/>
      <c r="VEW5" s="34"/>
      <c r="VEX5" s="34"/>
      <c r="VEY5" s="34"/>
      <c r="VEZ5" s="34"/>
      <c r="VFA5" s="34"/>
      <c r="VFB5" s="34"/>
      <c r="VFC5" s="34"/>
      <c r="VFD5" s="34"/>
      <c r="VFE5" s="34"/>
      <c r="VFF5" s="34"/>
      <c r="VFG5" s="34"/>
      <c r="VFH5" s="34"/>
      <c r="VFI5" s="34"/>
      <c r="VFJ5" s="34"/>
      <c r="VFK5" s="34"/>
      <c r="VFL5" s="34"/>
      <c r="VFM5" s="34"/>
      <c r="VFN5" s="34"/>
      <c r="VFO5" s="34"/>
      <c r="VFP5" s="34"/>
      <c r="VFQ5" s="34"/>
      <c r="VFR5" s="34"/>
      <c r="VFS5" s="34"/>
      <c r="VFT5" s="34"/>
      <c r="VFU5" s="34"/>
      <c r="VFV5" s="34"/>
      <c r="VFW5" s="34"/>
      <c r="VFX5" s="34"/>
      <c r="VFY5" s="34"/>
      <c r="VFZ5" s="34"/>
      <c r="VGA5" s="34"/>
      <c r="VGB5" s="34"/>
      <c r="VGC5" s="34"/>
      <c r="VGD5" s="34"/>
      <c r="VGE5" s="34"/>
      <c r="VGF5" s="34"/>
      <c r="VGG5" s="34"/>
      <c r="VGH5" s="34"/>
      <c r="VGI5" s="34"/>
      <c r="VGJ5" s="34"/>
      <c r="VGK5" s="34"/>
      <c r="VGL5" s="34"/>
      <c r="VGM5" s="34"/>
      <c r="VGN5" s="34"/>
      <c r="VGO5" s="34"/>
      <c r="VGP5" s="34"/>
      <c r="VGQ5" s="34"/>
      <c r="VGR5" s="34"/>
      <c r="VGS5" s="34"/>
      <c r="VGT5" s="34"/>
      <c r="VGU5" s="34"/>
      <c r="VGV5" s="34"/>
      <c r="VGW5" s="34"/>
      <c r="VGX5" s="34"/>
      <c r="VGY5" s="34"/>
      <c r="VGZ5" s="34"/>
      <c r="VHA5" s="34"/>
      <c r="VHB5" s="34"/>
      <c r="VHC5" s="34"/>
      <c r="VHD5" s="34"/>
      <c r="VHE5" s="34"/>
      <c r="VHF5" s="34"/>
      <c r="VHG5" s="34"/>
      <c r="VHH5" s="34"/>
      <c r="VHI5" s="34"/>
      <c r="VHJ5" s="34"/>
      <c r="VHK5" s="34"/>
      <c r="VHL5" s="34"/>
      <c r="VHM5" s="34"/>
      <c r="VHN5" s="34"/>
      <c r="VHO5" s="34"/>
      <c r="VHP5" s="34"/>
      <c r="VHQ5" s="34"/>
      <c r="VHR5" s="34"/>
      <c r="VHS5" s="34"/>
      <c r="VHT5" s="34"/>
      <c r="VHU5" s="34"/>
      <c r="VHV5" s="34"/>
      <c r="VHW5" s="34"/>
      <c r="VHX5" s="34"/>
      <c r="VHY5" s="34"/>
      <c r="VHZ5" s="34"/>
      <c r="VIA5" s="34"/>
      <c r="VIB5" s="34"/>
      <c r="VIC5" s="34"/>
      <c r="VID5" s="34"/>
      <c r="VIE5" s="34"/>
      <c r="VIF5" s="34"/>
      <c r="VIG5" s="34"/>
      <c r="VIH5" s="34"/>
      <c r="VII5" s="34"/>
      <c r="VIJ5" s="34"/>
      <c r="VIK5" s="34"/>
      <c r="VIL5" s="34"/>
      <c r="VIM5" s="34"/>
      <c r="VIN5" s="34"/>
      <c r="VIO5" s="34"/>
      <c r="VIP5" s="34"/>
      <c r="VIQ5" s="34"/>
      <c r="VIR5" s="34"/>
      <c r="VIS5" s="34"/>
      <c r="VIT5" s="34"/>
      <c r="VIU5" s="34"/>
      <c r="VIV5" s="34"/>
      <c r="VIW5" s="34"/>
      <c r="VIX5" s="34"/>
      <c r="VIY5" s="34"/>
      <c r="VIZ5" s="34"/>
      <c r="VJA5" s="34"/>
      <c r="VJB5" s="34"/>
      <c r="VJC5" s="34"/>
      <c r="VJD5" s="34"/>
      <c r="VJE5" s="34"/>
      <c r="VJF5" s="34"/>
      <c r="VJG5" s="34"/>
      <c r="VJH5" s="34"/>
      <c r="VJI5" s="34"/>
      <c r="VJJ5" s="34"/>
      <c r="VJK5" s="34"/>
      <c r="VJL5" s="34"/>
      <c r="VJM5" s="34"/>
      <c r="VJN5" s="34"/>
      <c r="VJO5" s="34"/>
      <c r="VJP5" s="34"/>
      <c r="VJQ5" s="34"/>
      <c r="VJR5" s="34"/>
      <c r="VJS5" s="34"/>
      <c r="VJT5" s="34"/>
      <c r="VJU5" s="34"/>
      <c r="VJV5" s="34"/>
      <c r="VJW5" s="34"/>
      <c r="VJX5" s="34"/>
      <c r="VJY5" s="34"/>
      <c r="VJZ5" s="34"/>
      <c r="VKA5" s="34"/>
      <c r="VKB5" s="34"/>
      <c r="VKC5" s="34"/>
      <c r="VKD5" s="34"/>
      <c r="VKE5" s="34"/>
      <c r="VKF5" s="34"/>
      <c r="VKG5" s="34"/>
      <c r="VKH5" s="34"/>
      <c r="VKI5" s="34"/>
      <c r="VKJ5" s="34"/>
      <c r="VKK5" s="34"/>
      <c r="VKL5" s="34"/>
      <c r="VKM5" s="34"/>
      <c r="VKN5" s="34"/>
      <c r="VKO5" s="34"/>
      <c r="VKP5" s="34"/>
      <c r="VKQ5" s="34"/>
      <c r="VKR5" s="34"/>
      <c r="VKS5" s="34"/>
      <c r="VKT5" s="34"/>
      <c r="VKU5" s="34"/>
      <c r="VKV5" s="34"/>
      <c r="VKW5" s="34"/>
      <c r="VKX5" s="34"/>
      <c r="VKY5" s="34"/>
      <c r="VKZ5" s="34"/>
      <c r="VLA5" s="34"/>
      <c r="VLB5" s="34"/>
      <c r="VLC5" s="34"/>
      <c r="VLD5" s="34"/>
      <c r="VLE5" s="34"/>
      <c r="VLF5" s="34"/>
      <c r="VLG5" s="34"/>
      <c r="VLH5" s="34"/>
      <c r="VLI5" s="34"/>
      <c r="VLJ5" s="34"/>
      <c r="VLK5" s="34"/>
      <c r="VLL5" s="34"/>
      <c r="VLM5" s="34"/>
      <c r="VLN5" s="34"/>
      <c r="VLO5" s="34"/>
      <c r="VLP5" s="34"/>
      <c r="VLQ5" s="34"/>
      <c r="VLR5" s="34"/>
      <c r="VLS5" s="34"/>
      <c r="VLT5" s="34"/>
      <c r="VLU5" s="34"/>
      <c r="VLV5" s="34"/>
      <c r="VLW5" s="34"/>
      <c r="VLX5" s="34"/>
      <c r="VLY5" s="34"/>
      <c r="VLZ5" s="34"/>
      <c r="VMA5" s="34"/>
      <c r="VMB5" s="34"/>
      <c r="VMC5" s="34"/>
      <c r="VMD5" s="34"/>
      <c r="VME5" s="34"/>
      <c r="VMF5" s="34"/>
      <c r="VMG5" s="34"/>
      <c r="VMH5" s="34"/>
      <c r="VMI5" s="34"/>
      <c r="VMJ5" s="34"/>
      <c r="VMK5" s="34"/>
      <c r="VML5" s="34"/>
      <c r="VMM5" s="34"/>
      <c r="VMN5" s="34"/>
      <c r="VMO5" s="34"/>
      <c r="VMP5" s="34"/>
      <c r="VMQ5" s="34"/>
      <c r="VMR5" s="34"/>
      <c r="VMS5" s="34"/>
      <c r="VMT5" s="34"/>
      <c r="VMU5" s="34"/>
      <c r="VMV5" s="34"/>
      <c r="VMW5" s="34"/>
      <c r="VMX5" s="34"/>
      <c r="VMY5" s="34"/>
      <c r="VMZ5" s="34"/>
      <c r="VNA5" s="34"/>
      <c r="VNB5" s="34"/>
      <c r="VNC5" s="34"/>
      <c r="VND5" s="34"/>
      <c r="VNE5" s="34"/>
      <c r="VNF5" s="34"/>
      <c r="VNG5" s="34"/>
      <c r="VNH5" s="34"/>
      <c r="VNI5" s="34"/>
      <c r="VNJ5" s="34"/>
      <c r="VNK5" s="34"/>
      <c r="VNL5" s="34"/>
      <c r="VNM5" s="34"/>
      <c r="VNN5" s="34"/>
      <c r="VNO5" s="34"/>
      <c r="VNP5" s="34"/>
      <c r="VNQ5" s="34"/>
      <c r="VNR5" s="34"/>
      <c r="VNS5" s="34"/>
      <c r="VNT5" s="34"/>
      <c r="VNU5" s="34"/>
      <c r="VNV5" s="34"/>
      <c r="VNW5" s="34"/>
      <c r="VNX5" s="34"/>
      <c r="VNY5" s="34"/>
      <c r="VNZ5" s="34"/>
      <c r="VOA5" s="34"/>
      <c r="VOB5" s="34"/>
      <c r="VOC5" s="34"/>
      <c r="VOD5" s="34"/>
      <c r="VOE5" s="34"/>
      <c r="VOF5" s="34"/>
      <c r="VOG5" s="34"/>
      <c r="VOH5" s="34"/>
      <c r="VOI5" s="34"/>
      <c r="VOJ5" s="34"/>
      <c r="VOK5" s="34"/>
      <c r="VOL5" s="34"/>
      <c r="VOM5" s="34"/>
      <c r="VON5" s="34"/>
      <c r="VOO5" s="34"/>
      <c r="VOP5" s="34"/>
      <c r="VOQ5" s="34"/>
      <c r="VOR5" s="34"/>
      <c r="VOS5" s="34"/>
      <c r="VOT5" s="34"/>
      <c r="VOU5" s="34"/>
      <c r="VOV5" s="34"/>
      <c r="VOW5" s="34"/>
      <c r="VOX5" s="34"/>
      <c r="VOY5" s="34"/>
      <c r="VOZ5" s="34"/>
      <c r="VPA5" s="34"/>
      <c r="VPB5" s="34"/>
      <c r="VPC5" s="34"/>
      <c r="VPD5" s="34"/>
      <c r="VPE5" s="34"/>
      <c r="VPF5" s="34"/>
      <c r="VPG5" s="34"/>
      <c r="VPH5" s="34"/>
      <c r="VPI5" s="34"/>
      <c r="VPJ5" s="34"/>
      <c r="VPK5" s="34"/>
      <c r="VPL5" s="34"/>
      <c r="VPM5" s="34"/>
      <c r="VPN5" s="34"/>
      <c r="VPO5" s="34"/>
      <c r="VPP5" s="34"/>
      <c r="VPQ5" s="34"/>
      <c r="VPR5" s="34"/>
      <c r="VPS5" s="34"/>
      <c r="VPT5" s="34"/>
      <c r="VPU5" s="34"/>
      <c r="VPV5" s="34"/>
      <c r="VPW5" s="34"/>
      <c r="VPX5" s="34"/>
      <c r="VPY5" s="34"/>
      <c r="VPZ5" s="34"/>
      <c r="VQA5" s="34"/>
      <c r="VQB5" s="34"/>
      <c r="VQC5" s="34"/>
      <c r="VQD5" s="34"/>
      <c r="VQE5" s="34"/>
      <c r="VQF5" s="34"/>
      <c r="VQG5" s="34"/>
      <c r="VQH5" s="34"/>
      <c r="VQI5" s="34"/>
      <c r="VQJ5" s="34"/>
      <c r="VQK5" s="34"/>
      <c r="VQL5" s="34"/>
      <c r="VQM5" s="34"/>
      <c r="VQN5" s="34"/>
      <c r="VQO5" s="34"/>
      <c r="VQP5" s="34"/>
      <c r="VQQ5" s="34"/>
      <c r="VQR5" s="34"/>
      <c r="VQS5" s="34"/>
      <c r="VQT5" s="34"/>
      <c r="VQU5" s="34"/>
      <c r="VQV5" s="34"/>
      <c r="VQW5" s="34"/>
      <c r="VQX5" s="34"/>
      <c r="VQY5" s="34"/>
      <c r="VQZ5" s="34"/>
      <c r="VRA5" s="34"/>
      <c r="VRB5" s="34"/>
      <c r="VRC5" s="34"/>
      <c r="VRD5" s="34"/>
      <c r="VRE5" s="34"/>
      <c r="VRF5" s="34"/>
      <c r="VRG5" s="34"/>
      <c r="VRH5" s="34"/>
      <c r="VRI5" s="34"/>
      <c r="VRJ5" s="34"/>
      <c r="VRK5" s="34"/>
      <c r="VRL5" s="34"/>
      <c r="VRM5" s="34"/>
      <c r="VRN5" s="34"/>
      <c r="VRO5" s="34"/>
      <c r="VRP5" s="34"/>
      <c r="VRQ5" s="34"/>
      <c r="VRR5" s="34"/>
      <c r="VRS5" s="34"/>
      <c r="VRT5" s="34"/>
      <c r="VRU5" s="34"/>
      <c r="VRV5" s="34"/>
      <c r="VRW5" s="34"/>
      <c r="VRX5" s="34"/>
      <c r="VRY5" s="34"/>
      <c r="VRZ5" s="34"/>
      <c r="VSA5" s="34"/>
      <c r="VSB5" s="34"/>
      <c r="VSC5" s="34"/>
      <c r="VSD5" s="34"/>
      <c r="VSE5" s="34"/>
      <c r="VSF5" s="34"/>
      <c r="VSG5" s="34"/>
      <c r="VSH5" s="34"/>
      <c r="VSI5" s="34"/>
      <c r="VSJ5" s="34"/>
      <c r="VSK5" s="34"/>
      <c r="VSL5" s="34"/>
      <c r="VSM5" s="34"/>
      <c r="VSN5" s="34"/>
      <c r="VSO5" s="34"/>
      <c r="VSP5" s="34"/>
      <c r="VSQ5" s="34"/>
      <c r="VSR5" s="34"/>
      <c r="VSS5" s="34"/>
      <c r="VST5" s="34"/>
      <c r="VSU5" s="34"/>
      <c r="VSV5" s="34"/>
      <c r="VSW5" s="34"/>
      <c r="VSX5" s="34"/>
      <c r="VSY5" s="34"/>
      <c r="VSZ5" s="34"/>
      <c r="VTA5" s="34"/>
      <c r="VTB5" s="34"/>
      <c r="VTC5" s="34"/>
      <c r="VTD5" s="34"/>
      <c r="VTE5" s="34"/>
      <c r="VTF5" s="34"/>
      <c r="VTG5" s="34"/>
      <c r="VTH5" s="34"/>
      <c r="VTI5" s="34"/>
      <c r="VTJ5" s="34"/>
      <c r="VTK5" s="34"/>
      <c r="VTL5" s="34"/>
      <c r="VTM5" s="34"/>
      <c r="VTN5" s="34"/>
      <c r="VTO5" s="34"/>
      <c r="VTP5" s="34"/>
      <c r="VTQ5" s="34"/>
      <c r="VTR5" s="34"/>
      <c r="VTS5" s="34"/>
      <c r="VTT5" s="34"/>
      <c r="VTU5" s="34"/>
      <c r="VTV5" s="34"/>
      <c r="VTW5" s="34"/>
      <c r="VTX5" s="34"/>
      <c r="VTY5" s="34"/>
      <c r="VTZ5" s="34"/>
      <c r="VUA5" s="34"/>
      <c r="VUB5" s="34"/>
      <c r="VUC5" s="34"/>
      <c r="VUD5" s="34"/>
      <c r="VUE5" s="34"/>
      <c r="VUF5" s="34"/>
      <c r="VUG5" s="34"/>
      <c r="VUH5" s="34"/>
      <c r="VUI5" s="34"/>
      <c r="VUJ5" s="34"/>
      <c r="VUK5" s="34"/>
      <c r="VUL5" s="34"/>
      <c r="VUM5" s="34"/>
      <c r="VUN5" s="34"/>
      <c r="VUO5" s="34"/>
      <c r="VUP5" s="34"/>
      <c r="VUQ5" s="34"/>
      <c r="VUR5" s="34"/>
      <c r="VUS5" s="34"/>
      <c r="VUT5" s="34"/>
      <c r="VUU5" s="34"/>
      <c r="VUV5" s="34"/>
      <c r="VUW5" s="34"/>
      <c r="VUX5" s="34"/>
      <c r="VUY5" s="34"/>
      <c r="VUZ5" s="34"/>
      <c r="VVA5" s="34"/>
      <c r="VVB5" s="34"/>
      <c r="VVC5" s="34"/>
      <c r="VVD5" s="34"/>
      <c r="VVE5" s="34"/>
      <c r="VVF5" s="34"/>
      <c r="VVG5" s="34"/>
      <c r="VVH5" s="34"/>
      <c r="VVI5" s="34"/>
      <c r="VVJ5" s="34"/>
      <c r="VVK5" s="34"/>
      <c r="VVL5" s="34"/>
      <c r="VVM5" s="34"/>
      <c r="VVN5" s="34"/>
      <c r="VVO5" s="34"/>
      <c r="VVP5" s="34"/>
      <c r="VVQ5" s="34"/>
      <c r="VVR5" s="34"/>
      <c r="VVS5" s="34"/>
      <c r="VVT5" s="34"/>
      <c r="VVU5" s="34"/>
      <c r="VVV5" s="34"/>
      <c r="VVW5" s="34"/>
      <c r="VVX5" s="34"/>
      <c r="VVY5" s="34"/>
      <c r="VVZ5" s="34"/>
      <c r="VWA5" s="34"/>
      <c r="VWB5" s="34"/>
      <c r="VWC5" s="34"/>
      <c r="VWD5" s="34"/>
      <c r="VWE5" s="34"/>
      <c r="VWF5" s="34"/>
      <c r="VWG5" s="34"/>
      <c r="VWH5" s="34"/>
      <c r="VWI5" s="34"/>
      <c r="VWJ5" s="34"/>
      <c r="VWK5" s="34"/>
      <c r="VWL5" s="34"/>
      <c r="VWM5" s="34"/>
      <c r="VWN5" s="34"/>
      <c r="VWO5" s="34"/>
      <c r="VWP5" s="34"/>
      <c r="VWQ5" s="34"/>
      <c r="VWR5" s="34"/>
      <c r="VWS5" s="34"/>
      <c r="VWT5" s="34"/>
      <c r="VWU5" s="34"/>
      <c r="VWV5" s="34"/>
      <c r="VWW5" s="34"/>
      <c r="VWX5" s="34"/>
      <c r="VWY5" s="34"/>
      <c r="VWZ5" s="34"/>
      <c r="VXA5" s="34"/>
      <c r="VXB5" s="34"/>
      <c r="VXC5" s="34"/>
      <c r="VXD5" s="34"/>
      <c r="VXE5" s="34"/>
      <c r="VXF5" s="34"/>
      <c r="VXG5" s="34"/>
      <c r="VXH5" s="34"/>
      <c r="VXI5" s="34"/>
      <c r="VXJ5" s="34"/>
      <c r="VXK5" s="34"/>
      <c r="VXL5" s="34"/>
      <c r="VXM5" s="34"/>
      <c r="VXN5" s="34"/>
      <c r="VXO5" s="34"/>
      <c r="VXP5" s="34"/>
      <c r="VXQ5" s="34"/>
      <c r="VXR5" s="34"/>
      <c r="VXS5" s="34"/>
      <c r="VXT5" s="34"/>
      <c r="VXU5" s="34"/>
      <c r="VXV5" s="34"/>
      <c r="VXW5" s="34"/>
      <c r="VXX5" s="34"/>
      <c r="VXY5" s="34"/>
      <c r="VXZ5" s="34"/>
      <c r="VYA5" s="34"/>
      <c r="VYB5" s="34"/>
      <c r="VYC5" s="34"/>
      <c r="VYD5" s="34"/>
      <c r="VYE5" s="34"/>
      <c r="VYF5" s="34"/>
      <c r="VYG5" s="34"/>
      <c r="VYH5" s="34"/>
      <c r="VYI5" s="34"/>
      <c r="VYJ5" s="34"/>
      <c r="VYK5" s="34"/>
      <c r="VYL5" s="34"/>
      <c r="VYM5" s="34"/>
      <c r="VYN5" s="34"/>
      <c r="VYO5" s="34"/>
      <c r="VYP5" s="34"/>
      <c r="VYQ5" s="34"/>
      <c r="VYR5" s="34"/>
      <c r="VYS5" s="34"/>
      <c r="VYT5" s="34"/>
      <c r="VYU5" s="34"/>
      <c r="VYV5" s="34"/>
      <c r="VYW5" s="34"/>
      <c r="VYX5" s="34"/>
      <c r="VYY5" s="34"/>
      <c r="VYZ5" s="34"/>
      <c r="VZA5" s="34"/>
      <c r="VZB5" s="34"/>
      <c r="VZC5" s="34"/>
      <c r="VZD5" s="34"/>
      <c r="VZE5" s="34"/>
      <c r="VZF5" s="34"/>
      <c r="VZG5" s="34"/>
      <c r="VZH5" s="34"/>
      <c r="VZI5" s="34"/>
      <c r="VZJ5" s="34"/>
      <c r="VZK5" s="34"/>
      <c r="VZL5" s="34"/>
      <c r="VZM5" s="34"/>
      <c r="VZN5" s="34"/>
      <c r="VZO5" s="34"/>
      <c r="VZP5" s="34"/>
      <c r="VZQ5" s="34"/>
      <c r="VZR5" s="34"/>
      <c r="VZS5" s="34"/>
      <c r="VZT5" s="34"/>
      <c r="VZU5" s="34"/>
      <c r="VZV5" s="34"/>
      <c r="VZW5" s="34"/>
      <c r="VZX5" s="34"/>
      <c r="VZY5" s="34"/>
      <c r="VZZ5" s="34"/>
      <c r="WAA5" s="34"/>
      <c r="WAB5" s="34"/>
      <c r="WAC5" s="34"/>
      <c r="WAD5" s="34"/>
      <c r="WAE5" s="34"/>
      <c r="WAF5" s="34"/>
      <c r="WAG5" s="34"/>
      <c r="WAH5" s="34"/>
      <c r="WAI5" s="34"/>
      <c r="WAJ5" s="34"/>
      <c r="WAK5" s="34"/>
      <c r="WAL5" s="34"/>
      <c r="WAM5" s="34"/>
      <c r="WAN5" s="34"/>
      <c r="WAO5" s="34"/>
      <c r="WAP5" s="34"/>
      <c r="WAQ5" s="34"/>
      <c r="WAR5" s="34"/>
      <c r="WAS5" s="34"/>
      <c r="WAT5" s="34"/>
      <c r="WAU5" s="34"/>
      <c r="WAV5" s="34"/>
      <c r="WAW5" s="34"/>
      <c r="WAX5" s="34"/>
      <c r="WAY5" s="34"/>
      <c r="WAZ5" s="34"/>
      <c r="WBA5" s="34"/>
      <c r="WBB5" s="34"/>
      <c r="WBC5" s="34"/>
      <c r="WBD5" s="34"/>
      <c r="WBE5" s="34"/>
      <c r="WBF5" s="34"/>
      <c r="WBG5" s="34"/>
      <c r="WBH5" s="34"/>
      <c r="WBI5" s="34"/>
      <c r="WBJ5" s="34"/>
      <c r="WBK5" s="34"/>
      <c r="WBL5" s="34"/>
      <c r="WBM5" s="34"/>
      <c r="WBN5" s="34"/>
      <c r="WBO5" s="34"/>
      <c r="WBP5" s="34"/>
      <c r="WBQ5" s="34"/>
      <c r="WBR5" s="34"/>
      <c r="WBS5" s="34"/>
      <c r="WBT5" s="34"/>
      <c r="WBU5" s="34"/>
      <c r="WBV5" s="34"/>
      <c r="WBW5" s="34"/>
      <c r="WBX5" s="34"/>
      <c r="WBY5" s="34"/>
      <c r="WBZ5" s="34"/>
      <c r="WCA5" s="34"/>
      <c r="WCB5" s="34"/>
      <c r="WCC5" s="34"/>
      <c r="WCD5" s="34"/>
      <c r="WCE5" s="34"/>
      <c r="WCF5" s="34"/>
      <c r="WCG5" s="34"/>
      <c r="WCH5" s="34"/>
      <c r="WCI5" s="34"/>
      <c r="WCJ5" s="34"/>
      <c r="WCK5" s="34"/>
      <c r="WCL5" s="34"/>
      <c r="WCM5" s="34"/>
      <c r="WCN5" s="34"/>
      <c r="WCO5" s="34"/>
      <c r="WCP5" s="34"/>
      <c r="WCQ5" s="34"/>
      <c r="WCR5" s="34"/>
      <c r="WCS5" s="34"/>
      <c r="WCT5" s="34"/>
      <c r="WCU5" s="34"/>
      <c r="WCV5" s="34"/>
      <c r="WCW5" s="34"/>
      <c r="WCX5" s="34"/>
      <c r="WCY5" s="34"/>
      <c r="WCZ5" s="34"/>
      <c r="WDA5" s="34"/>
      <c r="WDB5" s="34"/>
      <c r="WDC5" s="34"/>
      <c r="WDD5" s="34"/>
      <c r="WDE5" s="34"/>
      <c r="WDF5" s="34"/>
      <c r="WDG5" s="34"/>
      <c r="WDH5" s="34"/>
      <c r="WDI5" s="34"/>
      <c r="WDJ5" s="34"/>
      <c r="WDK5" s="34"/>
      <c r="WDL5" s="34"/>
      <c r="WDM5" s="34"/>
      <c r="WDN5" s="34"/>
      <c r="WDO5" s="34"/>
      <c r="WDP5" s="34"/>
      <c r="WDQ5" s="34"/>
      <c r="WDR5" s="34"/>
      <c r="WDS5" s="34"/>
      <c r="WDT5" s="34"/>
      <c r="WDU5" s="34"/>
      <c r="WDV5" s="34"/>
      <c r="WDW5" s="34"/>
      <c r="WDX5" s="34"/>
      <c r="WDY5" s="34"/>
      <c r="WDZ5" s="34"/>
      <c r="WEA5" s="34"/>
      <c r="WEB5" s="34"/>
      <c r="WEC5" s="34"/>
      <c r="WED5" s="34"/>
      <c r="WEE5" s="34"/>
      <c r="WEF5" s="34"/>
      <c r="WEG5" s="34"/>
      <c r="WEH5" s="34"/>
      <c r="WEI5" s="34"/>
      <c r="WEJ5" s="34"/>
      <c r="WEK5" s="34"/>
      <c r="WEL5" s="34"/>
      <c r="WEM5" s="34"/>
      <c r="WEN5" s="34"/>
      <c r="WEO5" s="34"/>
      <c r="WEP5" s="34"/>
      <c r="WEQ5" s="34"/>
      <c r="WER5" s="34"/>
      <c r="WES5" s="34"/>
      <c r="WET5" s="34"/>
      <c r="WEU5" s="34"/>
      <c r="WEV5" s="34"/>
      <c r="WEW5" s="34"/>
      <c r="WEX5" s="34"/>
      <c r="WEY5" s="34"/>
      <c r="WEZ5" s="34"/>
      <c r="WFA5" s="34"/>
      <c r="WFB5" s="34"/>
      <c r="WFC5" s="34"/>
      <c r="WFD5" s="34"/>
      <c r="WFE5" s="34"/>
      <c r="WFF5" s="34"/>
      <c r="WFG5" s="34"/>
      <c r="WFH5" s="34"/>
      <c r="WFI5" s="34"/>
      <c r="WFJ5" s="34"/>
      <c r="WFK5" s="34"/>
      <c r="WFL5" s="34"/>
      <c r="WFM5" s="34"/>
      <c r="WFN5" s="34"/>
      <c r="WFO5" s="34"/>
      <c r="WFP5" s="34"/>
      <c r="WFQ5" s="34"/>
      <c r="WFR5" s="34"/>
      <c r="WFS5" s="34"/>
      <c r="WFT5" s="34"/>
      <c r="WFU5" s="34"/>
      <c r="WFV5" s="34"/>
      <c r="WFW5" s="34"/>
      <c r="WFX5" s="34"/>
      <c r="WFY5" s="34"/>
      <c r="WFZ5" s="34"/>
      <c r="WGA5" s="34"/>
      <c r="WGB5" s="34"/>
      <c r="WGC5" s="34"/>
      <c r="WGD5" s="34"/>
      <c r="WGE5" s="34"/>
      <c r="WGF5" s="34"/>
      <c r="WGG5" s="34"/>
      <c r="WGH5" s="34"/>
      <c r="WGI5" s="34"/>
      <c r="WGJ5" s="34"/>
      <c r="WGK5" s="34"/>
      <c r="WGL5" s="34"/>
      <c r="WGM5" s="34"/>
      <c r="WGN5" s="34"/>
      <c r="WGO5" s="34"/>
      <c r="WGP5" s="34"/>
      <c r="WGQ5" s="34"/>
      <c r="WGR5" s="34"/>
      <c r="WGS5" s="34"/>
      <c r="WGT5" s="34"/>
      <c r="WGU5" s="34"/>
      <c r="WGV5" s="34"/>
      <c r="WGW5" s="34"/>
      <c r="WGX5" s="34"/>
      <c r="WGY5" s="34"/>
      <c r="WGZ5" s="34"/>
      <c r="WHA5" s="34"/>
      <c r="WHB5" s="34"/>
      <c r="WHC5" s="34"/>
      <c r="WHD5" s="34"/>
      <c r="WHE5" s="34"/>
      <c r="WHF5" s="34"/>
      <c r="WHG5" s="34"/>
      <c r="WHH5" s="34"/>
      <c r="WHI5" s="34"/>
      <c r="WHJ5" s="34"/>
      <c r="WHK5" s="34"/>
      <c r="WHL5" s="34"/>
      <c r="WHM5" s="34"/>
      <c r="WHN5" s="34"/>
      <c r="WHO5" s="34"/>
      <c r="WHP5" s="34"/>
      <c r="WHQ5" s="34"/>
      <c r="WHR5" s="34"/>
      <c r="WHS5" s="34"/>
      <c r="WHT5" s="34"/>
      <c r="WHU5" s="34"/>
      <c r="WHV5" s="34"/>
      <c r="WHW5" s="34"/>
      <c r="WHX5" s="34"/>
      <c r="WHY5" s="34"/>
      <c r="WHZ5" s="34"/>
      <c r="WIA5" s="34"/>
      <c r="WIB5" s="34"/>
      <c r="WIC5" s="34"/>
      <c r="WID5" s="34"/>
      <c r="WIE5" s="34"/>
      <c r="WIF5" s="34"/>
      <c r="WIG5" s="34"/>
      <c r="WIH5" s="34"/>
      <c r="WII5" s="34"/>
      <c r="WIJ5" s="34"/>
      <c r="WIK5" s="34"/>
      <c r="WIL5" s="34"/>
      <c r="WIM5" s="34"/>
      <c r="WIN5" s="34"/>
      <c r="WIO5" s="34"/>
      <c r="WIP5" s="34"/>
      <c r="WIQ5" s="34"/>
      <c r="WIR5" s="34"/>
      <c r="WIS5" s="34"/>
      <c r="WIT5" s="34"/>
      <c r="WIU5" s="34"/>
      <c r="WIV5" s="34"/>
      <c r="WIW5" s="34"/>
      <c r="WIX5" s="34"/>
      <c r="WIY5" s="34"/>
      <c r="WIZ5" s="34"/>
      <c r="WJA5" s="34"/>
      <c r="WJB5" s="34"/>
      <c r="WJC5" s="34"/>
      <c r="WJD5" s="34"/>
      <c r="WJE5" s="34"/>
      <c r="WJF5" s="34"/>
      <c r="WJG5" s="34"/>
      <c r="WJH5" s="34"/>
      <c r="WJI5" s="34"/>
      <c r="WJJ5" s="34"/>
      <c r="WJK5" s="34"/>
      <c r="WJL5" s="34"/>
      <c r="WJM5" s="34"/>
      <c r="WJN5" s="34"/>
      <c r="WJO5" s="34"/>
      <c r="WJP5" s="34"/>
      <c r="WJQ5" s="34"/>
      <c r="WJR5" s="34"/>
      <c r="WJS5" s="34"/>
      <c r="WJT5" s="34"/>
      <c r="WJU5" s="34"/>
      <c r="WJV5" s="34"/>
      <c r="WJW5" s="34"/>
      <c r="WJX5" s="34"/>
      <c r="WJY5" s="34"/>
      <c r="WJZ5" s="34"/>
      <c r="WKA5" s="34"/>
      <c r="WKB5" s="34"/>
      <c r="WKC5" s="34"/>
      <c r="WKD5" s="34"/>
      <c r="WKE5" s="34"/>
      <c r="WKF5" s="34"/>
      <c r="WKG5" s="34"/>
      <c r="WKH5" s="34"/>
      <c r="WKI5" s="34"/>
      <c r="WKJ5" s="34"/>
      <c r="WKK5" s="34"/>
      <c r="WKL5" s="34"/>
      <c r="WKM5" s="34"/>
      <c r="WKN5" s="34"/>
      <c r="WKO5" s="34"/>
      <c r="WKP5" s="34"/>
      <c r="WKQ5" s="34"/>
      <c r="WKR5" s="34"/>
      <c r="WKS5" s="34"/>
      <c r="WKT5" s="34"/>
      <c r="WKU5" s="34"/>
      <c r="WKV5" s="34"/>
      <c r="WKW5" s="34"/>
      <c r="WKX5" s="34"/>
      <c r="WKY5" s="34"/>
      <c r="WKZ5" s="34"/>
      <c r="WLA5" s="34"/>
      <c r="WLB5" s="34"/>
      <c r="WLC5" s="34"/>
      <c r="WLD5" s="34"/>
      <c r="WLE5" s="34"/>
      <c r="WLF5" s="34"/>
      <c r="WLG5" s="34"/>
      <c r="WLH5" s="34"/>
      <c r="WLI5" s="34"/>
      <c r="WLJ5" s="34"/>
      <c r="WLK5" s="34"/>
      <c r="WLL5" s="34"/>
      <c r="WLM5" s="34"/>
      <c r="WLN5" s="34"/>
      <c r="WLO5" s="34"/>
      <c r="WLP5" s="34"/>
      <c r="WLQ5" s="34"/>
      <c r="WLR5" s="34"/>
      <c r="WLS5" s="34"/>
      <c r="WLT5" s="34"/>
      <c r="WLU5" s="34"/>
      <c r="WLV5" s="34"/>
      <c r="WLW5" s="34"/>
      <c r="WLX5" s="34"/>
      <c r="WLY5" s="34"/>
      <c r="WLZ5" s="34"/>
      <c r="WMA5" s="34"/>
      <c r="WMB5" s="34"/>
      <c r="WMC5" s="34"/>
      <c r="WMD5" s="34"/>
      <c r="WME5" s="34"/>
      <c r="WMF5" s="34"/>
      <c r="WMG5" s="34"/>
      <c r="WMH5" s="34"/>
      <c r="WMI5" s="34"/>
      <c r="WMJ5" s="34"/>
      <c r="WMK5" s="34"/>
      <c r="WML5" s="34"/>
      <c r="WMM5" s="34"/>
      <c r="WMN5" s="34"/>
      <c r="WMO5" s="34"/>
      <c r="WMP5" s="34"/>
      <c r="WMQ5" s="34"/>
      <c r="WMR5" s="34"/>
      <c r="WMS5" s="34"/>
      <c r="WMT5" s="34"/>
      <c r="WMU5" s="34"/>
      <c r="WMV5" s="34"/>
      <c r="WMW5" s="34"/>
      <c r="WMX5" s="34"/>
      <c r="WMY5" s="34"/>
      <c r="WMZ5" s="34"/>
      <c r="WNA5" s="34"/>
      <c r="WNB5" s="34"/>
      <c r="WNC5" s="34"/>
      <c r="WND5" s="34"/>
      <c r="WNE5" s="34"/>
      <c r="WNF5" s="34"/>
      <c r="WNG5" s="34"/>
      <c r="WNH5" s="34"/>
      <c r="WNI5" s="34"/>
      <c r="WNJ5" s="34"/>
      <c r="WNK5" s="34"/>
      <c r="WNL5" s="34"/>
      <c r="WNM5" s="34"/>
      <c r="WNN5" s="34"/>
      <c r="WNO5" s="34"/>
      <c r="WNP5" s="34"/>
      <c r="WNQ5" s="34"/>
      <c r="WNR5" s="34"/>
      <c r="WNS5" s="34"/>
      <c r="WNT5" s="34"/>
      <c r="WNU5" s="34"/>
      <c r="WNV5" s="34"/>
      <c r="WNW5" s="34"/>
      <c r="WNX5" s="34"/>
      <c r="WNY5" s="34"/>
      <c r="WNZ5" s="34"/>
      <c r="WOA5" s="34"/>
      <c r="WOB5" s="34"/>
      <c r="WOC5" s="34"/>
      <c r="WOD5" s="34"/>
      <c r="WOE5" s="34"/>
      <c r="WOF5" s="34"/>
      <c r="WOG5" s="34"/>
      <c r="WOH5" s="34"/>
      <c r="WOI5" s="34"/>
      <c r="WOJ5" s="34"/>
      <c r="WOK5" s="34"/>
      <c r="WOL5" s="34"/>
      <c r="WOM5" s="34"/>
      <c r="WON5" s="34"/>
      <c r="WOO5" s="34"/>
      <c r="WOP5" s="34"/>
      <c r="WOQ5" s="34"/>
      <c r="WOR5" s="34"/>
      <c r="WOS5" s="34"/>
      <c r="WOT5" s="34"/>
      <c r="WOU5" s="34"/>
      <c r="WOV5" s="34"/>
      <c r="WOW5" s="34"/>
      <c r="WOX5" s="34"/>
      <c r="WOY5" s="34"/>
      <c r="WOZ5" s="34"/>
      <c r="WPA5" s="34"/>
      <c r="WPB5" s="34"/>
      <c r="WPC5" s="34"/>
      <c r="WPD5" s="34"/>
      <c r="WPE5" s="34"/>
      <c r="WPF5" s="34"/>
      <c r="WPG5" s="34"/>
      <c r="WPH5" s="34"/>
      <c r="WPI5" s="34"/>
      <c r="WPJ5" s="34"/>
      <c r="WPK5" s="34"/>
      <c r="WPL5" s="34"/>
      <c r="WPM5" s="34"/>
      <c r="WPN5" s="34"/>
      <c r="WPO5" s="34"/>
      <c r="WPP5" s="34"/>
      <c r="WPQ5" s="34"/>
      <c r="WPR5" s="34"/>
      <c r="WPS5" s="34"/>
      <c r="WPT5" s="34"/>
      <c r="WPU5" s="34"/>
      <c r="WPV5" s="34"/>
      <c r="WPW5" s="34"/>
      <c r="WPX5" s="34"/>
      <c r="WPY5" s="34"/>
      <c r="WPZ5" s="34"/>
      <c r="WQA5" s="34"/>
      <c r="WQB5" s="34"/>
      <c r="WQC5" s="34"/>
      <c r="WQD5" s="34"/>
      <c r="WQE5" s="34"/>
      <c r="WQF5" s="34"/>
      <c r="WQG5" s="34"/>
      <c r="WQH5" s="34"/>
      <c r="WQI5" s="34"/>
      <c r="WQJ5" s="34"/>
      <c r="WQK5" s="34"/>
      <c r="WQL5" s="34"/>
      <c r="WQM5" s="34"/>
      <c r="WQN5" s="34"/>
      <c r="WQO5" s="34"/>
      <c r="WQP5" s="34"/>
      <c r="WQQ5" s="34"/>
      <c r="WQR5" s="34"/>
      <c r="WQS5" s="34"/>
      <c r="WQT5" s="34"/>
      <c r="WQU5" s="34"/>
      <c r="WQV5" s="34"/>
      <c r="WQW5" s="34"/>
      <c r="WQX5" s="34"/>
      <c r="WQY5" s="34"/>
      <c r="WQZ5" s="34"/>
      <c r="WRA5" s="34"/>
      <c r="WRB5" s="34"/>
      <c r="WRC5" s="34"/>
      <c r="WRD5" s="34"/>
      <c r="WRE5" s="34"/>
      <c r="WRF5" s="34"/>
      <c r="WRG5" s="34"/>
      <c r="WRH5" s="34"/>
      <c r="WRI5" s="34"/>
      <c r="WRJ5" s="34"/>
      <c r="WRK5" s="34"/>
      <c r="WRL5" s="34"/>
      <c r="WRM5" s="34"/>
      <c r="WRN5" s="34"/>
      <c r="WRO5" s="34"/>
      <c r="WRP5" s="34"/>
      <c r="WRQ5" s="34"/>
      <c r="WRR5" s="34"/>
      <c r="WRS5" s="34"/>
      <c r="WRT5" s="34"/>
      <c r="WRU5" s="34"/>
      <c r="WRV5" s="34"/>
      <c r="WRW5" s="34"/>
      <c r="WRX5" s="34"/>
      <c r="WRY5" s="34"/>
      <c r="WRZ5" s="34"/>
      <c r="WSA5" s="34"/>
      <c r="WSB5" s="34"/>
      <c r="WSC5" s="34"/>
      <c r="WSD5" s="34"/>
      <c r="WSE5" s="34"/>
      <c r="WSF5" s="34"/>
      <c r="WSG5" s="34"/>
      <c r="WSH5" s="34"/>
      <c r="WSI5" s="34"/>
      <c r="WSJ5" s="34"/>
      <c r="WSK5" s="34"/>
      <c r="WSL5" s="34"/>
      <c r="WSM5" s="34"/>
      <c r="WSN5" s="34"/>
      <c r="WSO5" s="34"/>
      <c r="WSP5" s="34"/>
      <c r="WSQ5" s="34"/>
      <c r="WSR5" s="34"/>
      <c r="WSS5" s="34"/>
      <c r="WST5" s="34"/>
      <c r="WSU5" s="34"/>
      <c r="WSV5" s="34"/>
      <c r="WSW5" s="34"/>
      <c r="WSX5" s="34"/>
      <c r="WSY5" s="34"/>
      <c r="WSZ5" s="34"/>
      <c r="WTA5" s="34"/>
      <c r="WTB5" s="34"/>
      <c r="WTC5" s="34"/>
      <c r="WTD5" s="34"/>
      <c r="WTE5" s="34"/>
      <c r="WTF5" s="34"/>
      <c r="WTG5" s="34"/>
      <c r="WTH5" s="34"/>
      <c r="WTI5" s="34"/>
      <c r="WTJ5" s="34"/>
      <c r="WTK5" s="34"/>
      <c r="WTL5" s="34"/>
      <c r="WTM5" s="34"/>
      <c r="WTN5" s="34"/>
      <c r="WTO5" s="34"/>
      <c r="WTP5" s="34"/>
      <c r="WTQ5" s="34"/>
      <c r="WTR5" s="34"/>
      <c r="WTS5" s="34"/>
      <c r="WTT5" s="34"/>
      <c r="WTU5" s="34"/>
      <c r="WTV5" s="34"/>
      <c r="WTW5" s="34"/>
      <c r="WTX5" s="34"/>
      <c r="WTY5" s="34"/>
      <c r="WTZ5" s="34"/>
      <c r="WUA5" s="34"/>
      <c r="WUB5" s="34"/>
      <c r="WUC5" s="34"/>
      <c r="WUD5" s="34"/>
      <c r="WUE5" s="34"/>
      <c r="WUF5" s="34"/>
      <c r="WUG5" s="34"/>
      <c r="WUH5" s="34"/>
      <c r="WUI5" s="34"/>
      <c r="WUJ5" s="34"/>
      <c r="WUK5" s="34"/>
      <c r="WUL5" s="34"/>
      <c r="WUM5" s="34"/>
      <c r="WUN5" s="34"/>
      <c r="WUO5" s="34"/>
      <c r="WUP5" s="34"/>
      <c r="WUQ5" s="34"/>
      <c r="WUR5" s="34"/>
      <c r="WUS5" s="34"/>
      <c r="WUT5" s="34"/>
      <c r="WUU5" s="34"/>
      <c r="WUV5" s="34"/>
      <c r="WUW5" s="34"/>
      <c r="WUX5" s="34"/>
      <c r="WUY5" s="34"/>
      <c r="WUZ5" s="34"/>
      <c r="WVA5" s="34"/>
      <c r="WVB5" s="34"/>
      <c r="WVC5" s="34"/>
      <c r="WVD5" s="34"/>
      <c r="WVE5" s="34"/>
      <c r="WVF5" s="34"/>
      <c r="WVG5" s="34"/>
      <c r="WVH5" s="34"/>
      <c r="WVI5" s="34"/>
      <c r="WVJ5" s="34"/>
      <c r="WVK5" s="34"/>
      <c r="WVL5" s="34"/>
      <c r="WVM5" s="34"/>
      <c r="WVN5" s="34"/>
      <c r="WVO5" s="34"/>
      <c r="WVP5" s="34"/>
      <c r="WVQ5" s="34"/>
      <c r="WVR5" s="34"/>
      <c r="WVS5" s="34"/>
      <c r="WVT5" s="34"/>
      <c r="WVU5" s="34"/>
      <c r="WVV5" s="34"/>
      <c r="WVW5" s="34"/>
      <c r="WVX5" s="34"/>
      <c r="WVY5" s="34"/>
      <c r="WVZ5" s="34"/>
      <c r="WWA5" s="34"/>
      <c r="WWB5" s="34"/>
      <c r="WWC5" s="34"/>
      <c r="WWD5" s="34"/>
      <c r="WWE5" s="34"/>
      <c r="WWF5" s="34"/>
      <c r="WWG5" s="34"/>
      <c r="WWH5" s="34"/>
      <c r="WWI5" s="34"/>
      <c r="WWJ5" s="34"/>
      <c r="WWK5" s="34"/>
      <c r="WWL5" s="34"/>
      <c r="WWM5" s="34"/>
      <c r="WWN5" s="34"/>
      <c r="WWO5" s="34"/>
      <c r="WWP5" s="34"/>
      <c r="WWQ5" s="34"/>
      <c r="WWR5" s="34"/>
      <c r="WWS5" s="34"/>
      <c r="WWT5" s="34"/>
      <c r="WWU5" s="34"/>
      <c r="WWV5" s="34"/>
      <c r="WWW5" s="34"/>
      <c r="WWX5" s="34"/>
      <c r="WWY5" s="34"/>
      <c r="WWZ5" s="34"/>
      <c r="WXA5" s="34"/>
      <c r="WXB5" s="34"/>
      <c r="WXC5" s="34"/>
      <c r="WXD5" s="34"/>
      <c r="WXE5" s="34"/>
      <c r="WXF5" s="34"/>
      <c r="WXG5" s="34"/>
      <c r="WXH5" s="34"/>
      <c r="WXI5" s="34"/>
      <c r="WXJ5" s="34"/>
      <c r="WXK5" s="34"/>
      <c r="WXL5" s="34"/>
      <c r="WXM5" s="34"/>
      <c r="WXN5" s="34"/>
      <c r="WXO5" s="34"/>
      <c r="WXP5" s="34"/>
      <c r="WXQ5" s="34"/>
      <c r="WXR5" s="34"/>
      <c r="WXS5" s="34"/>
      <c r="WXT5" s="34"/>
      <c r="WXU5" s="34"/>
      <c r="WXV5" s="34"/>
      <c r="WXW5" s="34"/>
      <c r="WXX5" s="34"/>
      <c r="WXY5" s="34"/>
      <c r="WXZ5" s="34"/>
      <c r="WYA5" s="34"/>
      <c r="WYB5" s="34"/>
      <c r="WYC5" s="34"/>
      <c r="WYD5" s="34"/>
      <c r="WYE5" s="34"/>
      <c r="WYF5" s="34"/>
      <c r="WYG5" s="34"/>
      <c r="WYH5" s="34"/>
      <c r="WYI5" s="34"/>
      <c r="WYJ5" s="34"/>
      <c r="WYK5" s="34"/>
      <c r="WYL5" s="34"/>
      <c r="WYM5" s="34"/>
      <c r="WYN5" s="34"/>
      <c r="WYO5" s="34"/>
      <c r="WYP5" s="34"/>
      <c r="WYQ5" s="34"/>
      <c r="WYR5" s="34"/>
      <c r="WYS5" s="34"/>
      <c r="WYT5" s="34"/>
      <c r="WYU5" s="34"/>
      <c r="WYV5" s="34"/>
      <c r="WYW5" s="34"/>
      <c r="WYX5" s="34"/>
      <c r="WYY5" s="34"/>
      <c r="WYZ5" s="34"/>
      <c r="WZA5" s="34"/>
      <c r="WZB5" s="34"/>
      <c r="WZC5" s="34"/>
      <c r="WZD5" s="34"/>
      <c r="WZE5" s="34"/>
      <c r="WZF5" s="34"/>
      <c r="WZG5" s="34"/>
      <c r="WZH5" s="34"/>
      <c r="WZI5" s="34"/>
      <c r="WZJ5" s="34"/>
      <c r="WZK5" s="34"/>
      <c r="WZL5" s="34"/>
      <c r="WZM5" s="34"/>
      <c r="WZN5" s="34"/>
      <c r="WZO5" s="34"/>
      <c r="WZP5" s="34"/>
      <c r="WZQ5" s="34"/>
      <c r="WZR5" s="34"/>
      <c r="WZS5" s="34"/>
      <c r="WZT5" s="34"/>
      <c r="WZU5" s="34"/>
      <c r="WZV5" s="34"/>
      <c r="WZW5" s="34"/>
      <c r="WZX5" s="34"/>
      <c r="WZY5" s="34"/>
      <c r="WZZ5" s="34"/>
      <c r="XAA5" s="34"/>
      <c r="XAB5" s="34"/>
      <c r="XAC5" s="34"/>
      <c r="XAD5" s="34"/>
      <c r="XAE5" s="34"/>
      <c r="XAF5" s="34"/>
      <c r="XAG5" s="34"/>
      <c r="XAH5" s="34"/>
      <c r="XAI5" s="34"/>
      <c r="XAJ5" s="34"/>
      <c r="XAK5" s="34"/>
      <c r="XAL5" s="34"/>
      <c r="XAM5" s="34"/>
      <c r="XAN5" s="34"/>
      <c r="XAO5" s="34"/>
      <c r="XAP5" s="34"/>
      <c r="XAQ5" s="34"/>
      <c r="XAR5" s="34"/>
      <c r="XAS5" s="34"/>
      <c r="XAT5" s="34"/>
      <c r="XAU5" s="34"/>
      <c r="XAV5" s="34"/>
      <c r="XAW5" s="34"/>
      <c r="XAX5" s="34"/>
      <c r="XAY5" s="34"/>
      <c r="XAZ5" s="34"/>
      <c r="XBA5" s="34"/>
      <c r="XBB5" s="34"/>
      <c r="XBC5" s="34"/>
      <c r="XBD5" s="34"/>
      <c r="XBE5" s="34"/>
      <c r="XBF5" s="34"/>
      <c r="XBG5" s="34"/>
      <c r="XBH5" s="34"/>
      <c r="XBI5" s="34"/>
      <c r="XBJ5" s="34"/>
      <c r="XBK5" s="34"/>
      <c r="XBL5" s="34"/>
      <c r="XBM5" s="34"/>
      <c r="XBN5" s="34"/>
      <c r="XBO5" s="34"/>
      <c r="XBP5" s="34"/>
      <c r="XBQ5" s="34"/>
      <c r="XBR5" s="34"/>
      <c r="XBS5" s="34"/>
      <c r="XBT5" s="34"/>
      <c r="XBU5" s="34"/>
      <c r="XBV5" s="34"/>
      <c r="XBW5" s="34"/>
      <c r="XBX5" s="34"/>
      <c r="XBY5" s="34"/>
      <c r="XBZ5" s="34"/>
      <c r="XCA5" s="34"/>
      <c r="XCB5" s="34"/>
      <c r="XCC5" s="34"/>
      <c r="XCD5" s="34"/>
      <c r="XCE5" s="34"/>
      <c r="XCF5" s="34"/>
      <c r="XCG5" s="34"/>
      <c r="XCH5" s="34"/>
      <c r="XCI5" s="34"/>
      <c r="XCJ5" s="34"/>
      <c r="XCK5" s="34"/>
      <c r="XCL5" s="34"/>
      <c r="XCM5" s="34"/>
      <c r="XCN5" s="34"/>
      <c r="XCO5" s="34"/>
      <c r="XCP5" s="34"/>
      <c r="XCQ5" s="34"/>
      <c r="XCR5" s="34"/>
      <c r="XCS5" s="34"/>
      <c r="XCT5" s="34"/>
      <c r="XCU5" s="34"/>
      <c r="XCV5" s="34"/>
      <c r="XCW5" s="34"/>
      <c r="XCX5" s="34"/>
      <c r="XCY5" s="34"/>
      <c r="XCZ5" s="34"/>
      <c r="XDA5" s="34"/>
      <c r="XDB5" s="34"/>
      <c r="XDC5" s="34"/>
      <c r="XDD5" s="34"/>
      <c r="XDE5" s="34"/>
      <c r="XDF5" s="34"/>
      <c r="XDG5" s="34"/>
      <c r="XDH5" s="34"/>
      <c r="XDI5" s="34"/>
      <c r="XDJ5" s="34"/>
      <c r="XDK5" s="34"/>
      <c r="XDL5" s="34"/>
      <c r="XDM5" s="34"/>
      <c r="XDN5" s="34"/>
      <c r="XDO5" s="34"/>
      <c r="XDP5" s="34"/>
      <c r="XDQ5" s="34"/>
      <c r="XDR5" s="34"/>
      <c r="XDS5" s="34"/>
      <c r="XDT5" s="34"/>
      <c r="XDU5" s="34"/>
      <c r="XDV5" s="34"/>
      <c r="XDW5" s="34"/>
      <c r="XDX5" s="34"/>
      <c r="XDY5" s="34"/>
      <c r="XDZ5" s="34"/>
      <c r="XEA5" s="34"/>
      <c r="XEB5" s="34"/>
      <c r="XEC5" s="34"/>
      <c r="XED5" s="34"/>
      <c r="XEE5" s="34"/>
      <c r="XEF5" s="34"/>
      <c r="XEG5" s="34"/>
      <c r="XEH5" s="34"/>
      <c r="XEI5" s="34"/>
      <c r="XEJ5" s="34"/>
      <c r="XEK5" s="34"/>
      <c r="XEL5" s="34"/>
      <c r="XEM5" s="34"/>
      <c r="XEN5" s="34"/>
      <c r="XEO5" s="34"/>
      <c r="XEP5" s="34"/>
      <c r="XEQ5" s="34"/>
      <c r="XER5" s="34"/>
      <c r="XES5" s="34"/>
      <c r="XET5" s="34"/>
      <c r="XEU5" s="34"/>
    </row>
    <row r="6" spans="1:16375" ht="14.25" customHeight="1" x14ac:dyDescent="0.2">
      <c r="A6" s="34"/>
      <c r="B6" s="32"/>
      <c r="C6" s="32"/>
      <c r="D6" s="32"/>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424"/>
      <c r="CC6" s="34"/>
      <c r="CD6" s="34"/>
      <c r="CE6" s="34"/>
      <c r="CF6" s="34"/>
      <c r="CG6" s="34"/>
      <c r="CH6" s="34"/>
      <c r="CI6" s="34"/>
      <c r="CJ6" s="34"/>
      <c r="CK6" s="34"/>
      <c r="CL6" s="34"/>
      <c r="CM6" s="34"/>
      <c r="CN6" s="34"/>
      <c r="CO6" s="19"/>
      <c r="CP6" s="19"/>
      <c r="CQ6" s="19"/>
      <c r="CR6" s="19"/>
      <c r="CS6" s="19"/>
      <c r="CT6" s="19"/>
      <c r="CU6" s="19"/>
      <c r="CV6" s="19"/>
      <c r="CW6" s="19"/>
      <c r="CX6" s="19"/>
      <c r="CY6" s="19"/>
      <c r="CZ6" s="19"/>
      <c r="DA6" s="19"/>
      <c r="DB6" s="19"/>
      <c r="DC6" s="19"/>
      <c r="DD6" s="19"/>
      <c r="DE6" s="19"/>
      <c r="DF6" s="19"/>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row>
    <row r="7" spans="1:16375" s="16" customFormat="1" ht="42.75" customHeight="1" x14ac:dyDescent="0.2">
      <c r="A7" s="15" t="s">
        <v>1810</v>
      </c>
      <c r="B7" s="15" t="s">
        <v>1799</v>
      </c>
      <c r="C7" s="15" t="s">
        <v>2360</v>
      </c>
      <c r="D7" s="15" t="s">
        <v>2359</v>
      </c>
      <c r="E7" s="12" t="str">
        <f t="shared" ref="E7:CA7" si="9">IFERROR(IF((COUNT(E8:E92)=0)," ",(AVERAGE(E8:E92)/E3)),"")</f>
        <v xml:space="preserve"> </v>
      </c>
      <c r="F7" s="12" t="str">
        <f t="shared" si="9"/>
        <v xml:space="preserve"> </v>
      </c>
      <c r="G7" s="12" t="str">
        <f t="shared" si="9"/>
        <v xml:space="preserve"> </v>
      </c>
      <c r="H7" s="12" t="str">
        <f t="shared" si="9"/>
        <v xml:space="preserve"> </v>
      </c>
      <c r="I7" s="12" t="str">
        <f t="shared" si="9"/>
        <v xml:space="preserve"> </v>
      </c>
      <c r="J7" s="12" t="str">
        <f t="shared" si="9"/>
        <v xml:space="preserve"> </v>
      </c>
      <c r="K7" s="12" t="str">
        <f t="shared" si="9"/>
        <v xml:space="preserve"> </v>
      </c>
      <c r="L7" s="12" t="str">
        <f t="shared" si="9"/>
        <v xml:space="preserve"> </v>
      </c>
      <c r="M7" s="12">
        <f t="shared" si="9"/>
        <v>0.79166666666666663</v>
      </c>
      <c r="N7" s="12">
        <f t="shared" si="9"/>
        <v>0.875</v>
      </c>
      <c r="O7" s="12">
        <f t="shared" si="9"/>
        <v>0.875</v>
      </c>
      <c r="P7" s="12">
        <f t="shared" si="9"/>
        <v>0.96875</v>
      </c>
      <c r="Q7" s="12">
        <f t="shared" si="9"/>
        <v>0.89583333333333337</v>
      </c>
      <c r="R7" s="12">
        <f t="shared" si="9"/>
        <v>0.6875</v>
      </c>
      <c r="S7" s="12">
        <f t="shared" si="9"/>
        <v>0.4375</v>
      </c>
      <c r="T7" s="12">
        <f t="shared" si="9"/>
        <v>0.54374999999999996</v>
      </c>
      <c r="U7" s="12">
        <f t="shared" si="9"/>
        <v>0.8125</v>
      </c>
      <c r="V7" s="12">
        <f t="shared" si="9"/>
        <v>0.87719298245614041</v>
      </c>
      <c r="W7" s="12">
        <f t="shared" si="9"/>
        <v>0.36842105263157893</v>
      </c>
      <c r="X7" s="12">
        <f t="shared" si="9"/>
        <v>0.15789473684210525</v>
      </c>
      <c r="Y7" s="12">
        <f t="shared" si="9"/>
        <v>0.73684210526315785</v>
      </c>
      <c r="Z7" s="12">
        <f t="shared" si="9"/>
        <v>0.57499999999999996</v>
      </c>
      <c r="AA7" s="12">
        <f t="shared" si="9"/>
        <v>0.5</v>
      </c>
      <c r="AB7" s="12">
        <f t="shared" si="9"/>
        <v>0.78333333333333333</v>
      </c>
      <c r="AC7" s="12">
        <f t="shared" si="9"/>
        <v>0.34583333333333338</v>
      </c>
      <c r="AD7" s="12">
        <f t="shared" si="9"/>
        <v>0.3</v>
      </c>
      <c r="AE7" s="12">
        <f t="shared" si="9"/>
        <v>0.5</v>
      </c>
      <c r="AF7" s="12">
        <f t="shared" si="9"/>
        <v>1</v>
      </c>
      <c r="AG7" s="12">
        <f t="shared" si="9"/>
        <v>0.66666666666666663</v>
      </c>
      <c r="AH7" s="12">
        <f t="shared" si="9"/>
        <v>0.5</v>
      </c>
      <c r="AI7" s="12">
        <f t="shared" si="9"/>
        <v>0.5</v>
      </c>
      <c r="AJ7" s="12">
        <f t="shared" si="9"/>
        <v>0.7142857142857143</v>
      </c>
      <c r="AK7" s="12">
        <f t="shared" si="9"/>
        <v>0.4</v>
      </c>
      <c r="AL7" s="12">
        <f t="shared" si="9"/>
        <v>0.2</v>
      </c>
      <c r="AM7" s="12">
        <f t="shared" si="9"/>
        <v>0.5</v>
      </c>
      <c r="AN7" s="12">
        <f t="shared" si="9"/>
        <v>0.5</v>
      </c>
      <c r="AO7" s="12" t="str">
        <f t="shared" si="9"/>
        <v xml:space="preserve"> </v>
      </c>
      <c r="AP7" s="12" t="str">
        <f t="shared" si="9"/>
        <v xml:space="preserve"> </v>
      </c>
      <c r="AQ7" s="12" t="str">
        <f t="shared" si="9"/>
        <v xml:space="preserve"> </v>
      </c>
      <c r="AR7" s="12" t="str">
        <f t="shared" si="9"/>
        <v xml:space="preserve"> </v>
      </c>
      <c r="AS7" s="12" t="str">
        <f t="shared" si="9"/>
        <v xml:space="preserve"> </v>
      </c>
      <c r="AT7" s="12" t="str">
        <f t="shared" si="9"/>
        <v xml:space="preserve"> </v>
      </c>
      <c r="AU7" s="12" t="str">
        <f t="shared" si="9"/>
        <v xml:space="preserve"> </v>
      </c>
      <c r="AV7" s="12" t="str">
        <f t="shared" si="9"/>
        <v xml:space="preserve"> </v>
      </c>
      <c r="AW7" s="12" t="str">
        <f t="shared" si="9"/>
        <v xml:space="preserve"> </v>
      </c>
      <c r="AX7" s="12" t="str">
        <f t="shared" si="9"/>
        <v xml:space="preserve"> </v>
      </c>
      <c r="AY7" s="12" t="str">
        <f t="shared" si="9"/>
        <v xml:space="preserve"> </v>
      </c>
      <c r="AZ7" s="12" t="str">
        <f t="shared" si="9"/>
        <v xml:space="preserve"> </v>
      </c>
      <c r="BA7" s="12" t="str">
        <f t="shared" si="9"/>
        <v xml:space="preserve"> </v>
      </c>
      <c r="BB7" s="12" t="str">
        <f t="shared" si="9"/>
        <v xml:space="preserve"> </v>
      </c>
      <c r="BC7" s="12" t="str">
        <f t="shared" si="9"/>
        <v xml:space="preserve"> </v>
      </c>
      <c r="BD7" s="12" t="str">
        <f t="shared" si="9"/>
        <v xml:space="preserve"> </v>
      </c>
      <c r="BE7" s="12" t="str">
        <f t="shared" si="9"/>
        <v xml:space="preserve"> </v>
      </c>
      <c r="BF7" s="12" t="str">
        <f t="shared" si="9"/>
        <v xml:space="preserve"> </v>
      </c>
      <c r="BG7" s="12" t="str">
        <f t="shared" si="9"/>
        <v xml:space="preserve"> </v>
      </c>
      <c r="BH7" s="12" t="str">
        <f t="shared" si="9"/>
        <v xml:space="preserve"> </v>
      </c>
      <c r="BI7" s="12" t="str">
        <f t="shared" si="9"/>
        <v xml:space="preserve"> </v>
      </c>
      <c r="BJ7" s="12" t="str">
        <f t="shared" si="9"/>
        <v xml:space="preserve"> </v>
      </c>
      <c r="BK7" s="12" t="str">
        <f t="shared" si="9"/>
        <v xml:space="preserve"> </v>
      </c>
      <c r="BL7" s="12" t="str">
        <f t="shared" si="9"/>
        <v xml:space="preserve"> </v>
      </c>
      <c r="BM7" s="12" t="str">
        <f t="shared" si="9"/>
        <v xml:space="preserve"> </v>
      </c>
      <c r="BN7" s="12" t="str">
        <f t="shared" si="9"/>
        <v xml:space="preserve"> </v>
      </c>
      <c r="BO7" s="12" t="str">
        <f t="shared" si="9"/>
        <v xml:space="preserve"> </v>
      </c>
      <c r="BP7" s="12" t="str">
        <f t="shared" si="9"/>
        <v xml:space="preserve"> </v>
      </c>
      <c r="BQ7" s="12" t="str">
        <f t="shared" si="9"/>
        <v xml:space="preserve"> </v>
      </c>
      <c r="BR7" s="12" t="str">
        <f t="shared" si="9"/>
        <v xml:space="preserve"> </v>
      </c>
      <c r="BS7" s="12" t="str">
        <f t="shared" si="9"/>
        <v xml:space="preserve"> </v>
      </c>
      <c r="BT7" s="12" t="str">
        <f t="shared" si="9"/>
        <v xml:space="preserve"> </v>
      </c>
      <c r="BU7" s="12" t="str">
        <f t="shared" si="9"/>
        <v xml:space="preserve"> </v>
      </c>
      <c r="BV7" s="12" t="str">
        <f t="shared" si="9"/>
        <v xml:space="preserve"> </v>
      </c>
      <c r="BW7" s="12" t="str">
        <f t="shared" si="9"/>
        <v xml:space="preserve"> </v>
      </c>
      <c r="BX7" s="12" t="str">
        <f t="shared" si="9"/>
        <v xml:space="preserve"> </v>
      </c>
      <c r="BY7" s="12" t="str">
        <f t="shared" si="9"/>
        <v xml:space="preserve"> </v>
      </c>
      <c r="BZ7" s="12" t="str">
        <f t="shared" si="9"/>
        <v xml:space="preserve"> </v>
      </c>
      <c r="CA7" s="12" t="str">
        <f t="shared" si="9"/>
        <v xml:space="preserve"> </v>
      </c>
      <c r="CB7" s="425"/>
      <c r="CC7" s="12" t="str">
        <f>IFERROR(IF((COUNT(CC8:CC92)=0)," ",(AVERAGE(CC8:CC92))),"")</f>
        <v xml:space="preserve"> </v>
      </c>
      <c r="CD7" s="12" t="str">
        <f>IFERROR(IF((COUNT(CD8:CD92)=0)," ",(AVERAGE(CD8:CD92))),"")</f>
        <v xml:space="preserve"> </v>
      </c>
      <c r="CE7" s="12" t="str">
        <f t="shared" ref="CE7:CF7" si="10">IFERROR(IF((COUNT(CE8:CE92)=0)," ",(AVERAGE(CE8:CE92))),"")</f>
        <v xml:space="preserve"> </v>
      </c>
      <c r="CF7" s="12" t="str">
        <f t="shared" si="10"/>
        <v xml:space="preserve"> </v>
      </c>
      <c r="CG7" s="12" t="str">
        <f>IFERROR(IF((COUNT(CG8:CG92)=0)," ",(AVERAGE(CG8:CG92))),"")</f>
        <v xml:space="preserve"> </v>
      </c>
      <c r="CH7" s="12" t="str">
        <f>IFERROR(IF((COUNT(CH8:CH92)=0)," ",(AVERAGE(CH8:CH92))),"")</f>
        <v xml:space="preserve"> </v>
      </c>
      <c r="CI7" s="12" t="str">
        <f t="shared" ref="CI7" si="11">IFERROR(IF((COUNT(CI8:CI92)=0)," ",(AVERAGE(CI8:CI92))),"")</f>
        <v xml:space="preserve"> </v>
      </c>
      <c r="CJ7" s="12" t="str">
        <f t="shared" ref="CJ7" si="12">IFERROR(IF((COUNT(CJ8:CJ92)=0)," ",(AVERAGE(CJ8:CJ92))),"")</f>
        <v xml:space="preserve"> </v>
      </c>
      <c r="CK7" s="12" t="str">
        <f>IFERROR(IF((COUNT(CK8:CK92)=0)," ",(AVERAGE(CK8:CK92))),"")</f>
        <v xml:space="preserve"> </v>
      </c>
      <c r="CL7" s="12" t="str">
        <f>IFERROR(IF((COUNT(CL8:CL92)=0)," ",(AVERAGE(CL8:CL92))),"")</f>
        <v xml:space="preserve"> </v>
      </c>
      <c r="CM7" s="12" t="str">
        <f t="shared" ref="CM7" si="13">IFERROR(IF((COUNT(CM8:CM92)=0)," ",(AVERAGE(CM8:CM92))),"")</f>
        <v xml:space="preserve"> </v>
      </c>
      <c r="CN7" s="12" t="str">
        <f t="shared" ref="CN7" si="14">IFERROR(IF((COUNT(CN8:CN92)=0)," ",(AVERAGE(CN8:CN92))),"")</f>
        <v xml:space="preserve"> </v>
      </c>
      <c r="CO7" s="404"/>
      <c r="CP7" s="404"/>
      <c r="CQ7" s="404"/>
      <c r="CR7" s="404"/>
      <c r="CS7" s="404"/>
      <c r="CT7" s="404"/>
      <c r="CU7" s="404"/>
      <c r="CV7" s="404"/>
      <c r="CW7" s="404"/>
      <c r="CX7" s="404"/>
      <c r="CY7" s="404"/>
      <c r="CZ7" s="404"/>
      <c r="DA7" s="404"/>
      <c r="DB7" s="404"/>
      <c r="DC7" s="404"/>
      <c r="DD7" s="404"/>
      <c r="DE7" s="404"/>
      <c r="DF7" s="404"/>
    </row>
    <row r="8" spans="1:16375" ht="15.75" customHeight="1" x14ac:dyDescent="0.2">
      <c r="A8" s="65">
        <v>1</v>
      </c>
      <c r="B8" s="65" t="str">
        <f>'English Scores- Leveled papers'!B7</f>
        <v>V. Nirmala</v>
      </c>
      <c r="C8" s="66">
        <f>'RC Mastery Check+Question type'!H5</f>
        <v>1.5</v>
      </c>
      <c r="D8" s="153" t="str">
        <f>'Cover Sheet'!L5</f>
        <v/>
      </c>
      <c r="E8" s="89" t="str">
        <f>IF($B8="","",IF(COUNTIFS('English Scores- Leveled papers'!$H$3:$KM$3,E$4,'English Scores- Leveled papers'!$H7:$KM7,"&gt;-1")=0,"",SUMIF('English Scores- Leveled papers'!$H$3:$KM$3,E$4,'English Scores- Leveled papers'!$H7:$KM7)))</f>
        <v/>
      </c>
      <c r="F8" s="89" t="str">
        <f>IF($B8="","",IF(COUNTIFS('English Scores- Leveled papers'!$H$3:$KM$3,F$4,'English Scores- Leveled papers'!$H7:$KM7,"&gt;-1")=0,"",SUMIF('English Scores- Leveled papers'!$H$3:$KM$3,F$4,'English Scores- Leveled papers'!$H7:$KM7)))</f>
        <v/>
      </c>
      <c r="G8" s="89" t="str">
        <f>IF($B8="","",IF(COUNTIFS('English Scores- Leveled papers'!$H$3:$KM$3,G$4,'English Scores- Leveled papers'!$H7:$KM7,"&gt;-1")=0,"",SUMIF('English Scores- Leveled papers'!$H$3:$KM$3,G$4,'English Scores- Leveled papers'!$H7:$KM7)))</f>
        <v/>
      </c>
      <c r="H8" s="89" t="str">
        <f>IF($B8="","",IF(COUNTIFS('English Scores- Leveled papers'!$H$3:$KM$3,H$4,'English Scores- Leveled papers'!$H7:$KM7,"&gt;-1")=0,"",SUMIF('English Scores- Leveled papers'!$H$3:$KM$3,H$4,'English Scores- Leveled papers'!$H7:$KM7)))</f>
        <v/>
      </c>
      <c r="I8" s="89" t="str">
        <f>IF($B8="","",IF(COUNTIFS('English Scores- Leveled papers'!$H$3:$KM$3,I$4,'English Scores- Leveled papers'!$H7:$KM7,"&gt;-1")=0,"",SUMIF('English Scores- Leveled papers'!$H$3:$KM$3,I$4,'English Scores- Leveled papers'!$H7:$KM7)))</f>
        <v/>
      </c>
      <c r="J8" s="89" t="str">
        <f>IF($B8="","",IF(COUNTIFS('English Scores- Leveled papers'!$H$3:$KM$3,J$4,'English Scores- Leveled papers'!$H7:$KM7,"&gt;-1")=0,"",SUMIF('English Scores- Leveled papers'!$H$3:$KM$3,J$4,'English Scores- Leveled papers'!$H7:$KM7)))</f>
        <v/>
      </c>
      <c r="K8" s="89" t="str">
        <f>IF($B8="","",IF(COUNTIFS('English Scores- Leveled papers'!$H$3:$KM$3,K$4,'English Scores- Leveled papers'!$H7:$KM7,"&gt;-1")=0,"",SUMIF('English Scores- Leveled papers'!$H$3:$KM$3,K$4,'English Scores- Leveled papers'!$H7:$KM7)))</f>
        <v/>
      </c>
      <c r="L8" s="89" t="str">
        <f>IF($B8="","",IF(COUNTIFS('English Scores- Leveled papers'!$H$3:$KM$3,L$4,'English Scores- Leveled papers'!$H7:$KM7,"&gt;-1")=0,"",SUMIF('English Scores- Leveled papers'!$H$3:$KM$3,L$4,'English Scores- Leveled papers'!$H7:$KM7)))</f>
        <v/>
      </c>
      <c r="M8" s="89" t="str">
        <f>IF($B8="","",IF(COUNTIFS('English Scores- Leveled papers'!$H$3:$KM$3,M$4,'English Scores- Leveled papers'!$H7:$KM7,"&gt;-1")=0,"",SUMIF('English Scores- Leveled papers'!$H$3:$KM$3,M$4,'English Scores- Leveled papers'!$H7:$KM7)))</f>
        <v/>
      </c>
      <c r="N8" s="89" t="str">
        <f>IF($B8="","",IF(COUNTIFS('English Scores- Leveled papers'!$H$3:$KM$3,N$4,'English Scores- Leveled papers'!$H7:$KM7,"&gt;-1")=0,"",SUMIF('English Scores- Leveled papers'!$H$3:$KM$3,N$4,'English Scores- Leveled papers'!$H7:$KM7)))</f>
        <v/>
      </c>
      <c r="O8" s="89" t="str">
        <f>IF($B8="","",IF(COUNTIFS('English Scores- Leveled papers'!$H$3:$KM$3,O$4,'English Scores- Leveled papers'!$H7:$KM7,"&gt;-1")=0,"",SUMIF('English Scores- Leveled papers'!$H$3:$KM$3,O$4,'English Scores- Leveled papers'!$H7:$KM7)))</f>
        <v/>
      </c>
      <c r="P8" s="89" t="str">
        <f>IF($B8="","",IF(COUNTIFS('English Scores- Leveled papers'!$H$3:$KM$3,P$4,'English Scores- Leveled papers'!$H7:$KM7,"&gt;-1")=0,"",SUMIF('English Scores- Leveled papers'!$H$3:$KM$3,P$4,'English Scores- Leveled papers'!$H7:$KM7)))</f>
        <v/>
      </c>
      <c r="Q8" s="89" t="str">
        <f>IF($B8="","",IF(COUNTIFS('English Scores- Leveled papers'!$H$3:$KM$3,Q$4,'English Scores- Leveled papers'!$H7:$KM7,"&gt;-1")=0,"",SUMIF('English Scores- Leveled papers'!$H$3:$KM$3,Q$4,'English Scores- Leveled papers'!$H7:$KM7)))</f>
        <v/>
      </c>
      <c r="R8" s="89" t="str">
        <f>IF($B8="","",IF(COUNTIFS('English Scores- Leveled papers'!$H$3:$KM$3,R$4,'English Scores- Leveled papers'!$H7:$KM7,"&gt;-1")=0,"",SUMIF('English Scores- Leveled papers'!$H$3:$KM$3,R$4,'English Scores- Leveled papers'!$H7:$KM7)))</f>
        <v/>
      </c>
      <c r="S8" s="89" t="str">
        <f>IF($B8="","",IF(COUNTIFS('English Scores- Leveled papers'!$H$3:$KM$3,S$4,'English Scores- Leveled papers'!$H7:$KM7,"&gt;-1")=0,"",SUMIF('English Scores- Leveled papers'!$H$3:$KM$3,S$4,'English Scores- Leveled papers'!$H7:$KM7)))</f>
        <v/>
      </c>
      <c r="T8" s="89" t="str">
        <f>IF($B8="","",IF(COUNTIFS('English Scores- Leveled papers'!$H$3:$KM$3,T$4,'English Scores- Leveled papers'!$H7:$KM7,"&gt;-1")=0,"",SUMIF('English Scores- Leveled papers'!$H$3:$KM$3,T$4,'English Scores- Leveled papers'!$H7:$KM7)))</f>
        <v/>
      </c>
      <c r="U8" s="89" t="str">
        <f>IF($B8="","",IF(COUNTIFS('English Scores- Leveled papers'!$H$3:$KM$3,U$4,'English Scores- Leveled papers'!$H7:$KM7,"&gt;-1")=0,"",SUMIF('English Scores- Leveled papers'!$H$3:$KM$3,U$4,'English Scores- Leveled papers'!$H7:$KM7)))</f>
        <v/>
      </c>
      <c r="V8" s="89">
        <f>IF($B8="","",IF(COUNTIFS('English Scores- Leveled papers'!$H$3:$KM$3,V$4,'English Scores- Leveled papers'!$H7:$KM7,"&gt;-1")=0,"",SUMIF('English Scores- Leveled papers'!$H$3:$KM$3,V$4,'English Scores- Leveled papers'!$H7:$KM7)))</f>
        <v>3</v>
      </c>
      <c r="W8" s="89">
        <f>IF($B8="","",IF(COUNTIFS('English Scores- Leveled papers'!$H$3:$KM$3,W$4,'English Scores- Leveled papers'!$H7:$KM7,"&gt;-1")=0,"",SUMIF('English Scores- Leveled papers'!$H$3:$KM$3,W$4,'English Scores- Leveled papers'!$H7:$KM7)))</f>
        <v>1</v>
      </c>
      <c r="X8" s="89">
        <f>IF($B8="","",IF(COUNTIFS('English Scores- Leveled papers'!$H$3:$KM$3,X$4,'English Scores- Leveled papers'!$H7:$KM7,"&gt;-1")=0,"",SUMIF('English Scores- Leveled papers'!$H$3:$KM$3,X$4,'English Scores- Leveled papers'!$H7:$KM7)))</f>
        <v>0</v>
      </c>
      <c r="Y8" s="89">
        <f>IF($B8="","",IF(COUNTIFS('English Scores- Leveled papers'!$H$3:$KM$3,Y$4,'English Scores- Leveled papers'!$H7:$KM7,"&gt;-1")=0,"",SUMIF('English Scores- Leveled papers'!$H$3:$KM$3,Y$4,'English Scores- Leveled papers'!$H7:$KM7)))</f>
        <v>1</v>
      </c>
      <c r="Z8" s="89">
        <f>IF($B8="","",IF(COUNTIFS('English Scores- Leveled papers'!$H$3:$KM$3,Z$4,'English Scores- Leveled papers'!$H7:$KM7,"&gt;-1")=0,"",SUMIF('English Scores- Leveled papers'!$H$3:$KM$3,Z$4,'English Scores- Leveled papers'!$H7:$KM7)))</f>
        <v>2</v>
      </c>
      <c r="AA8" s="89">
        <f>IF($B8="","",IF(COUNTIFS('English Scores- Leveled papers'!$H$3:$KM$3,AA$4,'English Scores- Leveled papers'!$H7:$KM7,"&gt;-1")=0,"",SUMIF('English Scores- Leveled papers'!$H$3:$KM$3,AA$4,'English Scores- Leveled papers'!$H7:$KM7)))</f>
        <v>2</v>
      </c>
      <c r="AB8" s="89">
        <f>IF($B8="","",IF(COUNTIFS('English Scores- Leveled papers'!$H$3:$KM$3,AB$4,'English Scores- Leveled papers'!$H7:$KM7,"&gt;-1")=0,"",SUMIF('English Scores- Leveled papers'!$H$3:$KM$3,AB$4,'English Scores- Leveled papers'!$H7:$KM7)))</f>
        <v>2</v>
      </c>
      <c r="AC8" s="89">
        <f>IF($B8="","",IF(COUNTIFS('English Scores- Leveled papers'!$H$3:$KM$3,AC$4,'English Scores- Leveled papers'!$H7:$KM7,"&gt;-1")=0,"",SUMIF('English Scores- Leveled papers'!$H$3:$KM$3,AC$4,'English Scores- Leveled papers'!$H7:$KM7)))</f>
        <v>1.25</v>
      </c>
      <c r="AD8" s="89">
        <f>IF($B8="","",IF(COUNTIFS('English Scores- Leveled papers'!$H$3:$KM$3,AD$4,'English Scores- Leveled papers'!$H7:$KM7,"&gt;-1")=0,"",SUMIF('English Scores- Leveled papers'!$H$3:$KM$3,AD$4,'English Scores- Leveled papers'!$H7:$KM7)))</f>
        <v>0</v>
      </c>
      <c r="AE8" s="89" t="str">
        <f>IF($B8="","",IF(COUNTIFS('English Scores- Leveled papers'!$H$3:$KM$3,AE$4,'English Scores- Leveled papers'!$H7:$KM7,"&gt;-1")=0,"",SUMIF('English Scores- Leveled papers'!$H$3:$KM$3,AE$4,'English Scores- Leveled papers'!$H7:$KM7)))</f>
        <v/>
      </c>
      <c r="AF8" s="89" t="str">
        <f>IF($B8="","",IF(COUNTIFS('English Scores- Leveled papers'!$H$3:$KM$3,AF$4,'English Scores- Leveled papers'!$H7:$KM7,"&gt;-1")=0,"",SUMIF('English Scores- Leveled papers'!$H$3:$KM$3,AF$4,'English Scores- Leveled papers'!$H7:$KM7)))</f>
        <v/>
      </c>
      <c r="AG8" s="89" t="str">
        <f>IF($B8="","",IF(COUNTIFS('English Scores- Leveled papers'!$H$3:$KM$3,AG$4,'English Scores- Leveled papers'!$H7:$KM7,"&gt;-1")=0,"",SUMIF('English Scores- Leveled papers'!$H$3:$KM$3,AG$4,'English Scores- Leveled papers'!$H7:$KM7)))</f>
        <v/>
      </c>
      <c r="AH8" s="89" t="str">
        <f>IF($B8="","",IF(COUNTIFS('English Scores- Leveled papers'!$H$3:$KM$3,AH$4,'English Scores- Leveled papers'!$H7:$KM7,"&gt;-1")=0,"",SUMIF('English Scores- Leveled papers'!$H$3:$KM$3,AH$4,'English Scores- Leveled papers'!$H7:$KM7)))</f>
        <v/>
      </c>
      <c r="AI8" s="89" t="str">
        <f>IF($B8="","",IF(COUNTIFS('English Scores- Leveled papers'!$H$3:$KM$3,AI$4,'English Scores- Leveled papers'!$H7:$KM7,"&gt;-1")=0,"",SUMIF('English Scores- Leveled papers'!$H$3:$KM$3,AI$4,'English Scores- Leveled papers'!$H7:$KM7)))</f>
        <v/>
      </c>
      <c r="AJ8" s="89" t="str">
        <f>IF($B8="","",IF(COUNTIFS('English Scores- Leveled papers'!$H$3:$KM$3,AJ$4,'English Scores- Leveled papers'!$H7:$KM7,"&gt;-1")=0,"",SUMIF('English Scores- Leveled papers'!$H$3:$KM$3,AJ$4,'English Scores- Leveled papers'!$H7:$KM7)))</f>
        <v/>
      </c>
      <c r="AK8" s="89" t="str">
        <f>IF($B8="","",IF(COUNTIFS('English Scores- Leveled papers'!$H$3:$KM$3,AK$4,'English Scores- Leveled papers'!$H7:$KM7,"&gt;-1")=0,"",SUMIF('English Scores- Leveled papers'!$H$3:$KM$3,AK$4,'English Scores- Leveled papers'!$H7:$KM7)))</f>
        <v/>
      </c>
      <c r="AL8" s="89" t="str">
        <f>IF($B8="","",IF(COUNTIFS('English Scores- Leveled papers'!$H$3:$KM$3,AL$4,'English Scores- Leveled papers'!$H7:$KM7,"&gt;-1")=0,"",SUMIF('English Scores- Leveled papers'!$H$3:$KM$3,AL$4,'English Scores- Leveled papers'!$H7:$KM7)))</f>
        <v/>
      </c>
      <c r="AM8" s="89" t="str">
        <f>IF($B8="","",IF(COUNTIFS('English Scores- Leveled papers'!$H$3:$KM$3,AM$4,'English Scores- Leveled papers'!$H7:$KM7,"&gt;-1")=0,"",SUMIF('English Scores- Leveled papers'!$H$3:$KM$3,AM$4,'English Scores- Leveled papers'!$H7:$KM7)))</f>
        <v/>
      </c>
      <c r="AN8" s="89" t="str">
        <f>IF($B8="","",IF(COUNTIFS('English Scores- Leveled papers'!$H$3:$KM$3,AN$4,'English Scores- Leveled papers'!$H7:$KM7,"&gt;-1")=0,"",SUMIF('English Scores- Leveled papers'!$H$3:$KM$3,AN$4,'English Scores- Leveled papers'!$H7:$KM7)))</f>
        <v/>
      </c>
      <c r="AO8" s="89" t="str">
        <f>IF($B8="","",IF(COUNTIFS('English Scores- Leveled papers'!$H$3:$KM$3,AO$4,'English Scores- Leveled papers'!$H7:$KM7,"&gt;-1")=0,"",SUMIF('English Scores- Leveled papers'!$H$3:$KM$3,AO$4,'English Scores- Leveled papers'!$H7:$KM7)))</f>
        <v/>
      </c>
      <c r="AP8" s="89" t="str">
        <f>IF($B8="","",IF(COUNTIFS('English Scores- Leveled papers'!$H$3:$KM$3,AP$4,'English Scores- Leveled papers'!$H7:$KM7,"&gt;-1")=0,"",SUMIF('English Scores- Leveled papers'!$H$3:$KM$3,AP$4,'English Scores- Leveled papers'!$H7:$KM7)))</f>
        <v/>
      </c>
      <c r="AQ8" s="89" t="str">
        <f>IF($B8="","",IF(COUNTIFS('English Scores- Leveled papers'!$H$3:$KM$3,AQ$4,'English Scores- Leveled papers'!$H7:$KM7,"&gt;-1")=0,"",SUMIF('English Scores- Leveled papers'!$H$3:$KM$3,AQ$4,'English Scores- Leveled papers'!$H7:$KM7)))</f>
        <v/>
      </c>
      <c r="AR8" s="89" t="str">
        <f>IF($B8="","",IF(COUNTIFS('English Scores- Leveled papers'!$H$3:$KM$3,AR$4,'English Scores- Leveled papers'!$H7:$KM7,"&gt;-1")=0,"",SUMIF('English Scores- Leveled papers'!$H$3:$KM$3,AR$4,'English Scores- Leveled papers'!$H7:$KM7)))</f>
        <v/>
      </c>
      <c r="AS8" s="89" t="str">
        <f>IF($B8="","",IF(COUNTIFS('English Scores- Leveled papers'!$H$3:$KM$3,AS$4,'English Scores- Leveled papers'!$H7:$KM7,"&gt;-1")=0,"",SUMIF('English Scores- Leveled papers'!$H$3:$KM$3,AS$4,'English Scores- Leveled papers'!$H7:$KM7)))</f>
        <v/>
      </c>
      <c r="AT8" s="89" t="str">
        <f>IF($B8="","",IF(COUNTIFS('English Scores- Leveled papers'!$H$3:$KM$3,AT$4,'English Scores- Leveled papers'!$H7:$KM7,"&gt;-1")=0,"",SUMIF('English Scores- Leveled papers'!$H$3:$KM$3,AT$4,'English Scores- Leveled papers'!$H7:$KM7)))</f>
        <v/>
      </c>
      <c r="AU8" s="89" t="str">
        <f>IF($B8="","",IF(COUNTIFS('English Scores- Leveled papers'!$H$3:$KM$3,AU$4,'English Scores- Leveled papers'!$H7:$KM7,"&gt;-1")=0,"",SUMIF('English Scores- Leveled papers'!$H$3:$KM$3,AU$4,'English Scores- Leveled papers'!$H7:$KM7)))</f>
        <v/>
      </c>
      <c r="AV8" s="89" t="str">
        <f>IF($B8="","",IF(COUNTIFS('English Scores- Leveled papers'!$H$3:$KM$3,AV$4,'English Scores- Leveled papers'!$H7:$KM7,"&gt;-1")=0,"",SUMIF('English Scores- Leveled papers'!$H$3:$KM$3,AV$4,'English Scores- Leveled papers'!$H7:$KM7)))</f>
        <v/>
      </c>
      <c r="AW8" s="89" t="str">
        <f>IF($B8="","",IF(COUNTIFS('English Scores- Leveled papers'!$H$3:$KM$3,AW$4,'English Scores- Leveled papers'!$H7:$KM7,"&gt;-1")=0,"",SUMIF('English Scores- Leveled papers'!$H$3:$KM$3,AW$4,'English Scores- Leveled papers'!$H7:$KM7)))</f>
        <v/>
      </c>
      <c r="AX8" s="89" t="str">
        <f>IF($B8="","",IF(COUNTIFS('English Scores- Leveled papers'!$H$3:$KM$3,AX$4,'English Scores- Leveled papers'!$H7:$KM7,"&gt;-1")=0,"",SUMIF('English Scores- Leveled papers'!$H$3:$KM$3,AX$4,'English Scores- Leveled papers'!$H7:$KM7)))</f>
        <v/>
      </c>
      <c r="AY8" s="89" t="str">
        <f>IF($B8="","",IF(COUNTIFS('English Scores- Leveled papers'!$H$3:$KM$3,AY$4,'English Scores- Leveled papers'!$H7:$KM7,"&gt;-1")=0,"",SUMIF('English Scores- Leveled papers'!$H$3:$KM$3,AY$4,'English Scores- Leveled papers'!$H7:$KM7)))</f>
        <v/>
      </c>
      <c r="AZ8" s="89" t="str">
        <f>IF($B8="","",IF(COUNTIFS('English Scores- Leveled papers'!$H$3:$KM$3,AZ$4,'English Scores- Leveled papers'!$H7:$KM7,"&gt;-1")=0,"",SUMIF('English Scores- Leveled papers'!$H$3:$KM$3,AZ$4,'English Scores- Leveled papers'!$H7:$KM7)))</f>
        <v/>
      </c>
      <c r="BA8" s="89" t="str">
        <f>IF($B8="","",IF(COUNTIFS('English Scores- Leveled papers'!$H$3:$KM$3,BA$4,'English Scores- Leveled papers'!$H7:$KM7,"&gt;-1")=0,"",SUMIF('English Scores- Leveled papers'!$H$3:$KM$3,BA$4,'English Scores- Leveled papers'!$H7:$KM7)))</f>
        <v/>
      </c>
      <c r="BB8" s="89" t="str">
        <f>IF($B8="","",IF(COUNTIFS('English Scores- Leveled papers'!$H$3:$KM$3,BB$4,'English Scores- Leveled papers'!$H7:$KM7,"&gt;-1")=0,"",SUMIF('English Scores- Leveled papers'!$H$3:$KM$3,BB$4,'English Scores- Leveled papers'!$H7:$KM7)))</f>
        <v/>
      </c>
      <c r="BC8" s="89" t="str">
        <f>IF($B8="","",IF(COUNTIFS('English Scores- Leveled papers'!$H$3:$KM$3,BC$4,'English Scores- Leveled papers'!$H7:$KM7,"&gt;-1")=0,"",SUMIF('English Scores- Leveled papers'!$H$3:$KM$3,BC$4,'English Scores- Leveled papers'!$H7:$KM7)))</f>
        <v/>
      </c>
      <c r="BD8" s="89" t="str">
        <f>IF($B8="","",IF(COUNTIFS('English Scores- Leveled papers'!$H$3:$KM$3,BD$4,'English Scores- Leveled papers'!$H7:$KM7,"&gt;-1")=0,"",SUMIF('English Scores- Leveled papers'!$H$3:$KM$3,BD$4,'English Scores- Leveled papers'!$H7:$KM7)))</f>
        <v/>
      </c>
      <c r="BE8" s="89" t="str">
        <f>IF($B8="","",IF(COUNTIFS('English Scores- Leveled papers'!$H$3:$KM$3,BE$4,'English Scores- Leveled papers'!$H7:$KM7,"&gt;-1")=0,"",SUMIF('English Scores- Leveled papers'!$H$3:$KM$3,BE$4,'English Scores- Leveled papers'!$H7:$KM7)))</f>
        <v/>
      </c>
      <c r="BF8" s="89" t="str">
        <f>IF($B8="","",IF(COUNTIFS('English Scores- Leveled papers'!$H$3:$KM$3,BF$4,'English Scores- Leveled papers'!$H7:$KM7,"&gt;-1")=0,"",SUMIF('English Scores- Leveled papers'!$H$3:$KM$3,BF$4,'English Scores- Leveled papers'!$H7:$KM7)))</f>
        <v/>
      </c>
      <c r="BG8" s="89" t="str">
        <f>IF($B8="","",IF(COUNTIFS('English Scores- Leveled papers'!$H$3:$KM$3,BG$4,'English Scores- Leveled papers'!$H7:$KM7,"&gt;-1")=0,"",SUMIF('English Scores- Leveled papers'!$H$3:$KM$3,BG$4,'English Scores- Leveled papers'!$H7:$KM7)))</f>
        <v/>
      </c>
      <c r="BH8" s="89" t="str">
        <f>IF($B8="","",IF(COUNTIFS('English Scores- Leveled papers'!$H$3:$KM$3,BH$4,'English Scores- Leveled papers'!$H7:$KM7,"&gt;-1")=0,"",SUMIF('English Scores- Leveled papers'!$H$3:$KM$3,BH$4,'English Scores- Leveled papers'!$H7:$KM7)))</f>
        <v/>
      </c>
      <c r="BI8" s="89" t="str">
        <f>IF($B8="","",IF(COUNTIFS('English Scores- Leveled papers'!$H$3:$KM$3,BI$4,'English Scores- Leveled papers'!$H7:$KM7,"&gt;-1")=0,"",SUMIF('English Scores- Leveled papers'!$H$3:$KM$3,BI$4,'English Scores- Leveled papers'!$H7:$KM7)))</f>
        <v/>
      </c>
      <c r="BJ8" s="89" t="str">
        <f>IF($B8="","",IF(COUNTIFS('English Scores- Leveled papers'!$H$3:$KM$3,BJ$4,'English Scores- Leveled papers'!$H7:$KM7,"&gt;-1")=0,"",SUMIF('English Scores- Leveled papers'!$H$3:$KM$3,BJ$4,'English Scores- Leveled papers'!$H7:$KM7)))</f>
        <v/>
      </c>
      <c r="BK8" s="89" t="str">
        <f>IF($B8="","",IF(COUNTIFS('English Scores- Leveled papers'!$H$3:$KM$3,BK$4,'English Scores- Leveled papers'!$H7:$KM7,"&gt;-1")=0,"",SUMIF('English Scores- Leveled papers'!$H$3:$KM$3,BK$4,'English Scores- Leveled papers'!$H7:$KM7)))</f>
        <v/>
      </c>
      <c r="BL8" s="89" t="str">
        <f>IF($B8="","",IF(COUNTIFS('English Scores- Leveled papers'!$H$3:$KM$3,BL$4,'English Scores- Leveled papers'!$H7:$KM7,"&gt;-1")=0,"",SUMIF('English Scores- Leveled papers'!$H$3:$KM$3,BL$4,'English Scores- Leveled papers'!$H7:$KM7)))</f>
        <v/>
      </c>
      <c r="BM8" s="89" t="str">
        <f>IF($B8="","",IF(COUNTIFS('Eng GLA 6th, 7th, 8th'!$E$3:$DV$3,BM$4,'Eng GLA 6th, 7th, 8th'!$E8:$DV8, "&gt;-1")=0,"",SUMIF('Eng GLA 6th, 7th, 8th'!$E$3:$DV$3,BM$4,'Eng GLA 6th, 7th, 8th'!$E8:$DV8)))</f>
        <v/>
      </c>
      <c r="BN8" s="89" t="str">
        <f>IF($B8="","",IF(COUNTIFS('Eng GLA 6th, 7th, 8th'!$E$3:$DV$3,BN$4,'Eng GLA 6th, 7th, 8th'!$E8:$DV8, "&gt;-1")=0,"",SUMIF('Eng GLA 6th, 7th, 8th'!$E$3:$DV$3,BN$4,'Eng GLA 6th, 7th, 8th'!$E8:$DV8)))</f>
        <v/>
      </c>
      <c r="BO8" s="89" t="str">
        <f>IF($B8="","",IF(COUNTIFS('Eng GLA 6th, 7th, 8th'!$E$3:$DV$3,BO$4,'Eng GLA 6th, 7th, 8th'!$E8:$DV8, "&gt;-1")=0,"",SUMIF('Eng GLA 6th, 7th, 8th'!$E$3:$DV$3,BO$4,'Eng GLA 6th, 7th, 8th'!$E8:$DV8)))</f>
        <v/>
      </c>
      <c r="BP8" s="89" t="str">
        <f>IF($B8="","",IF(COUNTIFS('Eng GLA 6th, 7th, 8th'!$E$3:$DV$3,BP$4,'Eng GLA 6th, 7th, 8th'!$E8:$DV8, "&gt;-1")=0,"",SUMIF('Eng GLA 6th, 7th, 8th'!$E$3:$DV$3,BP$4,'Eng GLA 6th, 7th, 8th'!$E8:$DV8)))</f>
        <v/>
      </c>
      <c r="BQ8" s="89" t="str">
        <f>IF($B8="","",IF(COUNTIFS('Eng GLA 6th, 7th, 8th'!$E$3:$DV$3,BQ$4,'Eng GLA 6th, 7th, 8th'!$E8:$DV8, "&gt;-1")=0,"",SUMIF('Eng GLA 6th, 7th, 8th'!$E$3:$DV$3,BQ$4,'Eng GLA 6th, 7th, 8th'!$E8:$DV8)))</f>
        <v/>
      </c>
      <c r="BR8" s="89" t="str">
        <f>IF($B8="","",IF(COUNTIFS('Eng GLA 6th, 7th, 8th'!$E$3:$DV$3,BR$4,'Eng GLA 6th, 7th, 8th'!$E8:$DV8, "&gt;-1")=0,"",SUMIF('Eng GLA 6th, 7th, 8th'!$E$3:$DV$3,BR$4,'Eng GLA 6th, 7th, 8th'!$E8:$DV8)))</f>
        <v/>
      </c>
      <c r="BS8" s="89" t="str">
        <f>IF($B8="","",IF(COUNTIFS('Eng GLA 6th, 7th, 8th'!$E$3:$DV$3,BS$4,'Eng GLA 6th, 7th, 8th'!$E8:$DV8, "&gt;-1")=0,"",SUMIF('Eng GLA 6th, 7th, 8th'!$E$3:$DV$3,BS$4,'Eng GLA 6th, 7th, 8th'!$E8:$DV8)))</f>
        <v/>
      </c>
      <c r="BT8" s="89" t="str">
        <f>IF($B8="","",IF(COUNTIFS('Eng GLA 6th, 7th, 8th'!$E$3:$DV$3,BT$4,'Eng GLA 6th, 7th, 8th'!$E8:$DV8, "&gt;-1")=0,"",SUMIF('Eng GLA 6th, 7th, 8th'!$E$3:$DV$3,BT$4,'Eng GLA 6th, 7th, 8th'!$E8:$DV8)))</f>
        <v/>
      </c>
      <c r="BU8" s="89" t="str">
        <f>IF($B8="","",IF(COUNTIFS('Eng GLA 6th, 7th, 8th'!$E$3:$DV$3,BU$4,'Eng GLA 6th, 7th, 8th'!$E8:$DV8, "&gt;-1")=0,"",SUMIF('Eng GLA 6th, 7th, 8th'!$E$3:$DV$3,BU$4,'Eng GLA 6th, 7th, 8th'!$E8:$DV8)))</f>
        <v/>
      </c>
      <c r="BV8" s="89" t="str">
        <f>IF($B8="","",IF(COUNTIFS('Eng GLA 6th, 7th, 8th'!$E$3:$DV$3,BV$4,'Eng GLA 6th, 7th, 8th'!$E8:$DV8, "&gt;-1")=0,"",SUMIF('Eng GLA 6th, 7th, 8th'!$E$3:$DV$3,BV$4,'Eng GLA 6th, 7th, 8th'!$E8:$DV8)))</f>
        <v/>
      </c>
      <c r="BW8" s="89" t="str">
        <f>IF($B8="","",IF(COUNTIFS('Eng GLA 6th, 7th, 8th'!$E$3:$DV$3,BW$4,'Eng GLA 6th, 7th, 8th'!$E8:$DV8, "&gt;-1")=0,"",SUMIF('Eng GLA 6th, 7th, 8th'!$E$3:$DV$3,BW$4,'Eng GLA 6th, 7th, 8th'!$E8:$DV8)))</f>
        <v/>
      </c>
      <c r="BX8" s="89" t="str">
        <f>IF($B8="","",IF(COUNTIFS('Eng GLA 6th, 7th, 8th'!$E$3:$DV$3,BX$4,'Eng GLA 6th, 7th, 8th'!$E8:$DV8, "&gt;-1")=0,"",SUMIF('Eng GLA 6th, 7th, 8th'!$E$3:$DV$3,BX$4,'Eng GLA 6th, 7th, 8th'!$E8:$DV8)))</f>
        <v/>
      </c>
      <c r="BY8" s="89" t="str">
        <f>IF($B8="","",IF(COUNTIFS('Eng GLA 6th, 7th, 8th'!$E$3:$DV$3,BY$4,'Eng GLA 6th, 7th, 8th'!$E8:$DV8, "&gt;-1")=0,"",SUMIF('Eng GLA 6th, 7th, 8th'!$E$3:$DV$3,BY$4,'Eng GLA 6th, 7th, 8th'!$E8:$DV8)))</f>
        <v/>
      </c>
      <c r="BZ8" s="89" t="str">
        <f>IF($B8="","",IF(COUNTIFS('Eng GLA 6th, 7th, 8th'!$E$3:$DV$3,BZ$4,'Eng GLA 6th, 7th, 8th'!$E8:$DV8, "&gt;-1")=0,"",SUMIF('Eng GLA 6th, 7th, 8th'!$E$3:$DV$3,BZ$4,'Eng GLA 6th, 7th, 8th'!$E8:$DV8)))</f>
        <v/>
      </c>
      <c r="CA8" s="89" t="str">
        <f>IF($B8="","",IF(COUNTIFS('Eng GLA 6th, 7th, 8th'!$E$3:$DV$3,CA$4,'Eng GLA 6th, 7th, 8th'!$E8:$DV8, "&gt;-1")=0,"",SUMIF('Eng GLA 6th, 7th, 8th'!$E$3:$DV$3,CA$4,'Eng GLA 6th, 7th, 8th'!$E8:$DV8)))</f>
        <v/>
      </c>
      <c r="CB8" s="426"/>
      <c r="CC8" s="133" t="str">
        <f>IFERROR(IF((COUNT('Eng GLA 6th, 7th, 8th'!E8:U8)=0)," ",(SUM('Eng GLA 6th, 7th, 8th'!E8:U8)/$CC$3)),"")</f>
        <v xml:space="preserve"> </v>
      </c>
      <c r="CD8" s="133" t="str">
        <f>IFERROR(IF((COUNT('Eng GLA 6th, 7th, 8th'!V8:AA8)=0)," ",(SUM('Eng GLA 6th, 7th, 8th'!V8:AA8)/$CD$3)),"")</f>
        <v xml:space="preserve"> </v>
      </c>
      <c r="CE8" s="133" t="str">
        <f>IFERROR(IF((COUNT('Eng GLA 6th, 7th, 8th'!AB8:AG8)=0)," ",(SUM('Eng GLA 6th, 7th, 8th'!AB8:AG8)/$CE$3)),"")</f>
        <v xml:space="preserve"> </v>
      </c>
      <c r="CF8" s="133" t="str">
        <f>IFERROR(IF((COUNT('Eng GLA 6th, 7th, 8th'!AH8:AP8)=0)," ",(SUM('Eng GLA 6th, 7th, 8th'!AH8:AP8)/$CF$3)),"")</f>
        <v xml:space="preserve"> </v>
      </c>
      <c r="CG8" s="433" t="str">
        <f>IFERROR(IF((COUNT('Eng GLA 6th, 7th, 8th'!AR8:BH8)=0)," ",(SUM('Eng GLA 6th, 7th, 8th'!AR8:BH8)/$CG$3)),"")</f>
        <v xml:space="preserve"> </v>
      </c>
      <c r="CH8" s="433" t="str">
        <f>IFERROR(IF((COUNT('Eng GLA 6th, 7th, 8th'!BI8:BN8)=0)," ",(SUM('Eng GLA 6th, 7th, 8th'!BI8:BN8)/$CH$3)),"")</f>
        <v xml:space="preserve"> </v>
      </c>
      <c r="CI8" s="433" t="str">
        <f>IFERROR(IF((COUNT('Eng GLA 6th, 7th, 8th'!BO8:BT8)=0)," ",(SUM('Eng GLA 6th, 7th, 8th'!BO8:BT8)/$CI$3)),"")</f>
        <v xml:space="preserve"> </v>
      </c>
      <c r="CJ8" s="433" t="str">
        <f>IFERROR(IF((COUNT('Eng GLA 6th, 7th, 8th'!BU8:CF8)=0)," ",(SUM('Eng GLA 6th, 7th, 8th'!BU8:CF8)/$CJ$3)),"")</f>
        <v xml:space="preserve"> </v>
      </c>
      <c r="CK8" s="433" t="str">
        <f>IFERROR(IF((COUNT('Eng GLA 6th, 7th, 8th'!CH8:CX8)=0)," ",(SUM('Eng GLA 6th, 7th, 8th'!CH8:CX8)/$CK$3)),"")</f>
        <v xml:space="preserve"> </v>
      </c>
      <c r="CL8" s="433" t="str">
        <f>IFERROR(IF((COUNT('Eng GLA 6th, 7th, 8th'!CY8:DD8)=0)," ",(SUM('Eng GLA 6th, 7th, 8th'!CY8:DD8)/$CL$3)),"")</f>
        <v xml:space="preserve"> </v>
      </c>
      <c r="CM8" s="433" t="str">
        <f>IFERROR(IF((COUNT('Eng GLA 6th, 7th, 8th'!DE8:DJ8)=0)," ",(SUM('Eng GLA 6th, 7th, 8th'!DE8:DJ8)/$CM$3)),"")</f>
        <v xml:space="preserve"> </v>
      </c>
      <c r="CN8" s="433" t="str">
        <f>IFERROR(IF((COUNT('Eng GLA 6th, 7th, 8th'!DK8:DV8)=0)," ",(SUM('Eng GLA 6th, 7th, 8th'!DK8:DV8)/$CN$3)),"")</f>
        <v xml:space="preserve"> </v>
      </c>
    </row>
    <row r="9" spans="1:16375" x14ac:dyDescent="0.2">
      <c r="A9" s="65">
        <v>2</v>
      </c>
      <c r="B9" s="65" t="str">
        <f>'English Scores- Leveled papers'!B8</f>
        <v>V.Sagar</v>
      </c>
      <c r="C9" s="66">
        <f>'RC Mastery Check+Question type'!H6</f>
        <v>1.5</v>
      </c>
      <c r="D9" s="153">
        <f>'Cover Sheet'!L6</f>
        <v>1</v>
      </c>
      <c r="E9" s="89" t="str">
        <f>IF($B9="","",IF(COUNTIFS('English Scores- Leveled papers'!$H$3:$KM$3,E$4,'English Scores- Leveled papers'!$H8:$KM8,"&gt;-1")=0,"",SUMIF('English Scores- Leveled papers'!$H$3:$KM$3,E$4,'English Scores- Leveled papers'!$H8:$KM8)))</f>
        <v/>
      </c>
      <c r="F9" s="89" t="str">
        <f>IF($B9="","",IF(COUNTIFS('English Scores- Leveled papers'!$H$3:$KM$3,F$4,'English Scores- Leveled papers'!$H8:$KM8,"&gt;-1")=0,"",SUMIF('English Scores- Leveled papers'!$H$3:$KM$3,F$4,'English Scores- Leveled papers'!$H8:$KM8)))</f>
        <v/>
      </c>
      <c r="G9" s="89" t="str">
        <f>IF($B9="","",IF(COUNTIFS('English Scores- Leveled papers'!$H$3:$KM$3,G$4,'English Scores- Leveled papers'!$H8:$KM8,"&gt;-1")=0,"",SUMIF('English Scores- Leveled papers'!$H$3:$KM$3,G$4,'English Scores- Leveled papers'!$H8:$KM8)))</f>
        <v/>
      </c>
      <c r="H9" s="89" t="str">
        <f>IF($B9="","",IF(COUNTIFS('English Scores- Leveled papers'!$H$3:$KM$3,H$4,'English Scores- Leveled papers'!$H8:$KM8,"&gt;-1")=0,"",SUMIF('English Scores- Leveled papers'!$H$3:$KM$3,H$4,'English Scores- Leveled papers'!$H8:$KM8)))</f>
        <v/>
      </c>
      <c r="I9" s="89" t="str">
        <f>IF($B9="","",IF(COUNTIFS('English Scores- Leveled papers'!$H$3:$KM$3,I$4,'English Scores- Leveled papers'!$H8:$KM8,"&gt;-1")=0,"",SUMIF('English Scores- Leveled papers'!$H$3:$KM$3,I$4,'English Scores- Leveled papers'!$H8:$KM8)))</f>
        <v/>
      </c>
      <c r="J9" s="89" t="str">
        <f>IF($B9="","",IF(COUNTIFS('English Scores- Leveled papers'!$H$3:$KM$3,J$4,'English Scores- Leveled papers'!$H8:$KM8,"&gt;-1")=0,"",SUMIF('English Scores- Leveled papers'!$H$3:$KM$3,J$4,'English Scores- Leveled papers'!$H8:$KM8)))</f>
        <v/>
      </c>
      <c r="K9" s="89" t="str">
        <f>IF($B9="","",IF(COUNTIFS('English Scores- Leveled papers'!$H$3:$KM$3,K$4,'English Scores- Leveled papers'!$H8:$KM8,"&gt;-1")=0,"",SUMIF('English Scores- Leveled papers'!$H$3:$KM$3,K$4,'English Scores- Leveled papers'!$H8:$KM8)))</f>
        <v/>
      </c>
      <c r="L9" s="89" t="str">
        <f>IF($B9="","",IF(COUNTIFS('English Scores- Leveled papers'!$H$3:$KM$3,L$4,'English Scores- Leveled papers'!$H8:$KM8,"&gt;-1")=0,"",SUMIF('English Scores- Leveled papers'!$H$3:$KM$3,L$4,'English Scores- Leveled papers'!$H8:$KM8)))</f>
        <v/>
      </c>
      <c r="M9" s="89" t="str">
        <f>IF($B9="","",IF(COUNTIFS('English Scores- Leveled papers'!$H$3:$KM$3,M$4,'English Scores- Leveled papers'!$H8:$KM8,"&gt;-1")=0,"",SUMIF('English Scores- Leveled papers'!$H$3:$KM$3,M$4,'English Scores- Leveled papers'!$H8:$KM8)))</f>
        <v/>
      </c>
      <c r="N9" s="89" t="str">
        <f>IF($B9="","",IF(COUNTIFS('English Scores- Leveled papers'!$H$3:$KM$3,N$4,'English Scores- Leveled papers'!$H8:$KM8,"&gt;-1")=0,"",SUMIF('English Scores- Leveled papers'!$H$3:$KM$3,N$4,'English Scores- Leveled papers'!$H8:$KM8)))</f>
        <v/>
      </c>
      <c r="O9" s="89" t="str">
        <f>IF($B9="","",IF(COUNTIFS('English Scores- Leveled papers'!$H$3:$KM$3,O$4,'English Scores- Leveled papers'!$H8:$KM8,"&gt;-1")=0,"",SUMIF('English Scores- Leveled papers'!$H$3:$KM$3,O$4,'English Scores- Leveled papers'!$H8:$KM8)))</f>
        <v/>
      </c>
      <c r="P9" s="89" t="str">
        <f>IF($B9="","",IF(COUNTIFS('English Scores- Leveled papers'!$H$3:$KM$3,P$4,'English Scores- Leveled papers'!$H8:$KM8,"&gt;-1")=0,"",SUMIF('English Scores- Leveled papers'!$H$3:$KM$3,P$4,'English Scores- Leveled papers'!$H8:$KM8)))</f>
        <v/>
      </c>
      <c r="Q9" s="89">
        <f>IF($B9="","",IF(COUNTIFS('English Scores- Leveled papers'!$H$3:$KM$3,Q$4,'English Scores- Leveled papers'!$H8:$KM8,"&gt;-1")=0,"",SUMIF('English Scores- Leveled papers'!$H$3:$KM$3,Q$4,'English Scores- Leveled papers'!$H8:$KM8)))</f>
        <v>3</v>
      </c>
      <c r="R9" s="89">
        <f>IF($B9="","",IF(COUNTIFS('English Scores- Leveled papers'!$H$3:$KM$3,R$4,'English Scores- Leveled papers'!$H8:$KM8,"&gt;-1")=0,"",SUMIF('English Scores- Leveled papers'!$H$3:$KM$3,R$4,'English Scores- Leveled papers'!$H8:$KM8)))</f>
        <v>1</v>
      </c>
      <c r="S9" s="89">
        <f>IF($B9="","",IF(COUNTIFS('English Scores- Leveled papers'!$H$3:$KM$3,S$4,'English Scores- Leveled papers'!$H8:$KM8,"&gt;-1")=0,"",SUMIF('English Scores- Leveled papers'!$H$3:$KM$3,S$4,'English Scores- Leveled papers'!$H8:$KM8)))</f>
        <v>1</v>
      </c>
      <c r="T9" s="89">
        <f>IF($B9="","",IF(COUNTIFS('English Scores- Leveled papers'!$H$3:$KM$3,T$4,'English Scores- Leveled papers'!$H8:$KM8,"&gt;-1")=0,"",SUMIF('English Scores- Leveled papers'!$H$3:$KM$3,T$4,'English Scores- Leveled papers'!$H8:$KM8)))</f>
        <v>3.5</v>
      </c>
      <c r="U9" s="89">
        <f>IF($B9="","",IF(COUNTIFS('English Scores- Leveled papers'!$H$3:$KM$3,U$4,'English Scores- Leveled papers'!$H8:$KM8,"&gt;-1")=0,"",SUMIF('English Scores- Leveled papers'!$H$3:$KM$3,U$4,'English Scores- Leveled papers'!$H8:$KM8)))</f>
        <v>2</v>
      </c>
      <c r="V9" s="89">
        <f>IF($B9="","",IF(COUNTIFS('English Scores- Leveled papers'!$H$3:$KM$3,V$4,'English Scores- Leveled papers'!$H8:$KM8,"&gt;-1")=0,"",SUMIF('English Scores- Leveled papers'!$H$3:$KM$3,V$4,'English Scores- Leveled papers'!$H8:$KM8)))</f>
        <v>3</v>
      </c>
      <c r="W9" s="89">
        <f>IF($B9="","",IF(COUNTIFS('English Scores- Leveled papers'!$H$3:$KM$3,W$4,'English Scores- Leveled papers'!$H8:$KM8,"&gt;-1")=0,"",SUMIF('English Scores- Leveled papers'!$H$3:$KM$3,W$4,'English Scores- Leveled papers'!$H8:$KM8)))</f>
        <v>0</v>
      </c>
      <c r="X9" s="89">
        <f>IF($B9="","",IF(COUNTIFS('English Scores- Leveled papers'!$H$3:$KM$3,X$4,'English Scores- Leveled papers'!$H8:$KM8,"&gt;-1")=0,"",SUMIF('English Scores- Leveled papers'!$H$3:$KM$3,X$4,'English Scores- Leveled papers'!$H8:$KM8)))</f>
        <v>1</v>
      </c>
      <c r="Y9" s="89">
        <f>IF($B9="","",IF(COUNTIFS('English Scores- Leveled papers'!$H$3:$KM$3,Y$4,'English Scores- Leveled papers'!$H8:$KM8,"&gt;-1")=0,"",SUMIF('English Scores- Leveled papers'!$H$3:$KM$3,Y$4,'English Scores- Leveled papers'!$H8:$KM8)))</f>
        <v>1</v>
      </c>
      <c r="Z9" s="89">
        <f>IF($B9="","",IF(COUNTIFS('English Scores- Leveled papers'!$H$3:$KM$3,Z$4,'English Scores- Leveled papers'!$H8:$KM8,"&gt;-1")=0,"",SUMIF('English Scores- Leveled papers'!$H$3:$KM$3,Z$4,'English Scores- Leveled papers'!$H8:$KM8)))</f>
        <v>2</v>
      </c>
      <c r="AA9" s="89">
        <f>IF($B9="","",IF(COUNTIFS('English Scores- Leveled papers'!$H$3:$KM$3,AA$4,'English Scores- Leveled papers'!$H8:$KM8,"&gt;-1")=0,"",SUMIF('English Scores- Leveled papers'!$H$3:$KM$3,AA$4,'English Scores- Leveled papers'!$H8:$KM8)))</f>
        <v>1</v>
      </c>
      <c r="AB9" s="89">
        <f>IF($B9="","",IF(COUNTIFS('English Scores- Leveled papers'!$H$3:$KM$3,AB$4,'English Scores- Leveled papers'!$H8:$KM8,"&gt;-1")=0,"",SUMIF('English Scores- Leveled papers'!$H$3:$KM$3,AB$4,'English Scores- Leveled papers'!$H8:$KM8)))</f>
        <v>2</v>
      </c>
      <c r="AC9" s="89">
        <f>IF($B9="","",IF(COUNTIFS('English Scores- Leveled papers'!$H$3:$KM$3,AC$4,'English Scores- Leveled papers'!$H8:$KM8,"&gt;-1")=0,"",SUMIF('English Scores- Leveled papers'!$H$3:$KM$3,AC$4,'English Scores- Leveled papers'!$H8:$KM8)))</f>
        <v>1.75</v>
      </c>
      <c r="AD9" s="89">
        <f>IF($B9="","",IF(COUNTIFS('English Scores- Leveled papers'!$H$3:$KM$3,AD$4,'English Scores- Leveled papers'!$H8:$KM8,"&gt;-1")=0,"",SUMIF('English Scores- Leveled papers'!$H$3:$KM$3,AD$4,'English Scores- Leveled papers'!$H8:$KM8)))</f>
        <v>0</v>
      </c>
      <c r="AE9" s="89" t="str">
        <f>IF($B9="","",IF(COUNTIFS('English Scores- Leveled papers'!$H$3:$KM$3,AE$4,'English Scores- Leveled papers'!$H8:$KM8,"&gt;-1")=0,"",SUMIF('English Scores- Leveled papers'!$H$3:$KM$3,AE$4,'English Scores- Leveled papers'!$H8:$KM8)))</f>
        <v/>
      </c>
      <c r="AF9" s="89" t="str">
        <f>IF($B9="","",IF(COUNTIFS('English Scores- Leveled papers'!$H$3:$KM$3,AF$4,'English Scores- Leveled papers'!$H8:$KM8,"&gt;-1")=0,"",SUMIF('English Scores- Leveled papers'!$H$3:$KM$3,AF$4,'English Scores- Leveled papers'!$H8:$KM8)))</f>
        <v/>
      </c>
      <c r="AG9" s="89" t="str">
        <f>IF($B9="","",IF(COUNTIFS('English Scores- Leveled papers'!$H$3:$KM$3,AG$4,'English Scores- Leveled papers'!$H8:$KM8,"&gt;-1")=0,"",SUMIF('English Scores- Leveled papers'!$H$3:$KM$3,AG$4,'English Scores- Leveled papers'!$H8:$KM8)))</f>
        <v/>
      </c>
      <c r="AH9" s="89" t="str">
        <f>IF($B9="","",IF(COUNTIFS('English Scores- Leveled papers'!$H$3:$KM$3,AH$4,'English Scores- Leveled papers'!$H8:$KM8,"&gt;-1")=0,"",SUMIF('English Scores- Leveled papers'!$H$3:$KM$3,AH$4,'English Scores- Leveled papers'!$H8:$KM8)))</f>
        <v/>
      </c>
      <c r="AI9" s="89" t="str">
        <f>IF($B9="","",IF(COUNTIFS('English Scores- Leveled papers'!$H$3:$KM$3,AI$4,'English Scores- Leveled papers'!$H8:$KM8,"&gt;-1")=0,"",SUMIF('English Scores- Leveled papers'!$H$3:$KM$3,AI$4,'English Scores- Leveled papers'!$H8:$KM8)))</f>
        <v/>
      </c>
      <c r="AJ9" s="89" t="str">
        <f>IF($B9="","",IF(COUNTIFS('English Scores- Leveled papers'!$H$3:$KM$3,AJ$4,'English Scores- Leveled papers'!$H8:$KM8,"&gt;-1")=0,"",SUMIF('English Scores- Leveled papers'!$H$3:$KM$3,AJ$4,'English Scores- Leveled papers'!$H8:$KM8)))</f>
        <v/>
      </c>
      <c r="AK9" s="89" t="str">
        <f>IF($B9="","",IF(COUNTIFS('English Scores- Leveled papers'!$H$3:$KM$3,AK$4,'English Scores- Leveled papers'!$H8:$KM8,"&gt;-1")=0,"",SUMIF('English Scores- Leveled papers'!$H$3:$KM$3,AK$4,'English Scores- Leveled papers'!$H8:$KM8)))</f>
        <v/>
      </c>
      <c r="AL9" s="89" t="str">
        <f>IF($B9="","",IF(COUNTIFS('English Scores- Leveled papers'!$H$3:$KM$3,AL$4,'English Scores- Leveled papers'!$H8:$KM8,"&gt;-1")=0,"",SUMIF('English Scores- Leveled papers'!$H$3:$KM$3,AL$4,'English Scores- Leveled papers'!$H8:$KM8)))</f>
        <v/>
      </c>
      <c r="AM9" s="89" t="str">
        <f>IF($B9="","",IF(COUNTIFS('English Scores- Leveled papers'!$H$3:$KM$3,AM$4,'English Scores- Leveled papers'!$H8:$KM8,"&gt;-1")=0,"",SUMIF('English Scores- Leveled papers'!$H$3:$KM$3,AM$4,'English Scores- Leveled papers'!$H8:$KM8)))</f>
        <v/>
      </c>
      <c r="AN9" s="89" t="str">
        <f>IF($B9="","",IF(COUNTIFS('English Scores- Leveled papers'!$H$3:$KM$3,AN$4,'English Scores- Leveled papers'!$H8:$KM8,"&gt;-1")=0,"",SUMIF('English Scores- Leveled papers'!$H$3:$KM$3,AN$4,'English Scores- Leveled papers'!$H8:$KM8)))</f>
        <v/>
      </c>
      <c r="AO9" s="89" t="str">
        <f>IF($B9="","",IF(COUNTIFS('English Scores- Leveled papers'!$H$3:$KM$3,AO$4,'English Scores- Leveled papers'!$H8:$KM8,"&gt;-1")=0,"",SUMIF('English Scores- Leveled papers'!$H$3:$KM$3,AO$4,'English Scores- Leveled papers'!$H8:$KM8)))</f>
        <v/>
      </c>
      <c r="AP9" s="89" t="str">
        <f>IF($B9="","",IF(COUNTIFS('English Scores- Leveled papers'!$H$3:$KM$3,AP$4,'English Scores- Leveled papers'!$H8:$KM8,"&gt;-1")=0,"",SUMIF('English Scores- Leveled papers'!$H$3:$KM$3,AP$4,'English Scores- Leveled papers'!$H8:$KM8)))</f>
        <v/>
      </c>
      <c r="AQ9" s="89" t="str">
        <f>IF($B9="","",IF(COUNTIFS('English Scores- Leveled papers'!$H$3:$KM$3,AQ$4,'English Scores- Leveled papers'!$H8:$KM8,"&gt;-1")=0,"",SUMIF('English Scores- Leveled papers'!$H$3:$KM$3,AQ$4,'English Scores- Leveled papers'!$H8:$KM8)))</f>
        <v/>
      </c>
      <c r="AR9" s="89" t="str">
        <f>IF($B9="","",IF(COUNTIFS('English Scores- Leveled papers'!$H$3:$KM$3,AR$4,'English Scores- Leveled papers'!$H8:$KM8,"&gt;-1")=0,"",SUMIF('English Scores- Leveled papers'!$H$3:$KM$3,AR$4,'English Scores- Leveled papers'!$H8:$KM8)))</f>
        <v/>
      </c>
      <c r="AS9" s="89" t="str">
        <f>IF($B9="","",IF(COUNTIFS('English Scores- Leveled papers'!$H$3:$KM$3,AS$4,'English Scores- Leveled papers'!$H8:$KM8,"&gt;-1")=0,"",SUMIF('English Scores- Leveled papers'!$H$3:$KM$3,AS$4,'English Scores- Leveled papers'!$H8:$KM8)))</f>
        <v/>
      </c>
      <c r="AT9" s="89" t="str">
        <f>IF($B9="","",IF(COUNTIFS('English Scores- Leveled papers'!$H$3:$KM$3,AT$4,'English Scores- Leveled papers'!$H8:$KM8,"&gt;-1")=0,"",SUMIF('English Scores- Leveled papers'!$H$3:$KM$3,AT$4,'English Scores- Leveled papers'!$H8:$KM8)))</f>
        <v/>
      </c>
      <c r="AU9" s="89" t="str">
        <f>IF($B9="","",IF(COUNTIFS('English Scores- Leveled papers'!$H$3:$KM$3,AU$4,'English Scores- Leveled papers'!$H8:$KM8,"&gt;-1")=0,"",SUMIF('English Scores- Leveled papers'!$H$3:$KM$3,AU$4,'English Scores- Leveled papers'!$H8:$KM8)))</f>
        <v/>
      </c>
      <c r="AV9" s="89" t="str">
        <f>IF($B9="","",IF(COUNTIFS('English Scores- Leveled papers'!$H$3:$KM$3,AV$4,'English Scores- Leveled papers'!$H8:$KM8,"&gt;-1")=0,"",SUMIF('English Scores- Leveled papers'!$H$3:$KM$3,AV$4,'English Scores- Leveled papers'!$H8:$KM8)))</f>
        <v/>
      </c>
      <c r="AW9" s="89" t="str">
        <f>IF($B9="","",IF(COUNTIFS('English Scores- Leveled papers'!$H$3:$KM$3,AW$4,'English Scores- Leveled papers'!$H8:$KM8,"&gt;-1")=0,"",SUMIF('English Scores- Leveled papers'!$H$3:$KM$3,AW$4,'English Scores- Leveled papers'!$H8:$KM8)))</f>
        <v/>
      </c>
      <c r="AX9" s="89" t="str">
        <f>IF($B9="","",IF(COUNTIFS('English Scores- Leveled papers'!$H$3:$KM$3,AX$4,'English Scores- Leveled papers'!$H8:$KM8,"&gt;-1")=0,"",SUMIF('English Scores- Leveled papers'!$H$3:$KM$3,AX$4,'English Scores- Leveled papers'!$H8:$KM8)))</f>
        <v/>
      </c>
      <c r="AY9" s="89" t="str">
        <f>IF($B9="","",IF(COUNTIFS('English Scores- Leveled papers'!$H$3:$KM$3,AY$4,'English Scores- Leveled papers'!$H8:$KM8,"&gt;-1")=0,"",SUMIF('English Scores- Leveled papers'!$H$3:$KM$3,AY$4,'English Scores- Leveled papers'!$H8:$KM8)))</f>
        <v/>
      </c>
      <c r="AZ9" s="89" t="str">
        <f>IF($B9="","",IF(COUNTIFS('English Scores- Leveled papers'!$H$3:$KM$3,AZ$4,'English Scores- Leveled papers'!$H8:$KM8,"&gt;-1")=0,"",SUMIF('English Scores- Leveled papers'!$H$3:$KM$3,AZ$4,'English Scores- Leveled papers'!$H8:$KM8)))</f>
        <v/>
      </c>
      <c r="BA9" s="89" t="str">
        <f>IF($B9="","",IF(COUNTIFS('English Scores- Leveled papers'!$H$3:$KM$3,BA$4,'English Scores- Leveled papers'!$H8:$KM8,"&gt;-1")=0,"",SUMIF('English Scores- Leveled papers'!$H$3:$KM$3,BA$4,'English Scores- Leveled papers'!$H8:$KM8)))</f>
        <v/>
      </c>
      <c r="BB9" s="89" t="str">
        <f>IF($B9="","",IF(COUNTIFS('English Scores- Leveled papers'!$H$3:$KM$3,BB$4,'English Scores- Leveled papers'!$H8:$KM8,"&gt;-1")=0,"",SUMIF('English Scores- Leveled papers'!$H$3:$KM$3,BB$4,'English Scores- Leveled papers'!$H8:$KM8)))</f>
        <v/>
      </c>
      <c r="BC9" s="89" t="str">
        <f>IF($B9="","",IF(COUNTIFS('English Scores- Leveled papers'!$H$3:$KM$3,BC$4,'English Scores- Leveled papers'!$H8:$KM8,"&gt;-1")=0,"",SUMIF('English Scores- Leveled papers'!$H$3:$KM$3,BC$4,'English Scores- Leveled papers'!$H8:$KM8)))</f>
        <v/>
      </c>
      <c r="BD9" s="89" t="str">
        <f>IF($B9="","",IF(COUNTIFS('English Scores- Leveled papers'!$H$3:$KM$3,BD$4,'English Scores- Leveled papers'!$H8:$KM8,"&gt;-1")=0,"",SUMIF('English Scores- Leveled papers'!$H$3:$KM$3,BD$4,'English Scores- Leveled papers'!$H8:$KM8)))</f>
        <v/>
      </c>
      <c r="BE9" s="89" t="str">
        <f>IF($B9="","",IF(COUNTIFS('English Scores- Leveled papers'!$H$3:$KM$3,BE$4,'English Scores- Leveled papers'!$H8:$KM8,"&gt;-1")=0,"",SUMIF('English Scores- Leveled papers'!$H$3:$KM$3,BE$4,'English Scores- Leveled papers'!$H8:$KM8)))</f>
        <v/>
      </c>
      <c r="BF9" s="89" t="str">
        <f>IF($B9="","",IF(COUNTIFS('English Scores- Leveled papers'!$H$3:$KM$3,BF$4,'English Scores- Leveled papers'!$H8:$KM8,"&gt;-1")=0,"",SUMIF('English Scores- Leveled papers'!$H$3:$KM$3,BF$4,'English Scores- Leveled papers'!$H8:$KM8)))</f>
        <v/>
      </c>
      <c r="BG9" s="89" t="str">
        <f>IF($B9="","",IF(COUNTIFS('English Scores- Leveled papers'!$H$3:$KM$3,BG$4,'English Scores- Leveled papers'!$H8:$KM8,"&gt;-1")=0,"",SUMIF('English Scores- Leveled papers'!$H$3:$KM$3,BG$4,'English Scores- Leveled papers'!$H8:$KM8)))</f>
        <v/>
      </c>
      <c r="BH9" s="89" t="str">
        <f>IF($B9="","",IF(COUNTIFS('English Scores- Leveled papers'!$H$3:$KM$3,BH$4,'English Scores- Leveled papers'!$H8:$KM8,"&gt;-1")=0,"",SUMIF('English Scores- Leveled papers'!$H$3:$KM$3,BH$4,'English Scores- Leveled papers'!$H8:$KM8)))</f>
        <v/>
      </c>
      <c r="BI9" s="89" t="str">
        <f>IF($B9="","",IF(COUNTIFS('English Scores- Leveled papers'!$H$3:$KM$3,BI$4,'English Scores- Leveled papers'!$H8:$KM8,"&gt;-1")=0,"",SUMIF('English Scores- Leveled papers'!$H$3:$KM$3,BI$4,'English Scores- Leveled papers'!$H8:$KM8)))</f>
        <v/>
      </c>
      <c r="BJ9" s="89" t="str">
        <f>IF($B9="","",IF(COUNTIFS('English Scores- Leveled papers'!$H$3:$KM$3,BJ$4,'English Scores- Leveled papers'!$H8:$KM8,"&gt;-1")=0,"",SUMIF('English Scores- Leveled papers'!$H$3:$KM$3,BJ$4,'English Scores- Leveled papers'!$H8:$KM8)))</f>
        <v/>
      </c>
      <c r="BK9" s="89" t="str">
        <f>IF($B9="","",IF(COUNTIFS('English Scores- Leveled papers'!$H$3:$KM$3,BK$4,'English Scores- Leveled papers'!$H8:$KM8,"&gt;-1")=0,"",SUMIF('English Scores- Leveled papers'!$H$3:$KM$3,BK$4,'English Scores- Leveled papers'!$H8:$KM8)))</f>
        <v/>
      </c>
      <c r="BL9" s="89" t="str">
        <f>IF($B9="","",IF(COUNTIFS('English Scores- Leveled papers'!$H$3:$KM$3,BL$4,'English Scores- Leveled papers'!$H8:$KM8,"&gt;-1")=0,"",SUMIF('English Scores- Leveled papers'!$H$3:$KM$3,BL$4,'English Scores- Leveled papers'!$H8:$KM8)))</f>
        <v/>
      </c>
      <c r="BM9" s="89" t="str">
        <f>IF($B9="","",IF(COUNTIFS('Eng GLA 6th, 7th, 8th'!$E$3:$DV$3,BM$4,'Eng GLA 6th, 7th, 8th'!$E9:$DV9, "&gt;-1")=0,"",SUMIF('Eng GLA 6th, 7th, 8th'!$E$3:$DV$3,BM$4,'Eng GLA 6th, 7th, 8th'!$E9:$DV9)))</f>
        <v/>
      </c>
      <c r="BN9" s="89" t="str">
        <f>IF($B9="","",IF(COUNTIFS('Eng GLA 6th, 7th, 8th'!$E$3:$DV$3,BN$4,'Eng GLA 6th, 7th, 8th'!$E9:$DV9, "&gt;-1")=0,"",SUMIF('Eng GLA 6th, 7th, 8th'!$E$3:$DV$3,BN$4,'Eng GLA 6th, 7th, 8th'!$E9:$DV9)))</f>
        <v/>
      </c>
      <c r="BO9" s="89" t="str">
        <f>IF($B9="","",IF(COUNTIFS('Eng GLA 6th, 7th, 8th'!$E$3:$DV$3,BO$4,'Eng GLA 6th, 7th, 8th'!$E9:$DV9, "&gt;-1")=0,"",SUMIF('Eng GLA 6th, 7th, 8th'!$E$3:$DV$3,BO$4,'Eng GLA 6th, 7th, 8th'!$E9:$DV9)))</f>
        <v/>
      </c>
      <c r="BP9" s="89" t="str">
        <f>IF($B9="","",IF(COUNTIFS('Eng GLA 6th, 7th, 8th'!$E$3:$DV$3,BP$4,'Eng GLA 6th, 7th, 8th'!$E9:$DV9, "&gt;-1")=0,"",SUMIF('Eng GLA 6th, 7th, 8th'!$E$3:$DV$3,BP$4,'Eng GLA 6th, 7th, 8th'!$E9:$DV9)))</f>
        <v/>
      </c>
      <c r="BQ9" s="89" t="str">
        <f>IF($B9="","",IF(COUNTIFS('Eng GLA 6th, 7th, 8th'!$E$3:$DV$3,BQ$4,'Eng GLA 6th, 7th, 8th'!$E9:$DV9, "&gt;-1")=0,"",SUMIF('Eng GLA 6th, 7th, 8th'!$E$3:$DV$3,BQ$4,'Eng GLA 6th, 7th, 8th'!$E9:$DV9)))</f>
        <v/>
      </c>
      <c r="BR9" s="89" t="str">
        <f>IF($B9="","",IF(COUNTIFS('Eng GLA 6th, 7th, 8th'!$E$3:$DV$3,BR$4,'Eng GLA 6th, 7th, 8th'!$E9:$DV9, "&gt;-1")=0,"",SUMIF('Eng GLA 6th, 7th, 8th'!$E$3:$DV$3,BR$4,'Eng GLA 6th, 7th, 8th'!$E9:$DV9)))</f>
        <v/>
      </c>
      <c r="BS9" s="89" t="str">
        <f>IF($B9="","",IF(COUNTIFS('Eng GLA 6th, 7th, 8th'!$E$3:$DV$3,BS$4,'Eng GLA 6th, 7th, 8th'!$E9:$DV9, "&gt;-1")=0,"",SUMIF('Eng GLA 6th, 7th, 8th'!$E$3:$DV$3,BS$4,'Eng GLA 6th, 7th, 8th'!$E9:$DV9)))</f>
        <v/>
      </c>
      <c r="BT9" s="89" t="str">
        <f>IF($B9="","",IF(COUNTIFS('Eng GLA 6th, 7th, 8th'!$E$3:$DV$3,BT$4,'Eng GLA 6th, 7th, 8th'!$E9:$DV9, "&gt;-1")=0,"",SUMIF('Eng GLA 6th, 7th, 8th'!$E$3:$DV$3,BT$4,'Eng GLA 6th, 7th, 8th'!$E9:$DV9)))</f>
        <v/>
      </c>
      <c r="BU9" s="89" t="str">
        <f>IF($B9="","",IF(COUNTIFS('Eng GLA 6th, 7th, 8th'!$E$3:$DV$3,BU$4,'Eng GLA 6th, 7th, 8th'!$E9:$DV9, "&gt;-1")=0,"",SUMIF('Eng GLA 6th, 7th, 8th'!$E$3:$DV$3,BU$4,'Eng GLA 6th, 7th, 8th'!$E9:$DV9)))</f>
        <v/>
      </c>
      <c r="BV9" s="89" t="str">
        <f>IF($B9="","",IF(COUNTIFS('Eng GLA 6th, 7th, 8th'!$E$3:$DV$3,BV$4,'Eng GLA 6th, 7th, 8th'!$E9:$DV9, "&gt;-1")=0,"",SUMIF('Eng GLA 6th, 7th, 8th'!$E$3:$DV$3,BV$4,'Eng GLA 6th, 7th, 8th'!$E9:$DV9)))</f>
        <v/>
      </c>
      <c r="BW9" s="89" t="str">
        <f>IF($B9="","",IF(COUNTIFS('Eng GLA 6th, 7th, 8th'!$E$3:$DV$3,BW$4,'Eng GLA 6th, 7th, 8th'!$E9:$DV9, "&gt;-1")=0,"",SUMIF('Eng GLA 6th, 7th, 8th'!$E$3:$DV$3,BW$4,'Eng GLA 6th, 7th, 8th'!$E9:$DV9)))</f>
        <v/>
      </c>
      <c r="BX9" s="89" t="str">
        <f>IF($B9="","",IF(COUNTIFS('Eng GLA 6th, 7th, 8th'!$E$3:$DV$3,BX$4,'Eng GLA 6th, 7th, 8th'!$E9:$DV9, "&gt;-1")=0,"",SUMIF('Eng GLA 6th, 7th, 8th'!$E$3:$DV$3,BX$4,'Eng GLA 6th, 7th, 8th'!$E9:$DV9)))</f>
        <v/>
      </c>
      <c r="BY9" s="89" t="str">
        <f>IF($B9="","",IF(COUNTIFS('Eng GLA 6th, 7th, 8th'!$E$3:$DV$3,BY$4,'Eng GLA 6th, 7th, 8th'!$E9:$DV9, "&gt;-1")=0,"",SUMIF('Eng GLA 6th, 7th, 8th'!$E$3:$DV$3,BY$4,'Eng GLA 6th, 7th, 8th'!$E9:$DV9)))</f>
        <v/>
      </c>
      <c r="BZ9" s="89" t="str">
        <f>IF($B9="","",IF(COUNTIFS('Eng GLA 6th, 7th, 8th'!$E$3:$DV$3,BZ$4,'Eng GLA 6th, 7th, 8th'!$E9:$DV9, "&gt;-1")=0,"",SUMIF('Eng GLA 6th, 7th, 8th'!$E$3:$DV$3,BZ$4,'Eng GLA 6th, 7th, 8th'!$E9:$DV9)))</f>
        <v/>
      </c>
      <c r="CA9" s="89" t="str">
        <f>IF($B9="","",IF(COUNTIFS('Eng GLA 6th, 7th, 8th'!$E$3:$DV$3,CA$4,'Eng GLA 6th, 7th, 8th'!$E9:$DV9, "&gt;-1")=0,"",SUMIF('Eng GLA 6th, 7th, 8th'!$E$3:$DV$3,CA$4,'Eng GLA 6th, 7th, 8th'!$E9:$DV9)))</f>
        <v/>
      </c>
      <c r="CB9" s="426"/>
      <c r="CC9" s="133" t="str">
        <f>IFERROR(IF((COUNT('Eng GLA 6th, 7th, 8th'!E9:U9)=0)," ",(SUM('Eng GLA 6th, 7th, 8th'!E9:U9)/$CC$3)),"")</f>
        <v xml:space="preserve"> </v>
      </c>
      <c r="CD9" s="133" t="str">
        <f>IFERROR(IF((COUNT('Eng GLA 6th, 7th, 8th'!V9:AA9)=0)," ",(SUM('Eng GLA 6th, 7th, 8th'!V9:AA9)/$CD$3)),"")</f>
        <v xml:space="preserve"> </v>
      </c>
      <c r="CE9" s="133" t="str">
        <f>IFERROR(IF((COUNT('Eng GLA 6th, 7th, 8th'!AB9:AG9)=0)," ",(SUM('Eng GLA 6th, 7th, 8th'!AB9:AG9)/$CE$3)),"")</f>
        <v xml:space="preserve"> </v>
      </c>
      <c r="CF9" s="133" t="str">
        <f>IFERROR(IF((COUNT('Eng GLA 6th, 7th, 8th'!AH9:AP9)=0)," ",(SUM('Eng GLA 6th, 7th, 8th'!AH9:AP9)/$CF$3)),"")</f>
        <v xml:space="preserve"> </v>
      </c>
      <c r="CG9" s="433" t="str">
        <f>IFERROR(IF((COUNT('Eng GLA 6th, 7th, 8th'!AR9:BH9)=0)," ",(SUM('Eng GLA 6th, 7th, 8th'!AR9:BH9)/$CG$3)),"")</f>
        <v xml:space="preserve"> </v>
      </c>
      <c r="CH9" s="433" t="str">
        <f>IFERROR(IF((COUNT('Eng GLA 6th, 7th, 8th'!BI9:BN9)=0)," ",(SUM('Eng GLA 6th, 7th, 8th'!BI9:BN9)/$CH$3)),"")</f>
        <v xml:space="preserve"> </v>
      </c>
      <c r="CI9" s="433" t="str">
        <f>IFERROR(IF((COUNT('Eng GLA 6th, 7th, 8th'!BO9:BT9)=0)," ",(SUM('Eng GLA 6th, 7th, 8th'!BO9:BT9)/$CI$3)),"")</f>
        <v xml:space="preserve"> </v>
      </c>
      <c r="CJ9" s="433" t="str">
        <f>IFERROR(IF((COUNT('Eng GLA 6th, 7th, 8th'!BU9:CF9)=0)," ",(SUM('Eng GLA 6th, 7th, 8th'!BU9:CF9)/$CJ$3)),"")</f>
        <v xml:space="preserve"> </v>
      </c>
      <c r="CK9" s="433" t="str">
        <f>IFERROR(IF((COUNT('Eng GLA 6th, 7th, 8th'!CH9:CX9)=0)," ",(SUM('Eng GLA 6th, 7th, 8th'!CH9:CX9)/$CK$3)),"")</f>
        <v xml:space="preserve"> </v>
      </c>
      <c r="CL9" s="433" t="str">
        <f>IFERROR(IF((COUNT('Eng GLA 6th, 7th, 8th'!CY9:DD9)=0)," ",(SUM('Eng GLA 6th, 7th, 8th'!CY9:DD9)/$CL$3)),"")</f>
        <v xml:space="preserve"> </v>
      </c>
      <c r="CM9" s="433" t="str">
        <f>IFERROR(IF((COUNT('Eng GLA 6th, 7th, 8th'!DE9:DJ9)=0)," ",(SUM('Eng GLA 6th, 7th, 8th'!DE9:DJ9)/$CM$3)),"")</f>
        <v xml:space="preserve"> </v>
      </c>
      <c r="CN9" s="433" t="str">
        <f>IFERROR(IF((COUNT('Eng GLA 6th, 7th, 8th'!DK9:DV9)=0)," ",(SUM('Eng GLA 6th, 7th, 8th'!DK9:DV9)/$CN$3)),"")</f>
        <v xml:space="preserve"> </v>
      </c>
    </row>
    <row r="10" spans="1:16375" x14ac:dyDescent="0.2">
      <c r="A10" s="65">
        <v>3</v>
      </c>
      <c r="B10" s="65" t="str">
        <f>'English Scores- Leveled papers'!B9</f>
        <v>Sana Begum</v>
      </c>
      <c r="C10" s="66">
        <f>'RC Mastery Check+Question type'!H7</f>
        <v>1</v>
      </c>
      <c r="D10" s="153" t="str">
        <f>'Cover Sheet'!L7</f>
        <v/>
      </c>
      <c r="E10" s="89" t="str">
        <f>IF($B10="","",IF(COUNTIFS('English Scores- Leveled papers'!$H$3:$KM$3,E$4,'English Scores- Leveled papers'!$H9:$KM9,"&gt;-1")=0,"",SUMIF('English Scores- Leveled papers'!$H$3:$KM$3,E$4,'English Scores- Leveled papers'!$H9:$KM9)))</f>
        <v/>
      </c>
      <c r="F10" s="89" t="str">
        <f>IF($B10="","",IF(COUNTIFS('English Scores- Leveled papers'!$H$3:$KM$3,F$4,'English Scores- Leveled papers'!$H9:$KM9,"&gt;-1")=0,"",SUMIF('English Scores- Leveled papers'!$H$3:$KM$3,F$4,'English Scores- Leveled papers'!$H9:$KM9)))</f>
        <v/>
      </c>
      <c r="G10" s="89" t="str">
        <f>IF($B10="","",IF(COUNTIFS('English Scores- Leveled papers'!$H$3:$KM$3,G$4,'English Scores- Leveled papers'!$H9:$KM9,"&gt;-1")=0,"",SUMIF('English Scores- Leveled papers'!$H$3:$KM$3,G$4,'English Scores- Leveled papers'!$H9:$KM9)))</f>
        <v/>
      </c>
      <c r="H10" s="89" t="str">
        <f>IF($B10="","",IF(COUNTIFS('English Scores- Leveled papers'!$H$3:$KM$3,H$4,'English Scores- Leveled papers'!$H9:$KM9,"&gt;-1")=0,"",SUMIF('English Scores- Leveled papers'!$H$3:$KM$3,H$4,'English Scores- Leveled papers'!$H9:$KM9)))</f>
        <v/>
      </c>
      <c r="I10" s="89" t="str">
        <f>IF($B10="","",IF(COUNTIFS('English Scores- Leveled papers'!$H$3:$KM$3,I$4,'English Scores- Leveled papers'!$H9:$KM9,"&gt;-1")=0,"",SUMIF('English Scores- Leveled papers'!$H$3:$KM$3,I$4,'English Scores- Leveled papers'!$H9:$KM9)))</f>
        <v/>
      </c>
      <c r="J10" s="89" t="str">
        <f>IF($B10="","",IF(COUNTIFS('English Scores- Leveled papers'!$H$3:$KM$3,J$4,'English Scores- Leveled papers'!$H9:$KM9,"&gt;-1")=0,"",SUMIF('English Scores- Leveled papers'!$H$3:$KM$3,J$4,'English Scores- Leveled papers'!$H9:$KM9)))</f>
        <v/>
      </c>
      <c r="K10" s="89" t="str">
        <f>IF($B10="","",IF(COUNTIFS('English Scores- Leveled papers'!$H$3:$KM$3,K$4,'English Scores- Leveled papers'!$H9:$KM9,"&gt;-1")=0,"",SUMIF('English Scores- Leveled papers'!$H$3:$KM$3,K$4,'English Scores- Leveled papers'!$H9:$KM9)))</f>
        <v/>
      </c>
      <c r="L10" s="89" t="str">
        <f>IF($B10="","",IF(COUNTIFS('English Scores- Leveled papers'!$H$3:$KM$3,L$4,'English Scores- Leveled papers'!$H9:$KM9,"&gt;-1")=0,"",SUMIF('English Scores- Leveled papers'!$H$3:$KM$3,L$4,'English Scores- Leveled papers'!$H9:$KM9)))</f>
        <v/>
      </c>
      <c r="M10" s="89">
        <f>IF($B10="","",IF(COUNTIFS('English Scores- Leveled papers'!$H$3:$KM$3,M$4,'English Scores- Leveled papers'!$H9:$KM9,"&gt;-1")=0,"",SUMIF('English Scores- Leveled papers'!$H$3:$KM$3,M$4,'English Scores- Leveled papers'!$H9:$KM9)))</f>
        <v>2</v>
      </c>
      <c r="N10" s="89">
        <f>IF($B10="","",IF(COUNTIFS('English Scores- Leveled papers'!$H$3:$KM$3,N$4,'English Scores- Leveled papers'!$H9:$KM9,"&gt;-1")=0,"",SUMIF('English Scores- Leveled papers'!$H$3:$KM$3,N$4,'English Scores- Leveled papers'!$H9:$KM9)))</f>
        <v>1</v>
      </c>
      <c r="O10" s="89">
        <f>IF($B10="","",IF(COUNTIFS('English Scores- Leveled papers'!$H$3:$KM$3,O$4,'English Scores- Leveled papers'!$H9:$KM9,"&gt;-1")=0,"",SUMIF('English Scores- Leveled papers'!$H$3:$KM$3,O$4,'English Scores- Leveled papers'!$H9:$KM9)))</f>
        <v>1</v>
      </c>
      <c r="P10" s="89">
        <f>IF($B10="","",IF(COUNTIFS('English Scores- Leveled papers'!$H$3:$KM$3,P$4,'English Scores- Leveled papers'!$H9:$KM9,"&gt;-1")=0,"",SUMIF('English Scores- Leveled papers'!$H$3:$KM$3,P$4,'English Scores- Leveled papers'!$H9:$KM9)))</f>
        <v>2</v>
      </c>
      <c r="Q10" s="89">
        <f>IF($B10="","",IF(COUNTIFS('English Scores- Leveled papers'!$H$3:$KM$3,Q$4,'English Scores- Leveled papers'!$H9:$KM9,"&gt;-1")=0,"",SUMIF('English Scores- Leveled papers'!$H$3:$KM$3,Q$4,'English Scores- Leveled papers'!$H9:$KM9)))</f>
        <v>2</v>
      </c>
      <c r="R10" s="89">
        <f>IF($B10="","",IF(COUNTIFS('English Scores- Leveled papers'!$H$3:$KM$3,R$4,'English Scores- Leveled papers'!$H9:$KM9,"&gt;-1")=0,"",SUMIF('English Scores- Leveled papers'!$H$3:$KM$3,R$4,'English Scores- Leveled papers'!$H9:$KM9)))</f>
        <v>1</v>
      </c>
      <c r="S10" s="89">
        <f>IF($B10="","",IF(COUNTIFS('English Scores- Leveled papers'!$H$3:$KM$3,S$4,'English Scores- Leveled papers'!$H9:$KM9,"&gt;-1")=0,"",SUMIF('English Scores- Leveled papers'!$H$3:$KM$3,S$4,'English Scores- Leveled papers'!$H9:$KM9)))</f>
        <v>1</v>
      </c>
      <c r="T10" s="89">
        <f>IF($B10="","",IF(COUNTIFS('English Scores- Leveled papers'!$H$3:$KM$3,T$4,'English Scores- Leveled papers'!$H9:$KM9,"&gt;-1")=0,"",SUMIF('English Scores- Leveled papers'!$H$3:$KM$3,T$4,'English Scores- Leveled papers'!$H9:$KM9)))</f>
        <v>1.75</v>
      </c>
      <c r="U10" s="89">
        <f>IF($B10="","",IF(COUNTIFS('English Scores- Leveled papers'!$H$3:$KM$3,U$4,'English Scores- Leveled papers'!$H9:$KM9,"&gt;-1")=0,"",SUMIF('English Scores- Leveled papers'!$H$3:$KM$3,U$4,'English Scores- Leveled papers'!$H9:$KM9)))</f>
        <v>2</v>
      </c>
      <c r="V10" s="89">
        <f>IF($B10="","",IF(COUNTIFS('English Scores- Leveled papers'!$H$3:$KM$3,V$4,'English Scores- Leveled papers'!$H9:$KM9,"&gt;-1")=0,"",SUMIF('English Scores- Leveled papers'!$H$3:$KM$3,V$4,'English Scores- Leveled papers'!$H9:$KM9)))</f>
        <v>2</v>
      </c>
      <c r="W10" s="89">
        <f>IF($B10="","",IF(COUNTIFS('English Scores- Leveled papers'!$H$3:$KM$3,W$4,'English Scores- Leveled papers'!$H9:$KM9,"&gt;-1")=0,"",SUMIF('English Scores- Leveled papers'!$H$3:$KM$3,W$4,'English Scores- Leveled papers'!$H9:$KM9)))</f>
        <v>0</v>
      </c>
      <c r="X10" s="89">
        <f>IF($B10="","",IF(COUNTIFS('English Scores- Leveled papers'!$H$3:$KM$3,X$4,'English Scores- Leveled papers'!$H9:$KM9,"&gt;-1")=0,"",SUMIF('English Scores- Leveled papers'!$H$3:$KM$3,X$4,'English Scores- Leveled papers'!$H9:$KM9)))</f>
        <v>0</v>
      </c>
      <c r="Y10" s="89">
        <f>IF($B10="","",IF(COUNTIFS('English Scores- Leveled papers'!$H$3:$KM$3,Y$4,'English Scores- Leveled papers'!$H9:$KM9,"&gt;-1")=0,"",SUMIF('English Scores- Leveled papers'!$H$3:$KM$3,Y$4,'English Scores- Leveled papers'!$H9:$KM9)))</f>
        <v>2</v>
      </c>
      <c r="Z10" s="89" t="str">
        <f>IF($B10="","",IF(COUNTIFS('English Scores- Leveled papers'!$H$3:$KM$3,Z$4,'English Scores- Leveled papers'!$H9:$KM9,"&gt;-1")=0,"",SUMIF('English Scores- Leveled papers'!$H$3:$KM$3,Z$4,'English Scores- Leveled papers'!$H9:$KM9)))</f>
        <v/>
      </c>
      <c r="AA10" s="89" t="str">
        <f>IF($B10="","",IF(COUNTIFS('English Scores- Leveled papers'!$H$3:$KM$3,AA$4,'English Scores- Leveled papers'!$H9:$KM9,"&gt;-1")=0,"",SUMIF('English Scores- Leveled papers'!$H$3:$KM$3,AA$4,'English Scores- Leveled papers'!$H9:$KM9)))</f>
        <v/>
      </c>
      <c r="AB10" s="89" t="str">
        <f>IF($B10="","",IF(COUNTIFS('English Scores- Leveled papers'!$H$3:$KM$3,AB$4,'English Scores- Leveled papers'!$H9:$KM9,"&gt;-1")=0,"",SUMIF('English Scores- Leveled papers'!$H$3:$KM$3,AB$4,'English Scores- Leveled papers'!$H9:$KM9)))</f>
        <v/>
      </c>
      <c r="AC10" s="89" t="str">
        <f>IF($B10="","",IF(COUNTIFS('English Scores- Leveled papers'!$H$3:$KM$3,AC$4,'English Scores- Leveled papers'!$H9:$KM9,"&gt;-1")=0,"",SUMIF('English Scores- Leveled papers'!$H$3:$KM$3,AC$4,'English Scores- Leveled papers'!$H9:$KM9)))</f>
        <v/>
      </c>
      <c r="AD10" s="89" t="str">
        <f>IF($B10="","",IF(COUNTIFS('English Scores- Leveled papers'!$H$3:$KM$3,AD$4,'English Scores- Leveled papers'!$H9:$KM9,"&gt;-1")=0,"",SUMIF('English Scores- Leveled papers'!$H$3:$KM$3,AD$4,'English Scores- Leveled papers'!$H9:$KM9)))</f>
        <v/>
      </c>
      <c r="AE10" s="89" t="str">
        <f>IF($B10="","",IF(COUNTIFS('English Scores- Leveled papers'!$H$3:$KM$3,AE$4,'English Scores- Leveled papers'!$H9:$KM9,"&gt;-1")=0,"",SUMIF('English Scores- Leveled papers'!$H$3:$KM$3,AE$4,'English Scores- Leveled papers'!$H9:$KM9)))</f>
        <v/>
      </c>
      <c r="AF10" s="89" t="str">
        <f>IF($B10="","",IF(COUNTIFS('English Scores- Leveled papers'!$H$3:$KM$3,AF$4,'English Scores- Leveled papers'!$H9:$KM9,"&gt;-1")=0,"",SUMIF('English Scores- Leveled papers'!$H$3:$KM$3,AF$4,'English Scores- Leveled papers'!$H9:$KM9)))</f>
        <v/>
      </c>
      <c r="AG10" s="89" t="str">
        <f>IF($B10="","",IF(COUNTIFS('English Scores- Leveled papers'!$H$3:$KM$3,AG$4,'English Scores- Leveled papers'!$H9:$KM9,"&gt;-1")=0,"",SUMIF('English Scores- Leveled papers'!$H$3:$KM$3,AG$4,'English Scores- Leveled papers'!$H9:$KM9)))</f>
        <v/>
      </c>
      <c r="AH10" s="89" t="str">
        <f>IF($B10="","",IF(COUNTIFS('English Scores- Leveled papers'!$H$3:$KM$3,AH$4,'English Scores- Leveled papers'!$H9:$KM9,"&gt;-1")=0,"",SUMIF('English Scores- Leveled papers'!$H$3:$KM$3,AH$4,'English Scores- Leveled papers'!$H9:$KM9)))</f>
        <v/>
      </c>
      <c r="AI10" s="89" t="str">
        <f>IF($B10="","",IF(COUNTIFS('English Scores- Leveled papers'!$H$3:$KM$3,AI$4,'English Scores- Leveled papers'!$H9:$KM9,"&gt;-1")=0,"",SUMIF('English Scores- Leveled papers'!$H$3:$KM$3,AI$4,'English Scores- Leveled papers'!$H9:$KM9)))</f>
        <v/>
      </c>
      <c r="AJ10" s="89" t="str">
        <f>IF($B10="","",IF(COUNTIFS('English Scores- Leveled papers'!$H$3:$KM$3,AJ$4,'English Scores- Leveled papers'!$H9:$KM9,"&gt;-1")=0,"",SUMIF('English Scores- Leveled papers'!$H$3:$KM$3,AJ$4,'English Scores- Leveled papers'!$H9:$KM9)))</f>
        <v/>
      </c>
      <c r="AK10" s="89" t="str">
        <f>IF($B10="","",IF(COUNTIFS('English Scores- Leveled papers'!$H$3:$KM$3,AK$4,'English Scores- Leveled papers'!$H9:$KM9,"&gt;-1")=0,"",SUMIF('English Scores- Leveled papers'!$H$3:$KM$3,AK$4,'English Scores- Leveled papers'!$H9:$KM9)))</f>
        <v/>
      </c>
      <c r="AL10" s="89" t="str">
        <f>IF($B10="","",IF(COUNTIFS('English Scores- Leveled papers'!$H$3:$KM$3,AL$4,'English Scores- Leveled papers'!$H9:$KM9,"&gt;-1")=0,"",SUMIF('English Scores- Leveled papers'!$H$3:$KM$3,AL$4,'English Scores- Leveled papers'!$H9:$KM9)))</f>
        <v/>
      </c>
      <c r="AM10" s="89" t="str">
        <f>IF($B10="","",IF(COUNTIFS('English Scores- Leveled papers'!$H$3:$KM$3,AM$4,'English Scores- Leveled papers'!$H9:$KM9,"&gt;-1")=0,"",SUMIF('English Scores- Leveled papers'!$H$3:$KM$3,AM$4,'English Scores- Leveled papers'!$H9:$KM9)))</f>
        <v/>
      </c>
      <c r="AN10" s="89" t="str">
        <f>IF($B10="","",IF(COUNTIFS('English Scores- Leveled papers'!$H$3:$KM$3,AN$4,'English Scores- Leveled papers'!$H9:$KM9,"&gt;-1")=0,"",SUMIF('English Scores- Leveled papers'!$H$3:$KM$3,AN$4,'English Scores- Leveled papers'!$H9:$KM9)))</f>
        <v/>
      </c>
      <c r="AO10" s="89" t="str">
        <f>IF($B10="","",IF(COUNTIFS('English Scores- Leveled papers'!$H$3:$KM$3,AO$4,'English Scores- Leveled papers'!$H9:$KM9,"&gt;-1")=0,"",SUMIF('English Scores- Leveled papers'!$H$3:$KM$3,AO$4,'English Scores- Leveled papers'!$H9:$KM9)))</f>
        <v/>
      </c>
      <c r="AP10" s="89" t="str">
        <f>IF($B10="","",IF(COUNTIFS('English Scores- Leveled papers'!$H$3:$KM$3,AP$4,'English Scores- Leveled papers'!$H9:$KM9,"&gt;-1")=0,"",SUMIF('English Scores- Leveled papers'!$H$3:$KM$3,AP$4,'English Scores- Leveled papers'!$H9:$KM9)))</f>
        <v/>
      </c>
      <c r="AQ10" s="89" t="str">
        <f>IF($B10="","",IF(COUNTIFS('English Scores- Leveled papers'!$H$3:$KM$3,AQ$4,'English Scores- Leveled papers'!$H9:$KM9,"&gt;-1")=0,"",SUMIF('English Scores- Leveled papers'!$H$3:$KM$3,AQ$4,'English Scores- Leveled papers'!$H9:$KM9)))</f>
        <v/>
      </c>
      <c r="AR10" s="89" t="str">
        <f>IF($B10="","",IF(COUNTIFS('English Scores- Leveled papers'!$H$3:$KM$3,AR$4,'English Scores- Leveled papers'!$H9:$KM9,"&gt;-1")=0,"",SUMIF('English Scores- Leveled papers'!$H$3:$KM$3,AR$4,'English Scores- Leveled papers'!$H9:$KM9)))</f>
        <v/>
      </c>
      <c r="AS10" s="89" t="str">
        <f>IF($B10="","",IF(COUNTIFS('English Scores- Leveled papers'!$H$3:$KM$3,AS$4,'English Scores- Leveled papers'!$H9:$KM9,"&gt;-1")=0,"",SUMIF('English Scores- Leveled papers'!$H$3:$KM$3,AS$4,'English Scores- Leveled papers'!$H9:$KM9)))</f>
        <v/>
      </c>
      <c r="AT10" s="89" t="str">
        <f>IF($B10="","",IF(COUNTIFS('English Scores- Leveled papers'!$H$3:$KM$3,AT$4,'English Scores- Leveled papers'!$H9:$KM9,"&gt;-1")=0,"",SUMIF('English Scores- Leveled papers'!$H$3:$KM$3,AT$4,'English Scores- Leveled papers'!$H9:$KM9)))</f>
        <v/>
      </c>
      <c r="AU10" s="89" t="str">
        <f>IF($B10="","",IF(COUNTIFS('English Scores- Leveled papers'!$H$3:$KM$3,AU$4,'English Scores- Leveled papers'!$H9:$KM9,"&gt;-1")=0,"",SUMIF('English Scores- Leveled papers'!$H$3:$KM$3,AU$4,'English Scores- Leveled papers'!$H9:$KM9)))</f>
        <v/>
      </c>
      <c r="AV10" s="89" t="str">
        <f>IF($B10="","",IF(COUNTIFS('English Scores- Leveled papers'!$H$3:$KM$3,AV$4,'English Scores- Leveled papers'!$H9:$KM9,"&gt;-1")=0,"",SUMIF('English Scores- Leveled papers'!$H$3:$KM$3,AV$4,'English Scores- Leveled papers'!$H9:$KM9)))</f>
        <v/>
      </c>
      <c r="AW10" s="89" t="str">
        <f>IF($B10="","",IF(COUNTIFS('English Scores- Leveled papers'!$H$3:$KM$3,AW$4,'English Scores- Leveled papers'!$H9:$KM9,"&gt;-1")=0,"",SUMIF('English Scores- Leveled papers'!$H$3:$KM$3,AW$4,'English Scores- Leveled papers'!$H9:$KM9)))</f>
        <v/>
      </c>
      <c r="AX10" s="89" t="str">
        <f>IF($B10="","",IF(COUNTIFS('English Scores- Leveled papers'!$H$3:$KM$3,AX$4,'English Scores- Leveled papers'!$H9:$KM9,"&gt;-1")=0,"",SUMIF('English Scores- Leveled papers'!$H$3:$KM$3,AX$4,'English Scores- Leveled papers'!$H9:$KM9)))</f>
        <v/>
      </c>
      <c r="AY10" s="89" t="str">
        <f>IF($B10="","",IF(COUNTIFS('English Scores- Leveled papers'!$H$3:$KM$3,AY$4,'English Scores- Leveled papers'!$H9:$KM9,"&gt;-1")=0,"",SUMIF('English Scores- Leveled papers'!$H$3:$KM$3,AY$4,'English Scores- Leveled papers'!$H9:$KM9)))</f>
        <v/>
      </c>
      <c r="AZ10" s="89" t="str">
        <f>IF($B10="","",IF(COUNTIFS('English Scores- Leveled papers'!$H$3:$KM$3,AZ$4,'English Scores- Leveled papers'!$H9:$KM9,"&gt;-1")=0,"",SUMIF('English Scores- Leveled papers'!$H$3:$KM$3,AZ$4,'English Scores- Leveled papers'!$H9:$KM9)))</f>
        <v/>
      </c>
      <c r="BA10" s="89" t="str">
        <f>IF($B10="","",IF(COUNTIFS('English Scores- Leveled papers'!$H$3:$KM$3,BA$4,'English Scores- Leveled papers'!$H9:$KM9,"&gt;-1")=0,"",SUMIF('English Scores- Leveled papers'!$H$3:$KM$3,BA$4,'English Scores- Leveled papers'!$H9:$KM9)))</f>
        <v/>
      </c>
      <c r="BB10" s="89" t="str">
        <f>IF($B10="","",IF(COUNTIFS('English Scores- Leveled papers'!$H$3:$KM$3,BB$4,'English Scores- Leveled papers'!$H9:$KM9,"&gt;-1")=0,"",SUMIF('English Scores- Leveled papers'!$H$3:$KM$3,BB$4,'English Scores- Leveled papers'!$H9:$KM9)))</f>
        <v/>
      </c>
      <c r="BC10" s="89" t="str">
        <f>IF($B10="","",IF(COUNTIFS('English Scores- Leveled papers'!$H$3:$KM$3,BC$4,'English Scores- Leveled papers'!$H9:$KM9,"&gt;-1")=0,"",SUMIF('English Scores- Leveled papers'!$H$3:$KM$3,BC$4,'English Scores- Leveled papers'!$H9:$KM9)))</f>
        <v/>
      </c>
      <c r="BD10" s="89" t="str">
        <f>IF($B10="","",IF(COUNTIFS('English Scores- Leveled papers'!$H$3:$KM$3,BD$4,'English Scores- Leveled papers'!$H9:$KM9,"&gt;-1")=0,"",SUMIF('English Scores- Leveled papers'!$H$3:$KM$3,BD$4,'English Scores- Leveled papers'!$H9:$KM9)))</f>
        <v/>
      </c>
      <c r="BE10" s="89" t="str">
        <f>IF($B10="","",IF(COUNTIFS('English Scores- Leveled papers'!$H$3:$KM$3,BE$4,'English Scores- Leveled papers'!$H9:$KM9,"&gt;-1")=0,"",SUMIF('English Scores- Leveled papers'!$H$3:$KM$3,BE$4,'English Scores- Leveled papers'!$H9:$KM9)))</f>
        <v/>
      </c>
      <c r="BF10" s="89" t="str">
        <f>IF($B10="","",IF(COUNTIFS('English Scores- Leveled papers'!$H$3:$KM$3,BF$4,'English Scores- Leveled papers'!$H9:$KM9,"&gt;-1")=0,"",SUMIF('English Scores- Leveled papers'!$H$3:$KM$3,BF$4,'English Scores- Leveled papers'!$H9:$KM9)))</f>
        <v/>
      </c>
      <c r="BG10" s="89" t="str">
        <f>IF($B10="","",IF(COUNTIFS('English Scores- Leveled papers'!$H$3:$KM$3,BG$4,'English Scores- Leveled papers'!$H9:$KM9,"&gt;-1")=0,"",SUMIF('English Scores- Leveled papers'!$H$3:$KM$3,BG$4,'English Scores- Leveled papers'!$H9:$KM9)))</f>
        <v/>
      </c>
      <c r="BH10" s="89" t="str">
        <f>IF($B10="","",IF(COUNTIFS('English Scores- Leveled papers'!$H$3:$KM$3,BH$4,'English Scores- Leveled papers'!$H9:$KM9,"&gt;-1")=0,"",SUMIF('English Scores- Leveled papers'!$H$3:$KM$3,BH$4,'English Scores- Leveled papers'!$H9:$KM9)))</f>
        <v/>
      </c>
      <c r="BI10" s="89" t="str">
        <f>IF($B10="","",IF(COUNTIFS('English Scores- Leveled papers'!$H$3:$KM$3,BI$4,'English Scores- Leveled papers'!$H9:$KM9,"&gt;-1")=0,"",SUMIF('English Scores- Leveled papers'!$H$3:$KM$3,BI$4,'English Scores- Leveled papers'!$H9:$KM9)))</f>
        <v/>
      </c>
      <c r="BJ10" s="89" t="str">
        <f>IF($B10="","",IF(COUNTIFS('English Scores- Leveled papers'!$H$3:$KM$3,BJ$4,'English Scores- Leveled papers'!$H9:$KM9,"&gt;-1")=0,"",SUMIF('English Scores- Leveled papers'!$H$3:$KM$3,BJ$4,'English Scores- Leveled papers'!$H9:$KM9)))</f>
        <v/>
      </c>
      <c r="BK10" s="89" t="str">
        <f>IF($B10="","",IF(COUNTIFS('English Scores- Leveled papers'!$H$3:$KM$3,BK$4,'English Scores- Leveled papers'!$H9:$KM9,"&gt;-1")=0,"",SUMIF('English Scores- Leveled papers'!$H$3:$KM$3,BK$4,'English Scores- Leveled papers'!$H9:$KM9)))</f>
        <v/>
      </c>
      <c r="BL10" s="89" t="str">
        <f>IF($B10="","",IF(COUNTIFS('English Scores- Leveled papers'!$H$3:$KM$3,BL$4,'English Scores- Leveled papers'!$H9:$KM9,"&gt;-1")=0,"",SUMIF('English Scores- Leveled papers'!$H$3:$KM$3,BL$4,'English Scores- Leveled papers'!$H9:$KM9)))</f>
        <v/>
      </c>
      <c r="BM10" s="89" t="str">
        <f>IF($B10="","",IF(COUNTIFS('Eng GLA 6th, 7th, 8th'!$E$3:$DV$3,BM$4,'Eng GLA 6th, 7th, 8th'!$E10:$DV10, "&gt;-1")=0,"",SUMIF('Eng GLA 6th, 7th, 8th'!$E$3:$DV$3,BM$4,'Eng GLA 6th, 7th, 8th'!$E10:$DV10)))</f>
        <v/>
      </c>
      <c r="BN10" s="89" t="str">
        <f>IF($B10="","",IF(COUNTIFS('Eng GLA 6th, 7th, 8th'!$E$3:$DV$3,BN$4,'Eng GLA 6th, 7th, 8th'!$E10:$DV10, "&gt;-1")=0,"",SUMIF('Eng GLA 6th, 7th, 8th'!$E$3:$DV$3,BN$4,'Eng GLA 6th, 7th, 8th'!$E10:$DV10)))</f>
        <v/>
      </c>
      <c r="BO10" s="89" t="str">
        <f>IF($B10="","",IF(COUNTIFS('Eng GLA 6th, 7th, 8th'!$E$3:$DV$3,BO$4,'Eng GLA 6th, 7th, 8th'!$E10:$DV10, "&gt;-1")=0,"",SUMIF('Eng GLA 6th, 7th, 8th'!$E$3:$DV$3,BO$4,'Eng GLA 6th, 7th, 8th'!$E10:$DV10)))</f>
        <v/>
      </c>
      <c r="BP10" s="89" t="str">
        <f>IF($B10="","",IF(COUNTIFS('Eng GLA 6th, 7th, 8th'!$E$3:$DV$3,BP$4,'Eng GLA 6th, 7th, 8th'!$E10:$DV10, "&gt;-1")=0,"",SUMIF('Eng GLA 6th, 7th, 8th'!$E$3:$DV$3,BP$4,'Eng GLA 6th, 7th, 8th'!$E10:$DV10)))</f>
        <v/>
      </c>
      <c r="BQ10" s="89" t="str">
        <f>IF($B10="","",IF(COUNTIFS('Eng GLA 6th, 7th, 8th'!$E$3:$DV$3,BQ$4,'Eng GLA 6th, 7th, 8th'!$E10:$DV10, "&gt;-1")=0,"",SUMIF('Eng GLA 6th, 7th, 8th'!$E$3:$DV$3,BQ$4,'Eng GLA 6th, 7th, 8th'!$E10:$DV10)))</f>
        <v/>
      </c>
      <c r="BR10" s="89" t="str">
        <f>IF($B10="","",IF(COUNTIFS('Eng GLA 6th, 7th, 8th'!$E$3:$DV$3,BR$4,'Eng GLA 6th, 7th, 8th'!$E10:$DV10, "&gt;-1")=0,"",SUMIF('Eng GLA 6th, 7th, 8th'!$E$3:$DV$3,BR$4,'Eng GLA 6th, 7th, 8th'!$E10:$DV10)))</f>
        <v/>
      </c>
      <c r="BS10" s="89" t="str">
        <f>IF($B10="","",IF(COUNTIFS('Eng GLA 6th, 7th, 8th'!$E$3:$DV$3,BS$4,'Eng GLA 6th, 7th, 8th'!$E10:$DV10, "&gt;-1")=0,"",SUMIF('Eng GLA 6th, 7th, 8th'!$E$3:$DV$3,BS$4,'Eng GLA 6th, 7th, 8th'!$E10:$DV10)))</f>
        <v/>
      </c>
      <c r="BT10" s="89" t="str">
        <f>IF($B10="","",IF(COUNTIFS('Eng GLA 6th, 7th, 8th'!$E$3:$DV$3,BT$4,'Eng GLA 6th, 7th, 8th'!$E10:$DV10, "&gt;-1")=0,"",SUMIF('Eng GLA 6th, 7th, 8th'!$E$3:$DV$3,BT$4,'Eng GLA 6th, 7th, 8th'!$E10:$DV10)))</f>
        <v/>
      </c>
      <c r="BU10" s="89" t="str">
        <f>IF($B10="","",IF(COUNTIFS('Eng GLA 6th, 7th, 8th'!$E$3:$DV$3,BU$4,'Eng GLA 6th, 7th, 8th'!$E10:$DV10, "&gt;-1")=0,"",SUMIF('Eng GLA 6th, 7th, 8th'!$E$3:$DV$3,BU$4,'Eng GLA 6th, 7th, 8th'!$E10:$DV10)))</f>
        <v/>
      </c>
      <c r="BV10" s="89" t="str">
        <f>IF($B10="","",IF(COUNTIFS('Eng GLA 6th, 7th, 8th'!$E$3:$DV$3,BV$4,'Eng GLA 6th, 7th, 8th'!$E10:$DV10, "&gt;-1")=0,"",SUMIF('Eng GLA 6th, 7th, 8th'!$E$3:$DV$3,BV$4,'Eng GLA 6th, 7th, 8th'!$E10:$DV10)))</f>
        <v/>
      </c>
      <c r="BW10" s="89" t="str">
        <f>IF($B10="","",IF(COUNTIFS('Eng GLA 6th, 7th, 8th'!$E$3:$DV$3,BW$4,'Eng GLA 6th, 7th, 8th'!$E10:$DV10, "&gt;-1")=0,"",SUMIF('Eng GLA 6th, 7th, 8th'!$E$3:$DV$3,BW$4,'Eng GLA 6th, 7th, 8th'!$E10:$DV10)))</f>
        <v/>
      </c>
      <c r="BX10" s="89" t="str">
        <f>IF($B10="","",IF(COUNTIFS('Eng GLA 6th, 7th, 8th'!$E$3:$DV$3,BX$4,'Eng GLA 6th, 7th, 8th'!$E10:$DV10, "&gt;-1")=0,"",SUMIF('Eng GLA 6th, 7th, 8th'!$E$3:$DV$3,BX$4,'Eng GLA 6th, 7th, 8th'!$E10:$DV10)))</f>
        <v/>
      </c>
      <c r="BY10" s="89" t="str">
        <f>IF($B10="","",IF(COUNTIFS('Eng GLA 6th, 7th, 8th'!$E$3:$DV$3,BY$4,'Eng GLA 6th, 7th, 8th'!$E10:$DV10, "&gt;-1")=0,"",SUMIF('Eng GLA 6th, 7th, 8th'!$E$3:$DV$3,BY$4,'Eng GLA 6th, 7th, 8th'!$E10:$DV10)))</f>
        <v/>
      </c>
      <c r="BZ10" s="89" t="str">
        <f>IF($B10="","",IF(COUNTIFS('Eng GLA 6th, 7th, 8th'!$E$3:$DV$3,BZ$4,'Eng GLA 6th, 7th, 8th'!$E10:$DV10, "&gt;-1")=0,"",SUMIF('Eng GLA 6th, 7th, 8th'!$E$3:$DV$3,BZ$4,'Eng GLA 6th, 7th, 8th'!$E10:$DV10)))</f>
        <v/>
      </c>
      <c r="CA10" s="89" t="str">
        <f>IF($B10="","",IF(COUNTIFS('Eng GLA 6th, 7th, 8th'!$E$3:$DV$3,CA$4,'Eng GLA 6th, 7th, 8th'!$E10:$DV10, "&gt;-1")=0,"",SUMIF('Eng GLA 6th, 7th, 8th'!$E$3:$DV$3,CA$4,'Eng GLA 6th, 7th, 8th'!$E10:$DV10)))</f>
        <v/>
      </c>
      <c r="CB10" s="426"/>
      <c r="CC10" s="133" t="str">
        <f>IFERROR(IF((COUNT('Eng GLA 6th, 7th, 8th'!E10:U10)=0)," ",(SUM('Eng GLA 6th, 7th, 8th'!E10:U10)/$CC$3)),"")</f>
        <v xml:space="preserve"> </v>
      </c>
      <c r="CD10" s="133" t="str">
        <f>IFERROR(IF((COUNT('Eng GLA 6th, 7th, 8th'!V10:AA10)=0)," ",(SUM('Eng GLA 6th, 7th, 8th'!V10:AA10)/$CD$3)),"")</f>
        <v xml:space="preserve"> </v>
      </c>
      <c r="CE10" s="133" t="str">
        <f>IFERROR(IF((COUNT('Eng GLA 6th, 7th, 8th'!AB10:AG10)=0)," ",(SUM('Eng GLA 6th, 7th, 8th'!AB10:AG10)/$CE$3)),"")</f>
        <v xml:space="preserve"> </v>
      </c>
      <c r="CF10" s="133" t="str">
        <f>IFERROR(IF((COUNT('Eng GLA 6th, 7th, 8th'!AH10:AP10)=0)," ",(SUM('Eng GLA 6th, 7th, 8th'!AH10:AP10)/$CF$3)),"")</f>
        <v xml:space="preserve"> </v>
      </c>
      <c r="CG10" s="433" t="str">
        <f>IFERROR(IF((COUNT('Eng GLA 6th, 7th, 8th'!AR10:BH10)=0)," ",(SUM('Eng GLA 6th, 7th, 8th'!AR10:BH10)/$CG$3)),"")</f>
        <v xml:space="preserve"> </v>
      </c>
      <c r="CH10" s="433" t="str">
        <f>IFERROR(IF((COUNT('Eng GLA 6th, 7th, 8th'!BI10:BN10)=0)," ",(SUM('Eng GLA 6th, 7th, 8th'!BI10:BN10)/$CH$3)),"")</f>
        <v xml:space="preserve"> </v>
      </c>
      <c r="CI10" s="433" t="str">
        <f>IFERROR(IF((COUNT('Eng GLA 6th, 7th, 8th'!BO10:BT10)=0)," ",(SUM('Eng GLA 6th, 7th, 8th'!BO10:BT10)/$CI$3)),"")</f>
        <v xml:space="preserve"> </v>
      </c>
      <c r="CJ10" s="433" t="str">
        <f>IFERROR(IF((COUNT('Eng GLA 6th, 7th, 8th'!BU10:CF10)=0)," ",(SUM('Eng GLA 6th, 7th, 8th'!BU10:CF10)/$CJ$3)),"")</f>
        <v xml:space="preserve"> </v>
      </c>
      <c r="CK10" s="433" t="str">
        <f>IFERROR(IF((COUNT('Eng GLA 6th, 7th, 8th'!CH10:CX10)=0)," ",(SUM('Eng GLA 6th, 7th, 8th'!CH10:CX10)/$CK$3)),"")</f>
        <v xml:space="preserve"> </v>
      </c>
      <c r="CL10" s="433" t="str">
        <f>IFERROR(IF((COUNT('Eng GLA 6th, 7th, 8th'!CY10:DD10)=0)," ",(SUM('Eng GLA 6th, 7th, 8th'!CY10:DD10)/$CL$3)),"")</f>
        <v xml:space="preserve"> </v>
      </c>
      <c r="CM10" s="433" t="str">
        <f>IFERROR(IF((COUNT('Eng GLA 6th, 7th, 8th'!DE10:DJ10)=0)," ",(SUM('Eng GLA 6th, 7th, 8th'!DE10:DJ10)/$CM$3)),"")</f>
        <v xml:space="preserve"> </v>
      </c>
      <c r="CN10" s="433" t="str">
        <f>IFERROR(IF((COUNT('Eng GLA 6th, 7th, 8th'!DK10:DV10)=0)," ",(SUM('Eng GLA 6th, 7th, 8th'!DK10:DV10)/$CN$3)),"")</f>
        <v xml:space="preserve"> </v>
      </c>
    </row>
    <row r="11" spans="1:16375" x14ac:dyDescent="0.2">
      <c r="A11" s="65">
        <v>4</v>
      </c>
      <c r="B11" s="65" t="str">
        <f>'English Scores- Leveled papers'!B10</f>
        <v>Yogesh Raj</v>
      </c>
      <c r="C11" s="66">
        <f>'RC Mastery Check+Question type'!H8</f>
        <v>0.5</v>
      </c>
      <c r="D11" s="153">
        <f>'Cover Sheet'!L8</f>
        <v>0.3</v>
      </c>
      <c r="E11" s="89" t="str">
        <f>IF($B11="","",IF(COUNTIFS('English Scores- Leveled papers'!$H$3:$KM$3,E$4,'English Scores- Leveled papers'!$H10:$KM10,"&gt;-1")=0,"",SUMIF('English Scores- Leveled papers'!$H$3:$KM$3,E$4,'English Scores- Leveled papers'!$H10:$KM10)))</f>
        <v/>
      </c>
      <c r="F11" s="89" t="str">
        <f>IF($B11="","",IF(COUNTIFS('English Scores- Leveled papers'!$H$3:$KM$3,F$4,'English Scores- Leveled papers'!$H10:$KM10,"&gt;-1")=0,"",SUMIF('English Scores- Leveled papers'!$H$3:$KM$3,F$4,'English Scores- Leveled papers'!$H10:$KM10)))</f>
        <v/>
      </c>
      <c r="G11" s="89" t="str">
        <f>IF($B11="","",IF(COUNTIFS('English Scores- Leveled papers'!$H$3:$KM$3,G$4,'English Scores- Leveled papers'!$H10:$KM10,"&gt;-1")=0,"",SUMIF('English Scores- Leveled papers'!$H$3:$KM$3,G$4,'English Scores- Leveled papers'!$H10:$KM10)))</f>
        <v/>
      </c>
      <c r="H11" s="89" t="str">
        <f>IF($B11="","",IF(COUNTIFS('English Scores- Leveled papers'!$H$3:$KM$3,H$4,'English Scores- Leveled papers'!$H10:$KM10,"&gt;-1")=0,"",SUMIF('English Scores- Leveled papers'!$H$3:$KM$3,H$4,'English Scores- Leveled papers'!$H10:$KM10)))</f>
        <v/>
      </c>
      <c r="I11" s="89" t="str">
        <f>IF($B11="","",IF(COUNTIFS('English Scores- Leveled papers'!$H$3:$KM$3,I$4,'English Scores- Leveled papers'!$H10:$KM10,"&gt;-1")=0,"",SUMIF('English Scores- Leveled papers'!$H$3:$KM$3,I$4,'English Scores- Leveled papers'!$H10:$KM10)))</f>
        <v/>
      </c>
      <c r="J11" s="89" t="str">
        <f>IF($B11="","",IF(COUNTIFS('English Scores- Leveled papers'!$H$3:$KM$3,J$4,'English Scores- Leveled papers'!$H10:$KM10,"&gt;-1")=0,"",SUMIF('English Scores- Leveled papers'!$H$3:$KM$3,J$4,'English Scores- Leveled papers'!$H10:$KM10)))</f>
        <v/>
      </c>
      <c r="K11" s="89" t="str">
        <f>IF($B11="","",IF(COUNTIFS('English Scores- Leveled papers'!$H$3:$KM$3,K$4,'English Scores- Leveled papers'!$H10:$KM10,"&gt;-1")=0,"",SUMIF('English Scores- Leveled papers'!$H$3:$KM$3,K$4,'English Scores- Leveled papers'!$H10:$KM10)))</f>
        <v/>
      </c>
      <c r="L11" s="89" t="str">
        <f>IF($B11="","",IF(COUNTIFS('English Scores- Leveled papers'!$H$3:$KM$3,L$4,'English Scores- Leveled papers'!$H10:$KM10,"&gt;-1")=0,"",SUMIF('English Scores- Leveled papers'!$H$3:$KM$3,L$4,'English Scores- Leveled papers'!$H10:$KM10)))</f>
        <v/>
      </c>
      <c r="M11" s="89">
        <f>IF($B11="","",IF(COUNTIFS('English Scores- Leveled papers'!$H$3:$KM$3,M$4,'English Scores- Leveled papers'!$H10:$KM10,"&gt;-1")=0,"",SUMIF('English Scores- Leveled papers'!$H$3:$KM$3,M$4,'English Scores- Leveled papers'!$H10:$KM10)))</f>
        <v>2</v>
      </c>
      <c r="N11" s="89">
        <f>IF($B11="","",IF(COUNTIFS('English Scores- Leveled papers'!$H$3:$KM$3,N$4,'English Scores- Leveled papers'!$H10:$KM10,"&gt;-1")=0,"",SUMIF('English Scores- Leveled papers'!$H$3:$KM$3,N$4,'English Scores- Leveled papers'!$H10:$KM10)))</f>
        <v>1</v>
      </c>
      <c r="O11" s="89">
        <f>IF($B11="","",IF(COUNTIFS('English Scores- Leveled papers'!$H$3:$KM$3,O$4,'English Scores- Leveled papers'!$H10:$KM10,"&gt;-1")=0,"",SUMIF('English Scores- Leveled papers'!$H$3:$KM$3,O$4,'English Scores- Leveled papers'!$H10:$KM10)))</f>
        <v>1</v>
      </c>
      <c r="P11" s="89">
        <f>IF($B11="","",IF(COUNTIFS('English Scores- Leveled papers'!$H$3:$KM$3,P$4,'English Scores- Leveled papers'!$H10:$KM10,"&gt;-1")=0,"",SUMIF('English Scores- Leveled papers'!$H$3:$KM$3,P$4,'English Scores- Leveled papers'!$H10:$KM10)))</f>
        <v>2</v>
      </c>
      <c r="Q11" s="89">
        <f>IF($B11="","",IF(COUNTIFS('English Scores- Leveled papers'!$H$3:$KM$3,Q$4,'English Scores- Leveled papers'!$H10:$KM10,"&gt;-1")=0,"",SUMIF('English Scores- Leveled papers'!$H$3:$KM$3,Q$4,'English Scores- Leveled papers'!$H10:$KM10)))</f>
        <v>1</v>
      </c>
      <c r="R11" s="89">
        <f>IF($B11="","",IF(COUNTIFS('English Scores- Leveled papers'!$H$3:$KM$3,R$4,'English Scores- Leveled papers'!$H10:$KM10,"&gt;-1")=0,"",SUMIF('English Scores- Leveled papers'!$H$3:$KM$3,R$4,'English Scores- Leveled papers'!$H10:$KM10)))</f>
        <v>0</v>
      </c>
      <c r="S11" s="89">
        <f>IF($B11="","",IF(COUNTIFS('English Scores- Leveled papers'!$H$3:$KM$3,S$4,'English Scores- Leveled papers'!$H10:$KM10,"&gt;-1")=0,"",SUMIF('English Scores- Leveled papers'!$H$3:$KM$3,S$4,'English Scores- Leveled papers'!$H10:$KM10)))</f>
        <v>0</v>
      </c>
      <c r="T11" s="89">
        <f>IF($B11="","",IF(COUNTIFS('English Scores- Leveled papers'!$H$3:$KM$3,T$4,'English Scores- Leveled papers'!$H10:$KM10,"&gt;-1")=0,"",SUMIF('English Scores- Leveled papers'!$H$3:$KM$3,T$4,'English Scores- Leveled papers'!$H10:$KM10)))</f>
        <v>2.5</v>
      </c>
      <c r="U11" s="89">
        <f>IF($B11="","",IF(COUNTIFS('English Scores- Leveled papers'!$H$3:$KM$3,U$4,'English Scores- Leveled papers'!$H10:$KM10,"&gt;-1")=0,"",SUMIF('English Scores- Leveled papers'!$H$3:$KM$3,U$4,'English Scores- Leveled papers'!$H10:$KM10)))</f>
        <v>2</v>
      </c>
      <c r="V11" s="89" t="str">
        <f>IF($B11="","",IF(COUNTIFS('English Scores- Leveled papers'!$H$3:$KM$3,V$4,'English Scores- Leveled papers'!$H10:$KM10,"&gt;-1")=0,"",SUMIF('English Scores- Leveled papers'!$H$3:$KM$3,V$4,'English Scores- Leveled papers'!$H10:$KM10)))</f>
        <v/>
      </c>
      <c r="W11" s="89" t="str">
        <f>IF($B11="","",IF(COUNTIFS('English Scores- Leveled papers'!$H$3:$KM$3,W$4,'English Scores- Leveled papers'!$H10:$KM10,"&gt;-1")=0,"",SUMIF('English Scores- Leveled papers'!$H$3:$KM$3,W$4,'English Scores- Leveled papers'!$H10:$KM10)))</f>
        <v/>
      </c>
      <c r="X11" s="89" t="str">
        <f>IF($B11="","",IF(COUNTIFS('English Scores- Leveled papers'!$H$3:$KM$3,X$4,'English Scores- Leveled papers'!$H10:$KM10,"&gt;-1")=0,"",SUMIF('English Scores- Leveled papers'!$H$3:$KM$3,X$4,'English Scores- Leveled papers'!$H10:$KM10)))</f>
        <v/>
      </c>
      <c r="Y11" s="89" t="str">
        <f>IF($B11="","",IF(COUNTIFS('English Scores- Leveled papers'!$H$3:$KM$3,Y$4,'English Scores- Leveled papers'!$H10:$KM10,"&gt;-1")=0,"",SUMIF('English Scores- Leveled papers'!$H$3:$KM$3,Y$4,'English Scores- Leveled papers'!$H10:$KM10)))</f>
        <v/>
      </c>
      <c r="Z11" s="89" t="str">
        <f>IF($B11="","",IF(COUNTIFS('English Scores- Leveled papers'!$H$3:$KM$3,Z$4,'English Scores- Leveled papers'!$H10:$KM10,"&gt;-1")=0,"",SUMIF('English Scores- Leveled papers'!$H$3:$KM$3,Z$4,'English Scores- Leveled papers'!$H10:$KM10)))</f>
        <v/>
      </c>
      <c r="AA11" s="89" t="str">
        <f>IF($B11="","",IF(COUNTIFS('English Scores- Leveled papers'!$H$3:$KM$3,AA$4,'English Scores- Leveled papers'!$H10:$KM10,"&gt;-1")=0,"",SUMIF('English Scores- Leveled papers'!$H$3:$KM$3,AA$4,'English Scores- Leveled papers'!$H10:$KM10)))</f>
        <v/>
      </c>
      <c r="AB11" s="89" t="str">
        <f>IF($B11="","",IF(COUNTIFS('English Scores- Leveled papers'!$H$3:$KM$3,AB$4,'English Scores- Leveled papers'!$H10:$KM10,"&gt;-1")=0,"",SUMIF('English Scores- Leveled papers'!$H$3:$KM$3,AB$4,'English Scores- Leveled papers'!$H10:$KM10)))</f>
        <v/>
      </c>
      <c r="AC11" s="89" t="str">
        <f>IF($B11="","",IF(COUNTIFS('English Scores- Leveled papers'!$H$3:$KM$3,AC$4,'English Scores- Leveled papers'!$H10:$KM10,"&gt;-1")=0,"",SUMIF('English Scores- Leveled papers'!$H$3:$KM$3,AC$4,'English Scores- Leveled papers'!$H10:$KM10)))</f>
        <v/>
      </c>
      <c r="AD11" s="89" t="str">
        <f>IF($B11="","",IF(COUNTIFS('English Scores- Leveled papers'!$H$3:$KM$3,AD$4,'English Scores- Leveled papers'!$H10:$KM10,"&gt;-1")=0,"",SUMIF('English Scores- Leveled papers'!$H$3:$KM$3,AD$4,'English Scores- Leveled papers'!$H10:$KM10)))</f>
        <v/>
      </c>
      <c r="AE11" s="89" t="str">
        <f>IF($B11="","",IF(COUNTIFS('English Scores- Leveled papers'!$H$3:$KM$3,AE$4,'English Scores- Leveled papers'!$H10:$KM10,"&gt;-1")=0,"",SUMIF('English Scores- Leveled papers'!$H$3:$KM$3,AE$4,'English Scores- Leveled papers'!$H10:$KM10)))</f>
        <v/>
      </c>
      <c r="AF11" s="89" t="str">
        <f>IF($B11="","",IF(COUNTIFS('English Scores- Leveled papers'!$H$3:$KM$3,AF$4,'English Scores- Leveled papers'!$H10:$KM10,"&gt;-1")=0,"",SUMIF('English Scores- Leveled papers'!$H$3:$KM$3,AF$4,'English Scores- Leveled papers'!$H10:$KM10)))</f>
        <v/>
      </c>
      <c r="AG11" s="89" t="str">
        <f>IF($B11="","",IF(COUNTIFS('English Scores- Leveled papers'!$H$3:$KM$3,AG$4,'English Scores- Leveled papers'!$H10:$KM10,"&gt;-1")=0,"",SUMIF('English Scores- Leveled papers'!$H$3:$KM$3,AG$4,'English Scores- Leveled papers'!$H10:$KM10)))</f>
        <v/>
      </c>
      <c r="AH11" s="89" t="str">
        <f>IF($B11="","",IF(COUNTIFS('English Scores- Leveled papers'!$H$3:$KM$3,AH$4,'English Scores- Leveled papers'!$H10:$KM10,"&gt;-1")=0,"",SUMIF('English Scores- Leveled papers'!$H$3:$KM$3,AH$4,'English Scores- Leveled papers'!$H10:$KM10)))</f>
        <v/>
      </c>
      <c r="AI11" s="89" t="str">
        <f>IF($B11="","",IF(COUNTIFS('English Scores- Leveled papers'!$H$3:$KM$3,AI$4,'English Scores- Leveled papers'!$H10:$KM10,"&gt;-1")=0,"",SUMIF('English Scores- Leveled papers'!$H$3:$KM$3,AI$4,'English Scores- Leveled papers'!$H10:$KM10)))</f>
        <v/>
      </c>
      <c r="AJ11" s="89" t="str">
        <f>IF($B11="","",IF(COUNTIFS('English Scores- Leveled papers'!$H$3:$KM$3,AJ$4,'English Scores- Leveled papers'!$H10:$KM10,"&gt;-1")=0,"",SUMIF('English Scores- Leveled papers'!$H$3:$KM$3,AJ$4,'English Scores- Leveled papers'!$H10:$KM10)))</f>
        <v/>
      </c>
      <c r="AK11" s="89" t="str">
        <f>IF($B11="","",IF(COUNTIFS('English Scores- Leveled papers'!$H$3:$KM$3,AK$4,'English Scores- Leveled papers'!$H10:$KM10,"&gt;-1")=0,"",SUMIF('English Scores- Leveled papers'!$H$3:$KM$3,AK$4,'English Scores- Leveled papers'!$H10:$KM10)))</f>
        <v/>
      </c>
      <c r="AL11" s="89" t="str">
        <f>IF($B11="","",IF(COUNTIFS('English Scores- Leveled papers'!$H$3:$KM$3,AL$4,'English Scores- Leveled papers'!$H10:$KM10,"&gt;-1")=0,"",SUMIF('English Scores- Leveled papers'!$H$3:$KM$3,AL$4,'English Scores- Leveled papers'!$H10:$KM10)))</f>
        <v/>
      </c>
      <c r="AM11" s="89" t="str">
        <f>IF($B11="","",IF(COUNTIFS('English Scores- Leveled papers'!$H$3:$KM$3,AM$4,'English Scores- Leveled papers'!$H10:$KM10,"&gt;-1")=0,"",SUMIF('English Scores- Leveled papers'!$H$3:$KM$3,AM$4,'English Scores- Leveled papers'!$H10:$KM10)))</f>
        <v/>
      </c>
      <c r="AN11" s="89" t="str">
        <f>IF($B11="","",IF(COUNTIFS('English Scores- Leveled papers'!$H$3:$KM$3,AN$4,'English Scores- Leveled papers'!$H10:$KM10,"&gt;-1")=0,"",SUMIF('English Scores- Leveled papers'!$H$3:$KM$3,AN$4,'English Scores- Leveled papers'!$H10:$KM10)))</f>
        <v/>
      </c>
      <c r="AO11" s="89" t="str">
        <f>IF($B11="","",IF(COUNTIFS('English Scores- Leveled papers'!$H$3:$KM$3,AO$4,'English Scores- Leveled papers'!$H10:$KM10,"&gt;-1")=0,"",SUMIF('English Scores- Leveled papers'!$H$3:$KM$3,AO$4,'English Scores- Leveled papers'!$H10:$KM10)))</f>
        <v/>
      </c>
      <c r="AP11" s="89" t="str">
        <f>IF($B11="","",IF(COUNTIFS('English Scores- Leveled papers'!$H$3:$KM$3,AP$4,'English Scores- Leveled papers'!$H10:$KM10,"&gt;-1")=0,"",SUMIF('English Scores- Leveled papers'!$H$3:$KM$3,AP$4,'English Scores- Leveled papers'!$H10:$KM10)))</f>
        <v/>
      </c>
      <c r="AQ11" s="89" t="str">
        <f>IF($B11="","",IF(COUNTIFS('English Scores- Leveled papers'!$H$3:$KM$3,AQ$4,'English Scores- Leveled papers'!$H10:$KM10,"&gt;-1")=0,"",SUMIF('English Scores- Leveled papers'!$H$3:$KM$3,AQ$4,'English Scores- Leveled papers'!$H10:$KM10)))</f>
        <v/>
      </c>
      <c r="AR11" s="89" t="str">
        <f>IF($B11="","",IF(COUNTIFS('English Scores- Leveled papers'!$H$3:$KM$3,AR$4,'English Scores- Leveled papers'!$H10:$KM10,"&gt;-1")=0,"",SUMIF('English Scores- Leveled papers'!$H$3:$KM$3,AR$4,'English Scores- Leveled papers'!$H10:$KM10)))</f>
        <v/>
      </c>
      <c r="AS11" s="89" t="str">
        <f>IF($B11="","",IF(COUNTIFS('English Scores- Leveled papers'!$H$3:$KM$3,AS$4,'English Scores- Leveled papers'!$H10:$KM10,"&gt;-1")=0,"",SUMIF('English Scores- Leveled papers'!$H$3:$KM$3,AS$4,'English Scores- Leveled papers'!$H10:$KM10)))</f>
        <v/>
      </c>
      <c r="AT11" s="89" t="str">
        <f>IF($B11="","",IF(COUNTIFS('English Scores- Leveled papers'!$H$3:$KM$3,AT$4,'English Scores- Leveled papers'!$H10:$KM10,"&gt;-1")=0,"",SUMIF('English Scores- Leveled papers'!$H$3:$KM$3,AT$4,'English Scores- Leveled papers'!$H10:$KM10)))</f>
        <v/>
      </c>
      <c r="AU11" s="89" t="str">
        <f>IF($B11="","",IF(COUNTIFS('English Scores- Leveled papers'!$H$3:$KM$3,AU$4,'English Scores- Leveled papers'!$H10:$KM10,"&gt;-1")=0,"",SUMIF('English Scores- Leveled papers'!$H$3:$KM$3,AU$4,'English Scores- Leveled papers'!$H10:$KM10)))</f>
        <v/>
      </c>
      <c r="AV11" s="89" t="str">
        <f>IF($B11="","",IF(COUNTIFS('English Scores- Leveled papers'!$H$3:$KM$3,AV$4,'English Scores- Leveled papers'!$H10:$KM10,"&gt;-1")=0,"",SUMIF('English Scores- Leveled papers'!$H$3:$KM$3,AV$4,'English Scores- Leveled papers'!$H10:$KM10)))</f>
        <v/>
      </c>
      <c r="AW11" s="89" t="str">
        <f>IF($B11="","",IF(COUNTIFS('English Scores- Leveled papers'!$H$3:$KM$3,AW$4,'English Scores- Leveled papers'!$H10:$KM10,"&gt;-1")=0,"",SUMIF('English Scores- Leveled papers'!$H$3:$KM$3,AW$4,'English Scores- Leveled papers'!$H10:$KM10)))</f>
        <v/>
      </c>
      <c r="AX11" s="89" t="str">
        <f>IF($B11="","",IF(COUNTIFS('English Scores- Leveled papers'!$H$3:$KM$3,AX$4,'English Scores- Leveled papers'!$H10:$KM10,"&gt;-1")=0,"",SUMIF('English Scores- Leveled papers'!$H$3:$KM$3,AX$4,'English Scores- Leveled papers'!$H10:$KM10)))</f>
        <v/>
      </c>
      <c r="AY11" s="89" t="str">
        <f>IF($B11="","",IF(COUNTIFS('English Scores- Leveled papers'!$H$3:$KM$3,AY$4,'English Scores- Leveled papers'!$H10:$KM10,"&gt;-1")=0,"",SUMIF('English Scores- Leveled papers'!$H$3:$KM$3,AY$4,'English Scores- Leveled papers'!$H10:$KM10)))</f>
        <v/>
      </c>
      <c r="AZ11" s="89" t="str">
        <f>IF($B11="","",IF(COUNTIFS('English Scores- Leveled papers'!$H$3:$KM$3,AZ$4,'English Scores- Leveled papers'!$H10:$KM10,"&gt;-1")=0,"",SUMIF('English Scores- Leveled papers'!$H$3:$KM$3,AZ$4,'English Scores- Leveled papers'!$H10:$KM10)))</f>
        <v/>
      </c>
      <c r="BA11" s="89" t="str">
        <f>IF($B11="","",IF(COUNTIFS('English Scores- Leveled papers'!$H$3:$KM$3,BA$4,'English Scores- Leveled papers'!$H10:$KM10,"&gt;-1")=0,"",SUMIF('English Scores- Leveled papers'!$H$3:$KM$3,BA$4,'English Scores- Leveled papers'!$H10:$KM10)))</f>
        <v/>
      </c>
      <c r="BB11" s="89" t="str">
        <f>IF($B11="","",IF(COUNTIFS('English Scores- Leveled papers'!$H$3:$KM$3,BB$4,'English Scores- Leveled papers'!$H10:$KM10,"&gt;-1")=0,"",SUMIF('English Scores- Leveled papers'!$H$3:$KM$3,BB$4,'English Scores- Leveled papers'!$H10:$KM10)))</f>
        <v/>
      </c>
      <c r="BC11" s="89" t="str">
        <f>IF($B11="","",IF(COUNTIFS('English Scores- Leveled papers'!$H$3:$KM$3,BC$4,'English Scores- Leveled papers'!$H10:$KM10,"&gt;-1")=0,"",SUMIF('English Scores- Leveled papers'!$H$3:$KM$3,BC$4,'English Scores- Leveled papers'!$H10:$KM10)))</f>
        <v/>
      </c>
      <c r="BD11" s="89" t="str">
        <f>IF($B11="","",IF(COUNTIFS('English Scores- Leveled papers'!$H$3:$KM$3,BD$4,'English Scores- Leveled papers'!$H10:$KM10,"&gt;-1")=0,"",SUMIF('English Scores- Leveled papers'!$H$3:$KM$3,BD$4,'English Scores- Leveled papers'!$H10:$KM10)))</f>
        <v/>
      </c>
      <c r="BE11" s="89" t="str">
        <f>IF($B11="","",IF(COUNTIFS('English Scores- Leveled papers'!$H$3:$KM$3,BE$4,'English Scores- Leveled papers'!$H10:$KM10,"&gt;-1")=0,"",SUMIF('English Scores- Leveled papers'!$H$3:$KM$3,BE$4,'English Scores- Leveled papers'!$H10:$KM10)))</f>
        <v/>
      </c>
      <c r="BF11" s="89" t="str">
        <f>IF($B11="","",IF(COUNTIFS('English Scores- Leveled papers'!$H$3:$KM$3,BF$4,'English Scores- Leveled papers'!$H10:$KM10,"&gt;-1")=0,"",SUMIF('English Scores- Leveled papers'!$H$3:$KM$3,BF$4,'English Scores- Leveled papers'!$H10:$KM10)))</f>
        <v/>
      </c>
      <c r="BG11" s="89" t="str">
        <f>IF($B11="","",IF(COUNTIFS('English Scores- Leveled papers'!$H$3:$KM$3,BG$4,'English Scores- Leveled papers'!$H10:$KM10,"&gt;-1")=0,"",SUMIF('English Scores- Leveled papers'!$H$3:$KM$3,BG$4,'English Scores- Leveled papers'!$H10:$KM10)))</f>
        <v/>
      </c>
      <c r="BH11" s="89" t="str">
        <f>IF($B11="","",IF(COUNTIFS('English Scores- Leveled papers'!$H$3:$KM$3,BH$4,'English Scores- Leveled papers'!$H10:$KM10,"&gt;-1")=0,"",SUMIF('English Scores- Leveled papers'!$H$3:$KM$3,BH$4,'English Scores- Leveled papers'!$H10:$KM10)))</f>
        <v/>
      </c>
      <c r="BI11" s="89" t="str">
        <f>IF($B11="","",IF(COUNTIFS('English Scores- Leveled papers'!$H$3:$KM$3,BI$4,'English Scores- Leveled papers'!$H10:$KM10,"&gt;-1")=0,"",SUMIF('English Scores- Leveled papers'!$H$3:$KM$3,BI$4,'English Scores- Leveled papers'!$H10:$KM10)))</f>
        <v/>
      </c>
      <c r="BJ11" s="89" t="str">
        <f>IF($B11="","",IF(COUNTIFS('English Scores- Leveled papers'!$H$3:$KM$3,BJ$4,'English Scores- Leveled papers'!$H10:$KM10,"&gt;-1")=0,"",SUMIF('English Scores- Leveled papers'!$H$3:$KM$3,BJ$4,'English Scores- Leveled papers'!$H10:$KM10)))</f>
        <v/>
      </c>
      <c r="BK11" s="89" t="str">
        <f>IF($B11="","",IF(COUNTIFS('English Scores- Leveled papers'!$H$3:$KM$3,BK$4,'English Scores- Leveled papers'!$H10:$KM10,"&gt;-1")=0,"",SUMIF('English Scores- Leveled papers'!$H$3:$KM$3,BK$4,'English Scores- Leveled papers'!$H10:$KM10)))</f>
        <v/>
      </c>
      <c r="BL11" s="89" t="str">
        <f>IF($B11="","",IF(COUNTIFS('English Scores- Leveled papers'!$H$3:$KM$3,BL$4,'English Scores- Leveled papers'!$H10:$KM10,"&gt;-1")=0,"",SUMIF('English Scores- Leveled papers'!$H$3:$KM$3,BL$4,'English Scores- Leveled papers'!$H10:$KM10)))</f>
        <v/>
      </c>
      <c r="BM11" s="89" t="str">
        <f>IF($B11="","",IF(COUNTIFS('Eng GLA 6th, 7th, 8th'!$E$3:$DV$3,BM$4,'Eng GLA 6th, 7th, 8th'!$E11:$DV11, "&gt;-1")=0,"",SUMIF('Eng GLA 6th, 7th, 8th'!$E$3:$DV$3,BM$4,'Eng GLA 6th, 7th, 8th'!$E11:$DV11)))</f>
        <v/>
      </c>
      <c r="BN11" s="89" t="str">
        <f>IF($B11="","",IF(COUNTIFS('Eng GLA 6th, 7th, 8th'!$E$3:$DV$3,BN$4,'Eng GLA 6th, 7th, 8th'!$E11:$DV11, "&gt;-1")=0,"",SUMIF('Eng GLA 6th, 7th, 8th'!$E$3:$DV$3,BN$4,'Eng GLA 6th, 7th, 8th'!$E11:$DV11)))</f>
        <v/>
      </c>
      <c r="BO11" s="89" t="str">
        <f>IF($B11="","",IF(COUNTIFS('Eng GLA 6th, 7th, 8th'!$E$3:$DV$3,BO$4,'Eng GLA 6th, 7th, 8th'!$E11:$DV11, "&gt;-1")=0,"",SUMIF('Eng GLA 6th, 7th, 8th'!$E$3:$DV$3,BO$4,'Eng GLA 6th, 7th, 8th'!$E11:$DV11)))</f>
        <v/>
      </c>
      <c r="BP11" s="89" t="str">
        <f>IF($B11="","",IF(COUNTIFS('Eng GLA 6th, 7th, 8th'!$E$3:$DV$3,BP$4,'Eng GLA 6th, 7th, 8th'!$E11:$DV11, "&gt;-1")=0,"",SUMIF('Eng GLA 6th, 7th, 8th'!$E$3:$DV$3,BP$4,'Eng GLA 6th, 7th, 8th'!$E11:$DV11)))</f>
        <v/>
      </c>
      <c r="BQ11" s="89" t="str">
        <f>IF($B11="","",IF(COUNTIFS('Eng GLA 6th, 7th, 8th'!$E$3:$DV$3,BQ$4,'Eng GLA 6th, 7th, 8th'!$E11:$DV11, "&gt;-1")=0,"",SUMIF('Eng GLA 6th, 7th, 8th'!$E$3:$DV$3,BQ$4,'Eng GLA 6th, 7th, 8th'!$E11:$DV11)))</f>
        <v/>
      </c>
      <c r="BR11" s="89" t="str">
        <f>IF($B11="","",IF(COUNTIFS('Eng GLA 6th, 7th, 8th'!$E$3:$DV$3,BR$4,'Eng GLA 6th, 7th, 8th'!$E11:$DV11, "&gt;-1")=0,"",SUMIF('Eng GLA 6th, 7th, 8th'!$E$3:$DV$3,BR$4,'Eng GLA 6th, 7th, 8th'!$E11:$DV11)))</f>
        <v/>
      </c>
      <c r="BS11" s="89" t="str">
        <f>IF($B11="","",IF(COUNTIFS('Eng GLA 6th, 7th, 8th'!$E$3:$DV$3,BS$4,'Eng GLA 6th, 7th, 8th'!$E11:$DV11, "&gt;-1")=0,"",SUMIF('Eng GLA 6th, 7th, 8th'!$E$3:$DV$3,BS$4,'Eng GLA 6th, 7th, 8th'!$E11:$DV11)))</f>
        <v/>
      </c>
      <c r="BT11" s="89" t="str">
        <f>IF($B11="","",IF(COUNTIFS('Eng GLA 6th, 7th, 8th'!$E$3:$DV$3,BT$4,'Eng GLA 6th, 7th, 8th'!$E11:$DV11, "&gt;-1")=0,"",SUMIF('Eng GLA 6th, 7th, 8th'!$E$3:$DV$3,BT$4,'Eng GLA 6th, 7th, 8th'!$E11:$DV11)))</f>
        <v/>
      </c>
      <c r="BU11" s="89" t="str">
        <f>IF($B11="","",IF(COUNTIFS('Eng GLA 6th, 7th, 8th'!$E$3:$DV$3,BU$4,'Eng GLA 6th, 7th, 8th'!$E11:$DV11, "&gt;-1")=0,"",SUMIF('Eng GLA 6th, 7th, 8th'!$E$3:$DV$3,BU$4,'Eng GLA 6th, 7th, 8th'!$E11:$DV11)))</f>
        <v/>
      </c>
      <c r="BV11" s="89" t="str">
        <f>IF($B11="","",IF(COUNTIFS('Eng GLA 6th, 7th, 8th'!$E$3:$DV$3,BV$4,'Eng GLA 6th, 7th, 8th'!$E11:$DV11, "&gt;-1")=0,"",SUMIF('Eng GLA 6th, 7th, 8th'!$E$3:$DV$3,BV$4,'Eng GLA 6th, 7th, 8th'!$E11:$DV11)))</f>
        <v/>
      </c>
      <c r="BW11" s="89" t="str">
        <f>IF($B11="","",IF(COUNTIFS('Eng GLA 6th, 7th, 8th'!$E$3:$DV$3,BW$4,'Eng GLA 6th, 7th, 8th'!$E11:$DV11, "&gt;-1")=0,"",SUMIF('Eng GLA 6th, 7th, 8th'!$E$3:$DV$3,BW$4,'Eng GLA 6th, 7th, 8th'!$E11:$DV11)))</f>
        <v/>
      </c>
      <c r="BX11" s="89" t="str">
        <f>IF($B11="","",IF(COUNTIFS('Eng GLA 6th, 7th, 8th'!$E$3:$DV$3,BX$4,'Eng GLA 6th, 7th, 8th'!$E11:$DV11, "&gt;-1")=0,"",SUMIF('Eng GLA 6th, 7th, 8th'!$E$3:$DV$3,BX$4,'Eng GLA 6th, 7th, 8th'!$E11:$DV11)))</f>
        <v/>
      </c>
      <c r="BY11" s="89" t="str">
        <f>IF($B11="","",IF(COUNTIFS('Eng GLA 6th, 7th, 8th'!$E$3:$DV$3,BY$4,'Eng GLA 6th, 7th, 8th'!$E11:$DV11, "&gt;-1")=0,"",SUMIF('Eng GLA 6th, 7th, 8th'!$E$3:$DV$3,BY$4,'Eng GLA 6th, 7th, 8th'!$E11:$DV11)))</f>
        <v/>
      </c>
      <c r="BZ11" s="89" t="str">
        <f>IF($B11="","",IF(COUNTIFS('Eng GLA 6th, 7th, 8th'!$E$3:$DV$3,BZ$4,'Eng GLA 6th, 7th, 8th'!$E11:$DV11, "&gt;-1")=0,"",SUMIF('Eng GLA 6th, 7th, 8th'!$E$3:$DV$3,BZ$4,'Eng GLA 6th, 7th, 8th'!$E11:$DV11)))</f>
        <v/>
      </c>
      <c r="CA11" s="89" t="str">
        <f>IF($B11="","",IF(COUNTIFS('Eng GLA 6th, 7th, 8th'!$E$3:$DV$3,CA$4,'Eng GLA 6th, 7th, 8th'!$E11:$DV11, "&gt;-1")=0,"",SUMIF('Eng GLA 6th, 7th, 8th'!$E$3:$DV$3,CA$4,'Eng GLA 6th, 7th, 8th'!$E11:$DV11)))</f>
        <v/>
      </c>
      <c r="CB11" s="426"/>
      <c r="CC11" s="133" t="str">
        <f>IFERROR(IF((COUNT('Eng GLA 6th, 7th, 8th'!E11:U11)=0)," ",(SUM('Eng GLA 6th, 7th, 8th'!E11:U11)/$CC$3)),"")</f>
        <v xml:space="preserve"> </v>
      </c>
      <c r="CD11" s="133" t="str">
        <f>IFERROR(IF((COUNT('Eng GLA 6th, 7th, 8th'!V11:AA11)=0)," ",(SUM('Eng GLA 6th, 7th, 8th'!V11:AA11)/$CD$3)),"")</f>
        <v xml:space="preserve"> </v>
      </c>
      <c r="CE11" s="133" t="str">
        <f>IFERROR(IF((COUNT('Eng GLA 6th, 7th, 8th'!AB11:AG11)=0)," ",(SUM('Eng GLA 6th, 7th, 8th'!AB11:AG11)/$CE$3)),"")</f>
        <v xml:space="preserve"> </v>
      </c>
      <c r="CF11" s="133" t="str">
        <f>IFERROR(IF((COUNT('Eng GLA 6th, 7th, 8th'!AH11:AP11)=0)," ",(SUM('Eng GLA 6th, 7th, 8th'!AH11:AP11)/$CF$3)),"")</f>
        <v xml:space="preserve"> </v>
      </c>
      <c r="CG11" s="433" t="str">
        <f>IFERROR(IF((COUNT('Eng GLA 6th, 7th, 8th'!AR11:BH11)=0)," ",(SUM('Eng GLA 6th, 7th, 8th'!AR11:BH11)/$CG$3)),"")</f>
        <v xml:space="preserve"> </v>
      </c>
      <c r="CH11" s="433" t="str">
        <f>IFERROR(IF((COUNT('Eng GLA 6th, 7th, 8th'!BI11:BN11)=0)," ",(SUM('Eng GLA 6th, 7th, 8th'!BI11:BN11)/$CH$3)),"")</f>
        <v xml:space="preserve"> </v>
      </c>
      <c r="CI11" s="433" t="str">
        <f>IFERROR(IF((COUNT('Eng GLA 6th, 7th, 8th'!BO11:BT11)=0)," ",(SUM('Eng GLA 6th, 7th, 8th'!BO11:BT11)/$CI$3)),"")</f>
        <v xml:space="preserve"> </v>
      </c>
      <c r="CJ11" s="433" t="str">
        <f>IFERROR(IF((COUNT('Eng GLA 6th, 7th, 8th'!BU11:CF11)=0)," ",(SUM('Eng GLA 6th, 7th, 8th'!BU11:CF11)/$CJ$3)),"")</f>
        <v xml:space="preserve"> </v>
      </c>
      <c r="CK11" s="433" t="str">
        <f>IFERROR(IF((COUNT('Eng GLA 6th, 7th, 8th'!CH11:CX11)=0)," ",(SUM('Eng GLA 6th, 7th, 8th'!CH11:CX11)/$CK$3)),"")</f>
        <v xml:space="preserve"> </v>
      </c>
      <c r="CL11" s="433" t="str">
        <f>IFERROR(IF((COUNT('Eng GLA 6th, 7th, 8th'!CY11:DD11)=0)," ",(SUM('Eng GLA 6th, 7th, 8th'!CY11:DD11)/$CL$3)),"")</f>
        <v xml:space="preserve"> </v>
      </c>
      <c r="CM11" s="433" t="str">
        <f>IFERROR(IF((COUNT('Eng GLA 6th, 7th, 8th'!DE11:DJ11)=0)," ",(SUM('Eng GLA 6th, 7th, 8th'!DE11:DJ11)/$CM$3)),"")</f>
        <v xml:space="preserve"> </v>
      </c>
      <c r="CN11" s="433" t="str">
        <f>IFERROR(IF((COUNT('Eng GLA 6th, 7th, 8th'!DK11:DV11)=0)," ",(SUM('Eng GLA 6th, 7th, 8th'!DK11:DV11)/$CN$3)),"")</f>
        <v xml:space="preserve"> </v>
      </c>
    </row>
    <row r="12" spans="1:16375" x14ac:dyDescent="0.2">
      <c r="A12" s="65">
        <v>5</v>
      </c>
      <c r="B12" s="65" t="str">
        <f>'English Scores- Leveled papers'!B11</f>
        <v>U.Divya</v>
      </c>
      <c r="C12" s="66">
        <f>'RC Mastery Check+Question type'!H9</f>
        <v>2.5</v>
      </c>
      <c r="D12" s="153">
        <f>'Cover Sheet'!L9</f>
        <v>2.2999999999999998</v>
      </c>
      <c r="E12" s="89" t="str">
        <f>IF($B12="","",IF(COUNTIFS('English Scores- Leveled papers'!$H$3:$KM$3,E$4,'English Scores- Leveled papers'!$H11:$KM11,"&gt;-1")=0,"",SUMIF('English Scores- Leveled papers'!$H$3:$KM$3,E$4,'English Scores- Leveled papers'!$H11:$KM11)))</f>
        <v/>
      </c>
      <c r="F12" s="89" t="str">
        <f>IF($B12="","",IF(COUNTIFS('English Scores- Leveled papers'!$H$3:$KM$3,F$4,'English Scores- Leveled papers'!$H11:$KM11,"&gt;-1")=0,"",SUMIF('English Scores- Leveled papers'!$H$3:$KM$3,F$4,'English Scores- Leveled papers'!$H11:$KM11)))</f>
        <v/>
      </c>
      <c r="G12" s="89" t="str">
        <f>IF($B12="","",IF(COUNTIFS('English Scores- Leveled papers'!$H$3:$KM$3,G$4,'English Scores- Leveled papers'!$H11:$KM11,"&gt;-1")=0,"",SUMIF('English Scores- Leveled papers'!$H$3:$KM$3,G$4,'English Scores- Leveled papers'!$H11:$KM11)))</f>
        <v/>
      </c>
      <c r="H12" s="89" t="str">
        <f>IF($B12="","",IF(COUNTIFS('English Scores- Leveled papers'!$H$3:$KM$3,H$4,'English Scores- Leveled papers'!$H11:$KM11,"&gt;-1")=0,"",SUMIF('English Scores- Leveled papers'!$H$3:$KM$3,H$4,'English Scores- Leveled papers'!$H11:$KM11)))</f>
        <v/>
      </c>
      <c r="I12" s="89" t="str">
        <f>IF($B12="","",IF(COUNTIFS('English Scores- Leveled papers'!$H$3:$KM$3,I$4,'English Scores- Leveled papers'!$H11:$KM11,"&gt;-1")=0,"",SUMIF('English Scores- Leveled papers'!$H$3:$KM$3,I$4,'English Scores- Leveled papers'!$H11:$KM11)))</f>
        <v/>
      </c>
      <c r="J12" s="89" t="str">
        <f>IF($B12="","",IF(COUNTIFS('English Scores- Leveled papers'!$H$3:$KM$3,J$4,'English Scores- Leveled papers'!$H11:$KM11,"&gt;-1")=0,"",SUMIF('English Scores- Leveled papers'!$H$3:$KM$3,J$4,'English Scores- Leveled papers'!$H11:$KM11)))</f>
        <v/>
      </c>
      <c r="K12" s="89" t="str">
        <f>IF($B12="","",IF(COUNTIFS('English Scores- Leveled papers'!$H$3:$KM$3,K$4,'English Scores- Leveled papers'!$H11:$KM11,"&gt;-1")=0,"",SUMIF('English Scores- Leveled papers'!$H$3:$KM$3,K$4,'English Scores- Leveled papers'!$H11:$KM11)))</f>
        <v/>
      </c>
      <c r="L12" s="89" t="str">
        <f>IF($B12="","",IF(COUNTIFS('English Scores- Leveled papers'!$H$3:$KM$3,L$4,'English Scores- Leveled papers'!$H11:$KM11,"&gt;-1")=0,"",SUMIF('English Scores- Leveled papers'!$H$3:$KM$3,L$4,'English Scores- Leveled papers'!$H11:$KM11)))</f>
        <v/>
      </c>
      <c r="M12" s="89" t="str">
        <f>IF($B12="","",IF(COUNTIFS('English Scores- Leveled papers'!$H$3:$KM$3,M$4,'English Scores- Leveled papers'!$H11:$KM11,"&gt;-1")=0,"",SUMIF('English Scores- Leveled papers'!$H$3:$KM$3,M$4,'English Scores- Leveled papers'!$H11:$KM11)))</f>
        <v/>
      </c>
      <c r="N12" s="89" t="str">
        <f>IF($B12="","",IF(COUNTIFS('English Scores- Leveled papers'!$H$3:$KM$3,N$4,'English Scores- Leveled papers'!$H11:$KM11,"&gt;-1")=0,"",SUMIF('English Scores- Leveled papers'!$H$3:$KM$3,N$4,'English Scores- Leveled papers'!$H11:$KM11)))</f>
        <v/>
      </c>
      <c r="O12" s="89" t="str">
        <f>IF($B12="","",IF(COUNTIFS('English Scores- Leveled papers'!$H$3:$KM$3,O$4,'English Scores- Leveled papers'!$H11:$KM11,"&gt;-1")=0,"",SUMIF('English Scores- Leveled papers'!$H$3:$KM$3,O$4,'English Scores- Leveled papers'!$H11:$KM11)))</f>
        <v/>
      </c>
      <c r="P12" s="89" t="str">
        <f>IF($B12="","",IF(COUNTIFS('English Scores- Leveled papers'!$H$3:$KM$3,P$4,'English Scores- Leveled papers'!$H11:$KM11,"&gt;-1")=0,"",SUMIF('English Scores- Leveled papers'!$H$3:$KM$3,P$4,'English Scores- Leveled papers'!$H11:$KM11)))</f>
        <v/>
      </c>
      <c r="Q12" s="89" t="str">
        <f>IF($B12="","",IF(COUNTIFS('English Scores- Leveled papers'!$H$3:$KM$3,Q$4,'English Scores- Leveled papers'!$H11:$KM11,"&gt;-1")=0,"",SUMIF('English Scores- Leveled papers'!$H$3:$KM$3,Q$4,'English Scores- Leveled papers'!$H11:$KM11)))</f>
        <v/>
      </c>
      <c r="R12" s="89" t="str">
        <f>IF($B12="","",IF(COUNTIFS('English Scores- Leveled papers'!$H$3:$KM$3,R$4,'English Scores- Leveled papers'!$H11:$KM11,"&gt;-1")=0,"",SUMIF('English Scores- Leveled papers'!$H$3:$KM$3,R$4,'English Scores- Leveled papers'!$H11:$KM11)))</f>
        <v/>
      </c>
      <c r="S12" s="89" t="str">
        <f>IF($B12="","",IF(COUNTIFS('English Scores- Leveled papers'!$H$3:$KM$3,S$4,'English Scores- Leveled papers'!$H11:$KM11,"&gt;-1")=0,"",SUMIF('English Scores- Leveled papers'!$H$3:$KM$3,S$4,'English Scores- Leveled papers'!$H11:$KM11)))</f>
        <v/>
      </c>
      <c r="T12" s="89" t="str">
        <f>IF($B12="","",IF(COUNTIFS('English Scores- Leveled papers'!$H$3:$KM$3,T$4,'English Scores- Leveled papers'!$H11:$KM11,"&gt;-1")=0,"",SUMIF('English Scores- Leveled papers'!$H$3:$KM$3,T$4,'English Scores- Leveled papers'!$H11:$KM11)))</f>
        <v/>
      </c>
      <c r="U12" s="89" t="str">
        <f>IF($B12="","",IF(COUNTIFS('English Scores- Leveled papers'!$H$3:$KM$3,U$4,'English Scores- Leveled papers'!$H11:$KM11,"&gt;-1")=0,"",SUMIF('English Scores- Leveled papers'!$H$3:$KM$3,U$4,'English Scores- Leveled papers'!$H11:$KM11)))</f>
        <v/>
      </c>
      <c r="V12" s="89">
        <f>IF($B12="","",IF(COUNTIFS('English Scores- Leveled papers'!$H$3:$KM$3,V$4,'English Scores- Leveled papers'!$H11:$KM11,"&gt;-1")=0,"",SUMIF('English Scores- Leveled papers'!$H$3:$KM$3,V$4,'English Scores- Leveled papers'!$H11:$KM11)))</f>
        <v>3</v>
      </c>
      <c r="W12" s="89">
        <f>IF($B12="","",IF(COUNTIFS('English Scores- Leveled papers'!$H$3:$KM$3,W$4,'English Scores- Leveled papers'!$H11:$KM11,"&gt;-1")=0,"",SUMIF('English Scores- Leveled papers'!$H$3:$KM$3,W$4,'English Scores- Leveled papers'!$H11:$KM11)))</f>
        <v>0</v>
      </c>
      <c r="X12" s="89">
        <f>IF($B12="","",IF(COUNTIFS('English Scores- Leveled papers'!$H$3:$KM$3,X$4,'English Scores- Leveled papers'!$H11:$KM11,"&gt;-1")=0,"",SUMIF('English Scores- Leveled papers'!$H$3:$KM$3,X$4,'English Scores- Leveled papers'!$H11:$KM11)))</f>
        <v>0</v>
      </c>
      <c r="Y12" s="89">
        <f>IF($B12="","",IF(COUNTIFS('English Scores- Leveled papers'!$H$3:$KM$3,Y$4,'English Scores- Leveled papers'!$H11:$KM11,"&gt;-1")=0,"",SUMIF('English Scores- Leveled papers'!$H$3:$KM$3,Y$4,'English Scores- Leveled papers'!$H11:$KM11)))</f>
        <v>1</v>
      </c>
      <c r="Z12" s="89">
        <f>IF($B12="","",IF(COUNTIFS('English Scores- Leveled papers'!$H$3:$KM$3,Z$4,'English Scores- Leveled papers'!$H11:$KM11,"&gt;-1")=0,"",SUMIF('English Scores- Leveled papers'!$H$3:$KM$3,Z$4,'English Scores- Leveled papers'!$H11:$KM11)))</f>
        <v>3</v>
      </c>
      <c r="AA12" s="89">
        <f>IF($B12="","",IF(COUNTIFS('English Scores- Leveled papers'!$H$3:$KM$3,AA$4,'English Scores- Leveled papers'!$H11:$KM11,"&gt;-1")=0,"",SUMIF('English Scores- Leveled papers'!$H$3:$KM$3,AA$4,'English Scores- Leveled papers'!$H11:$KM11)))</f>
        <v>3</v>
      </c>
      <c r="AB12" s="89">
        <f>IF($B12="","",IF(COUNTIFS('English Scores- Leveled papers'!$H$3:$KM$3,AB$4,'English Scores- Leveled papers'!$H11:$KM11,"&gt;-1")=0,"",SUMIF('English Scores- Leveled papers'!$H$3:$KM$3,AB$4,'English Scores- Leveled papers'!$H11:$KM11)))</f>
        <v>3</v>
      </c>
      <c r="AC12" s="89">
        <f>IF($B12="","",IF(COUNTIFS('English Scores- Leveled papers'!$H$3:$KM$3,AC$4,'English Scores- Leveled papers'!$H11:$KM11,"&gt;-1")=0,"",SUMIF('English Scores- Leveled papers'!$H$3:$KM$3,AC$4,'English Scores- Leveled papers'!$H11:$KM11)))</f>
        <v>3.5</v>
      </c>
      <c r="AD12" s="89">
        <f>IF($B12="","",IF(COUNTIFS('English Scores- Leveled papers'!$H$3:$KM$3,AD$4,'English Scores- Leveled papers'!$H11:$KM11,"&gt;-1")=0,"",SUMIF('English Scores- Leveled papers'!$H$3:$KM$3,AD$4,'English Scores- Leveled papers'!$H11:$KM11)))</f>
        <v>2</v>
      </c>
      <c r="AE12" s="89">
        <f>IF($B12="","",IF(COUNTIFS('English Scores- Leveled papers'!$H$3:$KM$3,AE$4,'English Scores- Leveled papers'!$H11:$KM11,"&gt;-1")=0,"",SUMIF('English Scores- Leveled papers'!$H$3:$KM$3,AE$4,'English Scores- Leveled papers'!$H11:$KM11)))</f>
        <v>2</v>
      </c>
      <c r="AF12" s="89">
        <f>IF($B12="","",IF(COUNTIFS('English Scores- Leveled papers'!$H$3:$KM$3,AF$4,'English Scores- Leveled papers'!$H11:$KM11,"&gt;-1")=0,"",SUMIF('English Scores- Leveled papers'!$H$3:$KM$3,AF$4,'English Scores- Leveled papers'!$H11:$KM11)))</f>
        <v>3</v>
      </c>
      <c r="AG12" s="89">
        <f>IF($B12="","",IF(COUNTIFS('English Scores- Leveled papers'!$H$3:$KM$3,AG$4,'English Scores- Leveled papers'!$H11:$KM11,"&gt;-1")=0,"",SUMIF('English Scores- Leveled papers'!$H$3:$KM$3,AG$4,'English Scores- Leveled papers'!$H11:$KM11)))</f>
        <v>2</v>
      </c>
      <c r="AH12" s="89">
        <f>IF($B12="","",IF(COUNTIFS('English Scores- Leveled papers'!$H$3:$KM$3,AH$4,'English Scores- Leveled papers'!$H11:$KM11,"&gt;-1")=0,"",SUMIF('English Scores- Leveled papers'!$H$3:$KM$3,AH$4,'English Scores- Leveled papers'!$H11:$KM11)))</f>
        <v>3</v>
      </c>
      <c r="AI12" s="89">
        <f>IF($B12="","",IF(COUNTIFS('English Scores- Leveled papers'!$H$3:$KM$3,AI$4,'English Scores- Leveled papers'!$H11:$KM11,"&gt;-1")=0,"",SUMIF('English Scores- Leveled papers'!$H$3:$KM$3,AI$4,'English Scores- Leveled papers'!$H11:$KM11)))</f>
        <v>1</v>
      </c>
      <c r="AJ12" s="89">
        <f>IF($B12="","",IF(COUNTIFS('English Scores- Leveled papers'!$H$3:$KM$3,AJ$4,'English Scores- Leveled papers'!$H11:$KM11,"&gt;-1")=0,"",SUMIF('English Scores- Leveled papers'!$H$3:$KM$3,AJ$4,'English Scores- Leveled papers'!$H11:$KM11)))</f>
        <v>5</v>
      </c>
      <c r="AK12" s="89">
        <f>IF($B12="","",IF(COUNTIFS('English Scores- Leveled papers'!$H$3:$KM$3,AK$4,'English Scores- Leveled papers'!$H11:$KM11,"&gt;-1")=0,"",SUMIF('English Scores- Leveled papers'!$H$3:$KM$3,AK$4,'English Scores- Leveled papers'!$H11:$KM11)))</f>
        <v>2</v>
      </c>
      <c r="AL12" s="89">
        <f>IF($B12="","",IF(COUNTIFS('English Scores- Leveled papers'!$H$3:$KM$3,AL$4,'English Scores- Leveled papers'!$H11:$KM11,"&gt;-1")=0,"",SUMIF('English Scores- Leveled papers'!$H$3:$KM$3,AL$4,'English Scores- Leveled papers'!$H11:$KM11)))</f>
        <v>1</v>
      </c>
      <c r="AM12" s="89">
        <f>IF($B12="","",IF(COUNTIFS('English Scores- Leveled papers'!$H$3:$KM$3,AM$4,'English Scores- Leveled papers'!$H11:$KM11,"&gt;-1")=0,"",SUMIF('English Scores- Leveled papers'!$H$3:$KM$3,AM$4,'English Scores- Leveled papers'!$H11:$KM11)))</f>
        <v>7.5</v>
      </c>
      <c r="AN12" s="89">
        <f>IF($B12="","",IF(COUNTIFS('English Scores- Leveled papers'!$H$3:$KM$3,AN$4,'English Scores- Leveled papers'!$H11:$KM11,"&gt;-1")=0,"",SUMIF('English Scores- Leveled papers'!$H$3:$KM$3,AN$4,'English Scores- Leveled papers'!$H11:$KM11)))</f>
        <v>2</v>
      </c>
      <c r="AO12" s="89" t="str">
        <f>IF($B12="","",IF(COUNTIFS('English Scores- Leveled papers'!$H$3:$KM$3,AO$4,'English Scores- Leveled papers'!$H11:$KM11,"&gt;-1")=0,"",SUMIF('English Scores- Leveled papers'!$H$3:$KM$3,AO$4,'English Scores- Leveled papers'!$H11:$KM11)))</f>
        <v/>
      </c>
      <c r="AP12" s="89" t="str">
        <f>IF($B12="","",IF(COUNTIFS('English Scores- Leveled papers'!$H$3:$KM$3,AP$4,'English Scores- Leveled papers'!$H11:$KM11,"&gt;-1")=0,"",SUMIF('English Scores- Leveled papers'!$H$3:$KM$3,AP$4,'English Scores- Leveled papers'!$H11:$KM11)))</f>
        <v/>
      </c>
      <c r="AQ12" s="89" t="str">
        <f>IF($B12="","",IF(COUNTIFS('English Scores- Leveled papers'!$H$3:$KM$3,AQ$4,'English Scores- Leveled papers'!$H11:$KM11,"&gt;-1")=0,"",SUMIF('English Scores- Leveled papers'!$H$3:$KM$3,AQ$4,'English Scores- Leveled papers'!$H11:$KM11)))</f>
        <v/>
      </c>
      <c r="AR12" s="89" t="str">
        <f>IF($B12="","",IF(COUNTIFS('English Scores- Leveled papers'!$H$3:$KM$3,AR$4,'English Scores- Leveled papers'!$H11:$KM11,"&gt;-1")=0,"",SUMIF('English Scores- Leveled papers'!$H$3:$KM$3,AR$4,'English Scores- Leveled papers'!$H11:$KM11)))</f>
        <v/>
      </c>
      <c r="AS12" s="89" t="str">
        <f>IF($B12="","",IF(COUNTIFS('English Scores- Leveled papers'!$H$3:$KM$3,AS$4,'English Scores- Leveled papers'!$H11:$KM11,"&gt;-1")=0,"",SUMIF('English Scores- Leveled papers'!$H$3:$KM$3,AS$4,'English Scores- Leveled papers'!$H11:$KM11)))</f>
        <v/>
      </c>
      <c r="AT12" s="89" t="str">
        <f>IF($B12="","",IF(COUNTIFS('English Scores- Leveled papers'!$H$3:$KM$3,AT$4,'English Scores- Leveled papers'!$H11:$KM11,"&gt;-1")=0,"",SUMIF('English Scores- Leveled papers'!$H$3:$KM$3,AT$4,'English Scores- Leveled papers'!$H11:$KM11)))</f>
        <v/>
      </c>
      <c r="AU12" s="89" t="str">
        <f>IF($B12="","",IF(COUNTIFS('English Scores- Leveled papers'!$H$3:$KM$3,AU$4,'English Scores- Leveled papers'!$H11:$KM11,"&gt;-1")=0,"",SUMIF('English Scores- Leveled papers'!$H$3:$KM$3,AU$4,'English Scores- Leveled papers'!$H11:$KM11)))</f>
        <v/>
      </c>
      <c r="AV12" s="89" t="str">
        <f>IF($B12="","",IF(COUNTIFS('English Scores- Leveled papers'!$H$3:$KM$3,AV$4,'English Scores- Leveled papers'!$H11:$KM11,"&gt;-1")=0,"",SUMIF('English Scores- Leveled papers'!$H$3:$KM$3,AV$4,'English Scores- Leveled papers'!$H11:$KM11)))</f>
        <v/>
      </c>
      <c r="AW12" s="89" t="str">
        <f>IF($B12="","",IF(COUNTIFS('English Scores- Leveled papers'!$H$3:$KM$3,AW$4,'English Scores- Leveled papers'!$H11:$KM11,"&gt;-1")=0,"",SUMIF('English Scores- Leveled papers'!$H$3:$KM$3,AW$4,'English Scores- Leveled papers'!$H11:$KM11)))</f>
        <v/>
      </c>
      <c r="AX12" s="89" t="str">
        <f>IF($B12="","",IF(COUNTIFS('English Scores- Leveled papers'!$H$3:$KM$3,AX$4,'English Scores- Leveled papers'!$H11:$KM11,"&gt;-1")=0,"",SUMIF('English Scores- Leveled papers'!$H$3:$KM$3,AX$4,'English Scores- Leveled papers'!$H11:$KM11)))</f>
        <v/>
      </c>
      <c r="AY12" s="89" t="str">
        <f>IF($B12="","",IF(COUNTIFS('English Scores- Leveled papers'!$H$3:$KM$3,AY$4,'English Scores- Leveled papers'!$H11:$KM11,"&gt;-1")=0,"",SUMIF('English Scores- Leveled papers'!$H$3:$KM$3,AY$4,'English Scores- Leveled papers'!$H11:$KM11)))</f>
        <v/>
      </c>
      <c r="AZ12" s="89" t="str">
        <f>IF($B12="","",IF(COUNTIFS('English Scores- Leveled papers'!$H$3:$KM$3,AZ$4,'English Scores- Leveled papers'!$H11:$KM11,"&gt;-1")=0,"",SUMIF('English Scores- Leveled papers'!$H$3:$KM$3,AZ$4,'English Scores- Leveled papers'!$H11:$KM11)))</f>
        <v/>
      </c>
      <c r="BA12" s="89" t="str">
        <f>IF($B12="","",IF(COUNTIFS('English Scores- Leveled papers'!$H$3:$KM$3,BA$4,'English Scores- Leveled papers'!$H11:$KM11,"&gt;-1")=0,"",SUMIF('English Scores- Leveled papers'!$H$3:$KM$3,BA$4,'English Scores- Leveled papers'!$H11:$KM11)))</f>
        <v/>
      </c>
      <c r="BB12" s="89" t="str">
        <f>IF($B12="","",IF(COUNTIFS('English Scores- Leveled papers'!$H$3:$KM$3,BB$4,'English Scores- Leveled papers'!$H11:$KM11,"&gt;-1")=0,"",SUMIF('English Scores- Leveled papers'!$H$3:$KM$3,BB$4,'English Scores- Leveled papers'!$H11:$KM11)))</f>
        <v/>
      </c>
      <c r="BC12" s="89" t="str">
        <f>IF($B12="","",IF(COUNTIFS('English Scores- Leveled papers'!$H$3:$KM$3,BC$4,'English Scores- Leveled papers'!$H11:$KM11,"&gt;-1")=0,"",SUMIF('English Scores- Leveled papers'!$H$3:$KM$3,BC$4,'English Scores- Leveled papers'!$H11:$KM11)))</f>
        <v/>
      </c>
      <c r="BD12" s="89" t="str">
        <f>IF($B12="","",IF(COUNTIFS('English Scores- Leveled papers'!$H$3:$KM$3,BD$4,'English Scores- Leveled papers'!$H11:$KM11,"&gt;-1")=0,"",SUMIF('English Scores- Leveled papers'!$H$3:$KM$3,BD$4,'English Scores- Leveled papers'!$H11:$KM11)))</f>
        <v/>
      </c>
      <c r="BE12" s="89" t="str">
        <f>IF($B12="","",IF(COUNTIFS('English Scores- Leveled papers'!$H$3:$KM$3,BE$4,'English Scores- Leveled papers'!$H11:$KM11,"&gt;-1")=0,"",SUMIF('English Scores- Leveled papers'!$H$3:$KM$3,BE$4,'English Scores- Leveled papers'!$H11:$KM11)))</f>
        <v/>
      </c>
      <c r="BF12" s="89" t="str">
        <f>IF($B12="","",IF(COUNTIFS('English Scores- Leveled papers'!$H$3:$KM$3,BF$4,'English Scores- Leveled papers'!$H11:$KM11,"&gt;-1")=0,"",SUMIF('English Scores- Leveled papers'!$H$3:$KM$3,BF$4,'English Scores- Leveled papers'!$H11:$KM11)))</f>
        <v/>
      </c>
      <c r="BG12" s="89" t="str">
        <f>IF($B12="","",IF(COUNTIFS('English Scores- Leveled papers'!$H$3:$KM$3,BG$4,'English Scores- Leveled papers'!$H11:$KM11,"&gt;-1")=0,"",SUMIF('English Scores- Leveled papers'!$H$3:$KM$3,BG$4,'English Scores- Leveled papers'!$H11:$KM11)))</f>
        <v/>
      </c>
      <c r="BH12" s="89" t="str">
        <f>IF($B12="","",IF(COUNTIFS('English Scores- Leveled papers'!$H$3:$KM$3,BH$4,'English Scores- Leveled papers'!$H11:$KM11,"&gt;-1")=0,"",SUMIF('English Scores- Leveled papers'!$H$3:$KM$3,BH$4,'English Scores- Leveled papers'!$H11:$KM11)))</f>
        <v/>
      </c>
      <c r="BI12" s="89" t="str">
        <f>IF($B12="","",IF(COUNTIFS('English Scores- Leveled papers'!$H$3:$KM$3,BI$4,'English Scores- Leveled papers'!$H11:$KM11,"&gt;-1")=0,"",SUMIF('English Scores- Leveled papers'!$H$3:$KM$3,BI$4,'English Scores- Leveled papers'!$H11:$KM11)))</f>
        <v/>
      </c>
      <c r="BJ12" s="89" t="str">
        <f>IF($B12="","",IF(COUNTIFS('English Scores- Leveled papers'!$H$3:$KM$3,BJ$4,'English Scores- Leveled papers'!$H11:$KM11,"&gt;-1")=0,"",SUMIF('English Scores- Leveled papers'!$H$3:$KM$3,BJ$4,'English Scores- Leveled papers'!$H11:$KM11)))</f>
        <v/>
      </c>
      <c r="BK12" s="89" t="str">
        <f>IF($B12="","",IF(COUNTIFS('English Scores- Leveled papers'!$H$3:$KM$3,BK$4,'English Scores- Leveled papers'!$H11:$KM11,"&gt;-1")=0,"",SUMIF('English Scores- Leveled papers'!$H$3:$KM$3,BK$4,'English Scores- Leveled papers'!$H11:$KM11)))</f>
        <v/>
      </c>
      <c r="BL12" s="89" t="str">
        <f>IF($B12="","",IF(COUNTIFS('English Scores- Leveled papers'!$H$3:$KM$3,BL$4,'English Scores- Leveled papers'!$H11:$KM11,"&gt;-1")=0,"",SUMIF('English Scores- Leveled papers'!$H$3:$KM$3,BL$4,'English Scores- Leveled papers'!$H11:$KM11)))</f>
        <v/>
      </c>
      <c r="BM12" s="89" t="str">
        <f>IF($B12="","",IF(COUNTIFS('Eng GLA 6th, 7th, 8th'!$E$3:$DV$3,BM$4,'Eng GLA 6th, 7th, 8th'!$E12:$DV12, "&gt;-1")=0,"",SUMIF('Eng GLA 6th, 7th, 8th'!$E$3:$DV$3,BM$4,'Eng GLA 6th, 7th, 8th'!$E12:$DV12)))</f>
        <v/>
      </c>
      <c r="BN12" s="89" t="str">
        <f>IF($B12="","",IF(COUNTIFS('Eng GLA 6th, 7th, 8th'!$E$3:$DV$3,BN$4,'Eng GLA 6th, 7th, 8th'!$E12:$DV12, "&gt;-1")=0,"",SUMIF('Eng GLA 6th, 7th, 8th'!$E$3:$DV$3,BN$4,'Eng GLA 6th, 7th, 8th'!$E12:$DV12)))</f>
        <v/>
      </c>
      <c r="BO12" s="89" t="str">
        <f>IF($B12="","",IF(COUNTIFS('Eng GLA 6th, 7th, 8th'!$E$3:$DV$3,BO$4,'Eng GLA 6th, 7th, 8th'!$E12:$DV12, "&gt;-1")=0,"",SUMIF('Eng GLA 6th, 7th, 8th'!$E$3:$DV$3,BO$4,'Eng GLA 6th, 7th, 8th'!$E12:$DV12)))</f>
        <v/>
      </c>
      <c r="BP12" s="89" t="str">
        <f>IF($B12="","",IF(COUNTIFS('Eng GLA 6th, 7th, 8th'!$E$3:$DV$3,BP$4,'Eng GLA 6th, 7th, 8th'!$E12:$DV12, "&gt;-1")=0,"",SUMIF('Eng GLA 6th, 7th, 8th'!$E$3:$DV$3,BP$4,'Eng GLA 6th, 7th, 8th'!$E12:$DV12)))</f>
        <v/>
      </c>
      <c r="BQ12" s="89" t="str">
        <f>IF($B12="","",IF(COUNTIFS('Eng GLA 6th, 7th, 8th'!$E$3:$DV$3,BQ$4,'Eng GLA 6th, 7th, 8th'!$E12:$DV12, "&gt;-1")=0,"",SUMIF('Eng GLA 6th, 7th, 8th'!$E$3:$DV$3,BQ$4,'Eng GLA 6th, 7th, 8th'!$E12:$DV12)))</f>
        <v/>
      </c>
      <c r="BR12" s="89" t="str">
        <f>IF($B12="","",IF(COUNTIFS('Eng GLA 6th, 7th, 8th'!$E$3:$DV$3,BR$4,'Eng GLA 6th, 7th, 8th'!$E12:$DV12, "&gt;-1")=0,"",SUMIF('Eng GLA 6th, 7th, 8th'!$E$3:$DV$3,BR$4,'Eng GLA 6th, 7th, 8th'!$E12:$DV12)))</f>
        <v/>
      </c>
      <c r="BS12" s="89" t="str">
        <f>IF($B12="","",IF(COUNTIFS('Eng GLA 6th, 7th, 8th'!$E$3:$DV$3,BS$4,'Eng GLA 6th, 7th, 8th'!$E12:$DV12, "&gt;-1")=0,"",SUMIF('Eng GLA 6th, 7th, 8th'!$E$3:$DV$3,BS$4,'Eng GLA 6th, 7th, 8th'!$E12:$DV12)))</f>
        <v/>
      </c>
      <c r="BT12" s="89" t="str">
        <f>IF($B12="","",IF(COUNTIFS('Eng GLA 6th, 7th, 8th'!$E$3:$DV$3,BT$4,'Eng GLA 6th, 7th, 8th'!$E12:$DV12, "&gt;-1")=0,"",SUMIF('Eng GLA 6th, 7th, 8th'!$E$3:$DV$3,BT$4,'Eng GLA 6th, 7th, 8th'!$E12:$DV12)))</f>
        <v/>
      </c>
      <c r="BU12" s="89" t="str">
        <f>IF($B12="","",IF(COUNTIFS('Eng GLA 6th, 7th, 8th'!$E$3:$DV$3,BU$4,'Eng GLA 6th, 7th, 8th'!$E12:$DV12, "&gt;-1")=0,"",SUMIF('Eng GLA 6th, 7th, 8th'!$E$3:$DV$3,BU$4,'Eng GLA 6th, 7th, 8th'!$E12:$DV12)))</f>
        <v/>
      </c>
      <c r="BV12" s="89" t="str">
        <f>IF($B12="","",IF(COUNTIFS('Eng GLA 6th, 7th, 8th'!$E$3:$DV$3,BV$4,'Eng GLA 6th, 7th, 8th'!$E12:$DV12, "&gt;-1")=0,"",SUMIF('Eng GLA 6th, 7th, 8th'!$E$3:$DV$3,BV$4,'Eng GLA 6th, 7th, 8th'!$E12:$DV12)))</f>
        <v/>
      </c>
      <c r="BW12" s="89" t="str">
        <f>IF($B12="","",IF(COUNTIFS('Eng GLA 6th, 7th, 8th'!$E$3:$DV$3,BW$4,'Eng GLA 6th, 7th, 8th'!$E12:$DV12, "&gt;-1")=0,"",SUMIF('Eng GLA 6th, 7th, 8th'!$E$3:$DV$3,BW$4,'Eng GLA 6th, 7th, 8th'!$E12:$DV12)))</f>
        <v/>
      </c>
      <c r="BX12" s="89" t="str">
        <f>IF($B12="","",IF(COUNTIFS('Eng GLA 6th, 7th, 8th'!$E$3:$DV$3,BX$4,'Eng GLA 6th, 7th, 8th'!$E12:$DV12, "&gt;-1")=0,"",SUMIF('Eng GLA 6th, 7th, 8th'!$E$3:$DV$3,BX$4,'Eng GLA 6th, 7th, 8th'!$E12:$DV12)))</f>
        <v/>
      </c>
      <c r="BY12" s="89" t="str">
        <f>IF($B12="","",IF(COUNTIFS('Eng GLA 6th, 7th, 8th'!$E$3:$DV$3,BY$4,'Eng GLA 6th, 7th, 8th'!$E12:$DV12, "&gt;-1")=0,"",SUMIF('Eng GLA 6th, 7th, 8th'!$E$3:$DV$3,BY$4,'Eng GLA 6th, 7th, 8th'!$E12:$DV12)))</f>
        <v/>
      </c>
      <c r="BZ12" s="89" t="str">
        <f>IF($B12="","",IF(COUNTIFS('Eng GLA 6th, 7th, 8th'!$E$3:$DV$3,BZ$4,'Eng GLA 6th, 7th, 8th'!$E12:$DV12, "&gt;-1")=0,"",SUMIF('Eng GLA 6th, 7th, 8th'!$E$3:$DV$3,BZ$4,'Eng GLA 6th, 7th, 8th'!$E12:$DV12)))</f>
        <v/>
      </c>
      <c r="CA12" s="89" t="str">
        <f>IF($B12="","",IF(COUNTIFS('Eng GLA 6th, 7th, 8th'!$E$3:$DV$3,CA$4,'Eng GLA 6th, 7th, 8th'!$E12:$DV12, "&gt;-1")=0,"",SUMIF('Eng GLA 6th, 7th, 8th'!$E$3:$DV$3,CA$4,'Eng GLA 6th, 7th, 8th'!$E12:$DV12)))</f>
        <v/>
      </c>
      <c r="CB12" s="426"/>
      <c r="CC12" s="133" t="str">
        <f>IFERROR(IF((COUNT('Eng GLA 6th, 7th, 8th'!E12:U12)=0)," ",(SUM('Eng GLA 6th, 7th, 8th'!E12:U12)/$CC$3)),"")</f>
        <v xml:space="preserve"> </v>
      </c>
      <c r="CD12" s="133" t="str">
        <f>IFERROR(IF((COUNT('Eng GLA 6th, 7th, 8th'!V12:AA12)=0)," ",(SUM('Eng GLA 6th, 7th, 8th'!V12:AA12)/$CD$3)),"")</f>
        <v xml:space="preserve"> </v>
      </c>
      <c r="CE12" s="133" t="str">
        <f>IFERROR(IF((COUNT('Eng GLA 6th, 7th, 8th'!AB12:AG12)=0)," ",(SUM('Eng GLA 6th, 7th, 8th'!AB12:AG12)/$CE$3)),"")</f>
        <v xml:space="preserve"> </v>
      </c>
      <c r="CF12" s="133" t="str">
        <f>IFERROR(IF((COUNT('Eng GLA 6th, 7th, 8th'!AH12:AP12)=0)," ",(SUM('Eng GLA 6th, 7th, 8th'!AH12:AP12)/$CF$3)),"")</f>
        <v xml:space="preserve"> </v>
      </c>
      <c r="CG12" s="433" t="str">
        <f>IFERROR(IF((COUNT('Eng GLA 6th, 7th, 8th'!AR12:BH12)=0)," ",(SUM('Eng GLA 6th, 7th, 8th'!AR12:BH12)/$CG$3)),"")</f>
        <v xml:space="preserve"> </v>
      </c>
      <c r="CH12" s="433" t="str">
        <f>IFERROR(IF((COUNT('Eng GLA 6th, 7th, 8th'!BI12:BN12)=0)," ",(SUM('Eng GLA 6th, 7th, 8th'!BI12:BN12)/$CH$3)),"")</f>
        <v xml:space="preserve"> </v>
      </c>
      <c r="CI12" s="433" t="str">
        <f>IFERROR(IF((COUNT('Eng GLA 6th, 7th, 8th'!BO12:BT12)=0)," ",(SUM('Eng GLA 6th, 7th, 8th'!BO12:BT12)/$CI$3)),"")</f>
        <v xml:space="preserve"> </v>
      </c>
      <c r="CJ12" s="433" t="str">
        <f>IFERROR(IF((COUNT('Eng GLA 6th, 7th, 8th'!BU12:CF12)=0)," ",(SUM('Eng GLA 6th, 7th, 8th'!BU12:CF12)/$CJ$3)),"")</f>
        <v xml:space="preserve"> </v>
      </c>
      <c r="CK12" s="433" t="str">
        <f>IFERROR(IF((COUNT('Eng GLA 6th, 7th, 8th'!CH12:CX12)=0)," ",(SUM('Eng GLA 6th, 7th, 8th'!CH12:CX12)/$CK$3)),"")</f>
        <v xml:space="preserve"> </v>
      </c>
      <c r="CL12" s="433" t="str">
        <f>IFERROR(IF((COUNT('Eng GLA 6th, 7th, 8th'!CY12:DD12)=0)," ",(SUM('Eng GLA 6th, 7th, 8th'!CY12:DD12)/$CL$3)),"")</f>
        <v xml:space="preserve"> </v>
      </c>
      <c r="CM12" s="433" t="str">
        <f>IFERROR(IF((COUNT('Eng GLA 6th, 7th, 8th'!DE12:DJ12)=0)," ",(SUM('Eng GLA 6th, 7th, 8th'!DE12:DJ12)/$CM$3)),"")</f>
        <v xml:space="preserve"> </v>
      </c>
      <c r="CN12" s="433" t="str">
        <f>IFERROR(IF((COUNT('Eng GLA 6th, 7th, 8th'!DK12:DV12)=0)," ",(SUM('Eng GLA 6th, 7th, 8th'!DK12:DV12)/$CN$3)),"")</f>
        <v xml:space="preserve"> </v>
      </c>
    </row>
    <row r="13" spans="1:16375" x14ac:dyDescent="0.2">
      <c r="A13" s="65">
        <v>6</v>
      </c>
      <c r="B13" s="65" t="str">
        <f>'English Scores- Leveled papers'!B12</f>
        <v>G. Srikanth</v>
      </c>
      <c r="C13" s="66">
        <f>'RC Mastery Check+Question type'!H10</f>
        <v>2</v>
      </c>
      <c r="D13" s="153">
        <f>'Cover Sheet'!L10</f>
        <v>1.5</v>
      </c>
      <c r="E13" s="89" t="str">
        <f>IF($B13="","",IF(COUNTIFS('English Scores- Leveled papers'!$H$3:$KM$3,E$4,'English Scores- Leveled papers'!$H12:$KM12,"&gt;-1")=0,"",SUMIF('English Scores- Leveled papers'!$H$3:$KM$3,E$4,'English Scores- Leveled papers'!$H12:$KM12)))</f>
        <v/>
      </c>
      <c r="F13" s="89" t="str">
        <f>IF($B13="","",IF(COUNTIFS('English Scores- Leveled papers'!$H$3:$KM$3,F$4,'English Scores- Leveled papers'!$H12:$KM12,"&gt;-1")=0,"",SUMIF('English Scores- Leveled papers'!$H$3:$KM$3,F$4,'English Scores- Leveled papers'!$H12:$KM12)))</f>
        <v/>
      </c>
      <c r="G13" s="89" t="str">
        <f>IF($B13="","",IF(COUNTIFS('English Scores- Leveled papers'!$H$3:$KM$3,G$4,'English Scores- Leveled papers'!$H12:$KM12,"&gt;-1")=0,"",SUMIF('English Scores- Leveled papers'!$H$3:$KM$3,G$4,'English Scores- Leveled papers'!$H12:$KM12)))</f>
        <v/>
      </c>
      <c r="H13" s="89" t="str">
        <f>IF($B13="","",IF(COUNTIFS('English Scores- Leveled papers'!$H$3:$KM$3,H$4,'English Scores- Leveled papers'!$H12:$KM12,"&gt;-1")=0,"",SUMIF('English Scores- Leveled papers'!$H$3:$KM$3,H$4,'English Scores- Leveled papers'!$H12:$KM12)))</f>
        <v/>
      </c>
      <c r="I13" s="89" t="str">
        <f>IF($B13="","",IF(COUNTIFS('English Scores- Leveled papers'!$H$3:$KM$3,I$4,'English Scores- Leveled papers'!$H12:$KM12,"&gt;-1")=0,"",SUMIF('English Scores- Leveled papers'!$H$3:$KM$3,I$4,'English Scores- Leveled papers'!$H12:$KM12)))</f>
        <v/>
      </c>
      <c r="J13" s="89" t="str">
        <f>IF($B13="","",IF(COUNTIFS('English Scores- Leveled papers'!$H$3:$KM$3,J$4,'English Scores- Leveled papers'!$H12:$KM12,"&gt;-1")=0,"",SUMIF('English Scores- Leveled papers'!$H$3:$KM$3,J$4,'English Scores- Leveled papers'!$H12:$KM12)))</f>
        <v/>
      </c>
      <c r="K13" s="89" t="str">
        <f>IF($B13="","",IF(COUNTIFS('English Scores- Leveled papers'!$H$3:$KM$3,K$4,'English Scores- Leveled papers'!$H12:$KM12,"&gt;-1")=0,"",SUMIF('English Scores- Leveled papers'!$H$3:$KM$3,K$4,'English Scores- Leveled papers'!$H12:$KM12)))</f>
        <v/>
      </c>
      <c r="L13" s="89" t="str">
        <f>IF($B13="","",IF(COUNTIFS('English Scores- Leveled papers'!$H$3:$KM$3,L$4,'English Scores- Leveled papers'!$H12:$KM12,"&gt;-1")=0,"",SUMIF('English Scores- Leveled papers'!$H$3:$KM$3,L$4,'English Scores- Leveled papers'!$H12:$KM12)))</f>
        <v/>
      </c>
      <c r="M13" s="89" t="str">
        <f>IF($B13="","",IF(COUNTIFS('English Scores- Leveled papers'!$H$3:$KM$3,M$4,'English Scores- Leveled papers'!$H12:$KM12,"&gt;-1")=0,"",SUMIF('English Scores- Leveled papers'!$H$3:$KM$3,M$4,'English Scores- Leveled papers'!$H12:$KM12)))</f>
        <v/>
      </c>
      <c r="N13" s="89" t="str">
        <f>IF($B13="","",IF(COUNTIFS('English Scores- Leveled papers'!$H$3:$KM$3,N$4,'English Scores- Leveled papers'!$H12:$KM12,"&gt;-1")=0,"",SUMIF('English Scores- Leveled papers'!$H$3:$KM$3,N$4,'English Scores- Leveled papers'!$H12:$KM12)))</f>
        <v/>
      </c>
      <c r="O13" s="89" t="str">
        <f>IF($B13="","",IF(COUNTIFS('English Scores- Leveled papers'!$H$3:$KM$3,O$4,'English Scores- Leveled papers'!$H12:$KM12,"&gt;-1")=0,"",SUMIF('English Scores- Leveled papers'!$H$3:$KM$3,O$4,'English Scores- Leveled papers'!$H12:$KM12)))</f>
        <v/>
      </c>
      <c r="P13" s="89" t="str">
        <f>IF($B13="","",IF(COUNTIFS('English Scores- Leveled papers'!$H$3:$KM$3,P$4,'English Scores- Leveled papers'!$H12:$KM12,"&gt;-1")=0,"",SUMIF('English Scores- Leveled papers'!$H$3:$KM$3,P$4,'English Scores- Leveled papers'!$H12:$KM12)))</f>
        <v/>
      </c>
      <c r="Q13" s="89" t="str">
        <f>IF($B13="","",IF(COUNTIFS('English Scores- Leveled papers'!$H$3:$KM$3,Q$4,'English Scores- Leveled papers'!$H12:$KM12,"&gt;-1")=0,"",SUMIF('English Scores- Leveled papers'!$H$3:$KM$3,Q$4,'English Scores- Leveled papers'!$H12:$KM12)))</f>
        <v/>
      </c>
      <c r="R13" s="89" t="str">
        <f>IF($B13="","",IF(COUNTIFS('English Scores- Leveled papers'!$H$3:$KM$3,R$4,'English Scores- Leveled papers'!$H12:$KM12,"&gt;-1")=0,"",SUMIF('English Scores- Leveled papers'!$H$3:$KM$3,R$4,'English Scores- Leveled papers'!$H12:$KM12)))</f>
        <v/>
      </c>
      <c r="S13" s="89" t="str">
        <f>IF($B13="","",IF(COUNTIFS('English Scores- Leveled papers'!$H$3:$KM$3,S$4,'English Scores- Leveled papers'!$H12:$KM12,"&gt;-1")=0,"",SUMIF('English Scores- Leveled papers'!$H$3:$KM$3,S$4,'English Scores- Leveled papers'!$H12:$KM12)))</f>
        <v/>
      </c>
      <c r="T13" s="89" t="str">
        <f>IF($B13="","",IF(COUNTIFS('English Scores- Leveled papers'!$H$3:$KM$3,T$4,'English Scores- Leveled papers'!$H12:$KM12,"&gt;-1")=0,"",SUMIF('English Scores- Leveled papers'!$H$3:$KM$3,T$4,'English Scores- Leveled papers'!$H12:$KM12)))</f>
        <v/>
      </c>
      <c r="U13" s="89" t="str">
        <f>IF($B13="","",IF(COUNTIFS('English Scores- Leveled papers'!$H$3:$KM$3,U$4,'English Scores- Leveled papers'!$H12:$KM12,"&gt;-1")=0,"",SUMIF('English Scores- Leveled papers'!$H$3:$KM$3,U$4,'English Scores- Leveled papers'!$H12:$KM12)))</f>
        <v/>
      </c>
      <c r="V13" s="89">
        <f>IF($B13="","",IF(COUNTIFS('English Scores- Leveled papers'!$H$3:$KM$3,V$4,'English Scores- Leveled papers'!$H12:$KM12,"&gt;-1")=0,"",SUMIF('English Scores- Leveled papers'!$H$3:$KM$3,V$4,'English Scores- Leveled papers'!$H12:$KM12)))</f>
        <v>2</v>
      </c>
      <c r="W13" s="89">
        <f>IF($B13="","",IF(COUNTIFS('English Scores- Leveled papers'!$H$3:$KM$3,W$4,'English Scores- Leveled papers'!$H12:$KM12,"&gt;-1")=0,"",SUMIF('English Scores- Leveled papers'!$H$3:$KM$3,W$4,'English Scores- Leveled papers'!$H12:$KM12)))</f>
        <v>1</v>
      </c>
      <c r="X13" s="89">
        <f>IF($B13="","",IF(COUNTIFS('English Scores- Leveled papers'!$H$3:$KM$3,X$4,'English Scores- Leveled papers'!$H12:$KM12,"&gt;-1")=0,"",SUMIF('English Scores- Leveled papers'!$H$3:$KM$3,X$4,'English Scores- Leveled papers'!$H12:$KM12)))</f>
        <v>0</v>
      </c>
      <c r="Y13" s="89">
        <f>IF($B13="","",IF(COUNTIFS('English Scores- Leveled papers'!$H$3:$KM$3,Y$4,'English Scores- Leveled papers'!$H12:$KM12,"&gt;-1")=0,"",SUMIF('English Scores- Leveled papers'!$H$3:$KM$3,Y$4,'English Scores- Leveled papers'!$H12:$KM12)))</f>
        <v>2</v>
      </c>
      <c r="Z13" s="89">
        <f>IF($B13="","",IF(COUNTIFS('English Scores- Leveled papers'!$H$3:$KM$3,Z$4,'English Scores- Leveled papers'!$H12:$KM12,"&gt;-1")=0,"",SUMIF('English Scores- Leveled papers'!$H$3:$KM$3,Z$4,'English Scores- Leveled papers'!$H12:$KM12)))</f>
        <v>2</v>
      </c>
      <c r="AA13" s="89">
        <f>IF($B13="","",IF(COUNTIFS('English Scores- Leveled papers'!$H$3:$KM$3,AA$4,'English Scores- Leveled papers'!$H12:$KM12,"&gt;-1")=0,"",SUMIF('English Scores- Leveled papers'!$H$3:$KM$3,AA$4,'English Scores- Leveled papers'!$H12:$KM12)))</f>
        <v>2</v>
      </c>
      <c r="AB13" s="89">
        <f>IF($B13="","",IF(COUNTIFS('English Scores- Leveled papers'!$H$3:$KM$3,AB$4,'English Scores- Leveled papers'!$H12:$KM12,"&gt;-1")=0,"",SUMIF('English Scores- Leveled papers'!$H$3:$KM$3,AB$4,'English Scores- Leveled papers'!$H12:$KM12)))</f>
        <v>3</v>
      </c>
      <c r="AC13" s="89">
        <f>IF($B13="","",IF(COUNTIFS('English Scores- Leveled papers'!$H$3:$KM$3,AC$4,'English Scores- Leveled papers'!$H12:$KM12,"&gt;-1")=0,"",SUMIF('English Scores- Leveled papers'!$H$3:$KM$3,AC$4,'English Scores- Leveled papers'!$H12:$KM12)))</f>
        <v>2.75</v>
      </c>
      <c r="AD13" s="89">
        <f>IF($B13="","",IF(COUNTIFS('English Scores- Leveled papers'!$H$3:$KM$3,AD$4,'English Scores- Leveled papers'!$H12:$KM12,"&gt;-1")=0,"",SUMIF('English Scores- Leveled papers'!$H$3:$KM$3,AD$4,'English Scores- Leveled papers'!$H12:$KM12)))</f>
        <v>1</v>
      </c>
      <c r="AE13" s="89" t="str">
        <f>IF($B13="","",IF(COUNTIFS('English Scores- Leveled papers'!$H$3:$KM$3,AE$4,'English Scores- Leveled papers'!$H12:$KM12,"&gt;-1")=0,"",SUMIF('English Scores- Leveled papers'!$H$3:$KM$3,AE$4,'English Scores- Leveled papers'!$H12:$KM12)))</f>
        <v/>
      </c>
      <c r="AF13" s="89" t="str">
        <f>IF($B13="","",IF(COUNTIFS('English Scores- Leveled papers'!$H$3:$KM$3,AF$4,'English Scores- Leveled papers'!$H12:$KM12,"&gt;-1")=0,"",SUMIF('English Scores- Leveled papers'!$H$3:$KM$3,AF$4,'English Scores- Leveled papers'!$H12:$KM12)))</f>
        <v/>
      </c>
      <c r="AG13" s="89" t="str">
        <f>IF($B13="","",IF(COUNTIFS('English Scores- Leveled papers'!$H$3:$KM$3,AG$4,'English Scores- Leveled papers'!$H12:$KM12,"&gt;-1")=0,"",SUMIF('English Scores- Leveled papers'!$H$3:$KM$3,AG$4,'English Scores- Leveled papers'!$H12:$KM12)))</f>
        <v/>
      </c>
      <c r="AH13" s="89" t="str">
        <f>IF($B13="","",IF(COUNTIFS('English Scores- Leveled papers'!$H$3:$KM$3,AH$4,'English Scores- Leveled papers'!$H12:$KM12,"&gt;-1")=0,"",SUMIF('English Scores- Leveled papers'!$H$3:$KM$3,AH$4,'English Scores- Leveled papers'!$H12:$KM12)))</f>
        <v/>
      </c>
      <c r="AI13" s="89" t="str">
        <f>IF($B13="","",IF(COUNTIFS('English Scores- Leveled papers'!$H$3:$KM$3,AI$4,'English Scores- Leveled papers'!$H12:$KM12,"&gt;-1")=0,"",SUMIF('English Scores- Leveled papers'!$H$3:$KM$3,AI$4,'English Scores- Leveled papers'!$H12:$KM12)))</f>
        <v/>
      </c>
      <c r="AJ13" s="89" t="str">
        <f>IF($B13="","",IF(COUNTIFS('English Scores- Leveled papers'!$H$3:$KM$3,AJ$4,'English Scores- Leveled papers'!$H12:$KM12,"&gt;-1")=0,"",SUMIF('English Scores- Leveled papers'!$H$3:$KM$3,AJ$4,'English Scores- Leveled papers'!$H12:$KM12)))</f>
        <v/>
      </c>
      <c r="AK13" s="89" t="str">
        <f>IF($B13="","",IF(COUNTIFS('English Scores- Leveled papers'!$H$3:$KM$3,AK$4,'English Scores- Leveled papers'!$H12:$KM12,"&gt;-1")=0,"",SUMIF('English Scores- Leveled papers'!$H$3:$KM$3,AK$4,'English Scores- Leveled papers'!$H12:$KM12)))</f>
        <v/>
      </c>
      <c r="AL13" s="89" t="str">
        <f>IF($B13="","",IF(COUNTIFS('English Scores- Leveled papers'!$H$3:$KM$3,AL$4,'English Scores- Leveled papers'!$H12:$KM12,"&gt;-1")=0,"",SUMIF('English Scores- Leveled papers'!$H$3:$KM$3,AL$4,'English Scores- Leveled papers'!$H12:$KM12)))</f>
        <v/>
      </c>
      <c r="AM13" s="89" t="str">
        <f>IF($B13="","",IF(COUNTIFS('English Scores- Leveled papers'!$H$3:$KM$3,AM$4,'English Scores- Leveled papers'!$H12:$KM12,"&gt;-1")=0,"",SUMIF('English Scores- Leveled papers'!$H$3:$KM$3,AM$4,'English Scores- Leveled papers'!$H12:$KM12)))</f>
        <v/>
      </c>
      <c r="AN13" s="89" t="str">
        <f>IF($B13="","",IF(COUNTIFS('English Scores- Leveled papers'!$H$3:$KM$3,AN$4,'English Scores- Leveled papers'!$H12:$KM12,"&gt;-1")=0,"",SUMIF('English Scores- Leveled papers'!$H$3:$KM$3,AN$4,'English Scores- Leveled papers'!$H12:$KM12)))</f>
        <v/>
      </c>
      <c r="AO13" s="89" t="str">
        <f>IF($B13="","",IF(COUNTIFS('English Scores- Leveled papers'!$H$3:$KM$3,AO$4,'English Scores- Leveled papers'!$H12:$KM12,"&gt;-1")=0,"",SUMIF('English Scores- Leveled papers'!$H$3:$KM$3,AO$4,'English Scores- Leveled papers'!$H12:$KM12)))</f>
        <v/>
      </c>
      <c r="AP13" s="89" t="str">
        <f>IF($B13="","",IF(COUNTIFS('English Scores- Leveled papers'!$H$3:$KM$3,AP$4,'English Scores- Leveled papers'!$H12:$KM12,"&gt;-1")=0,"",SUMIF('English Scores- Leveled papers'!$H$3:$KM$3,AP$4,'English Scores- Leveled papers'!$H12:$KM12)))</f>
        <v/>
      </c>
      <c r="AQ13" s="89" t="str">
        <f>IF($B13="","",IF(COUNTIFS('English Scores- Leveled papers'!$H$3:$KM$3,AQ$4,'English Scores- Leveled papers'!$H12:$KM12,"&gt;-1")=0,"",SUMIF('English Scores- Leveled papers'!$H$3:$KM$3,AQ$4,'English Scores- Leveled papers'!$H12:$KM12)))</f>
        <v/>
      </c>
      <c r="AR13" s="89" t="str">
        <f>IF($B13="","",IF(COUNTIFS('English Scores- Leveled papers'!$H$3:$KM$3,AR$4,'English Scores- Leveled papers'!$H12:$KM12,"&gt;-1")=0,"",SUMIF('English Scores- Leveled papers'!$H$3:$KM$3,AR$4,'English Scores- Leveled papers'!$H12:$KM12)))</f>
        <v/>
      </c>
      <c r="AS13" s="89" t="str">
        <f>IF($B13="","",IF(COUNTIFS('English Scores- Leveled papers'!$H$3:$KM$3,AS$4,'English Scores- Leveled papers'!$H12:$KM12,"&gt;-1")=0,"",SUMIF('English Scores- Leveled papers'!$H$3:$KM$3,AS$4,'English Scores- Leveled papers'!$H12:$KM12)))</f>
        <v/>
      </c>
      <c r="AT13" s="89" t="str">
        <f>IF($B13="","",IF(COUNTIFS('English Scores- Leveled papers'!$H$3:$KM$3,AT$4,'English Scores- Leveled papers'!$H12:$KM12,"&gt;-1")=0,"",SUMIF('English Scores- Leveled papers'!$H$3:$KM$3,AT$4,'English Scores- Leveled papers'!$H12:$KM12)))</f>
        <v/>
      </c>
      <c r="AU13" s="89" t="str">
        <f>IF($B13="","",IF(COUNTIFS('English Scores- Leveled papers'!$H$3:$KM$3,AU$4,'English Scores- Leveled papers'!$H12:$KM12,"&gt;-1")=0,"",SUMIF('English Scores- Leveled papers'!$H$3:$KM$3,AU$4,'English Scores- Leveled papers'!$H12:$KM12)))</f>
        <v/>
      </c>
      <c r="AV13" s="89" t="str">
        <f>IF($B13="","",IF(COUNTIFS('English Scores- Leveled papers'!$H$3:$KM$3,AV$4,'English Scores- Leveled papers'!$H12:$KM12,"&gt;-1")=0,"",SUMIF('English Scores- Leveled papers'!$H$3:$KM$3,AV$4,'English Scores- Leveled papers'!$H12:$KM12)))</f>
        <v/>
      </c>
      <c r="AW13" s="89" t="str">
        <f>IF($B13="","",IF(COUNTIFS('English Scores- Leveled papers'!$H$3:$KM$3,AW$4,'English Scores- Leveled papers'!$H12:$KM12,"&gt;-1")=0,"",SUMIF('English Scores- Leveled papers'!$H$3:$KM$3,AW$4,'English Scores- Leveled papers'!$H12:$KM12)))</f>
        <v/>
      </c>
      <c r="AX13" s="89" t="str">
        <f>IF($B13="","",IF(COUNTIFS('English Scores- Leveled papers'!$H$3:$KM$3,AX$4,'English Scores- Leveled papers'!$H12:$KM12,"&gt;-1")=0,"",SUMIF('English Scores- Leveled papers'!$H$3:$KM$3,AX$4,'English Scores- Leveled papers'!$H12:$KM12)))</f>
        <v/>
      </c>
      <c r="AY13" s="89" t="str">
        <f>IF($B13="","",IF(COUNTIFS('English Scores- Leveled papers'!$H$3:$KM$3,AY$4,'English Scores- Leveled papers'!$H12:$KM12,"&gt;-1")=0,"",SUMIF('English Scores- Leveled papers'!$H$3:$KM$3,AY$4,'English Scores- Leveled papers'!$H12:$KM12)))</f>
        <v/>
      </c>
      <c r="AZ13" s="89" t="str">
        <f>IF($B13="","",IF(COUNTIFS('English Scores- Leveled papers'!$H$3:$KM$3,AZ$4,'English Scores- Leveled papers'!$H12:$KM12,"&gt;-1")=0,"",SUMIF('English Scores- Leveled papers'!$H$3:$KM$3,AZ$4,'English Scores- Leveled papers'!$H12:$KM12)))</f>
        <v/>
      </c>
      <c r="BA13" s="89" t="str">
        <f>IF($B13="","",IF(COUNTIFS('English Scores- Leveled papers'!$H$3:$KM$3,BA$4,'English Scores- Leveled papers'!$H12:$KM12,"&gt;-1")=0,"",SUMIF('English Scores- Leveled papers'!$H$3:$KM$3,BA$4,'English Scores- Leveled papers'!$H12:$KM12)))</f>
        <v/>
      </c>
      <c r="BB13" s="89" t="str">
        <f>IF($B13="","",IF(COUNTIFS('English Scores- Leveled papers'!$H$3:$KM$3,BB$4,'English Scores- Leveled papers'!$H12:$KM12,"&gt;-1")=0,"",SUMIF('English Scores- Leveled papers'!$H$3:$KM$3,BB$4,'English Scores- Leveled papers'!$H12:$KM12)))</f>
        <v/>
      </c>
      <c r="BC13" s="89" t="str">
        <f>IF($B13="","",IF(COUNTIFS('English Scores- Leveled papers'!$H$3:$KM$3,BC$4,'English Scores- Leveled papers'!$H12:$KM12,"&gt;-1")=0,"",SUMIF('English Scores- Leveled papers'!$H$3:$KM$3,BC$4,'English Scores- Leveled papers'!$H12:$KM12)))</f>
        <v/>
      </c>
      <c r="BD13" s="89" t="str">
        <f>IF($B13="","",IF(COUNTIFS('English Scores- Leveled papers'!$H$3:$KM$3,BD$4,'English Scores- Leveled papers'!$H12:$KM12,"&gt;-1")=0,"",SUMIF('English Scores- Leveled papers'!$H$3:$KM$3,BD$4,'English Scores- Leveled papers'!$H12:$KM12)))</f>
        <v/>
      </c>
      <c r="BE13" s="89" t="str">
        <f>IF($B13="","",IF(COUNTIFS('English Scores- Leveled papers'!$H$3:$KM$3,BE$4,'English Scores- Leveled papers'!$H12:$KM12,"&gt;-1")=0,"",SUMIF('English Scores- Leveled papers'!$H$3:$KM$3,BE$4,'English Scores- Leveled papers'!$H12:$KM12)))</f>
        <v/>
      </c>
      <c r="BF13" s="89" t="str">
        <f>IF($B13="","",IF(COUNTIFS('English Scores- Leveled papers'!$H$3:$KM$3,BF$4,'English Scores- Leveled papers'!$H12:$KM12,"&gt;-1")=0,"",SUMIF('English Scores- Leveled papers'!$H$3:$KM$3,BF$4,'English Scores- Leveled papers'!$H12:$KM12)))</f>
        <v/>
      </c>
      <c r="BG13" s="89" t="str">
        <f>IF($B13="","",IF(COUNTIFS('English Scores- Leveled papers'!$H$3:$KM$3,BG$4,'English Scores- Leveled papers'!$H12:$KM12,"&gt;-1")=0,"",SUMIF('English Scores- Leveled papers'!$H$3:$KM$3,BG$4,'English Scores- Leveled papers'!$H12:$KM12)))</f>
        <v/>
      </c>
      <c r="BH13" s="89" t="str">
        <f>IF($B13="","",IF(COUNTIFS('English Scores- Leveled papers'!$H$3:$KM$3,BH$4,'English Scores- Leveled papers'!$H12:$KM12,"&gt;-1")=0,"",SUMIF('English Scores- Leveled papers'!$H$3:$KM$3,BH$4,'English Scores- Leveled papers'!$H12:$KM12)))</f>
        <v/>
      </c>
      <c r="BI13" s="89" t="str">
        <f>IF($B13="","",IF(COUNTIFS('English Scores- Leveled papers'!$H$3:$KM$3,BI$4,'English Scores- Leveled papers'!$H12:$KM12,"&gt;-1")=0,"",SUMIF('English Scores- Leveled papers'!$H$3:$KM$3,BI$4,'English Scores- Leveled papers'!$H12:$KM12)))</f>
        <v/>
      </c>
      <c r="BJ13" s="89" t="str">
        <f>IF($B13="","",IF(COUNTIFS('English Scores- Leveled papers'!$H$3:$KM$3,BJ$4,'English Scores- Leveled papers'!$H12:$KM12,"&gt;-1")=0,"",SUMIF('English Scores- Leveled papers'!$H$3:$KM$3,BJ$4,'English Scores- Leveled papers'!$H12:$KM12)))</f>
        <v/>
      </c>
      <c r="BK13" s="89" t="str">
        <f>IF($B13="","",IF(COUNTIFS('English Scores- Leveled papers'!$H$3:$KM$3,BK$4,'English Scores- Leveled papers'!$H12:$KM12,"&gt;-1")=0,"",SUMIF('English Scores- Leveled papers'!$H$3:$KM$3,BK$4,'English Scores- Leveled papers'!$H12:$KM12)))</f>
        <v/>
      </c>
      <c r="BL13" s="89" t="str">
        <f>IF($B13="","",IF(COUNTIFS('English Scores- Leveled papers'!$H$3:$KM$3,BL$4,'English Scores- Leveled papers'!$H12:$KM12,"&gt;-1")=0,"",SUMIF('English Scores- Leveled papers'!$H$3:$KM$3,BL$4,'English Scores- Leveled papers'!$H12:$KM12)))</f>
        <v/>
      </c>
      <c r="BM13" s="89" t="str">
        <f>IF($B13="","",IF(COUNTIFS('Eng GLA 6th, 7th, 8th'!$E$3:$DV$3,BM$4,'Eng GLA 6th, 7th, 8th'!$E13:$DV13, "&gt;-1")=0,"",SUMIF('Eng GLA 6th, 7th, 8th'!$E$3:$DV$3,BM$4,'Eng GLA 6th, 7th, 8th'!$E13:$DV13)))</f>
        <v/>
      </c>
      <c r="BN13" s="89" t="str">
        <f>IF($B13="","",IF(COUNTIFS('Eng GLA 6th, 7th, 8th'!$E$3:$DV$3,BN$4,'Eng GLA 6th, 7th, 8th'!$E13:$DV13, "&gt;-1")=0,"",SUMIF('Eng GLA 6th, 7th, 8th'!$E$3:$DV$3,BN$4,'Eng GLA 6th, 7th, 8th'!$E13:$DV13)))</f>
        <v/>
      </c>
      <c r="BO13" s="89" t="str">
        <f>IF($B13="","",IF(COUNTIFS('Eng GLA 6th, 7th, 8th'!$E$3:$DV$3,BO$4,'Eng GLA 6th, 7th, 8th'!$E13:$DV13, "&gt;-1")=0,"",SUMIF('Eng GLA 6th, 7th, 8th'!$E$3:$DV$3,BO$4,'Eng GLA 6th, 7th, 8th'!$E13:$DV13)))</f>
        <v/>
      </c>
      <c r="BP13" s="89" t="str">
        <f>IF($B13="","",IF(COUNTIFS('Eng GLA 6th, 7th, 8th'!$E$3:$DV$3,BP$4,'Eng GLA 6th, 7th, 8th'!$E13:$DV13, "&gt;-1")=0,"",SUMIF('Eng GLA 6th, 7th, 8th'!$E$3:$DV$3,BP$4,'Eng GLA 6th, 7th, 8th'!$E13:$DV13)))</f>
        <v/>
      </c>
      <c r="BQ13" s="89" t="str">
        <f>IF($B13="","",IF(COUNTIFS('Eng GLA 6th, 7th, 8th'!$E$3:$DV$3,BQ$4,'Eng GLA 6th, 7th, 8th'!$E13:$DV13, "&gt;-1")=0,"",SUMIF('Eng GLA 6th, 7th, 8th'!$E$3:$DV$3,BQ$4,'Eng GLA 6th, 7th, 8th'!$E13:$DV13)))</f>
        <v/>
      </c>
      <c r="BR13" s="89" t="str">
        <f>IF($B13="","",IF(COUNTIFS('Eng GLA 6th, 7th, 8th'!$E$3:$DV$3,BR$4,'Eng GLA 6th, 7th, 8th'!$E13:$DV13, "&gt;-1")=0,"",SUMIF('Eng GLA 6th, 7th, 8th'!$E$3:$DV$3,BR$4,'Eng GLA 6th, 7th, 8th'!$E13:$DV13)))</f>
        <v/>
      </c>
      <c r="BS13" s="89" t="str">
        <f>IF($B13="","",IF(COUNTIFS('Eng GLA 6th, 7th, 8th'!$E$3:$DV$3,BS$4,'Eng GLA 6th, 7th, 8th'!$E13:$DV13, "&gt;-1")=0,"",SUMIF('Eng GLA 6th, 7th, 8th'!$E$3:$DV$3,BS$4,'Eng GLA 6th, 7th, 8th'!$E13:$DV13)))</f>
        <v/>
      </c>
      <c r="BT13" s="89" t="str">
        <f>IF($B13="","",IF(COUNTIFS('Eng GLA 6th, 7th, 8th'!$E$3:$DV$3,BT$4,'Eng GLA 6th, 7th, 8th'!$E13:$DV13, "&gt;-1")=0,"",SUMIF('Eng GLA 6th, 7th, 8th'!$E$3:$DV$3,BT$4,'Eng GLA 6th, 7th, 8th'!$E13:$DV13)))</f>
        <v/>
      </c>
      <c r="BU13" s="89" t="str">
        <f>IF($B13="","",IF(COUNTIFS('Eng GLA 6th, 7th, 8th'!$E$3:$DV$3,BU$4,'Eng GLA 6th, 7th, 8th'!$E13:$DV13, "&gt;-1")=0,"",SUMIF('Eng GLA 6th, 7th, 8th'!$E$3:$DV$3,BU$4,'Eng GLA 6th, 7th, 8th'!$E13:$DV13)))</f>
        <v/>
      </c>
      <c r="BV13" s="89" t="str">
        <f>IF($B13="","",IF(COUNTIFS('Eng GLA 6th, 7th, 8th'!$E$3:$DV$3,BV$4,'Eng GLA 6th, 7th, 8th'!$E13:$DV13, "&gt;-1")=0,"",SUMIF('Eng GLA 6th, 7th, 8th'!$E$3:$DV$3,BV$4,'Eng GLA 6th, 7th, 8th'!$E13:$DV13)))</f>
        <v/>
      </c>
      <c r="BW13" s="89" t="str">
        <f>IF($B13="","",IF(COUNTIFS('Eng GLA 6th, 7th, 8th'!$E$3:$DV$3,BW$4,'Eng GLA 6th, 7th, 8th'!$E13:$DV13, "&gt;-1")=0,"",SUMIF('Eng GLA 6th, 7th, 8th'!$E$3:$DV$3,BW$4,'Eng GLA 6th, 7th, 8th'!$E13:$DV13)))</f>
        <v/>
      </c>
      <c r="BX13" s="89" t="str">
        <f>IF($B13="","",IF(COUNTIFS('Eng GLA 6th, 7th, 8th'!$E$3:$DV$3,BX$4,'Eng GLA 6th, 7th, 8th'!$E13:$DV13, "&gt;-1")=0,"",SUMIF('Eng GLA 6th, 7th, 8th'!$E$3:$DV$3,BX$4,'Eng GLA 6th, 7th, 8th'!$E13:$DV13)))</f>
        <v/>
      </c>
      <c r="BY13" s="89" t="str">
        <f>IF($B13="","",IF(COUNTIFS('Eng GLA 6th, 7th, 8th'!$E$3:$DV$3,BY$4,'Eng GLA 6th, 7th, 8th'!$E13:$DV13, "&gt;-1")=0,"",SUMIF('Eng GLA 6th, 7th, 8th'!$E$3:$DV$3,BY$4,'Eng GLA 6th, 7th, 8th'!$E13:$DV13)))</f>
        <v/>
      </c>
      <c r="BZ13" s="89" t="str">
        <f>IF($B13="","",IF(COUNTIFS('Eng GLA 6th, 7th, 8th'!$E$3:$DV$3,BZ$4,'Eng GLA 6th, 7th, 8th'!$E13:$DV13, "&gt;-1")=0,"",SUMIF('Eng GLA 6th, 7th, 8th'!$E$3:$DV$3,BZ$4,'Eng GLA 6th, 7th, 8th'!$E13:$DV13)))</f>
        <v/>
      </c>
      <c r="CA13" s="89" t="str">
        <f>IF($B13="","",IF(COUNTIFS('Eng GLA 6th, 7th, 8th'!$E$3:$DV$3,CA$4,'Eng GLA 6th, 7th, 8th'!$E13:$DV13, "&gt;-1")=0,"",SUMIF('Eng GLA 6th, 7th, 8th'!$E$3:$DV$3,CA$4,'Eng GLA 6th, 7th, 8th'!$E13:$DV13)))</f>
        <v/>
      </c>
      <c r="CB13" s="426"/>
      <c r="CC13" s="133" t="str">
        <f>IFERROR(IF((COUNT('Eng GLA 6th, 7th, 8th'!E13:U13)=0)," ",(SUM('Eng GLA 6th, 7th, 8th'!E13:U13)/$CC$3)),"")</f>
        <v xml:space="preserve"> </v>
      </c>
      <c r="CD13" s="133" t="str">
        <f>IFERROR(IF((COUNT('Eng GLA 6th, 7th, 8th'!V13:AA13)=0)," ",(SUM('Eng GLA 6th, 7th, 8th'!V13:AA13)/$CD$3)),"")</f>
        <v xml:space="preserve"> </v>
      </c>
      <c r="CE13" s="133" t="str">
        <f>IFERROR(IF((COUNT('Eng GLA 6th, 7th, 8th'!AB13:AG13)=0)," ",(SUM('Eng GLA 6th, 7th, 8th'!AB13:AG13)/$CE$3)),"")</f>
        <v xml:space="preserve"> </v>
      </c>
      <c r="CF13" s="133" t="str">
        <f>IFERROR(IF((COUNT('Eng GLA 6th, 7th, 8th'!AH13:AP13)=0)," ",(SUM('Eng GLA 6th, 7th, 8th'!AH13:AP13)/$CF$3)),"")</f>
        <v xml:space="preserve"> </v>
      </c>
      <c r="CG13" s="433" t="str">
        <f>IFERROR(IF((COUNT('Eng GLA 6th, 7th, 8th'!AR13:BH13)=0)," ",(SUM('Eng GLA 6th, 7th, 8th'!AR13:BH13)/$CG$3)),"")</f>
        <v xml:space="preserve"> </v>
      </c>
      <c r="CH13" s="433" t="str">
        <f>IFERROR(IF((COUNT('Eng GLA 6th, 7th, 8th'!BI13:BN13)=0)," ",(SUM('Eng GLA 6th, 7th, 8th'!BI13:BN13)/$CH$3)),"")</f>
        <v xml:space="preserve"> </v>
      </c>
      <c r="CI13" s="433" t="str">
        <f>IFERROR(IF((COUNT('Eng GLA 6th, 7th, 8th'!BO13:BT13)=0)," ",(SUM('Eng GLA 6th, 7th, 8th'!BO13:BT13)/$CI$3)),"")</f>
        <v xml:space="preserve"> </v>
      </c>
      <c r="CJ13" s="433" t="str">
        <f>IFERROR(IF((COUNT('Eng GLA 6th, 7th, 8th'!BU13:CF13)=0)," ",(SUM('Eng GLA 6th, 7th, 8th'!BU13:CF13)/$CJ$3)),"")</f>
        <v xml:space="preserve"> </v>
      </c>
      <c r="CK13" s="433" t="str">
        <f>IFERROR(IF((COUNT('Eng GLA 6th, 7th, 8th'!CH13:CX13)=0)," ",(SUM('Eng GLA 6th, 7th, 8th'!CH13:CX13)/$CK$3)),"")</f>
        <v xml:space="preserve"> </v>
      </c>
      <c r="CL13" s="433" t="str">
        <f>IFERROR(IF((COUNT('Eng GLA 6th, 7th, 8th'!CY13:DD13)=0)," ",(SUM('Eng GLA 6th, 7th, 8th'!CY13:DD13)/$CL$3)),"")</f>
        <v xml:space="preserve"> </v>
      </c>
      <c r="CM13" s="433" t="str">
        <f>IFERROR(IF((COUNT('Eng GLA 6th, 7th, 8th'!DE13:DJ13)=0)," ",(SUM('Eng GLA 6th, 7th, 8th'!DE13:DJ13)/$CM$3)),"")</f>
        <v xml:space="preserve"> </v>
      </c>
      <c r="CN13" s="433" t="str">
        <f>IFERROR(IF((COUNT('Eng GLA 6th, 7th, 8th'!DK13:DV13)=0)," ",(SUM('Eng GLA 6th, 7th, 8th'!DK13:DV13)/$CN$3)),"")</f>
        <v xml:space="preserve"> </v>
      </c>
    </row>
    <row r="14" spans="1:16375" x14ac:dyDescent="0.2">
      <c r="A14" s="65">
        <v>7</v>
      </c>
      <c r="B14" s="65" t="str">
        <f>'English Scores- Leveled papers'!B13</f>
        <v>A. Maheshwari</v>
      </c>
      <c r="C14" s="66">
        <f>'RC Mastery Check+Question type'!H11</f>
        <v>1.5</v>
      </c>
      <c r="D14" s="153">
        <f>'Cover Sheet'!L11</f>
        <v>1</v>
      </c>
      <c r="E14" s="89" t="str">
        <f>IF($B14="","",IF(COUNTIFS('English Scores- Leveled papers'!$H$3:$KM$3,E$4,'English Scores- Leveled papers'!$H13:$KM13,"&gt;-1")=0,"",SUMIF('English Scores- Leveled papers'!$H$3:$KM$3,E$4,'English Scores- Leveled papers'!$H13:$KM13)))</f>
        <v/>
      </c>
      <c r="F14" s="89" t="str">
        <f>IF($B14="","",IF(COUNTIFS('English Scores- Leveled papers'!$H$3:$KM$3,F$4,'English Scores- Leveled papers'!$H13:$KM13,"&gt;-1")=0,"",SUMIF('English Scores- Leveled papers'!$H$3:$KM$3,F$4,'English Scores- Leveled papers'!$H13:$KM13)))</f>
        <v/>
      </c>
      <c r="G14" s="89" t="str">
        <f>IF($B14="","",IF(COUNTIFS('English Scores- Leveled papers'!$H$3:$KM$3,G$4,'English Scores- Leveled papers'!$H13:$KM13,"&gt;-1")=0,"",SUMIF('English Scores- Leveled papers'!$H$3:$KM$3,G$4,'English Scores- Leveled papers'!$H13:$KM13)))</f>
        <v/>
      </c>
      <c r="H14" s="89" t="str">
        <f>IF($B14="","",IF(COUNTIFS('English Scores- Leveled papers'!$H$3:$KM$3,H$4,'English Scores- Leveled papers'!$H13:$KM13,"&gt;-1")=0,"",SUMIF('English Scores- Leveled papers'!$H$3:$KM$3,H$4,'English Scores- Leveled papers'!$H13:$KM13)))</f>
        <v/>
      </c>
      <c r="I14" s="89" t="str">
        <f>IF($B14="","",IF(COUNTIFS('English Scores- Leveled papers'!$H$3:$KM$3,I$4,'English Scores- Leveled papers'!$H13:$KM13,"&gt;-1")=0,"",SUMIF('English Scores- Leveled papers'!$H$3:$KM$3,I$4,'English Scores- Leveled papers'!$H13:$KM13)))</f>
        <v/>
      </c>
      <c r="J14" s="89" t="str">
        <f>IF($B14="","",IF(COUNTIFS('English Scores- Leveled papers'!$H$3:$KM$3,J$4,'English Scores- Leveled papers'!$H13:$KM13,"&gt;-1")=0,"",SUMIF('English Scores- Leveled papers'!$H$3:$KM$3,J$4,'English Scores- Leveled papers'!$H13:$KM13)))</f>
        <v/>
      </c>
      <c r="K14" s="89" t="str">
        <f>IF($B14="","",IF(COUNTIFS('English Scores- Leveled papers'!$H$3:$KM$3,K$4,'English Scores- Leveled papers'!$H13:$KM13,"&gt;-1")=0,"",SUMIF('English Scores- Leveled papers'!$H$3:$KM$3,K$4,'English Scores- Leveled papers'!$H13:$KM13)))</f>
        <v/>
      </c>
      <c r="L14" s="89" t="str">
        <f>IF($B14="","",IF(COUNTIFS('English Scores- Leveled papers'!$H$3:$KM$3,L$4,'English Scores- Leveled papers'!$H13:$KM13,"&gt;-1")=0,"",SUMIF('English Scores- Leveled papers'!$H$3:$KM$3,L$4,'English Scores- Leveled papers'!$H13:$KM13)))</f>
        <v/>
      </c>
      <c r="M14" s="89" t="str">
        <f>IF($B14="","",IF(COUNTIFS('English Scores- Leveled papers'!$H$3:$KM$3,M$4,'English Scores- Leveled papers'!$H13:$KM13,"&gt;-1")=0,"",SUMIF('English Scores- Leveled papers'!$H$3:$KM$3,M$4,'English Scores- Leveled papers'!$H13:$KM13)))</f>
        <v/>
      </c>
      <c r="N14" s="89" t="str">
        <f>IF($B14="","",IF(COUNTIFS('English Scores- Leveled papers'!$H$3:$KM$3,N$4,'English Scores- Leveled papers'!$H13:$KM13,"&gt;-1")=0,"",SUMIF('English Scores- Leveled papers'!$H$3:$KM$3,N$4,'English Scores- Leveled papers'!$H13:$KM13)))</f>
        <v/>
      </c>
      <c r="O14" s="89" t="str">
        <f>IF($B14="","",IF(COUNTIFS('English Scores- Leveled papers'!$H$3:$KM$3,O$4,'English Scores- Leveled papers'!$H13:$KM13,"&gt;-1")=0,"",SUMIF('English Scores- Leveled papers'!$H$3:$KM$3,O$4,'English Scores- Leveled papers'!$H13:$KM13)))</f>
        <v/>
      </c>
      <c r="P14" s="89" t="str">
        <f>IF($B14="","",IF(COUNTIFS('English Scores- Leveled papers'!$H$3:$KM$3,P$4,'English Scores- Leveled papers'!$H13:$KM13,"&gt;-1")=0,"",SUMIF('English Scores- Leveled papers'!$H$3:$KM$3,P$4,'English Scores- Leveled papers'!$H13:$KM13)))</f>
        <v/>
      </c>
      <c r="Q14" s="89">
        <f>IF($B14="","",IF(COUNTIFS('English Scores- Leveled papers'!$H$3:$KM$3,Q$4,'English Scores- Leveled papers'!$H13:$KM13,"&gt;-1")=0,"",SUMIF('English Scores- Leveled papers'!$H$3:$KM$3,Q$4,'English Scores- Leveled papers'!$H13:$KM13)))</f>
        <v>2</v>
      </c>
      <c r="R14" s="89">
        <f>IF($B14="","",IF(COUNTIFS('English Scores- Leveled papers'!$H$3:$KM$3,R$4,'English Scores- Leveled papers'!$H13:$KM13,"&gt;-1")=0,"",SUMIF('English Scores- Leveled papers'!$H$3:$KM$3,R$4,'English Scores- Leveled papers'!$H13:$KM13)))</f>
        <v>1</v>
      </c>
      <c r="S14" s="89">
        <f>IF($B14="","",IF(COUNTIFS('English Scores- Leveled papers'!$H$3:$KM$3,S$4,'English Scores- Leveled papers'!$H13:$KM13,"&gt;-1")=0,"",SUMIF('English Scores- Leveled papers'!$H$3:$KM$3,S$4,'English Scores- Leveled papers'!$H13:$KM13)))</f>
        <v>0</v>
      </c>
      <c r="T14" s="89">
        <f>IF($B14="","",IF(COUNTIFS('English Scores- Leveled papers'!$H$3:$KM$3,T$4,'English Scores- Leveled papers'!$H13:$KM13,"&gt;-1")=0,"",SUMIF('English Scores- Leveled papers'!$H$3:$KM$3,T$4,'English Scores- Leveled papers'!$H13:$KM13)))</f>
        <v>2.75</v>
      </c>
      <c r="U14" s="89">
        <f>IF($B14="","",IF(COUNTIFS('English Scores- Leveled papers'!$H$3:$KM$3,U$4,'English Scores- Leveled papers'!$H13:$KM13,"&gt;-1")=0,"",SUMIF('English Scores- Leveled papers'!$H$3:$KM$3,U$4,'English Scores- Leveled papers'!$H13:$KM13)))</f>
        <v>2</v>
      </c>
      <c r="V14" s="89">
        <f>IF($B14="","",IF(COUNTIFS('English Scores- Leveled papers'!$H$3:$KM$3,V$4,'English Scores- Leveled papers'!$H13:$KM13,"&gt;-1")=0,"",SUMIF('English Scores- Leveled papers'!$H$3:$KM$3,V$4,'English Scores- Leveled papers'!$H13:$KM13)))</f>
        <v>3</v>
      </c>
      <c r="W14" s="89">
        <f>IF($B14="","",IF(COUNTIFS('English Scores- Leveled papers'!$H$3:$KM$3,W$4,'English Scores- Leveled papers'!$H13:$KM13,"&gt;-1")=0,"",SUMIF('English Scores- Leveled papers'!$H$3:$KM$3,W$4,'English Scores- Leveled papers'!$H13:$KM13)))</f>
        <v>1</v>
      </c>
      <c r="X14" s="89">
        <f>IF($B14="","",IF(COUNTIFS('English Scores- Leveled papers'!$H$3:$KM$3,X$4,'English Scores- Leveled papers'!$H13:$KM13,"&gt;-1")=0,"",SUMIF('English Scores- Leveled papers'!$H$3:$KM$3,X$4,'English Scores- Leveled papers'!$H13:$KM13)))</f>
        <v>0</v>
      </c>
      <c r="Y14" s="89">
        <f>IF($B14="","",IF(COUNTIFS('English Scores- Leveled papers'!$H$3:$KM$3,Y$4,'English Scores- Leveled papers'!$H13:$KM13,"&gt;-1")=0,"",SUMIF('English Scores- Leveled papers'!$H$3:$KM$3,Y$4,'English Scores- Leveled papers'!$H13:$KM13)))</f>
        <v>1</v>
      </c>
      <c r="Z14" s="89">
        <f>IF($B14="","",IF(COUNTIFS('English Scores- Leveled papers'!$H$3:$KM$3,Z$4,'English Scores- Leveled papers'!$H13:$KM13,"&gt;-1")=0,"",SUMIF('English Scores- Leveled papers'!$H$3:$KM$3,Z$4,'English Scores- Leveled papers'!$H13:$KM13)))</f>
        <v>3</v>
      </c>
      <c r="AA14" s="89">
        <f>IF($B14="","",IF(COUNTIFS('English Scores- Leveled papers'!$H$3:$KM$3,AA$4,'English Scores- Leveled papers'!$H13:$KM13,"&gt;-1")=0,"",SUMIF('English Scores- Leveled papers'!$H$3:$KM$3,AA$4,'English Scores- Leveled papers'!$H13:$KM13)))</f>
        <v>2</v>
      </c>
      <c r="AB14" s="89">
        <f>IF($B14="","",IF(COUNTIFS('English Scores- Leveled papers'!$H$3:$KM$3,AB$4,'English Scores- Leveled papers'!$H13:$KM13,"&gt;-1")=0,"",SUMIF('English Scores- Leveled papers'!$H$3:$KM$3,AB$4,'English Scores- Leveled papers'!$H13:$KM13)))</f>
        <v>2.5</v>
      </c>
      <c r="AC14" s="89">
        <f>IF($B14="","",IF(COUNTIFS('English Scores- Leveled papers'!$H$3:$KM$3,AC$4,'English Scores- Leveled papers'!$H13:$KM13,"&gt;-1")=0,"",SUMIF('English Scores- Leveled papers'!$H$3:$KM$3,AC$4,'English Scores- Leveled papers'!$H13:$KM13)))</f>
        <v>1.5</v>
      </c>
      <c r="AD14" s="89">
        <f>IF($B14="","",IF(COUNTIFS('English Scores- Leveled papers'!$H$3:$KM$3,AD$4,'English Scores- Leveled papers'!$H13:$KM13,"&gt;-1")=0,"",SUMIF('English Scores- Leveled papers'!$H$3:$KM$3,AD$4,'English Scores- Leveled papers'!$H13:$KM13)))</f>
        <v>0</v>
      </c>
      <c r="AE14" s="89" t="str">
        <f>IF($B14="","",IF(COUNTIFS('English Scores- Leveled papers'!$H$3:$KM$3,AE$4,'English Scores- Leveled papers'!$H13:$KM13,"&gt;-1")=0,"",SUMIF('English Scores- Leveled papers'!$H$3:$KM$3,AE$4,'English Scores- Leveled papers'!$H13:$KM13)))</f>
        <v/>
      </c>
      <c r="AF14" s="89" t="str">
        <f>IF($B14="","",IF(COUNTIFS('English Scores- Leveled papers'!$H$3:$KM$3,AF$4,'English Scores- Leveled papers'!$H13:$KM13,"&gt;-1")=0,"",SUMIF('English Scores- Leveled papers'!$H$3:$KM$3,AF$4,'English Scores- Leveled papers'!$H13:$KM13)))</f>
        <v/>
      </c>
      <c r="AG14" s="89" t="str">
        <f>IF($B14="","",IF(COUNTIFS('English Scores- Leveled papers'!$H$3:$KM$3,AG$4,'English Scores- Leveled papers'!$H13:$KM13,"&gt;-1")=0,"",SUMIF('English Scores- Leveled papers'!$H$3:$KM$3,AG$4,'English Scores- Leveled papers'!$H13:$KM13)))</f>
        <v/>
      </c>
      <c r="AH14" s="89" t="str">
        <f>IF($B14="","",IF(COUNTIFS('English Scores- Leveled papers'!$H$3:$KM$3,AH$4,'English Scores- Leveled papers'!$H13:$KM13,"&gt;-1")=0,"",SUMIF('English Scores- Leveled papers'!$H$3:$KM$3,AH$4,'English Scores- Leveled papers'!$H13:$KM13)))</f>
        <v/>
      </c>
      <c r="AI14" s="89" t="str">
        <f>IF($B14="","",IF(COUNTIFS('English Scores- Leveled papers'!$H$3:$KM$3,AI$4,'English Scores- Leveled papers'!$H13:$KM13,"&gt;-1")=0,"",SUMIF('English Scores- Leveled papers'!$H$3:$KM$3,AI$4,'English Scores- Leveled papers'!$H13:$KM13)))</f>
        <v/>
      </c>
      <c r="AJ14" s="89" t="str">
        <f>IF($B14="","",IF(COUNTIFS('English Scores- Leveled papers'!$H$3:$KM$3,AJ$4,'English Scores- Leveled papers'!$H13:$KM13,"&gt;-1")=0,"",SUMIF('English Scores- Leveled papers'!$H$3:$KM$3,AJ$4,'English Scores- Leveled papers'!$H13:$KM13)))</f>
        <v/>
      </c>
      <c r="AK14" s="89" t="str">
        <f>IF($B14="","",IF(COUNTIFS('English Scores- Leveled papers'!$H$3:$KM$3,AK$4,'English Scores- Leveled papers'!$H13:$KM13,"&gt;-1")=0,"",SUMIF('English Scores- Leveled papers'!$H$3:$KM$3,AK$4,'English Scores- Leveled papers'!$H13:$KM13)))</f>
        <v/>
      </c>
      <c r="AL14" s="89" t="str">
        <f>IF($B14="","",IF(COUNTIFS('English Scores- Leveled papers'!$H$3:$KM$3,AL$4,'English Scores- Leveled papers'!$H13:$KM13,"&gt;-1")=0,"",SUMIF('English Scores- Leveled papers'!$H$3:$KM$3,AL$4,'English Scores- Leveled papers'!$H13:$KM13)))</f>
        <v/>
      </c>
      <c r="AM14" s="89" t="str">
        <f>IF($B14="","",IF(COUNTIFS('English Scores- Leveled papers'!$H$3:$KM$3,AM$4,'English Scores- Leveled papers'!$H13:$KM13,"&gt;-1")=0,"",SUMIF('English Scores- Leveled papers'!$H$3:$KM$3,AM$4,'English Scores- Leveled papers'!$H13:$KM13)))</f>
        <v/>
      </c>
      <c r="AN14" s="89" t="str">
        <f>IF($B14="","",IF(COUNTIFS('English Scores- Leveled papers'!$H$3:$KM$3,AN$4,'English Scores- Leveled papers'!$H13:$KM13,"&gt;-1")=0,"",SUMIF('English Scores- Leveled papers'!$H$3:$KM$3,AN$4,'English Scores- Leveled papers'!$H13:$KM13)))</f>
        <v/>
      </c>
      <c r="AO14" s="89" t="str">
        <f>IF($B14="","",IF(COUNTIFS('English Scores- Leveled papers'!$H$3:$KM$3,AO$4,'English Scores- Leveled papers'!$H13:$KM13,"&gt;-1")=0,"",SUMIF('English Scores- Leveled papers'!$H$3:$KM$3,AO$4,'English Scores- Leveled papers'!$H13:$KM13)))</f>
        <v/>
      </c>
      <c r="AP14" s="89" t="str">
        <f>IF($B14="","",IF(COUNTIFS('English Scores- Leveled papers'!$H$3:$KM$3,AP$4,'English Scores- Leveled papers'!$H13:$KM13,"&gt;-1")=0,"",SUMIF('English Scores- Leveled papers'!$H$3:$KM$3,AP$4,'English Scores- Leveled papers'!$H13:$KM13)))</f>
        <v/>
      </c>
      <c r="AQ14" s="89" t="str">
        <f>IF($B14="","",IF(COUNTIFS('English Scores- Leveled papers'!$H$3:$KM$3,AQ$4,'English Scores- Leveled papers'!$H13:$KM13,"&gt;-1")=0,"",SUMIF('English Scores- Leveled papers'!$H$3:$KM$3,AQ$4,'English Scores- Leveled papers'!$H13:$KM13)))</f>
        <v/>
      </c>
      <c r="AR14" s="89" t="str">
        <f>IF($B14="","",IF(COUNTIFS('English Scores- Leveled papers'!$H$3:$KM$3,AR$4,'English Scores- Leveled papers'!$H13:$KM13,"&gt;-1")=0,"",SUMIF('English Scores- Leveled papers'!$H$3:$KM$3,AR$4,'English Scores- Leveled papers'!$H13:$KM13)))</f>
        <v/>
      </c>
      <c r="AS14" s="89" t="str">
        <f>IF($B14="","",IF(COUNTIFS('English Scores- Leveled papers'!$H$3:$KM$3,AS$4,'English Scores- Leveled papers'!$H13:$KM13,"&gt;-1")=0,"",SUMIF('English Scores- Leveled papers'!$H$3:$KM$3,AS$4,'English Scores- Leveled papers'!$H13:$KM13)))</f>
        <v/>
      </c>
      <c r="AT14" s="89" t="str">
        <f>IF($B14="","",IF(COUNTIFS('English Scores- Leveled papers'!$H$3:$KM$3,AT$4,'English Scores- Leveled papers'!$H13:$KM13,"&gt;-1")=0,"",SUMIF('English Scores- Leveled papers'!$H$3:$KM$3,AT$4,'English Scores- Leveled papers'!$H13:$KM13)))</f>
        <v/>
      </c>
      <c r="AU14" s="89" t="str">
        <f>IF($B14="","",IF(COUNTIFS('English Scores- Leveled papers'!$H$3:$KM$3,AU$4,'English Scores- Leveled papers'!$H13:$KM13,"&gt;-1")=0,"",SUMIF('English Scores- Leveled papers'!$H$3:$KM$3,AU$4,'English Scores- Leveled papers'!$H13:$KM13)))</f>
        <v/>
      </c>
      <c r="AV14" s="89" t="str">
        <f>IF($B14="","",IF(COUNTIFS('English Scores- Leveled papers'!$H$3:$KM$3,AV$4,'English Scores- Leveled papers'!$H13:$KM13,"&gt;-1")=0,"",SUMIF('English Scores- Leveled papers'!$H$3:$KM$3,AV$4,'English Scores- Leveled papers'!$H13:$KM13)))</f>
        <v/>
      </c>
      <c r="AW14" s="89" t="str">
        <f>IF($B14="","",IF(COUNTIFS('English Scores- Leveled papers'!$H$3:$KM$3,AW$4,'English Scores- Leveled papers'!$H13:$KM13,"&gt;-1")=0,"",SUMIF('English Scores- Leveled papers'!$H$3:$KM$3,AW$4,'English Scores- Leveled papers'!$H13:$KM13)))</f>
        <v/>
      </c>
      <c r="AX14" s="89" t="str">
        <f>IF($B14="","",IF(COUNTIFS('English Scores- Leveled papers'!$H$3:$KM$3,AX$4,'English Scores- Leveled papers'!$H13:$KM13,"&gt;-1")=0,"",SUMIF('English Scores- Leveled papers'!$H$3:$KM$3,AX$4,'English Scores- Leveled papers'!$H13:$KM13)))</f>
        <v/>
      </c>
      <c r="AY14" s="89" t="str">
        <f>IF($B14="","",IF(COUNTIFS('English Scores- Leveled papers'!$H$3:$KM$3,AY$4,'English Scores- Leveled papers'!$H13:$KM13,"&gt;-1")=0,"",SUMIF('English Scores- Leveled papers'!$H$3:$KM$3,AY$4,'English Scores- Leveled papers'!$H13:$KM13)))</f>
        <v/>
      </c>
      <c r="AZ14" s="89" t="str">
        <f>IF($B14="","",IF(COUNTIFS('English Scores- Leveled papers'!$H$3:$KM$3,AZ$4,'English Scores- Leveled papers'!$H13:$KM13,"&gt;-1")=0,"",SUMIF('English Scores- Leveled papers'!$H$3:$KM$3,AZ$4,'English Scores- Leveled papers'!$H13:$KM13)))</f>
        <v/>
      </c>
      <c r="BA14" s="89" t="str">
        <f>IF($B14="","",IF(COUNTIFS('English Scores- Leveled papers'!$H$3:$KM$3,BA$4,'English Scores- Leveled papers'!$H13:$KM13,"&gt;-1")=0,"",SUMIF('English Scores- Leveled papers'!$H$3:$KM$3,BA$4,'English Scores- Leveled papers'!$H13:$KM13)))</f>
        <v/>
      </c>
      <c r="BB14" s="89" t="str">
        <f>IF($B14="","",IF(COUNTIFS('English Scores- Leveled papers'!$H$3:$KM$3,BB$4,'English Scores- Leveled papers'!$H13:$KM13,"&gt;-1")=0,"",SUMIF('English Scores- Leveled papers'!$H$3:$KM$3,BB$4,'English Scores- Leveled papers'!$H13:$KM13)))</f>
        <v/>
      </c>
      <c r="BC14" s="89" t="str">
        <f>IF($B14="","",IF(COUNTIFS('English Scores- Leveled papers'!$H$3:$KM$3,BC$4,'English Scores- Leveled papers'!$H13:$KM13,"&gt;-1")=0,"",SUMIF('English Scores- Leveled papers'!$H$3:$KM$3,BC$4,'English Scores- Leveled papers'!$H13:$KM13)))</f>
        <v/>
      </c>
      <c r="BD14" s="89" t="str">
        <f>IF($B14="","",IF(COUNTIFS('English Scores- Leveled papers'!$H$3:$KM$3,BD$4,'English Scores- Leveled papers'!$H13:$KM13,"&gt;-1")=0,"",SUMIF('English Scores- Leveled papers'!$H$3:$KM$3,BD$4,'English Scores- Leveled papers'!$H13:$KM13)))</f>
        <v/>
      </c>
      <c r="BE14" s="89" t="str">
        <f>IF($B14="","",IF(COUNTIFS('English Scores- Leveled papers'!$H$3:$KM$3,BE$4,'English Scores- Leveled papers'!$H13:$KM13,"&gt;-1")=0,"",SUMIF('English Scores- Leveled papers'!$H$3:$KM$3,BE$4,'English Scores- Leveled papers'!$H13:$KM13)))</f>
        <v/>
      </c>
      <c r="BF14" s="89" t="str">
        <f>IF($B14="","",IF(COUNTIFS('English Scores- Leveled papers'!$H$3:$KM$3,BF$4,'English Scores- Leveled papers'!$H13:$KM13,"&gt;-1")=0,"",SUMIF('English Scores- Leveled papers'!$H$3:$KM$3,BF$4,'English Scores- Leveled papers'!$H13:$KM13)))</f>
        <v/>
      </c>
      <c r="BG14" s="89" t="str">
        <f>IF($B14="","",IF(COUNTIFS('English Scores- Leveled papers'!$H$3:$KM$3,BG$4,'English Scores- Leveled papers'!$H13:$KM13,"&gt;-1")=0,"",SUMIF('English Scores- Leveled papers'!$H$3:$KM$3,BG$4,'English Scores- Leveled papers'!$H13:$KM13)))</f>
        <v/>
      </c>
      <c r="BH14" s="89" t="str">
        <f>IF($B14="","",IF(COUNTIFS('English Scores- Leveled papers'!$H$3:$KM$3,BH$4,'English Scores- Leveled papers'!$H13:$KM13,"&gt;-1")=0,"",SUMIF('English Scores- Leveled papers'!$H$3:$KM$3,BH$4,'English Scores- Leveled papers'!$H13:$KM13)))</f>
        <v/>
      </c>
      <c r="BI14" s="89" t="str">
        <f>IF($B14="","",IF(COUNTIFS('English Scores- Leveled papers'!$H$3:$KM$3,BI$4,'English Scores- Leveled papers'!$H13:$KM13,"&gt;-1")=0,"",SUMIF('English Scores- Leveled papers'!$H$3:$KM$3,BI$4,'English Scores- Leveled papers'!$H13:$KM13)))</f>
        <v/>
      </c>
      <c r="BJ14" s="89" t="str">
        <f>IF($B14="","",IF(COUNTIFS('English Scores- Leveled papers'!$H$3:$KM$3,BJ$4,'English Scores- Leveled papers'!$H13:$KM13,"&gt;-1")=0,"",SUMIF('English Scores- Leveled papers'!$H$3:$KM$3,BJ$4,'English Scores- Leveled papers'!$H13:$KM13)))</f>
        <v/>
      </c>
      <c r="BK14" s="89" t="str">
        <f>IF($B14="","",IF(COUNTIFS('English Scores- Leveled papers'!$H$3:$KM$3,BK$4,'English Scores- Leveled papers'!$H13:$KM13,"&gt;-1")=0,"",SUMIF('English Scores- Leveled papers'!$H$3:$KM$3,BK$4,'English Scores- Leveled papers'!$H13:$KM13)))</f>
        <v/>
      </c>
      <c r="BL14" s="89" t="str">
        <f>IF($B14="","",IF(COUNTIFS('English Scores- Leveled papers'!$H$3:$KM$3,BL$4,'English Scores- Leveled papers'!$H13:$KM13,"&gt;-1")=0,"",SUMIF('English Scores- Leveled papers'!$H$3:$KM$3,BL$4,'English Scores- Leveled papers'!$H13:$KM13)))</f>
        <v/>
      </c>
      <c r="BM14" s="89" t="str">
        <f>IF($B14="","",IF(COUNTIFS('Eng GLA 6th, 7th, 8th'!$E$3:$DV$3,BM$4,'Eng GLA 6th, 7th, 8th'!$E14:$DV14, "&gt;-1")=0,"",SUMIF('Eng GLA 6th, 7th, 8th'!$E$3:$DV$3,BM$4,'Eng GLA 6th, 7th, 8th'!$E14:$DV14)))</f>
        <v/>
      </c>
      <c r="BN14" s="89" t="str">
        <f>IF($B14="","",IF(COUNTIFS('Eng GLA 6th, 7th, 8th'!$E$3:$DV$3,BN$4,'Eng GLA 6th, 7th, 8th'!$E14:$DV14, "&gt;-1")=0,"",SUMIF('Eng GLA 6th, 7th, 8th'!$E$3:$DV$3,BN$4,'Eng GLA 6th, 7th, 8th'!$E14:$DV14)))</f>
        <v/>
      </c>
      <c r="BO14" s="89" t="str">
        <f>IF($B14="","",IF(COUNTIFS('Eng GLA 6th, 7th, 8th'!$E$3:$DV$3,BO$4,'Eng GLA 6th, 7th, 8th'!$E14:$DV14, "&gt;-1")=0,"",SUMIF('Eng GLA 6th, 7th, 8th'!$E$3:$DV$3,BO$4,'Eng GLA 6th, 7th, 8th'!$E14:$DV14)))</f>
        <v/>
      </c>
      <c r="BP14" s="89" t="str">
        <f>IF($B14="","",IF(COUNTIFS('Eng GLA 6th, 7th, 8th'!$E$3:$DV$3,BP$4,'Eng GLA 6th, 7th, 8th'!$E14:$DV14, "&gt;-1")=0,"",SUMIF('Eng GLA 6th, 7th, 8th'!$E$3:$DV$3,BP$4,'Eng GLA 6th, 7th, 8th'!$E14:$DV14)))</f>
        <v/>
      </c>
      <c r="BQ14" s="89" t="str">
        <f>IF($B14="","",IF(COUNTIFS('Eng GLA 6th, 7th, 8th'!$E$3:$DV$3,BQ$4,'Eng GLA 6th, 7th, 8th'!$E14:$DV14, "&gt;-1")=0,"",SUMIF('Eng GLA 6th, 7th, 8th'!$E$3:$DV$3,BQ$4,'Eng GLA 6th, 7th, 8th'!$E14:$DV14)))</f>
        <v/>
      </c>
      <c r="BR14" s="89" t="str">
        <f>IF($B14="","",IF(COUNTIFS('Eng GLA 6th, 7th, 8th'!$E$3:$DV$3,BR$4,'Eng GLA 6th, 7th, 8th'!$E14:$DV14, "&gt;-1")=0,"",SUMIF('Eng GLA 6th, 7th, 8th'!$E$3:$DV$3,BR$4,'Eng GLA 6th, 7th, 8th'!$E14:$DV14)))</f>
        <v/>
      </c>
      <c r="BS14" s="89" t="str">
        <f>IF($B14="","",IF(COUNTIFS('Eng GLA 6th, 7th, 8th'!$E$3:$DV$3,BS$4,'Eng GLA 6th, 7th, 8th'!$E14:$DV14, "&gt;-1")=0,"",SUMIF('Eng GLA 6th, 7th, 8th'!$E$3:$DV$3,BS$4,'Eng GLA 6th, 7th, 8th'!$E14:$DV14)))</f>
        <v/>
      </c>
      <c r="BT14" s="89" t="str">
        <f>IF($B14="","",IF(COUNTIFS('Eng GLA 6th, 7th, 8th'!$E$3:$DV$3,BT$4,'Eng GLA 6th, 7th, 8th'!$E14:$DV14, "&gt;-1")=0,"",SUMIF('Eng GLA 6th, 7th, 8th'!$E$3:$DV$3,BT$4,'Eng GLA 6th, 7th, 8th'!$E14:$DV14)))</f>
        <v/>
      </c>
      <c r="BU14" s="89" t="str">
        <f>IF($B14="","",IF(COUNTIFS('Eng GLA 6th, 7th, 8th'!$E$3:$DV$3,BU$4,'Eng GLA 6th, 7th, 8th'!$E14:$DV14, "&gt;-1")=0,"",SUMIF('Eng GLA 6th, 7th, 8th'!$E$3:$DV$3,BU$4,'Eng GLA 6th, 7th, 8th'!$E14:$DV14)))</f>
        <v/>
      </c>
      <c r="BV14" s="89" t="str">
        <f>IF($B14="","",IF(COUNTIFS('Eng GLA 6th, 7th, 8th'!$E$3:$DV$3,BV$4,'Eng GLA 6th, 7th, 8th'!$E14:$DV14, "&gt;-1")=0,"",SUMIF('Eng GLA 6th, 7th, 8th'!$E$3:$DV$3,BV$4,'Eng GLA 6th, 7th, 8th'!$E14:$DV14)))</f>
        <v/>
      </c>
      <c r="BW14" s="89" t="str">
        <f>IF($B14="","",IF(COUNTIFS('Eng GLA 6th, 7th, 8th'!$E$3:$DV$3,BW$4,'Eng GLA 6th, 7th, 8th'!$E14:$DV14, "&gt;-1")=0,"",SUMIF('Eng GLA 6th, 7th, 8th'!$E$3:$DV$3,BW$4,'Eng GLA 6th, 7th, 8th'!$E14:$DV14)))</f>
        <v/>
      </c>
      <c r="BX14" s="89" t="str">
        <f>IF($B14="","",IF(COUNTIFS('Eng GLA 6th, 7th, 8th'!$E$3:$DV$3,BX$4,'Eng GLA 6th, 7th, 8th'!$E14:$DV14, "&gt;-1")=0,"",SUMIF('Eng GLA 6th, 7th, 8th'!$E$3:$DV$3,BX$4,'Eng GLA 6th, 7th, 8th'!$E14:$DV14)))</f>
        <v/>
      </c>
      <c r="BY14" s="89" t="str">
        <f>IF($B14="","",IF(COUNTIFS('Eng GLA 6th, 7th, 8th'!$E$3:$DV$3,BY$4,'Eng GLA 6th, 7th, 8th'!$E14:$DV14, "&gt;-1")=0,"",SUMIF('Eng GLA 6th, 7th, 8th'!$E$3:$DV$3,BY$4,'Eng GLA 6th, 7th, 8th'!$E14:$DV14)))</f>
        <v/>
      </c>
      <c r="BZ14" s="89" t="str">
        <f>IF($B14="","",IF(COUNTIFS('Eng GLA 6th, 7th, 8th'!$E$3:$DV$3,BZ$4,'Eng GLA 6th, 7th, 8th'!$E14:$DV14, "&gt;-1")=0,"",SUMIF('Eng GLA 6th, 7th, 8th'!$E$3:$DV$3,BZ$4,'Eng GLA 6th, 7th, 8th'!$E14:$DV14)))</f>
        <v/>
      </c>
      <c r="CA14" s="89" t="str">
        <f>IF($B14="","",IF(COUNTIFS('Eng GLA 6th, 7th, 8th'!$E$3:$DV$3,CA$4,'Eng GLA 6th, 7th, 8th'!$E14:$DV14, "&gt;-1")=0,"",SUMIF('Eng GLA 6th, 7th, 8th'!$E$3:$DV$3,CA$4,'Eng GLA 6th, 7th, 8th'!$E14:$DV14)))</f>
        <v/>
      </c>
      <c r="CB14" s="426"/>
      <c r="CC14" s="133" t="str">
        <f>IFERROR(IF((COUNT('Eng GLA 6th, 7th, 8th'!E14:U14)=0)," ",(SUM('Eng GLA 6th, 7th, 8th'!E14:U14)/$CC$3)),"")</f>
        <v xml:space="preserve"> </v>
      </c>
      <c r="CD14" s="133" t="str">
        <f>IFERROR(IF((COUNT('Eng GLA 6th, 7th, 8th'!V14:AA14)=0)," ",(SUM('Eng GLA 6th, 7th, 8th'!V14:AA14)/$CD$3)),"")</f>
        <v xml:space="preserve"> </v>
      </c>
      <c r="CE14" s="133" t="str">
        <f>IFERROR(IF((COUNT('Eng GLA 6th, 7th, 8th'!AB14:AG14)=0)," ",(SUM('Eng GLA 6th, 7th, 8th'!AB14:AG14)/$CE$3)),"")</f>
        <v xml:space="preserve"> </v>
      </c>
      <c r="CF14" s="133" t="str">
        <f>IFERROR(IF((COUNT('Eng GLA 6th, 7th, 8th'!AH14:AP14)=0)," ",(SUM('Eng GLA 6th, 7th, 8th'!AH14:AP14)/$CF$3)),"")</f>
        <v xml:space="preserve"> </v>
      </c>
      <c r="CG14" s="433" t="str">
        <f>IFERROR(IF((COUNT('Eng GLA 6th, 7th, 8th'!AR14:BH14)=0)," ",(SUM('Eng GLA 6th, 7th, 8th'!AR14:BH14)/$CG$3)),"")</f>
        <v xml:space="preserve"> </v>
      </c>
      <c r="CH14" s="433" t="str">
        <f>IFERROR(IF((COUNT('Eng GLA 6th, 7th, 8th'!BI14:BN14)=0)," ",(SUM('Eng GLA 6th, 7th, 8th'!BI14:BN14)/$CH$3)),"")</f>
        <v xml:space="preserve"> </v>
      </c>
      <c r="CI14" s="433" t="str">
        <f>IFERROR(IF((COUNT('Eng GLA 6th, 7th, 8th'!BO14:BT14)=0)," ",(SUM('Eng GLA 6th, 7th, 8th'!BO14:BT14)/$CI$3)),"")</f>
        <v xml:space="preserve"> </v>
      </c>
      <c r="CJ14" s="433" t="str">
        <f>IFERROR(IF((COUNT('Eng GLA 6th, 7th, 8th'!BU14:CF14)=0)," ",(SUM('Eng GLA 6th, 7th, 8th'!BU14:CF14)/$CJ$3)),"")</f>
        <v xml:space="preserve"> </v>
      </c>
      <c r="CK14" s="433" t="str">
        <f>IFERROR(IF((COUNT('Eng GLA 6th, 7th, 8th'!CH14:CX14)=0)," ",(SUM('Eng GLA 6th, 7th, 8th'!CH14:CX14)/$CK$3)),"")</f>
        <v xml:space="preserve"> </v>
      </c>
      <c r="CL14" s="433" t="str">
        <f>IFERROR(IF((COUNT('Eng GLA 6th, 7th, 8th'!CY14:DD14)=0)," ",(SUM('Eng GLA 6th, 7th, 8th'!CY14:DD14)/$CL$3)),"")</f>
        <v xml:space="preserve"> </v>
      </c>
      <c r="CM14" s="433" t="str">
        <f>IFERROR(IF((COUNT('Eng GLA 6th, 7th, 8th'!DE14:DJ14)=0)," ",(SUM('Eng GLA 6th, 7th, 8th'!DE14:DJ14)/$CM$3)),"")</f>
        <v xml:space="preserve"> </v>
      </c>
      <c r="CN14" s="433" t="str">
        <f>IFERROR(IF((COUNT('Eng GLA 6th, 7th, 8th'!DK14:DV14)=0)," ",(SUM('Eng GLA 6th, 7th, 8th'!DK14:DV14)/$CN$3)),"")</f>
        <v xml:space="preserve"> </v>
      </c>
    </row>
    <row r="15" spans="1:16375" x14ac:dyDescent="0.2">
      <c r="A15" s="65">
        <v>8</v>
      </c>
      <c r="B15" s="65" t="str">
        <f>'English Scores- Leveled papers'!B14</f>
        <v>B. Vaishnavi</v>
      </c>
      <c r="C15" s="66">
        <f>'RC Mastery Check+Question type'!H12</f>
        <v>1.5</v>
      </c>
      <c r="D15" s="153">
        <f>'Cover Sheet'!L12</f>
        <v>1</v>
      </c>
      <c r="E15" s="89" t="str">
        <f>IF($B15="","",IF(COUNTIFS('English Scores- Leveled papers'!$H$3:$KM$3,E$4,'English Scores- Leveled papers'!$H14:$KM14,"&gt;-1")=0,"",SUMIF('English Scores- Leveled papers'!$H$3:$KM$3,E$4,'English Scores- Leveled papers'!$H14:$KM14)))</f>
        <v/>
      </c>
      <c r="F15" s="89" t="str">
        <f>IF($B15="","",IF(COUNTIFS('English Scores- Leveled papers'!$H$3:$KM$3,F$4,'English Scores- Leveled papers'!$H14:$KM14,"&gt;-1")=0,"",SUMIF('English Scores- Leveled papers'!$H$3:$KM$3,F$4,'English Scores- Leveled papers'!$H14:$KM14)))</f>
        <v/>
      </c>
      <c r="G15" s="89" t="str">
        <f>IF($B15="","",IF(COUNTIFS('English Scores- Leveled papers'!$H$3:$KM$3,G$4,'English Scores- Leveled papers'!$H14:$KM14,"&gt;-1")=0,"",SUMIF('English Scores- Leveled papers'!$H$3:$KM$3,G$4,'English Scores- Leveled papers'!$H14:$KM14)))</f>
        <v/>
      </c>
      <c r="H15" s="89" t="str">
        <f>IF($B15="","",IF(COUNTIFS('English Scores- Leveled papers'!$H$3:$KM$3,H$4,'English Scores- Leveled papers'!$H14:$KM14,"&gt;-1")=0,"",SUMIF('English Scores- Leveled papers'!$H$3:$KM$3,H$4,'English Scores- Leveled papers'!$H14:$KM14)))</f>
        <v/>
      </c>
      <c r="I15" s="89" t="str">
        <f>IF($B15="","",IF(COUNTIFS('English Scores- Leveled papers'!$H$3:$KM$3,I$4,'English Scores- Leveled papers'!$H14:$KM14,"&gt;-1")=0,"",SUMIF('English Scores- Leveled papers'!$H$3:$KM$3,I$4,'English Scores- Leveled papers'!$H14:$KM14)))</f>
        <v/>
      </c>
      <c r="J15" s="89" t="str">
        <f>IF($B15="","",IF(COUNTIFS('English Scores- Leveled papers'!$H$3:$KM$3,J$4,'English Scores- Leveled papers'!$H14:$KM14,"&gt;-1")=0,"",SUMIF('English Scores- Leveled papers'!$H$3:$KM$3,J$4,'English Scores- Leveled papers'!$H14:$KM14)))</f>
        <v/>
      </c>
      <c r="K15" s="89" t="str">
        <f>IF($B15="","",IF(COUNTIFS('English Scores- Leveled papers'!$H$3:$KM$3,K$4,'English Scores- Leveled papers'!$H14:$KM14,"&gt;-1")=0,"",SUMIF('English Scores- Leveled papers'!$H$3:$KM$3,K$4,'English Scores- Leveled papers'!$H14:$KM14)))</f>
        <v/>
      </c>
      <c r="L15" s="89" t="str">
        <f>IF($B15="","",IF(COUNTIFS('English Scores- Leveled papers'!$H$3:$KM$3,L$4,'English Scores- Leveled papers'!$H14:$KM14,"&gt;-1")=0,"",SUMIF('English Scores- Leveled papers'!$H$3:$KM$3,L$4,'English Scores- Leveled papers'!$H14:$KM14)))</f>
        <v/>
      </c>
      <c r="M15" s="89" t="str">
        <f>IF($B15="","",IF(COUNTIFS('English Scores- Leveled papers'!$H$3:$KM$3,M$4,'English Scores- Leveled papers'!$H14:$KM14,"&gt;-1")=0,"",SUMIF('English Scores- Leveled papers'!$H$3:$KM$3,M$4,'English Scores- Leveled papers'!$H14:$KM14)))</f>
        <v/>
      </c>
      <c r="N15" s="89" t="str">
        <f>IF($B15="","",IF(COUNTIFS('English Scores- Leveled papers'!$H$3:$KM$3,N$4,'English Scores- Leveled papers'!$H14:$KM14,"&gt;-1")=0,"",SUMIF('English Scores- Leveled papers'!$H$3:$KM$3,N$4,'English Scores- Leveled papers'!$H14:$KM14)))</f>
        <v/>
      </c>
      <c r="O15" s="89" t="str">
        <f>IF($B15="","",IF(COUNTIFS('English Scores- Leveled papers'!$H$3:$KM$3,O$4,'English Scores- Leveled papers'!$H14:$KM14,"&gt;-1")=0,"",SUMIF('English Scores- Leveled papers'!$H$3:$KM$3,O$4,'English Scores- Leveled papers'!$H14:$KM14)))</f>
        <v/>
      </c>
      <c r="P15" s="89" t="str">
        <f>IF($B15="","",IF(COUNTIFS('English Scores- Leveled papers'!$H$3:$KM$3,P$4,'English Scores- Leveled papers'!$H14:$KM14,"&gt;-1")=0,"",SUMIF('English Scores- Leveled papers'!$H$3:$KM$3,P$4,'English Scores- Leveled papers'!$H14:$KM14)))</f>
        <v/>
      </c>
      <c r="Q15" s="89" t="str">
        <f>IF($B15="","",IF(COUNTIFS('English Scores- Leveled papers'!$H$3:$KM$3,Q$4,'English Scores- Leveled papers'!$H14:$KM14,"&gt;-1")=0,"",SUMIF('English Scores- Leveled papers'!$H$3:$KM$3,Q$4,'English Scores- Leveled papers'!$H14:$KM14)))</f>
        <v/>
      </c>
      <c r="R15" s="89" t="str">
        <f>IF($B15="","",IF(COUNTIFS('English Scores- Leveled papers'!$H$3:$KM$3,R$4,'English Scores- Leveled papers'!$H14:$KM14,"&gt;-1")=0,"",SUMIF('English Scores- Leveled papers'!$H$3:$KM$3,R$4,'English Scores- Leveled papers'!$H14:$KM14)))</f>
        <v/>
      </c>
      <c r="S15" s="89" t="str">
        <f>IF($B15="","",IF(COUNTIFS('English Scores- Leveled papers'!$H$3:$KM$3,S$4,'English Scores- Leveled papers'!$H14:$KM14,"&gt;-1")=0,"",SUMIF('English Scores- Leveled papers'!$H$3:$KM$3,S$4,'English Scores- Leveled papers'!$H14:$KM14)))</f>
        <v/>
      </c>
      <c r="T15" s="89" t="str">
        <f>IF($B15="","",IF(COUNTIFS('English Scores- Leveled papers'!$H$3:$KM$3,T$4,'English Scores- Leveled papers'!$H14:$KM14,"&gt;-1")=0,"",SUMIF('English Scores- Leveled papers'!$H$3:$KM$3,T$4,'English Scores- Leveled papers'!$H14:$KM14)))</f>
        <v/>
      </c>
      <c r="U15" s="89" t="str">
        <f>IF($B15="","",IF(COUNTIFS('English Scores- Leveled papers'!$H$3:$KM$3,U$4,'English Scores- Leveled papers'!$H14:$KM14,"&gt;-1")=0,"",SUMIF('English Scores- Leveled papers'!$H$3:$KM$3,U$4,'English Scores- Leveled papers'!$H14:$KM14)))</f>
        <v/>
      </c>
      <c r="V15" s="89">
        <f>IF($B15="","",IF(COUNTIFS('English Scores- Leveled papers'!$H$3:$KM$3,V$4,'English Scores- Leveled papers'!$H14:$KM14,"&gt;-1")=0,"",SUMIF('English Scores- Leveled papers'!$H$3:$KM$3,V$4,'English Scores- Leveled papers'!$H14:$KM14)))</f>
        <v>3</v>
      </c>
      <c r="W15" s="89">
        <f>IF($B15="","",IF(COUNTIFS('English Scores- Leveled papers'!$H$3:$KM$3,W$4,'English Scores- Leveled papers'!$H14:$KM14,"&gt;-1")=0,"",SUMIF('English Scores- Leveled papers'!$H$3:$KM$3,W$4,'English Scores- Leveled papers'!$H14:$KM14)))</f>
        <v>0</v>
      </c>
      <c r="X15" s="89">
        <f>IF($B15="","",IF(COUNTIFS('English Scores- Leveled papers'!$H$3:$KM$3,X$4,'English Scores- Leveled papers'!$H14:$KM14,"&gt;-1")=0,"",SUMIF('English Scores- Leveled papers'!$H$3:$KM$3,X$4,'English Scores- Leveled papers'!$H14:$KM14)))</f>
        <v>0</v>
      </c>
      <c r="Y15" s="89">
        <f>IF($B15="","",IF(COUNTIFS('English Scores- Leveled papers'!$H$3:$KM$3,Y$4,'English Scores- Leveled papers'!$H14:$KM14,"&gt;-1")=0,"",SUMIF('English Scores- Leveled papers'!$H$3:$KM$3,Y$4,'English Scores- Leveled papers'!$H14:$KM14)))</f>
        <v>2</v>
      </c>
      <c r="Z15" s="89">
        <f>IF($B15="","",IF(COUNTIFS('English Scores- Leveled papers'!$H$3:$KM$3,Z$4,'English Scores- Leveled papers'!$H14:$KM14,"&gt;-1")=0,"",SUMIF('English Scores- Leveled papers'!$H$3:$KM$3,Z$4,'English Scores- Leveled papers'!$H14:$KM14)))</f>
        <v>2</v>
      </c>
      <c r="AA15" s="89">
        <f>IF($B15="","",IF(COUNTIFS('English Scores- Leveled papers'!$H$3:$KM$3,AA$4,'English Scores- Leveled papers'!$H14:$KM14,"&gt;-1")=0,"",SUMIF('English Scores- Leveled papers'!$H$3:$KM$3,AA$4,'English Scores- Leveled papers'!$H14:$KM14)))</f>
        <v>1</v>
      </c>
      <c r="AB15" s="89">
        <f>IF($B15="","",IF(COUNTIFS('English Scores- Leveled papers'!$H$3:$KM$3,AB$4,'English Scores- Leveled papers'!$H14:$KM14,"&gt;-1")=0,"",SUMIF('English Scores- Leveled papers'!$H$3:$KM$3,AB$4,'English Scores- Leveled papers'!$H14:$KM14)))</f>
        <v>2</v>
      </c>
      <c r="AC15" s="89">
        <f>IF($B15="","",IF(COUNTIFS('English Scores- Leveled papers'!$H$3:$KM$3,AC$4,'English Scores- Leveled papers'!$H14:$KM14,"&gt;-1")=0,"",SUMIF('English Scores- Leveled papers'!$H$3:$KM$3,AC$4,'English Scores- Leveled papers'!$H14:$KM14)))</f>
        <v>1</v>
      </c>
      <c r="AD15" s="89">
        <f>IF($B15="","",IF(COUNTIFS('English Scores- Leveled papers'!$H$3:$KM$3,AD$4,'English Scores- Leveled papers'!$H14:$KM14,"&gt;-1")=0,"",SUMIF('English Scores- Leveled papers'!$H$3:$KM$3,AD$4,'English Scores- Leveled papers'!$H14:$KM14)))</f>
        <v>0</v>
      </c>
      <c r="AE15" s="89" t="str">
        <f>IF($B15="","",IF(COUNTIFS('English Scores- Leveled papers'!$H$3:$KM$3,AE$4,'English Scores- Leveled papers'!$H14:$KM14,"&gt;-1")=0,"",SUMIF('English Scores- Leveled papers'!$H$3:$KM$3,AE$4,'English Scores- Leveled papers'!$H14:$KM14)))</f>
        <v/>
      </c>
      <c r="AF15" s="89" t="str">
        <f>IF($B15="","",IF(COUNTIFS('English Scores- Leveled papers'!$H$3:$KM$3,AF$4,'English Scores- Leveled papers'!$H14:$KM14,"&gt;-1")=0,"",SUMIF('English Scores- Leveled papers'!$H$3:$KM$3,AF$4,'English Scores- Leveled papers'!$H14:$KM14)))</f>
        <v/>
      </c>
      <c r="AG15" s="89" t="str">
        <f>IF($B15="","",IF(COUNTIFS('English Scores- Leveled papers'!$H$3:$KM$3,AG$4,'English Scores- Leveled papers'!$H14:$KM14,"&gt;-1")=0,"",SUMIF('English Scores- Leveled papers'!$H$3:$KM$3,AG$4,'English Scores- Leveled papers'!$H14:$KM14)))</f>
        <v/>
      </c>
      <c r="AH15" s="89" t="str">
        <f>IF($B15="","",IF(COUNTIFS('English Scores- Leveled papers'!$H$3:$KM$3,AH$4,'English Scores- Leveled papers'!$H14:$KM14,"&gt;-1")=0,"",SUMIF('English Scores- Leveled papers'!$H$3:$KM$3,AH$4,'English Scores- Leveled papers'!$H14:$KM14)))</f>
        <v/>
      </c>
      <c r="AI15" s="89" t="str">
        <f>IF($B15="","",IF(COUNTIFS('English Scores- Leveled papers'!$H$3:$KM$3,AI$4,'English Scores- Leveled papers'!$H14:$KM14,"&gt;-1")=0,"",SUMIF('English Scores- Leveled papers'!$H$3:$KM$3,AI$4,'English Scores- Leveled papers'!$H14:$KM14)))</f>
        <v/>
      </c>
      <c r="AJ15" s="89" t="str">
        <f>IF($B15="","",IF(COUNTIFS('English Scores- Leveled papers'!$H$3:$KM$3,AJ$4,'English Scores- Leveled papers'!$H14:$KM14,"&gt;-1")=0,"",SUMIF('English Scores- Leveled papers'!$H$3:$KM$3,AJ$4,'English Scores- Leveled papers'!$H14:$KM14)))</f>
        <v/>
      </c>
      <c r="AK15" s="89" t="str">
        <f>IF($B15="","",IF(COUNTIFS('English Scores- Leveled papers'!$H$3:$KM$3,AK$4,'English Scores- Leveled papers'!$H14:$KM14,"&gt;-1")=0,"",SUMIF('English Scores- Leveled papers'!$H$3:$KM$3,AK$4,'English Scores- Leveled papers'!$H14:$KM14)))</f>
        <v/>
      </c>
      <c r="AL15" s="89" t="str">
        <f>IF($B15="","",IF(COUNTIFS('English Scores- Leveled papers'!$H$3:$KM$3,AL$4,'English Scores- Leveled papers'!$H14:$KM14,"&gt;-1")=0,"",SUMIF('English Scores- Leveled papers'!$H$3:$KM$3,AL$4,'English Scores- Leveled papers'!$H14:$KM14)))</f>
        <v/>
      </c>
      <c r="AM15" s="89" t="str">
        <f>IF($B15="","",IF(COUNTIFS('English Scores- Leveled papers'!$H$3:$KM$3,AM$4,'English Scores- Leveled papers'!$H14:$KM14,"&gt;-1")=0,"",SUMIF('English Scores- Leveled papers'!$H$3:$KM$3,AM$4,'English Scores- Leveled papers'!$H14:$KM14)))</f>
        <v/>
      </c>
      <c r="AN15" s="89" t="str">
        <f>IF($B15="","",IF(COUNTIFS('English Scores- Leveled papers'!$H$3:$KM$3,AN$4,'English Scores- Leveled papers'!$H14:$KM14,"&gt;-1")=0,"",SUMIF('English Scores- Leveled papers'!$H$3:$KM$3,AN$4,'English Scores- Leveled papers'!$H14:$KM14)))</f>
        <v/>
      </c>
      <c r="AO15" s="89" t="str">
        <f>IF($B15="","",IF(COUNTIFS('English Scores- Leveled papers'!$H$3:$KM$3,AO$4,'English Scores- Leveled papers'!$H14:$KM14,"&gt;-1")=0,"",SUMIF('English Scores- Leveled papers'!$H$3:$KM$3,AO$4,'English Scores- Leveled papers'!$H14:$KM14)))</f>
        <v/>
      </c>
      <c r="AP15" s="89" t="str">
        <f>IF($B15="","",IF(COUNTIFS('English Scores- Leveled papers'!$H$3:$KM$3,AP$4,'English Scores- Leveled papers'!$H14:$KM14,"&gt;-1")=0,"",SUMIF('English Scores- Leveled papers'!$H$3:$KM$3,AP$4,'English Scores- Leveled papers'!$H14:$KM14)))</f>
        <v/>
      </c>
      <c r="AQ15" s="89" t="str">
        <f>IF($B15="","",IF(COUNTIFS('English Scores- Leveled papers'!$H$3:$KM$3,AQ$4,'English Scores- Leveled papers'!$H14:$KM14,"&gt;-1")=0,"",SUMIF('English Scores- Leveled papers'!$H$3:$KM$3,AQ$4,'English Scores- Leveled papers'!$H14:$KM14)))</f>
        <v/>
      </c>
      <c r="AR15" s="89" t="str">
        <f>IF($B15="","",IF(COUNTIFS('English Scores- Leveled papers'!$H$3:$KM$3,AR$4,'English Scores- Leveled papers'!$H14:$KM14,"&gt;-1")=0,"",SUMIF('English Scores- Leveled papers'!$H$3:$KM$3,AR$4,'English Scores- Leveled papers'!$H14:$KM14)))</f>
        <v/>
      </c>
      <c r="AS15" s="89" t="str">
        <f>IF($B15="","",IF(COUNTIFS('English Scores- Leveled papers'!$H$3:$KM$3,AS$4,'English Scores- Leveled papers'!$H14:$KM14,"&gt;-1")=0,"",SUMIF('English Scores- Leveled papers'!$H$3:$KM$3,AS$4,'English Scores- Leveled papers'!$H14:$KM14)))</f>
        <v/>
      </c>
      <c r="AT15" s="89" t="str">
        <f>IF($B15="","",IF(COUNTIFS('English Scores- Leveled papers'!$H$3:$KM$3,AT$4,'English Scores- Leveled papers'!$H14:$KM14,"&gt;-1")=0,"",SUMIF('English Scores- Leveled papers'!$H$3:$KM$3,AT$4,'English Scores- Leveled papers'!$H14:$KM14)))</f>
        <v/>
      </c>
      <c r="AU15" s="89" t="str">
        <f>IF($B15="","",IF(COUNTIFS('English Scores- Leveled papers'!$H$3:$KM$3,AU$4,'English Scores- Leveled papers'!$H14:$KM14,"&gt;-1")=0,"",SUMIF('English Scores- Leveled papers'!$H$3:$KM$3,AU$4,'English Scores- Leveled papers'!$H14:$KM14)))</f>
        <v/>
      </c>
      <c r="AV15" s="89" t="str">
        <f>IF($B15="","",IF(COUNTIFS('English Scores- Leveled papers'!$H$3:$KM$3,AV$4,'English Scores- Leveled papers'!$H14:$KM14,"&gt;-1")=0,"",SUMIF('English Scores- Leveled papers'!$H$3:$KM$3,AV$4,'English Scores- Leveled papers'!$H14:$KM14)))</f>
        <v/>
      </c>
      <c r="AW15" s="89" t="str">
        <f>IF($B15="","",IF(COUNTIFS('English Scores- Leveled papers'!$H$3:$KM$3,AW$4,'English Scores- Leveled papers'!$H14:$KM14,"&gt;-1")=0,"",SUMIF('English Scores- Leveled papers'!$H$3:$KM$3,AW$4,'English Scores- Leveled papers'!$H14:$KM14)))</f>
        <v/>
      </c>
      <c r="AX15" s="89" t="str">
        <f>IF($B15="","",IF(COUNTIFS('English Scores- Leveled papers'!$H$3:$KM$3,AX$4,'English Scores- Leveled papers'!$H14:$KM14,"&gt;-1")=0,"",SUMIF('English Scores- Leveled papers'!$H$3:$KM$3,AX$4,'English Scores- Leveled papers'!$H14:$KM14)))</f>
        <v/>
      </c>
      <c r="AY15" s="89" t="str">
        <f>IF($B15="","",IF(COUNTIFS('English Scores- Leveled papers'!$H$3:$KM$3,AY$4,'English Scores- Leveled papers'!$H14:$KM14,"&gt;-1")=0,"",SUMIF('English Scores- Leveled papers'!$H$3:$KM$3,AY$4,'English Scores- Leveled papers'!$H14:$KM14)))</f>
        <v/>
      </c>
      <c r="AZ15" s="89" t="str">
        <f>IF($B15="","",IF(COUNTIFS('English Scores- Leveled papers'!$H$3:$KM$3,AZ$4,'English Scores- Leveled papers'!$H14:$KM14,"&gt;-1")=0,"",SUMIF('English Scores- Leveled papers'!$H$3:$KM$3,AZ$4,'English Scores- Leveled papers'!$H14:$KM14)))</f>
        <v/>
      </c>
      <c r="BA15" s="89" t="str">
        <f>IF($B15="","",IF(COUNTIFS('English Scores- Leveled papers'!$H$3:$KM$3,BA$4,'English Scores- Leveled papers'!$H14:$KM14,"&gt;-1")=0,"",SUMIF('English Scores- Leveled papers'!$H$3:$KM$3,BA$4,'English Scores- Leveled papers'!$H14:$KM14)))</f>
        <v/>
      </c>
      <c r="BB15" s="89" t="str">
        <f>IF($B15="","",IF(COUNTIFS('English Scores- Leveled papers'!$H$3:$KM$3,BB$4,'English Scores- Leveled papers'!$H14:$KM14,"&gt;-1")=0,"",SUMIF('English Scores- Leveled papers'!$H$3:$KM$3,BB$4,'English Scores- Leveled papers'!$H14:$KM14)))</f>
        <v/>
      </c>
      <c r="BC15" s="89" t="str">
        <f>IF($B15="","",IF(COUNTIFS('English Scores- Leveled papers'!$H$3:$KM$3,BC$4,'English Scores- Leveled papers'!$H14:$KM14,"&gt;-1")=0,"",SUMIF('English Scores- Leveled papers'!$H$3:$KM$3,BC$4,'English Scores- Leveled papers'!$H14:$KM14)))</f>
        <v/>
      </c>
      <c r="BD15" s="89" t="str">
        <f>IF($B15="","",IF(COUNTIFS('English Scores- Leveled papers'!$H$3:$KM$3,BD$4,'English Scores- Leveled papers'!$H14:$KM14,"&gt;-1")=0,"",SUMIF('English Scores- Leveled papers'!$H$3:$KM$3,BD$4,'English Scores- Leveled papers'!$H14:$KM14)))</f>
        <v/>
      </c>
      <c r="BE15" s="89" t="str">
        <f>IF($B15="","",IF(COUNTIFS('English Scores- Leveled papers'!$H$3:$KM$3,BE$4,'English Scores- Leveled papers'!$H14:$KM14,"&gt;-1")=0,"",SUMIF('English Scores- Leveled papers'!$H$3:$KM$3,BE$4,'English Scores- Leveled papers'!$H14:$KM14)))</f>
        <v/>
      </c>
      <c r="BF15" s="89" t="str">
        <f>IF($B15="","",IF(COUNTIFS('English Scores- Leveled papers'!$H$3:$KM$3,BF$4,'English Scores- Leveled papers'!$H14:$KM14,"&gt;-1")=0,"",SUMIF('English Scores- Leveled papers'!$H$3:$KM$3,BF$4,'English Scores- Leveled papers'!$H14:$KM14)))</f>
        <v/>
      </c>
      <c r="BG15" s="89" t="str">
        <f>IF($B15="","",IF(COUNTIFS('English Scores- Leveled papers'!$H$3:$KM$3,BG$4,'English Scores- Leveled papers'!$H14:$KM14,"&gt;-1")=0,"",SUMIF('English Scores- Leveled papers'!$H$3:$KM$3,BG$4,'English Scores- Leveled papers'!$H14:$KM14)))</f>
        <v/>
      </c>
      <c r="BH15" s="89" t="str">
        <f>IF($B15="","",IF(COUNTIFS('English Scores- Leveled papers'!$H$3:$KM$3,BH$4,'English Scores- Leveled papers'!$H14:$KM14,"&gt;-1")=0,"",SUMIF('English Scores- Leveled papers'!$H$3:$KM$3,BH$4,'English Scores- Leveled papers'!$H14:$KM14)))</f>
        <v/>
      </c>
      <c r="BI15" s="89" t="str">
        <f>IF($B15="","",IF(COUNTIFS('English Scores- Leveled papers'!$H$3:$KM$3,BI$4,'English Scores- Leveled papers'!$H14:$KM14,"&gt;-1")=0,"",SUMIF('English Scores- Leveled papers'!$H$3:$KM$3,BI$4,'English Scores- Leveled papers'!$H14:$KM14)))</f>
        <v/>
      </c>
      <c r="BJ15" s="89" t="str">
        <f>IF($B15="","",IF(COUNTIFS('English Scores- Leveled papers'!$H$3:$KM$3,BJ$4,'English Scores- Leveled papers'!$H14:$KM14,"&gt;-1")=0,"",SUMIF('English Scores- Leveled papers'!$H$3:$KM$3,BJ$4,'English Scores- Leveled papers'!$H14:$KM14)))</f>
        <v/>
      </c>
      <c r="BK15" s="89" t="str">
        <f>IF($B15="","",IF(COUNTIFS('English Scores- Leveled papers'!$H$3:$KM$3,BK$4,'English Scores- Leveled papers'!$H14:$KM14,"&gt;-1")=0,"",SUMIF('English Scores- Leveled papers'!$H$3:$KM$3,BK$4,'English Scores- Leveled papers'!$H14:$KM14)))</f>
        <v/>
      </c>
      <c r="BL15" s="89" t="str">
        <f>IF($B15="","",IF(COUNTIFS('English Scores- Leveled papers'!$H$3:$KM$3,BL$4,'English Scores- Leveled papers'!$H14:$KM14,"&gt;-1")=0,"",SUMIF('English Scores- Leveled papers'!$H$3:$KM$3,BL$4,'English Scores- Leveled papers'!$H14:$KM14)))</f>
        <v/>
      </c>
      <c r="BM15" s="89" t="str">
        <f>IF($B15="","",IF(COUNTIFS('Eng GLA 6th, 7th, 8th'!$E$3:$DV$3,BM$4,'Eng GLA 6th, 7th, 8th'!$E15:$DV15, "&gt;-1")=0,"",SUMIF('Eng GLA 6th, 7th, 8th'!$E$3:$DV$3,BM$4,'Eng GLA 6th, 7th, 8th'!$E15:$DV15)))</f>
        <v/>
      </c>
      <c r="BN15" s="89" t="str">
        <f>IF($B15="","",IF(COUNTIFS('Eng GLA 6th, 7th, 8th'!$E$3:$DV$3,BN$4,'Eng GLA 6th, 7th, 8th'!$E15:$DV15, "&gt;-1")=0,"",SUMIF('Eng GLA 6th, 7th, 8th'!$E$3:$DV$3,BN$4,'Eng GLA 6th, 7th, 8th'!$E15:$DV15)))</f>
        <v/>
      </c>
      <c r="BO15" s="89" t="str">
        <f>IF($B15="","",IF(COUNTIFS('Eng GLA 6th, 7th, 8th'!$E$3:$DV$3,BO$4,'Eng GLA 6th, 7th, 8th'!$E15:$DV15, "&gt;-1")=0,"",SUMIF('Eng GLA 6th, 7th, 8th'!$E$3:$DV$3,BO$4,'Eng GLA 6th, 7th, 8th'!$E15:$DV15)))</f>
        <v/>
      </c>
      <c r="BP15" s="89" t="str">
        <f>IF($B15="","",IF(COUNTIFS('Eng GLA 6th, 7th, 8th'!$E$3:$DV$3,BP$4,'Eng GLA 6th, 7th, 8th'!$E15:$DV15, "&gt;-1")=0,"",SUMIF('Eng GLA 6th, 7th, 8th'!$E$3:$DV$3,BP$4,'Eng GLA 6th, 7th, 8th'!$E15:$DV15)))</f>
        <v/>
      </c>
      <c r="BQ15" s="89" t="str">
        <f>IF($B15="","",IF(COUNTIFS('Eng GLA 6th, 7th, 8th'!$E$3:$DV$3,BQ$4,'Eng GLA 6th, 7th, 8th'!$E15:$DV15, "&gt;-1")=0,"",SUMIF('Eng GLA 6th, 7th, 8th'!$E$3:$DV$3,BQ$4,'Eng GLA 6th, 7th, 8th'!$E15:$DV15)))</f>
        <v/>
      </c>
      <c r="BR15" s="89" t="str">
        <f>IF($B15="","",IF(COUNTIFS('Eng GLA 6th, 7th, 8th'!$E$3:$DV$3,BR$4,'Eng GLA 6th, 7th, 8th'!$E15:$DV15, "&gt;-1")=0,"",SUMIF('Eng GLA 6th, 7th, 8th'!$E$3:$DV$3,BR$4,'Eng GLA 6th, 7th, 8th'!$E15:$DV15)))</f>
        <v/>
      </c>
      <c r="BS15" s="89" t="str">
        <f>IF($B15="","",IF(COUNTIFS('Eng GLA 6th, 7th, 8th'!$E$3:$DV$3,BS$4,'Eng GLA 6th, 7th, 8th'!$E15:$DV15, "&gt;-1")=0,"",SUMIF('Eng GLA 6th, 7th, 8th'!$E$3:$DV$3,BS$4,'Eng GLA 6th, 7th, 8th'!$E15:$DV15)))</f>
        <v/>
      </c>
      <c r="BT15" s="89" t="str">
        <f>IF($B15="","",IF(COUNTIFS('Eng GLA 6th, 7th, 8th'!$E$3:$DV$3,BT$4,'Eng GLA 6th, 7th, 8th'!$E15:$DV15, "&gt;-1")=0,"",SUMIF('Eng GLA 6th, 7th, 8th'!$E$3:$DV$3,BT$4,'Eng GLA 6th, 7th, 8th'!$E15:$DV15)))</f>
        <v/>
      </c>
      <c r="BU15" s="89" t="str">
        <f>IF($B15="","",IF(COUNTIFS('Eng GLA 6th, 7th, 8th'!$E$3:$DV$3,BU$4,'Eng GLA 6th, 7th, 8th'!$E15:$DV15, "&gt;-1")=0,"",SUMIF('Eng GLA 6th, 7th, 8th'!$E$3:$DV$3,BU$4,'Eng GLA 6th, 7th, 8th'!$E15:$DV15)))</f>
        <v/>
      </c>
      <c r="BV15" s="89" t="str">
        <f>IF($B15="","",IF(COUNTIFS('Eng GLA 6th, 7th, 8th'!$E$3:$DV$3,BV$4,'Eng GLA 6th, 7th, 8th'!$E15:$DV15, "&gt;-1")=0,"",SUMIF('Eng GLA 6th, 7th, 8th'!$E$3:$DV$3,BV$4,'Eng GLA 6th, 7th, 8th'!$E15:$DV15)))</f>
        <v/>
      </c>
      <c r="BW15" s="89" t="str">
        <f>IF($B15="","",IF(COUNTIFS('Eng GLA 6th, 7th, 8th'!$E$3:$DV$3,BW$4,'Eng GLA 6th, 7th, 8th'!$E15:$DV15, "&gt;-1")=0,"",SUMIF('Eng GLA 6th, 7th, 8th'!$E$3:$DV$3,BW$4,'Eng GLA 6th, 7th, 8th'!$E15:$DV15)))</f>
        <v/>
      </c>
      <c r="BX15" s="89" t="str">
        <f>IF($B15="","",IF(COUNTIFS('Eng GLA 6th, 7th, 8th'!$E$3:$DV$3,BX$4,'Eng GLA 6th, 7th, 8th'!$E15:$DV15, "&gt;-1")=0,"",SUMIF('Eng GLA 6th, 7th, 8th'!$E$3:$DV$3,BX$4,'Eng GLA 6th, 7th, 8th'!$E15:$DV15)))</f>
        <v/>
      </c>
      <c r="BY15" s="89" t="str">
        <f>IF($B15="","",IF(COUNTIFS('Eng GLA 6th, 7th, 8th'!$E$3:$DV$3,BY$4,'Eng GLA 6th, 7th, 8th'!$E15:$DV15, "&gt;-1")=0,"",SUMIF('Eng GLA 6th, 7th, 8th'!$E$3:$DV$3,BY$4,'Eng GLA 6th, 7th, 8th'!$E15:$DV15)))</f>
        <v/>
      </c>
      <c r="BZ15" s="89" t="str">
        <f>IF($B15="","",IF(COUNTIFS('Eng GLA 6th, 7th, 8th'!$E$3:$DV$3,BZ$4,'Eng GLA 6th, 7th, 8th'!$E15:$DV15, "&gt;-1")=0,"",SUMIF('Eng GLA 6th, 7th, 8th'!$E$3:$DV$3,BZ$4,'Eng GLA 6th, 7th, 8th'!$E15:$DV15)))</f>
        <v/>
      </c>
      <c r="CA15" s="89" t="str">
        <f>IF($B15="","",IF(COUNTIFS('Eng GLA 6th, 7th, 8th'!$E$3:$DV$3,CA$4,'Eng GLA 6th, 7th, 8th'!$E15:$DV15, "&gt;-1")=0,"",SUMIF('Eng GLA 6th, 7th, 8th'!$E$3:$DV$3,CA$4,'Eng GLA 6th, 7th, 8th'!$E15:$DV15)))</f>
        <v/>
      </c>
      <c r="CB15" s="426"/>
      <c r="CC15" s="133" t="str">
        <f>IFERROR(IF((COUNT('Eng GLA 6th, 7th, 8th'!E15:U15)=0)," ",(SUM('Eng GLA 6th, 7th, 8th'!E15:U15)/$CC$3)),"")</f>
        <v xml:space="preserve"> </v>
      </c>
      <c r="CD15" s="133" t="str">
        <f>IFERROR(IF((COUNT('Eng GLA 6th, 7th, 8th'!V15:AA15)=0)," ",(SUM('Eng GLA 6th, 7th, 8th'!V15:AA15)/$CD$3)),"")</f>
        <v xml:space="preserve"> </v>
      </c>
      <c r="CE15" s="133" t="str">
        <f>IFERROR(IF((COUNT('Eng GLA 6th, 7th, 8th'!AB15:AG15)=0)," ",(SUM('Eng GLA 6th, 7th, 8th'!AB15:AG15)/$CE$3)),"")</f>
        <v xml:space="preserve"> </v>
      </c>
      <c r="CF15" s="133" t="str">
        <f>IFERROR(IF((COUNT('Eng GLA 6th, 7th, 8th'!AH15:AP15)=0)," ",(SUM('Eng GLA 6th, 7th, 8th'!AH15:AP15)/$CF$3)),"")</f>
        <v xml:space="preserve"> </v>
      </c>
      <c r="CG15" s="433" t="str">
        <f>IFERROR(IF((COUNT('Eng GLA 6th, 7th, 8th'!AR15:BH15)=0)," ",(SUM('Eng GLA 6th, 7th, 8th'!AR15:BH15)/$CG$3)),"")</f>
        <v xml:space="preserve"> </v>
      </c>
      <c r="CH15" s="433" t="str">
        <f>IFERROR(IF((COUNT('Eng GLA 6th, 7th, 8th'!BI15:BN15)=0)," ",(SUM('Eng GLA 6th, 7th, 8th'!BI15:BN15)/$CH$3)),"")</f>
        <v xml:space="preserve"> </v>
      </c>
      <c r="CI15" s="433" t="str">
        <f>IFERROR(IF((COUNT('Eng GLA 6th, 7th, 8th'!BO15:BT15)=0)," ",(SUM('Eng GLA 6th, 7th, 8th'!BO15:BT15)/$CI$3)),"")</f>
        <v xml:space="preserve"> </v>
      </c>
      <c r="CJ15" s="433" t="str">
        <f>IFERROR(IF((COUNT('Eng GLA 6th, 7th, 8th'!BU15:CF15)=0)," ",(SUM('Eng GLA 6th, 7th, 8th'!BU15:CF15)/$CJ$3)),"")</f>
        <v xml:space="preserve"> </v>
      </c>
      <c r="CK15" s="433" t="str">
        <f>IFERROR(IF((COUNT('Eng GLA 6th, 7th, 8th'!CH15:CX15)=0)," ",(SUM('Eng GLA 6th, 7th, 8th'!CH15:CX15)/$CK$3)),"")</f>
        <v xml:space="preserve"> </v>
      </c>
      <c r="CL15" s="433" t="str">
        <f>IFERROR(IF((COUNT('Eng GLA 6th, 7th, 8th'!CY15:DD15)=0)," ",(SUM('Eng GLA 6th, 7th, 8th'!CY15:DD15)/$CL$3)),"")</f>
        <v xml:space="preserve"> </v>
      </c>
      <c r="CM15" s="433" t="str">
        <f>IFERROR(IF((COUNT('Eng GLA 6th, 7th, 8th'!DE15:DJ15)=0)," ",(SUM('Eng GLA 6th, 7th, 8th'!DE15:DJ15)/$CM$3)),"")</f>
        <v xml:space="preserve"> </v>
      </c>
      <c r="CN15" s="433" t="str">
        <f>IFERROR(IF((COUNT('Eng GLA 6th, 7th, 8th'!DK15:DV15)=0)," ",(SUM('Eng GLA 6th, 7th, 8th'!DK15:DV15)/$CN$3)),"")</f>
        <v xml:space="preserve"> </v>
      </c>
    </row>
    <row r="16" spans="1:16375" x14ac:dyDescent="0.2">
      <c r="A16" s="65">
        <v>9</v>
      </c>
      <c r="B16" s="65" t="str">
        <f>'English Scores- Leveled papers'!B15</f>
        <v>Firdouse Farheen</v>
      </c>
      <c r="C16" s="66">
        <f>'RC Mastery Check+Question type'!H13</f>
        <v>1</v>
      </c>
      <c r="D16" s="153" t="str">
        <f>'Cover Sheet'!L13</f>
        <v/>
      </c>
      <c r="E16" s="89" t="str">
        <f>IF($B16="","",IF(COUNTIFS('English Scores- Leveled papers'!$H$3:$KM$3,E$4,'English Scores- Leveled papers'!$H15:$KM15,"&gt;-1")=0,"",SUMIF('English Scores- Leveled papers'!$H$3:$KM$3,E$4,'English Scores- Leveled papers'!$H15:$KM15)))</f>
        <v/>
      </c>
      <c r="F16" s="89" t="str">
        <f>IF($B16="","",IF(COUNTIFS('English Scores- Leveled papers'!$H$3:$KM$3,F$4,'English Scores- Leveled papers'!$H15:$KM15,"&gt;-1")=0,"",SUMIF('English Scores- Leveled papers'!$H$3:$KM$3,F$4,'English Scores- Leveled papers'!$H15:$KM15)))</f>
        <v/>
      </c>
      <c r="G16" s="89" t="str">
        <f>IF($B16="","",IF(COUNTIFS('English Scores- Leveled papers'!$H$3:$KM$3,G$4,'English Scores- Leveled papers'!$H15:$KM15,"&gt;-1")=0,"",SUMIF('English Scores- Leveled papers'!$H$3:$KM$3,G$4,'English Scores- Leveled papers'!$H15:$KM15)))</f>
        <v/>
      </c>
      <c r="H16" s="89" t="str">
        <f>IF($B16="","",IF(COUNTIFS('English Scores- Leveled papers'!$H$3:$KM$3,H$4,'English Scores- Leveled papers'!$H15:$KM15,"&gt;-1")=0,"",SUMIF('English Scores- Leveled papers'!$H$3:$KM$3,H$4,'English Scores- Leveled papers'!$H15:$KM15)))</f>
        <v/>
      </c>
      <c r="I16" s="89" t="str">
        <f>IF($B16="","",IF(COUNTIFS('English Scores- Leveled papers'!$H$3:$KM$3,I$4,'English Scores- Leveled papers'!$H15:$KM15,"&gt;-1")=0,"",SUMIF('English Scores- Leveled papers'!$H$3:$KM$3,I$4,'English Scores- Leveled papers'!$H15:$KM15)))</f>
        <v/>
      </c>
      <c r="J16" s="89" t="str">
        <f>IF($B16="","",IF(COUNTIFS('English Scores- Leveled papers'!$H$3:$KM$3,J$4,'English Scores- Leveled papers'!$H15:$KM15,"&gt;-1")=0,"",SUMIF('English Scores- Leveled papers'!$H$3:$KM$3,J$4,'English Scores- Leveled papers'!$H15:$KM15)))</f>
        <v/>
      </c>
      <c r="K16" s="89" t="str">
        <f>IF($B16="","",IF(COUNTIFS('English Scores- Leveled papers'!$H$3:$KM$3,K$4,'English Scores- Leveled papers'!$H15:$KM15,"&gt;-1")=0,"",SUMIF('English Scores- Leveled papers'!$H$3:$KM$3,K$4,'English Scores- Leveled papers'!$H15:$KM15)))</f>
        <v/>
      </c>
      <c r="L16" s="89" t="str">
        <f>IF($B16="","",IF(COUNTIFS('English Scores- Leveled papers'!$H$3:$KM$3,L$4,'English Scores- Leveled papers'!$H15:$KM15,"&gt;-1")=0,"",SUMIF('English Scores- Leveled papers'!$H$3:$KM$3,L$4,'English Scores- Leveled papers'!$H15:$KM15)))</f>
        <v/>
      </c>
      <c r="M16" s="89" t="str">
        <f>IF($B16="","",IF(COUNTIFS('English Scores- Leveled papers'!$H$3:$KM$3,M$4,'English Scores- Leveled papers'!$H15:$KM15,"&gt;-1")=0,"",SUMIF('English Scores- Leveled papers'!$H$3:$KM$3,M$4,'English Scores- Leveled papers'!$H15:$KM15)))</f>
        <v/>
      </c>
      <c r="N16" s="89" t="str">
        <f>IF($B16="","",IF(COUNTIFS('English Scores- Leveled papers'!$H$3:$KM$3,N$4,'English Scores- Leveled papers'!$H15:$KM15,"&gt;-1")=0,"",SUMIF('English Scores- Leveled papers'!$H$3:$KM$3,N$4,'English Scores- Leveled papers'!$H15:$KM15)))</f>
        <v/>
      </c>
      <c r="O16" s="89" t="str">
        <f>IF($B16="","",IF(COUNTIFS('English Scores- Leveled papers'!$H$3:$KM$3,O$4,'English Scores- Leveled papers'!$H15:$KM15,"&gt;-1")=0,"",SUMIF('English Scores- Leveled papers'!$H$3:$KM$3,O$4,'English Scores- Leveled papers'!$H15:$KM15)))</f>
        <v/>
      </c>
      <c r="P16" s="89" t="str">
        <f>IF($B16="","",IF(COUNTIFS('English Scores- Leveled papers'!$H$3:$KM$3,P$4,'English Scores- Leveled papers'!$H15:$KM15,"&gt;-1")=0,"",SUMIF('English Scores- Leveled papers'!$H$3:$KM$3,P$4,'English Scores- Leveled papers'!$H15:$KM15)))</f>
        <v/>
      </c>
      <c r="Q16" s="89">
        <f>IF($B16="","",IF(COUNTIFS('English Scores- Leveled papers'!$H$3:$KM$3,Q$4,'English Scores- Leveled papers'!$H15:$KM15,"&gt;-1")=0,"",SUMIF('English Scores- Leveled papers'!$H$3:$KM$3,Q$4,'English Scores- Leveled papers'!$H15:$KM15)))</f>
        <v>3</v>
      </c>
      <c r="R16" s="89">
        <f>IF($B16="","",IF(COUNTIFS('English Scores- Leveled papers'!$H$3:$KM$3,R$4,'English Scores- Leveled papers'!$H15:$KM15,"&gt;-1")=0,"",SUMIF('English Scores- Leveled papers'!$H$3:$KM$3,R$4,'English Scores- Leveled papers'!$H15:$KM15)))</f>
        <v>1</v>
      </c>
      <c r="S16" s="89">
        <f>IF($B16="","",IF(COUNTIFS('English Scores- Leveled papers'!$H$3:$KM$3,S$4,'English Scores- Leveled papers'!$H15:$KM15,"&gt;-1")=0,"",SUMIF('English Scores- Leveled papers'!$H$3:$KM$3,S$4,'English Scores- Leveled papers'!$H15:$KM15)))</f>
        <v>0</v>
      </c>
      <c r="T16" s="89">
        <f>IF($B16="","",IF(COUNTIFS('English Scores- Leveled papers'!$H$3:$KM$3,T$4,'English Scores- Leveled papers'!$H15:$KM15,"&gt;-1")=0,"",SUMIF('English Scores- Leveled papers'!$H$3:$KM$3,T$4,'English Scores- Leveled papers'!$H15:$KM15)))</f>
        <v>4.5</v>
      </c>
      <c r="U16" s="89">
        <f>IF($B16="","",IF(COUNTIFS('English Scores- Leveled papers'!$H$3:$KM$3,U$4,'English Scores- Leveled papers'!$H15:$KM15,"&gt;-1")=0,"",SUMIF('English Scores- Leveled papers'!$H$3:$KM$3,U$4,'English Scores- Leveled papers'!$H15:$KM15)))</f>
        <v>2</v>
      </c>
      <c r="V16" s="89">
        <f>IF($B16="","",IF(COUNTIFS('English Scores- Leveled papers'!$H$3:$KM$3,V$4,'English Scores- Leveled papers'!$H15:$KM15,"&gt;-1")=0,"",SUMIF('English Scores- Leveled papers'!$H$3:$KM$3,V$4,'English Scores- Leveled papers'!$H15:$KM15)))</f>
        <v>3</v>
      </c>
      <c r="W16" s="89">
        <f>IF($B16="","",IF(COUNTIFS('English Scores- Leveled papers'!$H$3:$KM$3,W$4,'English Scores- Leveled papers'!$H15:$KM15,"&gt;-1")=0,"",SUMIF('English Scores- Leveled papers'!$H$3:$KM$3,W$4,'English Scores- Leveled papers'!$H15:$KM15)))</f>
        <v>0</v>
      </c>
      <c r="X16" s="89">
        <f>IF($B16="","",IF(COUNTIFS('English Scores- Leveled papers'!$H$3:$KM$3,X$4,'English Scores- Leveled papers'!$H15:$KM15,"&gt;-1")=0,"",SUMIF('English Scores- Leveled papers'!$H$3:$KM$3,X$4,'English Scores- Leveled papers'!$H15:$KM15)))</f>
        <v>0</v>
      </c>
      <c r="Y16" s="89">
        <f>IF($B16="","",IF(COUNTIFS('English Scores- Leveled papers'!$H$3:$KM$3,Y$4,'English Scores- Leveled papers'!$H15:$KM15,"&gt;-1")=0,"",SUMIF('English Scores- Leveled papers'!$H$3:$KM$3,Y$4,'English Scores- Leveled papers'!$H15:$KM15)))</f>
        <v>2</v>
      </c>
      <c r="Z16" s="89" t="str">
        <f>IF($B16="","",IF(COUNTIFS('English Scores- Leveled papers'!$H$3:$KM$3,Z$4,'English Scores- Leveled papers'!$H15:$KM15,"&gt;-1")=0,"",SUMIF('English Scores- Leveled papers'!$H$3:$KM$3,Z$4,'English Scores- Leveled papers'!$H15:$KM15)))</f>
        <v/>
      </c>
      <c r="AA16" s="89" t="str">
        <f>IF($B16="","",IF(COUNTIFS('English Scores- Leveled papers'!$H$3:$KM$3,AA$4,'English Scores- Leveled papers'!$H15:$KM15,"&gt;-1")=0,"",SUMIF('English Scores- Leveled papers'!$H$3:$KM$3,AA$4,'English Scores- Leveled papers'!$H15:$KM15)))</f>
        <v/>
      </c>
      <c r="AB16" s="89" t="str">
        <f>IF($B16="","",IF(COUNTIFS('English Scores- Leveled papers'!$H$3:$KM$3,AB$4,'English Scores- Leveled papers'!$H15:$KM15,"&gt;-1")=0,"",SUMIF('English Scores- Leveled papers'!$H$3:$KM$3,AB$4,'English Scores- Leveled papers'!$H15:$KM15)))</f>
        <v/>
      </c>
      <c r="AC16" s="89" t="str">
        <f>IF($B16="","",IF(COUNTIFS('English Scores- Leveled papers'!$H$3:$KM$3,AC$4,'English Scores- Leveled papers'!$H15:$KM15,"&gt;-1")=0,"",SUMIF('English Scores- Leveled papers'!$H$3:$KM$3,AC$4,'English Scores- Leveled papers'!$H15:$KM15)))</f>
        <v/>
      </c>
      <c r="AD16" s="89" t="str">
        <f>IF($B16="","",IF(COUNTIFS('English Scores- Leveled papers'!$H$3:$KM$3,AD$4,'English Scores- Leveled papers'!$H15:$KM15,"&gt;-1")=0,"",SUMIF('English Scores- Leveled papers'!$H$3:$KM$3,AD$4,'English Scores- Leveled papers'!$H15:$KM15)))</f>
        <v/>
      </c>
      <c r="AE16" s="89" t="str">
        <f>IF($B16="","",IF(COUNTIFS('English Scores- Leveled papers'!$H$3:$KM$3,AE$4,'English Scores- Leveled papers'!$H15:$KM15,"&gt;-1")=0,"",SUMIF('English Scores- Leveled papers'!$H$3:$KM$3,AE$4,'English Scores- Leveled papers'!$H15:$KM15)))</f>
        <v/>
      </c>
      <c r="AF16" s="89" t="str">
        <f>IF($B16="","",IF(COUNTIFS('English Scores- Leveled papers'!$H$3:$KM$3,AF$4,'English Scores- Leveled papers'!$H15:$KM15,"&gt;-1")=0,"",SUMIF('English Scores- Leveled papers'!$H$3:$KM$3,AF$4,'English Scores- Leveled papers'!$H15:$KM15)))</f>
        <v/>
      </c>
      <c r="AG16" s="89" t="str">
        <f>IF($B16="","",IF(COUNTIFS('English Scores- Leveled papers'!$H$3:$KM$3,AG$4,'English Scores- Leveled papers'!$H15:$KM15,"&gt;-1")=0,"",SUMIF('English Scores- Leveled papers'!$H$3:$KM$3,AG$4,'English Scores- Leveled papers'!$H15:$KM15)))</f>
        <v/>
      </c>
      <c r="AH16" s="89" t="str">
        <f>IF($B16="","",IF(COUNTIFS('English Scores- Leveled papers'!$H$3:$KM$3,AH$4,'English Scores- Leveled papers'!$H15:$KM15,"&gt;-1")=0,"",SUMIF('English Scores- Leveled papers'!$H$3:$KM$3,AH$4,'English Scores- Leveled papers'!$H15:$KM15)))</f>
        <v/>
      </c>
      <c r="AI16" s="89" t="str">
        <f>IF($B16="","",IF(COUNTIFS('English Scores- Leveled papers'!$H$3:$KM$3,AI$4,'English Scores- Leveled papers'!$H15:$KM15,"&gt;-1")=0,"",SUMIF('English Scores- Leveled papers'!$H$3:$KM$3,AI$4,'English Scores- Leveled papers'!$H15:$KM15)))</f>
        <v/>
      </c>
      <c r="AJ16" s="89" t="str">
        <f>IF($B16="","",IF(COUNTIFS('English Scores- Leveled papers'!$H$3:$KM$3,AJ$4,'English Scores- Leveled papers'!$H15:$KM15,"&gt;-1")=0,"",SUMIF('English Scores- Leveled papers'!$H$3:$KM$3,AJ$4,'English Scores- Leveled papers'!$H15:$KM15)))</f>
        <v/>
      </c>
      <c r="AK16" s="89" t="str">
        <f>IF($B16="","",IF(COUNTIFS('English Scores- Leveled papers'!$H$3:$KM$3,AK$4,'English Scores- Leveled papers'!$H15:$KM15,"&gt;-1")=0,"",SUMIF('English Scores- Leveled papers'!$H$3:$KM$3,AK$4,'English Scores- Leveled papers'!$H15:$KM15)))</f>
        <v/>
      </c>
      <c r="AL16" s="89" t="str">
        <f>IF($B16="","",IF(COUNTIFS('English Scores- Leveled papers'!$H$3:$KM$3,AL$4,'English Scores- Leveled papers'!$H15:$KM15,"&gt;-1")=0,"",SUMIF('English Scores- Leveled papers'!$H$3:$KM$3,AL$4,'English Scores- Leveled papers'!$H15:$KM15)))</f>
        <v/>
      </c>
      <c r="AM16" s="89" t="str">
        <f>IF($B16="","",IF(COUNTIFS('English Scores- Leveled papers'!$H$3:$KM$3,AM$4,'English Scores- Leveled papers'!$H15:$KM15,"&gt;-1")=0,"",SUMIF('English Scores- Leveled papers'!$H$3:$KM$3,AM$4,'English Scores- Leveled papers'!$H15:$KM15)))</f>
        <v/>
      </c>
      <c r="AN16" s="89" t="str">
        <f>IF($B16="","",IF(COUNTIFS('English Scores- Leveled papers'!$H$3:$KM$3,AN$4,'English Scores- Leveled papers'!$H15:$KM15,"&gt;-1")=0,"",SUMIF('English Scores- Leveled papers'!$H$3:$KM$3,AN$4,'English Scores- Leveled papers'!$H15:$KM15)))</f>
        <v/>
      </c>
      <c r="AO16" s="89" t="str">
        <f>IF($B16="","",IF(COUNTIFS('English Scores- Leveled papers'!$H$3:$KM$3,AO$4,'English Scores- Leveled papers'!$H15:$KM15,"&gt;-1")=0,"",SUMIF('English Scores- Leveled papers'!$H$3:$KM$3,AO$4,'English Scores- Leveled papers'!$H15:$KM15)))</f>
        <v/>
      </c>
      <c r="AP16" s="89" t="str">
        <f>IF($B16="","",IF(COUNTIFS('English Scores- Leveled papers'!$H$3:$KM$3,AP$4,'English Scores- Leveled papers'!$H15:$KM15,"&gt;-1")=0,"",SUMIF('English Scores- Leveled papers'!$H$3:$KM$3,AP$4,'English Scores- Leveled papers'!$H15:$KM15)))</f>
        <v/>
      </c>
      <c r="AQ16" s="89" t="str">
        <f>IF($B16="","",IF(COUNTIFS('English Scores- Leveled papers'!$H$3:$KM$3,AQ$4,'English Scores- Leveled papers'!$H15:$KM15,"&gt;-1")=0,"",SUMIF('English Scores- Leveled papers'!$H$3:$KM$3,AQ$4,'English Scores- Leveled papers'!$H15:$KM15)))</f>
        <v/>
      </c>
      <c r="AR16" s="89" t="str">
        <f>IF($B16="","",IF(COUNTIFS('English Scores- Leveled papers'!$H$3:$KM$3,AR$4,'English Scores- Leveled papers'!$H15:$KM15,"&gt;-1")=0,"",SUMIF('English Scores- Leveled papers'!$H$3:$KM$3,AR$4,'English Scores- Leveled papers'!$H15:$KM15)))</f>
        <v/>
      </c>
      <c r="AS16" s="89" t="str">
        <f>IF($B16="","",IF(COUNTIFS('English Scores- Leveled papers'!$H$3:$KM$3,AS$4,'English Scores- Leveled papers'!$H15:$KM15,"&gt;-1")=0,"",SUMIF('English Scores- Leveled papers'!$H$3:$KM$3,AS$4,'English Scores- Leveled papers'!$H15:$KM15)))</f>
        <v/>
      </c>
      <c r="AT16" s="89" t="str">
        <f>IF($B16="","",IF(COUNTIFS('English Scores- Leveled papers'!$H$3:$KM$3,AT$4,'English Scores- Leveled papers'!$H15:$KM15,"&gt;-1")=0,"",SUMIF('English Scores- Leveled papers'!$H$3:$KM$3,AT$4,'English Scores- Leveled papers'!$H15:$KM15)))</f>
        <v/>
      </c>
      <c r="AU16" s="89" t="str">
        <f>IF($B16="","",IF(COUNTIFS('English Scores- Leveled papers'!$H$3:$KM$3,AU$4,'English Scores- Leveled papers'!$H15:$KM15,"&gt;-1")=0,"",SUMIF('English Scores- Leveled papers'!$H$3:$KM$3,AU$4,'English Scores- Leveled papers'!$H15:$KM15)))</f>
        <v/>
      </c>
      <c r="AV16" s="89" t="str">
        <f>IF($B16="","",IF(COUNTIFS('English Scores- Leveled papers'!$H$3:$KM$3,AV$4,'English Scores- Leveled papers'!$H15:$KM15,"&gt;-1")=0,"",SUMIF('English Scores- Leveled papers'!$H$3:$KM$3,AV$4,'English Scores- Leveled papers'!$H15:$KM15)))</f>
        <v/>
      </c>
      <c r="AW16" s="89" t="str">
        <f>IF($B16="","",IF(COUNTIFS('English Scores- Leveled papers'!$H$3:$KM$3,AW$4,'English Scores- Leveled papers'!$H15:$KM15,"&gt;-1")=0,"",SUMIF('English Scores- Leveled papers'!$H$3:$KM$3,AW$4,'English Scores- Leveled papers'!$H15:$KM15)))</f>
        <v/>
      </c>
      <c r="AX16" s="89" t="str">
        <f>IF($B16="","",IF(COUNTIFS('English Scores- Leveled papers'!$H$3:$KM$3,AX$4,'English Scores- Leveled papers'!$H15:$KM15,"&gt;-1")=0,"",SUMIF('English Scores- Leveled papers'!$H$3:$KM$3,AX$4,'English Scores- Leveled papers'!$H15:$KM15)))</f>
        <v/>
      </c>
      <c r="AY16" s="89" t="str">
        <f>IF($B16="","",IF(COUNTIFS('English Scores- Leveled papers'!$H$3:$KM$3,AY$4,'English Scores- Leveled papers'!$H15:$KM15,"&gt;-1")=0,"",SUMIF('English Scores- Leveled papers'!$H$3:$KM$3,AY$4,'English Scores- Leveled papers'!$H15:$KM15)))</f>
        <v/>
      </c>
      <c r="AZ16" s="89" t="str">
        <f>IF($B16="","",IF(COUNTIFS('English Scores- Leveled papers'!$H$3:$KM$3,AZ$4,'English Scores- Leveled papers'!$H15:$KM15,"&gt;-1")=0,"",SUMIF('English Scores- Leveled papers'!$H$3:$KM$3,AZ$4,'English Scores- Leveled papers'!$H15:$KM15)))</f>
        <v/>
      </c>
      <c r="BA16" s="89" t="str">
        <f>IF($B16="","",IF(COUNTIFS('English Scores- Leveled papers'!$H$3:$KM$3,BA$4,'English Scores- Leveled papers'!$H15:$KM15,"&gt;-1")=0,"",SUMIF('English Scores- Leveled papers'!$H$3:$KM$3,BA$4,'English Scores- Leveled papers'!$H15:$KM15)))</f>
        <v/>
      </c>
      <c r="BB16" s="89" t="str">
        <f>IF($B16="","",IF(COUNTIFS('English Scores- Leveled papers'!$H$3:$KM$3,BB$4,'English Scores- Leveled papers'!$H15:$KM15,"&gt;-1")=0,"",SUMIF('English Scores- Leveled papers'!$H$3:$KM$3,BB$4,'English Scores- Leveled papers'!$H15:$KM15)))</f>
        <v/>
      </c>
      <c r="BC16" s="89" t="str">
        <f>IF($B16="","",IF(COUNTIFS('English Scores- Leveled papers'!$H$3:$KM$3,BC$4,'English Scores- Leveled papers'!$H15:$KM15,"&gt;-1")=0,"",SUMIF('English Scores- Leveled papers'!$H$3:$KM$3,BC$4,'English Scores- Leveled papers'!$H15:$KM15)))</f>
        <v/>
      </c>
      <c r="BD16" s="89" t="str">
        <f>IF($B16="","",IF(COUNTIFS('English Scores- Leveled papers'!$H$3:$KM$3,BD$4,'English Scores- Leveled papers'!$H15:$KM15,"&gt;-1")=0,"",SUMIF('English Scores- Leveled papers'!$H$3:$KM$3,BD$4,'English Scores- Leveled papers'!$H15:$KM15)))</f>
        <v/>
      </c>
      <c r="BE16" s="89" t="str">
        <f>IF($B16="","",IF(COUNTIFS('English Scores- Leveled papers'!$H$3:$KM$3,BE$4,'English Scores- Leveled papers'!$H15:$KM15,"&gt;-1")=0,"",SUMIF('English Scores- Leveled papers'!$H$3:$KM$3,BE$4,'English Scores- Leveled papers'!$H15:$KM15)))</f>
        <v/>
      </c>
      <c r="BF16" s="89" t="str">
        <f>IF($B16="","",IF(COUNTIFS('English Scores- Leveled papers'!$H$3:$KM$3,BF$4,'English Scores- Leveled papers'!$H15:$KM15,"&gt;-1")=0,"",SUMIF('English Scores- Leveled papers'!$H$3:$KM$3,BF$4,'English Scores- Leveled papers'!$H15:$KM15)))</f>
        <v/>
      </c>
      <c r="BG16" s="89" t="str">
        <f>IF($B16="","",IF(COUNTIFS('English Scores- Leveled papers'!$H$3:$KM$3,BG$4,'English Scores- Leveled papers'!$H15:$KM15,"&gt;-1")=0,"",SUMIF('English Scores- Leveled papers'!$H$3:$KM$3,BG$4,'English Scores- Leveled papers'!$H15:$KM15)))</f>
        <v/>
      </c>
      <c r="BH16" s="89" t="str">
        <f>IF($B16="","",IF(COUNTIFS('English Scores- Leveled papers'!$H$3:$KM$3,BH$4,'English Scores- Leveled papers'!$H15:$KM15,"&gt;-1")=0,"",SUMIF('English Scores- Leveled papers'!$H$3:$KM$3,BH$4,'English Scores- Leveled papers'!$H15:$KM15)))</f>
        <v/>
      </c>
      <c r="BI16" s="89" t="str">
        <f>IF($B16="","",IF(COUNTIFS('English Scores- Leveled papers'!$H$3:$KM$3,BI$4,'English Scores- Leveled papers'!$H15:$KM15,"&gt;-1")=0,"",SUMIF('English Scores- Leveled papers'!$H$3:$KM$3,BI$4,'English Scores- Leveled papers'!$H15:$KM15)))</f>
        <v/>
      </c>
      <c r="BJ16" s="89" t="str">
        <f>IF($B16="","",IF(COUNTIFS('English Scores- Leveled papers'!$H$3:$KM$3,BJ$4,'English Scores- Leveled papers'!$H15:$KM15,"&gt;-1")=0,"",SUMIF('English Scores- Leveled papers'!$H$3:$KM$3,BJ$4,'English Scores- Leveled papers'!$H15:$KM15)))</f>
        <v/>
      </c>
      <c r="BK16" s="89" t="str">
        <f>IF($B16="","",IF(COUNTIFS('English Scores- Leveled papers'!$H$3:$KM$3,BK$4,'English Scores- Leveled papers'!$H15:$KM15,"&gt;-1")=0,"",SUMIF('English Scores- Leveled papers'!$H$3:$KM$3,BK$4,'English Scores- Leveled papers'!$H15:$KM15)))</f>
        <v/>
      </c>
      <c r="BL16" s="89" t="str">
        <f>IF($B16="","",IF(COUNTIFS('English Scores- Leveled papers'!$H$3:$KM$3,BL$4,'English Scores- Leveled papers'!$H15:$KM15,"&gt;-1")=0,"",SUMIF('English Scores- Leveled papers'!$H$3:$KM$3,BL$4,'English Scores- Leveled papers'!$H15:$KM15)))</f>
        <v/>
      </c>
      <c r="BM16" s="89" t="str">
        <f>IF($B16="","",IF(COUNTIFS('Eng GLA 6th, 7th, 8th'!$E$3:$DV$3,BM$4,'Eng GLA 6th, 7th, 8th'!$E16:$DV16, "&gt;-1")=0,"",SUMIF('Eng GLA 6th, 7th, 8th'!$E$3:$DV$3,BM$4,'Eng GLA 6th, 7th, 8th'!$E16:$DV16)))</f>
        <v/>
      </c>
      <c r="BN16" s="89" t="str">
        <f>IF($B16="","",IF(COUNTIFS('Eng GLA 6th, 7th, 8th'!$E$3:$DV$3,BN$4,'Eng GLA 6th, 7th, 8th'!$E16:$DV16, "&gt;-1")=0,"",SUMIF('Eng GLA 6th, 7th, 8th'!$E$3:$DV$3,BN$4,'Eng GLA 6th, 7th, 8th'!$E16:$DV16)))</f>
        <v/>
      </c>
      <c r="BO16" s="89" t="str">
        <f>IF($B16="","",IF(COUNTIFS('Eng GLA 6th, 7th, 8th'!$E$3:$DV$3,BO$4,'Eng GLA 6th, 7th, 8th'!$E16:$DV16, "&gt;-1")=0,"",SUMIF('Eng GLA 6th, 7th, 8th'!$E$3:$DV$3,BO$4,'Eng GLA 6th, 7th, 8th'!$E16:$DV16)))</f>
        <v/>
      </c>
      <c r="BP16" s="89" t="str">
        <f>IF($B16="","",IF(COUNTIFS('Eng GLA 6th, 7th, 8th'!$E$3:$DV$3,BP$4,'Eng GLA 6th, 7th, 8th'!$E16:$DV16, "&gt;-1")=0,"",SUMIF('Eng GLA 6th, 7th, 8th'!$E$3:$DV$3,BP$4,'Eng GLA 6th, 7th, 8th'!$E16:$DV16)))</f>
        <v/>
      </c>
      <c r="BQ16" s="89" t="str">
        <f>IF($B16="","",IF(COUNTIFS('Eng GLA 6th, 7th, 8th'!$E$3:$DV$3,BQ$4,'Eng GLA 6th, 7th, 8th'!$E16:$DV16, "&gt;-1")=0,"",SUMIF('Eng GLA 6th, 7th, 8th'!$E$3:$DV$3,BQ$4,'Eng GLA 6th, 7th, 8th'!$E16:$DV16)))</f>
        <v/>
      </c>
      <c r="BR16" s="89" t="str">
        <f>IF($B16="","",IF(COUNTIFS('Eng GLA 6th, 7th, 8th'!$E$3:$DV$3,BR$4,'Eng GLA 6th, 7th, 8th'!$E16:$DV16, "&gt;-1")=0,"",SUMIF('Eng GLA 6th, 7th, 8th'!$E$3:$DV$3,BR$4,'Eng GLA 6th, 7th, 8th'!$E16:$DV16)))</f>
        <v/>
      </c>
      <c r="BS16" s="89" t="str">
        <f>IF($B16="","",IF(COUNTIFS('Eng GLA 6th, 7th, 8th'!$E$3:$DV$3,BS$4,'Eng GLA 6th, 7th, 8th'!$E16:$DV16, "&gt;-1")=0,"",SUMIF('Eng GLA 6th, 7th, 8th'!$E$3:$DV$3,BS$4,'Eng GLA 6th, 7th, 8th'!$E16:$DV16)))</f>
        <v/>
      </c>
      <c r="BT16" s="89" t="str">
        <f>IF($B16="","",IF(COUNTIFS('Eng GLA 6th, 7th, 8th'!$E$3:$DV$3,BT$4,'Eng GLA 6th, 7th, 8th'!$E16:$DV16, "&gt;-1")=0,"",SUMIF('Eng GLA 6th, 7th, 8th'!$E$3:$DV$3,BT$4,'Eng GLA 6th, 7th, 8th'!$E16:$DV16)))</f>
        <v/>
      </c>
      <c r="BU16" s="89" t="str">
        <f>IF($B16="","",IF(COUNTIFS('Eng GLA 6th, 7th, 8th'!$E$3:$DV$3,BU$4,'Eng GLA 6th, 7th, 8th'!$E16:$DV16, "&gt;-1")=0,"",SUMIF('Eng GLA 6th, 7th, 8th'!$E$3:$DV$3,BU$4,'Eng GLA 6th, 7th, 8th'!$E16:$DV16)))</f>
        <v/>
      </c>
      <c r="BV16" s="89" t="str">
        <f>IF($B16="","",IF(COUNTIFS('Eng GLA 6th, 7th, 8th'!$E$3:$DV$3,BV$4,'Eng GLA 6th, 7th, 8th'!$E16:$DV16, "&gt;-1")=0,"",SUMIF('Eng GLA 6th, 7th, 8th'!$E$3:$DV$3,BV$4,'Eng GLA 6th, 7th, 8th'!$E16:$DV16)))</f>
        <v/>
      </c>
      <c r="BW16" s="89" t="str">
        <f>IF($B16="","",IF(COUNTIFS('Eng GLA 6th, 7th, 8th'!$E$3:$DV$3,BW$4,'Eng GLA 6th, 7th, 8th'!$E16:$DV16, "&gt;-1")=0,"",SUMIF('Eng GLA 6th, 7th, 8th'!$E$3:$DV$3,BW$4,'Eng GLA 6th, 7th, 8th'!$E16:$DV16)))</f>
        <v/>
      </c>
      <c r="BX16" s="89" t="str">
        <f>IF($B16="","",IF(COUNTIFS('Eng GLA 6th, 7th, 8th'!$E$3:$DV$3,BX$4,'Eng GLA 6th, 7th, 8th'!$E16:$DV16, "&gt;-1")=0,"",SUMIF('Eng GLA 6th, 7th, 8th'!$E$3:$DV$3,BX$4,'Eng GLA 6th, 7th, 8th'!$E16:$DV16)))</f>
        <v/>
      </c>
      <c r="BY16" s="89" t="str">
        <f>IF($B16="","",IF(COUNTIFS('Eng GLA 6th, 7th, 8th'!$E$3:$DV$3,BY$4,'Eng GLA 6th, 7th, 8th'!$E16:$DV16, "&gt;-1")=0,"",SUMIF('Eng GLA 6th, 7th, 8th'!$E$3:$DV$3,BY$4,'Eng GLA 6th, 7th, 8th'!$E16:$DV16)))</f>
        <v/>
      </c>
      <c r="BZ16" s="89" t="str">
        <f>IF($B16="","",IF(COUNTIFS('Eng GLA 6th, 7th, 8th'!$E$3:$DV$3,BZ$4,'Eng GLA 6th, 7th, 8th'!$E16:$DV16, "&gt;-1")=0,"",SUMIF('Eng GLA 6th, 7th, 8th'!$E$3:$DV$3,BZ$4,'Eng GLA 6th, 7th, 8th'!$E16:$DV16)))</f>
        <v/>
      </c>
      <c r="CA16" s="89" t="str">
        <f>IF($B16="","",IF(COUNTIFS('Eng GLA 6th, 7th, 8th'!$E$3:$DV$3,CA$4,'Eng GLA 6th, 7th, 8th'!$E16:$DV16, "&gt;-1")=0,"",SUMIF('Eng GLA 6th, 7th, 8th'!$E$3:$DV$3,CA$4,'Eng GLA 6th, 7th, 8th'!$E16:$DV16)))</f>
        <v/>
      </c>
      <c r="CB16" s="426"/>
      <c r="CC16" s="133" t="str">
        <f>IFERROR(IF((COUNT('Eng GLA 6th, 7th, 8th'!E16:U16)=0)," ",(SUM('Eng GLA 6th, 7th, 8th'!E16:U16)/$CC$3)),"")</f>
        <v xml:space="preserve"> </v>
      </c>
      <c r="CD16" s="133" t="str">
        <f>IFERROR(IF((COUNT('Eng GLA 6th, 7th, 8th'!V16:AA16)=0)," ",(SUM('Eng GLA 6th, 7th, 8th'!V16:AA16)/$CD$3)),"")</f>
        <v xml:space="preserve"> </v>
      </c>
      <c r="CE16" s="133" t="str">
        <f>IFERROR(IF((COUNT('Eng GLA 6th, 7th, 8th'!AB16:AG16)=0)," ",(SUM('Eng GLA 6th, 7th, 8th'!AB16:AG16)/$CE$3)),"")</f>
        <v xml:space="preserve"> </v>
      </c>
      <c r="CF16" s="133" t="str">
        <f>IFERROR(IF((COUNT('Eng GLA 6th, 7th, 8th'!AH16:AP16)=0)," ",(SUM('Eng GLA 6th, 7th, 8th'!AH16:AP16)/$CF$3)),"")</f>
        <v xml:space="preserve"> </v>
      </c>
      <c r="CG16" s="433" t="str">
        <f>IFERROR(IF((COUNT('Eng GLA 6th, 7th, 8th'!AR16:BH16)=0)," ",(SUM('Eng GLA 6th, 7th, 8th'!AR16:BH16)/$CG$3)),"")</f>
        <v xml:space="preserve"> </v>
      </c>
      <c r="CH16" s="433" t="str">
        <f>IFERROR(IF((COUNT('Eng GLA 6th, 7th, 8th'!BI16:BN16)=0)," ",(SUM('Eng GLA 6th, 7th, 8th'!BI16:BN16)/$CH$3)),"")</f>
        <v xml:space="preserve"> </v>
      </c>
      <c r="CI16" s="433" t="str">
        <f>IFERROR(IF((COUNT('Eng GLA 6th, 7th, 8th'!BO16:BT16)=0)," ",(SUM('Eng GLA 6th, 7th, 8th'!BO16:BT16)/$CI$3)),"")</f>
        <v xml:space="preserve"> </v>
      </c>
      <c r="CJ16" s="433" t="str">
        <f>IFERROR(IF((COUNT('Eng GLA 6th, 7th, 8th'!BU16:CF16)=0)," ",(SUM('Eng GLA 6th, 7th, 8th'!BU16:CF16)/$CJ$3)),"")</f>
        <v xml:space="preserve"> </v>
      </c>
      <c r="CK16" s="433" t="str">
        <f>IFERROR(IF((COUNT('Eng GLA 6th, 7th, 8th'!CH16:CX16)=0)," ",(SUM('Eng GLA 6th, 7th, 8th'!CH16:CX16)/$CK$3)),"")</f>
        <v xml:space="preserve"> </v>
      </c>
      <c r="CL16" s="433" t="str">
        <f>IFERROR(IF((COUNT('Eng GLA 6th, 7th, 8th'!CY16:DD16)=0)," ",(SUM('Eng GLA 6th, 7th, 8th'!CY16:DD16)/$CL$3)),"")</f>
        <v xml:space="preserve"> </v>
      </c>
      <c r="CM16" s="433" t="str">
        <f>IFERROR(IF((COUNT('Eng GLA 6th, 7th, 8th'!DE16:DJ16)=0)," ",(SUM('Eng GLA 6th, 7th, 8th'!DE16:DJ16)/$CM$3)),"")</f>
        <v xml:space="preserve"> </v>
      </c>
      <c r="CN16" s="433" t="str">
        <f>IFERROR(IF((COUNT('Eng GLA 6th, 7th, 8th'!DK16:DV16)=0)," ",(SUM('Eng GLA 6th, 7th, 8th'!DK16:DV16)/$CN$3)),"")</f>
        <v xml:space="preserve"> </v>
      </c>
    </row>
    <row r="17" spans="1:92" x14ac:dyDescent="0.2">
      <c r="A17" s="65">
        <v>10</v>
      </c>
      <c r="B17" s="65" t="str">
        <f>'English Scores- Leveled papers'!B16</f>
        <v>Md. Shoeb</v>
      </c>
      <c r="C17" s="66">
        <f>'RC Mastery Check+Question type'!H14</f>
        <v>1</v>
      </c>
      <c r="D17" s="153" t="str">
        <f>'Cover Sheet'!L14</f>
        <v/>
      </c>
      <c r="E17" s="89" t="str">
        <f>IF($B17="","",IF(COUNTIFS('English Scores- Leveled papers'!$H$3:$KM$3,E$4,'English Scores- Leveled papers'!$H16:$KM16,"&gt;-1")=0,"",SUMIF('English Scores- Leveled papers'!$H$3:$KM$3,E$4,'English Scores- Leveled papers'!$H16:$KM16)))</f>
        <v/>
      </c>
      <c r="F17" s="89" t="str">
        <f>IF($B17="","",IF(COUNTIFS('English Scores- Leveled papers'!$H$3:$KM$3,F$4,'English Scores- Leveled papers'!$H16:$KM16,"&gt;-1")=0,"",SUMIF('English Scores- Leveled papers'!$H$3:$KM$3,F$4,'English Scores- Leveled papers'!$H16:$KM16)))</f>
        <v/>
      </c>
      <c r="G17" s="89" t="str">
        <f>IF($B17="","",IF(COUNTIFS('English Scores- Leveled papers'!$H$3:$KM$3,G$4,'English Scores- Leveled papers'!$H16:$KM16,"&gt;-1")=0,"",SUMIF('English Scores- Leveled papers'!$H$3:$KM$3,G$4,'English Scores- Leveled papers'!$H16:$KM16)))</f>
        <v/>
      </c>
      <c r="H17" s="89" t="str">
        <f>IF($B17="","",IF(COUNTIFS('English Scores- Leveled papers'!$H$3:$KM$3,H$4,'English Scores- Leveled papers'!$H16:$KM16,"&gt;-1")=0,"",SUMIF('English Scores- Leveled papers'!$H$3:$KM$3,H$4,'English Scores- Leveled papers'!$H16:$KM16)))</f>
        <v/>
      </c>
      <c r="I17" s="89" t="str">
        <f>IF($B17="","",IF(COUNTIFS('English Scores- Leveled papers'!$H$3:$KM$3,I$4,'English Scores- Leveled papers'!$H16:$KM16,"&gt;-1")=0,"",SUMIF('English Scores- Leveled papers'!$H$3:$KM$3,I$4,'English Scores- Leveled papers'!$H16:$KM16)))</f>
        <v/>
      </c>
      <c r="J17" s="89" t="str">
        <f>IF($B17="","",IF(COUNTIFS('English Scores- Leveled papers'!$H$3:$KM$3,J$4,'English Scores- Leveled papers'!$H16:$KM16,"&gt;-1")=0,"",SUMIF('English Scores- Leveled papers'!$H$3:$KM$3,J$4,'English Scores- Leveled papers'!$H16:$KM16)))</f>
        <v/>
      </c>
      <c r="K17" s="89" t="str">
        <f>IF($B17="","",IF(COUNTIFS('English Scores- Leveled papers'!$H$3:$KM$3,K$4,'English Scores- Leveled papers'!$H16:$KM16,"&gt;-1")=0,"",SUMIF('English Scores- Leveled papers'!$H$3:$KM$3,K$4,'English Scores- Leveled papers'!$H16:$KM16)))</f>
        <v/>
      </c>
      <c r="L17" s="89" t="str">
        <f>IF($B17="","",IF(COUNTIFS('English Scores- Leveled papers'!$H$3:$KM$3,L$4,'English Scores- Leveled papers'!$H16:$KM16,"&gt;-1")=0,"",SUMIF('English Scores- Leveled papers'!$H$3:$KM$3,L$4,'English Scores- Leveled papers'!$H16:$KM16)))</f>
        <v/>
      </c>
      <c r="M17" s="89" t="str">
        <f>IF($B17="","",IF(COUNTIFS('English Scores- Leveled papers'!$H$3:$KM$3,M$4,'English Scores- Leveled papers'!$H16:$KM16,"&gt;-1")=0,"",SUMIF('English Scores- Leveled papers'!$H$3:$KM$3,M$4,'English Scores- Leveled papers'!$H16:$KM16)))</f>
        <v/>
      </c>
      <c r="N17" s="89" t="str">
        <f>IF($B17="","",IF(COUNTIFS('English Scores- Leveled papers'!$H$3:$KM$3,N$4,'English Scores- Leveled papers'!$H16:$KM16,"&gt;-1")=0,"",SUMIF('English Scores- Leveled papers'!$H$3:$KM$3,N$4,'English Scores- Leveled papers'!$H16:$KM16)))</f>
        <v/>
      </c>
      <c r="O17" s="89" t="str">
        <f>IF($B17="","",IF(COUNTIFS('English Scores- Leveled papers'!$H$3:$KM$3,O$4,'English Scores- Leveled papers'!$H16:$KM16,"&gt;-1")=0,"",SUMIF('English Scores- Leveled papers'!$H$3:$KM$3,O$4,'English Scores- Leveled papers'!$H16:$KM16)))</f>
        <v/>
      </c>
      <c r="P17" s="89" t="str">
        <f>IF($B17="","",IF(COUNTIFS('English Scores- Leveled papers'!$H$3:$KM$3,P$4,'English Scores- Leveled papers'!$H16:$KM16,"&gt;-1")=0,"",SUMIF('English Scores- Leveled papers'!$H$3:$KM$3,P$4,'English Scores- Leveled papers'!$H16:$KM16)))</f>
        <v/>
      </c>
      <c r="Q17" s="89">
        <f>IF($B17="","",IF(COUNTIFS('English Scores- Leveled papers'!$H$3:$KM$3,Q$4,'English Scores- Leveled papers'!$H16:$KM16,"&gt;-1")=0,"",SUMIF('English Scores- Leveled papers'!$H$3:$KM$3,Q$4,'English Scores- Leveled papers'!$H16:$KM16)))</f>
        <v>2</v>
      </c>
      <c r="R17" s="89">
        <f>IF($B17="","",IF(COUNTIFS('English Scores- Leveled papers'!$H$3:$KM$3,R$4,'English Scores- Leveled papers'!$H16:$KM16,"&gt;-1")=0,"",SUMIF('English Scores- Leveled papers'!$H$3:$KM$3,R$4,'English Scores- Leveled papers'!$H16:$KM16)))</f>
        <v>1</v>
      </c>
      <c r="S17" s="89">
        <f>IF($B17="","",IF(COUNTIFS('English Scores- Leveled papers'!$H$3:$KM$3,S$4,'English Scores- Leveled papers'!$H16:$KM16,"&gt;-1")=0,"",SUMIF('English Scores- Leveled papers'!$H$3:$KM$3,S$4,'English Scores- Leveled papers'!$H16:$KM16)))</f>
        <v>1</v>
      </c>
      <c r="T17" s="89">
        <f>IF($B17="","",IF(COUNTIFS('English Scores- Leveled papers'!$H$3:$KM$3,T$4,'English Scores- Leveled papers'!$H16:$KM16,"&gt;-1")=0,"",SUMIF('English Scores- Leveled papers'!$H$3:$KM$3,T$4,'English Scores- Leveled papers'!$H16:$KM16)))</f>
        <v>3.25</v>
      </c>
      <c r="U17" s="89">
        <f>IF($B17="","",IF(COUNTIFS('English Scores- Leveled papers'!$H$3:$KM$3,U$4,'English Scores- Leveled papers'!$H16:$KM16,"&gt;-1")=0,"",SUMIF('English Scores- Leveled papers'!$H$3:$KM$3,U$4,'English Scores- Leveled papers'!$H16:$KM16)))</f>
        <v>2</v>
      </c>
      <c r="V17" s="89">
        <f>IF($B17="","",IF(COUNTIFS('English Scores- Leveled papers'!$H$3:$KM$3,V$4,'English Scores- Leveled papers'!$H16:$KM16,"&gt;-1")=0,"",SUMIF('English Scores- Leveled papers'!$H$3:$KM$3,V$4,'English Scores- Leveled papers'!$H16:$KM16)))</f>
        <v>2</v>
      </c>
      <c r="W17" s="89">
        <f>IF($B17="","",IF(COUNTIFS('English Scores- Leveled papers'!$H$3:$KM$3,W$4,'English Scores- Leveled papers'!$H16:$KM16,"&gt;-1")=0,"",SUMIF('English Scores- Leveled papers'!$H$3:$KM$3,W$4,'English Scores- Leveled papers'!$H16:$KM16)))</f>
        <v>1</v>
      </c>
      <c r="X17" s="89">
        <f>IF($B17="","",IF(COUNTIFS('English Scores- Leveled papers'!$H$3:$KM$3,X$4,'English Scores- Leveled papers'!$H16:$KM16,"&gt;-1")=0,"",SUMIF('English Scores- Leveled papers'!$H$3:$KM$3,X$4,'English Scores- Leveled papers'!$H16:$KM16)))</f>
        <v>0</v>
      </c>
      <c r="Y17" s="89">
        <f>IF($B17="","",IF(COUNTIFS('English Scores- Leveled papers'!$H$3:$KM$3,Y$4,'English Scores- Leveled papers'!$H16:$KM16,"&gt;-1")=0,"",SUMIF('English Scores- Leveled papers'!$H$3:$KM$3,Y$4,'English Scores- Leveled papers'!$H16:$KM16)))</f>
        <v>1</v>
      </c>
      <c r="Z17" s="89" t="str">
        <f>IF($B17="","",IF(COUNTIFS('English Scores- Leveled papers'!$H$3:$KM$3,Z$4,'English Scores- Leveled papers'!$H16:$KM16,"&gt;-1")=0,"",SUMIF('English Scores- Leveled papers'!$H$3:$KM$3,Z$4,'English Scores- Leveled papers'!$H16:$KM16)))</f>
        <v/>
      </c>
      <c r="AA17" s="89" t="str">
        <f>IF($B17="","",IF(COUNTIFS('English Scores- Leveled papers'!$H$3:$KM$3,AA$4,'English Scores- Leveled papers'!$H16:$KM16,"&gt;-1")=0,"",SUMIF('English Scores- Leveled papers'!$H$3:$KM$3,AA$4,'English Scores- Leveled papers'!$H16:$KM16)))</f>
        <v/>
      </c>
      <c r="AB17" s="89" t="str">
        <f>IF($B17="","",IF(COUNTIFS('English Scores- Leveled papers'!$H$3:$KM$3,AB$4,'English Scores- Leveled papers'!$H16:$KM16,"&gt;-1")=0,"",SUMIF('English Scores- Leveled papers'!$H$3:$KM$3,AB$4,'English Scores- Leveled papers'!$H16:$KM16)))</f>
        <v/>
      </c>
      <c r="AC17" s="89" t="str">
        <f>IF($B17="","",IF(COUNTIFS('English Scores- Leveled papers'!$H$3:$KM$3,AC$4,'English Scores- Leveled papers'!$H16:$KM16,"&gt;-1")=0,"",SUMIF('English Scores- Leveled papers'!$H$3:$KM$3,AC$4,'English Scores- Leveled papers'!$H16:$KM16)))</f>
        <v/>
      </c>
      <c r="AD17" s="89" t="str">
        <f>IF($B17="","",IF(COUNTIFS('English Scores- Leveled papers'!$H$3:$KM$3,AD$4,'English Scores- Leveled papers'!$H16:$KM16,"&gt;-1")=0,"",SUMIF('English Scores- Leveled papers'!$H$3:$KM$3,AD$4,'English Scores- Leveled papers'!$H16:$KM16)))</f>
        <v/>
      </c>
      <c r="AE17" s="89" t="str">
        <f>IF($B17="","",IF(COUNTIFS('English Scores- Leveled papers'!$H$3:$KM$3,AE$4,'English Scores- Leveled papers'!$H16:$KM16,"&gt;-1")=0,"",SUMIF('English Scores- Leveled papers'!$H$3:$KM$3,AE$4,'English Scores- Leveled papers'!$H16:$KM16)))</f>
        <v/>
      </c>
      <c r="AF17" s="89" t="str">
        <f>IF($B17="","",IF(COUNTIFS('English Scores- Leveled papers'!$H$3:$KM$3,AF$4,'English Scores- Leveled papers'!$H16:$KM16,"&gt;-1")=0,"",SUMIF('English Scores- Leveled papers'!$H$3:$KM$3,AF$4,'English Scores- Leveled papers'!$H16:$KM16)))</f>
        <v/>
      </c>
      <c r="AG17" s="89" t="str">
        <f>IF($B17="","",IF(COUNTIFS('English Scores- Leveled papers'!$H$3:$KM$3,AG$4,'English Scores- Leveled papers'!$H16:$KM16,"&gt;-1")=0,"",SUMIF('English Scores- Leveled papers'!$H$3:$KM$3,AG$4,'English Scores- Leveled papers'!$H16:$KM16)))</f>
        <v/>
      </c>
      <c r="AH17" s="89" t="str">
        <f>IF($B17="","",IF(COUNTIFS('English Scores- Leveled papers'!$H$3:$KM$3,AH$4,'English Scores- Leveled papers'!$H16:$KM16,"&gt;-1")=0,"",SUMIF('English Scores- Leveled papers'!$H$3:$KM$3,AH$4,'English Scores- Leveled papers'!$H16:$KM16)))</f>
        <v/>
      </c>
      <c r="AI17" s="89" t="str">
        <f>IF($B17="","",IF(COUNTIFS('English Scores- Leveled papers'!$H$3:$KM$3,AI$4,'English Scores- Leveled papers'!$H16:$KM16,"&gt;-1")=0,"",SUMIF('English Scores- Leveled papers'!$H$3:$KM$3,AI$4,'English Scores- Leveled papers'!$H16:$KM16)))</f>
        <v/>
      </c>
      <c r="AJ17" s="89" t="str">
        <f>IF($B17="","",IF(COUNTIFS('English Scores- Leveled papers'!$H$3:$KM$3,AJ$4,'English Scores- Leveled papers'!$H16:$KM16,"&gt;-1")=0,"",SUMIF('English Scores- Leveled papers'!$H$3:$KM$3,AJ$4,'English Scores- Leveled papers'!$H16:$KM16)))</f>
        <v/>
      </c>
      <c r="AK17" s="89" t="str">
        <f>IF($B17="","",IF(COUNTIFS('English Scores- Leveled papers'!$H$3:$KM$3,AK$4,'English Scores- Leveled papers'!$H16:$KM16,"&gt;-1")=0,"",SUMIF('English Scores- Leveled papers'!$H$3:$KM$3,AK$4,'English Scores- Leveled papers'!$H16:$KM16)))</f>
        <v/>
      </c>
      <c r="AL17" s="89" t="str">
        <f>IF($B17="","",IF(COUNTIFS('English Scores- Leveled papers'!$H$3:$KM$3,AL$4,'English Scores- Leveled papers'!$H16:$KM16,"&gt;-1")=0,"",SUMIF('English Scores- Leveled papers'!$H$3:$KM$3,AL$4,'English Scores- Leveled papers'!$H16:$KM16)))</f>
        <v/>
      </c>
      <c r="AM17" s="89" t="str">
        <f>IF($B17="","",IF(COUNTIFS('English Scores- Leveled papers'!$H$3:$KM$3,AM$4,'English Scores- Leveled papers'!$H16:$KM16,"&gt;-1")=0,"",SUMIF('English Scores- Leveled papers'!$H$3:$KM$3,AM$4,'English Scores- Leveled papers'!$H16:$KM16)))</f>
        <v/>
      </c>
      <c r="AN17" s="89" t="str">
        <f>IF($B17="","",IF(COUNTIFS('English Scores- Leveled papers'!$H$3:$KM$3,AN$4,'English Scores- Leveled papers'!$H16:$KM16,"&gt;-1")=0,"",SUMIF('English Scores- Leveled papers'!$H$3:$KM$3,AN$4,'English Scores- Leveled papers'!$H16:$KM16)))</f>
        <v/>
      </c>
      <c r="AO17" s="89" t="str">
        <f>IF($B17="","",IF(COUNTIFS('English Scores- Leveled papers'!$H$3:$KM$3,AO$4,'English Scores- Leveled papers'!$H16:$KM16,"&gt;-1")=0,"",SUMIF('English Scores- Leveled papers'!$H$3:$KM$3,AO$4,'English Scores- Leveled papers'!$H16:$KM16)))</f>
        <v/>
      </c>
      <c r="AP17" s="89" t="str">
        <f>IF($B17="","",IF(COUNTIFS('English Scores- Leveled papers'!$H$3:$KM$3,AP$4,'English Scores- Leveled papers'!$H16:$KM16,"&gt;-1")=0,"",SUMIF('English Scores- Leveled papers'!$H$3:$KM$3,AP$4,'English Scores- Leveled papers'!$H16:$KM16)))</f>
        <v/>
      </c>
      <c r="AQ17" s="89" t="str">
        <f>IF($B17="","",IF(COUNTIFS('English Scores- Leveled papers'!$H$3:$KM$3,AQ$4,'English Scores- Leveled papers'!$H16:$KM16,"&gt;-1")=0,"",SUMIF('English Scores- Leveled papers'!$H$3:$KM$3,AQ$4,'English Scores- Leveled papers'!$H16:$KM16)))</f>
        <v/>
      </c>
      <c r="AR17" s="89" t="str">
        <f>IF($B17="","",IF(COUNTIFS('English Scores- Leveled papers'!$H$3:$KM$3,AR$4,'English Scores- Leveled papers'!$H16:$KM16,"&gt;-1")=0,"",SUMIF('English Scores- Leveled papers'!$H$3:$KM$3,AR$4,'English Scores- Leveled papers'!$H16:$KM16)))</f>
        <v/>
      </c>
      <c r="AS17" s="89" t="str">
        <f>IF($B17="","",IF(COUNTIFS('English Scores- Leveled papers'!$H$3:$KM$3,AS$4,'English Scores- Leveled papers'!$H16:$KM16,"&gt;-1")=0,"",SUMIF('English Scores- Leveled papers'!$H$3:$KM$3,AS$4,'English Scores- Leveled papers'!$H16:$KM16)))</f>
        <v/>
      </c>
      <c r="AT17" s="89" t="str">
        <f>IF($B17="","",IF(COUNTIFS('English Scores- Leveled papers'!$H$3:$KM$3,AT$4,'English Scores- Leveled papers'!$H16:$KM16,"&gt;-1")=0,"",SUMIF('English Scores- Leveled papers'!$H$3:$KM$3,AT$4,'English Scores- Leveled papers'!$H16:$KM16)))</f>
        <v/>
      </c>
      <c r="AU17" s="89" t="str">
        <f>IF($B17="","",IF(COUNTIFS('English Scores- Leveled papers'!$H$3:$KM$3,AU$4,'English Scores- Leveled papers'!$H16:$KM16,"&gt;-1")=0,"",SUMIF('English Scores- Leveled papers'!$H$3:$KM$3,AU$4,'English Scores- Leveled papers'!$H16:$KM16)))</f>
        <v/>
      </c>
      <c r="AV17" s="89" t="str">
        <f>IF($B17="","",IF(COUNTIFS('English Scores- Leveled papers'!$H$3:$KM$3,AV$4,'English Scores- Leveled papers'!$H16:$KM16,"&gt;-1")=0,"",SUMIF('English Scores- Leveled papers'!$H$3:$KM$3,AV$4,'English Scores- Leveled papers'!$H16:$KM16)))</f>
        <v/>
      </c>
      <c r="AW17" s="89" t="str">
        <f>IF($B17="","",IF(COUNTIFS('English Scores- Leveled papers'!$H$3:$KM$3,AW$4,'English Scores- Leveled papers'!$H16:$KM16,"&gt;-1")=0,"",SUMIF('English Scores- Leveled papers'!$H$3:$KM$3,AW$4,'English Scores- Leveled papers'!$H16:$KM16)))</f>
        <v/>
      </c>
      <c r="AX17" s="89" t="str">
        <f>IF($B17="","",IF(COUNTIFS('English Scores- Leveled papers'!$H$3:$KM$3,AX$4,'English Scores- Leveled papers'!$H16:$KM16,"&gt;-1")=0,"",SUMIF('English Scores- Leveled papers'!$H$3:$KM$3,AX$4,'English Scores- Leveled papers'!$H16:$KM16)))</f>
        <v/>
      </c>
      <c r="AY17" s="89" t="str">
        <f>IF($B17="","",IF(COUNTIFS('English Scores- Leveled papers'!$H$3:$KM$3,AY$4,'English Scores- Leveled papers'!$H16:$KM16,"&gt;-1")=0,"",SUMIF('English Scores- Leveled papers'!$H$3:$KM$3,AY$4,'English Scores- Leveled papers'!$H16:$KM16)))</f>
        <v/>
      </c>
      <c r="AZ17" s="89" t="str">
        <f>IF($B17="","",IF(COUNTIFS('English Scores- Leveled papers'!$H$3:$KM$3,AZ$4,'English Scores- Leveled papers'!$H16:$KM16,"&gt;-1")=0,"",SUMIF('English Scores- Leveled papers'!$H$3:$KM$3,AZ$4,'English Scores- Leveled papers'!$H16:$KM16)))</f>
        <v/>
      </c>
      <c r="BA17" s="89" t="str">
        <f>IF($B17="","",IF(COUNTIFS('English Scores- Leveled papers'!$H$3:$KM$3,BA$4,'English Scores- Leveled papers'!$H16:$KM16,"&gt;-1")=0,"",SUMIF('English Scores- Leveled papers'!$H$3:$KM$3,BA$4,'English Scores- Leveled papers'!$H16:$KM16)))</f>
        <v/>
      </c>
      <c r="BB17" s="89" t="str">
        <f>IF($B17="","",IF(COUNTIFS('English Scores- Leveled papers'!$H$3:$KM$3,BB$4,'English Scores- Leveled papers'!$H16:$KM16,"&gt;-1")=0,"",SUMIF('English Scores- Leveled papers'!$H$3:$KM$3,BB$4,'English Scores- Leveled papers'!$H16:$KM16)))</f>
        <v/>
      </c>
      <c r="BC17" s="89" t="str">
        <f>IF($B17="","",IF(COUNTIFS('English Scores- Leveled papers'!$H$3:$KM$3,BC$4,'English Scores- Leveled papers'!$H16:$KM16,"&gt;-1")=0,"",SUMIF('English Scores- Leveled papers'!$H$3:$KM$3,BC$4,'English Scores- Leveled papers'!$H16:$KM16)))</f>
        <v/>
      </c>
      <c r="BD17" s="89" t="str">
        <f>IF($B17="","",IF(COUNTIFS('English Scores- Leveled papers'!$H$3:$KM$3,BD$4,'English Scores- Leveled papers'!$H16:$KM16,"&gt;-1")=0,"",SUMIF('English Scores- Leveled papers'!$H$3:$KM$3,BD$4,'English Scores- Leveled papers'!$H16:$KM16)))</f>
        <v/>
      </c>
      <c r="BE17" s="89" t="str">
        <f>IF($B17="","",IF(COUNTIFS('English Scores- Leveled papers'!$H$3:$KM$3,BE$4,'English Scores- Leveled papers'!$H16:$KM16,"&gt;-1")=0,"",SUMIF('English Scores- Leveled papers'!$H$3:$KM$3,BE$4,'English Scores- Leveled papers'!$H16:$KM16)))</f>
        <v/>
      </c>
      <c r="BF17" s="89" t="str">
        <f>IF($B17="","",IF(COUNTIFS('English Scores- Leveled papers'!$H$3:$KM$3,BF$4,'English Scores- Leveled papers'!$H16:$KM16,"&gt;-1")=0,"",SUMIF('English Scores- Leveled papers'!$H$3:$KM$3,BF$4,'English Scores- Leveled papers'!$H16:$KM16)))</f>
        <v/>
      </c>
      <c r="BG17" s="89" t="str">
        <f>IF($B17="","",IF(COUNTIFS('English Scores- Leveled papers'!$H$3:$KM$3,BG$4,'English Scores- Leveled papers'!$H16:$KM16,"&gt;-1")=0,"",SUMIF('English Scores- Leveled papers'!$H$3:$KM$3,BG$4,'English Scores- Leveled papers'!$H16:$KM16)))</f>
        <v/>
      </c>
      <c r="BH17" s="89" t="str">
        <f>IF($B17="","",IF(COUNTIFS('English Scores- Leveled papers'!$H$3:$KM$3,BH$4,'English Scores- Leveled papers'!$H16:$KM16,"&gt;-1")=0,"",SUMIF('English Scores- Leveled papers'!$H$3:$KM$3,BH$4,'English Scores- Leveled papers'!$H16:$KM16)))</f>
        <v/>
      </c>
      <c r="BI17" s="89" t="str">
        <f>IF($B17="","",IF(COUNTIFS('English Scores- Leveled papers'!$H$3:$KM$3,BI$4,'English Scores- Leveled papers'!$H16:$KM16,"&gt;-1")=0,"",SUMIF('English Scores- Leveled papers'!$H$3:$KM$3,BI$4,'English Scores- Leveled papers'!$H16:$KM16)))</f>
        <v/>
      </c>
      <c r="BJ17" s="89" t="str">
        <f>IF($B17="","",IF(COUNTIFS('English Scores- Leveled papers'!$H$3:$KM$3,BJ$4,'English Scores- Leveled papers'!$H16:$KM16,"&gt;-1")=0,"",SUMIF('English Scores- Leveled papers'!$H$3:$KM$3,BJ$4,'English Scores- Leveled papers'!$H16:$KM16)))</f>
        <v/>
      </c>
      <c r="BK17" s="89" t="str">
        <f>IF($B17="","",IF(COUNTIFS('English Scores- Leveled papers'!$H$3:$KM$3,BK$4,'English Scores- Leveled papers'!$H16:$KM16,"&gt;-1")=0,"",SUMIF('English Scores- Leveled papers'!$H$3:$KM$3,BK$4,'English Scores- Leveled papers'!$H16:$KM16)))</f>
        <v/>
      </c>
      <c r="BL17" s="89" t="str">
        <f>IF($B17="","",IF(COUNTIFS('English Scores- Leveled papers'!$H$3:$KM$3,BL$4,'English Scores- Leveled papers'!$H16:$KM16,"&gt;-1")=0,"",SUMIF('English Scores- Leveled papers'!$H$3:$KM$3,BL$4,'English Scores- Leveled papers'!$H16:$KM16)))</f>
        <v/>
      </c>
      <c r="BM17" s="89" t="str">
        <f>IF($B17="","",IF(COUNTIFS('Eng GLA 6th, 7th, 8th'!$E$3:$DV$3,BM$4,'Eng GLA 6th, 7th, 8th'!$E17:$DV17, "&gt;-1")=0,"",SUMIF('Eng GLA 6th, 7th, 8th'!$E$3:$DV$3,BM$4,'Eng GLA 6th, 7th, 8th'!$E17:$DV17)))</f>
        <v/>
      </c>
      <c r="BN17" s="89" t="str">
        <f>IF($B17="","",IF(COUNTIFS('Eng GLA 6th, 7th, 8th'!$E$3:$DV$3,BN$4,'Eng GLA 6th, 7th, 8th'!$E17:$DV17, "&gt;-1")=0,"",SUMIF('Eng GLA 6th, 7th, 8th'!$E$3:$DV$3,BN$4,'Eng GLA 6th, 7th, 8th'!$E17:$DV17)))</f>
        <v/>
      </c>
      <c r="BO17" s="89" t="str">
        <f>IF($B17="","",IF(COUNTIFS('Eng GLA 6th, 7th, 8th'!$E$3:$DV$3,BO$4,'Eng GLA 6th, 7th, 8th'!$E17:$DV17, "&gt;-1")=0,"",SUMIF('Eng GLA 6th, 7th, 8th'!$E$3:$DV$3,BO$4,'Eng GLA 6th, 7th, 8th'!$E17:$DV17)))</f>
        <v/>
      </c>
      <c r="BP17" s="89" t="str">
        <f>IF($B17="","",IF(COUNTIFS('Eng GLA 6th, 7th, 8th'!$E$3:$DV$3,BP$4,'Eng GLA 6th, 7th, 8th'!$E17:$DV17, "&gt;-1")=0,"",SUMIF('Eng GLA 6th, 7th, 8th'!$E$3:$DV$3,BP$4,'Eng GLA 6th, 7th, 8th'!$E17:$DV17)))</f>
        <v/>
      </c>
      <c r="BQ17" s="89" t="str">
        <f>IF($B17="","",IF(COUNTIFS('Eng GLA 6th, 7th, 8th'!$E$3:$DV$3,BQ$4,'Eng GLA 6th, 7th, 8th'!$E17:$DV17, "&gt;-1")=0,"",SUMIF('Eng GLA 6th, 7th, 8th'!$E$3:$DV$3,BQ$4,'Eng GLA 6th, 7th, 8th'!$E17:$DV17)))</f>
        <v/>
      </c>
      <c r="BR17" s="89" t="str">
        <f>IF($B17="","",IF(COUNTIFS('Eng GLA 6th, 7th, 8th'!$E$3:$DV$3,BR$4,'Eng GLA 6th, 7th, 8th'!$E17:$DV17, "&gt;-1")=0,"",SUMIF('Eng GLA 6th, 7th, 8th'!$E$3:$DV$3,BR$4,'Eng GLA 6th, 7th, 8th'!$E17:$DV17)))</f>
        <v/>
      </c>
      <c r="BS17" s="89" t="str">
        <f>IF($B17="","",IF(COUNTIFS('Eng GLA 6th, 7th, 8th'!$E$3:$DV$3,BS$4,'Eng GLA 6th, 7th, 8th'!$E17:$DV17, "&gt;-1")=0,"",SUMIF('Eng GLA 6th, 7th, 8th'!$E$3:$DV$3,BS$4,'Eng GLA 6th, 7th, 8th'!$E17:$DV17)))</f>
        <v/>
      </c>
      <c r="BT17" s="89" t="str">
        <f>IF($B17="","",IF(COUNTIFS('Eng GLA 6th, 7th, 8th'!$E$3:$DV$3,BT$4,'Eng GLA 6th, 7th, 8th'!$E17:$DV17, "&gt;-1")=0,"",SUMIF('Eng GLA 6th, 7th, 8th'!$E$3:$DV$3,BT$4,'Eng GLA 6th, 7th, 8th'!$E17:$DV17)))</f>
        <v/>
      </c>
      <c r="BU17" s="89" t="str">
        <f>IF($B17="","",IF(COUNTIFS('Eng GLA 6th, 7th, 8th'!$E$3:$DV$3,BU$4,'Eng GLA 6th, 7th, 8th'!$E17:$DV17, "&gt;-1")=0,"",SUMIF('Eng GLA 6th, 7th, 8th'!$E$3:$DV$3,BU$4,'Eng GLA 6th, 7th, 8th'!$E17:$DV17)))</f>
        <v/>
      </c>
      <c r="BV17" s="89" t="str">
        <f>IF($B17="","",IF(COUNTIFS('Eng GLA 6th, 7th, 8th'!$E$3:$DV$3,BV$4,'Eng GLA 6th, 7th, 8th'!$E17:$DV17, "&gt;-1")=0,"",SUMIF('Eng GLA 6th, 7th, 8th'!$E$3:$DV$3,BV$4,'Eng GLA 6th, 7th, 8th'!$E17:$DV17)))</f>
        <v/>
      </c>
      <c r="BW17" s="89" t="str">
        <f>IF($B17="","",IF(COUNTIFS('Eng GLA 6th, 7th, 8th'!$E$3:$DV$3,BW$4,'Eng GLA 6th, 7th, 8th'!$E17:$DV17, "&gt;-1")=0,"",SUMIF('Eng GLA 6th, 7th, 8th'!$E$3:$DV$3,BW$4,'Eng GLA 6th, 7th, 8th'!$E17:$DV17)))</f>
        <v/>
      </c>
      <c r="BX17" s="89" t="str">
        <f>IF($B17="","",IF(COUNTIFS('Eng GLA 6th, 7th, 8th'!$E$3:$DV$3,BX$4,'Eng GLA 6th, 7th, 8th'!$E17:$DV17, "&gt;-1")=0,"",SUMIF('Eng GLA 6th, 7th, 8th'!$E$3:$DV$3,BX$4,'Eng GLA 6th, 7th, 8th'!$E17:$DV17)))</f>
        <v/>
      </c>
      <c r="BY17" s="89" t="str">
        <f>IF($B17="","",IF(COUNTIFS('Eng GLA 6th, 7th, 8th'!$E$3:$DV$3,BY$4,'Eng GLA 6th, 7th, 8th'!$E17:$DV17, "&gt;-1")=0,"",SUMIF('Eng GLA 6th, 7th, 8th'!$E$3:$DV$3,BY$4,'Eng GLA 6th, 7th, 8th'!$E17:$DV17)))</f>
        <v/>
      </c>
      <c r="BZ17" s="89" t="str">
        <f>IF($B17="","",IF(COUNTIFS('Eng GLA 6th, 7th, 8th'!$E$3:$DV$3,BZ$4,'Eng GLA 6th, 7th, 8th'!$E17:$DV17, "&gt;-1")=0,"",SUMIF('Eng GLA 6th, 7th, 8th'!$E$3:$DV$3,BZ$4,'Eng GLA 6th, 7th, 8th'!$E17:$DV17)))</f>
        <v/>
      </c>
      <c r="CA17" s="89" t="str">
        <f>IF($B17="","",IF(COUNTIFS('Eng GLA 6th, 7th, 8th'!$E$3:$DV$3,CA$4,'Eng GLA 6th, 7th, 8th'!$E17:$DV17, "&gt;-1")=0,"",SUMIF('Eng GLA 6th, 7th, 8th'!$E$3:$DV$3,CA$4,'Eng GLA 6th, 7th, 8th'!$E17:$DV17)))</f>
        <v/>
      </c>
      <c r="CB17" s="426"/>
      <c r="CC17" s="133" t="str">
        <f>IFERROR(IF((COUNT('Eng GLA 6th, 7th, 8th'!E17:U17)=0)," ",(SUM('Eng GLA 6th, 7th, 8th'!E17:U17)/$CC$3)),"")</f>
        <v xml:space="preserve"> </v>
      </c>
      <c r="CD17" s="133" t="str">
        <f>IFERROR(IF((COUNT('Eng GLA 6th, 7th, 8th'!V17:AA17)=0)," ",(SUM('Eng GLA 6th, 7th, 8th'!V17:AA17)/$CD$3)),"")</f>
        <v xml:space="preserve"> </v>
      </c>
      <c r="CE17" s="133" t="str">
        <f>IFERROR(IF((COUNT('Eng GLA 6th, 7th, 8th'!AB17:AG17)=0)," ",(SUM('Eng GLA 6th, 7th, 8th'!AB17:AG17)/$CE$3)),"")</f>
        <v xml:space="preserve"> </v>
      </c>
      <c r="CF17" s="133" t="str">
        <f>IFERROR(IF((COUNT('Eng GLA 6th, 7th, 8th'!AH17:AP17)=0)," ",(SUM('Eng GLA 6th, 7th, 8th'!AH17:AP17)/$CF$3)),"")</f>
        <v xml:space="preserve"> </v>
      </c>
      <c r="CG17" s="433" t="str">
        <f>IFERROR(IF((COUNT('Eng GLA 6th, 7th, 8th'!AR17:BH17)=0)," ",(SUM('Eng GLA 6th, 7th, 8th'!AR17:BH17)/$CG$3)),"")</f>
        <v xml:space="preserve"> </v>
      </c>
      <c r="CH17" s="433" t="str">
        <f>IFERROR(IF((COUNT('Eng GLA 6th, 7th, 8th'!BI17:BN17)=0)," ",(SUM('Eng GLA 6th, 7th, 8th'!BI17:BN17)/$CH$3)),"")</f>
        <v xml:space="preserve"> </v>
      </c>
      <c r="CI17" s="433" t="str">
        <f>IFERROR(IF((COUNT('Eng GLA 6th, 7th, 8th'!BO17:BT17)=0)," ",(SUM('Eng GLA 6th, 7th, 8th'!BO17:BT17)/$CI$3)),"")</f>
        <v xml:space="preserve"> </v>
      </c>
      <c r="CJ17" s="433" t="str">
        <f>IFERROR(IF((COUNT('Eng GLA 6th, 7th, 8th'!BU17:CF17)=0)," ",(SUM('Eng GLA 6th, 7th, 8th'!BU17:CF17)/$CJ$3)),"")</f>
        <v xml:space="preserve"> </v>
      </c>
      <c r="CK17" s="433" t="str">
        <f>IFERROR(IF((COUNT('Eng GLA 6th, 7th, 8th'!CH17:CX17)=0)," ",(SUM('Eng GLA 6th, 7th, 8th'!CH17:CX17)/$CK$3)),"")</f>
        <v xml:space="preserve"> </v>
      </c>
      <c r="CL17" s="433" t="str">
        <f>IFERROR(IF((COUNT('Eng GLA 6th, 7th, 8th'!CY17:DD17)=0)," ",(SUM('Eng GLA 6th, 7th, 8th'!CY17:DD17)/$CL$3)),"")</f>
        <v xml:space="preserve"> </v>
      </c>
      <c r="CM17" s="433" t="str">
        <f>IFERROR(IF((COUNT('Eng GLA 6th, 7th, 8th'!DE17:DJ17)=0)," ",(SUM('Eng GLA 6th, 7th, 8th'!DE17:DJ17)/$CM$3)),"")</f>
        <v xml:space="preserve"> </v>
      </c>
      <c r="CN17" s="433" t="str">
        <f>IFERROR(IF((COUNT('Eng GLA 6th, 7th, 8th'!DK17:DV17)=0)," ",(SUM('Eng GLA 6th, 7th, 8th'!DK17:DV17)/$CN$3)),"")</f>
        <v xml:space="preserve"> </v>
      </c>
    </row>
    <row r="18" spans="1:92" x14ac:dyDescent="0.2">
      <c r="A18" s="65">
        <v>11</v>
      </c>
      <c r="B18" s="65" t="str">
        <f>'English Scores- Leveled papers'!B17</f>
        <v>M. Rajeshwari</v>
      </c>
      <c r="C18" s="66">
        <f>'RC Mastery Check+Question type'!H15</f>
        <v>1</v>
      </c>
      <c r="D18" s="153" t="str">
        <f>'Cover Sheet'!L15</f>
        <v/>
      </c>
      <c r="E18" s="89" t="str">
        <f>IF($B18="","",IF(COUNTIFS('English Scores- Leveled papers'!$H$3:$KM$3,E$4,'English Scores- Leveled papers'!$H17:$KM17,"&gt;-1")=0,"",SUMIF('English Scores- Leveled papers'!$H$3:$KM$3,E$4,'English Scores- Leveled papers'!$H17:$KM17)))</f>
        <v/>
      </c>
      <c r="F18" s="89" t="str">
        <f>IF($B18="","",IF(COUNTIFS('English Scores- Leveled papers'!$H$3:$KM$3,F$4,'English Scores- Leveled papers'!$H17:$KM17,"&gt;-1")=0,"",SUMIF('English Scores- Leveled papers'!$H$3:$KM$3,F$4,'English Scores- Leveled papers'!$H17:$KM17)))</f>
        <v/>
      </c>
      <c r="G18" s="89" t="str">
        <f>IF($B18="","",IF(COUNTIFS('English Scores- Leveled papers'!$H$3:$KM$3,G$4,'English Scores- Leveled papers'!$H17:$KM17,"&gt;-1")=0,"",SUMIF('English Scores- Leveled papers'!$H$3:$KM$3,G$4,'English Scores- Leveled papers'!$H17:$KM17)))</f>
        <v/>
      </c>
      <c r="H18" s="89" t="str">
        <f>IF($B18="","",IF(COUNTIFS('English Scores- Leveled papers'!$H$3:$KM$3,H$4,'English Scores- Leveled papers'!$H17:$KM17,"&gt;-1")=0,"",SUMIF('English Scores- Leveled papers'!$H$3:$KM$3,H$4,'English Scores- Leveled papers'!$H17:$KM17)))</f>
        <v/>
      </c>
      <c r="I18" s="89" t="str">
        <f>IF($B18="","",IF(COUNTIFS('English Scores- Leveled papers'!$H$3:$KM$3,I$4,'English Scores- Leveled papers'!$H17:$KM17,"&gt;-1")=0,"",SUMIF('English Scores- Leveled papers'!$H$3:$KM$3,I$4,'English Scores- Leveled papers'!$H17:$KM17)))</f>
        <v/>
      </c>
      <c r="J18" s="89" t="str">
        <f>IF($B18="","",IF(COUNTIFS('English Scores- Leveled papers'!$H$3:$KM$3,J$4,'English Scores- Leveled papers'!$H17:$KM17,"&gt;-1")=0,"",SUMIF('English Scores- Leveled papers'!$H$3:$KM$3,J$4,'English Scores- Leveled papers'!$H17:$KM17)))</f>
        <v/>
      </c>
      <c r="K18" s="89" t="str">
        <f>IF($B18="","",IF(COUNTIFS('English Scores- Leveled papers'!$H$3:$KM$3,K$4,'English Scores- Leveled papers'!$H17:$KM17,"&gt;-1")=0,"",SUMIF('English Scores- Leveled papers'!$H$3:$KM$3,K$4,'English Scores- Leveled papers'!$H17:$KM17)))</f>
        <v/>
      </c>
      <c r="L18" s="89" t="str">
        <f>IF($B18="","",IF(COUNTIFS('English Scores- Leveled papers'!$H$3:$KM$3,L$4,'English Scores- Leveled papers'!$H17:$KM17,"&gt;-1")=0,"",SUMIF('English Scores- Leveled papers'!$H$3:$KM$3,L$4,'English Scores- Leveled papers'!$H17:$KM17)))</f>
        <v/>
      </c>
      <c r="M18" s="89">
        <f>IF($B18="","",IF(COUNTIFS('English Scores- Leveled papers'!$H$3:$KM$3,M$4,'English Scores- Leveled papers'!$H17:$KM17,"&gt;-1")=0,"",SUMIF('English Scores- Leveled papers'!$H$3:$KM$3,M$4,'English Scores- Leveled papers'!$H17:$KM17)))</f>
        <v>3</v>
      </c>
      <c r="N18" s="89">
        <f>IF($B18="","",IF(COUNTIFS('English Scores- Leveled papers'!$H$3:$KM$3,N$4,'English Scores- Leveled papers'!$H17:$KM17,"&gt;-1")=0,"",SUMIF('English Scores- Leveled papers'!$H$3:$KM$3,N$4,'English Scores- Leveled papers'!$H17:$KM17)))</f>
        <v>1</v>
      </c>
      <c r="O18" s="89">
        <f>IF($B18="","",IF(COUNTIFS('English Scores- Leveled papers'!$H$3:$KM$3,O$4,'English Scores- Leveled papers'!$H17:$KM17,"&gt;-1")=0,"",SUMIF('English Scores- Leveled papers'!$H$3:$KM$3,O$4,'English Scores- Leveled papers'!$H17:$KM17)))</f>
        <v>0.5</v>
      </c>
      <c r="P18" s="89">
        <f>IF($B18="","",IF(COUNTIFS('English Scores- Leveled papers'!$H$3:$KM$3,P$4,'English Scores- Leveled papers'!$H17:$KM17,"&gt;-1")=0,"",SUMIF('English Scores- Leveled papers'!$H$3:$KM$3,P$4,'English Scores- Leveled papers'!$H17:$KM17)))</f>
        <v>2</v>
      </c>
      <c r="Q18" s="89">
        <f>IF($B18="","",IF(COUNTIFS('English Scores- Leveled papers'!$H$3:$KM$3,Q$4,'English Scores- Leveled papers'!$H17:$KM17,"&gt;-1")=0,"",SUMIF('English Scores- Leveled papers'!$H$3:$KM$3,Q$4,'English Scores- Leveled papers'!$H17:$KM17)))</f>
        <v>3</v>
      </c>
      <c r="R18" s="89">
        <f>IF($B18="","",IF(COUNTIFS('English Scores- Leveled papers'!$H$3:$KM$3,R$4,'English Scores- Leveled papers'!$H17:$KM17,"&gt;-1")=0,"",SUMIF('English Scores- Leveled papers'!$H$3:$KM$3,R$4,'English Scores- Leveled papers'!$H17:$KM17)))</f>
        <v>0</v>
      </c>
      <c r="S18" s="89">
        <f>IF($B18="","",IF(COUNTIFS('English Scores- Leveled papers'!$H$3:$KM$3,S$4,'English Scores- Leveled papers'!$H17:$KM17,"&gt;-1")=0,"",SUMIF('English Scores- Leveled papers'!$H$3:$KM$3,S$4,'English Scores- Leveled papers'!$H17:$KM17)))</f>
        <v>0</v>
      </c>
      <c r="T18" s="89">
        <f>IF($B18="","",IF(COUNTIFS('English Scores- Leveled papers'!$H$3:$KM$3,T$4,'English Scores- Leveled papers'!$H17:$KM17,"&gt;-1")=0,"",SUMIF('English Scores- Leveled papers'!$H$3:$KM$3,T$4,'English Scores- Leveled papers'!$H17:$KM17)))</f>
        <v>2.25</v>
      </c>
      <c r="U18" s="89">
        <f>IF($B18="","",IF(COUNTIFS('English Scores- Leveled papers'!$H$3:$KM$3,U$4,'English Scores- Leveled papers'!$H17:$KM17,"&gt;-1")=0,"",SUMIF('English Scores- Leveled papers'!$H$3:$KM$3,U$4,'English Scores- Leveled papers'!$H17:$KM17)))</f>
        <v>2</v>
      </c>
      <c r="V18" s="89">
        <f>IF($B18="","",IF(COUNTIFS('English Scores- Leveled papers'!$H$3:$KM$3,V$4,'English Scores- Leveled papers'!$H17:$KM17,"&gt;-1")=0,"",SUMIF('English Scores- Leveled papers'!$H$3:$KM$3,V$4,'English Scores- Leveled papers'!$H17:$KM17)))</f>
        <v>2</v>
      </c>
      <c r="W18" s="89">
        <f>IF($B18="","",IF(COUNTIFS('English Scores- Leveled papers'!$H$3:$KM$3,W$4,'English Scores- Leveled papers'!$H17:$KM17,"&gt;-1")=0,"",SUMIF('English Scores- Leveled papers'!$H$3:$KM$3,W$4,'English Scores- Leveled papers'!$H17:$KM17)))</f>
        <v>0</v>
      </c>
      <c r="X18" s="89">
        <f>IF($B18="","",IF(COUNTIFS('English Scores- Leveled papers'!$H$3:$KM$3,X$4,'English Scores- Leveled papers'!$H17:$KM17,"&gt;-1")=0,"",SUMIF('English Scores- Leveled papers'!$H$3:$KM$3,X$4,'English Scores- Leveled papers'!$H17:$KM17)))</f>
        <v>0</v>
      </c>
      <c r="Y18" s="89">
        <f>IF($B18="","",IF(COUNTIFS('English Scores- Leveled papers'!$H$3:$KM$3,Y$4,'English Scores- Leveled papers'!$H17:$KM17,"&gt;-1")=0,"",SUMIF('English Scores- Leveled papers'!$H$3:$KM$3,Y$4,'English Scores- Leveled papers'!$H17:$KM17)))</f>
        <v>2</v>
      </c>
      <c r="Z18" s="89" t="str">
        <f>IF($B18="","",IF(COUNTIFS('English Scores- Leveled papers'!$H$3:$KM$3,Z$4,'English Scores- Leveled papers'!$H17:$KM17,"&gt;-1")=0,"",SUMIF('English Scores- Leveled papers'!$H$3:$KM$3,Z$4,'English Scores- Leveled papers'!$H17:$KM17)))</f>
        <v/>
      </c>
      <c r="AA18" s="89" t="str">
        <f>IF($B18="","",IF(COUNTIFS('English Scores- Leveled papers'!$H$3:$KM$3,AA$4,'English Scores- Leveled papers'!$H17:$KM17,"&gt;-1")=0,"",SUMIF('English Scores- Leveled papers'!$H$3:$KM$3,AA$4,'English Scores- Leveled papers'!$H17:$KM17)))</f>
        <v/>
      </c>
      <c r="AB18" s="89" t="str">
        <f>IF($B18="","",IF(COUNTIFS('English Scores- Leveled papers'!$H$3:$KM$3,AB$4,'English Scores- Leveled papers'!$H17:$KM17,"&gt;-1")=0,"",SUMIF('English Scores- Leveled papers'!$H$3:$KM$3,AB$4,'English Scores- Leveled papers'!$H17:$KM17)))</f>
        <v/>
      </c>
      <c r="AC18" s="89" t="str">
        <f>IF($B18="","",IF(COUNTIFS('English Scores- Leveled papers'!$H$3:$KM$3,AC$4,'English Scores- Leveled papers'!$H17:$KM17,"&gt;-1")=0,"",SUMIF('English Scores- Leveled papers'!$H$3:$KM$3,AC$4,'English Scores- Leveled papers'!$H17:$KM17)))</f>
        <v/>
      </c>
      <c r="AD18" s="89" t="str">
        <f>IF($B18="","",IF(COUNTIFS('English Scores- Leveled papers'!$H$3:$KM$3,AD$4,'English Scores- Leveled papers'!$H17:$KM17,"&gt;-1")=0,"",SUMIF('English Scores- Leveled papers'!$H$3:$KM$3,AD$4,'English Scores- Leveled papers'!$H17:$KM17)))</f>
        <v/>
      </c>
      <c r="AE18" s="89" t="str">
        <f>IF($B18="","",IF(COUNTIFS('English Scores- Leveled papers'!$H$3:$KM$3,AE$4,'English Scores- Leveled papers'!$H17:$KM17,"&gt;-1")=0,"",SUMIF('English Scores- Leveled papers'!$H$3:$KM$3,AE$4,'English Scores- Leveled papers'!$H17:$KM17)))</f>
        <v/>
      </c>
      <c r="AF18" s="89" t="str">
        <f>IF($B18="","",IF(COUNTIFS('English Scores- Leveled papers'!$H$3:$KM$3,AF$4,'English Scores- Leveled papers'!$H17:$KM17,"&gt;-1")=0,"",SUMIF('English Scores- Leveled papers'!$H$3:$KM$3,AF$4,'English Scores- Leveled papers'!$H17:$KM17)))</f>
        <v/>
      </c>
      <c r="AG18" s="89" t="str">
        <f>IF($B18="","",IF(COUNTIFS('English Scores- Leveled papers'!$H$3:$KM$3,AG$4,'English Scores- Leveled papers'!$H17:$KM17,"&gt;-1")=0,"",SUMIF('English Scores- Leveled papers'!$H$3:$KM$3,AG$4,'English Scores- Leveled papers'!$H17:$KM17)))</f>
        <v/>
      </c>
      <c r="AH18" s="89" t="str">
        <f>IF($B18="","",IF(COUNTIFS('English Scores- Leveled papers'!$H$3:$KM$3,AH$4,'English Scores- Leveled papers'!$H17:$KM17,"&gt;-1")=0,"",SUMIF('English Scores- Leveled papers'!$H$3:$KM$3,AH$4,'English Scores- Leveled papers'!$H17:$KM17)))</f>
        <v/>
      </c>
      <c r="AI18" s="89" t="str">
        <f>IF($B18="","",IF(COUNTIFS('English Scores- Leveled papers'!$H$3:$KM$3,AI$4,'English Scores- Leveled papers'!$H17:$KM17,"&gt;-1")=0,"",SUMIF('English Scores- Leveled papers'!$H$3:$KM$3,AI$4,'English Scores- Leveled papers'!$H17:$KM17)))</f>
        <v/>
      </c>
      <c r="AJ18" s="89" t="str">
        <f>IF($B18="","",IF(COUNTIFS('English Scores- Leveled papers'!$H$3:$KM$3,AJ$4,'English Scores- Leveled papers'!$H17:$KM17,"&gt;-1")=0,"",SUMIF('English Scores- Leveled papers'!$H$3:$KM$3,AJ$4,'English Scores- Leveled papers'!$H17:$KM17)))</f>
        <v/>
      </c>
      <c r="AK18" s="89" t="str">
        <f>IF($B18="","",IF(COUNTIFS('English Scores- Leveled papers'!$H$3:$KM$3,AK$4,'English Scores- Leveled papers'!$H17:$KM17,"&gt;-1")=0,"",SUMIF('English Scores- Leveled papers'!$H$3:$KM$3,AK$4,'English Scores- Leveled papers'!$H17:$KM17)))</f>
        <v/>
      </c>
      <c r="AL18" s="89" t="str">
        <f>IF($B18="","",IF(COUNTIFS('English Scores- Leveled papers'!$H$3:$KM$3,AL$4,'English Scores- Leveled papers'!$H17:$KM17,"&gt;-1")=0,"",SUMIF('English Scores- Leveled papers'!$H$3:$KM$3,AL$4,'English Scores- Leveled papers'!$H17:$KM17)))</f>
        <v/>
      </c>
      <c r="AM18" s="89" t="str">
        <f>IF($B18="","",IF(COUNTIFS('English Scores- Leveled papers'!$H$3:$KM$3,AM$4,'English Scores- Leveled papers'!$H17:$KM17,"&gt;-1")=0,"",SUMIF('English Scores- Leveled papers'!$H$3:$KM$3,AM$4,'English Scores- Leveled papers'!$H17:$KM17)))</f>
        <v/>
      </c>
      <c r="AN18" s="89" t="str">
        <f>IF($B18="","",IF(COUNTIFS('English Scores- Leveled papers'!$H$3:$KM$3,AN$4,'English Scores- Leveled papers'!$H17:$KM17,"&gt;-1")=0,"",SUMIF('English Scores- Leveled papers'!$H$3:$KM$3,AN$4,'English Scores- Leveled papers'!$H17:$KM17)))</f>
        <v/>
      </c>
      <c r="AO18" s="89" t="str">
        <f>IF($B18="","",IF(COUNTIFS('English Scores- Leveled papers'!$H$3:$KM$3,AO$4,'English Scores- Leveled papers'!$H17:$KM17,"&gt;-1")=0,"",SUMIF('English Scores- Leveled papers'!$H$3:$KM$3,AO$4,'English Scores- Leveled papers'!$H17:$KM17)))</f>
        <v/>
      </c>
      <c r="AP18" s="89" t="str">
        <f>IF($B18="","",IF(COUNTIFS('English Scores- Leveled papers'!$H$3:$KM$3,AP$4,'English Scores- Leveled papers'!$H17:$KM17,"&gt;-1")=0,"",SUMIF('English Scores- Leveled papers'!$H$3:$KM$3,AP$4,'English Scores- Leveled papers'!$H17:$KM17)))</f>
        <v/>
      </c>
      <c r="AQ18" s="89" t="str">
        <f>IF($B18="","",IF(COUNTIFS('English Scores- Leveled papers'!$H$3:$KM$3,AQ$4,'English Scores- Leveled papers'!$H17:$KM17,"&gt;-1")=0,"",SUMIF('English Scores- Leveled papers'!$H$3:$KM$3,AQ$4,'English Scores- Leveled papers'!$H17:$KM17)))</f>
        <v/>
      </c>
      <c r="AR18" s="89" t="str">
        <f>IF($B18="","",IF(COUNTIFS('English Scores- Leveled papers'!$H$3:$KM$3,AR$4,'English Scores- Leveled papers'!$H17:$KM17,"&gt;-1")=0,"",SUMIF('English Scores- Leveled papers'!$H$3:$KM$3,AR$4,'English Scores- Leveled papers'!$H17:$KM17)))</f>
        <v/>
      </c>
      <c r="AS18" s="89" t="str">
        <f>IF($B18="","",IF(COUNTIFS('English Scores- Leveled papers'!$H$3:$KM$3,AS$4,'English Scores- Leveled papers'!$H17:$KM17,"&gt;-1")=0,"",SUMIF('English Scores- Leveled papers'!$H$3:$KM$3,AS$4,'English Scores- Leveled papers'!$H17:$KM17)))</f>
        <v/>
      </c>
      <c r="AT18" s="89" t="str">
        <f>IF($B18="","",IF(COUNTIFS('English Scores- Leveled papers'!$H$3:$KM$3,AT$4,'English Scores- Leveled papers'!$H17:$KM17,"&gt;-1")=0,"",SUMIF('English Scores- Leveled papers'!$H$3:$KM$3,AT$4,'English Scores- Leveled papers'!$H17:$KM17)))</f>
        <v/>
      </c>
      <c r="AU18" s="89" t="str">
        <f>IF($B18="","",IF(COUNTIFS('English Scores- Leveled papers'!$H$3:$KM$3,AU$4,'English Scores- Leveled papers'!$H17:$KM17,"&gt;-1")=0,"",SUMIF('English Scores- Leveled papers'!$H$3:$KM$3,AU$4,'English Scores- Leveled papers'!$H17:$KM17)))</f>
        <v/>
      </c>
      <c r="AV18" s="89" t="str">
        <f>IF($B18="","",IF(COUNTIFS('English Scores- Leveled papers'!$H$3:$KM$3,AV$4,'English Scores- Leveled papers'!$H17:$KM17,"&gt;-1")=0,"",SUMIF('English Scores- Leveled papers'!$H$3:$KM$3,AV$4,'English Scores- Leveled papers'!$H17:$KM17)))</f>
        <v/>
      </c>
      <c r="AW18" s="89" t="str">
        <f>IF($B18="","",IF(COUNTIFS('English Scores- Leveled papers'!$H$3:$KM$3,AW$4,'English Scores- Leveled papers'!$H17:$KM17,"&gt;-1")=0,"",SUMIF('English Scores- Leveled papers'!$H$3:$KM$3,AW$4,'English Scores- Leveled papers'!$H17:$KM17)))</f>
        <v/>
      </c>
      <c r="AX18" s="89" t="str">
        <f>IF($B18="","",IF(COUNTIFS('English Scores- Leveled papers'!$H$3:$KM$3,AX$4,'English Scores- Leveled papers'!$H17:$KM17,"&gt;-1")=0,"",SUMIF('English Scores- Leveled papers'!$H$3:$KM$3,AX$4,'English Scores- Leveled papers'!$H17:$KM17)))</f>
        <v/>
      </c>
      <c r="AY18" s="89" t="str">
        <f>IF($B18="","",IF(COUNTIFS('English Scores- Leveled papers'!$H$3:$KM$3,AY$4,'English Scores- Leveled papers'!$H17:$KM17,"&gt;-1")=0,"",SUMIF('English Scores- Leveled papers'!$H$3:$KM$3,AY$4,'English Scores- Leveled papers'!$H17:$KM17)))</f>
        <v/>
      </c>
      <c r="AZ18" s="89" t="str">
        <f>IF($B18="","",IF(COUNTIFS('English Scores- Leveled papers'!$H$3:$KM$3,AZ$4,'English Scores- Leveled papers'!$H17:$KM17,"&gt;-1")=0,"",SUMIF('English Scores- Leveled papers'!$H$3:$KM$3,AZ$4,'English Scores- Leveled papers'!$H17:$KM17)))</f>
        <v/>
      </c>
      <c r="BA18" s="89" t="str">
        <f>IF($B18="","",IF(COUNTIFS('English Scores- Leveled papers'!$H$3:$KM$3,BA$4,'English Scores- Leveled papers'!$H17:$KM17,"&gt;-1")=0,"",SUMIF('English Scores- Leveled papers'!$H$3:$KM$3,BA$4,'English Scores- Leveled papers'!$H17:$KM17)))</f>
        <v/>
      </c>
      <c r="BB18" s="89" t="str">
        <f>IF($B18="","",IF(COUNTIFS('English Scores- Leveled papers'!$H$3:$KM$3,BB$4,'English Scores- Leveled papers'!$H17:$KM17,"&gt;-1")=0,"",SUMIF('English Scores- Leveled papers'!$H$3:$KM$3,BB$4,'English Scores- Leveled papers'!$H17:$KM17)))</f>
        <v/>
      </c>
      <c r="BC18" s="89" t="str">
        <f>IF($B18="","",IF(COUNTIFS('English Scores- Leveled papers'!$H$3:$KM$3,BC$4,'English Scores- Leveled papers'!$H17:$KM17,"&gt;-1")=0,"",SUMIF('English Scores- Leveled papers'!$H$3:$KM$3,BC$4,'English Scores- Leveled papers'!$H17:$KM17)))</f>
        <v/>
      </c>
      <c r="BD18" s="89" t="str">
        <f>IF($B18="","",IF(COUNTIFS('English Scores- Leveled papers'!$H$3:$KM$3,BD$4,'English Scores- Leveled papers'!$H17:$KM17,"&gt;-1")=0,"",SUMIF('English Scores- Leveled papers'!$H$3:$KM$3,BD$4,'English Scores- Leveled papers'!$H17:$KM17)))</f>
        <v/>
      </c>
      <c r="BE18" s="89" t="str">
        <f>IF($B18="","",IF(COUNTIFS('English Scores- Leveled papers'!$H$3:$KM$3,BE$4,'English Scores- Leveled papers'!$H17:$KM17,"&gt;-1")=0,"",SUMIF('English Scores- Leveled papers'!$H$3:$KM$3,BE$4,'English Scores- Leveled papers'!$H17:$KM17)))</f>
        <v/>
      </c>
      <c r="BF18" s="89" t="str">
        <f>IF($B18="","",IF(COUNTIFS('English Scores- Leveled papers'!$H$3:$KM$3,BF$4,'English Scores- Leveled papers'!$H17:$KM17,"&gt;-1")=0,"",SUMIF('English Scores- Leveled papers'!$H$3:$KM$3,BF$4,'English Scores- Leveled papers'!$H17:$KM17)))</f>
        <v/>
      </c>
      <c r="BG18" s="89" t="str">
        <f>IF($B18="","",IF(COUNTIFS('English Scores- Leveled papers'!$H$3:$KM$3,BG$4,'English Scores- Leveled papers'!$H17:$KM17,"&gt;-1")=0,"",SUMIF('English Scores- Leveled papers'!$H$3:$KM$3,BG$4,'English Scores- Leveled papers'!$H17:$KM17)))</f>
        <v/>
      </c>
      <c r="BH18" s="89" t="str">
        <f>IF($B18="","",IF(COUNTIFS('English Scores- Leveled papers'!$H$3:$KM$3,BH$4,'English Scores- Leveled papers'!$H17:$KM17,"&gt;-1")=0,"",SUMIF('English Scores- Leveled papers'!$H$3:$KM$3,BH$4,'English Scores- Leveled papers'!$H17:$KM17)))</f>
        <v/>
      </c>
      <c r="BI18" s="89" t="str">
        <f>IF($B18="","",IF(COUNTIFS('English Scores- Leveled papers'!$H$3:$KM$3,BI$4,'English Scores- Leveled papers'!$H17:$KM17,"&gt;-1")=0,"",SUMIF('English Scores- Leveled papers'!$H$3:$KM$3,BI$4,'English Scores- Leveled papers'!$H17:$KM17)))</f>
        <v/>
      </c>
      <c r="BJ18" s="89" t="str">
        <f>IF($B18="","",IF(COUNTIFS('English Scores- Leveled papers'!$H$3:$KM$3,BJ$4,'English Scores- Leveled papers'!$H17:$KM17,"&gt;-1")=0,"",SUMIF('English Scores- Leveled papers'!$H$3:$KM$3,BJ$4,'English Scores- Leveled papers'!$H17:$KM17)))</f>
        <v/>
      </c>
      <c r="BK18" s="89" t="str">
        <f>IF($B18="","",IF(COUNTIFS('English Scores- Leveled papers'!$H$3:$KM$3,BK$4,'English Scores- Leveled papers'!$H17:$KM17,"&gt;-1")=0,"",SUMIF('English Scores- Leveled papers'!$H$3:$KM$3,BK$4,'English Scores- Leveled papers'!$H17:$KM17)))</f>
        <v/>
      </c>
      <c r="BL18" s="89" t="str">
        <f>IF($B18="","",IF(COUNTIFS('English Scores- Leveled papers'!$H$3:$KM$3,BL$4,'English Scores- Leveled papers'!$H17:$KM17,"&gt;-1")=0,"",SUMIF('English Scores- Leveled papers'!$H$3:$KM$3,BL$4,'English Scores- Leveled papers'!$H17:$KM17)))</f>
        <v/>
      </c>
      <c r="BM18" s="89" t="str">
        <f>IF($B18="","",IF(COUNTIFS('Eng GLA 6th, 7th, 8th'!$E$3:$DV$3,BM$4,'Eng GLA 6th, 7th, 8th'!$E18:$DV18, "&gt;-1")=0,"",SUMIF('Eng GLA 6th, 7th, 8th'!$E$3:$DV$3,BM$4,'Eng GLA 6th, 7th, 8th'!$E18:$DV18)))</f>
        <v/>
      </c>
      <c r="BN18" s="89" t="str">
        <f>IF($B18="","",IF(COUNTIFS('Eng GLA 6th, 7th, 8th'!$E$3:$DV$3,BN$4,'Eng GLA 6th, 7th, 8th'!$E18:$DV18, "&gt;-1")=0,"",SUMIF('Eng GLA 6th, 7th, 8th'!$E$3:$DV$3,BN$4,'Eng GLA 6th, 7th, 8th'!$E18:$DV18)))</f>
        <v/>
      </c>
      <c r="BO18" s="89" t="str">
        <f>IF($B18="","",IF(COUNTIFS('Eng GLA 6th, 7th, 8th'!$E$3:$DV$3,BO$4,'Eng GLA 6th, 7th, 8th'!$E18:$DV18, "&gt;-1")=0,"",SUMIF('Eng GLA 6th, 7th, 8th'!$E$3:$DV$3,BO$4,'Eng GLA 6th, 7th, 8th'!$E18:$DV18)))</f>
        <v/>
      </c>
      <c r="BP18" s="89" t="str">
        <f>IF($B18="","",IF(COUNTIFS('Eng GLA 6th, 7th, 8th'!$E$3:$DV$3,BP$4,'Eng GLA 6th, 7th, 8th'!$E18:$DV18, "&gt;-1")=0,"",SUMIF('Eng GLA 6th, 7th, 8th'!$E$3:$DV$3,BP$4,'Eng GLA 6th, 7th, 8th'!$E18:$DV18)))</f>
        <v/>
      </c>
      <c r="BQ18" s="89" t="str">
        <f>IF($B18="","",IF(COUNTIFS('Eng GLA 6th, 7th, 8th'!$E$3:$DV$3,BQ$4,'Eng GLA 6th, 7th, 8th'!$E18:$DV18, "&gt;-1")=0,"",SUMIF('Eng GLA 6th, 7th, 8th'!$E$3:$DV$3,BQ$4,'Eng GLA 6th, 7th, 8th'!$E18:$DV18)))</f>
        <v/>
      </c>
      <c r="BR18" s="89" t="str">
        <f>IF($B18="","",IF(COUNTIFS('Eng GLA 6th, 7th, 8th'!$E$3:$DV$3,BR$4,'Eng GLA 6th, 7th, 8th'!$E18:$DV18, "&gt;-1")=0,"",SUMIF('Eng GLA 6th, 7th, 8th'!$E$3:$DV$3,BR$4,'Eng GLA 6th, 7th, 8th'!$E18:$DV18)))</f>
        <v/>
      </c>
      <c r="BS18" s="89" t="str">
        <f>IF($B18="","",IF(COUNTIFS('Eng GLA 6th, 7th, 8th'!$E$3:$DV$3,BS$4,'Eng GLA 6th, 7th, 8th'!$E18:$DV18, "&gt;-1")=0,"",SUMIF('Eng GLA 6th, 7th, 8th'!$E$3:$DV$3,BS$4,'Eng GLA 6th, 7th, 8th'!$E18:$DV18)))</f>
        <v/>
      </c>
      <c r="BT18" s="89" t="str">
        <f>IF($B18="","",IF(COUNTIFS('Eng GLA 6th, 7th, 8th'!$E$3:$DV$3,BT$4,'Eng GLA 6th, 7th, 8th'!$E18:$DV18, "&gt;-1")=0,"",SUMIF('Eng GLA 6th, 7th, 8th'!$E$3:$DV$3,BT$4,'Eng GLA 6th, 7th, 8th'!$E18:$DV18)))</f>
        <v/>
      </c>
      <c r="BU18" s="89" t="str">
        <f>IF($B18="","",IF(COUNTIFS('Eng GLA 6th, 7th, 8th'!$E$3:$DV$3,BU$4,'Eng GLA 6th, 7th, 8th'!$E18:$DV18, "&gt;-1")=0,"",SUMIF('Eng GLA 6th, 7th, 8th'!$E$3:$DV$3,BU$4,'Eng GLA 6th, 7th, 8th'!$E18:$DV18)))</f>
        <v/>
      </c>
      <c r="BV18" s="89" t="str">
        <f>IF($B18="","",IF(COUNTIFS('Eng GLA 6th, 7th, 8th'!$E$3:$DV$3,BV$4,'Eng GLA 6th, 7th, 8th'!$E18:$DV18, "&gt;-1")=0,"",SUMIF('Eng GLA 6th, 7th, 8th'!$E$3:$DV$3,BV$4,'Eng GLA 6th, 7th, 8th'!$E18:$DV18)))</f>
        <v/>
      </c>
      <c r="BW18" s="89" t="str">
        <f>IF($B18="","",IF(COUNTIFS('Eng GLA 6th, 7th, 8th'!$E$3:$DV$3,BW$4,'Eng GLA 6th, 7th, 8th'!$E18:$DV18, "&gt;-1")=0,"",SUMIF('Eng GLA 6th, 7th, 8th'!$E$3:$DV$3,BW$4,'Eng GLA 6th, 7th, 8th'!$E18:$DV18)))</f>
        <v/>
      </c>
      <c r="BX18" s="89" t="str">
        <f>IF($B18="","",IF(COUNTIFS('Eng GLA 6th, 7th, 8th'!$E$3:$DV$3,BX$4,'Eng GLA 6th, 7th, 8th'!$E18:$DV18, "&gt;-1")=0,"",SUMIF('Eng GLA 6th, 7th, 8th'!$E$3:$DV$3,BX$4,'Eng GLA 6th, 7th, 8th'!$E18:$DV18)))</f>
        <v/>
      </c>
      <c r="BY18" s="89" t="str">
        <f>IF($B18="","",IF(COUNTIFS('Eng GLA 6th, 7th, 8th'!$E$3:$DV$3,BY$4,'Eng GLA 6th, 7th, 8th'!$E18:$DV18, "&gt;-1")=0,"",SUMIF('Eng GLA 6th, 7th, 8th'!$E$3:$DV$3,BY$4,'Eng GLA 6th, 7th, 8th'!$E18:$DV18)))</f>
        <v/>
      </c>
      <c r="BZ18" s="89" t="str">
        <f>IF($B18="","",IF(COUNTIFS('Eng GLA 6th, 7th, 8th'!$E$3:$DV$3,BZ$4,'Eng GLA 6th, 7th, 8th'!$E18:$DV18, "&gt;-1")=0,"",SUMIF('Eng GLA 6th, 7th, 8th'!$E$3:$DV$3,BZ$4,'Eng GLA 6th, 7th, 8th'!$E18:$DV18)))</f>
        <v/>
      </c>
      <c r="CA18" s="89" t="str">
        <f>IF($B18="","",IF(COUNTIFS('Eng GLA 6th, 7th, 8th'!$E$3:$DV$3,CA$4,'Eng GLA 6th, 7th, 8th'!$E18:$DV18, "&gt;-1")=0,"",SUMIF('Eng GLA 6th, 7th, 8th'!$E$3:$DV$3,CA$4,'Eng GLA 6th, 7th, 8th'!$E18:$DV18)))</f>
        <v/>
      </c>
      <c r="CB18" s="426"/>
      <c r="CC18" s="133" t="str">
        <f>IFERROR(IF((COUNT('Eng GLA 6th, 7th, 8th'!E18:U18)=0)," ",(SUM('Eng GLA 6th, 7th, 8th'!E18:U18)/$CC$3)),"")</f>
        <v xml:space="preserve"> </v>
      </c>
      <c r="CD18" s="133" t="str">
        <f>IFERROR(IF((COUNT('Eng GLA 6th, 7th, 8th'!V18:AA18)=0)," ",(SUM('Eng GLA 6th, 7th, 8th'!V18:AA18)/$CD$3)),"")</f>
        <v xml:space="preserve"> </v>
      </c>
      <c r="CE18" s="133" t="str">
        <f>IFERROR(IF((COUNT('Eng GLA 6th, 7th, 8th'!AB18:AG18)=0)," ",(SUM('Eng GLA 6th, 7th, 8th'!AB18:AG18)/$CE$3)),"")</f>
        <v xml:space="preserve"> </v>
      </c>
      <c r="CF18" s="133" t="str">
        <f>IFERROR(IF((COUNT('Eng GLA 6th, 7th, 8th'!AH18:AP18)=0)," ",(SUM('Eng GLA 6th, 7th, 8th'!AH18:AP18)/$CF$3)),"")</f>
        <v xml:space="preserve"> </v>
      </c>
      <c r="CG18" s="433" t="str">
        <f>IFERROR(IF((COUNT('Eng GLA 6th, 7th, 8th'!AR18:BH18)=0)," ",(SUM('Eng GLA 6th, 7th, 8th'!AR18:BH18)/$CG$3)),"")</f>
        <v xml:space="preserve"> </v>
      </c>
      <c r="CH18" s="433" t="str">
        <f>IFERROR(IF((COUNT('Eng GLA 6th, 7th, 8th'!BI18:BN18)=0)," ",(SUM('Eng GLA 6th, 7th, 8th'!BI18:BN18)/$CH$3)),"")</f>
        <v xml:space="preserve"> </v>
      </c>
      <c r="CI18" s="433" t="str">
        <f>IFERROR(IF((COUNT('Eng GLA 6th, 7th, 8th'!BO18:BT18)=0)," ",(SUM('Eng GLA 6th, 7th, 8th'!BO18:BT18)/$CI$3)),"")</f>
        <v xml:space="preserve"> </v>
      </c>
      <c r="CJ18" s="433" t="str">
        <f>IFERROR(IF((COUNT('Eng GLA 6th, 7th, 8th'!BU18:CF18)=0)," ",(SUM('Eng GLA 6th, 7th, 8th'!BU18:CF18)/$CJ$3)),"")</f>
        <v xml:space="preserve"> </v>
      </c>
      <c r="CK18" s="433" t="str">
        <f>IFERROR(IF((COUNT('Eng GLA 6th, 7th, 8th'!CH18:CX18)=0)," ",(SUM('Eng GLA 6th, 7th, 8th'!CH18:CX18)/$CK$3)),"")</f>
        <v xml:space="preserve"> </v>
      </c>
      <c r="CL18" s="433" t="str">
        <f>IFERROR(IF((COUNT('Eng GLA 6th, 7th, 8th'!CY18:DD18)=0)," ",(SUM('Eng GLA 6th, 7th, 8th'!CY18:DD18)/$CL$3)),"")</f>
        <v xml:space="preserve"> </v>
      </c>
      <c r="CM18" s="433" t="str">
        <f>IFERROR(IF((COUNT('Eng GLA 6th, 7th, 8th'!DE18:DJ18)=0)," ",(SUM('Eng GLA 6th, 7th, 8th'!DE18:DJ18)/$CM$3)),"")</f>
        <v xml:space="preserve"> </v>
      </c>
      <c r="CN18" s="433" t="str">
        <f>IFERROR(IF((COUNT('Eng GLA 6th, 7th, 8th'!DK18:DV18)=0)," ",(SUM('Eng GLA 6th, 7th, 8th'!DK18:DV18)/$CN$3)),"")</f>
        <v xml:space="preserve"> </v>
      </c>
    </row>
    <row r="19" spans="1:92" x14ac:dyDescent="0.2">
      <c r="A19" s="65">
        <v>12</v>
      </c>
      <c r="B19" s="65" t="str">
        <f>'English Scores- Leveled papers'!B18</f>
        <v>B. Ramu</v>
      </c>
      <c r="C19" s="66">
        <f>'RC Mastery Check+Question type'!H16</f>
        <v>1</v>
      </c>
      <c r="D19" s="153">
        <f>'Cover Sheet'!L16</f>
        <v>0.5</v>
      </c>
      <c r="E19" s="89" t="str">
        <f>IF($B19="","",IF(COUNTIFS('English Scores- Leveled papers'!$H$3:$KM$3,E$4,'English Scores- Leveled papers'!$H18:$KM18,"&gt;-1")=0,"",SUMIF('English Scores- Leveled papers'!$H$3:$KM$3,E$4,'English Scores- Leveled papers'!$H18:$KM18)))</f>
        <v/>
      </c>
      <c r="F19" s="89" t="str">
        <f>IF($B19="","",IF(COUNTIFS('English Scores- Leveled papers'!$H$3:$KM$3,F$4,'English Scores- Leveled papers'!$H18:$KM18,"&gt;-1")=0,"",SUMIF('English Scores- Leveled papers'!$H$3:$KM$3,F$4,'English Scores- Leveled papers'!$H18:$KM18)))</f>
        <v/>
      </c>
      <c r="G19" s="89" t="str">
        <f>IF($B19="","",IF(COUNTIFS('English Scores- Leveled papers'!$H$3:$KM$3,G$4,'English Scores- Leveled papers'!$H18:$KM18,"&gt;-1")=0,"",SUMIF('English Scores- Leveled papers'!$H$3:$KM$3,G$4,'English Scores- Leveled papers'!$H18:$KM18)))</f>
        <v/>
      </c>
      <c r="H19" s="89" t="str">
        <f>IF($B19="","",IF(COUNTIFS('English Scores- Leveled papers'!$H$3:$KM$3,H$4,'English Scores- Leveled papers'!$H18:$KM18,"&gt;-1")=0,"",SUMIF('English Scores- Leveled papers'!$H$3:$KM$3,H$4,'English Scores- Leveled papers'!$H18:$KM18)))</f>
        <v/>
      </c>
      <c r="I19" s="89" t="str">
        <f>IF($B19="","",IF(COUNTIFS('English Scores- Leveled papers'!$H$3:$KM$3,I$4,'English Scores- Leveled papers'!$H18:$KM18,"&gt;-1")=0,"",SUMIF('English Scores- Leveled papers'!$H$3:$KM$3,I$4,'English Scores- Leveled papers'!$H18:$KM18)))</f>
        <v/>
      </c>
      <c r="J19" s="89" t="str">
        <f>IF($B19="","",IF(COUNTIFS('English Scores- Leveled papers'!$H$3:$KM$3,J$4,'English Scores- Leveled papers'!$H18:$KM18,"&gt;-1")=0,"",SUMIF('English Scores- Leveled papers'!$H$3:$KM$3,J$4,'English Scores- Leveled papers'!$H18:$KM18)))</f>
        <v/>
      </c>
      <c r="K19" s="89" t="str">
        <f>IF($B19="","",IF(COUNTIFS('English Scores- Leveled papers'!$H$3:$KM$3,K$4,'English Scores- Leveled papers'!$H18:$KM18,"&gt;-1")=0,"",SUMIF('English Scores- Leveled papers'!$H$3:$KM$3,K$4,'English Scores- Leveled papers'!$H18:$KM18)))</f>
        <v/>
      </c>
      <c r="L19" s="89" t="str">
        <f>IF($B19="","",IF(COUNTIFS('English Scores- Leveled papers'!$H$3:$KM$3,L$4,'English Scores- Leveled papers'!$H18:$KM18,"&gt;-1")=0,"",SUMIF('English Scores- Leveled papers'!$H$3:$KM$3,L$4,'English Scores- Leveled papers'!$H18:$KM18)))</f>
        <v/>
      </c>
      <c r="M19" s="89">
        <f>IF($B19="","",IF(COUNTIFS('English Scores- Leveled papers'!$H$3:$KM$3,M$4,'English Scores- Leveled papers'!$H18:$KM18,"&gt;-1")=0,"",SUMIF('English Scores- Leveled papers'!$H$3:$KM$3,M$4,'English Scores- Leveled papers'!$H18:$KM18)))</f>
        <v>2</v>
      </c>
      <c r="N19" s="89">
        <f>IF($B19="","",IF(COUNTIFS('English Scores- Leveled papers'!$H$3:$KM$3,N$4,'English Scores- Leveled papers'!$H18:$KM18,"&gt;-1")=0,"",SUMIF('English Scores- Leveled papers'!$H$3:$KM$3,N$4,'English Scores- Leveled papers'!$H18:$KM18)))</f>
        <v>1</v>
      </c>
      <c r="O19" s="89">
        <f>IF($B19="","",IF(COUNTIFS('English Scores- Leveled papers'!$H$3:$KM$3,O$4,'English Scores- Leveled papers'!$H18:$KM18,"&gt;-1")=0,"",SUMIF('English Scores- Leveled papers'!$H$3:$KM$3,O$4,'English Scores- Leveled papers'!$H18:$KM18)))</f>
        <v>0.5</v>
      </c>
      <c r="P19" s="89">
        <f>IF($B19="","",IF(COUNTIFS('English Scores- Leveled papers'!$H$3:$KM$3,P$4,'English Scores- Leveled papers'!$H18:$KM18,"&gt;-1")=0,"",SUMIF('English Scores- Leveled papers'!$H$3:$KM$3,P$4,'English Scores- Leveled papers'!$H18:$KM18)))</f>
        <v>2</v>
      </c>
      <c r="Q19" s="89">
        <f>IF($B19="","",IF(COUNTIFS('English Scores- Leveled papers'!$H$3:$KM$3,Q$4,'English Scores- Leveled papers'!$H18:$KM18,"&gt;-1")=0,"",SUMIF('English Scores- Leveled papers'!$H$3:$KM$3,Q$4,'English Scores- Leveled papers'!$H18:$KM18)))</f>
        <v>3</v>
      </c>
      <c r="R19" s="89">
        <f>IF($B19="","",IF(COUNTIFS('English Scores- Leveled papers'!$H$3:$KM$3,R$4,'English Scores- Leveled papers'!$H18:$KM18,"&gt;-1")=0,"",SUMIF('English Scores- Leveled papers'!$H$3:$KM$3,R$4,'English Scores- Leveled papers'!$H18:$KM18)))</f>
        <v>1</v>
      </c>
      <c r="S19" s="89">
        <f>IF($B19="","",IF(COUNTIFS('English Scores- Leveled papers'!$H$3:$KM$3,S$4,'English Scores- Leveled papers'!$H18:$KM18,"&gt;-1")=0,"",SUMIF('English Scores- Leveled papers'!$H$3:$KM$3,S$4,'English Scores- Leveled papers'!$H18:$KM18)))</f>
        <v>1</v>
      </c>
      <c r="T19" s="89">
        <f>IF($B19="","",IF(COUNTIFS('English Scores- Leveled papers'!$H$3:$KM$3,T$4,'English Scores- Leveled papers'!$H18:$KM18,"&gt;-1")=0,"",SUMIF('English Scores- Leveled papers'!$H$3:$KM$3,T$4,'English Scores- Leveled papers'!$H18:$KM18)))</f>
        <v>1.75</v>
      </c>
      <c r="U19" s="89">
        <f>IF($B19="","",IF(COUNTIFS('English Scores- Leveled papers'!$H$3:$KM$3,U$4,'English Scores- Leveled papers'!$H18:$KM18,"&gt;-1")=0,"",SUMIF('English Scores- Leveled papers'!$H$3:$KM$3,U$4,'English Scores- Leveled papers'!$H18:$KM18)))</f>
        <v>1</v>
      </c>
      <c r="V19" s="89">
        <f>IF($B19="","",IF(COUNTIFS('English Scores- Leveled papers'!$H$3:$KM$3,V$4,'English Scores- Leveled papers'!$H18:$KM18,"&gt;-1")=0,"",SUMIF('English Scores- Leveled papers'!$H$3:$KM$3,V$4,'English Scores- Leveled papers'!$H18:$KM18)))</f>
        <v>2</v>
      </c>
      <c r="W19" s="89">
        <f>IF($B19="","",IF(COUNTIFS('English Scores- Leveled papers'!$H$3:$KM$3,W$4,'English Scores- Leveled papers'!$H18:$KM18,"&gt;-1")=0,"",SUMIF('English Scores- Leveled papers'!$H$3:$KM$3,W$4,'English Scores- Leveled papers'!$H18:$KM18)))</f>
        <v>0</v>
      </c>
      <c r="X19" s="89">
        <f>IF($B19="","",IF(COUNTIFS('English Scores- Leveled papers'!$H$3:$KM$3,X$4,'English Scores- Leveled papers'!$H18:$KM18,"&gt;-1")=0,"",SUMIF('English Scores- Leveled papers'!$H$3:$KM$3,X$4,'English Scores- Leveled papers'!$H18:$KM18)))</f>
        <v>0</v>
      </c>
      <c r="Y19" s="89">
        <f>IF($B19="","",IF(COUNTIFS('English Scores- Leveled papers'!$H$3:$KM$3,Y$4,'English Scores- Leveled papers'!$H18:$KM18,"&gt;-1")=0,"",SUMIF('English Scores- Leveled papers'!$H$3:$KM$3,Y$4,'English Scores- Leveled papers'!$H18:$KM18)))</f>
        <v>2</v>
      </c>
      <c r="Z19" s="89" t="str">
        <f>IF($B19="","",IF(COUNTIFS('English Scores- Leveled papers'!$H$3:$KM$3,Z$4,'English Scores- Leveled papers'!$H18:$KM18,"&gt;-1")=0,"",SUMIF('English Scores- Leveled papers'!$H$3:$KM$3,Z$4,'English Scores- Leveled papers'!$H18:$KM18)))</f>
        <v/>
      </c>
      <c r="AA19" s="89" t="str">
        <f>IF($B19="","",IF(COUNTIFS('English Scores- Leveled papers'!$H$3:$KM$3,AA$4,'English Scores- Leveled papers'!$H18:$KM18,"&gt;-1")=0,"",SUMIF('English Scores- Leveled papers'!$H$3:$KM$3,AA$4,'English Scores- Leveled papers'!$H18:$KM18)))</f>
        <v/>
      </c>
      <c r="AB19" s="89" t="str">
        <f>IF($B19="","",IF(COUNTIFS('English Scores- Leveled papers'!$H$3:$KM$3,AB$4,'English Scores- Leveled papers'!$H18:$KM18,"&gt;-1")=0,"",SUMIF('English Scores- Leveled papers'!$H$3:$KM$3,AB$4,'English Scores- Leveled papers'!$H18:$KM18)))</f>
        <v/>
      </c>
      <c r="AC19" s="89" t="str">
        <f>IF($B19="","",IF(COUNTIFS('English Scores- Leveled papers'!$H$3:$KM$3,AC$4,'English Scores- Leveled papers'!$H18:$KM18,"&gt;-1")=0,"",SUMIF('English Scores- Leveled papers'!$H$3:$KM$3,AC$4,'English Scores- Leveled papers'!$H18:$KM18)))</f>
        <v/>
      </c>
      <c r="AD19" s="89" t="str">
        <f>IF($B19="","",IF(COUNTIFS('English Scores- Leveled papers'!$H$3:$KM$3,AD$4,'English Scores- Leveled papers'!$H18:$KM18,"&gt;-1")=0,"",SUMIF('English Scores- Leveled papers'!$H$3:$KM$3,AD$4,'English Scores- Leveled papers'!$H18:$KM18)))</f>
        <v/>
      </c>
      <c r="AE19" s="89" t="str">
        <f>IF($B19="","",IF(COUNTIFS('English Scores- Leveled papers'!$H$3:$KM$3,AE$4,'English Scores- Leveled papers'!$H18:$KM18,"&gt;-1")=0,"",SUMIF('English Scores- Leveled papers'!$H$3:$KM$3,AE$4,'English Scores- Leveled papers'!$H18:$KM18)))</f>
        <v/>
      </c>
      <c r="AF19" s="89" t="str">
        <f>IF($B19="","",IF(COUNTIFS('English Scores- Leveled papers'!$H$3:$KM$3,AF$4,'English Scores- Leveled papers'!$H18:$KM18,"&gt;-1")=0,"",SUMIF('English Scores- Leveled papers'!$H$3:$KM$3,AF$4,'English Scores- Leveled papers'!$H18:$KM18)))</f>
        <v/>
      </c>
      <c r="AG19" s="89" t="str">
        <f>IF($B19="","",IF(COUNTIFS('English Scores- Leveled papers'!$H$3:$KM$3,AG$4,'English Scores- Leveled papers'!$H18:$KM18,"&gt;-1")=0,"",SUMIF('English Scores- Leveled papers'!$H$3:$KM$3,AG$4,'English Scores- Leveled papers'!$H18:$KM18)))</f>
        <v/>
      </c>
      <c r="AH19" s="89" t="str">
        <f>IF($B19="","",IF(COUNTIFS('English Scores- Leveled papers'!$H$3:$KM$3,AH$4,'English Scores- Leveled papers'!$H18:$KM18,"&gt;-1")=0,"",SUMIF('English Scores- Leveled papers'!$H$3:$KM$3,AH$4,'English Scores- Leveled papers'!$H18:$KM18)))</f>
        <v/>
      </c>
      <c r="AI19" s="89" t="str">
        <f>IF($B19="","",IF(COUNTIFS('English Scores- Leveled papers'!$H$3:$KM$3,AI$4,'English Scores- Leveled papers'!$H18:$KM18,"&gt;-1")=0,"",SUMIF('English Scores- Leveled papers'!$H$3:$KM$3,AI$4,'English Scores- Leveled papers'!$H18:$KM18)))</f>
        <v/>
      </c>
      <c r="AJ19" s="89" t="str">
        <f>IF($B19="","",IF(COUNTIFS('English Scores- Leveled papers'!$H$3:$KM$3,AJ$4,'English Scores- Leveled papers'!$H18:$KM18,"&gt;-1")=0,"",SUMIF('English Scores- Leveled papers'!$H$3:$KM$3,AJ$4,'English Scores- Leveled papers'!$H18:$KM18)))</f>
        <v/>
      </c>
      <c r="AK19" s="89" t="str">
        <f>IF($B19="","",IF(COUNTIFS('English Scores- Leveled papers'!$H$3:$KM$3,AK$4,'English Scores- Leveled papers'!$H18:$KM18,"&gt;-1")=0,"",SUMIF('English Scores- Leveled papers'!$H$3:$KM$3,AK$4,'English Scores- Leveled papers'!$H18:$KM18)))</f>
        <v/>
      </c>
      <c r="AL19" s="89" t="str">
        <f>IF($B19="","",IF(COUNTIFS('English Scores- Leveled papers'!$H$3:$KM$3,AL$4,'English Scores- Leveled papers'!$H18:$KM18,"&gt;-1")=0,"",SUMIF('English Scores- Leveled papers'!$H$3:$KM$3,AL$4,'English Scores- Leveled papers'!$H18:$KM18)))</f>
        <v/>
      </c>
      <c r="AM19" s="89" t="str">
        <f>IF($B19="","",IF(COUNTIFS('English Scores- Leveled papers'!$H$3:$KM$3,AM$4,'English Scores- Leveled papers'!$H18:$KM18,"&gt;-1")=0,"",SUMIF('English Scores- Leveled papers'!$H$3:$KM$3,AM$4,'English Scores- Leveled papers'!$H18:$KM18)))</f>
        <v/>
      </c>
      <c r="AN19" s="89" t="str">
        <f>IF($B19="","",IF(COUNTIFS('English Scores- Leveled papers'!$H$3:$KM$3,AN$4,'English Scores- Leveled papers'!$H18:$KM18,"&gt;-1")=0,"",SUMIF('English Scores- Leveled papers'!$H$3:$KM$3,AN$4,'English Scores- Leveled papers'!$H18:$KM18)))</f>
        <v/>
      </c>
      <c r="AO19" s="89" t="str">
        <f>IF($B19="","",IF(COUNTIFS('English Scores- Leveled papers'!$H$3:$KM$3,AO$4,'English Scores- Leveled papers'!$H18:$KM18,"&gt;-1")=0,"",SUMIF('English Scores- Leveled papers'!$H$3:$KM$3,AO$4,'English Scores- Leveled papers'!$H18:$KM18)))</f>
        <v/>
      </c>
      <c r="AP19" s="89" t="str">
        <f>IF($B19="","",IF(COUNTIFS('English Scores- Leveled papers'!$H$3:$KM$3,AP$4,'English Scores- Leveled papers'!$H18:$KM18,"&gt;-1")=0,"",SUMIF('English Scores- Leveled papers'!$H$3:$KM$3,AP$4,'English Scores- Leveled papers'!$H18:$KM18)))</f>
        <v/>
      </c>
      <c r="AQ19" s="89" t="str">
        <f>IF($B19="","",IF(COUNTIFS('English Scores- Leveled papers'!$H$3:$KM$3,AQ$4,'English Scores- Leveled papers'!$H18:$KM18,"&gt;-1")=0,"",SUMIF('English Scores- Leveled papers'!$H$3:$KM$3,AQ$4,'English Scores- Leveled papers'!$H18:$KM18)))</f>
        <v/>
      </c>
      <c r="AR19" s="89" t="str">
        <f>IF($B19="","",IF(COUNTIFS('English Scores- Leveled papers'!$H$3:$KM$3,AR$4,'English Scores- Leveled papers'!$H18:$KM18,"&gt;-1")=0,"",SUMIF('English Scores- Leveled papers'!$H$3:$KM$3,AR$4,'English Scores- Leveled papers'!$H18:$KM18)))</f>
        <v/>
      </c>
      <c r="AS19" s="89" t="str">
        <f>IF($B19="","",IF(COUNTIFS('English Scores- Leveled papers'!$H$3:$KM$3,AS$4,'English Scores- Leveled papers'!$H18:$KM18,"&gt;-1")=0,"",SUMIF('English Scores- Leveled papers'!$H$3:$KM$3,AS$4,'English Scores- Leveled papers'!$H18:$KM18)))</f>
        <v/>
      </c>
      <c r="AT19" s="89" t="str">
        <f>IF($B19="","",IF(COUNTIFS('English Scores- Leveled papers'!$H$3:$KM$3,AT$4,'English Scores- Leveled papers'!$H18:$KM18,"&gt;-1")=0,"",SUMIF('English Scores- Leveled papers'!$H$3:$KM$3,AT$4,'English Scores- Leveled papers'!$H18:$KM18)))</f>
        <v/>
      </c>
      <c r="AU19" s="89" t="str">
        <f>IF($B19="","",IF(COUNTIFS('English Scores- Leveled papers'!$H$3:$KM$3,AU$4,'English Scores- Leveled papers'!$H18:$KM18,"&gt;-1")=0,"",SUMIF('English Scores- Leveled papers'!$H$3:$KM$3,AU$4,'English Scores- Leveled papers'!$H18:$KM18)))</f>
        <v/>
      </c>
      <c r="AV19" s="89" t="str">
        <f>IF($B19="","",IF(COUNTIFS('English Scores- Leveled papers'!$H$3:$KM$3,AV$4,'English Scores- Leveled papers'!$H18:$KM18,"&gt;-1")=0,"",SUMIF('English Scores- Leveled papers'!$H$3:$KM$3,AV$4,'English Scores- Leveled papers'!$H18:$KM18)))</f>
        <v/>
      </c>
      <c r="AW19" s="89" t="str">
        <f>IF($B19="","",IF(COUNTIFS('English Scores- Leveled papers'!$H$3:$KM$3,AW$4,'English Scores- Leveled papers'!$H18:$KM18,"&gt;-1")=0,"",SUMIF('English Scores- Leveled papers'!$H$3:$KM$3,AW$4,'English Scores- Leveled papers'!$H18:$KM18)))</f>
        <v/>
      </c>
      <c r="AX19" s="89" t="str">
        <f>IF($B19="","",IF(COUNTIFS('English Scores- Leveled papers'!$H$3:$KM$3,AX$4,'English Scores- Leveled papers'!$H18:$KM18,"&gt;-1")=0,"",SUMIF('English Scores- Leveled papers'!$H$3:$KM$3,AX$4,'English Scores- Leveled papers'!$H18:$KM18)))</f>
        <v/>
      </c>
      <c r="AY19" s="89" t="str">
        <f>IF($B19="","",IF(COUNTIFS('English Scores- Leveled papers'!$H$3:$KM$3,AY$4,'English Scores- Leveled papers'!$H18:$KM18,"&gt;-1")=0,"",SUMIF('English Scores- Leveled papers'!$H$3:$KM$3,AY$4,'English Scores- Leveled papers'!$H18:$KM18)))</f>
        <v/>
      </c>
      <c r="AZ19" s="89" t="str">
        <f>IF($B19="","",IF(COUNTIFS('English Scores- Leveled papers'!$H$3:$KM$3,AZ$4,'English Scores- Leveled papers'!$H18:$KM18,"&gt;-1")=0,"",SUMIF('English Scores- Leveled papers'!$H$3:$KM$3,AZ$4,'English Scores- Leveled papers'!$H18:$KM18)))</f>
        <v/>
      </c>
      <c r="BA19" s="89" t="str">
        <f>IF($B19="","",IF(COUNTIFS('English Scores- Leveled papers'!$H$3:$KM$3,BA$4,'English Scores- Leveled papers'!$H18:$KM18,"&gt;-1")=0,"",SUMIF('English Scores- Leveled papers'!$H$3:$KM$3,BA$4,'English Scores- Leveled papers'!$H18:$KM18)))</f>
        <v/>
      </c>
      <c r="BB19" s="89" t="str">
        <f>IF($B19="","",IF(COUNTIFS('English Scores- Leveled papers'!$H$3:$KM$3,BB$4,'English Scores- Leveled papers'!$H18:$KM18,"&gt;-1")=0,"",SUMIF('English Scores- Leveled papers'!$H$3:$KM$3,BB$4,'English Scores- Leveled papers'!$H18:$KM18)))</f>
        <v/>
      </c>
      <c r="BC19" s="89" t="str">
        <f>IF($B19="","",IF(COUNTIFS('English Scores- Leveled papers'!$H$3:$KM$3,BC$4,'English Scores- Leveled papers'!$H18:$KM18,"&gt;-1")=0,"",SUMIF('English Scores- Leveled papers'!$H$3:$KM$3,BC$4,'English Scores- Leveled papers'!$H18:$KM18)))</f>
        <v/>
      </c>
      <c r="BD19" s="89" t="str">
        <f>IF($B19="","",IF(COUNTIFS('English Scores- Leveled papers'!$H$3:$KM$3,BD$4,'English Scores- Leveled papers'!$H18:$KM18,"&gt;-1")=0,"",SUMIF('English Scores- Leveled papers'!$H$3:$KM$3,BD$4,'English Scores- Leveled papers'!$H18:$KM18)))</f>
        <v/>
      </c>
      <c r="BE19" s="89" t="str">
        <f>IF($B19="","",IF(COUNTIFS('English Scores- Leveled papers'!$H$3:$KM$3,BE$4,'English Scores- Leveled papers'!$H18:$KM18,"&gt;-1")=0,"",SUMIF('English Scores- Leveled papers'!$H$3:$KM$3,BE$4,'English Scores- Leveled papers'!$H18:$KM18)))</f>
        <v/>
      </c>
      <c r="BF19" s="89" t="str">
        <f>IF($B19="","",IF(COUNTIFS('English Scores- Leveled papers'!$H$3:$KM$3,BF$4,'English Scores- Leveled papers'!$H18:$KM18,"&gt;-1")=0,"",SUMIF('English Scores- Leveled papers'!$H$3:$KM$3,BF$4,'English Scores- Leveled papers'!$H18:$KM18)))</f>
        <v/>
      </c>
      <c r="BG19" s="89" t="str">
        <f>IF($B19="","",IF(COUNTIFS('English Scores- Leveled papers'!$H$3:$KM$3,BG$4,'English Scores- Leveled papers'!$H18:$KM18,"&gt;-1")=0,"",SUMIF('English Scores- Leveled papers'!$H$3:$KM$3,BG$4,'English Scores- Leveled papers'!$H18:$KM18)))</f>
        <v/>
      </c>
      <c r="BH19" s="89" t="str">
        <f>IF($B19="","",IF(COUNTIFS('English Scores- Leveled papers'!$H$3:$KM$3,BH$4,'English Scores- Leveled papers'!$H18:$KM18,"&gt;-1")=0,"",SUMIF('English Scores- Leveled papers'!$H$3:$KM$3,BH$4,'English Scores- Leveled papers'!$H18:$KM18)))</f>
        <v/>
      </c>
      <c r="BI19" s="89" t="str">
        <f>IF($B19="","",IF(COUNTIFS('English Scores- Leveled papers'!$H$3:$KM$3,BI$4,'English Scores- Leveled papers'!$H18:$KM18,"&gt;-1")=0,"",SUMIF('English Scores- Leveled papers'!$H$3:$KM$3,BI$4,'English Scores- Leveled papers'!$H18:$KM18)))</f>
        <v/>
      </c>
      <c r="BJ19" s="89" t="str">
        <f>IF($B19="","",IF(COUNTIFS('English Scores- Leveled papers'!$H$3:$KM$3,BJ$4,'English Scores- Leveled papers'!$H18:$KM18,"&gt;-1")=0,"",SUMIF('English Scores- Leveled papers'!$H$3:$KM$3,BJ$4,'English Scores- Leveled papers'!$H18:$KM18)))</f>
        <v/>
      </c>
      <c r="BK19" s="89" t="str">
        <f>IF($B19="","",IF(COUNTIFS('English Scores- Leveled papers'!$H$3:$KM$3,BK$4,'English Scores- Leveled papers'!$H18:$KM18,"&gt;-1")=0,"",SUMIF('English Scores- Leveled papers'!$H$3:$KM$3,BK$4,'English Scores- Leveled papers'!$H18:$KM18)))</f>
        <v/>
      </c>
      <c r="BL19" s="89" t="str">
        <f>IF($B19="","",IF(COUNTIFS('English Scores- Leveled papers'!$H$3:$KM$3,BL$4,'English Scores- Leveled papers'!$H18:$KM18,"&gt;-1")=0,"",SUMIF('English Scores- Leveled papers'!$H$3:$KM$3,BL$4,'English Scores- Leveled papers'!$H18:$KM18)))</f>
        <v/>
      </c>
      <c r="BM19" s="89" t="str">
        <f>IF($B19="","",IF(COUNTIFS('Eng GLA 6th, 7th, 8th'!$E$3:$DV$3,BM$4,'Eng GLA 6th, 7th, 8th'!$E19:$DV19, "&gt;-1")=0,"",SUMIF('Eng GLA 6th, 7th, 8th'!$E$3:$DV$3,BM$4,'Eng GLA 6th, 7th, 8th'!$E19:$DV19)))</f>
        <v/>
      </c>
      <c r="BN19" s="89" t="str">
        <f>IF($B19="","",IF(COUNTIFS('Eng GLA 6th, 7th, 8th'!$E$3:$DV$3,BN$4,'Eng GLA 6th, 7th, 8th'!$E19:$DV19, "&gt;-1")=0,"",SUMIF('Eng GLA 6th, 7th, 8th'!$E$3:$DV$3,BN$4,'Eng GLA 6th, 7th, 8th'!$E19:$DV19)))</f>
        <v/>
      </c>
      <c r="BO19" s="89" t="str">
        <f>IF($B19="","",IF(COUNTIFS('Eng GLA 6th, 7th, 8th'!$E$3:$DV$3,BO$4,'Eng GLA 6th, 7th, 8th'!$E19:$DV19, "&gt;-1")=0,"",SUMIF('Eng GLA 6th, 7th, 8th'!$E$3:$DV$3,BO$4,'Eng GLA 6th, 7th, 8th'!$E19:$DV19)))</f>
        <v/>
      </c>
      <c r="BP19" s="89" t="str">
        <f>IF($B19="","",IF(COUNTIFS('Eng GLA 6th, 7th, 8th'!$E$3:$DV$3,BP$4,'Eng GLA 6th, 7th, 8th'!$E19:$DV19, "&gt;-1")=0,"",SUMIF('Eng GLA 6th, 7th, 8th'!$E$3:$DV$3,BP$4,'Eng GLA 6th, 7th, 8th'!$E19:$DV19)))</f>
        <v/>
      </c>
      <c r="BQ19" s="89" t="str">
        <f>IF($B19="","",IF(COUNTIFS('Eng GLA 6th, 7th, 8th'!$E$3:$DV$3,BQ$4,'Eng GLA 6th, 7th, 8th'!$E19:$DV19, "&gt;-1")=0,"",SUMIF('Eng GLA 6th, 7th, 8th'!$E$3:$DV$3,BQ$4,'Eng GLA 6th, 7th, 8th'!$E19:$DV19)))</f>
        <v/>
      </c>
      <c r="BR19" s="89" t="str">
        <f>IF($B19="","",IF(COUNTIFS('Eng GLA 6th, 7th, 8th'!$E$3:$DV$3,BR$4,'Eng GLA 6th, 7th, 8th'!$E19:$DV19, "&gt;-1")=0,"",SUMIF('Eng GLA 6th, 7th, 8th'!$E$3:$DV$3,BR$4,'Eng GLA 6th, 7th, 8th'!$E19:$DV19)))</f>
        <v/>
      </c>
      <c r="BS19" s="89" t="str">
        <f>IF($B19="","",IF(COUNTIFS('Eng GLA 6th, 7th, 8th'!$E$3:$DV$3,BS$4,'Eng GLA 6th, 7th, 8th'!$E19:$DV19, "&gt;-1")=0,"",SUMIF('Eng GLA 6th, 7th, 8th'!$E$3:$DV$3,BS$4,'Eng GLA 6th, 7th, 8th'!$E19:$DV19)))</f>
        <v/>
      </c>
      <c r="BT19" s="89" t="str">
        <f>IF($B19="","",IF(COUNTIFS('Eng GLA 6th, 7th, 8th'!$E$3:$DV$3,BT$4,'Eng GLA 6th, 7th, 8th'!$E19:$DV19, "&gt;-1")=0,"",SUMIF('Eng GLA 6th, 7th, 8th'!$E$3:$DV$3,BT$4,'Eng GLA 6th, 7th, 8th'!$E19:$DV19)))</f>
        <v/>
      </c>
      <c r="BU19" s="89" t="str">
        <f>IF($B19="","",IF(COUNTIFS('Eng GLA 6th, 7th, 8th'!$E$3:$DV$3,BU$4,'Eng GLA 6th, 7th, 8th'!$E19:$DV19, "&gt;-1")=0,"",SUMIF('Eng GLA 6th, 7th, 8th'!$E$3:$DV$3,BU$4,'Eng GLA 6th, 7th, 8th'!$E19:$DV19)))</f>
        <v/>
      </c>
      <c r="BV19" s="89" t="str">
        <f>IF($B19="","",IF(COUNTIFS('Eng GLA 6th, 7th, 8th'!$E$3:$DV$3,BV$4,'Eng GLA 6th, 7th, 8th'!$E19:$DV19, "&gt;-1")=0,"",SUMIF('Eng GLA 6th, 7th, 8th'!$E$3:$DV$3,BV$4,'Eng GLA 6th, 7th, 8th'!$E19:$DV19)))</f>
        <v/>
      </c>
      <c r="BW19" s="89" t="str">
        <f>IF($B19="","",IF(COUNTIFS('Eng GLA 6th, 7th, 8th'!$E$3:$DV$3,BW$4,'Eng GLA 6th, 7th, 8th'!$E19:$DV19, "&gt;-1")=0,"",SUMIF('Eng GLA 6th, 7th, 8th'!$E$3:$DV$3,BW$4,'Eng GLA 6th, 7th, 8th'!$E19:$DV19)))</f>
        <v/>
      </c>
      <c r="BX19" s="89" t="str">
        <f>IF($B19="","",IF(COUNTIFS('Eng GLA 6th, 7th, 8th'!$E$3:$DV$3,BX$4,'Eng GLA 6th, 7th, 8th'!$E19:$DV19, "&gt;-1")=0,"",SUMIF('Eng GLA 6th, 7th, 8th'!$E$3:$DV$3,BX$4,'Eng GLA 6th, 7th, 8th'!$E19:$DV19)))</f>
        <v/>
      </c>
      <c r="BY19" s="89" t="str">
        <f>IF($B19="","",IF(COUNTIFS('Eng GLA 6th, 7th, 8th'!$E$3:$DV$3,BY$4,'Eng GLA 6th, 7th, 8th'!$E19:$DV19, "&gt;-1")=0,"",SUMIF('Eng GLA 6th, 7th, 8th'!$E$3:$DV$3,BY$4,'Eng GLA 6th, 7th, 8th'!$E19:$DV19)))</f>
        <v/>
      </c>
      <c r="BZ19" s="89" t="str">
        <f>IF($B19="","",IF(COUNTIFS('Eng GLA 6th, 7th, 8th'!$E$3:$DV$3,BZ$4,'Eng GLA 6th, 7th, 8th'!$E19:$DV19, "&gt;-1")=0,"",SUMIF('Eng GLA 6th, 7th, 8th'!$E$3:$DV$3,BZ$4,'Eng GLA 6th, 7th, 8th'!$E19:$DV19)))</f>
        <v/>
      </c>
      <c r="CA19" s="89" t="str">
        <f>IF($B19="","",IF(COUNTIFS('Eng GLA 6th, 7th, 8th'!$E$3:$DV$3,CA$4,'Eng GLA 6th, 7th, 8th'!$E19:$DV19, "&gt;-1")=0,"",SUMIF('Eng GLA 6th, 7th, 8th'!$E$3:$DV$3,CA$4,'Eng GLA 6th, 7th, 8th'!$E19:$DV19)))</f>
        <v/>
      </c>
      <c r="CB19" s="426"/>
      <c r="CC19" s="133" t="str">
        <f>IFERROR(IF((COUNT('Eng GLA 6th, 7th, 8th'!E19:U19)=0)," ",(SUM('Eng GLA 6th, 7th, 8th'!E19:U19)/$CC$3)),"")</f>
        <v xml:space="preserve"> </v>
      </c>
      <c r="CD19" s="133" t="str">
        <f>IFERROR(IF((COUNT('Eng GLA 6th, 7th, 8th'!V19:AA19)=0)," ",(SUM('Eng GLA 6th, 7th, 8th'!V19:AA19)/$CD$3)),"")</f>
        <v xml:space="preserve"> </v>
      </c>
      <c r="CE19" s="133" t="str">
        <f>IFERROR(IF((COUNT('Eng GLA 6th, 7th, 8th'!AB19:AG19)=0)," ",(SUM('Eng GLA 6th, 7th, 8th'!AB19:AG19)/$CE$3)),"")</f>
        <v xml:space="preserve"> </v>
      </c>
      <c r="CF19" s="133" t="str">
        <f>IFERROR(IF((COUNT('Eng GLA 6th, 7th, 8th'!AH19:AP19)=0)," ",(SUM('Eng GLA 6th, 7th, 8th'!AH19:AP19)/$CF$3)),"")</f>
        <v xml:space="preserve"> </v>
      </c>
      <c r="CG19" s="433" t="str">
        <f>IFERROR(IF((COUNT('Eng GLA 6th, 7th, 8th'!AR19:BH19)=0)," ",(SUM('Eng GLA 6th, 7th, 8th'!AR19:BH19)/$CG$3)),"")</f>
        <v xml:space="preserve"> </v>
      </c>
      <c r="CH19" s="433" t="str">
        <f>IFERROR(IF((COUNT('Eng GLA 6th, 7th, 8th'!BI19:BN19)=0)," ",(SUM('Eng GLA 6th, 7th, 8th'!BI19:BN19)/$CH$3)),"")</f>
        <v xml:space="preserve"> </v>
      </c>
      <c r="CI19" s="433" t="str">
        <f>IFERROR(IF((COUNT('Eng GLA 6th, 7th, 8th'!BO19:BT19)=0)," ",(SUM('Eng GLA 6th, 7th, 8th'!BO19:BT19)/$CI$3)),"")</f>
        <v xml:space="preserve"> </v>
      </c>
      <c r="CJ19" s="433" t="str">
        <f>IFERROR(IF((COUNT('Eng GLA 6th, 7th, 8th'!BU19:CF19)=0)," ",(SUM('Eng GLA 6th, 7th, 8th'!BU19:CF19)/$CJ$3)),"")</f>
        <v xml:space="preserve"> </v>
      </c>
      <c r="CK19" s="433" t="str">
        <f>IFERROR(IF((COUNT('Eng GLA 6th, 7th, 8th'!CH19:CX19)=0)," ",(SUM('Eng GLA 6th, 7th, 8th'!CH19:CX19)/$CK$3)),"")</f>
        <v xml:space="preserve"> </v>
      </c>
      <c r="CL19" s="433" t="str">
        <f>IFERROR(IF((COUNT('Eng GLA 6th, 7th, 8th'!CY19:DD19)=0)," ",(SUM('Eng GLA 6th, 7th, 8th'!CY19:DD19)/$CL$3)),"")</f>
        <v xml:space="preserve"> </v>
      </c>
      <c r="CM19" s="433" t="str">
        <f>IFERROR(IF((COUNT('Eng GLA 6th, 7th, 8th'!DE19:DJ19)=0)," ",(SUM('Eng GLA 6th, 7th, 8th'!DE19:DJ19)/$CM$3)),"")</f>
        <v xml:space="preserve"> </v>
      </c>
      <c r="CN19" s="433" t="str">
        <f>IFERROR(IF((COUNT('Eng GLA 6th, 7th, 8th'!DK19:DV19)=0)," ",(SUM('Eng GLA 6th, 7th, 8th'!DK19:DV19)/$CN$3)),"")</f>
        <v xml:space="preserve"> </v>
      </c>
    </row>
    <row r="20" spans="1:92" x14ac:dyDescent="0.2">
      <c r="A20" s="65">
        <v>13</v>
      </c>
      <c r="B20" s="65" t="str">
        <f>'English Scores- Leveled papers'!B19</f>
        <v>Yasmeen Fathima</v>
      </c>
      <c r="C20" s="66">
        <f>'RC Mastery Check+Question type'!H17</f>
        <v>1.5</v>
      </c>
      <c r="D20" s="153" t="str">
        <f>'Cover Sheet'!L17</f>
        <v/>
      </c>
      <c r="E20" s="89" t="str">
        <f>IF($B20="","",IF(COUNTIFS('English Scores- Leveled papers'!$H$3:$KM$3,E$4,'English Scores- Leveled papers'!$H19:$KM19,"&gt;-1")=0,"",SUMIF('English Scores- Leveled papers'!$H$3:$KM$3,E$4,'English Scores- Leveled papers'!$H19:$KM19)))</f>
        <v/>
      </c>
      <c r="F20" s="89" t="str">
        <f>IF($B20="","",IF(COUNTIFS('English Scores- Leveled papers'!$H$3:$KM$3,F$4,'English Scores- Leveled papers'!$H19:$KM19,"&gt;-1")=0,"",SUMIF('English Scores- Leveled papers'!$H$3:$KM$3,F$4,'English Scores- Leveled papers'!$H19:$KM19)))</f>
        <v/>
      </c>
      <c r="G20" s="89" t="str">
        <f>IF($B20="","",IF(COUNTIFS('English Scores- Leveled papers'!$H$3:$KM$3,G$4,'English Scores- Leveled papers'!$H19:$KM19,"&gt;-1")=0,"",SUMIF('English Scores- Leveled papers'!$H$3:$KM$3,G$4,'English Scores- Leveled papers'!$H19:$KM19)))</f>
        <v/>
      </c>
      <c r="H20" s="89" t="str">
        <f>IF($B20="","",IF(COUNTIFS('English Scores- Leveled papers'!$H$3:$KM$3,H$4,'English Scores- Leveled papers'!$H19:$KM19,"&gt;-1")=0,"",SUMIF('English Scores- Leveled papers'!$H$3:$KM$3,H$4,'English Scores- Leveled papers'!$H19:$KM19)))</f>
        <v/>
      </c>
      <c r="I20" s="89" t="str">
        <f>IF($B20="","",IF(COUNTIFS('English Scores- Leveled papers'!$H$3:$KM$3,I$4,'English Scores- Leveled papers'!$H19:$KM19,"&gt;-1")=0,"",SUMIF('English Scores- Leveled papers'!$H$3:$KM$3,I$4,'English Scores- Leveled papers'!$H19:$KM19)))</f>
        <v/>
      </c>
      <c r="J20" s="89" t="str">
        <f>IF($B20="","",IF(COUNTIFS('English Scores- Leveled papers'!$H$3:$KM$3,J$4,'English Scores- Leveled papers'!$H19:$KM19,"&gt;-1")=0,"",SUMIF('English Scores- Leveled papers'!$H$3:$KM$3,J$4,'English Scores- Leveled papers'!$H19:$KM19)))</f>
        <v/>
      </c>
      <c r="K20" s="89" t="str">
        <f>IF($B20="","",IF(COUNTIFS('English Scores- Leveled papers'!$H$3:$KM$3,K$4,'English Scores- Leveled papers'!$H19:$KM19,"&gt;-1")=0,"",SUMIF('English Scores- Leveled papers'!$H$3:$KM$3,K$4,'English Scores- Leveled papers'!$H19:$KM19)))</f>
        <v/>
      </c>
      <c r="L20" s="89" t="str">
        <f>IF($B20="","",IF(COUNTIFS('English Scores- Leveled papers'!$H$3:$KM$3,L$4,'English Scores- Leveled papers'!$H19:$KM19,"&gt;-1")=0,"",SUMIF('English Scores- Leveled papers'!$H$3:$KM$3,L$4,'English Scores- Leveled papers'!$H19:$KM19)))</f>
        <v/>
      </c>
      <c r="M20" s="89" t="str">
        <f>IF($B20="","",IF(COUNTIFS('English Scores- Leveled papers'!$H$3:$KM$3,M$4,'English Scores- Leveled papers'!$H19:$KM19,"&gt;-1")=0,"",SUMIF('English Scores- Leveled papers'!$H$3:$KM$3,M$4,'English Scores- Leveled papers'!$H19:$KM19)))</f>
        <v/>
      </c>
      <c r="N20" s="89" t="str">
        <f>IF($B20="","",IF(COUNTIFS('English Scores- Leveled papers'!$H$3:$KM$3,N$4,'English Scores- Leveled papers'!$H19:$KM19,"&gt;-1")=0,"",SUMIF('English Scores- Leveled papers'!$H$3:$KM$3,N$4,'English Scores- Leveled papers'!$H19:$KM19)))</f>
        <v/>
      </c>
      <c r="O20" s="89" t="str">
        <f>IF($B20="","",IF(COUNTIFS('English Scores- Leveled papers'!$H$3:$KM$3,O$4,'English Scores- Leveled papers'!$H19:$KM19,"&gt;-1")=0,"",SUMIF('English Scores- Leveled papers'!$H$3:$KM$3,O$4,'English Scores- Leveled papers'!$H19:$KM19)))</f>
        <v/>
      </c>
      <c r="P20" s="89" t="str">
        <f>IF($B20="","",IF(COUNTIFS('English Scores- Leveled papers'!$H$3:$KM$3,P$4,'English Scores- Leveled papers'!$H19:$KM19,"&gt;-1")=0,"",SUMIF('English Scores- Leveled papers'!$H$3:$KM$3,P$4,'English Scores- Leveled papers'!$H19:$KM19)))</f>
        <v/>
      </c>
      <c r="Q20" s="89">
        <f>IF($B20="","",IF(COUNTIFS('English Scores- Leveled papers'!$H$3:$KM$3,Q$4,'English Scores- Leveled papers'!$H19:$KM19,"&gt;-1")=0,"",SUMIF('English Scores- Leveled papers'!$H$3:$KM$3,Q$4,'English Scores- Leveled papers'!$H19:$KM19)))</f>
        <v>3</v>
      </c>
      <c r="R20" s="89">
        <f>IF($B20="","",IF(COUNTIFS('English Scores- Leveled papers'!$H$3:$KM$3,R$4,'English Scores- Leveled papers'!$H19:$KM19,"&gt;-1")=0,"",SUMIF('English Scores- Leveled papers'!$H$3:$KM$3,R$4,'English Scores- Leveled papers'!$H19:$KM19)))</f>
        <v>0</v>
      </c>
      <c r="S20" s="89">
        <f>IF($B20="","",IF(COUNTIFS('English Scores- Leveled papers'!$H$3:$KM$3,S$4,'English Scores- Leveled papers'!$H19:$KM19,"&gt;-1")=0,"",SUMIF('English Scores- Leveled papers'!$H$3:$KM$3,S$4,'English Scores- Leveled papers'!$H19:$KM19)))</f>
        <v>1</v>
      </c>
      <c r="T20" s="89">
        <f>IF($B20="","",IF(COUNTIFS('English Scores- Leveled papers'!$H$3:$KM$3,T$4,'English Scores- Leveled papers'!$H19:$KM19,"&gt;-1")=0,"",SUMIF('English Scores- Leveled papers'!$H$3:$KM$3,T$4,'English Scores- Leveled papers'!$H19:$KM19)))</f>
        <v>3.75</v>
      </c>
      <c r="U20" s="89">
        <f>IF($B20="","",IF(COUNTIFS('English Scores- Leveled papers'!$H$3:$KM$3,U$4,'English Scores- Leveled papers'!$H19:$KM19,"&gt;-1")=0,"",SUMIF('English Scores- Leveled papers'!$H$3:$KM$3,U$4,'English Scores- Leveled papers'!$H19:$KM19)))</f>
        <v>2</v>
      </c>
      <c r="V20" s="89">
        <f>IF($B20="","",IF(COUNTIFS('English Scores- Leveled papers'!$H$3:$KM$3,V$4,'English Scores- Leveled papers'!$H19:$KM19,"&gt;-1")=0,"",SUMIF('English Scores- Leveled papers'!$H$3:$KM$3,V$4,'English Scores- Leveled papers'!$H19:$KM19)))</f>
        <v>2</v>
      </c>
      <c r="W20" s="89">
        <f>IF($B20="","",IF(COUNTIFS('English Scores- Leveled papers'!$H$3:$KM$3,W$4,'English Scores- Leveled papers'!$H19:$KM19,"&gt;-1")=0,"",SUMIF('English Scores- Leveled papers'!$H$3:$KM$3,W$4,'English Scores- Leveled papers'!$H19:$KM19)))</f>
        <v>0</v>
      </c>
      <c r="X20" s="89">
        <f>IF($B20="","",IF(COUNTIFS('English Scores- Leveled papers'!$H$3:$KM$3,X$4,'English Scores- Leveled papers'!$H19:$KM19,"&gt;-1")=0,"",SUMIF('English Scores- Leveled papers'!$H$3:$KM$3,X$4,'English Scores- Leveled papers'!$H19:$KM19)))</f>
        <v>1</v>
      </c>
      <c r="Y20" s="89">
        <f>IF($B20="","",IF(COUNTIFS('English Scores- Leveled papers'!$H$3:$KM$3,Y$4,'English Scores- Leveled papers'!$H19:$KM19,"&gt;-1")=0,"",SUMIF('English Scores- Leveled papers'!$H$3:$KM$3,Y$4,'English Scores- Leveled papers'!$H19:$KM19)))</f>
        <v>2</v>
      </c>
      <c r="Z20" s="89">
        <f>IF($B20="","",IF(COUNTIFS('English Scores- Leveled papers'!$H$3:$KM$3,Z$4,'English Scores- Leveled papers'!$H19:$KM19,"&gt;-1")=0,"",SUMIF('English Scores- Leveled papers'!$H$3:$KM$3,Z$4,'English Scores- Leveled papers'!$H19:$KM19)))</f>
        <v>2</v>
      </c>
      <c r="AA20" s="89">
        <f>IF($B20="","",IF(COUNTIFS('English Scores- Leveled papers'!$H$3:$KM$3,AA$4,'English Scores- Leveled papers'!$H19:$KM19,"&gt;-1")=0,"",SUMIF('English Scores- Leveled papers'!$H$3:$KM$3,AA$4,'English Scores- Leveled papers'!$H19:$KM19)))</f>
        <v>1</v>
      </c>
      <c r="AB20" s="89">
        <f>IF($B20="","",IF(COUNTIFS('English Scores- Leveled papers'!$H$3:$KM$3,AB$4,'English Scores- Leveled papers'!$H19:$KM19,"&gt;-1")=0,"",SUMIF('English Scores- Leveled papers'!$H$3:$KM$3,AB$4,'English Scores- Leveled papers'!$H19:$KM19)))</f>
        <v>2</v>
      </c>
      <c r="AC20" s="89">
        <f>IF($B20="","",IF(COUNTIFS('English Scores- Leveled papers'!$H$3:$KM$3,AC$4,'English Scores- Leveled papers'!$H19:$KM19,"&gt;-1")=0,"",SUMIF('English Scores- Leveled papers'!$H$3:$KM$3,AC$4,'English Scores- Leveled papers'!$H19:$KM19)))</f>
        <v>1.25</v>
      </c>
      <c r="AD20" s="89">
        <f>IF($B20="","",IF(COUNTIFS('English Scores- Leveled papers'!$H$3:$KM$3,AD$4,'English Scores- Leveled papers'!$H19:$KM19,"&gt;-1")=0,"",SUMIF('English Scores- Leveled papers'!$H$3:$KM$3,AD$4,'English Scores- Leveled papers'!$H19:$KM19)))</f>
        <v>1</v>
      </c>
      <c r="AE20" s="89" t="str">
        <f>IF($B20="","",IF(COUNTIFS('English Scores- Leveled papers'!$H$3:$KM$3,AE$4,'English Scores- Leveled papers'!$H19:$KM19,"&gt;-1")=0,"",SUMIF('English Scores- Leveled papers'!$H$3:$KM$3,AE$4,'English Scores- Leveled papers'!$H19:$KM19)))</f>
        <v/>
      </c>
      <c r="AF20" s="89" t="str">
        <f>IF($B20="","",IF(COUNTIFS('English Scores- Leveled papers'!$H$3:$KM$3,AF$4,'English Scores- Leveled papers'!$H19:$KM19,"&gt;-1")=0,"",SUMIF('English Scores- Leveled papers'!$H$3:$KM$3,AF$4,'English Scores- Leveled papers'!$H19:$KM19)))</f>
        <v/>
      </c>
      <c r="AG20" s="89" t="str">
        <f>IF($B20="","",IF(COUNTIFS('English Scores- Leveled papers'!$H$3:$KM$3,AG$4,'English Scores- Leveled papers'!$H19:$KM19,"&gt;-1")=0,"",SUMIF('English Scores- Leveled papers'!$H$3:$KM$3,AG$4,'English Scores- Leveled papers'!$H19:$KM19)))</f>
        <v/>
      </c>
      <c r="AH20" s="89" t="str">
        <f>IF($B20="","",IF(COUNTIFS('English Scores- Leveled papers'!$H$3:$KM$3,AH$4,'English Scores- Leveled papers'!$H19:$KM19,"&gt;-1")=0,"",SUMIF('English Scores- Leveled papers'!$H$3:$KM$3,AH$4,'English Scores- Leveled papers'!$H19:$KM19)))</f>
        <v/>
      </c>
      <c r="AI20" s="89" t="str">
        <f>IF($B20="","",IF(COUNTIFS('English Scores- Leveled papers'!$H$3:$KM$3,AI$4,'English Scores- Leveled papers'!$H19:$KM19,"&gt;-1")=0,"",SUMIF('English Scores- Leveled papers'!$H$3:$KM$3,AI$4,'English Scores- Leveled papers'!$H19:$KM19)))</f>
        <v/>
      </c>
      <c r="AJ20" s="89" t="str">
        <f>IF($B20="","",IF(COUNTIFS('English Scores- Leveled papers'!$H$3:$KM$3,AJ$4,'English Scores- Leveled papers'!$H19:$KM19,"&gt;-1")=0,"",SUMIF('English Scores- Leveled papers'!$H$3:$KM$3,AJ$4,'English Scores- Leveled papers'!$H19:$KM19)))</f>
        <v/>
      </c>
      <c r="AK20" s="89" t="str">
        <f>IF($B20="","",IF(COUNTIFS('English Scores- Leveled papers'!$H$3:$KM$3,AK$4,'English Scores- Leveled papers'!$H19:$KM19,"&gt;-1")=0,"",SUMIF('English Scores- Leveled papers'!$H$3:$KM$3,AK$4,'English Scores- Leveled papers'!$H19:$KM19)))</f>
        <v/>
      </c>
      <c r="AL20" s="89" t="str">
        <f>IF($B20="","",IF(COUNTIFS('English Scores- Leveled papers'!$H$3:$KM$3,AL$4,'English Scores- Leveled papers'!$H19:$KM19,"&gt;-1")=0,"",SUMIF('English Scores- Leveled papers'!$H$3:$KM$3,AL$4,'English Scores- Leveled papers'!$H19:$KM19)))</f>
        <v/>
      </c>
      <c r="AM20" s="89" t="str">
        <f>IF($B20="","",IF(COUNTIFS('English Scores- Leveled papers'!$H$3:$KM$3,AM$4,'English Scores- Leveled papers'!$H19:$KM19,"&gt;-1")=0,"",SUMIF('English Scores- Leveled papers'!$H$3:$KM$3,AM$4,'English Scores- Leveled papers'!$H19:$KM19)))</f>
        <v/>
      </c>
      <c r="AN20" s="89" t="str">
        <f>IF($B20="","",IF(COUNTIFS('English Scores- Leveled papers'!$H$3:$KM$3,AN$4,'English Scores- Leveled papers'!$H19:$KM19,"&gt;-1")=0,"",SUMIF('English Scores- Leveled papers'!$H$3:$KM$3,AN$4,'English Scores- Leveled papers'!$H19:$KM19)))</f>
        <v/>
      </c>
      <c r="AO20" s="89" t="str">
        <f>IF($B20="","",IF(COUNTIFS('English Scores- Leveled papers'!$H$3:$KM$3,AO$4,'English Scores- Leveled papers'!$H19:$KM19,"&gt;-1")=0,"",SUMIF('English Scores- Leveled papers'!$H$3:$KM$3,AO$4,'English Scores- Leveled papers'!$H19:$KM19)))</f>
        <v/>
      </c>
      <c r="AP20" s="89" t="str">
        <f>IF($B20="","",IF(COUNTIFS('English Scores- Leveled papers'!$H$3:$KM$3,AP$4,'English Scores- Leveled papers'!$H19:$KM19,"&gt;-1")=0,"",SUMIF('English Scores- Leveled papers'!$H$3:$KM$3,AP$4,'English Scores- Leveled papers'!$H19:$KM19)))</f>
        <v/>
      </c>
      <c r="AQ20" s="89" t="str">
        <f>IF($B20="","",IF(COUNTIFS('English Scores- Leveled papers'!$H$3:$KM$3,AQ$4,'English Scores- Leveled papers'!$H19:$KM19,"&gt;-1")=0,"",SUMIF('English Scores- Leveled papers'!$H$3:$KM$3,AQ$4,'English Scores- Leveled papers'!$H19:$KM19)))</f>
        <v/>
      </c>
      <c r="AR20" s="89" t="str">
        <f>IF($B20="","",IF(COUNTIFS('English Scores- Leveled papers'!$H$3:$KM$3,AR$4,'English Scores- Leveled papers'!$H19:$KM19,"&gt;-1")=0,"",SUMIF('English Scores- Leveled papers'!$H$3:$KM$3,AR$4,'English Scores- Leveled papers'!$H19:$KM19)))</f>
        <v/>
      </c>
      <c r="AS20" s="89" t="str">
        <f>IF($B20="","",IF(COUNTIFS('English Scores- Leveled papers'!$H$3:$KM$3,AS$4,'English Scores- Leveled papers'!$H19:$KM19,"&gt;-1")=0,"",SUMIF('English Scores- Leveled papers'!$H$3:$KM$3,AS$4,'English Scores- Leveled papers'!$H19:$KM19)))</f>
        <v/>
      </c>
      <c r="AT20" s="89" t="str">
        <f>IF($B20="","",IF(COUNTIFS('English Scores- Leveled papers'!$H$3:$KM$3,AT$4,'English Scores- Leveled papers'!$H19:$KM19,"&gt;-1")=0,"",SUMIF('English Scores- Leveled papers'!$H$3:$KM$3,AT$4,'English Scores- Leveled papers'!$H19:$KM19)))</f>
        <v/>
      </c>
      <c r="AU20" s="89" t="str">
        <f>IF($B20="","",IF(COUNTIFS('English Scores- Leveled papers'!$H$3:$KM$3,AU$4,'English Scores- Leveled papers'!$H19:$KM19,"&gt;-1")=0,"",SUMIF('English Scores- Leveled papers'!$H$3:$KM$3,AU$4,'English Scores- Leveled papers'!$H19:$KM19)))</f>
        <v/>
      </c>
      <c r="AV20" s="89" t="str">
        <f>IF($B20="","",IF(COUNTIFS('English Scores- Leveled papers'!$H$3:$KM$3,AV$4,'English Scores- Leveled papers'!$H19:$KM19,"&gt;-1")=0,"",SUMIF('English Scores- Leveled papers'!$H$3:$KM$3,AV$4,'English Scores- Leveled papers'!$H19:$KM19)))</f>
        <v/>
      </c>
      <c r="AW20" s="89" t="str">
        <f>IF($B20="","",IF(COUNTIFS('English Scores- Leveled papers'!$H$3:$KM$3,AW$4,'English Scores- Leveled papers'!$H19:$KM19,"&gt;-1")=0,"",SUMIF('English Scores- Leveled papers'!$H$3:$KM$3,AW$4,'English Scores- Leveled papers'!$H19:$KM19)))</f>
        <v/>
      </c>
      <c r="AX20" s="89" t="str">
        <f>IF($B20="","",IF(COUNTIFS('English Scores- Leveled papers'!$H$3:$KM$3,AX$4,'English Scores- Leveled papers'!$H19:$KM19,"&gt;-1")=0,"",SUMIF('English Scores- Leveled papers'!$H$3:$KM$3,AX$4,'English Scores- Leveled papers'!$H19:$KM19)))</f>
        <v/>
      </c>
      <c r="AY20" s="89" t="str">
        <f>IF($B20="","",IF(COUNTIFS('English Scores- Leveled papers'!$H$3:$KM$3,AY$4,'English Scores- Leveled papers'!$H19:$KM19,"&gt;-1")=0,"",SUMIF('English Scores- Leveled papers'!$H$3:$KM$3,AY$4,'English Scores- Leveled papers'!$H19:$KM19)))</f>
        <v/>
      </c>
      <c r="AZ20" s="89" t="str">
        <f>IF($B20="","",IF(COUNTIFS('English Scores- Leveled papers'!$H$3:$KM$3,AZ$4,'English Scores- Leveled papers'!$H19:$KM19,"&gt;-1")=0,"",SUMIF('English Scores- Leveled papers'!$H$3:$KM$3,AZ$4,'English Scores- Leveled papers'!$H19:$KM19)))</f>
        <v/>
      </c>
      <c r="BA20" s="89" t="str">
        <f>IF($B20="","",IF(COUNTIFS('English Scores- Leveled papers'!$H$3:$KM$3,BA$4,'English Scores- Leveled papers'!$H19:$KM19,"&gt;-1")=0,"",SUMIF('English Scores- Leveled papers'!$H$3:$KM$3,BA$4,'English Scores- Leveled papers'!$H19:$KM19)))</f>
        <v/>
      </c>
      <c r="BB20" s="89" t="str">
        <f>IF($B20="","",IF(COUNTIFS('English Scores- Leveled papers'!$H$3:$KM$3,BB$4,'English Scores- Leveled papers'!$H19:$KM19,"&gt;-1")=0,"",SUMIF('English Scores- Leveled papers'!$H$3:$KM$3,BB$4,'English Scores- Leveled papers'!$H19:$KM19)))</f>
        <v/>
      </c>
      <c r="BC20" s="89" t="str">
        <f>IF($B20="","",IF(COUNTIFS('English Scores- Leveled papers'!$H$3:$KM$3,BC$4,'English Scores- Leveled papers'!$H19:$KM19,"&gt;-1")=0,"",SUMIF('English Scores- Leveled papers'!$H$3:$KM$3,BC$4,'English Scores- Leveled papers'!$H19:$KM19)))</f>
        <v/>
      </c>
      <c r="BD20" s="89" t="str">
        <f>IF($B20="","",IF(COUNTIFS('English Scores- Leveled papers'!$H$3:$KM$3,BD$4,'English Scores- Leveled papers'!$H19:$KM19,"&gt;-1")=0,"",SUMIF('English Scores- Leveled papers'!$H$3:$KM$3,BD$4,'English Scores- Leveled papers'!$H19:$KM19)))</f>
        <v/>
      </c>
      <c r="BE20" s="89" t="str">
        <f>IF($B20="","",IF(COUNTIFS('English Scores- Leveled papers'!$H$3:$KM$3,BE$4,'English Scores- Leveled papers'!$H19:$KM19,"&gt;-1")=0,"",SUMIF('English Scores- Leveled papers'!$H$3:$KM$3,BE$4,'English Scores- Leveled papers'!$H19:$KM19)))</f>
        <v/>
      </c>
      <c r="BF20" s="89" t="str">
        <f>IF($B20="","",IF(COUNTIFS('English Scores- Leveled papers'!$H$3:$KM$3,BF$4,'English Scores- Leveled papers'!$H19:$KM19,"&gt;-1")=0,"",SUMIF('English Scores- Leveled papers'!$H$3:$KM$3,BF$4,'English Scores- Leveled papers'!$H19:$KM19)))</f>
        <v/>
      </c>
      <c r="BG20" s="89" t="str">
        <f>IF($B20="","",IF(COUNTIFS('English Scores- Leveled papers'!$H$3:$KM$3,BG$4,'English Scores- Leveled papers'!$H19:$KM19,"&gt;-1")=0,"",SUMIF('English Scores- Leveled papers'!$H$3:$KM$3,BG$4,'English Scores- Leveled papers'!$H19:$KM19)))</f>
        <v/>
      </c>
      <c r="BH20" s="89" t="str">
        <f>IF($B20="","",IF(COUNTIFS('English Scores- Leveled papers'!$H$3:$KM$3,BH$4,'English Scores- Leveled papers'!$H19:$KM19,"&gt;-1")=0,"",SUMIF('English Scores- Leveled papers'!$H$3:$KM$3,BH$4,'English Scores- Leveled papers'!$H19:$KM19)))</f>
        <v/>
      </c>
      <c r="BI20" s="89" t="str">
        <f>IF($B20="","",IF(COUNTIFS('English Scores- Leveled papers'!$H$3:$KM$3,BI$4,'English Scores- Leveled papers'!$H19:$KM19,"&gt;-1")=0,"",SUMIF('English Scores- Leveled papers'!$H$3:$KM$3,BI$4,'English Scores- Leveled papers'!$H19:$KM19)))</f>
        <v/>
      </c>
      <c r="BJ20" s="89" t="str">
        <f>IF($B20="","",IF(COUNTIFS('English Scores- Leveled papers'!$H$3:$KM$3,BJ$4,'English Scores- Leveled papers'!$H19:$KM19,"&gt;-1")=0,"",SUMIF('English Scores- Leveled papers'!$H$3:$KM$3,BJ$4,'English Scores- Leveled papers'!$H19:$KM19)))</f>
        <v/>
      </c>
      <c r="BK20" s="89" t="str">
        <f>IF($B20="","",IF(COUNTIFS('English Scores- Leveled papers'!$H$3:$KM$3,BK$4,'English Scores- Leveled papers'!$H19:$KM19,"&gt;-1")=0,"",SUMIF('English Scores- Leveled papers'!$H$3:$KM$3,BK$4,'English Scores- Leveled papers'!$H19:$KM19)))</f>
        <v/>
      </c>
      <c r="BL20" s="89" t="str">
        <f>IF($B20="","",IF(COUNTIFS('English Scores- Leveled papers'!$H$3:$KM$3,BL$4,'English Scores- Leveled papers'!$H19:$KM19,"&gt;-1")=0,"",SUMIF('English Scores- Leveled papers'!$H$3:$KM$3,BL$4,'English Scores- Leveled papers'!$H19:$KM19)))</f>
        <v/>
      </c>
      <c r="BM20" s="89" t="str">
        <f>IF($B20="","",IF(COUNTIFS('Eng GLA 6th, 7th, 8th'!$E$3:$DV$3,BM$4,'Eng GLA 6th, 7th, 8th'!$E20:$DV20, "&gt;-1")=0,"",SUMIF('Eng GLA 6th, 7th, 8th'!$E$3:$DV$3,BM$4,'Eng GLA 6th, 7th, 8th'!$E20:$DV20)))</f>
        <v/>
      </c>
      <c r="BN20" s="89" t="str">
        <f>IF($B20="","",IF(COUNTIFS('Eng GLA 6th, 7th, 8th'!$E$3:$DV$3,BN$4,'Eng GLA 6th, 7th, 8th'!$E20:$DV20, "&gt;-1")=0,"",SUMIF('Eng GLA 6th, 7th, 8th'!$E$3:$DV$3,BN$4,'Eng GLA 6th, 7th, 8th'!$E20:$DV20)))</f>
        <v/>
      </c>
      <c r="BO20" s="89" t="str">
        <f>IF($B20="","",IF(COUNTIFS('Eng GLA 6th, 7th, 8th'!$E$3:$DV$3,BO$4,'Eng GLA 6th, 7th, 8th'!$E20:$DV20, "&gt;-1")=0,"",SUMIF('Eng GLA 6th, 7th, 8th'!$E$3:$DV$3,BO$4,'Eng GLA 6th, 7th, 8th'!$E20:$DV20)))</f>
        <v/>
      </c>
      <c r="BP20" s="89" t="str">
        <f>IF($B20="","",IF(COUNTIFS('Eng GLA 6th, 7th, 8th'!$E$3:$DV$3,BP$4,'Eng GLA 6th, 7th, 8th'!$E20:$DV20, "&gt;-1")=0,"",SUMIF('Eng GLA 6th, 7th, 8th'!$E$3:$DV$3,BP$4,'Eng GLA 6th, 7th, 8th'!$E20:$DV20)))</f>
        <v/>
      </c>
      <c r="BQ20" s="89" t="str">
        <f>IF($B20="","",IF(COUNTIFS('Eng GLA 6th, 7th, 8th'!$E$3:$DV$3,BQ$4,'Eng GLA 6th, 7th, 8th'!$E20:$DV20, "&gt;-1")=0,"",SUMIF('Eng GLA 6th, 7th, 8th'!$E$3:$DV$3,BQ$4,'Eng GLA 6th, 7th, 8th'!$E20:$DV20)))</f>
        <v/>
      </c>
      <c r="BR20" s="89" t="str">
        <f>IF($B20="","",IF(COUNTIFS('Eng GLA 6th, 7th, 8th'!$E$3:$DV$3,BR$4,'Eng GLA 6th, 7th, 8th'!$E20:$DV20, "&gt;-1")=0,"",SUMIF('Eng GLA 6th, 7th, 8th'!$E$3:$DV$3,BR$4,'Eng GLA 6th, 7th, 8th'!$E20:$DV20)))</f>
        <v/>
      </c>
      <c r="BS20" s="89" t="str">
        <f>IF($B20="","",IF(COUNTIFS('Eng GLA 6th, 7th, 8th'!$E$3:$DV$3,BS$4,'Eng GLA 6th, 7th, 8th'!$E20:$DV20, "&gt;-1")=0,"",SUMIF('Eng GLA 6th, 7th, 8th'!$E$3:$DV$3,BS$4,'Eng GLA 6th, 7th, 8th'!$E20:$DV20)))</f>
        <v/>
      </c>
      <c r="BT20" s="89" t="str">
        <f>IF($B20="","",IF(COUNTIFS('Eng GLA 6th, 7th, 8th'!$E$3:$DV$3,BT$4,'Eng GLA 6th, 7th, 8th'!$E20:$DV20, "&gt;-1")=0,"",SUMIF('Eng GLA 6th, 7th, 8th'!$E$3:$DV$3,BT$4,'Eng GLA 6th, 7th, 8th'!$E20:$DV20)))</f>
        <v/>
      </c>
      <c r="BU20" s="89" t="str">
        <f>IF($B20="","",IF(COUNTIFS('Eng GLA 6th, 7th, 8th'!$E$3:$DV$3,BU$4,'Eng GLA 6th, 7th, 8th'!$E20:$DV20, "&gt;-1")=0,"",SUMIF('Eng GLA 6th, 7th, 8th'!$E$3:$DV$3,BU$4,'Eng GLA 6th, 7th, 8th'!$E20:$DV20)))</f>
        <v/>
      </c>
      <c r="BV20" s="89" t="str">
        <f>IF($B20="","",IF(COUNTIFS('Eng GLA 6th, 7th, 8th'!$E$3:$DV$3,BV$4,'Eng GLA 6th, 7th, 8th'!$E20:$DV20, "&gt;-1")=0,"",SUMIF('Eng GLA 6th, 7th, 8th'!$E$3:$DV$3,BV$4,'Eng GLA 6th, 7th, 8th'!$E20:$DV20)))</f>
        <v/>
      </c>
      <c r="BW20" s="89" t="str">
        <f>IF($B20="","",IF(COUNTIFS('Eng GLA 6th, 7th, 8th'!$E$3:$DV$3,BW$4,'Eng GLA 6th, 7th, 8th'!$E20:$DV20, "&gt;-1")=0,"",SUMIF('Eng GLA 6th, 7th, 8th'!$E$3:$DV$3,BW$4,'Eng GLA 6th, 7th, 8th'!$E20:$DV20)))</f>
        <v/>
      </c>
      <c r="BX20" s="89" t="str">
        <f>IF($B20="","",IF(COUNTIFS('Eng GLA 6th, 7th, 8th'!$E$3:$DV$3,BX$4,'Eng GLA 6th, 7th, 8th'!$E20:$DV20, "&gt;-1")=0,"",SUMIF('Eng GLA 6th, 7th, 8th'!$E$3:$DV$3,BX$4,'Eng GLA 6th, 7th, 8th'!$E20:$DV20)))</f>
        <v/>
      </c>
      <c r="BY20" s="89" t="str">
        <f>IF($B20="","",IF(COUNTIFS('Eng GLA 6th, 7th, 8th'!$E$3:$DV$3,BY$4,'Eng GLA 6th, 7th, 8th'!$E20:$DV20, "&gt;-1")=0,"",SUMIF('Eng GLA 6th, 7th, 8th'!$E$3:$DV$3,BY$4,'Eng GLA 6th, 7th, 8th'!$E20:$DV20)))</f>
        <v/>
      </c>
      <c r="BZ20" s="89" t="str">
        <f>IF($B20="","",IF(COUNTIFS('Eng GLA 6th, 7th, 8th'!$E$3:$DV$3,BZ$4,'Eng GLA 6th, 7th, 8th'!$E20:$DV20, "&gt;-1")=0,"",SUMIF('Eng GLA 6th, 7th, 8th'!$E$3:$DV$3,BZ$4,'Eng GLA 6th, 7th, 8th'!$E20:$DV20)))</f>
        <v/>
      </c>
      <c r="CA20" s="89" t="str">
        <f>IF($B20="","",IF(COUNTIFS('Eng GLA 6th, 7th, 8th'!$E$3:$DV$3,CA$4,'Eng GLA 6th, 7th, 8th'!$E20:$DV20, "&gt;-1")=0,"",SUMIF('Eng GLA 6th, 7th, 8th'!$E$3:$DV$3,CA$4,'Eng GLA 6th, 7th, 8th'!$E20:$DV20)))</f>
        <v/>
      </c>
      <c r="CB20" s="426"/>
      <c r="CC20" s="133" t="str">
        <f>IFERROR(IF((COUNT('Eng GLA 6th, 7th, 8th'!E20:U20)=0)," ",(SUM('Eng GLA 6th, 7th, 8th'!E20:U20)/$CC$3)),"")</f>
        <v xml:space="preserve"> </v>
      </c>
      <c r="CD20" s="133" t="str">
        <f>IFERROR(IF((COUNT('Eng GLA 6th, 7th, 8th'!V20:AA20)=0)," ",(SUM('Eng GLA 6th, 7th, 8th'!V20:AA20)/$CD$3)),"")</f>
        <v xml:space="preserve"> </v>
      </c>
      <c r="CE20" s="133" t="str">
        <f>IFERROR(IF((COUNT('Eng GLA 6th, 7th, 8th'!AB20:AG20)=0)," ",(SUM('Eng GLA 6th, 7th, 8th'!AB20:AG20)/$CE$3)),"")</f>
        <v xml:space="preserve"> </v>
      </c>
      <c r="CF20" s="133" t="str">
        <f>IFERROR(IF((COUNT('Eng GLA 6th, 7th, 8th'!AH20:AP20)=0)," ",(SUM('Eng GLA 6th, 7th, 8th'!AH20:AP20)/$CF$3)),"")</f>
        <v xml:space="preserve"> </v>
      </c>
      <c r="CG20" s="433" t="str">
        <f>IFERROR(IF((COUNT('Eng GLA 6th, 7th, 8th'!AR20:BH20)=0)," ",(SUM('Eng GLA 6th, 7th, 8th'!AR20:BH20)/$CG$3)),"")</f>
        <v xml:space="preserve"> </v>
      </c>
      <c r="CH20" s="433" t="str">
        <f>IFERROR(IF((COUNT('Eng GLA 6th, 7th, 8th'!BI20:BN20)=0)," ",(SUM('Eng GLA 6th, 7th, 8th'!BI20:BN20)/$CH$3)),"")</f>
        <v xml:space="preserve"> </v>
      </c>
      <c r="CI20" s="433" t="str">
        <f>IFERROR(IF((COUNT('Eng GLA 6th, 7th, 8th'!BO20:BT20)=0)," ",(SUM('Eng GLA 6th, 7th, 8th'!BO20:BT20)/$CI$3)),"")</f>
        <v xml:space="preserve"> </v>
      </c>
      <c r="CJ20" s="433" t="str">
        <f>IFERROR(IF((COUNT('Eng GLA 6th, 7th, 8th'!BU20:CF20)=0)," ",(SUM('Eng GLA 6th, 7th, 8th'!BU20:CF20)/$CJ$3)),"")</f>
        <v xml:space="preserve"> </v>
      </c>
      <c r="CK20" s="433" t="str">
        <f>IFERROR(IF((COUNT('Eng GLA 6th, 7th, 8th'!CH20:CX20)=0)," ",(SUM('Eng GLA 6th, 7th, 8th'!CH20:CX20)/$CK$3)),"")</f>
        <v xml:space="preserve"> </v>
      </c>
      <c r="CL20" s="433" t="str">
        <f>IFERROR(IF((COUNT('Eng GLA 6th, 7th, 8th'!CY20:DD20)=0)," ",(SUM('Eng GLA 6th, 7th, 8th'!CY20:DD20)/$CL$3)),"")</f>
        <v xml:space="preserve"> </v>
      </c>
      <c r="CM20" s="433" t="str">
        <f>IFERROR(IF((COUNT('Eng GLA 6th, 7th, 8th'!DE20:DJ20)=0)," ",(SUM('Eng GLA 6th, 7th, 8th'!DE20:DJ20)/$CM$3)),"")</f>
        <v xml:space="preserve"> </v>
      </c>
      <c r="CN20" s="433" t="str">
        <f>IFERROR(IF((COUNT('Eng GLA 6th, 7th, 8th'!DK20:DV20)=0)," ",(SUM('Eng GLA 6th, 7th, 8th'!DK20:DV20)/$CN$3)),"")</f>
        <v xml:space="preserve"> </v>
      </c>
    </row>
    <row r="21" spans="1:92" x14ac:dyDescent="0.2">
      <c r="A21" s="65">
        <v>14</v>
      </c>
      <c r="B21" s="65" t="str">
        <f>'English Scores- Leveled papers'!B20</f>
        <v>Asra</v>
      </c>
      <c r="C21" s="66">
        <f>'RC Mastery Check+Question type'!H18</f>
        <v>1</v>
      </c>
      <c r="D21" s="153" t="str">
        <f>'Cover Sheet'!L18</f>
        <v/>
      </c>
      <c r="E21" s="89" t="str">
        <f>IF($B21="","",IF(COUNTIFS('English Scores- Leveled papers'!$H$3:$KM$3,E$4,'English Scores- Leveled papers'!$H20:$KM20,"&gt;-1")=0,"",SUMIF('English Scores- Leveled papers'!$H$3:$KM$3,E$4,'English Scores- Leveled papers'!$H20:$KM20)))</f>
        <v/>
      </c>
      <c r="F21" s="89" t="str">
        <f>IF($B21="","",IF(COUNTIFS('English Scores- Leveled papers'!$H$3:$KM$3,F$4,'English Scores- Leveled papers'!$H20:$KM20,"&gt;-1")=0,"",SUMIF('English Scores- Leveled papers'!$H$3:$KM$3,F$4,'English Scores- Leveled papers'!$H20:$KM20)))</f>
        <v/>
      </c>
      <c r="G21" s="89" t="str">
        <f>IF($B21="","",IF(COUNTIFS('English Scores- Leveled papers'!$H$3:$KM$3,G$4,'English Scores- Leveled papers'!$H20:$KM20,"&gt;-1")=0,"",SUMIF('English Scores- Leveled papers'!$H$3:$KM$3,G$4,'English Scores- Leveled papers'!$H20:$KM20)))</f>
        <v/>
      </c>
      <c r="H21" s="89" t="str">
        <f>IF($B21="","",IF(COUNTIFS('English Scores- Leveled papers'!$H$3:$KM$3,H$4,'English Scores- Leveled papers'!$H20:$KM20,"&gt;-1")=0,"",SUMIF('English Scores- Leveled papers'!$H$3:$KM$3,H$4,'English Scores- Leveled papers'!$H20:$KM20)))</f>
        <v/>
      </c>
      <c r="I21" s="89" t="str">
        <f>IF($B21="","",IF(COUNTIFS('English Scores- Leveled papers'!$H$3:$KM$3,I$4,'English Scores- Leveled papers'!$H20:$KM20,"&gt;-1")=0,"",SUMIF('English Scores- Leveled papers'!$H$3:$KM$3,I$4,'English Scores- Leveled papers'!$H20:$KM20)))</f>
        <v/>
      </c>
      <c r="J21" s="89" t="str">
        <f>IF($B21="","",IF(COUNTIFS('English Scores- Leveled papers'!$H$3:$KM$3,J$4,'English Scores- Leveled papers'!$H20:$KM20,"&gt;-1")=0,"",SUMIF('English Scores- Leveled papers'!$H$3:$KM$3,J$4,'English Scores- Leveled papers'!$H20:$KM20)))</f>
        <v/>
      </c>
      <c r="K21" s="89" t="str">
        <f>IF($B21="","",IF(COUNTIFS('English Scores- Leveled papers'!$H$3:$KM$3,K$4,'English Scores- Leveled papers'!$H20:$KM20,"&gt;-1")=0,"",SUMIF('English Scores- Leveled papers'!$H$3:$KM$3,K$4,'English Scores- Leveled papers'!$H20:$KM20)))</f>
        <v/>
      </c>
      <c r="L21" s="89" t="str">
        <f>IF($B21="","",IF(COUNTIFS('English Scores- Leveled papers'!$H$3:$KM$3,L$4,'English Scores- Leveled papers'!$H20:$KM20,"&gt;-1")=0,"",SUMIF('English Scores- Leveled papers'!$H$3:$KM$3,L$4,'English Scores- Leveled papers'!$H20:$KM20)))</f>
        <v/>
      </c>
      <c r="M21" s="89" t="str">
        <f>IF($B21="","",IF(COUNTIFS('English Scores- Leveled papers'!$H$3:$KM$3,M$4,'English Scores- Leveled papers'!$H20:$KM20,"&gt;-1")=0,"",SUMIF('English Scores- Leveled papers'!$H$3:$KM$3,M$4,'English Scores- Leveled papers'!$H20:$KM20)))</f>
        <v/>
      </c>
      <c r="N21" s="89" t="str">
        <f>IF($B21="","",IF(COUNTIFS('English Scores- Leveled papers'!$H$3:$KM$3,N$4,'English Scores- Leveled papers'!$H20:$KM20,"&gt;-1")=0,"",SUMIF('English Scores- Leveled papers'!$H$3:$KM$3,N$4,'English Scores- Leveled papers'!$H20:$KM20)))</f>
        <v/>
      </c>
      <c r="O21" s="89" t="str">
        <f>IF($B21="","",IF(COUNTIFS('English Scores- Leveled papers'!$H$3:$KM$3,O$4,'English Scores- Leveled papers'!$H20:$KM20,"&gt;-1")=0,"",SUMIF('English Scores- Leveled papers'!$H$3:$KM$3,O$4,'English Scores- Leveled papers'!$H20:$KM20)))</f>
        <v/>
      </c>
      <c r="P21" s="89" t="str">
        <f>IF($B21="","",IF(COUNTIFS('English Scores- Leveled papers'!$H$3:$KM$3,P$4,'English Scores- Leveled papers'!$H20:$KM20,"&gt;-1")=0,"",SUMIF('English Scores- Leveled papers'!$H$3:$KM$3,P$4,'English Scores- Leveled papers'!$H20:$KM20)))</f>
        <v/>
      </c>
      <c r="Q21" s="89">
        <f>IF($B21="","",IF(COUNTIFS('English Scores- Leveled papers'!$H$3:$KM$3,Q$4,'English Scores- Leveled papers'!$H20:$KM20,"&gt;-1")=0,"",SUMIF('English Scores- Leveled papers'!$H$3:$KM$3,Q$4,'English Scores- Leveled papers'!$H20:$KM20)))</f>
        <v>3</v>
      </c>
      <c r="R21" s="89">
        <f>IF($B21="","",IF(COUNTIFS('English Scores- Leveled papers'!$H$3:$KM$3,R$4,'English Scores- Leveled papers'!$H20:$KM20,"&gt;-1")=0,"",SUMIF('English Scores- Leveled papers'!$H$3:$KM$3,R$4,'English Scores- Leveled papers'!$H20:$KM20)))</f>
        <v>0</v>
      </c>
      <c r="S21" s="89">
        <f>IF($B21="","",IF(COUNTIFS('English Scores- Leveled papers'!$H$3:$KM$3,S$4,'English Scores- Leveled papers'!$H20:$KM20,"&gt;-1")=0,"",SUMIF('English Scores- Leveled papers'!$H$3:$KM$3,S$4,'English Scores- Leveled papers'!$H20:$KM20)))</f>
        <v>0</v>
      </c>
      <c r="T21" s="89">
        <f>IF($B21="","",IF(COUNTIFS('English Scores- Leveled papers'!$H$3:$KM$3,T$4,'English Scores- Leveled papers'!$H20:$KM20,"&gt;-1")=0,"",SUMIF('English Scores- Leveled papers'!$H$3:$KM$3,T$4,'English Scores- Leveled papers'!$H20:$KM20)))</f>
        <v>3.5</v>
      </c>
      <c r="U21" s="89">
        <f>IF($B21="","",IF(COUNTIFS('English Scores- Leveled papers'!$H$3:$KM$3,U$4,'English Scores- Leveled papers'!$H20:$KM20,"&gt;-1")=0,"",SUMIF('English Scores- Leveled papers'!$H$3:$KM$3,U$4,'English Scores- Leveled papers'!$H20:$KM20)))</f>
        <v>2</v>
      </c>
      <c r="V21" s="89">
        <f>IF($B21="","",IF(COUNTIFS('English Scores- Leveled papers'!$H$3:$KM$3,V$4,'English Scores- Leveled papers'!$H20:$KM20,"&gt;-1")=0,"",SUMIF('English Scores- Leveled papers'!$H$3:$KM$3,V$4,'English Scores- Leveled papers'!$H20:$KM20)))</f>
        <v>3</v>
      </c>
      <c r="W21" s="89">
        <f>IF($B21="","",IF(COUNTIFS('English Scores- Leveled papers'!$H$3:$KM$3,W$4,'English Scores- Leveled papers'!$H20:$KM20,"&gt;-1")=0,"",SUMIF('English Scores- Leveled papers'!$H$3:$KM$3,W$4,'English Scores- Leveled papers'!$H20:$KM20)))</f>
        <v>0</v>
      </c>
      <c r="X21" s="89">
        <f>IF($B21="","",IF(COUNTIFS('English Scores- Leveled papers'!$H$3:$KM$3,X$4,'English Scores- Leveled papers'!$H20:$KM20,"&gt;-1")=0,"",SUMIF('English Scores- Leveled papers'!$H$3:$KM$3,X$4,'English Scores- Leveled papers'!$H20:$KM20)))</f>
        <v>0</v>
      </c>
      <c r="Y21" s="89">
        <f>IF($B21="","",IF(COUNTIFS('English Scores- Leveled papers'!$H$3:$KM$3,Y$4,'English Scores- Leveled papers'!$H20:$KM20,"&gt;-1")=0,"",SUMIF('English Scores- Leveled papers'!$H$3:$KM$3,Y$4,'English Scores- Leveled papers'!$H20:$KM20)))</f>
        <v>1</v>
      </c>
      <c r="Z21" s="89" t="str">
        <f>IF($B21="","",IF(COUNTIFS('English Scores- Leveled papers'!$H$3:$KM$3,Z$4,'English Scores- Leveled papers'!$H20:$KM20,"&gt;-1")=0,"",SUMIF('English Scores- Leveled papers'!$H$3:$KM$3,Z$4,'English Scores- Leveled papers'!$H20:$KM20)))</f>
        <v/>
      </c>
      <c r="AA21" s="89" t="str">
        <f>IF($B21="","",IF(COUNTIFS('English Scores- Leveled papers'!$H$3:$KM$3,AA$4,'English Scores- Leveled papers'!$H20:$KM20,"&gt;-1")=0,"",SUMIF('English Scores- Leveled papers'!$H$3:$KM$3,AA$4,'English Scores- Leveled papers'!$H20:$KM20)))</f>
        <v/>
      </c>
      <c r="AB21" s="89" t="str">
        <f>IF($B21="","",IF(COUNTIFS('English Scores- Leveled papers'!$H$3:$KM$3,AB$4,'English Scores- Leveled papers'!$H20:$KM20,"&gt;-1")=0,"",SUMIF('English Scores- Leveled papers'!$H$3:$KM$3,AB$4,'English Scores- Leveled papers'!$H20:$KM20)))</f>
        <v/>
      </c>
      <c r="AC21" s="89" t="str">
        <f>IF($B21="","",IF(COUNTIFS('English Scores- Leveled papers'!$H$3:$KM$3,AC$4,'English Scores- Leveled papers'!$H20:$KM20,"&gt;-1")=0,"",SUMIF('English Scores- Leveled papers'!$H$3:$KM$3,AC$4,'English Scores- Leveled papers'!$H20:$KM20)))</f>
        <v/>
      </c>
      <c r="AD21" s="89" t="str">
        <f>IF($B21="","",IF(COUNTIFS('English Scores- Leveled papers'!$H$3:$KM$3,AD$4,'English Scores- Leveled papers'!$H20:$KM20,"&gt;-1")=0,"",SUMIF('English Scores- Leveled papers'!$H$3:$KM$3,AD$4,'English Scores- Leveled papers'!$H20:$KM20)))</f>
        <v/>
      </c>
      <c r="AE21" s="89" t="str">
        <f>IF($B21="","",IF(COUNTIFS('English Scores- Leveled papers'!$H$3:$KM$3,AE$4,'English Scores- Leveled papers'!$H20:$KM20,"&gt;-1")=0,"",SUMIF('English Scores- Leveled papers'!$H$3:$KM$3,AE$4,'English Scores- Leveled papers'!$H20:$KM20)))</f>
        <v/>
      </c>
      <c r="AF21" s="89" t="str">
        <f>IF($B21="","",IF(COUNTIFS('English Scores- Leveled papers'!$H$3:$KM$3,AF$4,'English Scores- Leveled papers'!$H20:$KM20,"&gt;-1")=0,"",SUMIF('English Scores- Leveled papers'!$H$3:$KM$3,AF$4,'English Scores- Leveled papers'!$H20:$KM20)))</f>
        <v/>
      </c>
      <c r="AG21" s="89" t="str">
        <f>IF($B21="","",IF(COUNTIFS('English Scores- Leveled papers'!$H$3:$KM$3,AG$4,'English Scores- Leveled papers'!$H20:$KM20,"&gt;-1")=0,"",SUMIF('English Scores- Leveled papers'!$H$3:$KM$3,AG$4,'English Scores- Leveled papers'!$H20:$KM20)))</f>
        <v/>
      </c>
      <c r="AH21" s="89" t="str">
        <f>IF($B21="","",IF(COUNTIFS('English Scores- Leveled papers'!$H$3:$KM$3,AH$4,'English Scores- Leveled papers'!$H20:$KM20,"&gt;-1")=0,"",SUMIF('English Scores- Leveled papers'!$H$3:$KM$3,AH$4,'English Scores- Leveled papers'!$H20:$KM20)))</f>
        <v/>
      </c>
      <c r="AI21" s="89" t="str">
        <f>IF($B21="","",IF(COUNTIFS('English Scores- Leveled papers'!$H$3:$KM$3,AI$4,'English Scores- Leveled papers'!$H20:$KM20,"&gt;-1")=0,"",SUMIF('English Scores- Leveled papers'!$H$3:$KM$3,AI$4,'English Scores- Leveled papers'!$H20:$KM20)))</f>
        <v/>
      </c>
      <c r="AJ21" s="89" t="str">
        <f>IF($B21="","",IF(COUNTIFS('English Scores- Leveled papers'!$H$3:$KM$3,AJ$4,'English Scores- Leveled papers'!$H20:$KM20,"&gt;-1")=0,"",SUMIF('English Scores- Leveled papers'!$H$3:$KM$3,AJ$4,'English Scores- Leveled papers'!$H20:$KM20)))</f>
        <v/>
      </c>
      <c r="AK21" s="89" t="str">
        <f>IF($B21="","",IF(COUNTIFS('English Scores- Leveled papers'!$H$3:$KM$3,AK$4,'English Scores- Leveled papers'!$H20:$KM20,"&gt;-1")=0,"",SUMIF('English Scores- Leveled papers'!$H$3:$KM$3,AK$4,'English Scores- Leveled papers'!$H20:$KM20)))</f>
        <v/>
      </c>
      <c r="AL21" s="89" t="str">
        <f>IF($B21="","",IF(COUNTIFS('English Scores- Leveled papers'!$H$3:$KM$3,AL$4,'English Scores- Leveled papers'!$H20:$KM20,"&gt;-1")=0,"",SUMIF('English Scores- Leveled papers'!$H$3:$KM$3,AL$4,'English Scores- Leveled papers'!$H20:$KM20)))</f>
        <v/>
      </c>
      <c r="AM21" s="89" t="str">
        <f>IF($B21="","",IF(COUNTIFS('English Scores- Leveled papers'!$H$3:$KM$3,AM$4,'English Scores- Leveled papers'!$H20:$KM20,"&gt;-1")=0,"",SUMIF('English Scores- Leveled papers'!$H$3:$KM$3,AM$4,'English Scores- Leveled papers'!$H20:$KM20)))</f>
        <v/>
      </c>
      <c r="AN21" s="89" t="str">
        <f>IF($B21="","",IF(COUNTIFS('English Scores- Leveled papers'!$H$3:$KM$3,AN$4,'English Scores- Leveled papers'!$H20:$KM20,"&gt;-1")=0,"",SUMIF('English Scores- Leveled papers'!$H$3:$KM$3,AN$4,'English Scores- Leveled papers'!$H20:$KM20)))</f>
        <v/>
      </c>
      <c r="AO21" s="89" t="str">
        <f>IF($B21="","",IF(COUNTIFS('English Scores- Leveled papers'!$H$3:$KM$3,AO$4,'English Scores- Leveled papers'!$H20:$KM20,"&gt;-1")=0,"",SUMIF('English Scores- Leveled papers'!$H$3:$KM$3,AO$4,'English Scores- Leveled papers'!$H20:$KM20)))</f>
        <v/>
      </c>
      <c r="AP21" s="89" t="str">
        <f>IF($B21="","",IF(COUNTIFS('English Scores- Leveled papers'!$H$3:$KM$3,AP$4,'English Scores- Leveled papers'!$H20:$KM20,"&gt;-1")=0,"",SUMIF('English Scores- Leveled papers'!$H$3:$KM$3,AP$4,'English Scores- Leveled papers'!$H20:$KM20)))</f>
        <v/>
      </c>
      <c r="AQ21" s="89" t="str">
        <f>IF($B21="","",IF(COUNTIFS('English Scores- Leveled papers'!$H$3:$KM$3,AQ$4,'English Scores- Leveled papers'!$H20:$KM20,"&gt;-1")=0,"",SUMIF('English Scores- Leveled papers'!$H$3:$KM$3,AQ$4,'English Scores- Leveled papers'!$H20:$KM20)))</f>
        <v/>
      </c>
      <c r="AR21" s="89" t="str">
        <f>IF($B21="","",IF(COUNTIFS('English Scores- Leveled papers'!$H$3:$KM$3,AR$4,'English Scores- Leveled papers'!$H20:$KM20,"&gt;-1")=0,"",SUMIF('English Scores- Leveled papers'!$H$3:$KM$3,AR$4,'English Scores- Leveled papers'!$H20:$KM20)))</f>
        <v/>
      </c>
      <c r="AS21" s="89" t="str">
        <f>IF($B21="","",IF(COUNTIFS('English Scores- Leveled papers'!$H$3:$KM$3,AS$4,'English Scores- Leveled papers'!$H20:$KM20,"&gt;-1")=0,"",SUMIF('English Scores- Leveled papers'!$H$3:$KM$3,AS$4,'English Scores- Leveled papers'!$H20:$KM20)))</f>
        <v/>
      </c>
      <c r="AT21" s="89" t="str">
        <f>IF($B21="","",IF(COUNTIFS('English Scores- Leveled papers'!$H$3:$KM$3,AT$4,'English Scores- Leveled papers'!$H20:$KM20,"&gt;-1")=0,"",SUMIF('English Scores- Leveled papers'!$H$3:$KM$3,AT$4,'English Scores- Leveled papers'!$H20:$KM20)))</f>
        <v/>
      </c>
      <c r="AU21" s="89" t="str">
        <f>IF($B21="","",IF(COUNTIFS('English Scores- Leveled papers'!$H$3:$KM$3,AU$4,'English Scores- Leveled papers'!$H20:$KM20,"&gt;-1")=0,"",SUMIF('English Scores- Leveled papers'!$H$3:$KM$3,AU$4,'English Scores- Leveled papers'!$H20:$KM20)))</f>
        <v/>
      </c>
      <c r="AV21" s="89" t="str">
        <f>IF($B21="","",IF(COUNTIFS('English Scores- Leveled papers'!$H$3:$KM$3,AV$4,'English Scores- Leveled papers'!$H20:$KM20,"&gt;-1")=0,"",SUMIF('English Scores- Leveled papers'!$H$3:$KM$3,AV$4,'English Scores- Leveled papers'!$H20:$KM20)))</f>
        <v/>
      </c>
      <c r="AW21" s="89" t="str">
        <f>IF($B21="","",IF(COUNTIFS('English Scores- Leveled papers'!$H$3:$KM$3,AW$4,'English Scores- Leveled papers'!$H20:$KM20,"&gt;-1")=0,"",SUMIF('English Scores- Leveled papers'!$H$3:$KM$3,AW$4,'English Scores- Leveled papers'!$H20:$KM20)))</f>
        <v/>
      </c>
      <c r="AX21" s="89" t="str">
        <f>IF($B21="","",IF(COUNTIFS('English Scores- Leveled papers'!$H$3:$KM$3,AX$4,'English Scores- Leveled papers'!$H20:$KM20,"&gt;-1")=0,"",SUMIF('English Scores- Leveled papers'!$H$3:$KM$3,AX$4,'English Scores- Leveled papers'!$H20:$KM20)))</f>
        <v/>
      </c>
      <c r="AY21" s="89" t="str">
        <f>IF($B21="","",IF(COUNTIFS('English Scores- Leveled papers'!$H$3:$KM$3,AY$4,'English Scores- Leveled papers'!$H20:$KM20,"&gt;-1")=0,"",SUMIF('English Scores- Leveled papers'!$H$3:$KM$3,AY$4,'English Scores- Leveled papers'!$H20:$KM20)))</f>
        <v/>
      </c>
      <c r="AZ21" s="89" t="str">
        <f>IF($B21="","",IF(COUNTIFS('English Scores- Leveled papers'!$H$3:$KM$3,AZ$4,'English Scores- Leveled papers'!$H20:$KM20,"&gt;-1")=0,"",SUMIF('English Scores- Leveled papers'!$H$3:$KM$3,AZ$4,'English Scores- Leveled papers'!$H20:$KM20)))</f>
        <v/>
      </c>
      <c r="BA21" s="89" t="str">
        <f>IF($B21="","",IF(COUNTIFS('English Scores- Leveled papers'!$H$3:$KM$3,BA$4,'English Scores- Leveled papers'!$H20:$KM20,"&gt;-1")=0,"",SUMIF('English Scores- Leveled papers'!$H$3:$KM$3,BA$4,'English Scores- Leveled papers'!$H20:$KM20)))</f>
        <v/>
      </c>
      <c r="BB21" s="89" t="str">
        <f>IF($B21="","",IF(COUNTIFS('English Scores- Leveled papers'!$H$3:$KM$3,BB$4,'English Scores- Leveled papers'!$H20:$KM20,"&gt;-1")=0,"",SUMIF('English Scores- Leveled papers'!$H$3:$KM$3,BB$4,'English Scores- Leveled papers'!$H20:$KM20)))</f>
        <v/>
      </c>
      <c r="BC21" s="89" t="str">
        <f>IF($B21="","",IF(COUNTIFS('English Scores- Leveled papers'!$H$3:$KM$3,BC$4,'English Scores- Leveled papers'!$H20:$KM20,"&gt;-1")=0,"",SUMIF('English Scores- Leveled papers'!$H$3:$KM$3,BC$4,'English Scores- Leveled papers'!$H20:$KM20)))</f>
        <v/>
      </c>
      <c r="BD21" s="89" t="str">
        <f>IF($B21="","",IF(COUNTIFS('English Scores- Leveled papers'!$H$3:$KM$3,BD$4,'English Scores- Leveled papers'!$H20:$KM20,"&gt;-1")=0,"",SUMIF('English Scores- Leveled papers'!$H$3:$KM$3,BD$4,'English Scores- Leveled papers'!$H20:$KM20)))</f>
        <v/>
      </c>
      <c r="BE21" s="89" t="str">
        <f>IF($B21="","",IF(COUNTIFS('English Scores- Leveled papers'!$H$3:$KM$3,BE$4,'English Scores- Leveled papers'!$H20:$KM20,"&gt;-1")=0,"",SUMIF('English Scores- Leveled papers'!$H$3:$KM$3,BE$4,'English Scores- Leveled papers'!$H20:$KM20)))</f>
        <v/>
      </c>
      <c r="BF21" s="89" t="str">
        <f>IF($B21="","",IF(COUNTIFS('English Scores- Leveled papers'!$H$3:$KM$3,BF$4,'English Scores- Leveled papers'!$H20:$KM20,"&gt;-1")=0,"",SUMIF('English Scores- Leveled papers'!$H$3:$KM$3,BF$4,'English Scores- Leveled papers'!$H20:$KM20)))</f>
        <v/>
      </c>
      <c r="BG21" s="89" t="str">
        <f>IF($B21="","",IF(COUNTIFS('English Scores- Leveled papers'!$H$3:$KM$3,BG$4,'English Scores- Leveled papers'!$H20:$KM20,"&gt;-1")=0,"",SUMIF('English Scores- Leveled papers'!$H$3:$KM$3,BG$4,'English Scores- Leveled papers'!$H20:$KM20)))</f>
        <v/>
      </c>
      <c r="BH21" s="89" t="str">
        <f>IF($B21="","",IF(COUNTIFS('English Scores- Leveled papers'!$H$3:$KM$3,BH$4,'English Scores- Leveled papers'!$H20:$KM20,"&gt;-1")=0,"",SUMIF('English Scores- Leveled papers'!$H$3:$KM$3,BH$4,'English Scores- Leveled papers'!$H20:$KM20)))</f>
        <v/>
      </c>
      <c r="BI21" s="89" t="str">
        <f>IF($B21="","",IF(COUNTIFS('English Scores- Leveled papers'!$H$3:$KM$3,BI$4,'English Scores- Leveled papers'!$H20:$KM20,"&gt;-1")=0,"",SUMIF('English Scores- Leveled papers'!$H$3:$KM$3,BI$4,'English Scores- Leveled papers'!$H20:$KM20)))</f>
        <v/>
      </c>
      <c r="BJ21" s="89" t="str">
        <f>IF($B21="","",IF(COUNTIFS('English Scores- Leveled papers'!$H$3:$KM$3,BJ$4,'English Scores- Leveled papers'!$H20:$KM20,"&gt;-1")=0,"",SUMIF('English Scores- Leveled papers'!$H$3:$KM$3,BJ$4,'English Scores- Leveled papers'!$H20:$KM20)))</f>
        <v/>
      </c>
      <c r="BK21" s="89" t="str">
        <f>IF($B21="","",IF(COUNTIFS('English Scores- Leveled papers'!$H$3:$KM$3,BK$4,'English Scores- Leveled papers'!$H20:$KM20,"&gt;-1")=0,"",SUMIF('English Scores- Leveled papers'!$H$3:$KM$3,BK$4,'English Scores- Leveled papers'!$H20:$KM20)))</f>
        <v/>
      </c>
      <c r="BL21" s="89" t="str">
        <f>IF($B21="","",IF(COUNTIFS('English Scores- Leveled papers'!$H$3:$KM$3,BL$4,'English Scores- Leveled papers'!$H20:$KM20,"&gt;-1")=0,"",SUMIF('English Scores- Leveled papers'!$H$3:$KM$3,BL$4,'English Scores- Leveled papers'!$H20:$KM20)))</f>
        <v/>
      </c>
      <c r="BM21" s="89" t="str">
        <f>IF($B21="","",IF(COUNTIFS('Eng GLA 6th, 7th, 8th'!$E$3:$DV$3,BM$4,'Eng GLA 6th, 7th, 8th'!$E21:$DV21, "&gt;-1")=0,"",SUMIF('Eng GLA 6th, 7th, 8th'!$E$3:$DV$3,BM$4,'Eng GLA 6th, 7th, 8th'!$E21:$DV21)))</f>
        <v/>
      </c>
      <c r="BN21" s="89" t="str">
        <f>IF($B21="","",IF(COUNTIFS('Eng GLA 6th, 7th, 8th'!$E$3:$DV$3,BN$4,'Eng GLA 6th, 7th, 8th'!$E21:$DV21, "&gt;-1")=0,"",SUMIF('Eng GLA 6th, 7th, 8th'!$E$3:$DV$3,BN$4,'Eng GLA 6th, 7th, 8th'!$E21:$DV21)))</f>
        <v/>
      </c>
      <c r="BO21" s="89" t="str">
        <f>IF($B21="","",IF(COUNTIFS('Eng GLA 6th, 7th, 8th'!$E$3:$DV$3,BO$4,'Eng GLA 6th, 7th, 8th'!$E21:$DV21, "&gt;-1")=0,"",SUMIF('Eng GLA 6th, 7th, 8th'!$E$3:$DV$3,BO$4,'Eng GLA 6th, 7th, 8th'!$E21:$DV21)))</f>
        <v/>
      </c>
      <c r="BP21" s="89" t="str">
        <f>IF($B21="","",IF(COUNTIFS('Eng GLA 6th, 7th, 8th'!$E$3:$DV$3,BP$4,'Eng GLA 6th, 7th, 8th'!$E21:$DV21, "&gt;-1")=0,"",SUMIF('Eng GLA 6th, 7th, 8th'!$E$3:$DV$3,BP$4,'Eng GLA 6th, 7th, 8th'!$E21:$DV21)))</f>
        <v/>
      </c>
      <c r="BQ21" s="89" t="str">
        <f>IF($B21="","",IF(COUNTIFS('Eng GLA 6th, 7th, 8th'!$E$3:$DV$3,BQ$4,'Eng GLA 6th, 7th, 8th'!$E21:$DV21, "&gt;-1")=0,"",SUMIF('Eng GLA 6th, 7th, 8th'!$E$3:$DV$3,BQ$4,'Eng GLA 6th, 7th, 8th'!$E21:$DV21)))</f>
        <v/>
      </c>
      <c r="BR21" s="89" t="str">
        <f>IF($B21="","",IF(COUNTIFS('Eng GLA 6th, 7th, 8th'!$E$3:$DV$3,BR$4,'Eng GLA 6th, 7th, 8th'!$E21:$DV21, "&gt;-1")=0,"",SUMIF('Eng GLA 6th, 7th, 8th'!$E$3:$DV$3,BR$4,'Eng GLA 6th, 7th, 8th'!$E21:$DV21)))</f>
        <v/>
      </c>
      <c r="BS21" s="89" t="str">
        <f>IF($B21="","",IF(COUNTIFS('Eng GLA 6th, 7th, 8th'!$E$3:$DV$3,BS$4,'Eng GLA 6th, 7th, 8th'!$E21:$DV21, "&gt;-1")=0,"",SUMIF('Eng GLA 6th, 7th, 8th'!$E$3:$DV$3,BS$4,'Eng GLA 6th, 7th, 8th'!$E21:$DV21)))</f>
        <v/>
      </c>
      <c r="BT21" s="89" t="str">
        <f>IF($B21="","",IF(COUNTIFS('Eng GLA 6th, 7th, 8th'!$E$3:$DV$3,BT$4,'Eng GLA 6th, 7th, 8th'!$E21:$DV21, "&gt;-1")=0,"",SUMIF('Eng GLA 6th, 7th, 8th'!$E$3:$DV$3,BT$4,'Eng GLA 6th, 7th, 8th'!$E21:$DV21)))</f>
        <v/>
      </c>
      <c r="BU21" s="89" t="str">
        <f>IF($B21="","",IF(COUNTIFS('Eng GLA 6th, 7th, 8th'!$E$3:$DV$3,BU$4,'Eng GLA 6th, 7th, 8th'!$E21:$DV21, "&gt;-1")=0,"",SUMIF('Eng GLA 6th, 7th, 8th'!$E$3:$DV$3,BU$4,'Eng GLA 6th, 7th, 8th'!$E21:$DV21)))</f>
        <v/>
      </c>
      <c r="BV21" s="89" t="str">
        <f>IF($B21="","",IF(COUNTIFS('Eng GLA 6th, 7th, 8th'!$E$3:$DV$3,BV$4,'Eng GLA 6th, 7th, 8th'!$E21:$DV21, "&gt;-1")=0,"",SUMIF('Eng GLA 6th, 7th, 8th'!$E$3:$DV$3,BV$4,'Eng GLA 6th, 7th, 8th'!$E21:$DV21)))</f>
        <v/>
      </c>
      <c r="BW21" s="89" t="str">
        <f>IF($B21="","",IF(COUNTIFS('Eng GLA 6th, 7th, 8th'!$E$3:$DV$3,BW$4,'Eng GLA 6th, 7th, 8th'!$E21:$DV21, "&gt;-1")=0,"",SUMIF('Eng GLA 6th, 7th, 8th'!$E$3:$DV$3,BW$4,'Eng GLA 6th, 7th, 8th'!$E21:$DV21)))</f>
        <v/>
      </c>
      <c r="BX21" s="89" t="str">
        <f>IF($B21="","",IF(COUNTIFS('Eng GLA 6th, 7th, 8th'!$E$3:$DV$3,BX$4,'Eng GLA 6th, 7th, 8th'!$E21:$DV21, "&gt;-1")=0,"",SUMIF('Eng GLA 6th, 7th, 8th'!$E$3:$DV$3,BX$4,'Eng GLA 6th, 7th, 8th'!$E21:$DV21)))</f>
        <v/>
      </c>
      <c r="BY21" s="89" t="str">
        <f>IF($B21="","",IF(COUNTIFS('Eng GLA 6th, 7th, 8th'!$E$3:$DV$3,BY$4,'Eng GLA 6th, 7th, 8th'!$E21:$DV21, "&gt;-1")=0,"",SUMIF('Eng GLA 6th, 7th, 8th'!$E$3:$DV$3,BY$4,'Eng GLA 6th, 7th, 8th'!$E21:$DV21)))</f>
        <v/>
      </c>
      <c r="BZ21" s="89" t="str">
        <f>IF($B21="","",IF(COUNTIFS('Eng GLA 6th, 7th, 8th'!$E$3:$DV$3,BZ$4,'Eng GLA 6th, 7th, 8th'!$E21:$DV21, "&gt;-1")=0,"",SUMIF('Eng GLA 6th, 7th, 8th'!$E$3:$DV$3,BZ$4,'Eng GLA 6th, 7th, 8th'!$E21:$DV21)))</f>
        <v/>
      </c>
      <c r="CA21" s="89" t="str">
        <f>IF($B21="","",IF(COUNTIFS('Eng GLA 6th, 7th, 8th'!$E$3:$DV$3,CA$4,'Eng GLA 6th, 7th, 8th'!$E21:$DV21, "&gt;-1")=0,"",SUMIF('Eng GLA 6th, 7th, 8th'!$E$3:$DV$3,CA$4,'Eng GLA 6th, 7th, 8th'!$E21:$DV21)))</f>
        <v/>
      </c>
      <c r="CB21" s="426"/>
      <c r="CC21" s="133" t="str">
        <f>IFERROR(IF((COUNT('Eng GLA 6th, 7th, 8th'!E21:U21)=0)," ",(SUM('Eng GLA 6th, 7th, 8th'!E21:U21)/$CC$3)),"")</f>
        <v xml:space="preserve"> </v>
      </c>
      <c r="CD21" s="133" t="str">
        <f>IFERROR(IF((COUNT('Eng GLA 6th, 7th, 8th'!V21:AA21)=0)," ",(SUM('Eng GLA 6th, 7th, 8th'!V21:AA21)/$CD$3)),"")</f>
        <v xml:space="preserve"> </v>
      </c>
      <c r="CE21" s="133" t="str">
        <f>IFERROR(IF((COUNT('Eng GLA 6th, 7th, 8th'!AB21:AG21)=0)," ",(SUM('Eng GLA 6th, 7th, 8th'!AB21:AG21)/$CE$3)),"")</f>
        <v xml:space="preserve"> </v>
      </c>
      <c r="CF21" s="133" t="str">
        <f>IFERROR(IF((COUNT('Eng GLA 6th, 7th, 8th'!AH21:AP21)=0)," ",(SUM('Eng GLA 6th, 7th, 8th'!AH21:AP21)/$CF$3)),"")</f>
        <v xml:space="preserve"> </v>
      </c>
      <c r="CG21" s="433" t="str">
        <f>IFERROR(IF((COUNT('Eng GLA 6th, 7th, 8th'!AR21:BH21)=0)," ",(SUM('Eng GLA 6th, 7th, 8th'!AR21:BH21)/$CG$3)),"")</f>
        <v xml:space="preserve"> </v>
      </c>
      <c r="CH21" s="433" t="str">
        <f>IFERROR(IF((COUNT('Eng GLA 6th, 7th, 8th'!BI21:BN21)=0)," ",(SUM('Eng GLA 6th, 7th, 8th'!BI21:BN21)/$CH$3)),"")</f>
        <v xml:space="preserve"> </v>
      </c>
      <c r="CI21" s="433" t="str">
        <f>IFERROR(IF((COUNT('Eng GLA 6th, 7th, 8th'!BO21:BT21)=0)," ",(SUM('Eng GLA 6th, 7th, 8th'!BO21:BT21)/$CI$3)),"")</f>
        <v xml:space="preserve"> </v>
      </c>
      <c r="CJ21" s="433" t="str">
        <f>IFERROR(IF((COUNT('Eng GLA 6th, 7th, 8th'!BU21:CF21)=0)," ",(SUM('Eng GLA 6th, 7th, 8th'!BU21:CF21)/$CJ$3)),"")</f>
        <v xml:space="preserve"> </v>
      </c>
      <c r="CK21" s="433" t="str">
        <f>IFERROR(IF((COUNT('Eng GLA 6th, 7th, 8th'!CH21:CX21)=0)," ",(SUM('Eng GLA 6th, 7th, 8th'!CH21:CX21)/$CK$3)),"")</f>
        <v xml:space="preserve"> </v>
      </c>
      <c r="CL21" s="433" t="str">
        <f>IFERROR(IF((COUNT('Eng GLA 6th, 7th, 8th'!CY21:DD21)=0)," ",(SUM('Eng GLA 6th, 7th, 8th'!CY21:DD21)/$CL$3)),"")</f>
        <v xml:space="preserve"> </v>
      </c>
      <c r="CM21" s="433" t="str">
        <f>IFERROR(IF((COUNT('Eng GLA 6th, 7th, 8th'!DE21:DJ21)=0)," ",(SUM('Eng GLA 6th, 7th, 8th'!DE21:DJ21)/$CM$3)),"")</f>
        <v xml:space="preserve"> </v>
      </c>
      <c r="CN21" s="433" t="str">
        <f>IFERROR(IF((COUNT('Eng GLA 6th, 7th, 8th'!DK21:DV21)=0)," ",(SUM('Eng GLA 6th, 7th, 8th'!DK21:DV21)/$CN$3)),"")</f>
        <v xml:space="preserve"> </v>
      </c>
    </row>
    <row r="22" spans="1:92" x14ac:dyDescent="0.2">
      <c r="A22" s="65">
        <v>15</v>
      </c>
      <c r="B22" s="65" t="str">
        <f>'English Scores- Leveled papers'!B21</f>
        <v>Siddiqua fatima</v>
      </c>
      <c r="C22" s="66">
        <f>'RC Mastery Check+Question type'!H19</f>
        <v>1</v>
      </c>
      <c r="D22" s="153" t="str">
        <f>'Cover Sheet'!L19</f>
        <v/>
      </c>
      <c r="E22" s="89" t="str">
        <f>IF($B22="","",IF(COUNTIFS('English Scores- Leveled papers'!$H$3:$KM$3,E$4,'English Scores- Leveled papers'!$H21:$KM21,"&gt;-1")=0,"",SUMIF('English Scores- Leveled papers'!$H$3:$KM$3,E$4,'English Scores- Leveled papers'!$H21:$KM21)))</f>
        <v/>
      </c>
      <c r="F22" s="89" t="str">
        <f>IF($B22="","",IF(COUNTIFS('English Scores- Leveled papers'!$H$3:$KM$3,F$4,'English Scores- Leveled papers'!$H21:$KM21,"&gt;-1")=0,"",SUMIF('English Scores- Leveled papers'!$H$3:$KM$3,F$4,'English Scores- Leveled papers'!$H21:$KM21)))</f>
        <v/>
      </c>
      <c r="G22" s="89" t="str">
        <f>IF($B22="","",IF(COUNTIFS('English Scores- Leveled papers'!$H$3:$KM$3,G$4,'English Scores- Leveled papers'!$H21:$KM21,"&gt;-1")=0,"",SUMIF('English Scores- Leveled papers'!$H$3:$KM$3,G$4,'English Scores- Leveled papers'!$H21:$KM21)))</f>
        <v/>
      </c>
      <c r="H22" s="89" t="str">
        <f>IF($B22="","",IF(COUNTIFS('English Scores- Leveled papers'!$H$3:$KM$3,H$4,'English Scores- Leveled papers'!$H21:$KM21,"&gt;-1")=0,"",SUMIF('English Scores- Leveled papers'!$H$3:$KM$3,H$4,'English Scores- Leveled papers'!$H21:$KM21)))</f>
        <v/>
      </c>
      <c r="I22" s="89" t="str">
        <f>IF($B22="","",IF(COUNTIFS('English Scores- Leveled papers'!$H$3:$KM$3,I$4,'English Scores- Leveled papers'!$H21:$KM21,"&gt;-1")=0,"",SUMIF('English Scores- Leveled papers'!$H$3:$KM$3,I$4,'English Scores- Leveled papers'!$H21:$KM21)))</f>
        <v/>
      </c>
      <c r="J22" s="89" t="str">
        <f>IF($B22="","",IF(COUNTIFS('English Scores- Leveled papers'!$H$3:$KM$3,J$4,'English Scores- Leveled papers'!$H21:$KM21,"&gt;-1")=0,"",SUMIF('English Scores- Leveled papers'!$H$3:$KM$3,J$4,'English Scores- Leveled papers'!$H21:$KM21)))</f>
        <v/>
      </c>
      <c r="K22" s="89" t="str">
        <f>IF($B22="","",IF(COUNTIFS('English Scores- Leveled papers'!$H$3:$KM$3,K$4,'English Scores- Leveled papers'!$H21:$KM21,"&gt;-1")=0,"",SUMIF('English Scores- Leveled papers'!$H$3:$KM$3,K$4,'English Scores- Leveled papers'!$H21:$KM21)))</f>
        <v/>
      </c>
      <c r="L22" s="89" t="str">
        <f>IF($B22="","",IF(COUNTIFS('English Scores- Leveled papers'!$H$3:$KM$3,L$4,'English Scores- Leveled papers'!$H21:$KM21,"&gt;-1")=0,"",SUMIF('English Scores- Leveled papers'!$H$3:$KM$3,L$4,'English Scores- Leveled papers'!$H21:$KM21)))</f>
        <v/>
      </c>
      <c r="M22" s="89" t="str">
        <f>IF($B22="","",IF(COUNTIFS('English Scores- Leveled papers'!$H$3:$KM$3,M$4,'English Scores- Leveled papers'!$H21:$KM21,"&gt;-1")=0,"",SUMIF('English Scores- Leveled papers'!$H$3:$KM$3,M$4,'English Scores- Leveled papers'!$H21:$KM21)))</f>
        <v/>
      </c>
      <c r="N22" s="89" t="str">
        <f>IF($B22="","",IF(COUNTIFS('English Scores- Leveled papers'!$H$3:$KM$3,N$4,'English Scores- Leveled papers'!$H21:$KM21,"&gt;-1")=0,"",SUMIF('English Scores- Leveled papers'!$H$3:$KM$3,N$4,'English Scores- Leveled papers'!$H21:$KM21)))</f>
        <v/>
      </c>
      <c r="O22" s="89" t="str">
        <f>IF($B22="","",IF(COUNTIFS('English Scores- Leveled papers'!$H$3:$KM$3,O$4,'English Scores- Leveled papers'!$H21:$KM21,"&gt;-1")=0,"",SUMIF('English Scores- Leveled papers'!$H$3:$KM$3,O$4,'English Scores- Leveled papers'!$H21:$KM21)))</f>
        <v/>
      </c>
      <c r="P22" s="89" t="str">
        <f>IF($B22="","",IF(COUNTIFS('English Scores- Leveled papers'!$H$3:$KM$3,P$4,'English Scores- Leveled papers'!$H21:$KM21,"&gt;-1")=0,"",SUMIF('English Scores- Leveled papers'!$H$3:$KM$3,P$4,'English Scores- Leveled papers'!$H21:$KM21)))</f>
        <v/>
      </c>
      <c r="Q22" s="89">
        <f>IF($B22="","",IF(COUNTIFS('English Scores- Leveled papers'!$H$3:$KM$3,Q$4,'English Scores- Leveled papers'!$H21:$KM21,"&gt;-1")=0,"",SUMIF('English Scores- Leveled papers'!$H$3:$KM$3,Q$4,'English Scores- Leveled papers'!$H21:$KM21)))</f>
        <v>3</v>
      </c>
      <c r="R22" s="89">
        <f>IF($B22="","",IF(COUNTIFS('English Scores- Leveled papers'!$H$3:$KM$3,R$4,'English Scores- Leveled papers'!$H21:$KM21,"&gt;-1")=0,"",SUMIF('English Scores- Leveled papers'!$H$3:$KM$3,R$4,'English Scores- Leveled papers'!$H21:$KM21)))</f>
        <v>1</v>
      </c>
      <c r="S22" s="89">
        <f>IF($B22="","",IF(COUNTIFS('English Scores- Leveled papers'!$H$3:$KM$3,S$4,'English Scores- Leveled papers'!$H21:$KM21,"&gt;-1")=0,"",SUMIF('English Scores- Leveled papers'!$H$3:$KM$3,S$4,'English Scores- Leveled papers'!$H21:$KM21)))</f>
        <v>1</v>
      </c>
      <c r="T22" s="89">
        <f>IF($B22="","",IF(COUNTIFS('English Scores- Leveled papers'!$H$3:$KM$3,T$4,'English Scores- Leveled papers'!$H21:$KM21,"&gt;-1")=0,"",SUMIF('English Scores- Leveled papers'!$H$3:$KM$3,T$4,'English Scores- Leveled papers'!$H21:$KM21)))</f>
        <v>3.5</v>
      </c>
      <c r="U22" s="89">
        <f>IF($B22="","",IF(COUNTIFS('English Scores- Leveled papers'!$H$3:$KM$3,U$4,'English Scores- Leveled papers'!$H21:$KM21,"&gt;-1")=0,"",SUMIF('English Scores- Leveled papers'!$H$3:$KM$3,U$4,'English Scores- Leveled papers'!$H21:$KM21)))</f>
        <v>1</v>
      </c>
      <c r="V22" s="89">
        <f>IF($B22="","",IF(COUNTIFS('English Scores- Leveled papers'!$H$3:$KM$3,V$4,'English Scores- Leveled papers'!$H21:$KM21,"&gt;-1")=0,"",SUMIF('English Scores- Leveled papers'!$H$3:$KM$3,V$4,'English Scores- Leveled papers'!$H21:$KM21)))</f>
        <v>3</v>
      </c>
      <c r="W22" s="89">
        <f>IF($B22="","",IF(COUNTIFS('English Scores- Leveled papers'!$H$3:$KM$3,W$4,'English Scores- Leveled papers'!$H21:$KM21,"&gt;-1")=0,"",SUMIF('English Scores- Leveled papers'!$H$3:$KM$3,W$4,'English Scores- Leveled papers'!$H21:$KM21)))</f>
        <v>0</v>
      </c>
      <c r="X22" s="89">
        <f>IF($B22="","",IF(COUNTIFS('English Scores- Leveled papers'!$H$3:$KM$3,X$4,'English Scores- Leveled papers'!$H21:$KM21,"&gt;-1")=0,"",SUMIF('English Scores- Leveled papers'!$H$3:$KM$3,X$4,'English Scores- Leveled papers'!$H21:$KM21)))</f>
        <v>0</v>
      </c>
      <c r="Y22" s="89">
        <f>IF($B22="","",IF(COUNTIFS('English Scores- Leveled papers'!$H$3:$KM$3,Y$4,'English Scores- Leveled papers'!$H21:$KM21,"&gt;-1")=0,"",SUMIF('English Scores- Leveled papers'!$H$3:$KM$3,Y$4,'English Scores- Leveled papers'!$H21:$KM21)))</f>
        <v>1</v>
      </c>
      <c r="Z22" s="89" t="str">
        <f>IF($B22="","",IF(COUNTIFS('English Scores- Leveled papers'!$H$3:$KM$3,Z$4,'English Scores- Leveled papers'!$H21:$KM21,"&gt;-1")=0,"",SUMIF('English Scores- Leveled papers'!$H$3:$KM$3,Z$4,'English Scores- Leveled papers'!$H21:$KM21)))</f>
        <v/>
      </c>
      <c r="AA22" s="89" t="str">
        <f>IF($B22="","",IF(COUNTIFS('English Scores- Leveled papers'!$H$3:$KM$3,AA$4,'English Scores- Leveled papers'!$H21:$KM21,"&gt;-1")=0,"",SUMIF('English Scores- Leveled papers'!$H$3:$KM$3,AA$4,'English Scores- Leveled papers'!$H21:$KM21)))</f>
        <v/>
      </c>
      <c r="AB22" s="89" t="str">
        <f>IF($B22="","",IF(COUNTIFS('English Scores- Leveled papers'!$H$3:$KM$3,AB$4,'English Scores- Leveled papers'!$H21:$KM21,"&gt;-1")=0,"",SUMIF('English Scores- Leveled papers'!$H$3:$KM$3,AB$4,'English Scores- Leveled papers'!$H21:$KM21)))</f>
        <v/>
      </c>
      <c r="AC22" s="89" t="str">
        <f>IF($B22="","",IF(COUNTIFS('English Scores- Leveled papers'!$H$3:$KM$3,AC$4,'English Scores- Leveled papers'!$H21:$KM21,"&gt;-1")=0,"",SUMIF('English Scores- Leveled papers'!$H$3:$KM$3,AC$4,'English Scores- Leveled papers'!$H21:$KM21)))</f>
        <v/>
      </c>
      <c r="AD22" s="89" t="str">
        <f>IF($B22="","",IF(COUNTIFS('English Scores- Leveled papers'!$H$3:$KM$3,AD$4,'English Scores- Leveled papers'!$H21:$KM21,"&gt;-1")=0,"",SUMIF('English Scores- Leveled papers'!$H$3:$KM$3,AD$4,'English Scores- Leveled papers'!$H21:$KM21)))</f>
        <v/>
      </c>
      <c r="AE22" s="89" t="str">
        <f>IF($B22="","",IF(COUNTIFS('English Scores- Leveled papers'!$H$3:$KM$3,AE$4,'English Scores- Leveled papers'!$H21:$KM21,"&gt;-1")=0,"",SUMIF('English Scores- Leveled papers'!$H$3:$KM$3,AE$4,'English Scores- Leveled papers'!$H21:$KM21)))</f>
        <v/>
      </c>
      <c r="AF22" s="89" t="str">
        <f>IF($B22="","",IF(COUNTIFS('English Scores- Leveled papers'!$H$3:$KM$3,AF$4,'English Scores- Leveled papers'!$H21:$KM21,"&gt;-1")=0,"",SUMIF('English Scores- Leveled papers'!$H$3:$KM$3,AF$4,'English Scores- Leveled papers'!$H21:$KM21)))</f>
        <v/>
      </c>
      <c r="AG22" s="89" t="str">
        <f>IF($B22="","",IF(COUNTIFS('English Scores- Leveled papers'!$H$3:$KM$3,AG$4,'English Scores- Leveled papers'!$H21:$KM21,"&gt;-1")=0,"",SUMIF('English Scores- Leveled papers'!$H$3:$KM$3,AG$4,'English Scores- Leveled papers'!$H21:$KM21)))</f>
        <v/>
      </c>
      <c r="AH22" s="89" t="str">
        <f>IF($B22="","",IF(COUNTIFS('English Scores- Leveled papers'!$H$3:$KM$3,AH$4,'English Scores- Leveled papers'!$H21:$KM21,"&gt;-1")=0,"",SUMIF('English Scores- Leveled papers'!$H$3:$KM$3,AH$4,'English Scores- Leveled papers'!$H21:$KM21)))</f>
        <v/>
      </c>
      <c r="AI22" s="89" t="str">
        <f>IF($B22="","",IF(COUNTIFS('English Scores- Leveled papers'!$H$3:$KM$3,AI$4,'English Scores- Leveled papers'!$H21:$KM21,"&gt;-1")=0,"",SUMIF('English Scores- Leveled papers'!$H$3:$KM$3,AI$4,'English Scores- Leveled papers'!$H21:$KM21)))</f>
        <v/>
      </c>
      <c r="AJ22" s="89" t="str">
        <f>IF($B22="","",IF(COUNTIFS('English Scores- Leveled papers'!$H$3:$KM$3,AJ$4,'English Scores- Leveled papers'!$H21:$KM21,"&gt;-1")=0,"",SUMIF('English Scores- Leveled papers'!$H$3:$KM$3,AJ$4,'English Scores- Leveled papers'!$H21:$KM21)))</f>
        <v/>
      </c>
      <c r="AK22" s="89" t="str">
        <f>IF($B22="","",IF(COUNTIFS('English Scores- Leveled papers'!$H$3:$KM$3,AK$4,'English Scores- Leveled papers'!$H21:$KM21,"&gt;-1")=0,"",SUMIF('English Scores- Leveled papers'!$H$3:$KM$3,AK$4,'English Scores- Leveled papers'!$H21:$KM21)))</f>
        <v/>
      </c>
      <c r="AL22" s="89" t="str">
        <f>IF($B22="","",IF(COUNTIFS('English Scores- Leveled papers'!$H$3:$KM$3,AL$4,'English Scores- Leveled papers'!$H21:$KM21,"&gt;-1")=0,"",SUMIF('English Scores- Leveled papers'!$H$3:$KM$3,AL$4,'English Scores- Leveled papers'!$H21:$KM21)))</f>
        <v/>
      </c>
      <c r="AM22" s="89" t="str">
        <f>IF($B22="","",IF(COUNTIFS('English Scores- Leveled papers'!$H$3:$KM$3,AM$4,'English Scores- Leveled papers'!$H21:$KM21,"&gt;-1")=0,"",SUMIF('English Scores- Leveled papers'!$H$3:$KM$3,AM$4,'English Scores- Leveled papers'!$H21:$KM21)))</f>
        <v/>
      </c>
      <c r="AN22" s="89" t="str">
        <f>IF($B22="","",IF(COUNTIFS('English Scores- Leveled papers'!$H$3:$KM$3,AN$4,'English Scores- Leveled papers'!$H21:$KM21,"&gt;-1")=0,"",SUMIF('English Scores- Leveled papers'!$H$3:$KM$3,AN$4,'English Scores- Leveled papers'!$H21:$KM21)))</f>
        <v/>
      </c>
      <c r="AO22" s="89" t="str">
        <f>IF($B22="","",IF(COUNTIFS('English Scores- Leveled papers'!$H$3:$KM$3,AO$4,'English Scores- Leveled papers'!$H21:$KM21,"&gt;-1")=0,"",SUMIF('English Scores- Leveled papers'!$H$3:$KM$3,AO$4,'English Scores- Leveled papers'!$H21:$KM21)))</f>
        <v/>
      </c>
      <c r="AP22" s="89" t="str">
        <f>IF($B22="","",IF(COUNTIFS('English Scores- Leveled papers'!$H$3:$KM$3,AP$4,'English Scores- Leveled papers'!$H21:$KM21,"&gt;-1")=0,"",SUMIF('English Scores- Leveled papers'!$H$3:$KM$3,AP$4,'English Scores- Leveled papers'!$H21:$KM21)))</f>
        <v/>
      </c>
      <c r="AQ22" s="89" t="str">
        <f>IF($B22="","",IF(COUNTIFS('English Scores- Leveled papers'!$H$3:$KM$3,AQ$4,'English Scores- Leveled papers'!$H21:$KM21,"&gt;-1")=0,"",SUMIF('English Scores- Leveled papers'!$H$3:$KM$3,AQ$4,'English Scores- Leveled papers'!$H21:$KM21)))</f>
        <v/>
      </c>
      <c r="AR22" s="89" t="str">
        <f>IF($B22="","",IF(COUNTIFS('English Scores- Leveled papers'!$H$3:$KM$3,AR$4,'English Scores- Leveled papers'!$H21:$KM21,"&gt;-1")=0,"",SUMIF('English Scores- Leveled papers'!$H$3:$KM$3,AR$4,'English Scores- Leveled papers'!$H21:$KM21)))</f>
        <v/>
      </c>
      <c r="AS22" s="89" t="str">
        <f>IF($B22="","",IF(COUNTIFS('English Scores- Leveled papers'!$H$3:$KM$3,AS$4,'English Scores- Leveled papers'!$H21:$KM21,"&gt;-1")=0,"",SUMIF('English Scores- Leveled papers'!$H$3:$KM$3,AS$4,'English Scores- Leveled papers'!$H21:$KM21)))</f>
        <v/>
      </c>
      <c r="AT22" s="89" t="str">
        <f>IF($B22="","",IF(COUNTIFS('English Scores- Leveled papers'!$H$3:$KM$3,AT$4,'English Scores- Leveled papers'!$H21:$KM21,"&gt;-1")=0,"",SUMIF('English Scores- Leveled papers'!$H$3:$KM$3,AT$4,'English Scores- Leveled papers'!$H21:$KM21)))</f>
        <v/>
      </c>
      <c r="AU22" s="89" t="str">
        <f>IF($B22="","",IF(COUNTIFS('English Scores- Leveled papers'!$H$3:$KM$3,AU$4,'English Scores- Leveled papers'!$H21:$KM21,"&gt;-1")=0,"",SUMIF('English Scores- Leveled papers'!$H$3:$KM$3,AU$4,'English Scores- Leveled papers'!$H21:$KM21)))</f>
        <v/>
      </c>
      <c r="AV22" s="89" t="str">
        <f>IF($B22="","",IF(COUNTIFS('English Scores- Leveled papers'!$H$3:$KM$3,AV$4,'English Scores- Leveled papers'!$H21:$KM21,"&gt;-1")=0,"",SUMIF('English Scores- Leveled papers'!$H$3:$KM$3,AV$4,'English Scores- Leveled papers'!$H21:$KM21)))</f>
        <v/>
      </c>
      <c r="AW22" s="89" t="str">
        <f>IF($B22="","",IF(COUNTIFS('English Scores- Leveled papers'!$H$3:$KM$3,AW$4,'English Scores- Leveled papers'!$H21:$KM21,"&gt;-1")=0,"",SUMIF('English Scores- Leveled papers'!$H$3:$KM$3,AW$4,'English Scores- Leveled papers'!$H21:$KM21)))</f>
        <v/>
      </c>
      <c r="AX22" s="89" t="str">
        <f>IF($B22="","",IF(COUNTIFS('English Scores- Leveled papers'!$H$3:$KM$3,AX$4,'English Scores- Leveled papers'!$H21:$KM21,"&gt;-1")=0,"",SUMIF('English Scores- Leveled papers'!$H$3:$KM$3,AX$4,'English Scores- Leveled papers'!$H21:$KM21)))</f>
        <v/>
      </c>
      <c r="AY22" s="89" t="str">
        <f>IF($B22="","",IF(COUNTIFS('English Scores- Leveled papers'!$H$3:$KM$3,AY$4,'English Scores- Leveled papers'!$H21:$KM21,"&gt;-1")=0,"",SUMIF('English Scores- Leveled papers'!$H$3:$KM$3,AY$4,'English Scores- Leveled papers'!$H21:$KM21)))</f>
        <v/>
      </c>
      <c r="AZ22" s="89" t="str">
        <f>IF($B22="","",IF(COUNTIFS('English Scores- Leveled papers'!$H$3:$KM$3,AZ$4,'English Scores- Leveled papers'!$H21:$KM21,"&gt;-1")=0,"",SUMIF('English Scores- Leveled papers'!$H$3:$KM$3,AZ$4,'English Scores- Leveled papers'!$H21:$KM21)))</f>
        <v/>
      </c>
      <c r="BA22" s="89" t="str">
        <f>IF($B22="","",IF(COUNTIFS('English Scores- Leveled papers'!$H$3:$KM$3,BA$4,'English Scores- Leveled papers'!$H21:$KM21,"&gt;-1")=0,"",SUMIF('English Scores- Leveled papers'!$H$3:$KM$3,BA$4,'English Scores- Leveled papers'!$H21:$KM21)))</f>
        <v/>
      </c>
      <c r="BB22" s="89" t="str">
        <f>IF($B22="","",IF(COUNTIFS('English Scores- Leveled papers'!$H$3:$KM$3,BB$4,'English Scores- Leveled papers'!$H21:$KM21,"&gt;-1")=0,"",SUMIF('English Scores- Leveled papers'!$H$3:$KM$3,BB$4,'English Scores- Leveled papers'!$H21:$KM21)))</f>
        <v/>
      </c>
      <c r="BC22" s="89" t="str">
        <f>IF($B22="","",IF(COUNTIFS('English Scores- Leveled papers'!$H$3:$KM$3,BC$4,'English Scores- Leveled papers'!$H21:$KM21,"&gt;-1")=0,"",SUMIF('English Scores- Leveled papers'!$H$3:$KM$3,BC$4,'English Scores- Leveled papers'!$H21:$KM21)))</f>
        <v/>
      </c>
      <c r="BD22" s="89" t="str">
        <f>IF($B22="","",IF(COUNTIFS('English Scores- Leveled papers'!$H$3:$KM$3,BD$4,'English Scores- Leveled papers'!$H21:$KM21,"&gt;-1")=0,"",SUMIF('English Scores- Leveled papers'!$H$3:$KM$3,BD$4,'English Scores- Leveled papers'!$H21:$KM21)))</f>
        <v/>
      </c>
      <c r="BE22" s="89" t="str">
        <f>IF($B22="","",IF(COUNTIFS('English Scores- Leveled papers'!$H$3:$KM$3,BE$4,'English Scores- Leveled papers'!$H21:$KM21,"&gt;-1")=0,"",SUMIF('English Scores- Leveled papers'!$H$3:$KM$3,BE$4,'English Scores- Leveled papers'!$H21:$KM21)))</f>
        <v/>
      </c>
      <c r="BF22" s="89" t="str">
        <f>IF($B22="","",IF(COUNTIFS('English Scores- Leveled papers'!$H$3:$KM$3,BF$4,'English Scores- Leveled papers'!$H21:$KM21,"&gt;-1")=0,"",SUMIF('English Scores- Leveled papers'!$H$3:$KM$3,BF$4,'English Scores- Leveled papers'!$H21:$KM21)))</f>
        <v/>
      </c>
      <c r="BG22" s="89" t="str">
        <f>IF($B22="","",IF(COUNTIFS('English Scores- Leveled papers'!$H$3:$KM$3,BG$4,'English Scores- Leveled papers'!$H21:$KM21,"&gt;-1")=0,"",SUMIF('English Scores- Leveled papers'!$H$3:$KM$3,BG$4,'English Scores- Leveled papers'!$H21:$KM21)))</f>
        <v/>
      </c>
      <c r="BH22" s="89" t="str">
        <f>IF($B22="","",IF(COUNTIFS('English Scores- Leveled papers'!$H$3:$KM$3,BH$4,'English Scores- Leveled papers'!$H21:$KM21,"&gt;-1")=0,"",SUMIF('English Scores- Leveled papers'!$H$3:$KM$3,BH$4,'English Scores- Leveled papers'!$H21:$KM21)))</f>
        <v/>
      </c>
      <c r="BI22" s="89" t="str">
        <f>IF($B22="","",IF(COUNTIFS('English Scores- Leveled papers'!$H$3:$KM$3,BI$4,'English Scores- Leveled papers'!$H21:$KM21,"&gt;-1")=0,"",SUMIF('English Scores- Leveled papers'!$H$3:$KM$3,BI$4,'English Scores- Leveled papers'!$H21:$KM21)))</f>
        <v/>
      </c>
      <c r="BJ22" s="89" t="str">
        <f>IF($B22="","",IF(COUNTIFS('English Scores- Leveled papers'!$H$3:$KM$3,BJ$4,'English Scores- Leveled papers'!$H21:$KM21,"&gt;-1")=0,"",SUMIF('English Scores- Leveled papers'!$H$3:$KM$3,BJ$4,'English Scores- Leveled papers'!$H21:$KM21)))</f>
        <v/>
      </c>
      <c r="BK22" s="89" t="str">
        <f>IF($B22="","",IF(COUNTIFS('English Scores- Leveled papers'!$H$3:$KM$3,BK$4,'English Scores- Leveled papers'!$H21:$KM21,"&gt;-1")=0,"",SUMIF('English Scores- Leveled papers'!$H$3:$KM$3,BK$4,'English Scores- Leveled papers'!$H21:$KM21)))</f>
        <v/>
      </c>
      <c r="BL22" s="89" t="str">
        <f>IF($B22="","",IF(COUNTIFS('English Scores- Leveled papers'!$H$3:$KM$3,BL$4,'English Scores- Leveled papers'!$H21:$KM21,"&gt;-1")=0,"",SUMIF('English Scores- Leveled papers'!$H$3:$KM$3,BL$4,'English Scores- Leveled papers'!$H21:$KM21)))</f>
        <v/>
      </c>
      <c r="BM22" s="89" t="str">
        <f>IF($B22="","",IF(COUNTIFS('Eng GLA 6th, 7th, 8th'!$E$3:$DV$3,BM$4,'Eng GLA 6th, 7th, 8th'!$E22:$DV22, "&gt;-1")=0,"",SUMIF('Eng GLA 6th, 7th, 8th'!$E$3:$DV$3,BM$4,'Eng GLA 6th, 7th, 8th'!$E22:$DV22)))</f>
        <v/>
      </c>
      <c r="BN22" s="89" t="str">
        <f>IF($B22="","",IF(COUNTIFS('Eng GLA 6th, 7th, 8th'!$E$3:$DV$3,BN$4,'Eng GLA 6th, 7th, 8th'!$E22:$DV22, "&gt;-1")=0,"",SUMIF('Eng GLA 6th, 7th, 8th'!$E$3:$DV$3,BN$4,'Eng GLA 6th, 7th, 8th'!$E22:$DV22)))</f>
        <v/>
      </c>
      <c r="BO22" s="89" t="str">
        <f>IF($B22="","",IF(COUNTIFS('Eng GLA 6th, 7th, 8th'!$E$3:$DV$3,BO$4,'Eng GLA 6th, 7th, 8th'!$E22:$DV22, "&gt;-1")=0,"",SUMIF('Eng GLA 6th, 7th, 8th'!$E$3:$DV$3,BO$4,'Eng GLA 6th, 7th, 8th'!$E22:$DV22)))</f>
        <v/>
      </c>
      <c r="BP22" s="89" t="str">
        <f>IF($B22="","",IF(COUNTIFS('Eng GLA 6th, 7th, 8th'!$E$3:$DV$3,BP$4,'Eng GLA 6th, 7th, 8th'!$E22:$DV22, "&gt;-1")=0,"",SUMIF('Eng GLA 6th, 7th, 8th'!$E$3:$DV$3,BP$4,'Eng GLA 6th, 7th, 8th'!$E22:$DV22)))</f>
        <v/>
      </c>
      <c r="BQ22" s="89" t="str">
        <f>IF($B22="","",IF(COUNTIFS('Eng GLA 6th, 7th, 8th'!$E$3:$DV$3,BQ$4,'Eng GLA 6th, 7th, 8th'!$E22:$DV22, "&gt;-1")=0,"",SUMIF('Eng GLA 6th, 7th, 8th'!$E$3:$DV$3,BQ$4,'Eng GLA 6th, 7th, 8th'!$E22:$DV22)))</f>
        <v/>
      </c>
      <c r="BR22" s="89" t="str">
        <f>IF($B22="","",IF(COUNTIFS('Eng GLA 6th, 7th, 8th'!$E$3:$DV$3,BR$4,'Eng GLA 6th, 7th, 8th'!$E22:$DV22, "&gt;-1")=0,"",SUMIF('Eng GLA 6th, 7th, 8th'!$E$3:$DV$3,BR$4,'Eng GLA 6th, 7th, 8th'!$E22:$DV22)))</f>
        <v/>
      </c>
      <c r="BS22" s="89" t="str">
        <f>IF($B22="","",IF(COUNTIFS('Eng GLA 6th, 7th, 8th'!$E$3:$DV$3,BS$4,'Eng GLA 6th, 7th, 8th'!$E22:$DV22, "&gt;-1")=0,"",SUMIF('Eng GLA 6th, 7th, 8th'!$E$3:$DV$3,BS$4,'Eng GLA 6th, 7th, 8th'!$E22:$DV22)))</f>
        <v/>
      </c>
      <c r="BT22" s="89" t="str">
        <f>IF($B22="","",IF(COUNTIFS('Eng GLA 6th, 7th, 8th'!$E$3:$DV$3,BT$4,'Eng GLA 6th, 7th, 8th'!$E22:$DV22, "&gt;-1")=0,"",SUMIF('Eng GLA 6th, 7th, 8th'!$E$3:$DV$3,BT$4,'Eng GLA 6th, 7th, 8th'!$E22:$DV22)))</f>
        <v/>
      </c>
      <c r="BU22" s="89" t="str">
        <f>IF($B22="","",IF(COUNTIFS('Eng GLA 6th, 7th, 8th'!$E$3:$DV$3,BU$4,'Eng GLA 6th, 7th, 8th'!$E22:$DV22, "&gt;-1")=0,"",SUMIF('Eng GLA 6th, 7th, 8th'!$E$3:$DV$3,BU$4,'Eng GLA 6th, 7th, 8th'!$E22:$DV22)))</f>
        <v/>
      </c>
      <c r="BV22" s="89" t="str">
        <f>IF($B22="","",IF(COUNTIFS('Eng GLA 6th, 7th, 8th'!$E$3:$DV$3,BV$4,'Eng GLA 6th, 7th, 8th'!$E22:$DV22, "&gt;-1")=0,"",SUMIF('Eng GLA 6th, 7th, 8th'!$E$3:$DV$3,BV$4,'Eng GLA 6th, 7th, 8th'!$E22:$DV22)))</f>
        <v/>
      </c>
      <c r="BW22" s="89" t="str">
        <f>IF($B22="","",IF(COUNTIFS('Eng GLA 6th, 7th, 8th'!$E$3:$DV$3,BW$4,'Eng GLA 6th, 7th, 8th'!$E22:$DV22, "&gt;-1")=0,"",SUMIF('Eng GLA 6th, 7th, 8th'!$E$3:$DV$3,BW$4,'Eng GLA 6th, 7th, 8th'!$E22:$DV22)))</f>
        <v/>
      </c>
      <c r="BX22" s="89" t="str">
        <f>IF($B22="","",IF(COUNTIFS('Eng GLA 6th, 7th, 8th'!$E$3:$DV$3,BX$4,'Eng GLA 6th, 7th, 8th'!$E22:$DV22, "&gt;-1")=0,"",SUMIF('Eng GLA 6th, 7th, 8th'!$E$3:$DV$3,BX$4,'Eng GLA 6th, 7th, 8th'!$E22:$DV22)))</f>
        <v/>
      </c>
      <c r="BY22" s="89" t="str">
        <f>IF($B22="","",IF(COUNTIFS('Eng GLA 6th, 7th, 8th'!$E$3:$DV$3,BY$4,'Eng GLA 6th, 7th, 8th'!$E22:$DV22, "&gt;-1")=0,"",SUMIF('Eng GLA 6th, 7th, 8th'!$E$3:$DV$3,BY$4,'Eng GLA 6th, 7th, 8th'!$E22:$DV22)))</f>
        <v/>
      </c>
      <c r="BZ22" s="89" t="str">
        <f>IF($B22="","",IF(COUNTIFS('Eng GLA 6th, 7th, 8th'!$E$3:$DV$3,BZ$4,'Eng GLA 6th, 7th, 8th'!$E22:$DV22, "&gt;-1")=0,"",SUMIF('Eng GLA 6th, 7th, 8th'!$E$3:$DV$3,BZ$4,'Eng GLA 6th, 7th, 8th'!$E22:$DV22)))</f>
        <v/>
      </c>
      <c r="CA22" s="89" t="str">
        <f>IF($B22="","",IF(COUNTIFS('Eng GLA 6th, 7th, 8th'!$E$3:$DV$3,CA$4,'Eng GLA 6th, 7th, 8th'!$E22:$DV22, "&gt;-1")=0,"",SUMIF('Eng GLA 6th, 7th, 8th'!$E$3:$DV$3,CA$4,'Eng GLA 6th, 7th, 8th'!$E22:$DV22)))</f>
        <v/>
      </c>
      <c r="CB22" s="426"/>
      <c r="CC22" s="133" t="str">
        <f>IFERROR(IF((COUNT('Eng GLA 6th, 7th, 8th'!E22:U22)=0)," ",(SUM('Eng GLA 6th, 7th, 8th'!E22:U22)/$CC$3)),"")</f>
        <v xml:space="preserve"> </v>
      </c>
      <c r="CD22" s="133" t="str">
        <f>IFERROR(IF((COUNT('Eng GLA 6th, 7th, 8th'!V22:AA22)=0)," ",(SUM('Eng GLA 6th, 7th, 8th'!V22:AA22)/$CD$3)),"")</f>
        <v xml:space="preserve"> </v>
      </c>
      <c r="CE22" s="133" t="str">
        <f>IFERROR(IF((COUNT('Eng GLA 6th, 7th, 8th'!AB22:AG22)=0)," ",(SUM('Eng GLA 6th, 7th, 8th'!AB22:AG22)/$CE$3)),"")</f>
        <v xml:space="preserve"> </v>
      </c>
      <c r="CF22" s="133" t="str">
        <f>IFERROR(IF((COUNT('Eng GLA 6th, 7th, 8th'!AH22:AP22)=0)," ",(SUM('Eng GLA 6th, 7th, 8th'!AH22:AP22)/$CF$3)),"")</f>
        <v xml:space="preserve"> </v>
      </c>
      <c r="CG22" s="433" t="str">
        <f>IFERROR(IF((COUNT('Eng GLA 6th, 7th, 8th'!AR22:BH22)=0)," ",(SUM('Eng GLA 6th, 7th, 8th'!AR22:BH22)/$CG$3)),"")</f>
        <v xml:space="preserve"> </v>
      </c>
      <c r="CH22" s="433" t="str">
        <f>IFERROR(IF((COUNT('Eng GLA 6th, 7th, 8th'!BI22:BN22)=0)," ",(SUM('Eng GLA 6th, 7th, 8th'!BI22:BN22)/$CH$3)),"")</f>
        <v xml:space="preserve"> </v>
      </c>
      <c r="CI22" s="433" t="str">
        <f>IFERROR(IF((COUNT('Eng GLA 6th, 7th, 8th'!BO22:BT22)=0)," ",(SUM('Eng GLA 6th, 7th, 8th'!BO22:BT22)/$CI$3)),"")</f>
        <v xml:space="preserve"> </v>
      </c>
      <c r="CJ22" s="433" t="str">
        <f>IFERROR(IF((COUNT('Eng GLA 6th, 7th, 8th'!BU22:CF22)=0)," ",(SUM('Eng GLA 6th, 7th, 8th'!BU22:CF22)/$CJ$3)),"")</f>
        <v xml:space="preserve"> </v>
      </c>
      <c r="CK22" s="433" t="str">
        <f>IFERROR(IF((COUNT('Eng GLA 6th, 7th, 8th'!CH22:CX22)=0)," ",(SUM('Eng GLA 6th, 7th, 8th'!CH22:CX22)/$CK$3)),"")</f>
        <v xml:space="preserve"> </v>
      </c>
      <c r="CL22" s="433" t="str">
        <f>IFERROR(IF((COUNT('Eng GLA 6th, 7th, 8th'!CY22:DD22)=0)," ",(SUM('Eng GLA 6th, 7th, 8th'!CY22:DD22)/$CL$3)),"")</f>
        <v xml:space="preserve"> </v>
      </c>
      <c r="CM22" s="433" t="str">
        <f>IFERROR(IF((COUNT('Eng GLA 6th, 7th, 8th'!DE22:DJ22)=0)," ",(SUM('Eng GLA 6th, 7th, 8th'!DE22:DJ22)/$CM$3)),"")</f>
        <v xml:space="preserve"> </v>
      </c>
      <c r="CN22" s="433" t="str">
        <f>IFERROR(IF((COUNT('Eng GLA 6th, 7th, 8th'!DK22:DV22)=0)," ",(SUM('Eng GLA 6th, 7th, 8th'!DK22:DV22)/$CN$3)),"")</f>
        <v xml:space="preserve"> </v>
      </c>
    </row>
    <row r="23" spans="1:92" x14ac:dyDescent="0.2">
      <c r="A23" s="65">
        <v>16</v>
      </c>
      <c r="B23" s="65" t="str">
        <f>'English Scores- Leveled papers'!B22</f>
        <v>K.Akshitha</v>
      </c>
      <c r="C23" s="66">
        <f>'RC Mastery Check+Question type'!H20</f>
        <v>1.5</v>
      </c>
      <c r="D23" s="153">
        <f>'Cover Sheet'!L20</f>
        <v>1</v>
      </c>
      <c r="E23" s="89" t="str">
        <f>IF($B23="","",IF(COUNTIFS('English Scores- Leveled papers'!$H$3:$KM$3,E$4,'English Scores- Leveled papers'!$H22:$KM22,"&gt;-1")=0,"",SUMIF('English Scores- Leveled papers'!$H$3:$KM$3,E$4,'English Scores- Leveled papers'!$H22:$KM22)))</f>
        <v/>
      </c>
      <c r="F23" s="89" t="str">
        <f>IF($B23="","",IF(COUNTIFS('English Scores- Leveled papers'!$H$3:$KM$3,F$4,'English Scores- Leveled papers'!$H22:$KM22,"&gt;-1")=0,"",SUMIF('English Scores- Leveled papers'!$H$3:$KM$3,F$4,'English Scores- Leveled papers'!$H22:$KM22)))</f>
        <v/>
      </c>
      <c r="G23" s="89" t="str">
        <f>IF($B23="","",IF(COUNTIFS('English Scores- Leveled papers'!$H$3:$KM$3,G$4,'English Scores- Leveled papers'!$H22:$KM22,"&gt;-1")=0,"",SUMIF('English Scores- Leveled papers'!$H$3:$KM$3,G$4,'English Scores- Leveled papers'!$H22:$KM22)))</f>
        <v/>
      </c>
      <c r="H23" s="89" t="str">
        <f>IF($B23="","",IF(COUNTIFS('English Scores- Leveled papers'!$H$3:$KM$3,H$4,'English Scores- Leveled papers'!$H22:$KM22,"&gt;-1")=0,"",SUMIF('English Scores- Leveled papers'!$H$3:$KM$3,H$4,'English Scores- Leveled papers'!$H22:$KM22)))</f>
        <v/>
      </c>
      <c r="I23" s="89" t="str">
        <f>IF($B23="","",IF(COUNTIFS('English Scores- Leveled papers'!$H$3:$KM$3,I$4,'English Scores- Leveled papers'!$H22:$KM22,"&gt;-1")=0,"",SUMIF('English Scores- Leveled papers'!$H$3:$KM$3,I$4,'English Scores- Leveled papers'!$H22:$KM22)))</f>
        <v/>
      </c>
      <c r="J23" s="89" t="str">
        <f>IF($B23="","",IF(COUNTIFS('English Scores- Leveled papers'!$H$3:$KM$3,J$4,'English Scores- Leveled papers'!$H22:$KM22,"&gt;-1")=0,"",SUMIF('English Scores- Leveled papers'!$H$3:$KM$3,J$4,'English Scores- Leveled papers'!$H22:$KM22)))</f>
        <v/>
      </c>
      <c r="K23" s="89" t="str">
        <f>IF($B23="","",IF(COUNTIFS('English Scores- Leveled papers'!$H$3:$KM$3,K$4,'English Scores- Leveled papers'!$H22:$KM22,"&gt;-1")=0,"",SUMIF('English Scores- Leveled papers'!$H$3:$KM$3,K$4,'English Scores- Leveled papers'!$H22:$KM22)))</f>
        <v/>
      </c>
      <c r="L23" s="89" t="str">
        <f>IF($B23="","",IF(COUNTIFS('English Scores- Leveled papers'!$H$3:$KM$3,L$4,'English Scores- Leveled papers'!$H22:$KM22,"&gt;-1")=0,"",SUMIF('English Scores- Leveled papers'!$H$3:$KM$3,L$4,'English Scores- Leveled papers'!$H22:$KM22)))</f>
        <v/>
      </c>
      <c r="M23" s="89" t="str">
        <f>IF($B23="","",IF(COUNTIFS('English Scores- Leveled papers'!$H$3:$KM$3,M$4,'English Scores- Leveled papers'!$H22:$KM22,"&gt;-1")=0,"",SUMIF('English Scores- Leveled papers'!$H$3:$KM$3,M$4,'English Scores- Leveled papers'!$H22:$KM22)))</f>
        <v/>
      </c>
      <c r="N23" s="89" t="str">
        <f>IF($B23="","",IF(COUNTIFS('English Scores- Leveled papers'!$H$3:$KM$3,N$4,'English Scores- Leveled papers'!$H22:$KM22,"&gt;-1")=0,"",SUMIF('English Scores- Leveled papers'!$H$3:$KM$3,N$4,'English Scores- Leveled papers'!$H22:$KM22)))</f>
        <v/>
      </c>
      <c r="O23" s="89" t="str">
        <f>IF($B23="","",IF(COUNTIFS('English Scores- Leveled papers'!$H$3:$KM$3,O$4,'English Scores- Leveled papers'!$H22:$KM22,"&gt;-1")=0,"",SUMIF('English Scores- Leveled papers'!$H$3:$KM$3,O$4,'English Scores- Leveled papers'!$H22:$KM22)))</f>
        <v/>
      </c>
      <c r="P23" s="89" t="str">
        <f>IF($B23="","",IF(COUNTIFS('English Scores- Leveled papers'!$H$3:$KM$3,P$4,'English Scores- Leveled papers'!$H22:$KM22,"&gt;-1")=0,"",SUMIF('English Scores- Leveled papers'!$H$3:$KM$3,P$4,'English Scores- Leveled papers'!$H22:$KM22)))</f>
        <v/>
      </c>
      <c r="Q23" s="89" t="str">
        <f>IF($B23="","",IF(COUNTIFS('English Scores- Leveled papers'!$H$3:$KM$3,Q$4,'English Scores- Leveled papers'!$H22:$KM22,"&gt;-1")=0,"",SUMIF('English Scores- Leveled papers'!$H$3:$KM$3,Q$4,'English Scores- Leveled papers'!$H22:$KM22)))</f>
        <v/>
      </c>
      <c r="R23" s="89" t="str">
        <f>IF($B23="","",IF(COUNTIFS('English Scores- Leveled papers'!$H$3:$KM$3,R$4,'English Scores- Leveled papers'!$H22:$KM22,"&gt;-1")=0,"",SUMIF('English Scores- Leveled papers'!$H$3:$KM$3,R$4,'English Scores- Leveled papers'!$H22:$KM22)))</f>
        <v/>
      </c>
      <c r="S23" s="89" t="str">
        <f>IF($B23="","",IF(COUNTIFS('English Scores- Leveled papers'!$H$3:$KM$3,S$4,'English Scores- Leveled papers'!$H22:$KM22,"&gt;-1")=0,"",SUMIF('English Scores- Leveled papers'!$H$3:$KM$3,S$4,'English Scores- Leveled papers'!$H22:$KM22)))</f>
        <v/>
      </c>
      <c r="T23" s="89" t="str">
        <f>IF($B23="","",IF(COUNTIFS('English Scores- Leveled papers'!$H$3:$KM$3,T$4,'English Scores- Leveled papers'!$H22:$KM22,"&gt;-1")=0,"",SUMIF('English Scores- Leveled papers'!$H$3:$KM$3,T$4,'English Scores- Leveled papers'!$H22:$KM22)))</f>
        <v/>
      </c>
      <c r="U23" s="89" t="str">
        <f>IF($B23="","",IF(COUNTIFS('English Scores- Leveled papers'!$H$3:$KM$3,U$4,'English Scores- Leveled papers'!$H22:$KM22,"&gt;-1")=0,"",SUMIF('English Scores- Leveled papers'!$H$3:$KM$3,U$4,'English Scores- Leveled papers'!$H22:$KM22)))</f>
        <v/>
      </c>
      <c r="V23" s="89">
        <f>IF($B23="","",IF(COUNTIFS('English Scores- Leveled papers'!$H$3:$KM$3,V$4,'English Scores- Leveled papers'!$H22:$KM22,"&gt;-1")=0,"",SUMIF('English Scores- Leveled papers'!$H$3:$KM$3,V$4,'English Scores- Leveled papers'!$H22:$KM22)))</f>
        <v>3</v>
      </c>
      <c r="W23" s="89">
        <f>IF($B23="","",IF(COUNTIFS('English Scores- Leveled papers'!$H$3:$KM$3,W$4,'English Scores- Leveled papers'!$H22:$KM22,"&gt;-1")=0,"",SUMIF('English Scores- Leveled papers'!$H$3:$KM$3,W$4,'English Scores- Leveled papers'!$H22:$KM22)))</f>
        <v>0</v>
      </c>
      <c r="X23" s="89">
        <f>IF($B23="","",IF(COUNTIFS('English Scores- Leveled papers'!$H$3:$KM$3,X$4,'English Scores- Leveled papers'!$H22:$KM22,"&gt;-1")=0,"",SUMIF('English Scores- Leveled papers'!$H$3:$KM$3,X$4,'English Scores- Leveled papers'!$H22:$KM22)))</f>
        <v>0</v>
      </c>
      <c r="Y23" s="89">
        <f>IF($B23="","",IF(COUNTIFS('English Scores- Leveled papers'!$H$3:$KM$3,Y$4,'English Scores- Leveled papers'!$H22:$KM22,"&gt;-1")=0,"",SUMIF('English Scores- Leveled papers'!$H$3:$KM$3,Y$4,'English Scores- Leveled papers'!$H22:$KM22)))</f>
        <v>2</v>
      </c>
      <c r="Z23" s="89" t="str">
        <f>IF($B23="","",IF(COUNTIFS('English Scores- Leveled papers'!$H$3:$KM$3,Z$4,'English Scores- Leveled papers'!$H22:$KM22,"&gt;-1")=0,"",SUMIF('English Scores- Leveled papers'!$H$3:$KM$3,Z$4,'English Scores- Leveled papers'!$H22:$KM22)))</f>
        <v/>
      </c>
      <c r="AA23" s="89" t="str">
        <f>IF($B23="","",IF(COUNTIFS('English Scores- Leveled papers'!$H$3:$KM$3,AA$4,'English Scores- Leveled papers'!$H22:$KM22,"&gt;-1")=0,"",SUMIF('English Scores- Leveled papers'!$H$3:$KM$3,AA$4,'English Scores- Leveled papers'!$H22:$KM22)))</f>
        <v/>
      </c>
      <c r="AB23" s="89" t="str">
        <f>IF($B23="","",IF(COUNTIFS('English Scores- Leveled papers'!$H$3:$KM$3,AB$4,'English Scores- Leveled papers'!$H22:$KM22,"&gt;-1")=0,"",SUMIF('English Scores- Leveled papers'!$H$3:$KM$3,AB$4,'English Scores- Leveled papers'!$H22:$KM22)))</f>
        <v/>
      </c>
      <c r="AC23" s="89" t="str">
        <f>IF($B23="","",IF(COUNTIFS('English Scores- Leveled papers'!$H$3:$KM$3,AC$4,'English Scores- Leveled papers'!$H22:$KM22,"&gt;-1")=0,"",SUMIF('English Scores- Leveled papers'!$H$3:$KM$3,AC$4,'English Scores- Leveled papers'!$H22:$KM22)))</f>
        <v/>
      </c>
      <c r="AD23" s="89" t="str">
        <f>IF($B23="","",IF(COUNTIFS('English Scores- Leveled papers'!$H$3:$KM$3,AD$4,'English Scores- Leveled papers'!$H22:$KM22,"&gt;-1")=0,"",SUMIF('English Scores- Leveled papers'!$H$3:$KM$3,AD$4,'English Scores- Leveled papers'!$H22:$KM22)))</f>
        <v/>
      </c>
      <c r="AE23" s="89" t="str">
        <f>IF($B23="","",IF(COUNTIFS('English Scores- Leveled papers'!$H$3:$KM$3,AE$4,'English Scores- Leveled papers'!$H22:$KM22,"&gt;-1")=0,"",SUMIF('English Scores- Leveled papers'!$H$3:$KM$3,AE$4,'English Scores- Leveled papers'!$H22:$KM22)))</f>
        <v/>
      </c>
      <c r="AF23" s="89" t="str">
        <f>IF($B23="","",IF(COUNTIFS('English Scores- Leveled papers'!$H$3:$KM$3,AF$4,'English Scores- Leveled papers'!$H22:$KM22,"&gt;-1")=0,"",SUMIF('English Scores- Leveled papers'!$H$3:$KM$3,AF$4,'English Scores- Leveled papers'!$H22:$KM22)))</f>
        <v/>
      </c>
      <c r="AG23" s="89" t="str">
        <f>IF($B23="","",IF(COUNTIFS('English Scores- Leveled papers'!$H$3:$KM$3,AG$4,'English Scores- Leveled papers'!$H22:$KM22,"&gt;-1")=0,"",SUMIF('English Scores- Leveled papers'!$H$3:$KM$3,AG$4,'English Scores- Leveled papers'!$H22:$KM22)))</f>
        <v/>
      </c>
      <c r="AH23" s="89" t="str">
        <f>IF($B23="","",IF(COUNTIFS('English Scores- Leveled papers'!$H$3:$KM$3,AH$4,'English Scores- Leveled papers'!$H22:$KM22,"&gt;-1")=0,"",SUMIF('English Scores- Leveled papers'!$H$3:$KM$3,AH$4,'English Scores- Leveled papers'!$H22:$KM22)))</f>
        <v/>
      </c>
      <c r="AI23" s="89" t="str">
        <f>IF($B23="","",IF(COUNTIFS('English Scores- Leveled papers'!$H$3:$KM$3,AI$4,'English Scores- Leveled papers'!$H22:$KM22,"&gt;-1")=0,"",SUMIF('English Scores- Leveled papers'!$H$3:$KM$3,AI$4,'English Scores- Leveled papers'!$H22:$KM22)))</f>
        <v/>
      </c>
      <c r="AJ23" s="89" t="str">
        <f>IF($B23="","",IF(COUNTIFS('English Scores- Leveled papers'!$H$3:$KM$3,AJ$4,'English Scores- Leveled papers'!$H22:$KM22,"&gt;-1")=0,"",SUMIF('English Scores- Leveled papers'!$H$3:$KM$3,AJ$4,'English Scores- Leveled papers'!$H22:$KM22)))</f>
        <v/>
      </c>
      <c r="AK23" s="89" t="str">
        <f>IF($B23="","",IF(COUNTIFS('English Scores- Leveled papers'!$H$3:$KM$3,AK$4,'English Scores- Leveled papers'!$H22:$KM22,"&gt;-1")=0,"",SUMIF('English Scores- Leveled papers'!$H$3:$KM$3,AK$4,'English Scores- Leveled papers'!$H22:$KM22)))</f>
        <v/>
      </c>
      <c r="AL23" s="89" t="str">
        <f>IF($B23="","",IF(COUNTIFS('English Scores- Leveled papers'!$H$3:$KM$3,AL$4,'English Scores- Leveled papers'!$H22:$KM22,"&gt;-1")=0,"",SUMIF('English Scores- Leveled papers'!$H$3:$KM$3,AL$4,'English Scores- Leveled papers'!$H22:$KM22)))</f>
        <v/>
      </c>
      <c r="AM23" s="89" t="str">
        <f>IF($B23="","",IF(COUNTIFS('English Scores- Leveled papers'!$H$3:$KM$3,AM$4,'English Scores- Leveled papers'!$H22:$KM22,"&gt;-1")=0,"",SUMIF('English Scores- Leveled papers'!$H$3:$KM$3,AM$4,'English Scores- Leveled papers'!$H22:$KM22)))</f>
        <v/>
      </c>
      <c r="AN23" s="89" t="str">
        <f>IF($B23="","",IF(COUNTIFS('English Scores- Leveled papers'!$H$3:$KM$3,AN$4,'English Scores- Leveled papers'!$H22:$KM22,"&gt;-1")=0,"",SUMIF('English Scores- Leveled papers'!$H$3:$KM$3,AN$4,'English Scores- Leveled papers'!$H22:$KM22)))</f>
        <v/>
      </c>
      <c r="AO23" s="89" t="str">
        <f>IF($B23="","",IF(COUNTIFS('English Scores- Leveled papers'!$H$3:$KM$3,AO$4,'English Scores- Leveled papers'!$H22:$KM22,"&gt;-1")=0,"",SUMIF('English Scores- Leveled papers'!$H$3:$KM$3,AO$4,'English Scores- Leveled papers'!$H22:$KM22)))</f>
        <v/>
      </c>
      <c r="AP23" s="89" t="str">
        <f>IF($B23="","",IF(COUNTIFS('English Scores- Leveled papers'!$H$3:$KM$3,AP$4,'English Scores- Leveled papers'!$H22:$KM22,"&gt;-1")=0,"",SUMIF('English Scores- Leveled papers'!$H$3:$KM$3,AP$4,'English Scores- Leveled papers'!$H22:$KM22)))</f>
        <v/>
      </c>
      <c r="AQ23" s="89" t="str">
        <f>IF($B23="","",IF(COUNTIFS('English Scores- Leveled papers'!$H$3:$KM$3,AQ$4,'English Scores- Leveled papers'!$H22:$KM22,"&gt;-1")=0,"",SUMIF('English Scores- Leveled papers'!$H$3:$KM$3,AQ$4,'English Scores- Leveled papers'!$H22:$KM22)))</f>
        <v/>
      </c>
      <c r="AR23" s="89" t="str">
        <f>IF($B23="","",IF(COUNTIFS('English Scores- Leveled papers'!$H$3:$KM$3,AR$4,'English Scores- Leveled papers'!$H22:$KM22,"&gt;-1")=0,"",SUMIF('English Scores- Leveled papers'!$H$3:$KM$3,AR$4,'English Scores- Leveled papers'!$H22:$KM22)))</f>
        <v/>
      </c>
      <c r="AS23" s="89" t="str">
        <f>IF($B23="","",IF(COUNTIFS('English Scores- Leveled papers'!$H$3:$KM$3,AS$4,'English Scores- Leveled papers'!$H22:$KM22,"&gt;-1")=0,"",SUMIF('English Scores- Leveled papers'!$H$3:$KM$3,AS$4,'English Scores- Leveled papers'!$H22:$KM22)))</f>
        <v/>
      </c>
      <c r="AT23" s="89" t="str">
        <f>IF($B23="","",IF(COUNTIFS('English Scores- Leveled papers'!$H$3:$KM$3,AT$4,'English Scores- Leveled papers'!$H22:$KM22,"&gt;-1")=0,"",SUMIF('English Scores- Leveled papers'!$H$3:$KM$3,AT$4,'English Scores- Leveled papers'!$H22:$KM22)))</f>
        <v/>
      </c>
      <c r="AU23" s="89" t="str">
        <f>IF($B23="","",IF(COUNTIFS('English Scores- Leveled papers'!$H$3:$KM$3,AU$4,'English Scores- Leveled papers'!$H22:$KM22,"&gt;-1")=0,"",SUMIF('English Scores- Leveled papers'!$H$3:$KM$3,AU$4,'English Scores- Leveled papers'!$H22:$KM22)))</f>
        <v/>
      </c>
      <c r="AV23" s="89" t="str">
        <f>IF($B23="","",IF(COUNTIFS('English Scores- Leveled papers'!$H$3:$KM$3,AV$4,'English Scores- Leveled papers'!$H22:$KM22,"&gt;-1")=0,"",SUMIF('English Scores- Leveled papers'!$H$3:$KM$3,AV$4,'English Scores- Leveled papers'!$H22:$KM22)))</f>
        <v/>
      </c>
      <c r="AW23" s="89" t="str">
        <f>IF($B23="","",IF(COUNTIFS('English Scores- Leveled papers'!$H$3:$KM$3,AW$4,'English Scores- Leveled papers'!$H22:$KM22,"&gt;-1")=0,"",SUMIF('English Scores- Leveled papers'!$H$3:$KM$3,AW$4,'English Scores- Leveled papers'!$H22:$KM22)))</f>
        <v/>
      </c>
      <c r="AX23" s="89" t="str">
        <f>IF($B23="","",IF(COUNTIFS('English Scores- Leveled papers'!$H$3:$KM$3,AX$4,'English Scores- Leveled papers'!$H22:$KM22,"&gt;-1")=0,"",SUMIF('English Scores- Leveled papers'!$H$3:$KM$3,AX$4,'English Scores- Leveled papers'!$H22:$KM22)))</f>
        <v/>
      </c>
      <c r="AY23" s="89" t="str">
        <f>IF($B23="","",IF(COUNTIFS('English Scores- Leveled papers'!$H$3:$KM$3,AY$4,'English Scores- Leveled papers'!$H22:$KM22,"&gt;-1")=0,"",SUMIF('English Scores- Leveled papers'!$H$3:$KM$3,AY$4,'English Scores- Leveled papers'!$H22:$KM22)))</f>
        <v/>
      </c>
      <c r="AZ23" s="89" t="str">
        <f>IF($B23="","",IF(COUNTIFS('English Scores- Leveled papers'!$H$3:$KM$3,AZ$4,'English Scores- Leveled papers'!$H22:$KM22,"&gt;-1")=0,"",SUMIF('English Scores- Leveled papers'!$H$3:$KM$3,AZ$4,'English Scores- Leveled papers'!$H22:$KM22)))</f>
        <v/>
      </c>
      <c r="BA23" s="89" t="str">
        <f>IF($B23="","",IF(COUNTIFS('English Scores- Leveled papers'!$H$3:$KM$3,BA$4,'English Scores- Leveled papers'!$H22:$KM22,"&gt;-1")=0,"",SUMIF('English Scores- Leveled papers'!$H$3:$KM$3,BA$4,'English Scores- Leveled papers'!$H22:$KM22)))</f>
        <v/>
      </c>
      <c r="BB23" s="89" t="str">
        <f>IF($B23="","",IF(COUNTIFS('English Scores- Leveled papers'!$H$3:$KM$3,BB$4,'English Scores- Leveled papers'!$H22:$KM22,"&gt;-1")=0,"",SUMIF('English Scores- Leveled papers'!$H$3:$KM$3,BB$4,'English Scores- Leveled papers'!$H22:$KM22)))</f>
        <v/>
      </c>
      <c r="BC23" s="89" t="str">
        <f>IF($B23="","",IF(COUNTIFS('English Scores- Leveled papers'!$H$3:$KM$3,BC$4,'English Scores- Leveled papers'!$H22:$KM22,"&gt;-1")=0,"",SUMIF('English Scores- Leveled papers'!$H$3:$KM$3,BC$4,'English Scores- Leveled papers'!$H22:$KM22)))</f>
        <v/>
      </c>
      <c r="BD23" s="89" t="str">
        <f>IF($B23="","",IF(COUNTIFS('English Scores- Leveled papers'!$H$3:$KM$3,BD$4,'English Scores- Leveled papers'!$H22:$KM22,"&gt;-1")=0,"",SUMIF('English Scores- Leveled papers'!$H$3:$KM$3,BD$4,'English Scores- Leveled papers'!$H22:$KM22)))</f>
        <v/>
      </c>
      <c r="BE23" s="89" t="str">
        <f>IF($B23="","",IF(COUNTIFS('English Scores- Leveled papers'!$H$3:$KM$3,BE$4,'English Scores- Leveled papers'!$H22:$KM22,"&gt;-1")=0,"",SUMIF('English Scores- Leveled papers'!$H$3:$KM$3,BE$4,'English Scores- Leveled papers'!$H22:$KM22)))</f>
        <v/>
      </c>
      <c r="BF23" s="89" t="str">
        <f>IF($B23="","",IF(COUNTIFS('English Scores- Leveled papers'!$H$3:$KM$3,BF$4,'English Scores- Leveled papers'!$H22:$KM22,"&gt;-1")=0,"",SUMIF('English Scores- Leveled papers'!$H$3:$KM$3,BF$4,'English Scores- Leveled papers'!$H22:$KM22)))</f>
        <v/>
      </c>
      <c r="BG23" s="89" t="str">
        <f>IF($B23="","",IF(COUNTIFS('English Scores- Leveled papers'!$H$3:$KM$3,BG$4,'English Scores- Leveled papers'!$H22:$KM22,"&gt;-1")=0,"",SUMIF('English Scores- Leveled papers'!$H$3:$KM$3,BG$4,'English Scores- Leveled papers'!$H22:$KM22)))</f>
        <v/>
      </c>
      <c r="BH23" s="89" t="str">
        <f>IF($B23="","",IF(COUNTIFS('English Scores- Leveled papers'!$H$3:$KM$3,BH$4,'English Scores- Leveled papers'!$H22:$KM22,"&gt;-1")=0,"",SUMIF('English Scores- Leveled papers'!$H$3:$KM$3,BH$4,'English Scores- Leveled papers'!$H22:$KM22)))</f>
        <v/>
      </c>
      <c r="BI23" s="89" t="str">
        <f>IF($B23="","",IF(COUNTIFS('English Scores- Leveled papers'!$H$3:$KM$3,BI$4,'English Scores- Leveled papers'!$H22:$KM22,"&gt;-1")=0,"",SUMIF('English Scores- Leveled papers'!$H$3:$KM$3,BI$4,'English Scores- Leveled papers'!$H22:$KM22)))</f>
        <v/>
      </c>
      <c r="BJ23" s="89" t="str">
        <f>IF($B23="","",IF(COUNTIFS('English Scores- Leveled papers'!$H$3:$KM$3,BJ$4,'English Scores- Leveled papers'!$H22:$KM22,"&gt;-1")=0,"",SUMIF('English Scores- Leveled papers'!$H$3:$KM$3,BJ$4,'English Scores- Leveled papers'!$H22:$KM22)))</f>
        <v/>
      </c>
      <c r="BK23" s="89" t="str">
        <f>IF($B23="","",IF(COUNTIFS('English Scores- Leveled papers'!$H$3:$KM$3,BK$4,'English Scores- Leveled papers'!$H22:$KM22,"&gt;-1")=0,"",SUMIF('English Scores- Leveled papers'!$H$3:$KM$3,BK$4,'English Scores- Leveled papers'!$H22:$KM22)))</f>
        <v/>
      </c>
      <c r="BL23" s="89" t="str">
        <f>IF($B23="","",IF(COUNTIFS('English Scores- Leveled papers'!$H$3:$KM$3,BL$4,'English Scores- Leveled papers'!$H22:$KM22,"&gt;-1")=0,"",SUMIF('English Scores- Leveled papers'!$H$3:$KM$3,BL$4,'English Scores- Leveled papers'!$H22:$KM22)))</f>
        <v/>
      </c>
      <c r="BM23" s="89" t="str">
        <f>IF($B23="","",IF(COUNTIFS('Eng GLA 6th, 7th, 8th'!$E$3:$DV$3,BM$4,'Eng GLA 6th, 7th, 8th'!$E23:$DV23, "&gt;-1")=0,"",SUMIF('Eng GLA 6th, 7th, 8th'!$E$3:$DV$3,BM$4,'Eng GLA 6th, 7th, 8th'!$E23:$DV23)))</f>
        <v/>
      </c>
      <c r="BN23" s="89" t="str">
        <f>IF($B23="","",IF(COUNTIFS('Eng GLA 6th, 7th, 8th'!$E$3:$DV$3,BN$4,'Eng GLA 6th, 7th, 8th'!$E23:$DV23, "&gt;-1")=0,"",SUMIF('Eng GLA 6th, 7th, 8th'!$E$3:$DV$3,BN$4,'Eng GLA 6th, 7th, 8th'!$E23:$DV23)))</f>
        <v/>
      </c>
      <c r="BO23" s="89" t="str">
        <f>IF($B23="","",IF(COUNTIFS('Eng GLA 6th, 7th, 8th'!$E$3:$DV$3,BO$4,'Eng GLA 6th, 7th, 8th'!$E23:$DV23, "&gt;-1")=0,"",SUMIF('Eng GLA 6th, 7th, 8th'!$E$3:$DV$3,BO$4,'Eng GLA 6th, 7th, 8th'!$E23:$DV23)))</f>
        <v/>
      </c>
      <c r="BP23" s="89" t="str">
        <f>IF($B23="","",IF(COUNTIFS('Eng GLA 6th, 7th, 8th'!$E$3:$DV$3,BP$4,'Eng GLA 6th, 7th, 8th'!$E23:$DV23, "&gt;-1")=0,"",SUMIF('Eng GLA 6th, 7th, 8th'!$E$3:$DV$3,BP$4,'Eng GLA 6th, 7th, 8th'!$E23:$DV23)))</f>
        <v/>
      </c>
      <c r="BQ23" s="89" t="str">
        <f>IF($B23="","",IF(COUNTIFS('Eng GLA 6th, 7th, 8th'!$E$3:$DV$3,BQ$4,'Eng GLA 6th, 7th, 8th'!$E23:$DV23, "&gt;-1")=0,"",SUMIF('Eng GLA 6th, 7th, 8th'!$E$3:$DV$3,BQ$4,'Eng GLA 6th, 7th, 8th'!$E23:$DV23)))</f>
        <v/>
      </c>
      <c r="BR23" s="89" t="str">
        <f>IF($B23="","",IF(COUNTIFS('Eng GLA 6th, 7th, 8th'!$E$3:$DV$3,BR$4,'Eng GLA 6th, 7th, 8th'!$E23:$DV23, "&gt;-1")=0,"",SUMIF('Eng GLA 6th, 7th, 8th'!$E$3:$DV$3,BR$4,'Eng GLA 6th, 7th, 8th'!$E23:$DV23)))</f>
        <v/>
      </c>
      <c r="BS23" s="89" t="str">
        <f>IF($B23="","",IF(COUNTIFS('Eng GLA 6th, 7th, 8th'!$E$3:$DV$3,BS$4,'Eng GLA 6th, 7th, 8th'!$E23:$DV23, "&gt;-1")=0,"",SUMIF('Eng GLA 6th, 7th, 8th'!$E$3:$DV$3,BS$4,'Eng GLA 6th, 7th, 8th'!$E23:$DV23)))</f>
        <v/>
      </c>
      <c r="BT23" s="89" t="str">
        <f>IF($B23="","",IF(COUNTIFS('Eng GLA 6th, 7th, 8th'!$E$3:$DV$3,BT$4,'Eng GLA 6th, 7th, 8th'!$E23:$DV23, "&gt;-1")=0,"",SUMIF('Eng GLA 6th, 7th, 8th'!$E$3:$DV$3,BT$4,'Eng GLA 6th, 7th, 8th'!$E23:$DV23)))</f>
        <v/>
      </c>
      <c r="BU23" s="89" t="str">
        <f>IF($B23="","",IF(COUNTIFS('Eng GLA 6th, 7th, 8th'!$E$3:$DV$3,BU$4,'Eng GLA 6th, 7th, 8th'!$E23:$DV23, "&gt;-1")=0,"",SUMIF('Eng GLA 6th, 7th, 8th'!$E$3:$DV$3,BU$4,'Eng GLA 6th, 7th, 8th'!$E23:$DV23)))</f>
        <v/>
      </c>
      <c r="BV23" s="89" t="str">
        <f>IF($B23="","",IF(COUNTIFS('Eng GLA 6th, 7th, 8th'!$E$3:$DV$3,BV$4,'Eng GLA 6th, 7th, 8th'!$E23:$DV23, "&gt;-1")=0,"",SUMIF('Eng GLA 6th, 7th, 8th'!$E$3:$DV$3,BV$4,'Eng GLA 6th, 7th, 8th'!$E23:$DV23)))</f>
        <v/>
      </c>
      <c r="BW23" s="89" t="str">
        <f>IF($B23="","",IF(COUNTIFS('Eng GLA 6th, 7th, 8th'!$E$3:$DV$3,BW$4,'Eng GLA 6th, 7th, 8th'!$E23:$DV23, "&gt;-1")=0,"",SUMIF('Eng GLA 6th, 7th, 8th'!$E$3:$DV$3,BW$4,'Eng GLA 6th, 7th, 8th'!$E23:$DV23)))</f>
        <v/>
      </c>
      <c r="BX23" s="89" t="str">
        <f>IF($B23="","",IF(COUNTIFS('Eng GLA 6th, 7th, 8th'!$E$3:$DV$3,BX$4,'Eng GLA 6th, 7th, 8th'!$E23:$DV23, "&gt;-1")=0,"",SUMIF('Eng GLA 6th, 7th, 8th'!$E$3:$DV$3,BX$4,'Eng GLA 6th, 7th, 8th'!$E23:$DV23)))</f>
        <v/>
      </c>
      <c r="BY23" s="89" t="str">
        <f>IF($B23="","",IF(COUNTIFS('Eng GLA 6th, 7th, 8th'!$E$3:$DV$3,BY$4,'Eng GLA 6th, 7th, 8th'!$E23:$DV23, "&gt;-1")=0,"",SUMIF('Eng GLA 6th, 7th, 8th'!$E$3:$DV$3,BY$4,'Eng GLA 6th, 7th, 8th'!$E23:$DV23)))</f>
        <v/>
      </c>
      <c r="BZ23" s="89" t="str">
        <f>IF($B23="","",IF(COUNTIFS('Eng GLA 6th, 7th, 8th'!$E$3:$DV$3,BZ$4,'Eng GLA 6th, 7th, 8th'!$E23:$DV23, "&gt;-1")=0,"",SUMIF('Eng GLA 6th, 7th, 8th'!$E$3:$DV$3,BZ$4,'Eng GLA 6th, 7th, 8th'!$E23:$DV23)))</f>
        <v/>
      </c>
      <c r="CA23" s="89" t="str">
        <f>IF($B23="","",IF(COUNTIFS('Eng GLA 6th, 7th, 8th'!$E$3:$DV$3,CA$4,'Eng GLA 6th, 7th, 8th'!$E23:$DV23, "&gt;-1")=0,"",SUMIF('Eng GLA 6th, 7th, 8th'!$E$3:$DV$3,CA$4,'Eng GLA 6th, 7th, 8th'!$E23:$DV23)))</f>
        <v/>
      </c>
      <c r="CB23" s="426"/>
      <c r="CC23" s="133" t="str">
        <f>IFERROR(IF((COUNT('Eng GLA 6th, 7th, 8th'!E23:U23)=0)," ",(SUM('Eng GLA 6th, 7th, 8th'!E23:U23)/$CC$3)),"")</f>
        <v xml:space="preserve"> </v>
      </c>
      <c r="CD23" s="133" t="str">
        <f>IFERROR(IF((COUNT('Eng GLA 6th, 7th, 8th'!V23:AA23)=0)," ",(SUM('Eng GLA 6th, 7th, 8th'!V23:AA23)/$CD$3)),"")</f>
        <v xml:space="preserve"> </v>
      </c>
      <c r="CE23" s="133" t="str">
        <f>IFERROR(IF((COUNT('Eng GLA 6th, 7th, 8th'!AB23:AG23)=0)," ",(SUM('Eng GLA 6th, 7th, 8th'!AB23:AG23)/$CE$3)),"")</f>
        <v xml:space="preserve"> </v>
      </c>
      <c r="CF23" s="133" t="str">
        <f>IFERROR(IF((COUNT('Eng GLA 6th, 7th, 8th'!AH23:AP23)=0)," ",(SUM('Eng GLA 6th, 7th, 8th'!AH23:AP23)/$CF$3)),"")</f>
        <v xml:space="preserve"> </v>
      </c>
      <c r="CG23" s="433" t="str">
        <f>IFERROR(IF((COUNT('Eng GLA 6th, 7th, 8th'!AR23:BH23)=0)," ",(SUM('Eng GLA 6th, 7th, 8th'!AR23:BH23)/$CG$3)),"")</f>
        <v xml:space="preserve"> </v>
      </c>
      <c r="CH23" s="433" t="str">
        <f>IFERROR(IF((COUNT('Eng GLA 6th, 7th, 8th'!BI23:BN23)=0)," ",(SUM('Eng GLA 6th, 7th, 8th'!BI23:BN23)/$CH$3)),"")</f>
        <v xml:space="preserve"> </v>
      </c>
      <c r="CI23" s="433" t="str">
        <f>IFERROR(IF((COUNT('Eng GLA 6th, 7th, 8th'!BO23:BT23)=0)," ",(SUM('Eng GLA 6th, 7th, 8th'!BO23:BT23)/$CI$3)),"")</f>
        <v xml:space="preserve"> </v>
      </c>
      <c r="CJ23" s="433" t="str">
        <f>IFERROR(IF((COUNT('Eng GLA 6th, 7th, 8th'!BU23:CF23)=0)," ",(SUM('Eng GLA 6th, 7th, 8th'!BU23:CF23)/$CJ$3)),"")</f>
        <v xml:space="preserve"> </v>
      </c>
      <c r="CK23" s="433" t="str">
        <f>IFERROR(IF((COUNT('Eng GLA 6th, 7th, 8th'!CH23:CX23)=0)," ",(SUM('Eng GLA 6th, 7th, 8th'!CH23:CX23)/$CK$3)),"")</f>
        <v xml:space="preserve"> </v>
      </c>
      <c r="CL23" s="433" t="str">
        <f>IFERROR(IF((COUNT('Eng GLA 6th, 7th, 8th'!CY23:DD23)=0)," ",(SUM('Eng GLA 6th, 7th, 8th'!CY23:DD23)/$CL$3)),"")</f>
        <v xml:space="preserve"> </v>
      </c>
      <c r="CM23" s="433" t="str">
        <f>IFERROR(IF((COUNT('Eng GLA 6th, 7th, 8th'!DE23:DJ23)=0)," ",(SUM('Eng GLA 6th, 7th, 8th'!DE23:DJ23)/$CM$3)),"")</f>
        <v xml:space="preserve"> </v>
      </c>
      <c r="CN23" s="433" t="str">
        <f>IFERROR(IF((COUNT('Eng GLA 6th, 7th, 8th'!DK23:DV23)=0)," ",(SUM('Eng GLA 6th, 7th, 8th'!DK23:DV23)/$CN$3)),"")</f>
        <v xml:space="preserve"> </v>
      </c>
    </row>
    <row r="24" spans="1:92" x14ac:dyDescent="0.2">
      <c r="A24" s="65">
        <v>17</v>
      </c>
      <c r="B24" s="65" t="str">
        <f>'English Scores- Leveled papers'!B23</f>
        <v>S. Payal</v>
      </c>
      <c r="C24" s="66">
        <f>'RC Mastery Check+Question type'!H21</f>
        <v>0.5</v>
      </c>
      <c r="D24" s="153" t="str">
        <f>'Cover Sheet'!L21</f>
        <v/>
      </c>
      <c r="E24" s="89" t="str">
        <f>IF($B24="","",IF(COUNTIFS('English Scores- Leveled papers'!$H$3:$KM$3,E$4,'English Scores- Leveled papers'!$H23:$KM23,"&gt;-1")=0,"",SUMIF('English Scores- Leveled papers'!$H$3:$KM$3,E$4,'English Scores- Leveled papers'!$H23:$KM23)))</f>
        <v/>
      </c>
      <c r="F24" s="89" t="str">
        <f>IF($B24="","",IF(COUNTIFS('English Scores- Leveled papers'!$H$3:$KM$3,F$4,'English Scores- Leveled papers'!$H23:$KM23,"&gt;-1")=0,"",SUMIF('English Scores- Leveled papers'!$H$3:$KM$3,F$4,'English Scores- Leveled papers'!$H23:$KM23)))</f>
        <v/>
      </c>
      <c r="G24" s="89" t="str">
        <f>IF($B24="","",IF(COUNTIFS('English Scores- Leveled papers'!$H$3:$KM$3,G$4,'English Scores- Leveled papers'!$H23:$KM23,"&gt;-1")=0,"",SUMIF('English Scores- Leveled papers'!$H$3:$KM$3,G$4,'English Scores- Leveled papers'!$H23:$KM23)))</f>
        <v/>
      </c>
      <c r="H24" s="89" t="str">
        <f>IF($B24="","",IF(COUNTIFS('English Scores- Leveled papers'!$H$3:$KM$3,H$4,'English Scores- Leveled papers'!$H23:$KM23,"&gt;-1")=0,"",SUMIF('English Scores- Leveled papers'!$H$3:$KM$3,H$4,'English Scores- Leveled papers'!$H23:$KM23)))</f>
        <v/>
      </c>
      <c r="I24" s="89" t="str">
        <f>IF($B24="","",IF(COUNTIFS('English Scores- Leveled papers'!$H$3:$KM$3,I$4,'English Scores- Leveled papers'!$H23:$KM23,"&gt;-1")=0,"",SUMIF('English Scores- Leveled papers'!$H$3:$KM$3,I$4,'English Scores- Leveled papers'!$H23:$KM23)))</f>
        <v/>
      </c>
      <c r="J24" s="89" t="str">
        <f>IF($B24="","",IF(COUNTIFS('English Scores- Leveled papers'!$H$3:$KM$3,J$4,'English Scores- Leveled papers'!$H23:$KM23,"&gt;-1")=0,"",SUMIF('English Scores- Leveled papers'!$H$3:$KM$3,J$4,'English Scores- Leveled papers'!$H23:$KM23)))</f>
        <v/>
      </c>
      <c r="K24" s="89" t="str">
        <f>IF($B24="","",IF(COUNTIFS('English Scores- Leveled papers'!$H$3:$KM$3,K$4,'English Scores- Leveled papers'!$H23:$KM23,"&gt;-1")=0,"",SUMIF('English Scores- Leveled papers'!$H$3:$KM$3,K$4,'English Scores- Leveled papers'!$H23:$KM23)))</f>
        <v/>
      </c>
      <c r="L24" s="89" t="str">
        <f>IF($B24="","",IF(COUNTIFS('English Scores- Leveled papers'!$H$3:$KM$3,L$4,'English Scores- Leveled papers'!$H23:$KM23,"&gt;-1")=0,"",SUMIF('English Scores- Leveled papers'!$H$3:$KM$3,L$4,'English Scores- Leveled papers'!$H23:$KM23)))</f>
        <v/>
      </c>
      <c r="M24" s="89">
        <f>IF($B24="","",IF(COUNTIFS('English Scores- Leveled papers'!$H$3:$KM$3,M$4,'English Scores- Leveled papers'!$H23:$KM23,"&gt;-1")=0,"",SUMIF('English Scores- Leveled papers'!$H$3:$KM$3,M$4,'English Scores- Leveled papers'!$H23:$KM23)))</f>
        <v>2</v>
      </c>
      <c r="N24" s="89">
        <f>IF($B24="","",IF(COUNTIFS('English Scores- Leveled papers'!$H$3:$KM$3,N$4,'English Scores- Leveled papers'!$H23:$KM23,"&gt;-1")=0,"",SUMIF('English Scores- Leveled papers'!$H$3:$KM$3,N$4,'English Scores- Leveled papers'!$H23:$KM23)))</f>
        <v>1</v>
      </c>
      <c r="O24" s="89">
        <f>IF($B24="","",IF(COUNTIFS('English Scores- Leveled papers'!$H$3:$KM$3,O$4,'English Scores- Leveled papers'!$H23:$KM23,"&gt;-1")=0,"",SUMIF('English Scores- Leveled papers'!$H$3:$KM$3,O$4,'English Scores- Leveled papers'!$H23:$KM23)))</f>
        <v>1</v>
      </c>
      <c r="P24" s="89">
        <f>IF($B24="","",IF(COUNTIFS('English Scores- Leveled papers'!$H$3:$KM$3,P$4,'English Scores- Leveled papers'!$H23:$KM23,"&gt;-1")=0,"",SUMIF('English Scores- Leveled papers'!$H$3:$KM$3,P$4,'English Scores- Leveled papers'!$H23:$KM23)))</f>
        <v>2</v>
      </c>
      <c r="Q24" s="89">
        <f>IF($B24="","",IF(COUNTIFS('English Scores- Leveled papers'!$H$3:$KM$3,Q$4,'English Scores- Leveled papers'!$H23:$KM23,"&gt;-1")=0,"",SUMIF('English Scores- Leveled papers'!$H$3:$KM$3,Q$4,'English Scores- Leveled papers'!$H23:$KM23)))</f>
        <v>3</v>
      </c>
      <c r="R24" s="89">
        <f>IF($B24="","",IF(COUNTIFS('English Scores- Leveled papers'!$H$3:$KM$3,R$4,'English Scores- Leveled papers'!$H23:$KM23,"&gt;-1")=0,"",SUMIF('English Scores- Leveled papers'!$H$3:$KM$3,R$4,'English Scores- Leveled papers'!$H23:$KM23)))</f>
        <v>1</v>
      </c>
      <c r="S24" s="89">
        <f>IF($B24="","",IF(COUNTIFS('English Scores- Leveled papers'!$H$3:$KM$3,S$4,'English Scores- Leveled papers'!$H23:$KM23,"&gt;-1")=0,"",SUMIF('English Scores- Leveled papers'!$H$3:$KM$3,S$4,'English Scores- Leveled papers'!$H23:$KM23)))</f>
        <v>0</v>
      </c>
      <c r="T24" s="89">
        <f>IF($B24="","",IF(COUNTIFS('English Scores- Leveled papers'!$H$3:$KM$3,T$4,'English Scores- Leveled papers'!$H23:$KM23,"&gt;-1")=0,"",SUMIF('English Scores- Leveled papers'!$H$3:$KM$3,T$4,'English Scores- Leveled papers'!$H23:$KM23)))</f>
        <v>0</v>
      </c>
      <c r="U24" s="89">
        <f>IF($B24="","",IF(COUNTIFS('English Scores- Leveled papers'!$H$3:$KM$3,U$4,'English Scores- Leveled papers'!$H23:$KM23,"&gt;-1")=0,"",SUMIF('English Scores- Leveled papers'!$H$3:$KM$3,U$4,'English Scores- Leveled papers'!$H23:$KM23)))</f>
        <v>1</v>
      </c>
      <c r="V24" s="89" t="str">
        <f>IF($B24="","",IF(COUNTIFS('English Scores- Leveled papers'!$H$3:$KM$3,V$4,'English Scores- Leveled papers'!$H23:$KM23,"&gt;-1")=0,"",SUMIF('English Scores- Leveled papers'!$H$3:$KM$3,V$4,'English Scores- Leveled papers'!$H23:$KM23)))</f>
        <v/>
      </c>
      <c r="W24" s="89" t="str">
        <f>IF($B24="","",IF(COUNTIFS('English Scores- Leveled papers'!$H$3:$KM$3,W$4,'English Scores- Leveled papers'!$H23:$KM23,"&gt;-1")=0,"",SUMIF('English Scores- Leveled papers'!$H$3:$KM$3,W$4,'English Scores- Leveled papers'!$H23:$KM23)))</f>
        <v/>
      </c>
      <c r="X24" s="89" t="str">
        <f>IF($B24="","",IF(COUNTIFS('English Scores- Leveled papers'!$H$3:$KM$3,X$4,'English Scores- Leveled papers'!$H23:$KM23,"&gt;-1")=0,"",SUMIF('English Scores- Leveled papers'!$H$3:$KM$3,X$4,'English Scores- Leveled papers'!$H23:$KM23)))</f>
        <v/>
      </c>
      <c r="Y24" s="89" t="str">
        <f>IF($B24="","",IF(COUNTIFS('English Scores- Leveled papers'!$H$3:$KM$3,Y$4,'English Scores- Leveled papers'!$H23:$KM23,"&gt;-1")=0,"",SUMIF('English Scores- Leveled papers'!$H$3:$KM$3,Y$4,'English Scores- Leveled papers'!$H23:$KM23)))</f>
        <v/>
      </c>
      <c r="Z24" s="89" t="str">
        <f>IF($B24="","",IF(COUNTIFS('English Scores- Leveled papers'!$H$3:$KM$3,Z$4,'English Scores- Leveled papers'!$H23:$KM23,"&gt;-1")=0,"",SUMIF('English Scores- Leveled papers'!$H$3:$KM$3,Z$4,'English Scores- Leveled papers'!$H23:$KM23)))</f>
        <v/>
      </c>
      <c r="AA24" s="89" t="str">
        <f>IF($B24="","",IF(COUNTIFS('English Scores- Leveled papers'!$H$3:$KM$3,AA$4,'English Scores- Leveled papers'!$H23:$KM23,"&gt;-1")=0,"",SUMIF('English Scores- Leveled papers'!$H$3:$KM$3,AA$4,'English Scores- Leveled papers'!$H23:$KM23)))</f>
        <v/>
      </c>
      <c r="AB24" s="89" t="str">
        <f>IF($B24="","",IF(COUNTIFS('English Scores- Leveled papers'!$H$3:$KM$3,AB$4,'English Scores- Leveled papers'!$H23:$KM23,"&gt;-1")=0,"",SUMIF('English Scores- Leveled papers'!$H$3:$KM$3,AB$4,'English Scores- Leveled papers'!$H23:$KM23)))</f>
        <v/>
      </c>
      <c r="AC24" s="89" t="str">
        <f>IF($B24="","",IF(COUNTIFS('English Scores- Leveled papers'!$H$3:$KM$3,AC$4,'English Scores- Leveled papers'!$H23:$KM23,"&gt;-1")=0,"",SUMIF('English Scores- Leveled papers'!$H$3:$KM$3,AC$4,'English Scores- Leveled papers'!$H23:$KM23)))</f>
        <v/>
      </c>
      <c r="AD24" s="89" t="str">
        <f>IF($B24="","",IF(COUNTIFS('English Scores- Leveled papers'!$H$3:$KM$3,AD$4,'English Scores- Leveled papers'!$H23:$KM23,"&gt;-1")=0,"",SUMIF('English Scores- Leveled papers'!$H$3:$KM$3,AD$4,'English Scores- Leveled papers'!$H23:$KM23)))</f>
        <v/>
      </c>
      <c r="AE24" s="89" t="str">
        <f>IF($B24="","",IF(COUNTIFS('English Scores- Leveled papers'!$H$3:$KM$3,AE$4,'English Scores- Leveled papers'!$H23:$KM23,"&gt;-1")=0,"",SUMIF('English Scores- Leveled papers'!$H$3:$KM$3,AE$4,'English Scores- Leveled papers'!$H23:$KM23)))</f>
        <v/>
      </c>
      <c r="AF24" s="89" t="str">
        <f>IF($B24="","",IF(COUNTIFS('English Scores- Leveled papers'!$H$3:$KM$3,AF$4,'English Scores- Leveled papers'!$H23:$KM23,"&gt;-1")=0,"",SUMIF('English Scores- Leveled papers'!$H$3:$KM$3,AF$4,'English Scores- Leveled papers'!$H23:$KM23)))</f>
        <v/>
      </c>
      <c r="AG24" s="89" t="str">
        <f>IF($B24="","",IF(COUNTIFS('English Scores- Leveled papers'!$H$3:$KM$3,AG$4,'English Scores- Leveled papers'!$H23:$KM23,"&gt;-1")=0,"",SUMIF('English Scores- Leveled papers'!$H$3:$KM$3,AG$4,'English Scores- Leveled papers'!$H23:$KM23)))</f>
        <v/>
      </c>
      <c r="AH24" s="89" t="str">
        <f>IF($B24="","",IF(COUNTIFS('English Scores- Leveled papers'!$H$3:$KM$3,AH$4,'English Scores- Leveled papers'!$H23:$KM23,"&gt;-1")=0,"",SUMIF('English Scores- Leveled papers'!$H$3:$KM$3,AH$4,'English Scores- Leveled papers'!$H23:$KM23)))</f>
        <v/>
      </c>
      <c r="AI24" s="89" t="str">
        <f>IF($B24="","",IF(COUNTIFS('English Scores- Leveled papers'!$H$3:$KM$3,AI$4,'English Scores- Leveled papers'!$H23:$KM23,"&gt;-1")=0,"",SUMIF('English Scores- Leveled papers'!$H$3:$KM$3,AI$4,'English Scores- Leveled papers'!$H23:$KM23)))</f>
        <v/>
      </c>
      <c r="AJ24" s="89" t="str">
        <f>IF($B24="","",IF(COUNTIFS('English Scores- Leveled papers'!$H$3:$KM$3,AJ$4,'English Scores- Leveled papers'!$H23:$KM23,"&gt;-1")=0,"",SUMIF('English Scores- Leveled papers'!$H$3:$KM$3,AJ$4,'English Scores- Leveled papers'!$H23:$KM23)))</f>
        <v/>
      </c>
      <c r="AK24" s="89" t="str">
        <f>IF($B24="","",IF(COUNTIFS('English Scores- Leveled papers'!$H$3:$KM$3,AK$4,'English Scores- Leveled papers'!$H23:$KM23,"&gt;-1")=0,"",SUMIF('English Scores- Leveled papers'!$H$3:$KM$3,AK$4,'English Scores- Leveled papers'!$H23:$KM23)))</f>
        <v/>
      </c>
      <c r="AL24" s="89" t="str">
        <f>IF($B24="","",IF(COUNTIFS('English Scores- Leveled papers'!$H$3:$KM$3,AL$4,'English Scores- Leveled papers'!$H23:$KM23,"&gt;-1")=0,"",SUMIF('English Scores- Leveled papers'!$H$3:$KM$3,AL$4,'English Scores- Leveled papers'!$H23:$KM23)))</f>
        <v/>
      </c>
      <c r="AM24" s="89" t="str">
        <f>IF($B24="","",IF(COUNTIFS('English Scores- Leveled papers'!$H$3:$KM$3,AM$4,'English Scores- Leveled papers'!$H23:$KM23,"&gt;-1")=0,"",SUMIF('English Scores- Leveled papers'!$H$3:$KM$3,AM$4,'English Scores- Leveled papers'!$H23:$KM23)))</f>
        <v/>
      </c>
      <c r="AN24" s="89" t="str">
        <f>IF($B24="","",IF(COUNTIFS('English Scores- Leveled papers'!$H$3:$KM$3,AN$4,'English Scores- Leveled papers'!$H23:$KM23,"&gt;-1")=0,"",SUMIF('English Scores- Leveled papers'!$H$3:$KM$3,AN$4,'English Scores- Leveled papers'!$H23:$KM23)))</f>
        <v/>
      </c>
      <c r="AO24" s="89" t="str">
        <f>IF($B24="","",IF(COUNTIFS('English Scores- Leveled papers'!$H$3:$KM$3,AO$4,'English Scores- Leveled papers'!$H23:$KM23,"&gt;-1")=0,"",SUMIF('English Scores- Leveled papers'!$H$3:$KM$3,AO$4,'English Scores- Leveled papers'!$H23:$KM23)))</f>
        <v/>
      </c>
      <c r="AP24" s="89" t="str">
        <f>IF($B24="","",IF(COUNTIFS('English Scores- Leveled papers'!$H$3:$KM$3,AP$4,'English Scores- Leveled papers'!$H23:$KM23,"&gt;-1")=0,"",SUMIF('English Scores- Leveled papers'!$H$3:$KM$3,AP$4,'English Scores- Leveled papers'!$H23:$KM23)))</f>
        <v/>
      </c>
      <c r="AQ24" s="89" t="str">
        <f>IF($B24="","",IF(COUNTIFS('English Scores- Leveled papers'!$H$3:$KM$3,AQ$4,'English Scores- Leveled papers'!$H23:$KM23,"&gt;-1")=0,"",SUMIF('English Scores- Leveled papers'!$H$3:$KM$3,AQ$4,'English Scores- Leveled papers'!$H23:$KM23)))</f>
        <v/>
      </c>
      <c r="AR24" s="89" t="str">
        <f>IF($B24="","",IF(COUNTIFS('English Scores- Leveled papers'!$H$3:$KM$3,AR$4,'English Scores- Leveled papers'!$H23:$KM23,"&gt;-1")=0,"",SUMIF('English Scores- Leveled papers'!$H$3:$KM$3,AR$4,'English Scores- Leveled papers'!$H23:$KM23)))</f>
        <v/>
      </c>
      <c r="AS24" s="89" t="str">
        <f>IF($B24="","",IF(COUNTIFS('English Scores- Leveled papers'!$H$3:$KM$3,AS$4,'English Scores- Leveled papers'!$H23:$KM23,"&gt;-1")=0,"",SUMIF('English Scores- Leveled papers'!$H$3:$KM$3,AS$4,'English Scores- Leveled papers'!$H23:$KM23)))</f>
        <v/>
      </c>
      <c r="AT24" s="89" t="str">
        <f>IF($B24="","",IF(COUNTIFS('English Scores- Leveled papers'!$H$3:$KM$3,AT$4,'English Scores- Leveled papers'!$H23:$KM23,"&gt;-1")=0,"",SUMIF('English Scores- Leveled papers'!$H$3:$KM$3,AT$4,'English Scores- Leveled papers'!$H23:$KM23)))</f>
        <v/>
      </c>
      <c r="AU24" s="89" t="str">
        <f>IF($B24="","",IF(COUNTIFS('English Scores- Leveled papers'!$H$3:$KM$3,AU$4,'English Scores- Leveled papers'!$H23:$KM23,"&gt;-1")=0,"",SUMIF('English Scores- Leveled papers'!$H$3:$KM$3,AU$4,'English Scores- Leveled papers'!$H23:$KM23)))</f>
        <v/>
      </c>
      <c r="AV24" s="89" t="str">
        <f>IF($B24="","",IF(COUNTIFS('English Scores- Leveled papers'!$H$3:$KM$3,AV$4,'English Scores- Leveled papers'!$H23:$KM23,"&gt;-1")=0,"",SUMIF('English Scores- Leveled papers'!$H$3:$KM$3,AV$4,'English Scores- Leveled papers'!$H23:$KM23)))</f>
        <v/>
      </c>
      <c r="AW24" s="89" t="str">
        <f>IF($B24="","",IF(COUNTIFS('English Scores- Leveled papers'!$H$3:$KM$3,AW$4,'English Scores- Leveled papers'!$H23:$KM23,"&gt;-1")=0,"",SUMIF('English Scores- Leveled papers'!$H$3:$KM$3,AW$4,'English Scores- Leveled papers'!$H23:$KM23)))</f>
        <v/>
      </c>
      <c r="AX24" s="89" t="str">
        <f>IF($B24="","",IF(COUNTIFS('English Scores- Leveled papers'!$H$3:$KM$3,AX$4,'English Scores- Leveled papers'!$H23:$KM23,"&gt;-1")=0,"",SUMIF('English Scores- Leveled papers'!$H$3:$KM$3,AX$4,'English Scores- Leveled papers'!$H23:$KM23)))</f>
        <v/>
      </c>
      <c r="AY24" s="89" t="str">
        <f>IF($B24="","",IF(COUNTIFS('English Scores- Leveled papers'!$H$3:$KM$3,AY$4,'English Scores- Leveled papers'!$H23:$KM23,"&gt;-1")=0,"",SUMIF('English Scores- Leveled papers'!$H$3:$KM$3,AY$4,'English Scores- Leveled papers'!$H23:$KM23)))</f>
        <v/>
      </c>
      <c r="AZ24" s="89" t="str">
        <f>IF($B24="","",IF(COUNTIFS('English Scores- Leveled papers'!$H$3:$KM$3,AZ$4,'English Scores- Leveled papers'!$H23:$KM23,"&gt;-1")=0,"",SUMIF('English Scores- Leveled papers'!$H$3:$KM$3,AZ$4,'English Scores- Leveled papers'!$H23:$KM23)))</f>
        <v/>
      </c>
      <c r="BA24" s="89" t="str">
        <f>IF($B24="","",IF(COUNTIFS('English Scores- Leveled papers'!$H$3:$KM$3,BA$4,'English Scores- Leveled papers'!$H23:$KM23,"&gt;-1")=0,"",SUMIF('English Scores- Leveled papers'!$H$3:$KM$3,BA$4,'English Scores- Leveled papers'!$H23:$KM23)))</f>
        <v/>
      </c>
      <c r="BB24" s="89" t="str">
        <f>IF($B24="","",IF(COUNTIFS('English Scores- Leveled papers'!$H$3:$KM$3,BB$4,'English Scores- Leveled papers'!$H23:$KM23,"&gt;-1")=0,"",SUMIF('English Scores- Leveled papers'!$H$3:$KM$3,BB$4,'English Scores- Leveled papers'!$H23:$KM23)))</f>
        <v/>
      </c>
      <c r="BC24" s="89" t="str">
        <f>IF($B24="","",IF(COUNTIFS('English Scores- Leveled papers'!$H$3:$KM$3,BC$4,'English Scores- Leveled papers'!$H23:$KM23,"&gt;-1")=0,"",SUMIF('English Scores- Leveled papers'!$H$3:$KM$3,BC$4,'English Scores- Leveled papers'!$H23:$KM23)))</f>
        <v/>
      </c>
      <c r="BD24" s="89" t="str">
        <f>IF($B24="","",IF(COUNTIFS('English Scores- Leveled papers'!$H$3:$KM$3,BD$4,'English Scores- Leveled papers'!$H23:$KM23,"&gt;-1")=0,"",SUMIF('English Scores- Leveled papers'!$H$3:$KM$3,BD$4,'English Scores- Leveled papers'!$H23:$KM23)))</f>
        <v/>
      </c>
      <c r="BE24" s="89" t="str">
        <f>IF($B24="","",IF(COUNTIFS('English Scores- Leveled papers'!$H$3:$KM$3,BE$4,'English Scores- Leveled papers'!$H23:$KM23,"&gt;-1")=0,"",SUMIF('English Scores- Leveled papers'!$H$3:$KM$3,BE$4,'English Scores- Leveled papers'!$H23:$KM23)))</f>
        <v/>
      </c>
      <c r="BF24" s="89" t="str">
        <f>IF($B24="","",IF(COUNTIFS('English Scores- Leveled papers'!$H$3:$KM$3,BF$4,'English Scores- Leveled papers'!$H23:$KM23,"&gt;-1")=0,"",SUMIF('English Scores- Leveled papers'!$H$3:$KM$3,BF$4,'English Scores- Leveled papers'!$H23:$KM23)))</f>
        <v/>
      </c>
      <c r="BG24" s="89" t="str">
        <f>IF($B24="","",IF(COUNTIFS('English Scores- Leveled papers'!$H$3:$KM$3,BG$4,'English Scores- Leveled papers'!$H23:$KM23,"&gt;-1")=0,"",SUMIF('English Scores- Leveled papers'!$H$3:$KM$3,BG$4,'English Scores- Leveled papers'!$H23:$KM23)))</f>
        <v/>
      </c>
      <c r="BH24" s="89" t="str">
        <f>IF($B24="","",IF(COUNTIFS('English Scores- Leveled papers'!$H$3:$KM$3,BH$4,'English Scores- Leveled papers'!$H23:$KM23,"&gt;-1")=0,"",SUMIF('English Scores- Leveled papers'!$H$3:$KM$3,BH$4,'English Scores- Leveled papers'!$H23:$KM23)))</f>
        <v/>
      </c>
      <c r="BI24" s="89" t="str">
        <f>IF($B24="","",IF(COUNTIFS('English Scores- Leveled papers'!$H$3:$KM$3,BI$4,'English Scores- Leveled papers'!$H23:$KM23,"&gt;-1")=0,"",SUMIF('English Scores- Leveled papers'!$H$3:$KM$3,BI$4,'English Scores- Leveled papers'!$H23:$KM23)))</f>
        <v/>
      </c>
      <c r="BJ24" s="89" t="str">
        <f>IF($B24="","",IF(COUNTIFS('English Scores- Leveled papers'!$H$3:$KM$3,BJ$4,'English Scores- Leveled papers'!$H23:$KM23,"&gt;-1")=0,"",SUMIF('English Scores- Leveled papers'!$H$3:$KM$3,BJ$4,'English Scores- Leveled papers'!$H23:$KM23)))</f>
        <v/>
      </c>
      <c r="BK24" s="89" t="str">
        <f>IF($B24="","",IF(COUNTIFS('English Scores- Leveled papers'!$H$3:$KM$3,BK$4,'English Scores- Leveled papers'!$H23:$KM23,"&gt;-1")=0,"",SUMIF('English Scores- Leveled papers'!$H$3:$KM$3,BK$4,'English Scores- Leveled papers'!$H23:$KM23)))</f>
        <v/>
      </c>
      <c r="BL24" s="89" t="str">
        <f>IF($B24="","",IF(COUNTIFS('English Scores- Leveled papers'!$H$3:$KM$3,BL$4,'English Scores- Leveled papers'!$H23:$KM23,"&gt;-1")=0,"",SUMIF('English Scores- Leveled papers'!$H$3:$KM$3,BL$4,'English Scores- Leveled papers'!$H23:$KM23)))</f>
        <v/>
      </c>
      <c r="BM24" s="89" t="str">
        <f>IF($B24="","",IF(COUNTIFS('Eng GLA 6th, 7th, 8th'!$E$3:$DV$3,BM$4,'Eng GLA 6th, 7th, 8th'!$E24:$DV24, "&gt;-1")=0,"",SUMIF('Eng GLA 6th, 7th, 8th'!$E$3:$DV$3,BM$4,'Eng GLA 6th, 7th, 8th'!$E24:$DV24)))</f>
        <v/>
      </c>
      <c r="BN24" s="89" t="str">
        <f>IF($B24="","",IF(COUNTIFS('Eng GLA 6th, 7th, 8th'!$E$3:$DV$3,BN$4,'Eng GLA 6th, 7th, 8th'!$E24:$DV24, "&gt;-1")=0,"",SUMIF('Eng GLA 6th, 7th, 8th'!$E$3:$DV$3,BN$4,'Eng GLA 6th, 7th, 8th'!$E24:$DV24)))</f>
        <v/>
      </c>
      <c r="BO24" s="89" t="str">
        <f>IF($B24="","",IF(COUNTIFS('Eng GLA 6th, 7th, 8th'!$E$3:$DV$3,BO$4,'Eng GLA 6th, 7th, 8th'!$E24:$DV24, "&gt;-1")=0,"",SUMIF('Eng GLA 6th, 7th, 8th'!$E$3:$DV$3,BO$4,'Eng GLA 6th, 7th, 8th'!$E24:$DV24)))</f>
        <v/>
      </c>
      <c r="BP24" s="89" t="str">
        <f>IF($B24="","",IF(COUNTIFS('Eng GLA 6th, 7th, 8th'!$E$3:$DV$3,BP$4,'Eng GLA 6th, 7th, 8th'!$E24:$DV24, "&gt;-1")=0,"",SUMIF('Eng GLA 6th, 7th, 8th'!$E$3:$DV$3,BP$4,'Eng GLA 6th, 7th, 8th'!$E24:$DV24)))</f>
        <v/>
      </c>
      <c r="BQ24" s="89" t="str">
        <f>IF($B24="","",IF(COUNTIFS('Eng GLA 6th, 7th, 8th'!$E$3:$DV$3,BQ$4,'Eng GLA 6th, 7th, 8th'!$E24:$DV24, "&gt;-1")=0,"",SUMIF('Eng GLA 6th, 7th, 8th'!$E$3:$DV$3,BQ$4,'Eng GLA 6th, 7th, 8th'!$E24:$DV24)))</f>
        <v/>
      </c>
      <c r="BR24" s="89" t="str">
        <f>IF($B24="","",IF(COUNTIFS('Eng GLA 6th, 7th, 8th'!$E$3:$DV$3,BR$4,'Eng GLA 6th, 7th, 8th'!$E24:$DV24, "&gt;-1")=0,"",SUMIF('Eng GLA 6th, 7th, 8th'!$E$3:$DV$3,BR$4,'Eng GLA 6th, 7th, 8th'!$E24:$DV24)))</f>
        <v/>
      </c>
      <c r="BS24" s="89" t="str">
        <f>IF($B24="","",IF(COUNTIFS('Eng GLA 6th, 7th, 8th'!$E$3:$DV$3,BS$4,'Eng GLA 6th, 7th, 8th'!$E24:$DV24, "&gt;-1")=0,"",SUMIF('Eng GLA 6th, 7th, 8th'!$E$3:$DV$3,BS$4,'Eng GLA 6th, 7th, 8th'!$E24:$DV24)))</f>
        <v/>
      </c>
      <c r="BT24" s="89" t="str">
        <f>IF($B24="","",IF(COUNTIFS('Eng GLA 6th, 7th, 8th'!$E$3:$DV$3,BT$4,'Eng GLA 6th, 7th, 8th'!$E24:$DV24, "&gt;-1")=0,"",SUMIF('Eng GLA 6th, 7th, 8th'!$E$3:$DV$3,BT$4,'Eng GLA 6th, 7th, 8th'!$E24:$DV24)))</f>
        <v/>
      </c>
      <c r="BU24" s="89" t="str">
        <f>IF($B24="","",IF(COUNTIFS('Eng GLA 6th, 7th, 8th'!$E$3:$DV$3,BU$4,'Eng GLA 6th, 7th, 8th'!$E24:$DV24, "&gt;-1")=0,"",SUMIF('Eng GLA 6th, 7th, 8th'!$E$3:$DV$3,BU$4,'Eng GLA 6th, 7th, 8th'!$E24:$DV24)))</f>
        <v/>
      </c>
      <c r="BV24" s="89" t="str">
        <f>IF($B24="","",IF(COUNTIFS('Eng GLA 6th, 7th, 8th'!$E$3:$DV$3,BV$4,'Eng GLA 6th, 7th, 8th'!$E24:$DV24, "&gt;-1")=0,"",SUMIF('Eng GLA 6th, 7th, 8th'!$E$3:$DV$3,BV$4,'Eng GLA 6th, 7th, 8th'!$E24:$DV24)))</f>
        <v/>
      </c>
      <c r="BW24" s="89" t="str">
        <f>IF($B24="","",IF(COUNTIFS('Eng GLA 6th, 7th, 8th'!$E$3:$DV$3,BW$4,'Eng GLA 6th, 7th, 8th'!$E24:$DV24, "&gt;-1")=0,"",SUMIF('Eng GLA 6th, 7th, 8th'!$E$3:$DV$3,BW$4,'Eng GLA 6th, 7th, 8th'!$E24:$DV24)))</f>
        <v/>
      </c>
      <c r="BX24" s="89" t="str">
        <f>IF($B24="","",IF(COUNTIFS('Eng GLA 6th, 7th, 8th'!$E$3:$DV$3,BX$4,'Eng GLA 6th, 7th, 8th'!$E24:$DV24, "&gt;-1")=0,"",SUMIF('Eng GLA 6th, 7th, 8th'!$E$3:$DV$3,BX$4,'Eng GLA 6th, 7th, 8th'!$E24:$DV24)))</f>
        <v/>
      </c>
      <c r="BY24" s="89" t="str">
        <f>IF($B24="","",IF(COUNTIFS('Eng GLA 6th, 7th, 8th'!$E$3:$DV$3,BY$4,'Eng GLA 6th, 7th, 8th'!$E24:$DV24, "&gt;-1")=0,"",SUMIF('Eng GLA 6th, 7th, 8th'!$E$3:$DV$3,BY$4,'Eng GLA 6th, 7th, 8th'!$E24:$DV24)))</f>
        <v/>
      </c>
      <c r="BZ24" s="89" t="str">
        <f>IF($B24="","",IF(COUNTIFS('Eng GLA 6th, 7th, 8th'!$E$3:$DV$3,BZ$4,'Eng GLA 6th, 7th, 8th'!$E24:$DV24, "&gt;-1")=0,"",SUMIF('Eng GLA 6th, 7th, 8th'!$E$3:$DV$3,BZ$4,'Eng GLA 6th, 7th, 8th'!$E24:$DV24)))</f>
        <v/>
      </c>
      <c r="CA24" s="89" t="str">
        <f>IF($B24="","",IF(COUNTIFS('Eng GLA 6th, 7th, 8th'!$E$3:$DV$3,CA$4,'Eng GLA 6th, 7th, 8th'!$E24:$DV24, "&gt;-1")=0,"",SUMIF('Eng GLA 6th, 7th, 8th'!$E$3:$DV$3,CA$4,'Eng GLA 6th, 7th, 8th'!$E24:$DV24)))</f>
        <v/>
      </c>
      <c r="CB24" s="426"/>
      <c r="CC24" s="133" t="str">
        <f>IFERROR(IF((COUNT('Eng GLA 6th, 7th, 8th'!E24:U24)=0)," ",(SUM('Eng GLA 6th, 7th, 8th'!E24:U24)/$CC$3)),"")</f>
        <v xml:space="preserve"> </v>
      </c>
      <c r="CD24" s="133" t="str">
        <f>IFERROR(IF((COUNT('Eng GLA 6th, 7th, 8th'!V24:AA24)=0)," ",(SUM('Eng GLA 6th, 7th, 8th'!V24:AA24)/$CD$3)),"")</f>
        <v xml:space="preserve"> </v>
      </c>
      <c r="CE24" s="133" t="str">
        <f>IFERROR(IF((COUNT('Eng GLA 6th, 7th, 8th'!AB24:AG24)=0)," ",(SUM('Eng GLA 6th, 7th, 8th'!AB24:AG24)/$CE$3)),"")</f>
        <v xml:space="preserve"> </v>
      </c>
      <c r="CF24" s="133" t="str">
        <f>IFERROR(IF((COUNT('Eng GLA 6th, 7th, 8th'!AH24:AP24)=0)," ",(SUM('Eng GLA 6th, 7th, 8th'!AH24:AP24)/$CF$3)),"")</f>
        <v xml:space="preserve"> </v>
      </c>
      <c r="CG24" s="433" t="str">
        <f>IFERROR(IF((COUNT('Eng GLA 6th, 7th, 8th'!AR24:BH24)=0)," ",(SUM('Eng GLA 6th, 7th, 8th'!AR24:BH24)/$CG$3)),"")</f>
        <v xml:space="preserve"> </v>
      </c>
      <c r="CH24" s="433" t="str">
        <f>IFERROR(IF((COUNT('Eng GLA 6th, 7th, 8th'!BI24:BN24)=0)," ",(SUM('Eng GLA 6th, 7th, 8th'!BI24:BN24)/$CH$3)),"")</f>
        <v xml:space="preserve"> </v>
      </c>
      <c r="CI24" s="433" t="str">
        <f>IFERROR(IF((COUNT('Eng GLA 6th, 7th, 8th'!BO24:BT24)=0)," ",(SUM('Eng GLA 6th, 7th, 8th'!BO24:BT24)/$CI$3)),"")</f>
        <v xml:space="preserve"> </v>
      </c>
      <c r="CJ24" s="433" t="str">
        <f>IFERROR(IF((COUNT('Eng GLA 6th, 7th, 8th'!BU24:CF24)=0)," ",(SUM('Eng GLA 6th, 7th, 8th'!BU24:CF24)/$CJ$3)),"")</f>
        <v xml:space="preserve"> </v>
      </c>
      <c r="CK24" s="433" t="str">
        <f>IFERROR(IF((COUNT('Eng GLA 6th, 7th, 8th'!CH24:CX24)=0)," ",(SUM('Eng GLA 6th, 7th, 8th'!CH24:CX24)/$CK$3)),"")</f>
        <v xml:space="preserve"> </v>
      </c>
      <c r="CL24" s="433" t="str">
        <f>IFERROR(IF((COUNT('Eng GLA 6th, 7th, 8th'!CY24:DD24)=0)," ",(SUM('Eng GLA 6th, 7th, 8th'!CY24:DD24)/$CL$3)),"")</f>
        <v xml:space="preserve"> </v>
      </c>
      <c r="CM24" s="433" t="str">
        <f>IFERROR(IF((COUNT('Eng GLA 6th, 7th, 8th'!DE24:DJ24)=0)," ",(SUM('Eng GLA 6th, 7th, 8th'!DE24:DJ24)/$CM$3)),"")</f>
        <v xml:space="preserve"> </v>
      </c>
      <c r="CN24" s="433" t="str">
        <f>IFERROR(IF((COUNT('Eng GLA 6th, 7th, 8th'!DK24:DV24)=0)," ",(SUM('Eng GLA 6th, 7th, 8th'!DK24:DV24)/$CN$3)),"")</f>
        <v xml:space="preserve"> </v>
      </c>
    </row>
    <row r="25" spans="1:92" x14ac:dyDescent="0.2">
      <c r="A25" s="65">
        <v>18</v>
      </c>
      <c r="B25" s="65" t="str">
        <f>'English Scores- Leveled papers'!B24</f>
        <v>S. Prerna</v>
      </c>
      <c r="C25" s="66">
        <f>'RC Mastery Check+Question type'!H22</f>
        <v>0.5</v>
      </c>
      <c r="D25" s="153" t="str">
        <f>'Cover Sheet'!L22</f>
        <v/>
      </c>
      <c r="E25" s="89" t="str">
        <f>IF($B25="","",IF(COUNTIFS('English Scores- Leveled papers'!$H$3:$KM$3,E$4,'English Scores- Leveled papers'!$H24:$KM24,"&gt;-1")=0,"",SUMIF('English Scores- Leveled papers'!$H$3:$KM$3,E$4,'English Scores- Leveled papers'!$H24:$KM24)))</f>
        <v/>
      </c>
      <c r="F25" s="89" t="str">
        <f>IF($B25="","",IF(COUNTIFS('English Scores- Leveled papers'!$H$3:$KM$3,F$4,'English Scores- Leveled papers'!$H24:$KM24,"&gt;-1")=0,"",SUMIF('English Scores- Leveled papers'!$H$3:$KM$3,F$4,'English Scores- Leveled papers'!$H24:$KM24)))</f>
        <v/>
      </c>
      <c r="G25" s="89" t="str">
        <f>IF($B25="","",IF(COUNTIFS('English Scores- Leveled papers'!$H$3:$KM$3,G$4,'English Scores- Leveled papers'!$H24:$KM24,"&gt;-1")=0,"",SUMIF('English Scores- Leveled papers'!$H$3:$KM$3,G$4,'English Scores- Leveled papers'!$H24:$KM24)))</f>
        <v/>
      </c>
      <c r="H25" s="89" t="str">
        <f>IF($B25="","",IF(COUNTIFS('English Scores- Leveled papers'!$H$3:$KM$3,H$4,'English Scores- Leveled papers'!$H24:$KM24,"&gt;-1")=0,"",SUMIF('English Scores- Leveled papers'!$H$3:$KM$3,H$4,'English Scores- Leveled papers'!$H24:$KM24)))</f>
        <v/>
      </c>
      <c r="I25" s="89" t="str">
        <f>IF($B25="","",IF(COUNTIFS('English Scores- Leveled papers'!$H$3:$KM$3,I$4,'English Scores- Leveled papers'!$H24:$KM24,"&gt;-1")=0,"",SUMIF('English Scores- Leveled papers'!$H$3:$KM$3,I$4,'English Scores- Leveled papers'!$H24:$KM24)))</f>
        <v/>
      </c>
      <c r="J25" s="89" t="str">
        <f>IF($B25="","",IF(COUNTIFS('English Scores- Leveled papers'!$H$3:$KM$3,J$4,'English Scores- Leveled papers'!$H24:$KM24,"&gt;-1")=0,"",SUMIF('English Scores- Leveled papers'!$H$3:$KM$3,J$4,'English Scores- Leveled papers'!$H24:$KM24)))</f>
        <v/>
      </c>
      <c r="K25" s="89" t="str">
        <f>IF($B25="","",IF(COUNTIFS('English Scores- Leveled papers'!$H$3:$KM$3,K$4,'English Scores- Leveled papers'!$H24:$KM24,"&gt;-1")=0,"",SUMIF('English Scores- Leveled papers'!$H$3:$KM$3,K$4,'English Scores- Leveled papers'!$H24:$KM24)))</f>
        <v/>
      </c>
      <c r="L25" s="89" t="str">
        <f>IF($B25="","",IF(COUNTIFS('English Scores- Leveled papers'!$H$3:$KM$3,L$4,'English Scores- Leveled papers'!$H24:$KM24,"&gt;-1")=0,"",SUMIF('English Scores- Leveled papers'!$H$3:$KM$3,L$4,'English Scores- Leveled papers'!$H24:$KM24)))</f>
        <v/>
      </c>
      <c r="M25" s="89">
        <f>IF($B25="","",IF(COUNTIFS('English Scores- Leveled papers'!$H$3:$KM$3,M$4,'English Scores- Leveled papers'!$H24:$KM24,"&gt;-1")=0,"",SUMIF('English Scores- Leveled papers'!$H$3:$KM$3,M$4,'English Scores- Leveled papers'!$H24:$KM24)))</f>
        <v>3</v>
      </c>
      <c r="N25" s="89">
        <f>IF($B25="","",IF(COUNTIFS('English Scores- Leveled papers'!$H$3:$KM$3,N$4,'English Scores- Leveled papers'!$H24:$KM24,"&gt;-1")=0,"",SUMIF('English Scores- Leveled papers'!$H$3:$KM$3,N$4,'English Scores- Leveled papers'!$H24:$KM24)))</f>
        <v>1</v>
      </c>
      <c r="O25" s="89">
        <f>IF($B25="","",IF(COUNTIFS('English Scores- Leveled papers'!$H$3:$KM$3,O$4,'English Scores- Leveled papers'!$H24:$KM24,"&gt;-1")=0,"",SUMIF('English Scores- Leveled papers'!$H$3:$KM$3,O$4,'English Scores- Leveled papers'!$H24:$KM24)))</f>
        <v>1</v>
      </c>
      <c r="P25" s="89">
        <f>IF($B25="","",IF(COUNTIFS('English Scores- Leveled papers'!$H$3:$KM$3,P$4,'English Scores- Leveled papers'!$H24:$KM24,"&gt;-1")=0,"",SUMIF('English Scores- Leveled papers'!$H$3:$KM$3,P$4,'English Scores- Leveled papers'!$H24:$KM24)))</f>
        <v>1.5</v>
      </c>
      <c r="Q25" s="89">
        <f>IF($B25="","",IF(COUNTIFS('English Scores- Leveled papers'!$H$3:$KM$3,Q$4,'English Scores- Leveled papers'!$H24:$KM24,"&gt;-1")=0,"",SUMIF('English Scores- Leveled papers'!$H$3:$KM$3,Q$4,'English Scores- Leveled papers'!$H24:$KM24)))</f>
        <v>3</v>
      </c>
      <c r="R25" s="89">
        <f>IF($B25="","",IF(COUNTIFS('English Scores- Leveled papers'!$H$3:$KM$3,R$4,'English Scores- Leveled papers'!$H24:$KM24,"&gt;-1")=0,"",SUMIF('English Scores- Leveled papers'!$H$3:$KM$3,R$4,'English Scores- Leveled papers'!$H24:$KM24)))</f>
        <v>1</v>
      </c>
      <c r="S25" s="89">
        <f>IF($B25="","",IF(COUNTIFS('English Scores- Leveled papers'!$H$3:$KM$3,S$4,'English Scores- Leveled papers'!$H24:$KM24,"&gt;-1")=0,"",SUMIF('English Scores- Leveled papers'!$H$3:$KM$3,S$4,'English Scores- Leveled papers'!$H24:$KM24)))</f>
        <v>0</v>
      </c>
      <c r="T25" s="89">
        <f>IF($B25="","",IF(COUNTIFS('English Scores- Leveled papers'!$H$3:$KM$3,T$4,'English Scores- Leveled papers'!$H24:$KM24,"&gt;-1")=0,"",SUMIF('English Scores- Leveled papers'!$H$3:$KM$3,T$4,'English Scores- Leveled papers'!$H24:$KM24)))</f>
        <v>0.25</v>
      </c>
      <c r="U25" s="89">
        <f>IF($B25="","",IF(COUNTIFS('English Scores- Leveled papers'!$H$3:$KM$3,U$4,'English Scores- Leveled papers'!$H24:$KM24,"&gt;-1")=0,"",SUMIF('English Scores- Leveled papers'!$H$3:$KM$3,U$4,'English Scores- Leveled papers'!$H24:$KM24)))</f>
        <v>1</v>
      </c>
      <c r="V25" s="89" t="str">
        <f>IF($B25="","",IF(COUNTIFS('English Scores- Leveled papers'!$H$3:$KM$3,V$4,'English Scores- Leveled papers'!$H24:$KM24,"&gt;-1")=0,"",SUMIF('English Scores- Leveled papers'!$H$3:$KM$3,V$4,'English Scores- Leveled papers'!$H24:$KM24)))</f>
        <v/>
      </c>
      <c r="W25" s="89" t="str">
        <f>IF($B25="","",IF(COUNTIFS('English Scores- Leveled papers'!$H$3:$KM$3,W$4,'English Scores- Leveled papers'!$H24:$KM24,"&gt;-1")=0,"",SUMIF('English Scores- Leveled papers'!$H$3:$KM$3,W$4,'English Scores- Leveled papers'!$H24:$KM24)))</f>
        <v/>
      </c>
      <c r="X25" s="89" t="str">
        <f>IF($B25="","",IF(COUNTIFS('English Scores- Leveled papers'!$H$3:$KM$3,X$4,'English Scores- Leveled papers'!$H24:$KM24,"&gt;-1")=0,"",SUMIF('English Scores- Leveled papers'!$H$3:$KM$3,X$4,'English Scores- Leveled papers'!$H24:$KM24)))</f>
        <v/>
      </c>
      <c r="Y25" s="89" t="str">
        <f>IF($B25="","",IF(COUNTIFS('English Scores- Leveled papers'!$H$3:$KM$3,Y$4,'English Scores- Leveled papers'!$H24:$KM24,"&gt;-1")=0,"",SUMIF('English Scores- Leveled papers'!$H$3:$KM$3,Y$4,'English Scores- Leveled papers'!$H24:$KM24)))</f>
        <v/>
      </c>
      <c r="Z25" s="89" t="str">
        <f>IF($B25="","",IF(COUNTIFS('English Scores- Leveled papers'!$H$3:$KM$3,Z$4,'English Scores- Leveled papers'!$H24:$KM24,"&gt;-1")=0,"",SUMIF('English Scores- Leveled papers'!$H$3:$KM$3,Z$4,'English Scores- Leveled papers'!$H24:$KM24)))</f>
        <v/>
      </c>
      <c r="AA25" s="89" t="str">
        <f>IF($B25="","",IF(COUNTIFS('English Scores- Leveled papers'!$H$3:$KM$3,AA$4,'English Scores- Leveled papers'!$H24:$KM24,"&gt;-1")=0,"",SUMIF('English Scores- Leveled papers'!$H$3:$KM$3,AA$4,'English Scores- Leveled papers'!$H24:$KM24)))</f>
        <v/>
      </c>
      <c r="AB25" s="89" t="str">
        <f>IF($B25="","",IF(COUNTIFS('English Scores- Leveled papers'!$H$3:$KM$3,AB$4,'English Scores- Leveled papers'!$H24:$KM24,"&gt;-1")=0,"",SUMIF('English Scores- Leveled papers'!$H$3:$KM$3,AB$4,'English Scores- Leveled papers'!$H24:$KM24)))</f>
        <v/>
      </c>
      <c r="AC25" s="89" t="str">
        <f>IF($B25="","",IF(COUNTIFS('English Scores- Leveled papers'!$H$3:$KM$3,AC$4,'English Scores- Leveled papers'!$H24:$KM24,"&gt;-1")=0,"",SUMIF('English Scores- Leveled papers'!$H$3:$KM$3,AC$4,'English Scores- Leveled papers'!$H24:$KM24)))</f>
        <v/>
      </c>
      <c r="AD25" s="89" t="str">
        <f>IF($B25="","",IF(COUNTIFS('English Scores- Leveled papers'!$H$3:$KM$3,AD$4,'English Scores- Leveled papers'!$H24:$KM24,"&gt;-1")=0,"",SUMIF('English Scores- Leveled papers'!$H$3:$KM$3,AD$4,'English Scores- Leveled papers'!$H24:$KM24)))</f>
        <v/>
      </c>
      <c r="AE25" s="89" t="str">
        <f>IF($B25="","",IF(COUNTIFS('English Scores- Leveled papers'!$H$3:$KM$3,AE$4,'English Scores- Leveled papers'!$H24:$KM24,"&gt;-1")=0,"",SUMIF('English Scores- Leveled papers'!$H$3:$KM$3,AE$4,'English Scores- Leveled papers'!$H24:$KM24)))</f>
        <v/>
      </c>
      <c r="AF25" s="89" t="str">
        <f>IF($B25="","",IF(COUNTIFS('English Scores- Leveled papers'!$H$3:$KM$3,AF$4,'English Scores- Leveled papers'!$H24:$KM24,"&gt;-1")=0,"",SUMIF('English Scores- Leveled papers'!$H$3:$KM$3,AF$4,'English Scores- Leveled papers'!$H24:$KM24)))</f>
        <v/>
      </c>
      <c r="AG25" s="89" t="str">
        <f>IF($B25="","",IF(COUNTIFS('English Scores- Leveled papers'!$H$3:$KM$3,AG$4,'English Scores- Leveled papers'!$H24:$KM24,"&gt;-1")=0,"",SUMIF('English Scores- Leveled papers'!$H$3:$KM$3,AG$4,'English Scores- Leveled papers'!$H24:$KM24)))</f>
        <v/>
      </c>
      <c r="AH25" s="89" t="str">
        <f>IF($B25="","",IF(COUNTIFS('English Scores- Leveled papers'!$H$3:$KM$3,AH$4,'English Scores- Leveled papers'!$H24:$KM24,"&gt;-1")=0,"",SUMIF('English Scores- Leveled papers'!$H$3:$KM$3,AH$4,'English Scores- Leveled papers'!$H24:$KM24)))</f>
        <v/>
      </c>
      <c r="AI25" s="89" t="str">
        <f>IF($B25="","",IF(COUNTIFS('English Scores- Leveled papers'!$H$3:$KM$3,AI$4,'English Scores- Leveled papers'!$H24:$KM24,"&gt;-1")=0,"",SUMIF('English Scores- Leveled papers'!$H$3:$KM$3,AI$4,'English Scores- Leveled papers'!$H24:$KM24)))</f>
        <v/>
      </c>
      <c r="AJ25" s="89" t="str">
        <f>IF($B25="","",IF(COUNTIFS('English Scores- Leveled papers'!$H$3:$KM$3,AJ$4,'English Scores- Leveled papers'!$H24:$KM24,"&gt;-1")=0,"",SUMIF('English Scores- Leveled papers'!$H$3:$KM$3,AJ$4,'English Scores- Leveled papers'!$H24:$KM24)))</f>
        <v/>
      </c>
      <c r="AK25" s="89" t="str">
        <f>IF($B25="","",IF(COUNTIFS('English Scores- Leveled papers'!$H$3:$KM$3,AK$4,'English Scores- Leveled papers'!$H24:$KM24,"&gt;-1")=0,"",SUMIF('English Scores- Leveled papers'!$H$3:$KM$3,AK$4,'English Scores- Leveled papers'!$H24:$KM24)))</f>
        <v/>
      </c>
      <c r="AL25" s="89" t="str">
        <f>IF($B25="","",IF(COUNTIFS('English Scores- Leveled papers'!$H$3:$KM$3,AL$4,'English Scores- Leveled papers'!$H24:$KM24,"&gt;-1")=0,"",SUMIF('English Scores- Leveled papers'!$H$3:$KM$3,AL$4,'English Scores- Leveled papers'!$H24:$KM24)))</f>
        <v/>
      </c>
      <c r="AM25" s="89" t="str">
        <f>IF($B25="","",IF(COUNTIFS('English Scores- Leveled papers'!$H$3:$KM$3,AM$4,'English Scores- Leveled papers'!$H24:$KM24,"&gt;-1")=0,"",SUMIF('English Scores- Leveled papers'!$H$3:$KM$3,AM$4,'English Scores- Leveled papers'!$H24:$KM24)))</f>
        <v/>
      </c>
      <c r="AN25" s="89" t="str">
        <f>IF($B25="","",IF(COUNTIFS('English Scores- Leveled papers'!$H$3:$KM$3,AN$4,'English Scores- Leveled papers'!$H24:$KM24,"&gt;-1")=0,"",SUMIF('English Scores- Leveled papers'!$H$3:$KM$3,AN$4,'English Scores- Leveled papers'!$H24:$KM24)))</f>
        <v/>
      </c>
      <c r="AO25" s="89" t="str">
        <f>IF($B25="","",IF(COUNTIFS('English Scores- Leveled papers'!$H$3:$KM$3,AO$4,'English Scores- Leveled papers'!$H24:$KM24,"&gt;-1")=0,"",SUMIF('English Scores- Leveled papers'!$H$3:$KM$3,AO$4,'English Scores- Leveled papers'!$H24:$KM24)))</f>
        <v/>
      </c>
      <c r="AP25" s="89" t="str">
        <f>IF($B25="","",IF(COUNTIFS('English Scores- Leveled papers'!$H$3:$KM$3,AP$4,'English Scores- Leveled papers'!$H24:$KM24,"&gt;-1")=0,"",SUMIF('English Scores- Leveled papers'!$H$3:$KM$3,AP$4,'English Scores- Leveled papers'!$H24:$KM24)))</f>
        <v/>
      </c>
      <c r="AQ25" s="89" t="str">
        <f>IF($B25="","",IF(COUNTIFS('English Scores- Leveled papers'!$H$3:$KM$3,AQ$4,'English Scores- Leveled papers'!$H24:$KM24,"&gt;-1")=0,"",SUMIF('English Scores- Leveled papers'!$H$3:$KM$3,AQ$4,'English Scores- Leveled papers'!$H24:$KM24)))</f>
        <v/>
      </c>
      <c r="AR25" s="89" t="str">
        <f>IF($B25="","",IF(COUNTIFS('English Scores- Leveled papers'!$H$3:$KM$3,AR$4,'English Scores- Leveled papers'!$H24:$KM24,"&gt;-1")=0,"",SUMIF('English Scores- Leveled papers'!$H$3:$KM$3,AR$4,'English Scores- Leveled papers'!$H24:$KM24)))</f>
        <v/>
      </c>
      <c r="AS25" s="89" t="str">
        <f>IF($B25="","",IF(COUNTIFS('English Scores- Leveled papers'!$H$3:$KM$3,AS$4,'English Scores- Leveled papers'!$H24:$KM24,"&gt;-1")=0,"",SUMIF('English Scores- Leveled papers'!$H$3:$KM$3,AS$4,'English Scores- Leveled papers'!$H24:$KM24)))</f>
        <v/>
      </c>
      <c r="AT25" s="89" t="str">
        <f>IF($B25="","",IF(COUNTIFS('English Scores- Leveled papers'!$H$3:$KM$3,AT$4,'English Scores- Leveled papers'!$H24:$KM24,"&gt;-1")=0,"",SUMIF('English Scores- Leveled papers'!$H$3:$KM$3,AT$4,'English Scores- Leveled papers'!$H24:$KM24)))</f>
        <v/>
      </c>
      <c r="AU25" s="89" t="str">
        <f>IF($B25="","",IF(COUNTIFS('English Scores- Leveled papers'!$H$3:$KM$3,AU$4,'English Scores- Leveled papers'!$H24:$KM24,"&gt;-1")=0,"",SUMIF('English Scores- Leveled papers'!$H$3:$KM$3,AU$4,'English Scores- Leveled papers'!$H24:$KM24)))</f>
        <v/>
      </c>
      <c r="AV25" s="89" t="str">
        <f>IF($B25="","",IF(COUNTIFS('English Scores- Leveled papers'!$H$3:$KM$3,AV$4,'English Scores- Leveled papers'!$H24:$KM24,"&gt;-1")=0,"",SUMIF('English Scores- Leveled papers'!$H$3:$KM$3,AV$4,'English Scores- Leveled papers'!$H24:$KM24)))</f>
        <v/>
      </c>
      <c r="AW25" s="89" t="str">
        <f>IF($B25="","",IF(COUNTIFS('English Scores- Leveled papers'!$H$3:$KM$3,AW$4,'English Scores- Leveled papers'!$H24:$KM24,"&gt;-1")=0,"",SUMIF('English Scores- Leveled papers'!$H$3:$KM$3,AW$4,'English Scores- Leveled papers'!$H24:$KM24)))</f>
        <v/>
      </c>
      <c r="AX25" s="89" t="str">
        <f>IF($B25="","",IF(COUNTIFS('English Scores- Leveled papers'!$H$3:$KM$3,AX$4,'English Scores- Leveled papers'!$H24:$KM24,"&gt;-1")=0,"",SUMIF('English Scores- Leveled papers'!$H$3:$KM$3,AX$4,'English Scores- Leveled papers'!$H24:$KM24)))</f>
        <v/>
      </c>
      <c r="AY25" s="89" t="str">
        <f>IF($B25="","",IF(COUNTIFS('English Scores- Leveled papers'!$H$3:$KM$3,AY$4,'English Scores- Leveled papers'!$H24:$KM24,"&gt;-1")=0,"",SUMIF('English Scores- Leveled papers'!$H$3:$KM$3,AY$4,'English Scores- Leveled papers'!$H24:$KM24)))</f>
        <v/>
      </c>
      <c r="AZ25" s="89" t="str">
        <f>IF($B25="","",IF(COUNTIFS('English Scores- Leveled papers'!$H$3:$KM$3,AZ$4,'English Scores- Leveled papers'!$H24:$KM24,"&gt;-1")=0,"",SUMIF('English Scores- Leveled papers'!$H$3:$KM$3,AZ$4,'English Scores- Leveled papers'!$H24:$KM24)))</f>
        <v/>
      </c>
      <c r="BA25" s="89" t="str">
        <f>IF($B25="","",IF(COUNTIFS('English Scores- Leveled papers'!$H$3:$KM$3,BA$4,'English Scores- Leveled papers'!$H24:$KM24,"&gt;-1")=0,"",SUMIF('English Scores- Leveled papers'!$H$3:$KM$3,BA$4,'English Scores- Leveled papers'!$H24:$KM24)))</f>
        <v/>
      </c>
      <c r="BB25" s="89" t="str">
        <f>IF($B25="","",IF(COUNTIFS('English Scores- Leveled papers'!$H$3:$KM$3,BB$4,'English Scores- Leveled papers'!$H24:$KM24,"&gt;-1")=0,"",SUMIF('English Scores- Leveled papers'!$H$3:$KM$3,BB$4,'English Scores- Leveled papers'!$H24:$KM24)))</f>
        <v/>
      </c>
      <c r="BC25" s="89" t="str">
        <f>IF($B25="","",IF(COUNTIFS('English Scores- Leveled papers'!$H$3:$KM$3,BC$4,'English Scores- Leveled papers'!$H24:$KM24,"&gt;-1")=0,"",SUMIF('English Scores- Leveled papers'!$H$3:$KM$3,BC$4,'English Scores- Leveled papers'!$H24:$KM24)))</f>
        <v/>
      </c>
      <c r="BD25" s="89" t="str">
        <f>IF($B25="","",IF(COUNTIFS('English Scores- Leveled papers'!$H$3:$KM$3,BD$4,'English Scores- Leveled papers'!$H24:$KM24,"&gt;-1")=0,"",SUMIF('English Scores- Leveled papers'!$H$3:$KM$3,BD$4,'English Scores- Leveled papers'!$H24:$KM24)))</f>
        <v/>
      </c>
      <c r="BE25" s="89" t="str">
        <f>IF($B25="","",IF(COUNTIFS('English Scores- Leveled papers'!$H$3:$KM$3,BE$4,'English Scores- Leveled papers'!$H24:$KM24,"&gt;-1")=0,"",SUMIF('English Scores- Leveled papers'!$H$3:$KM$3,BE$4,'English Scores- Leveled papers'!$H24:$KM24)))</f>
        <v/>
      </c>
      <c r="BF25" s="89" t="str">
        <f>IF($B25="","",IF(COUNTIFS('English Scores- Leveled papers'!$H$3:$KM$3,BF$4,'English Scores- Leveled papers'!$H24:$KM24,"&gt;-1")=0,"",SUMIF('English Scores- Leveled papers'!$H$3:$KM$3,BF$4,'English Scores- Leveled papers'!$H24:$KM24)))</f>
        <v/>
      </c>
      <c r="BG25" s="89" t="str">
        <f>IF($B25="","",IF(COUNTIFS('English Scores- Leveled papers'!$H$3:$KM$3,BG$4,'English Scores- Leveled papers'!$H24:$KM24,"&gt;-1")=0,"",SUMIF('English Scores- Leveled papers'!$H$3:$KM$3,BG$4,'English Scores- Leveled papers'!$H24:$KM24)))</f>
        <v/>
      </c>
      <c r="BH25" s="89" t="str">
        <f>IF($B25="","",IF(COUNTIFS('English Scores- Leveled papers'!$H$3:$KM$3,BH$4,'English Scores- Leveled papers'!$H24:$KM24,"&gt;-1")=0,"",SUMIF('English Scores- Leveled papers'!$H$3:$KM$3,BH$4,'English Scores- Leveled papers'!$H24:$KM24)))</f>
        <v/>
      </c>
      <c r="BI25" s="89" t="str">
        <f>IF($B25="","",IF(COUNTIFS('English Scores- Leveled papers'!$H$3:$KM$3,BI$4,'English Scores- Leveled papers'!$H24:$KM24,"&gt;-1")=0,"",SUMIF('English Scores- Leveled papers'!$H$3:$KM$3,BI$4,'English Scores- Leveled papers'!$H24:$KM24)))</f>
        <v/>
      </c>
      <c r="BJ25" s="89" t="str">
        <f>IF($B25="","",IF(COUNTIFS('English Scores- Leveled papers'!$H$3:$KM$3,BJ$4,'English Scores- Leveled papers'!$H24:$KM24,"&gt;-1")=0,"",SUMIF('English Scores- Leveled papers'!$H$3:$KM$3,BJ$4,'English Scores- Leveled papers'!$H24:$KM24)))</f>
        <v/>
      </c>
      <c r="BK25" s="89" t="str">
        <f>IF($B25="","",IF(COUNTIFS('English Scores- Leveled papers'!$H$3:$KM$3,BK$4,'English Scores- Leveled papers'!$H24:$KM24,"&gt;-1")=0,"",SUMIF('English Scores- Leveled papers'!$H$3:$KM$3,BK$4,'English Scores- Leveled papers'!$H24:$KM24)))</f>
        <v/>
      </c>
      <c r="BL25" s="89" t="str">
        <f>IF($B25="","",IF(COUNTIFS('English Scores- Leveled papers'!$H$3:$KM$3,BL$4,'English Scores- Leveled papers'!$H24:$KM24,"&gt;-1")=0,"",SUMIF('English Scores- Leveled papers'!$H$3:$KM$3,BL$4,'English Scores- Leveled papers'!$H24:$KM24)))</f>
        <v/>
      </c>
      <c r="BM25" s="89" t="str">
        <f>IF($B25="","",IF(COUNTIFS('Eng GLA 6th, 7th, 8th'!$E$3:$DV$3,BM$4,'Eng GLA 6th, 7th, 8th'!$E25:$DV25, "&gt;-1")=0,"",SUMIF('Eng GLA 6th, 7th, 8th'!$E$3:$DV$3,BM$4,'Eng GLA 6th, 7th, 8th'!$E25:$DV25)))</f>
        <v/>
      </c>
      <c r="BN25" s="89" t="str">
        <f>IF($B25="","",IF(COUNTIFS('Eng GLA 6th, 7th, 8th'!$E$3:$DV$3,BN$4,'Eng GLA 6th, 7th, 8th'!$E25:$DV25, "&gt;-1")=0,"",SUMIF('Eng GLA 6th, 7th, 8th'!$E$3:$DV$3,BN$4,'Eng GLA 6th, 7th, 8th'!$E25:$DV25)))</f>
        <v/>
      </c>
      <c r="BO25" s="89" t="str">
        <f>IF($B25="","",IF(COUNTIFS('Eng GLA 6th, 7th, 8th'!$E$3:$DV$3,BO$4,'Eng GLA 6th, 7th, 8th'!$E25:$DV25, "&gt;-1")=0,"",SUMIF('Eng GLA 6th, 7th, 8th'!$E$3:$DV$3,BO$4,'Eng GLA 6th, 7th, 8th'!$E25:$DV25)))</f>
        <v/>
      </c>
      <c r="BP25" s="89" t="str">
        <f>IF($B25="","",IF(COUNTIFS('Eng GLA 6th, 7th, 8th'!$E$3:$DV$3,BP$4,'Eng GLA 6th, 7th, 8th'!$E25:$DV25, "&gt;-1")=0,"",SUMIF('Eng GLA 6th, 7th, 8th'!$E$3:$DV$3,BP$4,'Eng GLA 6th, 7th, 8th'!$E25:$DV25)))</f>
        <v/>
      </c>
      <c r="BQ25" s="89" t="str">
        <f>IF($B25="","",IF(COUNTIFS('Eng GLA 6th, 7th, 8th'!$E$3:$DV$3,BQ$4,'Eng GLA 6th, 7th, 8th'!$E25:$DV25, "&gt;-1")=0,"",SUMIF('Eng GLA 6th, 7th, 8th'!$E$3:$DV$3,BQ$4,'Eng GLA 6th, 7th, 8th'!$E25:$DV25)))</f>
        <v/>
      </c>
      <c r="BR25" s="89" t="str">
        <f>IF($B25="","",IF(COUNTIFS('Eng GLA 6th, 7th, 8th'!$E$3:$DV$3,BR$4,'Eng GLA 6th, 7th, 8th'!$E25:$DV25, "&gt;-1")=0,"",SUMIF('Eng GLA 6th, 7th, 8th'!$E$3:$DV$3,BR$4,'Eng GLA 6th, 7th, 8th'!$E25:$DV25)))</f>
        <v/>
      </c>
      <c r="BS25" s="89" t="str">
        <f>IF($B25="","",IF(COUNTIFS('Eng GLA 6th, 7th, 8th'!$E$3:$DV$3,BS$4,'Eng GLA 6th, 7th, 8th'!$E25:$DV25, "&gt;-1")=0,"",SUMIF('Eng GLA 6th, 7th, 8th'!$E$3:$DV$3,BS$4,'Eng GLA 6th, 7th, 8th'!$E25:$DV25)))</f>
        <v/>
      </c>
      <c r="BT25" s="89" t="str">
        <f>IF($B25="","",IF(COUNTIFS('Eng GLA 6th, 7th, 8th'!$E$3:$DV$3,BT$4,'Eng GLA 6th, 7th, 8th'!$E25:$DV25, "&gt;-1")=0,"",SUMIF('Eng GLA 6th, 7th, 8th'!$E$3:$DV$3,BT$4,'Eng GLA 6th, 7th, 8th'!$E25:$DV25)))</f>
        <v/>
      </c>
      <c r="BU25" s="89" t="str">
        <f>IF($B25="","",IF(COUNTIFS('Eng GLA 6th, 7th, 8th'!$E$3:$DV$3,BU$4,'Eng GLA 6th, 7th, 8th'!$E25:$DV25, "&gt;-1")=0,"",SUMIF('Eng GLA 6th, 7th, 8th'!$E$3:$DV$3,BU$4,'Eng GLA 6th, 7th, 8th'!$E25:$DV25)))</f>
        <v/>
      </c>
      <c r="BV25" s="89" t="str">
        <f>IF($B25="","",IF(COUNTIFS('Eng GLA 6th, 7th, 8th'!$E$3:$DV$3,BV$4,'Eng GLA 6th, 7th, 8th'!$E25:$DV25, "&gt;-1")=0,"",SUMIF('Eng GLA 6th, 7th, 8th'!$E$3:$DV$3,BV$4,'Eng GLA 6th, 7th, 8th'!$E25:$DV25)))</f>
        <v/>
      </c>
      <c r="BW25" s="89" t="str">
        <f>IF($B25="","",IF(COUNTIFS('Eng GLA 6th, 7th, 8th'!$E$3:$DV$3,BW$4,'Eng GLA 6th, 7th, 8th'!$E25:$DV25, "&gt;-1")=0,"",SUMIF('Eng GLA 6th, 7th, 8th'!$E$3:$DV$3,BW$4,'Eng GLA 6th, 7th, 8th'!$E25:$DV25)))</f>
        <v/>
      </c>
      <c r="BX25" s="89" t="str">
        <f>IF($B25="","",IF(COUNTIFS('Eng GLA 6th, 7th, 8th'!$E$3:$DV$3,BX$4,'Eng GLA 6th, 7th, 8th'!$E25:$DV25, "&gt;-1")=0,"",SUMIF('Eng GLA 6th, 7th, 8th'!$E$3:$DV$3,BX$4,'Eng GLA 6th, 7th, 8th'!$E25:$DV25)))</f>
        <v/>
      </c>
      <c r="BY25" s="89" t="str">
        <f>IF($B25="","",IF(COUNTIFS('Eng GLA 6th, 7th, 8th'!$E$3:$DV$3,BY$4,'Eng GLA 6th, 7th, 8th'!$E25:$DV25, "&gt;-1")=0,"",SUMIF('Eng GLA 6th, 7th, 8th'!$E$3:$DV$3,BY$4,'Eng GLA 6th, 7th, 8th'!$E25:$DV25)))</f>
        <v/>
      </c>
      <c r="BZ25" s="89" t="str">
        <f>IF($B25="","",IF(COUNTIFS('Eng GLA 6th, 7th, 8th'!$E$3:$DV$3,BZ$4,'Eng GLA 6th, 7th, 8th'!$E25:$DV25, "&gt;-1")=0,"",SUMIF('Eng GLA 6th, 7th, 8th'!$E$3:$DV$3,BZ$4,'Eng GLA 6th, 7th, 8th'!$E25:$DV25)))</f>
        <v/>
      </c>
      <c r="CA25" s="89" t="str">
        <f>IF($B25="","",IF(COUNTIFS('Eng GLA 6th, 7th, 8th'!$E$3:$DV$3,CA$4,'Eng GLA 6th, 7th, 8th'!$E25:$DV25, "&gt;-1")=0,"",SUMIF('Eng GLA 6th, 7th, 8th'!$E$3:$DV$3,CA$4,'Eng GLA 6th, 7th, 8th'!$E25:$DV25)))</f>
        <v/>
      </c>
      <c r="CB25" s="426"/>
      <c r="CC25" s="133" t="str">
        <f>IFERROR(IF((COUNT('Eng GLA 6th, 7th, 8th'!E25:U25)=0)," ",(SUM('Eng GLA 6th, 7th, 8th'!E25:U25)/$CC$3)),"")</f>
        <v xml:space="preserve"> </v>
      </c>
      <c r="CD25" s="133" t="str">
        <f>IFERROR(IF((COUNT('Eng GLA 6th, 7th, 8th'!V25:AA25)=0)," ",(SUM('Eng GLA 6th, 7th, 8th'!V25:AA25)/$CD$3)),"")</f>
        <v xml:space="preserve"> </v>
      </c>
      <c r="CE25" s="133" t="str">
        <f>IFERROR(IF((COUNT('Eng GLA 6th, 7th, 8th'!AB25:AG25)=0)," ",(SUM('Eng GLA 6th, 7th, 8th'!AB25:AG25)/$CE$3)),"")</f>
        <v xml:space="preserve"> </v>
      </c>
      <c r="CF25" s="133" t="str">
        <f>IFERROR(IF((COUNT('Eng GLA 6th, 7th, 8th'!AH25:AP25)=0)," ",(SUM('Eng GLA 6th, 7th, 8th'!AH25:AP25)/$CF$3)),"")</f>
        <v xml:space="preserve"> </v>
      </c>
      <c r="CG25" s="433" t="str">
        <f>IFERROR(IF((COUNT('Eng GLA 6th, 7th, 8th'!AR25:BH25)=0)," ",(SUM('Eng GLA 6th, 7th, 8th'!AR25:BH25)/$CG$3)),"")</f>
        <v xml:space="preserve"> </v>
      </c>
      <c r="CH25" s="433" t="str">
        <f>IFERROR(IF((COUNT('Eng GLA 6th, 7th, 8th'!BI25:BN25)=0)," ",(SUM('Eng GLA 6th, 7th, 8th'!BI25:BN25)/$CH$3)),"")</f>
        <v xml:space="preserve"> </v>
      </c>
      <c r="CI25" s="433" t="str">
        <f>IFERROR(IF((COUNT('Eng GLA 6th, 7th, 8th'!BO25:BT25)=0)," ",(SUM('Eng GLA 6th, 7th, 8th'!BO25:BT25)/$CI$3)),"")</f>
        <v xml:space="preserve"> </v>
      </c>
      <c r="CJ25" s="433" t="str">
        <f>IFERROR(IF((COUNT('Eng GLA 6th, 7th, 8th'!BU25:CF25)=0)," ",(SUM('Eng GLA 6th, 7th, 8th'!BU25:CF25)/$CJ$3)),"")</f>
        <v xml:space="preserve"> </v>
      </c>
      <c r="CK25" s="433" t="str">
        <f>IFERROR(IF((COUNT('Eng GLA 6th, 7th, 8th'!CH25:CX25)=0)," ",(SUM('Eng GLA 6th, 7th, 8th'!CH25:CX25)/$CK$3)),"")</f>
        <v xml:space="preserve"> </v>
      </c>
      <c r="CL25" s="433" t="str">
        <f>IFERROR(IF((COUNT('Eng GLA 6th, 7th, 8th'!CY25:DD25)=0)," ",(SUM('Eng GLA 6th, 7th, 8th'!CY25:DD25)/$CL$3)),"")</f>
        <v xml:space="preserve"> </v>
      </c>
      <c r="CM25" s="433" t="str">
        <f>IFERROR(IF((COUNT('Eng GLA 6th, 7th, 8th'!DE25:DJ25)=0)," ",(SUM('Eng GLA 6th, 7th, 8th'!DE25:DJ25)/$CM$3)),"")</f>
        <v xml:space="preserve"> </v>
      </c>
      <c r="CN25" s="433" t="str">
        <f>IFERROR(IF((COUNT('Eng GLA 6th, 7th, 8th'!DK25:DV25)=0)," ",(SUM('Eng GLA 6th, 7th, 8th'!DK25:DV25)/$CN$3)),"")</f>
        <v xml:space="preserve"> </v>
      </c>
    </row>
    <row r="26" spans="1:92" x14ac:dyDescent="0.2">
      <c r="A26" s="65">
        <v>19</v>
      </c>
      <c r="B26" s="65" t="str">
        <f>'English Scores- Leveled papers'!B25</f>
        <v>E. Jyothi</v>
      </c>
      <c r="C26" s="66">
        <f>'RC Mastery Check+Question type'!H23</f>
        <v>1.5</v>
      </c>
      <c r="D26" s="153" t="str">
        <f>'Cover Sheet'!L23</f>
        <v/>
      </c>
      <c r="E26" s="89" t="str">
        <f>IF($B26="","",IF(COUNTIFS('English Scores- Leveled papers'!$H$3:$KM$3,E$4,'English Scores- Leveled papers'!$H25:$KM25,"&gt;-1")=0,"",SUMIF('English Scores- Leveled papers'!$H$3:$KM$3,E$4,'English Scores- Leveled papers'!$H25:$KM25)))</f>
        <v/>
      </c>
      <c r="F26" s="89" t="str">
        <f>IF($B26="","",IF(COUNTIFS('English Scores- Leveled papers'!$H$3:$KM$3,F$4,'English Scores- Leveled papers'!$H25:$KM25,"&gt;-1")=0,"",SUMIF('English Scores- Leveled papers'!$H$3:$KM$3,F$4,'English Scores- Leveled papers'!$H25:$KM25)))</f>
        <v/>
      </c>
      <c r="G26" s="89" t="str">
        <f>IF($B26="","",IF(COUNTIFS('English Scores- Leveled papers'!$H$3:$KM$3,G$4,'English Scores- Leveled papers'!$H25:$KM25,"&gt;-1")=0,"",SUMIF('English Scores- Leveled papers'!$H$3:$KM$3,G$4,'English Scores- Leveled papers'!$H25:$KM25)))</f>
        <v/>
      </c>
      <c r="H26" s="89" t="str">
        <f>IF($B26="","",IF(COUNTIFS('English Scores- Leveled papers'!$H$3:$KM$3,H$4,'English Scores- Leveled papers'!$H25:$KM25,"&gt;-1")=0,"",SUMIF('English Scores- Leveled papers'!$H$3:$KM$3,H$4,'English Scores- Leveled papers'!$H25:$KM25)))</f>
        <v/>
      </c>
      <c r="I26" s="89" t="str">
        <f>IF($B26="","",IF(COUNTIFS('English Scores- Leveled papers'!$H$3:$KM$3,I$4,'English Scores- Leveled papers'!$H25:$KM25,"&gt;-1")=0,"",SUMIF('English Scores- Leveled papers'!$H$3:$KM$3,I$4,'English Scores- Leveled papers'!$H25:$KM25)))</f>
        <v/>
      </c>
      <c r="J26" s="89" t="str">
        <f>IF($B26="","",IF(COUNTIFS('English Scores- Leveled papers'!$H$3:$KM$3,J$4,'English Scores- Leveled papers'!$H25:$KM25,"&gt;-1")=0,"",SUMIF('English Scores- Leveled papers'!$H$3:$KM$3,J$4,'English Scores- Leveled papers'!$H25:$KM25)))</f>
        <v/>
      </c>
      <c r="K26" s="89" t="str">
        <f>IF($B26="","",IF(COUNTIFS('English Scores- Leveled papers'!$H$3:$KM$3,K$4,'English Scores- Leveled papers'!$H25:$KM25,"&gt;-1")=0,"",SUMIF('English Scores- Leveled papers'!$H$3:$KM$3,K$4,'English Scores- Leveled papers'!$H25:$KM25)))</f>
        <v/>
      </c>
      <c r="L26" s="89" t="str">
        <f>IF($B26="","",IF(COUNTIFS('English Scores- Leveled papers'!$H$3:$KM$3,L$4,'English Scores- Leveled papers'!$H25:$KM25,"&gt;-1")=0,"",SUMIF('English Scores- Leveled papers'!$H$3:$KM$3,L$4,'English Scores- Leveled papers'!$H25:$KM25)))</f>
        <v/>
      </c>
      <c r="M26" s="89" t="str">
        <f>IF($B26="","",IF(COUNTIFS('English Scores- Leveled papers'!$H$3:$KM$3,M$4,'English Scores- Leveled papers'!$H25:$KM25,"&gt;-1")=0,"",SUMIF('English Scores- Leveled papers'!$H$3:$KM$3,M$4,'English Scores- Leveled papers'!$H25:$KM25)))</f>
        <v/>
      </c>
      <c r="N26" s="89" t="str">
        <f>IF($B26="","",IF(COUNTIFS('English Scores- Leveled papers'!$H$3:$KM$3,N$4,'English Scores- Leveled papers'!$H25:$KM25,"&gt;-1")=0,"",SUMIF('English Scores- Leveled papers'!$H$3:$KM$3,N$4,'English Scores- Leveled papers'!$H25:$KM25)))</f>
        <v/>
      </c>
      <c r="O26" s="89" t="str">
        <f>IF($B26="","",IF(COUNTIFS('English Scores- Leveled papers'!$H$3:$KM$3,O$4,'English Scores- Leveled papers'!$H25:$KM25,"&gt;-1")=0,"",SUMIF('English Scores- Leveled papers'!$H$3:$KM$3,O$4,'English Scores- Leveled papers'!$H25:$KM25)))</f>
        <v/>
      </c>
      <c r="P26" s="89" t="str">
        <f>IF($B26="","",IF(COUNTIFS('English Scores- Leveled papers'!$H$3:$KM$3,P$4,'English Scores- Leveled papers'!$H25:$KM25,"&gt;-1")=0,"",SUMIF('English Scores- Leveled papers'!$H$3:$KM$3,P$4,'English Scores- Leveled papers'!$H25:$KM25)))</f>
        <v/>
      </c>
      <c r="Q26" s="89">
        <f>IF($B26="","",IF(COUNTIFS('English Scores- Leveled papers'!$H$3:$KM$3,Q$4,'English Scores- Leveled papers'!$H25:$KM25,"&gt;-1")=0,"",SUMIF('English Scores- Leveled papers'!$H$3:$KM$3,Q$4,'English Scores- Leveled papers'!$H25:$KM25)))</f>
        <v>3</v>
      </c>
      <c r="R26" s="89">
        <f>IF($B26="","",IF(COUNTIFS('English Scores- Leveled papers'!$H$3:$KM$3,R$4,'English Scores- Leveled papers'!$H25:$KM25,"&gt;-1")=0,"",SUMIF('English Scores- Leveled papers'!$H$3:$KM$3,R$4,'English Scores- Leveled papers'!$H25:$KM25)))</f>
        <v>1</v>
      </c>
      <c r="S26" s="89">
        <f>IF($B26="","",IF(COUNTIFS('English Scores- Leveled papers'!$H$3:$KM$3,S$4,'English Scores- Leveled papers'!$H25:$KM25,"&gt;-1")=0,"",SUMIF('English Scores- Leveled papers'!$H$3:$KM$3,S$4,'English Scores- Leveled papers'!$H25:$KM25)))</f>
        <v>0</v>
      </c>
      <c r="T26" s="89">
        <f>IF($B26="","",IF(COUNTIFS('English Scores- Leveled papers'!$H$3:$KM$3,T$4,'English Scores- Leveled papers'!$H25:$KM25,"&gt;-1")=0,"",SUMIF('English Scores- Leveled papers'!$H$3:$KM$3,T$4,'English Scores- Leveled papers'!$H25:$KM25)))</f>
        <v>3.5</v>
      </c>
      <c r="U26" s="89">
        <f>IF($B26="","",IF(COUNTIFS('English Scores- Leveled papers'!$H$3:$KM$3,U$4,'English Scores- Leveled papers'!$H25:$KM25,"&gt;-1")=0,"",SUMIF('English Scores- Leveled papers'!$H$3:$KM$3,U$4,'English Scores- Leveled papers'!$H25:$KM25)))</f>
        <v>1</v>
      </c>
      <c r="V26" s="89">
        <f>IF($B26="","",IF(COUNTIFS('English Scores- Leveled papers'!$H$3:$KM$3,V$4,'English Scores- Leveled papers'!$H25:$KM25,"&gt;-1")=0,"",SUMIF('English Scores- Leveled papers'!$H$3:$KM$3,V$4,'English Scores- Leveled papers'!$H25:$KM25)))</f>
        <v>3</v>
      </c>
      <c r="W26" s="89">
        <f>IF($B26="","",IF(COUNTIFS('English Scores- Leveled papers'!$H$3:$KM$3,W$4,'English Scores- Leveled papers'!$H25:$KM25,"&gt;-1")=0,"",SUMIF('English Scores- Leveled papers'!$H$3:$KM$3,W$4,'English Scores- Leveled papers'!$H25:$KM25)))</f>
        <v>1</v>
      </c>
      <c r="X26" s="89">
        <f>IF($B26="","",IF(COUNTIFS('English Scores- Leveled papers'!$H$3:$KM$3,X$4,'English Scores- Leveled papers'!$H25:$KM25,"&gt;-1")=0,"",SUMIF('English Scores- Leveled papers'!$H$3:$KM$3,X$4,'English Scores- Leveled papers'!$H25:$KM25)))</f>
        <v>0</v>
      </c>
      <c r="Y26" s="89">
        <f>IF($B26="","",IF(COUNTIFS('English Scores- Leveled papers'!$H$3:$KM$3,Y$4,'English Scores- Leveled papers'!$H25:$KM25,"&gt;-1")=0,"",SUMIF('English Scores- Leveled papers'!$H$3:$KM$3,Y$4,'English Scores- Leveled papers'!$H25:$KM25)))</f>
        <v>2</v>
      </c>
      <c r="Z26" s="89">
        <f>IF($B26="","",IF(COUNTIFS('English Scores- Leveled papers'!$H$3:$KM$3,Z$4,'English Scores- Leveled papers'!$H25:$KM25,"&gt;-1")=0,"",SUMIF('English Scores- Leveled papers'!$H$3:$KM$3,Z$4,'English Scores- Leveled papers'!$H25:$KM25)))</f>
        <v>2</v>
      </c>
      <c r="AA26" s="89">
        <f>IF($B26="","",IF(COUNTIFS('English Scores- Leveled papers'!$H$3:$KM$3,AA$4,'English Scores- Leveled papers'!$H25:$KM25,"&gt;-1")=0,"",SUMIF('English Scores- Leveled papers'!$H$3:$KM$3,AA$4,'English Scores- Leveled papers'!$H25:$KM25)))</f>
        <v>1</v>
      </c>
      <c r="AB26" s="89">
        <f>IF($B26="","",IF(COUNTIFS('English Scores- Leveled papers'!$H$3:$KM$3,AB$4,'English Scores- Leveled papers'!$H25:$KM25,"&gt;-1")=0,"",SUMIF('English Scores- Leveled papers'!$H$3:$KM$3,AB$4,'English Scores- Leveled papers'!$H25:$KM25)))</f>
        <v>2</v>
      </c>
      <c r="AC26" s="89">
        <f>IF($B26="","",IF(COUNTIFS('English Scores- Leveled papers'!$H$3:$KM$3,AC$4,'English Scores- Leveled papers'!$H25:$KM25,"&gt;-1")=0,"",SUMIF('English Scores- Leveled papers'!$H$3:$KM$3,AC$4,'English Scores- Leveled papers'!$H25:$KM25)))</f>
        <v>2</v>
      </c>
      <c r="AD26" s="89">
        <f>IF($B26="","",IF(COUNTIFS('English Scores- Leveled papers'!$H$3:$KM$3,AD$4,'English Scores- Leveled papers'!$H25:$KM25,"&gt;-1")=0,"",SUMIF('English Scores- Leveled papers'!$H$3:$KM$3,AD$4,'English Scores- Leveled papers'!$H25:$KM25)))</f>
        <v>1</v>
      </c>
      <c r="AE26" s="89" t="str">
        <f>IF($B26="","",IF(COUNTIFS('English Scores- Leveled papers'!$H$3:$KM$3,AE$4,'English Scores- Leveled papers'!$H25:$KM25,"&gt;-1")=0,"",SUMIF('English Scores- Leveled papers'!$H$3:$KM$3,AE$4,'English Scores- Leveled papers'!$H25:$KM25)))</f>
        <v/>
      </c>
      <c r="AF26" s="89" t="str">
        <f>IF($B26="","",IF(COUNTIFS('English Scores- Leveled papers'!$H$3:$KM$3,AF$4,'English Scores- Leveled papers'!$H25:$KM25,"&gt;-1")=0,"",SUMIF('English Scores- Leveled papers'!$H$3:$KM$3,AF$4,'English Scores- Leveled papers'!$H25:$KM25)))</f>
        <v/>
      </c>
      <c r="AG26" s="89" t="str">
        <f>IF($B26="","",IF(COUNTIFS('English Scores- Leveled papers'!$H$3:$KM$3,AG$4,'English Scores- Leveled papers'!$H25:$KM25,"&gt;-1")=0,"",SUMIF('English Scores- Leveled papers'!$H$3:$KM$3,AG$4,'English Scores- Leveled papers'!$H25:$KM25)))</f>
        <v/>
      </c>
      <c r="AH26" s="89" t="str">
        <f>IF($B26="","",IF(COUNTIFS('English Scores- Leveled papers'!$H$3:$KM$3,AH$4,'English Scores- Leveled papers'!$H25:$KM25,"&gt;-1")=0,"",SUMIF('English Scores- Leveled papers'!$H$3:$KM$3,AH$4,'English Scores- Leveled papers'!$H25:$KM25)))</f>
        <v/>
      </c>
      <c r="AI26" s="89" t="str">
        <f>IF($B26="","",IF(COUNTIFS('English Scores- Leveled papers'!$H$3:$KM$3,AI$4,'English Scores- Leveled papers'!$H25:$KM25,"&gt;-1")=0,"",SUMIF('English Scores- Leveled papers'!$H$3:$KM$3,AI$4,'English Scores- Leveled papers'!$H25:$KM25)))</f>
        <v/>
      </c>
      <c r="AJ26" s="89" t="str">
        <f>IF($B26="","",IF(COUNTIFS('English Scores- Leveled papers'!$H$3:$KM$3,AJ$4,'English Scores- Leveled papers'!$H25:$KM25,"&gt;-1")=0,"",SUMIF('English Scores- Leveled papers'!$H$3:$KM$3,AJ$4,'English Scores- Leveled papers'!$H25:$KM25)))</f>
        <v/>
      </c>
      <c r="AK26" s="89" t="str">
        <f>IF($B26="","",IF(COUNTIFS('English Scores- Leveled papers'!$H$3:$KM$3,AK$4,'English Scores- Leveled papers'!$H25:$KM25,"&gt;-1")=0,"",SUMIF('English Scores- Leveled papers'!$H$3:$KM$3,AK$4,'English Scores- Leveled papers'!$H25:$KM25)))</f>
        <v/>
      </c>
      <c r="AL26" s="89" t="str">
        <f>IF($B26="","",IF(COUNTIFS('English Scores- Leveled papers'!$H$3:$KM$3,AL$4,'English Scores- Leveled papers'!$H25:$KM25,"&gt;-1")=0,"",SUMIF('English Scores- Leveled papers'!$H$3:$KM$3,AL$4,'English Scores- Leveled papers'!$H25:$KM25)))</f>
        <v/>
      </c>
      <c r="AM26" s="89" t="str">
        <f>IF($B26="","",IF(COUNTIFS('English Scores- Leveled papers'!$H$3:$KM$3,AM$4,'English Scores- Leveled papers'!$H25:$KM25,"&gt;-1")=0,"",SUMIF('English Scores- Leveled papers'!$H$3:$KM$3,AM$4,'English Scores- Leveled papers'!$H25:$KM25)))</f>
        <v/>
      </c>
      <c r="AN26" s="89" t="str">
        <f>IF($B26="","",IF(COUNTIFS('English Scores- Leveled papers'!$H$3:$KM$3,AN$4,'English Scores- Leveled papers'!$H25:$KM25,"&gt;-1")=0,"",SUMIF('English Scores- Leveled papers'!$H$3:$KM$3,AN$4,'English Scores- Leveled papers'!$H25:$KM25)))</f>
        <v/>
      </c>
      <c r="AO26" s="89" t="str">
        <f>IF($B26="","",IF(COUNTIFS('English Scores- Leveled papers'!$H$3:$KM$3,AO$4,'English Scores- Leveled papers'!$H25:$KM25,"&gt;-1")=0,"",SUMIF('English Scores- Leveled papers'!$H$3:$KM$3,AO$4,'English Scores- Leveled papers'!$H25:$KM25)))</f>
        <v/>
      </c>
      <c r="AP26" s="89" t="str">
        <f>IF($B26="","",IF(COUNTIFS('English Scores- Leveled papers'!$H$3:$KM$3,AP$4,'English Scores- Leveled papers'!$H25:$KM25,"&gt;-1")=0,"",SUMIF('English Scores- Leveled papers'!$H$3:$KM$3,AP$4,'English Scores- Leveled papers'!$H25:$KM25)))</f>
        <v/>
      </c>
      <c r="AQ26" s="89" t="str">
        <f>IF($B26="","",IF(COUNTIFS('English Scores- Leveled papers'!$H$3:$KM$3,AQ$4,'English Scores- Leveled papers'!$H25:$KM25,"&gt;-1")=0,"",SUMIF('English Scores- Leveled papers'!$H$3:$KM$3,AQ$4,'English Scores- Leveled papers'!$H25:$KM25)))</f>
        <v/>
      </c>
      <c r="AR26" s="89" t="str">
        <f>IF($B26="","",IF(COUNTIFS('English Scores- Leveled papers'!$H$3:$KM$3,AR$4,'English Scores- Leveled papers'!$H25:$KM25,"&gt;-1")=0,"",SUMIF('English Scores- Leveled papers'!$H$3:$KM$3,AR$4,'English Scores- Leveled papers'!$H25:$KM25)))</f>
        <v/>
      </c>
      <c r="AS26" s="89" t="str">
        <f>IF($B26="","",IF(COUNTIFS('English Scores- Leveled papers'!$H$3:$KM$3,AS$4,'English Scores- Leveled papers'!$H25:$KM25,"&gt;-1")=0,"",SUMIF('English Scores- Leveled papers'!$H$3:$KM$3,AS$4,'English Scores- Leveled papers'!$H25:$KM25)))</f>
        <v/>
      </c>
      <c r="AT26" s="89" t="str">
        <f>IF($B26="","",IF(COUNTIFS('English Scores- Leveled papers'!$H$3:$KM$3,AT$4,'English Scores- Leveled papers'!$H25:$KM25,"&gt;-1")=0,"",SUMIF('English Scores- Leveled papers'!$H$3:$KM$3,AT$4,'English Scores- Leveled papers'!$H25:$KM25)))</f>
        <v/>
      </c>
      <c r="AU26" s="89" t="str">
        <f>IF($B26="","",IF(COUNTIFS('English Scores- Leveled papers'!$H$3:$KM$3,AU$4,'English Scores- Leveled papers'!$H25:$KM25,"&gt;-1")=0,"",SUMIF('English Scores- Leveled papers'!$H$3:$KM$3,AU$4,'English Scores- Leveled papers'!$H25:$KM25)))</f>
        <v/>
      </c>
      <c r="AV26" s="89" t="str">
        <f>IF($B26="","",IF(COUNTIFS('English Scores- Leveled papers'!$H$3:$KM$3,AV$4,'English Scores- Leveled papers'!$H25:$KM25,"&gt;-1")=0,"",SUMIF('English Scores- Leveled papers'!$H$3:$KM$3,AV$4,'English Scores- Leveled papers'!$H25:$KM25)))</f>
        <v/>
      </c>
      <c r="AW26" s="89" t="str">
        <f>IF($B26="","",IF(COUNTIFS('English Scores- Leveled papers'!$H$3:$KM$3,AW$4,'English Scores- Leveled papers'!$H25:$KM25,"&gt;-1")=0,"",SUMIF('English Scores- Leveled papers'!$H$3:$KM$3,AW$4,'English Scores- Leveled papers'!$H25:$KM25)))</f>
        <v/>
      </c>
      <c r="AX26" s="89" t="str">
        <f>IF($B26="","",IF(COUNTIFS('English Scores- Leveled papers'!$H$3:$KM$3,AX$4,'English Scores- Leveled papers'!$H25:$KM25,"&gt;-1")=0,"",SUMIF('English Scores- Leveled papers'!$H$3:$KM$3,AX$4,'English Scores- Leveled papers'!$H25:$KM25)))</f>
        <v/>
      </c>
      <c r="AY26" s="89" t="str">
        <f>IF($B26="","",IF(COUNTIFS('English Scores- Leveled papers'!$H$3:$KM$3,AY$4,'English Scores- Leveled papers'!$H25:$KM25,"&gt;-1")=0,"",SUMIF('English Scores- Leveled papers'!$H$3:$KM$3,AY$4,'English Scores- Leveled papers'!$H25:$KM25)))</f>
        <v/>
      </c>
      <c r="AZ26" s="89" t="str">
        <f>IF($B26="","",IF(COUNTIFS('English Scores- Leveled papers'!$H$3:$KM$3,AZ$4,'English Scores- Leveled papers'!$H25:$KM25,"&gt;-1")=0,"",SUMIF('English Scores- Leveled papers'!$H$3:$KM$3,AZ$4,'English Scores- Leveled papers'!$H25:$KM25)))</f>
        <v/>
      </c>
      <c r="BA26" s="89" t="str">
        <f>IF($B26="","",IF(COUNTIFS('English Scores- Leveled papers'!$H$3:$KM$3,BA$4,'English Scores- Leveled papers'!$H25:$KM25,"&gt;-1")=0,"",SUMIF('English Scores- Leveled papers'!$H$3:$KM$3,BA$4,'English Scores- Leveled papers'!$H25:$KM25)))</f>
        <v/>
      </c>
      <c r="BB26" s="89" t="str">
        <f>IF($B26="","",IF(COUNTIFS('English Scores- Leveled papers'!$H$3:$KM$3,BB$4,'English Scores- Leveled papers'!$H25:$KM25,"&gt;-1")=0,"",SUMIF('English Scores- Leveled papers'!$H$3:$KM$3,BB$4,'English Scores- Leveled papers'!$H25:$KM25)))</f>
        <v/>
      </c>
      <c r="BC26" s="89" t="str">
        <f>IF($B26="","",IF(COUNTIFS('English Scores- Leveled papers'!$H$3:$KM$3,BC$4,'English Scores- Leveled papers'!$H25:$KM25,"&gt;-1")=0,"",SUMIF('English Scores- Leveled papers'!$H$3:$KM$3,BC$4,'English Scores- Leveled papers'!$H25:$KM25)))</f>
        <v/>
      </c>
      <c r="BD26" s="89" t="str">
        <f>IF($B26="","",IF(COUNTIFS('English Scores- Leveled papers'!$H$3:$KM$3,BD$4,'English Scores- Leveled papers'!$H25:$KM25,"&gt;-1")=0,"",SUMIF('English Scores- Leveled papers'!$H$3:$KM$3,BD$4,'English Scores- Leveled papers'!$H25:$KM25)))</f>
        <v/>
      </c>
      <c r="BE26" s="89" t="str">
        <f>IF($B26="","",IF(COUNTIFS('English Scores- Leveled papers'!$H$3:$KM$3,BE$4,'English Scores- Leveled papers'!$H25:$KM25,"&gt;-1")=0,"",SUMIF('English Scores- Leveled papers'!$H$3:$KM$3,BE$4,'English Scores- Leveled papers'!$H25:$KM25)))</f>
        <v/>
      </c>
      <c r="BF26" s="89" t="str">
        <f>IF($B26="","",IF(COUNTIFS('English Scores- Leveled papers'!$H$3:$KM$3,BF$4,'English Scores- Leveled papers'!$H25:$KM25,"&gt;-1")=0,"",SUMIF('English Scores- Leveled papers'!$H$3:$KM$3,BF$4,'English Scores- Leveled papers'!$H25:$KM25)))</f>
        <v/>
      </c>
      <c r="BG26" s="89" t="str">
        <f>IF($B26="","",IF(COUNTIFS('English Scores- Leveled papers'!$H$3:$KM$3,BG$4,'English Scores- Leveled papers'!$H25:$KM25,"&gt;-1")=0,"",SUMIF('English Scores- Leveled papers'!$H$3:$KM$3,BG$4,'English Scores- Leveled papers'!$H25:$KM25)))</f>
        <v/>
      </c>
      <c r="BH26" s="89" t="str">
        <f>IF($B26="","",IF(COUNTIFS('English Scores- Leveled papers'!$H$3:$KM$3,BH$4,'English Scores- Leveled papers'!$H25:$KM25,"&gt;-1")=0,"",SUMIF('English Scores- Leveled papers'!$H$3:$KM$3,BH$4,'English Scores- Leveled papers'!$H25:$KM25)))</f>
        <v/>
      </c>
      <c r="BI26" s="89" t="str">
        <f>IF($B26="","",IF(COUNTIFS('English Scores- Leveled papers'!$H$3:$KM$3,BI$4,'English Scores- Leveled papers'!$H25:$KM25,"&gt;-1")=0,"",SUMIF('English Scores- Leveled papers'!$H$3:$KM$3,BI$4,'English Scores- Leveled papers'!$H25:$KM25)))</f>
        <v/>
      </c>
      <c r="BJ26" s="89" t="str">
        <f>IF($B26="","",IF(COUNTIFS('English Scores- Leveled papers'!$H$3:$KM$3,BJ$4,'English Scores- Leveled papers'!$H25:$KM25,"&gt;-1")=0,"",SUMIF('English Scores- Leveled papers'!$H$3:$KM$3,BJ$4,'English Scores- Leveled papers'!$H25:$KM25)))</f>
        <v/>
      </c>
      <c r="BK26" s="89" t="str">
        <f>IF($B26="","",IF(COUNTIFS('English Scores- Leveled papers'!$H$3:$KM$3,BK$4,'English Scores- Leveled papers'!$H25:$KM25,"&gt;-1")=0,"",SUMIF('English Scores- Leveled papers'!$H$3:$KM$3,BK$4,'English Scores- Leveled papers'!$H25:$KM25)))</f>
        <v/>
      </c>
      <c r="BL26" s="89" t="str">
        <f>IF($B26="","",IF(COUNTIFS('English Scores- Leveled papers'!$H$3:$KM$3,BL$4,'English Scores- Leveled papers'!$H25:$KM25,"&gt;-1")=0,"",SUMIF('English Scores- Leveled papers'!$H$3:$KM$3,BL$4,'English Scores- Leveled papers'!$H25:$KM25)))</f>
        <v/>
      </c>
      <c r="BM26" s="89" t="str">
        <f>IF($B26="","",IF(COUNTIFS('Eng GLA 6th, 7th, 8th'!$E$3:$DV$3,BM$4,'Eng GLA 6th, 7th, 8th'!$E26:$DV26, "&gt;-1")=0,"",SUMIF('Eng GLA 6th, 7th, 8th'!$E$3:$DV$3,BM$4,'Eng GLA 6th, 7th, 8th'!$E26:$DV26)))</f>
        <v/>
      </c>
      <c r="BN26" s="89" t="str">
        <f>IF($B26="","",IF(COUNTIFS('Eng GLA 6th, 7th, 8th'!$E$3:$DV$3,BN$4,'Eng GLA 6th, 7th, 8th'!$E26:$DV26, "&gt;-1")=0,"",SUMIF('Eng GLA 6th, 7th, 8th'!$E$3:$DV$3,BN$4,'Eng GLA 6th, 7th, 8th'!$E26:$DV26)))</f>
        <v/>
      </c>
      <c r="BO26" s="89" t="str">
        <f>IF($B26="","",IF(COUNTIFS('Eng GLA 6th, 7th, 8th'!$E$3:$DV$3,BO$4,'Eng GLA 6th, 7th, 8th'!$E26:$DV26, "&gt;-1")=0,"",SUMIF('Eng GLA 6th, 7th, 8th'!$E$3:$DV$3,BO$4,'Eng GLA 6th, 7th, 8th'!$E26:$DV26)))</f>
        <v/>
      </c>
      <c r="BP26" s="89" t="str">
        <f>IF($B26="","",IF(COUNTIFS('Eng GLA 6th, 7th, 8th'!$E$3:$DV$3,BP$4,'Eng GLA 6th, 7th, 8th'!$E26:$DV26, "&gt;-1")=0,"",SUMIF('Eng GLA 6th, 7th, 8th'!$E$3:$DV$3,BP$4,'Eng GLA 6th, 7th, 8th'!$E26:$DV26)))</f>
        <v/>
      </c>
      <c r="BQ26" s="89" t="str">
        <f>IF($B26="","",IF(COUNTIFS('Eng GLA 6th, 7th, 8th'!$E$3:$DV$3,BQ$4,'Eng GLA 6th, 7th, 8th'!$E26:$DV26, "&gt;-1")=0,"",SUMIF('Eng GLA 6th, 7th, 8th'!$E$3:$DV$3,BQ$4,'Eng GLA 6th, 7th, 8th'!$E26:$DV26)))</f>
        <v/>
      </c>
      <c r="BR26" s="89" t="str">
        <f>IF($B26="","",IF(COUNTIFS('Eng GLA 6th, 7th, 8th'!$E$3:$DV$3,BR$4,'Eng GLA 6th, 7th, 8th'!$E26:$DV26, "&gt;-1")=0,"",SUMIF('Eng GLA 6th, 7th, 8th'!$E$3:$DV$3,BR$4,'Eng GLA 6th, 7th, 8th'!$E26:$DV26)))</f>
        <v/>
      </c>
      <c r="BS26" s="89" t="str">
        <f>IF($B26="","",IF(COUNTIFS('Eng GLA 6th, 7th, 8th'!$E$3:$DV$3,BS$4,'Eng GLA 6th, 7th, 8th'!$E26:$DV26, "&gt;-1")=0,"",SUMIF('Eng GLA 6th, 7th, 8th'!$E$3:$DV$3,BS$4,'Eng GLA 6th, 7th, 8th'!$E26:$DV26)))</f>
        <v/>
      </c>
      <c r="BT26" s="89" t="str">
        <f>IF($B26="","",IF(COUNTIFS('Eng GLA 6th, 7th, 8th'!$E$3:$DV$3,BT$4,'Eng GLA 6th, 7th, 8th'!$E26:$DV26, "&gt;-1")=0,"",SUMIF('Eng GLA 6th, 7th, 8th'!$E$3:$DV$3,BT$4,'Eng GLA 6th, 7th, 8th'!$E26:$DV26)))</f>
        <v/>
      </c>
      <c r="BU26" s="89" t="str">
        <f>IF($B26="","",IF(COUNTIFS('Eng GLA 6th, 7th, 8th'!$E$3:$DV$3,BU$4,'Eng GLA 6th, 7th, 8th'!$E26:$DV26, "&gt;-1")=0,"",SUMIF('Eng GLA 6th, 7th, 8th'!$E$3:$DV$3,BU$4,'Eng GLA 6th, 7th, 8th'!$E26:$DV26)))</f>
        <v/>
      </c>
      <c r="BV26" s="89" t="str">
        <f>IF($B26="","",IF(COUNTIFS('Eng GLA 6th, 7th, 8th'!$E$3:$DV$3,BV$4,'Eng GLA 6th, 7th, 8th'!$E26:$DV26, "&gt;-1")=0,"",SUMIF('Eng GLA 6th, 7th, 8th'!$E$3:$DV$3,BV$4,'Eng GLA 6th, 7th, 8th'!$E26:$DV26)))</f>
        <v/>
      </c>
      <c r="BW26" s="89" t="str">
        <f>IF($B26="","",IF(COUNTIFS('Eng GLA 6th, 7th, 8th'!$E$3:$DV$3,BW$4,'Eng GLA 6th, 7th, 8th'!$E26:$DV26, "&gt;-1")=0,"",SUMIF('Eng GLA 6th, 7th, 8th'!$E$3:$DV$3,BW$4,'Eng GLA 6th, 7th, 8th'!$E26:$DV26)))</f>
        <v/>
      </c>
      <c r="BX26" s="89" t="str">
        <f>IF($B26="","",IF(COUNTIFS('Eng GLA 6th, 7th, 8th'!$E$3:$DV$3,BX$4,'Eng GLA 6th, 7th, 8th'!$E26:$DV26, "&gt;-1")=0,"",SUMIF('Eng GLA 6th, 7th, 8th'!$E$3:$DV$3,BX$4,'Eng GLA 6th, 7th, 8th'!$E26:$DV26)))</f>
        <v/>
      </c>
      <c r="BY26" s="89" t="str">
        <f>IF($B26="","",IF(COUNTIFS('Eng GLA 6th, 7th, 8th'!$E$3:$DV$3,BY$4,'Eng GLA 6th, 7th, 8th'!$E26:$DV26, "&gt;-1")=0,"",SUMIF('Eng GLA 6th, 7th, 8th'!$E$3:$DV$3,BY$4,'Eng GLA 6th, 7th, 8th'!$E26:$DV26)))</f>
        <v/>
      </c>
      <c r="BZ26" s="89" t="str">
        <f>IF($B26="","",IF(COUNTIFS('Eng GLA 6th, 7th, 8th'!$E$3:$DV$3,BZ$4,'Eng GLA 6th, 7th, 8th'!$E26:$DV26, "&gt;-1")=0,"",SUMIF('Eng GLA 6th, 7th, 8th'!$E$3:$DV$3,BZ$4,'Eng GLA 6th, 7th, 8th'!$E26:$DV26)))</f>
        <v/>
      </c>
      <c r="CA26" s="89" t="str">
        <f>IF($B26="","",IF(COUNTIFS('Eng GLA 6th, 7th, 8th'!$E$3:$DV$3,CA$4,'Eng GLA 6th, 7th, 8th'!$E26:$DV26, "&gt;-1")=0,"",SUMIF('Eng GLA 6th, 7th, 8th'!$E$3:$DV$3,CA$4,'Eng GLA 6th, 7th, 8th'!$E26:$DV26)))</f>
        <v/>
      </c>
      <c r="CB26" s="426"/>
      <c r="CC26" s="133" t="str">
        <f>IFERROR(IF((COUNT('Eng GLA 6th, 7th, 8th'!E26:U26)=0)," ",(SUM('Eng GLA 6th, 7th, 8th'!E26:U26)/$CC$3)),"")</f>
        <v xml:space="preserve"> </v>
      </c>
      <c r="CD26" s="133" t="str">
        <f>IFERROR(IF((COUNT('Eng GLA 6th, 7th, 8th'!V26:AA26)=0)," ",(SUM('Eng GLA 6th, 7th, 8th'!V26:AA26)/$CD$3)),"")</f>
        <v xml:space="preserve"> </v>
      </c>
      <c r="CE26" s="133" t="str">
        <f>IFERROR(IF((COUNT('Eng GLA 6th, 7th, 8th'!AB26:AG26)=0)," ",(SUM('Eng GLA 6th, 7th, 8th'!AB26:AG26)/$CE$3)),"")</f>
        <v xml:space="preserve"> </v>
      </c>
      <c r="CF26" s="133" t="str">
        <f>IFERROR(IF((COUNT('Eng GLA 6th, 7th, 8th'!AH26:AP26)=0)," ",(SUM('Eng GLA 6th, 7th, 8th'!AH26:AP26)/$CF$3)),"")</f>
        <v xml:space="preserve"> </v>
      </c>
      <c r="CG26" s="433" t="str">
        <f>IFERROR(IF((COUNT('Eng GLA 6th, 7th, 8th'!AR26:BH26)=0)," ",(SUM('Eng GLA 6th, 7th, 8th'!AR26:BH26)/$CG$3)),"")</f>
        <v xml:space="preserve"> </v>
      </c>
      <c r="CH26" s="433" t="str">
        <f>IFERROR(IF((COUNT('Eng GLA 6th, 7th, 8th'!BI26:BN26)=0)," ",(SUM('Eng GLA 6th, 7th, 8th'!BI26:BN26)/$CH$3)),"")</f>
        <v xml:space="preserve"> </v>
      </c>
      <c r="CI26" s="433" t="str">
        <f>IFERROR(IF((COUNT('Eng GLA 6th, 7th, 8th'!BO26:BT26)=0)," ",(SUM('Eng GLA 6th, 7th, 8th'!BO26:BT26)/$CI$3)),"")</f>
        <v xml:space="preserve"> </v>
      </c>
      <c r="CJ26" s="433" t="str">
        <f>IFERROR(IF((COUNT('Eng GLA 6th, 7th, 8th'!BU26:CF26)=0)," ",(SUM('Eng GLA 6th, 7th, 8th'!BU26:CF26)/$CJ$3)),"")</f>
        <v xml:space="preserve"> </v>
      </c>
      <c r="CK26" s="433" t="str">
        <f>IFERROR(IF((COUNT('Eng GLA 6th, 7th, 8th'!CH26:CX26)=0)," ",(SUM('Eng GLA 6th, 7th, 8th'!CH26:CX26)/$CK$3)),"")</f>
        <v xml:space="preserve"> </v>
      </c>
      <c r="CL26" s="433" t="str">
        <f>IFERROR(IF((COUNT('Eng GLA 6th, 7th, 8th'!CY26:DD26)=0)," ",(SUM('Eng GLA 6th, 7th, 8th'!CY26:DD26)/$CL$3)),"")</f>
        <v xml:space="preserve"> </v>
      </c>
      <c r="CM26" s="433" t="str">
        <f>IFERROR(IF((COUNT('Eng GLA 6th, 7th, 8th'!DE26:DJ26)=0)," ",(SUM('Eng GLA 6th, 7th, 8th'!DE26:DJ26)/$CM$3)),"")</f>
        <v xml:space="preserve"> </v>
      </c>
      <c r="CN26" s="433" t="str">
        <f>IFERROR(IF((COUNT('Eng GLA 6th, 7th, 8th'!DK26:DV26)=0)," ",(SUM('Eng GLA 6th, 7th, 8th'!DK26:DV26)/$CN$3)),"")</f>
        <v xml:space="preserve"> </v>
      </c>
    </row>
    <row r="27" spans="1:92" x14ac:dyDescent="0.2">
      <c r="A27" s="65">
        <v>20</v>
      </c>
      <c r="B27" s="65" t="str">
        <f>'English Scores- Leveled papers'!B26</f>
        <v>K. Akhil</v>
      </c>
      <c r="C27" s="66">
        <f>'RC Mastery Check+Question type'!H24</f>
        <v>1.5</v>
      </c>
      <c r="D27" s="153">
        <f>'Cover Sheet'!L24</f>
        <v>1.3</v>
      </c>
      <c r="E27" s="89" t="str">
        <f>IF($B27="","",IF(COUNTIFS('English Scores- Leveled papers'!$H$3:$KM$3,E$4,'English Scores- Leveled papers'!$H26:$KM26,"&gt;-1")=0,"",SUMIF('English Scores- Leveled papers'!$H$3:$KM$3,E$4,'English Scores- Leveled papers'!$H26:$KM26)))</f>
        <v/>
      </c>
      <c r="F27" s="89" t="str">
        <f>IF($B27="","",IF(COUNTIFS('English Scores- Leveled papers'!$H$3:$KM$3,F$4,'English Scores- Leveled papers'!$H26:$KM26,"&gt;-1")=0,"",SUMIF('English Scores- Leveled papers'!$H$3:$KM$3,F$4,'English Scores- Leveled papers'!$H26:$KM26)))</f>
        <v/>
      </c>
      <c r="G27" s="89" t="str">
        <f>IF($B27="","",IF(COUNTIFS('English Scores- Leveled papers'!$H$3:$KM$3,G$4,'English Scores- Leveled papers'!$H26:$KM26,"&gt;-1")=0,"",SUMIF('English Scores- Leveled papers'!$H$3:$KM$3,G$4,'English Scores- Leveled papers'!$H26:$KM26)))</f>
        <v/>
      </c>
      <c r="H27" s="89" t="str">
        <f>IF($B27="","",IF(COUNTIFS('English Scores- Leveled papers'!$H$3:$KM$3,H$4,'English Scores- Leveled papers'!$H26:$KM26,"&gt;-1")=0,"",SUMIF('English Scores- Leveled papers'!$H$3:$KM$3,H$4,'English Scores- Leveled papers'!$H26:$KM26)))</f>
        <v/>
      </c>
      <c r="I27" s="89" t="str">
        <f>IF($B27="","",IF(COUNTIFS('English Scores- Leveled papers'!$H$3:$KM$3,I$4,'English Scores- Leveled papers'!$H26:$KM26,"&gt;-1")=0,"",SUMIF('English Scores- Leveled papers'!$H$3:$KM$3,I$4,'English Scores- Leveled papers'!$H26:$KM26)))</f>
        <v/>
      </c>
      <c r="J27" s="89" t="str">
        <f>IF($B27="","",IF(COUNTIFS('English Scores- Leveled papers'!$H$3:$KM$3,J$4,'English Scores- Leveled papers'!$H26:$KM26,"&gt;-1")=0,"",SUMIF('English Scores- Leveled papers'!$H$3:$KM$3,J$4,'English Scores- Leveled papers'!$H26:$KM26)))</f>
        <v/>
      </c>
      <c r="K27" s="89" t="str">
        <f>IF($B27="","",IF(COUNTIFS('English Scores- Leveled papers'!$H$3:$KM$3,K$4,'English Scores- Leveled papers'!$H26:$KM26,"&gt;-1")=0,"",SUMIF('English Scores- Leveled papers'!$H$3:$KM$3,K$4,'English Scores- Leveled papers'!$H26:$KM26)))</f>
        <v/>
      </c>
      <c r="L27" s="89" t="str">
        <f>IF($B27="","",IF(COUNTIFS('English Scores- Leveled papers'!$H$3:$KM$3,L$4,'English Scores- Leveled papers'!$H26:$KM26,"&gt;-1")=0,"",SUMIF('English Scores- Leveled papers'!$H$3:$KM$3,L$4,'English Scores- Leveled papers'!$H26:$KM26)))</f>
        <v/>
      </c>
      <c r="M27" s="89" t="str">
        <f>IF($B27="","",IF(COUNTIFS('English Scores- Leveled papers'!$H$3:$KM$3,M$4,'English Scores- Leveled papers'!$H26:$KM26,"&gt;-1")=0,"",SUMIF('English Scores- Leveled papers'!$H$3:$KM$3,M$4,'English Scores- Leveled papers'!$H26:$KM26)))</f>
        <v/>
      </c>
      <c r="N27" s="89" t="str">
        <f>IF($B27="","",IF(COUNTIFS('English Scores- Leveled papers'!$H$3:$KM$3,N$4,'English Scores- Leveled papers'!$H26:$KM26,"&gt;-1")=0,"",SUMIF('English Scores- Leveled papers'!$H$3:$KM$3,N$4,'English Scores- Leveled papers'!$H26:$KM26)))</f>
        <v/>
      </c>
      <c r="O27" s="89" t="str">
        <f>IF($B27="","",IF(COUNTIFS('English Scores- Leveled papers'!$H$3:$KM$3,O$4,'English Scores- Leveled papers'!$H26:$KM26,"&gt;-1")=0,"",SUMIF('English Scores- Leveled papers'!$H$3:$KM$3,O$4,'English Scores- Leveled papers'!$H26:$KM26)))</f>
        <v/>
      </c>
      <c r="P27" s="89" t="str">
        <f>IF($B27="","",IF(COUNTIFS('English Scores- Leveled papers'!$H$3:$KM$3,P$4,'English Scores- Leveled papers'!$H26:$KM26,"&gt;-1")=0,"",SUMIF('English Scores- Leveled papers'!$H$3:$KM$3,P$4,'English Scores- Leveled papers'!$H26:$KM26)))</f>
        <v/>
      </c>
      <c r="Q27" s="89" t="str">
        <f>IF($B27="","",IF(COUNTIFS('English Scores- Leveled papers'!$H$3:$KM$3,Q$4,'English Scores- Leveled papers'!$H26:$KM26,"&gt;-1")=0,"",SUMIF('English Scores- Leveled papers'!$H$3:$KM$3,Q$4,'English Scores- Leveled papers'!$H26:$KM26)))</f>
        <v/>
      </c>
      <c r="R27" s="89" t="str">
        <f>IF($B27="","",IF(COUNTIFS('English Scores- Leveled papers'!$H$3:$KM$3,R$4,'English Scores- Leveled papers'!$H26:$KM26,"&gt;-1")=0,"",SUMIF('English Scores- Leveled papers'!$H$3:$KM$3,R$4,'English Scores- Leveled papers'!$H26:$KM26)))</f>
        <v/>
      </c>
      <c r="S27" s="89" t="str">
        <f>IF($B27="","",IF(COUNTIFS('English Scores- Leveled papers'!$H$3:$KM$3,S$4,'English Scores- Leveled papers'!$H26:$KM26,"&gt;-1")=0,"",SUMIF('English Scores- Leveled papers'!$H$3:$KM$3,S$4,'English Scores- Leveled papers'!$H26:$KM26)))</f>
        <v/>
      </c>
      <c r="T27" s="89" t="str">
        <f>IF($B27="","",IF(COUNTIFS('English Scores- Leveled papers'!$H$3:$KM$3,T$4,'English Scores- Leveled papers'!$H26:$KM26,"&gt;-1")=0,"",SUMIF('English Scores- Leveled papers'!$H$3:$KM$3,T$4,'English Scores- Leveled papers'!$H26:$KM26)))</f>
        <v/>
      </c>
      <c r="U27" s="89" t="str">
        <f>IF($B27="","",IF(COUNTIFS('English Scores- Leveled papers'!$H$3:$KM$3,U$4,'English Scores- Leveled papers'!$H26:$KM26,"&gt;-1")=0,"",SUMIF('English Scores- Leveled papers'!$H$3:$KM$3,U$4,'English Scores- Leveled papers'!$H26:$KM26)))</f>
        <v/>
      </c>
      <c r="V27" s="89">
        <f>IF($B27="","",IF(COUNTIFS('English Scores- Leveled papers'!$H$3:$KM$3,V$4,'English Scores- Leveled papers'!$H26:$KM26,"&gt;-1")=0,"",SUMIF('English Scores- Leveled papers'!$H$3:$KM$3,V$4,'English Scores- Leveled papers'!$H26:$KM26)))</f>
        <v>3</v>
      </c>
      <c r="W27" s="89">
        <f>IF($B27="","",IF(COUNTIFS('English Scores- Leveled papers'!$H$3:$KM$3,W$4,'English Scores- Leveled papers'!$H26:$KM26,"&gt;-1")=0,"",SUMIF('English Scores- Leveled papers'!$H$3:$KM$3,W$4,'English Scores- Leveled papers'!$H26:$KM26)))</f>
        <v>1</v>
      </c>
      <c r="X27" s="89">
        <f>IF($B27="","",IF(COUNTIFS('English Scores- Leveled papers'!$H$3:$KM$3,X$4,'English Scores- Leveled papers'!$H26:$KM26,"&gt;-1")=0,"",SUMIF('English Scores- Leveled papers'!$H$3:$KM$3,X$4,'English Scores- Leveled papers'!$H26:$KM26)))</f>
        <v>0</v>
      </c>
      <c r="Y27" s="89">
        <f>IF($B27="","",IF(COUNTIFS('English Scores- Leveled papers'!$H$3:$KM$3,Y$4,'English Scores- Leveled papers'!$H26:$KM26,"&gt;-1")=0,"",SUMIF('English Scores- Leveled papers'!$H$3:$KM$3,Y$4,'English Scores- Leveled papers'!$H26:$KM26)))</f>
        <v>1</v>
      </c>
      <c r="Z27" s="89">
        <f>IF($B27="","",IF(COUNTIFS('English Scores- Leveled papers'!$H$3:$KM$3,Z$4,'English Scores- Leveled papers'!$H26:$KM26,"&gt;-1")=0,"",SUMIF('English Scores- Leveled papers'!$H$3:$KM$3,Z$4,'English Scores- Leveled papers'!$H26:$KM26)))</f>
        <v>2</v>
      </c>
      <c r="AA27" s="89">
        <f>IF($B27="","",IF(COUNTIFS('English Scores- Leveled papers'!$H$3:$KM$3,AA$4,'English Scores- Leveled papers'!$H26:$KM26,"&gt;-1")=0,"",SUMIF('English Scores- Leveled papers'!$H$3:$KM$3,AA$4,'English Scores- Leveled papers'!$H26:$KM26)))</f>
        <v>2</v>
      </c>
      <c r="AB27" s="89">
        <f>IF($B27="","",IF(COUNTIFS('English Scores- Leveled papers'!$H$3:$KM$3,AB$4,'English Scores- Leveled papers'!$H26:$KM26,"&gt;-1")=0,"",SUMIF('English Scores- Leveled papers'!$H$3:$KM$3,AB$4,'English Scores- Leveled papers'!$H26:$KM26)))</f>
        <v>2</v>
      </c>
      <c r="AC27" s="89">
        <f>IF($B27="","",IF(COUNTIFS('English Scores- Leveled papers'!$H$3:$KM$3,AC$4,'English Scores- Leveled papers'!$H26:$KM26,"&gt;-1")=0,"",SUMIF('English Scores- Leveled papers'!$H$3:$KM$3,AC$4,'English Scores- Leveled papers'!$H26:$KM26)))</f>
        <v>2.75</v>
      </c>
      <c r="AD27" s="89">
        <f>IF($B27="","",IF(COUNTIFS('English Scores- Leveled papers'!$H$3:$KM$3,AD$4,'English Scores- Leveled papers'!$H26:$KM26,"&gt;-1")=0,"",SUMIF('English Scores- Leveled papers'!$H$3:$KM$3,AD$4,'English Scores- Leveled papers'!$H26:$KM26)))</f>
        <v>1</v>
      </c>
      <c r="AE27" s="89" t="str">
        <f>IF($B27="","",IF(COUNTIFS('English Scores- Leveled papers'!$H$3:$KM$3,AE$4,'English Scores- Leveled papers'!$H26:$KM26,"&gt;-1")=0,"",SUMIF('English Scores- Leveled papers'!$H$3:$KM$3,AE$4,'English Scores- Leveled papers'!$H26:$KM26)))</f>
        <v/>
      </c>
      <c r="AF27" s="89" t="str">
        <f>IF($B27="","",IF(COUNTIFS('English Scores- Leveled papers'!$H$3:$KM$3,AF$4,'English Scores- Leveled papers'!$H26:$KM26,"&gt;-1")=0,"",SUMIF('English Scores- Leveled papers'!$H$3:$KM$3,AF$4,'English Scores- Leveled papers'!$H26:$KM26)))</f>
        <v/>
      </c>
      <c r="AG27" s="89" t="str">
        <f>IF($B27="","",IF(COUNTIFS('English Scores- Leveled papers'!$H$3:$KM$3,AG$4,'English Scores- Leveled papers'!$H26:$KM26,"&gt;-1")=0,"",SUMIF('English Scores- Leveled papers'!$H$3:$KM$3,AG$4,'English Scores- Leveled papers'!$H26:$KM26)))</f>
        <v/>
      </c>
      <c r="AH27" s="89" t="str">
        <f>IF($B27="","",IF(COUNTIFS('English Scores- Leveled papers'!$H$3:$KM$3,AH$4,'English Scores- Leveled papers'!$H26:$KM26,"&gt;-1")=0,"",SUMIF('English Scores- Leveled papers'!$H$3:$KM$3,AH$4,'English Scores- Leveled papers'!$H26:$KM26)))</f>
        <v/>
      </c>
      <c r="AI27" s="89" t="str">
        <f>IF($B27="","",IF(COUNTIFS('English Scores- Leveled papers'!$H$3:$KM$3,AI$4,'English Scores- Leveled papers'!$H26:$KM26,"&gt;-1")=0,"",SUMIF('English Scores- Leveled papers'!$H$3:$KM$3,AI$4,'English Scores- Leveled papers'!$H26:$KM26)))</f>
        <v/>
      </c>
      <c r="AJ27" s="89" t="str">
        <f>IF($B27="","",IF(COUNTIFS('English Scores- Leveled papers'!$H$3:$KM$3,AJ$4,'English Scores- Leveled papers'!$H26:$KM26,"&gt;-1")=0,"",SUMIF('English Scores- Leveled papers'!$H$3:$KM$3,AJ$4,'English Scores- Leveled papers'!$H26:$KM26)))</f>
        <v/>
      </c>
      <c r="AK27" s="89" t="str">
        <f>IF($B27="","",IF(COUNTIFS('English Scores- Leveled papers'!$H$3:$KM$3,AK$4,'English Scores- Leveled papers'!$H26:$KM26,"&gt;-1")=0,"",SUMIF('English Scores- Leveled papers'!$H$3:$KM$3,AK$4,'English Scores- Leveled papers'!$H26:$KM26)))</f>
        <v/>
      </c>
      <c r="AL27" s="89" t="str">
        <f>IF($B27="","",IF(COUNTIFS('English Scores- Leveled papers'!$H$3:$KM$3,AL$4,'English Scores- Leveled papers'!$H26:$KM26,"&gt;-1")=0,"",SUMIF('English Scores- Leveled papers'!$H$3:$KM$3,AL$4,'English Scores- Leveled papers'!$H26:$KM26)))</f>
        <v/>
      </c>
      <c r="AM27" s="89" t="str">
        <f>IF($B27="","",IF(COUNTIFS('English Scores- Leveled papers'!$H$3:$KM$3,AM$4,'English Scores- Leveled papers'!$H26:$KM26,"&gt;-1")=0,"",SUMIF('English Scores- Leveled papers'!$H$3:$KM$3,AM$4,'English Scores- Leveled papers'!$H26:$KM26)))</f>
        <v/>
      </c>
      <c r="AN27" s="89" t="str">
        <f>IF($B27="","",IF(COUNTIFS('English Scores- Leveled papers'!$H$3:$KM$3,AN$4,'English Scores- Leveled papers'!$H26:$KM26,"&gt;-1")=0,"",SUMIF('English Scores- Leveled papers'!$H$3:$KM$3,AN$4,'English Scores- Leveled papers'!$H26:$KM26)))</f>
        <v/>
      </c>
      <c r="AO27" s="89" t="str">
        <f>IF($B27="","",IF(COUNTIFS('English Scores- Leveled papers'!$H$3:$KM$3,AO$4,'English Scores- Leveled papers'!$H26:$KM26,"&gt;-1")=0,"",SUMIF('English Scores- Leveled papers'!$H$3:$KM$3,AO$4,'English Scores- Leveled papers'!$H26:$KM26)))</f>
        <v/>
      </c>
      <c r="AP27" s="89" t="str">
        <f>IF($B27="","",IF(COUNTIFS('English Scores- Leveled papers'!$H$3:$KM$3,AP$4,'English Scores- Leveled papers'!$H26:$KM26,"&gt;-1")=0,"",SUMIF('English Scores- Leveled papers'!$H$3:$KM$3,AP$4,'English Scores- Leveled papers'!$H26:$KM26)))</f>
        <v/>
      </c>
      <c r="AQ27" s="89" t="str">
        <f>IF($B27="","",IF(COUNTIFS('English Scores- Leveled papers'!$H$3:$KM$3,AQ$4,'English Scores- Leveled papers'!$H26:$KM26,"&gt;-1")=0,"",SUMIF('English Scores- Leveled papers'!$H$3:$KM$3,AQ$4,'English Scores- Leveled papers'!$H26:$KM26)))</f>
        <v/>
      </c>
      <c r="AR27" s="89" t="str">
        <f>IF($B27="","",IF(COUNTIFS('English Scores- Leveled papers'!$H$3:$KM$3,AR$4,'English Scores- Leveled papers'!$H26:$KM26,"&gt;-1")=0,"",SUMIF('English Scores- Leveled papers'!$H$3:$KM$3,AR$4,'English Scores- Leveled papers'!$H26:$KM26)))</f>
        <v/>
      </c>
      <c r="AS27" s="89" t="str">
        <f>IF($B27="","",IF(COUNTIFS('English Scores- Leveled papers'!$H$3:$KM$3,AS$4,'English Scores- Leveled papers'!$H26:$KM26,"&gt;-1")=0,"",SUMIF('English Scores- Leveled papers'!$H$3:$KM$3,AS$4,'English Scores- Leveled papers'!$H26:$KM26)))</f>
        <v/>
      </c>
      <c r="AT27" s="89" t="str">
        <f>IF($B27="","",IF(COUNTIFS('English Scores- Leveled papers'!$H$3:$KM$3,AT$4,'English Scores- Leveled papers'!$H26:$KM26,"&gt;-1")=0,"",SUMIF('English Scores- Leveled papers'!$H$3:$KM$3,AT$4,'English Scores- Leveled papers'!$H26:$KM26)))</f>
        <v/>
      </c>
      <c r="AU27" s="89" t="str">
        <f>IF($B27="","",IF(COUNTIFS('English Scores- Leveled papers'!$H$3:$KM$3,AU$4,'English Scores- Leveled papers'!$H26:$KM26,"&gt;-1")=0,"",SUMIF('English Scores- Leveled papers'!$H$3:$KM$3,AU$4,'English Scores- Leveled papers'!$H26:$KM26)))</f>
        <v/>
      </c>
      <c r="AV27" s="89" t="str">
        <f>IF($B27="","",IF(COUNTIFS('English Scores- Leveled papers'!$H$3:$KM$3,AV$4,'English Scores- Leveled papers'!$H26:$KM26,"&gt;-1")=0,"",SUMIF('English Scores- Leveled papers'!$H$3:$KM$3,AV$4,'English Scores- Leveled papers'!$H26:$KM26)))</f>
        <v/>
      </c>
      <c r="AW27" s="89" t="str">
        <f>IF($B27="","",IF(COUNTIFS('English Scores- Leveled papers'!$H$3:$KM$3,AW$4,'English Scores- Leveled papers'!$H26:$KM26,"&gt;-1")=0,"",SUMIF('English Scores- Leveled papers'!$H$3:$KM$3,AW$4,'English Scores- Leveled papers'!$H26:$KM26)))</f>
        <v/>
      </c>
      <c r="AX27" s="89" t="str">
        <f>IF($B27="","",IF(COUNTIFS('English Scores- Leveled papers'!$H$3:$KM$3,AX$4,'English Scores- Leveled papers'!$H26:$KM26,"&gt;-1")=0,"",SUMIF('English Scores- Leveled papers'!$H$3:$KM$3,AX$4,'English Scores- Leveled papers'!$H26:$KM26)))</f>
        <v/>
      </c>
      <c r="AY27" s="89" t="str">
        <f>IF($B27="","",IF(COUNTIFS('English Scores- Leveled papers'!$H$3:$KM$3,AY$4,'English Scores- Leveled papers'!$H26:$KM26,"&gt;-1")=0,"",SUMIF('English Scores- Leveled papers'!$H$3:$KM$3,AY$4,'English Scores- Leveled papers'!$H26:$KM26)))</f>
        <v/>
      </c>
      <c r="AZ27" s="89" t="str">
        <f>IF($B27="","",IF(COUNTIFS('English Scores- Leveled papers'!$H$3:$KM$3,AZ$4,'English Scores- Leveled papers'!$H26:$KM26,"&gt;-1")=0,"",SUMIF('English Scores- Leveled papers'!$H$3:$KM$3,AZ$4,'English Scores- Leveled papers'!$H26:$KM26)))</f>
        <v/>
      </c>
      <c r="BA27" s="89" t="str">
        <f>IF($B27="","",IF(COUNTIFS('English Scores- Leveled papers'!$H$3:$KM$3,BA$4,'English Scores- Leveled papers'!$H26:$KM26,"&gt;-1")=0,"",SUMIF('English Scores- Leveled papers'!$H$3:$KM$3,BA$4,'English Scores- Leveled papers'!$H26:$KM26)))</f>
        <v/>
      </c>
      <c r="BB27" s="89" t="str">
        <f>IF($B27="","",IF(COUNTIFS('English Scores- Leveled papers'!$H$3:$KM$3,BB$4,'English Scores- Leveled papers'!$H26:$KM26,"&gt;-1")=0,"",SUMIF('English Scores- Leveled papers'!$H$3:$KM$3,BB$4,'English Scores- Leveled papers'!$H26:$KM26)))</f>
        <v/>
      </c>
      <c r="BC27" s="89" t="str">
        <f>IF($B27="","",IF(COUNTIFS('English Scores- Leveled papers'!$H$3:$KM$3,BC$4,'English Scores- Leveled papers'!$H26:$KM26,"&gt;-1")=0,"",SUMIF('English Scores- Leveled papers'!$H$3:$KM$3,BC$4,'English Scores- Leveled papers'!$H26:$KM26)))</f>
        <v/>
      </c>
      <c r="BD27" s="89" t="str">
        <f>IF($B27="","",IF(COUNTIFS('English Scores- Leveled papers'!$H$3:$KM$3,BD$4,'English Scores- Leveled papers'!$H26:$KM26,"&gt;-1")=0,"",SUMIF('English Scores- Leveled papers'!$H$3:$KM$3,BD$4,'English Scores- Leveled papers'!$H26:$KM26)))</f>
        <v/>
      </c>
      <c r="BE27" s="89" t="str">
        <f>IF($B27="","",IF(COUNTIFS('English Scores- Leveled papers'!$H$3:$KM$3,BE$4,'English Scores- Leveled papers'!$H26:$KM26,"&gt;-1")=0,"",SUMIF('English Scores- Leveled papers'!$H$3:$KM$3,BE$4,'English Scores- Leveled papers'!$H26:$KM26)))</f>
        <v/>
      </c>
      <c r="BF27" s="89" t="str">
        <f>IF($B27="","",IF(COUNTIFS('English Scores- Leveled papers'!$H$3:$KM$3,BF$4,'English Scores- Leveled papers'!$H26:$KM26,"&gt;-1")=0,"",SUMIF('English Scores- Leveled papers'!$H$3:$KM$3,BF$4,'English Scores- Leveled papers'!$H26:$KM26)))</f>
        <v/>
      </c>
      <c r="BG27" s="89" t="str">
        <f>IF($B27="","",IF(COUNTIFS('English Scores- Leveled papers'!$H$3:$KM$3,BG$4,'English Scores- Leveled papers'!$H26:$KM26,"&gt;-1")=0,"",SUMIF('English Scores- Leveled papers'!$H$3:$KM$3,BG$4,'English Scores- Leveled papers'!$H26:$KM26)))</f>
        <v/>
      </c>
      <c r="BH27" s="89" t="str">
        <f>IF($B27="","",IF(COUNTIFS('English Scores- Leveled papers'!$H$3:$KM$3,BH$4,'English Scores- Leveled papers'!$H26:$KM26,"&gt;-1")=0,"",SUMIF('English Scores- Leveled papers'!$H$3:$KM$3,BH$4,'English Scores- Leveled papers'!$H26:$KM26)))</f>
        <v/>
      </c>
      <c r="BI27" s="89" t="str">
        <f>IF($B27="","",IF(COUNTIFS('English Scores- Leveled papers'!$H$3:$KM$3,BI$4,'English Scores- Leveled papers'!$H26:$KM26,"&gt;-1")=0,"",SUMIF('English Scores- Leveled papers'!$H$3:$KM$3,BI$4,'English Scores- Leveled papers'!$H26:$KM26)))</f>
        <v/>
      </c>
      <c r="BJ27" s="89" t="str">
        <f>IF($B27="","",IF(COUNTIFS('English Scores- Leveled papers'!$H$3:$KM$3,BJ$4,'English Scores- Leveled papers'!$H26:$KM26,"&gt;-1")=0,"",SUMIF('English Scores- Leveled papers'!$H$3:$KM$3,BJ$4,'English Scores- Leveled papers'!$H26:$KM26)))</f>
        <v/>
      </c>
      <c r="BK27" s="89" t="str">
        <f>IF($B27="","",IF(COUNTIFS('English Scores- Leveled papers'!$H$3:$KM$3,BK$4,'English Scores- Leveled papers'!$H26:$KM26,"&gt;-1")=0,"",SUMIF('English Scores- Leveled papers'!$H$3:$KM$3,BK$4,'English Scores- Leveled papers'!$H26:$KM26)))</f>
        <v/>
      </c>
      <c r="BL27" s="89" t="str">
        <f>IF($B27="","",IF(COUNTIFS('English Scores- Leveled papers'!$H$3:$KM$3,BL$4,'English Scores- Leveled papers'!$H26:$KM26,"&gt;-1")=0,"",SUMIF('English Scores- Leveled papers'!$H$3:$KM$3,BL$4,'English Scores- Leveled papers'!$H26:$KM26)))</f>
        <v/>
      </c>
      <c r="BM27" s="89" t="str">
        <f>IF($B27="","",IF(COUNTIFS('Eng GLA 6th, 7th, 8th'!$E$3:$DV$3,BM$4,'Eng GLA 6th, 7th, 8th'!$E27:$DV27, "&gt;-1")=0,"",SUMIF('Eng GLA 6th, 7th, 8th'!$E$3:$DV$3,BM$4,'Eng GLA 6th, 7th, 8th'!$E27:$DV27)))</f>
        <v/>
      </c>
      <c r="BN27" s="89" t="str">
        <f>IF($B27="","",IF(COUNTIFS('Eng GLA 6th, 7th, 8th'!$E$3:$DV$3,BN$4,'Eng GLA 6th, 7th, 8th'!$E27:$DV27, "&gt;-1")=0,"",SUMIF('Eng GLA 6th, 7th, 8th'!$E$3:$DV$3,BN$4,'Eng GLA 6th, 7th, 8th'!$E27:$DV27)))</f>
        <v/>
      </c>
      <c r="BO27" s="89" t="str">
        <f>IF($B27="","",IF(COUNTIFS('Eng GLA 6th, 7th, 8th'!$E$3:$DV$3,BO$4,'Eng GLA 6th, 7th, 8th'!$E27:$DV27, "&gt;-1")=0,"",SUMIF('Eng GLA 6th, 7th, 8th'!$E$3:$DV$3,BO$4,'Eng GLA 6th, 7th, 8th'!$E27:$DV27)))</f>
        <v/>
      </c>
      <c r="BP27" s="89" t="str">
        <f>IF($B27="","",IF(COUNTIFS('Eng GLA 6th, 7th, 8th'!$E$3:$DV$3,BP$4,'Eng GLA 6th, 7th, 8th'!$E27:$DV27, "&gt;-1")=0,"",SUMIF('Eng GLA 6th, 7th, 8th'!$E$3:$DV$3,BP$4,'Eng GLA 6th, 7th, 8th'!$E27:$DV27)))</f>
        <v/>
      </c>
      <c r="BQ27" s="89" t="str">
        <f>IF($B27="","",IF(COUNTIFS('Eng GLA 6th, 7th, 8th'!$E$3:$DV$3,BQ$4,'Eng GLA 6th, 7th, 8th'!$E27:$DV27, "&gt;-1")=0,"",SUMIF('Eng GLA 6th, 7th, 8th'!$E$3:$DV$3,BQ$4,'Eng GLA 6th, 7th, 8th'!$E27:$DV27)))</f>
        <v/>
      </c>
      <c r="BR27" s="89" t="str">
        <f>IF($B27="","",IF(COUNTIFS('Eng GLA 6th, 7th, 8th'!$E$3:$DV$3,BR$4,'Eng GLA 6th, 7th, 8th'!$E27:$DV27, "&gt;-1")=0,"",SUMIF('Eng GLA 6th, 7th, 8th'!$E$3:$DV$3,BR$4,'Eng GLA 6th, 7th, 8th'!$E27:$DV27)))</f>
        <v/>
      </c>
      <c r="BS27" s="89" t="str">
        <f>IF($B27="","",IF(COUNTIFS('Eng GLA 6th, 7th, 8th'!$E$3:$DV$3,BS$4,'Eng GLA 6th, 7th, 8th'!$E27:$DV27, "&gt;-1")=0,"",SUMIF('Eng GLA 6th, 7th, 8th'!$E$3:$DV$3,BS$4,'Eng GLA 6th, 7th, 8th'!$E27:$DV27)))</f>
        <v/>
      </c>
      <c r="BT27" s="89" t="str">
        <f>IF($B27="","",IF(COUNTIFS('Eng GLA 6th, 7th, 8th'!$E$3:$DV$3,BT$4,'Eng GLA 6th, 7th, 8th'!$E27:$DV27, "&gt;-1")=0,"",SUMIF('Eng GLA 6th, 7th, 8th'!$E$3:$DV$3,BT$4,'Eng GLA 6th, 7th, 8th'!$E27:$DV27)))</f>
        <v/>
      </c>
      <c r="BU27" s="89" t="str">
        <f>IF($B27="","",IF(COUNTIFS('Eng GLA 6th, 7th, 8th'!$E$3:$DV$3,BU$4,'Eng GLA 6th, 7th, 8th'!$E27:$DV27, "&gt;-1")=0,"",SUMIF('Eng GLA 6th, 7th, 8th'!$E$3:$DV$3,BU$4,'Eng GLA 6th, 7th, 8th'!$E27:$DV27)))</f>
        <v/>
      </c>
      <c r="BV27" s="89" t="str">
        <f>IF($B27="","",IF(COUNTIFS('Eng GLA 6th, 7th, 8th'!$E$3:$DV$3,BV$4,'Eng GLA 6th, 7th, 8th'!$E27:$DV27, "&gt;-1")=0,"",SUMIF('Eng GLA 6th, 7th, 8th'!$E$3:$DV$3,BV$4,'Eng GLA 6th, 7th, 8th'!$E27:$DV27)))</f>
        <v/>
      </c>
      <c r="BW27" s="89" t="str">
        <f>IF($B27="","",IF(COUNTIFS('Eng GLA 6th, 7th, 8th'!$E$3:$DV$3,BW$4,'Eng GLA 6th, 7th, 8th'!$E27:$DV27, "&gt;-1")=0,"",SUMIF('Eng GLA 6th, 7th, 8th'!$E$3:$DV$3,BW$4,'Eng GLA 6th, 7th, 8th'!$E27:$DV27)))</f>
        <v/>
      </c>
      <c r="BX27" s="89" t="str">
        <f>IF($B27="","",IF(COUNTIFS('Eng GLA 6th, 7th, 8th'!$E$3:$DV$3,BX$4,'Eng GLA 6th, 7th, 8th'!$E27:$DV27, "&gt;-1")=0,"",SUMIF('Eng GLA 6th, 7th, 8th'!$E$3:$DV$3,BX$4,'Eng GLA 6th, 7th, 8th'!$E27:$DV27)))</f>
        <v/>
      </c>
      <c r="BY27" s="89" t="str">
        <f>IF($B27="","",IF(COUNTIFS('Eng GLA 6th, 7th, 8th'!$E$3:$DV$3,BY$4,'Eng GLA 6th, 7th, 8th'!$E27:$DV27, "&gt;-1")=0,"",SUMIF('Eng GLA 6th, 7th, 8th'!$E$3:$DV$3,BY$4,'Eng GLA 6th, 7th, 8th'!$E27:$DV27)))</f>
        <v/>
      </c>
      <c r="BZ27" s="89" t="str">
        <f>IF($B27="","",IF(COUNTIFS('Eng GLA 6th, 7th, 8th'!$E$3:$DV$3,BZ$4,'Eng GLA 6th, 7th, 8th'!$E27:$DV27, "&gt;-1")=0,"",SUMIF('Eng GLA 6th, 7th, 8th'!$E$3:$DV$3,BZ$4,'Eng GLA 6th, 7th, 8th'!$E27:$DV27)))</f>
        <v/>
      </c>
      <c r="CA27" s="89" t="str">
        <f>IF($B27="","",IF(COUNTIFS('Eng GLA 6th, 7th, 8th'!$E$3:$DV$3,CA$4,'Eng GLA 6th, 7th, 8th'!$E27:$DV27, "&gt;-1")=0,"",SUMIF('Eng GLA 6th, 7th, 8th'!$E$3:$DV$3,CA$4,'Eng GLA 6th, 7th, 8th'!$E27:$DV27)))</f>
        <v/>
      </c>
      <c r="CB27" s="426"/>
      <c r="CC27" s="133" t="str">
        <f>IFERROR(IF((COUNT('Eng GLA 6th, 7th, 8th'!E27:U27)=0)," ",(SUM('Eng GLA 6th, 7th, 8th'!E27:U27)/$CC$3)),"")</f>
        <v xml:space="preserve"> </v>
      </c>
      <c r="CD27" s="133" t="str">
        <f>IFERROR(IF((COUNT('Eng GLA 6th, 7th, 8th'!V27:AA27)=0)," ",(SUM('Eng GLA 6th, 7th, 8th'!V27:AA27)/$CD$3)),"")</f>
        <v xml:space="preserve"> </v>
      </c>
      <c r="CE27" s="133" t="str">
        <f>IFERROR(IF((COUNT('Eng GLA 6th, 7th, 8th'!AB27:AG27)=0)," ",(SUM('Eng GLA 6th, 7th, 8th'!AB27:AG27)/$CE$3)),"")</f>
        <v xml:space="preserve"> </v>
      </c>
      <c r="CF27" s="133" t="str">
        <f>IFERROR(IF((COUNT('Eng GLA 6th, 7th, 8th'!AH27:AP27)=0)," ",(SUM('Eng GLA 6th, 7th, 8th'!AH27:AP27)/$CF$3)),"")</f>
        <v xml:space="preserve"> </v>
      </c>
      <c r="CG27" s="433" t="str">
        <f>IFERROR(IF((COUNT('Eng GLA 6th, 7th, 8th'!AR27:BH27)=0)," ",(SUM('Eng GLA 6th, 7th, 8th'!AR27:BH27)/$CG$3)),"")</f>
        <v xml:space="preserve"> </v>
      </c>
      <c r="CH27" s="433" t="str">
        <f>IFERROR(IF((COUNT('Eng GLA 6th, 7th, 8th'!BI27:BN27)=0)," ",(SUM('Eng GLA 6th, 7th, 8th'!BI27:BN27)/$CH$3)),"")</f>
        <v xml:space="preserve"> </v>
      </c>
      <c r="CI27" s="433" t="str">
        <f>IFERROR(IF((COUNT('Eng GLA 6th, 7th, 8th'!BO27:BT27)=0)," ",(SUM('Eng GLA 6th, 7th, 8th'!BO27:BT27)/$CI$3)),"")</f>
        <v xml:space="preserve"> </v>
      </c>
      <c r="CJ27" s="433" t="str">
        <f>IFERROR(IF((COUNT('Eng GLA 6th, 7th, 8th'!BU27:CF27)=0)," ",(SUM('Eng GLA 6th, 7th, 8th'!BU27:CF27)/$CJ$3)),"")</f>
        <v xml:space="preserve"> </v>
      </c>
      <c r="CK27" s="433" t="str">
        <f>IFERROR(IF((COUNT('Eng GLA 6th, 7th, 8th'!CH27:CX27)=0)," ",(SUM('Eng GLA 6th, 7th, 8th'!CH27:CX27)/$CK$3)),"")</f>
        <v xml:space="preserve"> </v>
      </c>
      <c r="CL27" s="433" t="str">
        <f>IFERROR(IF((COUNT('Eng GLA 6th, 7th, 8th'!CY27:DD27)=0)," ",(SUM('Eng GLA 6th, 7th, 8th'!CY27:DD27)/$CL$3)),"")</f>
        <v xml:space="preserve"> </v>
      </c>
      <c r="CM27" s="433" t="str">
        <f>IFERROR(IF((COUNT('Eng GLA 6th, 7th, 8th'!DE27:DJ27)=0)," ",(SUM('Eng GLA 6th, 7th, 8th'!DE27:DJ27)/$CM$3)),"")</f>
        <v xml:space="preserve"> </v>
      </c>
      <c r="CN27" s="433" t="str">
        <f>IFERROR(IF((COUNT('Eng GLA 6th, 7th, 8th'!DK27:DV27)=0)," ",(SUM('Eng GLA 6th, 7th, 8th'!DK27:DV27)/$CN$3)),"")</f>
        <v xml:space="preserve"> </v>
      </c>
    </row>
    <row r="28" spans="1:92" x14ac:dyDescent="0.2">
      <c r="A28" s="65">
        <v>21</v>
      </c>
      <c r="B28" s="65" t="str">
        <f>'English Scores- Leveled papers'!B27</f>
        <v>K. Gowtham</v>
      </c>
      <c r="C28" s="66">
        <f>'RC Mastery Check+Question type'!H25</f>
        <v>1.5</v>
      </c>
      <c r="D28" s="153">
        <f>'Cover Sheet'!L25</f>
        <v>1</v>
      </c>
      <c r="E28" s="89" t="str">
        <f>IF($B28="","",IF(COUNTIFS('English Scores- Leveled papers'!$H$3:$KM$3,E$4,'English Scores- Leveled papers'!$H27:$KM27,"&gt;-1")=0,"",SUMIF('English Scores- Leveled papers'!$H$3:$KM$3,E$4,'English Scores- Leveled papers'!$H27:$KM27)))</f>
        <v/>
      </c>
      <c r="F28" s="89" t="str">
        <f>IF($B28="","",IF(COUNTIFS('English Scores- Leveled papers'!$H$3:$KM$3,F$4,'English Scores- Leveled papers'!$H27:$KM27,"&gt;-1")=0,"",SUMIF('English Scores- Leveled papers'!$H$3:$KM$3,F$4,'English Scores- Leveled papers'!$H27:$KM27)))</f>
        <v/>
      </c>
      <c r="G28" s="89" t="str">
        <f>IF($B28="","",IF(COUNTIFS('English Scores- Leveled papers'!$H$3:$KM$3,G$4,'English Scores- Leveled papers'!$H27:$KM27,"&gt;-1")=0,"",SUMIF('English Scores- Leveled papers'!$H$3:$KM$3,G$4,'English Scores- Leveled papers'!$H27:$KM27)))</f>
        <v/>
      </c>
      <c r="H28" s="89" t="str">
        <f>IF($B28="","",IF(COUNTIFS('English Scores- Leveled papers'!$H$3:$KM$3,H$4,'English Scores- Leveled papers'!$H27:$KM27,"&gt;-1")=0,"",SUMIF('English Scores- Leveled papers'!$H$3:$KM$3,H$4,'English Scores- Leveled papers'!$H27:$KM27)))</f>
        <v/>
      </c>
      <c r="I28" s="89" t="str">
        <f>IF($B28="","",IF(COUNTIFS('English Scores- Leveled papers'!$H$3:$KM$3,I$4,'English Scores- Leveled papers'!$H27:$KM27,"&gt;-1")=0,"",SUMIF('English Scores- Leveled papers'!$H$3:$KM$3,I$4,'English Scores- Leveled papers'!$H27:$KM27)))</f>
        <v/>
      </c>
      <c r="J28" s="89" t="str">
        <f>IF($B28="","",IF(COUNTIFS('English Scores- Leveled papers'!$H$3:$KM$3,J$4,'English Scores- Leveled papers'!$H27:$KM27,"&gt;-1")=0,"",SUMIF('English Scores- Leveled papers'!$H$3:$KM$3,J$4,'English Scores- Leveled papers'!$H27:$KM27)))</f>
        <v/>
      </c>
      <c r="K28" s="89" t="str">
        <f>IF($B28="","",IF(COUNTIFS('English Scores- Leveled papers'!$H$3:$KM$3,K$4,'English Scores- Leveled papers'!$H27:$KM27,"&gt;-1")=0,"",SUMIF('English Scores- Leveled papers'!$H$3:$KM$3,K$4,'English Scores- Leveled papers'!$H27:$KM27)))</f>
        <v/>
      </c>
      <c r="L28" s="89" t="str">
        <f>IF($B28="","",IF(COUNTIFS('English Scores- Leveled papers'!$H$3:$KM$3,L$4,'English Scores- Leveled papers'!$H27:$KM27,"&gt;-1")=0,"",SUMIF('English Scores- Leveled papers'!$H$3:$KM$3,L$4,'English Scores- Leveled papers'!$H27:$KM27)))</f>
        <v/>
      </c>
      <c r="M28" s="89" t="str">
        <f>IF($B28="","",IF(COUNTIFS('English Scores- Leveled papers'!$H$3:$KM$3,M$4,'English Scores- Leveled papers'!$H27:$KM27,"&gt;-1")=0,"",SUMIF('English Scores- Leveled papers'!$H$3:$KM$3,M$4,'English Scores- Leveled papers'!$H27:$KM27)))</f>
        <v/>
      </c>
      <c r="N28" s="89" t="str">
        <f>IF($B28="","",IF(COUNTIFS('English Scores- Leveled papers'!$H$3:$KM$3,N$4,'English Scores- Leveled papers'!$H27:$KM27,"&gt;-1")=0,"",SUMIF('English Scores- Leveled papers'!$H$3:$KM$3,N$4,'English Scores- Leveled papers'!$H27:$KM27)))</f>
        <v/>
      </c>
      <c r="O28" s="89" t="str">
        <f>IF($B28="","",IF(COUNTIFS('English Scores- Leveled papers'!$H$3:$KM$3,O$4,'English Scores- Leveled papers'!$H27:$KM27,"&gt;-1")=0,"",SUMIF('English Scores- Leveled papers'!$H$3:$KM$3,O$4,'English Scores- Leveled papers'!$H27:$KM27)))</f>
        <v/>
      </c>
      <c r="P28" s="89" t="str">
        <f>IF($B28="","",IF(COUNTIFS('English Scores- Leveled papers'!$H$3:$KM$3,P$4,'English Scores- Leveled papers'!$H27:$KM27,"&gt;-1")=0,"",SUMIF('English Scores- Leveled papers'!$H$3:$KM$3,P$4,'English Scores- Leveled papers'!$H27:$KM27)))</f>
        <v/>
      </c>
      <c r="Q28" s="89" t="str">
        <f>IF($B28="","",IF(COUNTIFS('English Scores- Leveled papers'!$H$3:$KM$3,Q$4,'English Scores- Leveled papers'!$H27:$KM27,"&gt;-1")=0,"",SUMIF('English Scores- Leveled papers'!$H$3:$KM$3,Q$4,'English Scores- Leveled papers'!$H27:$KM27)))</f>
        <v/>
      </c>
      <c r="R28" s="89" t="str">
        <f>IF($B28="","",IF(COUNTIFS('English Scores- Leveled papers'!$H$3:$KM$3,R$4,'English Scores- Leveled papers'!$H27:$KM27,"&gt;-1")=0,"",SUMIF('English Scores- Leveled papers'!$H$3:$KM$3,R$4,'English Scores- Leveled papers'!$H27:$KM27)))</f>
        <v/>
      </c>
      <c r="S28" s="89" t="str">
        <f>IF($B28="","",IF(COUNTIFS('English Scores- Leveled papers'!$H$3:$KM$3,S$4,'English Scores- Leveled papers'!$H27:$KM27,"&gt;-1")=0,"",SUMIF('English Scores- Leveled papers'!$H$3:$KM$3,S$4,'English Scores- Leveled papers'!$H27:$KM27)))</f>
        <v/>
      </c>
      <c r="T28" s="89" t="str">
        <f>IF($B28="","",IF(COUNTIFS('English Scores- Leveled papers'!$H$3:$KM$3,T$4,'English Scores- Leveled papers'!$H27:$KM27,"&gt;-1")=0,"",SUMIF('English Scores- Leveled papers'!$H$3:$KM$3,T$4,'English Scores- Leveled papers'!$H27:$KM27)))</f>
        <v/>
      </c>
      <c r="U28" s="89" t="str">
        <f>IF($B28="","",IF(COUNTIFS('English Scores- Leveled papers'!$H$3:$KM$3,U$4,'English Scores- Leveled papers'!$H27:$KM27,"&gt;-1")=0,"",SUMIF('English Scores- Leveled papers'!$H$3:$KM$3,U$4,'English Scores- Leveled papers'!$H27:$KM27)))</f>
        <v/>
      </c>
      <c r="V28" s="89">
        <f>IF($B28="","",IF(COUNTIFS('English Scores- Leveled papers'!$H$3:$KM$3,V$4,'English Scores- Leveled papers'!$H27:$KM27,"&gt;-1")=0,"",SUMIF('English Scores- Leveled papers'!$H$3:$KM$3,V$4,'English Scores- Leveled papers'!$H27:$KM27)))</f>
        <v>3</v>
      </c>
      <c r="W28" s="89">
        <f>IF($B28="","",IF(COUNTIFS('English Scores- Leveled papers'!$H$3:$KM$3,W$4,'English Scores- Leveled papers'!$H27:$KM27,"&gt;-1")=0,"",SUMIF('English Scores- Leveled papers'!$H$3:$KM$3,W$4,'English Scores- Leveled papers'!$H27:$KM27)))</f>
        <v>0</v>
      </c>
      <c r="X28" s="89">
        <f>IF($B28="","",IF(COUNTIFS('English Scores- Leveled papers'!$H$3:$KM$3,X$4,'English Scores- Leveled papers'!$H27:$KM27,"&gt;-1")=0,"",SUMIF('English Scores- Leveled papers'!$H$3:$KM$3,X$4,'English Scores- Leveled papers'!$H27:$KM27)))</f>
        <v>1</v>
      </c>
      <c r="Y28" s="89">
        <f>IF($B28="","",IF(COUNTIFS('English Scores- Leveled papers'!$H$3:$KM$3,Y$4,'English Scores- Leveled papers'!$H27:$KM27,"&gt;-1")=0,"",SUMIF('English Scores- Leveled papers'!$H$3:$KM$3,Y$4,'English Scores- Leveled papers'!$H27:$KM27)))</f>
        <v>1</v>
      </c>
      <c r="Z28" s="89">
        <f>IF($B28="","",IF(COUNTIFS('English Scores- Leveled papers'!$H$3:$KM$3,Z$4,'English Scores- Leveled papers'!$H27:$KM27,"&gt;-1")=0,"",SUMIF('English Scores- Leveled papers'!$H$3:$KM$3,Z$4,'English Scores- Leveled papers'!$H27:$KM27)))</f>
        <v>3</v>
      </c>
      <c r="AA28" s="89">
        <f>IF($B28="","",IF(COUNTIFS('English Scores- Leveled papers'!$H$3:$KM$3,AA$4,'English Scores- Leveled papers'!$H27:$KM27,"&gt;-1")=0,"",SUMIF('English Scores- Leveled papers'!$H$3:$KM$3,AA$4,'English Scores- Leveled papers'!$H27:$KM27)))</f>
        <v>0</v>
      </c>
      <c r="AB28" s="89">
        <f>IF($B28="","",IF(COUNTIFS('English Scores- Leveled papers'!$H$3:$KM$3,AB$4,'English Scores- Leveled papers'!$H27:$KM27,"&gt;-1")=0,"",SUMIF('English Scores- Leveled papers'!$H$3:$KM$3,AB$4,'English Scores- Leveled papers'!$H27:$KM27)))</f>
        <v>3</v>
      </c>
      <c r="AC28" s="89">
        <f>IF($B28="","",IF(COUNTIFS('English Scores- Leveled papers'!$H$3:$KM$3,AC$4,'English Scores- Leveled papers'!$H27:$KM27,"&gt;-1")=0,"",SUMIF('English Scores- Leveled papers'!$H$3:$KM$3,AC$4,'English Scores- Leveled papers'!$H27:$KM27)))</f>
        <v>3</v>
      </c>
      <c r="AD28" s="89">
        <f>IF($B28="","",IF(COUNTIFS('English Scores- Leveled papers'!$H$3:$KM$3,AD$4,'English Scores- Leveled papers'!$H27:$KM27,"&gt;-1")=0,"",SUMIF('English Scores- Leveled papers'!$H$3:$KM$3,AD$4,'English Scores- Leveled papers'!$H27:$KM27)))</f>
        <v>0</v>
      </c>
      <c r="AE28" s="89" t="str">
        <f>IF($B28="","",IF(COUNTIFS('English Scores- Leveled papers'!$H$3:$KM$3,AE$4,'English Scores- Leveled papers'!$H27:$KM27,"&gt;-1")=0,"",SUMIF('English Scores- Leveled papers'!$H$3:$KM$3,AE$4,'English Scores- Leveled papers'!$H27:$KM27)))</f>
        <v/>
      </c>
      <c r="AF28" s="89" t="str">
        <f>IF($B28="","",IF(COUNTIFS('English Scores- Leveled papers'!$H$3:$KM$3,AF$4,'English Scores- Leveled papers'!$H27:$KM27,"&gt;-1")=0,"",SUMIF('English Scores- Leveled papers'!$H$3:$KM$3,AF$4,'English Scores- Leveled papers'!$H27:$KM27)))</f>
        <v/>
      </c>
      <c r="AG28" s="89" t="str">
        <f>IF($B28="","",IF(COUNTIFS('English Scores- Leveled papers'!$H$3:$KM$3,AG$4,'English Scores- Leveled papers'!$H27:$KM27,"&gt;-1")=0,"",SUMIF('English Scores- Leveled papers'!$H$3:$KM$3,AG$4,'English Scores- Leveled papers'!$H27:$KM27)))</f>
        <v/>
      </c>
      <c r="AH28" s="89" t="str">
        <f>IF($B28="","",IF(COUNTIFS('English Scores- Leveled papers'!$H$3:$KM$3,AH$4,'English Scores- Leveled papers'!$H27:$KM27,"&gt;-1")=0,"",SUMIF('English Scores- Leveled papers'!$H$3:$KM$3,AH$4,'English Scores- Leveled papers'!$H27:$KM27)))</f>
        <v/>
      </c>
      <c r="AI28" s="89" t="str">
        <f>IF($B28="","",IF(COUNTIFS('English Scores- Leveled papers'!$H$3:$KM$3,AI$4,'English Scores- Leveled papers'!$H27:$KM27,"&gt;-1")=0,"",SUMIF('English Scores- Leveled papers'!$H$3:$KM$3,AI$4,'English Scores- Leveled papers'!$H27:$KM27)))</f>
        <v/>
      </c>
      <c r="AJ28" s="89" t="str">
        <f>IF($B28="","",IF(COUNTIFS('English Scores- Leveled papers'!$H$3:$KM$3,AJ$4,'English Scores- Leveled papers'!$H27:$KM27,"&gt;-1")=0,"",SUMIF('English Scores- Leveled papers'!$H$3:$KM$3,AJ$4,'English Scores- Leveled papers'!$H27:$KM27)))</f>
        <v/>
      </c>
      <c r="AK28" s="89" t="str">
        <f>IF($B28="","",IF(COUNTIFS('English Scores- Leveled papers'!$H$3:$KM$3,AK$4,'English Scores- Leveled papers'!$H27:$KM27,"&gt;-1")=0,"",SUMIF('English Scores- Leveled papers'!$H$3:$KM$3,AK$4,'English Scores- Leveled papers'!$H27:$KM27)))</f>
        <v/>
      </c>
      <c r="AL28" s="89" t="str">
        <f>IF($B28="","",IF(COUNTIFS('English Scores- Leveled papers'!$H$3:$KM$3,AL$4,'English Scores- Leveled papers'!$H27:$KM27,"&gt;-1")=0,"",SUMIF('English Scores- Leveled papers'!$H$3:$KM$3,AL$4,'English Scores- Leveled papers'!$H27:$KM27)))</f>
        <v/>
      </c>
      <c r="AM28" s="89" t="str">
        <f>IF($B28="","",IF(COUNTIFS('English Scores- Leveled papers'!$H$3:$KM$3,AM$4,'English Scores- Leveled papers'!$H27:$KM27,"&gt;-1")=0,"",SUMIF('English Scores- Leveled papers'!$H$3:$KM$3,AM$4,'English Scores- Leveled papers'!$H27:$KM27)))</f>
        <v/>
      </c>
      <c r="AN28" s="89" t="str">
        <f>IF($B28="","",IF(COUNTIFS('English Scores- Leveled papers'!$H$3:$KM$3,AN$4,'English Scores- Leveled papers'!$H27:$KM27,"&gt;-1")=0,"",SUMIF('English Scores- Leveled papers'!$H$3:$KM$3,AN$4,'English Scores- Leveled papers'!$H27:$KM27)))</f>
        <v/>
      </c>
      <c r="AO28" s="89" t="str">
        <f>IF($B28="","",IF(COUNTIFS('English Scores- Leveled papers'!$H$3:$KM$3,AO$4,'English Scores- Leveled papers'!$H27:$KM27,"&gt;-1")=0,"",SUMIF('English Scores- Leveled papers'!$H$3:$KM$3,AO$4,'English Scores- Leveled papers'!$H27:$KM27)))</f>
        <v/>
      </c>
      <c r="AP28" s="89" t="str">
        <f>IF($B28="","",IF(COUNTIFS('English Scores- Leveled papers'!$H$3:$KM$3,AP$4,'English Scores- Leveled papers'!$H27:$KM27,"&gt;-1")=0,"",SUMIF('English Scores- Leveled papers'!$H$3:$KM$3,AP$4,'English Scores- Leveled papers'!$H27:$KM27)))</f>
        <v/>
      </c>
      <c r="AQ28" s="89" t="str">
        <f>IF($B28="","",IF(COUNTIFS('English Scores- Leveled papers'!$H$3:$KM$3,AQ$4,'English Scores- Leveled papers'!$H27:$KM27,"&gt;-1")=0,"",SUMIF('English Scores- Leveled papers'!$H$3:$KM$3,AQ$4,'English Scores- Leveled papers'!$H27:$KM27)))</f>
        <v/>
      </c>
      <c r="AR28" s="89" t="str">
        <f>IF($B28="","",IF(COUNTIFS('English Scores- Leveled papers'!$H$3:$KM$3,AR$4,'English Scores- Leveled papers'!$H27:$KM27,"&gt;-1")=0,"",SUMIF('English Scores- Leveled papers'!$H$3:$KM$3,AR$4,'English Scores- Leveled papers'!$H27:$KM27)))</f>
        <v/>
      </c>
      <c r="AS28" s="89" t="str">
        <f>IF($B28="","",IF(COUNTIFS('English Scores- Leveled papers'!$H$3:$KM$3,AS$4,'English Scores- Leveled papers'!$H27:$KM27,"&gt;-1")=0,"",SUMIF('English Scores- Leveled papers'!$H$3:$KM$3,AS$4,'English Scores- Leveled papers'!$H27:$KM27)))</f>
        <v/>
      </c>
      <c r="AT28" s="89" t="str">
        <f>IF($B28="","",IF(COUNTIFS('English Scores- Leveled papers'!$H$3:$KM$3,AT$4,'English Scores- Leveled papers'!$H27:$KM27,"&gt;-1")=0,"",SUMIF('English Scores- Leveled papers'!$H$3:$KM$3,AT$4,'English Scores- Leveled papers'!$H27:$KM27)))</f>
        <v/>
      </c>
      <c r="AU28" s="89" t="str">
        <f>IF($B28="","",IF(COUNTIFS('English Scores- Leveled papers'!$H$3:$KM$3,AU$4,'English Scores- Leveled papers'!$H27:$KM27,"&gt;-1")=0,"",SUMIF('English Scores- Leveled papers'!$H$3:$KM$3,AU$4,'English Scores- Leveled papers'!$H27:$KM27)))</f>
        <v/>
      </c>
      <c r="AV28" s="89" t="str">
        <f>IF($B28="","",IF(COUNTIFS('English Scores- Leveled papers'!$H$3:$KM$3,AV$4,'English Scores- Leveled papers'!$H27:$KM27,"&gt;-1")=0,"",SUMIF('English Scores- Leveled papers'!$H$3:$KM$3,AV$4,'English Scores- Leveled papers'!$H27:$KM27)))</f>
        <v/>
      </c>
      <c r="AW28" s="89" t="str">
        <f>IF($B28="","",IF(COUNTIFS('English Scores- Leveled papers'!$H$3:$KM$3,AW$4,'English Scores- Leveled papers'!$H27:$KM27,"&gt;-1")=0,"",SUMIF('English Scores- Leveled papers'!$H$3:$KM$3,AW$4,'English Scores- Leveled papers'!$H27:$KM27)))</f>
        <v/>
      </c>
      <c r="AX28" s="89" t="str">
        <f>IF($B28="","",IF(COUNTIFS('English Scores- Leveled papers'!$H$3:$KM$3,AX$4,'English Scores- Leveled papers'!$H27:$KM27,"&gt;-1")=0,"",SUMIF('English Scores- Leveled papers'!$H$3:$KM$3,AX$4,'English Scores- Leveled papers'!$H27:$KM27)))</f>
        <v/>
      </c>
      <c r="AY28" s="89" t="str">
        <f>IF($B28="","",IF(COUNTIFS('English Scores- Leveled papers'!$H$3:$KM$3,AY$4,'English Scores- Leveled papers'!$H27:$KM27,"&gt;-1")=0,"",SUMIF('English Scores- Leveled papers'!$H$3:$KM$3,AY$4,'English Scores- Leveled papers'!$H27:$KM27)))</f>
        <v/>
      </c>
      <c r="AZ28" s="89" t="str">
        <f>IF($B28="","",IF(COUNTIFS('English Scores- Leveled papers'!$H$3:$KM$3,AZ$4,'English Scores- Leveled papers'!$H27:$KM27,"&gt;-1")=0,"",SUMIF('English Scores- Leveled papers'!$H$3:$KM$3,AZ$4,'English Scores- Leveled papers'!$H27:$KM27)))</f>
        <v/>
      </c>
      <c r="BA28" s="89" t="str">
        <f>IF($B28="","",IF(COUNTIFS('English Scores- Leveled papers'!$H$3:$KM$3,BA$4,'English Scores- Leveled papers'!$H27:$KM27,"&gt;-1")=0,"",SUMIF('English Scores- Leveled papers'!$H$3:$KM$3,BA$4,'English Scores- Leveled papers'!$H27:$KM27)))</f>
        <v/>
      </c>
      <c r="BB28" s="89" t="str">
        <f>IF($B28="","",IF(COUNTIFS('English Scores- Leveled papers'!$H$3:$KM$3,BB$4,'English Scores- Leveled papers'!$H27:$KM27,"&gt;-1")=0,"",SUMIF('English Scores- Leveled papers'!$H$3:$KM$3,BB$4,'English Scores- Leveled papers'!$H27:$KM27)))</f>
        <v/>
      </c>
      <c r="BC28" s="89" t="str">
        <f>IF($B28="","",IF(COUNTIFS('English Scores- Leveled papers'!$H$3:$KM$3,BC$4,'English Scores- Leveled papers'!$H27:$KM27,"&gt;-1")=0,"",SUMIF('English Scores- Leveled papers'!$H$3:$KM$3,BC$4,'English Scores- Leveled papers'!$H27:$KM27)))</f>
        <v/>
      </c>
      <c r="BD28" s="89" t="str">
        <f>IF($B28="","",IF(COUNTIFS('English Scores- Leveled papers'!$H$3:$KM$3,BD$4,'English Scores- Leveled papers'!$H27:$KM27,"&gt;-1")=0,"",SUMIF('English Scores- Leveled papers'!$H$3:$KM$3,BD$4,'English Scores- Leveled papers'!$H27:$KM27)))</f>
        <v/>
      </c>
      <c r="BE28" s="89" t="str">
        <f>IF($B28="","",IF(COUNTIFS('English Scores- Leveled papers'!$H$3:$KM$3,BE$4,'English Scores- Leveled papers'!$H27:$KM27,"&gt;-1")=0,"",SUMIF('English Scores- Leveled papers'!$H$3:$KM$3,BE$4,'English Scores- Leveled papers'!$H27:$KM27)))</f>
        <v/>
      </c>
      <c r="BF28" s="89" t="str">
        <f>IF($B28="","",IF(COUNTIFS('English Scores- Leveled papers'!$H$3:$KM$3,BF$4,'English Scores- Leveled papers'!$H27:$KM27,"&gt;-1")=0,"",SUMIF('English Scores- Leveled papers'!$H$3:$KM$3,BF$4,'English Scores- Leveled papers'!$H27:$KM27)))</f>
        <v/>
      </c>
      <c r="BG28" s="89" t="str">
        <f>IF($B28="","",IF(COUNTIFS('English Scores- Leveled papers'!$H$3:$KM$3,BG$4,'English Scores- Leveled papers'!$H27:$KM27,"&gt;-1")=0,"",SUMIF('English Scores- Leveled papers'!$H$3:$KM$3,BG$4,'English Scores- Leveled papers'!$H27:$KM27)))</f>
        <v/>
      </c>
      <c r="BH28" s="89" t="str">
        <f>IF($B28="","",IF(COUNTIFS('English Scores- Leveled papers'!$H$3:$KM$3,BH$4,'English Scores- Leveled papers'!$H27:$KM27,"&gt;-1")=0,"",SUMIF('English Scores- Leveled papers'!$H$3:$KM$3,BH$4,'English Scores- Leveled papers'!$H27:$KM27)))</f>
        <v/>
      </c>
      <c r="BI28" s="89" t="str">
        <f>IF($B28="","",IF(COUNTIFS('English Scores- Leveled papers'!$H$3:$KM$3,BI$4,'English Scores- Leveled papers'!$H27:$KM27,"&gt;-1")=0,"",SUMIF('English Scores- Leveled papers'!$H$3:$KM$3,BI$4,'English Scores- Leveled papers'!$H27:$KM27)))</f>
        <v/>
      </c>
      <c r="BJ28" s="89" t="str">
        <f>IF($B28="","",IF(COUNTIFS('English Scores- Leveled papers'!$H$3:$KM$3,BJ$4,'English Scores- Leveled papers'!$H27:$KM27,"&gt;-1")=0,"",SUMIF('English Scores- Leveled papers'!$H$3:$KM$3,BJ$4,'English Scores- Leveled papers'!$H27:$KM27)))</f>
        <v/>
      </c>
      <c r="BK28" s="89" t="str">
        <f>IF($B28="","",IF(COUNTIFS('English Scores- Leveled papers'!$H$3:$KM$3,BK$4,'English Scores- Leveled papers'!$H27:$KM27,"&gt;-1")=0,"",SUMIF('English Scores- Leveled papers'!$H$3:$KM$3,BK$4,'English Scores- Leveled papers'!$H27:$KM27)))</f>
        <v/>
      </c>
      <c r="BL28" s="89" t="str">
        <f>IF($B28="","",IF(COUNTIFS('English Scores- Leveled papers'!$H$3:$KM$3,BL$4,'English Scores- Leveled papers'!$H27:$KM27,"&gt;-1")=0,"",SUMIF('English Scores- Leveled papers'!$H$3:$KM$3,BL$4,'English Scores- Leveled papers'!$H27:$KM27)))</f>
        <v/>
      </c>
      <c r="BM28" s="89" t="str">
        <f>IF($B28="","",IF(COUNTIFS('Eng GLA 6th, 7th, 8th'!$E$3:$DV$3,BM$4,'Eng GLA 6th, 7th, 8th'!$E28:$DV28, "&gt;-1")=0,"",SUMIF('Eng GLA 6th, 7th, 8th'!$E$3:$DV$3,BM$4,'Eng GLA 6th, 7th, 8th'!$E28:$DV28)))</f>
        <v/>
      </c>
      <c r="BN28" s="89" t="str">
        <f>IF($B28="","",IF(COUNTIFS('Eng GLA 6th, 7th, 8th'!$E$3:$DV$3,BN$4,'Eng GLA 6th, 7th, 8th'!$E28:$DV28, "&gt;-1")=0,"",SUMIF('Eng GLA 6th, 7th, 8th'!$E$3:$DV$3,BN$4,'Eng GLA 6th, 7th, 8th'!$E28:$DV28)))</f>
        <v/>
      </c>
      <c r="BO28" s="89" t="str">
        <f>IF($B28="","",IF(COUNTIFS('Eng GLA 6th, 7th, 8th'!$E$3:$DV$3,BO$4,'Eng GLA 6th, 7th, 8th'!$E28:$DV28, "&gt;-1")=0,"",SUMIF('Eng GLA 6th, 7th, 8th'!$E$3:$DV$3,BO$4,'Eng GLA 6th, 7th, 8th'!$E28:$DV28)))</f>
        <v/>
      </c>
      <c r="BP28" s="89" t="str">
        <f>IF($B28="","",IF(COUNTIFS('Eng GLA 6th, 7th, 8th'!$E$3:$DV$3,BP$4,'Eng GLA 6th, 7th, 8th'!$E28:$DV28, "&gt;-1")=0,"",SUMIF('Eng GLA 6th, 7th, 8th'!$E$3:$DV$3,BP$4,'Eng GLA 6th, 7th, 8th'!$E28:$DV28)))</f>
        <v/>
      </c>
      <c r="BQ28" s="89" t="str">
        <f>IF($B28="","",IF(COUNTIFS('Eng GLA 6th, 7th, 8th'!$E$3:$DV$3,BQ$4,'Eng GLA 6th, 7th, 8th'!$E28:$DV28, "&gt;-1")=0,"",SUMIF('Eng GLA 6th, 7th, 8th'!$E$3:$DV$3,BQ$4,'Eng GLA 6th, 7th, 8th'!$E28:$DV28)))</f>
        <v/>
      </c>
      <c r="BR28" s="89" t="str">
        <f>IF($B28="","",IF(COUNTIFS('Eng GLA 6th, 7th, 8th'!$E$3:$DV$3,BR$4,'Eng GLA 6th, 7th, 8th'!$E28:$DV28, "&gt;-1")=0,"",SUMIF('Eng GLA 6th, 7th, 8th'!$E$3:$DV$3,BR$4,'Eng GLA 6th, 7th, 8th'!$E28:$DV28)))</f>
        <v/>
      </c>
      <c r="BS28" s="89" t="str">
        <f>IF($B28="","",IF(COUNTIFS('Eng GLA 6th, 7th, 8th'!$E$3:$DV$3,BS$4,'Eng GLA 6th, 7th, 8th'!$E28:$DV28, "&gt;-1")=0,"",SUMIF('Eng GLA 6th, 7th, 8th'!$E$3:$DV$3,BS$4,'Eng GLA 6th, 7th, 8th'!$E28:$DV28)))</f>
        <v/>
      </c>
      <c r="BT28" s="89" t="str">
        <f>IF($B28="","",IF(COUNTIFS('Eng GLA 6th, 7th, 8th'!$E$3:$DV$3,BT$4,'Eng GLA 6th, 7th, 8th'!$E28:$DV28, "&gt;-1")=0,"",SUMIF('Eng GLA 6th, 7th, 8th'!$E$3:$DV$3,BT$4,'Eng GLA 6th, 7th, 8th'!$E28:$DV28)))</f>
        <v/>
      </c>
      <c r="BU28" s="89" t="str">
        <f>IF($B28="","",IF(COUNTIFS('Eng GLA 6th, 7th, 8th'!$E$3:$DV$3,BU$4,'Eng GLA 6th, 7th, 8th'!$E28:$DV28, "&gt;-1")=0,"",SUMIF('Eng GLA 6th, 7th, 8th'!$E$3:$DV$3,BU$4,'Eng GLA 6th, 7th, 8th'!$E28:$DV28)))</f>
        <v/>
      </c>
      <c r="BV28" s="89" t="str">
        <f>IF($B28="","",IF(COUNTIFS('Eng GLA 6th, 7th, 8th'!$E$3:$DV$3,BV$4,'Eng GLA 6th, 7th, 8th'!$E28:$DV28, "&gt;-1")=0,"",SUMIF('Eng GLA 6th, 7th, 8th'!$E$3:$DV$3,BV$4,'Eng GLA 6th, 7th, 8th'!$E28:$DV28)))</f>
        <v/>
      </c>
      <c r="BW28" s="89" t="str">
        <f>IF($B28="","",IF(COUNTIFS('Eng GLA 6th, 7th, 8th'!$E$3:$DV$3,BW$4,'Eng GLA 6th, 7th, 8th'!$E28:$DV28, "&gt;-1")=0,"",SUMIF('Eng GLA 6th, 7th, 8th'!$E$3:$DV$3,BW$4,'Eng GLA 6th, 7th, 8th'!$E28:$DV28)))</f>
        <v/>
      </c>
      <c r="BX28" s="89" t="str">
        <f>IF($B28="","",IF(COUNTIFS('Eng GLA 6th, 7th, 8th'!$E$3:$DV$3,BX$4,'Eng GLA 6th, 7th, 8th'!$E28:$DV28, "&gt;-1")=0,"",SUMIF('Eng GLA 6th, 7th, 8th'!$E$3:$DV$3,BX$4,'Eng GLA 6th, 7th, 8th'!$E28:$DV28)))</f>
        <v/>
      </c>
      <c r="BY28" s="89" t="str">
        <f>IF($B28="","",IF(COUNTIFS('Eng GLA 6th, 7th, 8th'!$E$3:$DV$3,BY$4,'Eng GLA 6th, 7th, 8th'!$E28:$DV28, "&gt;-1")=0,"",SUMIF('Eng GLA 6th, 7th, 8th'!$E$3:$DV$3,BY$4,'Eng GLA 6th, 7th, 8th'!$E28:$DV28)))</f>
        <v/>
      </c>
      <c r="BZ28" s="89" t="str">
        <f>IF($B28="","",IF(COUNTIFS('Eng GLA 6th, 7th, 8th'!$E$3:$DV$3,BZ$4,'Eng GLA 6th, 7th, 8th'!$E28:$DV28, "&gt;-1")=0,"",SUMIF('Eng GLA 6th, 7th, 8th'!$E$3:$DV$3,BZ$4,'Eng GLA 6th, 7th, 8th'!$E28:$DV28)))</f>
        <v/>
      </c>
      <c r="CA28" s="89" t="str">
        <f>IF($B28="","",IF(COUNTIFS('Eng GLA 6th, 7th, 8th'!$E$3:$DV$3,CA$4,'Eng GLA 6th, 7th, 8th'!$E28:$DV28, "&gt;-1")=0,"",SUMIF('Eng GLA 6th, 7th, 8th'!$E$3:$DV$3,CA$4,'Eng GLA 6th, 7th, 8th'!$E28:$DV28)))</f>
        <v/>
      </c>
      <c r="CB28" s="426"/>
      <c r="CC28" s="133" t="str">
        <f>IFERROR(IF((COUNT('Eng GLA 6th, 7th, 8th'!E28:U28)=0)," ",(SUM('Eng GLA 6th, 7th, 8th'!E28:U28)/$CC$3)),"")</f>
        <v xml:space="preserve"> </v>
      </c>
      <c r="CD28" s="133" t="str">
        <f>IFERROR(IF((COUNT('Eng GLA 6th, 7th, 8th'!V28:AA28)=0)," ",(SUM('Eng GLA 6th, 7th, 8th'!V28:AA28)/$CD$3)),"")</f>
        <v xml:space="preserve"> </v>
      </c>
      <c r="CE28" s="133" t="str">
        <f>IFERROR(IF((COUNT('Eng GLA 6th, 7th, 8th'!AB28:AG28)=0)," ",(SUM('Eng GLA 6th, 7th, 8th'!AB28:AG28)/$CE$3)),"")</f>
        <v xml:space="preserve"> </v>
      </c>
      <c r="CF28" s="133" t="str">
        <f>IFERROR(IF((COUNT('Eng GLA 6th, 7th, 8th'!AH28:AP28)=0)," ",(SUM('Eng GLA 6th, 7th, 8th'!AH28:AP28)/$CF$3)),"")</f>
        <v xml:space="preserve"> </v>
      </c>
      <c r="CG28" s="433" t="str">
        <f>IFERROR(IF((COUNT('Eng GLA 6th, 7th, 8th'!AR28:BH28)=0)," ",(SUM('Eng GLA 6th, 7th, 8th'!AR28:BH28)/$CG$3)),"")</f>
        <v xml:space="preserve"> </v>
      </c>
      <c r="CH28" s="433" t="str">
        <f>IFERROR(IF((COUNT('Eng GLA 6th, 7th, 8th'!BI28:BN28)=0)," ",(SUM('Eng GLA 6th, 7th, 8th'!BI28:BN28)/$CH$3)),"")</f>
        <v xml:space="preserve"> </v>
      </c>
      <c r="CI28" s="433" t="str">
        <f>IFERROR(IF((COUNT('Eng GLA 6th, 7th, 8th'!BO28:BT28)=0)," ",(SUM('Eng GLA 6th, 7th, 8th'!BO28:BT28)/$CI$3)),"")</f>
        <v xml:space="preserve"> </v>
      </c>
      <c r="CJ28" s="433" t="str">
        <f>IFERROR(IF((COUNT('Eng GLA 6th, 7th, 8th'!BU28:CF28)=0)," ",(SUM('Eng GLA 6th, 7th, 8th'!BU28:CF28)/$CJ$3)),"")</f>
        <v xml:space="preserve"> </v>
      </c>
      <c r="CK28" s="433" t="str">
        <f>IFERROR(IF((COUNT('Eng GLA 6th, 7th, 8th'!CH28:CX28)=0)," ",(SUM('Eng GLA 6th, 7th, 8th'!CH28:CX28)/$CK$3)),"")</f>
        <v xml:space="preserve"> </v>
      </c>
      <c r="CL28" s="433" t="str">
        <f>IFERROR(IF((COUNT('Eng GLA 6th, 7th, 8th'!CY28:DD28)=0)," ",(SUM('Eng GLA 6th, 7th, 8th'!CY28:DD28)/$CL$3)),"")</f>
        <v xml:space="preserve"> </v>
      </c>
      <c r="CM28" s="433" t="str">
        <f>IFERROR(IF((COUNT('Eng GLA 6th, 7th, 8th'!DE28:DJ28)=0)," ",(SUM('Eng GLA 6th, 7th, 8th'!DE28:DJ28)/$CM$3)),"")</f>
        <v xml:space="preserve"> </v>
      </c>
      <c r="CN28" s="433" t="str">
        <f>IFERROR(IF((COUNT('Eng GLA 6th, 7th, 8th'!DK28:DV28)=0)," ",(SUM('Eng GLA 6th, 7th, 8th'!DK28:DV28)/$CN$3)),"")</f>
        <v xml:space="preserve"> </v>
      </c>
    </row>
    <row r="29" spans="1:92" x14ac:dyDescent="0.2">
      <c r="A29" s="65">
        <v>22</v>
      </c>
      <c r="B29" s="65" t="str">
        <f>'English Scores- Leveled papers'!B28</f>
        <v xml:space="preserve">Juveriya </v>
      </c>
      <c r="C29" s="66">
        <f>'RC Mastery Check+Question type'!H26</f>
        <v>1</v>
      </c>
      <c r="D29" s="153">
        <f>'Cover Sheet'!L26</f>
        <v>0.5</v>
      </c>
      <c r="E29" s="89" t="str">
        <f>IF($B29="","",IF(COUNTIFS('English Scores- Leveled papers'!$H$3:$KM$3,E$4,'English Scores- Leveled papers'!$H28:$KM28,"&gt;-1")=0,"",SUMIF('English Scores- Leveled papers'!$H$3:$KM$3,E$4,'English Scores- Leveled papers'!$H28:$KM28)))</f>
        <v/>
      </c>
      <c r="F29" s="89" t="str">
        <f>IF($B29="","",IF(COUNTIFS('English Scores- Leveled papers'!$H$3:$KM$3,F$4,'English Scores- Leveled papers'!$H28:$KM28,"&gt;-1")=0,"",SUMIF('English Scores- Leveled papers'!$H$3:$KM$3,F$4,'English Scores- Leveled papers'!$H28:$KM28)))</f>
        <v/>
      </c>
      <c r="G29" s="89" t="str">
        <f>IF($B29="","",IF(COUNTIFS('English Scores- Leveled papers'!$H$3:$KM$3,G$4,'English Scores- Leveled papers'!$H28:$KM28,"&gt;-1")=0,"",SUMIF('English Scores- Leveled papers'!$H$3:$KM$3,G$4,'English Scores- Leveled papers'!$H28:$KM28)))</f>
        <v/>
      </c>
      <c r="H29" s="89" t="str">
        <f>IF($B29="","",IF(COUNTIFS('English Scores- Leveled papers'!$H$3:$KM$3,H$4,'English Scores- Leveled papers'!$H28:$KM28,"&gt;-1")=0,"",SUMIF('English Scores- Leveled papers'!$H$3:$KM$3,H$4,'English Scores- Leveled papers'!$H28:$KM28)))</f>
        <v/>
      </c>
      <c r="I29" s="89" t="str">
        <f>IF($B29="","",IF(COUNTIFS('English Scores- Leveled papers'!$H$3:$KM$3,I$4,'English Scores- Leveled papers'!$H28:$KM28,"&gt;-1")=0,"",SUMIF('English Scores- Leveled papers'!$H$3:$KM$3,I$4,'English Scores- Leveled papers'!$H28:$KM28)))</f>
        <v/>
      </c>
      <c r="J29" s="89" t="str">
        <f>IF($B29="","",IF(COUNTIFS('English Scores- Leveled papers'!$H$3:$KM$3,J$4,'English Scores- Leveled papers'!$H28:$KM28,"&gt;-1")=0,"",SUMIF('English Scores- Leveled papers'!$H$3:$KM$3,J$4,'English Scores- Leveled papers'!$H28:$KM28)))</f>
        <v/>
      </c>
      <c r="K29" s="89" t="str">
        <f>IF($B29="","",IF(COUNTIFS('English Scores- Leveled papers'!$H$3:$KM$3,K$4,'English Scores- Leveled papers'!$H28:$KM28,"&gt;-1")=0,"",SUMIF('English Scores- Leveled papers'!$H$3:$KM$3,K$4,'English Scores- Leveled papers'!$H28:$KM28)))</f>
        <v/>
      </c>
      <c r="L29" s="89" t="str">
        <f>IF($B29="","",IF(COUNTIFS('English Scores- Leveled papers'!$H$3:$KM$3,L$4,'English Scores- Leveled papers'!$H28:$KM28,"&gt;-1")=0,"",SUMIF('English Scores- Leveled papers'!$H$3:$KM$3,L$4,'English Scores- Leveled papers'!$H28:$KM28)))</f>
        <v/>
      </c>
      <c r="M29" s="89">
        <f>IF($B29="","",IF(COUNTIFS('English Scores- Leveled papers'!$H$3:$KM$3,M$4,'English Scores- Leveled papers'!$H28:$KM28,"&gt;-1")=0,"",SUMIF('English Scores- Leveled papers'!$H$3:$KM$3,M$4,'English Scores- Leveled papers'!$H28:$KM28)))</f>
        <v>2</v>
      </c>
      <c r="N29" s="89">
        <f>IF($B29="","",IF(COUNTIFS('English Scores- Leveled papers'!$H$3:$KM$3,N$4,'English Scores- Leveled papers'!$H28:$KM28,"&gt;-1")=0,"",SUMIF('English Scores- Leveled papers'!$H$3:$KM$3,N$4,'English Scores- Leveled papers'!$H28:$KM28)))</f>
        <v>1</v>
      </c>
      <c r="O29" s="89">
        <f>IF($B29="","",IF(COUNTIFS('English Scores- Leveled papers'!$H$3:$KM$3,O$4,'English Scores- Leveled papers'!$H28:$KM28,"&gt;-1")=0,"",SUMIF('English Scores- Leveled papers'!$H$3:$KM$3,O$4,'English Scores- Leveled papers'!$H28:$KM28)))</f>
        <v>1</v>
      </c>
      <c r="P29" s="89">
        <f>IF($B29="","",IF(COUNTIFS('English Scores- Leveled papers'!$H$3:$KM$3,P$4,'English Scores- Leveled papers'!$H28:$KM28,"&gt;-1")=0,"",SUMIF('English Scores- Leveled papers'!$H$3:$KM$3,P$4,'English Scores- Leveled papers'!$H28:$KM28)))</f>
        <v>2</v>
      </c>
      <c r="Q29" s="89">
        <f>IF($B29="","",IF(COUNTIFS('English Scores- Leveled papers'!$H$3:$KM$3,Q$4,'English Scores- Leveled papers'!$H28:$KM28,"&gt;-1")=0,"",SUMIF('English Scores- Leveled papers'!$H$3:$KM$3,Q$4,'English Scores- Leveled papers'!$H28:$KM28)))</f>
        <v>3</v>
      </c>
      <c r="R29" s="89">
        <f>IF($B29="","",IF(COUNTIFS('English Scores- Leveled papers'!$H$3:$KM$3,R$4,'English Scores- Leveled papers'!$H28:$KM28,"&gt;-1")=0,"",SUMIF('English Scores- Leveled papers'!$H$3:$KM$3,R$4,'English Scores- Leveled papers'!$H28:$KM28)))</f>
        <v>0</v>
      </c>
      <c r="S29" s="89">
        <f>IF($B29="","",IF(COUNTIFS('English Scores- Leveled papers'!$H$3:$KM$3,S$4,'English Scores- Leveled papers'!$H28:$KM28,"&gt;-1")=0,"",SUMIF('English Scores- Leveled papers'!$H$3:$KM$3,S$4,'English Scores- Leveled papers'!$H28:$KM28)))</f>
        <v>1</v>
      </c>
      <c r="T29" s="89">
        <f>IF($B29="","",IF(COUNTIFS('English Scores- Leveled papers'!$H$3:$KM$3,T$4,'English Scores- Leveled papers'!$H28:$KM28,"&gt;-1")=0,"",SUMIF('English Scores- Leveled papers'!$H$3:$KM$3,T$4,'English Scores- Leveled papers'!$H28:$KM28)))</f>
        <v>4</v>
      </c>
      <c r="U29" s="89">
        <f>IF($B29="","",IF(COUNTIFS('English Scores- Leveled papers'!$H$3:$KM$3,U$4,'English Scores- Leveled papers'!$H28:$KM28,"&gt;-1")=0,"",SUMIF('English Scores- Leveled papers'!$H$3:$KM$3,U$4,'English Scores- Leveled papers'!$H28:$KM28)))</f>
        <v>2</v>
      </c>
      <c r="V29" s="89" t="str">
        <f>IF($B29="","",IF(COUNTIFS('English Scores- Leveled papers'!$H$3:$KM$3,V$4,'English Scores- Leveled papers'!$H28:$KM28,"&gt;-1")=0,"",SUMIF('English Scores- Leveled papers'!$H$3:$KM$3,V$4,'English Scores- Leveled papers'!$H28:$KM28)))</f>
        <v/>
      </c>
      <c r="W29" s="89" t="str">
        <f>IF($B29="","",IF(COUNTIFS('English Scores- Leveled papers'!$H$3:$KM$3,W$4,'English Scores- Leveled papers'!$H28:$KM28,"&gt;-1")=0,"",SUMIF('English Scores- Leveled papers'!$H$3:$KM$3,W$4,'English Scores- Leveled papers'!$H28:$KM28)))</f>
        <v/>
      </c>
      <c r="X29" s="89" t="str">
        <f>IF($B29="","",IF(COUNTIFS('English Scores- Leveled papers'!$H$3:$KM$3,X$4,'English Scores- Leveled papers'!$H28:$KM28,"&gt;-1")=0,"",SUMIF('English Scores- Leveled papers'!$H$3:$KM$3,X$4,'English Scores- Leveled papers'!$H28:$KM28)))</f>
        <v/>
      </c>
      <c r="Y29" s="89" t="str">
        <f>IF($B29="","",IF(COUNTIFS('English Scores- Leveled papers'!$H$3:$KM$3,Y$4,'English Scores- Leveled papers'!$H28:$KM28,"&gt;-1")=0,"",SUMIF('English Scores- Leveled papers'!$H$3:$KM$3,Y$4,'English Scores- Leveled papers'!$H28:$KM28)))</f>
        <v/>
      </c>
      <c r="Z29" s="89" t="str">
        <f>IF($B29="","",IF(COUNTIFS('English Scores- Leveled papers'!$H$3:$KM$3,Z$4,'English Scores- Leveled papers'!$H28:$KM28,"&gt;-1")=0,"",SUMIF('English Scores- Leveled papers'!$H$3:$KM$3,Z$4,'English Scores- Leveled papers'!$H28:$KM28)))</f>
        <v/>
      </c>
      <c r="AA29" s="89" t="str">
        <f>IF($B29="","",IF(COUNTIFS('English Scores- Leveled papers'!$H$3:$KM$3,AA$4,'English Scores- Leveled papers'!$H28:$KM28,"&gt;-1")=0,"",SUMIF('English Scores- Leveled papers'!$H$3:$KM$3,AA$4,'English Scores- Leveled papers'!$H28:$KM28)))</f>
        <v/>
      </c>
      <c r="AB29" s="89" t="str">
        <f>IF($B29="","",IF(COUNTIFS('English Scores- Leveled papers'!$H$3:$KM$3,AB$4,'English Scores- Leveled papers'!$H28:$KM28,"&gt;-1")=0,"",SUMIF('English Scores- Leveled papers'!$H$3:$KM$3,AB$4,'English Scores- Leveled papers'!$H28:$KM28)))</f>
        <v/>
      </c>
      <c r="AC29" s="89" t="str">
        <f>IF($B29="","",IF(COUNTIFS('English Scores- Leveled papers'!$H$3:$KM$3,AC$4,'English Scores- Leveled papers'!$H28:$KM28,"&gt;-1")=0,"",SUMIF('English Scores- Leveled papers'!$H$3:$KM$3,AC$4,'English Scores- Leveled papers'!$H28:$KM28)))</f>
        <v/>
      </c>
      <c r="AD29" s="89" t="str">
        <f>IF($B29="","",IF(COUNTIFS('English Scores- Leveled papers'!$H$3:$KM$3,AD$4,'English Scores- Leveled papers'!$H28:$KM28,"&gt;-1")=0,"",SUMIF('English Scores- Leveled papers'!$H$3:$KM$3,AD$4,'English Scores- Leveled papers'!$H28:$KM28)))</f>
        <v/>
      </c>
      <c r="AE29" s="89" t="str">
        <f>IF($B29="","",IF(COUNTIFS('English Scores- Leveled papers'!$H$3:$KM$3,AE$4,'English Scores- Leveled papers'!$H28:$KM28,"&gt;-1")=0,"",SUMIF('English Scores- Leveled papers'!$H$3:$KM$3,AE$4,'English Scores- Leveled papers'!$H28:$KM28)))</f>
        <v/>
      </c>
      <c r="AF29" s="89" t="str">
        <f>IF($B29="","",IF(COUNTIFS('English Scores- Leveled papers'!$H$3:$KM$3,AF$4,'English Scores- Leveled papers'!$H28:$KM28,"&gt;-1")=0,"",SUMIF('English Scores- Leveled papers'!$H$3:$KM$3,AF$4,'English Scores- Leveled papers'!$H28:$KM28)))</f>
        <v/>
      </c>
      <c r="AG29" s="89" t="str">
        <f>IF($B29="","",IF(COUNTIFS('English Scores- Leveled papers'!$H$3:$KM$3,AG$4,'English Scores- Leveled papers'!$H28:$KM28,"&gt;-1")=0,"",SUMIF('English Scores- Leveled papers'!$H$3:$KM$3,AG$4,'English Scores- Leveled papers'!$H28:$KM28)))</f>
        <v/>
      </c>
      <c r="AH29" s="89" t="str">
        <f>IF($B29="","",IF(COUNTIFS('English Scores- Leveled papers'!$H$3:$KM$3,AH$4,'English Scores- Leveled papers'!$H28:$KM28,"&gt;-1")=0,"",SUMIF('English Scores- Leveled papers'!$H$3:$KM$3,AH$4,'English Scores- Leveled papers'!$H28:$KM28)))</f>
        <v/>
      </c>
      <c r="AI29" s="89" t="str">
        <f>IF($B29="","",IF(COUNTIFS('English Scores- Leveled papers'!$H$3:$KM$3,AI$4,'English Scores- Leveled papers'!$H28:$KM28,"&gt;-1")=0,"",SUMIF('English Scores- Leveled papers'!$H$3:$KM$3,AI$4,'English Scores- Leveled papers'!$H28:$KM28)))</f>
        <v/>
      </c>
      <c r="AJ29" s="89" t="str">
        <f>IF($B29="","",IF(COUNTIFS('English Scores- Leveled papers'!$H$3:$KM$3,AJ$4,'English Scores- Leveled papers'!$H28:$KM28,"&gt;-1")=0,"",SUMIF('English Scores- Leveled papers'!$H$3:$KM$3,AJ$4,'English Scores- Leveled papers'!$H28:$KM28)))</f>
        <v/>
      </c>
      <c r="AK29" s="89" t="str">
        <f>IF($B29="","",IF(COUNTIFS('English Scores- Leveled papers'!$H$3:$KM$3,AK$4,'English Scores- Leveled papers'!$H28:$KM28,"&gt;-1")=0,"",SUMIF('English Scores- Leveled papers'!$H$3:$KM$3,AK$4,'English Scores- Leveled papers'!$H28:$KM28)))</f>
        <v/>
      </c>
      <c r="AL29" s="89" t="str">
        <f>IF($B29="","",IF(COUNTIFS('English Scores- Leveled papers'!$H$3:$KM$3,AL$4,'English Scores- Leveled papers'!$H28:$KM28,"&gt;-1")=0,"",SUMIF('English Scores- Leveled papers'!$H$3:$KM$3,AL$4,'English Scores- Leveled papers'!$H28:$KM28)))</f>
        <v/>
      </c>
      <c r="AM29" s="89" t="str">
        <f>IF($B29="","",IF(COUNTIFS('English Scores- Leveled papers'!$H$3:$KM$3,AM$4,'English Scores- Leveled papers'!$H28:$KM28,"&gt;-1")=0,"",SUMIF('English Scores- Leveled papers'!$H$3:$KM$3,AM$4,'English Scores- Leveled papers'!$H28:$KM28)))</f>
        <v/>
      </c>
      <c r="AN29" s="89" t="str">
        <f>IF($B29="","",IF(COUNTIFS('English Scores- Leveled papers'!$H$3:$KM$3,AN$4,'English Scores- Leveled papers'!$H28:$KM28,"&gt;-1")=0,"",SUMIF('English Scores- Leveled papers'!$H$3:$KM$3,AN$4,'English Scores- Leveled papers'!$H28:$KM28)))</f>
        <v/>
      </c>
      <c r="AO29" s="89" t="str">
        <f>IF($B29="","",IF(COUNTIFS('English Scores- Leveled papers'!$H$3:$KM$3,AO$4,'English Scores- Leveled papers'!$H28:$KM28,"&gt;-1")=0,"",SUMIF('English Scores- Leveled papers'!$H$3:$KM$3,AO$4,'English Scores- Leveled papers'!$H28:$KM28)))</f>
        <v/>
      </c>
      <c r="AP29" s="89" t="str">
        <f>IF($B29="","",IF(COUNTIFS('English Scores- Leveled papers'!$H$3:$KM$3,AP$4,'English Scores- Leveled papers'!$H28:$KM28,"&gt;-1")=0,"",SUMIF('English Scores- Leveled papers'!$H$3:$KM$3,AP$4,'English Scores- Leveled papers'!$H28:$KM28)))</f>
        <v/>
      </c>
      <c r="AQ29" s="89" t="str">
        <f>IF($B29="","",IF(COUNTIFS('English Scores- Leveled papers'!$H$3:$KM$3,AQ$4,'English Scores- Leveled papers'!$H28:$KM28,"&gt;-1")=0,"",SUMIF('English Scores- Leveled papers'!$H$3:$KM$3,AQ$4,'English Scores- Leveled papers'!$H28:$KM28)))</f>
        <v/>
      </c>
      <c r="AR29" s="89" t="str">
        <f>IF($B29="","",IF(COUNTIFS('English Scores- Leveled papers'!$H$3:$KM$3,AR$4,'English Scores- Leveled papers'!$H28:$KM28,"&gt;-1")=0,"",SUMIF('English Scores- Leveled papers'!$H$3:$KM$3,AR$4,'English Scores- Leveled papers'!$H28:$KM28)))</f>
        <v/>
      </c>
      <c r="AS29" s="89" t="str">
        <f>IF($B29="","",IF(COUNTIFS('English Scores- Leveled papers'!$H$3:$KM$3,AS$4,'English Scores- Leveled papers'!$H28:$KM28,"&gt;-1")=0,"",SUMIF('English Scores- Leveled papers'!$H$3:$KM$3,AS$4,'English Scores- Leveled papers'!$H28:$KM28)))</f>
        <v/>
      </c>
      <c r="AT29" s="89" t="str">
        <f>IF($B29="","",IF(COUNTIFS('English Scores- Leveled papers'!$H$3:$KM$3,AT$4,'English Scores- Leveled papers'!$H28:$KM28,"&gt;-1")=0,"",SUMIF('English Scores- Leveled papers'!$H$3:$KM$3,AT$4,'English Scores- Leveled papers'!$H28:$KM28)))</f>
        <v/>
      </c>
      <c r="AU29" s="89" t="str">
        <f>IF($B29="","",IF(COUNTIFS('English Scores- Leveled papers'!$H$3:$KM$3,AU$4,'English Scores- Leveled papers'!$H28:$KM28,"&gt;-1")=0,"",SUMIF('English Scores- Leveled papers'!$H$3:$KM$3,AU$4,'English Scores- Leveled papers'!$H28:$KM28)))</f>
        <v/>
      </c>
      <c r="AV29" s="89" t="str">
        <f>IF($B29="","",IF(COUNTIFS('English Scores- Leveled papers'!$H$3:$KM$3,AV$4,'English Scores- Leveled papers'!$H28:$KM28,"&gt;-1")=0,"",SUMIF('English Scores- Leveled papers'!$H$3:$KM$3,AV$4,'English Scores- Leveled papers'!$H28:$KM28)))</f>
        <v/>
      </c>
      <c r="AW29" s="89" t="str">
        <f>IF($B29="","",IF(COUNTIFS('English Scores- Leveled papers'!$H$3:$KM$3,AW$4,'English Scores- Leveled papers'!$H28:$KM28,"&gt;-1")=0,"",SUMIF('English Scores- Leveled papers'!$H$3:$KM$3,AW$4,'English Scores- Leveled papers'!$H28:$KM28)))</f>
        <v/>
      </c>
      <c r="AX29" s="89" t="str">
        <f>IF($B29="","",IF(COUNTIFS('English Scores- Leveled papers'!$H$3:$KM$3,AX$4,'English Scores- Leveled papers'!$H28:$KM28,"&gt;-1")=0,"",SUMIF('English Scores- Leveled papers'!$H$3:$KM$3,AX$4,'English Scores- Leveled papers'!$H28:$KM28)))</f>
        <v/>
      </c>
      <c r="AY29" s="89" t="str">
        <f>IF($B29="","",IF(COUNTIFS('English Scores- Leveled papers'!$H$3:$KM$3,AY$4,'English Scores- Leveled papers'!$H28:$KM28,"&gt;-1")=0,"",SUMIF('English Scores- Leveled papers'!$H$3:$KM$3,AY$4,'English Scores- Leveled papers'!$H28:$KM28)))</f>
        <v/>
      </c>
      <c r="AZ29" s="89" t="str">
        <f>IF($B29="","",IF(COUNTIFS('English Scores- Leveled papers'!$H$3:$KM$3,AZ$4,'English Scores- Leveled papers'!$H28:$KM28,"&gt;-1")=0,"",SUMIF('English Scores- Leveled papers'!$H$3:$KM$3,AZ$4,'English Scores- Leveled papers'!$H28:$KM28)))</f>
        <v/>
      </c>
      <c r="BA29" s="89" t="str">
        <f>IF($B29="","",IF(COUNTIFS('English Scores- Leveled papers'!$H$3:$KM$3,BA$4,'English Scores- Leveled papers'!$H28:$KM28,"&gt;-1")=0,"",SUMIF('English Scores- Leveled papers'!$H$3:$KM$3,BA$4,'English Scores- Leveled papers'!$H28:$KM28)))</f>
        <v/>
      </c>
      <c r="BB29" s="89" t="str">
        <f>IF($B29="","",IF(COUNTIFS('English Scores- Leveled papers'!$H$3:$KM$3,BB$4,'English Scores- Leveled papers'!$H28:$KM28,"&gt;-1")=0,"",SUMIF('English Scores- Leveled papers'!$H$3:$KM$3,BB$4,'English Scores- Leveled papers'!$H28:$KM28)))</f>
        <v/>
      </c>
      <c r="BC29" s="89" t="str">
        <f>IF($B29="","",IF(COUNTIFS('English Scores- Leveled papers'!$H$3:$KM$3,BC$4,'English Scores- Leveled papers'!$H28:$KM28,"&gt;-1")=0,"",SUMIF('English Scores- Leveled papers'!$H$3:$KM$3,BC$4,'English Scores- Leveled papers'!$H28:$KM28)))</f>
        <v/>
      </c>
      <c r="BD29" s="89" t="str">
        <f>IF($B29="","",IF(COUNTIFS('English Scores- Leveled papers'!$H$3:$KM$3,BD$4,'English Scores- Leveled papers'!$H28:$KM28,"&gt;-1")=0,"",SUMIF('English Scores- Leveled papers'!$H$3:$KM$3,BD$4,'English Scores- Leveled papers'!$H28:$KM28)))</f>
        <v/>
      </c>
      <c r="BE29" s="89" t="str">
        <f>IF($B29="","",IF(COUNTIFS('English Scores- Leveled papers'!$H$3:$KM$3,BE$4,'English Scores- Leveled papers'!$H28:$KM28,"&gt;-1")=0,"",SUMIF('English Scores- Leveled papers'!$H$3:$KM$3,BE$4,'English Scores- Leveled papers'!$H28:$KM28)))</f>
        <v/>
      </c>
      <c r="BF29" s="89" t="str">
        <f>IF($B29="","",IF(COUNTIFS('English Scores- Leveled papers'!$H$3:$KM$3,BF$4,'English Scores- Leveled papers'!$H28:$KM28,"&gt;-1")=0,"",SUMIF('English Scores- Leveled papers'!$H$3:$KM$3,BF$4,'English Scores- Leveled papers'!$H28:$KM28)))</f>
        <v/>
      </c>
      <c r="BG29" s="89" t="str">
        <f>IF($B29="","",IF(COUNTIFS('English Scores- Leveled papers'!$H$3:$KM$3,BG$4,'English Scores- Leveled papers'!$H28:$KM28,"&gt;-1")=0,"",SUMIF('English Scores- Leveled papers'!$H$3:$KM$3,BG$4,'English Scores- Leveled papers'!$H28:$KM28)))</f>
        <v/>
      </c>
      <c r="BH29" s="89" t="str">
        <f>IF($B29="","",IF(COUNTIFS('English Scores- Leveled papers'!$H$3:$KM$3,BH$4,'English Scores- Leveled papers'!$H28:$KM28,"&gt;-1")=0,"",SUMIF('English Scores- Leveled papers'!$H$3:$KM$3,BH$4,'English Scores- Leveled papers'!$H28:$KM28)))</f>
        <v/>
      </c>
      <c r="BI29" s="89" t="str">
        <f>IF($B29="","",IF(COUNTIFS('English Scores- Leveled papers'!$H$3:$KM$3,BI$4,'English Scores- Leveled papers'!$H28:$KM28,"&gt;-1")=0,"",SUMIF('English Scores- Leveled papers'!$H$3:$KM$3,BI$4,'English Scores- Leveled papers'!$H28:$KM28)))</f>
        <v/>
      </c>
      <c r="BJ29" s="89" t="str">
        <f>IF($B29="","",IF(COUNTIFS('English Scores- Leveled papers'!$H$3:$KM$3,BJ$4,'English Scores- Leveled papers'!$H28:$KM28,"&gt;-1")=0,"",SUMIF('English Scores- Leveled papers'!$H$3:$KM$3,BJ$4,'English Scores- Leveled papers'!$H28:$KM28)))</f>
        <v/>
      </c>
      <c r="BK29" s="89" t="str">
        <f>IF($B29="","",IF(COUNTIFS('English Scores- Leveled papers'!$H$3:$KM$3,BK$4,'English Scores- Leveled papers'!$H28:$KM28,"&gt;-1")=0,"",SUMIF('English Scores- Leveled papers'!$H$3:$KM$3,BK$4,'English Scores- Leveled papers'!$H28:$KM28)))</f>
        <v/>
      </c>
      <c r="BL29" s="89" t="str">
        <f>IF($B29="","",IF(COUNTIFS('English Scores- Leveled papers'!$H$3:$KM$3,BL$4,'English Scores- Leveled papers'!$H28:$KM28,"&gt;-1")=0,"",SUMIF('English Scores- Leveled papers'!$H$3:$KM$3,BL$4,'English Scores- Leveled papers'!$H28:$KM28)))</f>
        <v/>
      </c>
      <c r="BM29" s="89" t="str">
        <f>IF($B29="","",IF(COUNTIFS('Eng GLA 6th, 7th, 8th'!$E$3:$DV$3,BM$4,'Eng GLA 6th, 7th, 8th'!$E29:$DV29, "&gt;-1")=0,"",SUMIF('Eng GLA 6th, 7th, 8th'!$E$3:$DV$3,BM$4,'Eng GLA 6th, 7th, 8th'!$E29:$DV29)))</f>
        <v/>
      </c>
      <c r="BN29" s="89" t="str">
        <f>IF($B29="","",IF(COUNTIFS('Eng GLA 6th, 7th, 8th'!$E$3:$DV$3,BN$4,'Eng GLA 6th, 7th, 8th'!$E29:$DV29, "&gt;-1")=0,"",SUMIF('Eng GLA 6th, 7th, 8th'!$E$3:$DV$3,BN$4,'Eng GLA 6th, 7th, 8th'!$E29:$DV29)))</f>
        <v/>
      </c>
      <c r="BO29" s="89" t="str">
        <f>IF($B29="","",IF(COUNTIFS('Eng GLA 6th, 7th, 8th'!$E$3:$DV$3,BO$4,'Eng GLA 6th, 7th, 8th'!$E29:$DV29, "&gt;-1")=0,"",SUMIF('Eng GLA 6th, 7th, 8th'!$E$3:$DV$3,BO$4,'Eng GLA 6th, 7th, 8th'!$E29:$DV29)))</f>
        <v/>
      </c>
      <c r="BP29" s="89" t="str">
        <f>IF($B29="","",IF(COUNTIFS('Eng GLA 6th, 7th, 8th'!$E$3:$DV$3,BP$4,'Eng GLA 6th, 7th, 8th'!$E29:$DV29, "&gt;-1")=0,"",SUMIF('Eng GLA 6th, 7th, 8th'!$E$3:$DV$3,BP$4,'Eng GLA 6th, 7th, 8th'!$E29:$DV29)))</f>
        <v/>
      </c>
      <c r="BQ29" s="89" t="str">
        <f>IF($B29="","",IF(COUNTIFS('Eng GLA 6th, 7th, 8th'!$E$3:$DV$3,BQ$4,'Eng GLA 6th, 7th, 8th'!$E29:$DV29, "&gt;-1")=0,"",SUMIF('Eng GLA 6th, 7th, 8th'!$E$3:$DV$3,BQ$4,'Eng GLA 6th, 7th, 8th'!$E29:$DV29)))</f>
        <v/>
      </c>
      <c r="BR29" s="89" t="str">
        <f>IF($B29="","",IF(COUNTIFS('Eng GLA 6th, 7th, 8th'!$E$3:$DV$3,BR$4,'Eng GLA 6th, 7th, 8th'!$E29:$DV29, "&gt;-1")=0,"",SUMIF('Eng GLA 6th, 7th, 8th'!$E$3:$DV$3,BR$4,'Eng GLA 6th, 7th, 8th'!$E29:$DV29)))</f>
        <v/>
      </c>
      <c r="BS29" s="89" t="str">
        <f>IF($B29="","",IF(COUNTIFS('Eng GLA 6th, 7th, 8th'!$E$3:$DV$3,BS$4,'Eng GLA 6th, 7th, 8th'!$E29:$DV29, "&gt;-1")=0,"",SUMIF('Eng GLA 6th, 7th, 8th'!$E$3:$DV$3,BS$4,'Eng GLA 6th, 7th, 8th'!$E29:$DV29)))</f>
        <v/>
      </c>
      <c r="BT29" s="89" t="str">
        <f>IF($B29="","",IF(COUNTIFS('Eng GLA 6th, 7th, 8th'!$E$3:$DV$3,BT$4,'Eng GLA 6th, 7th, 8th'!$E29:$DV29, "&gt;-1")=0,"",SUMIF('Eng GLA 6th, 7th, 8th'!$E$3:$DV$3,BT$4,'Eng GLA 6th, 7th, 8th'!$E29:$DV29)))</f>
        <v/>
      </c>
      <c r="BU29" s="89" t="str">
        <f>IF($B29="","",IF(COUNTIFS('Eng GLA 6th, 7th, 8th'!$E$3:$DV$3,BU$4,'Eng GLA 6th, 7th, 8th'!$E29:$DV29, "&gt;-1")=0,"",SUMIF('Eng GLA 6th, 7th, 8th'!$E$3:$DV$3,BU$4,'Eng GLA 6th, 7th, 8th'!$E29:$DV29)))</f>
        <v/>
      </c>
      <c r="BV29" s="89" t="str">
        <f>IF($B29="","",IF(COUNTIFS('Eng GLA 6th, 7th, 8th'!$E$3:$DV$3,BV$4,'Eng GLA 6th, 7th, 8th'!$E29:$DV29, "&gt;-1")=0,"",SUMIF('Eng GLA 6th, 7th, 8th'!$E$3:$DV$3,BV$4,'Eng GLA 6th, 7th, 8th'!$E29:$DV29)))</f>
        <v/>
      </c>
      <c r="BW29" s="89" t="str">
        <f>IF($B29="","",IF(COUNTIFS('Eng GLA 6th, 7th, 8th'!$E$3:$DV$3,BW$4,'Eng GLA 6th, 7th, 8th'!$E29:$DV29, "&gt;-1")=0,"",SUMIF('Eng GLA 6th, 7th, 8th'!$E$3:$DV$3,BW$4,'Eng GLA 6th, 7th, 8th'!$E29:$DV29)))</f>
        <v/>
      </c>
      <c r="BX29" s="89" t="str">
        <f>IF($B29="","",IF(COUNTIFS('Eng GLA 6th, 7th, 8th'!$E$3:$DV$3,BX$4,'Eng GLA 6th, 7th, 8th'!$E29:$DV29, "&gt;-1")=0,"",SUMIF('Eng GLA 6th, 7th, 8th'!$E$3:$DV$3,BX$4,'Eng GLA 6th, 7th, 8th'!$E29:$DV29)))</f>
        <v/>
      </c>
      <c r="BY29" s="89" t="str">
        <f>IF($B29="","",IF(COUNTIFS('Eng GLA 6th, 7th, 8th'!$E$3:$DV$3,BY$4,'Eng GLA 6th, 7th, 8th'!$E29:$DV29, "&gt;-1")=0,"",SUMIF('Eng GLA 6th, 7th, 8th'!$E$3:$DV$3,BY$4,'Eng GLA 6th, 7th, 8th'!$E29:$DV29)))</f>
        <v/>
      </c>
      <c r="BZ29" s="89" t="str">
        <f>IF($B29="","",IF(COUNTIFS('Eng GLA 6th, 7th, 8th'!$E$3:$DV$3,BZ$4,'Eng GLA 6th, 7th, 8th'!$E29:$DV29, "&gt;-1")=0,"",SUMIF('Eng GLA 6th, 7th, 8th'!$E$3:$DV$3,BZ$4,'Eng GLA 6th, 7th, 8th'!$E29:$DV29)))</f>
        <v/>
      </c>
      <c r="CA29" s="89" t="str">
        <f>IF($B29="","",IF(COUNTIFS('Eng GLA 6th, 7th, 8th'!$E$3:$DV$3,CA$4,'Eng GLA 6th, 7th, 8th'!$E29:$DV29, "&gt;-1")=0,"",SUMIF('Eng GLA 6th, 7th, 8th'!$E$3:$DV$3,CA$4,'Eng GLA 6th, 7th, 8th'!$E29:$DV29)))</f>
        <v/>
      </c>
      <c r="CB29" s="426"/>
      <c r="CC29" s="133" t="str">
        <f>IFERROR(IF((COUNT('Eng GLA 6th, 7th, 8th'!E29:U29)=0)," ",(SUM('Eng GLA 6th, 7th, 8th'!E29:U29)/$CC$3)),"")</f>
        <v xml:space="preserve"> </v>
      </c>
      <c r="CD29" s="133" t="str">
        <f>IFERROR(IF((COUNT('Eng GLA 6th, 7th, 8th'!V29:AA29)=0)," ",(SUM('Eng GLA 6th, 7th, 8th'!V29:AA29)/$CD$3)),"")</f>
        <v xml:space="preserve"> </v>
      </c>
      <c r="CE29" s="133" t="str">
        <f>IFERROR(IF((COUNT('Eng GLA 6th, 7th, 8th'!AB29:AG29)=0)," ",(SUM('Eng GLA 6th, 7th, 8th'!AB29:AG29)/$CE$3)),"")</f>
        <v xml:space="preserve"> </v>
      </c>
      <c r="CF29" s="133" t="str">
        <f>IFERROR(IF((COUNT('Eng GLA 6th, 7th, 8th'!AH29:AP29)=0)," ",(SUM('Eng GLA 6th, 7th, 8th'!AH29:AP29)/$CF$3)),"")</f>
        <v xml:space="preserve"> </v>
      </c>
      <c r="CG29" s="433" t="str">
        <f>IFERROR(IF((COUNT('Eng GLA 6th, 7th, 8th'!AR29:BH29)=0)," ",(SUM('Eng GLA 6th, 7th, 8th'!AR29:BH29)/$CG$3)),"")</f>
        <v xml:space="preserve"> </v>
      </c>
      <c r="CH29" s="433" t="str">
        <f>IFERROR(IF((COUNT('Eng GLA 6th, 7th, 8th'!BI29:BN29)=0)," ",(SUM('Eng GLA 6th, 7th, 8th'!BI29:BN29)/$CH$3)),"")</f>
        <v xml:space="preserve"> </v>
      </c>
      <c r="CI29" s="433" t="str">
        <f>IFERROR(IF((COUNT('Eng GLA 6th, 7th, 8th'!BO29:BT29)=0)," ",(SUM('Eng GLA 6th, 7th, 8th'!BO29:BT29)/$CI$3)),"")</f>
        <v xml:space="preserve"> </v>
      </c>
      <c r="CJ29" s="433" t="str">
        <f>IFERROR(IF((COUNT('Eng GLA 6th, 7th, 8th'!BU29:CF29)=0)," ",(SUM('Eng GLA 6th, 7th, 8th'!BU29:CF29)/$CJ$3)),"")</f>
        <v xml:space="preserve"> </v>
      </c>
      <c r="CK29" s="433" t="str">
        <f>IFERROR(IF((COUNT('Eng GLA 6th, 7th, 8th'!CH29:CX29)=0)," ",(SUM('Eng GLA 6th, 7th, 8th'!CH29:CX29)/$CK$3)),"")</f>
        <v xml:space="preserve"> </v>
      </c>
      <c r="CL29" s="433" t="str">
        <f>IFERROR(IF((COUNT('Eng GLA 6th, 7th, 8th'!CY29:DD29)=0)," ",(SUM('Eng GLA 6th, 7th, 8th'!CY29:DD29)/$CL$3)),"")</f>
        <v xml:space="preserve"> </v>
      </c>
      <c r="CM29" s="433" t="str">
        <f>IFERROR(IF((COUNT('Eng GLA 6th, 7th, 8th'!DE29:DJ29)=0)," ",(SUM('Eng GLA 6th, 7th, 8th'!DE29:DJ29)/$CM$3)),"")</f>
        <v xml:space="preserve"> </v>
      </c>
      <c r="CN29" s="433" t="str">
        <f>IFERROR(IF((COUNT('Eng GLA 6th, 7th, 8th'!DK29:DV29)=0)," ",(SUM('Eng GLA 6th, 7th, 8th'!DK29:DV29)/$CN$3)),"")</f>
        <v xml:space="preserve"> </v>
      </c>
    </row>
    <row r="30" spans="1:92" x14ac:dyDescent="0.2">
      <c r="A30" s="65">
        <v>23</v>
      </c>
      <c r="B30" s="65" t="str">
        <f>'English Scores- Leveled papers'!B29</f>
        <v>Faisal</v>
      </c>
      <c r="C30" s="66">
        <f>'RC Mastery Check+Question type'!H27</f>
        <v>1</v>
      </c>
      <c r="D30" s="153">
        <f>'Cover Sheet'!L27</f>
        <v>0.5</v>
      </c>
      <c r="E30" s="89" t="str">
        <f>IF($B30="","",IF(COUNTIFS('English Scores- Leveled papers'!$H$3:$KM$3,E$4,'English Scores- Leveled papers'!$H29:$KM29,"&gt;-1")=0,"",SUMIF('English Scores- Leveled papers'!$H$3:$KM$3,E$4,'English Scores- Leveled papers'!$H29:$KM29)))</f>
        <v/>
      </c>
      <c r="F30" s="89" t="str">
        <f>IF($B30="","",IF(COUNTIFS('English Scores- Leveled papers'!$H$3:$KM$3,F$4,'English Scores- Leveled papers'!$H29:$KM29,"&gt;-1")=0,"",SUMIF('English Scores- Leveled papers'!$H$3:$KM$3,F$4,'English Scores- Leveled papers'!$H29:$KM29)))</f>
        <v/>
      </c>
      <c r="G30" s="89" t="str">
        <f>IF($B30="","",IF(COUNTIFS('English Scores- Leveled papers'!$H$3:$KM$3,G$4,'English Scores- Leveled papers'!$H29:$KM29,"&gt;-1")=0,"",SUMIF('English Scores- Leveled papers'!$H$3:$KM$3,G$4,'English Scores- Leveled papers'!$H29:$KM29)))</f>
        <v/>
      </c>
      <c r="H30" s="89" t="str">
        <f>IF($B30="","",IF(COUNTIFS('English Scores- Leveled papers'!$H$3:$KM$3,H$4,'English Scores- Leveled papers'!$H29:$KM29,"&gt;-1")=0,"",SUMIF('English Scores- Leveled papers'!$H$3:$KM$3,H$4,'English Scores- Leveled papers'!$H29:$KM29)))</f>
        <v/>
      </c>
      <c r="I30" s="89" t="str">
        <f>IF($B30="","",IF(COUNTIFS('English Scores- Leveled papers'!$H$3:$KM$3,I$4,'English Scores- Leveled papers'!$H29:$KM29,"&gt;-1")=0,"",SUMIF('English Scores- Leveled papers'!$H$3:$KM$3,I$4,'English Scores- Leveled papers'!$H29:$KM29)))</f>
        <v/>
      </c>
      <c r="J30" s="89" t="str">
        <f>IF($B30="","",IF(COUNTIFS('English Scores- Leveled papers'!$H$3:$KM$3,J$4,'English Scores- Leveled papers'!$H29:$KM29,"&gt;-1")=0,"",SUMIF('English Scores- Leveled papers'!$H$3:$KM$3,J$4,'English Scores- Leveled papers'!$H29:$KM29)))</f>
        <v/>
      </c>
      <c r="K30" s="89" t="str">
        <f>IF($B30="","",IF(COUNTIFS('English Scores- Leveled papers'!$H$3:$KM$3,K$4,'English Scores- Leveled papers'!$H29:$KM29,"&gt;-1")=0,"",SUMIF('English Scores- Leveled papers'!$H$3:$KM$3,K$4,'English Scores- Leveled papers'!$H29:$KM29)))</f>
        <v/>
      </c>
      <c r="L30" s="89" t="str">
        <f>IF($B30="","",IF(COUNTIFS('English Scores- Leveled papers'!$H$3:$KM$3,L$4,'English Scores- Leveled papers'!$H29:$KM29,"&gt;-1")=0,"",SUMIF('English Scores- Leveled papers'!$H$3:$KM$3,L$4,'English Scores- Leveled papers'!$H29:$KM29)))</f>
        <v/>
      </c>
      <c r="M30" s="89">
        <f>IF($B30="","",IF(COUNTIFS('English Scores- Leveled papers'!$H$3:$KM$3,M$4,'English Scores- Leveled papers'!$H29:$KM29,"&gt;-1")=0,"",SUMIF('English Scores- Leveled papers'!$H$3:$KM$3,M$4,'English Scores- Leveled papers'!$H29:$KM29)))</f>
        <v>3</v>
      </c>
      <c r="N30" s="89">
        <f>IF($B30="","",IF(COUNTIFS('English Scores- Leveled papers'!$H$3:$KM$3,N$4,'English Scores- Leveled papers'!$H29:$KM29,"&gt;-1")=0,"",SUMIF('English Scores- Leveled papers'!$H$3:$KM$3,N$4,'English Scores- Leveled papers'!$H29:$KM29)))</f>
        <v>0</v>
      </c>
      <c r="O30" s="89">
        <f>IF($B30="","",IF(COUNTIFS('English Scores- Leveled papers'!$H$3:$KM$3,O$4,'English Scores- Leveled papers'!$H29:$KM29,"&gt;-1")=0,"",SUMIF('English Scores- Leveled papers'!$H$3:$KM$3,O$4,'English Scores- Leveled papers'!$H29:$KM29)))</f>
        <v>1</v>
      </c>
      <c r="P30" s="89">
        <f>IF($B30="","",IF(COUNTIFS('English Scores- Leveled papers'!$H$3:$KM$3,P$4,'English Scores- Leveled papers'!$H29:$KM29,"&gt;-1")=0,"",SUMIF('English Scores- Leveled papers'!$H$3:$KM$3,P$4,'English Scores- Leveled papers'!$H29:$KM29)))</f>
        <v>2</v>
      </c>
      <c r="Q30" s="89">
        <f>IF($B30="","",IF(COUNTIFS('English Scores- Leveled papers'!$H$3:$KM$3,Q$4,'English Scores- Leveled papers'!$H29:$KM29,"&gt;-1")=0,"",SUMIF('English Scores- Leveled papers'!$H$3:$KM$3,Q$4,'English Scores- Leveled papers'!$H29:$KM29)))</f>
        <v>3</v>
      </c>
      <c r="R30" s="89">
        <f>IF($B30="","",IF(COUNTIFS('English Scores- Leveled papers'!$H$3:$KM$3,R$4,'English Scores- Leveled papers'!$H29:$KM29,"&gt;-1")=0,"",SUMIF('English Scores- Leveled papers'!$H$3:$KM$3,R$4,'English Scores- Leveled papers'!$H29:$KM29)))</f>
        <v>1</v>
      </c>
      <c r="S30" s="89">
        <f>IF($B30="","",IF(COUNTIFS('English Scores- Leveled papers'!$H$3:$KM$3,S$4,'English Scores- Leveled papers'!$H29:$KM29,"&gt;-1")=0,"",SUMIF('English Scores- Leveled papers'!$H$3:$KM$3,S$4,'English Scores- Leveled papers'!$H29:$KM29)))</f>
        <v>0</v>
      </c>
      <c r="T30" s="89">
        <f>IF($B30="","",IF(COUNTIFS('English Scores- Leveled papers'!$H$3:$KM$3,T$4,'English Scores- Leveled papers'!$H29:$KM29,"&gt;-1")=0,"",SUMIF('English Scores- Leveled papers'!$H$3:$KM$3,T$4,'English Scores- Leveled papers'!$H29:$KM29)))</f>
        <v>2.75</v>
      </c>
      <c r="U30" s="89">
        <f>IF($B30="","",IF(COUNTIFS('English Scores- Leveled papers'!$H$3:$KM$3,U$4,'English Scores- Leveled papers'!$H29:$KM29,"&gt;-1")=0,"",SUMIF('English Scores- Leveled papers'!$H$3:$KM$3,U$4,'English Scores- Leveled papers'!$H29:$KM29)))</f>
        <v>1</v>
      </c>
      <c r="V30" s="89">
        <f>IF($B30="","",IF(COUNTIFS('English Scores- Leveled papers'!$H$3:$KM$3,V$4,'English Scores- Leveled papers'!$H29:$KM29,"&gt;-1")=0,"",SUMIF('English Scores- Leveled papers'!$H$3:$KM$3,V$4,'English Scores- Leveled papers'!$H29:$KM29)))</f>
        <v>2</v>
      </c>
      <c r="W30" s="89">
        <f>IF($B30="","",IF(COUNTIFS('English Scores- Leveled papers'!$H$3:$KM$3,W$4,'English Scores- Leveled papers'!$H29:$KM29,"&gt;-1")=0,"",SUMIF('English Scores- Leveled papers'!$H$3:$KM$3,W$4,'English Scores- Leveled papers'!$H29:$KM29)))</f>
        <v>1</v>
      </c>
      <c r="X30" s="89">
        <f>IF($B30="","",IF(COUNTIFS('English Scores- Leveled papers'!$H$3:$KM$3,X$4,'English Scores- Leveled papers'!$H29:$KM29,"&gt;-1")=0,"",SUMIF('English Scores- Leveled papers'!$H$3:$KM$3,X$4,'English Scores- Leveled papers'!$H29:$KM29)))</f>
        <v>0</v>
      </c>
      <c r="Y30" s="89">
        <f>IF($B30="","",IF(COUNTIFS('English Scores- Leveled papers'!$H$3:$KM$3,Y$4,'English Scores- Leveled papers'!$H29:$KM29,"&gt;-1")=0,"",SUMIF('English Scores- Leveled papers'!$H$3:$KM$3,Y$4,'English Scores- Leveled papers'!$H29:$KM29)))</f>
        <v>1</v>
      </c>
      <c r="Z30" s="89" t="str">
        <f>IF($B30="","",IF(COUNTIFS('English Scores- Leveled papers'!$H$3:$KM$3,Z$4,'English Scores- Leveled papers'!$H29:$KM29,"&gt;-1")=0,"",SUMIF('English Scores- Leveled papers'!$H$3:$KM$3,Z$4,'English Scores- Leveled papers'!$H29:$KM29)))</f>
        <v/>
      </c>
      <c r="AA30" s="89" t="str">
        <f>IF($B30="","",IF(COUNTIFS('English Scores- Leveled papers'!$H$3:$KM$3,AA$4,'English Scores- Leveled papers'!$H29:$KM29,"&gt;-1")=0,"",SUMIF('English Scores- Leveled papers'!$H$3:$KM$3,AA$4,'English Scores- Leveled papers'!$H29:$KM29)))</f>
        <v/>
      </c>
      <c r="AB30" s="89" t="str">
        <f>IF($B30="","",IF(COUNTIFS('English Scores- Leveled papers'!$H$3:$KM$3,AB$4,'English Scores- Leveled papers'!$H29:$KM29,"&gt;-1")=0,"",SUMIF('English Scores- Leveled papers'!$H$3:$KM$3,AB$4,'English Scores- Leveled papers'!$H29:$KM29)))</f>
        <v/>
      </c>
      <c r="AC30" s="89" t="str">
        <f>IF($B30="","",IF(COUNTIFS('English Scores- Leveled papers'!$H$3:$KM$3,AC$4,'English Scores- Leveled papers'!$H29:$KM29,"&gt;-1")=0,"",SUMIF('English Scores- Leveled papers'!$H$3:$KM$3,AC$4,'English Scores- Leveled papers'!$H29:$KM29)))</f>
        <v/>
      </c>
      <c r="AD30" s="89" t="str">
        <f>IF($B30="","",IF(COUNTIFS('English Scores- Leveled papers'!$H$3:$KM$3,AD$4,'English Scores- Leveled papers'!$H29:$KM29,"&gt;-1")=0,"",SUMIF('English Scores- Leveled papers'!$H$3:$KM$3,AD$4,'English Scores- Leveled papers'!$H29:$KM29)))</f>
        <v/>
      </c>
      <c r="AE30" s="89" t="str">
        <f>IF($B30="","",IF(COUNTIFS('English Scores- Leveled papers'!$H$3:$KM$3,AE$4,'English Scores- Leveled papers'!$H29:$KM29,"&gt;-1")=0,"",SUMIF('English Scores- Leveled papers'!$H$3:$KM$3,AE$4,'English Scores- Leveled papers'!$H29:$KM29)))</f>
        <v/>
      </c>
      <c r="AF30" s="89" t="str">
        <f>IF($B30="","",IF(COUNTIFS('English Scores- Leveled papers'!$H$3:$KM$3,AF$4,'English Scores- Leveled papers'!$H29:$KM29,"&gt;-1")=0,"",SUMIF('English Scores- Leveled papers'!$H$3:$KM$3,AF$4,'English Scores- Leveled papers'!$H29:$KM29)))</f>
        <v/>
      </c>
      <c r="AG30" s="89" t="str">
        <f>IF($B30="","",IF(COUNTIFS('English Scores- Leveled papers'!$H$3:$KM$3,AG$4,'English Scores- Leveled papers'!$H29:$KM29,"&gt;-1")=0,"",SUMIF('English Scores- Leveled papers'!$H$3:$KM$3,AG$4,'English Scores- Leveled papers'!$H29:$KM29)))</f>
        <v/>
      </c>
      <c r="AH30" s="89" t="str">
        <f>IF($B30="","",IF(COUNTIFS('English Scores- Leveled papers'!$H$3:$KM$3,AH$4,'English Scores- Leveled papers'!$H29:$KM29,"&gt;-1")=0,"",SUMIF('English Scores- Leveled papers'!$H$3:$KM$3,AH$4,'English Scores- Leveled papers'!$H29:$KM29)))</f>
        <v/>
      </c>
      <c r="AI30" s="89" t="str">
        <f>IF($B30="","",IF(COUNTIFS('English Scores- Leveled papers'!$H$3:$KM$3,AI$4,'English Scores- Leveled papers'!$H29:$KM29,"&gt;-1")=0,"",SUMIF('English Scores- Leveled papers'!$H$3:$KM$3,AI$4,'English Scores- Leveled papers'!$H29:$KM29)))</f>
        <v/>
      </c>
      <c r="AJ30" s="89" t="str">
        <f>IF($B30="","",IF(COUNTIFS('English Scores- Leveled papers'!$H$3:$KM$3,AJ$4,'English Scores- Leveled papers'!$H29:$KM29,"&gt;-1")=0,"",SUMIF('English Scores- Leveled papers'!$H$3:$KM$3,AJ$4,'English Scores- Leveled papers'!$H29:$KM29)))</f>
        <v/>
      </c>
      <c r="AK30" s="89" t="str">
        <f>IF($B30="","",IF(COUNTIFS('English Scores- Leveled papers'!$H$3:$KM$3,AK$4,'English Scores- Leveled papers'!$H29:$KM29,"&gt;-1")=0,"",SUMIF('English Scores- Leveled papers'!$H$3:$KM$3,AK$4,'English Scores- Leveled papers'!$H29:$KM29)))</f>
        <v/>
      </c>
      <c r="AL30" s="89" t="str">
        <f>IF($B30="","",IF(COUNTIFS('English Scores- Leveled papers'!$H$3:$KM$3,AL$4,'English Scores- Leveled papers'!$H29:$KM29,"&gt;-1")=0,"",SUMIF('English Scores- Leveled papers'!$H$3:$KM$3,AL$4,'English Scores- Leveled papers'!$H29:$KM29)))</f>
        <v/>
      </c>
      <c r="AM30" s="89" t="str">
        <f>IF($B30="","",IF(COUNTIFS('English Scores- Leveled papers'!$H$3:$KM$3,AM$4,'English Scores- Leveled papers'!$H29:$KM29,"&gt;-1")=0,"",SUMIF('English Scores- Leveled papers'!$H$3:$KM$3,AM$4,'English Scores- Leveled papers'!$H29:$KM29)))</f>
        <v/>
      </c>
      <c r="AN30" s="89" t="str">
        <f>IF($B30="","",IF(COUNTIFS('English Scores- Leveled papers'!$H$3:$KM$3,AN$4,'English Scores- Leveled papers'!$H29:$KM29,"&gt;-1")=0,"",SUMIF('English Scores- Leveled papers'!$H$3:$KM$3,AN$4,'English Scores- Leveled papers'!$H29:$KM29)))</f>
        <v/>
      </c>
      <c r="AO30" s="89" t="str">
        <f>IF($B30="","",IF(COUNTIFS('English Scores- Leveled papers'!$H$3:$KM$3,AO$4,'English Scores- Leveled papers'!$H29:$KM29,"&gt;-1")=0,"",SUMIF('English Scores- Leveled papers'!$H$3:$KM$3,AO$4,'English Scores- Leveled papers'!$H29:$KM29)))</f>
        <v/>
      </c>
      <c r="AP30" s="89" t="str">
        <f>IF($B30="","",IF(COUNTIFS('English Scores- Leveled papers'!$H$3:$KM$3,AP$4,'English Scores- Leveled papers'!$H29:$KM29,"&gt;-1")=0,"",SUMIF('English Scores- Leveled papers'!$H$3:$KM$3,AP$4,'English Scores- Leveled papers'!$H29:$KM29)))</f>
        <v/>
      </c>
      <c r="AQ30" s="89" t="str">
        <f>IF($B30="","",IF(COUNTIFS('English Scores- Leveled papers'!$H$3:$KM$3,AQ$4,'English Scores- Leveled papers'!$H29:$KM29,"&gt;-1")=0,"",SUMIF('English Scores- Leveled papers'!$H$3:$KM$3,AQ$4,'English Scores- Leveled papers'!$H29:$KM29)))</f>
        <v/>
      </c>
      <c r="AR30" s="89" t="str">
        <f>IF($B30="","",IF(COUNTIFS('English Scores- Leveled papers'!$H$3:$KM$3,AR$4,'English Scores- Leveled papers'!$H29:$KM29,"&gt;-1")=0,"",SUMIF('English Scores- Leveled papers'!$H$3:$KM$3,AR$4,'English Scores- Leveled papers'!$H29:$KM29)))</f>
        <v/>
      </c>
      <c r="AS30" s="89" t="str">
        <f>IF($B30="","",IF(COUNTIFS('English Scores- Leveled papers'!$H$3:$KM$3,AS$4,'English Scores- Leveled papers'!$H29:$KM29,"&gt;-1")=0,"",SUMIF('English Scores- Leveled papers'!$H$3:$KM$3,AS$4,'English Scores- Leveled papers'!$H29:$KM29)))</f>
        <v/>
      </c>
      <c r="AT30" s="89" t="str">
        <f>IF($B30="","",IF(COUNTIFS('English Scores- Leveled papers'!$H$3:$KM$3,AT$4,'English Scores- Leveled papers'!$H29:$KM29,"&gt;-1")=0,"",SUMIF('English Scores- Leveled papers'!$H$3:$KM$3,AT$4,'English Scores- Leveled papers'!$H29:$KM29)))</f>
        <v/>
      </c>
      <c r="AU30" s="89" t="str">
        <f>IF($B30="","",IF(COUNTIFS('English Scores- Leveled papers'!$H$3:$KM$3,AU$4,'English Scores- Leveled papers'!$H29:$KM29,"&gt;-1")=0,"",SUMIF('English Scores- Leveled papers'!$H$3:$KM$3,AU$4,'English Scores- Leveled papers'!$H29:$KM29)))</f>
        <v/>
      </c>
      <c r="AV30" s="89" t="str">
        <f>IF($B30="","",IF(COUNTIFS('English Scores- Leveled papers'!$H$3:$KM$3,AV$4,'English Scores- Leveled papers'!$H29:$KM29,"&gt;-1")=0,"",SUMIF('English Scores- Leveled papers'!$H$3:$KM$3,AV$4,'English Scores- Leveled papers'!$H29:$KM29)))</f>
        <v/>
      </c>
      <c r="AW30" s="89" t="str">
        <f>IF($B30="","",IF(COUNTIFS('English Scores- Leveled papers'!$H$3:$KM$3,AW$4,'English Scores- Leveled papers'!$H29:$KM29,"&gt;-1")=0,"",SUMIF('English Scores- Leveled papers'!$H$3:$KM$3,AW$4,'English Scores- Leveled papers'!$H29:$KM29)))</f>
        <v/>
      </c>
      <c r="AX30" s="89" t="str">
        <f>IF($B30="","",IF(COUNTIFS('English Scores- Leveled papers'!$H$3:$KM$3,AX$4,'English Scores- Leveled papers'!$H29:$KM29,"&gt;-1")=0,"",SUMIF('English Scores- Leveled papers'!$H$3:$KM$3,AX$4,'English Scores- Leveled papers'!$H29:$KM29)))</f>
        <v/>
      </c>
      <c r="AY30" s="89" t="str">
        <f>IF($B30="","",IF(COUNTIFS('English Scores- Leveled papers'!$H$3:$KM$3,AY$4,'English Scores- Leveled papers'!$H29:$KM29,"&gt;-1")=0,"",SUMIF('English Scores- Leveled papers'!$H$3:$KM$3,AY$4,'English Scores- Leveled papers'!$H29:$KM29)))</f>
        <v/>
      </c>
      <c r="AZ30" s="89" t="str">
        <f>IF($B30="","",IF(COUNTIFS('English Scores- Leveled papers'!$H$3:$KM$3,AZ$4,'English Scores- Leveled papers'!$H29:$KM29,"&gt;-1")=0,"",SUMIF('English Scores- Leveled papers'!$H$3:$KM$3,AZ$4,'English Scores- Leveled papers'!$H29:$KM29)))</f>
        <v/>
      </c>
      <c r="BA30" s="89" t="str">
        <f>IF($B30="","",IF(COUNTIFS('English Scores- Leveled papers'!$H$3:$KM$3,BA$4,'English Scores- Leveled papers'!$H29:$KM29,"&gt;-1")=0,"",SUMIF('English Scores- Leveled papers'!$H$3:$KM$3,BA$4,'English Scores- Leveled papers'!$H29:$KM29)))</f>
        <v/>
      </c>
      <c r="BB30" s="89" t="str">
        <f>IF($B30="","",IF(COUNTIFS('English Scores- Leveled papers'!$H$3:$KM$3,BB$4,'English Scores- Leveled papers'!$H29:$KM29,"&gt;-1")=0,"",SUMIF('English Scores- Leveled papers'!$H$3:$KM$3,BB$4,'English Scores- Leveled papers'!$H29:$KM29)))</f>
        <v/>
      </c>
      <c r="BC30" s="89" t="str">
        <f>IF($B30="","",IF(COUNTIFS('English Scores- Leveled papers'!$H$3:$KM$3,BC$4,'English Scores- Leveled papers'!$H29:$KM29,"&gt;-1")=0,"",SUMIF('English Scores- Leveled papers'!$H$3:$KM$3,BC$4,'English Scores- Leveled papers'!$H29:$KM29)))</f>
        <v/>
      </c>
      <c r="BD30" s="89" t="str">
        <f>IF($B30="","",IF(COUNTIFS('English Scores- Leveled papers'!$H$3:$KM$3,BD$4,'English Scores- Leveled papers'!$H29:$KM29,"&gt;-1")=0,"",SUMIF('English Scores- Leveled papers'!$H$3:$KM$3,BD$4,'English Scores- Leveled papers'!$H29:$KM29)))</f>
        <v/>
      </c>
      <c r="BE30" s="89" t="str">
        <f>IF($B30="","",IF(COUNTIFS('English Scores- Leveled papers'!$H$3:$KM$3,BE$4,'English Scores- Leveled papers'!$H29:$KM29,"&gt;-1")=0,"",SUMIF('English Scores- Leveled papers'!$H$3:$KM$3,BE$4,'English Scores- Leveled papers'!$H29:$KM29)))</f>
        <v/>
      </c>
      <c r="BF30" s="89" t="str">
        <f>IF($B30="","",IF(COUNTIFS('English Scores- Leveled papers'!$H$3:$KM$3,BF$4,'English Scores- Leveled papers'!$H29:$KM29,"&gt;-1")=0,"",SUMIF('English Scores- Leveled papers'!$H$3:$KM$3,BF$4,'English Scores- Leveled papers'!$H29:$KM29)))</f>
        <v/>
      </c>
      <c r="BG30" s="89" t="str">
        <f>IF($B30="","",IF(COUNTIFS('English Scores- Leveled papers'!$H$3:$KM$3,BG$4,'English Scores- Leveled papers'!$H29:$KM29,"&gt;-1")=0,"",SUMIF('English Scores- Leveled papers'!$H$3:$KM$3,BG$4,'English Scores- Leveled papers'!$H29:$KM29)))</f>
        <v/>
      </c>
      <c r="BH30" s="89" t="str">
        <f>IF($B30="","",IF(COUNTIFS('English Scores- Leveled papers'!$H$3:$KM$3,BH$4,'English Scores- Leveled papers'!$H29:$KM29,"&gt;-1")=0,"",SUMIF('English Scores- Leveled papers'!$H$3:$KM$3,BH$4,'English Scores- Leveled papers'!$H29:$KM29)))</f>
        <v/>
      </c>
      <c r="BI30" s="89" t="str">
        <f>IF($B30="","",IF(COUNTIFS('English Scores- Leveled papers'!$H$3:$KM$3,BI$4,'English Scores- Leveled papers'!$H29:$KM29,"&gt;-1")=0,"",SUMIF('English Scores- Leveled papers'!$H$3:$KM$3,BI$4,'English Scores- Leveled papers'!$H29:$KM29)))</f>
        <v/>
      </c>
      <c r="BJ30" s="89" t="str">
        <f>IF($B30="","",IF(COUNTIFS('English Scores- Leveled papers'!$H$3:$KM$3,BJ$4,'English Scores- Leveled papers'!$H29:$KM29,"&gt;-1")=0,"",SUMIF('English Scores- Leveled papers'!$H$3:$KM$3,BJ$4,'English Scores- Leveled papers'!$H29:$KM29)))</f>
        <v/>
      </c>
      <c r="BK30" s="89" t="str">
        <f>IF($B30="","",IF(COUNTIFS('English Scores- Leveled papers'!$H$3:$KM$3,BK$4,'English Scores- Leveled papers'!$H29:$KM29,"&gt;-1")=0,"",SUMIF('English Scores- Leveled papers'!$H$3:$KM$3,BK$4,'English Scores- Leveled papers'!$H29:$KM29)))</f>
        <v/>
      </c>
      <c r="BL30" s="89" t="str">
        <f>IF($B30="","",IF(COUNTIFS('English Scores- Leveled papers'!$H$3:$KM$3,BL$4,'English Scores- Leveled papers'!$H29:$KM29,"&gt;-1")=0,"",SUMIF('English Scores- Leveled papers'!$H$3:$KM$3,BL$4,'English Scores- Leveled papers'!$H29:$KM29)))</f>
        <v/>
      </c>
      <c r="BM30" s="89" t="str">
        <f>IF($B30="","",IF(COUNTIFS('Eng GLA 6th, 7th, 8th'!$E$3:$DV$3,BM$4,'Eng GLA 6th, 7th, 8th'!$E30:$DV30, "&gt;-1")=0,"",SUMIF('Eng GLA 6th, 7th, 8th'!$E$3:$DV$3,BM$4,'Eng GLA 6th, 7th, 8th'!$E30:$DV30)))</f>
        <v/>
      </c>
      <c r="BN30" s="89" t="str">
        <f>IF($B30="","",IF(COUNTIFS('Eng GLA 6th, 7th, 8th'!$E$3:$DV$3,BN$4,'Eng GLA 6th, 7th, 8th'!$E30:$DV30, "&gt;-1")=0,"",SUMIF('Eng GLA 6th, 7th, 8th'!$E$3:$DV$3,BN$4,'Eng GLA 6th, 7th, 8th'!$E30:$DV30)))</f>
        <v/>
      </c>
      <c r="BO30" s="89" t="str">
        <f>IF($B30="","",IF(COUNTIFS('Eng GLA 6th, 7th, 8th'!$E$3:$DV$3,BO$4,'Eng GLA 6th, 7th, 8th'!$E30:$DV30, "&gt;-1")=0,"",SUMIF('Eng GLA 6th, 7th, 8th'!$E$3:$DV$3,BO$4,'Eng GLA 6th, 7th, 8th'!$E30:$DV30)))</f>
        <v/>
      </c>
      <c r="BP30" s="89" t="str">
        <f>IF($B30="","",IF(COUNTIFS('Eng GLA 6th, 7th, 8th'!$E$3:$DV$3,BP$4,'Eng GLA 6th, 7th, 8th'!$E30:$DV30, "&gt;-1")=0,"",SUMIF('Eng GLA 6th, 7th, 8th'!$E$3:$DV$3,BP$4,'Eng GLA 6th, 7th, 8th'!$E30:$DV30)))</f>
        <v/>
      </c>
      <c r="BQ30" s="89" t="str">
        <f>IF($B30="","",IF(COUNTIFS('Eng GLA 6th, 7th, 8th'!$E$3:$DV$3,BQ$4,'Eng GLA 6th, 7th, 8th'!$E30:$DV30, "&gt;-1")=0,"",SUMIF('Eng GLA 6th, 7th, 8th'!$E$3:$DV$3,BQ$4,'Eng GLA 6th, 7th, 8th'!$E30:$DV30)))</f>
        <v/>
      </c>
      <c r="BR30" s="89" t="str">
        <f>IF($B30="","",IF(COUNTIFS('Eng GLA 6th, 7th, 8th'!$E$3:$DV$3,BR$4,'Eng GLA 6th, 7th, 8th'!$E30:$DV30, "&gt;-1")=0,"",SUMIF('Eng GLA 6th, 7th, 8th'!$E$3:$DV$3,BR$4,'Eng GLA 6th, 7th, 8th'!$E30:$DV30)))</f>
        <v/>
      </c>
      <c r="BS30" s="89" t="str">
        <f>IF($B30="","",IF(COUNTIFS('Eng GLA 6th, 7th, 8th'!$E$3:$DV$3,BS$4,'Eng GLA 6th, 7th, 8th'!$E30:$DV30, "&gt;-1")=0,"",SUMIF('Eng GLA 6th, 7th, 8th'!$E$3:$DV$3,BS$4,'Eng GLA 6th, 7th, 8th'!$E30:$DV30)))</f>
        <v/>
      </c>
      <c r="BT30" s="89" t="str">
        <f>IF($B30="","",IF(COUNTIFS('Eng GLA 6th, 7th, 8th'!$E$3:$DV$3,BT$4,'Eng GLA 6th, 7th, 8th'!$E30:$DV30, "&gt;-1")=0,"",SUMIF('Eng GLA 6th, 7th, 8th'!$E$3:$DV$3,BT$4,'Eng GLA 6th, 7th, 8th'!$E30:$DV30)))</f>
        <v/>
      </c>
      <c r="BU30" s="89" t="str">
        <f>IF($B30="","",IF(COUNTIFS('Eng GLA 6th, 7th, 8th'!$E$3:$DV$3,BU$4,'Eng GLA 6th, 7th, 8th'!$E30:$DV30, "&gt;-1")=0,"",SUMIF('Eng GLA 6th, 7th, 8th'!$E$3:$DV$3,BU$4,'Eng GLA 6th, 7th, 8th'!$E30:$DV30)))</f>
        <v/>
      </c>
      <c r="BV30" s="89" t="str">
        <f>IF($B30="","",IF(COUNTIFS('Eng GLA 6th, 7th, 8th'!$E$3:$DV$3,BV$4,'Eng GLA 6th, 7th, 8th'!$E30:$DV30, "&gt;-1")=0,"",SUMIF('Eng GLA 6th, 7th, 8th'!$E$3:$DV$3,BV$4,'Eng GLA 6th, 7th, 8th'!$E30:$DV30)))</f>
        <v/>
      </c>
      <c r="BW30" s="89" t="str">
        <f>IF($B30="","",IF(COUNTIFS('Eng GLA 6th, 7th, 8th'!$E$3:$DV$3,BW$4,'Eng GLA 6th, 7th, 8th'!$E30:$DV30, "&gt;-1")=0,"",SUMIF('Eng GLA 6th, 7th, 8th'!$E$3:$DV$3,BW$4,'Eng GLA 6th, 7th, 8th'!$E30:$DV30)))</f>
        <v/>
      </c>
      <c r="BX30" s="89" t="str">
        <f>IF($B30="","",IF(COUNTIFS('Eng GLA 6th, 7th, 8th'!$E$3:$DV$3,BX$4,'Eng GLA 6th, 7th, 8th'!$E30:$DV30, "&gt;-1")=0,"",SUMIF('Eng GLA 6th, 7th, 8th'!$E$3:$DV$3,BX$4,'Eng GLA 6th, 7th, 8th'!$E30:$DV30)))</f>
        <v/>
      </c>
      <c r="BY30" s="89" t="str">
        <f>IF($B30="","",IF(COUNTIFS('Eng GLA 6th, 7th, 8th'!$E$3:$DV$3,BY$4,'Eng GLA 6th, 7th, 8th'!$E30:$DV30, "&gt;-1")=0,"",SUMIF('Eng GLA 6th, 7th, 8th'!$E$3:$DV$3,BY$4,'Eng GLA 6th, 7th, 8th'!$E30:$DV30)))</f>
        <v/>
      </c>
      <c r="BZ30" s="89" t="str">
        <f>IF($B30="","",IF(COUNTIFS('Eng GLA 6th, 7th, 8th'!$E$3:$DV$3,BZ$4,'Eng GLA 6th, 7th, 8th'!$E30:$DV30, "&gt;-1")=0,"",SUMIF('Eng GLA 6th, 7th, 8th'!$E$3:$DV$3,BZ$4,'Eng GLA 6th, 7th, 8th'!$E30:$DV30)))</f>
        <v/>
      </c>
      <c r="CA30" s="89" t="str">
        <f>IF($B30="","",IF(COUNTIFS('Eng GLA 6th, 7th, 8th'!$E$3:$DV$3,CA$4,'Eng GLA 6th, 7th, 8th'!$E30:$DV30, "&gt;-1")=0,"",SUMIF('Eng GLA 6th, 7th, 8th'!$E$3:$DV$3,CA$4,'Eng GLA 6th, 7th, 8th'!$E30:$DV30)))</f>
        <v/>
      </c>
      <c r="CB30" s="426"/>
      <c r="CC30" s="133" t="str">
        <f>IFERROR(IF((COUNT('Eng GLA 6th, 7th, 8th'!E30:U30)=0)," ",(SUM('Eng GLA 6th, 7th, 8th'!E30:U30)/$CC$3)),"")</f>
        <v xml:space="preserve"> </v>
      </c>
      <c r="CD30" s="133" t="str">
        <f>IFERROR(IF((COUNT('Eng GLA 6th, 7th, 8th'!V30:AA30)=0)," ",(SUM('Eng GLA 6th, 7th, 8th'!V30:AA30)/$CD$3)),"")</f>
        <v xml:space="preserve"> </v>
      </c>
      <c r="CE30" s="133" t="str">
        <f>IFERROR(IF((COUNT('Eng GLA 6th, 7th, 8th'!AB30:AG30)=0)," ",(SUM('Eng GLA 6th, 7th, 8th'!AB30:AG30)/$CE$3)),"")</f>
        <v xml:space="preserve"> </v>
      </c>
      <c r="CF30" s="133" t="str">
        <f>IFERROR(IF((COUNT('Eng GLA 6th, 7th, 8th'!AH30:AP30)=0)," ",(SUM('Eng GLA 6th, 7th, 8th'!AH30:AP30)/$CF$3)),"")</f>
        <v xml:space="preserve"> </v>
      </c>
      <c r="CG30" s="433" t="str">
        <f>IFERROR(IF((COUNT('Eng GLA 6th, 7th, 8th'!AR30:BH30)=0)," ",(SUM('Eng GLA 6th, 7th, 8th'!AR30:BH30)/$CG$3)),"")</f>
        <v xml:space="preserve"> </v>
      </c>
      <c r="CH30" s="433" t="str">
        <f>IFERROR(IF((COUNT('Eng GLA 6th, 7th, 8th'!BI30:BN30)=0)," ",(SUM('Eng GLA 6th, 7th, 8th'!BI30:BN30)/$CH$3)),"")</f>
        <v xml:space="preserve"> </v>
      </c>
      <c r="CI30" s="433" t="str">
        <f>IFERROR(IF((COUNT('Eng GLA 6th, 7th, 8th'!BO30:BT30)=0)," ",(SUM('Eng GLA 6th, 7th, 8th'!BO30:BT30)/$CI$3)),"")</f>
        <v xml:space="preserve"> </v>
      </c>
      <c r="CJ30" s="433" t="str">
        <f>IFERROR(IF((COUNT('Eng GLA 6th, 7th, 8th'!BU30:CF30)=0)," ",(SUM('Eng GLA 6th, 7th, 8th'!BU30:CF30)/$CJ$3)),"")</f>
        <v xml:space="preserve"> </v>
      </c>
      <c r="CK30" s="433" t="str">
        <f>IFERROR(IF((COUNT('Eng GLA 6th, 7th, 8th'!CH30:CX30)=0)," ",(SUM('Eng GLA 6th, 7th, 8th'!CH30:CX30)/$CK$3)),"")</f>
        <v xml:space="preserve"> </v>
      </c>
      <c r="CL30" s="433" t="str">
        <f>IFERROR(IF((COUNT('Eng GLA 6th, 7th, 8th'!CY30:DD30)=0)," ",(SUM('Eng GLA 6th, 7th, 8th'!CY30:DD30)/$CL$3)),"")</f>
        <v xml:space="preserve"> </v>
      </c>
      <c r="CM30" s="433" t="str">
        <f>IFERROR(IF((COUNT('Eng GLA 6th, 7th, 8th'!DE30:DJ30)=0)," ",(SUM('Eng GLA 6th, 7th, 8th'!DE30:DJ30)/$CM$3)),"")</f>
        <v xml:space="preserve"> </v>
      </c>
      <c r="CN30" s="433" t="str">
        <f>IFERROR(IF((COUNT('Eng GLA 6th, 7th, 8th'!DK30:DV30)=0)," ",(SUM('Eng GLA 6th, 7th, 8th'!DK30:DV30)/$CN$3)),"")</f>
        <v xml:space="preserve"> </v>
      </c>
    </row>
    <row r="31" spans="1:92" x14ac:dyDescent="0.2">
      <c r="A31" s="65">
        <v>24</v>
      </c>
      <c r="B31" s="65" t="str">
        <f>'English Scores- Leveled papers'!B30</f>
        <v>Subhan</v>
      </c>
      <c r="C31" s="66" t="str">
        <f>'RC Mastery Check+Question type'!H28</f>
        <v/>
      </c>
      <c r="D31" s="153" t="str">
        <f>'Cover Sheet'!L28</f>
        <v/>
      </c>
      <c r="E31" s="89" t="str">
        <f>IF($B31="","",IF(COUNTIFS('English Scores- Leveled papers'!$H$3:$KM$3,E$4,'English Scores- Leveled papers'!$H30:$KM30,"&gt;-1")=0,"",SUMIF('English Scores- Leveled papers'!$H$3:$KM$3,E$4,'English Scores- Leveled papers'!$H30:$KM30)))</f>
        <v/>
      </c>
      <c r="F31" s="89" t="str">
        <f>IF($B31="","",IF(COUNTIFS('English Scores- Leveled papers'!$H$3:$KM$3,F$4,'English Scores- Leveled papers'!$H30:$KM30,"&gt;-1")=0,"",SUMIF('English Scores- Leveled papers'!$H$3:$KM$3,F$4,'English Scores- Leveled papers'!$H30:$KM30)))</f>
        <v/>
      </c>
      <c r="G31" s="89" t="str">
        <f>IF($B31="","",IF(COUNTIFS('English Scores- Leveled papers'!$H$3:$KM$3,G$4,'English Scores- Leveled papers'!$H30:$KM30,"&gt;-1")=0,"",SUMIF('English Scores- Leveled papers'!$H$3:$KM$3,G$4,'English Scores- Leveled papers'!$H30:$KM30)))</f>
        <v/>
      </c>
      <c r="H31" s="89" t="str">
        <f>IF($B31="","",IF(COUNTIFS('English Scores- Leveled papers'!$H$3:$KM$3,H$4,'English Scores- Leveled papers'!$H30:$KM30,"&gt;-1")=0,"",SUMIF('English Scores- Leveled papers'!$H$3:$KM$3,H$4,'English Scores- Leveled papers'!$H30:$KM30)))</f>
        <v/>
      </c>
      <c r="I31" s="89" t="str">
        <f>IF($B31="","",IF(COUNTIFS('English Scores- Leveled papers'!$H$3:$KM$3,I$4,'English Scores- Leveled papers'!$H30:$KM30,"&gt;-1")=0,"",SUMIF('English Scores- Leveled papers'!$H$3:$KM$3,I$4,'English Scores- Leveled papers'!$H30:$KM30)))</f>
        <v/>
      </c>
      <c r="J31" s="89" t="str">
        <f>IF($B31="","",IF(COUNTIFS('English Scores- Leveled papers'!$H$3:$KM$3,J$4,'English Scores- Leveled papers'!$H30:$KM30,"&gt;-1")=0,"",SUMIF('English Scores- Leveled papers'!$H$3:$KM$3,J$4,'English Scores- Leveled papers'!$H30:$KM30)))</f>
        <v/>
      </c>
      <c r="K31" s="89" t="str">
        <f>IF($B31="","",IF(COUNTIFS('English Scores- Leveled papers'!$H$3:$KM$3,K$4,'English Scores- Leveled papers'!$H30:$KM30,"&gt;-1")=0,"",SUMIF('English Scores- Leveled papers'!$H$3:$KM$3,K$4,'English Scores- Leveled papers'!$H30:$KM30)))</f>
        <v/>
      </c>
      <c r="L31" s="89" t="str">
        <f>IF($B31="","",IF(COUNTIFS('English Scores- Leveled papers'!$H$3:$KM$3,L$4,'English Scores- Leveled papers'!$H30:$KM30,"&gt;-1")=0,"",SUMIF('English Scores- Leveled papers'!$H$3:$KM$3,L$4,'English Scores- Leveled papers'!$H30:$KM30)))</f>
        <v/>
      </c>
      <c r="M31" s="89" t="str">
        <f>IF($B31="","",IF(COUNTIFS('English Scores- Leveled papers'!$H$3:$KM$3,M$4,'English Scores- Leveled papers'!$H30:$KM30,"&gt;-1")=0,"",SUMIF('English Scores- Leveled papers'!$H$3:$KM$3,M$4,'English Scores- Leveled papers'!$H30:$KM30)))</f>
        <v/>
      </c>
      <c r="N31" s="89" t="str">
        <f>IF($B31="","",IF(COUNTIFS('English Scores- Leveled papers'!$H$3:$KM$3,N$4,'English Scores- Leveled papers'!$H30:$KM30,"&gt;-1")=0,"",SUMIF('English Scores- Leveled papers'!$H$3:$KM$3,N$4,'English Scores- Leveled papers'!$H30:$KM30)))</f>
        <v/>
      </c>
      <c r="O31" s="89" t="str">
        <f>IF($B31="","",IF(COUNTIFS('English Scores- Leveled papers'!$H$3:$KM$3,O$4,'English Scores- Leveled papers'!$H30:$KM30,"&gt;-1")=0,"",SUMIF('English Scores- Leveled papers'!$H$3:$KM$3,O$4,'English Scores- Leveled papers'!$H30:$KM30)))</f>
        <v/>
      </c>
      <c r="P31" s="89" t="str">
        <f>IF($B31="","",IF(COUNTIFS('English Scores- Leveled papers'!$H$3:$KM$3,P$4,'English Scores- Leveled papers'!$H30:$KM30,"&gt;-1")=0,"",SUMIF('English Scores- Leveled papers'!$H$3:$KM$3,P$4,'English Scores- Leveled papers'!$H30:$KM30)))</f>
        <v/>
      </c>
      <c r="Q31" s="89" t="str">
        <f>IF($B31="","",IF(COUNTIFS('English Scores- Leveled papers'!$H$3:$KM$3,Q$4,'English Scores- Leveled papers'!$H30:$KM30,"&gt;-1")=0,"",SUMIF('English Scores- Leveled papers'!$H$3:$KM$3,Q$4,'English Scores- Leveled papers'!$H30:$KM30)))</f>
        <v/>
      </c>
      <c r="R31" s="89" t="str">
        <f>IF($B31="","",IF(COUNTIFS('English Scores- Leveled papers'!$H$3:$KM$3,R$4,'English Scores- Leveled papers'!$H30:$KM30,"&gt;-1")=0,"",SUMIF('English Scores- Leveled papers'!$H$3:$KM$3,R$4,'English Scores- Leveled papers'!$H30:$KM30)))</f>
        <v/>
      </c>
      <c r="S31" s="89" t="str">
        <f>IF($B31="","",IF(COUNTIFS('English Scores- Leveled papers'!$H$3:$KM$3,S$4,'English Scores- Leveled papers'!$H30:$KM30,"&gt;-1")=0,"",SUMIF('English Scores- Leveled papers'!$H$3:$KM$3,S$4,'English Scores- Leveled papers'!$H30:$KM30)))</f>
        <v/>
      </c>
      <c r="T31" s="89" t="str">
        <f>IF($B31="","",IF(COUNTIFS('English Scores- Leveled papers'!$H$3:$KM$3,T$4,'English Scores- Leveled papers'!$H30:$KM30,"&gt;-1")=0,"",SUMIF('English Scores- Leveled papers'!$H$3:$KM$3,T$4,'English Scores- Leveled papers'!$H30:$KM30)))</f>
        <v/>
      </c>
      <c r="U31" s="89" t="str">
        <f>IF($B31="","",IF(COUNTIFS('English Scores- Leveled papers'!$H$3:$KM$3,U$4,'English Scores- Leveled papers'!$H30:$KM30,"&gt;-1")=0,"",SUMIF('English Scores- Leveled papers'!$H$3:$KM$3,U$4,'English Scores- Leveled papers'!$H30:$KM30)))</f>
        <v/>
      </c>
      <c r="V31" s="89" t="str">
        <f>IF($B31="","",IF(COUNTIFS('English Scores- Leveled papers'!$H$3:$KM$3,V$4,'English Scores- Leveled papers'!$H30:$KM30,"&gt;-1")=0,"",SUMIF('English Scores- Leveled papers'!$H$3:$KM$3,V$4,'English Scores- Leveled papers'!$H30:$KM30)))</f>
        <v/>
      </c>
      <c r="W31" s="89" t="str">
        <f>IF($B31="","",IF(COUNTIFS('English Scores- Leveled papers'!$H$3:$KM$3,W$4,'English Scores- Leveled papers'!$H30:$KM30,"&gt;-1")=0,"",SUMIF('English Scores- Leveled papers'!$H$3:$KM$3,W$4,'English Scores- Leveled papers'!$H30:$KM30)))</f>
        <v/>
      </c>
      <c r="X31" s="89" t="str">
        <f>IF($B31="","",IF(COUNTIFS('English Scores- Leveled papers'!$H$3:$KM$3,X$4,'English Scores- Leveled papers'!$H30:$KM30,"&gt;-1")=0,"",SUMIF('English Scores- Leveled papers'!$H$3:$KM$3,X$4,'English Scores- Leveled papers'!$H30:$KM30)))</f>
        <v/>
      </c>
      <c r="Y31" s="89" t="str">
        <f>IF($B31="","",IF(COUNTIFS('English Scores- Leveled papers'!$H$3:$KM$3,Y$4,'English Scores- Leveled papers'!$H30:$KM30,"&gt;-1")=0,"",SUMIF('English Scores- Leveled papers'!$H$3:$KM$3,Y$4,'English Scores- Leveled papers'!$H30:$KM30)))</f>
        <v/>
      </c>
      <c r="Z31" s="89" t="str">
        <f>IF($B31="","",IF(COUNTIFS('English Scores- Leveled papers'!$H$3:$KM$3,Z$4,'English Scores- Leveled papers'!$H30:$KM30,"&gt;-1")=0,"",SUMIF('English Scores- Leveled papers'!$H$3:$KM$3,Z$4,'English Scores- Leveled papers'!$H30:$KM30)))</f>
        <v/>
      </c>
      <c r="AA31" s="89" t="str">
        <f>IF($B31="","",IF(COUNTIFS('English Scores- Leveled papers'!$H$3:$KM$3,AA$4,'English Scores- Leveled papers'!$H30:$KM30,"&gt;-1")=0,"",SUMIF('English Scores- Leveled papers'!$H$3:$KM$3,AA$4,'English Scores- Leveled papers'!$H30:$KM30)))</f>
        <v/>
      </c>
      <c r="AB31" s="89" t="str">
        <f>IF($B31="","",IF(COUNTIFS('English Scores- Leveled papers'!$H$3:$KM$3,AB$4,'English Scores- Leveled papers'!$H30:$KM30,"&gt;-1")=0,"",SUMIF('English Scores- Leveled papers'!$H$3:$KM$3,AB$4,'English Scores- Leveled papers'!$H30:$KM30)))</f>
        <v/>
      </c>
      <c r="AC31" s="89" t="str">
        <f>IF($B31="","",IF(COUNTIFS('English Scores- Leveled papers'!$H$3:$KM$3,AC$4,'English Scores- Leveled papers'!$H30:$KM30,"&gt;-1")=0,"",SUMIF('English Scores- Leveled papers'!$H$3:$KM$3,AC$4,'English Scores- Leveled papers'!$H30:$KM30)))</f>
        <v/>
      </c>
      <c r="AD31" s="89" t="str">
        <f>IF($B31="","",IF(COUNTIFS('English Scores- Leveled papers'!$H$3:$KM$3,AD$4,'English Scores- Leveled papers'!$H30:$KM30,"&gt;-1")=0,"",SUMIF('English Scores- Leveled papers'!$H$3:$KM$3,AD$4,'English Scores- Leveled papers'!$H30:$KM30)))</f>
        <v/>
      </c>
      <c r="AE31" s="89" t="str">
        <f>IF($B31="","",IF(COUNTIFS('English Scores- Leveled papers'!$H$3:$KM$3,AE$4,'English Scores- Leveled papers'!$H30:$KM30,"&gt;-1")=0,"",SUMIF('English Scores- Leveled papers'!$H$3:$KM$3,AE$4,'English Scores- Leveled papers'!$H30:$KM30)))</f>
        <v/>
      </c>
      <c r="AF31" s="89" t="str">
        <f>IF($B31="","",IF(COUNTIFS('English Scores- Leveled papers'!$H$3:$KM$3,AF$4,'English Scores- Leveled papers'!$H30:$KM30,"&gt;-1")=0,"",SUMIF('English Scores- Leveled papers'!$H$3:$KM$3,AF$4,'English Scores- Leveled papers'!$H30:$KM30)))</f>
        <v/>
      </c>
      <c r="AG31" s="89" t="str">
        <f>IF($B31="","",IF(COUNTIFS('English Scores- Leveled papers'!$H$3:$KM$3,AG$4,'English Scores- Leveled papers'!$H30:$KM30,"&gt;-1")=0,"",SUMIF('English Scores- Leveled papers'!$H$3:$KM$3,AG$4,'English Scores- Leveled papers'!$H30:$KM30)))</f>
        <v/>
      </c>
      <c r="AH31" s="89" t="str">
        <f>IF($B31="","",IF(COUNTIFS('English Scores- Leveled papers'!$H$3:$KM$3,AH$4,'English Scores- Leveled papers'!$H30:$KM30,"&gt;-1")=0,"",SUMIF('English Scores- Leveled papers'!$H$3:$KM$3,AH$4,'English Scores- Leveled papers'!$H30:$KM30)))</f>
        <v/>
      </c>
      <c r="AI31" s="89" t="str">
        <f>IF($B31="","",IF(COUNTIFS('English Scores- Leveled papers'!$H$3:$KM$3,AI$4,'English Scores- Leveled papers'!$H30:$KM30,"&gt;-1")=0,"",SUMIF('English Scores- Leveled papers'!$H$3:$KM$3,AI$4,'English Scores- Leveled papers'!$H30:$KM30)))</f>
        <v/>
      </c>
      <c r="AJ31" s="89" t="str">
        <f>IF($B31="","",IF(COUNTIFS('English Scores- Leveled papers'!$H$3:$KM$3,AJ$4,'English Scores- Leveled papers'!$H30:$KM30,"&gt;-1")=0,"",SUMIF('English Scores- Leveled papers'!$H$3:$KM$3,AJ$4,'English Scores- Leveled papers'!$H30:$KM30)))</f>
        <v/>
      </c>
      <c r="AK31" s="89" t="str">
        <f>IF($B31="","",IF(COUNTIFS('English Scores- Leveled papers'!$H$3:$KM$3,AK$4,'English Scores- Leveled papers'!$H30:$KM30,"&gt;-1")=0,"",SUMIF('English Scores- Leveled papers'!$H$3:$KM$3,AK$4,'English Scores- Leveled papers'!$H30:$KM30)))</f>
        <v/>
      </c>
      <c r="AL31" s="89" t="str">
        <f>IF($B31="","",IF(COUNTIFS('English Scores- Leveled papers'!$H$3:$KM$3,AL$4,'English Scores- Leveled papers'!$H30:$KM30,"&gt;-1")=0,"",SUMIF('English Scores- Leveled papers'!$H$3:$KM$3,AL$4,'English Scores- Leveled papers'!$H30:$KM30)))</f>
        <v/>
      </c>
      <c r="AM31" s="89" t="str">
        <f>IF($B31="","",IF(COUNTIFS('English Scores- Leveled papers'!$H$3:$KM$3,AM$4,'English Scores- Leveled papers'!$H30:$KM30,"&gt;-1")=0,"",SUMIF('English Scores- Leveled papers'!$H$3:$KM$3,AM$4,'English Scores- Leveled papers'!$H30:$KM30)))</f>
        <v/>
      </c>
      <c r="AN31" s="89" t="str">
        <f>IF($B31="","",IF(COUNTIFS('English Scores- Leveled papers'!$H$3:$KM$3,AN$4,'English Scores- Leveled papers'!$H30:$KM30,"&gt;-1")=0,"",SUMIF('English Scores- Leveled papers'!$H$3:$KM$3,AN$4,'English Scores- Leveled papers'!$H30:$KM30)))</f>
        <v/>
      </c>
      <c r="AO31" s="89" t="str">
        <f>IF($B31="","",IF(COUNTIFS('English Scores- Leveled papers'!$H$3:$KM$3,AO$4,'English Scores- Leveled papers'!$H30:$KM30,"&gt;-1")=0,"",SUMIF('English Scores- Leveled papers'!$H$3:$KM$3,AO$4,'English Scores- Leveled papers'!$H30:$KM30)))</f>
        <v/>
      </c>
      <c r="AP31" s="89" t="str">
        <f>IF($B31="","",IF(COUNTIFS('English Scores- Leveled papers'!$H$3:$KM$3,AP$4,'English Scores- Leveled papers'!$H30:$KM30,"&gt;-1")=0,"",SUMIF('English Scores- Leveled papers'!$H$3:$KM$3,AP$4,'English Scores- Leveled papers'!$H30:$KM30)))</f>
        <v/>
      </c>
      <c r="AQ31" s="89" t="str">
        <f>IF($B31="","",IF(COUNTIFS('English Scores- Leveled papers'!$H$3:$KM$3,AQ$4,'English Scores- Leveled papers'!$H30:$KM30,"&gt;-1")=0,"",SUMIF('English Scores- Leveled papers'!$H$3:$KM$3,AQ$4,'English Scores- Leveled papers'!$H30:$KM30)))</f>
        <v/>
      </c>
      <c r="AR31" s="89" t="str">
        <f>IF($B31="","",IF(COUNTIFS('English Scores- Leveled papers'!$H$3:$KM$3,AR$4,'English Scores- Leveled papers'!$H30:$KM30,"&gt;-1")=0,"",SUMIF('English Scores- Leveled papers'!$H$3:$KM$3,AR$4,'English Scores- Leveled papers'!$H30:$KM30)))</f>
        <v/>
      </c>
      <c r="AS31" s="89" t="str">
        <f>IF($B31="","",IF(COUNTIFS('English Scores- Leveled papers'!$H$3:$KM$3,AS$4,'English Scores- Leveled papers'!$H30:$KM30,"&gt;-1")=0,"",SUMIF('English Scores- Leveled papers'!$H$3:$KM$3,AS$4,'English Scores- Leveled papers'!$H30:$KM30)))</f>
        <v/>
      </c>
      <c r="AT31" s="89" t="str">
        <f>IF($B31="","",IF(COUNTIFS('English Scores- Leveled papers'!$H$3:$KM$3,AT$4,'English Scores- Leveled papers'!$H30:$KM30,"&gt;-1")=0,"",SUMIF('English Scores- Leveled papers'!$H$3:$KM$3,AT$4,'English Scores- Leveled papers'!$H30:$KM30)))</f>
        <v/>
      </c>
      <c r="AU31" s="89" t="str">
        <f>IF($B31="","",IF(COUNTIFS('English Scores- Leveled papers'!$H$3:$KM$3,AU$4,'English Scores- Leveled papers'!$H30:$KM30,"&gt;-1")=0,"",SUMIF('English Scores- Leveled papers'!$H$3:$KM$3,AU$4,'English Scores- Leveled papers'!$H30:$KM30)))</f>
        <v/>
      </c>
      <c r="AV31" s="89" t="str">
        <f>IF($B31="","",IF(COUNTIFS('English Scores- Leveled papers'!$H$3:$KM$3,AV$4,'English Scores- Leveled papers'!$H30:$KM30,"&gt;-1")=0,"",SUMIF('English Scores- Leveled papers'!$H$3:$KM$3,AV$4,'English Scores- Leveled papers'!$H30:$KM30)))</f>
        <v/>
      </c>
      <c r="AW31" s="89" t="str">
        <f>IF($B31="","",IF(COUNTIFS('English Scores- Leveled papers'!$H$3:$KM$3,AW$4,'English Scores- Leveled papers'!$H30:$KM30,"&gt;-1")=0,"",SUMIF('English Scores- Leveled papers'!$H$3:$KM$3,AW$4,'English Scores- Leveled papers'!$H30:$KM30)))</f>
        <v/>
      </c>
      <c r="AX31" s="89" t="str">
        <f>IF($B31="","",IF(COUNTIFS('English Scores- Leveled papers'!$H$3:$KM$3,AX$4,'English Scores- Leveled papers'!$H30:$KM30,"&gt;-1")=0,"",SUMIF('English Scores- Leveled papers'!$H$3:$KM$3,AX$4,'English Scores- Leveled papers'!$H30:$KM30)))</f>
        <v/>
      </c>
      <c r="AY31" s="89" t="str">
        <f>IF($B31="","",IF(COUNTIFS('English Scores- Leveled papers'!$H$3:$KM$3,AY$4,'English Scores- Leveled papers'!$H30:$KM30,"&gt;-1")=0,"",SUMIF('English Scores- Leveled papers'!$H$3:$KM$3,AY$4,'English Scores- Leveled papers'!$H30:$KM30)))</f>
        <v/>
      </c>
      <c r="AZ31" s="89" t="str">
        <f>IF($B31="","",IF(COUNTIFS('English Scores- Leveled papers'!$H$3:$KM$3,AZ$4,'English Scores- Leveled papers'!$H30:$KM30,"&gt;-1")=0,"",SUMIF('English Scores- Leveled papers'!$H$3:$KM$3,AZ$4,'English Scores- Leveled papers'!$H30:$KM30)))</f>
        <v/>
      </c>
      <c r="BA31" s="89" t="str">
        <f>IF($B31="","",IF(COUNTIFS('English Scores- Leveled papers'!$H$3:$KM$3,BA$4,'English Scores- Leveled papers'!$H30:$KM30,"&gt;-1")=0,"",SUMIF('English Scores- Leveled papers'!$H$3:$KM$3,BA$4,'English Scores- Leveled papers'!$H30:$KM30)))</f>
        <v/>
      </c>
      <c r="BB31" s="89" t="str">
        <f>IF($B31="","",IF(COUNTIFS('English Scores- Leveled papers'!$H$3:$KM$3,BB$4,'English Scores- Leveled papers'!$H30:$KM30,"&gt;-1")=0,"",SUMIF('English Scores- Leveled papers'!$H$3:$KM$3,BB$4,'English Scores- Leveled papers'!$H30:$KM30)))</f>
        <v/>
      </c>
      <c r="BC31" s="89" t="str">
        <f>IF($B31="","",IF(COUNTIFS('English Scores- Leveled papers'!$H$3:$KM$3,BC$4,'English Scores- Leveled papers'!$H30:$KM30,"&gt;-1")=0,"",SUMIF('English Scores- Leveled papers'!$H$3:$KM$3,BC$4,'English Scores- Leveled papers'!$H30:$KM30)))</f>
        <v/>
      </c>
      <c r="BD31" s="89" t="str">
        <f>IF($B31="","",IF(COUNTIFS('English Scores- Leveled papers'!$H$3:$KM$3,BD$4,'English Scores- Leveled papers'!$H30:$KM30,"&gt;-1")=0,"",SUMIF('English Scores- Leveled papers'!$H$3:$KM$3,BD$4,'English Scores- Leveled papers'!$H30:$KM30)))</f>
        <v/>
      </c>
      <c r="BE31" s="89" t="str">
        <f>IF($B31="","",IF(COUNTIFS('English Scores- Leveled papers'!$H$3:$KM$3,BE$4,'English Scores- Leveled papers'!$H30:$KM30,"&gt;-1")=0,"",SUMIF('English Scores- Leveled papers'!$H$3:$KM$3,BE$4,'English Scores- Leveled papers'!$H30:$KM30)))</f>
        <v/>
      </c>
      <c r="BF31" s="89" t="str">
        <f>IF($B31="","",IF(COUNTIFS('English Scores- Leveled papers'!$H$3:$KM$3,BF$4,'English Scores- Leveled papers'!$H30:$KM30,"&gt;-1")=0,"",SUMIF('English Scores- Leveled papers'!$H$3:$KM$3,BF$4,'English Scores- Leveled papers'!$H30:$KM30)))</f>
        <v/>
      </c>
      <c r="BG31" s="89" t="str">
        <f>IF($B31="","",IF(COUNTIFS('English Scores- Leveled papers'!$H$3:$KM$3,BG$4,'English Scores- Leveled papers'!$H30:$KM30,"&gt;-1")=0,"",SUMIF('English Scores- Leveled papers'!$H$3:$KM$3,BG$4,'English Scores- Leveled papers'!$H30:$KM30)))</f>
        <v/>
      </c>
      <c r="BH31" s="89" t="str">
        <f>IF($B31="","",IF(COUNTIFS('English Scores- Leveled papers'!$H$3:$KM$3,BH$4,'English Scores- Leveled papers'!$H30:$KM30,"&gt;-1")=0,"",SUMIF('English Scores- Leveled papers'!$H$3:$KM$3,BH$4,'English Scores- Leveled papers'!$H30:$KM30)))</f>
        <v/>
      </c>
      <c r="BI31" s="89" t="str">
        <f>IF($B31="","",IF(COUNTIFS('English Scores- Leveled papers'!$H$3:$KM$3,BI$4,'English Scores- Leveled papers'!$H30:$KM30,"&gt;-1")=0,"",SUMIF('English Scores- Leveled papers'!$H$3:$KM$3,BI$4,'English Scores- Leveled papers'!$H30:$KM30)))</f>
        <v/>
      </c>
      <c r="BJ31" s="89" t="str">
        <f>IF($B31="","",IF(COUNTIFS('English Scores- Leveled papers'!$H$3:$KM$3,BJ$4,'English Scores- Leveled papers'!$H30:$KM30,"&gt;-1")=0,"",SUMIF('English Scores- Leveled papers'!$H$3:$KM$3,BJ$4,'English Scores- Leveled papers'!$H30:$KM30)))</f>
        <v/>
      </c>
      <c r="BK31" s="89" t="str">
        <f>IF($B31="","",IF(COUNTIFS('English Scores- Leveled papers'!$H$3:$KM$3,BK$4,'English Scores- Leveled papers'!$H30:$KM30,"&gt;-1")=0,"",SUMIF('English Scores- Leveled papers'!$H$3:$KM$3,BK$4,'English Scores- Leveled papers'!$H30:$KM30)))</f>
        <v/>
      </c>
      <c r="BL31" s="89" t="str">
        <f>IF($B31="","",IF(COUNTIFS('English Scores- Leveled papers'!$H$3:$KM$3,BL$4,'English Scores- Leveled papers'!$H30:$KM30,"&gt;-1")=0,"",SUMIF('English Scores- Leveled papers'!$H$3:$KM$3,BL$4,'English Scores- Leveled papers'!$H30:$KM30)))</f>
        <v/>
      </c>
      <c r="BM31" s="89" t="str">
        <f>IF($B31="","",IF(COUNTIFS('Eng GLA 6th, 7th, 8th'!$E$3:$DV$3,BM$4,'Eng GLA 6th, 7th, 8th'!$E31:$DV31, "&gt;-1")=0,"",SUMIF('Eng GLA 6th, 7th, 8th'!$E$3:$DV$3,BM$4,'Eng GLA 6th, 7th, 8th'!$E31:$DV31)))</f>
        <v/>
      </c>
      <c r="BN31" s="89" t="str">
        <f>IF($B31="","",IF(COUNTIFS('Eng GLA 6th, 7th, 8th'!$E$3:$DV$3,BN$4,'Eng GLA 6th, 7th, 8th'!$E31:$DV31, "&gt;-1")=0,"",SUMIF('Eng GLA 6th, 7th, 8th'!$E$3:$DV$3,BN$4,'Eng GLA 6th, 7th, 8th'!$E31:$DV31)))</f>
        <v/>
      </c>
      <c r="BO31" s="89" t="str">
        <f>IF($B31="","",IF(COUNTIFS('Eng GLA 6th, 7th, 8th'!$E$3:$DV$3,BO$4,'Eng GLA 6th, 7th, 8th'!$E31:$DV31, "&gt;-1")=0,"",SUMIF('Eng GLA 6th, 7th, 8th'!$E$3:$DV$3,BO$4,'Eng GLA 6th, 7th, 8th'!$E31:$DV31)))</f>
        <v/>
      </c>
      <c r="BP31" s="89" t="str">
        <f>IF($B31="","",IF(COUNTIFS('Eng GLA 6th, 7th, 8th'!$E$3:$DV$3,BP$4,'Eng GLA 6th, 7th, 8th'!$E31:$DV31, "&gt;-1")=0,"",SUMIF('Eng GLA 6th, 7th, 8th'!$E$3:$DV$3,BP$4,'Eng GLA 6th, 7th, 8th'!$E31:$DV31)))</f>
        <v/>
      </c>
      <c r="BQ31" s="89" t="str">
        <f>IF($B31="","",IF(COUNTIFS('Eng GLA 6th, 7th, 8th'!$E$3:$DV$3,BQ$4,'Eng GLA 6th, 7th, 8th'!$E31:$DV31, "&gt;-1")=0,"",SUMIF('Eng GLA 6th, 7th, 8th'!$E$3:$DV$3,BQ$4,'Eng GLA 6th, 7th, 8th'!$E31:$DV31)))</f>
        <v/>
      </c>
      <c r="BR31" s="89" t="str">
        <f>IF($B31="","",IF(COUNTIFS('Eng GLA 6th, 7th, 8th'!$E$3:$DV$3,BR$4,'Eng GLA 6th, 7th, 8th'!$E31:$DV31, "&gt;-1")=0,"",SUMIF('Eng GLA 6th, 7th, 8th'!$E$3:$DV$3,BR$4,'Eng GLA 6th, 7th, 8th'!$E31:$DV31)))</f>
        <v/>
      </c>
      <c r="BS31" s="89" t="str">
        <f>IF($B31="","",IF(COUNTIFS('Eng GLA 6th, 7th, 8th'!$E$3:$DV$3,BS$4,'Eng GLA 6th, 7th, 8th'!$E31:$DV31, "&gt;-1")=0,"",SUMIF('Eng GLA 6th, 7th, 8th'!$E$3:$DV$3,BS$4,'Eng GLA 6th, 7th, 8th'!$E31:$DV31)))</f>
        <v/>
      </c>
      <c r="BT31" s="89" t="str">
        <f>IF($B31="","",IF(COUNTIFS('Eng GLA 6th, 7th, 8th'!$E$3:$DV$3,BT$4,'Eng GLA 6th, 7th, 8th'!$E31:$DV31, "&gt;-1")=0,"",SUMIF('Eng GLA 6th, 7th, 8th'!$E$3:$DV$3,BT$4,'Eng GLA 6th, 7th, 8th'!$E31:$DV31)))</f>
        <v/>
      </c>
      <c r="BU31" s="89" t="str">
        <f>IF($B31="","",IF(COUNTIFS('Eng GLA 6th, 7th, 8th'!$E$3:$DV$3,BU$4,'Eng GLA 6th, 7th, 8th'!$E31:$DV31, "&gt;-1")=0,"",SUMIF('Eng GLA 6th, 7th, 8th'!$E$3:$DV$3,BU$4,'Eng GLA 6th, 7th, 8th'!$E31:$DV31)))</f>
        <v/>
      </c>
      <c r="BV31" s="89" t="str">
        <f>IF($B31="","",IF(COUNTIFS('Eng GLA 6th, 7th, 8th'!$E$3:$DV$3,BV$4,'Eng GLA 6th, 7th, 8th'!$E31:$DV31, "&gt;-1")=0,"",SUMIF('Eng GLA 6th, 7th, 8th'!$E$3:$DV$3,BV$4,'Eng GLA 6th, 7th, 8th'!$E31:$DV31)))</f>
        <v/>
      </c>
      <c r="BW31" s="89" t="str">
        <f>IF($B31="","",IF(COUNTIFS('Eng GLA 6th, 7th, 8th'!$E$3:$DV$3,BW$4,'Eng GLA 6th, 7th, 8th'!$E31:$DV31, "&gt;-1")=0,"",SUMIF('Eng GLA 6th, 7th, 8th'!$E$3:$DV$3,BW$4,'Eng GLA 6th, 7th, 8th'!$E31:$DV31)))</f>
        <v/>
      </c>
      <c r="BX31" s="89" t="str">
        <f>IF($B31="","",IF(COUNTIFS('Eng GLA 6th, 7th, 8th'!$E$3:$DV$3,BX$4,'Eng GLA 6th, 7th, 8th'!$E31:$DV31, "&gt;-1")=0,"",SUMIF('Eng GLA 6th, 7th, 8th'!$E$3:$DV$3,BX$4,'Eng GLA 6th, 7th, 8th'!$E31:$DV31)))</f>
        <v/>
      </c>
      <c r="BY31" s="89" t="str">
        <f>IF($B31="","",IF(COUNTIFS('Eng GLA 6th, 7th, 8th'!$E$3:$DV$3,BY$4,'Eng GLA 6th, 7th, 8th'!$E31:$DV31, "&gt;-1")=0,"",SUMIF('Eng GLA 6th, 7th, 8th'!$E$3:$DV$3,BY$4,'Eng GLA 6th, 7th, 8th'!$E31:$DV31)))</f>
        <v/>
      </c>
      <c r="BZ31" s="89" t="str">
        <f>IF($B31="","",IF(COUNTIFS('Eng GLA 6th, 7th, 8th'!$E$3:$DV$3,BZ$4,'Eng GLA 6th, 7th, 8th'!$E31:$DV31, "&gt;-1")=0,"",SUMIF('Eng GLA 6th, 7th, 8th'!$E$3:$DV$3,BZ$4,'Eng GLA 6th, 7th, 8th'!$E31:$DV31)))</f>
        <v/>
      </c>
      <c r="CA31" s="89" t="str">
        <f>IF($B31="","",IF(COUNTIFS('Eng GLA 6th, 7th, 8th'!$E$3:$DV$3,CA$4,'Eng GLA 6th, 7th, 8th'!$E31:$DV31, "&gt;-1")=0,"",SUMIF('Eng GLA 6th, 7th, 8th'!$E$3:$DV$3,CA$4,'Eng GLA 6th, 7th, 8th'!$E31:$DV31)))</f>
        <v/>
      </c>
      <c r="CB31" s="426"/>
      <c r="CC31" s="133" t="str">
        <f>IFERROR(IF((COUNT('Eng GLA 6th, 7th, 8th'!E31:U31)=0)," ",(SUM('Eng GLA 6th, 7th, 8th'!E31:U31)/$CC$3)),"")</f>
        <v xml:space="preserve"> </v>
      </c>
      <c r="CD31" s="133" t="str">
        <f>IFERROR(IF((COUNT('Eng GLA 6th, 7th, 8th'!V31:AA31)=0)," ",(SUM('Eng GLA 6th, 7th, 8th'!V31:AA31)/$CD$3)),"")</f>
        <v xml:space="preserve"> </v>
      </c>
      <c r="CE31" s="133" t="str">
        <f>IFERROR(IF((COUNT('Eng GLA 6th, 7th, 8th'!AB31:AG31)=0)," ",(SUM('Eng GLA 6th, 7th, 8th'!AB31:AG31)/$CE$3)),"")</f>
        <v xml:space="preserve"> </v>
      </c>
      <c r="CF31" s="133" t="str">
        <f>IFERROR(IF((COUNT('Eng GLA 6th, 7th, 8th'!AH31:AP31)=0)," ",(SUM('Eng GLA 6th, 7th, 8th'!AH31:AP31)/$CF$3)),"")</f>
        <v xml:space="preserve"> </v>
      </c>
      <c r="CG31" s="433" t="str">
        <f>IFERROR(IF((COUNT('Eng GLA 6th, 7th, 8th'!AR31:BH31)=0)," ",(SUM('Eng GLA 6th, 7th, 8th'!AR31:BH31)/$CG$3)),"")</f>
        <v xml:space="preserve"> </v>
      </c>
      <c r="CH31" s="433" t="str">
        <f>IFERROR(IF((COUNT('Eng GLA 6th, 7th, 8th'!BI31:BN31)=0)," ",(SUM('Eng GLA 6th, 7th, 8th'!BI31:BN31)/$CH$3)),"")</f>
        <v xml:space="preserve"> </v>
      </c>
      <c r="CI31" s="433" t="str">
        <f>IFERROR(IF((COUNT('Eng GLA 6th, 7th, 8th'!BO31:BT31)=0)," ",(SUM('Eng GLA 6th, 7th, 8th'!BO31:BT31)/$CI$3)),"")</f>
        <v xml:space="preserve"> </v>
      </c>
      <c r="CJ31" s="433" t="str">
        <f>IFERROR(IF((COUNT('Eng GLA 6th, 7th, 8th'!BU31:CF31)=0)," ",(SUM('Eng GLA 6th, 7th, 8th'!BU31:CF31)/$CJ$3)),"")</f>
        <v xml:space="preserve"> </v>
      </c>
      <c r="CK31" s="433" t="str">
        <f>IFERROR(IF((COUNT('Eng GLA 6th, 7th, 8th'!CH31:CX31)=0)," ",(SUM('Eng GLA 6th, 7th, 8th'!CH31:CX31)/$CK$3)),"")</f>
        <v xml:space="preserve"> </v>
      </c>
      <c r="CL31" s="433" t="str">
        <f>IFERROR(IF((COUNT('Eng GLA 6th, 7th, 8th'!CY31:DD31)=0)," ",(SUM('Eng GLA 6th, 7th, 8th'!CY31:DD31)/$CL$3)),"")</f>
        <v xml:space="preserve"> </v>
      </c>
      <c r="CM31" s="433" t="str">
        <f>IFERROR(IF((COUNT('Eng GLA 6th, 7th, 8th'!DE31:DJ31)=0)," ",(SUM('Eng GLA 6th, 7th, 8th'!DE31:DJ31)/$CM$3)),"")</f>
        <v xml:space="preserve"> </v>
      </c>
      <c r="CN31" s="433" t="str">
        <f>IFERROR(IF((COUNT('Eng GLA 6th, 7th, 8th'!DK31:DV31)=0)," ",(SUM('Eng GLA 6th, 7th, 8th'!DK31:DV31)/$CN$3)),"")</f>
        <v xml:space="preserve"> </v>
      </c>
    </row>
    <row r="32" spans="1:92" x14ac:dyDescent="0.2">
      <c r="A32" s="65">
        <v>25</v>
      </c>
      <c r="B32" s="65" t="str">
        <f>'English Scores- Leveled papers'!B31</f>
        <v>Maya</v>
      </c>
      <c r="C32" s="66" t="str">
        <f>'RC Mastery Check+Question type'!H29</f>
        <v/>
      </c>
      <c r="D32" s="153" t="str">
        <f>'Cover Sheet'!L29</f>
        <v/>
      </c>
      <c r="E32" s="89" t="str">
        <f>IF($B32="","",IF(COUNTIFS('English Scores- Leveled papers'!$H$3:$KM$3,E$4,'English Scores- Leveled papers'!$H31:$KM31,"&gt;-1")=0,"",SUMIF('English Scores- Leveled papers'!$H$3:$KM$3,E$4,'English Scores- Leveled papers'!$H31:$KM31)))</f>
        <v/>
      </c>
      <c r="F32" s="89" t="str">
        <f>IF($B32="","",IF(COUNTIFS('English Scores- Leveled papers'!$H$3:$KM$3,F$4,'English Scores- Leveled papers'!$H31:$KM31,"&gt;-1")=0,"",SUMIF('English Scores- Leveled papers'!$H$3:$KM$3,F$4,'English Scores- Leveled papers'!$H31:$KM31)))</f>
        <v/>
      </c>
      <c r="G32" s="89" t="str">
        <f>IF($B32="","",IF(COUNTIFS('English Scores- Leveled papers'!$H$3:$KM$3,G$4,'English Scores- Leveled papers'!$H31:$KM31,"&gt;-1")=0,"",SUMIF('English Scores- Leveled papers'!$H$3:$KM$3,G$4,'English Scores- Leveled papers'!$H31:$KM31)))</f>
        <v/>
      </c>
      <c r="H32" s="89" t="str">
        <f>IF($B32="","",IF(COUNTIFS('English Scores- Leveled papers'!$H$3:$KM$3,H$4,'English Scores- Leveled papers'!$H31:$KM31,"&gt;-1")=0,"",SUMIF('English Scores- Leveled papers'!$H$3:$KM$3,H$4,'English Scores- Leveled papers'!$H31:$KM31)))</f>
        <v/>
      </c>
      <c r="I32" s="89" t="str">
        <f>IF($B32="","",IF(COUNTIFS('English Scores- Leveled papers'!$H$3:$KM$3,I$4,'English Scores- Leveled papers'!$H31:$KM31,"&gt;-1")=0,"",SUMIF('English Scores- Leveled papers'!$H$3:$KM$3,I$4,'English Scores- Leveled papers'!$H31:$KM31)))</f>
        <v/>
      </c>
      <c r="J32" s="89" t="str">
        <f>IF($B32="","",IF(COUNTIFS('English Scores- Leveled papers'!$H$3:$KM$3,J$4,'English Scores- Leveled papers'!$H31:$KM31,"&gt;-1")=0,"",SUMIF('English Scores- Leveled papers'!$H$3:$KM$3,J$4,'English Scores- Leveled papers'!$H31:$KM31)))</f>
        <v/>
      </c>
      <c r="K32" s="89" t="str">
        <f>IF($B32="","",IF(COUNTIFS('English Scores- Leveled papers'!$H$3:$KM$3,K$4,'English Scores- Leveled papers'!$H31:$KM31,"&gt;-1")=0,"",SUMIF('English Scores- Leveled papers'!$H$3:$KM$3,K$4,'English Scores- Leveled papers'!$H31:$KM31)))</f>
        <v/>
      </c>
      <c r="L32" s="89" t="str">
        <f>IF($B32="","",IF(COUNTIFS('English Scores- Leveled papers'!$H$3:$KM$3,L$4,'English Scores- Leveled papers'!$H31:$KM31,"&gt;-1")=0,"",SUMIF('English Scores- Leveled papers'!$H$3:$KM$3,L$4,'English Scores- Leveled papers'!$H31:$KM31)))</f>
        <v/>
      </c>
      <c r="M32" s="89" t="str">
        <f>IF($B32="","",IF(COUNTIFS('English Scores- Leveled papers'!$H$3:$KM$3,M$4,'English Scores- Leveled papers'!$H31:$KM31,"&gt;-1")=0,"",SUMIF('English Scores- Leveled papers'!$H$3:$KM$3,M$4,'English Scores- Leveled papers'!$H31:$KM31)))</f>
        <v/>
      </c>
      <c r="N32" s="89" t="str">
        <f>IF($B32="","",IF(COUNTIFS('English Scores- Leveled papers'!$H$3:$KM$3,N$4,'English Scores- Leveled papers'!$H31:$KM31,"&gt;-1")=0,"",SUMIF('English Scores- Leveled papers'!$H$3:$KM$3,N$4,'English Scores- Leveled papers'!$H31:$KM31)))</f>
        <v/>
      </c>
      <c r="O32" s="89" t="str">
        <f>IF($B32="","",IF(COUNTIFS('English Scores- Leveled papers'!$H$3:$KM$3,O$4,'English Scores- Leveled papers'!$H31:$KM31,"&gt;-1")=0,"",SUMIF('English Scores- Leveled papers'!$H$3:$KM$3,O$4,'English Scores- Leveled papers'!$H31:$KM31)))</f>
        <v/>
      </c>
      <c r="P32" s="89" t="str">
        <f>IF($B32="","",IF(COUNTIFS('English Scores- Leveled papers'!$H$3:$KM$3,P$4,'English Scores- Leveled papers'!$H31:$KM31,"&gt;-1")=0,"",SUMIF('English Scores- Leveled papers'!$H$3:$KM$3,P$4,'English Scores- Leveled papers'!$H31:$KM31)))</f>
        <v/>
      </c>
      <c r="Q32" s="89" t="str">
        <f>IF($B32="","",IF(COUNTIFS('English Scores- Leveled papers'!$H$3:$KM$3,Q$4,'English Scores- Leveled papers'!$H31:$KM31,"&gt;-1")=0,"",SUMIF('English Scores- Leveled papers'!$H$3:$KM$3,Q$4,'English Scores- Leveled papers'!$H31:$KM31)))</f>
        <v/>
      </c>
      <c r="R32" s="89" t="str">
        <f>IF($B32="","",IF(COUNTIFS('English Scores- Leveled papers'!$H$3:$KM$3,R$4,'English Scores- Leveled papers'!$H31:$KM31,"&gt;-1")=0,"",SUMIF('English Scores- Leveled papers'!$H$3:$KM$3,R$4,'English Scores- Leveled papers'!$H31:$KM31)))</f>
        <v/>
      </c>
      <c r="S32" s="89" t="str">
        <f>IF($B32="","",IF(COUNTIFS('English Scores- Leveled papers'!$H$3:$KM$3,S$4,'English Scores- Leveled papers'!$H31:$KM31,"&gt;-1")=0,"",SUMIF('English Scores- Leveled papers'!$H$3:$KM$3,S$4,'English Scores- Leveled papers'!$H31:$KM31)))</f>
        <v/>
      </c>
      <c r="T32" s="89" t="str">
        <f>IF($B32="","",IF(COUNTIFS('English Scores- Leveled papers'!$H$3:$KM$3,T$4,'English Scores- Leveled papers'!$H31:$KM31,"&gt;-1")=0,"",SUMIF('English Scores- Leveled papers'!$H$3:$KM$3,T$4,'English Scores- Leveled papers'!$H31:$KM31)))</f>
        <v/>
      </c>
      <c r="U32" s="89" t="str">
        <f>IF($B32="","",IF(COUNTIFS('English Scores- Leveled papers'!$H$3:$KM$3,U$4,'English Scores- Leveled papers'!$H31:$KM31,"&gt;-1")=0,"",SUMIF('English Scores- Leveled papers'!$H$3:$KM$3,U$4,'English Scores- Leveled papers'!$H31:$KM31)))</f>
        <v/>
      </c>
      <c r="V32" s="89" t="str">
        <f>IF($B32="","",IF(COUNTIFS('English Scores- Leveled papers'!$H$3:$KM$3,V$4,'English Scores- Leveled papers'!$H31:$KM31,"&gt;-1")=0,"",SUMIF('English Scores- Leveled papers'!$H$3:$KM$3,V$4,'English Scores- Leveled papers'!$H31:$KM31)))</f>
        <v/>
      </c>
      <c r="W32" s="89" t="str">
        <f>IF($B32="","",IF(COUNTIFS('English Scores- Leveled papers'!$H$3:$KM$3,W$4,'English Scores- Leveled papers'!$H31:$KM31,"&gt;-1")=0,"",SUMIF('English Scores- Leveled papers'!$H$3:$KM$3,W$4,'English Scores- Leveled papers'!$H31:$KM31)))</f>
        <v/>
      </c>
      <c r="X32" s="89" t="str">
        <f>IF($B32="","",IF(COUNTIFS('English Scores- Leveled papers'!$H$3:$KM$3,X$4,'English Scores- Leveled papers'!$H31:$KM31,"&gt;-1")=0,"",SUMIF('English Scores- Leveled papers'!$H$3:$KM$3,X$4,'English Scores- Leveled papers'!$H31:$KM31)))</f>
        <v/>
      </c>
      <c r="Y32" s="89" t="str">
        <f>IF($B32="","",IF(COUNTIFS('English Scores- Leveled papers'!$H$3:$KM$3,Y$4,'English Scores- Leveled papers'!$H31:$KM31,"&gt;-1")=0,"",SUMIF('English Scores- Leveled papers'!$H$3:$KM$3,Y$4,'English Scores- Leveled papers'!$H31:$KM31)))</f>
        <v/>
      </c>
      <c r="Z32" s="89" t="str">
        <f>IF($B32="","",IF(COUNTIFS('English Scores- Leveled papers'!$H$3:$KM$3,Z$4,'English Scores- Leveled papers'!$H31:$KM31,"&gt;-1")=0,"",SUMIF('English Scores- Leveled papers'!$H$3:$KM$3,Z$4,'English Scores- Leveled papers'!$H31:$KM31)))</f>
        <v/>
      </c>
      <c r="AA32" s="89" t="str">
        <f>IF($B32="","",IF(COUNTIFS('English Scores- Leveled papers'!$H$3:$KM$3,AA$4,'English Scores- Leveled papers'!$H31:$KM31,"&gt;-1")=0,"",SUMIF('English Scores- Leveled papers'!$H$3:$KM$3,AA$4,'English Scores- Leveled papers'!$H31:$KM31)))</f>
        <v/>
      </c>
      <c r="AB32" s="89" t="str">
        <f>IF($B32="","",IF(COUNTIFS('English Scores- Leveled papers'!$H$3:$KM$3,AB$4,'English Scores- Leveled papers'!$H31:$KM31,"&gt;-1")=0,"",SUMIF('English Scores- Leveled papers'!$H$3:$KM$3,AB$4,'English Scores- Leveled papers'!$H31:$KM31)))</f>
        <v/>
      </c>
      <c r="AC32" s="89" t="str">
        <f>IF($B32="","",IF(COUNTIFS('English Scores- Leveled papers'!$H$3:$KM$3,AC$4,'English Scores- Leveled papers'!$H31:$KM31,"&gt;-1")=0,"",SUMIF('English Scores- Leveled papers'!$H$3:$KM$3,AC$4,'English Scores- Leveled papers'!$H31:$KM31)))</f>
        <v/>
      </c>
      <c r="AD32" s="89" t="str">
        <f>IF($B32="","",IF(COUNTIFS('English Scores- Leveled papers'!$H$3:$KM$3,AD$4,'English Scores- Leveled papers'!$H31:$KM31,"&gt;-1")=0,"",SUMIF('English Scores- Leveled papers'!$H$3:$KM$3,AD$4,'English Scores- Leveled papers'!$H31:$KM31)))</f>
        <v/>
      </c>
      <c r="AE32" s="89" t="str">
        <f>IF($B32="","",IF(COUNTIFS('English Scores- Leveled papers'!$H$3:$KM$3,AE$4,'English Scores- Leveled papers'!$H31:$KM31,"&gt;-1")=0,"",SUMIF('English Scores- Leveled papers'!$H$3:$KM$3,AE$4,'English Scores- Leveled papers'!$H31:$KM31)))</f>
        <v/>
      </c>
      <c r="AF32" s="89" t="str">
        <f>IF($B32="","",IF(COUNTIFS('English Scores- Leveled papers'!$H$3:$KM$3,AF$4,'English Scores- Leveled papers'!$H31:$KM31,"&gt;-1")=0,"",SUMIF('English Scores- Leveled papers'!$H$3:$KM$3,AF$4,'English Scores- Leveled papers'!$H31:$KM31)))</f>
        <v/>
      </c>
      <c r="AG32" s="89" t="str">
        <f>IF($B32="","",IF(COUNTIFS('English Scores- Leveled papers'!$H$3:$KM$3,AG$4,'English Scores- Leveled papers'!$H31:$KM31,"&gt;-1")=0,"",SUMIF('English Scores- Leveled papers'!$H$3:$KM$3,AG$4,'English Scores- Leveled papers'!$H31:$KM31)))</f>
        <v/>
      </c>
      <c r="AH32" s="89" t="str">
        <f>IF($B32="","",IF(COUNTIFS('English Scores- Leveled papers'!$H$3:$KM$3,AH$4,'English Scores- Leveled papers'!$H31:$KM31,"&gt;-1")=0,"",SUMIF('English Scores- Leveled papers'!$H$3:$KM$3,AH$4,'English Scores- Leveled papers'!$H31:$KM31)))</f>
        <v/>
      </c>
      <c r="AI32" s="89" t="str">
        <f>IF($B32="","",IF(COUNTIFS('English Scores- Leveled papers'!$H$3:$KM$3,AI$4,'English Scores- Leveled papers'!$H31:$KM31,"&gt;-1")=0,"",SUMIF('English Scores- Leveled papers'!$H$3:$KM$3,AI$4,'English Scores- Leveled papers'!$H31:$KM31)))</f>
        <v/>
      </c>
      <c r="AJ32" s="89" t="str">
        <f>IF($B32="","",IF(COUNTIFS('English Scores- Leveled papers'!$H$3:$KM$3,AJ$4,'English Scores- Leveled papers'!$H31:$KM31,"&gt;-1")=0,"",SUMIF('English Scores- Leveled papers'!$H$3:$KM$3,AJ$4,'English Scores- Leveled papers'!$H31:$KM31)))</f>
        <v/>
      </c>
      <c r="AK32" s="89" t="str">
        <f>IF($B32="","",IF(COUNTIFS('English Scores- Leveled papers'!$H$3:$KM$3,AK$4,'English Scores- Leveled papers'!$H31:$KM31,"&gt;-1")=0,"",SUMIF('English Scores- Leveled papers'!$H$3:$KM$3,AK$4,'English Scores- Leveled papers'!$H31:$KM31)))</f>
        <v/>
      </c>
      <c r="AL32" s="89" t="str">
        <f>IF($B32="","",IF(COUNTIFS('English Scores- Leveled papers'!$H$3:$KM$3,AL$4,'English Scores- Leveled papers'!$H31:$KM31,"&gt;-1")=0,"",SUMIF('English Scores- Leveled papers'!$H$3:$KM$3,AL$4,'English Scores- Leveled papers'!$H31:$KM31)))</f>
        <v/>
      </c>
      <c r="AM32" s="89" t="str">
        <f>IF($B32="","",IF(COUNTIFS('English Scores- Leveled papers'!$H$3:$KM$3,AM$4,'English Scores- Leveled papers'!$H31:$KM31,"&gt;-1")=0,"",SUMIF('English Scores- Leveled papers'!$H$3:$KM$3,AM$4,'English Scores- Leveled papers'!$H31:$KM31)))</f>
        <v/>
      </c>
      <c r="AN32" s="89" t="str">
        <f>IF($B32="","",IF(COUNTIFS('English Scores- Leveled papers'!$H$3:$KM$3,AN$4,'English Scores- Leveled papers'!$H31:$KM31,"&gt;-1")=0,"",SUMIF('English Scores- Leveled papers'!$H$3:$KM$3,AN$4,'English Scores- Leveled papers'!$H31:$KM31)))</f>
        <v/>
      </c>
      <c r="AO32" s="89" t="str">
        <f>IF($B32="","",IF(COUNTIFS('English Scores- Leveled papers'!$H$3:$KM$3,AO$4,'English Scores- Leveled papers'!$H31:$KM31,"&gt;-1")=0,"",SUMIF('English Scores- Leveled papers'!$H$3:$KM$3,AO$4,'English Scores- Leveled papers'!$H31:$KM31)))</f>
        <v/>
      </c>
      <c r="AP32" s="89" t="str">
        <f>IF($B32="","",IF(COUNTIFS('English Scores- Leveled papers'!$H$3:$KM$3,AP$4,'English Scores- Leveled papers'!$H31:$KM31,"&gt;-1")=0,"",SUMIF('English Scores- Leveled papers'!$H$3:$KM$3,AP$4,'English Scores- Leveled papers'!$H31:$KM31)))</f>
        <v/>
      </c>
      <c r="AQ32" s="89" t="str">
        <f>IF($B32="","",IF(COUNTIFS('English Scores- Leveled papers'!$H$3:$KM$3,AQ$4,'English Scores- Leveled papers'!$H31:$KM31,"&gt;-1")=0,"",SUMIF('English Scores- Leveled papers'!$H$3:$KM$3,AQ$4,'English Scores- Leveled papers'!$H31:$KM31)))</f>
        <v/>
      </c>
      <c r="AR32" s="89" t="str">
        <f>IF($B32="","",IF(COUNTIFS('English Scores- Leveled papers'!$H$3:$KM$3,AR$4,'English Scores- Leveled papers'!$H31:$KM31,"&gt;-1")=0,"",SUMIF('English Scores- Leveled papers'!$H$3:$KM$3,AR$4,'English Scores- Leveled papers'!$H31:$KM31)))</f>
        <v/>
      </c>
      <c r="AS32" s="89" t="str">
        <f>IF($B32="","",IF(COUNTIFS('English Scores- Leveled papers'!$H$3:$KM$3,AS$4,'English Scores- Leveled papers'!$H31:$KM31,"&gt;-1")=0,"",SUMIF('English Scores- Leveled papers'!$H$3:$KM$3,AS$4,'English Scores- Leveled papers'!$H31:$KM31)))</f>
        <v/>
      </c>
      <c r="AT32" s="89" t="str">
        <f>IF($B32="","",IF(COUNTIFS('English Scores- Leveled papers'!$H$3:$KM$3,AT$4,'English Scores- Leveled papers'!$H31:$KM31,"&gt;-1")=0,"",SUMIF('English Scores- Leveled papers'!$H$3:$KM$3,AT$4,'English Scores- Leveled papers'!$H31:$KM31)))</f>
        <v/>
      </c>
      <c r="AU32" s="89" t="str">
        <f>IF($B32="","",IF(COUNTIFS('English Scores- Leveled papers'!$H$3:$KM$3,AU$4,'English Scores- Leveled papers'!$H31:$KM31,"&gt;-1")=0,"",SUMIF('English Scores- Leveled papers'!$H$3:$KM$3,AU$4,'English Scores- Leveled papers'!$H31:$KM31)))</f>
        <v/>
      </c>
      <c r="AV32" s="89" t="str">
        <f>IF($B32="","",IF(COUNTIFS('English Scores- Leveled papers'!$H$3:$KM$3,AV$4,'English Scores- Leveled papers'!$H31:$KM31,"&gt;-1")=0,"",SUMIF('English Scores- Leveled papers'!$H$3:$KM$3,AV$4,'English Scores- Leveled papers'!$H31:$KM31)))</f>
        <v/>
      </c>
      <c r="AW32" s="89" t="str">
        <f>IF($B32="","",IF(COUNTIFS('English Scores- Leveled papers'!$H$3:$KM$3,AW$4,'English Scores- Leveled papers'!$H31:$KM31,"&gt;-1")=0,"",SUMIF('English Scores- Leveled papers'!$H$3:$KM$3,AW$4,'English Scores- Leveled papers'!$H31:$KM31)))</f>
        <v/>
      </c>
      <c r="AX32" s="89" t="str">
        <f>IF($B32="","",IF(COUNTIFS('English Scores- Leveled papers'!$H$3:$KM$3,AX$4,'English Scores- Leveled papers'!$H31:$KM31,"&gt;-1")=0,"",SUMIF('English Scores- Leveled papers'!$H$3:$KM$3,AX$4,'English Scores- Leveled papers'!$H31:$KM31)))</f>
        <v/>
      </c>
      <c r="AY32" s="89" t="str">
        <f>IF($B32="","",IF(COUNTIFS('English Scores- Leveled papers'!$H$3:$KM$3,AY$4,'English Scores- Leveled papers'!$H31:$KM31,"&gt;-1")=0,"",SUMIF('English Scores- Leveled papers'!$H$3:$KM$3,AY$4,'English Scores- Leveled papers'!$H31:$KM31)))</f>
        <v/>
      </c>
      <c r="AZ32" s="89" t="str">
        <f>IF($B32="","",IF(COUNTIFS('English Scores- Leveled papers'!$H$3:$KM$3,AZ$4,'English Scores- Leveled papers'!$H31:$KM31,"&gt;-1")=0,"",SUMIF('English Scores- Leveled papers'!$H$3:$KM$3,AZ$4,'English Scores- Leveled papers'!$H31:$KM31)))</f>
        <v/>
      </c>
      <c r="BA32" s="89" t="str">
        <f>IF($B32="","",IF(COUNTIFS('English Scores- Leveled papers'!$H$3:$KM$3,BA$4,'English Scores- Leveled papers'!$H31:$KM31,"&gt;-1")=0,"",SUMIF('English Scores- Leveled papers'!$H$3:$KM$3,BA$4,'English Scores- Leveled papers'!$H31:$KM31)))</f>
        <v/>
      </c>
      <c r="BB32" s="89" t="str">
        <f>IF($B32="","",IF(COUNTIFS('English Scores- Leveled papers'!$H$3:$KM$3,BB$4,'English Scores- Leveled papers'!$H31:$KM31,"&gt;-1")=0,"",SUMIF('English Scores- Leveled papers'!$H$3:$KM$3,BB$4,'English Scores- Leveled papers'!$H31:$KM31)))</f>
        <v/>
      </c>
      <c r="BC32" s="89" t="str">
        <f>IF($B32="","",IF(COUNTIFS('English Scores- Leveled papers'!$H$3:$KM$3,BC$4,'English Scores- Leveled papers'!$H31:$KM31,"&gt;-1")=0,"",SUMIF('English Scores- Leveled papers'!$H$3:$KM$3,BC$4,'English Scores- Leveled papers'!$H31:$KM31)))</f>
        <v/>
      </c>
      <c r="BD32" s="89" t="str">
        <f>IF($B32="","",IF(COUNTIFS('English Scores- Leveled papers'!$H$3:$KM$3,BD$4,'English Scores- Leveled papers'!$H31:$KM31,"&gt;-1")=0,"",SUMIF('English Scores- Leveled papers'!$H$3:$KM$3,BD$4,'English Scores- Leveled papers'!$H31:$KM31)))</f>
        <v/>
      </c>
      <c r="BE32" s="89" t="str">
        <f>IF($B32="","",IF(COUNTIFS('English Scores- Leveled papers'!$H$3:$KM$3,BE$4,'English Scores- Leveled papers'!$H31:$KM31,"&gt;-1")=0,"",SUMIF('English Scores- Leveled papers'!$H$3:$KM$3,BE$4,'English Scores- Leveled papers'!$H31:$KM31)))</f>
        <v/>
      </c>
      <c r="BF32" s="89" t="str">
        <f>IF($B32="","",IF(COUNTIFS('English Scores- Leveled papers'!$H$3:$KM$3,BF$4,'English Scores- Leveled papers'!$H31:$KM31,"&gt;-1")=0,"",SUMIF('English Scores- Leveled papers'!$H$3:$KM$3,BF$4,'English Scores- Leveled papers'!$H31:$KM31)))</f>
        <v/>
      </c>
      <c r="BG32" s="89" t="str">
        <f>IF($B32="","",IF(COUNTIFS('English Scores- Leveled papers'!$H$3:$KM$3,BG$4,'English Scores- Leveled papers'!$H31:$KM31,"&gt;-1")=0,"",SUMIF('English Scores- Leveled papers'!$H$3:$KM$3,BG$4,'English Scores- Leveled papers'!$H31:$KM31)))</f>
        <v/>
      </c>
      <c r="BH32" s="89" t="str">
        <f>IF($B32="","",IF(COUNTIFS('English Scores- Leveled papers'!$H$3:$KM$3,BH$4,'English Scores- Leveled papers'!$H31:$KM31,"&gt;-1")=0,"",SUMIF('English Scores- Leveled papers'!$H$3:$KM$3,BH$4,'English Scores- Leveled papers'!$H31:$KM31)))</f>
        <v/>
      </c>
      <c r="BI32" s="89" t="str">
        <f>IF($B32="","",IF(COUNTIFS('English Scores- Leveled papers'!$H$3:$KM$3,BI$4,'English Scores- Leveled papers'!$H31:$KM31,"&gt;-1")=0,"",SUMIF('English Scores- Leveled papers'!$H$3:$KM$3,BI$4,'English Scores- Leveled papers'!$H31:$KM31)))</f>
        <v/>
      </c>
      <c r="BJ32" s="89" t="str">
        <f>IF($B32="","",IF(COUNTIFS('English Scores- Leveled papers'!$H$3:$KM$3,BJ$4,'English Scores- Leveled papers'!$H31:$KM31,"&gt;-1")=0,"",SUMIF('English Scores- Leveled papers'!$H$3:$KM$3,BJ$4,'English Scores- Leveled papers'!$H31:$KM31)))</f>
        <v/>
      </c>
      <c r="BK32" s="89" t="str">
        <f>IF($B32="","",IF(COUNTIFS('English Scores- Leveled papers'!$H$3:$KM$3,BK$4,'English Scores- Leveled papers'!$H31:$KM31,"&gt;-1")=0,"",SUMIF('English Scores- Leveled papers'!$H$3:$KM$3,BK$4,'English Scores- Leveled papers'!$H31:$KM31)))</f>
        <v/>
      </c>
      <c r="BL32" s="89" t="str">
        <f>IF($B32="","",IF(COUNTIFS('English Scores- Leveled papers'!$H$3:$KM$3,BL$4,'English Scores- Leveled papers'!$H31:$KM31,"&gt;-1")=0,"",SUMIF('English Scores- Leveled papers'!$H$3:$KM$3,BL$4,'English Scores- Leveled papers'!$H31:$KM31)))</f>
        <v/>
      </c>
      <c r="BM32" s="89" t="str">
        <f>IF($B32="","",IF(COUNTIFS('Eng GLA 6th, 7th, 8th'!$E$3:$DV$3,BM$4,'Eng GLA 6th, 7th, 8th'!$E32:$DV32, "&gt;-1")=0,"",SUMIF('Eng GLA 6th, 7th, 8th'!$E$3:$DV$3,BM$4,'Eng GLA 6th, 7th, 8th'!$E32:$DV32)))</f>
        <v/>
      </c>
      <c r="BN32" s="89" t="str">
        <f>IF($B32="","",IF(COUNTIFS('Eng GLA 6th, 7th, 8th'!$E$3:$DV$3,BN$4,'Eng GLA 6th, 7th, 8th'!$E32:$DV32, "&gt;-1")=0,"",SUMIF('Eng GLA 6th, 7th, 8th'!$E$3:$DV$3,BN$4,'Eng GLA 6th, 7th, 8th'!$E32:$DV32)))</f>
        <v/>
      </c>
      <c r="BO32" s="89" t="str">
        <f>IF($B32="","",IF(COUNTIFS('Eng GLA 6th, 7th, 8th'!$E$3:$DV$3,BO$4,'Eng GLA 6th, 7th, 8th'!$E32:$DV32, "&gt;-1")=0,"",SUMIF('Eng GLA 6th, 7th, 8th'!$E$3:$DV$3,BO$4,'Eng GLA 6th, 7th, 8th'!$E32:$DV32)))</f>
        <v/>
      </c>
      <c r="BP32" s="89" t="str">
        <f>IF($B32="","",IF(COUNTIFS('Eng GLA 6th, 7th, 8th'!$E$3:$DV$3,BP$4,'Eng GLA 6th, 7th, 8th'!$E32:$DV32, "&gt;-1")=0,"",SUMIF('Eng GLA 6th, 7th, 8th'!$E$3:$DV$3,BP$4,'Eng GLA 6th, 7th, 8th'!$E32:$DV32)))</f>
        <v/>
      </c>
      <c r="BQ32" s="89" t="str">
        <f>IF($B32="","",IF(COUNTIFS('Eng GLA 6th, 7th, 8th'!$E$3:$DV$3,BQ$4,'Eng GLA 6th, 7th, 8th'!$E32:$DV32, "&gt;-1")=0,"",SUMIF('Eng GLA 6th, 7th, 8th'!$E$3:$DV$3,BQ$4,'Eng GLA 6th, 7th, 8th'!$E32:$DV32)))</f>
        <v/>
      </c>
      <c r="BR32" s="89" t="str">
        <f>IF($B32="","",IF(COUNTIFS('Eng GLA 6th, 7th, 8th'!$E$3:$DV$3,BR$4,'Eng GLA 6th, 7th, 8th'!$E32:$DV32, "&gt;-1")=0,"",SUMIF('Eng GLA 6th, 7th, 8th'!$E$3:$DV$3,BR$4,'Eng GLA 6th, 7th, 8th'!$E32:$DV32)))</f>
        <v/>
      </c>
      <c r="BS32" s="89" t="str">
        <f>IF($B32="","",IF(COUNTIFS('Eng GLA 6th, 7th, 8th'!$E$3:$DV$3,BS$4,'Eng GLA 6th, 7th, 8th'!$E32:$DV32, "&gt;-1")=0,"",SUMIF('Eng GLA 6th, 7th, 8th'!$E$3:$DV$3,BS$4,'Eng GLA 6th, 7th, 8th'!$E32:$DV32)))</f>
        <v/>
      </c>
      <c r="BT32" s="89" t="str">
        <f>IF($B32="","",IF(COUNTIFS('Eng GLA 6th, 7th, 8th'!$E$3:$DV$3,BT$4,'Eng GLA 6th, 7th, 8th'!$E32:$DV32, "&gt;-1")=0,"",SUMIF('Eng GLA 6th, 7th, 8th'!$E$3:$DV$3,BT$4,'Eng GLA 6th, 7th, 8th'!$E32:$DV32)))</f>
        <v/>
      </c>
      <c r="BU32" s="89" t="str">
        <f>IF($B32="","",IF(COUNTIFS('Eng GLA 6th, 7th, 8th'!$E$3:$DV$3,BU$4,'Eng GLA 6th, 7th, 8th'!$E32:$DV32, "&gt;-1")=0,"",SUMIF('Eng GLA 6th, 7th, 8th'!$E$3:$DV$3,BU$4,'Eng GLA 6th, 7th, 8th'!$E32:$DV32)))</f>
        <v/>
      </c>
      <c r="BV32" s="89" t="str">
        <f>IF($B32="","",IF(COUNTIFS('Eng GLA 6th, 7th, 8th'!$E$3:$DV$3,BV$4,'Eng GLA 6th, 7th, 8th'!$E32:$DV32, "&gt;-1")=0,"",SUMIF('Eng GLA 6th, 7th, 8th'!$E$3:$DV$3,BV$4,'Eng GLA 6th, 7th, 8th'!$E32:$DV32)))</f>
        <v/>
      </c>
      <c r="BW32" s="89" t="str">
        <f>IF($B32="","",IF(COUNTIFS('Eng GLA 6th, 7th, 8th'!$E$3:$DV$3,BW$4,'Eng GLA 6th, 7th, 8th'!$E32:$DV32, "&gt;-1")=0,"",SUMIF('Eng GLA 6th, 7th, 8th'!$E$3:$DV$3,BW$4,'Eng GLA 6th, 7th, 8th'!$E32:$DV32)))</f>
        <v/>
      </c>
      <c r="BX32" s="89" t="str">
        <f>IF($B32="","",IF(COUNTIFS('Eng GLA 6th, 7th, 8th'!$E$3:$DV$3,BX$4,'Eng GLA 6th, 7th, 8th'!$E32:$DV32, "&gt;-1")=0,"",SUMIF('Eng GLA 6th, 7th, 8th'!$E$3:$DV$3,BX$4,'Eng GLA 6th, 7th, 8th'!$E32:$DV32)))</f>
        <v/>
      </c>
      <c r="BY32" s="89" t="str">
        <f>IF($B32="","",IF(COUNTIFS('Eng GLA 6th, 7th, 8th'!$E$3:$DV$3,BY$4,'Eng GLA 6th, 7th, 8th'!$E32:$DV32, "&gt;-1")=0,"",SUMIF('Eng GLA 6th, 7th, 8th'!$E$3:$DV$3,BY$4,'Eng GLA 6th, 7th, 8th'!$E32:$DV32)))</f>
        <v/>
      </c>
      <c r="BZ32" s="89" t="str">
        <f>IF($B32="","",IF(COUNTIFS('Eng GLA 6th, 7th, 8th'!$E$3:$DV$3,BZ$4,'Eng GLA 6th, 7th, 8th'!$E32:$DV32, "&gt;-1")=0,"",SUMIF('Eng GLA 6th, 7th, 8th'!$E$3:$DV$3,BZ$4,'Eng GLA 6th, 7th, 8th'!$E32:$DV32)))</f>
        <v/>
      </c>
      <c r="CA32" s="89" t="str">
        <f>IF($B32="","",IF(COUNTIFS('Eng GLA 6th, 7th, 8th'!$E$3:$DV$3,CA$4,'Eng GLA 6th, 7th, 8th'!$E32:$DV32, "&gt;-1")=0,"",SUMIF('Eng GLA 6th, 7th, 8th'!$E$3:$DV$3,CA$4,'Eng GLA 6th, 7th, 8th'!$E32:$DV32)))</f>
        <v/>
      </c>
      <c r="CB32" s="426"/>
      <c r="CC32" s="133" t="str">
        <f>IFERROR(IF((COUNT('Eng GLA 6th, 7th, 8th'!E32:U32)=0)," ",(SUM('Eng GLA 6th, 7th, 8th'!E32:U32)/$CC$3)),"")</f>
        <v xml:space="preserve"> </v>
      </c>
      <c r="CD32" s="133" t="str">
        <f>IFERROR(IF((COUNT('Eng GLA 6th, 7th, 8th'!V32:AA32)=0)," ",(SUM('Eng GLA 6th, 7th, 8th'!V32:AA32)/$CD$3)),"")</f>
        <v xml:space="preserve"> </v>
      </c>
      <c r="CE32" s="133" t="str">
        <f>IFERROR(IF((COUNT('Eng GLA 6th, 7th, 8th'!AB32:AG32)=0)," ",(SUM('Eng GLA 6th, 7th, 8th'!AB32:AG32)/$CE$3)),"")</f>
        <v xml:space="preserve"> </v>
      </c>
      <c r="CF32" s="133" t="str">
        <f>IFERROR(IF((COUNT('Eng GLA 6th, 7th, 8th'!AH32:AP32)=0)," ",(SUM('Eng GLA 6th, 7th, 8th'!AH32:AP32)/$CF$3)),"")</f>
        <v xml:space="preserve"> </v>
      </c>
      <c r="CG32" s="433" t="str">
        <f>IFERROR(IF((COUNT('Eng GLA 6th, 7th, 8th'!AR32:BH32)=0)," ",(SUM('Eng GLA 6th, 7th, 8th'!AR32:BH32)/$CG$3)),"")</f>
        <v xml:space="preserve"> </v>
      </c>
      <c r="CH32" s="433" t="str">
        <f>IFERROR(IF((COUNT('Eng GLA 6th, 7th, 8th'!BI32:BN32)=0)," ",(SUM('Eng GLA 6th, 7th, 8th'!BI32:BN32)/$CH$3)),"")</f>
        <v xml:space="preserve"> </v>
      </c>
      <c r="CI32" s="433" t="str">
        <f>IFERROR(IF((COUNT('Eng GLA 6th, 7th, 8th'!BO32:BT32)=0)," ",(SUM('Eng GLA 6th, 7th, 8th'!BO32:BT32)/$CI$3)),"")</f>
        <v xml:space="preserve"> </v>
      </c>
      <c r="CJ32" s="433" t="str">
        <f>IFERROR(IF((COUNT('Eng GLA 6th, 7th, 8th'!BU32:CF32)=0)," ",(SUM('Eng GLA 6th, 7th, 8th'!BU32:CF32)/$CJ$3)),"")</f>
        <v xml:space="preserve"> </v>
      </c>
      <c r="CK32" s="433" t="str">
        <f>IFERROR(IF((COUNT('Eng GLA 6th, 7th, 8th'!CH32:CX32)=0)," ",(SUM('Eng GLA 6th, 7th, 8th'!CH32:CX32)/$CK$3)),"")</f>
        <v xml:space="preserve"> </v>
      </c>
      <c r="CL32" s="433" t="str">
        <f>IFERROR(IF((COUNT('Eng GLA 6th, 7th, 8th'!CY32:DD32)=0)," ",(SUM('Eng GLA 6th, 7th, 8th'!CY32:DD32)/$CL$3)),"")</f>
        <v xml:space="preserve"> </v>
      </c>
      <c r="CM32" s="433" t="str">
        <f>IFERROR(IF((COUNT('Eng GLA 6th, 7th, 8th'!DE32:DJ32)=0)," ",(SUM('Eng GLA 6th, 7th, 8th'!DE32:DJ32)/$CM$3)),"")</f>
        <v xml:space="preserve"> </v>
      </c>
      <c r="CN32" s="433" t="str">
        <f>IFERROR(IF((COUNT('Eng GLA 6th, 7th, 8th'!DK32:DV32)=0)," ",(SUM('Eng GLA 6th, 7th, 8th'!DK32:DV32)/$CN$3)),"")</f>
        <v xml:space="preserve"> </v>
      </c>
    </row>
    <row r="33" spans="1:92" x14ac:dyDescent="0.2">
      <c r="A33" s="65">
        <v>26</v>
      </c>
      <c r="B33" s="65" t="str">
        <f>'English Scores- Leveled papers'!B32</f>
        <v>Krish</v>
      </c>
      <c r="C33" s="66" t="str">
        <f>'RC Mastery Check+Question type'!H30</f>
        <v/>
      </c>
      <c r="D33" s="153" t="str">
        <f>'Cover Sheet'!L30</f>
        <v/>
      </c>
      <c r="E33" s="89" t="str">
        <f>IF($B33="","",IF(COUNTIFS('English Scores- Leveled papers'!$H$3:$KM$3,E$4,'English Scores- Leveled papers'!$H32:$KM32,"&gt;-1")=0,"",SUMIF('English Scores- Leveled papers'!$H$3:$KM$3,E$4,'English Scores- Leveled papers'!$H32:$KM32)))</f>
        <v/>
      </c>
      <c r="F33" s="89" t="str">
        <f>IF($B33="","",IF(COUNTIFS('English Scores- Leveled papers'!$H$3:$KM$3,F$4,'English Scores- Leveled papers'!$H32:$KM32,"&gt;-1")=0,"",SUMIF('English Scores- Leveled papers'!$H$3:$KM$3,F$4,'English Scores- Leveled papers'!$H32:$KM32)))</f>
        <v/>
      </c>
      <c r="G33" s="89" t="str">
        <f>IF($B33="","",IF(COUNTIFS('English Scores- Leveled papers'!$H$3:$KM$3,G$4,'English Scores- Leveled papers'!$H32:$KM32,"&gt;-1")=0,"",SUMIF('English Scores- Leveled papers'!$H$3:$KM$3,G$4,'English Scores- Leveled papers'!$H32:$KM32)))</f>
        <v/>
      </c>
      <c r="H33" s="89" t="str">
        <f>IF($B33="","",IF(COUNTIFS('English Scores- Leveled papers'!$H$3:$KM$3,H$4,'English Scores- Leveled papers'!$H32:$KM32,"&gt;-1")=0,"",SUMIF('English Scores- Leveled papers'!$H$3:$KM$3,H$4,'English Scores- Leveled papers'!$H32:$KM32)))</f>
        <v/>
      </c>
      <c r="I33" s="89" t="str">
        <f>IF($B33="","",IF(COUNTIFS('English Scores- Leveled papers'!$H$3:$KM$3,I$4,'English Scores- Leveled papers'!$H32:$KM32,"&gt;-1")=0,"",SUMIF('English Scores- Leveled papers'!$H$3:$KM$3,I$4,'English Scores- Leveled papers'!$H32:$KM32)))</f>
        <v/>
      </c>
      <c r="J33" s="89" t="str">
        <f>IF($B33="","",IF(COUNTIFS('English Scores- Leveled papers'!$H$3:$KM$3,J$4,'English Scores- Leveled papers'!$H32:$KM32,"&gt;-1")=0,"",SUMIF('English Scores- Leveled papers'!$H$3:$KM$3,J$4,'English Scores- Leveled papers'!$H32:$KM32)))</f>
        <v/>
      </c>
      <c r="K33" s="89" t="str">
        <f>IF($B33="","",IF(COUNTIFS('English Scores- Leveled papers'!$H$3:$KM$3,K$4,'English Scores- Leveled papers'!$H32:$KM32,"&gt;-1")=0,"",SUMIF('English Scores- Leveled papers'!$H$3:$KM$3,K$4,'English Scores- Leveled papers'!$H32:$KM32)))</f>
        <v/>
      </c>
      <c r="L33" s="89" t="str">
        <f>IF($B33="","",IF(COUNTIFS('English Scores- Leveled papers'!$H$3:$KM$3,L$4,'English Scores- Leveled papers'!$H32:$KM32,"&gt;-1")=0,"",SUMIF('English Scores- Leveled papers'!$H$3:$KM$3,L$4,'English Scores- Leveled papers'!$H32:$KM32)))</f>
        <v/>
      </c>
      <c r="M33" s="89" t="str">
        <f>IF($B33="","",IF(COUNTIFS('English Scores- Leveled papers'!$H$3:$KM$3,M$4,'English Scores- Leveled papers'!$H32:$KM32,"&gt;-1")=0,"",SUMIF('English Scores- Leveled papers'!$H$3:$KM$3,M$4,'English Scores- Leveled papers'!$H32:$KM32)))</f>
        <v/>
      </c>
      <c r="N33" s="89" t="str">
        <f>IF($B33="","",IF(COUNTIFS('English Scores- Leveled papers'!$H$3:$KM$3,N$4,'English Scores- Leveled papers'!$H32:$KM32,"&gt;-1")=0,"",SUMIF('English Scores- Leveled papers'!$H$3:$KM$3,N$4,'English Scores- Leveled papers'!$H32:$KM32)))</f>
        <v/>
      </c>
      <c r="O33" s="89" t="str">
        <f>IF($B33="","",IF(COUNTIFS('English Scores- Leveled papers'!$H$3:$KM$3,O$4,'English Scores- Leveled papers'!$H32:$KM32,"&gt;-1")=0,"",SUMIF('English Scores- Leveled papers'!$H$3:$KM$3,O$4,'English Scores- Leveled papers'!$H32:$KM32)))</f>
        <v/>
      </c>
      <c r="P33" s="89" t="str">
        <f>IF($B33="","",IF(COUNTIFS('English Scores- Leveled papers'!$H$3:$KM$3,P$4,'English Scores- Leveled papers'!$H32:$KM32,"&gt;-1")=0,"",SUMIF('English Scores- Leveled papers'!$H$3:$KM$3,P$4,'English Scores- Leveled papers'!$H32:$KM32)))</f>
        <v/>
      </c>
      <c r="Q33" s="89" t="str">
        <f>IF($B33="","",IF(COUNTIFS('English Scores- Leveled papers'!$H$3:$KM$3,Q$4,'English Scores- Leveled papers'!$H32:$KM32,"&gt;-1")=0,"",SUMIF('English Scores- Leveled papers'!$H$3:$KM$3,Q$4,'English Scores- Leveled papers'!$H32:$KM32)))</f>
        <v/>
      </c>
      <c r="R33" s="89" t="str">
        <f>IF($B33="","",IF(COUNTIFS('English Scores- Leveled papers'!$H$3:$KM$3,R$4,'English Scores- Leveled papers'!$H32:$KM32,"&gt;-1")=0,"",SUMIF('English Scores- Leveled papers'!$H$3:$KM$3,R$4,'English Scores- Leveled papers'!$H32:$KM32)))</f>
        <v/>
      </c>
      <c r="S33" s="89" t="str">
        <f>IF($B33="","",IF(COUNTIFS('English Scores- Leveled papers'!$H$3:$KM$3,S$4,'English Scores- Leveled papers'!$H32:$KM32,"&gt;-1")=0,"",SUMIF('English Scores- Leveled papers'!$H$3:$KM$3,S$4,'English Scores- Leveled papers'!$H32:$KM32)))</f>
        <v/>
      </c>
      <c r="T33" s="89" t="str">
        <f>IF($B33="","",IF(COUNTIFS('English Scores- Leveled papers'!$H$3:$KM$3,T$4,'English Scores- Leveled papers'!$H32:$KM32,"&gt;-1")=0,"",SUMIF('English Scores- Leveled papers'!$H$3:$KM$3,T$4,'English Scores- Leveled papers'!$H32:$KM32)))</f>
        <v/>
      </c>
      <c r="U33" s="89" t="str">
        <f>IF($B33="","",IF(COUNTIFS('English Scores- Leveled papers'!$H$3:$KM$3,U$4,'English Scores- Leveled papers'!$H32:$KM32,"&gt;-1")=0,"",SUMIF('English Scores- Leveled papers'!$H$3:$KM$3,U$4,'English Scores- Leveled papers'!$H32:$KM32)))</f>
        <v/>
      </c>
      <c r="V33" s="89" t="str">
        <f>IF($B33="","",IF(COUNTIFS('English Scores- Leveled papers'!$H$3:$KM$3,V$4,'English Scores- Leveled papers'!$H32:$KM32,"&gt;-1")=0,"",SUMIF('English Scores- Leveled papers'!$H$3:$KM$3,V$4,'English Scores- Leveled papers'!$H32:$KM32)))</f>
        <v/>
      </c>
      <c r="W33" s="89" t="str">
        <f>IF($B33="","",IF(COUNTIFS('English Scores- Leveled papers'!$H$3:$KM$3,W$4,'English Scores- Leveled papers'!$H32:$KM32,"&gt;-1")=0,"",SUMIF('English Scores- Leveled papers'!$H$3:$KM$3,W$4,'English Scores- Leveled papers'!$H32:$KM32)))</f>
        <v/>
      </c>
      <c r="X33" s="89" t="str">
        <f>IF($B33="","",IF(COUNTIFS('English Scores- Leveled papers'!$H$3:$KM$3,X$4,'English Scores- Leveled papers'!$H32:$KM32,"&gt;-1")=0,"",SUMIF('English Scores- Leveled papers'!$H$3:$KM$3,X$4,'English Scores- Leveled papers'!$H32:$KM32)))</f>
        <v/>
      </c>
      <c r="Y33" s="89" t="str">
        <f>IF($B33="","",IF(COUNTIFS('English Scores- Leveled papers'!$H$3:$KM$3,Y$4,'English Scores- Leveled papers'!$H32:$KM32,"&gt;-1")=0,"",SUMIF('English Scores- Leveled papers'!$H$3:$KM$3,Y$4,'English Scores- Leveled papers'!$H32:$KM32)))</f>
        <v/>
      </c>
      <c r="Z33" s="89" t="str">
        <f>IF($B33="","",IF(COUNTIFS('English Scores- Leveled papers'!$H$3:$KM$3,Z$4,'English Scores- Leveled papers'!$H32:$KM32,"&gt;-1")=0,"",SUMIF('English Scores- Leveled papers'!$H$3:$KM$3,Z$4,'English Scores- Leveled papers'!$H32:$KM32)))</f>
        <v/>
      </c>
      <c r="AA33" s="89" t="str">
        <f>IF($B33="","",IF(COUNTIFS('English Scores- Leveled papers'!$H$3:$KM$3,AA$4,'English Scores- Leveled papers'!$H32:$KM32,"&gt;-1")=0,"",SUMIF('English Scores- Leveled papers'!$H$3:$KM$3,AA$4,'English Scores- Leveled papers'!$H32:$KM32)))</f>
        <v/>
      </c>
      <c r="AB33" s="89" t="str">
        <f>IF($B33="","",IF(COUNTIFS('English Scores- Leveled papers'!$H$3:$KM$3,AB$4,'English Scores- Leveled papers'!$H32:$KM32,"&gt;-1")=0,"",SUMIF('English Scores- Leveled papers'!$H$3:$KM$3,AB$4,'English Scores- Leveled papers'!$H32:$KM32)))</f>
        <v/>
      </c>
      <c r="AC33" s="89" t="str">
        <f>IF($B33="","",IF(COUNTIFS('English Scores- Leveled papers'!$H$3:$KM$3,AC$4,'English Scores- Leveled papers'!$H32:$KM32,"&gt;-1")=0,"",SUMIF('English Scores- Leveled papers'!$H$3:$KM$3,AC$4,'English Scores- Leveled papers'!$H32:$KM32)))</f>
        <v/>
      </c>
      <c r="AD33" s="89" t="str">
        <f>IF($B33="","",IF(COUNTIFS('English Scores- Leveled papers'!$H$3:$KM$3,AD$4,'English Scores- Leveled papers'!$H32:$KM32,"&gt;-1")=0,"",SUMIF('English Scores- Leveled papers'!$H$3:$KM$3,AD$4,'English Scores- Leveled papers'!$H32:$KM32)))</f>
        <v/>
      </c>
      <c r="AE33" s="89" t="str">
        <f>IF($B33="","",IF(COUNTIFS('English Scores- Leveled papers'!$H$3:$KM$3,AE$4,'English Scores- Leveled papers'!$H32:$KM32,"&gt;-1")=0,"",SUMIF('English Scores- Leveled papers'!$H$3:$KM$3,AE$4,'English Scores- Leveled papers'!$H32:$KM32)))</f>
        <v/>
      </c>
      <c r="AF33" s="89" t="str">
        <f>IF($B33="","",IF(COUNTIFS('English Scores- Leveled papers'!$H$3:$KM$3,AF$4,'English Scores- Leveled papers'!$H32:$KM32,"&gt;-1")=0,"",SUMIF('English Scores- Leveled papers'!$H$3:$KM$3,AF$4,'English Scores- Leveled papers'!$H32:$KM32)))</f>
        <v/>
      </c>
      <c r="AG33" s="89" t="str">
        <f>IF($B33="","",IF(COUNTIFS('English Scores- Leveled papers'!$H$3:$KM$3,AG$4,'English Scores- Leveled papers'!$H32:$KM32,"&gt;-1")=0,"",SUMIF('English Scores- Leveled papers'!$H$3:$KM$3,AG$4,'English Scores- Leveled papers'!$H32:$KM32)))</f>
        <v/>
      </c>
      <c r="AH33" s="89" t="str">
        <f>IF($B33="","",IF(COUNTIFS('English Scores- Leveled papers'!$H$3:$KM$3,AH$4,'English Scores- Leveled papers'!$H32:$KM32,"&gt;-1")=0,"",SUMIF('English Scores- Leveled papers'!$H$3:$KM$3,AH$4,'English Scores- Leveled papers'!$H32:$KM32)))</f>
        <v/>
      </c>
      <c r="AI33" s="89" t="str">
        <f>IF($B33="","",IF(COUNTIFS('English Scores- Leveled papers'!$H$3:$KM$3,AI$4,'English Scores- Leveled papers'!$H32:$KM32,"&gt;-1")=0,"",SUMIF('English Scores- Leveled papers'!$H$3:$KM$3,AI$4,'English Scores- Leveled papers'!$H32:$KM32)))</f>
        <v/>
      </c>
      <c r="AJ33" s="89" t="str">
        <f>IF($B33="","",IF(COUNTIFS('English Scores- Leveled papers'!$H$3:$KM$3,AJ$4,'English Scores- Leveled papers'!$H32:$KM32,"&gt;-1")=0,"",SUMIF('English Scores- Leveled papers'!$H$3:$KM$3,AJ$4,'English Scores- Leveled papers'!$H32:$KM32)))</f>
        <v/>
      </c>
      <c r="AK33" s="89" t="str">
        <f>IF($B33="","",IF(COUNTIFS('English Scores- Leveled papers'!$H$3:$KM$3,AK$4,'English Scores- Leveled papers'!$H32:$KM32,"&gt;-1")=0,"",SUMIF('English Scores- Leveled papers'!$H$3:$KM$3,AK$4,'English Scores- Leveled papers'!$H32:$KM32)))</f>
        <v/>
      </c>
      <c r="AL33" s="89" t="str">
        <f>IF($B33="","",IF(COUNTIFS('English Scores- Leveled papers'!$H$3:$KM$3,AL$4,'English Scores- Leveled papers'!$H32:$KM32,"&gt;-1")=0,"",SUMIF('English Scores- Leveled papers'!$H$3:$KM$3,AL$4,'English Scores- Leveled papers'!$H32:$KM32)))</f>
        <v/>
      </c>
      <c r="AM33" s="89" t="str">
        <f>IF($B33="","",IF(COUNTIFS('English Scores- Leveled papers'!$H$3:$KM$3,AM$4,'English Scores- Leveled papers'!$H32:$KM32,"&gt;-1")=0,"",SUMIF('English Scores- Leveled papers'!$H$3:$KM$3,AM$4,'English Scores- Leveled papers'!$H32:$KM32)))</f>
        <v/>
      </c>
      <c r="AN33" s="89" t="str">
        <f>IF($B33="","",IF(COUNTIFS('English Scores- Leveled papers'!$H$3:$KM$3,AN$4,'English Scores- Leveled papers'!$H32:$KM32,"&gt;-1")=0,"",SUMIF('English Scores- Leveled papers'!$H$3:$KM$3,AN$4,'English Scores- Leveled papers'!$H32:$KM32)))</f>
        <v/>
      </c>
      <c r="AO33" s="89" t="str">
        <f>IF($B33="","",IF(COUNTIFS('English Scores- Leveled papers'!$H$3:$KM$3,AO$4,'English Scores- Leveled papers'!$H32:$KM32,"&gt;-1")=0,"",SUMIF('English Scores- Leveled papers'!$H$3:$KM$3,AO$4,'English Scores- Leveled papers'!$H32:$KM32)))</f>
        <v/>
      </c>
      <c r="AP33" s="89" t="str">
        <f>IF($B33="","",IF(COUNTIFS('English Scores- Leveled papers'!$H$3:$KM$3,AP$4,'English Scores- Leveled papers'!$H32:$KM32,"&gt;-1")=0,"",SUMIF('English Scores- Leveled papers'!$H$3:$KM$3,AP$4,'English Scores- Leveled papers'!$H32:$KM32)))</f>
        <v/>
      </c>
      <c r="AQ33" s="89" t="str">
        <f>IF($B33="","",IF(COUNTIFS('English Scores- Leveled papers'!$H$3:$KM$3,AQ$4,'English Scores- Leveled papers'!$H32:$KM32,"&gt;-1")=0,"",SUMIF('English Scores- Leveled papers'!$H$3:$KM$3,AQ$4,'English Scores- Leveled papers'!$H32:$KM32)))</f>
        <v/>
      </c>
      <c r="AR33" s="89" t="str">
        <f>IF($B33="","",IF(COUNTIFS('English Scores- Leveled papers'!$H$3:$KM$3,AR$4,'English Scores- Leveled papers'!$H32:$KM32,"&gt;-1")=0,"",SUMIF('English Scores- Leveled papers'!$H$3:$KM$3,AR$4,'English Scores- Leveled papers'!$H32:$KM32)))</f>
        <v/>
      </c>
      <c r="AS33" s="89" t="str">
        <f>IF($B33="","",IF(COUNTIFS('English Scores- Leveled papers'!$H$3:$KM$3,AS$4,'English Scores- Leveled papers'!$H32:$KM32,"&gt;-1")=0,"",SUMIF('English Scores- Leveled papers'!$H$3:$KM$3,AS$4,'English Scores- Leveled papers'!$H32:$KM32)))</f>
        <v/>
      </c>
      <c r="AT33" s="89" t="str">
        <f>IF($B33="","",IF(COUNTIFS('English Scores- Leveled papers'!$H$3:$KM$3,AT$4,'English Scores- Leveled papers'!$H32:$KM32,"&gt;-1")=0,"",SUMIF('English Scores- Leveled papers'!$H$3:$KM$3,AT$4,'English Scores- Leveled papers'!$H32:$KM32)))</f>
        <v/>
      </c>
      <c r="AU33" s="89" t="str">
        <f>IF($B33="","",IF(COUNTIFS('English Scores- Leveled papers'!$H$3:$KM$3,AU$4,'English Scores- Leveled papers'!$H32:$KM32,"&gt;-1")=0,"",SUMIF('English Scores- Leveled papers'!$H$3:$KM$3,AU$4,'English Scores- Leveled papers'!$H32:$KM32)))</f>
        <v/>
      </c>
      <c r="AV33" s="89" t="str">
        <f>IF($B33="","",IF(COUNTIFS('English Scores- Leveled papers'!$H$3:$KM$3,AV$4,'English Scores- Leveled papers'!$H32:$KM32,"&gt;-1")=0,"",SUMIF('English Scores- Leveled papers'!$H$3:$KM$3,AV$4,'English Scores- Leveled papers'!$H32:$KM32)))</f>
        <v/>
      </c>
      <c r="AW33" s="89" t="str">
        <f>IF($B33="","",IF(COUNTIFS('English Scores- Leveled papers'!$H$3:$KM$3,AW$4,'English Scores- Leveled papers'!$H32:$KM32,"&gt;-1")=0,"",SUMIF('English Scores- Leveled papers'!$H$3:$KM$3,AW$4,'English Scores- Leveled papers'!$H32:$KM32)))</f>
        <v/>
      </c>
      <c r="AX33" s="89" t="str">
        <f>IF($B33="","",IF(COUNTIFS('English Scores- Leveled papers'!$H$3:$KM$3,AX$4,'English Scores- Leveled papers'!$H32:$KM32,"&gt;-1")=0,"",SUMIF('English Scores- Leveled papers'!$H$3:$KM$3,AX$4,'English Scores- Leveled papers'!$H32:$KM32)))</f>
        <v/>
      </c>
      <c r="AY33" s="89" t="str">
        <f>IF($B33="","",IF(COUNTIFS('English Scores- Leveled papers'!$H$3:$KM$3,AY$4,'English Scores- Leveled papers'!$H32:$KM32,"&gt;-1")=0,"",SUMIF('English Scores- Leveled papers'!$H$3:$KM$3,AY$4,'English Scores- Leveled papers'!$H32:$KM32)))</f>
        <v/>
      </c>
      <c r="AZ33" s="89" t="str">
        <f>IF($B33="","",IF(COUNTIFS('English Scores- Leveled papers'!$H$3:$KM$3,AZ$4,'English Scores- Leveled papers'!$H32:$KM32,"&gt;-1")=0,"",SUMIF('English Scores- Leveled papers'!$H$3:$KM$3,AZ$4,'English Scores- Leveled papers'!$H32:$KM32)))</f>
        <v/>
      </c>
      <c r="BA33" s="89" t="str">
        <f>IF($B33="","",IF(COUNTIFS('English Scores- Leveled papers'!$H$3:$KM$3,BA$4,'English Scores- Leveled papers'!$H32:$KM32,"&gt;-1")=0,"",SUMIF('English Scores- Leveled papers'!$H$3:$KM$3,BA$4,'English Scores- Leveled papers'!$H32:$KM32)))</f>
        <v/>
      </c>
      <c r="BB33" s="89" t="str">
        <f>IF($B33="","",IF(COUNTIFS('English Scores- Leveled papers'!$H$3:$KM$3,BB$4,'English Scores- Leveled papers'!$H32:$KM32,"&gt;-1")=0,"",SUMIF('English Scores- Leveled papers'!$H$3:$KM$3,BB$4,'English Scores- Leveled papers'!$H32:$KM32)))</f>
        <v/>
      </c>
      <c r="BC33" s="89" t="str">
        <f>IF($B33="","",IF(COUNTIFS('English Scores- Leveled papers'!$H$3:$KM$3,BC$4,'English Scores- Leveled papers'!$H32:$KM32,"&gt;-1")=0,"",SUMIF('English Scores- Leveled papers'!$H$3:$KM$3,BC$4,'English Scores- Leveled papers'!$H32:$KM32)))</f>
        <v/>
      </c>
      <c r="BD33" s="89" t="str">
        <f>IF($B33="","",IF(COUNTIFS('English Scores- Leveled papers'!$H$3:$KM$3,BD$4,'English Scores- Leveled papers'!$H32:$KM32,"&gt;-1")=0,"",SUMIF('English Scores- Leveled papers'!$H$3:$KM$3,BD$4,'English Scores- Leveled papers'!$H32:$KM32)))</f>
        <v/>
      </c>
      <c r="BE33" s="89" t="str">
        <f>IF($B33="","",IF(COUNTIFS('English Scores- Leveled papers'!$H$3:$KM$3,BE$4,'English Scores- Leveled papers'!$H32:$KM32,"&gt;-1")=0,"",SUMIF('English Scores- Leveled papers'!$H$3:$KM$3,BE$4,'English Scores- Leveled papers'!$H32:$KM32)))</f>
        <v/>
      </c>
      <c r="BF33" s="89" t="str">
        <f>IF($B33="","",IF(COUNTIFS('English Scores- Leveled papers'!$H$3:$KM$3,BF$4,'English Scores- Leveled papers'!$H32:$KM32,"&gt;-1")=0,"",SUMIF('English Scores- Leveled papers'!$H$3:$KM$3,BF$4,'English Scores- Leveled papers'!$H32:$KM32)))</f>
        <v/>
      </c>
      <c r="BG33" s="89" t="str">
        <f>IF($B33="","",IF(COUNTIFS('English Scores- Leveled papers'!$H$3:$KM$3,BG$4,'English Scores- Leveled papers'!$H32:$KM32,"&gt;-1")=0,"",SUMIF('English Scores- Leveled papers'!$H$3:$KM$3,BG$4,'English Scores- Leveled papers'!$H32:$KM32)))</f>
        <v/>
      </c>
      <c r="BH33" s="89" t="str">
        <f>IF($B33="","",IF(COUNTIFS('English Scores- Leveled papers'!$H$3:$KM$3,BH$4,'English Scores- Leveled papers'!$H32:$KM32,"&gt;-1")=0,"",SUMIF('English Scores- Leveled papers'!$H$3:$KM$3,BH$4,'English Scores- Leveled papers'!$H32:$KM32)))</f>
        <v/>
      </c>
      <c r="BI33" s="89" t="str">
        <f>IF($B33="","",IF(COUNTIFS('English Scores- Leveled papers'!$H$3:$KM$3,BI$4,'English Scores- Leveled papers'!$H32:$KM32,"&gt;-1")=0,"",SUMIF('English Scores- Leveled papers'!$H$3:$KM$3,BI$4,'English Scores- Leveled papers'!$H32:$KM32)))</f>
        <v/>
      </c>
      <c r="BJ33" s="89" t="str">
        <f>IF($B33="","",IF(COUNTIFS('English Scores- Leveled papers'!$H$3:$KM$3,BJ$4,'English Scores- Leveled papers'!$H32:$KM32,"&gt;-1")=0,"",SUMIF('English Scores- Leveled papers'!$H$3:$KM$3,BJ$4,'English Scores- Leveled papers'!$H32:$KM32)))</f>
        <v/>
      </c>
      <c r="BK33" s="89" t="str">
        <f>IF($B33="","",IF(COUNTIFS('English Scores- Leveled papers'!$H$3:$KM$3,BK$4,'English Scores- Leveled papers'!$H32:$KM32,"&gt;-1")=0,"",SUMIF('English Scores- Leveled papers'!$H$3:$KM$3,BK$4,'English Scores- Leveled papers'!$H32:$KM32)))</f>
        <v/>
      </c>
      <c r="BL33" s="89" t="str">
        <f>IF($B33="","",IF(COUNTIFS('English Scores- Leveled papers'!$H$3:$KM$3,BL$4,'English Scores- Leveled papers'!$H32:$KM32,"&gt;-1")=0,"",SUMIF('English Scores- Leveled papers'!$H$3:$KM$3,BL$4,'English Scores- Leveled papers'!$H32:$KM32)))</f>
        <v/>
      </c>
      <c r="BM33" s="89" t="str">
        <f>IF($B33="","",IF(COUNTIFS('Eng GLA 6th, 7th, 8th'!$E$3:$DV$3,BM$4,'Eng GLA 6th, 7th, 8th'!$E33:$DV33, "&gt;-1")=0,"",SUMIF('Eng GLA 6th, 7th, 8th'!$E$3:$DV$3,BM$4,'Eng GLA 6th, 7th, 8th'!$E33:$DV33)))</f>
        <v/>
      </c>
      <c r="BN33" s="89" t="str">
        <f>IF($B33="","",IF(COUNTIFS('Eng GLA 6th, 7th, 8th'!$E$3:$DV$3,BN$4,'Eng GLA 6th, 7th, 8th'!$E33:$DV33, "&gt;-1")=0,"",SUMIF('Eng GLA 6th, 7th, 8th'!$E$3:$DV$3,BN$4,'Eng GLA 6th, 7th, 8th'!$E33:$DV33)))</f>
        <v/>
      </c>
      <c r="BO33" s="89" t="str">
        <f>IF($B33="","",IF(COUNTIFS('Eng GLA 6th, 7th, 8th'!$E$3:$DV$3,BO$4,'Eng GLA 6th, 7th, 8th'!$E33:$DV33, "&gt;-1")=0,"",SUMIF('Eng GLA 6th, 7th, 8th'!$E$3:$DV$3,BO$4,'Eng GLA 6th, 7th, 8th'!$E33:$DV33)))</f>
        <v/>
      </c>
      <c r="BP33" s="89" t="str">
        <f>IF($B33="","",IF(COUNTIFS('Eng GLA 6th, 7th, 8th'!$E$3:$DV$3,BP$4,'Eng GLA 6th, 7th, 8th'!$E33:$DV33, "&gt;-1")=0,"",SUMIF('Eng GLA 6th, 7th, 8th'!$E$3:$DV$3,BP$4,'Eng GLA 6th, 7th, 8th'!$E33:$DV33)))</f>
        <v/>
      </c>
      <c r="BQ33" s="89" t="str">
        <f>IF($B33="","",IF(COUNTIFS('Eng GLA 6th, 7th, 8th'!$E$3:$DV$3,BQ$4,'Eng GLA 6th, 7th, 8th'!$E33:$DV33, "&gt;-1")=0,"",SUMIF('Eng GLA 6th, 7th, 8th'!$E$3:$DV$3,BQ$4,'Eng GLA 6th, 7th, 8th'!$E33:$DV33)))</f>
        <v/>
      </c>
      <c r="BR33" s="89" t="str">
        <f>IF($B33="","",IF(COUNTIFS('Eng GLA 6th, 7th, 8th'!$E$3:$DV$3,BR$4,'Eng GLA 6th, 7th, 8th'!$E33:$DV33, "&gt;-1")=0,"",SUMIF('Eng GLA 6th, 7th, 8th'!$E$3:$DV$3,BR$4,'Eng GLA 6th, 7th, 8th'!$E33:$DV33)))</f>
        <v/>
      </c>
      <c r="BS33" s="89" t="str">
        <f>IF($B33="","",IF(COUNTIFS('Eng GLA 6th, 7th, 8th'!$E$3:$DV$3,BS$4,'Eng GLA 6th, 7th, 8th'!$E33:$DV33, "&gt;-1")=0,"",SUMIF('Eng GLA 6th, 7th, 8th'!$E$3:$DV$3,BS$4,'Eng GLA 6th, 7th, 8th'!$E33:$DV33)))</f>
        <v/>
      </c>
      <c r="BT33" s="89" t="str">
        <f>IF($B33="","",IF(COUNTIFS('Eng GLA 6th, 7th, 8th'!$E$3:$DV$3,BT$4,'Eng GLA 6th, 7th, 8th'!$E33:$DV33, "&gt;-1")=0,"",SUMIF('Eng GLA 6th, 7th, 8th'!$E$3:$DV$3,BT$4,'Eng GLA 6th, 7th, 8th'!$E33:$DV33)))</f>
        <v/>
      </c>
      <c r="BU33" s="89" t="str">
        <f>IF($B33="","",IF(COUNTIFS('Eng GLA 6th, 7th, 8th'!$E$3:$DV$3,BU$4,'Eng GLA 6th, 7th, 8th'!$E33:$DV33, "&gt;-1")=0,"",SUMIF('Eng GLA 6th, 7th, 8th'!$E$3:$DV$3,BU$4,'Eng GLA 6th, 7th, 8th'!$E33:$DV33)))</f>
        <v/>
      </c>
      <c r="BV33" s="89" t="str">
        <f>IF($B33="","",IF(COUNTIFS('Eng GLA 6th, 7th, 8th'!$E$3:$DV$3,BV$4,'Eng GLA 6th, 7th, 8th'!$E33:$DV33, "&gt;-1")=0,"",SUMIF('Eng GLA 6th, 7th, 8th'!$E$3:$DV$3,BV$4,'Eng GLA 6th, 7th, 8th'!$E33:$DV33)))</f>
        <v/>
      </c>
      <c r="BW33" s="89" t="str">
        <f>IF($B33="","",IF(COUNTIFS('Eng GLA 6th, 7th, 8th'!$E$3:$DV$3,BW$4,'Eng GLA 6th, 7th, 8th'!$E33:$DV33, "&gt;-1")=0,"",SUMIF('Eng GLA 6th, 7th, 8th'!$E$3:$DV$3,BW$4,'Eng GLA 6th, 7th, 8th'!$E33:$DV33)))</f>
        <v/>
      </c>
      <c r="BX33" s="89" t="str">
        <f>IF($B33="","",IF(COUNTIFS('Eng GLA 6th, 7th, 8th'!$E$3:$DV$3,BX$4,'Eng GLA 6th, 7th, 8th'!$E33:$DV33, "&gt;-1")=0,"",SUMIF('Eng GLA 6th, 7th, 8th'!$E$3:$DV$3,BX$4,'Eng GLA 6th, 7th, 8th'!$E33:$DV33)))</f>
        <v/>
      </c>
      <c r="BY33" s="89" t="str">
        <f>IF($B33="","",IF(COUNTIFS('Eng GLA 6th, 7th, 8th'!$E$3:$DV$3,BY$4,'Eng GLA 6th, 7th, 8th'!$E33:$DV33, "&gt;-1")=0,"",SUMIF('Eng GLA 6th, 7th, 8th'!$E$3:$DV$3,BY$4,'Eng GLA 6th, 7th, 8th'!$E33:$DV33)))</f>
        <v/>
      </c>
      <c r="BZ33" s="89" t="str">
        <f>IF($B33="","",IF(COUNTIFS('Eng GLA 6th, 7th, 8th'!$E$3:$DV$3,BZ$4,'Eng GLA 6th, 7th, 8th'!$E33:$DV33, "&gt;-1")=0,"",SUMIF('Eng GLA 6th, 7th, 8th'!$E$3:$DV$3,BZ$4,'Eng GLA 6th, 7th, 8th'!$E33:$DV33)))</f>
        <v/>
      </c>
      <c r="CA33" s="89" t="str">
        <f>IF($B33="","",IF(COUNTIFS('Eng GLA 6th, 7th, 8th'!$E$3:$DV$3,CA$4,'Eng GLA 6th, 7th, 8th'!$E33:$DV33, "&gt;-1")=0,"",SUMIF('Eng GLA 6th, 7th, 8th'!$E$3:$DV$3,CA$4,'Eng GLA 6th, 7th, 8th'!$E33:$DV33)))</f>
        <v/>
      </c>
      <c r="CB33" s="426"/>
      <c r="CC33" s="133" t="str">
        <f>IFERROR(IF((COUNT('Eng GLA 6th, 7th, 8th'!E33:U33)=0)," ",(SUM('Eng GLA 6th, 7th, 8th'!E33:U33)/$CC$3)),"")</f>
        <v xml:space="preserve"> </v>
      </c>
      <c r="CD33" s="133" t="str">
        <f>IFERROR(IF((COUNT('Eng GLA 6th, 7th, 8th'!V33:AA33)=0)," ",(SUM('Eng GLA 6th, 7th, 8th'!V33:AA33)/$CD$3)),"")</f>
        <v xml:space="preserve"> </v>
      </c>
      <c r="CE33" s="133" t="str">
        <f>IFERROR(IF((COUNT('Eng GLA 6th, 7th, 8th'!AB33:AG33)=0)," ",(SUM('Eng GLA 6th, 7th, 8th'!AB33:AG33)/$CE$3)),"")</f>
        <v xml:space="preserve"> </v>
      </c>
      <c r="CF33" s="133" t="str">
        <f>IFERROR(IF((COUNT('Eng GLA 6th, 7th, 8th'!AH33:AP33)=0)," ",(SUM('Eng GLA 6th, 7th, 8th'!AH33:AP33)/$CF$3)),"")</f>
        <v xml:space="preserve"> </v>
      </c>
      <c r="CG33" s="433" t="str">
        <f>IFERROR(IF((COUNT('Eng GLA 6th, 7th, 8th'!AR33:BH33)=0)," ",(SUM('Eng GLA 6th, 7th, 8th'!AR33:BH33)/$CG$3)),"")</f>
        <v xml:space="preserve"> </v>
      </c>
      <c r="CH33" s="433" t="str">
        <f>IFERROR(IF((COUNT('Eng GLA 6th, 7th, 8th'!BI33:BN33)=0)," ",(SUM('Eng GLA 6th, 7th, 8th'!BI33:BN33)/$CH$3)),"")</f>
        <v xml:space="preserve"> </v>
      </c>
      <c r="CI33" s="433" t="str">
        <f>IFERROR(IF((COUNT('Eng GLA 6th, 7th, 8th'!BO33:BT33)=0)," ",(SUM('Eng GLA 6th, 7th, 8th'!BO33:BT33)/$CI$3)),"")</f>
        <v xml:space="preserve"> </v>
      </c>
      <c r="CJ33" s="433" t="str">
        <f>IFERROR(IF((COUNT('Eng GLA 6th, 7th, 8th'!BU33:CF33)=0)," ",(SUM('Eng GLA 6th, 7th, 8th'!BU33:CF33)/$CJ$3)),"")</f>
        <v xml:space="preserve"> </v>
      </c>
      <c r="CK33" s="433" t="str">
        <f>IFERROR(IF((COUNT('Eng GLA 6th, 7th, 8th'!CH33:CX33)=0)," ",(SUM('Eng GLA 6th, 7th, 8th'!CH33:CX33)/$CK$3)),"")</f>
        <v xml:space="preserve"> </v>
      </c>
      <c r="CL33" s="433" t="str">
        <f>IFERROR(IF((COUNT('Eng GLA 6th, 7th, 8th'!CY33:DD33)=0)," ",(SUM('Eng GLA 6th, 7th, 8th'!CY33:DD33)/$CL$3)),"")</f>
        <v xml:space="preserve"> </v>
      </c>
      <c r="CM33" s="433" t="str">
        <f>IFERROR(IF((COUNT('Eng GLA 6th, 7th, 8th'!DE33:DJ33)=0)," ",(SUM('Eng GLA 6th, 7th, 8th'!DE33:DJ33)/$CM$3)),"")</f>
        <v xml:space="preserve"> </v>
      </c>
      <c r="CN33" s="433" t="str">
        <f>IFERROR(IF((COUNT('Eng GLA 6th, 7th, 8th'!DK33:DV33)=0)," ",(SUM('Eng GLA 6th, 7th, 8th'!DK33:DV33)/$CN$3)),"")</f>
        <v xml:space="preserve"> </v>
      </c>
    </row>
    <row r="34" spans="1:92" x14ac:dyDescent="0.2">
      <c r="A34" s="65">
        <v>27</v>
      </c>
      <c r="B34" s="65" t="str">
        <f>'English Scores- Leveled papers'!B33</f>
        <v>Nishita</v>
      </c>
      <c r="C34" s="66" t="str">
        <f>'RC Mastery Check+Question type'!H31</f>
        <v/>
      </c>
      <c r="D34" s="153" t="str">
        <f>'Cover Sheet'!L31</f>
        <v/>
      </c>
      <c r="E34" s="89" t="str">
        <f>IF($B34="","",IF(COUNTIFS('English Scores- Leveled papers'!$H$3:$KM$3,E$4,'English Scores- Leveled papers'!$H33:$KM33,"&gt;-1")=0,"",SUMIF('English Scores- Leveled papers'!$H$3:$KM$3,E$4,'English Scores- Leveled papers'!$H33:$KM33)))</f>
        <v/>
      </c>
      <c r="F34" s="89" t="str">
        <f>IF($B34="","",IF(COUNTIFS('English Scores- Leveled papers'!$H$3:$KM$3,F$4,'English Scores- Leveled papers'!$H33:$KM33,"&gt;-1")=0,"",SUMIF('English Scores- Leveled papers'!$H$3:$KM$3,F$4,'English Scores- Leveled papers'!$H33:$KM33)))</f>
        <v/>
      </c>
      <c r="G34" s="89" t="str">
        <f>IF($B34="","",IF(COUNTIFS('English Scores- Leveled papers'!$H$3:$KM$3,G$4,'English Scores- Leveled papers'!$H33:$KM33,"&gt;-1")=0,"",SUMIF('English Scores- Leveled papers'!$H$3:$KM$3,G$4,'English Scores- Leveled papers'!$H33:$KM33)))</f>
        <v/>
      </c>
      <c r="H34" s="89" t="str">
        <f>IF($B34="","",IF(COUNTIFS('English Scores- Leveled papers'!$H$3:$KM$3,H$4,'English Scores- Leveled papers'!$H33:$KM33,"&gt;-1")=0,"",SUMIF('English Scores- Leveled papers'!$H$3:$KM$3,H$4,'English Scores- Leveled papers'!$H33:$KM33)))</f>
        <v/>
      </c>
      <c r="I34" s="89" t="str">
        <f>IF($B34="","",IF(COUNTIFS('English Scores- Leveled papers'!$H$3:$KM$3,I$4,'English Scores- Leveled papers'!$H33:$KM33,"&gt;-1")=0,"",SUMIF('English Scores- Leveled papers'!$H$3:$KM$3,I$4,'English Scores- Leveled papers'!$H33:$KM33)))</f>
        <v/>
      </c>
      <c r="J34" s="89" t="str">
        <f>IF($B34="","",IF(COUNTIFS('English Scores- Leveled papers'!$H$3:$KM$3,J$4,'English Scores- Leveled papers'!$H33:$KM33,"&gt;-1")=0,"",SUMIF('English Scores- Leveled papers'!$H$3:$KM$3,J$4,'English Scores- Leveled papers'!$H33:$KM33)))</f>
        <v/>
      </c>
      <c r="K34" s="89" t="str">
        <f>IF($B34="","",IF(COUNTIFS('English Scores- Leveled papers'!$H$3:$KM$3,K$4,'English Scores- Leveled papers'!$H33:$KM33,"&gt;-1")=0,"",SUMIF('English Scores- Leveled papers'!$H$3:$KM$3,K$4,'English Scores- Leveled papers'!$H33:$KM33)))</f>
        <v/>
      </c>
      <c r="L34" s="89" t="str">
        <f>IF($B34="","",IF(COUNTIFS('English Scores- Leveled papers'!$H$3:$KM$3,L$4,'English Scores- Leveled papers'!$H33:$KM33,"&gt;-1")=0,"",SUMIF('English Scores- Leveled papers'!$H$3:$KM$3,L$4,'English Scores- Leveled papers'!$H33:$KM33)))</f>
        <v/>
      </c>
      <c r="M34" s="89" t="str">
        <f>IF($B34="","",IF(COUNTIFS('English Scores- Leveled papers'!$H$3:$KM$3,M$4,'English Scores- Leveled papers'!$H33:$KM33,"&gt;-1")=0,"",SUMIF('English Scores- Leveled papers'!$H$3:$KM$3,M$4,'English Scores- Leveled papers'!$H33:$KM33)))</f>
        <v/>
      </c>
      <c r="N34" s="89" t="str">
        <f>IF($B34="","",IF(COUNTIFS('English Scores- Leveled papers'!$H$3:$KM$3,N$4,'English Scores- Leveled papers'!$H33:$KM33,"&gt;-1")=0,"",SUMIF('English Scores- Leveled papers'!$H$3:$KM$3,N$4,'English Scores- Leveled papers'!$H33:$KM33)))</f>
        <v/>
      </c>
      <c r="O34" s="89" t="str">
        <f>IF($B34="","",IF(COUNTIFS('English Scores- Leveled papers'!$H$3:$KM$3,O$4,'English Scores- Leveled papers'!$H33:$KM33,"&gt;-1")=0,"",SUMIF('English Scores- Leveled papers'!$H$3:$KM$3,O$4,'English Scores- Leveled papers'!$H33:$KM33)))</f>
        <v/>
      </c>
      <c r="P34" s="89" t="str">
        <f>IF($B34="","",IF(COUNTIFS('English Scores- Leveled papers'!$H$3:$KM$3,P$4,'English Scores- Leveled papers'!$H33:$KM33,"&gt;-1")=0,"",SUMIF('English Scores- Leveled papers'!$H$3:$KM$3,P$4,'English Scores- Leveled papers'!$H33:$KM33)))</f>
        <v/>
      </c>
      <c r="Q34" s="89" t="str">
        <f>IF($B34="","",IF(COUNTIFS('English Scores- Leveled papers'!$H$3:$KM$3,Q$4,'English Scores- Leveled papers'!$H33:$KM33,"&gt;-1")=0,"",SUMIF('English Scores- Leveled papers'!$H$3:$KM$3,Q$4,'English Scores- Leveled papers'!$H33:$KM33)))</f>
        <v/>
      </c>
      <c r="R34" s="89" t="str">
        <f>IF($B34="","",IF(COUNTIFS('English Scores- Leveled papers'!$H$3:$KM$3,R$4,'English Scores- Leveled papers'!$H33:$KM33,"&gt;-1")=0,"",SUMIF('English Scores- Leveled papers'!$H$3:$KM$3,R$4,'English Scores- Leveled papers'!$H33:$KM33)))</f>
        <v/>
      </c>
      <c r="S34" s="89" t="str">
        <f>IF($B34="","",IF(COUNTIFS('English Scores- Leveled papers'!$H$3:$KM$3,S$4,'English Scores- Leveled papers'!$H33:$KM33,"&gt;-1")=0,"",SUMIF('English Scores- Leveled papers'!$H$3:$KM$3,S$4,'English Scores- Leveled papers'!$H33:$KM33)))</f>
        <v/>
      </c>
      <c r="T34" s="89" t="str">
        <f>IF($B34="","",IF(COUNTIFS('English Scores- Leveled papers'!$H$3:$KM$3,T$4,'English Scores- Leveled papers'!$H33:$KM33,"&gt;-1")=0,"",SUMIF('English Scores- Leveled papers'!$H$3:$KM$3,T$4,'English Scores- Leveled papers'!$H33:$KM33)))</f>
        <v/>
      </c>
      <c r="U34" s="89" t="str">
        <f>IF($B34="","",IF(COUNTIFS('English Scores- Leveled papers'!$H$3:$KM$3,U$4,'English Scores- Leveled papers'!$H33:$KM33,"&gt;-1")=0,"",SUMIF('English Scores- Leveled papers'!$H$3:$KM$3,U$4,'English Scores- Leveled papers'!$H33:$KM33)))</f>
        <v/>
      </c>
      <c r="V34" s="89" t="str">
        <f>IF($B34="","",IF(COUNTIFS('English Scores- Leveled papers'!$H$3:$KM$3,V$4,'English Scores- Leveled papers'!$H33:$KM33,"&gt;-1")=0,"",SUMIF('English Scores- Leveled papers'!$H$3:$KM$3,V$4,'English Scores- Leveled papers'!$H33:$KM33)))</f>
        <v/>
      </c>
      <c r="W34" s="89" t="str">
        <f>IF($B34="","",IF(COUNTIFS('English Scores- Leveled papers'!$H$3:$KM$3,W$4,'English Scores- Leveled papers'!$H33:$KM33,"&gt;-1")=0,"",SUMIF('English Scores- Leveled papers'!$H$3:$KM$3,W$4,'English Scores- Leveled papers'!$H33:$KM33)))</f>
        <v/>
      </c>
      <c r="X34" s="89" t="str">
        <f>IF($B34="","",IF(COUNTIFS('English Scores- Leveled papers'!$H$3:$KM$3,X$4,'English Scores- Leveled papers'!$H33:$KM33,"&gt;-1")=0,"",SUMIF('English Scores- Leveled papers'!$H$3:$KM$3,X$4,'English Scores- Leveled papers'!$H33:$KM33)))</f>
        <v/>
      </c>
      <c r="Y34" s="89" t="str">
        <f>IF($B34="","",IF(COUNTIFS('English Scores- Leveled papers'!$H$3:$KM$3,Y$4,'English Scores- Leveled papers'!$H33:$KM33,"&gt;-1")=0,"",SUMIF('English Scores- Leveled papers'!$H$3:$KM$3,Y$4,'English Scores- Leveled papers'!$H33:$KM33)))</f>
        <v/>
      </c>
      <c r="Z34" s="89" t="str">
        <f>IF($B34="","",IF(COUNTIFS('English Scores- Leveled papers'!$H$3:$KM$3,Z$4,'English Scores- Leveled papers'!$H33:$KM33,"&gt;-1")=0,"",SUMIF('English Scores- Leveled papers'!$H$3:$KM$3,Z$4,'English Scores- Leveled papers'!$H33:$KM33)))</f>
        <v/>
      </c>
      <c r="AA34" s="89" t="str">
        <f>IF($B34="","",IF(COUNTIFS('English Scores- Leveled papers'!$H$3:$KM$3,AA$4,'English Scores- Leveled papers'!$H33:$KM33,"&gt;-1")=0,"",SUMIF('English Scores- Leveled papers'!$H$3:$KM$3,AA$4,'English Scores- Leveled papers'!$H33:$KM33)))</f>
        <v/>
      </c>
      <c r="AB34" s="89" t="str">
        <f>IF($B34="","",IF(COUNTIFS('English Scores- Leveled papers'!$H$3:$KM$3,AB$4,'English Scores- Leveled papers'!$H33:$KM33,"&gt;-1")=0,"",SUMIF('English Scores- Leveled papers'!$H$3:$KM$3,AB$4,'English Scores- Leveled papers'!$H33:$KM33)))</f>
        <v/>
      </c>
      <c r="AC34" s="89" t="str">
        <f>IF($B34="","",IF(COUNTIFS('English Scores- Leveled papers'!$H$3:$KM$3,AC$4,'English Scores- Leveled papers'!$H33:$KM33,"&gt;-1")=0,"",SUMIF('English Scores- Leveled papers'!$H$3:$KM$3,AC$4,'English Scores- Leveled papers'!$H33:$KM33)))</f>
        <v/>
      </c>
      <c r="AD34" s="89" t="str">
        <f>IF($B34="","",IF(COUNTIFS('English Scores- Leveled papers'!$H$3:$KM$3,AD$4,'English Scores- Leveled papers'!$H33:$KM33,"&gt;-1")=0,"",SUMIF('English Scores- Leveled papers'!$H$3:$KM$3,AD$4,'English Scores- Leveled papers'!$H33:$KM33)))</f>
        <v/>
      </c>
      <c r="AE34" s="89" t="str">
        <f>IF($B34="","",IF(COUNTIFS('English Scores- Leveled papers'!$H$3:$KM$3,AE$4,'English Scores- Leveled papers'!$H33:$KM33,"&gt;-1")=0,"",SUMIF('English Scores- Leveled papers'!$H$3:$KM$3,AE$4,'English Scores- Leveled papers'!$H33:$KM33)))</f>
        <v/>
      </c>
      <c r="AF34" s="89" t="str">
        <f>IF($B34="","",IF(COUNTIFS('English Scores- Leveled papers'!$H$3:$KM$3,AF$4,'English Scores- Leveled papers'!$H33:$KM33,"&gt;-1")=0,"",SUMIF('English Scores- Leveled papers'!$H$3:$KM$3,AF$4,'English Scores- Leveled papers'!$H33:$KM33)))</f>
        <v/>
      </c>
      <c r="AG34" s="89" t="str">
        <f>IF($B34="","",IF(COUNTIFS('English Scores- Leveled papers'!$H$3:$KM$3,AG$4,'English Scores- Leveled papers'!$H33:$KM33,"&gt;-1")=0,"",SUMIF('English Scores- Leveled papers'!$H$3:$KM$3,AG$4,'English Scores- Leveled papers'!$H33:$KM33)))</f>
        <v/>
      </c>
      <c r="AH34" s="89" t="str">
        <f>IF($B34="","",IF(COUNTIFS('English Scores- Leveled papers'!$H$3:$KM$3,AH$4,'English Scores- Leveled papers'!$H33:$KM33,"&gt;-1")=0,"",SUMIF('English Scores- Leveled papers'!$H$3:$KM$3,AH$4,'English Scores- Leveled papers'!$H33:$KM33)))</f>
        <v/>
      </c>
      <c r="AI34" s="89" t="str">
        <f>IF($B34="","",IF(COUNTIFS('English Scores- Leveled papers'!$H$3:$KM$3,AI$4,'English Scores- Leveled papers'!$H33:$KM33,"&gt;-1")=0,"",SUMIF('English Scores- Leveled papers'!$H$3:$KM$3,AI$4,'English Scores- Leveled papers'!$H33:$KM33)))</f>
        <v/>
      </c>
      <c r="AJ34" s="89" t="str">
        <f>IF($B34="","",IF(COUNTIFS('English Scores- Leveled papers'!$H$3:$KM$3,AJ$4,'English Scores- Leveled papers'!$H33:$KM33,"&gt;-1")=0,"",SUMIF('English Scores- Leveled papers'!$H$3:$KM$3,AJ$4,'English Scores- Leveled papers'!$H33:$KM33)))</f>
        <v/>
      </c>
      <c r="AK34" s="89" t="str">
        <f>IF($B34="","",IF(COUNTIFS('English Scores- Leveled papers'!$H$3:$KM$3,AK$4,'English Scores- Leveled papers'!$H33:$KM33,"&gt;-1")=0,"",SUMIF('English Scores- Leveled papers'!$H$3:$KM$3,AK$4,'English Scores- Leveled papers'!$H33:$KM33)))</f>
        <v/>
      </c>
      <c r="AL34" s="89" t="str">
        <f>IF($B34="","",IF(COUNTIFS('English Scores- Leveled papers'!$H$3:$KM$3,AL$4,'English Scores- Leveled papers'!$H33:$KM33,"&gt;-1")=0,"",SUMIF('English Scores- Leveled papers'!$H$3:$KM$3,AL$4,'English Scores- Leveled papers'!$H33:$KM33)))</f>
        <v/>
      </c>
      <c r="AM34" s="89" t="str">
        <f>IF($B34="","",IF(COUNTIFS('English Scores- Leveled papers'!$H$3:$KM$3,AM$4,'English Scores- Leveled papers'!$H33:$KM33,"&gt;-1")=0,"",SUMIF('English Scores- Leveled papers'!$H$3:$KM$3,AM$4,'English Scores- Leveled papers'!$H33:$KM33)))</f>
        <v/>
      </c>
      <c r="AN34" s="89" t="str">
        <f>IF($B34="","",IF(COUNTIFS('English Scores- Leveled papers'!$H$3:$KM$3,AN$4,'English Scores- Leveled papers'!$H33:$KM33,"&gt;-1")=0,"",SUMIF('English Scores- Leveled papers'!$H$3:$KM$3,AN$4,'English Scores- Leveled papers'!$H33:$KM33)))</f>
        <v/>
      </c>
      <c r="AO34" s="89" t="str">
        <f>IF($B34="","",IF(COUNTIFS('English Scores- Leveled papers'!$H$3:$KM$3,AO$4,'English Scores- Leveled papers'!$H33:$KM33,"&gt;-1")=0,"",SUMIF('English Scores- Leveled papers'!$H$3:$KM$3,AO$4,'English Scores- Leveled papers'!$H33:$KM33)))</f>
        <v/>
      </c>
      <c r="AP34" s="89" t="str">
        <f>IF($B34="","",IF(COUNTIFS('English Scores- Leveled papers'!$H$3:$KM$3,AP$4,'English Scores- Leveled papers'!$H33:$KM33,"&gt;-1")=0,"",SUMIF('English Scores- Leveled papers'!$H$3:$KM$3,AP$4,'English Scores- Leveled papers'!$H33:$KM33)))</f>
        <v/>
      </c>
      <c r="AQ34" s="89" t="str">
        <f>IF($B34="","",IF(COUNTIFS('English Scores- Leveled papers'!$H$3:$KM$3,AQ$4,'English Scores- Leveled papers'!$H33:$KM33,"&gt;-1")=0,"",SUMIF('English Scores- Leveled papers'!$H$3:$KM$3,AQ$4,'English Scores- Leveled papers'!$H33:$KM33)))</f>
        <v/>
      </c>
      <c r="AR34" s="89" t="str">
        <f>IF($B34="","",IF(COUNTIFS('English Scores- Leveled papers'!$H$3:$KM$3,AR$4,'English Scores- Leveled papers'!$H33:$KM33,"&gt;-1")=0,"",SUMIF('English Scores- Leveled papers'!$H$3:$KM$3,AR$4,'English Scores- Leveled papers'!$H33:$KM33)))</f>
        <v/>
      </c>
      <c r="AS34" s="89" t="str">
        <f>IF($B34="","",IF(COUNTIFS('English Scores- Leveled papers'!$H$3:$KM$3,AS$4,'English Scores- Leveled papers'!$H33:$KM33,"&gt;-1")=0,"",SUMIF('English Scores- Leveled papers'!$H$3:$KM$3,AS$4,'English Scores- Leveled papers'!$H33:$KM33)))</f>
        <v/>
      </c>
      <c r="AT34" s="89" t="str">
        <f>IF($B34="","",IF(COUNTIFS('English Scores- Leveled papers'!$H$3:$KM$3,AT$4,'English Scores- Leveled papers'!$H33:$KM33,"&gt;-1")=0,"",SUMIF('English Scores- Leveled papers'!$H$3:$KM$3,AT$4,'English Scores- Leveled papers'!$H33:$KM33)))</f>
        <v/>
      </c>
      <c r="AU34" s="89" t="str">
        <f>IF($B34="","",IF(COUNTIFS('English Scores- Leveled papers'!$H$3:$KM$3,AU$4,'English Scores- Leveled papers'!$H33:$KM33,"&gt;-1")=0,"",SUMIF('English Scores- Leveled papers'!$H$3:$KM$3,AU$4,'English Scores- Leveled papers'!$H33:$KM33)))</f>
        <v/>
      </c>
      <c r="AV34" s="89" t="str">
        <f>IF($B34="","",IF(COUNTIFS('English Scores- Leveled papers'!$H$3:$KM$3,AV$4,'English Scores- Leveled papers'!$H33:$KM33,"&gt;-1")=0,"",SUMIF('English Scores- Leveled papers'!$H$3:$KM$3,AV$4,'English Scores- Leveled papers'!$H33:$KM33)))</f>
        <v/>
      </c>
      <c r="AW34" s="89" t="str">
        <f>IF($B34="","",IF(COUNTIFS('English Scores- Leveled papers'!$H$3:$KM$3,AW$4,'English Scores- Leveled papers'!$H33:$KM33,"&gt;-1")=0,"",SUMIF('English Scores- Leveled papers'!$H$3:$KM$3,AW$4,'English Scores- Leveled papers'!$H33:$KM33)))</f>
        <v/>
      </c>
      <c r="AX34" s="89" t="str">
        <f>IF($B34="","",IF(COUNTIFS('English Scores- Leveled papers'!$H$3:$KM$3,AX$4,'English Scores- Leveled papers'!$H33:$KM33,"&gt;-1")=0,"",SUMIF('English Scores- Leveled papers'!$H$3:$KM$3,AX$4,'English Scores- Leveled papers'!$H33:$KM33)))</f>
        <v/>
      </c>
      <c r="AY34" s="89" t="str">
        <f>IF($B34="","",IF(COUNTIFS('English Scores- Leveled papers'!$H$3:$KM$3,AY$4,'English Scores- Leveled papers'!$H33:$KM33,"&gt;-1")=0,"",SUMIF('English Scores- Leveled papers'!$H$3:$KM$3,AY$4,'English Scores- Leveled papers'!$H33:$KM33)))</f>
        <v/>
      </c>
      <c r="AZ34" s="89" t="str">
        <f>IF($B34="","",IF(COUNTIFS('English Scores- Leveled papers'!$H$3:$KM$3,AZ$4,'English Scores- Leveled papers'!$H33:$KM33,"&gt;-1")=0,"",SUMIF('English Scores- Leveled papers'!$H$3:$KM$3,AZ$4,'English Scores- Leveled papers'!$H33:$KM33)))</f>
        <v/>
      </c>
      <c r="BA34" s="89" t="str">
        <f>IF($B34="","",IF(COUNTIFS('English Scores- Leveled papers'!$H$3:$KM$3,BA$4,'English Scores- Leveled papers'!$H33:$KM33,"&gt;-1")=0,"",SUMIF('English Scores- Leveled papers'!$H$3:$KM$3,BA$4,'English Scores- Leveled papers'!$H33:$KM33)))</f>
        <v/>
      </c>
      <c r="BB34" s="89" t="str">
        <f>IF($B34="","",IF(COUNTIFS('English Scores- Leveled papers'!$H$3:$KM$3,BB$4,'English Scores- Leveled papers'!$H33:$KM33,"&gt;-1")=0,"",SUMIF('English Scores- Leveled papers'!$H$3:$KM$3,BB$4,'English Scores- Leveled papers'!$H33:$KM33)))</f>
        <v/>
      </c>
      <c r="BC34" s="89" t="str">
        <f>IF($B34="","",IF(COUNTIFS('English Scores- Leveled papers'!$H$3:$KM$3,BC$4,'English Scores- Leveled papers'!$H33:$KM33,"&gt;-1")=0,"",SUMIF('English Scores- Leveled papers'!$H$3:$KM$3,BC$4,'English Scores- Leveled papers'!$H33:$KM33)))</f>
        <v/>
      </c>
      <c r="BD34" s="89" t="str">
        <f>IF($B34="","",IF(COUNTIFS('English Scores- Leveled papers'!$H$3:$KM$3,BD$4,'English Scores- Leveled papers'!$H33:$KM33,"&gt;-1")=0,"",SUMIF('English Scores- Leveled papers'!$H$3:$KM$3,BD$4,'English Scores- Leveled papers'!$H33:$KM33)))</f>
        <v/>
      </c>
      <c r="BE34" s="89" t="str">
        <f>IF($B34="","",IF(COUNTIFS('English Scores- Leveled papers'!$H$3:$KM$3,BE$4,'English Scores- Leveled papers'!$H33:$KM33,"&gt;-1")=0,"",SUMIF('English Scores- Leveled papers'!$H$3:$KM$3,BE$4,'English Scores- Leveled papers'!$H33:$KM33)))</f>
        <v/>
      </c>
      <c r="BF34" s="89" t="str">
        <f>IF($B34="","",IF(COUNTIFS('English Scores- Leveled papers'!$H$3:$KM$3,BF$4,'English Scores- Leveled papers'!$H33:$KM33,"&gt;-1")=0,"",SUMIF('English Scores- Leveled papers'!$H$3:$KM$3,BF$4,'English Scores- Leveled papers'!$H33:$KM33)))</f>
        <v/>
      </c>
      <c r="BG34" s="89" t="str">
        <f>IF($B34="","",IF(COUNTIFS('English Scores- Leveled papers'!$H$3:$KM$3,BG$4,'English Scores- Leveled papers'!$H33:$KM33,"&gt;-1")=0,"",SUMIF('English Scores- Leveled papers'!$H$3:$KM$3,BG$4,'English Scores- Leveled papers'!$H33:$KM33)))</f>
        <v/>
      </c>
      <c r="BH34" s="89" t="str">
        <f>IF($B34="","",IF(COUNTIFS('English Scores- Leveled papers'!$H$3:$KM$3,BH$4,'English Scores- Leveled papers'!$H33:$KM33,"&gt;-1")=0,"",SUMIF('English Scores- Leveled papers'!$H$3:$KM$3,BH$4,'English Scores- Leveled papers'!$H33:$KM33)))</f>
        <v/>
      </c>
      <c r="BI34" s="89" t="str">
        <f>IF($B34="","",IF(COUNTIFS('English Scores- Leveled papers'!$H$3:$KM$3,BI$4,'English Scores- Leveled papers'!$H33:$KM33,"&gt;-1")=0,"",SUMIF('English Scores- Leveled papers'!$H$3:$KM$3,BI$4,'English Scores- Leveled papers'!$H33:$KM33)))</f>
        <v/>
      </c>
      <c r="BJ34" s="89" t="str">
        <f>IF($B34="","",IF(COUNTIFS('English Scores- Leveled papers'!$H$3:$KM$3,BJ$4,'English Scores- Leveled papers'!$H33:$KM33,"&gt;-1")=0,"",SUMIF('English Scores- Leveled papers'!$H$3:$KM$3,BJ$4,'English Scores- Leveled papers'!$H33:$KM33)))</f>
        <v/>
      </c>
      <c r="BK34" s="89" t="str">
        <f>IF($B34="","",IF(COUNTIFS('English Scores- Leveled papers'!$H$3:$KM$3,BK$4,'English Scores- Leveled papers'!$H33:$KM33,"&gt;-1")=0,"",SUMIF('English Scores- Leveled papers'!$H$3:$KM$3,BK$4,'English Scores- Leveled papers'!$H33:$KM33)))</f>
        <v/>
      </c>
      <c r="BL34" s="89" t="str">
        <f>IF($B34="","",IF(COUNTIFS('English Scores- Leveled papers'!$H$3:$KM$3,BL$4,'English Scores- Leveled papers'!$H33:$KM33,"&gt;-1")=0,"",SUMIF('English Scores- Leveled papers'!$H$3:$KM$3,BL$4,'English Scores- Leveled papers'!$H33:$KM33)))</f>
        <v/>
      </c>
      <c r="BM34" s="89" t="str">
        <f>IF($B34="","",IF(COUNTIFS('Eng GLA 6th, 7th, 8th'!$E$3:$DV$3,BM$4,'Eng GLA 6th, 7th, 8th'!$E34:$DV34, "&gt;-1")=0,"",SUMIF('Eng GLA 6th, 7th, 8th'!$E$3:$DV$3,BM$4,'Eng GLA 6th, 7th, 8th'!$E34:$DV34)))</f>
        <v/>
      </c>
      <c r="BN34" s="89" t="str">
        <f>IF($B34="","",IF(COUNTIFS('Eng GLA 6th, 7th, 8th'!$E$3:$DV$3,BN$4,'Eng GLA 6th, 7th, 8th'!$E34:$DV34, "&gt;-1")=0,"",SUMIF('Eng GLA 6th, 7th, 8th'!$E$3:$DV$3,BN$4,'Eng GLA 6th, 7th, 8th'!$E34:$DV34)))</f>
        <v/>
      </c>
      <c r="BO34" s="89" t="str">
        <f>IF($B34="","",IF(COUNTIFS('Eng GLA 6th, 7th, 8th'!$E$3:$DV$3,BO$4,'Eng GLA 6th, 7th, 8th'!$E34:$DV34, "&gt;-1")=0,"",SUMIF('Eng GLA 6th, 7th, 8th'!$E$3:$DV$3,BO$4,'Eng GLA 6th, 7th, 8th'!$E34:$DV34)))</f>
        <v/>
      </c>
      <c r="BP34" s="89" t="str">
        <f>IF($B34="","",IF(COUNTIFS('Eng GLA 6th, 7th, 8th'!$E$3:$DV$3,BP$4,'Eng GLA 6th, 7th, 8th'!$E34:$DV34, "&gt;-1")=0,"",SUMIF('Eng GLA 6th, 7th, 8th'!$E$3:$DV$3,BP$4,'Eng GLA 6th, 7th, 8th'!$E34:$DV34)))</f>
        <v/>
      </c>
      <c r="BQ34" s="89" t="str">
        <f>IF($B34="","",IF(COUNTIFS('Eng GLA 6th, 7th, 8th'!$E$3:$DV$3,BQ$4,'Eng GLA 6th, 7th, 8th'!$E34:$DV34, "&gt;-1")=0,"",SUMIF('Eng GLA 6th, 7th, 8th'!$E$3:$DV$3,BQ$4,'Eng GLA 6th, 7th, 8th'!$E34:$DV34)))</f>
        <v/>
      </c>
      <c r="BR34" s="89" t="str">
        <f>IF($B34="","",IF(COUNTIFS('Eng GLA 6th, 7th, 8th'!$E$3:$DV$3,BR$4,'Eng GLA 6th, 7th, 8th'!$E34:$DV34, "&gt;-1")=0,"",SUMIF('Eng GLA 6th, 7th, 8th'!$E$3:$DV$3,BR$4,'Eng GLA 6th, 7th, 8th'!$E34:$DV34)))</f>
        <v/>
      </c>
      <c r="BS34" s="89" t="str">
        <f>IF($B34="","",IF(COUNTIFS('Eng GLA 6th, 7th, 8th'!$E$3:$DV$3,BS$4,'Eng GLA 6th, 7th, 8th'!$E34:$DV34, "&gt;-1")=0,"",SUMIF('Eng GLA 6th, 7th, 8th'!$E$3:$DV$3,BS$4,'Eng GLA 6th, 7th, 8th'!$E34:$DV34)))</f>
        <v/>
      </c>
      <c r="BT34" s="89" t="str">
        <f>IF($B34="","",IF(COUNTIFS('Eng GLA 6th, 7th, 8th'!$E$3:$DV$3,BT$4,'Eng GLA 6th, 7th, 8th'!$E34:$DV34, "&gt;-1")=0,"",SUMIF('Eng GLA 6th, 7th, 8th'!$E$3:$DV$3,BT$4,'Eng GLA 6th, 7th, 8th'!$E34:$DV34)))</f>
        <v/>
      </c>
      <c r="BU34" s="89" t="str">
        <f>IF($B34="","",IF(COUNTIFS('Eng GLA 6th, 7th, 8th'!$E$3:$DV$3,BU$4,'Eng GLA 6th, 7th, 8th'!$E34:$DV34, "&gt;-1")=0,"",SUMIF('Eng GLA 6th, 7th, 8th'!$E$3:$DV$3,BU$4,'Eng GLA 6th, 7th, 8th'!$E34:$DV34)))</f>
        <v/>
      </c>
      <c r="BV34" s="89" t="str">
        <f>IF($B34="","",IF(COUNTIFS('Eng GLA 6th, 7th, 8th'!$E$3:$DV$3,BV$4,'Eng GLA 6th, 7th, 8th'!$E34:$DV34, "&gt;-1")=0,"",SUMIF('Eng GLA 6th, 7th, 8th'!$E$3:$DV$3,BV$4,'Eng GLA 6th, 7th, 8th'!$E34:$DV34)))</f>
        <v/>
      </c>
      <c r="BW34" s="89" t="str">
        <f>IF($B34="","",IF(COUNTIFS('Eng GLA 6th, 7th, 8th'!$E$3:$DV$3,BW$4,'Eng GLA 6th, 7th, 8th'!$E34:$DV34, "&gt;-1")=0,"",SUMIF('Eng GLA 6th, 7th, 8th'!$E$3:$DV$3,BW$4,'Eng GLA 6th, 7th, 8th'!$E34:$DV34)))</f>
        <v/>
      </c>
      <c r="BX34" s="89" t="str">
        <f>IF($B34="","",IF(COUNTIFS('Eng GLA 6th, 7th, 8th'!$E$3:$DV$3,BX$4,'Eng GLA 6th, 7th, 8th'!$E34:$DV34, "&gt;-1")=0,"",SUMIF('Eng GLA 6th, 7th, 8th'!$E$3:$DV$3,BX$4,'Eng GLA 6th, 7th, 8th'!$E34:$DV34)))</f>
        <v/>
      </c>
      <c r="BY34" s="89" t="str">
        <f>IF($B34="","",IF(COUNTIFS('Eng GLA 6th, 7th, 8th'!$E$3:$DV$3,BY$4,'Eng GLA 6th, 7th, 8th'!$E34:$DV34, "&gt;-1")=0,"",SUMIF('Eng GLA 6th, 7th, 8th'!$E$3:$DV$3,BY$4,'Eng GLA 6th, 7th, 8th'!$E34:$DV34)))</f>
        <v/>
      </c>
      <c r="BZ34" s="89" t="str">
        <f>IF($B34="","",IF(COUNTIFS('Eng GLA 6th, 7th, 8th'!$E$3:$DV$3,BZ$4,'Eng GLA 6th, 7th, 8th'!$E34:$DV34, "&gt;-1")=0,"",SUMIF('Eng GLA 6th, 7th, 8th'!$E$3:$DV$3,BZ$4,'Eng GLA 6th, 7th, 8th'!$E34:$DV34)))</f>
        <v/>
      </c>
      <c r="CA34" s="89" t="str">
        <f>IF($B34="","",IF(COUNTIFS('Eng GLA 6th, 7th, 8th'!$E$3:$DV$3,CA$4,'Eng GLA 6th, 7th, 8th'!$E34:$DV34, "&gt;-1")=0,"",SUMIF('Eng GLA 6th, 7th, 8th'!$E$3:$DV$3,CA$4,'Eng GLA 6th, 7th, 8th'!$E34:$DV34)))</f>
        <v/>
      </c>
      <c r="CB34" s="426"/>
      <c r="CC34" s="133" t="str">
        <f>IFERROR(IF((COUNT('Eng GLA 6th, 7th, 8th'!E34:U34)=0)," ",(SUM('Eng GLA 6th, 7th, 8th'!E34:U34)/$CC$3)),"")</f>
        <v xml:space="preserve"> </v>
      </c>
      <c r="CD34" s="133" t="str">
        <f>IFERROR(IF((COUNT('Eng GLA 6th, 7th, 8th'!V34:AA34)=0)," ",(SUM('Eng GLA 6th, 7th, 8th'!V34:AA34)/$CD$3)),"")</f>
        <v xml:space="preserve"> </v>
      </c>
      <c r="CE34" s="133" t="str">
        <f>IFERROR(IF((COUNT('Eng GLA 6th, 7th, 8th'!AB34:AG34)=0)," ",(SUM('Eng GLA 6th, 7th, 8th'!AB34:AG34)/$CE$3)),"")</f>
        <v xml:space="preserve"> </v>
      </c>
      <c r="CF34" s="133" t="str">
        <f>IFERROR(IF((COUNT('Eng GLA 6th, 7th, 8th'!AH34:AP34)=0)," ",(SUM('Eng GLA 6th, 7th, 8th'!AH34:AP34)/$CF$3)),"")</f>
        <v xml:space="preserve"> </v>
      </c>
      <c r="CG34" s="433" t="str">
        <f>IFERROR(IF((COUNT('Eng GLA 6th, 7th, 8th'!AR34:BH34)=0)," ",(SUM('Eng GLA 6th, 7th, 8th'!AR34:BH34)/$CG$3)),"")</f>
        <v xml:space="preserve"> </v>
      </c>
      <c r="CH34" s="433" t="str">
        <f>IFERROR(IF((COUNT('Eng GLA 6th, 7th, 8th'!BI34:BN34)=0)," ",(SUM('Eng GLA 6th, 7th, 8th'!BI34:BN34)/$CH$3)),"")</f>
        <v xml:space="preserve"> </v>
      </c>
      <c r="CI34" s="433" t="str">
        <f>IFERROR(IF((COUNT('Eng GLA 6th, 7th, 8th'!BO34:BT34)=0)," ",(SUM('Eng GLA 6th, 7th, 8th'!BO34:BT34)/$CI$3)),"")</f>
        <v xml:space="preserve"> </v>
      </c>
      <c r="CJ34" s="433" t="str">
        <f>IFERROR(IF((COUNT('Eng GLA 6th, 7th, 8th'!BU34:CF34)=0)," ",(SUM('Eng GLA 6th, 7th, 8th'!BU34:CF34)/$CJ$3)),"")</f>
        <v xml:space="preserve"> </v>
      </c>
      <c r="CK34" s="433" t="str">
        <f>IFERROR(IF((COUNT('Eng GLA 6th, 7th, 8th'!CH34:CX34)=0)," ",(SUM('Eng GLA 6th, 7th, 8th'!CH34:CX34)/$CK$3)),"")</f>
        <v xml:space="preserve"> </v>
      </c>
      <c r="CL34" s="433" t="str">
        <f>IFERROR(IF((COUNT('Eng GLA 6th, 7th, 8th'!CY34:DD34)=0)," ",(SUM('Eng GLA 6th, 7th, 8th'!CY34:DD34)/$CL$3)),"")</f>
        <v xml:space="preserve"> </v>
      </c>
      <c r="CM34" s="433" t="str">
        <f>IFERROR(IF((COUNT('Eng GLA 6th, 7th, 8th'!DE34:DJ34)=0)," ",(SUM('Eng GLA 6th, 7th, 8th'!DE34:DJ34)/$CM$3)),"")</f>
        <v xml:space="preserve"> </v>
      </c>
      <c r="CN34" s="433" t="str">
        <f>IFERROR(IF((COUNT('Eng GLA 6th, 7th, 8th'!DK34:DV34)=0)," ",(SUM('Eng GLA 6th, 7th, 8th'!DK34:DV34)/$CN$3)),"")</f>
        <v xml:space="preserve"> </v>
      </c>
    </row>
    <row r="35" spans="1:92" x14ac:dyDescent="0.2">
      <c r="A35" s="65">
        <v>28</v>
      </c>
      <c r="B35" s="65" t="str">
        <f>'English Scores- Leveled papers'!B34</f>
        <v>B Akhil</v>
      </c>
      <c r="C35" s="66" t="str">
        <f>'RC Mastery Check+Question type'!H32</f>
        <v/>
      </c>
      <c r="D35" s="153" t="str">
        <f>'Cover Sheet'!L32</f>
        <v/>
      </c>
      <c r="E35" s="89" t="str">
        <f>IF($B35="","",IF(COUNTIFS('English Scores- Leveled papers'!$H$3:$KM$3,E$4,'English Scores- Leveled papers'!$H34:$KM34,"&gt;-1")=0,"",SUMIF('English Scores- Leveled papers'!$H$3:$KM$3,E$4,'English Scores- Leveled papers'!$H34:$KM34)))</f>
        <v/>
      </c>
      <c r="F35" s="89" t="str">
        <f>IF($B35="","",IF(COUNTIFS('English Scores- Leveled papers'!$H$3:$KM$3,F$4,'English Scores- Leveled papers'!$H34:$KM34,"&gt;-1")=0,"",SUMIF('English Scores- Leveled papers'!$H$3:$KM$3,F$4,'English Scores- Leveled papers'!$H34:$KM34)))</f>
        <v/>
      </c>
      <c r="G35" s="89" t="str">
        <f>IF($B35="","",IF(COUNTIFS('English Scores- Leveled papers'!$H$3:$KM$3,G$4,'English Scores- Leveled papers'!$H34:$KM34,"&gt;-1")=0,"",SUMIF('English Scores- Leveled papers'!$H$3:$KM$3,G$4,'English Scores- Leveled papers'!$H34:$KM34)))</f>
        <v/>
      </c>
      <c r="H35" s="89" t="str">
        <f>IF($B35="","",IF(COUNTIFS('English Scores- Leveled papers'!$H$3:$KM$3,H$4,'English Scores- Leveled papers'!$H34:$KM34,"&gt;-1")=0,"",SUMIF('English Scores- Leveled papers'!$H$3:$KM$3,H$4,'English Scores- Leveled papers'!$H34:$KM34)))</f>
        <v/>
      </c>
      <c r="I35" s="89" t="str">
        <f>IF($B35="","",IF(COUNTIFS('English Scores- Leveled papers'!$H$3:$KM$3,I$4,'English Scores- Leveled papers'!$H34:$KM34,"&gt;-1")=0,"",SUMIF('English Scores- Leveled papers'!$H$3:$KM$3,I$4,'English Scores- Leveled papers'!$H34:$KM34)))</f>
        <v/>
      </c>
      <c r="J35" s="89" t="str">
        <f>IF($B35="","",IF(COUNTIFS('English Scores- Leveled papers'!$H$3:$KM$3,J$4,'English Scores- Leveled papers'!$H34:$KM34,"&gt;-1")=0,"",SUMIF('English Scores- Leveled papers'!$H$3:$KM$3,J$4,'English Scores- Leveled papers'!$H34:$KM34)))</f>
        <v/>
      </c>
      <c r="K35" s="89" t="str">
        <f>IF($B35="","",IF(COUNTIFS('English Scores- Leveled papers'!$H$3:$KM$3,K$4,'English Scores- Leveled papers'!$H34:$KM34,"&gt;-1")=0,"",SUMIF('English Scores- Leveled papers'!$H$3:$KM$3,K$4,'English Scores- Leveled papers'!$H34:$KM34)))</f>
        <v/>
      </c>
      <c r="L35" s="89" t="str">
        <f>IF($B35="","",IF(COUNTIFS('English Scores- Leveled papers'!$H$3:$KM$3,L$4,'English Scores- Leveled papers'!$H34:$KM34,"&gt;-1")=0,"",SUMIF('English Scores- Leveled papers'!$H$3:$KM$3,L$4,'English Scores- Leveled papers'!$H34:$KM34)))</f>
        <v/>
      </c>
      <c r="M35" s="89" t="str">
        <f>IF($B35="","",IF(COUNTIFS('English Scores- Leveled papers'!$H$3:$KM$3,M$4,'English Scores- Leveled papers'!$H34:$KM34,"&gt;-1")=0,"",SUMIF('English Scores- Leveled papers'!$H$3:$KM$3,M$4,'English Scores- Leveled papers'!$H34:$KM34)))</f>
        <v/>
      </c>
      <c r="N35" s="89" t="str">
        <f>IF($B35="","",IF(COUNTIFS('English Scores- Leveled papers'!$H$3:$KM$3,N$4,'English Scores- Leveled papers'!$H34:$KM34,"&gt;-1")=0,"",SUMIF('English Scores- Leveled papers'!$H$3:$KM$3,N$4,'English Scores- Leveled papers'!$H34:$KM34)))</f>
        <v/>
      </c>
      <c r="O35" s="89" t="str">
        <f>IF($B35="","",IF(COUNTIFS('English Scores- Leveled papers'!$H$3:$KM$3,O$4,'English Scores- Leveled papers'!$H34:$KM34,"&gt;-1")=0,"",SUMIF('English Scores- Leveled papers'!$H$3:$KM$3,O$4,'English Scores- Leveled papers'!$H34:$KM34)))</f>
        <v/>
      </c>
      <c r="P35" s="89" t="str">
        <f>IF($B35="","",IF(COUNTIFS('English Scores- Leveled papers'!$H$3:$KM$3,P$4,'English Scores- Leveled papers'!$H34:$KM34,"&gt;-1")=0,"",SUMIF('English Scores- Leveled papers'!$H$3:$KM$3,P$4,'English Scores- Leveled papers'!$H34:$KM34)))</f>
        <v/>
      </c>
      <c r="Q35" s="89" t="str">
        <f>IF($B35="","",IF(COUNTIFS('English Scores- Leveled papers'!$H$3:$KM$3,Q$4,'English Scores- Leveled papers'!$H34:$KM34,"&gt;-1")=0,"",SUMIF('English Scores- Leveled papers'!$H$3:$KM$3,Q$4,'English Scores- Leveled papers'!$H34:$KM34)))</f>
        <v/>
      </c>
      <c r="R35" s="89" t="str">
        <f>IF($B35="","",IF(COUNTIFS('English Scores- Leveled papers'!$H$3:$KM$3,R$4,'English Scores- Leveled papers'!$H34:$KM34,"&gt;-1")=0,"",SUMIF('English Scores- Leveled papers'!$H$3:$KM$3,R$4,'English Scores- Leveled papers'!$H34:$KM34)))</f>
        <v/>
      </c>
      <c r="S35" s="89" t="str">
        <f>IF($B35="","",IF(COUNTIFS('English Scores- Leveled papers'!$H$3:$KM$3,S$4,'English Scores- Leveled papers'!$H34:$KM34,"&gt;-1")=0,"",SUMIF('English Scores- Leveled papers'!$H$3:$KM$3,S$4,'English Scores- Leveled papers'!$H34:$KM34)))</f>
        <v/>
      </c>
      <c r="T35" s="89" t="str">
        <f>IF($B35="","",IF(COUNTIFS('English Scores- Leveled papers'!$H$3:$KM$3,T$4,'English Scores- Leveled papers'!$H34:$KM34,"&gt;-1")=0,"",SUMIF('English Scores- Leveled papers'!$H$3:$KM$3,T$4,'English Scores- Leveled papers'!$H34:$KM34)))</f>
        <v/>
      </c>
      <c r="U35" s="89" t="str">
        <f>IF($B35="","",IF(COUNTIFS('English Scores- Leveled papers'!$H$3:$KM$3,U$4,'English Scores- Leveled papers'!$H34:$KM34,"&gt;-1")=0,"",SUMIF('English Scores- Leveled papers'!$H$3:$KM$3,U$4,'English Scores- Leveled papers'!$H34:$KM34)))</f>
        <v/>
      </c>
      <c r="V35" s="89" t="str">
        <f>IF($B35="","",IF(COUNTIFS('English Scores- Leveled papers'!$H$3:$KM$3,V$4,'English Scores- Leveled papers'!$H34:$KM34,"&gt;-1")=0,"",SUMIF('English Scores- Leveled papers'!$H$3:$KM$3,V$4,'English Scores- Leveled papers'!$H34:$KM34)))</f>
        <v/>
      </c>
      <c r="W35" s="89" t="str">
        <f>IF($B35="","",IF(COUNTIFS('English Scores- Leveled papers'!$H$3:$KM$3,W$4,'English Scores- Leveled papers'!$H34:$KM34,"&gt;-1")=0,"",SUMIF('English Scores- Leveled papers'!$H$3:$KM$3,W$4,'English Scores- Leveled papers'!$H34:$KM34)))</f>
        <v/>
      </c>
      <c r="X35" s="89" t="str">
        <f>IF($B35="","",IF(COUNTIFS('English Scores- Leveled papers'!$H$3:$KM$3,X$4,'English Scores- Leveled papers'!$H34:$KM34,"&gt;-1")=0,"",SUMIF('English Scores- Leveled papers'!$H$3:$KM$3,X$4,'English Scores- Leveled papers'!$H34:$KM34)))</f>
        <v/>
      </c>
      <c r="Y35" s="89" t="str">
        <f>IF($B35="","",IF(COUNTIFS('English Scores- Leveled papers'!$H$3:$KM$3,Y$4,'English Scores- Leveled papers'!$H34:$KM34,"&gt;-1")=0,"",SUMIF('English Scores- Leveled papers'!$H$3:$KM$3,Y$4,'English Scores- Leveled papers'!$H34:$KM34)))</f>
        <v/>
      </c>
      <c r="Z35" s="89" t="str">
        <f>IF($B35="","",IF(COUNTIFS('English Scores- Leveled papers'!$H$3:$KM$3,Z$4,'English Scores- Leveled papers'!$H34:$KM34,"&gt;-1")=0,"",SUMIF('English Scores- Leveled papers'!$H$3:$KM$3,Z$4,'English Scores- Leveled papers'!$H34:$KM34)))</f>
        <v/>
      </c>
      <c r="AA35" s="89" t="str">
        <f>IF($B35="","",IF(COUNTIFS('English Scores- Leveled papers'!$H$3:$KM$3,AA$4,'English Scores- Leveled papers'!$H34:$KM34,"&gt;-1")=0,"",SUMIF('English Scores- Leveled papers'!$H$3:$KM$3,AA$4,'English Scores- Leveled papers'!$H34:$KM34)))</f>
        <v/>
      </c>
      <c r="AB35" s="89" t="str">
        <f>IF($B35="","",IF(COUNTIFS('English Scores- Leveled papers'!$H$3:$KM$3,AB$4,'English Scores- Leveled papers'!$H34:$KM34,"&gt;-1")=0,"",SUMIF('English Scores- Leveled papers'!$H$3:$KM$3,AB$4,'English Scores- Leveled papers'!$H34:$KM34)))</f>
        <v/>
      </c>
      <c r="AC35" s="89" t="str">
        <f>IF($B35="","",IF(COUNTIFS('English Scores- Leveled papers'!$H$3:$KM$3,AC$4,'English Scores- Leveled papers'!$H34:$KM34,"&gt;-1")=0,"",SUMIF('English Scores- Leveled papers'!$H$3:$KM$3,AC$4,'English Scores- Leveled papers'!$H34:$KM34)))</f>
        <v/>
      </c>
      <c r="AD35" s="89" t="str">
        <f>IF($B35="","",IF(COUNTIFS('English Scores- Leveled papers'!$H$3:$KM$3,AD$4,'English Scores- Leveled papers'!$H34:$KM34,"&gt;-1")=0,"",SUMIF('English Scores- Leveled papers'!$H$3:$KM$3,AD$4,'English Scores- Leveled papers'!$H34:$KM34)))</f>
        <v/>
      </c>
      <c r="AE35" s="89" t="str">
        <f>IF($B35="","",IF(COUNTIFS('English Scores- Leveled papers'!$H$3:$KM$3,AE$4,'English Scores- Leveled papers'!$H34:$KM34,"&gt;-1")=0,"",SUMIF('English Scores- Leveled papers'!$H$3:$KM$3,AE$4,'English Scores- Leveled papers'!$H34:$KM34)))</f>
        <v/>
      </c>
      <c r="AF35" s="89" t="str">
        <f>IF($B35="","",IF(COUNTIFS('English Scores- Leveled papers'!$H$3:$KM$3,AF$4,'English Scores- Leveled papers'!$H34:$KM34,"&gt;-1")=0,"",SUMIF('English Scores- Leveled papers'!$H$3:$KM$3,AF$4,'English Scores- Leveled papers'!$H34:$KM34)))</f>
        <v/>
      </c>
      <c r="AG35" s="89" t="str">
        <f>IF($B35="","",IF(COUNTIFS('English Scores- Leveled papers'!$H$3:$KM$3,AG$4,'English Scores- Leveled papers'!$H34:$KM34,"&gt;-1")=0,"",SUMIF('English Scores- Leveled papers'!$H$3:$KM$3,AG$4,'English Scores- Leveled papers'!$H34:$KM34)))</f>
        <v/>
      </c>
      <c r="AH35" s="89" t="str">
        <f>IF($B35="","",IF(COUNTIFS('English Scores- Leveled papers'!$H$3:$KM$3,AH$4,'English Scores- Leveled papers'!$H34:$KM34,"&gt;-1")=0,"",SUMIF('English Scores- Leveled papers'!$H$3:$KM$3,AH$4,'English Scores- Leveled papers'!$H34:$KM34)))</f>
        <v/>
      </c>
      <c r="AI35" s="89" t="str">
        <f>IF($B35="","",IF(COUNTIFS('English Scores- Leveled papers'!$H$3:$KM$3,AI$4,'English Scores- Leveled papers'!$H34:$KM34,"&gt;-1")=0,"",SUMIF('English Scores- Leveled papers'!$H$3:$KM$3,AI$4,'English Scores- Leveled papers'!$H34:$KM34)))</f>
        <v/>
      </c>
      <c r="AJ35" s="89" t="str">
        <f>IF($B35="","",IF(COUNTIFS('English Scores- Leveled papers'!$H$3:$KM$3,AJ$4,'English Scores- Leveled papers'!$H34:$KM34,"&gt;-1")=0,"",SUMIF('English Scores- Leveled papers'!$H$3:$KM$3,AJ$4,'English Scores- Leveled papers'!$H34:$KM34)))</f>
        <v/>
      </c>
      <c r="AK35" s="89" t="str">
        <f>IF($B35="","",IF(COUNTIFS('English Scores- Leveled papers'!$H$3:$KM$3,AK$4,'English Scores- Leveled papers'!$H34:$KM34,"&gt;-1")=0,"",SUMIF('English Scores- Leveled papers'!$H$3:$KM$3,AK$4,'English Scores- Leveled papers'!$H34:$KM34)))</f>
        <v/>
      </c>
      <c r="AL35" s="89" t="str">
        <f>IF($B35="","",IF(COUNTIFS('English Scores- Leveled papers'!$H$3:$KM$3,AL$4,'English Scores- Leveled papers'!$H34:$KM34,"&gt;-1")=0,"",SUMIF('English Scores- Leveled papers'!$H$3:$KM$3,AL$4,'English Scores- Leveled papers'!$H34:$KM34)))</f>
        <v/>
      </c>
      <c r="AM35" s="89" t="str">
        <f>IF($B35="","",IF(COUNTIFS('English Scores- Leveled papers'!$H$3:$KM$3,AM$4,'English Scores- Leveled papers'!$H34:$KM34,"&gt;-1")=0,"",SUMIF('English Scores- Leveled papers'!$H$3:$KM$3,AM$4,'English Scores- Leveled papers'!$H34:$KM34)))</f>
        <v/>
      </c>
      <c r="AN35" s="89" t="str">
        <f>IF($B35="","",IF(COUNTIFS('English Scores- Leveled papers'!$H$3:$KM$3,AN$4,'English Scores- Leveled papers'!$H34:$KM34,"&gt;-1")=0,"",SUMIF('English Scores- Leveled papers'!$H$3:$KM$3,AN$4,'English Scores- Leveled papers'!$H34:$KM34)))</f>
        <v/>
      </c>
      <c r="AO35" s="89" t="str">
        <f>IF($B35="","",IF(COUNTIFS('English Scores- Leveled papers'!$H$3:$KM$3,AO$4,'English Scores- Leveled papers'!$H34:$KM34,"&gt;-1")=0,"",SUMIF('English Scores- Leveled papers'!$H$3:$KM$3,AO$4,'English Scores- Leveled papers'!$H34:$KM34)))</f>
        <v/>
      </c>
      <c r="AP35" s="89" t="str">
        <f>IF($B35="","",IF(COUNTIFS('English Scores- Leveled papers'!$H$3:$KM$3,AP$4,'English Scores- Leveled papers'!$H34:$KM34,"&gt;-1")=0,"",SUMIF('English Scores- Leveled papers'!$H$3:$KM$3,AP$4,'English Scores- Leveled papers'!$H34:$KM34)))</f>
        <v/>
      </c>
      <c r="AQ35" s="89" t="str">
        <f>IF($B35="","",IF(COUNTIFS('English Scores- Leveled papers'!$H$3:$KM$3,AQ$4,'English Scores- Leveled papers'!$H34:$KM34,"&gt;-1")=0,"",SUMIF('English Scores- Leveled papers'!$H$3:$KM$3,AQ$4,'English Scores- Leveled papers'!$H34:$KM34)))</f>
        <v/>
      </c>
      <c r="AR35" s="89" t="str">
        <f>IF($B35="","",IF(COUNTIFS('English Scores- Leveled papers'!$H$3:$KM$3,AR$4,'English Scores- Leveled papers'!$H34:$KM34,"&gt;-1")=0,"",SUMIF('English Scores- Leveled papers'!$H$3:$KM$3,AR$4,'English Scores- Leveled papers'!$H34:$KM34)))</f>
        <v/>
      </c>
      <c r="AS35" s="89" t="str">
        <f>IF($B35="","",IF(COUNTIFS('English Scores- Leveled papers'!$H$3:$KM$3,AS$4,'English Scores- Leveled papers'!$H34:$KM34,"&gt;-1")=0,"",SUMIF('English Scores- Leveled papers'!$H$3:$KM$3,AS$4,'English Scores- Leveled papers'!$H34:$KM34)))</f>
        <v/>
      </c>
      <c r="AT35" s="89" t="str">
        <f>IF($B35="","",IF(COUNTIFS('English Scores- Leveled papers'!$H$3:$KM$3,AT$4,'English Scores- Leveled papers'!$H34:$KM34,"&gt;-1")=0,"",SUMIF('English Scores- Leveled papers'!$H$3:$KM$3,AT$4,'English Scores- Leveled papers'!$H34:$KM34)))</f>
        <v/>
      </c>
      <c r="AU35" s="89" t="str">
        <f>IF($B35="","",IF(COUNTIFS('English Scores- Leveled papers'!$H$3:$KM$3,AU$4,'English Scores- Leveled papers'!$H34:$KM34,"&gt;-1")=0,"",SUMIF('English Scores- Leveled papers'!$H$3:$KM$3,AU$4,'English Scores- Leveled papers'!$H34:$KM34)))</f>
        <v/>
      </c>
      <c r="AV35" s="89" t="str">
        <f>IF($B35="","",IF(COUNTIFS('English Scores- Leveled papers'!$H$3:$KM$3,AV$4,'English Scores- Leveled papers'!$H34:$KM34,"&gt;-1")=0,"",SUMIF('English Scores- Leveled papers'!$H$3:$KM$3,AV$4,'English Scores- Leveled papers'!$H34:$KM34)))</f>
        <v/>
      </c>
      <c r="AW35" s="89" t="str">
        <f>IF($B35="","",IF(COUNTIFS('English Scores- Leveled papers'!$H$3:$KM$3,AW$4,'English Scores- Leveled papers'!$H34:$KM34,"&gt;-1")=0,"",SUMIF('English Scores- Leveled papers'!$H$3:$KM$3,AW$4,'English Scores- Leveled papers'!$H34:$KM34)))</f>
        <v/>
      </c>
      <c r="AX35" s="89" t="str">
        <f>IF($B35="","",IF(COUNTIFS('English Scores- Leveled papers'!$H$3:$KM$3,AX$4,'English Scores- Leveled papers'!$H34:$KM34,"&gt;-1")=0,"",SUMIF('English Scores- Leveled papers'!$H$3:$KM$3,AX$4,'English Scores- Leveled papers'!$H34:$KM34)))</f>
        <v/>
      </c>
      <c r="AY35" s="89" t="str">
        <f>IF($B35="","",IF(COUNTIFS('English Scores- Leveled papers'!$H$3:$KM$3,AY$4,'English Scores- Leveled papers'!$H34:$KM34,"&gt;-1")=0,"",SUMIF('English Scores- Leveled papers'!$H$3:$KM$3,AY$4,'English Scores- Leveled papers'!$H34:$KM34)))</f>
        <v/>
      </c>
      <c r="AZ35" s="89" t="str">
        <f>IF($B35="","",IF(COUNTIFS('English Scores- Leveled papers'!$H$3:$KM$3,AZ$4,'English Scores- Leveled papers'!$H34:$KM34,"&gt;-1")=0,"",SUMIF('English Scores- Leveled papers'!$H$3:$KM$3,AZ$4,'English Scores- Leveled papers'!$H34:$KM34)))</f>
        <v/>
      </c>
      <c r="BA35" s="89" t="str">
        <f>IF($B35="","",IF(COUNTIFS('English Scores- Leveled papers'!$H$3:$KM$3,BA$4,'English Scores- Leveled papers'!$H34:$KM34,"&gt;-1")=0,"",SUMIF('English Scores- Leveled papers'!$H$3:$KM$3,BA$4,'English Scores- Leveled papers'!$H34:$KM34)))</f>
        <v/>
      </c>
      <c r="BB35" s="89" t="str">
        <f>IF($B35="","",IF(COUNTIFS('English Scores- Leveled papers'!$H$3:$KM$3,BB$4,'English Scores- Leveled papers'!$H34:$KM34,"&gt;-1")=0,"",SUMIF('English Scores- Leveled papers'!$H$3:$KM$3,BB$4,'English Scores- Leveled papers'!$H34:$KM34)))</f>
        <v/>
      </c>
      <c r="BC35" s="89" t="str">
        <f>IF($B35="","",IF(COUNTIFS('English Scores- Leveled papers'!$H$3:$KM$3,BC$4,'English Scores- Leveled papers'!$H34:$KM34,"&gt;-1")=0,"",SUMIF('English Scores- Leveled papers'!$H$3:$KM$3,BC$4,'English Scores- Leveled papers'!$H34:$KM34)))</f>
        <v/>
      </c>
      <c r="BD35" s="89" t="str">
        <f>IF($B35="","",IF(COUNTIFS('English Scores- Leveled papers'!$H$3:$KM$3,BD$4,'English Scores- Leveled papers'!$H34:$KM34,"&gt;-1")=0,"",SUMIF('English Scores- Leveled papers'!$H$3:$KM$3,BD$4,'English Scores- Leveled papers'!$H34:$KM34)))</f>
        <v/>
      </c>
      <c r="BE35" s="89" t="str">
        <f>IF($B35="","",IF(COUNTIFS('English Scores- Leveled papers'!$H$3:$KM$3,BE$4,'English Scores- Leveled papers'!$H34:$KM34,"&gt;-1")=0,"",SUMIF('English Scores- Leveled papers'!$H$3:$KM$3,BE$4,'English Scores- Leveled papers'!$H34:$KM34)))</f>
        <v/>
      </c>
      <c r="BF35" s="89" t="str">
        <f>IF($B35="","",IF(COUNTIFS('English Scores- Leveled papers'!$H$3:$KM$3,BF$4,'English Scores- Leveled papers'!$H34:$KM34,"&gt;-1")=0,"",SUMIF('English Scores- Leveled papers'!$H$3:$KM$3,BF$4,'English Scores- Leveled papers'!$H34:$KM34)))</f>
        <v/>
      </c>
      <c r="BG35" s="89" t="str">
        <f>IF($B35="","",IF(COUNTIFS('English Scores- Leveled papers'!$H$3:$KM$3,BG$4,'English Scores- Leveled papers'!$H34:$KM34,"&gt;-1")=0,"",SUMIF('English Scores- Leveled papers'!$H$3:$KM$3,BG$4,'English Scores- Leveled papers'!$H34:$KM34)))</f>
        <v/>
      </c>
      <c r="BH35" s="89" t="str">
        <f>IF($B35="","",IF(COUNTIFS('English Scores- Leveled papers'!$H$3:$KM$3,BH$4,'English Scores- Leveled papers'!$H34:$KM34,"&gt;-1")=0,"",SUMIF('English Scores- Leveled papers'!$H$3:$KM$3,BH$4,'English Scores- Leveled papers'!$H34:$KM34)))</f>
        <v/>
      </c>
      <c r="BI35" s="89" t="str">
        <f>IF($B35="","",IF(COUNTIFS('English Scores- Leveled papers'!$H$3:$KM$3,BI$4,'English Scores- Leveled papers'!$H34:$KM34,"&gt;-1")=0,"",SUMIF('English Scores- Leveled papers'!$H$3:$KM$3,BI$4,'English Scores- Leveled papers'!$H34:$KM34)))</f>
        <v/>
      </c>
      <c r="BJ35" s="89" t="str">
        <f>IF($B35="","",IF(COUNTIFS('English Scores- Leveled papers'!$H$3:$KM$3,BJ$4,'English Scores- Leveled papers'!$H34:$KM34,"&gt;-1")=0,"",SUMIF('English Scores- Leveled papers'!$H$3:$KM$3,BJ$4,'English Scores- Leveled papers'!$H34:$KM34)))</f>
        <v/>
      </c>
      <c r="BK35" s="89" t="str">
        <f>IF($B35="","",IF(COUNTIFS('English Scores- Leveled papers'!$H$3:$KM$3,BK$4,'English Scores- Leveled papers'!$H34:$KM34,"&gt;-1")=0,"",SUMIF('English Scores- Leveled papers'!$H$3:$KM$3,BK$4,'English Scores- Leveled papers'!$H34:$KM34)))</f>
        <v/>
      </c>
      <c r="BL35" s="89" t="str">
        <f>IF($B35="","",IF(COUNTIFS('English Scores- Leveled papers'!$H$3:$KM$3,BL$4,'English Scores- Leveled papers'!$H34:$KM34,"&gt;-1")=0,"",SUMIF('English Scores- Leveled papers'!$H$3:$KM$3,BL$4,'English Scores- Leveled papers'!$H34:$KM34)))</f>
        <v/>
      </c>
      <c r="BM35" s="89" t="str">
        <f>IF($B35="","",IF(COUNTIFS('Eng GLA 6th, 7th, 8th'!$E$3:$DV$3,BM$4,'Eng GLA 6th, 7th, 8th'!$E35:$DV35, "&gt;-1")=0,"",SUMIF('Eng GLA 6th, 7th, 8th'!$E$3:$DV$3,BM$4,'Eng GLA 6th, 7th, 8th'!$E35:$DV35)))</f>
        <v/>
      </c>
      <c r="BN35" s="89" t="str">
        <f>IF($B35="","",IF(COUNTIFS('Eng GLA 6th, 7th, 8th'!$E$3:$DV$3,BN$4,'Eng GLA 6th, 7th, 8th'!$E35:$DV35, "&gt;-1")=0,"",SUMIF('Eng GLA 6th, 7th, 8th'!$E$3:$DV$3,BN$4,'Eng GLA 6th, 7th, 8th'!$E35:$DV35)))</f>
        <v/>
      </c>
      <c r="BO35" s="89" t="str">
        <f>IF($B35="","",IF(COUNTIFS('Eng GLA 6th, 7th, 8th'!$E$3:$DV$3,BO$4,'Eng GLA 6th, 7th, 8th'!$E35:$DV35, "&gt;-1")=0,"",SUMIF('Eng GLA 6th, 7th, 8th'!$E$3:$DV$3,BO$4,'Eng GLA 6th, 7th, 8th'!$E35:$DV35)))</f>
        <v/>
      </c>
      <c r="BP35" s="89" t="str">
        <f>IF($B35="","",IF(COUNTIFS('Eng GLA 6th, 7th, 8th'!$E$3:$DV$3,BP$4,'Eng GLA 6th, 7th, 8th'!$E35:$DV35, "&gt;-1")=0,"",SUMIF('Eng GLA 6th, 7th, 8th'!$E$3:$DV$3,BP$4,'Eng GLA 6th, 7th, 8th'!$E35:$DV35)))</f>
        <v/>
      </c>
      <c r="BQ35" s="89" t="str">
        <f>IF($B35="","",IF(COUNTIFS('Eng GLA 6th, 7th, 8th'!$E$3:$DV$3,BQ$4,'Eng GLA 6th, 7th, 8th'!$E35:$DV35, "&gt;-1")=0,"",SUMIF('Eng GLA 6th, 7th, 8th'!$E$3:$DV$3,BQ$4,'Eng GLA 6th, 7th, 8th'!$E35:$DV35)))</f>
        <v/>
      </c>
      <c r="BR35" s="89" t="str">
        <f>IF($B35="","",IF(COUNTIFS('Eng GLA 6th, 7th, 8th'!$E$3:$DV$3,BR$4,'Eng GLA 6th, 7th, 8th'!$E35:$DV35, "&gt;-1")=0,"",SUMIF('Eng GLA 6th, 7th, 8th'!$E$3:$DV$3,BR$4,'Eng GLA 6th, 7th, 8th'!$E35:$DV35)))</f>
        <v/>
      </c>
      <c r="BS35" s="89" t="str">
        <f>IF($B35="","",IF(COUNTIFS('Eng GLA 6th, 7th, 8th'!$E$3:$DV$3,BS$4,'Eng GLA 6th, 7th, 8th'!$E35:$DV35, "&gt;-1")=0,"",SUMIF('Eng GLA 6th, 7th, 8th'!$E$3:$DV$3,BS$4,'Eng GLA 6th, 7th, 8th'!$E35:$DV35)))</f>
        <v/>
      </c>
      <c r="BT35" s="89" t="str">
        <f>IF($B35="","",IF(COUNTIFS('Eng GLA 6th, 7th, 8th'!$E$3:$DV$3,BT$4,'Eng GLA 6th, 7th, 8th'!$E35:$DV35, "&gt;-1")=0,"",SUMIF('Eng GLA 6th, 7th, 8th'!$E$3:$DV$3,BT$4,'Eng GLA 6th, 7th, 8th'!$E35:$DV35)))</f>
        <v/>
      </c>
      <c r="BU35" s="89" t="str">
        <f>IF($B35="","",IF(COUNTIFS('Eng GLA 6th, 7th, 8th'!$E$3:$DV$3,BU$4,'Eng GLA 6th, 7th, 8th'!$E35:$DV35, "&gt;-1")=0,"",SUMIF('Eng GLA 6th, 7th, 8th'!$E$3:$DV$3,BU$4,'Eng GLA 6th, 7th, 8th'!$E35:$DV35)))</f>
        <v/>
      </c>
      <c r="BV35" s="89" t="str">
        <f>IF($B35="","",IF(COUNTIFS('Eng GLA 6th, 7th, 8th'!$E$3:$DV$3,BV$4,'Eng GLA 6th, 7th, 8th'!$E35:$DV35, "&gt;-1")=0,"",SUMIF('Eng GLA 6th, 7th, 8th'!$E$3:$DV$3,BV$4,'Eng GLA 6th, 7th, 8th'!$E35:$DV35)))</f>
        <v/>
      </c>
      <c r="BW35" s="89" t="str">
        <f>IF($B35="","",IF(COUNTIFS('Eng GLA 6th, 7th, 8th'!$E$3:$DV$3,BW$4,'Eng GLA 6th, 7th, 8th'!$E35:$DV35, "&gt;-1")=0,"",SUMIF('Eng GLA 6th, 7th, 8th'!$E$3:$DV$3,BW$4,'Eng GLA 6th, 7th, 8th'!$E35:$DV35)))</f>
        <v/>
      </c>
      <c r="BX35" s="89" t="str">
        <f>IF($B35="","",IF(COUNTIFS('Eng GLA 6th, 7th, 8th'!$E$3:$DV$3,BX$4,'Eng GLA 6th, 7th, 8th'!$E35:$DV35, "&gt;-1")=0,"",SUMIF('Eng GLA 6th, 7th, 8th'!$E$3:$DV$3,BX$4,'Eng GLA 6th, 7th, 8th'!$E35:$DV35)))</f>
        <v/>
      </c>
      <c r="BY35" s="89" t="str">
        <f>IF($B35="","",IF(COUNTIFS('Eng GLA 6th, 7th, 8th'!$E$3:$DV$3,BY$4,'Eng GLA 6th, 7th, 8th'!$E35:$DV35, "&gt;-1")=0,"",SUMIF('Eng GLA 6th, 7th, 8th'!$E$3:$DV$3,BY$4,'Eng GLA 6th, 7th, 8th'!$E35:$DV35)))</f>
        <v/>
      </c>
      <c r="BZ35" s="89" t="str">
        <f>IF($B35="","",IF(COUNTIFS('Eng GLA 6th, 7th, 8th'!$E$3:$DV$3,BZ$4,'Eng GLA 6th, 7th, 8th'!$E35:$DV35, "&gt;-1")=0,"",SUMIF('Eng GLA 6th, 7th, 8th'!$E$3:$DV$3,BZ$4,'Eng GLA 6th, 7th, 8th'!$E35:$DV35)))</f>
        <v/>
      </c>
      <c r="CA35" s="89" t="str">
        <f>IF($B35="","",IF(COUNTIFS('Eng GLA 6th, 7th, 8th'!$E$3:$DV$3,CA$4,'Eng GLA 6th, 7th, 8th'!$E35:$DV35, "&gt;-1")=0,"",SUMIF('Eng GLA 6th, 7th, 8th'!$E$3:$DV$3,CA$4,'Eng GLA 6th, 7th, 8th'!$E35:$DV35)))</f>
        <v/>
      </c>
      <c r="CB35" s="426"/>
      <c r="CC35" s="133" t="str">
        <f>IFERROR(IF((COUNT('Eng GLA 6th, 7th, 8th'!E35:U35)=0)," ",(SUM('Eng GLA 6th, 7th, 8th'!E35:U35)/$CC$3)),"")</f>
        <v xml:space="preserve"> </v>
      </c>
      <c r="CD35" s="133" t="str">
        <f>IFERROR(IF((COUNT('Eng GLA 6th, 7th, 8th'!V35:AA35)=0)," ",(SUM('Eng GLA 6th, 7th, 8th'!V35:AA35)/$CD$3)),"")</f>
        <v xml:space="preserve"> </v>
      </c>
      <c r="CE35" s="133" t="str">
        <f>IFERROR(IF((COUNT('Eng GLA 6th, 7th, 8th'!AB35:AG35)=0)," ",(SUM('Eng GLA 6th, 7th, 8th'!AB35:AG35)/$CE$3)),"")</f>
        <v xml:space="preserve"> </v>
      </c>
      <c r="CF35" s="133" t="str">
        <f>IFERROR(IF((COUNT('Eng GLA 6th, 7th, 8th'!AH35:AP35)=0)," ",(SUM('Eng GLA 6th, 7th, 8th'!AH35:AP35)/$CF$3)),"")</f>
        <v xml:space="preserve"> </v>
      </c>
      <c r="CG35" s="433" t="str">
        <f>IFERROR(IF((COUNT('Eng GLA 6th, 7th, 8th'!AR35:BH35)=0)," ",(SUM('Eng GLA 6th, 7th, 8th'!AR35:BH35)/$CG$3)),"")</f>
        <v xml:space="preserve"> </v>
      </c>
      <c r="CH35" s="433" t="str">
        <f>IFERROR(IF((COUNT('Eng GLA 6th, 7th, 8th'!BI35:BN35)=0)," ",(SUM('Eng GLA 6th, 7th, 8th'!BI35:BN35)/$CH$3)),"")</f>
        <v xml:space="preserve"> </v>
      </c>
      <c r="CI35" s="433" t="str">
        <f>IFERROR(IF((COUNT('Eng GLA 6th, 7th, 8th'!BO35:BT35)=0)," ",(SUM('Eng GLA 6th, 7th, 8th'!BO35:BT35)/$CI$3)),"")</f>
        <v xml:space="preserve"> </v>
      </c>
      <c r="CJ35" s="433" t="str">
        <f>IFERROR(IF((COUNT('Eng GLA 6th, 7th, 8th'!BU35:CF35)=0)," ",(SUM('Eng GLA 6th, 7th, 8th'!BU35:CF35)/$CJ$3)),"")</f>
        <v xml:space="preserve"> </v>
      </c>
      <c r="CK35" s="433" t="str">
        <f>IFERROR(IF((COUNT('Eng GLA 6th, 7th, 8th'!CH35:CX35)=0)," ",(SUM('Eng GLA 6th, 7th, 8th'!CH35:CX35)/$CK$3)),"")</f>
        <v xml:space="preserve"> </v>
      </c>
      <c r="CL35" s="433" t="str">
        <f>IFERROR(IF((COUNT('Eng GLA 6th, 7th, 8th'!CY35:DD35)=0)," ",(SUM('Eng GLA 6th, 7th, 8th'!CY35:DD35)/$CL$3)),"")</f>
        <v xml:space="preserve"> </v>
      </c>
      <c r="CM35" s="433" t="str">
        <f>IFERROR(IF((COUNT('Eng GLA 6th, 7th, 8th'!DE35:DJ35)=0)," ",(SUM('Eng GLA 6th, 7th, 8th'!DE35:DJ35)/$CM$3)),"")</f>
        <v xml:space="preserve"> </v>
      </c>
      <c r="CN35" s="433" t="str">
        <f>IFERROR(IF((COUNT('Eng GLA 6th, 7th, 8th'!DK35:DV35)=0)," ",(SUM('Eng GLA 6th, 7th, 8th'!DK35:DV35)/$CN$3)),"")</f>
        <v xml:space="preserve"> </v>
      </c>
    </row>
    <row r="36" spans="1:92" x14ac:dyDescent="0.2">
      <c r="A36" s="65">
        <v>29</v>
      </c>
      <c r="B36" s="65" t="str">
        <f>'English Scores- Leveled papers'!B35</f>
        <v>Muskan Begum</v>
      </c>
      <c r="C36" s="66" t="str">
        <f>'RC Mastery Check+Question type'!H33</f>
        <v/>
      </c>
      <c r="D36" s="153" t="str">
        <f>'Cover Sheet'!L33</f>
        <v/>
      </c>
      <c r="E36" s="89" t="str">
        <f>IF($B36="","",IF(COUNTIFS('English Scores- Leveled papers'!$H$3:$KM$3,E$4,'English Scores- Leveled papers'!$H35:$KM35,"&gt;-1")=0,"",SUMIF('English Scores- Leveled papers'!$H$3:$KM$3,E$4,'English Scores- Leveled papers'!$H35:$KM35)))</f>
        <v/>
      </c>
      <c r="F36" s="89" t="str">
        <f>IF($B36="","",IF(COUNTIFS('English Scores- Leveled papers'!$H$3:$KM$3,F$4,'English Scores- Leveled papers'!$H35:$KM35,"&gt;-1")=0,"",SUMIF('English Scores- Leveled papers'!$H$3:$KM$3,F$4,'English Scores- Leveled papers'!$H35:$KM35)))</f>
        <v/>
      </c>
      <c r="G36" s="89" t="str">
        <f>IF($B36="","",IF(COUNTIFS('English Scores- Leveled papers'!$H$3:$KM$3,G$4,'English Scores- Leveled papers'!$H35:$KM35,"&gt;-1")=0,"",SUMIF('English Scores- Leveled papers'!$H$3:$KM$3,G$4,'English Scores- Leveled papers'!$H35:$KM35)))</f>
        <v/>
      </c>
      <c r="H36" s="89" t="str">
        <f>IF($B36="","",IF(COUNTIFS('English Scores- Leveled papers'!$H$3:$KM$3,H$4,'English Scores- Leveled papers'!$H35:$KM35,"&gt;-1")=0,"",SUMIF('English Scores- Leveled papers'!$H$3:$KM$3,H$4,'English Scores- Leveled papers'!$H35:$KM35)))</f>
        <v/>
      </c>
      <c r="I36" s="89" t="str">
        <f>IF($B36="","",IF(COUNTIFS('English Scores- Leveled papers'!$H$3:$KM$3,I$4,'English Scores- Leveled papers'!$H35:$KM35,"&gt;-1")=0,"",SUMIF('English Scores- Leveled papers'!$H$3:$KM$3,I$4,'English Scores- Leveled papers'!$H35:$KM35)))</f>
        <v/>
      </c>
      <c r="J36" s="89" t="str">
        <f>IF($B36="","",IF(COUNTIFS('English Scores- Leveled papers'!$H$3:$KM$3,J$4,'English Scores- Leveled papers'!$H35:$KM35,"&gt;-1")=0,"",SUMIF('English Scores- Leveled papers'!$H$3:$KM$3,J$4,'English Scores- Leveled papers'!$H35:$KM35)))</f>
        <v/>
      </c>
      <c r="K36" s="89" t="str">
        <f>IF($B36="","",IF(COUNTIFS('English Scores- Leveled papers'!$H$3:$KM$3,K$4,'English Scores- Leveled papers'!$H35:$KM35,"&gt;-1")=0,"",SUMIF('English Scores- Leveled papers'!$H$3:$KM$3,K$4,'English Scores- Leveled papers'!$H35:$KM35)))</f>
        <v/>
      </c>
      <c r="L36" s="89" t="str">
        <f>IF($B36="","",IF(COUNTIFS('English Scores- Leveled papers'!$H$3:$KM$3,L$4,'English Scores- Leveled papers'!$H35:$KM35,"&gt;-1")=0,"",SUMIF('English Scores- Leveled papers'!$H$3:$KM$3,L$4,'English Scores- Leveled papers'!$H35:$KM35)))</f>
        <v/>
      </c>
      <c r="M36" s="89" t="str">
        <f>IF($B36="","",IF(COUNTIFS('English Scores- Leveled papers'!$H$3:$KM$3,M$4,'English Scores- Leveled papers'!$H35:$KM35,"&gt;-1")=0,"",SUMIF('English Scores- Leveled papers'!$H$3:$KM$3,M$4,'English Scores- Leveled papers'!$H35:$KM35)))</f>
        <v/>
      </c>
      <c r="N36" s="89" t="str">
        <f>IF($B36="","",IF(COUNTIFS('English Scores- Leveled papers'!$H$3:$KM$3,N$4,'English Scores- Leveled papers'!$H35:$KM35,"&gt;-1")=0,"",SUMIF('English Scores- Leveled papers'!$H$3:$KM$3,N$4,'English Scores- Leveled papers'!$H35:$KM35)))</f>
        <v/>
      </c>
      <c r="O36" s="89" t="str">
        <f>IF($B36="","",IF(COUNTIFS('English Scores- Leveled papers'!$H$3:$KM$3,O$4,'English Scores- Leveled papers'!$H35:$KM35,"&gt;-1")=0,"",SUMIF('English Scores- Leveled papers'!$H$3:$KM$3,O$4,'English Scores- Leveled papers'!$H35:$KM35)))</f>
        <v/>
      </c>
      <c r="P36" s="89" t="str">
        <f>IF($B36="","",IF(COUNTIFS('English Scores- Leveled papers'!$H$3:$KM$3,P$4,'English Scores- Leveled papers'!$H35:$KM35,"&gt;-1")=0,"",SUMIF('English Scores- Leveled papers'!$H$3:$KM$3,P$4,'English Scores- Leveled papers'!$H35:$KM35)))</f>
        <v/>
      </c>
      <c r="Q36" s="89" t="str">
        <f>IF($B36="","",IF(COUNTIFS('English Scores- Leveled papers'!$H$3:$KM$3,Q$4,'English Scores- Leveled papers'!$H35:$KM35,"&gt;-1")=0,"",SUMIF('English Scores- Leveled papers'!$H$3:$KM$3,Q$4,'English Scores- Leveled papers'!$H35:$KM35)))</f>
        <v/>
      </c>
      <c r="R36" s="89" t="str">
        <f>IF($B36="","",IF(COUNTIFS('English Scores- Leveled papers'!$H$3:$KM$3,R$4,'English Scores- Leveled papers'!$H35:$KM35,"&gt;-1")=0,"",SUMIF('English Scores- Leveled papers'!$H$3:$KM$3,R$4,'English Scores- Leveled papers'!$H35:$KM35)))</f>
        <v/>
      </c>
      <c r="S36" s="89" t="str">
        <f>IF($B36="","",IF(COUNTIFS('English Scores- Leveled papers'!$H$3:$KM$3,S$4,'English Scores- Leveled papers'!$H35:$KM35,"&gt;-1")=0,"",SUMIF('English Scores- Leveled papers'!$H$3:$KM$3,S$4,'English Scores- Leveled papers'!$H35:$KM35)))</f>
        <v/>
      </c>
      <c r="T36" s="89" t="str">
        <f>IF($B36="","",IF(COUNTIFS('English Scores- Leveled papers'!$H$3:$KM$3,T$4,'English Scores- Leveled papers'!$H35:$KM35,"&gt;-1")=0,"",SUMIF('English Scores- Leveled papers'!$H$3:$KM$3,T$4,'English Scores- Leveled papers'!$H35:$KM35)))</f>
        <v/>
      </c>
      <c r="U36" s="89" t="str">
        <f>IF($B36="","",IF(COUNTIFS('English Scores- Leveled papers'!$H$3:$KM$3,U$4,'English Scores- Leveled papers'!$H35:$KM35,"&gt;-1")=0,"",SUMIF('English Scores- Leveled papers'!$H$3:$KM$3,U$4,'English Scores- Leveled papers'!$H35:$KM35)))</f>
        <v/>
      </c>
      <c r="V36" s="89" t="str">
        <f>IF($B36="","",IF(COUNTIFS('English Scores- Leveled papers'!$H$3:$KM$3,V$4,'English Scores- Leveled papers'!$H35:$KM35,"&gt;-1")=0,"",SUMIF('English Scores- Leveled papers'!$H$3:$KM$3,V$4,'English Scores- Leveled papers'!$H35:$KM35)))</f>
        <v/>
      </c>
      <c r="W36" s="89" t="str">
        <f>IF($B36="","",IF(COUNTIFS('English Scores- Leveled papers'!$H$3:$KM$3,W$4,'English Scores- Leveled papers'!$H35:$KM35,"&gt;-1")=0,"",SUMIF('English Scores- Leveled papers'!$H$3:$KM$3,W$4,'English Scores- Leveled papers'!$H35:$KM35)))</f>
        <v/>
      </c>
      <c r="X36" s="89" t="str">
        <f>IF($B36="","",IF(COUNTIFS('English Scores- Leveled papers'!$H$3:$KM$3,X$4,'English Scores- Leveled papers'!$H35:$KM35,"&gt;-1")=0,"",SUMIF('English Scores- Leveled papers'!$H$3:$KM$3,X$4,'English Scores- Leveled papers'!$H35:$KM35)))</f>
        <v/>
      </c>
      <c r="Y36" s="89" t="str">
        <f>IF($B36="","",IF(COUNTIFS('English Scores- Leveled papers'!$H$3:$KM$3,Y$4,'English Scores- Leveled papers'!$H35:$KM35,"&gt;-1")=0,"",SUMIF('English Scores- Leveled papers'!$H$3:$KM$3,Y$4,'English Scores- Leveled papers'!$H35:$KM35)))</f>
        <v/>
      </c>
      <c r="Z36" s="89" t="str">
        <f>IF($B36="","",IF(COUNTIFS('English Scores- Leveled papers'!$H$3:$KM$3,Z$4,'English Scores- Leveled papers'!$H35:$KM35,"&gt;-1")=0,"",SUMIF('English Scores- Leveled papers'!$H$3:$KM$3,Z$4,'English Scores- Leveled papers'!$H35:$KM35)))</f>
        <v/>
      </c>
      <c r="AA36" s="89" t="str">
        <f>IF($B36="","",IF(COUNTIFS('English Scores- Leveled papers'!$H$3:$KM$3,AA$4,'English Scores- Leveled papers'!$H35:$KM35,"&gt;-1")=0,"",SUMIF('English Scores- Leveled papers'!$H$3:$KM$3,AA$4,'English Scores- Leveled papers'!$H35:$KM35)))</f>
        <v/>
      </c>
      <c r="AB36" s="89" t="str">
        <f>IF($B36="","",IF(COUNTIFS('English Scores- Leveled papers'!$H$3:$KM$3,AB$4,'English Scores- Leveled papers'!$H35:$KM35,"&gt;-1")=0,"",SUMIF('English Scores- Leveled papers'!$H$3:$KM$3,AB$4,'English Scores- Leveled papers'!$H35:$KM35)))</f>
        <v/>
      </c>
      <c r="AC36" s="89" t="str">
        <f>IF($B36="","",IF(COUNTIFS('English Scores- Leveled papers'!$H$3:$KM$3,AC$4,'English Scores- Leveled papers'!$H35:$KM35,"&gt;-1")=0,"",SUMIF('English Scores- Leveled papers'!$H$3:$KM$3,AC$4,'English Scores- Leveled papers'!$H35:$KM35)))</f>
        <v/>
      </c>
      <c r="AD36" s="89" t="str">
        <f>IF($B36="","",IF(COUNTIFS('English Scores- Leveled papers'!$H$3:$KM$3,AD$4,'English Scores- Leveled papers'!$H35:$KM35,"&gt;-1")=0,"",SUMIF('English Scores- Leveled papers'!$H$3:$KM$3,AD$4,'English Scores- Leveled papers'!$H35:$KM35)))</f>
        <v/>
      </c>
      <c r="AE36" s="89" t="str">
        <f>IF($B36="","",IF(COUNTIFS('English Scores- Leveled papers'!$H$3:$KM$3,AE$4,'English Scores- Leveled papers'!$H35:$KM35,"&gt;-1")=0,"",SUMIF('English Scores- Leveled papers'!$H$3:$KM$3,AE$4,'English Scores- Leveled papers'!$H35:$KM35)))</f>
        <v/>
      </c>
      <c r="AF36" s="89" t="str">
        <f>IF($B36="","",IF(COUNTIFS('English Scores- Leveled papers'!$H$3:$KM$3,AF$4,'English Scores- Leveled papers'!$H35:$KM35,"&gt;-1")=0,"",SUMIF('English Scores- Leveled papers'!$H$3:$KM$3,AF$4,'English Scores- Leveled papers'!$H35:$KM35)))</f>
        <v/>
      </c>
      <c r="AG36" s="89" t="str">
        <f>IF($B36="","",IF(COUNTIFS('English Scores- Leveled papers'!$H$3:$KM$3,AG$4,'English Scores- Leveled papers'!$H35:$KM35,"&gt;-1")=0,"",SUMIF('English Scores- Leveled papers'!$H$3:$KM$3,AG$4,'English Scores- Leveled papers'!$H35:$KM35)))</f>
        <v/>
      </c>
      <c r="AH36" s="89" t="str">
        <f>IF($B36="","",IF(COUNTIFS('English Scores- Leveled papers'!$H$3:$KM$3,AH$4,'English Scores- Leveled papers'!$H35:$KM35,"&gt;-1")=0,"",SUMIF('English Scores- Leveled papers'!$H$3:$KM$3,AH$4,'English Scores- Leveled papers'!$H35:$KM35)))</f>
        <v/>
      </c>
      <c r="AI36" s="89" t="str">
        <f>IF($B36="","",IF(COUNTIFS('English Scores- Leveled papers'!$H$3:$KM$3,AI$4,'English Scores- Leveled papers'!$H35:$KM35,"&gt;-1")=0,"",SUMIF('English Scores- Leveled papers'!$H$3:$KM$3,AI$4,'English Scores- Leveled papers'!$H35:$KM35)))</f>
        <v/>
      </c>
      <c r="AJ36" s="89" t="str">
        <f>IF($B36="","",IF(COUNTIFS('English Scores- Leveled papers'!$H$3:$KM$3,AJ$4,'English Scores- Leveled papers'!$H35:$KM35,"&gt;-1")=0,"",SUMIF('English Scores- Leveled papers'!$H$3:$KM$3,AJ$4,'English Scores- Leveled papers'!$H35:$KM35)))</f>
        <v/>
      </c>
      <c r="AK36" s="89" t="str">
        <f>IF($B36="","",IF(COUNTIFS('English Scores- Leveled papers'!$H$3:$KM$3,AK$4,'English Scores- Leveled papers'!$H35:$KM35,"&gt;-1")=0,"",SUMIF('English Scores- Leveled papers'!$H$3:$KM$3,AK$4,'English Scores- Leveled papers'!$H35:$KM35)))</f>
        <v/>
      </c>
      <c r="AL36" s="89" t="str">
        <f>IF($B36="","",IF(COUNTIFS('English Scores- Leveled papers'!$H$3:$KM$3,AL$4,'English Scores- Leveled papers'!$H35:$KM35,"&gt;-1")=0,"",SUMIF('English Scores- Leveled papers'!$H$3:$KM$3,AL$4,'English Scores- Leveled papers'!$H35:$KM35)))</f>
        <v/>
      </c>
      <c r="AM36" s="89" t="str">
        <f>IF($B36="","",IF(COUNTIFS('English Scores- Leveled papers'!$H$3:$KM$3,AM$4,'English Scores- Leveled papers'!$H35:$KM35,"&gt;-1")=0,"",SUMIF('English Scores- Leveled papers'!$H$3:$KM$3,AM$4,'English Scores- Leveled papers'!$H35:$KM35)))</f>
        <v/>
      </c>
      <c r="AN36" s="89" t="str">
        <f>IF($B36="","",IF(COUNTIFS('English Scores- Leveled papers'!$H$3:$KM$3,AN$4,'English Scores- Leveled papers'!$H35:$KM35,"&gt;-1")=0,"",SUMIF('English Scores- Leveled papers'!$H$3:$KM$3,AN$4,'English Scores- Leveled papers'!$H35:$KM35)))</f>
        <v/>
      </c>
      <c r="AO36" s="89" t="str">
        <f>IF($B36="","",IF(COUNTIFS('English Scores- Leveled papers'!$H$3:$KM$3,AO$4,'English Scores- Leveled papers'!$H35:$KM35,"&gt;-1")=0,"",SUMIF('English Scores- Leveled papers'!$H$3:$KM$3,AO$4,'English Scores- Leveled papers'!$H35:$KM35)))</f>
        <v/>
      </c>
      <c r="AP36" s="89" t="str">
        <f>IF($B36="","",IF(COUNTIFS('English Scores- Leveled papers'!$H$3:$KM$3,AP$4,'English Scores- Leveled papers'!$H35:$KM35,"&gt;-1")=0,"",SUMIF('English Scores- Leveled papers'!$H$3:$KM$3,AP$4,'English Scores- Leveled papers'!$H35:$KM35)))</f>
        <v/>
      </c>
      <c r="AQ36" s="89" t="str">
        <f>IF($B36="","",IF(COUNTIFS('English Scores- Leveled papers'!$H$3:$KM$3,AQ$4,'English Scores- Leveled papers'!$H35:$KM35,"&gt;-1")=0,"",SUMIF('English Scores- Leveled papers'!$H$3:$KM$3,AQ$4,'English Scores- Leveled papers'!$H35:$KM35)))</f>
        <v/>
      </c>
      <c r="AR36" s="89" t="str">
        <f>IF($B36="","",IF(COUNTIFS('English Scores- Leveled papers'!$H$3:$KM$3,AR$4,'English Scores- Leveled papers'!$H35:$KM35,"&gt;-1")=0,"",SUMIF('English Scores- Leveled papers'!$H$3:$KM$3,AR$4,'English Scores- Leveled papers'!$H35:$KM35)))</f>
        <v/>
      </c>
      <c r="AS36" s="89" t="str">
        <f>IF($B36="","",IF(COUNTIFS('English Scores- Leveled papers'!$H$3:$KM$3,AS$4,'English Scores- Leveled papers'!$H35:$KM35,"&gt;-1")=0,"",SUMIF('English Scores- Leveled papers'!$H$3:$KM$3,AS$4,'English Scores- Leveled papers'!$H35:$KM35)))</f>
        <v/>
      </c>
      <c r="AT36" s="89" t="str">
        <f>IF($B36="","",IF(COUNTIFS('English Scores- Leveled papers'!$H$3:$KM$3,AT$4,'English Scores- Leveled papers'!$H35:$KM35,"&gt;-1")=0,"",SUMIF('English Scores- Leveled papers'!$H$3:$KM$3,AT$4,'English Scores- Leveled papers'!$H35:$KM35)))</f>
        <v/>
      </c>
      <c r="AU36" s="89" t="str">
        <f>IF($B36="","",IF(COUNTIFS('English Scores- Leveled papers'!$H$3:$KM$3,AU$4,'English Scores- Leveled papers'!$H35:$KM35,"&gt;-1")=0,"",SUMIF('English Scores- Leveled papers'!$H$3:$KM$3,AU$4,'English Scores- Leveled papers'!$H35:$KM35)))</f>
        <v/>
      </c>
      <c r="AV36" s="89" t="str">
        <f>IF($B36="","",IF(COUNTIFS('English Scores- Leveled papers'!$H$3:$KM$3,AV$4,'English Scores- Leveled papers'!$H35:$KM35,"&gt;-1")=0,"",SUMIF('English Scores- Leveled papers'!$H$3:$KM$3,AV$4,'English Scores- Leveled papers'!$H35:$KM35)))</f>
        <v/>
      </c>
      <c r="AW36" s="89" t="str">
        <f>IF($B36="","",IF(COUNTIFS('English Scores- Leveled papers'!$H$3:$KM$3,AW$4,'English Scores- Leveled papers'!$H35:$KM35,"&gt;-1")=0,"",SUMIF('English Scores- Leveled papers'!$H$3:$KM$3,AW$4,'English Scores- Leveled papers'!$H35:$KM35)))</f>
        <v/>
      </c>
      <c r="AX36" s="89" t="str">
        <f>IF($B36="","",IF(COUNTIFS('English Scores- Leveled papers'!$H$3:$KM$3,AX$4,'English Scores- Leveled papers'!$H35:$KM35,"&gt;-1")=0,"",SUMIF('English Scores- Leveled papers'!$H$3:$KM$3,AX$4,'English Scores- Leveled papers'!$H35:$KM35)))</f>
        <v/>
      </c>
      <c r="AY36" s="89" t="str">
        <f>IF($B36="","",IF(COUNTIFS('English Scores- Leveled papers'!$H$3:$KM$3,AY$4,'English Scores- Leveled papers'!$H35:$KM35,"&gt;-1")=0,"",SUMIF('English Scores- Leveled papers'!$H$3:$KM$3,AY$4,'English Scores- Leveled papers'!$H35:$KM35)))</f>
        <v/>
      </c>
      <c r="AZ36" s="89" t="str">
        <f>IF($B36="","",IF(COUNTIFS('English Scores- Leveled papers'!$H$3:$KM$3,AZ$4,'English Scores- Leveled papers'!$H35:$KM35,"&gt;-1")=0,"",SUMIF('English Scores- Leveled papers'!$H$3:$KM$3,AZ$4,'English Scores- Leveled papers'!$H35:$KM35)))</f>
        <v/>
      </c>
      <c r="BA36" s="89" t="str">
        <f>IF($B36="","",IF(COUNTIFS('English Scores- Leveled papers'!$H$3:$KM$3,BA$4,'English Scores- Leveled papers'!$H35:$KM35,"&gt;-1")=0,"",SUMIF('English Scores- Leveled papers'!$H$3:$KM$3,BA$4,'English Scores- Leveled papers'!$H35:$KM35)))</f>
        <v/>
      </c>
      <c r="BB36" s="89" t="str">
        <f>IF($B36="","",IF(COUNTIFS('English Scores- Leveled papers'!$H$3:$KM$3,BB$4,'English Scores- Leveled papers'!$H35:$KM35,"&gt;-1")=0,"",SUMIF('English Scores- Leveled papers'!$H$3:$KM$3,BB$4,'English Scores- Leveled papers'!$H35:$KM35)))</f>
        <v/>
      </c>
      <c r="BC36" s="89" t="str">
        <f>IF($B36="","",IF(COUNTIFS('English Scores- Leveled papers'!$H$3:$KM$3,BC$4,'English Scores- Leveled papers'!$H35:$KM35,"&gt;-1")=0,"",SUMIF('English Scores- Leveled papers'!$H$3:$KM$3,BC$4,'English Scores- Leveled papers'!$H35:$KM35)))</f>
        <v/>
      </c>
      <c r="BD36" s="89" t="str">
        <f>IF($B36="","",IF(COUNTIFS('English Scores- Leveled papers'!$H$3:$KM$3,BD$4,'English Scores- Leveled papers'!$H35:$KM35,"&gt;-1")=0,"",SUMIF('English Scores- Leveled papers'!$H$3:$KM$3,BD$4,'English Scores- Leveled papers'!$H35:$KM35)))</f>
        <v/>
      </c>
      <c r="BE36" s="89" t="str">
        <f>IF($B36="","",IF(COUNTIFS('English Scores- Leveled papers'!$H$3:$KM$3,BE$4,'English Scores- Leveled papers'!$H35:$KM35,"&gt;-1")=0,"",SUMIF('English Scores- Leveled papers'!$H$3:$KM$3,BE$4,'English Scores- Leveled papers'!$H35:$KM35)))</f>
        <v/>
      </c>
      <c r="BF36" s="89" t="str">
        <f>IF($B36="","",IF(COUNTIFS('English Scores- Leveled papers'!$H$3:$KM$3,BF$4,'English Scores- Leveled papers'!$H35:$KM35,"&gt;-1")=0,"",SUMIF('English Scores- Leveled papers'!$H$3:$KM$3,BF$4,'English Scores- Leveled papers'!$H35:$KM35)))</f>
        <v/>
      </c>
      <c r="BG36" s="89" t="str">
        <f>IF($B36="","",IF(COUNTIFS('English Scores- Leveled papers'!$H$3:$KM$3,BG$4,'English Scores- Leveled papers'!$H35:$KM35,"&gt;-1")=0,"",SUMIF('English Scores- Leveled papers'!$H$3:$KM$3,BG$4,'English Scores- Leveled papers'!$H35:$KM35)))</f>
        <v/>
      </c>
      <c r="BH36" s="89" t="str">
        <f>IF($B36="","",IF(COUNTIFS('English Scores- Leveled papers'!$H$3:$KM$3,BH$4,'English Scores- Leveled papers'!$H35:$KM35,"&gt;-1")=0,"",SUMIF('English Scores- Leveled papers'!$H$3:$KM$3,BH$4,'English Scores- Leveled papers'!$H35:$KM35)))</f>
        <v/>
      </c>
      <c r="BI36" s="89" t="str">
        <f>IF($B36="","",IF(COUNTIFS('English Scores- Leveled papers'!$H$3:$KM$3,BI$4,'English Scores- Leveled papers'!$H35:$KM35,"&gt;-1")=0,"",SUMIF('English Scores- Leveled papers'!$H$3:$KM$3,BI$4,'English Scores- Leveled papers'!$H35:$KM35)))</f>
        <v/>
      </c>
      <c r="BJ36" s="89" t="str">
        <f>IF($B36="","",IF(COUNTIFS('English Scores- Leveled papers'!$H$3:$KM$3,BJ$4,'English Scores- Leveled papers'!$H35:$KM35,"&gt;-1")=0,"",SUMIF('English Scores- Leveled papers'!$H$3:$KM$3,BJ$4,'English Scores- Leveled papers'!$H35:$KM35)))</f>
        <v/>
      </c>
      <c r="BK36" s="89" t="str">
        <f>IF($B36="","",IF(COUNTIFS('English Scores- Leveled papers'!$H$3:$KM$3,BK$4,'English Scores- Leveled papers'!$H35:$KM35,"&gt;-1")=0,"",SUMIF('English Scores- Leveled papers'!$H$3:$KM$3,BK$4,'English Scores- Leveled papers'!$H35:$KM35)))</f>
        <v/>
      </c>
      <c r="BL36" s="89" t="str">
        <f>IF($B36="","",IF(COUNTIFS('English Scores- Leveled papers'!$H$3:$KM$3,BL$4,'English Scores- Leveled papers'!$H35:$KM35,"&gt;-1")=0,"",SUMIF('English Scores- Leveled papers'!$H$3:$KM$3,BL$4,'English Scores- Leveled papers'!$H35:$KM35)))</f>
        <v/>
      </c>
      <c r="BM36" s="89" t="str">
        <f>IF($B36="","",IF(COUNTIFS('Eng GLA 6th, 7th, 8th'!$E$3:$DV$3,BM$4,'Eng GLA 6th, 7th, 8th'!$E36:$DV36, "&gt;-1")=0,"",SUMIF('Eng GLA 6th, 7th, 8th'!$E$3:$DV$3,BM$4,'Eng GLA 6th, 7th, 8th'!$E36:$DV36)))</f>
        <v/>
      </c>
      <c r="BN36" s="89" t="str">
        <f>IF($B36="","",IF(COUNTIFS('Eng GLA 6th, 7th, 8th'!$E$3:$DV$3,BN$4,'Eng GLA 6th, 7th, 8th'!$E36:$DV36, "&gt;-1")=0,"",SUMIF('Eng GLA 6th, 7th, 8th'!$E$3:$DV$3,BN$4,'Eng GLA 6th, 7th, 8th'!$E36:$DV36)))</f>
        <v/>
      </c>
      <c r="BO36" s="89" t="str">
        <f>IF($B36="","",IF(COUNTIFS('Eng GLA 6th, 7th, 8th'!$E$3:$DV$3,BO$4,'Eng GLA 6th, 7th, 8th'!$E36:$DV36, "&gt;-1")=0,"",SUMIF('Eng GLA 6th, 7th, 8th'!$E$3:$DV$3,BO$4,'Eng GLA 6th, 7th, 8th'!$E36:$DV36)))</f>
        <v/>
      </c>
      <c r="BP36" s="89" t="str">
        <f>IF($B36="","",IF(COUNTIFS('Eng GLA 6th, 7th, 8th'!$E$3:$DV$3,BP$4,'Eng GLA 6th, 7th, 8th'!$E36:$DV36, "&gt;-1")=0,"",SUMIF('Eng GLA 6th, 7th, 8th'!$E$3:$DV$3,BP$4,'Eng GLA 6th, 7th, 8th'!$E36:$DV36)))</f>
        <v/>
      </c>
      <c r="BQ36" s="89" t="str">
        <f>IF($B36="","",IF(COUNTIFS('Eng GLA 6th, 7th, 8th'!$E$3:$DV$3,BQ$4,'Eng GLA 6th, 7th, 8th'!$E36:$DV36, "&gt;-1")=0,"",SUMIF('Eng GLA 6th, 7th, 8th'!$E$3:$DV$3,BQ$4,'Eng GLA 6th, 7th, 8th'!$E36:$DV36)))</f>
        <v/>
      </c>
      <c r="BR36" s="89" t="str">
        <f>IF($B36="","",IF(COUNTIFS('Eng GLA 6th, 7th, 8th'!$E$3:$DV$3,BR$4,'Eng GLA 6th, 7th, 8th'!$E36:$DV36, "&gt;-1")=0,"",SUMIF('Eng GLA 6th, 7th, 8th'!$E$3:$DV$3,BR$4,'Eng GLA 6th, 7th, 8th'!$E36:$DV36)))</f>
        <v/>
      </c>
      <c r="BS36" s="89" t="str">
        <f>IF($B36="","",IF(COUNTIFS('Eng GLA 6th, 7th, 8th'!$E$3:$DV$3,BS$4,'Eng GLA 6th, 7th, 8th'!$E36:$DV36, "&gt;-1")=0,"",SUMIF('Eng GLA 6th, 7th, 8th'!$E$3:$DV$3,BS$4,'Eng GLA 6th, 7th, 8th'!$E36:$DV36)))</f>
        <v/>
      </c>
      <c r="BT36" s="89" t="str">
        <f>IF($B36="","",IF(COUNTIFS('Eng GLA 6th, 7th, 8th'!$E$3:$DV$3,BT$4,'Eng GLA 6th, 7th, 8th'!$E36:$DV36, "&gt;-1")=0,"",SUMIF('Eng GLA 6th, 7th, 8th'!$E$3:$DV$3,BT$4,'Eng GLA 6th, 7th, 8th'!$E36:$DV36)))</f>
        <v/>
      </c>
      <c r="BU36" s="89" t="str">
        <f>IF($B36="","",IF(COUNTIFS('Eng GLA 6th, 7th, 8th'!$E$3:$DV$3,BU$4,'Eng GLA 6th, 7th, 8th'!$E36:$DV36, "&gt;-1")=0,"",SUMIF('Eng GLA 6th, 7th, 8th'!$E$3:$DV$3,BU$4,'Eng GLA 6th, 7th, 8th'!$E36:$DV36)))</f>
        <v/>
      </c>
      <c r="BV36" s="89" t="str">
        <f>IF($B36="","",IF(COUNTIFS('Eng GLA 6th, 7th, 8th'!$E$3:$DV$3,BV$4,'Eng GLA 6th, 7th, 8th'!$E36:$DV36, "&gt;-1")=0,"",SUMIF('Eng GLA 6th, 7th, 8th'!$E$3:$DV$3,BV$4,'Eng GLA 6th, 7th, 8th'!$E36:$DV36)))</f>
        <v/>
      </c>
      <c r="BW36" s="89" t="str">
        <f>IF($B36="","",IF(COUNTIFS('Eng GLA 6th, 7th, 8th'!$E$3:$DV$3,BW$4,'Eng GLA 6th, 7th, 8th'!$E36:$DV36, "&gt;-1")=0,"",SUMIF('Eng GLA 6th, 7th, 8th'!$E$3:$DV$3,BW$4,'Eng GLA 6th, 7th, 8th'!$E36:$DV36)))</f>
        <v/>
      </c>
      <c r="BX36" s="89" t="str">
        <f>IF($B36="","",IF(COUNTIFS('Eng GLA 6th, 7th, 8th'!$E$3:$DV$3,BX$4,'Eng GLA 6th, 7th, 8th'!$E36:$DV36, "&gt;-1")=0,"",SUMIF('Eng GLA 6th, 7th, 8th'!$E$3:$DV$3,BX$4,'Eng GLA 6th, 7th, 8th'!$E36:$DV36)))</f>
        <v/>
      </c>
      <c r="BY36" s="89" t="str">
        <f>IF($B36="","",IF(COUNTIFS('Eng GLA 6th, 7th, 8th'!$E$3:$DV$3,BY$4,'Eng GLA 6th, 7th, 8th'!$E36:$DV36, "&gt;-1")=0,"",SUMIF('Eng GLA 6th, 7th, 8th'!$E$3:$DV$3,BY$4,'Eng GLA 6th, 7th, 8th'!$E36:$DV36)))</f>
        <v/>
      </c>
      <c r="BZ36" s="89" t="str">
        <f>IF($B36="","",IF(COUNTIFS('Eng GLA 6th, 7th, 8th'!$E$3:$DV$3,BZ$4,'Eng GLA 6th, 7th, 8th'!$E36:$DV36, "&gt;-1")=0,"",SUMIF('Eng GLA 6th, 7th, 8th'!$E$3:$DV$3,BZ$4,'Eng GLA 6th, 7th, 8th'!$E36:$DV36)))</f>
        <v/>
      </c>
      <c r="CA36" s="89" t="str">
        <f>IF($B36="","",IF(COUNTIFS('Eng GLA 6th, 7th, 8th'!$E$3:$DV$3,CA$4,'Eng GLA 6th, 7th, 8th'!$E36:$DV36, "&gt;-1")=0,"",SUMIF('Eng GLA 6th, 7th, 8th'!$E$3:$DV$3,CA$4,'Eng GLA 6th, 7th, 8th'!$E36:$DV36)))</f>
        <v/>
      </c>
      <c r="CB36" s="426"/>
      <c r="CC36" s="133" t="str">
        <f>IFERROR(IF((COUNT('Eng GLA 6th, 7th, 8th'!E36:U36)=0)," ",(SUM('Eng GLA 6th, 7th, 8th'!E36:U36)/$CC$3)),"")</f>
        <v xml:space="preserve"> </v>
      </c>
      <c r="CD36" s="133" t="str">
        <f>IFERROR(IF((COUNT('Eng GLA 6th, 7th, 8th'!V36:AA36)=0)," ",(SUM('Eng GLA 6th, 7th, 8th'!V36:AA36)/$CD$3)),"")</f>
        <v xml:space="preserve"> </v>
      </c>
      <c r="CE36" s="133" t="str">
        <f>IFERROR(IF((COUNT('Eng GLA 6th, 7th, 8th'!AB36:AG36)=0)," ",(SUM('Eng GLA 6th, 7th, 8th'!AB36:AG36)/$CE$3)),"")</f>
        <v xml:space="preserve"> </v>
      </c>
      <c r="CF36" s="133" t="str">
        <f>IFERROR(IF((COUNT('Eng GLA 6th, 7th, 8th'!AH36:AP36)=0)," ",(SUM('Eng GLA 6th, 7th, 8th'!AH36:AP36)/$CF$3)),"")</f>
        <v xml:space="preserve"> </v>
      </c>
      <c r="CG36" s="433" t="str">
        <f>IFERROR(IF((COUNT('Eng GLA 6th, 7th, 8th'!AR36:BH36)=0)," ",(SUM('Eng GLA 6th, 7th, 8th'!AR36:BH36)/$CG$3)),"")</f>
        <v xml:space="preserve"> </v>
      </c>
      <c r="CH36" s="433" t="str">
        <f>IFERROR(IF((COUNT('Eng GLA 6th, 7th, 8th'!BI36:BN36)=0)," ",(SUM('Eng GLA 6th, 7th, 8th'!BI36:BN36)/$CH$3)),"")</f>
        <v xml:space="preserve"> </v>
      </c>
      <c r="CI36" s="433" t="str">
        <f>IFERROR(IF((COUNT('Eng GLA 6th, 7th, 8th'!BO36:BT36)=0)," ",(SUM('Eng GLA 6th, 7th, 8th'!BO36:BT36)/$CI$3)),"")</f>
        <v xml:space="preserve"> </v>
      </c>
      <c r="CJ36" s="433" t="str">
        <f>IFERROR(IF((COUNT('Eng GLA 6th, 7th, 8th'!BU36:CF36)=0)," ",(SUM('Eng GLA 6th, 7th, 8th'!BU36:CF36)/$CJ$3)),"")</f>
        <v xml:space="preserve"> </v>
      </c>
      <c r="CK36" s="433" t="str">
        <f>IFERROR(IF((COUNT('Eng GLA 6th, 7th, 8th'!CH36:CX36)=0)," ",(SUM('Eng GLA 6th, 7th, 8th'!CH36:CX36)/$CK$3)),"")</f>
        <v xml:space="preserve"> </v>
      </c>
      <c r="CL36" s="433" t="str">
        <f>IFERROR(IF((COUNT('Eng GLA 6th, 7th, 8th'!CY36:DD36)=0)," ",(SUM('Eng GLA 6th, 7th, 8th'!CY36:DD36)/$CL$3)),"")</f>
        <v xml:space="preserve"> </v>
      </c>
      <c r="CM36" s="433" t="str">
        <f>IFERROR(IF((COUNT('Eng GLA 6th, 7th, 8th'!DE36:DJ36)=0)," ",(SUM('Eng GLA 6th, 7th, 8th'!DE36:DJ36)/$CM$3)),"")</f>
        <v xml:space="preserve"> </v>
      </c>
      <c r="CN36" s="433" t="str">
        <f>IFERROR(IF((COUNT('Eng GLA 6th, 7th, 8th'!DK36:DV36)=0)," ",(SUM('Eng GLA 6th, 7th, 8th'!DK36:DV36)/$CN$3)),"")</f>
        <v xml:space="preserve"> </v>
      </c>
    </row>
    <row r="37" spans="1:92" x14ac:dyDescent="0.2">
      <c r="A37" s="65">
        <v>30</v>
      </c>
      <c r="B37" s="65" t="str">
        <f>'English Scores- Leveled papers'!B36</f>
        <v>Insha Khan</v>
      </c>
      <c r="C37" s="66" t="str">
        <f>'RC Mastery Check+Question type'!H34</f>
        <v/>
      </c>
      <c r="D37" s="153" t="str">
        <f>'Cover Sheet'!L34</f>
        <v/>
      </c>
      <c r="E37" s="89" t="str">
        <f>IF($B37="","",IF(COUNTIFS('English Scores- Leveled papers'!$H$3:$KM$3,E$4,'English Scores- Leveled papers'!$H36:$KM36,"&gt;-1")=0,"",SUMIF('English Scores- Leveled papers'!$H$3:$KM$3,E$4,'English Scores- Leveled papers'!$H36:$KM36)))</f>
        <v/>
      </c>
      <c r="F37" s="89" t="str">
        <f>IF($B37="","",IF(COUNTIFS('English Scores- Leveled papers'!$H$3:$KM$3,F$4,'English Scores- Leveled papers'!$H36:$KM36,"&gt;-1")=0,"",SUMIF('English Scores- Leveled papers'!$H$3:$KM$3,F$4,'English Scores- Leveled papers'!$H36:$KM36)))</f>
        <v/>
      </c>
      <c r="G37" s="89" t="str">
        <f>IF($B37="","",IF(COUNTIFS('English Scores- Leveled papers'!$H$3:$KM$3,G$4,'English Scores- Leveled papers'!$H36:$KM36,"&gt;-1")=0,"",SUMIF('English Scores- Leveled papers'!$H$3:$KM$3,G$4,'English Scores- Leveled papers'!$H36:$KM36)))</f>
        <v/>
      </c>
      <c r="H37" s="89" t="str">
        <f>IF($B37="","",IF(COUNTIFS('English Scores- Leveled papers'!$H$3:$KM$3,H$4,'English Scores- Leveled papers'!$H36:$KM36,"&gt;-1")=0,"",SUMIF('English Scores- Leveled papers'!$H$3:$KM$3,H$4,'English Scores- Leveled papers'!$H36:$KM36)))</f>
        <v/>
      </c>
      <c r="I37" s="89" t="str">
        <f>IF($B37="","",IF(COUNTIFS('English Scores- Leveled papers'!$H$3:$KM$3,I$4,'English Scores- Leveled papers'!$H36:$KM36,"&gt;-1")=0,"",SUMIF('English Scores- Leveled papers'!$H$3:$KM$3,I$4,'English Scores- Leveled papers'!$H36:$KM36)))</f>
        <v/>
      </c>
      <c r="J37" s="89" t="str">
        <f>IF($B37="","",IF(COUNTIFS('English Scores- Leveled papers'!$H$3:$KM$3,J$4,'English Scores- Leveled papers'!$H36:$KM36,"&gt;-1")=0,"",SUMIF('English Scores- Leveled papers'!$H$3:$KM$3,J$4,'English Scores- Leveled papers'!$H36:$KM36)))</f>
        <v/>
      </c>
      <c r="K37" s="89" t="str">
        <f>IF($B37="","",IF(COUNTIFS('English Scores- Leveled papers'!$H$3:$KM$3,K$4,'English Scores- Leveled papers'!$H36:$KM36,"&gt;-1")=0,"",SUMIF('English Scores- Leveled papers'!$H$3:$KM$3,K$4,'English Scores- Leveled papers'!$H36:$KM36)))</f>
        <v/>
      </c>
      <c r="L37" s="89" t="str">
        <f>IF($B37="","",IF(COUNTIFS('English Scores- Leveled papers'!$H$3:$KM$3,L$4,'English Scores- Leveled papers'!$H36:$KM36,"&gt;-1")=0,"",SUMIF('English Scores- Leveled papers'!$H$3:$KM$3,L$4,'English Scores- Leveled papers'!$H36:$KM36)))</f>
        <v/>
      </c>
      <c r="M37" s="89" t="str">
        <f>IF($B37="","",IF(COUNTIFS('English Scores- Leveled papers'!$H$3:$KM$3,M$4,'English Scores- Leveled papers'!$H36:$KM36,"&gt;-1")=0,"",SUMIF('English Scores- Leveled papers'!$H$3:$KM$3,M$4,'English Scores- Leveled papers'!$H36:$KM36)))</f>
        <v/>
      </c>
      <c r="N37" s="89" t="str">
        <f>IF($B37="","",IF(COUNTIFS('English Scores- Leveled papers'!$H$3:$KM$3,N$4,'English Scores- Leveled papers'!$H36:$KM36,"&gt;-1")=0,"",SUMIF('English Scores- Leveled papers'!$H$3:$KM$3,N$4,'English Scores- Leveled papers'!$H36:$KM36)))</f>
        <v/>
      </c>
      <c r="O37" s="89" t="str">
        <f>IF($B37="","",IF(COUNTIFS('English Scores- Leveled papers'!$H$3:$KM$3,O$4,'English Scores- Leveled papers'!$H36:$KM36,"&gt;-1")=0,"",SUMIF('English Scores- Leveled papers'!$H$3:$KM$3,O$4,'English Scores- Leveled papers'!$H36:$KM36)))</f>
        <v/>
      </c>
      <c r="P37" s="89" t="str">
        <f>IF($B37="","",IF(COUNTIFS('English Scores- Leveled papers'!$H$3:$KM$3,P$4,'English Scores- Leveled papers'!$H36:$KM36,"&gt;-1")=0,"",SUMIF('English Scores- Leveled papers'!$H$3:$KM$3,P$4,'English Scores- Leveled papers'!$H36:$KM36)))</f>
        <v/>
      </c>
      <c r="Q37" s="89" t="str">
        <f>IF($B37="","",IF(COUNTIFS('English Scores- Leveled papers'!$H$3:$KM$3,Q$4,'English Scores- Leveled papers'!$H36:$KM36,"&gt;-1")=0,"",SUMIF('English Scores- Leveled papers'!$H$3:$KM$3,Q$4,'English Scores- Leveled papers'!$H36:$KM36)))</f>
        <v/>
      </c>
      <c r="R37" s="89" t="str">
        <f>IF($B37="","",IF(COUNTIFS('English Scores- Leveled papers'!$H$3:$KM$3,R$4,'English Scores- Leveled papers'!$H36:$KM36,"&gt;-1")=0,"",SUMIF('English Scores- Leveled papers'!$H$3:$KM$3,R$4,'English Scores- Leveled papers'!$H36:$KM36)))</f>
        <v/>
      </c>
      <c r="S37" s="89" t="str">
        <f>IF($B37="","",IF(COUNTIFS('English Scores- Leveled papers'!$H$3:$KM$3,S$4,'English Scores- Leveled papers'!$H36:$KM36,"&gt;-1")=0,"",SUMIF('English Scores- Leveled papers'!$H$3:$KM$3,S$4,'English Scores- Leveled papers'!$H36:$KM36)))</f>
        <v/>
      </c>
      <c r="T37" s="89" t="str">
        <f>IF($B37="","",IF(COUNTIFS('English Scores- Leveled papers'!$H$3:$KM$3,T$4,'English Scores- Leveled papers'!$H36:$KM36,"&gt;-1")=0,"",SUMIF('English Scores- Leveled papers'!$H$3:$KM$3,T$4,'English Scores- Leveled papers'!$H36:$KM36)))</f>
        <v/>
      </c>
      <c r="U37" s="89" t="str">
        <f>IF($B37="","",IF(COUNTIFS('English Scores- Leveled papers'!$H$3:$KM$3,U$4,'English Scores- Leveled papers'!$H36:$KM36,"&gt;-1")=0,"",SUMIF('English Scores- Leveled papers'!$H$3:$KM$3,U$4,'English Scores- Leveled papers'!$H36:$KM36)))</f>
        <v/>
      </c>
      <c r="V37" s="89" t="str">
        <f>IF($B37="","",IF(COUNTIFS('English Scores- Leveled papers'!$H$3:$KM$3,V$4,'English Scores- Leveled papers'!$H36:$KM36,"&gt;-1")=0,"",SUMIF('English Scores- Leveled papers'!$H$3:$KM$3,V$4,'English Scores- Leveled papers'!$H36:$KM36)))</f>
        <v/>
      </c>
      <c r="W37" s="89" t="str">
        <f>IF($B37="","",IF(COUNTIFS('English Scores- Leveled papers'!$H$3:$KM$3,W$4,'English Scores- Leveled papers'!$H36:$KM36,"&gt;-1")=0,"",SUMIF('English Scores- Leveled papers'!$H$3:$KM$3,W$4,'English Scores- Leveled papers'!$H36:$KM36)))</f>
        <v/>
      </c>
      <c r="X37" s="89" t="str">
        <f>IF($B37="","",IF(COUNTIFS('English Scores- Leveled papers'!$H$3:$KM$3,X$4,'English Scores- Leveled papers'!$H36:$KM36,"&gt;-1")=0,"",SUMIF('English Scores- Leveled papers'!$H$3:$KM$3,X$4,'English Scores- Leveled papers'!$H36:$KM36)))</f>
        <v/>
      </c>
      <c r="Y37" s="89" t="str">
        <f>IF($B37="","",IF(COUNTIFS('English Scores- Leveled papers'!$H$3:$KM$3,Y$4,'English Scores- Leveled papers'!$H36:$KM36,"&gt;-1")=0,"",SUMIF('English Scores- Leveled papers'!$H$3:$KM$3,Y$4,'English Scores- Leveled papers'!$H36:$KM36)))</f>
        <v/>
      </c>
      <c r="Z37" s="89" t="str">
        <f>IF($B37="","",IF(COUNTIFS('English Scores- Leveled papers'!$H$3:$KM$3,Z$4,'English Scores- Leveled papers'!$H36:$KM36,"&gt;-1")=0,"",SUMIF('English Scores- Leveled papers'!$H$3:$KM$3,Z$4,'English Scores- Leveled papers'!$H36:$KM36)))</f>
        <v/>
      </c>
      <c r="AA37" s="89" t="str">
        <f>IF($B37="","",IF(COUNTIFS('English Scores- Leveled papers'!$H$3:$KM$3,AA$4,'English Scores- Leveled papers'!$H36:$KM36,"&gt;-1")=0,"",SUMIF('English Scores- Leveled papers'!$H$3:$KM$3,AA$4,'English Scores- Leveled papers'!$H36:$KM36)))</f>
        <v/>
      </c>
      <c r="AB37" s="89" t="str">
        <f>IF($B37="","",IF(COUNTIFS('English Scores- Leveled papers'!$H$3:$KM$3,AB$4,'English Scores- Leveled papers'!$H36:$KM36,"&gt;-1")=0,"",SUMIF('English Scores- Leveled papers'!$H$3:$KM$3,AB$4,'English Scores- Leveled papers'!$H36:$KM36)))</f>
        <v/>
      </c>
      <c r="AC37" s="89" t="str">
        <f>IF($B37="","",IF(COUNTIFS('English Scores- Leveled papers'!$H$3:$KM$3,AC$4,'English Scores- Leveled papers'!$H36:$KM36,"&gt;-1")=0,"",SUMIF('English Scores- Leveled papers'!$H$3:$KM$3,AC$4,'English Scores- Leveled papers'!$H36:$KM36)))</f>
        <v/>
      </c>
      <c r="AD37" s="89" t="str">
        <f>IF($B37="","",IF(COUNTIFS('English Scores- Leveled papers'!$H$3:$KM$3,AD$4,'English Scores- Leveled papers'!$H36:$KM36,"&gt;-1")=0,"",SUMIF('English Scores- Leveled papers'!$H$3:$KM$3,AD$4,'English Scores- Leveled papers'!$H36:$KM36)))</f>
        <v/>
      </c>
      <c r="AE37" s="89" t="str">
        <f>IF($B37="","",IF(COUNTIFS('English Scores- Leveled papers'!$H$3:$KM$3,AE$4,'English Scores- Leveled papers'!$H36:$KM36,"&gt;-1")=0,"",SUMIF('English Scores- Leveled papers'!$H$3:$KM$3,AE$4,'English Scores- Leveled papers'!$H36:$KM36)))</f>
        <v/>
      </c>
      <c r="AF37" s="89" t="str">
        <f>IF($B37="","",IF(COUNTIFS('English Scores- Leveled papers'!$H$3:$KM$3,AF$4,'English Scores- Leveled papers'!$H36:$KM36,"&gt;-1")=0,"",SUMIF('English Scores- Leveled papers'!$H$3:$KM$3,AF$4,'English Scores- Leveled papers'!$H36:$KM36)))</f>
        <v/>
      </c>
      <c r="AG37" s="89" t="str">
        <f>IF($B37="","",IF(COUNTIFS('English Scores- Leveled papers'!$H$3:$KM$3,AG$4,'English Scores- Leveled papers'!$H36:$KM36,"&gt;-1")=0,"",SUMIF('English Scores- Leveled papers'!$H$3:$KM$3,AG$4,'English Scores- Leveled papers'!$H36:$KM36)))</f>
        <v/>
      </c>
      <c r="AH37" s="89" t="str">
        <f>IF($B37="","",IF(COUNTIFS('English Scores- Leveled papers'!$H$3:$KM$3,AH$4,'English Scores- Leveled papers'!$H36:$KM36,"&gt;-1")=0,"",SUMIF('English Scores- Leveled papers'!$H$3:$KM$3,AH$4,'English Scores- Leveled papers'!$H36:$KM36)))</f>
        <v/>
      </c>
      <c r="AI37" s="89" t="str">
        <f>IF($B37="","",IF(COUNTIFS('English Scores- Leveled papers'!$H$3:$KM$3,AI$4,'English Scores- Leveled papers'!$H36:$KM36,"&gt;-1")=0,"",SUMIF('English Scores- Leveled papers'!$H$3:$KM$3,AI$4,'English Scores- Leveled papers'!$H36:$KM36)))</f>
        <v/>
      </c>
      <c r="AJ37" s="89" t="str">
        <f>IF($B37="","",IF(COUNTIFS('English Scores- Leveled papers'!$H$3:$KM$3,AJ$4,'English Scores- Leveled papers'!$H36:$KM36,"&gt;-1")=0,"",SUMIF('English Scores- Leveled papers'!$H$3:$KM$3,AJ$4,'English Scores- Leveled papers'!$H36:$KM36)))</f>
        <v/>
      </c>
      <c r="AK37" s="89" t="str">
        <f>IF($B37="","",IF(COUNTIFS('English Scores- Leveled papers'!$H$3:$KM$3,AK$4,'English Scores- Leveled papers'!$H36:$KM36,"&gt;-1")=0,"",SUMIF('English Scores- Leveled papers'!$H$3:$KM$3,AK$4,'English Scores- Leveled papers'!$H36:$KM36)))</f>
        <v/>
      </c>
      <c r="AL37" s="89" t="str">
        <f>IF($B37="","",IF(COUNTIFS('English Scores- Leveled papers'!$H$3:$KM$3,AL$4,'English Scores- Leveled papers'!$H36:$KM36,"&gt;-1")=0,"",SUMIF('English Scores- Leveled papers'!$H$3:$KM$3,AL$4,'English Scores- Leveled papers'!$H36:$KM36)))</f>
        <v/>
      </c>
      <c r="AM37" s="89" t="str">
        <f>IF($B37="","",IF(COUNTIFS('English Scores- Leveled papers'!$H$3:$KM$3,AM$4,'English Scores- Leveled papers'!$H36:$KM36,"&gt;-1")=0,"",SUMIF('English Scores- Leveled papers'!$H$3:$KM$3,AM$4,'English Scores- Leveled papers'!$H36:$KM36)))</f>
        <v/>
      </c>
      <c r="AN37" s="89" t="str">
        <f>IF($B37="","",IF(COUNTIFS('English Scores- Leveled papers'!$H$3:$KM$3,AN$4,'English Scores- Leveled papers'!$H36:$KM36,"&gt;-1")=0,"",SUMIF('English Scores- Leveled papers'!$H$3:$KM$3,AN$4,'English Scores- Leveled papers'!$H36:$KM36)))</f>
        <v/>
      </c>
      <c r="AO37" s="89" t="str">
        <f>IF($B37="","",IF(COUNTIFS('English Scores- Leveled papers'!$H$3:$KM$3,AO$4,'English Scores- Leveled papers'!$H36:$KM36,"&gt;-1")=0,"",SUMIF('English Scores- Leveled papers'!$H$3:$KM$3,AO$4,'English Scores- Leveled papers'!$H36:$KM36)))</f>
        <v/>
      </c>
      <c r="AP37" s="89" t="str">
        <f>IF($B37="","",IF(COUNTIFS('English Scores- Leveled papers'!$H$3:$KM$3,AP$4,'English Scores- Leveled papers'!$H36:$KM36,"&gt;-1")=0,"",SUMIF('English Scores- Leveled papers'!$H$3:$KM$3,AP$4,'English Scores- Leveled papers'!$H36:$KM36)))</f>
        <v/>
      </c>
      <c r="AQ37" s="89" t="str">
        <f>IF($B37="","",IF(COUNTIFS('English Scores- Leveled papers'!$H$3:$KM$3,AQ$4,'English Scores- Leveled papers'!$H36:$KM36,"&gt;-1")=0,"",SUMIF('English Scores- Leveled papers'!$H$3:$KM$3,AQ$4,'English Scores- Leveled papers'!$H36:$KM36)))</f>
        <v/>
      </c>
      <c r="AR37" s="89" t="str">
        <f>IF($B37="","",IF(COUNTIFS('English Scores- Leveled papers'!$H$3:$KM$3,AR$4,'English Scores- Leveled papers'!$H36:$KM36,"&gt;-1")=0,"",SUMIF('English Scores- Leveled papers'!$H$3:$KM$3,AR$4,'English Scores- Leveled papers'!$H36:$KM36)))</f>
        <v/>
      </c>
      <c r="AS37" s="89" t="str">
        <f>IF($B37="","",IF(COUNTIFS('English Scores- Leveled papers'!$H$3:$KM$3,AS$4,'English Scores- Leveled papers'!$H36:$KM36,"&gt;-1")=0,"",SUMIF('English Scores- Leveled papers'!$H$3:$KM$3,AS$4,'English Scores- Leveled papers'!$H36:$KM36)))</f>
        <v/>
      </c>
      <c r="AT37" s="89" t="str">
        <f>IF($B37="","",IF(COUNTIFS('English Scores- Leveled papers'!$H$3:$KM$3,AT$4,'English Scores- Leveled papers'!$H36:$KM36,"&gt;-1")=0,"",SUMIF('English Scores- Leveled papers'!$H$3:$KM$3,AT$4,'English Scores- Leveled papers'!$H36:$KM36)))</f>
        <v/>
      </c>
      <c r="AU37" s="89" t="str">
        <f>IF($B37="","",IF(COUNTIFS('English Scores- Leveled papers'!$H$3:$KM$3,AU$4,'English Scores- Leveled papers'!$H36:$KM36,"&gt;-1")=0,"",SUMIF('English Scores- Leveled papers'!$H$3:$KM$3,AU$4,'English Scores- Leveled papers'!$H36:$KM36)))</f>
        <v/>
      </c>
      <c r="AV37" s="89" t="str">
        <f>IF($B37="","",IF(COUNTIFS('English Scores- Leveled papers'!$H$3:$KM$3,AV$4,'English Scores- Leveled papers'!$H36:$KM36,"&gt;-1")=0,"",SUMIF('English Scores- Leveled papers'!$H$3:$KM$3,AV$4,'English Scores- Leveled papers'!$H36:$KM36)))</f>
        <v/>
      </c>
      <c r="AW37" s="89" t="str">
        <f>IF($B37="","",IF(COUNTIFS('English Scores- Leveled papers'!$H$3:$KM$3,AW$4,'English Scores- Leveled papers'!$H36:$KM36,"&gt;-1")=0,"",SUMIF('English Scores- Leveled papers'!$H$3:$KM$3,AW$4,'English Scores- Leveled papers'!$H36:$KM36)))</f>
        <v/>
      </c>
      <c r="AX37" s="89" t="str">
        <f>IF($B37="","",IF(COUNTIFS('English Scores- Leveled papers'!$H$3:$KM$3,AX$4,'English Scores- Leveled papers'!$H36:$KM36,"&gt;-1")=0,"",SUMIF('English Scores- Leveled papers'!$H$3:$KM$3,AX$4,'English Scores- Leveled papers'!$H36:$KM36)))</f>
        <v/>
      </c>
      <c r="AY37" s="89" t="str">
        <f>IF($B37="","",IF(COUNTIFS('English Scores- Leveled papers'!$H$3:$KM$3,AY$4,'English Scores- Leveled papers'!$H36:$KM36,"&gt;-1")=0,"",SUMIF('English Scores- Leveled papers'!$H$3:$KM$3,AY$4,'English Scores- Leveled papers'!$H36:$KM36)))</f>
        <v/>
      </c>
      <c r="AZ37" s="89" t="str">
        <f>IF($B37="","",IF(COUNTIFS('English Scores- Leveled papers'!$H$3:$KM$3,AZ$4,'English Scores- Leveled papers'!$H36:$KM36,"&gt;-1")=0,"",SUMIF('English Scores- Leveled papers'!$H$3:$KM$3,AZ$4,'English Scores- Leveled papers'!$H36:$KM36)))</f>
        <v/>
      </c>
      <c r="BA37" s="89" t="str">
        <f>IF($B37="","",IF(COUNTIFS('English Scores- Leveled papers'!$H$3:$KM$3,BA$4,'English Scores- Leveled papers'!$H36:$KM36,"&gt;-1")=0,"",SUMIF('English Scores- Leveled papers'!$H$3:$KM$3,BA$4,'English Scores- Leveled papers'!$H36:$KM36)))</f>
        <v/>
      </c>
      <c r="BB37" s="89" t="str">
        <f>IF($B37="","",IF(COUNTIFS('English Scores- Leveled papers'!$H$3:$KM$3,BB$4,'English Scores- Leveled papers'!$H36:$KM36,"&gt;-1")=0,"",SUMIF('English Scores- Leveled papers'!$H$3:$KM$3,BB$4,'English Scores- Leveled papers'!$H36:$KM36)))</f>
        <v/>
      </c>
      <c r="BC37" s="89" t="str">
        <f>IF($B37="","",IF(COUNTIFS('English Scores- Leveled papers'!$H$3:$KM$3,BC$4,'English Scores- Leveled papers'!$H36:$KM36,"&gt;-1")=0,"",SUMIF('English Scores- Leveled papers'!$H$3:$KM$3,BC$4,'English Scores- Leveled papers'!$H36:$KM36)))</f>
        <v/>
      </c>
      <c r="BD37" s="89" t="str">
        <f>IF($B37="","",IF(COUNTIFS('English Scores- Leveled papers'!$H$3:$KM$3,BD$4,'English Scores- Leveled papers'!$H36:$KM36,"&gt;-1")=0,"",SUMIF('English Scores- Leveled papers'!$H$3:$KM$3,BD$4,'English Scores- Leveled papers'!$H36:$KM36)))</f>
        <v/>
      </c>
      <c r="BE37" s="89" t="str">
        <f>IF($B37="","",IF(COUNTIFS('English Scores- Leveled papers'!$H$3:$KM$3,BE$4,'English Scores- Leveled papers'!$H36:$KM36,"&gt;-1")=0,"",SUMIF('English Scores- Leveled papers'!$H$3:$KM$3,BE$4,'English Scores- Leveled papers'!$H36:$KM36)))</f>
        <v/>
      </c>
      <c r="BF37" s="89" t="str">
        <f>IF($B37="","",IF(COUNTIFS('English Scores- Leveled papers'!$H$3:$KM$3,BF$4,'English Scores- Leveled papers'!$H36:$KM36,"&gt;-1")=0,"",SUMIF('English Scores- Leveled papers'!$H$3:$KM$3,BF$4,'English Scores- Leveled papers'!$H36:$KM36)))</f>
        <v/>
      </c>
      <c r="BG37" s="89" t="str">
        <f>IF($B37="","",IF(COUNTIFS('English Scores- Leveled papers'!$H$3:$KM$3,BG$4,'English Scores- Leveled papers'!$H36:$KM36,"&gt;-1")=0,"",SUMIF('English Scores- Leveled papers'!$H$3:$KM$3,BG$4,'English Scores- Leveled papers'!$H36:$KM36)))</f>
        <v/>
      </c>
      <c r="BH37" s="89" t="str">
        <f>IF($B37="","",IF(COUNTIFS('English Scores- Leveled papers'!$H$3:$KM$3,BH$4,'English Scores- Leveled papers'!$H36:$KM36,"&gt;-1")=0,"",SUMIF('English Scores- Leveled papers'!$H$3:$KM$3,BH$4,'English Scores- Leveled papers'!$H36:$KM36)))</f>
        <v/>
      </c>
      <c r="BI37" s="89" t="str">
        <f>IF($B37="","",IF(COUNTIFS('English Scores- Leveled papers'!$H$3:$KM$3,BI$4,'English Scores- Leveled papers'!$H36:$KM36,"&gt;-1")=0,"",SUMIF('English Scores- Leveled papers'!$H$3:$KM$3,BI$4,'English Scores- Leveled papers'!$H36:$KM36)))</f>
        <v/>
      </c>
      <c r="BJ37" s="89" t="str">
        <f>IF($B37="","",IF(COUNTIFS('English Scores- Leveled papers'!$H$3:$KM$3,BJ$4,'English Scores- Leveled papers'!$H36:$KM36,"&gt;-1")=0,"",SUMIF('English Scores- Leveled papers'!$H$3:$KM$3,BJ$4,'English Scores- Leveled papers'!$H36:$KM36)))</f>
        <v/>
      </c>
      <c r="BK37" s="89" t="str">
        <f>IF($B37="","",IF(COUNTIFS('English Scores- Leveled papers'!$H$3:$KM$3,BK$4,'English Scores- Leveled papers'!$H36:$KM36,"&gt;-1")=0,"",SUMIF('English Scores- Leveled papers'!$H$3:$KM$3,BK$4,'English Scores- Leveled papers'!$H36:$KM36)))</f>
        <v/>
      </c>
      <c r="BL37" s="89" t="str">
        <f>IF($B37="","",IF(COUNTIFS('English Scores- Leveled papers'!$H$3:$KM$3,BL$4,'English Scores- Leveled papers'!$H36:$KM36,"&gt;-1")=0,"",SUMIF('English Scores- Leveled papers'!$H$3:$KM$3,BL$4,'English Scores- Leveled papers'!$H36:$KM36)))</f>
        <v/>
      </c>
      <c r="BM37" s="89" t="str">
        <f>IF($B37="","",IF(COUNTIFS('Eng GLA 6th, 7th, 8th'!$E$3:$DV$3,BM$4,'Eng GLA 6th, 7th, 8th'!$E37:$DV37, "&gt;-1")=0,"",SUMIF('Eng GLA 6th, 7th, 8th'!$E$3:$DV$3,BM$4,'Eng GLA 6th, 7th, 8th'!$E37:$DV37)))</f>
        <v/>
      </c>
      <c r="BN37" s="89" t="str">
        <f>IF($B37="","",IF(COUNTIFS('Eng GLA 6th, 7th, 8th'!$E$3:$DV$3,BN$4,'Eng GLA 6th, 7th, 8th'!$E37:$DV37, "&gt;-1")=0,"",SUMIF('Eng GLA 6th, 7th, 8th'!$E$3:$DV$3,BN$4,'Eng GLA 6th, 7th, 8th'!$E37:$DV37)))</f>
        <v/>
      </c>
      <c r="BO37" s="89" t="str">
        <f>IF($B37="","",IF(COUNTIFS('Eng GLA 6th, 7th, 8th'!$E$3:$DV$3,BO$4,'Eng GLA 6th, 7th, 8th'!$E37:$DV37, "&gt;-1")=0,"",SUMIF('Eng GLA 6th, 7th, 8th'!$E$3:$DV$3,BO$4,'Eng GLA 6th, 7th, 8th'!$E37:$DV37)))</f>
        <v/>
      </c>
      <c r="BP37" s="89" t="str">
        <f>IF($B37="","",IF(COUNTIFS('Eng GLA 6th, 7th, 8th'!$E$3:$DV$3,BP$4,'Eng GLA 6th, 7th, 8th'!$E37:$DV37, "&gt;-1")=0,"",SUMIF('Eng GLA 6th, 7th, 8th'!$E$3:$DV$3,BP$4,'Eng GLA 6th, 7th, 8th'!$E37:$DV37)))</f>
        <v/>
      </c>
      <c r="BQ37" s="89" t="str">
        <f>IF($B37="","",IF(COUNTIFS('Eng GLA 6th, 7th, 8th'!$E$3:$DV$3,BQ$4,'Eng GLA 6th, 7th, 8th'!$E37:$DV37, "&gt;-1")=0,"",SUMIF('Eng GLA 6th, 7th, 8th'!$E$3:$DV$3,BQ$4,'Eng GLA 6th, 7th, 8th'!$E37:$DV37)))</f>
        <v/>
      </c>
      <c r="BR37" s="89" t="str">
        <f>IF($B37="","",IF(COUNTIFS('Eng GLA 6th, 7th, 8th'!$E$3:$DV$3,BR$4,'Eng GLA 6th, 7th, 8th'!$E37:$DV37, "&gt;-1")=0,"",SUMIF('Eng GLA 6th, 7th, 8th'!$E$3:$DV$3,BR$4,'Eng GLA 6th, 7th, 8th'!$E37:$DV37)))</f>
        <v/>
      </c>
      <c r="BS37" s="89" t="str">
        <f>IF($B37="","",IF(COUNTIFS('Eng GLA 6th, 7th, 8th'!$E$3:$DV$3,BS$4,'Eng GLA 6th, 7th, 8th'!$E37:$DV37, "&gt;-1")=0,"",SUMIF('Eng GLA 6th, 7th, 8th'!$E$3:$DV$3,BS$4,'Eng GLA 6th, 7th, 8th'!$E37:$DV37)))</f>
        <v/>
      </c>
      <c r="BT37" s="89" t="str">
        <f>IF($B37="","",IF(COUNTIFS('Eng GLA 6th, 7th, 8th'!$E$3:$DV$3,BT$4,'Eng GLA 6th, 7th, 8th'!$E37:$DV37, "&gt;-1")=0,"",SUMIF('Eng GLA 6th, 7th, 8th'!$E$3:$DV$3,BT$4,'Eng GLA 6th, 7th, 8th'!$E37:$DV37)))</f>
        <v/>
      </c>
      <c r="BU37" s="89" t="str">
        <f>IF($B37="","",IF(COUNTIFS('Eng GLA 6th, 7th, 8th'!$E$3:$DV$3,BU$4,'Eng GLA 6th, 7th, 8th'!$E37:$DV37, "&gt;-1")=0,"",SUMIF('Eng GLA 6th, 7th, 8th'!$E$3:$DV$3,BU$4,'Eng GLA 6th, 7th, 8th'!$E37:$DV37)))</f>
        <v/>
      </c>
      <c r="BV37" s="89" t="str">
        <f>IF($B37="","",IF(COUNTIFS('Eng GLA 6th, 7th, 8th'!$E$3:$DV$3,BV$4,'Eng GLA 6th, 7th, 8th'!$E37:$DV37, "&gt;-1")=0,"",SUMIF('Eng GLA 6th, 7th, 8th'!$E$3:$DV$3,BV$4,'Eng GLA 6th, 7th, 8th'!$E37:$DV37)))</f>
        <v/>
      </c>
      <c r="BW37" s="89" t="str">
        <f>IF($B37="","",IF(COUNTIFS('Eng GLA 6th, 7th, 8th'!$E$3:$DV$3,BW$4,'Eng GLA 6th, 7th, 8th'!$E37:$DV37, "&gt;-1")=0,"",SUMIF('Eng GLA 6th, 7th, 8th'!$E$3:$DV$3,BW$4,'Eng GLA 6th, 7th, 8th'!$E37:$DV37)))</f>
        <v/>
      </c>
      <c r="BX37" s="89" t="str">
        <f>IF($B37="","",IF(COUNTIFS('Eng GLA 6th, 7th, 8th'!$E$3:$DV$3,BX$4,'Eng GLA 6th, 7th, 8th'!$E37:$DV37, "&gt;-1")=0,"",SUMIF('Eng GLA 6th, 7th, 8th'!$E$3:$DV$3,BX$4,'Eng GLA 6th, 7th, 8th'!$E37:$DV37)))</f>
        <v/>
      </c>
      <c r="BY37" s="89" t="str">
        <f>IF($B37="","",IF(COUNTIFS('Eng GLA 6th, 7th, 8th'!$E$3:$DV$3,BY$4,'Eng GLA 6th, 7th, 8th'!$E37:$DV37, "&gt;-1")=0,"",SUMIF('Eng GLA 6th, 7th, 8th'!$E$3:$DV$3,BY$4,'Eng GLA 6th, 7th, 8th'!$E37:$DV37)))</f>
        <v/>
      </c>
      <c r="BZ37" s="89" t="str">
        <f>IF($B37="","",IF(COUNTIFS('Eng GLA 6th, 7th, 8th'!$E$3:$DV$3,BZ$4,'Eng GLA 6th, 7th, 8th'!$E37:$DV37, "&gt;-1")=0,"",SUMIF('Eng GLA 6th, 7th, 8th'!$E$3:$DV$3,BZ$4,'Eng GLA 6th, 7th, 8th'!$E37:$DV37)))</f>
        <v/>
      </c>
      <c r="CA37" s="89" t="str">
        <f>IF($B37="","",IF(COUNTIFS('Eng GLA 6th, 7th, 8th'!$E$3:$DV$3,CA$4,'Eng GLA 6th, 7th, 8th'!$E37:$DV37, "&gt;-1")=0,"",SUMIF('Eng GLA 6th, 7th, 8th'!$E$3:$DV$3,CA$4,'Eng GLA 6th, 7th, 8th'!$E37:$DV37)))</f>
        <v/>
      </c>
      <c r="CB37" s="426"/>
      <c r="CC37" s="133" t="str">
        <f>IFERROR(IF((COUNT('Eng GLA 6th, 7th, 8th'!E37:U37)=0)," ",(SUM('Eng GLA 6th, 7th, 8th'!E37:U37)/$CC$3)),"")</f>
        <v xml:space="preserve"> </v>
      </c>
      <c r="CD37" s="133" t="str">
        <f>IFERROR(IF((COUNT('Eng GLA 6th, 7th, 8th'!V37:AA37)=0)," ",(SUM('Eng GLA 6th, 7th, 8th'!V37:AA37)/$CD$3)),"")</f>
        <v xml:space="preserve"> </v>
      </c>
      <c r="CE37" s="133" t="str">
        <f>IFERROR(IF((COUNT('Eng GLA 6th, 7th, 8th'!AB37:AG37)=0)," ",(SUM('Eng GLA 6th, 7th, 8th'!AB37:AG37)/$CE$3)),"")</f>
        <v xml:space="preserve"> </v>
      </c>
      <c r="CF37" s="133" t="str">
        <f>IFERROR(IF((COUNT('Eng GLA 6th, 7th, 8th'!AH37:AP37)=0)," ",(SUM('Eng GLA 6th, 7th, 8th'!AH37:AP37)/$CF$3)),"")</f>
        <v xml:space="preserve"> </v>
      </c>
      <c r="CG37" s="433" t="str">
        <f>IFERROR(IF((COUNT('Eng GLA 6th, 7th, 8th'!AR37:BH37)=0)," ",(SUM('Eng GLA 6th, 7th, 8th'!AR37:BH37)/$CG$3)),"")</f>
        <v xml:space="preserve"> </v>
      </c>
      <c r="CH37" s="433" t="str">
        <f>IFERROR(IF((COUNT('Eng GLA 6th, 7th, 8th'!BI37:BN37)=0)," ",(SUM('Eng GLA 6th, 7th, 8th'!BI37:BN37)/$CH$3)),"")</f>
        <v xml:space="preserve"> </v>
      </c>
      <c r="CI37" s="433" t="str">
        <f>IFERROR(IF((COUNT('Eng GLA 6th, 7th, 8th'!BO37:BT37)=0)," ",(SUM('Eng GLA 6th, 7th, 8th'!BO37:BT37)/$CI$3)),"")</f>
        <v xml:space="preserve"> </v>
      </c>
      <c r="CJ37" s="433" t="str">
        <f>IFERROR(IF((COUNT('Eng GLA 6th, 7th, 8th'!BU37:CF37)=0)," ",(SUM('Eng GLA 6th, 7th, 8th'!BU37:CF37)/$CJ$3)),"")</f>
        <v xml:space="preserve"> </v>
      </c>
      <c r="CK37" s="433" t="str">
        <f>IFERROR(IF((COUNT('Eng GLA 6th, 7th, 8th'!CH37:CX37)=0)," ",(SUM('Eng GLA 6th, 7th, 8th'!CH37:CX37)/$CK$3)),"")</f>
        <v xml:space="preserve"> </v>
      </c>
      <c r="CL37" s="433" t="str">
        <f>IFERROR(IF((COUNT('Eng GLA 6th, 7th, 8th'!CY37:DD37)=0)," ",(SUM('Eng GLA 6th, 7th, 8th'!CY37:DD37)/$CL$3)),"")</f>
        <v xml:space="preserve"> </v>
      </c>
      <c r="CM37" s="433" t="str">
        <f>IFERROR(IF((COUNT('Eng GLA 6th, 7th, 8th'!DE37:DJ37)=0)," ",(SUM('Eng GLA 6th, 7th, 8th'!DE37:DJ37)/$CM$3)),"")</f>
        <v xml:space="preserve"> </v>
      </c>
      <c r="CN37" s="433" t="str">
        <f>IFERROR(IF((COUNT('Eng GLA 6th, 7th, 8th'!DK37:DV37)=0)," ",(SUM('Eng GLA 6th, 7th, 8th'!DK37:DV37)/$CN$3)),"")</f>
        <v xml:space="preserve"> </v>
      </c>
    </row>
    <row r="38" spans="1:92" x14ac:dyDescent="0.2">
      <c r="A38" s="65">
        <v>31</v>
      </c>
      <c r="B38" s="65" t="str">
        <f>'English Scores- Leveled papers'!B37</f>
        <v>Bhoomi</v>
      </c>
      <c r="C38" s="66" t="str">
        <f>'RC Mastery Check+Question type'!H35</f>
        <v/>
      </c>
      <c r="D38" s="153" t="str">
        <f>'Cover Sheet'!L35</f>
        <v/>
      </c>
      <c r="E38" s="89" t="str">
        <f>IF($B38="","",IF(COUNTIFS('English Scores- Leveled papers'!$H$3:$KM$3,E$4,'English Scores- Leveled papers'!$H37:$KM37,"&gt;-1")=0,"",SUMIF('English Scores- Leveled papers'!$H$3:$KM$3,E$4,'English Scores- Leveled papers'!$H37:$KM37)))</f>
        <v/>
      </c>
      <c r="F38" s="89" t="str">
        <f>IF($B38="","",IF(COUNTIFS('English Scores- Leveled papers'!$H$3:$KM$3,F$4,'English Scores- Leveled papers'!$H37:$KM37,"&gt;-1")=0,"",SUMIF('English Scores- Leveled papers'!$H$3:$KM$3,F$4,'English Scores- Leveled papers'!$H37:$KM37)))</f>
        <v/>
      </c>
      <c r="G38" s="89" t="str">
        <f>IF($B38="","",IF(COUNTIFS('English Scores- Leveled papers'!$H$3:$KM$3,G$4,'English Scores- Leveled papers'!$H37:$KM37,"&gt;-1")=0,"",SUMIF('English Scores- Leveled papers'!$H$3:$KM$3,G$4,'English Scores- Leveled papers'!$H37:$KM37)))</f>
        <v/>
      </c>
      <c r="H38" s="89" t="str">
        <f>IF($B38="","",IF(COUNTIFS('English Scores- Leveled papers'!$H$3:$KM$3,H$4,'English Scores- Leveled papers'!$H37:$KM37,"&gt;-1")=0,"",SUMIF('English Scores- Leveled papers'!$H$3:$KM$3,H$4,'English Scores- Leveled papers'!$H37:$KM37)))</f>
        <v/>
      </c>
      <c r="I38" s="89" t="str">
        <f>IF($B38="","",IF(COUNTIFS('English Scores- Leveled papers'!$H$3:$KM$3,I$4,'English Scores- Leveled papers'!$H37:$KM37,"&gt;-1")=0,"",SUMIF('English Scores- Leveled papers'!$H$3:$KM$3,I$4,'English Scores- Leveled papers'!$H37:$KM37)))</f>
        <v/>
      </c>
      <c r="J38" s="89" t="str">
        <f>IF($B38="","",IF(COUNTIFS('English Scores- Leveled papers'!$H$3:$KM$3,J$4,'English Scores- Leveled papers'!$H37:$KM37,"&gt;-1")=0,"",SUMIF('English Scores- Leveled papers'!$H$3:$KM$3,J$4,'English Scores- Leveled papers'!$H37:$KM37)))</f>
        <v/>
      </c>
      <c r="K38" s="89" t="str">
        <f>IF($B38="","",IF(COUNTIFS('English Scores- Leveled papers'!$H$3:$KM$3,K$4,'English Scores- Leveled papers'!$H37:$KM37,"&gt;-1")=0,"",SUMIF('English Scores- Leveled papers'!$H$3:$KM$3,K$4,'English Scores- Leveled papers'!$H37:$KM37)))</f>
        <v/>
      </c>
      <c r="L38" s="89" t="str">
        <f>IF($B38="","",IF(COUNTIFS('English Scores- Leveled papers'!$H$3:$KM$3,L$4,'English Scores- Leveled papers'!$H37:$KM37,"&gt;-1")=0,"",SUMIF('English Scores- Leveled papers'!$H$3:$KM$3,L$4,'English Scores- Leveled papers'!$H37:$KM37)))</f>
        <v/>
      </c>
      <c r="M38" s="89" t="str">
        <f>IF($B38="","",IF(COUNTIFS('English Scores- Leveled papers'!$H$3:$KM$3,M$4,'English Scores- Leveled papers'!$H37:$KM37,"&gt;-1")=0,"",SUMIF('English Scores- Leveled papers'!$H$3:$KM$3,M$4,'English Scores- Leveled papers'!$H37:$KM37)))</f>
        <v/>
      </c>
      <c r="N38" s="89" t="str">
        <f>IF($B38="","",IF(COUNTIFS('English Scores- Leveled papers'!$H$3:$KM$3,N$4,'English Scores- Leveled papers'!$H37:$KM37,"&gt;-1")=0,"",SUMIF('English Scores- Leveled papers'!$H$3:$KM$3,N$4,'English Scores- Leveled papers'!$H37:$KM37)))</f>
        <v/>
      </c>
      <c r="O38" s="89" t="str">
        <f>IF($B38="","",IF(COUNTIFS('English Scores- Leveled papers'!$H$3:$KM$3,O$4,'English Scores- Leveled papers'!$H37:$KM37,"&gt;-1")=0,"",SUMIF('English Scores- Leveled papers'!$H$3:$KM$3,O$4,'English Scores- Leveled papers'!$H37:$KM37)))</f>
        <v/>
      </c>
      <c r="P38" s="89" t="str">
        <f>IF($B38="","",IF(COUNTIFS('English Scores- Leveled papers'!$H$3:$KM$3,P$4,'English Scores- Leveled papers'!$H37:$KM37,"&gt;-1")=0,"",SUMIF('English Scores- Leveled papers'!$H$3:$KM$3,P$4,'English Scores- Leveled papers'!$H37:$KM37)))</f>
        <v/>
      </c>
      <c r="Q38" s="89" t="str">
        <f>IF($B38="","",IF(COUNTIFS('English Scores- Leveled papers'!$H$3:$KM$3,Q$4,'English Scores- Leveled papers'!$H37:$KM37,"&gt;-1")=0,"",SUMIF('English Scores- Leveled papers'!$H$3:$KM$3,Q$4,'English Scores- Leveled papers'!$H37:$KM37)))</f>
        <v/>
      </c>
      <c r="R38" s="89" t="str">
        <f>IF($B38="","",IF(COUNTIFS('English Scores- Leveled papers'!$H$3:$KM$3,R$4,'English Scores- Leveled papers'!$H37:$KM37,"&gt;-1")=0,"",SUMIF('English Scores- Leveled papers'!$H$3:$KM$3,R$4,'English Scores- Leveled papers'!$H37:$KM37)))</f>
        <v/>
      </c>
      <c r="S38" s="89" t="str">
        <f>IF($B38="","",IF(COUNTIFS('English Scores- Leveled papers'!$H$3:$KM$3,S$4,'English Scores- Leveled papers'!$H37:$KM37,"&gt;-1")=0,"",SUMIF('English Scores- Leveled papers'!$H$3:$KM$3,S$4,'English Scores- Leveled papers'!$H37:$KM37)))</f>
        <v/>
      </c>
      <c r="T38" s="89" t="str">
        <f>IF($B38="","",IF(COUNTIFS('English Scores- Leveled papers'!$H$3:$KM$3,T$4,'English Scores- Leveled papers'!$H37:$KM37,"&gt;-1")=0,"",SUMIF('English Scores- Leveled papers'!$H$3:$KM$3,T$4,'English Scores- Leveled papers'!$H37:$KM37)))</f>
        <v/>
      </c>
      <c r="U38" s="89" t="str">
        <f>IF($B38="","",IF(COUNTIFS('English Scores- Leveled papers'!$H$3:$KM$3,U$4,'English Scores- Leveled papers'!$H37:$KM37,"&gt;-1")=0,"",SUMIF('English Scores- Leveled papers'!$H$3:$KM$3,U$4,'English Scores- Leveled papers'!$H37:$KM37)))</f>
        <v/>
      </c>
      <c r="V38" s="89" t="str">
        <f>IF($B38="","",IF(COUNTIFS('English Scores- Leveled papers'!$H$3:$KM$3,V$4,'English Scores- Leveled papers'!$H37:$KM37,"&gt;-1")=0,"",SUMIF('English Scores- Leveled papers'!$H$3:$KM$3,V$4,'English Scores- Leveled papers'!$H37:$KM37)))</f>
        <v/>
      </c>
      <c r="W38" s="89" t="str">
        <f>IF($B38="","",IF(COUNTIFS('English Scores- Leveled papers'!$H$3:$KM$3,W$4,'English Scores- Leveled papers'!$H37:$KM37,"&gt;-1")=0,"",SUMIF('English Scores- Leveled papers'!$H$3:$KM$3,W$4,'English Scores- Leveled papers'!$H37:$KM37)))</f>
        <v/>
      </c>
      <c r="X38" s="89" t="str">
        <f>IF($B38="","",IF(COUNTIFS('English Scores- Leveled papers'!$H$3:$KM$3,X$4,'English Scores- Leveled papers'!$H37:$KM37,"&gt;-1")=0,"",SUMIF('English Scores- Leveled papers'!$H$3:$KM$3,X$4,'English Scores- Leveled papers'!$H37:$KM37)))</f>
        <v/>
      </c>
      <c r="Y38" s="89" t="str">
        <f>IF($B38="","",IF(COUNTIFS('English Scores- Leveled papers'!$H$3:$KM$3,Y$4,'English Scores- Leveled papers'!$H37:$KM37,"&gt;-1")=0,"",SUMIF('English Scores- Leveled papers'!$H$3:$KM$3,Y$4,'English Scores- Leveled papers'!$H37:$KM37)))</f>
        <v/>
      </c>
      <c r="Z38" s="89" t="str">
        <f>IF($B38="","",IF(COUNTIFS('English Scores- Leveled papers'!$H$3:$KM$3,Z$4,'English Scores- Leveled papers'!$H37:$KM37,"&gt;-1")=0,"",SUMIF('English Scores- Leveled papers'!$H$3:$KM$3,Z$4,'English Scores- Leveled papers'!$H37:$KM37)))</f>
        <v/>
      </c>
      <c r="AA38" s="89" t="str">
        <f>IF($B38="","",IF(COUNTIFS('English Scores- Leveled papers'!$H$3:$KM$3,AA$4,'English Scores- Leveled papers'!$H37:$KM37,"&gt;-1")=0,"",SUMIF('English Scores- Leveled papers'!$H$3:$KM$3,AA$4,'English Scores- Leveled papers'!$H37:$KM37)))</f>
        <v/>
      </c>
      <c r="AB38" s="89" t="str">
        <f>IF($B38="","",IF(COUNTIFS('English Scores- Leveled papers'!$H$3:$KM$3,AB$4,'English Scores- Leveled papers'!$H37:$KM37,"&gt;-1")=0,"",SUMIF('English Scores- Leveled papers'!$H$3:$KM$3,AB$4,'English Scores- Leveled papers'!$H37:$KM37)))</f>
        <v/>
      </c>
      <c r="AC38" s="89" t="str">
        <f>IF($B38="","",IF(COUNTIFS('English Scores- Leveled papers'!$H$3:$KM$3,AC$4,'English Scores- Leveled papers'!$H37:$KM37,"&gt;-1")=0,"",SUMIF('English Scores- Leveled papers'!$H$3:$KM$3,AC$4,'English Scores- Leveled papers'!$H37:$KM37)))</f>
        <v/>
      </c>
      <c r="AD38" s="89" t="str">
        <f>IF($B38="","",IF(COUNTIFS('English Scores- Leveled papers'!$H$3:$KM$3,AD$4,'English Scores- Leveled papers'!$H37:$KM37,"&gt;-1")=0,"",SUMIF('English Scores- Leveled papers'!$H$3:$KM$3,AD$4,'English Scores- Leveled papers'!$H37:$KM37)))</f>
        <v/>
      </c>
      <c r="AE38" s="89" t="str">
        <f>IF($B38="","",IF(COUNTIFS('English Scores- Leveled papers'!$H$3:$KM$3,AE$4,'English Scores- Leveled papers'!$H37:$KM37,"&gt;-1")=0,"",SUMIF('English Scores- Leveled papers'!$H$3:$KM$3,AE$4,'English Scores- Leveled papers'!$H37:$KM37)))</f>
        <v/>
      </c>
      <c r="AF38" s="89" t="str">
        <f>IF($B38="","",IF(COUNTIFS('English Scores- Leveled papers'!$H$3:$KM$3,AF$4,'English Scores- Leveled papers'!$H37:$KM37,"&gt;-1")=0,"",SUMIF('English Scores- Leveled papers'!$H$3:$KM$3,AF$4,'English Scores- Leveled papers'!$H37:$KM37)))</f>
        <v/>
      </c>
      <c r="AG38" s="89" t="str">
        <f>IF($B38="","",IF(COUNTIFS('English Scores- Leveled papers'!$H$3:$KM$3,AG$4,'English Scores- Leveled papers'!$H37:$KM37,"&gt;-1")=0,"",SUMIF('English Scores- Leveled papers'!$H$3:$KM$3,AG$4,'English Scores- Leveled papers'!$H37:$KM37)))</f>
        <v/>
      </c>
      <c r="AH38" s="89" t="str">
        <f>IF($B38="","",IF(COUNTIFS('English Scores- Leveled papers'!$H$3:$KM$3,AH$4,'English Scores- Leveled papers'!$H37:$KM37,"&gt;-1")=0,"",SUMIF('English Scores- Leveled papers'!$H$3:$KM$3,AH$4,'English Scores- Leveled papers'!$H37:$KM37)))</f>
        <v/>
      </c>
      <c r="AI38" s="89" t="str">
        <f>IF($B38="","",IF(COUNTIFS('English Scores- Leveled papers'!$H$3:$KM$3,AI$4,'English Scores- Leveled papers'!$H37:$KM37,"&gt;-1")=0,"",SUMIF('English Scores- Leveled papers'!$H$3:$KM$3,AI$4,'English Scores- Leveled papers'!$H37:$KM37)))</f>
        <v/>
      </c>
      <c r="AJ38" s="89" t="str">
        <f>IF($B38="","",IF(COUNTIFS('English Scores- Leveled papers'!$H$3:$KM$3,AJ$4,'English Scores- Leveled papers'!$H37:$KM37,"&gt;-1")=0,"",SUMIF('English Scores- Leveled papers'!$H$3:$KM$3,AJ$4,'English Scores- Leveled papers'!$H37:$KM37)))</f>
        <v/>
      </c>
      <c r="AK38" s="89" t="str">
        <f>IF($B38="","",IF(COUNTIFS('English Scores- Leveled papers'!$H$3:$KM$3,AK$4,'English Scores- Leveled papers'!$H37:$KM37,"&gt;-1")=0,"",SUMIF('English Scores- Leveled papers'!$H$3:$KM$3,AK$4,'English Scores- Leveled papers'!$H37:$KM37)))</f>
        <v/>
      </c>
      <c r="AL38" s="89" t="str">
        <f>IF($B38="","",IF(COUNTIFS('English Scores- Leveled papers'!$H$3:$KM$3,AL$4,'English Scores- Leveled papers'!$H37:$KM37,"&gt;-1")=0,"",SUMIF('English Scores- Leveled papers'!$H$3:$KM$3,AL$4,'English Scores- Leveled papers'!$H37:$KM37)))</f>
        <v/>
      </c>
      <c r="AM38" s="89" t="str">
        <f>IF($B38="","",IF(COUNTIFS('English Scores- Leveled papers'!$H$3:$KM$3,AM$4,'English Scores- Leveled papers'!$H37:$KM37,"&gt;-1")=0,"",SUMIF('English Scores- Leveled papers'!$H$3:$KM$3,AM$4,'English Scores- Leveled papers'!$H37:$KM37)))</f>
        <v/>
      </c>
      <c r="AN38" s="89" t="str">
        <f>IF($B38="","",IF(COUNTIFS('English Scores- Leveled papers'!$H$3:$KM$3,AN$4,'English Scores- Leveled papers'!$H37:$KM37,"&gt;-1")=0,"",SUMIF('English Scores- Leveled papers'!$H$3:$KM$3,AN$4,'English Scores- Leveled papers'!$H37:$KM37)))</f>
        <v/>
      </c>
      <c r="AO38" s="89" t="str">
        <f>IF($B38="","",IF(COUNTIFS('English Scores- Leveled papers'!$H$3:$KM$3,AO$4,'English Scores- Leveled papers'!$H37:$KM37,"&gt;-1")=0,"",SUMIF('English Scores- Leveled papers'!$H$3:$KM$3,AO$4,'English Scores- Leveled papers'!$H37:$KM37)))</f>
        <v/>
      </c>
      <c r="AP38" s="89" t="str">
        <f>IF($B38="","",IF(COUNTIFS('English Scores- Leveled papers'!$H$3:$KM$3,AP$4,'English Scores- Leveled papers'!$H37:$KM37,"&gt;-1")=0,"",SUMIF('English Scores- Leveled papers'!$H$3:$KM$3,AP$4,'English Scores- Leveled papers'!$H37:$KM37)))</f>
        <v/>
      </c>
      <c r="AQ38" s="89" t="str">
        <f>IF($B38="","",IF(COUNTIFS('English Scores- Leveled papers'!$H$3:$KM$3,AQ$4,'English Scores- Leveled papers'!$H37:$KM37,"&gt;-1")=0,"",SUMIF('English Scores- Leveled papers'!$H$3:$KM$3,AQ$4,'English Scores- Leveled papers'!$H37:$KM37)))</f>
        <v/>
      </c>
      <c r="AR38" s="89" t="str">
        <f>IF($B38="","",IF(COUNTIFS('English Scores- Leveled papers'!$H$3:$KM$3,AR$4,'English Scores- Leveled papers'!$H37:$KM37,"&gt;-1")=0,"",SUMIF('English Scores- Leveled papers'!$H$3:$KM$3,AR$4,'English Scores- Leveled papers'!$H37:$KM37)))</f>
        <v/>
      </c>
      <c r="AS38" s="89" t="str">
        <f>IF($B38="","",IF(COUNTIFS('English Scores- Leveled papers'!$H$3:$KM$3,AS$4,'English Scores- Leveled papers'!$H37:$KM37,"&gt;-1")=0,"",SUMIF('English Scores- Leveled papers'!$H$3:$KM$3,AS$4,'English Scores- Leveled papers'!$H37:$KM37)))</f>
        <v/>
      </c>
      <c r="AT38" s="89" t="str">
        <f>IF($B38="","",IF(COUNTIFS('English Scores- Leveled papers'!$H$3:$KM$3,AT$4,'English Scores- Leveled papers'!$H37:$KM37,"&gt;-1")=0,"",SUMIF('English Scores- Leveled papers'!$H$3:$KM$3,AT$4,'English Scores- Leveled papers'!$H37:$KM37)))</f>
        <v/>
      </c>
      <c r="AU38" s="89" t="str">
        <f>IF($B38="","",IF(COUNTIFS('English Scores- Leveled papers'!$H$3:$KM$3,AU$4,'English Scores- Leveled papers'!$H37:$KM37,"&gt;-1")=0,"",SUMIF('English Scores- Leveled papers'!$H$3:$KM$3,AU$4,'English Scores- Leveled papers'!$H37:$KM37)))</f>
        <v/>
      </c>
      <c r="AV38" s="89" t="str">
        <f>IF($B38="","",IF(COUNTIFS('English Scores- Leveled papers'!$H$3:$KM$3,AV$4,'English Scores- Leveled papers'!$H37:$KM37,"&gt;-1")=0,"",SUMIF('English Scores- Leveled papers'!$H$3:$KM$3,AV$4,'English Scores- Leveled papers'!$H37:$KM37)))</f>
        <v/>
      </c>
      <c r="AW38" s="89" t="str">
        <f>IF($B38="","",IF(COUNTIFS('English Scores- Leveled papers'!$H$3:$KM$3,AW$4,'English Scores- Leveled papers'!$H37:$KM37,"&gt;-1")=0,"",SUMIF('English Scores- Leveled papers'!$H$3:$KM$3,AW$4,'English Scores- Leveled papers'!$H37:$KM37)))</f>
        <v/>
      </c>
      <c r="AX38" s="89" t="str">
        <f>IF($B38="","",IF(COUNTIFS('English Scores- Leveled papers'!$H$3:$KM$3,AX$4,'English Scores- Leveled papers'!$H37:$KM37,"&gt;-1")=0,"",SUMIF('English Scores- Leveled papers'!$H$3:$KM$3,AX$4,'English Scores- Leveled papers'!$H37:$KM37)))</f>
        <v/>
      </c>
      <c r="AY38" s="89" t="str">
        <f>IF($B38="","",IF(COUNTIFS('English Scores- Leveled papers'!$H$3:$KM$3,AY$4,'English Scores- Leveled papers'!$H37:$KM37,"&gt;-1")=0,"",SUMIF('English Scores- Leveled papers'!$H$3:$KM$3,AY$4,'English Scores- Leveled papers'!$H37:$KM37)))</f>
        <v/>
      </c>
      <c r="AZ38" s="89" t="str">
        <f>IF($B38="","",IF(COUNTIFS('English Scores- Leveled papers'!$H$3:$KM$3,AZ$4,'English Scores- Leveled papers'!$H37:$KM37,"&gt;-1")=0,"",SUMIF('English Scores- Leveled papers'!$H$3:$KM$3,AZ$4,'English Scores- Leveled papers'!$H37:$KM37)))</f>
        <v/>
      </c>
      <c r="BA38" s="89" t="str">
        <f>IF($B38="","",IF(COUNTIFS('English Scores- Leveled papers'!$H$3:$KM$3,BA$4,'English Scores- Leveled papers'!$H37:$KM37,"&gt;-1")=0,"",SUMIF('English Scores- Leveled papers'!$H$3:$KM$3,BA$4,'English Scores- Leveled papers'!$H37:$KM37)))</f>
        <v/>
      </c>
      <c r="BB38" s="89" t="str">
        <f>IF($B38="","",IF(COUNTIFS('English Scores- Leveled papers'!$H$3:$KM$3,BB$4,'English Scores- Leveled papers'!$H37:$KM37,"&gt;-1")=0,"",SUMIF('English Scores- Leveled papers'!$H$3:$KM$3,BB$4,'English Scores- Leveled papers'!$H37:$KM37)))</f>
        <v/>
      </c>
      <c r="BC38" s="89" t="str">
        <f>IF($B38="","",IF(COUNTIFS('English Scores- Leveled papers'!$H$3:$KM$3,BC$4,'English Scores- Leveled papers'!$H37:$KM37,"&gt;-1")=0,"",SUMIF('English Scores- Leveled papers'!$H$3:$KM$3,BC$4,'English Scores- Leveled papers'!$H37:$KM37)))</f>
        <v/>
      </c>
      <c r="BD38" s="89" t="str">
        <f>IF($B38="","",IF(COUNTIFS('English Scores- Leveled papers'!$H$3:$KM$3,BD$4,'English Scores- Leveled papers'!$H37:$KM37,"&gt;-1")=0,"",SUMIF('English Scores- Leveled papers'!$H$3:$KM$3,BD$4,'English Scores- Leveled papers'!$H37:$KM37)))</f>
        <v/>
      </c>
      <c r="BE38" s="89" t="str">
        <f>IF($B38="","",IF(COUNTIFS('English Scores- Leveled papers'!$H$3:$KM$3,BE$4,'English Scores- Leveled papers'!$H37:$KM37,"&gt;-1")=0,"",SUMIF('English Scores- Leveled papers'!$H$3:$KM$3,BE$4,'English Scores- Leveled papers'!$H37:$KM37)))</f>
        <v/>
      </c>
      <c r="BF38" s="89" t="str">
        <f>IF($B38="","",IF(COUNTIFS('English Scores- Leveled papers'!$H$3:$KM$3,BF$4,'English Scores- Leveled papers'!$H37:$KM37,"&gt;-1")=0,"",SUMIF('English Scores- Leveled papers'!$H$3:$KM$3,BF$4,'English Scores- Leveled papers'!$H37:$KM37)))</f>
        <v/>
      </c>
      <c r="BG38" s="89" t="str">
        <f>IF($B38="","",IF(COUNTIFS('English Scores- Leveled papers'!$H$3:$KM$3,BG$4,'English Scores- Leveled papers'!$H37:$KM37,"&gt;-1")=0,"",SUMIF('English Scores- Leveled papers'!$H$3:$KM$3,BG$4,'English Scores- Leveled papers'!$H37:$KM37)))</f>
        <v/>
      </c>
      <c r="BH38" s="89" t="str">
        <f>IF($B38="","",IF(COUNTIFS('English Scores- Leveled papers'!$H$3:$KM$3,BH$4,'English Scores- Leveled papers'!$H37:$KM37,"&gt;-1")=0,"",SUMIF('English Scores- Leveled papers'!$H$3:$KM$3,BH$4,'English Scores- Leveled papers'!$H37:$KM37)))</f>
        <v/>
      </c>
      <c r="BI38" s="89" t="str">
        <f>IF($B38="","",IF(COUNTIFS('English Scores- Leveled papers'!$H$3:$KM$3,BI$4,'English Scores- Leveled papers'!$H37:$KM37,"&gt;-1")=0,"",SUMIF('English Scores- Leveled papers'!$H$3:$KM$3,BI$4,'English Scores- Leveled papers'!$H37:$KM37)))</f>
        <v/>
      </c>
      <c r="BJ38" s="89" t="str">
        <f>IF($B38="","",IF(COUNTIFS('English Scores- Leveled papers'!$H$3:$KM$3,BJ$4,'English Scores- Leveled papers'!$H37:$KM37,"&gt;-1")=0,"",SUMIF('English Scores- Leveled papers'!$H$3:$KM$3,BJ$4,'English Scores- Leveled papers'!$H37:$KM37)))</f>
        <v/>
      </c>
      <c r="BK38" s="89" t="str">
        <f>IF($B38="","",IF(COUNTIFS('English Scores- Leveled papers'!$H$3:$KM$3,BK$4,'English Scores- Leveled papers'!$H37:$KM37,"&gt;-1")=0,"",SUMIF('English Scores- Leveled papers'!$H$3:$KM$3,BK$4,'English Scores- Leveled papers'!$H37:$KM37)))</f>
        <v/>
      </c>
      <c r="BL38" s="89" t="str">
        <f>IF($B38="","",IF(COUNTIFS('English Scores- Leveled papers'!$H$3:$KM$3,BL$4,'English Scores- Leveled papers'!$H37:$KM37,"&gt;-1")=0,"",SUMIF('English Scores- Leveled papers'!$H$3:$KM$3,BL$4,'English Scores- Leveled papers'!$H37:$KM37)))</f>
        <v/>
      </c>
      <c r="BM38" s="89" t="str">
        <f>IF($B38="","",IF(COUNTIFS('Eng GLA 6th, 7th, 8th'!$E$3:$DV$3,BM$4,'Eng GLA 6th, 7th, 8th'!$E38:$DV38, "&gt;-1")=0,"",SUMIF('Eng GLA 6th, 7th, 8th'!$E$3:$DV$3,BM$4,'Eng GLA 6th, 7th, 8th'!$E38:$DV38)))</f>
        <v/>
      </c>
      <c r="BN38" s="89" t="str">
        <f>IF($B38="","",IF(COUNTIFS('Eng GLA 6th, 7th, 8th'!$E$3:$DV$3,BN$4,'Eng GLA 6th, 7th, 8th'!$E38:$DV38, "&gt;-1")=0,"",SUMIF('Eng GLA 6th, 7th, 8th'!$E$3:$DV$3,BN$4,'Eng GLA 6th, 7th, 8th'!$E38:$DV38)))</f>
        <v/>
      </c>
      <c r="BO38" s="89" t="str">
        <f>IF($B38="","",IF(COUNTIFS('Eng GLA 6th, 7th, 8th'!$E$3:$DV$3,BO$4,'Eng GLA 6th, 7th, 8th'!$E38:$DV38, "&gt;-1")=0,"",SUMIF('Eng GLA 6th, 7th, 8th'!$E$3:$DV$3,BO$4,'Eng GLA 6th, 7th, 8th'!$E38:$DV38)))</f>
        <v/>
      </c>
      <c r="BP38" s="89" t="str">
        <f>IF($B38="","",IF(COUNTIFS('Eng GLA 6th, 7th, 8th'!$E$3:$DV$3,BP$4,'Eng GLA 6th, 7th, 8th'!$E38:$DV38, "&gt;-1")=0,"",SUMIF('Eng GLA 6th, 7th, 8th'!$E$3:$DV$3,BP$4,'Eng GLA 6th, 7th, 8th'!$E38:$DV38)))</f>
        <v/>
      </c>
      <c r="BQ38" s="89" t="str">
        <f>IF($B38="","",IF(COUNTIFS('Eng GLA 6th, 7th, 8th'!$E$3:$DV$3,BQ$4,'Eng GLA 6th, 7th, 8th'!$E38:$DV38, "&gt;-1")=0,"",SUMIF('Eng GLA 6th, 7th, 8th'!$E$3:$DV$3,BQ$4,'Eng GLA 6th, 7th, 8th'!$E38:$DV38)))</f>
        <v/>
      </c>
      <c r="BR38" s="89" t="str">
        <f>IF($B38="","",IF(COUNTIFS('Eng GLA 6th, 7th, 8th'!$E$3:$DV$3,BR$4,'Eng GLA 6th, 7th, 8th'!$E38:$DV38, "&gt;-1")=0,"",SUMIF('Eng GLA 6th, 7th, 8th'!$E$3:$DV$3,BR$4,'Eng GLA 6th, 7th, 8th'!$E38:$DV38)))</f>
        <v/>
      </c>
      <c r="BS38" s="89" t="str">
        <f>IF($B38="","",IF(COUNTIFS('Eng GLA 6th, 7th, 8th'!$E$3:$DV$3,BS$4,'Eng GLA 6th, 7th, 8th'!$E38:$DV38, "&gt;-1")=0,"",SUMIF('Eng GLA 6th, 7th, 8th'!$E$3:$DV$3,BS$4,'Eng GLA 6th, 7th, 8th'!$E38:$DV38)))</f>
        <v/>
      </c>
      <c r="BT38" s="89" t="str">
        <f>IF($B38="","",IF(COUNTIFS('Eng GLA 6th, 7th, 8th'!$E$3:$DV$3,BT$4,'Eng GLA 6th, 7th, 8th'!$E38:$DV38, "&gt;-1")=0,"",SUMIF('Eng GLA 6th, 7th, 8th'!$E$3:$DV$3,BT$4,'Eng GLA 6th, 7th, 8th'!$E38:$DV38)))</f>
        <v/>
      </c>
      <c r="BU38" s="89" t="str">
        <f>IF($B38="","",IF(COUNTIFS('Eng GLA 6th, 7th, 8th'!$E$3:$DV$3,BU$4,'Eng GLA 6th, 7th, 8th'!$E38:$DV38, "&gt;-1")=0,"",SUMIF('Eng GLA 6th, 7th, 8th'!$E$3:$DV$3,BU$4,'Eng GLA 6th, 7th, 8th'!$E38:$DV38)))</f>
        <v/>
      </c>
      <c r="BV38" s="89" t="str">
        <f>IF($B38="","",IF(COUNTIFS('Eng GLA 6th, 7th, 8th'!$E$3:$DV$3,BV$4,'Eng GLA 6th, 7th, 8th'!$E38:$DV38, "&gt;-1")=0,"",SUMIF('Eng GLA 6th, 7th, 8th'!$E$3:$DV$3,BV$4,'Eng GLA 6th, 7th, 8th'!$E38:$DV38)))</f>
        <v/>
      </c>
      <c r="BW38" s="89" t="str">
        <f>IF($B38="","",IF(COUNTIFS('Eng GLA 6th, 7th, 8th'!$E$3:$DV$3,BW$4,'Eng GLA 6th, 7th, 8th'!$E38:$DV38, "&gt;-1")=0,"",SUMIF('Eng GLA 6th, 7th, 8th'!$E$3:$DV$3,BW$4,'Eng GLA 6th, 7th, 8th'!$E38:$DV38)))</f>
        <v/>
      </c>
      <c r="BX38" s="89" t="str">
        <f>IF($B38="","",IF(COUNTIFS('Eng GLA 6th, 7th, 8th'!$E$3:$DV$3,BX$4,'Eng GLA 6th, 7th, 8th'!$E38:$DV38, "&gt;-1")=0,"",SUMIF('Eng GLA 6th, 7th, 8th'!$E$3:$DV$3,BX$4,'Eng GLA 6th, 7th, 8th'!$E38:$DV38)))</f>
        <v/>
      </c>
      <c r="BY38" s="89" t="str">
        <f>IF($B38="","",IF(COUNTIFS('Eng GLA 6th, 7th, 8th'!$E$3:$DV$3,BY$4,'Eng GLA 6th, 7th, 8th'!$E38:$DV38, "&gt;-1")=0,"",SUMIF('Eng GLA 6th, 7th, 8th'!$E$3:$DV$3,BY$4,'Eng GLA 6th, 7th, 8th'!$E38:$DV38)))</f>
        <v/>
      </c>
      <c r="BZ38" s="89" t="str">
        <f>IF($B38="","",IF(COUNTIFS('Eng GLA 6th, 7th, 8th'!$E$3:$DV$3,BZ$4,'Eng GLA 6th, 7th, 8th'!$E38:$DV38, "&gt;-1")=0,"",SUMIF('Eng GLA 6th, 7th, 8th'!$E$3:$DV$3,BZ$4,'Eng GLA 6th, 7th, 8th'!$E38:$DV38)))</f>
        <v/>
      </c>
      <c r="CA38" s="89" t="str">
        <f>IF($B38="","",IF(COUNTIFS('Eng GLA 6th, 7th, 8th'!$E$3:$DV$3,CA$4,'Eng GLA 6th, 7th, 8th'!$E38:$DV38, "&gt;-1")=0,"",SUMIF('Eng GLA 6th, 7th, 8th'!$E$3:$DV$3,CA$4,'Eng GLA 6th, 7th, 8th'!$E38:$DV38)))</f>
        <v/>
      </c>
      <c r="CB38" s="426"/>
      <c r="CC38" s="133" t="str">
        <f>IFERROR(IF((COUNT('Eng GLA 6th, 7th, 8th'!E38:U38)=0)," ",(SUM('Eng GLA 6th, 7th, 8th'!E38:U38)/$CC$3)),"")</f>
        <v xml:space="preserve"> </v>
      </c>
      <c r="CD38" s="133" t="str">
        <f>IFERROR(IF((COUNT('Eng GLA 6th, 7th, 8th'!V38:AA38)=0)," ",(SUM('Eng GLA 6th, 7th, 8th'!V38:AA38)/$CD$3)),"")</f>
        <v xml:space="preserve"> </v>
      </c>
      <c r="CE38" s="133" t="str">
        <f>IFERROR(IF((COUNT('Eng GLA 6th, 7th, 8th'!AB38:AG38)=0)," ",(SUM('Eng GLA 6th, 7th, 8th'!AB38:AG38)/$CE$3)),"")</f>
        <v xml:space="preserve"> </v>
      </c>
      <c r="CF38" s="133" t="str">
        <f>IFERROR(IF((COUNT('Eng GLA 6th, 7th, 8th'!AH38:AP38)=0)," ",(SUM('Eng GLA 6th, 7th, 8th'!AH38:AP38)/$CF$3)),"")</f>
        <v xml:space="preserve"> </v>
      </c>
      <c r="CG38" s="433" t="str">
        <f>IFERROR(IF((COUNT('Eng GLA 6th, 7th, 8th'!AR38:BH38)=0)," ",(SUM('Eng GLA 6th, 7th, 8th'!AR38:BH38)/$CG$3)),"")</f>
        <v xml:space="preserve"> </v>
      </c>
      <c r="CH38" s="433" t="str">
        <f>IFERROR(IF((COUNT('Eng GLA 6th, 7th, 8th'!BI38:BN38)=0)," ",(SUM('Eng GLA 6th, 7th, 8th'!BI38:BN38)/$CH$3)),"")</f>
        <v xml:space="preserve"> </v>
      </c>
      <c r="CI38" s="433" t="str">
        <f>IFERROR(IF((COUNT('Eng GLA 6th, 7th, 8th'!BO38:BT38)=0)," ",(SUM('Eng GLA 6th, 7th, 8th'!BO38:BT38)/$CI$3)),"")</f>
        <v xml:space="preserve"> </v>
      </c>
      <c r="CJ38" s="433" t="str">
        <f>IFERROR(IF((COUNT('Eng GLA 6th, 7th, 8th'!BU38:CF38)=0)," ",(SUM('Eng GLA 6th, 7th, 8th'!BU38:CF38)/$CJ$3)),"")</f>
        <v xml:space="preserve"> </v>
      </c>
      <c r="CK38" s="433" t="str">
        <f>IFERROR(IF((COUNT('Eng GLA 6th, 7th, 8th'!CH38:CX38)=0)," ",(SUM('Eng GLA 6th, 7th, 8th'!CH38:CX38)/$CK$3)),"")</f>
        <v xml:space="preserve"> </v>
      </c>
      <c r="CL38" s="433" t="str">
        <f>IFERROR(IF((COUNT('Eng GLA 6th, 7th, 8th'!CY38:DD38)=0)," ",(SUM('Eng GLA 6th, 7th, 8th'!CY38:DD38)/$CL$3)),"")</f>
        <v xml:space="preserve"> </v>
      </c>
      <c r="CM38" s="433" t="str">
        <f>IFERROR(IF((COUNT('Eng GLA 6th, 7th, 8th'!DE38:DJ38)=0)," ",(SUM('Eng GLA 6th, 7th, 8th'!DE38:DJ38)/$CM$3)),"")</f>
        <v xml:space="preserve"> </v>
      </c>
      <c r="CN38" s="433" t="str">
        <f>IFERROR(IF((COUNT('Eng GLA 6th, 7th, 8th'!DK38:DV38)=0)," ",(SUM('Eng GLA 6th, 7th, 8th'!DK38:DV38)/$CN$3)),"")</f>
        <v xml:space="preserve"> </v>
      </c>
    </row>
    <row r="39" spans="1:92" x14ac:dyDescent="0.2">
      <c r="A39" s="65">
        <v>32</v>
      </c>
      <c r="B39" s="65" t="str">
        <f>'English Scores- Leveled papers'!B38</f>
        <v>Abhishek</v>
      </c>
      <c r="C39" s="66" t="str">
        <f>'RC Mastery Check+Question type'!H36</f>
        <v/>
      </c>
      <c r="D39" s="153" t="str">
        <f>'Cover Sheet'!L36</f>
        <v/>
      </c>
      <c r="E39" s="89" t="str">
        <f>IF($B39="","",IF(COUNTIFS('English Scores- Leveled papers'!$H$3:$KM$3,E$4,'English Scores- Leveled papers'!$H38:$KM38,"&gt;-1")=0,"",SUMIF('English Scores- Leveled papers'!$H$3:$KM$3,E$4,'English Scores- Leveled papers'!$H38:$KM38)))</f>
        <v/>
      </c>
      <c r="F39" s="89" t="str">
        <f>IF($B39="","",IF(COUNTIFS('English Scores- Leveled papers'!$H$3:$KM$3,F$4,'English Scores- Leveled papers'!$H38:$KM38,"&gt;-1")=0,"",SUMIF('English Scores- Leveled papers'!$H$3:$KM$3,F$4,'English Scores- Leveled papers'!$H38:$KM38)))</f>
        <v/>
      </c>
      <c r="G39" s="89" t="str">
        <f>IF($B39="","",IF(COUNTIFS('English Scores- Leveled papers'!$H$3:$KM$3,G$4,'English Scores- Leveled papers'!$H38:$KM38,"&gt;-1")=0,"",SUMIF('English Scores- Leveled papers'!$H$3:$KM$3,G$4,'English Scores- Leveled papers'!$H38:$KM38)))</f>
        <v/>
      </c>
      <c r="H39" s="89" t="str">
        <f>IF($B39="","",IF(COUNTIFS('English Scores- Leveled papers'!$H$3:$KM$3,H$4,'English Scores- Leveled papers'!$H38:$KM38,"&gt;-1")=0,"",SUMIF('English Scores- Leveled papers'!$H$3:$KM$3,H$4,'English Scores- Leveled papers'!$H38:$KM38)))</f>
        <v/>
      </c>
      <c r="I39" s="89" t="str">
        <f>IF($B39="","",IF(COUNTIFS('English Scores- Leveled papers'!$H$3:$KM$3,I$4,'English Scores- Leveled papers'!$H38:$KM38,"&gt;-1")=0,"",SUMIF('English Scores- Leveled papers'!$H$3:$KM$3,I$4,'English Scores- Leveled papers'!$H38:$KM38)))</f>
        <v/>
      </c>
      <c r="J39" s="89" t="str">
        <f>IF($B39="","",IF(COUNTIFS('English Scores- Leveled papers'!$H$3:$KM$3,J$4,'English Scores- Leveled papers'!$H38:$KM38,"&gt;-1")=0,"",SUMIF('English Scores- Leveled papers'!$H$3:$KM$3,J$4,'English Scores- Leveled papers'!$H38:$KM38)))</f>
        <v/>
      </c>
      <c r="K39" s="89" t="str">
        <f>IF($B39="","",IF(COUNTIFS('English Scores- Leveled papers'!$H$3:$KM$3,K$4,'English Scores- Leveled papers'!$H38:$KM38,"&gt;-1")=0,"",SUMIF('English Scores- Leveled papers'!$H$3:$KM$3,K$4,'English Scores- Leveled papers'!$H38:$KM38)))</f>
        <v/>
      </c>
      <c r="L39" s="89" t="str">
        <f>IF($B39="","",IF(COUNTIFS('English Scores- Leveled papers'!$H$3:$KM$3,L$4,'English Scores- Leveled papers'!$H38:$KM38,"&gt;-1")=0,"",SUMIF('English Scores- Leveled papers'!$H$3:$KM$3,L$4,'English Scores- Leveled papers'!$H38:$KM38)))</f>
        <v/>
      </c>
      <c r="M39" s="89" t="str">
        <f>IF($B39="","",IF(COUNTIFS('English Scores- Leveled papers'!$H$3:$KM$3,M$4,'English Scores- Leveled papers'!$H38:$KM38,"&gt;-1")=0,"",SUMIF('English Scores- Leveled papers'!$H$3:$KM$3,M$4,'English Scores- Leveled papers'!$H38:$KM38)))</f>
        <v/>
      </c>
      <c r="N39" s="89" t="str">
        <f>IF($B39="","",IF(COUNTIFS('English Scores- Leveled papers'!$H$3:$KM$3,N$4,'English Scores- Leveled papers'!$H38:$KM38,"&gt;-1")=0,"",SUMIF('English Scores- Leveled papers'!$H$3:$KM$3,N$4,'English Scores- Leveled papers'!$H38:$KM38)))</f>
        <v/>
      </c>
      <c r="O39" s="89" t="str">
        <f>IF($B39="","",IF(COUNTIFS('English Scores- Leveled papers'!$H$3:$KM$3,O$4,'English Scores- Leveled papers'!$H38:$KM38,"&gt;-1")=0,"",SUMIF('English Scores- Leveled papers'!$H$3:$KM$3,O$4,'English Scores- Leveled papers'!$H38:$KM38)))</f>
        <v/>
      </c>
      <c r="P39" s="89" t="str">
        <f>IF($B39="","",IF(COUNTIFS('English Scores- Leveled papers'!$H$3:$KM$3,P$4,'English Scores- Leveled papers'!$H38:$KM38,"&gt;-1")=0,"",SUMIF('English Scores- Leveled papers'!$H$3:$KM$3,P$4,'English Scores- Leveled papers'!$H38:$KM38)))</f>
        <v/>
      </c>
      <c r="Q39" s="89" t="str">
        <f>IF($B39="","",IF(COUNTIFS('English Scores- Leveled papers'!$H$3:$KM$3,Q$4,'English Scores- Leveled papers'!$H38:$KM38,"&gt;-1")=0,"",SUMIF('English Scores- Leveled papers'!$H$3:$KM$3,Q$4,'English Scores- Leveled papers'!$H38:$KM38)))</f>
        <v/>
      </c>
      <c r="R39" s="89" t="str">
        <f>IF($B39="","",IF(COUNTIFS('English Scores- Leveled papers'!$H$3:$KM$3,R$4,'English Scores- Leveled papers'!$H38:$KM38,"&gt;-1")=0,"",SUMIF('English Scores- Leveled papers'!$H$3:$KM$3,R$4,'English Scores- Leveled papers'!$H38:$KM38)))</f>
        <v/>
      </c>
      <c r="S39" s="89" t="str">
        <f>IF($B39="","",IF(COUNTIFS('English Scores- Leveled papers'!$H$3:$KM$3,S$4,'English Scores- Leveled papers'!$H38:$KM38,"&gt;-1")=0,"",SUMIF('English Scores- Leveled papers'!$H$3:$KM$3,S$4,'English Scores- Leveled papers'!$H38:$KM38)))</f>
        <v/>
      </c>
      <c r="T39" s="89" t="str">
        <f>IF($B39="","",IF(COUNTIFS('English Scores- Leveled papers'!$H$3:$KM$3,T$4,'English Scores- Leveled papers'!$H38:$KM38,"&gt;-1")=0,"",SUMIF('English Scores- Leveled papers'!$H$3:$KM$3,T$4,'English Scores- Leveled papers'!$H38:$KM38)))</f>
        <v/>
      </c>
      <c r="U39" s="89" t="str">
        <f>IF($B39="","",IF(COUNTIFS('English Scores- Leveled papers'!$H$3:$KM$3,U$4,'English Scores- Leveled papers'!$H38:$KM38,"&gt;-1")=0,"",SUMIF('English Scores- Leveled papers'!$H$3:$KM$3,U$4,'English Scores- Leveled papers'!$H38:$KM38)))</f>
        <v/>
      </c>
      <c r="V39" s="89" t="str">
        <f>IF($B39="","",IF(COUNTIFS('English Scores- Leveled papers'!$H$3:$KM$3,V$4,'English Scores- Leveled papers'!$H38:$KM38,"&gt;-1")=0,"",SUMIF('English Scores- Leveled papers'!$H$3:$KM$3,V$4,'English Scores- Leveled papers'!$H38:$KM38)))</f>
        <v/>
      </c>
      <c r="W39" s="89" t="str">
        <f>IF($B39="","",IF(COUNTIFS('English Scores- Leveled papers'!$H$3:$KM$3,W$4,'English Scores- Leveled papers'!$H38:$KM38,"&gt;-1")=0,"",SUMIF('English Scores- Leveled papers'!$H$3:$KM$3,W$4,'English Scores- Leveled papers'!$H38:$KM38)))</f>
        <v/>
      </c>
      <c r="X39" s="89" t="str">
        <f>IF($B39="","",IF(COUNTIFS('English Scores- Leveled papers'!$H$3:$KM$3,X$4,'English Scores- Leveled papers'!$H38:$KM38,"&gt;-1")=0,"",SUMIF('English Scores- Leveled papers'!$H$3:$KM$3,X$4,'English Scores- Leveled papers'!$H38:$KM38)))</f>
        <v/>
      </c>
      <c r="Y39" s="89" t="str">
        <f>IF($B39="","",IF(COUNTIFS('English Scores- Leveled papers'!$H$3:$KM$3,Y$4,'English Scores- Leveled papers'!$H38:$KM38,"&gt;-1")=0,"",SUMIF('English Scores- Leveled papers'!$H$3:$KM$3,Y$4,'English Scores- Leveled papers'!$H38:$KM38)))</f>
        <v/>
      </c>
      <c r="Z39" s="89" t="str">
        <f>IF($B39="","",IF(COUNTIFS('English Scores- Leveled papers'!$H$3:$KM$3,Z$4,'English Scores- Leveled papers'!$H38:$KM38,"&gt;-1")=0,"",SUMIF('English Scores- Leveled papers'!$H$3:$KM$3,Z$4,'English Scores- Leveled papers'!$H38:$KM38)))</f>
        <v/>
      </c>
      <c r="AA39" s="89" t="str">
        <f>IF($B39="","",IF(COUNTIFS('English Scores- Leveled papers'!$H$3:$KM$3,AA$4,'English Scores- Leveled papers'!$H38:$KM38,"&gt;-1")=0,"",SUMIF('English Scores- Leveled papers'!$H$3:$KM$3,AA$4,'English Scores- Leveled papers'!$H38:$KM38)))</f>
        <v/>
      </c>
      <c r="AB39" s="89" t="str">
        <f>IF($B39="","",IF(COUNTIFS('English Scores- Leveled papers'!$H$3:$KM$3,AB$4,'English Scores- Leveled papers'!$H38:$KM38,"&gt;-1")=0,"",SUMIF('English Scores- Leveled papers'!$H$3:$KM$3,AB$4,'English Scores- Leveled papers'!$H38:$KM38)))</f>
        <v/>
      </c>
      <c r="AC39" s="89" t="str">
        <f>IF($B39="","",IF(COUNTIFS('English Scores- Leveled papers'!$H$3:$KM$3,AC$4,'English Scores- Leveled papers'!$H38:$KM38,"&gt;-1")=0,"",SUMIF('English Scores- Leveled papers'!$H$3:$KM$3,AC$4,'English Scores- Leveled papers'!$H38:$KM38)))</f>
        <v/>
      </c>
      <c r="AD39" s="89" t="str">
        <f>IF($B39="","",IF(COUNTIFS('English Scores- Leveled papers'!$H$3:$KM$3,AD$4,'English Scores- Leveled papers'!$H38:$KM38,"&gt;-1")=0,"",SUMIF('English Scores- Leveled papers'!$H$3:$KM$3,AD$4,'English Scores- Leveled papers'!$H38:$KM38)))</f>
        <v/>
      </c>
      <c r="AE39" s="89" t="str">
        <f>IF($B39="","",IF(COUNTIFS('English Scores- Leveled papers'!$H$3:$KM$3,AE$4,'English Scores- Leveled papers'!$H38:$KM38,"&gt;-1")=0,"",SUMIF('English Scores- Leveled papers'!$H$3:$KM$3,AE$4,'English Scores- Leveled papers'!$H38:$KM38)))</f>
        <v/>
      </c>
      <c r="AF39" s="89" t="str">
        <f>IF($B39="","",IF(COUNTIFS('English Scores- Leveled papers'!$H$3:$KM$3,AF$4,'English Scores- Leveled papers'!$H38:$KM38,"&gt;-1")=0,"",SUMIF('English Scores- Leveled papers'!$H$3:$KM$3,AF$4,'English Scores- Leveled papers'!$H38:$KM38)))</f>
        <v/>
      </c>
      <c r="AG39" s="89" t="str">
        <f>IF($B39="","",IF(COUNTIFS('English Scores- Leveled papers'!$H$3:$KM$3,AG$4,'English Scores- Leveled papers'!$H38:$KM38,"&gt;-1")=0,"",SUMIF('English Scores- Leveled papers'!$H$3:$KM$3,AG$4,'English Scores- Leveled papers'!$H38:$KM38)))</f>
        <v/>
      </c>
      <c r="AH39" s="89" t="str">
        <f>IF($B39="","",IF(COUNTIFS('English Scores- Leveled papers'!$H$3:$KM$3,AH$4,'English Scores- Leveled papers'!$H38:$KM38,"&gt;-1")=0,"",SUMIF('English Scores- Leveled papers'!$H$3:$KM$3,AH$4,'English Scores- Leveled papers'!$H38:$KM38)))</f>
        <v/>
      </c>
      <c r="AI39" s="89" t="str">
        <f>IF($B39="","",IF(COUNTIFS('English Scores- Leveled papers'!$H$3:$KM$3,AI$4,'English Scores- Leveled papers'!$H38:$KM38,"&gt;-1")=0,"",SUMIF('English Scores- Leveled papers'!$H$3:$KM$3,AI$4,'English Scores- Leveled papers'!$H38:$KM38)))</f>
        <v/>
      </c>
      <c r="AJ39" s="89" t="str">
        <f>IF($B39="","",IF(COUNTIFS('English Scores- Leveled papers'!$H$3:$KM$3,AJ$4,'English Scores- Leveled papers'!$H38:$KM38,"&gt;-1")=0,"",SUMIF('English Scores- Leveled papers'!$H$3:$KM$3,AJ$4,'English Scores- Leveled papers'!$H38:$KM38)))</f>
        <v/>
      </c>
      <c r="AK39" s="89" t="str">
        <f>IF($B39="","",IF(COUNTIFS('English Scores- Leveled papers'!$H$3:$KM$3,AK$4,'English Scores- Leveled papers'!$H38:$KM38,"&gt;-1")=0,"",SUMIF('English Scores- Leveled papers'!$H$3:$KM$3,AK$4,'English Scores- Leveled papers'!$H38:$KM38)))</f>
        <v/>
      </c>
      <c r="AL39" s="89" t="str">
        <f>IF($B39="","",IF(COUNTIFS('English Scores- Leveled papers'!$H$3:$KM$3,AL$4,'English Scores- Leveled papers'!$H38:$KM38,"&gt;-1")=0,"",SUMIF('English Scores- Leveled papers'!$H$3:$KM$3,AL$4,'English Scores- Leveled papers'!$H38:$KM38)))</f>
        <v/>
      </c>
      <c r="AM39" s="89" t="str">
        <f>IF($B39="","",IF(COUNTIFS('English Scores- Leveled papers'!$H$3:$KM$3,AM$4,'English Scores- Leveled papers'!$H38:$KM38,"&gt;-1")=0,"",SUMIF('English Scores- Leveled papers'!$H$3:$KM$3,AM$4,'English Scores- Leveled papers'!$H38:$KM38)))</f>
        <v/>
      </c>
      <c r="AN39" s="89" t="str">
        <f>IF($B39="","",IF(COUNTIFS('English Scores- Leveled papers'!$H$3:$KM$3,AN$4,'English Scores- Leveled papers'!$H38:$KM38,"&gt;-1")=0,"",SUMIF('English Scores- Leveled papers'!$H$3:$KM$3,AN$4,'English Scores- Leveled papers'!$H38:$KM38)))</f>
        <v/>
      </c>
      <c r="AO39" s="89" t="str">
        <f>IF($B39="","",IF(COUNTIFS('English Scores- Leveled papers'!$H$3:$KM$3,AO$4,'English Scores- Leveled papers'!$H38:$KM38,"&gt;-1")=0,"",SUMIF('English Scores- Leveled papers'!$H$3:$KM$3,AO$4,'English Scores- Leveled papers'!$H38:$KM38)))</f>
        <v/>
      </c>
      <c r="AP39" s="89" t="str">
        <f>IF($B39="","",IF(COUNTIFS('English Scores- Leveled papers'!$H$3:$KM$3,AP$4,'English Scores- Leveled papers'!$H38:$KM38,"&gt;-1")=0,"",SUMIF('English Scores- Leveled papers'!$H$3:$KM$3,AP$4,'English Scores- Leveled papers'!$H38:$KM38)))</f>
        <v/>
      </c>
      <c r="AQ39" s="89" t="str">
        <f>IF($B39="","",IF(COUNTIFS('English Scores- Leveled papers'!$H$3:$KM$3,AQ$4,'English Scores- Leveled papers'!$H38:$KM38,"&gt;-1")=0,"",SUMIF('English Scores- Leveled papers'!$H$3:$KM$3,AQ$4,'English Scores- Leveled papers'!$H38:$KM38)))</f>
        <v/>
      </c>
      <c r="AR39" s="89" t="str">
        <f>IF($B39="","",IF(COUNTIFS('English Scores- Leveled papers'!$H$3:$KM$3,AR$4,'English Scores- Leveled papers'!$H38:$KM38,"&gt;-1")=0,"",SUMIF('English Scores- Leveled papers'!$H$3:$KM$3,AR$4,'English Scores- Leveled papers'!$H38:$KM38)))</f>
        <v/>
      </c>
      <c r="AS39" s="89" t="str">
        <f>IF($B39="","",IF(COUNTIFS('English Scores- Leveled papers'!$H$3:$KM$3,AS$4,'English Scores- Leveled papers'!$H38:$KM38,"&gt;-1")=0,"",SUMIF('English Scores- Leveled papers'!$H$3:$KM$3,AS$4,'English Scores- Leveled papers'!$H38:$KM38)))</f>
        <v/>
      </c>
      <c r="AT39" s="89" t="str">
        <f>IF($B39="","",IF(COUNTIFS('English Scores- Leveled papers'!$H$3:$KM$3,AT$4,'English Scores- Leveled papers'!$H38:$KM38,"&gt;-1")=0,"",SUMIF('English Scores- Leveled papers'!$H$3:$KM$3,AT$4,'English Scores- Leveled papers'!$H38:$KM38)))</f>
        <v/>
      </c>
      <c r="AU39" s="89" t="str">
        <f>IF($B39="","",IF(COUNTIFS('English Scores- Leveled papers'!$H$3:$KM$3,AU$4,'English Scores- Leveled papers'!$H38:$KM38,"&gt;-1")=0,"",SUMIF('English Scores- Leveled papers'!$H$3:$KM$3,AU$4,'English Scores- Leveled papers'!$H38:$KM38)))</f>
        <v/>
      </c>
      <c r="AV39" s="89" t="str">
        <f>IF($B39="","",IF(COUNTIFS('English Scores- Leveled papers'!$H$3:$KM$3,AV$4,'English Scores- Leveled papers'!$H38:$KM38,"&gt;-1")=0,"",SUMIF('English Scores- Leveled papers'!$H$3:$KM$3,AV$4,'English Scores- Leveled papers'!$H38:$KM38)))</f>
        <v/>
      </c>
      <c r="AW39" s="89" t="str">
        <f>IF($B39="","",IF(COUNTIFS('English Scores- Leveled papers'!$H$3:$KM$3,AW$4,'English Scores- Leveled papers'!$H38:$KM38,"&gt;-1")=0,"",SUMIF('English Scores- Leveled papers'!$H$3:$KM$3,AW$4,'English Scores- Leveled papers'!$H38:$KM38)))</f>
        <v/>
      </c>
      <c r="AX39" s="89" t="str">
        <f>IF($B39="","",IF(COUNTIFS('English Scores- Leveled papers'!$H$3:$KM$3,AX$4,'English Scores- Leveled papers'!$H38:$KM38,"&gt;-1")=0,"",SUMIF('English Scores- Leveled papers'!$H$3:$KM$3,AX$4,'English Scores- Leveled papers'!$H38:$KM38)))</f>
        <v/>
      </c>
      <c r="AY39" s="89" t="str">
        <f>IF($B39="","",IF(COUNTIFS('English Scores- Leveled papers'!$H$3:$KM$3,AY$4,'English Scores- Leveled papers'!$H38:$KM38,"&gt;-1")=0,"",SUMIF('English Scores- Leveled papers'!$H$3:$KM$3,AY$4,'English Scores- Leveled papers'!$H38:$KM38)))</f>
        <v/>
      </c>
      <c r="AZ39" s="89" t="str">
        <f>IF($B39="","",IF(COUNTIFS('English Scores- Leveled papers'!$H$3:$KM$3,AZ$4,'English Scores- Leveled papers'!$H38:$KM38,"&gt;-1")=0,"",SUMIF('English Scores- Leveled papers'!$H$3:$KM$3,AZ$4,'English Scores- Leveled papers'!$H38:$KM38)))</f>
        <v/>
      </c>
      <c r="BA39" s="89" t="str">
        <f>IF($B39="","",IF(COUNTIFS('English Scores- Leveled papers'!$H$3:$KM$3,BA$4,'English Scores- Leveled papers'!$H38:$KM38,"&gt;-1")=0,"",SUMIF('English Scores- Leveled papers'!$H$3:$KM$3,BA$4,'English Scores- Leveled papers'!$H38:$KM38)))</f>
        <v/>
      </c>
      <c r="BB39" s="89" t="str">
        <f>IF($B39="","",IF(COUNTIFS('English Scores- Leveled papers'!$H$3:$KM$3,BB$4,'English Scores- Leveled papers'!$H38:$KM38,"&gt;-1")=0,"",SUMIF('English Scores- Leveled papers'!$H$3:$KM$3,BB$4,'English Scores- Leveled papers'!$H38:$KM38)))</f>
        <v/>
      </c>
      <c r="BC39" s="89" t="str">
        <f>IF($B39="","",IF(COUNTIFS('English Scores- Leveled papers'!$H$3:$KM$3,BC$4,'English Scores- Leveled papers'!$H38:$KM38,"&gt;-1")=0,"",SUMIF('English Scores- Leveled papers'!$H$3:$KM$3,BC$4,'English Scores- Leveled papers'!$H38:$KM38)))</f>
        <v/>
      </c>
      <c r="BD39" s="89" t="str">
        <f>IF($B39="","",IF(COUNTIFS('English Scores- Leveled papers'!$H$3:$KM$3,BD$4,'English Scores- Leveled papers'!$H38:$KM38,"&gt;-1")=0,"",SUMIF('English Scores- Leveled papers'!$H$3:$KM$3,BD$4,'English Scores- Leveled papers'!$H38:$KM38)))</f>
        <v/>
      </c>
      <c r="BE39" s="89" t="str">
        <f>IF($B39="","",IF(COUNTIFS('English Scores- Leveled papers'!$H$3:$KM$3,BE$4,'English Scores- Leveled papers'!$H38:$KM38,"&gt;-1")=0,"",SUMIF('English Scores- Leveled papers'!$H$3:$KM$3,BE$4,'English Scores- Leveled papers'!$H38:$KM38)))</f>
        <v/>
      </c>
      <c r="BF39" s="89" t="str">
        <f>IF($B39="","",IF(COUNTIFS('English Scores- Leveled papers'!$H$3:$KM$3,BF$4,'English Scores- Leveled papers'!$H38:$KM38,"&gt;-1")=0,"",SUMIF('English Scores- Leveled papers'!$H$3:$KM$3,BF$4,'English Scores- Leveled papers'!$H38:$KM38)))</f>
        <v/>
      </c>
      <c r="BG39" s="89" t="str">
        <f>IF($B39="","",IF(COUNTIFS('English Scores- Leveled papers'!$H$3:$KM$3,BG$4,'English Scores- Leveled papers'!$H38:$KM38,"&gt;-1")=0,"",SUMIF('English Scores- Leveled papers'!$H$3:$KM$3,BG$4,'English Scores- Leveled papers'!$H38:$KM38)))</f>
        <v/>
      </c>
      <c r="BH39" s="89" t="str">
        <f>IF($B39="","",IF(COUNTIFS('English Scores- Leveled papers'!$H$3:$KM$3,BH$4,'English Scores- Leveled papers'!$H38:$KM38,"&gt;-1")=0,"",SUMIF('English Scores- Leveled papers'!$H$3:$KM$3,BH$4,'English Scores- Leveled papers'!$H38:$KM38)))</f>
        <v/>
      </c>
      <c r="BI39" s="89" t="str">
        <f>IF($B39="","",IF(COUNTIFS('English Scores- Leveled papers'!$H$3:$KM$3,BI$4,'English Scores- Leveled papers'!$H38:$KM38,"&gt;-1")=0,"",SUMIF('English Scores- Leveled papers'!$H$3:$KM$3,BI$4,'English Scores- Leveled papers'!$H38:$KM38)))</f>
        <v/>
      </c>
      <c r="BJ39" s="89" t="str">
        <f>IF($B39="","",IF(COUNTIFS('English Scores- Leveled papers'!$H$3:$KM$3,BJ$4,'English Scores- Leveled papers'!$H38:$KM38,"&gt;-1")=0,"",SUMIF('English Scores- Leveled papers'!$H$3:$KM$3,BJ$4,'English Scores- Leveled papers'!$H38:$KM38)))</f>
        <v/>
      </c>
      <c r="BK39" s="89" t="str">
        <f>IF($B39="","",IF(COUNTIFS('English Scores- Leveled papers'!$H$3:$KM$3,BK$4,'English Scores- Leveled papers'!$H38:$KM38,"&gt;-1")=0,"",SUMIF('English Scores- Leveled papers'!$H$3:$KM$3,BK$4,'English Scores- Leveled papers'!$H38:$KM38)))</f>
        <v/>
      </c>
      <c r="BL39" s="89" t="str">
        <f>IF($B39="","",IF(COUNTIFS('English Scores- Leveled papers'!$H$3:$KM$3,BL$4,'English Scores- Leveled papers'!$H38:$KM38,"&gt;-1")=0,"",SUMIF('English Scores- Leveled papers'!$H$3:$KM$3,BL$4,'English Scores- Leveled papers'!$H38:$KM38)))</f>
        <v/>
      </c>
      <c r="BM39" s="89" t="str">
        <f>IF($B39="","",IF(COUNTIFS('Eng GLA 6th, 7th, 8th'!$E$3:$DV$3,BM$4,'Eng GLA 6th, 7th, 8th'!$E39:$DV39, "&gt;-1")=0,"",SUMIF('Eng GLA 6th, 7th, 8th'!$E$3:$DV$3,BM$4,'Eng GLA 6th, 7th, 8th'!$E39:$DV39)))</f>
        <v/>
      </c>
      <c r="BN39" s="89" t="str">
        <f>IF($B39="","",IF(COUNTIFS('Eng GLA 6th, 7th, 8th'!$E$3:$DV$3,BN$4,'Eng GLA 6th, 7th, 8th'!$E39:$DV39, "&gt;-1")=0,"",SUMIF('Eng GLA 6th, 7th, 8th'!$E$3:$DV$3,BN$4,'Eng GLA 6th, 7th, 8th'!$E39:$DV39)))</f>
        <v/>
      </c>
      <c r="BO39" s="89" t="str">
        <f>IF($B39="","",IF(COUNTIFS('Eng GLA 6th, 7th, 8th'!$E$3:$DV$3,BO$4,'Eng GLA 6th, 7th, 8th'!$E39:$DV39, "&gt;-1")=0,"",SUMIF('Eng GLA 6th, 7th, 8th'!$E$3:$DV$3,BO$4,'Eng GLA 6th, 7th, 8th'!$E39:$DV39)))</f>
        <v/>
      </c>
      <c r="BP39" s="89" t="str">
        <f>IF($B39="","",IF(COUNTIFS('Eng GLA 6th, 7th, 8th'!$E$3:$DV$3,BP$4,'Eng GLA 6th, 7th, 8th'!$E39:$DV39, "&gt;-1")=0,"",SUMIF('Eng GLA 6th, 7th, 8th'!$E$3:$DV$3,BP$4,'Eng GLA 6th, 7th, 8th'!$E39:$DV39)))</f>
        <v/>
      </c>
      <c r="BQ39" s="89" t="str">
        <f>IF($B39="","",IF(COUNTIFS('Eng GLA 6th, 7th, 8th'!$E$3:$DV$3,BQ$4,'Eng GLA 6th, 7th, 8th'!$E39:$DV39, "&gt;-1")=0,"",SUMIF('Eng GLA 6th, 7th, 8th'!$E$3:$DV$3,BQ$4,'Eng GLA 6th, 7th, 8th'!$E39:$DV39)))</f>
        <v/>
      </c>
      <c r="BR39" s="89" t="str">
        <f>IF($B39="","",IF(COUNTIFS('Eng GLA 6th, 7th, 8th'!$E$3:$DV$3,BR$4,'Eng GLA 6th, 7th, 8th'!$E39:$DV39, "&gt;-1")=0,"",SUMIF('Eng GLA 6th, 7th, 8th'!$E$3:$DV$3,BR$4,'Eng GLA 6th, 7th, 8th'!$E39:$DV39)))</f>
        <v/>
      </c>
      <c r="BS39" s="89" t="str">
        <f>IF($B39="","",IF(COUNTIFS('Eng GLA 6th, 7th, 8th'!$E$3:$DV$3,BS$4,'Eng GLA 6th, 7th, 8th'!$E39:$DV39, "&gt;-1")=0,"",SUMIF('Eng GLA 6th, 7th, 8th'!$E$3:$DV$3,BS$4,'Eng GLA 6th, 7th, 8th'!$E39:$DV39)))</f>
        <v/>
      </c>
      <c r="BT39" s="89" t="str">
        <f>IF($B39="","",IF(COUNTIFS('Eng GLA 6th, 7th, 8th'!$E$3:$DV$3,BT$4,'Eng GLA 6th, 7th, 8th'!$E39:$DV39, "&gt;-1")=0,"",SUMIF('Eng GLA 6th, 7th, 8th'!$E$3:$DV$3,BT$4,'Eng GLA 6th, 7th, 8th'!$E39:$DV39)))</f>
        <v/>
      </c>
      <c r="BU39" s="89" t="str">
        <f>IF($B39="","",IF(COUNTIFS('Eng GLA 6th, 7th, 8th'!$E$3:$DV$3,BU$4,'Eng GLA 6th, 7th, 8th'!$E39:$DV39, "&gt;-1")=0,"",SUMIF('Eng GLA 6th, 7th, 8th'!$E$3:$DV$3,BU$4,'Eng GLA 6th, 7th, 8th'!$E39:$DV39)))</f>
        <v/>
      </c>
      <c r="BV39" s="89" t="str">
        <f>IF($B39="","",IF(COUNTIFS('Eng GLA 6th, 7th, 8th'!$E$3:$DV$3,BV$4,'Eng GLA 6th, 7th, 8th'!$E39:$DV39, "&gt;-1")=0,"",SUMIF('Eng GLA 6th, 7th, 8th'!$E$3:$DV$3,BV$4,'Eng GLA 6th, 7th, 8th'!$E39:$DV39)))</f>
        <v/>
      </c>
      <c r="BW39" s="89" t="str">
        <f>IF($B39="","",IF(COUNTIFS('Eng GLA 6th, 7th, 8th'!$E$3:$DV$3,BW$4,'Eng GLA 6th, 7th, 8th'!$E39:$DV39, "&gt;-1")=0,"",SUMIF('Eng GLA 6th, 7th, 8th'!$E$3:$DV$3,BW$4,'Eng GLA 6th, 7th, 8th'!$E39:$DV39)))</f>
        <v/>
      </c>
      <c r="BX39" s="89" t="str">
        <f>IF($B39="","",IF(COUNTIFS('Eng GLA 6th, 7th, 8th'!$E$3:$DV$3,BX$4,'Eng GLA 6th, 7th, 8th'!$E39:$DV39, "&gt;-1")=0,"",SUMIF('Eng GLA 6th, 7th, 8th'!$E$3:$DV$3,BX$4,'Eng GLA 6th, 7th, 8th'!$E39:$DV39)))</f>
        <v/>
      </c>
      <c r="BY39" s="89" t="str">
        <f>IF($B39="","",IF(COUNTIFS('Eng GLA 6th, 7th, 8th'!$E$3:$DV$3,BY$4,'Eng GLA 6th, 7th, 8th'!$E39:$DV39, "&gt;-1")=0,"",SUMIF('Eng GLA 6th, 7th, 8th'!$E$3:$DV$3,BY$4,'Eng GLA 6th, 7th, 8th'!$E39:$DV39)))</f>
        <v/>
      </c>
      <c r="BZ39" s="89" t="str">
        <f>IF($B39="","",IF(COUNTIFS('Eng GLA 6th, 7th, 8th'!$E$3:$DV$3,BZ$4,'Eng GLA 6th, 7th, 8th'!$E39:$DV39, "&gt;-1")=0,"",SUMIF('Eng GLA 6th, 7th, 8th'!$E$3:$DV$3,BZ$4,'Eng GLA 6th, 7th, 8th'!$E39:$DV39)))</f>
        <v/>
      </c>
      <c r="CA39" s="89" t="str">
        <f>IF($B39="","",IF(COUNTIFS('Eng GLA 6th, 7th, 8th'!$E$3:$DV$3,CA$4,'Eng GLA 6th, 7th, 8th'!$E39:$DV39, "&gt;-1")=0,"",SUMIF('Eng GLA 6th, 7th, 8th'!$E$3:$DV$3,CA$4,'Eng GLA 6th, 7th, 8th'!$E39:$DV39)))</f>
        <v/>
      </c>
      <c r="CB39" s="426"/>
      <c r="CC39" s="133" t="str">
        <f>IFERROR(IF((COUNT('Eng GLA 6th, 7th, 8th'!E39:U39)=0)," ",(SUM('Eng GLA 6th, 7th, 8th'!E39:U39)/$CC$3)),"")</f>
        <v xml:space="preserve"> </v>
      </c>
      <c r="CD39" s="133" t="str">
        <f>IFERROR(IF((COUNT('Eng GLA 6th, 7th, 8th'!V39:AA39)=0)," ",(SUM('Eng GLA 6th, 7th, 8th'!V39:AA39)/$CD$3)),"")</f>
        <v xml:space="preserve"> </v>
      </c>
      <c r="CE39" s="133" t="str">
        <f>IFERROR(IF((COUNT('Eng GLA 6th, 7th, 8th'!AB39:AG39)=0)," ",(SUM('Eng GLA 6th, 7th, 8th'!AB39:AG39)/$CE$3)),"")</f>
        <v xml:space="preserve"> </v>
      </c>
      <c r="CF39" s="133" t="str">
        <f>IFERROR(IF((COUNT('Eng GLA 6th, 7th, 8th'!AH39:AP39)=0)," ",(SUM('Eng GLA 6th, 7th, 8th'!AH39:AP39)/$CF$3)),"")</f>
        <v xml:space="preserve"> </v>
      </c>
      <c r="CG39" s="433" t="str">
        <f>IFERROR(IF((COUNT('Eng GLA 6th, 7th, 8th'!AR39:BH39)=0)," ",(SUM('Eng GLA 6th, 7th, 8th'!AR39:BH39)/$CG$3)),"")</f>
        <v xml:space="preserve"> </v>
      </c>
      <c r="CH39" s="433" t="str">
        <f>IFERROR(IF((COUNT('Eng GLA 6th, 7th, 8th'!BI39:BN39)=0)," ",(SUM('Eng GLA 6th, 7th, 8th'!BI39:BN39)/$CH$3)),"")</f>
        <v xml:space="preserve"> </v>
      </c>
      <c r="CI39" s="433" t="str">
        <f>IFERROR(IF((COUNT('Eng GLA 6th, 7th, 8th'!BO39:BT39)=0)," ",(SUM('Eng GLA 6th, 7th, 8th'!BO39:BT39)/$CI$3)),"")</f>
        <v xml:space="preserve"> </v>
      </c>
      <c r="CJ39" s="433" t="str">
        <f>IFERROR(IF((COUNT('Eng GLA 6th, 7th, 8th'!BU39:CF39)=0)," ",(SUM('Eng GLA 6th, 7th, 8th'!BU39:CF39)/$CJ$3)),"")</f>
        <v xml:space="preserve"> </v>
      </c>
      <c r="CK39" s="433" t="str">
        <f>IFERROR(IF((COUNT('Eng GLA 6th, 7th, 8th'!CH39:CX39)=0)," ",(SUM('Eng GLA 6th, 7th, 8th'!CH39:CX39)/$CK$3)),"")</f>
        <v xml:space="preserve"> </v>
      </c>
      <c r="CL39" s="433" t="str">
        <f>IFERROR(IF((COUNT('Eng GLA 6th, 7th, 8th'!CY39:DD39)=0)," ",(SUM('Eng GLA 6th, 7th, 8th'!CY39:DD39)/$CL$3)),"")</f>
        <v xml:space="preserve"> </v>
      </c>
      <c r="CM39" s="433" t="str">
        <f>IFERROR(IF((COUNT('Eng GLA 6th, 7th, 8th'!DE39:DJ39)=0)," ",(SUM('Eng GLA 6th, 7th, 8th'!DE39:DJ39)/$CM$3)),"")</f>
        <v xml:space="preserve"> </v>
      </c>
      <c r="CN39" s="433" t="str">
        <f>IFERROR(IF((COUNT('Eng GLA 6th, 7th, 8th'!DK39:DV39)=0)," ",(SUM('Eng GLA 6th, 7th, 8th'!DK39:DV39)/$CN$3)),"")</f>
        <v xml:space="preserve"> </v>
      </c>
    </row>
    <row r="40" spans="1:92" x14ac:dyDescent="0.2">
      <c r="A40" s="65">
        <v>33</v>
      </c>
      <c r="B40" s="65" t="str">
        <f>'English Scores- Leveled papers'!B39</f>
        <v>Shruthi</v>
      </c>
      <c r="C40" s="66" t="str">
        <f>'RC Mastery Check+Question type'!H37</f>
        <v/>
      </c>
      <c r="D40" s="153" t="str">
        <f>'Cover Sheet'!L37</f>
        <v/>
      </c>
      <c r="E40" s="89" t="str">
        <f>IF($B40="","",IF(COUNTIFS('English Scores- Leveled papers'!$H$3:$KM$3,E$4,'English Scores- Leveled papers'!$H39:$KM39,"&gt;-1")=0,"",SUMIF('English Scores- Leveled papers'!$H$3:$KM$3,E$4,'English Scores- Leveled papers'!$H39:$KM39)))</f>
        <v/>
      </c>
      <c r="F40" s="89" t="str">
        <f>IF($B40="","",IF(COUNTIFS('English Scores- Leveled papers'!$H$3:$KM$3,F$4,'English Scores- Leveled papers'!$H39:$KM39,"&gt;-1")=0,"",SUMIF('English Scores- Leveled papers'!$H$3:$KM$3,F$4,'English Scores- Leveled papers'!$H39:$KM39)))</f>
        <v/>
      </c>
      <c r="G40" s="89" t="str">
        <f>IF($B40="","",IF(COUNTIFS('English Scores- Leveled papers'!$H$3:$KM$3,G$4,'English Scores- Leveled papers'!$H39:$KM39,"&gt;-1")=0,"",SUMIF('English Scores- Leveled papers'!$H$3:$KM$3,G$4,'English Scores- Leveled papers'!$H39:$KM39)))</f>
        <v/>
      </c>
      <c r="H40" s="89" t="str">
        <f>IF($B40="","",IF(COUNTIFS('English Scores- Leveled papers'!$H$3:$KM$3,H$4,'English Scores- Leveled papers'!$H39:$KM39,"&gt;-1")=0,"",SUMIF('English Scores- Leveled papers'!$H$3:$KM$3,H$4,'English Scores- Leveled papers'!$H39:$KM39)))</f>
        <v/>
      </c>
      <c r="I40" s="89" t="str">
        <f>IF($B40="","",IF(COUNTIFS('English Scores- Leveled papers'!$H$3:$KM$3,I$4,'English Scores- Leveled papers'!$H39:$KM39,"&gt;-1")=0,"",SUMIF('English Scores- Leveled papers'!$H$3:$KM$3,I$4,'English Scores- Leveled papers'!$H39:$KM39)))</f>
        <v/>
      </c>
      <c r="J40" s="89" t="str">
        <f>IF($B40="","",IF(COUNTIFS('English Scores- Leveled papers'!$H$3:$KM$3,J$4,'English Scores- Leveled papers'!$H39:$KM39,"&gt;-1")=0,"",SUMIF('English Scores- Leveled papers'!$H$3:$KM$3,J$4,'English Scores- Leveled papers'!$H39:$KM39)))</f>
        <v/>
      </c>
      <c r="K40" s="89" t="str">
        <f>IF($B40="","",IF(COUNTIFS('English Scores- Leveled papers'!$H$3:$KM$3,K$4,'English Scores- Leveled papers'!$H39:$KM39,"&gt;-1")=0,"",SUMIF('English Scores- Leveled papers'!$H$3:$KM$3,K$4,'English Scores- Leveled papers'!$H39:$KM39)))</f>
        <v/>
      </c>
      <c r="L40" s="89" t="str">
        <f>IF($B40="","",IF(COUNTIFS('English Scores- Leveled papers'!$H$3:$KM$3,L$4,'English Scores- Leveled papers'!$H39:$KM39,"&gt;-1")=0,"",SUMIF('English Scores- Leveled papers'!$H$3:$KM$3,L$4,'English Scores- Leveled papers'!$H39:$KM39)))</f>
        <v/>
      </c>
      <c r="M40" s="89" t="str">
        <f>IF($B40="","",IF(COUNTIFS('English Scores- Leveled papers'!$H$3:$KM$3,M$4,'English Scores- Leveled papers'!$H39:$KM39,"&gt;-1")=0,"",SUMIF('English Scores- Leveled papers'!$H$3:$KM$3,M$4,'English Scores- Leveled papers'!$H39:$KM39)))</f>
        <v/>
      </c>
      <c r="N40" s="89" t="str">
        <f>IF($B40="","",IF(COUNTIFS('English Scores- Leveled papers'!$H$3:$KM$3,N$4,'English Scores- Leveled papers'!$H39:$KM39,"&gt;-1")=0,"",SUMIF('English Scores- Leveled papers'!$H$3:$KM$3,N$4,'English Scores- Leveled papers'!$H39:$KM39)))</f>
        <v/>
      </c>
      <c r="O40" s="89" t="str">
        <f>IF($B40="","",IF(COUNTIFS('English Scores- Leveled papers'!$H$3:$KM$3,O$4,'English Scores- Leveled papers'!$H39:$KM39,"&gt;-1")=0,"",SUMIF('English Scores- Leveled papers'!$H$3:$KM$3,O$4,'English Scores- Leveled papers'!$H39:$KM39)))</f>
        <v/>
      </c>
      <c r="P40" s="89" t="str">
        <f>IF($B40="","",IF(COUNTIFS('English Scores- Leveled papers'!$H$3:$KM$3,P$4,'English Scores- Leveled papers'!$H39:$KM39,"&gt;-1")=0,"",SUMIF('English Scores- Leveled papers'!$H$3:$KM$3,P$4,'English Scores- Leveled papers'!$H39:$KM39)))</f>
        <v/>
      </c>
      <c r="Q40" s="89" t="str">
        <f>IF($B40="","",IF(COUNTIFS('English Scores- Leveled papers'!$H$3:$KM$3,Q$4,'English Scores- Leveled papers'!$H39:$KM39,"&gt;-1")=0,"",SUMIF('English Scores- Leveled papers'!$H$3:$KM$3,Q$4,'English Scores- Leveled papers'!$H39:$KM39)))</f>
        <v/>
      </c>
      <c r="R40" s="89" t="str">
        <f>IF($B40="","",IF(COUNTIFS('English Scores- Leveled papers'!$H$3:$KM$3,R$4,'English Scores- Leveled papers'!$H39:$KM39,"&gt;-1")=0,"",SUMIF('English Scores- Leveled papers'!$H$3:$KM$3,R$4,'English Scores- Leveled papers'!$H39:$KM39)))</f>
        <v/>
      </c>
      <c r="S40" s="89" t="str">
        <f>IF($B40="","",IF(COUNTIFS('English Scores- Leveled papers'!$H$3:$KM$3,S$4,'English Scores- Leveled papers'!$H39:$KM39,"&gt;-1")=0,"",SUMIF('English Scores- Leveled papers'!$H$3:$KM$3,S$4,'English Scores- Leveled papers'!$H39:$KM39)))</f>
        <v/>
      </c>
      <c r="T40" s="89" t="str">
        <f>IF($B40="","",IF(COUNTIFS('English Scores- Leveled papers'!$H$3:$KM$3,T$4,'English Scores- Leveled papers'!$H39:$KM39,"&gt;-1")=0,"",SUMIF('English Scores- Leveled papers'!$H$3:$KM$3,T$4,'English Scores- Leveled papers'!$H39:$KM39)))</f>
        <v/>
      </c>
      <c r="U40" s="89" t="str">
        <f>IF($B40="","",IF(COUNTIFS('English Scores- Leveled papers'!$H$3:$KM$3,U$4,'English Scores- Leveled papers'!$H39:$KM39,"&gt;-1")=0,"",SUMIF('English Scores- Leveled papers'!$H$3:$KM$3,U$4,'English Scores- Leveled papers'!$H39:$KM39)))</f>
        <v/>
      </c>
      <c r="V40" s="89" t="str">
        <f>IF($B40="","",IF(COUNTIFS('English Scores- Leveled papers'!$H$3:$KM$3,V$4,'English Scores- Leveled papers'!$H39:$KM39,"&gt;-1")=0,"",SUMIF('English Scores- Leveled papers'!$H$3:$KM$3,V$4,'English Scores- Leveled papers'!$H39:$KM39)))</f>
        <v/>
      </c>
      <c r="W40" s="89" t="str">
        <f>IF($B40="","",IF(COUNTIFS('English Scores- Leveled papers'!$H$3:$KM$3,W$4,'English Scores- Leveled papers'!$H39:$KM39,"&gt;-1")=0,"",SUMIF('English Scores- Leveled papers'!$H$3:$KM$3,W$4,'English Scores- Leveled papers'!$H39:$KM39)))</f>
        <v/>
      </c>
      <c r="X40" s="89" t="str">
        <f>IF($B40="","",IF(COUNTIFS('English Scores- Leveled papers'!$H$3:$KM$3,X$4,'English Scores- Leveled papers'!$H39:$KM39,"&gt;-1")=0,"",SUMIF('English Scores- Leveled papers'!$H$3:$KM$3,X$4,'English Scores- Leveled papers'!$H39:$KM39)))</f>
        <v/>
      </c>
      <c r="Y40" s="89" t="str">
        <f>IF($B40="","",IF(COUNTIFS('English Scores- Leveled papers'!$H$3:$KM$3,Y$4,'English Scores- Leveled papers'!$H39:$KM39,"&gt;-1")=0,"",SUMIF('English Scores- Leveled papers'!$H$3:$KM$3,Y$4,'English Scores- Leveled papers'!$H39:$KM39)))</f>
        <v/>
      </c>
      <c r="Z40" s="89" t="str">
        <f>IF($B40="","",IF(COUNTIFS('English Scores- Leveled papers'!$H$3:$KM$3,Z$4,'English Scores- Leveled papers'!$H39:$KM39,"&gt;-1")=0,"",SUMIF('English Scores- Leveled papers'!$H$3:$KM$3,Z$4,'English Scores- Leveled papers'!$H39:$KM39)))</f>
        <v/>
      </c>
      <c r="AA40" s="89" t="str">
        <f>IF($B40="","",IF(COUNTIFS('English Scores- Leveled papers'!$H$3:$KM$3,AA$4,'English Scores- Leveled papers'!$H39:$KM39,"&gt;-1")=0,"",SUMIF('English Scores- Leveled papers'!$H$3:$KM$3,AA$4,'English Scores- Leveled papers'!$H39:$KM39)))</f>
        <v/>
      </c>
      <c r="AB40" s="89" t="str">
        <f>IF($B40="","",IF(COUNTIFS('English Scores- Leveled papers'!$H$3:$KM$3,AB$4,'English Scores- Leveled papers'!$H39:$KM39,"&gt;-1")=0,"",SUMIF('English Scores- Leveled papers'!$H$3:$KM$3,AB$4,'English Scores- Leveled papers'!$H39:$KM39)))</f>
        <v/>
      </c>
      <c r="AC40" s="89" t="str">
        <f>IF($B40="","",IF(COUNTIFS('English Scores- Leveled papers'!$H$3:$KM$3,AC$4,'English Scores- Leveled papers'!$H39:$KM39,"&gt;-1")=0,"",SUMIF('English Scores- Leveled papers'!$H$3:$KM$3,AC$4,'English Scores- Leveled papers'!$H39:$KM39)))</f>
        <v/>
      </c>
      <c r="AD40" s="89" t="str">
        <f>IF($B40="","",IF(COUNTIFS('English Scores- Leveled papers'!$H$3:$KM$3,AD$4,'English Scores- Leveled papers'!$H39:$KM39,"&gt;-1")=0,"",SUMIF('English Scores- Leveled papers'!$H$3:$KM$3,AD$4,'English Scores- Leveled papers'!$H39:$KM39)))</f>
        <v/>
      </c>
      <c r="AE40" s="89" t="str">
        <f>IF($B40="","",IF(COUNTIFS('English Scores- Leveled papers'!$H$3:$KM$3,AE$4,'English Scores- Leveled papers'!$H39:$KM39,"&gt;-1")=0,"",SUMIF('English Scores- Leveled papers'!$H$3:$KM$3,AE$4,'English Scores- Leveled papers'!$H39:$KM39)))</f>
        <v/>
      </c>
      <c r="AF40" s="89" t="str">
        <f>IF($B40="","",IF(COUNTIFS('English Scores- Leveled papers'!$H$3:$KM$3,AF$4,'English Scores- Leveled papers'!$H39:$KM39,"&gt;-1")=0,"",SUMIF('English Scores- Leveled papers'!$H$3:$KM$3,AF$4,'English Scores- Leveled papers'!$H39:$KM39)))</f>
        <v/>
      </c>
      <c r="AG40" s="89" t="str">
        <f>IF($B40="","",IF(COUNTIFS('English Scores- Leveled papers'!$H$3:$KM$3,AG$4,'English Scores- Leveled papers'!$H39:$KM39,"&gt;-1")=0,"",SUMIF('English Scores- Leveled papers'!$H$3:$KM$3,AG$4,'English Scores- Leveled papers'!$H39:$KM39)))</f>
        <v/>
      </c>
      <c r="AH40" s="89" t="str">
        <f>IF($B40="","",IF(COUNTIFS('English Scores- Leveled papers'!$H$3:$KM$3,AH$4,'English Scores- Leveled papers'!$H39:$KM39,"&gt;-1")=0,"",SUMIF('English Scores- Leveled papers'!$H$3:$KM$3,AH$4,'English Scores- Leveled papers'!$H39:$KM39)))</f>
        <v/>
      </c>
      <c r="AI40" s="89" t="str">
        <f>IF($B40="","",IF(COUNTIFS('English Scores- Leveled papers'!$H$3:$KM$3,AI$4,'English Scores- Leveled papers'!$H39:$KM39,"&gt;-1")=0,"",SUMIF('English Scores- Leveled papers'!$H$3:$KM$3,AI$4,'English Scores- Leveled papers'!$H39:$KM39)))</f>
        <v/>
      </c>
      <c r="AJ40" s="89" t="str">
        <f>IF($B40="","",IF(COUNTIFS('English Scores- Leveled papers'!$H$3:$KM$3,AJ$4,'English Scores- Leveled papers'!$H39:$KM39,"&gt;-1")=0,"",SUMIF('English Scores- Leveled papers'!$H$3:$KM$3,AJ$4,'English Scores- Leveled papers'!$H39:$KM39)))</f>
        <v/>
      </c>
      <c r="AK40" s="89" t="str">
        <f>IF($B40="","",IF(COUNTIFS('English Scores- Leveled papers'!$H$3:$KM$3,AK$4,'English Scores- Leveled papers'!$H39:$KM39,"&gt;-1")=0,"",SUMIF('English Scores- Leveled papers'!$H$3:$KM$3,AK$4,'English Scores- Leveled papers'!$H39:$KM39)))</f>
        <v/>
      </c>
      <c r="AL40" s="89" t="str">
        <f>IF($B40="","",IF(COUNTIFS('English Scores- Leveled papers'!$H$3:$KM$3,AL$4,'English Scores- Leveled papers'!$H39:$KM39,"&gt;-1")=0,"",SUMIF('English Scores- Leveled papers'!$H$3:$KM$3,AL$4,'English Scores- Leveled papers'!$H39:$KM39)))</f>
        <v/>
      </c>
      <c r="AM40" s="89" t="str">
        <f>IF($B40="","",IF(COUNTIFS('English Scores- Leveled papers'!$H$3:$KM$3,AM$4,'English Scores- Leveled papers'!$H39:$KM39,"&gt;-1")=0,"",SUMIF('English Scores- Leveled papers'!$H$3:$KM$3,AM$4,'English Scores- Leveled papers'!$H39:$KM39)))</f>
        <v/>
      </c>
      <c r="AN40" s="89" t="str">
        <f>IF($B40="","",IF(COUNTIFS('English Scores- Leveled papers'!$H$3:$KM$3,AN$4,'English Scores- Leveled papers'!$H39:$KM39,"&gt;-1")=0,"",SUMIF('English Scores- Leveled papers'!$H$3:$KM$3,AN$4,'English Scores- Leveled papers'!$H39:$KM39)))</f>
        <v/>
      </c>
      <c r="AO40" s="89" t="str">
        <f>IF($B40="","",IF(COUNTIFS('English Scores- Leveled papers'!$H$3:$KM$3,AO$4,'English Scores- Leveled papers'!$H39:$KM39,"&gt;-1")=0,"",SUMIF('English Scores- Leveled papers'!$H$3:$KM$3,AO$4,'English Scores- Leveled papers'!$H39:$KM39)))</f>
        <v/>
      </c>
      <c r="AP40" s="89" t="str">
        <f>IF($B40="","",IF(COUNTIFS('English Scores- Leveled papers'!$H$3:$KM$3,AP$4,'English Scores- Leveled papers'!$H39:$KM39,"&gt;-1")=0,"",SUMIF('English Scores- Leveled papers'!$H$3:$KM$3,AP$4,'English Scores- Leveled papers'!$H39:$KM39)))</f>
        <v/>
      </c>
      <c r="AQ40" s="89" t="str">
        <f>IF($B40="","",IF(COUNTIFS('English Scores- Leveled papers'!$H$3:$KM$3,AQ$4,'English Scores- Leveled papers'!$H39:$KM39,"&gt;-1")=0,"",SUMIF('English Scores- Leveled papers'!$H$3:$KM$3,AQ$4,'English Scores- Leveled papers'!$H39:$KM39)))</f>
        <v/>
      </c>
      <c r="AR40" s="89" t="str">
        <f>IF($B40="","",IF(COUNTIFS('English Scores- Leveled papers'!$H$3:$KM$3,AR$4,'English Scores- Leveled papers'!$H39:$KM39,"&gt;-1")=0,"",SUMIF('English Scores- Leveled papers'!$H$3:$KM$3,AR$4,'English Scores- Leveled papers'!$H39:$KM39)))</f>
        <v/>
      </c>
      <c r="AS40" s="89" t="str">
        <f>IF($B40="","",IF(COUNTIFS('English Scores- Leveled papers'!$H$3:$KM$3,AS$4,'English Scores- Leveled papers'!$H39:$KM39,"&gt;-1")=0,"",SUMIF('English Scores- Leveled papers'!$H$3:$KM$3,AS$4,'English Scores- Leveled papers'!$H39:$KM39)))</f>
        <v/>
      </c>
      <c r="AT40" s="89" t="str">
        <f>IF($B40="","",IF(COUNTIFS('English Scores- Leveled papers'!$H$3:$KM$3,AT$4,'English Scores- Leveled papers'!$H39:$KM39,"&gt;-1")=0,"",SUMIF('English Scores- Leveled papers'!$H$3:$KM$3,AT$4,'English Scores- Leveled papers'!$H39:$KM39)))</f>
        <v/>
      </c>
      <c r="AU40" s="89" t="str">
        <f>IF($B40="","",IF(COUNTIFS('English Scores- Leveled papers'!$H$3:$KM$3,AU$4,'English Scores- Leveled papers'!$H39:$KM39,"&gt;-1")=0,"",SUMIF('English Scores- Leveled papers'!$H$3:$KM$3,AU$4,'English Scores- Leveled papers'!$H39:$KM39)))</f>
        <v/>
      </c>
      <c r="AV40" s="89" t="str">
        <f>IF($B40="","",IF(COUNTIFS('English Scores- Leveled papers'!$H$3:$KM$3,AV$4,'English Scores- Leveled papers'!$H39:$KM39,"&gt;-1")=0,"",SUMIF('English Scores- Leveled papers'!$H$3:$KM$3,AV$4,'English Scores- Leveled papers'!$H39:$KM39)))</f>
        <v/>
      </c>
      <c r="AW40" s="89" t="str">
        <f>IF($B40="","",IF(COUNTIFS('English Scores- Leveled papers'!$H$3:$KM$3,AW$4,'English Scores- Leveled papers'!$H39:$KM39,"&gt;-1")=0,"",SUMIF('English Scores- Leveled papers'!$H$3:$KM$3,AW$4,'English Scores- Leveled papers'!$H39:$KM39)))</f>
        <v/>
      </c>
      <c r="AX40" s="89" t="str">
        <f>IF($B40="","",IF(COUNTIFS('English Scores- Leveled papers'!$H$3:$KM$3,AX$4,'English Scores- Leveled papers'!$H39:$KM39,"&gt;-1")=0,"",SUMIF('English Scores- Leveled papers'!$H$3:$KM$3,AX$4,'English Scores- Leveled papers'!$H39:$KM39)))</f>
        <v/>
      </c>
      <c r="AY40" s="89" t="str">
        <f>IF($B40="","",IF(COUNTIFS('English Scores- Leveled papers'!$H$3:$KM$3,AY$4,'English Scores- Leveled papers'!$H39:$KM39,"&gt;-1")=0,"",SUMIF('English Scores- Leveled papers'!$H$3:$KM$3,AY$4,'English Scores- Leveled papers'!$H39:$KM39)))</f>
        <v/>
      </c>
      <c r="AZ40" s="89" t="str">
        <f>IF($B40="","",IF(COUNTIFS('English Scores- Leveled papers'!$H$3:$KM$3,AZ$4,'English Scores- Leveled papers'!$H39:$KM39,"&gt;-1")=0,"",SUMIF('English Scores- Leveled papers'!$H$3:$KM$3,AZ$4,'English Scores- Leveled papers'!$H39:$KM39)))</f>
        <v/>
      </c>
      <c r="BA40" s="89" t="str">
        <f>IF($B40="","",IF(COUNTIFS('English Scores- Leveled papers'!$H$3:$KM$3,BA$4,'English Scores- Leveled papers'!$H39:$KM39,"&gt;-1")=0,"",SUMIF('English Scores- Leveled papers'!$H$3:$KM$3,BA$4,'English Scores- Leveled papers'!$H39:$KM39)))</f>
        <v/>
      </c>
      <c r="BB40" s="89" t="str">
        <f>IF($B40="","",IF(COUNTIFS('English Scores- Leveled papers'!$H$3:$KM$3,BB$4,'English Scores- Leveled papers'!$H39:$KM39,"&gt;-1")=0,"",SUMIF('English Scores- Leveled papers'!$H$3:$KM$3,BB$4,'English Scores- Leveled papers'!$H39:$KM39)))</f>
        <v/>
      </c>
      <c r="BC40" s="89" t="str">
        <f>IF($B40="","",IF(COUNTIFS('English Scores- Leveled papers'!$H$3:$KM$3,BC$4,'English Scores- Leveled papers'!$H39:$KM39,"&gt;-1")=0,"",SUMIF('English Scores- Leveled papers'!$H$3:$KM$3,BC$4,'English Scores- Leveled papers'!$H39:$KM39)))</f>
        <v/>
      </c>
      <c r="BD40" s="89" t="str">
        <f>IF($B40="","",IF(COUNTIFS('English Scores- Leveled papers'!$H$3:$KM$3,BD$4,'English Scores- Leveled papers'!$H39:$KM39,"&gt;-1")=0,"",SUMIF('English Scores- Leveled papers'!$H$3:$KM$3,BD$4,'English Scores- Leveled papers'!$H39:$KM39)))</f>
        <v/>
      </c>
      <c r="BE40" s="89" t="str">
        <f>IF($B40="","",IF(COUNTIFS('English Scores- Leveled papers'!$H$3:$KM$3,BE$4,'English Scores- Leveled papers'!$H39:$KM39,"&gt;-1")=0,"",SUMIF('English Scores- Leveled papers'!$H$3:$KM$3,BE$4,'English Scores- Leveled papers'!$H39:$KM39)))</f>
        <v/>
      </c>
      <c r="BF40" s="89" t="str">
        <f>IF($B40="","",IF(COUNTIFS('English Scores- Leveled papers'!$H$3:$KM$3,BF$4,'English Scores- Leveled papers'!$H39:$KM39,"&gt;-1")=0,"",SUMIF('English Scores- Leveled papers'!$H$3:$KM$3,BF$4,'English Scores- Leveled papers'!$H39:$KM39)))</f>
        <v/>
      </c>
      <c r="BG40" s="89" t="str">
        <f>IF($B40="","",IF(COUNTIFS('English Scores- Leveled papers'!$H$3:$KM$3,BG$4,'English Scores- Leveled papers'!$H39:$KM39,"&gt;-1")=0,"",SUMIF('English Scores- Leveled papers'!$H$3:$KM$3,BG$4,'English Scores- Leveled papers'!$H39:$KM39)))</f>
        <v/>
      </c>
      <c r="BH40" s="89" t="str">
        <f>IF($B40="","",IF(COUNTIFS('English Scores- Leveled papers'!$H$3:$KM$3,BH$4,'English Scores- Leveled papers'!$H39:$KM39,"&gt;-1")=0,"",SUMIF('English Scores- Leveled papers'!$H$3:$KM$3,BH$4,'English Scores- Leveled papers'!$H39:$KM39)))</f>
        <v/>
      </c>
      <c r="BI40" s="89" t="str">
        <f>IF($B40="","",IF(COUNTIFS('English Scores- Leveled papers'!$H$3:$KM$3,BI$4,'English Scores- Leveled papers'!$H39:$KM39,"&gt;-1")=0,"",SUMIF('English Scores- Leveled papers'!$H$3:$KM$3,BI$4,'English Scores- Leveled papers'!$H39:$KM39)))</f>
        <v/>
      </c>
      <c r="BJ40" s="89" t="str">
        <f>IF($B40="","",IF(COUNTIFS('English Scores- Leveled papers'!$H$3:$KM$3,BJ$4,'English Scores- Leveled papers'!$H39:$KM39,"&gt;-1")=0,"",SUMIF('English Scores- Leveled papers'!$H$3:$KM$3,BJ$4,'English Scores- Leveled papers'!$H39:$KM39)))</f>
        <v/>
      </c>
      <c r="BK40" s="89" t="str">
        <f>IF($B40="","",IF(COUNTIFS('English Scores- Leveled papers'!$H$3:$KM$3,BK$4,'English Scores- Leveled papers'!$H39:$KM39,"&gt;-1")=0,"",SUMIF('English Scores- Leveled papers'!$H$3:$KM$3,BK$4,'English Scores- Leveled papers'!$H39:$KM39)))</f>
        <v/>
      </c>
      <c r="BL40" s="89" t="str">
        <f>IF($B40="","",IF(COUNTIFS('English Scores- Leveled papers'!$H$3:$KM$3,BL$4,'English Scores- Leveled papers'!$H39:$KM39,"&gt;-1")=0,"",SUMIF('English Scores- Leveled papers'!$H$3:$KM$3,BL$4,'English Scores- Leveled papers'!$H39:$KM39)))</f>
        <v/>
      </c>
      <c r="BM40" s="89" t="str">
        <f>IF($B40="","",IF(COUNTIFS('Eng GLA 6th, 7th, 8th'!$E$3:$DV$3,BM$4,'Eng GLA 6th, 7th, 8th'!$E40:$DV40, "&gt;-1")=0,"",SUMIF('Eng GLA 6th, 7th, 8th'!$E$3:$DV$3,BM$4,'Eng GLA 6th, 7th, 8th'!$E40:$DV40)))</f>
        <v/>
      </c>
      <c r="BN40" s="89" t="str">
        <f>IF($B40="","",IF(COUNTIFS('Eng GLA 6th, 7th, 8th'!$E$3:$DV$3,BN$4,'Eng GLA 6th, 7th, 8th'!$E40:$DV40, "&gt;-1")=0,"",SUMIF('Eng GLA 6th, 7th, 8th'!$E$3:$DV$3,BN$4,'Eng GLA 6th, 7th, 8th'!$E40:$DV40)))</f>
        <v/>
      </c>
      <c r="BO40" s="89" t="str">
        <f>IF($B40="","",IF(COUNTIFS('Eng GLA 6th, 7th, 8th'!$E$3:$DV$3,BO$4,'Eng GLA 6th, 7th, 8th'!$E40:$DV40, "&gt;-1")=0,"",SUMIF('Eng GLA 6th, 7th, 8th'!$E$3:$DV$3,BO$4,'Eng GLA 6th, 7th, 8th'!$E40:$DV40)))</f>
        <v/>
      </c>
      <c r="BP40" s="89" t="str">
        <f>IF($B40="","",IF(COUNTIFS('Eng GLA 6th, 7th, 8th'!$E$3:$DV$3,BP$4,'Eng GLA 6th, 7th, 8th'!$E40:$DV40, "&gt;-1")=0,"",SUMIF('Eng GLA 6th, 7th, 8th'!$E$3:$DV$3,BP$4,'Eng GLA 6th, 7th, 8th'!$E40:$DV40)))</f>
        <v/>
      </c>
      <c r="BQ40" s="89" t="str">
        <f>IF($B40="","",IF(COUNTIFS('Eng GLA 6th, 7th, 8th'!$E$3:$DV$3,BQ$4,'Eng GLA 6th, 7th, 8th'!$E40:$DV40, "&gt;-1")=0,"",SUMIF('Eng GLA 6th, 7th, 8th'!$E$3:$DV$3,BQ$4,'Eng GLA 6th, 7th, 8th'!$E40:$DV40)))</f>
        <v/>
      </c>
      <c r="BR40" s="89" t="str">
        <f>IF($B40="","",IF(COUNTIFS('Eng GLA 6th, 7th, 8th'!$E$3:$DV$3,BR$4,'Eng GLA 6th, 7th, 8th'!$E40:$DV40, "&gt;-1")=0,"",SUMIF('Eng GLA 6th, 7th, 8th'!$E$3:$DV$3,BR$4,'Eng GLA 6th, 7th, 8th'!$E40:$DV40)))</f>
        <v/>
      </c>
      <c r="BS40" s="89" t="str">
        <f>IF($B40="","",IF(COUNTIFS('Eng GLA 6th, 7th, 8th'!$E$3:$DV$3,BS$4,'Eng GLA 6th, 7th, 8th'!$E40:$DV40, "&gt;-1")=0,"",SUMIF('Eng GLA 6th, 7th, 8th'!$E$3:$DV$3,BS$4,'Eng GLA 6th, 7th, 8th'!$E40:$DV40)))</f>
        <v/>
      </c>
      <c r="BT40" s="89" t="str">
        <f>IF($B40="","",IF(COUNTIFS('Eng GLA 6th, 7th, 8th'!$E$3:$DV$3,BT$4,'Eng GLA 6th, 7th, 8th'!$E40:$DV40, "&gt;-1")=0,"",SUMIF('Eng GLA 6th, 7th, 8th'!$E$3:$DV$3,BT$4,'Eng GLA 6th, 7th, 8th'!$E40:$DV40)))</f>
        <v/>
      </c>
      <c r="BU40" s="89" t="str">
        <f>IF($B40="","",IF(COUNTIFS('Eng GLA 6th, 7th, 8th'!$E$3:$DV$3,BU$4,'Eng GLA 6th, 7th, 8th'!$E40:$DV40, "&gt;-1")=0,"",SUMIF('Eng GLA 6th, 7th, 8th'!$E$3:$DV$3,BU$4,'Eng GLA 6th, 7th, 8th'!$E40:$DV40)))</f>
        <v/>
      </c>
      <c r="BV40" s="89" t="str">
        <f>IF($B40="","",IF(COUNTIFS('Eng GLA 6th, 7th, 8th'!$E$3:$DV$3,BV$4,'Eng GLA 6th, 7th, 8th'!$E40:$DV40, "&gt;-1")=0,"",SUMIF('Eng GLA 6th, 7th, 8th'!$E$3:$DV$3,BV$4,'Eng GLA 6th, 7th, 8th'!$E40:$DV40)))</f>
        <v/>
      </c>
      <c r="BW40" s="89" t="str">
        <f>IF($B40="","",IF(COUNTIFS('Eng GLA 6th, 7th, 8th'!$E$3:$DV$3,BW$4,'Eng GLA 6th, 7th, 8th'!$E40:$DV40, "&gt;-1")=0,"",SUMIF('Eng GLA 6th, 7th, 8th'!$E$3:$DV$3,BW$4,'Eng GLA 6th, 7th, 8th'!$E40:$DV40)))</f>
        <v/>
      </c>
      <c r="BX40" s="89" t="str">
        <f>IF($B40="","",IF(COUNTIFS('Eng GLA 6th, 7th, 8th'!$E$3:$DV$3,BX$4,'Eng GLA 6th, 7th, 8th'!$E40:$DV40, "&gt;-1")=0,"",SUMIF('Eng GLA 6th, 7th, 8th'!$E$3:$DV$3,BX$4,'Eng GLA 6th, 7th, 8th'!$E40:$DV40)))</f>
        <v/>
      </c>
      <c r="BY40" s="89" t="str">
        <f>IF($B40="","",IF(COUNTIFS('Eng GLA 6th, 7th, 8th'!$E$3:$DV$3,BY$4,'Eng GLA 6th, 7th, 8th'!$E40:$DV40, "&gt;-1")=0,"",SUMIF('Eng GLA 6th, 7th, 8th'!$E$3:$DV$3,BY$4,'Eng GLA 6th, 7th, 8th'!$E40:$DV40)))</f>
        <v/>
      </c>
      <c r="BZ40" s="89" t="str">
        <f>IF($B40="","",IF(COUNTIFS('Eng GLA 6th, 7th, 8th'!$E$3:$DV$3,BZ$4,'Eng GLA 6th, 7th, 8th'!$E40:$DV40, "&gt;-1")=0,"",SUMIF('Eng GLA 6th, 7th, 8th'!$E$3:$DV$3,BZ$4,'Eng GLA 6th, 7th, 8th'!$E40:$DV40)))</f>
        <v/>
      </c>
      <c r="CA40" s="89" t="str">
        <f>IF($B40="","",IF(COUNTIFS('Eng GLA 6th, 7th, 8th'!$E$3:$DV$3,CA$4,'Eng GLA 6th, 7th, 8th'!$E40:$DV40, "&gt;-1")=0,"",SUMIF('Eng GLA 6th, 7th, 8th'!$E$3:$DV$3,CA$4,'Eng GLA 6th, 7th, 8th'!$E40:$DV40)))</f>
        <v/>
      </c>
      <c r="CB40" s="426"/>
      <c r="CC40" s="133" t="str">
        <f>IFERROR(IF((COUNT('Eng GLA 6th, 7th, 8th'!E40:U40)=0)," ",(SUM('Eng GLA 6th, 7th, 8th'!E40:U40)/$CC$3)),"")</f>
        <v xml:space="preserve"> </v>
      </c>
      <c r="CD40" s="133" t="str">
        <f>IFERROR(IF((COUNT('Eng GLA 6th, 7th, 8th'!V40:AA40)=0)," ",(SUM('Eng GLA 6th, 7th, 8th'!V40:AA40)/$CD$3)),"")</f>
        <v xml:space="preserve"> </v>
      </c>
      <c r="CE40" s="133" t="str">
        <f>IFERROR(IF((COUNT('Eng GLA 6th, 7th, 8th'!AB40:AG40)=0)," ",(SUM('Eng GLA 6th, 7th, 8th'!AB40:AG40)/$CE$3)),"")</f>
        <v xml:space="preserve"> </v>
      </c>
      <c r="CF40" s="133" t="str">
        <f>IFERROR(IF((COUNT('Eng GLA 6th, 7th, 8th'!AH40:AP40)=0)," ",(SUM('Eng GLA 6th, 7th, 8th'!AH40:AP40)/$CF$3)),"")</f>
        <v xml:space="preserve"> </v>
      </c>
      <c r="CG40" s="433" t="str">
        <f>IFERROR(IF((COUNT('Eng GLA 6th, 7th, 8th'!AR40:BH40)=0)," ",(SUM('Eng GLA 6th, 7th, 8th'!AR40:BH40)/$CG$3)),"")</f>
        <v xml:space="preserve"> </v>
      </c>
      <c r="CH40" s="433" t="str">
        <f>IFERROR(IF((COUNT('Eng GLA 6th, 7th, 8th'!BI40:BN40)=0)," ",(SUM('Eng GLA 6th, 7th, 8th'!BI40:BN40)/$CH$3)),"")</f>
        <v xml:space="preserve"> </v>
      </c>
      <c r="CI40" s="433" t="str">
        <f>IFERROR(IF((COUNT('Eng GLA 6th, 7th, 8th'!BO40:BT40)=0)," ",(SUM('Eng GLA 6th, 7th, 8th'!BO40:BT40)/$CI$3)),"")</f>
        <v xml:space="preserve"> </v>
      </c>
      <c r="CJ40" s="433" t="str">
        <f>IFERROR(IF((COUNT('Eng GLA 6th, 7th, 8th'!BU40:CF40)=0)," ",(SUM('Eng GLA 6th, 7th, 8th'!BU40:CF40)/$CJ$3)),"")</f>
        <v xml:space="preserve"> </v>
      </c>
      <c r="CK40" s="433" t="str">
        <f>IFERROR(IF((COUNT('Eng GLA 6th, 7th, 8th'!CH40:CX40)=0)," ",(SUM('Eng GLA 6th, 7th, 8th'!CH40:CX40)/$CK$3)),"")</f>
        <v xml:space="preserve"> </v>
      </c>
      <c r="CL40" s="433" t="str">
        <f>IFERROR(IF((COUNT('Eng GLA 6th, 7th, 8th'!CY40:DD40)=0)," ",(SUM('Eng GLA 6th, 7th, 8th'!CY40:DD40)/$CL$3)),"")</f>
        <v xml:space="preserve"> </v>
      </c>
      <c r="CM40" s="433" t="str">
        <f>IFERROR(IF((COUNT('Eng GLA 6th, 7th, 8th'!DE40:DJ40)=0)," ",(SUM('Eng GLA 6th, 7th, 8th'!DE40:DJ40)/$CM$3)),"")</f>
        <v xml:space="preserve"> </v>
      </c>
      <c r="CN40" s="433" t="str">
        <f>IFERROR(IF((COUNT('Eng GLA 6th, 7th, 8th'!DK40:DV40)=0)," ",(SUM('Eng GLA 6th, 7th, 8th'!DK40:DV40)/$CN$3)),"")</f>
        <v xml:space="preserve"> </v>
      </c>
    </row>
    <row r="41" spans="1:92" x14ac:dyDescent="0.2">
      <c r="A41" s="65">
        <v>34</v>
      </c>
      <c r="B41" s="65" t="str">
        <f>'English Scores- Leveled papers'!B40</f>
        <v>Syed Osman</v>
      </c>
      <c r="C41" s="66" t="str">
        <f>'RC Mastery Check+Question type'!H38</f>
        <v/>
      </c>
      <c r="D41" s="153" t="str">
        <f>'Cover Sheet'!L38</f>
        <v/>
      </c>
      <c r="E41" s="89" t="str">
        <f>IF($B41="","",IF(COUNTIFS('English Scores- Leveled papers'!$H$3:$KM$3,E$4,'English Scores- Leveled papers'!$H40:$KM40,"&gt;-1")=0,"",SUMIF('English Scores- Leveled papers'!$H$3:$KM$3,E$4,'English Scores- Leveled papers'!$H40:$KM40)))</f>
        <v/>
      </c>
      <c r="F41" s="89" t="str">
        <f>IF($B41="","",IF(COUNTIFS('English Scores- Leveled papers'!$H$3:$KM$3,F$4,'English Scores- Leveled papers'!$H40:$KM40,"&gt;-1")=0,"",SUMIF('English Scores- Leveled papers'!$H$3:$KM$3,F$4,'English Scores- Leveled papers'!$H40:$KM40)))</f>
        <v/>
      </c>
      <c r="G41" s="89" t="str">
        <f>IF($B41="","",IF(COUNTIFS('English Scores- Leveled papers'!$H$3:$KM$3,G$4,'English Scores- Leveled papers'!$H40:$KM40,"&gt;-1")=0,"",SUMIF('English Scores- Leveled papers'!$H$3:$KM$3,G$4,'English Scores- Leveled papers'!$H40:$KM40)))</f>
        <v/>
      </c>
      <c r="H41" s="89" t="str">
        <f>IF($B41="","",IF(COUNTIFS('English Scores- Leveled papers'!$H$3:$KM$3,H$4,'English Scores- Leveled papers'!$H40:$KM40,"&gt;-1")=0,"",SUMIF('English Scores- Leveled papers'!$H$3:$KM$3,H$4,'English Scores- Leveled papers'!$H40:$KM40)))</f>
        <v/>
      </c>
      <c r="I41" s="89" t="str">
        <f>IF($B41="","",IF(COUNTIFS('English Scores- Leveled papers'!$H$3:$KM$3,I$4,'English Scores- Leveled papers'!$H40:$KM40,"&gt;-1")=0,"",SUMIF('English Scores- Leveled papers'!$H$3:$KM$3,I$4,'English Scores- Leveled papers'!$H40:$KM40)))</f>
        <v/>
      </c>
      <c r="J41" s="89" t="str">
        <f>IF($B41="","",IF(COUNTIFS('English Scores- Leveled papers'!$H$3:$KM$3,J$4,'English Scores- Leveled papers'!$H40:$KM40,"&gt;-1")=0,"",SUMIF('English Scores- Leveled papers'!$H$3:$KM$3,J$4,'English Scores- Leveled papers'!$H40:$KM40)))</f>
        <v/>
      </c>
      <c r="K41" s="89" t="str">
        <f>IF($B41="","",IF(COUNTIFS('English Scores- Leveled papers'!$H$3:$KM$3,K$4,'English Scores- Leveled papers'!$H40:$KM40,"&gt;-1")=0,"",SUMIF('English Scores- Leveled papers'!$H$3:$KM$3,K$4,'English Scores- Leveled papers'!$H40:$KM40)))</f>
        <v/>
      </c>
      <c r="L41" s="89" t="str">
        <f>IF($B41="","",IF(COUNTIFS('English Scores- Leveled papers'!$H$3:$KM$3,L$4,'English Scores- Leveled papers'!$H40:$KM40,"&gt;-1")=0,"",SUMIF('English Scores- Leveled papers'!$H$3:$KM$3,L$4,'English Scores- Leveled papers'!$H40:$KM40)))</f>
        <v/>
      </c>
      <c r="M41" s="89" t="str">
        <f>IF($B41="","",IF(COUNTIFS('English Scores- Leveled papers'!$H$3:$KM$3,M$4,'English Scores- Leveled papers'!$H40:$KM40,"&gt;-1")=0,"",SUMIF('English Scores- Leveled papers'!$H$3:$KM$3,M$4,'English Scores- Leveled papers'!$H40:$KM40)))</f>
        <v/>
      </c>
      <c r="N41" s="89" t="str">
        <f>IF($B41="","",IF(COUNTIFS('English Scores- Leveled papers'!$H$3:$KM$3,N$4,'English Scores- Leveled papers'!$H40:$KM40,"&gt;-1")=0,"",SUMIF('English Scores- Leveled papers'!$H$3:$KM$3,N$4,'English Scores- Leveled papers'!$H40:$KM40)))</f>
        <v/>
      </c>
      <c r="O41" s="89" t="str">
        <f>IF($B41="","",IF(COUNTIFS('English Scores- Leveled papers'!$H$3:$KM$3,O$4,'English Scores- Leveled papers'!$H40:$KM40,"&gt;-1")=0,"",SUMIF('English Scores- Leveled papers'!$H$3:$KM$3,O$4,'English Scores- Leveled papers'!$H40:$KM40)))</f>
        <v/>
      </c>
      <c r="P41" s="89" t="str">
        <f>IF($B41="","",IF(COUNTIFS('English Scores- Leveled papers'!$H$3:$KM$3,P$4,'English Scores- Leveled papers'!$H40:$KM40,"&gt;-1")=0,"",SUMIF('English Scores- Leveled papers'!$H$3:$KM$3,P$4,'English Scores- Leveled papers'!$H40:$KM40)))</f>
        <v/>
      </c>
      <c r="Q41" s="89" t="str">
        <f>IF($B41="","",IF(COUNTIFS('English Scores- Leveled papers'!$H$3:$KM$3,Q$4,'English Scores- Leveled papers'!$H40:$KM40,"&gt;-1")=0,"",SUMIF('English Scores- Leveled papers'!$H$3:$KM$3,Q$4,'English Scores- Leveled papers'!$H40:$KM40)))</f>
        <v/>
      </c>
      <c r="R41" s="89" t="str">
        <f>IF($B41="","",IF(COUNTIFS('English Scores- Leveled papers'!$H$3:$KM$3,R$4,'English Scores- Leveled papers'!$H40:$KM40,"&gt;-1")=0,"",SUMIF('English Scores- Leveled papers'!$H$3:$KM$3,R$4,'English Scores- Leveled papers'!$H40:$KM40)))</f>
        <v/>
      </c>
      <c r="S41" s="89" t="str">
        <f>IF($B41="","",IF(COUNTIFS('English Scores- Leveled papers'!$H$3:$KM$3,S$4,'English Scores- Leveled papers'!$H40:$KM40,"&gt;-1")=0,"",SUMIF('English Scores- Leveled papers'!$H$3:$KM$3,S$4,'English Scores- Leveled papers'!$H40:$KM40)))</f>
        <v/>
      </c>
      <c r="T41" s="89" t="str">
        <f>IF($B41="","",IF(COUNTIFS('English Scores- Leveled papers'!$H$3:$KM$3,T$4,'English Scores- Leveled papers'!$H40:$KM40,"&gt;-1")=0,"",SUMIF('English Scores- Leveled papers'!$H$3:$KM$3,T$4,'English Scores- Leveled papers'!$H40:$KM40)))</f>
        <v/>
      </c>
      <c r="U41" s="89" t="str">
        <f>IF($B41="","",IF(COUNTIFS('English Scores- Leveled papers'!$H$3:$KM$3,U$4,'English Scores- Leveled papers'!$H40:$KM40,"&gt;-1")=0,"",SUMIF('English Scores- Leveled papers'!$H$3:$KM$3,U$4,'English Scores- Leveled papers'!$H40:$KM40)))</f>
        <v/>
      </c>
      <c r="V41" s="89" t="str">
        <f>IF($B41="","",IF(COUNTIFS('English Scores- Leveled papers'!$H$3:$KM$3,V$4,'English Scores- Leveled papers'!$H40:$KM40,"&gt;-1")=0,"",SUMIF('English Scores- Leveled papers'!$H$3:$KM$3,V$4,'English Scores- Leveled papers'!$H40:$KM40)))</f>
        <v/>
      </c>
      <c r="W41" s="89" t="str">
        <f>IF($B41="","",IF(COUNTIFS('English Scores- Leveled papers'!$H$3:$KM$3,W$4,'English Scores- Leveled papers'!$H40:$KM40,"&gt;-1")=0,"",SUMIF('English Scores- Leveled papers'!$H$3:$KM$3,W$4,'English Scores- Leveled papers'!$H40:$KM40)))</f>
        <v/>
      </c>
      <c r="X41" s="89" t="str">
        <f>IF($B41="","",IF(COUNTIFS('English Scores- Leveled papers'!$H$3:$KM$3,X$4,'English Scores- Leveled papers'!$H40:$KM40,"&gt;-1")=0,"",SUMIF('English Scores- Leveled papers'!$H$3:$KM$3,X$4,'English Scores- Leveled papers'!$H40:$KM40)))</f>
        <v/>
      </c>
      <c r="Y41" s="89" t="str">
        <f>IF($B41="","",IF(COUNTIFS('English Scores- Leveled papers'!$H$3:$KM$3,Y$4,'English Scores- Leveled papers'!$H40:$KM40,"&gt;-1")=0,"",SUMIF('English Scores- Leveled papers'!$H$3:$KM$3,Y$4,'English Scores- Leveled papers'!$H40:$KM40)))</f>
        <v/>
      </c>
      <c r="Z41" s="89" t="str">
        <f>IF($B41="","",IF(COUNTIFS('English Scores- Leveled papers'!$H$3:$KM$3,Z$4,'English Scores- Leveled papers'!$H40:$KM40,"&gt;-1")=0,"",SUMIF('English Scores- Leveled papers'!$H$3:$KM$3,Z$4,'English Scores- Leveled papers'!$H40:$KM40)))</f>
        <v/>
      </c>
      <c r="AA41" s="89" t="str">
        <f>IF($B41="","",IF(COUNTIFS('English Scores- Leveled papers'!$H$3:$KM$3,AA$4,'English Scores- Leveled papers'!$H40:$KM40,"&gt;-1")=0,"",SUMIF('English Scores- Leveled papers'!$H$3:$KM$3,AA$4,'English Scores- Leveled papers'!$H40:$KM40)))</f>
        <v/>
      </c>
      <c r="AB41" s="89" t="str">
        <f>IF($B41="","",IF(COUNTIFS('English Scores- Leveled papers'!$H$3:$KM$3,AB$4,'English Scores- Leveled papers'!$H40:$KM40,"&gt;-1")=0,"",SUMIF('English Scores- Leveled papers'!$H$3:$KM$3,AB$4,'English Scores- Leveled papers'!$H40:$KM40)))</f>
        <v/>
      </c>
      <c r="AC41" s="89" t="str">
        <f>IF($B41="","",IF(COUNTIFS('English Scores- Leveled papers'!$H$3:$KM$3,AC$4,'English Scores- Leveled papers'!$H40:$KM40,"&gt;-1")=0,"",SUMIF('English Scores- Leveled papers'!$H$3:$KM$3,AC$4,'English Scores- Leveled papers'!$H40:$KM40)))</f>
        <v/>
      </c>
      <c r="AD41" s="89" t="str">
        <f>IF($B41="","",IF(COUNTIFS('English Scores- Leveled papers'!$H$3:$KM$3,AD$4,'English Scores- Leveled papers'!$H40:$KM40,"&gt;-1")=0,"",SUMIF('English Scores- Leveled papers'!$H$3:$KM$3,AD$4,'English Scores- Leveled papers'!$H40:$KM40)))</f>
        <v/>
      </c>
      <c r="AE41" s="89" t="str">
        <f>IF($B41="","",IF(COUNTIFS('English Scores- Leveled papers'!$H$3:$KM$3,AE$4,'English Scores- Leveled papers'!$H40:$KM40,"&gt;-1")=0,"",SUMIF('English Scores- Leveled papers'!$H$3:$KM$3,AE$4,'English Scores- Leveled papers'!$H40:$KM40)))</f>
        <v/>
      </c>
      <c r="AF41" s="89" t="str">
        <f>IF($B41="","",IF(COUNTIFS('English Scores- Leveled papers'!$H$3:$KM$3,AF$4,'English Scores- Leveled papers'!$H40:$KM40,"&gt;-1")=0,"",SUMIF('English Scores- Leveled papers'!$H$3:$KM$3,AF$4,'English Scores- Leveled papers'!$H40:$KM40)))</f>
        <v/>
      </c>
      <c r="AG41" s="89" t="str">
        <f>IF($B41="","",IF(COUNTIFS('English Scores- Leveled papers'!$H$3:$KM$3,AG$4,'English Scores- Leveled papers'!$H40:$KM40,"&gt;-1")=0,"",SUMIF('English Scores- Leveled papers'!$H$3:$KM$3,AG$4,'English Scores- Leveled papers'!$H40:$KM40)))</f>
        <v/>
      </c>
      <c r="AH41" s="89" t="str">
        <f>IF($B41="","",IF(COUNTIFS('English Scores- Leveled papers'!$H$3:$KM$3,AH$4,'English Scores- Leveled papers'!$H40:$KM40,"&gt;-1")=0,"",SUMIF('English Scores- Leveled papers'!$H$3:$KM$3,AH$4,'English Scores- Leveled papers'!$H40:$KM40)))</f>
        <v/>
      </c>
      <c r="AI41" s="89" t="str">
        <f>IF($B41="","",IF(COUNTIFS('English Scores- Leveled papers'!$H$3:$KM$3,AI$4,'English Scores- Leveled papers'!$H40:$KM40,"&gt;-1")=0,"",SUMIF('English Scores- Leveled papers'!$H$3:$KM$3,AI$4,'English Scores- Leveled papers'!$H40:$KM40)))</f>
        <v/>
      </c>
      <c r="AJ41" s="89" t="str">
        <f>IF($B41="","",IF(COUNTIFS('English Scores- Leveled papers'!$H$3:$KM$3,AJ$4,'English Scores- Leveled papers'!$H40:$KM40,"&gt;-1")=0,"",SUMIF('English Scores- Leveled papers'!$H$3:$KM$3,AJ$4,'English Scores- Leveled papers'!$H40:$KM40)))</f>
        <v/>
      </c>
      <c r="AK41" s="89" t="str">
        <f>IF($B41="","",IF(COUNTIFS('English Scores- Leveled papers'!$H$3:$KM$3,AK$4,'English Scores- Leveled papers'!$H40:$KM40,"&gt;-1")=0,"",SUMIF('English Scores- Leveled papers'!$H$3:$KM$3,AK$4,'English Scores- Leveled papers'!$H40:$KM40)))</f>
        <v/>
      </c>
      <c r="AL41" s="89" t="str">
        <f>IF($B41="","",IF(COUNTIFS('English Scores- Leveled papers'!$H$3:$KM$3,AL$4,'English Scores- Leveled papers'!$H40:$KM40,"&gt;-1")=0,"",SUMIF('English Scores- Leveled papers'!$H$3:$KM$3,AL$4,'English Scores- Leveled papers'!$H40:$KM40)))</f>
        <v/>
      </c>
      <c r="AM41" s="89" t="str">
        <f>IF($B41="","",IF(COUNTIFS('English Scores- Leveled papers'!$H$3:$KM$3,AM$4,'English Scores- Leveled papers'!$H40:$KM40,"&gt;-1")=0,"",SUMIF('English Scores- Leveled papers'!$H$3:$KM$3,AM$4,'English Scores- Leveled papers'!$H40:$KM40)))</f>
        <v/>
      </c>
      <c r="AN41" s="89" t="str">
        <f>IF($B41="","",IF(COUNTIFS('English Scores- Leveled papers'!$H$3:$KM$3,AN$4,'English Scores- Leveled papers'!$H40:$KM40,"&gt;-1")=0,"",SUMIF('English Scores- Leveled papers'!$H$3:$KM$3,AN$4,'English Scores- Leveled papers'!$H40:$KM40)))</f>
        <v/>
      </c>
      <c r="AO41" s="89" t="str">
        <f>IF($B41="","",IF(COUNTIFS('English Scores- Leveled papers'!$H$3:$KM$3,AO$4,'English Scores- Leveled papers'!$H40:$KM40,"&gt;-1")=0,"",SUMIF('English Scores- Leveled papers'!$H$3:$KM$3,AO$4,'English Scores- Leveled papers'!$H40:$KM40)))</f>
        <v/>
      </c>
      <c r="AP41" s="89" t="str">
        <f>IF($B41="","",IF(COUNTIFS('English Scores- Leveled papers'!$H$3:$KM$3,AP$4,'English Scores- Leveled papers'!$H40:$KM40,"&gt;-1")=0,"",SUMIF('English Scores- Leveled papers'!$H$3:$KM$3,AP$4,'English Scores- Leveled papers'!$H40:$KM40)))</f>
        <v/>
      </c>
      <c r="AQ41" s="89" t="str">
        <f>IF($B41="","",IF(COUNTIFS('English Scores- Leveled papers'!$H$3:$KM$3,AQ$4,'English Scores- Leveled papers'!$H40:$KM40,"&gt;-1")=0,"",SUMIF('English Scores- Leveled papers'!$H$3:$KM$3,AQ$4,'English Scores- Leveled papers'!$H40:$KM40)))</f>
        <v/>
      </c>
      <c r="AR41" s="89" t="str">
        <f>IF($B41="","",IF(COUNTIFS('English Scores- Leveled papers'!$H$3:$KM$3,AR$4,'English Scores- Leveled papers'!$H40:$KM40,"&gt;-1")=0,"",SUMIF('English Scores- Leveled papers'!$H$3:$KM$3,AR$4,'English Scores- Leveled papers'!$H40:$KM40)))</f>
        <v/>
      </c>
      <c r="AS41" s="89" t="str">
        <f>IF($B41="","",IF(COUNTIFS('English Scores- Leveled papers'!$H$3:$KM$3,AS$4,'English Scores- Leveled papers'!$H40:$KM40,"&gt;-1")=0,"",SUMIF('English Scores- Leveled papers'!$H$3:$KM$3,AS$4,'English Scores- Leveled papers'!$H40:$KM40)))</f>
        <v/>
      </c>
      <c r="AT41" s="89" t="str">
        <f>IF($B41="","",IF(COUNTIFS('English Scores- Leveled papers'!$H$3:$KM$3,AT$4,'English Scores- Leveled papers'!$H40:$KM40,"&gt;-1")=0,"",SUMIF('English Scores- Leveled papers'!$H$3:$KM$3,AT$4,'English Scores- Leveled papers'!$H40:$KM40)))</f>
        <v/>
      </c>
      <c r="AU41" s="89" t="str">
        <f>IF($B41="","",IF(COUNTIFS('English Scores- Leveled papers'!$H$3:$KM$3,AU$4,'English Scores- Leveled papers'!$H40:$KM40,"&gt;-1")=0,"",SUMIF('English Scores- Leveled papers'!$H$3:$KM$3,AU$4,'English Scores- Leveled papers'!$H40:$KM40)))</f>
        <v/>
      </c>
      <c r="AV41" s="89" t="str">
        <f>IF($B41="","",IF(COUNTIFS('English Scores- Leveled papers'!$H$3:$KM$3,AV$4,'English Scores- Leveled papers'!$H40:$KM40,"&gt;-1")=0,"",SUMIF('English Scores- Leveled papers'!$H$3:$KM$3,AV$4,'English Scores- Leveled papers'!$H40:$KM40)))</f>
        <v/>
      </c>
      <c r="AW41" s="89" t="str">
        <f>IF($B41="","",IF(COUNTIFS('English Scores- Leveled papers'!$H$3:$KM$3,AW$4,'English Scores- Leveled papers'!$H40:$KM40,"&gt;-1")=0,"",SUMIF('English Scores- Leveled papers'!$H$3:$KM$3,AW$4,'English Scores- Leveled papers'!$H40:$KM40)))</f>
        <v/>
      </c>
      <c r="AX41" s="89" t="str">
        <f>IF($B41="","",IF(COUNTIFS('English Scores- Leveled papers'!$H$3:$KM$3,AX$4,'English Scores- Leveled papers'!$H40:$KM40,"&gt;-1")=0,"",SUMIF('English Scores- Leveled papers'!$H$3:$KM$3,AX$4,'English Scores- Leveled papers'!$H40:$KM40)))</f>
        <v/>
      </c>
      <c r="AY41" s="89" t="str">
        <f>IF($B41="","",IF(COUNTIFS('English Scores- Leveled papers'!$H$3:$KM$3,AY$4,'English Scores- Leveled papers'!$H40:$KM40,"&gt;-1")=0,"",SUMIF('English Scores- Leveled papers'!$H$3:$KM$3,AY$4,'English Scores- Leveled papers'!$H40:$KM40)))</f>
        <v/>
      </c>
      <c r="AZ41" s="89" t="str">
        <f>IF($B41="","",IF(COUNTIFS('English Scores- Leveled papers'!$H$3:$KM$3,AZ$4,'English Scores- Leveled papers'!$H40:$KM40,"&gt;-1")=0,"",SUMIF('English Scores- Leveled papers'!$H$3:$KM$3,AZ$4,'English Scores- Leveled papers'!$H40:$KM40)))</f>
        <v/>
      </c>
      <c r="BA41" s="89" t="str">
        <f>IF($B41="","",IF(COUNTIFS('English Scores- Leveled papers'!$H$3:$KM$3,BA$4,'English Scores- Leveled papers'!$H40:$KM40,"&gt;-1")=0,"",SUMIF('English Scores- Leveled papers'!$H$3:$KM$3,BA$4,'English Scores- Leveled papers'!$H40:$KM40)))</f>
        <v/>
      </c>
      <c r="BB41" s="89" t="str">
        <f>IF($B41="","",IF(COUNTIFS('English Scores- Leveled papers'!$H$3:$KM$3,BB$4,'English Scores- Leveled papers'!$H40:$KM40,"&gt;-1")=0,"",SUMIF('English Scores- Leveled papers'!$H$3:$KM$3,BB$4,'English Scores- Leveled papers'!$H40:$KM40)))</f>
        <v/>
      </c>
      <c r="BC41" s="89" t="str">
        <f>IF($B41="","",IF(COUNTIFS('English Scores- Leveled papers'!$H$3:$KM$3,BC$4,'English Scores- Leveled papers'!$H40:$KM40,"&gt;-1")=0,"",SUMIF('English Scores- Leveled papers'!$H$3:$KM$3,BC$4,'English Scores- Leveled papers'!$H40:$KM40)))</f>
        <v/>
      </c>
      <c r="BD41" s="89" t="str">
        <f>IF($B41="","",IF(COUNTIFS('English Scores- Leveled papers'!$H$3:$KM$3,BD$4,'English Scores- Leveled papers'!$H40:$KM40,"&gt;-1")=0,"",SUMIF('English Scores- Leveled papers'!$H$3:$KM$3,BD$4,'English Scores- Leveled papers'!$H40:$KM40)))</f>
        <v/>
      </c>
      <c r="BE41" s="89" t="str">
        <f>IF($B41="","",IF(COUNTIFS('English Scores- Leveled papers'!$H$3:$KM$3,BE$4,'English Scores- Leveled papers'!$H40:$KM40,"&gt;-1")=0,"",SUMIF('English Scores- Leveled papers'!$H$3:$KM$3,BE$4,'English Scores- Leveled papers'!$H40:$KM40)))</f>
        <v/>
      </c>
      <c r="BF41" s="89" t="str">
        <f>IF($B41="","",IF(COUNTIFS('English Scores- Leveled papers'!$H$3:$KM$3,BF$4,'English Scores- Leveled papers'!$H40:$KM40,"&gt;-1")=0,"",SUMIF('English Scores- Leveled papers'!$H$3:$KM$3,BF$4,'English Scores- Leveled papers'!$H40:$KM40)))</f>
        <v/>
      </c>
      <c r="BG41" s="89" t="str">
        <f>IF($B41="","",IF(COUNTIFS('English Scores- Leveled papers'!$H$3:$KM$3,BG$4,'English Scores- Leveled papers'!$H40:$KM40,"&gt;-1")=0,"",SUMIF('English Scores- Leveled papers'!$H$3:$KM$3,BG$4,'English Scores- Leveled papers'!$H40:$KM40)))</f>
        <v/>
      </c>
      <c r="BH41" s="89" t="str">
        <f>IF($B41="","",IF(COUNTIFS('English Scores- Leveled papers'!$H$3:$KM$3,BH$4,'English Scores- Leveled papers'!$H40:$KM40,"&gt;-1")=0,"",SUMIF('English Scores- Leveled papers'!$H$3:$KM$3,BH$4,'English Scores- Leveled papers'!$H40:$KM40)))</f>
        <v/>
      </c>
      <c r="BI41" s="89" t="str">
        <f>IF($B41="","",IF(COUNTIFS('English Scores- Leveled papers'!$H$3:$KM$3,BI$4,'English Scores- Leveled papers'!$H40:$KM40,"&gt;-1")=0,"",SUMIF('English Scores- Leveled papers'!$H$3:$KM$3,BI$4,'English Scores- Leveled papers'!$H40:$KM40)))</f>
        <v/>
      </c>
      <c r="BJ41" s="89" t="str">
        <f>IF($B41="","",IF(COUNTIFS('English Scores- Leveled papers'!$H$3:$KM$3,BJ$4,'English Scores- Leveled papers'!$H40:$KM40,"&gt;-1")=0,"",SUMIF('English Scores- Leveled papers'!$H$3:$KM$3,BJ$4,'English Scores- Leveled papers'!$H40:$KM40)))</f>
        <v/>
      </c>
      <c r="BK41" s="89" t="str">
        <f>IF($B41="","",IF(COUNTIFS('English Scores- Leveled papers'!$H$3:$KM$3,BK$4,'English Scores- Leveled papers'!$H40:$KM40,"&gt;-1")=0,"",SUMIF('English Scores- Leveled papers'!$H$3:$KM$3,BK$4,'English Scores- Leveled papers'!$H40:$KM40)))</f>
        <v/>
      </c>
      <c r="BL41" s="89" t="str">
        <f>IF($B41="","",IF(COUNTIFS('English Scores- Leveled papers'!$H$3:$KM$3,BL$4,'English Scores- Leveled papers'!$H40:$KM40,"&gt;-1")=0,"",SUMIF('English Scores- Leveled papers'!$H$3:$KM$3,BL$4,'English Scores- Leveled papers'!$H40:$KM40)))</f>
        <v/>
      </c>
      <c r="BM41" s="89" t="str">
        <f>IF($B41="","",IF(COUNTIFS('Eng GLA 6th, 7th, 8th'!$E$3:$DV$3,BM$4,'Eng GLA 6th, 7th, 8th'!$E41:$DV41, "&gt;-1")=0,"",SUMIF('Eng GLA 6th, 7th, 8th'!$E$3:$DV$3,BM$4,'Eng GLA 6th, 7th, 8th'!$E41:$DV41)))</f>
        <v/>
      </c>
      <c r="BN41" s="89" t="str">
        <f>IF($B41="","",IF(COUNTIFS('Eng GLA 6th, 7th, 8th'!$E$3:$DV$3,BN$4,'Eng GLA 6th, 7th, 8th'!$E41:$DV41, "&gt;-1")=0,"",SUMIF('Eng GLA 6th, 7th, 8th'!$E$3:$DV$3,BN$4,'Eng GLA 6th, 7th, 8th'!$E41:$DV41)))</f>
        <v/>
      </c>
      <c r="BO41" s="89" t="str">
        <f>IF($B41="","",IF(COUNTIFS('Eng GLA 6th, 7th, 8th'!$E$3:$DV$3,BO$4,'Eng GLA 6th, 7th, 8th'!$E41:$DV41, "&gt;-1")=0,"",SUMIF('Eng GLA 6th, 7th, 8th'!$E$3:$DV$3,BO$4,'Eng GLA 6th, 7th, 8th'!$E41:$DV41)))</f>
        <v/>
      </c>
      <c r="BP41" s="89" t="str">
        <f>IF($B41="","",IF(COUNTIFS('Eng GLA 6th, 7th, 8th'!$E$3:$DV$3,BP$4,'Eng GLA 6th, 7th, 8th'!$E41:$DV41, "&gt;-1")=0,"",SUMIF('Eng GLA 6th, 7th, 8th'!$E$3:$DV$3,BP$4,'Eng GLA 6th, 7th, 8th'!$E41:$DV41)))</f>
        <v/>
      </c>
      <c r="BQ41" s="89" t="str">
        <f>IF($B41="","",IF(COUNTIFS('Eng GLA 6th, 7th, 8th'!$E$3:$DV$3,BQ$4,'Eng GLA 6th, 7th, 8th'!$E41:$DV41, "&gt;-1")=0,"",SUMIF('Eng GLA 6th, 7th, 8th'!$E$3:$DV$3,BQ$4,'Eng GLA 6th, 7th, 8th'!$E41:$DV41)))</f>
        <v/>
      </c>
      <c r="BR41" s="89" t="str">
        <f>IF($B41="","",IF(COUNTIFS('Eng GLA 6th, 7th, 8th'!$E$3:$DV$3,BR$4,'Eng GLA 6th, 7th, 8th'!$E41:$DV41, "&gt;-1")=0,"",SUMIF('Eng GLA 6th, 7th, 8th'!$E$3:$DV$3,BR$4,'Eng GLA 6th, 7th, 8th'!$E41:$DV41)))</f>
        <v/>
      </c>
      <c r="BS41" s="89" t="str">
        <f>IF($B41="","",IF(COUNTIFS('Eng GLA 6th, 7th, 8th'!$E$3:$DV$3,BS$4,'Eng GLA 6th, 7th, 8th'!$E41:$DV41, "&gt;-1")=0,"",SUMIF('Eng GLA 6th, 7th, 8th'!$E$3:$DV$3,BS$4,'Eng GLA 6th, 7th, 8th'!$E41:$DV41)))</f>
        <v/>
      </c>
      <c r="BT41" s="89" t="str">
        <f>IF($B41="","",IF(COUNTIFS('Eng GLA 6th, 7th, 8th'!$E$3:$DV$3,BT$4,'Eng GLA 6th, 7th, 8th'!$E41:$DV41, "&gt;-1")=0,"",SUMIF('Eng GLA 6th, 7th, 8th'!$E$3:$DV$3,BT$4,'Eng GLA 6th, 7th, 8th'!$E41:$DV41)))</f>
        <v/>
      </c>
      <c r="BU41" s="89" t="str">
        <f>IF($B41="","",IF(COUNTIFS('Eng GLA 6th, 7th, 8th'!$E$3:$DV$3,BU$4,'Eng GLA 6th, 7th, 8th'!$E41:$DV41, "&gt;-1")=0,"",SUMIF('Eng GLA 6th, 7th, 8th'!$E$3:$DV$3,BU$4,'Eng GLA 6th, 7th, 8th'!$E41:$DV41)))</f>
        <v/>
      </c>
      <c r="BV41" s="89" t="str">
        <f>IF($B41="","",IF(COUNTIFS('Eng GLA 6th, 7th, 8th'!$E$3:$DV$3,BV$4,'Eng GLA 6th, 7th, 8th'!$E41:$DV41, "&gt;-1")=0,"",SUMIF('Eng GLA 6th, 7th, 8th'!$E$3:$DV$3,BV$4,'Eng GLA 6th, 7th, 8th'!$E41:$DV41)))</f>
        <v/>
      </c>
      <c r="BW41" s="89" t="str">
        <f>IF($B41="","",IF(COUNTIFS('Eng GLA 6th, 7th, 8th'!$E$3:$DV$3,BW$4,'Eng GLA 6th, 7th, 8th'!$E41:$DV41, "&gt;-1")=0,"",SUMIF('Eng GLA 6th, 7th, 8th'!$E$3:$DV$3,BW$4,'Eng GLA 6th, 7th, 8th'!$E41:$DV41)))</f>
        <v/>
      </c>
      <c r="BX41" s="89" t="str">
        <f>IF($B41="","",IF(COUNTIFS('Eng GLA 6th, 7th, 8th'!$E$3:$DV$3,BX$4,'Eng GLA 6th, 7th, 8th'!$E41:$DV41, "&gt;-1")=0,"",SUMIF('Eng GLA 6th, 7th, 8th'!$E$3:$DV$3,BX$4,'Eng GLA 6th, 7th, 8th'!$E41:$DV41)))</f>
        <v/>
      </c>
      <c r="BY41" s="89" t="str">
        <f>IF($B41="","",IF(COUNTIFS('Eng GLA 6th, 7th, 8th'!$E$3:$DV$3,BY$4,'Eng GLA 6th, 7th, 8th'!$E41:$DV41, "&gt;-1")=0,"",SUMIF('Eng GLA 6th, 7th, 8th'!$E$3:$DV$3,BY$4,'Eng GLA 6th, 7th, 8th'!$E41:$DV41)))</f>
        <v/>
      </c>
      <c r="BZ41" s="89" t="str">
        <f>IF($B41="","",IF(COUNTIFS('Eng GLA 6th, 7th, 8th'!$E$3:$DV$3,BZ$4,'Eng GLA 6th, 7th, 8th'!$E41:$DV41, "&gt;-1")=0,"",SUMIF('Eng GLA 6th, 7th, 8th'!$E$3:$DV$3,BZ$4,'Eng GLA 6th, 7th, 8th'!$E41:$DV41)))</f>
        <v/>
      </c>
      <c r="CA41" s="89" t="str">
        <f>IF($B41="","",IF(COUNTIFS('Eng GLA 6th, 7th, 8th'!$E$3:$DV$3,CA$4,'Eng GLA 6th, 7th, 8th'!$E41:$DV41, "&gt;-1")=0,"",SUMIF('Eng GLA 6th, 7th, 8th'!$E$3:$DV$3,CA$4,'Eng GLA 6th, 7th, 8th'!$E41:$DV41)))</f>
        <v/>
      </c>
      <c r="CB41" s="426"/>
      <c r="CC41" s="133" t="str">
        <f>IFERROR(IF((COUNT('Eng GLA 6th, 7th, 8th'!E41:U41)=0)," ",(SUM('Eng GLA 6th, 7th, 8th'!E41:U41)/$CC$3)),"")</f>
        <v xml:space="preserve"> </v>
      </c>
      <c r="CD41" s="133" t="str">
        <f>IFERROR(IF((COUNT('Eng GLA 6th, 7th, 8th'!V41:AA41)=0)," ",(SUM('Eng GLA 6th, 7th, 8th'!V41:AA41)/$CD$3)),"")</f>
        <v xml:space="preserve"> </v>
      </c>
      <c r="CE41" s="133" t="str">
        <f>IFERROR(IF((COUNT('Eng GLA 6th, 7th, 8th'!AB41:AG41)=0)," ",(SUM('Eng GLA 6th, 7th, 8th'!AB41:AG41)/$CE$3)),"")</f>
        <v xml:space="preserve"> </v>
      </c>
      <c r="CF41" s="133" t="str">
        <f>IFERROR(IF((COUNT('Eng GLA 6th, 7th, 8th'!AH41:AP41)=0)," ",(SUM('Eng GLA 6th, 7th, 8th'!AH41:AP41)/$CF$3)),"")</f>
        <v xml:space="preserve"> </v>
      </c>
      <c r="CG41" s="433" t="str">
        <f>IFERROR(IF((COUNT('Eng GLA 6th, 7th, 8th'!AR41:BH41)=0)," ",(SUM('Eng GLA 6th, 7th, 8th'!AR41:BH41)/$CG$3)),"")</f>
        <v xml:space="preserve"> </v>
      </c>
      <c r="CH41" s="433" t="str">
        <f>IFERROR(IF((COUNT('Eng GLA 6th, 7th, 8th'!BI41:BN41)=0)," ",(SUM('Eng GLA 6th, 7th, 8th'!BI41:BN41)/$CH$3)),"")</f>
        <v xml:space="preserve"> </v>
      </c>
      <c r="CI41" s="433" t="str">
        <f>IFERROR(IF((COUNT('Eng GLA 6th, 7th, 8th'!BO41:BT41)=0)," ",(SUM('Eng GLA 6th, 7th, 8th'!BO41:BT41)/$CI$3)),"")</f>
        <v xml:space="preserve"> </v>
      </c>
      <c r="CJ41" s="433" t="str">
        <f>IFERROR(IF((COUNT('Eng GLA 6th, 7th, 8th'!BU41:CF41)=0)," ",(SUM('Eng GLA 6th, 7th, 8th'!BU41:CF41)/$CJ$3)),"")</f>
        <v xml:space="preserve"> </v>
      </c>
      <c r="CK41" s="433" t="str">
        <f>IFERROR(IF((COUNT('Eng GLA 6th, 7th, 8th'!CH41:CX41)=0)," ",(SUM('Eng GLA 6th, 7th, 8th'!CH41:CX41)/$CK$3)),"")</f>
        <v xml:space="preserve"> </v>
      </c>
      <c r="CL41" s="433" t="str">
        <f>IFERROR(IF((COUNT('Eng GLA 6th, 7th, 8th'!CY41:DD41)=0)," ",(SUM('Eng GLA 6th, 7th, 8th'!CY41:DD41)/$CL$3)),"")</f>
        <v xml:space="preserve"> </v>
      </c>
      <c r="CM41" s="433" t="str">
        <f>IFERROR(IF((COUNT('Eng GLA 6th, 7th, 8th'!DE41:DJ41)=0)," ",(SUM('Eng GLA 6th, 7th, 8th'!DE41:DJ41)/$CM$3)),"")</f>
        <v xml:space="preserve"> </v>
      </c>
      <c r="CN41" s="433" t="str">
        <f>IFERROR(IF((COUNT('Eng GLA 6th, 7th, 8th'!DK41:DV41)=0)," ",(SUM('Eng GLA 6th, 7th, 8th'!DK41:DV41)/$CN$3)),"")</f>
        <v xml:space="preserve"> </v>
      </c>
    </row>
    <row r="42" spans="1:92" x14ac:dyDescent="0.2">
      <c r="A42" s="65">
        <v>35</v>
      </c>
      <c r="B42" s="65" t="str">
        <f>'English Scores- Leveled papers'!B41</f>
        <v>Amreen Muskan</v>
      </c>
      <c r="C42" s="66" t="str">
        <f>'RC Mastery Check+Question type'!H39</f>
        <v/>
      </c>
      <c r="D42" s="153" t="str">
        <f>'Cover Sheet'!L39</f>
        <v/>
      </c>
      <c r="E42" s="89" t="str">
        <f>IF($B42="","",IF(COUNTIFS('English Scores- Leveled papers'!$H$3:$KM$3,E$4,'English Scores- Leveled papers'!$H41:$KM41,"&gt;-1")=0,"",SUMIF('English Scores- Leveled papers'!$H$3:$KM$3,E$4,'English Scores- Leveled papers'!$H41:$KM41)))</f>
        <v/>
      </c>
      <c r="F42" s="89" t="str">
        <f>IF($B42="","",IF(COUNTIFS('English Scores- Leveled papers'!$H$3:$KM$3,F$4,'English Scores- Leveled papers'!$H41:$KM41,"&gt;-1")=0,"",SUMIF('English Scores- Leveled papers'!$H$3:$KM$3,F$4,'English Scores- Leveled papers'!$H41:$KM41)))</f>
        <v/>
      </c>
      <c r="G42" s="89" t="str">
        <f>IF($B42="","",IF(COUNTIFS('English Scores- Leveled papers'!$H$3:$KM$3,G$4,'English Scores- Leveled papers'!$H41:$KM41,"&gt;-1")=0,"",SUMIF('English Scores- Leveled papers'!$H$3:$KM$3,G$4,'English Scores- Leveled papers'!$H41:$KM41)))</f>
        <v/>
      </c>
      <c r="H42" s="89" t="str">
        <f>IF($B42="","",IF(COUNTIFS('English Scores- Leveled papers'!$H$3:$KM$3,H$4,'English Scores- Leveled papers'!$H41:$KM41,"&gt;-1")=0,"",SUMIF('English Scores- Leveled papers'!$H$3:$KM$3,H$4,'English Scores- Leveled papers'!$H41:$KM41)))</f>
        <v/>
      </c>
      <c r="I42" s="89" t="str">
        <f>IF($B42="","",IF(COUNTIFS('English Scores- Leveled papers'!$H$3:$KM$3,I$4,'English Scores- Leveled papers'!$H41:$KM41,"&gt;-1")=0,"",SUMIF('English Scores- Leveled papers'!$H$3:$KM$3,I$4,'English Scores- Leveled papers'!$H41:$KM41)))</f>
        <v/>
      </c>
      <c r="J42" s="89" t="str">
        <f>IF($B42="","",IF(COUNTIFS('English Scores- Leveled papers'!$H$3:$KM$3,J$4,'English Scores- Leveled papers'!$H41:$KM41,"&gt;-1")=0,"",SUMIF('English Scores- Leveled papers'!$H$3:$KM$3,J$4,'English Scores- Leveled papers'!$H41:$KM41)))</f>
        <v/>
      </c>
      <c r="K42" s="89" t="str">
        <f>IF($B42="","",IF(COUNTIFS('English Scores- Leveled papers'!$H$3:$KM$3,K$4,'English Scores- Leveled papers'!$H41:$KM41,"&gt;-1")=0,"",SUMIF('English Scores- Leveled papers'!$H$3:$KM$3,K$4,'English Scores- Leveled papers'!$H41:$KM41)))</f>
        <v/>
      </c>
      <c r="L42" s="89" t="str">
        <f>IF($B42="","",IF(COUNTIFS('English Scores- Leveled papers'!$H$3:$KM$3,L$4,'English Scores- Leveled papers'!$H41:$KM41,"&gt;-1")=0,"",SUMIF('English Scores- Leveled papers'!$H$3:$KM$3,L$4,'English Scores- Leveled papers'!$H41:$KM41)))</f>
        <v/>
      </c>
      <c r="M42" s="89" t="str">
        <f>IF($B42="","",IF(COUNTIFS('English Scores- Leveled papers'!$H$3:$KM$3,M$4,'English Scores- Leveled papers'!$H41:$KM41,"&gt;-1")=0,"",SUMIF('English Scores- Leveled papers'!$H$3:$KM$3,M$4,'English Scores- Leveled papers'!$H41:$KM41)))</f>
        <v/>
      </c>
      <c r="N42" s="89" t="str">
        <f>IF($B42="","",IF(COUNTIFS('English Scores- Leveled papers'!$H$3:$KM$3,N$4,'English Scores- Leveled papers'!$H41:$KM41,"&gt;-1")=0,"",SUMIF('English Scores- Leveled papers'!$H$3:$KM$3,N$4,'English Scores- Leveled papers'!$H41:$KM41)))</f>
        <v/>
      </c>
      <c r="O42" s="89" t="str">
        <f>IF($B42="","",IF(COUNTIFS('English Scores- Leveled papers'!$H$3:$KM$3,O$4,'English Scores- Leveled papers'!$H41:$KM41,"&gt;-1")=0,"",SUMIF('English Scores- Leveled papers'!$H$3:$KM$3,O$4,'English Scores- Leveled papers'!$H41:$KM41)))</f>
        <v/>
      </c>
      <c r="P42" s="89" t="str">
        <f>IF($B42="","",IF(COUNTIFS('English Scores- Leveled papers'!$H$3:$KM$3,P$4,'English Scores- Leveled papers'!$H41:$KM41,"&gt;-1")=0,"",SUMIF('English Scores- Leveled papers'!$H$3:$KM$3,P$4,'English Scores- Leveled papers'!$H41:$KM41)))</f>
        <v/>
      </c>
      <c r="Q42" s="89" t="str">
        <f>IF($B42="","",IF(COUNTIFS('English Scores- Leveled papers'!$H$3:$KM$3,Q$4,'English Scores- Leveled papers'!$H41:$KM41,"&gt;-1")=0,"",SUMIF('English Scores- Leveled papers'!$H$3:$KM$3,Q$4,'English Scores- Leveled papers'!$H41:$KM41)))</f>
        <v/>
      </c>
      <c r="R42" s="89" t="str">
        <f>IF($B42="","",IF(COUNTIFS('English Scores- Leveled papers'!$H$3:$KM$3,R$4,'English Scores- Leveled papers'!$H41:$KM41,"&gt;-1")=0,"",SUMIF('English Scores- Leveled papers'!$H$3:$KM$3,R$4,'English Scores- Leveled papers'!$H41:$KM41)))</f>
        <v/>
      </c>
      <c r="S42" s="89" t="str">
        <f>IF($B42="","",IF(COUNTIFS('English Scores- Leveled papers'!$H$3:$KM$3,S$4,'English Scores- Leveled papers'!$H41:$KM41,"&gt;-1")=0,"",SUMIF('English Scores- Leveled papers'!$H$3:$KM$3,S$4,'English Scores- Leveled papers'!$H41:$KM41)))</f>
        <v/>
      </c>
      <c r="T42" s="89" t="str">
        <f>IF($B42="","",IF(COUNTIFS('English Scores- Leveled papers'!$H$3:$KM$3,T$4,'English Scores- Leveled papers'!$H41:$KM41,"&gt;-1")=0,"",SUMIF('English Scores- Leveled papers'!$H$3:$KM$3,T$4,'English Scores- Leveled papers'!$H41:$KM41)))</f>
        <v/>
      </c>
      <c r="U42" s="89" t="str">
        <f>IF($B42="","",IF(COUNTIFS('English Scores- Leveled papers'!$H$3:$KM$3,U$4,'English Scores- Leveled papers'!$H41:$KM41,"&gt;-1")=0,"",SUMIF('English Scores- Leveled papers'!$H$3:$KM$3,U$4,'English Scores- Leveled papers'!$H41:$KM41)))</f>
        <v/>
      </c>
      <c r="V42" s="89" t="str">
        <f>IF($B42="","",IF(COUNTIFS('English Scores- Leveled papers'!$H$3:$KM$3,V$4,'English Scores- Leveled papers'!$H41:$KM41,"&gt;-1")=0,"",SUMIF('English Scores- Leveled papers'!$H$3:$KM$3,V$4,'English Scores- Leveled papers'!$H41:$KM41)))</f>
        <v/>
      </c>
      <c r="W42" s="89" t="str">
        <f>IF($B42="","",IF(COUNTIFS('English Scores- Leveled papers'!$H$3:$KM$3,W$4,'English Scores- Leveled papers'!$H41:$KM41,"&gt;-1")=0,"",SUMIF('English Scores- Leveled papers'!$H$3:$KM$3,W$4,'English Scores- Leveled papers'!$H41:$KM41)))</f>
        <v/>
      </c>
      <c r="X42" s="89" t="str">
        <f>IF($B42="","",IF(COUNTIFS('English Scores- Leveled papers'!$H$3:$KM$3,X$4,'English Scores- Leveled papers'!$H41:$KM41,"&gt;-1")=0,"",SUMIF('English Scores- Leveled papers'!$H$3:$KM$3,X$4,'English Scores- Leveled papers'!$H41:$KM41)))</f>
        <v/>
      </c>
      <c r="Y42" s="89" t="str">
        <f>IF($B42="","",IF(COUNTIFS('English Scores- Leveled papers'!$H$3:$KM$3,Y$4,'English Scores- Leveled papers'!$H41:$KM41,"&gt;-1")=0,"",SUMIF('English Scores- Leveled papers'!$H$3:$KM$3,Y$4,'English Scores- Leveled papers'!$H41:$KM41)))</f>
        <v/>
      </c>
      <c r="Z42" s="89" t="str">
        <f>IF($B42="","",IF(COUNTIFS('English Scores- Leveled papers'!$H$3:$KM$3,Z$4,'English Scores- Leveled papers'!$H41:$KM41,"&gt;-1")=0,"",SUMIF('English Scores- Leveled papers'!$H$3:$KM$3,Z$4,'English Scores- Leveled papers'!$H41:$KM41)))</f>
        <v/>
      </c>
      <c r="AA42" s="89" t="str">
        <f>IF($B42="","",IF(COUNTIFS('English Scores- Leveled papers'!$H$3:$KM$3,AA$4,'English Scores- Leveled papers'!$H41:$KM41,"&gt;-1")=0,"",SUMIF('English Scores- Leveled papers'!$H$3:$KM$3,AA$4,'English Scores- Leveled papers'!$H41:$KM41)))</f>
        <v/>
      </c>
      <c r="AB42" s="89" t="str">
        <f>IF($B42="","",IF(COUNTIFS('English Scores- Leveled papers'!$H$3:$KM$3,AB$4,'English Scores- Leveled papers'!$H41:$KM41,"&gt;-1")=0,"",SUMIF('English Scores- Leveled papers'!$H$3:$KM$3,AB$4,'English Scores- Leveled papers'!$H41:$KM41)))</f>
        <v/>
      </c>
      <c r="AC42" s="89" t="str">
        <f>IF($B42="","",IF(COUNTIFS('English Scores- Leveled papers'!$H$3:$KM$3,AC$4,'English Scores- Leveled papers'!$H41:$KM41,"&gt;-1")=0,"",SUMIF('English Scores- Leveled papers'!$H$3:$KM$3,AC$4,'English Scores- Leveled papers'!$H41:$KM41)))</f>
        <v/>
      </c>
      <c r="AD42" s="89" t="str">
        <f>IF($B42="","",IF(COUNTIFS('English Scores- Leveled papers'!$H$3:$KM$3,AD$4,'English Scores- Leveled papers'!$H41:$KM41,"&gt;-1")=0,"",SUMIF('English Scores- Leveled papers'!$H$3:$KM$3,AD$4,'English Scores- Leveled papers'!$H41:$KM41)))</f>
        <v/>
      </c>
      <c r="AE42" s="89" t="str">
        <f>IF($B42="","",IF(COUNTIFS('English Scores- Leveled papers'!$H$3:$KM$3,AE$4,'English Scores- Leveled papers'!$H41:$KM41,"&gt;-1")=0,"",SUMIF('English Scores- Leveled papers'!$H$3:$KM$3,AE$4,'English Scores- Leveled papers'!$H41:$KM41)))</f>
        <v/>
      </c>
      <c r="AF42" s="89" t="str">
        <f>IF($B42="","",IF(COUNTIFS('English Scores- Leveled papers'!$H$3:$KM$3,AF$4,'English Scores- Leveled papers'!$H41:$KM41,"&gt;-1")=0,"",SUMIF('English Scores- Leveled papers'!$H$3:$KM$3,AF$4,'English Scores- Leveled papers'!$H41:$KM41)))</f>
        <v/>
      </c>
      <c r="AG42" s="89" t="str">
        <f>IF($B42="","",IF(COUNTIFS('English Scores- Leveled papers'!$H$3:$KM$3,AG$4,'English Scores- Leveled papers'!$H41:$KM41,"&gt;-1")=0,"",SUMIF('English Scores- Leveled papers'!$H$3:$KM$3,AG$4,'English Scores- Leveled papers'!$H41:$KM41)))</f>
        <v/>
      </c>
      <c r="AH42" s="89" t="str">
        <f>IF($B42="","",IF(COUNTIFS('English Scores- Leveled papers'!$H$3:$KM$3,AH$4,'English Scores- Leveled papers'!$H41:$KM41,"&gt;-1")=0,"",SUMIF('English Scores- Leveled papers'!$H$3:$KM$3,AH$4,'English Scores- Leveled papers'!$H41:$KM41)))</f>
        <v/>
      </c>
      <c r="AI42" s="89" t="str">
        <f>IF($B42="","",IF(COUNTIFS('English Scores- Leveled papers'!$H$3:$KM$3,AI$4,'English Scores- Leveled papers'!$H41:$KM41,"&gt;-1")=0,"",SUMIF('English Scores- Leveled papers'!$H$3:$KM$3,AI$4,'English Scores- Leveled papers'!$H41:$KM41)))</f>
        <v/>
      </c>
      <c r="AJ42" s="89" t="str">
        <f>IF($B42="","",IF(COUNTIFS('English Scores- Leveled papers'!$H$3:$KM$3,AJ$4,'English Scores- Leveled papers'!$H41:$KM41,"&gt;-1")=0,"",SUMIF('English Scores- Leveled papers'!$H$3:$KM$3,AJ$4,'English Scores- Leveled papers'!$H41:$KM41)))</f>
        <v/>
      </c>
      <c r="AK42" s="89" t="str">
        <f>IF($B42="","",IF(COUNTIFS('English Scores- Leveled papers'!$H$3:$KM$3,AK$4,'English Scores- Leveled papers'!$H41:$KM41,"&gt;-1")=0,"",SUMIF('English Scores- Leveled papers'!$H$3:$KM$3,AK$4,'English Scores- Leveled papers'!$H41:$KM41)))</f>
        <v/>
      </c>
      <c r="AL42" s="89" t="str">
        <f>IF($B42="","",IF(COUNTIFS('English Scores- Leveled papers'!$H$3:$KM$3,AL$4,'English Scores- Leveled papers'!$H41:$KM41,"&gt;-1")=0,"",SUMIF('English Scores- Leveled papers'!$H$3:$KM$3,AL$4,'English Scores- Leveled papers'!$H41:$KM41)))</f>
        <v/>
      </c>
      <c r="AM42" s="89" t="str">
        <f>IF($B42="","",IF(COUNTIFS('English Scores- Leveled papers'!$H$3:$KM$3,AM$4,'English Scores- Leveled papers'!$H41:$KM41,"&gt;-1")=0,"",SUMIF('English Scores- Leveled papers'!$H$3:$KM$3,AM$4,'English Scores- Leveled papers'!$H41:$KM41)))</f>
        <v/>
      </c>
      <c r="AN42" s="89" t="str">
        <f>IF($B42="","",IF(COUNTIFS('English Scores- Leveled papers'!$H$3:$KM$3,AN$4,'English Scores- Leveled papers'!$H41:$KM41,"&gt;-1")=0,"",SUMIF('English Scores- Leveled papers'!$H$3:$KM$3,AN$4,'English Scores- Leveled papers'!$H41:$KM41)))</f>
        <v/>
      </c>
      <c r="AO42" s="89" t="str">
        <f>IF($B42="","",IF(COUNTIFS('English Scores- Leveled papers'!$H$3:$KM$3,AO$4,'English Scores- Leveled papers'!$H41:$KM41,"&gt;-1")=0,"",SUMIF('English Scores- Leveled papers'!$H$3:$KM$3,AO$4,'English Scores- Leveled papers'!$H41:$KM41)))</f>
        <v/>
      </c>
      <c r="AP42" s="89" t="str">
        <f>IF($B42="","",IF(COUNTIFS('English Scores- Leveled papers'!$H$3:$KM$3,AP$4,'English Scores- Leveled papers'!$H41:$KM41,"&gt;-1")=0,"",SUMIF('English Scores- Leveled papers'!$H$3:$KM$3,AP$4,'English Scores- Leveled papers'!$H41:$KM41)))</f>
        <v/>
      </c>
      <c r="AQ42" s="89" t="str">
        <f>IF($B42="","",IF(COUNTIFS('English Scores- Leveled papers'!$H$3:$KM$3,AQ$4,'English Scores- Leveled papers'!$H41:$KM41,"&gt;-1")=0,"",SUMIF('English Scores- Leveled papers'!$H$3:$KM$3,AQ$4,'English Scores- Leveled papers'!$H41:$KM41)))</f>
        <v/>
      </c>
      <c r="AR42" s="89" t="str">
        <f>IF($B42="","",IF(COUNTIFS('English Scores- Leveled papers'!$H$3:$KM$3,AR$4,'English Scores- Leveled papers'!$H41:$KM41,"&gt;-1")=0,"",SUMIF('English Scores- Leveled papers'!$H$3:$KM$3,AR$4,'English Scores- Leveled papers'!$H41:$KM41)))</f>
        <v/>
      </c>
      <c r="AS42" s="89" t="str">
        <f>IF($B42="","",IF(COUNTIFS('English Scores- Leveled papers'!$H$3:$KM$3,AS$4,'English Scores- Leveled papers'!$H41:$KM41,"&gt;-1")=0,"",SUMIF('English Scores- Leveled papers'!$H$3:$KM$3,AS$4,'English Scores- Leveled papers'!$H41:$KM41)))</f>
        <v/>
      </c>
      <c r="AT42" s="89" t="str">
        <f>IF($B42="","",IF(COUNTIFS('English Scores- Leveled papers'!$H$3:$KM$3,AT$4,'English Scores- Leveled papers'!$H41:$KM41,"&gt;-1")=0,"",SUMIF('English Scores- Leveled papers'!$H$3:$KM$3,AT$4,'English Scores- Leveled papers'!$H41:$KM41)))</f>
        <v/>
      </c>
      <c r="AU42" s="89" t="str">
        <f>IF($B42="","",IF(COUNTIFS('English Scores- Leveled papers'!$H$3:$KM$3,AU$4,'English Scores- Leveled papers'!$H41:$KM41,"&gt;-1")=0,"",SUMIF('English Scores- Leveled papers'!$H$3:$KM$3,AU$4,'English Scores- Leveled papers'!$H41:$KM41)))</f>
        <v/>
      </c>
      <c r="AV42" s="89" t="str">
        <f>IF($B42="","",IF(COUNTIFS('English Scores- Leveled papers'!$H$3:$KM$3,AV$4,'English Scores- Leveled papers'!$H41:$KM41,"&gt;-1")=0,"",SUMIF('English Scores- Leveled papers'!$H$3:$KM$3,AV$4,'English Scores- Leveled papers'!$H41:$KM41)))</f>
        <v/>
      </c>
      <c r="AW42" s="89" t="str">
        <f>IF($B42="","",IF(COUNTIFS('English Scores- Leveled papers'!$H$3:$KM$3,AW$4,'English Scores- Leveled papers'!$H41:$KM41,"&gt;-1")=0,"",SUMIF('English Scores- Leveled papers'!$H$3:$KM$3,AW$4,'English Scores- Leveled papers'!$H41:$KM41)))</f>
        <v/>
      </c>
      <c r="AX42" s="89" t="str">
        <f>IF($B42="","",IF(COUNTIFS('English Scores- Leveled papers'!$H$3:$KM$3,AX$4,'English Scores- Leveled papers'!$H41:$KM41,"&gt;-1")=0,"",SUMIF('English Scores- Leveled papers'!$H$3:$KM$3,AX$4,'English Scores- Leveled papers'!$H41:$KM41)))</f>
        <v/>
      </c>
      <c r="AY42" s="89" t="str">
        <f>IF($B42="","",IF(COUNTIFS('English Scores- Leveled papers'!$H$3:$KM$3,AY$4,'English Scores- Leveled papers'!$H41:$KM41,"&gt;-1")=0,"",SUMIF('English Scores- Leveled papers'!$H$3:$KM$3,AY$4,'English Scores- Leveled papers'!$H41:$KM41)))</f>
        <v/>
      </c>
      <c r="AZ42" s="89" t="str">
        <f>IF($B42="","",IF(COUNTIFS('English Scores- Leveled papers'!$H$3:$KM$3,AZ$4,'English Scores- Leveled papers'!$H41:$KM41,"&gt;-1")=0,"",SUMIF('English Scores- Leveled papers'!$H$3:$KM$3,AZ$4,'English Scores- Leveled papers'!$H41:$KM41)))</f>
        <v/>
      </c>
      <c r="BA42" s="89" t="str">
        <f>IF($B42="","",IF(COUNTIFS('English Scores- Leveled papers'!$H$3:$KM$3,BA$4,'English Scores- Leveled papers'!$H41:$KM41,"&gt;-1")=0,"",SUMIF('English Scores- Leveled papers'!$H$3:$KM$3,BA$4,'English Scores- Leveled papers'!$H41:$KM41)))</f>
        <v/>
      </c>
      <c r="BB42" s="89" t="str">
        <f>IF($B42="","",IF(COUNTIFS('English Scores- Leveled papers'!$H$3:$KM$3,BB$4,'English Scores- Leveled papers'!$H41:$KM41,"&gt;-1")=0,"",SUMIF('English Scores- Leveled papers'!$H$3:$KM$3,BB$4,'English Scores- Leveled papers'!$H41:$KM41)))</f>
        <v/>
      </c>
      <c r="BC42" s="89" t="str">
        <f>IF($B42="","",IF(COUNTIFS('English Scores- Leveled papers'!$H$3:$KM$3,BC$4,'English Scores- Leveled papers'!$H41:$KM41,"&gt;-1")=0,"",SUMIF('English Scores- Leveled papers'!$H$3:$KM$3,BC$4,'English Scores- Leveled papers'!$H41:$KM41)))</f>
        <v/>
      </c>
      <c r="BD42" s="89" t="str">
        <f>IF($B42="","",IF(COUNTIFS('English Scores- Leveled papers'!$H$3:$KM$3,BD$4,'English Scores- Leveled papers'!$H41:$KM41,"&gt;-1")=0,"",SUMIF('English Scores- Leveled papers'!$H$3:$KM$3,BD$4,'English Scores- Leveled papers'!$H41:$KM41)))</f>
        <v/>
      </c>
      <c r="BE42" s="89" t="str">
        <f>IF($B42="","",IF(COUNTIFS('English Scores- Leveled papers'!$H$3:$KM$3,BE$4,'English Scores- Leveled papers'!$H41:$KM41,"&gt;-1")=0,"",SUMIF('English Scores- Leveled papers'!$H$3:$KM$3,BE$4,'English Scores- Leveled papers'!$H41:$KM41)))</f>
        <v/>
      </c>
      <c r="BF42" s="89" t="str">
        <f>IF($B42="","",IF(COUNTIFS('English Scores- Leveled papers'!$H$3:$KM$3,BF$4,'English Scores- Leveled papers'!$H41:$KM41,"&gt;-1")=0,"",SUMIF('English Scores- Leveled papers'!$H$3:$KM$3,BF$4,'English Scores- Leveled papers'!$H41:$KM41)))</f>
        <v/>
      </c>
      <c r="BG42" s="89" t="str">
        <f>IF($B42="","",IF(COUNTIFS('English Scores- Leveled papers'!$H$3:$KM$3,BG$4,'English Scores- Leveled papers'!$H41:$KM41,"&gt;-1")=0,"",SUMIF('English Scores- Leveled papers'!$H$3:$KM$3,BG$4,'English Scores- Leveled papers'!$H41:$KM41)))</f>
        <v/>
      </c>
      <c r="BH42" s="89" t="str">
        <f>IF($B42="","",IF(COUNTIFS('English Scores- Leveled papers'!$H$3:$KM$3,BH$4,'English Scores- Leveled papers'!$H41:$KM41,"&gt;-1")=0,"",SUMIF('English Scores- Leveled papers'!$H$3:$KM$3,BH$4,'English Scores- Leveled papers'!$H41:$KM41)))</f>
        <v/>
      </c>
      <c r="BI42" s="89" t="str">
        <f>IF($B42="","",IF(COUNTIFS('English Scores- Leveled papers'!$H$3:$KM$3,BI$4,'English Scores- Leveled papers'!$H41:$KM41,"&gt;-1")=0,"",SUMIF('English Scores- Leveled papers'!$H$3:$KM$3,BI$4,'English Scores- Leveled papers'!$H41:$KM41)))</f>
        <v/>
      </c>
      <c r="BJ42" s="89" t="str">
        <f>IF($B42="","",IF(COUNTIFS('English Scores- Leveled papers'!$H$3:$KM$3,BJ$4,'English Scores- Leveled papers'!$H41:$KM41,"&gt;-1")=0,"",SUMIF('English Scores- Leveled papers'!$H$3:$KM$3,BJ$4,'English Scores- Leveled papers'!$H41:$KM41)))</f>
        <v/>
      </c>
      <c r="BK42" s="89" t="str">
        <f>IF($B42="","",IF(COUNTIFS('English Scores- Leveled papers'!$H$3:$KM$3,BK$4,'English Scores- Leveled papers'!$H41:$KM41,"&gt;-1")=0,"",SUMIF('English Scores- Leveled papers'!$H$3:$KM$3,BK$4,'English Scores- Leveled papers'!$H41:$KM41)))</f>
        <v/>
      </c>
      <c r="BL42" s="89" t="str">
        <f>IF($B42="","",IF(COUNTIFS('English Scores- Leveled papers'!$H$3:$KM$3,BL$4,'English Scores- Leveled papers'!$H41:$KM41,"&gt;-1")=0,"",SUMIF('English Scores- Leveled papers'!$H$3:$KM$3,BL$4,'English Scores- Leveled papers'!$H41:$KM41)))</f>
        <v/>
      </c>
      <c r="BM42" s="89" t="str">
        <f>IF($B42="","",IF(COUNTIFS('Eng GLA 6th, 7th, 8th'!$E$3:$DV$3,BM$4,'Eng GLA 6th, 7th, 8th'!$E42:$DV42, "&gt;-1")=0,"",SUMIF('Eng GLA 6th, 7th, 8th'!$E$3:$DV$3,BM$4,'Eng GLA 6th, 7th, 8th'!$E42:$DV42)))</f>
        <v/>
      </c>
      <c r="BN42" s="89" t="str">
        <f>IF($B42="","",IF(COUNTIFS('Eng GLA 6th, 7th, 8th'!$E$3:$DV$3,BN$4,'Eng GLA 6th, 7th, 8th'!$E42:$DV42, "&gt;-1")=0,"",SUMIF('Eng GLA 6th, 7th, 8th'!$E$3:$DV$3,BN$4,'Eng GLA 6th, 7th, 8th'!$E42:$DV42)))</f>
        <v/>
      </c>
      <c r="BO42" s="89" t="str">
        <f>IF($B42="","",IF(COUNTIFS('Eng GLA 6th, 7th, 8th'!$E$3:$DV$3,BO$4,'Eng GLA 6th, 7th, 8th'!$E42:$DV42, "&gt;-1")=0,"",SUMIF('Eng GLA 6th, 7th, 8th'!$E$3:$DV$3,BO$4,'Eng GLA 6th, 7th, 8th'!$E42:$DV42)))</f>
        <v/>
      </c>
      <c r="BP42" s="89" t="str">
        <f>IF($B42="","",IF(COUNTIFS('Eng GLA 6th, 7th, 8th'!$E$3:$DV$3,BP$4,'Eng GLA 6th, 7th, 8th'!$E42:$DV42, "&gt;-1")=0,"",SUMIF('Eng GLA 6th, 7th, 8th'!$E$3:$DV$3,BP$4,'Eng GLA 6th, 7th, 8th'!$E42:$DV42)))</f>
        <v/>
      </c>
      <c r="BQ42" s="89" t="str">
        <f>IF($B42="","",IF(COUNTIFS('Eng GLA 6th, 7th, 8th'!$E$3:$DV$3,BQ$4,'Eng GLA 6th, 7th, 8th'!$E42:$DV42, "&gt;-1")=0,"",SUMIF('Eng GLA 6th, 7th, 8th'!$E$3:$DV$3,BQ$4,'Eng GLA 6th, 7th, 8th'!$E42:$DV42)))</f>
        <v/>
      </c>
      <c r="BR42" s="89" t="str">
        <f>IF($B42="","",IF(COUNTIFS('Eng GLA 6th, 7th, 8th'!$E$3:$DV$3,BR$4,'Eng GLA 6th, 7th, 8th'!$E42:$DV42, "&gt;-1")=0,"",SUMIF('Eng GLA 6th, 7th, 8th'!$E$3:$DV$3,BR$4,'Eng GLA 6th, 7th, 8th'!$E42:$DV42)))</f>
        <v/>
      </c>
      <c r="BS42" s="89" t="str">
        <f>IF($B42="","",IF(COUNTIFS('Eng GLA 6th, 7th, 8th'!$E$3:$DV$3,BS$4,'Eng GLA 6th, 7th, 8th'!$E42:$DV42, "&gt;-1")=0,"",SUMIF('Eng GLA 6th, 7th, 8th'!$E$3:$DV$3,BS$4,'Eng GLA 6th, 7th, 8th'!$E42:$DV42)))</f>
        <v/>
      </c>
      <c r="BT42" s="89" t="str">
        <f>IF($B42="","",IF(COUNTIFS('Eng GLA 6th, 7th, 8th'!$E$3:$DV$3,BT$4,'Eng GLA 6th, 7th, 8th'!$E42:$DV42, "&gt;-1")=0,"",SUMIF('Eng GLA 6th, 7th, 8th'!$E$3:$DV$3,BT$4,'Eng GLA 6th, 7th, 8th'!$E42:$DV42)))</f>
        <v/>
      </c>
      <c r="BU42" s="89" t="str">
        <f>IF($B42="","",IF(COUNTIFS('Eng GLA 6th, 7th, 8th'!$E$3:$DV$3,BU$4,'Eng GLA 6th, 7th, 8th'!$E42:$DV42, "&gt;-1")=0,"",SUMIF('Eng GLA 6th, 7th, 8th'!$E$3:$DV$3,BU$4,'Eng GLA 6th, 7th, 8th'!$E42:$DV42)))</f>
        <v/>
      </c>
      <c r="BV42" s="89" t="str">
        <f>IF($B42="","",IF(COUNTIFS('Eng GLA 6th, 7th, 8th'!$E$3:$DV$3,BV$4,'Eng GLA 6th, 7th, 8th'!$E42:$DV42, "&gt;-1")=0,"",SUMIF('Eng GLA 6th, 7th, 8th'!$E$3:$DV$3,BV$4,'Eng GLA 6th, 7th, 8th'!$E42:$DV42)))</f>
        <v/>
      </c>
      <c r="BW42" s="89" t="str">
        <f>IF($B42="","",IF(COUNTIFS('Eng GLA 6th, 7th, 8th'!$E$3:$DV$3,BW$4,'Eng GLA 6th, 7th, 8th'!$E42:$DV42, "&gt;-1")=0,"",SUMIF('Eng GLA 6th, 7th, 8th'!$E$3:$DV$3,BW$4,'Eng GLA 6th, 7th, 8th'!$E42:$DV42)))</f>
        <v/>
      </c>
      <c r="BX42" s="89" t="str">
        <f>IF($B42="","",IF(COUNTIFS('Eng GLA 6th, 7th, 8th'!$E$3:$DV$3,BX$4,'Eng GLA 6th, 7th, 8th'!$E42:$DV42, "&gt;-1")=0,"",SUMIF('Eng GLA 6th, 7th, 8th'!$E$3:$DV$3,BX$4,'Eng GLA 6th, 7th, 8th'!$E42:$DV42)))</f>
        <v/>
      </c>
      <c r="BY42" s="89" t="str">
        <f>IF($B42="","",IF(COUNTIFS('Eng GLA 6th, 7th, 8th'!$E$3:$DV$3,BY$4,'Eng GLA 6th, 7th, 8th'!$E42:$DV42, "&gt;-1")=0,"",SUMIF('Eng GLA 6th, 7th, 8th'!$E$3:$DV$3,BY$4,'Eng GLA 6th, 7th, 8th'!$E42:$DV42)))</f>
        <v/>
      </c>
      <c r="BZ42" s="89" t="str">
        <f>IF($B42="","",IF(COUNTIFS('Eng GLA 6th, 7th, 8th'!$E$3:$DV$3,BZ$4,'Eng GLA 6th, 7th, 8th'!$E42:$DV42, "&gt;-1")=0,"",SUMIF('Eng GLA 6th, 7th, 8th'!$E$3:$DV$3,BZ$4,'Eng GLA 6th, 7th, 8th'!$E42:$DV42)))</f>
        <v/>
      </c>
      <c r="CA42" s="89" t="str">
        <f>IF($B42="","",IF(COUNTIFS('Eng GLA 6th, 7th, 8th'!$E$3:$DV$3,CA$4,'Eng GLA 6th, 7th, 8th'!$E42:$DV42, "&gt;-1")=0,"",SUMIF('Eng GLA 6th, 7th, 8th'!$E$3:$DV$3,CA$4,'Eng GLA 6th, 7th, 8th'!$E42:$DV42)))</f>
        <v/>
      </c>
      <c r="CB42" s="426"/>
      <c r="CC42" s="133" t="str">
        <f>IFERROR(IF((COUNT('Eng GLA 6th, 7th, 8th'!E42:U42)=0)," ",(SUM('Eng GLA 6th, 7th, 8th'!E42:U42)/$CC$3)),"")</f>
        <v xml:space="preserve"> </v>
      </c>
      <c r="CD42" s="133" t="str">
        <f>IFERROR(IF((COUNT('Eng GLA 6th, 7th, 8th'!V42:AA42)=0)," ",(SUM('Eng GLA 6th, 7th, 8th'!V42:AA42)/$CD$3)),"")</f>
        <v xml:space="preserve"> </v>
      </c>
      <c r="CE42" s="133" t="str">
        <f>IFERROR(IF((COUNT('Eng GLA 6th, 7th, 8th'!AB42:AG42)=0)," ",(SUM('Eng GLA 6th, 7th, 8th'!AB42:AG42)/$CE$3)),"")</f>
        <v xml:space="preserve"> </v>
      </c>
      <c r="CF42" s="133" t="str">
        <f>IFERROR(IF((COUNT('Eng GLA 6th, 7th, 8th'!AH42:AP42)=0)," ",(SUM('Eng GLA 6th, 7th, 8th'!AH42:AP42)/$CF$3)),"")</f>
        <v xml:space="preserve"> </v>
      </c>
      <c r="CG42" s="433" t="str">
        <f>IFERROR(IF((COUNT('Eng GLA 6th, 7th, 8th'!AR42:BH42)=0)," ",(SUM('Eng GLA 6th, 7th, 8th'!AR42:BH42)/$CG$3)),"")</f>
        <v xml:space="preserve"> </v>
      </c>
      <c r="CH42" s="433" t="str">
        <f>IFERROR(IF((COUNT('Eng GLA 6th, 7th, 8th'!BI42:BN42)=0)," ",(SUM('Eng GLA 6th, 7th, 8th'!BI42:BN42)/$CH$3)),"")</f>
        <v xml:space="preserve"> </v>
      </c>
      <c r="CI42" s="433" t="str">
        <f>IFERROR(IF((COUNT('Eng GLA 6th, 7th, 8th'!BO42:BT42)=0)," ",(SUM('Eng GLA 6th, 7th, 8th'!BO42:BT42)/$CI$3)),"")</f>
        <v xml:space="preserve"> </v>
      </c>
      <c r="CJ42" s="433" t="str">
        <f>IFERROR(IF((COUNT('Eng GLA 6th, 7th, 8th'!BU42:CF42)=0)," ",(SUM('Eng GLA 6th, 7th, 8th'!BU42:CF42)/$CJ$3)),"")</f>
        <v xml:space="preserve"> </v>
      </c>
      <c r="CK42" s="433" t="str">
        <f>IFERROR(IF((COUNT('Eng GLA 6th, 7th, 8th'!CH42:CX42)=0)," ",(SUM('Eng GLA 6th, 7th, 8th'!CH42:CX42)/$CK$3)),"")</f>
        <v xml:space="preserve"> </v>
      </c>
      <c r="CL42" s="433" t="str">
        <f>IFERROR(IF((COUNT('Eng GLA 6th, 7th, 8th'!CY42:DD42)=0)," ",(SUM('Eng GLA 6th, 7th, 8th'!CY42:DD42)/$CL$3)),"")</f>
        <v xml:space="preserve"> </v>
      </c>
      <c r="CM42" s="433" t="str">
        <f>IFERROR(IF((COUNT('Eng GLA 6th, 7th, 8th'!DE42:DJ42)=0)," ",(SUM('Eng GLA 6th, 7th, 8th'!DE42:DJ42)/$CM$3)),"")</f>
        <v xml:space="preserve"> </v>
      </c>
      <c r="CN42" s="433" t="str">
        <f>IFERROR(IF((COUNT('Eng GLA 6th, 7th, 8th'!DK42:DV42)=0)," ",(SUM('Eng GLA 6th, 7th, 8th'!DK42:DV42)/$CN$3)),"")</f>
        <v xml:space="preserve"> </v>
      </c>
    </row>
    <row r="43" spans="1:92" x14ac:dyDescent="0.2">
      <c r="A43" s="65">
        <v>36</v>
      </c>
      <c r="B43" s="65" t="str">
        <f>'English Scores- Leveled papers'!B42</f>
        <v/>
      </c>
      <c r="C43" s="66" t="str">
        <f>'RC Mastery Check+Question type'!H40</f>
        <v/>
      </c>
      <c r="D43" s="153" t="str">
        <f>'Cover Sheet'!L40</f>
        <v/>
      </c>
      <c r="E43" s="89" t="str">
        <f>IF($B43="","",IF(COUNTIFS('English Scores- Leveled papers'!$H$3:$KM$3,E$4,'English Scores- Leveled papers'!$H42:$KM42,"&gt;-1")=0,"",SUMIF('English Scores- Leveled papers'!$H$3:$KM$3,E$4,'English Scores- Leveled papers'!$H42:$KM42)))</f>
        <v/>
      </c>
      <c r="F43" s="89" t="str">
        <f>IF($B43="","",IF(COUNTIFS('English Scores- Leveled papers'!$H$3:$KM$3,F$4,'English Scores- Leveled papers'!$H42:$KM42,"&gt;-1")=0,"",SUMIF('English Scores- Leveled papers'!$H$3:$KM$3,F$4,'English Scores- Leveled papers'!$H42:$KM42)))</f>
        <v/>
      </c>
      <c r="G43" s="89" t="str">
        <f>IF($B43="","",IF(COUNTIFS('English Scores- Leveled papers'!$H$3:$KM$3,G$4,'English Scores- Leveled papers'!$H42:$KM42,"&gt;-1")=0,"",SUMIF('English Scores- Leveled papers'!$H$3:$KM$3,G$4,'English Scores- Leveled papers'!$H42:$KM42)))</f>
        <v/>
      </c>
      <c r="H43" s="89" t="str">
        <f>IF($B43="","",IF(COUNTIFS('English Scores- Leveled papers'!$H$3:$KM$3,H$4,'English Scores- Leveled papers'!$H42:$KM42,"&gt;-1")=0,"",SUMIF('English Scores- Leveled papers'!$H$3:$KM$3,H$4,'English Scores- Leveled papers'!$H42:$KM42)))</f>
        <v/>
      </c>
      <c r="I43" s="89" t="str">
        <f>IF($B43="","",IF(COUNTIFS('English Scores- Leveled papers'!$H$3:$KM$3,I$4,'English Scores- Leveled papers'!$H42:$KM42,"&gt;-1")=0,"",SUMIF('English Scores- Leveled papers'!$H$3:$KM$3,I$4,'English Scores- Leveled papers'!$H42:$KM42)))</f>
        <v/>
      </c>
      <c r="J43" s="89" t="str">
        <f>IF($B43="","",IF(COUNTIFS('English Scores- Leveled papers'!$H$3:$KM$3,J$4,'English Scores- Leveled papers'!$H42:$KM42,"&gt;-1")=0,"",SUMIF('English Scores- Leveled papers'!$H$3:$KM$3,J$4,'English Scores- Leveled papers'!$H42:$KM42)))</f>
        <v/>
      </c>
      <c r="K43" s="89" t="str">
        <f>IF($B43="","",IF(COUNTIFS('English Scores- Leveled papers'!$H$3:$KM$3,K$4,'English Scores- Leveled papers'!$H42:$KM42,"&gt;-1")=0,"",SUMIF('English Scores- Leveled papers'!$H$3:$KM$3,K$4,'English Scores- Leveled papers'!$H42:$KM42)))</f>
        <v/>
      </c>
      <c r="L43" s="89" t="str">
        <f>IF($B43="","",IF(COUNTIFS('English Scores- Leveled papers'!$H$3:$KM$3,L$4,'English Scores- Leveled papers'!$H42:$KM42,"&gt;-1")=0,"",SUMIF('English Scores- Leveled papers'!$H$3:$KM$3,L$4,'English Scores- Leveled papers'!$H42:$KM42)))</f>
        <v/>
      </c>
      <c r="M43" s="89" t="str">
        <f>IF($B43="","",IF(COUNTIFS('English Scores- Leveled papers'!$H$3:$KM$3,M$4,'English Scores- Leveled papers'!$H42:$KM42,"&gt;-1")=0,"",SUMIF('English Scores- Leveled papers'!$H$3:$KM$3,M$4,'English Scores- Leveled papers'!$H42:$KM42)))</f>
        <v/>
      </c>
      <c r="N43" s="89" t="str">
        <f>IF($B43="","",IF(COUNTIFS('English Scores- Leveled papers'!$H$3:$KM$3,N$4,'English Scores- Leveled papers'!$H42:$KM42,"&gt;-1")=0,"",SUMIF('English Scores- Leveled papers'!$H$3:$KM$3,N$4,'English Scores- Leveled papers'!$H42:$KM42)))</f>
        <v/>
      </c>
      <c r="O43" s="89" t="str">
        <f>IF($B43="","",IF(COUNTIFS('English Scores- Leveled papers'!$H$3:$KM$3,O$4,'English Scores- Leveled papers'!$H42:$KM42,"&gt;-1")=0,"",SUMIF('English Scores- Leveled papers'!$H$3:$KM$3,O$4,'English Scores- Leveled papers'!$H42:$KM42)))</f>
        <v/>
      </c>
      <c r="P43" s="89" t="str">
        <f>IF($B43="","",IF(COUNTIFS('English Scores- Leveled papers'!$H$3:$KM$3,P$4,'English Scores- Leveled papers'!$H42:$KM42,"&gt;-1")=0,"",SUMIF('English Scores- Leveled papers'!$H$3:$KM$3,P$4,'English Scores- Leveled papers'!$H42:$KM42)))</f>
        <v/>
      </c>
      <c r="Q43" s="89" t="str">
        <f>IF($B43="","",IF(COUNTIFS('English Scores- Leveled papers'!$H$3:$KM$3,Q$4,'English Scores- Leveled papers'!$H42:$KM42,"&gt;-1")=0,"",SUMIF('English Scores- Leveled papers'!$H$3:$KM$3,Q$4,'English Scores- Leveled papers'!$H42:$KM42)))</f>
        <v/>
      </c>
      <c r="R43" s="89" t="str">
        <f>IF($B43="","",IF(COUNTIFS('English Scores- Leveled papers'!$H$3:$KM$3,R$4,'English Scores- Leveled papers'!$H42:$KM42,"&gt;-1")=0,"",SUMIF('English Scores- Leveled papers'!$H$3:$KM$3,R$4,'English Scores- Leveled papers'!$H42:$KM42)))</f>
        <v/>
      </c>
      <c r="S43" s="89" t="str">
        <f>IF($B43="","",IF(COUNTIFS('English Scores- Leveled papers'!$H$3:$KM$3,S$4,'English Scores- Leveled papers'!$H42:$KM42,"&gt;-1")=0,"",SUMIF('English Scores- Leveled papers'!$H$3:$KM$3,S$4,'English Scores- Leveled papers'!$H42:$KM42)))</f>
        <v/>
      </c>
      <c r="T43" s="89" t="str">
        <f>IF($B43="","",IF(COUNTIFS('English Scores- Leveled papers'!$H$3:$KM$3,T$4,'English Scores- Leveled papers'!$H42:$KM42,"&gt;-1")=0,"",SUMIF('English Scores- Leveled papers'!$H$3:$KM$3,T$4,'English Scores- Leveled papers'!$H42:$KM42)))</f>
        <v/>
      </c>
      <c r="U43" s="89" t="str">
        <f>IF($B43="","",IF(COUNTIFS('English Scores- Leveled papers'!$H$3:$KM$3,U$4,'English Scores- Leveled papers'!$H42:$KM42,"&gt;-1")=0,"",SUMIF('English Scores- Leveled papers'!$H$3:$KM$3,U$4,'English Scores- Leveled papers'!$H42:$KM42)))</f>
        <v/>
      </c>
      <c r="V43" s="89" t="str">
        <f>IF($B43="","",IF(COUNTIFS('English Scores- Leveled papers'!$H$3:$KM$3,V$4,'English Scores- Leveled papers'!$H42:$KM42,"&gt;-1")=0,"",SUMIF('English Scores- Leveled papers'!$H$3:$KM$3,V$4,'English Scores- Leveled papers'!$H42:$KM42)))</f>
        <v/>
      </c>
      <c r="W43" s="89" t="str">
        <f>IF($B43="","",IF(COUNTIFS('English Scores- Leveled papers'!$H$3:$KM$3,W$4,'English Scores- Leveled papers'!$H42:$KM42,"&gt;-1")=0,"",SUMIF('English Scores- Leveled papers'!$H$3:$KM$3,W$4,'English Scores- Leveled papers'!$H42:$KM42)))</f>
        <v/>
      </c>
      <c r="X43" s="89" t="str">
        <f>IF($B43="","",IF(COUNTIFS('English Scores- Leveled papers'!$H$3:$KM$3,X$4,'English Scores- Leveled papers'!$H42:$KM42,"&gt;-1")=0,"",SUMIF('English Scores- Leveled papers'!$H$3:$KM$3,X$4,'English Scores- Leveled papers'!$H42:$KM42)))</f>
        <v/>
      </c>
      <c r="Y43" s="89" t="str">
        <f>IF($B43="","",IF(COUNTIFS('English Scores- Leveled papers'!$H$3:$KM$3,Y$4,'English Scores- Leveled papers'!$H42:$KM42,"&gt;-1")=0,"",SUMIF('English Scores- Leveled papers'!$H$3:$KM$3,Y$4,'English Scores- Leveled papers'!$H42:$KM42)))</f>
        <v/>
      </c>
      <c r="Z43" s="89" t="str">
        <f>IF($B43="","",IF(COUNTIFS('English Scores- Leveled papers'!$H$3:$KM$3,Z$4,'English Scores- Leveled papers'!$H42:$KM42,"&gt;-1")=0,"",SUMIF('English Scores- Leveled papers'!$H$3:$KM$3,Z$4,'English Scores- Leveled papers'!$H42:$KM42)))</f>
        <v/>
      </c>
      <c r="AA43" s="89" t="str">
        <f>IF($B43="","",IF(COUNTIFS('English Scores- Leveled papers'!$H$3:$KM$3,AA$4,'English Scores- Leveled papers'!$H42:$KM42,"&gt;-1")=0,"",SUMIF('English Scores- Leveled papers'!$H$3:$KM$3,AA$4,'English Scores- Leveled papers'!$H42:$KM42)))</f>
        <v/>
      </c>
      <c r="AB43" s="89" t="str">
        <f>IF($B43="","",IF(COUNTIFS('English Scores- Leveled papers'!$H$3:$KM$3,AB$4,'English Scores- Leveled papers'!$H42:$KM42,"&gt;-1")=0,"",SUMIF('English Scores- Leveled papers'!$H$3:$KM$3,AB$4,'English Scores- Leveled papers'!$H42:$KM42)))</f>
        <v/>
      </c>
      <c r="AC43" s="89" t="str">
        <f>IF($B43="","",IF(COUNTIFS('English Scores- Leveled papers'!$H$3:$KM$3,AC$4,'English Scores- Leveled papers'!$H42:$KM42,"&gt;-1")=0,"",SUMIF('English Scores- Leveled papers'!$H$3:$KM$3,AC$4,'English Scores- Leveled papers'!$H42:$KM42)))</f>
        <v/>
      </c>
      <c r="AD43" s="89" t="str">
        <f>IF($B43="","",IF(COUNTIFS('English Scores- Leveled papers'!$H$3:$KM$3,AD$4,'English Scores- Leveled papers'!$H42:$KM42,"&gt;-1")=0,"",SUMIF('English Scores- Leveled papers'!$H$3:$KM$3,AD$4,'English Scores- Leveled papers'!$H42:$KM42)))</f>
        <v/>
      </c>
      <c r="AE43" s="89" t="str">
        <f>IF($B43="","",IF(COUNTIFS('English Scores- Leveled papers'!$H$3:$KM$3,AE$4,'English Scores- Leveled papers'!$H42:$KM42,"&gt;-1")=0,"",SUMIF('English Scores- Leveled papers'!$H$3:$KM$3,AE$4,'English Scores- Leveled papers'!$H42:$KM42)))</f>
        <v/>
      </c>
      <c r="AF43" s="89" t="str">
        <f>IF($B43="","",IF(COUNTIFS('English Scores- Leveled papers'!$H$3:$KM$3,AF$4,'English Scores- Leveled papers'!$H42:$KM42,"&gt;-1")=0,"",SUMIF('English Scores- Leveled papers'!$H$3:$KM$3,AF$4,'English Scores- Leveled papers'!$H42:$KM42)))</f>
        <v/>
      </c>
      <c r="AG43" s="89" t="str">
        <f>IF($B43="","",IF(COUNTIFS('English Scores- Leveled papers'!$H$3:$KM$3,AG$4,'English Scores- Leveled papers'!$H42:$KM42,"&gt;-1")=0,"",SUMIF('English Scores- Leveled papers'!$H$3:$KM$3,AG$4,'English Scores- Leveled papers'!$H42:$KM42)))</f>
        <v/>
      </c>
      <c r="AH43" s="89" t="str">
        <f>IF($B43="","",IF(COUNTIFS('English Scores- Leveled papers'!$H$3:$KM$3,AH$4,'English Scores- Leveled papers'!$H42:$KM42,"&gt;-1")=0,"",SUMIF('English Scores- Leveled papers'!$H$3:$KM$3,AH$4,'English Scores- Leveled papers'!$H42:$KM42)))</f>
        <v/>
      </c>
      <c r="AI43" s="89" t="str">
        <f>IF($B43="","",IF(COUNTIFS('English Scores- Leveled papers'!$H$3:$KM$3,AI$4,'English Scores- Leveled papers'!$H42:$KM42,"&gt;-1")=0,"",SUMIF('English Scores- Leveled papers'!$H$3:$KM$3,AI$4,'English Scores- Leveled papers'!$H42:$KM42)))</f>
        <v/>
      </c>
      <c r="AJ43" s="89" t="str">
        <f>IF($B43="","",IF(COUNTIFS('English Scores- Leveled papers'!$H$3:$KM$3,AJ$4,'English Scores- Leveled papers'!$H42:$KM42,"&gt;-1")=0,"",SUMIF('English Scores- Leveled papers'!$H$3:$KM$3,AJ$4,'English Scores- Leveled papers'!$H42:$KM42)))</f>
        <v/>
      </c>
      <c r="AK43" s="89" t="str">
        <f>IF($B43="","",IF(COUNTIFS('English Scores- Leveled papers'!$H$3:$KM$3,AK$4,'English Scores- Leveled papers'!$H42:$KM42,"&gt;-1")=0,"",SUMIF('English Scores- Leveled papers'!$H$3:$KM$3,AK$4,'English Scores- Leveled papers'!$H42:$KM42)))</f>
        <v/>
      </c>
      <c r="AL43" s="89" t="str">
        <f>IF($B43="","",IF(COUNTIFS('English Scores- Leveled papers'!$H$3:$KM$3,AL$4,'English Scores- Leveled papers'!$H42:$KM42,"&gt;-1")=0,"",SUMIF('English Scores- Leveled papers'!$H$3:$KM$3,AL$4,'English Scores- Leveled papers'!$H42:$KM42)))</f>
        <v/>
      </c>
      <c r="AM43" s="89" t="str">
        <f>IF($B43="","",IF(COUNTIFS('English Scores- Leveled papers'!$H$3:$KM$3,AM$4,'English Scores- Leveled papers'!$H42:$KM42,"&gt;-1")=0,"",SUMIF('English Scores- Leveled papers'!$H$3:$KM$3,AM$4,'English Scores- Leveled papers'!$H42:$KM42)))</f>
        <v/>
      </c>
      <c r="AN43" s="89" t="str">
        <f>IF($B43="","",IF(COUNTIFS('English Scores- Leveled papers'!$H$3:$KM$3,AN$4,'English Scores- Leveled papers'!$H42:$KM42,"&gt;-1")=0,"",SUMIF('English Scores- Leveled papers'!$H$3:$KM$3,AN$4,'English Scores- Leveled papers'!$H42:$KM42)))</f>
        <v/>
      </c>
      <c r="AO43" s="89" t="str">
        <f>IF($B43="","",IF(COUNTIFS('English Scores- Leveled papers'!$H$3:$KM$3,AO$4,'English Scores- Leveled papers'!$H42:$KM42,"&gt;-1")=0,"",SUMIF('English Scores- Leveled papers'!$H$3:$KM$3,AO$4,'English Scores- Leveled papers'!$H42:$KM42)))</f>
        <v/>
      </c>
      <c r="AP43" s="89" t="str">
        <f>IF($B43="","",IF(COUNTIFS('English Scores- Leveled papers'!$H$3:$KM$3,AP$4,'English Scores- Leveled papers'!$H42:$KM42,"&gt;-1")=0,"",SUMIF('English Scores- Leveled papers'!$H$3:$KM$3,AP$4,'English Scores- Leveled papers'!$H42:$KM42)))</f>
        <v/>
      </c>
      <c r="AQ43" s="89" t="str">
        <f>IF($B43="","",IF(COUNTIFS('English Scores- Leveled papers'!$H$3:$KM$3,AQ$4,'English Scores- Leveled papers'!$H42:$KM42,"&gt;-1")=0,"",SUMIF('English Scores- Leveled papers'!$H$3:$KM$3,AQ$4,'English Scores- Leveled papers'!$H42:$KM42)))</f>
        <v/>
      </c>
      <c r="AR43" s="89" t="str">
        <f>IF($B43="","",IF(COUNTIFS('English Scores- Leveled papers'!$H$3:$KM$3,AR$4,'English Scores- Leveled papers'!$H42:$KM42,"&gt;-1")=0,"",SUMIF('English Scores- Leveled papers'!$H$3:$KM$3,AR$4,'English Scores- Leveled papers'!$H42:$KM42)))</f>
        <v/>
      </c>
      <c r="AS43" s="89" t="str">
        <f>IF($B43="","",IF(COUNTIFS('English Scores- Leveled papers'!$H$3:$KM$3,AS$4,'English Scores- Leveled papers'!$H42:$KM42,"&gt;-1")=0,"",SUMIF('English Scores- Leveled papers'!$H$3:$KM$3,AS$4,'English Scores- Leveled papers'!$H42:$KM42)))</f>
        <v/>
      </c>
      <c r="AT43" s="89" t="str">
        <f>IF($B43="","",IF(COUNTIFS('English Scores- Leveled papers'!$H$3:$KM$3,AT$4,'English Scores- Leveled papers'!$H42:$KM42,"&gt;-1")=0,"",SUMIF('English Scores- Leveled papers'!$H$3:$KM$3,AT$4,'English Scores- Leveled papers'!$H42:$KM42)))</f>
        <v/>
      </c>
      <c r="AU43" s="89" t="str">
        <f>IF($B43="","",IF(COUNTIFS('English Scores- Leveled papers'!$H$3:$KM$3,AU$4,'English Scores- Leveled papers'!$H42:$KM42,"&gt;-1")=0,"",SUMIF('English Scores- Leveled papers'!$H$3:$KM$3,AU$4,'English Scores- Leveled papers'!$H42:$KM42)))</f>
        <v/>
      </c>
      <c r="AV43" s="89" t="str">
        <f>IF($B43="","",IF(COUNTIFS('English Scores- Leveled papers'!$H$3:$KM$3,AV$4,'English Scores- Leveled papers'!$H42:$KM42,"&gt;-1")=0,"",SUMIF('English Scores- Leveled papers'!$H$3:$KM$3,AV$4,'English Scores- Leveled papers'!$H42:$KM42)))</f>
        <v/>
      </c>
      <c r="AW43" s="89" t="str">
        <f>IF($B43="","",IF(COUNTIFS('English Scores- Leveled papers'!$H$3:$KM$3,AW$4,'English Scores- Leveled papers'!$H42:$KM42,"&gt;-1")=0,"",SUMIF('English Scores- Leveled papers'!$H$3:$KM$3,AW$4,'English Scores- Leveled papers'!$H42:$KM42)))</f>
        <v/>
      </c>
      <c r="AX43" s="89" t="str">
        <f>IF($B43="","",IF(COUNTIFS('English Scores- Leveled papers'!$H$3:$KM$3,AX$4,'English Scores- Leveled papers'!$H42:$KM42,"&gt;-1")=0,"",SUMIF('English Scores- Leveled papers'!$H$3:$KM$3,AX$4,'English Scores- Leveled papers'!$H42:$KM42)))</f>
        <v/>
      </c>
      <c r="AY43" s="89" t="str">
        <f>IF($B43="","",IF(COUNTIFS('English Scores- Leveled papers'!$H$3:$KM$3,AY$4,'English Scores- Leveled papers'!$H42:$KM42,"&gt;-1")=0,"",SUMIF('English Scores- Leveled papers'!$H$3:$KM$3,AY$4,'English Scores- Leveled papers'!$H42:$KM42)))</f>
        <v/>
      </c>
      <c r="AZ43" s="89" t="str">
        <f>IF($B43="","",IF(COUNTIFS('English Scores- Leveled papers'!$H$3:$KM$3,AZ$4,'English Scores- Leveled papers'!$H42:$KM42,"&gt;-1")=0,"",SUMIF('English Scores- Leveled papers'!$H$3:$KM$3,AZ$4,'English Scores- Leveled papers'!$H42:$KM42)))</f>
        <v/>
      </c>
      <c r="BA43" s="89" t="str">
        <f>IF($B43="","",IF(COUNTIFS('English Scores- Leveled papers'!$H$3:$KM$3,BA$4,'English Scores- Leveled papers'!$H42:$KM42,"&gt;-1")=0,"",SUMIF('English Scores- Leveled papers'!$H$3:$KM$3,BA$4,'English Scores- Leveled papers'!$H42:$KM42)))</f>
        <v/>
      </c>
      <c r="BB43" s="89" t="str">
        <f>IF($B43="","",IF(COUNTIFS('English Scores- Leveled papers'!$H$3:$KM$3,BB$4,'English Scores- Leveled papers'!$H42:$KM42,"&gt;-1")=0,"",SUMIF('English Scores- Leveled papers'!$H$3:$KM$3,BB$4,'English Scores- Leveled papers'!$H42:$KM42)))</f>
        <v/>
      </c>
      <c r="BC43" s="89" t="str">
        <f>IF($B43="","",IF(COUNTIFS('English Scores- Leveled papers'!$H$3:$KM$3,BC$4,'English Scores- Leveled papers'!$H42:$KM42,"&gt;-1")=0,"",SUMIF('English Scores- Leveled papers'!$H$3:$KM$3,BC$4,'English Scores- Leveled papers'!$H42:$KM42)))</f>
        <v/>
      </c>
      <c r="BD43" s="89" t="str">
        <f>IF($B43="","",IF(COUNTIFS('English Scores- Leveled papers'!$H$3:$KM$3,BD$4,'English Scores- Leveled papers'!$H42:$KM42,"&gt;-1")=0,"",SUMIF('English Scores- Leveled papers'!$H$3:$KM$3,BD$4,'English Scores- Leveled papers'!$H42:$KM42)))</f>
        <v/>
      </c>
      <c r="BE43" s="89" t="str">
        <f>IF($B43="","",IF(COUNTIFS('English Scores- Leveled papers'!$H$3:$KM$3,BE$4,'English Scores- Leveled papers'!$H42:$KM42,"&gt;-1")=0,"",SUMIF('English Scores- Leveled papers'!$H$3:$KM$3,BE$4,'English Scores- Leveled papers'!$H42:$KM42)))</f>
        <v/>
      </c>
      <c r="BF43" s="89" t="str">
        <f>IF($B43="","",IF(COUNTIFS('English Scores- Leveled papers'!$H$3:$KM$3,BF$4,'English Scores- Leveled papers'!$H42:$KM42,"&gt;-1")=0,"",SUMIF('English Scores- Leveled papers'!$H$3:$KM$3,BF$4,'English Scores- Leveled papers'!$H42:$KM42)))</f>
        <v/>
      </c>
      <c r="BG43" s="89" t="str">
        <f>IF($B43="","",IF(COUNTIFS('English Scores- Leveled papers'!$H$3:$KM$3,BG$4,'English Scores- Leveled papers'!$H42:$KM42,"&gt;-1")=0,"",SUMIF('English Scores- Leveled papers'!$H$3:$KM$3,BG$4,'English Scores- Leveled papers'!$H42:$KM42)))</f>
        <v/>
      </c>
      <c r="BH43" s="89" t="str">
        <f>IF($B43="","",IF(COUNTIFS('English Scores- Leveled papers'!$H$3:$KM$3,BH$4,'English Scores- Leveled papers'!$H42:$KM42,"&gt;-1")=0,"",SUMIF('English Scores- Leveled papers'!$H$3:$KM$3,BH$4,'English Scores- Leveled papers'!$H42:$KM42)))</f>
        <v/>
      </c>
      <c r="BI43" s="89" t="str">
        <f>IF($B43="","",IF(COUNTIFS('English Scores- Leveled papers'!$H$3:$KM$3,BI$4,'English Scores- Leveled papers'!$H42:$KM42,"&gt;-1")=0,"",SUMIF('English Scores- Leveled papers'!$H$3:$KM$3,BI$4,'English Scores- Leveled papers'!$H42:$KM42)))</f>
        <v/>
      </c>
      <c r="BJ43" s="89" t="str">
        <f>IF($B43="","",IF(COUNTIFS('English Scores- Leveled papers'!$H$3:$KM$3,BJ$4,'English Scores- Leveled papers'!$H42:$KM42,"&gt;-1")=0,"",SUMIF('English Scores- Leveled papers'!$H$3:$KM$3,BJ$4,'English Scores- Leveled papers'!$H42:$KM42)))</f>
        <v/>
      </c>
      <c r="BK43" s="89" t="str">
        <f>IF($B43="","",IF(COUNTIFS('English Scores- Leveled papers'!$H$3:$KM$3,BK$4,'English Scores- Leveled papers'!$H42:$KM42,"&gt;-1")=0,"",SUMIF('English Scores- Leveled papers'!$H$3:$KM$3,BK$4,'English Scores- Leveled papers'!$H42:$KM42)))</f>
        <v/>
      </c>
      <c r="BL43" s="89" t="str">
        <f>IF($B43="","",IF(COUNTIFS('English Scores- Leveled papers'!$H$3:$KM$3,BL$4,'English Scores- Leveled papers'!$H42:$KM42,"&gt;-1")=0,"",SUMIF('English Scores- Leveled papers'!$H$3:$KM$3,BL$4,'English Scores- Leveled papers'!$H42:$KM42)))</f>
        <v/>
      </c>
      <c r="BM43" s="89" t="str">
        <f>IF($B43="","",IF(COUNTIFS('Eng GLA 6th, 7th, 8th'!$E$3:$DV$3,BM$4,'Eng GLA 6th, 7th, 8th'!$E43:$DV43, "&gt;-1")=0,"",SUMIF('Eng GLA 6th, 7th, 8th'!$E$3:$DV$3,BM$4,'Eng GLA 6th, 7th, 8th'!$E43:$DV43)))</f>
        <v/>
      </c>
      <c r="BN43" s="89" t="str">
        <f>IF($B43="","",IF(COUNTIFS('Eng GLA 6th, 7th, 8th'!$E$3:$DV$3,BN$4,'Eng GLA 6th, 7th, 8th'!$E43:$DV43, "&gt;-1")=0,"",SUMIF('Eng GLA 6th, 7th, 8th'!$E$3:$DV$3,BN$4,'Eng GLA 6th, 7th, 8th'!$E43:$DV43)))</f>
        <v/>
      </c>
      <c r="BO43" s="89" t="str">
        <f>IF($B43="","",IF(COUNTIFS('Eng GLA 6th, 7th, 8th'!$E$3:$DV$3,BO$4,'Eng GLA 6th, 7th, 8th'!$E43:$DV43, "&gt;-1")=0,"",SUMIF('Eng GLA 6th, 7th, 8th'!$E$3:$DV$3,BO$4,'Eng GLA 6th, 7th, 8th'!$E43:$DV43)))</f>
        <v/>
      </c>
      <c r="BP43" s="89" t="str">
        <f>IF($B43="","",IF(COUNTIFS('Eng GLA 6th, 7th, 8th'!$E$3:$DV$3,BP$4,'Eng GLA 6th, 7th, 8th'!$E43:$DV43, "&gt;-1")=0,"",SUMIF('Eng GLA 6th, 7th, 8th'!$E$3:$DV$3,BP$4,'Eng GLA 6th, 7th, 8th'!$E43:$DV43)))</f>
        <v/>
      </c>
      <c r="BQ43" s="89" t="str">
        <f>IF($B43="","",IF(COUNTIFS('Eng GLA 6th, 7th, 8th'!$E$3:$DV$3,BQ$4,'Eng GLA 6th, 7th, 8th'!$E43:$DV43, "&gt;-1")=0,"",SUMIF('Eng GLA 6th, 7th, 8th'!$E$3:$DV$3,BQ$4,'Eng GLA 6th, 7th, 8th'!$E43:$DV43)))</f>
        <v/>
      </c>
      <c r="BR43" s="89" t="str">
        <f>IF($B43="","",IF(COUNTIFS('Eng GLA 6th, 7th, 8th'!$E$3:$DV$3,BR$4,'Eng GLA 6th, 7th, 8th'!$E43:$DV43, "&gt;-1")=0,"",SUMIF('Eng GLA 6th, 7th, 8th'!$E$3:$DV$3,BR$4,'Eng GLA 6th, 7th, 8th'!$E43:$DV43)))</f>
        <v/>
      </c>
      <c r="BS43" s="89" t="str">
        <f>IF($B43="","",IF(COUNTIFS('Eng GLA 6th, 7th, 8th'!$E$3:$DV$3,BS$4,'Eng GLA 6th, 7th, 8th'!$E43:$DV43, "&gt;-1")=0,"",SUMIF('Eng GLA 6th, 7th, 8th'!$E$3:$DV$3,BS$4,'Eng GLA 6th, 7th, 8th'!$E43:$DV43)))</f>
        <v/>
      </c>
      <c r="BT43" s="89" t="str">
        <f>IF($B43="","",IF(COUNTIFS('Eng GLA 6th, 7th, 8th'!$E$3:$DV$3,BT$4,'Eng GLA 6th, 7th, 8th'!$E43:$DV43, "&gt;-1")=0,"",SUMIF('Eng GLA 6th, 7th, 8th'!$E$3:$DV$3,BT$4,'Eng GLA 6th, 7th, 8th'!$E43:$DV43)))</f>
        <v/>
      </c>
      <c r="BU43" s="89" t="str">
        <f>IF($B43="","",IF(COUNTIFS('Eng GLA 6th, 7th, 8th'!$E$3:$DV$3,BU$4,'Eng GLA 6th, 7th, 8th'!$E43:$DV43, "&gt;-1")=0,"",SUMIF('Eng GLA 6th, 7th, 8th'!$E$3:$DV$3,BU$4,'Eng GLA 6th, 7th, 8th'!$E43:$DV43)))</f>
        <v/>
      </c>
      <c r="BV43" s="89" t="str">
        <f>IF($B43="","",IF(COUNTIFS('Eng GLA 6th, 7th, 8th'!$E$3:$DV$3,BV$4,'Eng GLA 6th, 7th, 8th'!$E43:$DV43, "&gt;-1")=0,"",SUMIF('Eng GLA 6th, 7th, 8th'!$E$3:$DV$3,BV$4,'Eng GLA 6th, 7th, 8th'!$E43:$DV43)))</f>
        <v/>
      </c>
      <c r="BW43" s="89" t="str">
        <f>IF($B43="","",IF(COUNTIFS('Eng GLA 6th, 7th, 8th'!$E$3:$DV$3,BW$4,'Eng GLA 6th, 7th, 8th'!$E43:$DV43, "&gt;-1")=0,"",SUMIF('Eng GLA 6th, 7th, 8th'!$E$3:$DV$3,BW$4,'Eng GLA 6th, 7th, 8th'!$E43:$DV43)))</f>
        <v/>
      </c>
      <c r="BX43" s="89" t="str">
        <f>IF($B43="","",IF(COUNTIFS('Eng GLA 6th, 7th, 8th'!$E$3:$DV$3,BX$4,'Eng GLA 6th, 7th, 8th'!$E43:$DV43, "&gt;-1")=0,"",SUMIF('Eng GLA 6th, 7th, 8th'!$E$3:$DV$3,BX$4,'Eng GLA 6th, 7th, 8th'!$E43:$DV43)))</f>
        <v/>
      </c>
      <c r="BY43" s="89" t="str">
        <f>IF($B43="","",IF(COUNTIFS('Eng GLA 6th, 7th, 8th'!$E$3:$DV$3,BY$4,'Eng GLA 6th, 7th, 8th'!$E43:$DV43, "&gt;-1")=0,"",SUMIF('Eng GLA 6th, 7th, 8th'!$E$3:$DV$3,BY$4,'Eng GLA 6th, 7th, 8th'!$E43:$DV43)))</f>
        <v/>
      </c>
      <c r="BZ43" s="89" t="str">
        <f>IF($B43="","",IF(COUNTIFS('Eng GLA 6th, 7th, 8th'!$E$3:$DV$3,BZ$4,'Eng GLA 6th, 7th, 8th'!$E43:$DV43, "&gt;-1")=0,"",SUMIF('Eng GLA 6th, 7th, 8th'!$E$3:$DV$3,BZ$4,'Eng GLA 6th, 7th, 8th'!$E43:$DV43)))</f>
        <v/>
      </c>
      <c r="CA43" s="89" t="str">
        <f>IF($B43="","",IF(COUNTIFS('Eng GLA 6th, 7th, 8th'!$E$3:$DV$3,CA$4,'Eng GLA 6th, 7th, 8th'!$E43:$DV43, "&gt;-1")=0,"",SUMIF('Eng GLA 6th, 7th, 8th'!$E$3:$DV$3,CA$4,'Eng GLA 6th, 7th, 8th'!$E43:$DV43)))</f>
        <v/>
      </c>
      <c r="CB43" s="426"/>
      <c r="CC43" s="133" t="str">
        <f>IFERROR(IF((COUNT('Eng GLA 6th, 7th, 8th'!E43:U43)=0)," ",(SUM('Eng GLA 6th, 7th, 8th'!E43:U43)/$CC$3)),"")</f>
        <v xml:space="preserve"> </v>
      </c>
      <c r="CD43" s="133" t="str">
        <f>IFERROR(IF((COUNT('Eng GLA 6th, 7th, 8th'!V43:AA43)=0)," ",(SUM('Eng GLA 6th, 7th, 8th'!V43:AA43)/$CD$3)),"")</f>
        <v xml:space="preserve"> </v>
      </c>
      <c r="CE43" s="133" t="str">
        <f>IFERROR(IF((COUNT('Eng GLA 6th, 7th, 8th'!AB43:AG43)=0)," ",(SUM('Eng GLA 6th, 7th, 8th'!AB43:AG43)/$CE$3)),"")</f>
        <v xml:space="preserve"> </v>
      </c>
      <c r="CF43" s="133" t="str">
        <f>IFERROR(IF((COUNT('Eng GLA 6th, 7th, 8th'!AH43:AP43)=0)," ",(SUM('Eng GLA 6th, 7th, 8th'!AH43:AP43)/$CF$3)),"")</f>
        <v xml:space="preserve"> </v>
      </c>
      <c r="CG43" s="433" t="str">
        <f>IFERROR(IF((COUNT('Eng GLA 6th, 7th, 8th'!AR43:BH43)=0)," ",(SUM('Eng GLA 6th, 7th, 8th'!AR43:BH43)/$CG$3)),"")</f>
        <v xml:space="preserve"> </v>
      </c>
      <c r="CH43" s="433" t="str">
        <f>IFERROR(IF((COUNT('Eng GLA 6th, 7th, 8th'!BI43:BN43)=0)," ",(SUM('Eng GLA 6th, 7th, 8th'!BI43:BN43)/$CH$3)),"")</f>
        <v xml:space="preserve"> </v>
      </c>
      <c r="CI43" s="433" t="str">
        <f>IFERROR(IF((COUNT('Eng GLA 6th, 7th, 8th'!BO43:BT43)=0)," ",(SUM('Eng GLA 6th, 7th, 8th'!BO43:BT43)/$CI$3)),"")</f>
        <v xml:space="preserve"> </v>
      </c>
      <c r="CJ43" s="433" t="str">
        <f>IFERROR(IF((COUNT('Eng GLA 6th, 7th, 8th'!BU43:CF43)=0)," ",(SUM('Eng GLA 6th, 7th, 8th'!BU43:CF43)/$CJ$3)),"")</f>
        <v xml:space="preserve"> </v>
      </c>
      <c r="CK43" s="433" t="str">
        <f>IFERROR(IF((COUNT('Eng GLA 6th, 7th, 8th'!CH43:CX43)=0)," ",(SUM('Eng GLA 6th, 7th, 8th'!CH43:CX43)/$CK$3)),"")</f>
        <v xml:space="preserve"> </v>
      </c>
      <c r="CL43" s="433" t="str">
        <f>IFERROR(IF((COUNT('Eng GLA 6th, 7th, 8th'!CY43:DD43)=0)," ",(SUM('Eng GLA 6th, 7th, 8th'!CY43:DD43)/$CL$3)),"")</f>
        <v xml:space="preserve"> </v>
      </c>
      <c r="CM43" s="433" t="str">
        <f>IFERROR(IF((COUNT('Eng GLA 6th, 7th, 8th'!DE43:DJ43)=0)," ",(SUM('Eng GLA 6th, 7th, 8th'!DE43:DJ43)/$CM$3)),"")</f>
        <v xml:space="preserve"> </v>
      </c>
      <c r="CN43" s="433" t="str">
        <f>IFERROR(IF((COUNT('Eng GLA 6th, 7th, 8th'!DK43:DV43)=0)," ",(SUM('Eng GLA 6th, 7th, 8th'!DK43:DV43)/$CN$3)),"")</f>
        <v xml:space="preserve"> </v>
      </c>
    </row>
    <row r="44" spans="1:92" x14ac:dyDescent="0.2">
      <c r="A44" s="65">
        <v>37</v>
      </c>
      <c r="B44" s="65" t="str">
        <f>'English Scores- Leveled papers'!B43</f>
        <v/>
      </c>
      <c r="C44" s="66" t="str">
        <f>'RC Mastery Check+Question type'!H41</f>
        <v/>
      </c>
      <c r="D44" s="153" t="str">
        <f>'Cover Sheet'!L41</f>
        <v/>
      </c>
      <c r="E44" s="89" t="str">
        <f>IF($B44="","",IF(COUNTIFS('English Scores- Leveled papers'!$H$3:$KM$3,E$4,'English Scores- Leveled papers'!$H43:$KM43,"&gt;-1")=0,"",SUMIF('English Scores- Leveled papers'!$H$3:$KM$3,E$4,'English Scores- Leveled papers'!$H43:$KM43)))</f>
        <v/>
      </c>
      <c r="F44" s="89" t="str">
        <f>IF($B44="","",IF(COUNTIFS('English Scores- Leveled papers'!$H$3:$KM$3,F$4,'English Scores- Leveled papers'!$H43:$KM43,"&gt;-1")=0,"",SUMIF('English Scores- Leveled papers'!$H$3:$KM$3,F$4,'English Scores- Leveled papers'!$H43:$KM43)))</f>
        <v/>
      </c>
      <c r="G44" s="89" t="str">
        <f>IF($B44="","",IF(COUNTIFS('English Scores- Leveled papers'!$H$3:$KM$3,G$4,'English Scores- Leveled papers'!$H43:$KM43,"&gt;-1")=0,"",SUMIF('English Scores- Leveled papers'!$H$3:$KM$3,G$4,'English Scores- Leveled papers'!$H43:$KM43)))</f>
        <v/>
      </c>
      <c r="H44" s="89" t="str">
        <f>IF($B44="","",IF(COUNTIFS('English Scores- Leveled papers'!$H$3:$KM$3,H$4,'English Scores- Leveled papers'!$H43:$KM43,"&gt;-1")=0,"",SUMIF('English Scores- Leveled papers'!$H$3:$KM$3,H$4,'English Scores- Leveled papers'!$H43:$KM43)))</f>
        <v/>
      </c>
      <c r="I44" s="89" t="str">
        <f>IF($B44="","",IF(COUNTIFS('English Scores- Leveled papers'!$H$3:$KM$3,I$4,'English Scores- Leveled papers'!$H43:$KM43,"&gt;-1")=0,"",SUMIF('English Scores- Leveled papers'!$H$3:$KM$3,I$4,'English Scores- Leveled papers'!$H43:$KM43)))</f>
        <v/>
      </c>
      <c r="J44" s="89" t="str">
        <f>IF($B44="","",IF(COUNTIFS('English Scores- Leveled papers'!$H$3:$KM$3,J$4,'English Scores- Leveled papers'!$H43:$KM43,"&gt;-1")=0,"",SUMIF('English Scores- Leveled papers'!$H$3:$KM$3,J$4,'English Scores- Leveled papers'!$H43:$KM43)))</f>
        <v/>
      </c>
      <c r="K44" s="89" t="str">
        <f>IF($B44="","",IF(COUNTIFS('English Scores- Leveled papers'!$H$3:$KM$3,K$4,'English Scores- Leveled papers'!$H43:$KM43,"&gt;-1")=0,"",SUMIF('English Scores- Leveled papers'!$H$3:$KM$3,K$4,'English Scores- Leveled papers'!$H43:$KM43)))</f>
        <v/>
      </c>
      <c r="L44" s="89" t="str">
        <f>IF($B44="","",IF(COUNTIFS('English Scores- Leveled papers'!$H$3:$KM$3,L$4,'English Scores- Leveled papers'!$H43:$KM43,"&gt;-1")=0,"",SUMIF('English Scores- Leveled papers'!$H$3:$KM$3,L$4,'English Scores- Leveled papers'!$H43:$KM43)))</f>
        <v/>
      </c>
      <c r="M44" s="89" t="str">
        <f>IF($B44="","",IF(COUNTIFS('English Scores- Leveled papers'!$H$3:$KM$3,M$4,'English Scores- Leveled papers'!$H43:$KM43,"&gt;-1")=0,"",SUMIF('English Scores- Leveled papers'!$H$3:$KM$3,M$4,'English Scores- Leveled papers'!$H43:$KM43)))</f>
        <v/>
      </c>
      <c r="N44" s="89" t="str">
        <f>IF($B44="","",IF(COUNTIFS('English Scores- Leveled papers'!$H$3:$KM$3,N$4,'English Scores- Leveled papers'!$H43:$KM43,"&gt;-1")=0,"",SUMIF('English Scores- Leveled papers'!$H$3:$KM$3,N$4,'English Scores- Leveled papers'!$H43:$KM43)))</f>
        <v/>
      </c>
      <c r="O44" s="89" t="str">
        <f>IF($B44="","",IF(COUNTIFS('English Scores- Leveled papers'!$H$3:$KM$3,O$4,'English Scores- Leveled papers'!$H43:$KM43,"&gt;-1")=0,"",SUMIF('English Scores- Leveled papers'!$H$3:$KM$3,O$4,'English Scores- Leveled papers'!$H43:$KM43)))</f>
        <v/>
      </c>
      <c r="P44" s="89" t="str">
        <f>IF($B44="","",IF(COUNTIFS('English Scores- Leveled papers'!$H$3:$KM$3,P$4,'English Scores- Leveled papers'!$H43:$KM43,"&gt;-1")=0,"",SUMIF('English Scores- Leveled papers'!$H$3:$KM$3,P$4,'English Scores- Leveled papers'!$H43:$KM43)))</f>
        <v/>
      </c>
      <c r="Q44" s="89" t="str">
        <f>IF($B44="","",IF(COUNTIFS('English Scores- Leveled papers'!$H$3:$KM$3,Q$4,'English Scores- Leveled papers'!$H43:$KM43,"&gt;-1")=0,"",SUMIF('English Scores- Leveled papers'!$H$3:$KM$3,Q$4,'English Scores- Leveled papers'!$H43:$KM43)))</f>
        <v/>
      </c>
      <c r="R44" s="89" t="str">
        <f>IF($B44="","",IF(COUNTIFS('English Scores- Leveled papers'!$H$3:$KM$3,R$4,'English Scores- Leveled papers'!$H43:$KM43,"&gt;-1")=0,"",SUMIF('English Scores- Leveled papers'!$H$3:$KM$3,R$4,'English Scores- Leveled papers'!$H43:$KM43)))</f>
        <v/>
      </c>
      <c r="S44" s="89" t="str">
        <f>IF($B44="","",IF(COUNTIFS('English Scores- Leveled papers'!$H$3:$KM$3,S$4,'English Scores- Leveled papers'!$H43:$KM43,"&gt;-1")=0,"",SUMIF('English Scores- Leveled papers'!$H$3:$KM$3,S$4,'English Scores- Leveled papers'!$H43:$KM43)))</f>
        <v/>
      </c>
      <c r="T44" s="89" t="str">
        <f>IF($B44="","",IF(COUNTIFS('English Scores- Leveled papers'!$H$3:$KM$3,T$4,'English Scores- Leveled papers'!$H43:$KM43,"&gt;-1")=0,"",SUMIF('English Scores- Leveled papers'!$H$3:$KM$3,T$4,'English Scores- Leveled papers'!$H43:$KM43)))</f>
        <v/>
      </c>
      <c r="U44" s="89" t="str">
        <f>IF($B44="","",IF(COUNTIFS('English Scores- Leveled papers'!$H$3:$KM$3,U$4,'English Scores- Leveled papers'!$H43:$KM43,"&gt;-1")=0,"",SUMIF('English Scores- Leveled papers'!$H$3:$KM$3,U$4,'English Scores- Leveled papers'!$H43:$KM43)))</f>
        <v/>
      </c>
      <c r="V44" s="89" t="str">
        <f>IF($B44="","",IF(COUNTIFS('English Scores- Leveled papers'!$H$3:$KM$3,V$4,'English Scores- Leveled papers'!$H43:$KM43,"&gt;-1")=0,"",SUMIF('English Scores- Leveled papers'!$H$3:$KM$3,V$4,'English Scores- Leveled papers'!$H43:$KM43)))</f>
        <v/>
      </c>
      <c r="W44" s="89" t="str">
        <f>IF($B44="","",IF(COUNTIFS('English Scores- Leveled papers'!$H$3:$KM$3,W$4,'English Scores- Leveled papers'!$H43:$KM43,"&gt;-1")=0,"",SUMIF('English Scores- Leveled papers'!$H$3:$KM$3,W$4,'English Scores- Leveled papers'!$H43:$KM43)))</f>
        <v/>
      </c>
      <c r="X44" s="89" t="str">
        <f>IF($B44="","",IF(COUNTIFS('English Scores- Leveled papers'!$H$3:$KM$3,X$4,'English Scores- Leveled papers'!$H43:$KM43,"&gt;-1")=0,"",SUMIF('English Scores- Leveled papers'!$H$3:$KM$3,X$4,'English Scores- Leveled papers'!$H43:$KM43)))</f>
        <v/>
      </c>
      <c r="Y44" s="89" t="str">
        <f>IF($B44="","",IF(COUNTIFS('English Scores- Leveled papers'!$H$3:$KM$3,Y$4,'English Scores- Leveled papers'!$H43:$KM43,"&gt;-1")=0,"",SUMIF('English Scores- Leveled papers'!$H$3:$KM$3,Y$4,'English Scores- Leveled papers'!$H43:$KM43)))</f>
        <v/>
      </c>
      <c r="Z44" s="89" t="str">
        <f>IF($B44="","",IF(COUNTIFS('English Scores- Leveled papers'!$H$3:$KM$3,Z$4,'English Scores- Leveled papers'!$H43:$KM43,"&gt;-1")=0,"",SUMIF('English Scores- Leveled papers'!$H$3:$KM$3,Z$4,'English Scores- Leveled papers'!$H43:$KM43)))</f>
        <v/>
      </c>
      <c r="AA44" s="89" t="str">
        <f>IF($B44="","",IF(COUNTIFS('English Scores- Leveled papers'!$H$3:$KM$3,AA$4,'English Scores- Leveled papers'!$H43:$KM43,"&gt;-1")=0,"",SUMIF('English Scores- Leveled papers'!$H$3:$KM$3,AA$4,'English Scores- Leveled papers'!$H43:$KM43)))</f>
        <v/>
      </c>
      <c r="AB44" s="89" t="str">
        <f>IF($B44="","",IF(COUNTIFS('English Scores- Leveled papers'!$H$3:$KM$3,AB$4,'English Scores- Leveled papers'!$H43:$KM43,"&gt;-1")=0,"",SUMIF('English Scores- Leveled papers'!$H$3:$KM$3,AB$4,'English Scores- Leveled papers'!$H43:$KM43)))</f>
        <v/>
      </c>
      <c r="AC44" s="89" t="str">
        <f>IF($B44="","",IF(COUNTIFS('English Scores- Leveled papers'!$H$3:$KM$3,AC$4,'English Scores- Leveled papers'!$H43:$KM43,"&gt;-1")=0,"",SUMIF('English Scores- Leveled papers'!$H$3:$KM$3,AC$4,'English Scores- Leveled papers'!$H43:$KM43)))</f>
        <v/>
      </c>
      <c r="AD44" s="89" t="str">
        <f>IF($B44="","",IF(COUNTIFS('English Scores- Leveled papers'!$H$3:$KM$3,AD$4,'English Scores- Leveled papers'!$H43:$KM43,"&gt;-1")=0,"",SUMIF('English Scores- Leveled papers'!$H$3:$KM$3,AD$4,'English Scores- Leveled papers'!$H43:$KM43)))</f>
        <v/>
      </c>
      <c r="AE44" s="89" t="str">
        <f>IF($B44="","",IF(COUNTIFS('English Scores- Leveled papers'!$H$3:$KM$3,AE$4,'English Scores- Leveled papers'!$H43:$KM43,"&gt;-1")=0,"",SUMIF('English Scores- Leveled papers'!$H$3:$KM$3,AE$4,'English Scores- Leveled papers'!$H43:$KM43)))</f>
        <v/>
      </c>
      <c r="AF44" s="89" t="str">
        <f>IF($B44="","",IF(COUNTIFS('English Scores- Leveled papers'!$H$3:$KM$3,AF$4,'English Scores- Leveled papers'!$H43:$KM43,"&gt;-1")=0,"",SUMIF('English Scores- Leveled papers'!$H$3:$KM$3,AF$4,'English Scores- Leveled papers'!$H43:$KM43)))</f>
        <v/>
      </c>
      <c r="AG44" s="89" t="str">
        <f>IF($B44="","",IF(COUNTIFS('English Scores- Leveled papers'!$H$3:$KM$3,AG$4,'English Scores- Leveled papers'!$H43:$KM43,"&gt;-1")=0,"",SUMIF('English Scores- Leveled papers'!$H$3:$KM$3,AG$4,'English Scores- Leveled papers'!$H43:$KM43)))</f>
        <v/>
      </c>
      <c r="AH44" s="89" t="str">
        <f>IF($B44="","",IF(COUNTIFS('English Scores- Leveled papers'!$H$3:$KM$3,AH$4,'English Scores- Leveled papers'!$H43:$KM43,"&gt;-1")=0,"",SUMIF('English Scores- Leveled papers'!$H$3:$KM$3,AH$4,'English Scores- Leveled papers'!$H43:$KM43)))</f>
        <v/>
      </c>
      <c r="AI44" s="89" t="str">
        <f>IF($B44="","",IF(COUNTIFS('English Scores- Leveled papers'!$H$3:$KM$3,AI$4,'English Scores- Leveled papers'!$H43:$KM43,"&gt;-1")=0,"",SUMIF('English Scores- Leveled papers'!$H$3:$KM$3,AI$4,'English Scores- Leveled papers'!$H43:$KM43)))</f>
        <v/>
      </c>
      <c r="AJ44" s="89" t="str">
        <f>IF($B44="","",IF(COUNTIFS('English Scores- Leveled papers'!$H$3:$KM$3,AJ$4,'English Scores- Leveled papers'!$H43:$KM43,"&gt;-1")=0,"",SUMIF('English Scores- Leveled papers'!$H$3:$KM$3,AJ$4,'English Scores- Leveled papers'!$H43:$KM43)))</f>
        <v/>
      </c>
      <c r="AK44" s="89" t="str">
        <f>IF($B44="","",IF(COUNTIFS('English Scores- Leveled papers'!$H$3:$KM$3,AK$4,'English Scores- Leveled papers'!$H43:$KM43,"&gt;-1")=0,"",SUMIF('English Scores- Leveled papers'!$H$3:$KM$3,AK$4,'English Scores- Leveled papers'!$H43:$KM43)))</f>
        <v/>
      </c>
      <c r="AL44" s="89" t="str">
        <f>IF($B44="","",IF(COUNTIFS('English Scores- Leveled papers'!$H$3:$KM$3,AL$4,'English Scores- Leveled papers'!$H43:$KM43,"&gt;-1")=0,"",SUMIF('English Scores- Leveled papers'!$H$3:$KM$3,AL$4,'English Scores- Leveled papers'!$H43:$KM43)))</f>
        <v/>
      </c>
      <c r="AM44" s="89" t="str">
        <f>IF($B44="","",IF(COUNTIFS('English Scores- Leveled papers'!$H$3:$KM$3,AM$4,'English Scores- Leveled papers'!$H43:$KM43,"&gt;-1")=0,"",SUMIF('English Scores- Leveled papers'!$H$3:$KM$3,AM$4,'English Scores- Leveled papers'!$H43:$KM43)))</f>
        <v/>
      </c>
      <c r="AN44" s="89" t="str">
        <f>IF($B44="","",IF(COUNTIFS('English Scores- Leveled papers'!$H$3:$KM$3,AN$4,'English Scores- Leveled papers'!$H43:$KM43,"&gt;-1")=0,"",SUMIF('English Scores- Leveled papers'!$H$3:$KM$3,AN$4,'English Scores- Leveled papers'!$H43:$KM43)))</f>
        <v/>
      </c>
      <c r="AO44" s="89" t="str">
        <f>IF($B44="","",IF(COUNTIFS('English Scores- Leveled papers'!$H$3:$KM$3,AO$4,'English Scores- Leveled papers'!$H43:$KM43,"&gt;-1")=0,"",SUMIF('English Scores- Leveled papers'!$H$3:$KM$3,AO$4,'English Scores- Leveled papers'!$H43:$KM43)))</f>
        <v/>
      </c>
      <c r="AP44" s="89" t="str">
        <f>IF($B44="","",IF(COUNTIFS('English Scores- Leveled papers'!$H$3:$KM$3,AP$4,'English Scores- Leveled papers'!$H43:$KM43,"&gt;-1")=0,"",SUMIF('English Scores- Leveled papers'!$H$3:$KM$3,AP$4,'English Scores- Leveled papers'!$H43:$KM43)))</f>
        <v/>
      </c>
      <c r="AQ44" s="89" t="str">
        <f>IF($B44="","",IF(COUNTIFS('English Scores- Leveled papers'!$H$3:$KM$3,AQ$4,'English Scores- Leveled papers'!$H43:$KM43,"&gt;-1")=0,"",SUMIF('English Scores- Leveled papers'!$H$3:$KM$3,AQ$4,'English Scores- Leveled papers'!$H43:$KM43)))</f>
        <v/>
      </c>
      <c r="AR44" s="89" t="str">
        <f>IF($B44="","",IF(COUNTIFS('English Scores- Leveled papers'!$H$3:$KM$3,AR$4,'English Scores- Leveled papers'!$H43:$KM43,"&gt;-1")=0,"",SUMIF('English Scores- Leveled papers'!$H$3:$KM$3,AR$4,'English Scores- Leveled papers'!$H43:$KM43)))</f>
        <v/>
      </c>
      <c r="AS44" s="89" t="str">
        <f>IF($B44="","",IF(COUNTIFS('English Scores- Leveled papers'!$H$3:$KM$3,AS$4,'English Scores- Leveled papers'!$H43:$KM43,"&gt;-1")=0,"",SUMIF('English Scores- Leveled papers'!$H$3:$KM$3,AS$4,'English Scores- Leveled papers'!$H43:$KM43)))</f>
        <v/>
      </c>
      <c r="AT44" s="89" t="str">
        <f>IF($B44="","",IF(COUNTIFS('English Scores- Leveled papers'!$H$3:$KM$3,AT$4,'English Scores- Leveled papers'!$H43:$KM43,"&gt;-1")=0,"",SUMIF('English Scores- Leveled papers'!$H$3:$KM$3,AT$4,'English Scores- Leveled papers'!$H43:$KM43)))</f>
        <v/>
      </c>
      <c r="AU44" s="89" t="str">
        <f>IF($B44="","",IF(COUNTIFS('English Scores- Leveled papers'!$H$3:$KM$3,AU$4,'English Scores- Leveled papers'!$H43:$KM43,"&gt;-1")=0,"",SUMIF('English Scores- Leveled papers'!$H$3:$KM$3,AU$4,'English Scores- Leveled papers'!$H43:$KM43)))</f>
        <v/>
      </c>
      <c r="AV44" s="89" t="str">
        <f>IF($B44="","",IF(COUNTIFS('English Scores- Leveled papers'!$H$3:$KM$3,AV$4,'English Scores- Leveled papers'!$H43:$KM43,"&gt;-1")=0,"",SUMIF('English Scores- Leveled papers'!$H$3:$KM$3,AV$4,'English Scores- Leveled papers'!$H43:$KM43)))</f>
        <v/>
      </c>
      <c r="AW44" s="89" t="str">
        <f>IF($B44="","",IF(COUNTIFS('English Scores- Leveled papers'!$H$3:$KM$3,AW$4,'English Scores- Leveled papers'!$H43:$KM43,"&gt;-1")=0,"",SUMIF('English Scores- Leveled papers'!$H$3:$KM$3,AW$4,'English Scores- Leveled papers'!$H43:$KM43)))</f>
        <v/>
      </c>
      <c r="AX44" s="89" t="str">
        <f>IF($B44="","",IF(COUNTIFS('English Scores- Leveled papers'!$H$3:$KM$3,AX$4,'English Scores- Leveled papers'!$H43:$KM43,"&gt;-1")=0,"",SUMIF('English Scores- Leveled papers'!$H$3:$KM$3,AX$4,'English Scores- Leveled papers'!$H43:$KM43)))</f>
        <v/>
      </c>
      <c r="AY44" s="89" t="str">
        <f>IF($B44="","",IF(COUNTIFS('English Scores- Leveled papers'!$H$3:$KM$3,AY$4,'English Scores- Leveled papers'!$H43:$KM43,"&gt;-1")=0,"",SUMIF('English Scores- Leveled papers'!$H$3:$KM$3,AY$4,'English Scores- Leveled papers'!$H43:$KM43)))</f>
        <v/>
      </c>
      <c r="AZ44" s="89" t="str">
        <f>IF($B44="","",IF(COUNTIFS('English Scores- Leveled papers'!$H$3:$KM$3,AZ$4,'English Scores- Leveled papers'!$H43:$KM43,"&gt;-1")=0,"",SUMIF('English Scores- Leveled papers'!$H$3:$KM$3,AZ$4,'English Scores- Leveled papers'!$H43:$KM43)))</f>
        <v/>
      </c>
      <c r="BA44" s="89" t="str">
        <f>IF($B44="","",IF(COUNTIFS('English Scores- Leveled papers'!$H$3:$KM$3,BA$4,'English Scores- Leveled papers'!$H43:$KM43,"&gt;-1")=0,"",SUMIF('English Scores- Leveled papers'!$H$3:$KM$3,BA$4,'English Scores- Leveled papers'!$H43:$KM43)))</f>
        <v/>
      </c>
      <c r="BB44" s="89" t="str">
        <f>IF($B44="","",IF(COUNTIFS('English Scores- Leveled papers'!$H$3:$KM$3,BB$4,'English Scores- Leveled papers'!$H43:$KM43,"&gt;-1")=0,"",SUMIF('English Scores- Leveled papers'!$H$3:$KM$3,BB$4,'English Scores- Leveled papers'!$H43:$KM43)))</f>
        <v/>
      </c>
      <c r="BC44" s="89" t="str">
        <f>IF($B44="","",IF(COUNTIFS('English Scores- Leveled papers'!$H$3:$KM$3,BC$4,'English Scores- Leveled papers'!$H43:$KM43,"&gt;-1")=0,"",SUMIF('English Scores- Leveled papers'!$H$3:$KM$3,BC$4,'English Scores- Leveled papers'!$H43:$KM43)))</f>
        <v/>
      </c>
      <c r="BD44" s="89" t="str">
        <f>IF($B44="","",IF(COUNTIFS('English Scores- Leveled papers'!$H$3:$KM$3,BD$4,'English Scores- Leveled papers'!$H43:$KM43,"&gt;-1")=0,"",SUMIF('English Scores- Leveled papers'!$H$3:$KM$3,BD$4,'English Scores- Leveled papers'!$H43:$KM43)))</f>
        <v/>
      </c>
      <c r="BE44" s="89" t="str">
        <f>IF($B44="","",IF(COUNTIFS('English Scores- Leveled papers'!$H$3:$KM$3,BE$4,'English Scores- Leveled papers'!$H43:$KM43,"&gt;-1")=0,"",SUMIF('English Scores- Leveled papers'!$H$3:$KM$3,BE$4,'English Scores- Leveled papers'!$H43:$KM43)))</f>
        <v/>
      </c>
      <c r="BF44" s="89" t="str">
        <f>IF($B44="","",IF(COUNTIFS('English Scores- Leveled papers'!$H$3:$KM$3,BF$4,'English Scores- Leveled papers'!$H43:$KM43,"&gt;-1")=0,"",SUMIF('English Scores- Leveled papers'!$H$3:$KM$3,BF$4,'English Scores- Leveled papers'!$H43:$KM43)))</f>
        <v/>
      </c>
      <c r="BG44" s="89" t="str">
        <f>IF($B44="","",IF(COUNTIFS('English Scores- Leveled papers'!$H$3:$KM$3,BG$4,'English Scores- Leveled papers'!$H43:$KM43,"&gt;-1")=0,"",SUMIF('English Scores- Leveled papers'!$H$3:$KM$3,BG$4,'English Scores- Leveled papers'!$H43:$KM43)))</f>
        <v/>
      </c>
      <c r="BH44" s="89" t="str">
        <f>IF($B44="","",IF(COUNTIFS('English Scores- Leveled papers'!$H$3:$KM$3,BH$4,'English Scores- Leveled papers'!$H43:$KM43,"&gt;-1")=0,"",SUMIF('English Scores- Leveled papers'!$H$3:$KM$3,BH$4,'English Scores- Leveled papers'!$H43:$KM43)))</f>
        <v/>
      </c>
      <c r="BI44" s="89" t="str">
        <f>IF($B44="","",IF(COUNTIFS('English Scores- Leveled papers'!$H$3:$KM$3,BI$4,'English Scores- Leveled papers'!$H43:$KM43,"&gt;-1")=0,"",SUMIF('English Scores- Leveled papers'!$H$3:$KM$3,BI$4,'English Scores- Leveled papers'!$H43:$KM43)))</f>
        <v/>
      </c>
      <c r="BJ44" s="89" t="str">
        <f>IF($B44="","",IF(COUNTIFS('English Scores- Leveled papers'!$H$3:$KM$3,BJ$4,'English Scores- Leveled papers'!$H43:$KM43,"&gt;-1")=0,"",SUMIF('English Scores- Leveled papers'!$H$3:$KM$3,BJ$4,'English Scores- Leveled papers'!$H43:$KM43)))</f>
        <v/>
      </c>
      <c r="BK44" s="89" t="str">
        <f>IF($B44="","",IF(COUNTIFS('English Scores- Leveled papers'!$H$3:$KM$3,BK$4,'English Scores- Leveled papers'!$H43:$KM43,"&gt;-1")=0,"",SUMIF('English Scores- Leveled papers'!$H$3:$KM$3,BK$4,'English Scores- Leveled papers'!$H43:$KM43)))</f>
        <v/>
      </c>
      <c r="BL44" s="89" t="str">
        <f>IF($B44="","",IF(COUNTIFS('English Scores- Leveled papers'!$H$3:$KM$3,BL$4,'English Scores- Leveled papers'!$H43:$KM43,"&gt;-1")=0,"",SUMIF('English Scores- Leveled papers'!$H$3:$KM$3,BL$4,'English Scores- Leveled papers'!$H43:$KM43)))</f>
        <v/>
      </c>
      <c r="BM44" s="89" t="str">
        <f>IF($B44="","",IF(COUNTIFS('Eng GLA 6th, 7th, 8th'!$E$3:$DV$3,BM$4,'Eng GLA 6th, 7th, 8th'!$E44:$DV44, "&gt;-1")=0,"",SUMIF('Eng GLA 6th, 7th, 8th'!$E$3:$DV$3,BM$4,'Eng GLA 6th, 7th, 8th'!$E44:$DV44)))</f>
        <v/>
      </c>
      <c r="BN44" s="89" t="str">
        <f>IF($B44="","",IF(COUNTIFS('Eng GLA 6th, 7th, 8th'!$E$3:$DV$3,BN$4,'Eng GLA 6th, 7th, 8th'!$E44:$DV44, "&gt;-1")=0,"",SUMIF('Eng GLA 6th, 7th, 8th'!$E$3:$DV$3,BN$4,'Eng GLA 6th, 7th, 8th'!$E44:$DV44)))</f>
        <v/>
      </c>
      <c r="BO44" s="89" t="str">
        <f>IF($B44="","",IF(COUNTIFS('Eng GLA 6th, 7th, 8th'!$E$3:$DV$3,BO$4,'Eng GLA 6th, 7th, 8th'!$E44:$DV44, "&gt;-1")=0,"",SUMIF('Eng GLA 6th, 7th, 8th'!$E$3:$DV$3,BO$4,'Eng GLA 6th, 7th, 8th'!$E44:$DV44)))</f>
        <v/>
      </c>
      <c r="BP44" s="89" t="str">
        <f>IF($B44="","",IF(COUNTIFS('Eng GLA 6th, 7th, 8th'!$E$3:$DV$3,BP$4,'Eng GLA 6th, 7th, 8th'!$E44:$DV44, "&gt;-1")=0,"",SUMIF('Eng GLA 6th, 7th, 8th'!$E$3:$DV$3,BP$4,'Eng GLA 6th, 7th, 8th'!$E44:$DV44)))</f>
        <v/>
      </c>
      <c r="BQ44" s="89" t="str">
        <f>IF($B44="","",IF(COUNTIFS('Eng GLA 6th, 7th, 8th'!$E$3:$DV$3,BQ$4,'Eng GLA 6th, 7th, 8th'!$E44:$DV44, "&gt;-1")=0,"",SUMIF('Eng GLA 6th, 7th, 8th'!$E$3:$DV$3,BQ$4,'Eng GLA 6th, 7th, 8th'!$E44:$DV44)))</f>
        <v/>
      </c>
      <c r="BR44" s="89" t="str">
        <f>IF($B44="","",IF(COUNTIFS('Eng GLA 6th, 7th, 8th'!$E$3:$DV$3,BR$4,'Eng GLA 6th, 7th, 8th'!$E44:$DV44, "&gt;-1")=0,"",SUMIF('Eng GLA 6th, 7th, 8th'!$E$3:$DV$3,BR$4,'Eng GLA 6th, 7th, 8th'!$E44:$DV44)))</f>
        <v/>
      </c>
      <c r="BS44" s="89" t="str">
        <f>IF($B44="","",IF(COUNTIFS('Eng GLA 6th, 7th, 8th'!$E$3:$DV$3,BS$4,'Eng GLA 6th, 7th, 8th'!$E44:$DV44, "&gt;-1")=0,"",SUMIF('Eng GLA 6th, 7th, 8th'!$E$3:$DV$3,BS$4,'Eng GLA 6th, 7th, 8th'!$E44:$DV44)))</f>
        <v/>
      </c>
      <c r="BT44" s="89" t="str">
        <f>IF($B44="","",IF(COUNTIFS('Eng GLA 6th, 7th, 8th'!$E$3:$DV$3,BT$4,'Eng GLA 6th, 7th, 8th'!$E44:$DV44, "&gt;-1")=0,"",SUMIF('Eng GLA 6th, 7th, 8th'!$E$3:$DV$3,BT$4,'Eng GLA 6th, 7th, 8th'!$E44:$DV44)))</f>
        <v/>
      </c>
      <c r="BU44" s="89" t="str">
        <f>IF($B44="","",IF(COUNTIFS('Eng GLA 6th, 7th, 8th'!$E$3:$DV$3,BU$4,'Eng GLA 6th, 7th, 8th'!$E44:$DV44, "&gt;-1")=0,"",SUMIF('Eng GLA 6th, 7th, 8th'!$E$3:$DV$3,BU$4,'Eng GLA 6th, 7th, 8th'!$E44:$DV44)))</f>
        <v/>
      </c>
      <c r="BV44" s="89" t="str">
        <f>IF($B44="","",IF(COUNTIFS('Eng GLA 6th, 7th, 8th'!$E$3:$DV$3,BV$4,'Eng GLA 6th, 7th, 8th'!$E44:$DV44, "&gt;-1")=0,"",SUMIF('Eng GLA 6th, 7th, 8th'!$E$3:$DV$3,BV$4,'Eng GLA 6th, 7th, 8th'!$E44:$DV44)))</f>
        <v/>
      </c>
      <c r="BW44" s="89" t="str">
        <f>IF($B44="","",IF(COUNTIFS('Eng GLA 6th, 7th, 8th'!$E$3:$DV$3,BW$4,'Eng GLA 6th, 7th, 8th'!$E44:$DV44, "&gt;-1")=0,"",SUMIF('Eng GLA 6th, 7th, 8th'!$E$3:$DV$3,BW$4,'Eng GLA 6th, 7th, 8th'!$E44:$DV44)))</f>
        <v/>
      </c>
      <c r="BX44" s="89" t="str">
        <f>IF($B44="","",IF(COUNTIFS('Eng GLA 6th, 7th, 8th'!$E$3:$DV$3,BX$4,'Eng GLA 6th, 7th, 8th'!$E44:$DV44, "&gt;-1")=0,"",SUMIF('Eng GLA 6th, 7th, 8th'!$E$3:$DV$3,BX$4,'Eng GLA 6th, 7th, 8th'!$E44:$DV44)))</f>
        <v/>
      </c>
      <c r="BY44" s="89" t="str">
        <f>IF($B44="","",IF(COUNTIFS('Eng GLA 6th, 7th, 8th'!$E$3:$DV$3,BY$4,'Eng GLA 6th, 7th, 8th'!$E44:$DV44, "&gt;-1")=0,"",SUMIF('Eng GLA 6th, 7th, 8th'!$E$3:$DV$3,BY$4,'Eng GLA 6th, 7th, 8th'!$E44:$DV44)))</f>
        <v/>
      </c>
      <c r="BZ44" s="89" t="str">
        <f>IF($B44="","",IF(COUNTIFS('Eng GLA 6th, 7th, 8th'!$E$3:$DV$3,BZ$4,'Eng GLA 6th, 7th, 8th'!$E44:$DV44, "&gt;-1")=0,"",SUMIF('Eng GLA 6th, 7th, 8th'!$E$3:$DV$3,BZ$4,'Eng GLA 6th, 7th, 8th'!$E44:$DV44)))</f>
        <v/>
      </c>
      <c r="CA44" s="89" t="str">
        <f>IF($B44="","",IF(COUNTIFS('Eng GLA 6th, 7th, 8th'!$E$3:$DV$3,CA$4,'Eng GLA 6th, 7th, 8th'!$E44:$DV44, "&gt;-1")=0,"",SUMIF('Eng GLA 6th, 7th, 8th'!$E$3:$DV$3,CA$4,'Eng GLA 6th, 7th, 8th'!$E44:$DV44)))</f>
        <v/>
      </c>
      <c r="CB44" s="426"/>
      <c r="CC44" s="133" t="str">
        <f>IFERROR(IF((COUNT('Eng GLA 6th, 7th, 8th'!E44:U44)=0)," ",(SUM('Eng GLA 6th, 7th, 8th'!E44:U44)/$CC$3)),"")</f>
        <v xml:space="preserve"> </v>
      </c>
      <c r="CD44" s="133" t="str">
        <f>IFERROR(IF((COUNT('Eng GLA 6th, 7th, 8th'!V44:AA44)=0)," ",(SUM('Eng GLA 6th, 7th, 8th'!V44:AA44)/$CD$3)),"")</f>
        <v xml:space="preserve"> </v>
      </c>
      <c r="CE44" s="133" t="str">
        <f>IFERROR(IF((COUNT('Eng GLA 6th, 7th, 8th'!AB44:AG44)=0)," ",(SUM('Eng GLA 6th, 7th, 8th'!AB44:AG44)/$CE$3)),"")</f>
        <v xml:space="preserve"> </v>
      </c>
      <c r="CF44" s="133" t="str">
        <f>IFERROR(IF((COUNT('Eng GLA 6th, 7th, 8th'!AH44:AP44)=0)," ",(SUM('Eng GLA 6th, 7th, 8th'!AH44:AP44)/$CF$3)),"")</f>
        <v xml:space="preserve"> </v>
      </c>
      <c r="CG44" s="433" t="str">
        <f>IFERROR(IF((COUNT('Eng GLA 6th, 7th, 8th'!AR44:BH44)=0)," ",(SUM('Eng GLA 6th, 7th, 8th'!AR44:BH44)/$CG$3)),"")</f>
        <v xml:space="preserve"> </v>
      </c>
      <c r="CH44" s="433" t="str">
        <f>IFERROR(IF((COUNT('Eng GLA 6th, 7th, 8th'!BI44:BN44)=0)," ",(SUM('Eng GLA 6th, 7th, 8th'!BI44:BN44)/$CH$3)),"")</f>
        <v xml:space="preserve"> </v>
      </c>
      <c r="CI44" s="433" t="str">
        <f>IFERROR(IF((COUNT('Eng GLA 6th, 7th, 8th'!BO44:BT44)=0)," ",(SUM('Eng GLA 6th, 7th, 8th'!BO44:BT44)/$CI$3)),"")</f>
        <v xml:space="preserve"> </v>
      </c>
      <c r="CJ44" s="433" t="str">
        <f>IFERROR(IF((COUNT('Eng GLA 6th, 7th, 8th'!BU44:CF44)=0)," ",(SUM('Eng GLA 6th, 7th, 8th'!BU44:CF44)/$CJ$3)),"")</f>
        <v xml:space="preserve"> </v>
      </c>
      <c r="CK44" s="433" t="str">
        <f>IFERROR(IF((COUNT('Eng GLA 6th, 7th, 8th'!CH44:CX44)=0)," ",(SUM('Eng GLA 6th, 7th, 8th'!CH44:CX44)/$CK$3)),"")</f>
        <v xml:space="preserve"> </v>
      </c>
      <c r="CL44" s="433" t="str">
        <f>IFERROR(IF((COUNT('Eng GLA 6th, 7th, 8th'!CY44:DD44)=0)," ",(SUM('Eng GLA 6th, 7th, 8th'!CY44:DD44)/$CL$3)),"")</f>
        <v xml:space="preserve"> </v>
      </c>
      <c r="CM44" s="433" t="str">
        <f>IFERROR(IF((COUNT('Eng GLA 6th, 7th, 8th'!DE44:DJ44)=0)," ",(SUM('Eng GLA 6th, 7th, 8th'!DE44:DJ44)/$CM$3)),"")</f>
        <v xml:space="preserve"> </v>
      </c>
      <c r="CN44" s="433" t="str">
        <f>IFERROR(IF((COUNT('Eng GLA 6th, 7th, 8th'!DK44:DV44)=0)," ",(SUM('Eng GLA 6th, 7th, 8th'!DK44:DV44)/$CN$3)),"")</f>
        <v xml:space="preserve"> </v>
      </c>
    </row>
    <row r="45" spans="1:92" x14ac:dyDescent="0.2">
      <c r="A45" s="65">
        <v>38</v>
      </c>
      <c r="B45" s="65" t="str">
        <f>'English Scores- Leveled papers'!B44</f>
        <v/>
      </c>
      <c r="C45" s="66" t="str">
        <f>'RC Mastery Check+Question type'!H42</f>
        <v/>
      </c>
      <c r="D45" s="153" t="str">
        <f>'Cover Sheet'!L42</f>
        <v/>
      </c>
      <c r="E45" s="89" t="str">
        <f>IF($B45="","",IF(COUNTIFS('English Scores- Leveled papers'!$H$3:$KM$3,E$4,'English Scores- Leveled papers'!$H44:$KM44,"&gt;-1")=0,"",SUMIF('English Scores- Leveled papers'!$H$3:$KM$3,E$4,'English Scores- Leveled papers'!$H44:$KM44)))</f>
        <v/>
      </c>
      <c r="F45" s="89" t="str">
        <f>IF($B45="","",IF(COUNTIFS('English Scores- Leveled papers'!$H$3:$KM$3,F$4,'English Scores- Leveled papers'!$H44:$KM44,"&gt;-1")=0,"",SUMIF('English Scores- Leveled papers'!$H$3:$KM$3,F$4,'English Scores- Leveled papers'!$H44:$KM44)))</f>
        <v/>
      </c>
      <c r="G45" s="89" t="str">
        <f>IF($B45="","",IF(COUNTIFS('English Scores- Leveled papers'!$H$3:$KM$3,G$4,'English Scores- Leveled papers'!$H44:$KM44,"&gt;-1")=0,"",SUMIF('English Scores- Leveled papers'!$H$3:$KM$3,G$4,'English Scores- Leveled papers'!$H44:$KM44)))</f>
        <v/>
      </c>
      <c r="H45" s="89" t="str">
        <f>IF($B45="","",IF(COUNTIFS('English Scores- Leveled papers'!$H$3:$KM$3,H$4,'English Scores- Leveled papers'!$H44:$KM44,"&gt;-1")=0,"",SUMIF('English Scores- Leveled papers'!$H$3:$KM$3,H$4,'English Scores- Leveled papers'!$H44:$KM44)))</f>
        <v/>
      </c>
      <c r="I45" s="89" t="str">
        <f>IF($B45="","",IF(COUNTIFS('English Scores- Leveled papers'!$H$3:$KM$3,I$4,'English Scores- Leveled papers'!$H44:$KM44,"&gt;-1")=0,"",SUMIF('English Scores- Leveled papers'!$H$3:$KM$3,I$4,'English Scores- Leveled papers'!$H44:$KM44)))</f>
        <v/>
      </c>
      <c r="J45" s="89" t="str">
        <f>IF($B45="","",IF(COUNTIFS('English Scores- Leveled papers'!$H$3:$KM$3,J$4,'English Scores- Leveled papers'!$H44:$KM44,"&gt;-1")=0,"",SUMIF('English Scores- Leveled papers'!$H$3:$KM$3,J$4,'English Scores- Leveled papers'!$H44:$KM44)))</f>
        <v/>
      </c>
      <c r="K45" s="89" t="str">
        <f>IF($B45="","",IF(COUNTIFS('English Scores- Leveled papers'!$H$3:$KM$3,K$4,'English Scores- Leveled papers'!$H44:$KM44,"&gt;-1")=0,"",SUMIF('English Scores- Leveled papers'!$H$3:$KM$3,K$4,'English Scores- Leveled papers'!$H44:$KM44)))</f>
        <v/>
      </c>
      <c r="L45" s="89" t="str">
        <f>IF($B45="","",IF(COUNTIFS('English Scores- Leveled papers'!$H$3:$KM$3,L$4,'English Scores- Leveled papers'!$H44:$KM44,"&gt;-1")=0,"",SUMIF('English Scores- Leveled papers'!$H$3:$KM$3,L$4,'English Scores- Leveled papers'!$H44:$KM44)))</f>
        <v/>
      </c>
      <c r="M45" s="89" t="str">
        <f>IF($B45="","",IF(COUNTIFS('English Scores- Leveled papers'!$H$3:$KM$3,M$4,'English Scores- Leveled papers'!$H44:$KM44,"&gt;-1")=0,"",SUMIF('English Scores- Leveled papers'!$H$3:$KM$3,M$4,'English Scores- Leveled papers'!$H44:$KM44)))</f>
        <v/>
      </c>
      <c r="N45" s="89" t="str">
        <f>IF($B45="","",IF(COUNTIFS('English Scores- Leveled papers'!$H$3:$KM$3,N$4,'English Scores- Leveled papers'!$H44:$KM44,"&gt;-1")=0,"",SUMIF('English Scores- Leveled papers'!$H$3:$KM$3,N$4,'English Scores- Leveled papers'!$H44:$KM44)))</f>
        <v/>
      </c>
      <c r="O45" s="89" t="str">
        <f>IF($B45="","",IF(COUNTIFS('English Scores- Leveled papers'!$H$3:$KM$3,O$4,'English Scores- Leveled papers'!$H44:$KM44,"&gt;-1")=0,"",SUMIF('English Scores- Leveled papers'!$H$3:$KM$3,O$4,'English Scores- Leveled papers'!$H44:$KM44)))</f>
        <v/>
      </c>
      <c r="P45" s="89" t="str">
        <f>IF($B45="","",IF(COUNTIFS('English Scores- Leveled papers'!$H$3:$KM$3,P$4,'English Scores- Leveled papers'!$H44:$KM44,"&gt;-1")=0,"",SUMIF('English Scores- Leveled papers'!$H$3:$KM$3,P$4,'English Scores- Leveled papers'!$H44:$KM44)))</f>
        <v/>
      </c>
      <c r="Q45" s="89" t="str">
        <f>IF($B45="","",IF(COUNTIFS('English Scores- Leveled papers'!$H$3:$KM$3,Q$4,'English Scores- Leveled papers'!$H44:$KM44,"&gt;-1")=0,"",SUMIF('English Scores- Leveled papers'!$H$3:$KM$3,Q$4,'English Scores- Leveled papers'!$H44:$KM44)))</f>
        <v/>
      </c>
      <c r="R45" s="89" t="str">
        <f>IF($B45="","",IF(COUNTIFS('English Scores- Leveled papers'!$H$3:$KM$3,R$4,'English Scores- Leveled papers'!$H44:$KM44,"&gt;-1")=0,"",SUMIF('English Scores- Leveled papers'!$H$3:$KM$3,R$4,'English Scores- Leveled papers'!$H44:$KM44)))</f>
        <v/>
      </c>
      <c r="S45" s="89" t="str">
        <f>IF($B45="","",IF(COUNTIFS('English Scores- Leveled papers'!$H$3:$KM$3,S$4,'English Scores- Leveled papers'!$H44:$KM44,"&gt;-1")=0,"",SUMIF('English Scores- Leveled papers'!$H$3:$KM$3,S$4,'English Scores- Leveled papers'!$H44:$KM44)))</f>
        <v/>
      </c>
      <c r="T45" s="89" t="str">
        <f>IF($B45="","",IF(COUNTIFS('English Scores- Leveled papers'!$H$3:$KM$3,T$4,'English Scores- Leveled papers'!$H44:$KM44,"&gt;-1")=0,"",SUMIF('English Scores- Leveled papers'!$H$3:$KM$3,T$4,'English Scores- Leveled papers'!$H44:$KM44)))</f>
        <v/>
      </c>
      <c r="U45" s="89" t="str">
        <f>IF($B45="","",IF(COUNTIFS('English Scores- Leveled papers'!$H$3:$KM$3,U$4,'English Scores- Leveled papers'!$H44:$KM44,"&gt;-1")=0,"",SUMIF('English Scores- Leveled papers'!$H$3:$KM$3,U$4,'English Scores- Leveled papers'!$H44:$KM44)))</f>
        <v/>
      </c>
      <c r="V45" s="89" t="str">
        <f>IF($B45="","",IF(COUNTIFS('English Scores- Leveled papers'!$H$3:$KM$3,V$4,'English Scores- Leveled papers'!$H44:$KM44,"&gt;-1")=0,"",SUMIF('English Scores- Leveled papers'!$H$3:$KM$3,V$4,'English Scores- Leveled papers'!$H44:$KM44)))</f>
        <v/>
      </c>
      <c r="W45" s="89" t="str">
        <f>IF($B45="","",IF(COUNTIFS('English Scores- Leveled papers'!$H$3:$KM$3,W$4,'English Scores- Leveled papers'!$H44:$KM44,"&gt;-1")=0,"",SUMIF('English Scores- Leveled papers'!$H$3:$KM$3,W$4,'English Scores- Leveled papers'!$H44:$KM44)))</f>
        <v/>
      </c>
      <c r="X45" s="89" t="str">
        <f>IF($B45="","",IF(COUNTIFS('English Scores- Leveled papers'!$H$3:$KM$3,X$4,'English Scores- Leveled papers'!$H44:$KM44,"&gt;-1")=0,"",SUMIF('English Scores- Leveled papers'!$H$3:$KM$3,X$4,'English Scores- Leveled papers'!$H44:$KM44)))</f>
        <v/>
      </c>
      <c r="Y45" s="89" t="str">
        <f>IF($B45="","",IF(COUNTIFS('English Scores- Leveled papers'!$H$3:$KM$3,Y$4,'English Scores- Leveled papers'!$H44:$KM44,"&gt;-1")=0,"",SUMIF('English Scores- Leveled papers'!$H$3:$KM$3,Y$4,'English Scores- Leveled papers'!$H44:$KM44)))</f>
        <v/>
      </c>
      <c r="Z45" s="89" t="str">
        <f>IF($B45="","",IF(COUNTIFS('English Scores- Leveled papers'!$H$3:$KM$3,Z$4,'English Scores- Leveled papers'!$H44:$KM44,"&gt;-1")=0,"",SUMIF('English Scores- Leveled papers'!$H$3:$KM$3,Z$4,'English Scores- Leveled papers'!$H44:$KM44)))</f>
        <v/>
      </c>
      <c r="AA45" s="89" t="str">
        <f>IF($B45="","",IF(COUNTIFS('English Scores- Leveled papers'!$H$3:$KM$3,AA$4,'English Scores- Leveled papers'!$H44:$KM44,"&gt;-1")=0,"",SUMIF('English Scores- Leveled papers'!$H$3:$KM$3,AA$4,'English Scores- Leveled papers'!$H44:$KM44)))</f>
        <v/>
      </c>
      <c r="AB45" s="89" t="str">
        <f>IF($B45="","",IF(COUNTIFS('English Scores- Leveled papers'!$H$3:$KM$3,AB$4,'English Scores- Leveled papers'!$H44:$KM44,"&gt;-1")=0,"",SUMIF('English Scores- Leveled papers'!$H$3:$KM$3,AB$4,'English Scores- Leveled papers'!$H44:$KM44)))</f>
        <v/>
      </c>
      <c r="AC45" s="89" t="str">
        <f>IF($B45="","",IF(COUNTIFS('English Scores- Leveled papers'!$H$3:$KM$3,AC$4,'English Scores- Leveled papers'!$H44:$KM44,"&gt;-1")=0,"",SUMIF('English Scores- Leveled papers'!$H$3:$KM$3,AC$4,'English Scores- Leveled papers'!$H44:$KM44)))</f>
        <v/>
      </c>
      <c r="AD45" s="89" t="str">
        <f>IF($B45="","",IF(COUNTIFS('English Scores- Leveled papers'!$H$3:$KM$3,AD$4,'English Scores- Leveled papers'!$H44:$KM44,"&gt;-1")=0,"",SUMIF('English Scores- Leveled papers'!$H$3:$KM$3,AD$4,'English Scores- Leveled papers'!$H44:$KM44)))</f>
        <v/>
      </c>
      <c r="AE45" s="89" t="str">
        <f>IF($B45="","",IF(COUNTIFS('English Scores- Leveled papers'!$H$3:$KM$3,AE$4,'English Scores- Leveled papers'!$H44:$KM44,"&gt;-1")=0,"",SUMIF('English Scores- Leveled papers'!$H$3:$KM$3,AE$4,'English Scores- Leveled papers'!$H44:$KM44)))</f>
        <v/>
      </c>
      <c r="AF45" s="89" t="str">
        <f>IF($B45="","",IF(COUNTIFS('English Scores- Leveled papers'!$H$3:$KM$3,AF$4,'English Scores- Leveled papers'!$H44:$KM44,"&gt;-1")=0,"",SUMIF('English Scores- Leveled papers'!$H$3:$KM$3,AF$4,'English Scores- Leveled papers'!$H44:$KM44)))</f>
        <v/>
      </c>
      <c r="AG45" s="89" t="str">
        <f>IF($B45="","",IF(COUNTIFS('English Scores- Leveled papers'!$H$3:$KM$3,AG$4,'English Scores- Leveled papers'!$H44:$KM44,"&gt;-1")=0,"",SUMIF('English Scores- Leveled papers'!$H$3:$KM$3,AG$4,'English Scores- Leveled papers'!$H44:$KM44)))</f>
        <v/>
      </c>
      <c r="AH45" s="89" t="str">
        <f>IF($B45="","",IF(COUNTIFS('English Scores- Leveled papers'!$H$3:$KM$3,AH$4,'English Scores- Leveled papers'!$H44:$KM44,"&gt;-1")=0,"",SUMIF('English Scores- Leveled papers'!$H$3:$KM$3,AH$4,'English Scores- Leveled papers'!$H44:$KM44)))</f>
        <v/>
      </c>
      <c r="AI45" s="89" t="str">
        <f>IF($B45="","",IF(COUNTIFS('English Scores- Leveled papers'!$H$3:$KM$3,AI$4,'English Scores- Leveled papers'!$H44:$KM44,"&gt;-1")=0,"",SUMIF('English Scores- Leveled papers'!$H$3:$KM$3,AI$4,'English Scores- Leveled papers'!$H44:$KM44)))</f>
        <v/>
      </c>
      <c r="AJ45" s="89" t="str">
        <f>IF($B45="","",IF(COUNTIFS('English Scores- Leveled papers'!$H$3:$KM$3,AJ$4,'English Scores- Leveled papers'!$H44:$KM44,"&gt;-1")=0,"",SUMIF('English Scores- Leveled papers'!$H$3:$KM$3,AJ$4,'English Scores- Leveled papers'!$H44:$KM44)))</f>
        <v/>
      </c>
      <c r="AK45" s="89" t="str">
        <f>IF($B45="","",IF(COUNTIFS('English Scores- Leveled papers'!$H$3:$KM$3,AK$4,'English Scores- Leveled papers'!$H44:$KM44,"&gt;-1")=0,"",SUMIF('English Scores- Leveled papers'!$H$3:$KM$3,AK$4,'English Scores- Leveled papers'!$H44:$KM44)))</f>
        <v/>
      </c>
      <c r="AL45" s="89" t="str">
        <f>IF($B45="","",IF(COUNTIFS('English Scores- Leveled papers'!$H$3:$KM$3,AL$4,'English Scores- Leveled papers'!$H44:$KM44,"&gt;-1")=0,"",SUMIF('English Scores- Leveled papers'!$H$3:$KM$3,AL$4,'English Scores- Leveled papers'!$H44:$KM44)))</f>
        <v/>
      </c>
      <c r="AM45" s="89" t="str">
        <f>IF($B45="","",IF(COUNTIFS('English Scores- Leveled papers'!$H$3:$KM$3,AM$4,'English Scores- Leveled papers'!$H44:$KM44,"&gt;-1")=0,"",SUMIF('English Scores- Leveled papers'!$H$3:$KM$3,AM$4,'English Scores- Leveled papers'!$H44:$KM44)))</f>
        <v/>
      </c>
      <c r="AN45" s="89" t="str">
        <f>IF($B45="","",IF(COUNTIFS('English Scores- Leveled papers'!$H$3:$KM$3,AN$4,'English Scores- Leveled papers'!$H44:$KM44,"&gt;-1")=0,"",SUMIF('English Scores- Leveled papers'!$H$3:$KM$3,AN$4,'English Scores- Leveled papers'!$H44:$KM44)))</f>
        <v/>
      </c>
      <c r="AO45" s="89" t="str">
        <f>IF($B45="","",IF(COUNTIFS('English Scores- Leveled papers'!$H$3:$KM$3,AO$4,'English Scores- Leveled papers'!$H44:$KM44,"&gt;-1")=0,"",SUMIF('English Scores- Leveled papers'!$H$3:$KM$3,AO$4,'English Scores- Leveled papers'!$H44:$KM44)))</f>
        <v/>
      </c>
      <c r="AP45" s="89" t="str">
        <f>IF($B45="","",IF(COUNTIFS('English Scores- Leveled papers'!$H$3:$KM$3,AP$4,'English Scores- Leveled papers'!$H44:$KM44,"&gt;-1")=0,"",SUMIF('English Scores- Leveled papers'!$H$3:$KM$3,AP$4,'English Scores- Leveled papers'!$H44:$KM44)))</f>
        <v/>
      </c>
      <c r="AQ45" s="89" t="str">
        <f>IF($B45="","",IF(COUNTIFS('English Scores- Leveled papers'!$H$3:$KM$3,AQ$4,'English Scores- Leveled papers'!$H44:$KM44,"&gt;-1")=0,"",SUMIF('English Scores- Leveled papers'!$H$3:$KM$3,AQ$4,'English Scores- Leveled papers'!$H44:$KM44)))</f>
        <v/>
      </c>
      <c r="AR45" s="89" t="str">
        <f>IF($B45="","",IF(COUNTIFS('English Scores- Leveled papers'!$H$3:$KM$3,AR$4,'English Scores- Leveled papers'!$H44:$KM44,"&gt;-1")=0,"",SUMIF('English Scores- Leveled papers'!$H$3:$KM$3,AR$4,'English Scores- Leveled papers'!$H44:$KM44)))</f>
        <v/>
      </c>
      <c r="AS45" s="89" t="str">
        <f>IF($B45="","",IF(COUNTIFS('English Scores- Leveled papers'!$H$3:$KM$3,AS$4,'English Scores- Leveled papers'!$H44:$KM44,"&gt;-1")=0,"",SUMIF('English Scores- Leveled papers'!$H$3:$KM$3,AS$4,'English Scores- Leveled papers'!$H44:$KM44)))</f>
        <v/>
      </c>
      <c r="AT45" s="89" t="str">
        <f>IF($B45="","",IF(COUNTIFS('English Scores- Leveled papers'!$H$3:$KM$3,AT$4,'English Scores- Leveled papers'!$H44:$KM44,"&gt;-1")=0,"",SUMIF('English Scores- Leveled papers'!$H$3:$KM$3,AT$4,'English Scores- Leveled papers'!$H44:$KM44)))</f>
        <v/>
      </c>
      <c r="AU45" s="89" t="str">
        <f>IF($B45="","",IF(COUNTIFS('English Scores- Leveled papers'!$H$3:$KM$3,AU$4,'English Scores- Leveled papers'!$H44:$KM44,"&gt;-1")=0,"",SUMIF('English Scores- Leveled papers'!$H$3:$KM$3,AU$4,'English Scores- Leveled papers'!$H44:$KM44)))</f>
        <v/>
      </c>
      <c r="AV45" s="89" t="str">
        <f>IF($B45="","",IF(COUNTIFS('English Scores- Leveled papers'!$H$3:$KM$3,AV$4,'English Scores- Leveled papers'!$H44:$KM44,"&gt;-1")=0,"",SUMIF('English Scores- Leveled papers'!$H$3:$KM$3,AV$4,'English Scores- Leveled papers'!$H44:$KM44)))</f>
        <v/>
      </c>
      <c r="AW45" s="89" t="str">
        <f>IF($B45="","",IF(COUNTIFS('English Scores- Leveled papers'!$H$3:$KM$3,AW$4,'English Scores- Leveled papers'!$H44:$KM44,"&gt;-1")=0,"",SUMIF('English Scores- Leveled papers'!$H$3:$KM$3,AW$4,'English Scores- Leveled papers'!$H44:$KM44)))</f>
        <v/>
      </c>
      <c r="AX45" s="89" t="str">
        <f>IF($B45="","",IF(COUNTIFS('English Scores- Leveled papers'!$H$3:$KM$3,AX$4,'English Scores- Leveled papers'!$H44:$KM44,"&gt;-1")=0,"",SUMIF('English Scores- Leveled papers'!$H$3:$KM$3,AX$4,'English Scores- Leveled papers'!$H44:$KM44)))</f>
        <v/>
      </c>
      <c r="AY45" s="89" t="str">
        <f>IF($B45="","",IF(COUNTIFS('English Scores- Leveled papers'!$H$3:$KM$3,AY$4,'English Scores- Leveled papers'!$H44:$KM44,"&gt;-1")=0,"",SUMIF('English Scores- Leveled papers'!$H$3:$KM$3,AY$4,'English Scores- Leveled papers'!$H44:$KM44)))</f>
        <v/>
      </c>
      <c r="AZ45" s="89" t="str">
        <f>IF($B45="","",IF(COUNTIFS('English Scores- Leveled papers'!$H$3:$KM$3,AZ$4,'English Scores- Leveled papers'!$H44:$KM44,"&gt;-1")=0,"",SUMIF('English Scores- Leveled papers'!$H$3:$KM$3,AZ$4,'English Scores- Leveled papers'!$H44:$KM44)))</f>
        <v/>
      </c>
      <c r="BA45" s="89" t="str">
        <f>IF($B45="","",IF(COUNTIFS('English Scores- Leveled papers'!$H$3:$KM$3,BA$4,'English Scores- Leveled papers'!$H44:$KM44,"&gt;-1")=0,"",SUMIF('English Scores- Leveled papers'!$H$3:$KM$3,BA$4,'English Scores- Leveled papers'!$H44:$KM44)))</f>
        <v/>
      </c>
      <c r="BB45" s="89" t="str">
        <f>IF($B45="","",IF(COUNTIFS('English Scores- Leveled papers'!$H$3:$KM$3,BB$4,'English Scores- Leveled papers'!$H44:$KM44,"&gt;-1")=0,"",SUMIF('English Scores- Leveled papers'!$H$3:$KM$3,BB$4,'English Scores- Leveled papers'!$H44:$KM44)))</f>
        <v/>
      </c>
      <c r="BC45" s="89" t="str">
        <f>IF($B45="","",IF(COUNTIFS('English Scores- Leveled papers'!$H$3:$KM$3,BC$4,'English Scores- Leveled papers'!$H44:$KM44,"&gt;-1")=0,"",SUMIF('English Scores- Leveled papers'!$H$3:$KM$3,BC$4,'English Scores- Leveled papers'!$H44:$KM44)))</f>
        <v/>
      </c>
      <c r="BD45" s="89" t="str">
        <f>IF($B45="","",IF(COUNTIFS('English Scores- Leveled papers'!$H$3:$KM$3,BD$4,'English Scores- Leveled papers'!$H44:$KM44,"&gt;-1")=0,"",SUMIF('English Scores- Leveled papers'!$H$3:$KM$3,BD$4,'English Scores- Leveled papers'!$H44:$KM44)))</f>
        <v/>
      </c>
      <c r="BE45" s="89" t="str">
        <f>IF($B45="","",IF(COUNTIFS('English Scores- Leveled papers'!$H$3:$KM$3,BE$4,'English Scores- Leveled papers'!$H44:$KM44,"&gt;-1")=0,"",SUMIF('English Scores- Leveled papers'!$H$3:$KM$3,BE$4,'English Scores- Leveled papers'!$H44:$KM44)))</f>
        <v/>
      </c>
      <c r="BF45" s="89" t="str">
        <f>IF($B45="","",IF(COUNTIFS('English Scores- Leveled papers'!$H$3:$KM$3,BF$4,'English Scores- Leveled papers'!$H44:$KM44,"&gt;-1")=0,"",SUMIF('English Scores- Leveled papers'!$H$3:$KM$3,BF$4,'English Scores- Leveled papers'!$H44:$KM44)))</f>
        <v/>
      </c>
      <c r="BG45" s="89" t="str">
        <f>IF($B45="","",IF(COUNTIFS('English Scores- Leveled papers'!$H$3:$KM$3,BG$4,'English Scores- Leveled papers'!$H44:$KM44,"&gt;-1")=0,"",SUMIF('English Scores- Leveled papers'!$H$3:$KM$3,BG$4,'English Scores- Leveled papers'!$H44:$KM44)))</f>
        <v/>
      </c>
      <c r="BH45" s="89" t="str">
        <f>IF($B45="","",IF(COUNTIFS('English Scores- Leveled papers'!$H$3:$KM$3,BH$4,'English Scores- Leveled papers'!$H44:$KM44,"&gt;-1")=0,"",SUMIF('English Scores- Leveled papers'!$H$3:$KM$3,BH$4,'English Scores- Leveled papers'!$H44:$KM44)))</f>
        <v/>
      </c>
      <c r="BI45" s="89" t="str">
        <f>IF($B45="","",IF(COUNTIFS('English Scores- Leveled papers'!$H$3:$KM$3,BI$4,'English Scores- Leveled papers'!$H44:$KM44,"&gt;-1")=0,"",SUMIF('English Scores- Leveled papers'!$H$3:$KM$3,BI$4,'English Scores- Leveled papers'!$H44:$KM44)))</f>
        <v/>
      </c>
      <c r="BJ45" s="89" t="str">
        <f>IF($B45="","",IF(COUNTIFS('English Scores- Leveled papers'!$H$3:$KM$3,BJ$4,'English Scores- Leveled papers'!$H44:$KM44,"&gt;-1")=0,"",SUMIF('English Scores- Leveled papers'!$H$3:$KM$3,BJ$4,'English Scores- Leveled papers'!$H44:$KM44)))</f>
        <v/>
      </c>
      <c r="BK45" s="89" t="str">
        <f>IF($B45="","",IF(COUNTIFS('English Scores- Leveled papers'!$H$3:$KM$3,BK$4,'English Scores- Leveled papers'!$H44:$KM44,"&gt;-1")=0,"",SUMIF('English Scores- Leveled papers'!$H$3:$KM$3,BK$4,'English Scores- Leveled papers'!$H44:$KM44)))</f>
        <v/>
      </c>
      <c r="BL45" s="89" t="str">
        <f>IF($B45="","",IF(COUNTIFS('English Scores- Leveled papers'!$H$3:$KM$3,BL$4,'English Scores- Leveled papers'!$H44:$KM44,"&gt;-1")=0,"",SUMIF('English Scores- Leveled papers'!$H$3:$KM$3,BL$4,'English Scores- Leveled papers'!$H44:$KM44)))</f>
        <v/>
      </c>
      <c r="BM45" s="89" t="str">
        <f>IF($B45="","",IF(COUNTIFS('Eng GLA 6th, 7th, 8th'!$E$3:$DV$3,BM$4,'Eng GLA 6th, 7th, 8th'!$E45:$DV45, "&gt;-1")=0,"",SUMIF('Eng GLA 6th, 7th, 8th'!$E$3:$DV$3,BM$4,'Eng GLA 6th, 7th, 8th'!$E45:$DV45)))</f>
        <v/>
      </c>
      <c r="BN45" s="89" t="str">
        <f>IF($B45="","",IF(COUNTIFS('Eng GLA 6th, 7th, 8th'!$E$3:$DV$3,BN$4,'Eng GLA 6th, 7th, 8th'!$E45:$DV45, "&gt;-1")=0,"",SUMIF('Eng GLA 6th, 7th, 8th'!$E$3:$DV$3,BN$4,'Eng GLA 6th, 7th, 8th'!$E45:$DV45)))</f>
        <v/>
      </c>
      <c r="BO45" s="89" t="str">
        <f>IF($B45="","",IF(COUNTIFS('Eng GLA 6th, 7th, 8th'!$E$3:$DV$3,BO$4,'Eng GLA 6th, 7th, 8th'!$E45:$DV45, "&gt;-1")=0,"",SUMIF('Eng GLA 6th, 7th, 8th'!$E$3:$DV$3,BO$4,'Eng GLA 6th, 7th, 8th'!$E45:$DV45)))</f>
        <v/>
      </c>
      <c r="BP45" s="89" t="str">
        <f>IF($B45="","",IF(COUNTIFS('Eng GLA 6th, 7th, 8th'!$E$3:$DV$3,BP$4,'Eng GLA 6th, 7th, 8th'!$E45:$DV45, "&gt;-1")=0,"",SUMIF('Eng GLA 6th, 7th, 8th'!$E$3:$DV$3,BP$4,'Eng GLA 6th, 7th, 8th'!$E45:$DV45)))</f>
        <v/>
      </c>
      <c r="BQ45" s="89" t="str">
        <f>IF($B45="","",IF(COUNTIFS('Eng GLA 6th, 7th, 8th'!$E$3:$DV$3,BQ$4,'Eng GLA 6th, 7th, 8th'!$E45:$DV45, "&gt;-1")=0,"",SUMIF('Eng GLA 6th, 7th, 8th'!$E$3:$DV$3,BQ$4,'Eng GLA 6th, 7th, 8th'!$E45:$DV45)))</f>
        <v/>
      </c>
      <c r="BR45" s="89" t="str">
        <f>IF($B45="","",IF(COUNTIFS('Eng GLA 6th, 7th, 8th'!$E$3:$DV$3,BR$4,'Eng GLA 6th, 7th, 8th'!$E45:$DV45, "&gt;-1")=0,"",SUMIF('Eng GLA 6th, 7th, 8th'!$E$3:$DV$3,BR$4,'Eng GLA 6th, 7th, 8th'!$E45:$DV45)))</f>
        <v/>
      </c>
      <c r="BS45" s="89" t="str">
        <f>IF($B45="","",IF(COUNTIFS('Eng GLA 6th, 7th, 8th'!$E$3:$DV$3,BS$4,'Eng GLA 6th, 7th, 8th'!$E45:$DV45, "&gt;-1")=0,"",SUMIF('Eng GLA 6th, 7th, 8th'!$E$3:$DV$3,BS$4,'Eng GLA 6th, 7th, 8th'!$E45:$DV45)))</f>
        <v/>
      </c>
      <c r="BT45" s="89" t="str">
        <f>IF($B45="","",IF(COUNTIFS('Eng GLA 6th, 7th, 8th'!$E$3:$DV$3,BT$4,'Eng GLA 6th, 7th, 8th'!$E45:$DV45, "&gt;-1")=0,"",SUMIF('Eng GLA 6th, 7th, 8th'!$E$3:$DV$3,BT$4,'Eng GLA 6th, 7th, 8th'!$E45:$DV45)))</f>
        <v/>
      </c>
      <c r="BU45" s="89" t="str">
        <f>IF($B45="","",IF(COUNTIFS('Eng GLA 6th, 7th, 8th'!$E$3:$DV$3,BU$4,'Eng GLA 6th, 7th, 8th'!$E45:$DV45, "&gt;-1")=0,"",SUMIF('Eng GLA 6th, 7th, 8th'!$E$3:$DV$3,BU$4,'Eng GLA 6th, 7th, 8th'!$E45:$DV45)))</f>
        <v/>
      </c>
      <c r="BV45" s="89" t="str">
        <f>IF($B45="","",IF(COUNTIFS('Eng GLA 6th, 7th, 8th'!$E$3:$DV$3,BV$4,'Eng GLA 6th, 7th, 8th'!$E45:$DV45, "&gt;-1")=0,"",SUMIF('Eng GLA 6th, 7th, 8th'!$E$3:$DV$3,BV$4,'Eng GLA 6th, 7th, 8th'!$E45:$DV45)))</f>
        <v/>
      </c>
      <c r="BW45" s="89" t="str">
        <f>IF($B45="","",IF(COUNTIFS('Eng GLA 6th, 7th, 8th'!$E$3:$DV$3,BW$4,'Eng GLA 6th, 7th, 8th'!$E45:$DV45, "&gt;-1")=0,"",SUMIF('Eng GLA 6th, 7th, 8th'!$E$3:$DV$3,BW$4,'Eng GLA 6th, 7th, 8th'!$E45:$DV45)))</f>
        <v/>
      </c>
      <c r="BX45" s="89" t="str">
        <f>IF($B45="","",IF(COUNTIFS('Eng GLA 6th, 7th, 8th'!$E$3:$DV$3,BX$4,'Eng GLA 6th, 7th, 8th'!$E45:$DV45, "&gt;-1")=0,"",SUMIF('Eng GLA 6th, 7th, 8th'!$E$3:$DV$3,BX$4,'Eng GLA 6th, 7th, 8th'!$E45:$DV45)))</f>
        <v/>
      </c>
      <c r="BY45" s="89" t="str">
        <f>IF($B45="","",IF(COUNTIFS('Eng GLA 6th, 7th, 8th'!$E$3:$DV$3,BY$4,'Eng GLA 6th, 7th, 8th'!$E45:$DV45, "&gt;-1")=0,"",SUMIF('Eng GLA 6th, 7th, 8th'!$E$3:$DV$3,BY$4,'Eng GLA 6th, 7th, 8th'!$E45:$DV45)))</f>
        <v/>
      </c>
      <c r="BZ45" s="89" t="str">
        <f>IF($B45="","",IF(COUNTIFS('Eng GLA 6th, 7th, 8th'!$E$3:$DV$3,BZ$4,'Eng GLA 6th, 7th, 8th'!$E45:$DV45, "&gt;-1")=0,"",SUMIF('Eng GLA 6th, 7th, 8th'!$E$3:$DV$3,BZ$4,'Eng GLA 6th, 7th, 8th'!$E45:$DV45)))</f>
        <v/>
      </c>
      <c r="CA45" s="89" t="str">
        <f>IF($B45="","",IF(COUNTIFS('Eng GLA 6th, 7th, 8th'!$E$3:$DV$3,CA$4,'Eng GLA 6th, 7th, 8th'!$E45:$DV45, "&gt;-1")=0,"",SUMIF('Eng GLA 6th, 7th, 8th'!$E$3:$DV$3,CA$4,'Eng GLA 6th, 7th, 8th'!$E45:$DV45)))</f>
        <v/>
      </c>
      <c r="CB45" s="426"/>
      <c r="CC45" s="133" t="str">
        <f>IFERROR(IF((COUNT('Eng GLA 6th, 7th, 8th'!E45:U45)=0)," ",(SUM('Eng GLA 6th, 7th, 8th'!E45:U45)/$CC$3)),"")</f>
        <v xml:space="preserve"> </v>
      </c>
      <c r="CD45" s="133" t="str">
        <f>IFERROR(IF((COUNT('Eng GLA 6th, 7th, 8th'!V45:AA45)=0)," ",(SUM('Eng GLA 6th, 7th, 8th'!V45:AA45)/$CD$3)),"")</f>
        <v xml:space="preserve"> </v>
      </c>
      <c r="CE45" s="133" t="str">
        <f>IFERROR(IF((COUNT('Eng GLA 6th, 7th, 8th'!AB45:AG45)=0)," ",(SUM('Eng GLA 6th, 7th, 8th'!AB45:AG45)/$CE$3)),"")</f>
        <v xml:space="preserve"> </v>
      </c>
      <c r="CF45" s="133" t="str">
        <f>IFERROR(IF((COUNT('Eng GLA 6th, 7th, 8th'!AH45:AP45)=0)," ",(SUM('Eng GLA 6th, 7th, 8th'!AH45:AP45)/$CF$3)),"")</f>
        <v xml:space="preserve"> </v>
      </c>
      <c r="CG45" s="433" t="str">
        <f>IFERROR(IF((COUNT('Eng GLA 6th, 7th, 8th'!AR45:BH45)=0)," ",(SUM('Eng GLA 6th, 7th, 8th'!AR45:BH45)/$CG$3)),"")</f>
        <v xml:space="preserve"> </v>
      </c>
      <c r="CH45" s="433" t="str">
        <f>IFERROR(IF((COUNT('Eng GLA 6th, 7th, 8th'!BI45:BN45)=0)," ",(SUM('Eng GLA 6th, 7th, 8th'!BI45:BN45)/$CH$3)),"")</f>
        <v xml:space="preserve"> </v>
      </c>
      <c r="CI45" s="433" t="str">
        <f>IFERROR(IF((COUNT('Eng GLA 6th, 7th, 8th'!BO45:BT45)=0)," ",(SUM('Eng GLA 6th, 7th, 8th'!BO45:BT45)/$CI$3)),"")</f>
        <v xml:space="preserve"> </v>
      </c>
      <c r="CJ45" s="433" t="str">
        <f>IFERROR(IF((COUNT('Eng GLA 6th, 7th, 8th'!BU45:CF45)=0)," ",(SUM('Eng GLA 6th, 7th, 8th'!BU45:CF45)/$CJ$3)),"")</f>
        <v xml:space="preserve"> </v>
      </c>
      <c r="CK45" s="433" t="str">
        <f>IFERROR(IF((COUNT('Eng GLA 6th, 7th, 8th'!CH45:CX45)=0)," ",(SUM('Eng GLA 6th, 7th, 8th'!CH45:CX45)/$CK$3)),"")</f>
        <v xml:space="preserve"> </v>
      </c>
      <c r="CL45" s="433" t="str">
        <f>IFERROR(IF((COUNT('Eng GLA 6th, 7th, 8th'!CY45:DD45)=0)," ",(SUM('Eng GLA 6th, 7th, 8th'!CY45:DD45)/$CL$3)),"")</f>
        <v xml:space="preserve"> </v>
      </c>
      <c r="CM45" s="433" t="str">
        <f>IFERROR(IF((COUNT('Eng GLA 6th, 7th, 8th'!DE45:DJ45)=0)," ",(SUM('Eng GLA 6th, 7th, 8th'!DE45:DJ45)/$CM$3)),"")</f>
        <v xml:space="preserve"> </v>
      </c>
      <c r="CN45" s="433" t="str">
        <f>IFERROR(IF((COUNT('Eng GLA 6th, 7th, 8th'!DK45:DV45)=0)," ",(SUM('Eng GLA 6th, 7th, 8th'!DK45:DV45)/$CN$3)),"")</f>
        <v xml:space="preserve"> </v>
      </c>
    </row>
    <row r="46" spans="1:92" x14ac:dyDescent="0.2">
      <c r="A46" s="65">
        <v>39</v>
      </c>
      <c r="B46" s="65" t="str">
        <f>'English Scores- Leveled papers'!B45</f>
        <v/>
      </c>
      <c r="C46" s="66" t="str">
        <f>'RC Mastery Check+Question type'!H43</f>
        <v/>
      </c>
      <c r="D46" s="153" t="str">
        <f>'Cover Sheet'!L43</f>
        <v/>
      </c>
      <c r="E46" s="89" t="str">
        <f>IF($B46="","",IF(COUNTIFS('English Scores- Leveled papers'!$H$3:$KM$3,E$4,'English Scores- Leveled papers'!$H45:$KM45,"&gt;-1")=0,"",SUMIF('English Scores- Leveled papers'!$H$3:$KM$3,E$4,'English Scores- Leveled papers'!$H45:$KM45)))</f>
        <v/>
      </c>
      <c r="F46" s="89" t="str">
        <f>IF($B46="","",IF(COUNTIFS('English Scores- Leveled papers'!$H$3:$KM$3,F$4,'English Scores- Leveled papers'!$H45:$KM45,"&gt;-1")=0,"",SUMIF('English Scores- Leveled papers'!$H$3:$KM$3,F$4,'English Scores- Leveled papers'!$H45:$KM45)))</f>
        <v/>
      </c>
      <c r="G46" s="89" t="str">
        <f>IF($B46="","",IF(COUNTIFS('English Scores- Leveled papers'!$H$3:$KM$3,G$4,'English Scores- Leveled papers'!$H45:$KM45,"&gt;-1")=0,"",SUMIF('English Scores- Leveled papers'!$H$3:$KM$3,G$4,'English Scores- Leveled papers'!$H45:$KM45)))</f>
        <v/>
      </c>
      <c r="H46" s="89" t="str">
        <f>IF($B46="","",IF(COUNTIFS('English Scores- Leveled papers'!$H$3:$KM$3,H$4,'English Scores- Leveled papers'!$H45:$KM45,"&gt;-1")=0,"",SUMIF('English Scores- Leveled papers'!$H$3:$KM$3,H$4,'English Scores- Leveled papers'!$H45:$KM45)))</f>
        <v/>
      </c>
      <c r="I46" s="89" t="str">
        <f>IF($B46="","",IF(COUNTIFS('English Scores- Leveled papers'!$H$3:$KM$3,I$4,'English Scores- Leveled papers'!$H45:$KM45,"&gt;-1")=0,"",SUMIF('English Scores- Leveled papers'!$H$3:$KM$3,I$4,'English Scores- Leveled papers'!$H45:$KM45)))</f>
        <v/>
      </c>
      <c r="J46" s="89" t="str">
        <f>IF($B46="","",IF(COUNTIFS('English Scores- Leveled papers'!$H$3:$KM$3,J$4,'English Scores- Leveled papers'!$H45:$KM45,"&gt;-1")=0,"",SUMIF('English Scores- Leveled papers'!$H$3:$KM$3,J$4,'English Scores- Leveled papers'!$H45:$KM45)))</f>
        <v/>
      </c>
      <c r="K46" s="89" t="str">
        <f>IF($B46="","",IF(COUNTIFS('English Scores- Leveled papers'!$H$3:$KM$3,K$4,'English Scores- Leveled papers'!$H45:$KM45,"&gt;-1")=0,"",SUMIF('English Scores- Leveled papers'!$H$3:$KM$3,K$4,'English Scores- Leveled papers'!$H45:$KM45)))</f>
        <v/>
      </c>
      <c r="L46" s="89" t="str">
        <f>IF($B46="","",IF(COUNTIFS('English Scores- Leveled papers'!$H$3:$KM$3,L$4,'English Scores- Leveled papers'!$H45:$KM45,"&gt;-1")=0,"",SUMIF('English Scores- Leveled papers'!$H$3:$KM$3,L$4,'English Scores- Leveled papers'!$H45:$KM45)))</f>
        <v/>
      </c>
      <c r="M46" s="89" t="str">
        <f>IF($B46="","",IF(COUNTIFS('English Scores- Leveled papers'!$H$3:$KM$3,M$4,'English Scores- Leveled papers'!$H45:$KM45,"&gt;-1")=0,"",SUMIF('English Scores- Leveled papers'!$H$3:$KM$3,M$4,'English Scores- Leveled papers'!$H45:$KM45)))</f>
        <v/>
      </c>
      <c r="N46" s="89" t="str">
        <f>IF($B46="","",IF(COUNTIFS('English Scores- Leveled papers'!$H$3:$KM$3,N$4,'English Scores- Leveled papers'!$H45:$KM45,"&gt;-1")=0,"",SUMIF('English Scores- Leveled papers'!$H$3:$KM$3,N$4,'English Scores- Leveled papers'!$H45:$KM45)))</f>
        <v/>
      </c>
      <c r="O46" s="89" t="str">
        <f>IF($B46="","",IF(COUNTIFS('English Scores- Leveled papers'!$H$3:$KM$3,O$4,'English Scores- Leveled papers'!$H45:$KM45,"&gt;-1")=0,"",SUMIF('English Scores- Leveled papers'!$H$3:$KM$3,O$4,'English Scores- Leveled papers'!$H45:$KM45)))</f>
        <v/>
      </c>
      <c r="P46" s="89" t="str">
        <f>IF($B46="","",IF(COUNTIFS('English Scores- Leveled papers'!$H$3:$KM$3,P$4,'English Scores- Leveled papers'!$H45:$KM45,"&gt;-1")=0,"",SUMIF('English Scores- Leveled papers'!$H$3:$KM$3,P$4,'English Scores- Leveled papers'!$H45:$KM45)))</f>
        <v/>
      </c>
      <c r="Q46" s="89" t="str">
        <f>IF($B46="","",IF(COUNTIFS('English Scores- Leveled papers'!$H$3:$KM$3,Q$4,'English Scores- Leveled papers'!$H45:$KM45,"&gt;-1")=0,"",SUMIF('English Scores- Leveled papers'!$H$3:$KM$3,Q$4,'English Scores- Leveled papers'!$H45:$KM45)))</f>
        <v/>
      </c>
      <c r="R46" s="89" t="str">
        <f>IF($B46="","",IF(COUNTIFS('English Scores- Leveled papers'!$H$3:$KM$3,R$4,'English Scores- Leveled papers'!$H45:$KM45,"&gt;-1")=0,"",SUMIF('English Scores- Leveled papers'!$H$3:$KM$3,R$4,'English Scores- Leveled papers'!$H45:$KM45)))</f>
        <v/>
      </c>
      <c r="S46" s="89" t="str">
        <f>IF($B46="","",IF(COUNTIFS('English Scores- Leveled papers'!$H$3:$KM$3,S$4,'English Scores- Leveled papers'!$H45:$KM45,"&gt;-1")=0,"",SUMIF('English Scores- Leveled papers'!$H$3:$KM$3,S$4,'English Scores- Leveled papers'!$H45:$KM45)))</f>
        <v/>
      </c>
      <c r="T46" s="89" t="str">
        <f>IF($B46="","",IF(COUNTIFS('English Scores- Leveled papers'!$H$3:$KM$3,T$4,'English Scores- Leveled papers'!$H45:$KM45,"&gt;-1")=0,"",SUMIF('English Scores- Leveled papers'!$H$3:$KM$3,T$4,'English Scores- Leveled papers'!$H45:$KM45)))</f>
        <v/>
      </c>
      <c r="U46" s="89" t="str">
        <f>IF($B46="","",IF(COUNTIFS('English Scores- Leveled papers'!$H$3:$KM$3,U$4,'English Scores- Leveled papers'!$H45:$KM45,"&gt;-1")=0,"",SUMIF('English Scores- Leveled papers'!$H$3:$KM$3,U$4,'English Scores- Leveled papers'!$H45:$KM45)))</f>
        <v/>
      </c>
      <c r="V46" s="89" t="str">
        <f>IF($B46="","",IF(COUNTIFS('English Scores- Leveled papers'!$H$3:$KM$3,V$4,'English Scores- Leveled papers'!$H45:$KM45,"&gt;-1")=0,"",SUMIF('English Scores- Leveled papers'!$H$3:$KM$3,V$4,'English Scores- Leveled papers'!$H45:$KM45)))</f>
        <v/>
      </c>
      <c r="W46" s="89" t="str">
        <f>IF($B46="","",IF(COUNTIFS('English Scores- Leveled papers'!$H$3:$KM$3,W$4,'English Scores- Leveled papers'!$H45:$KM45,"&gt;-1")=0,"",SUMIF('English Scores- Leveled papers'!$H$3:$KM$3,W$4,'English Scores- Leveled papers'!$H45:$KM45)))</f>
        <v/>
      </c>
      <c r="X46" s="89" t="str">
        <f>IF($B46="","",IF(COUNTIFS('English Scores- Leveled papers'!$H$3:$KM$3,X$4,'English Scores- Leveled papers'!$H45:$KM45,"&gt;-1")=0,"",SUMIF('English Scores- Leveled papers'!$H$3:$KM$3,X$4,'English Scores- Leveled papers'!$H45:$KM45)))</f>
        <v/>
      </c>
      <c r="Y46" s="89" t="str">
        <f>IF($B46="","",IF(COUNTIFS('English Scores- Leveled papers'!$H$3:$KM$3,Y$4,'English Scores- Leveled papers'!$H45:$KM45,"&gt;-1")=0,"",SUMIF('English Scores- Leveled papers'!$H$3:$KM$3,Y$4,'English Scores- Leveled papers'!$H45:$KM45)))</f>
        <v/>
      </c>
      <c r="Z46" s="89" t="str">
        <f>IF($B46="","",IF(COUNTIFS('English Scores- Leveled papers'!$H$3:$KM$3,Z$4,'English Scores- Leveled papers'!$H45:$KM45,"&gt;-1")=0,"",SUMIF('English Scores- Leveled papers'!$H$3:$KM$3,Z$4,'English Scores- Leveled papers'!$H45:$KM45)))</f>
        <v/>
      </c>
      <c r="AA46" s="89" t="str">
        <f>IF($B46="","",IF(COUNTIFS('English Scores- Leveled papers'!$H$3:$KM$3,AA$4,'English Scores- Leveled papers'!$H45:$KM45,"&gt;-1")=0,"",SUMIF('English Scores- Leveled papers'!$H$3:$KM$3,AA$4,'English Scores- Leveled papers'!$H45:$KM45)))</f>
        <v/>
      </c>
      <c r="AB46" s="89" t="str">
        <f>IF($B46="","",IF(COUNTIFS('English Scores- Leveled papers'!$H$3:$KM$3,AB$4,'English Scores- Leveled papers'!$H45:$KM45,"&gt;-1")=0,"",SUMIF('English Scores- Leveled papers'!$H$3:$KM$3,AB$4,'English Scores- Leveled papers'!$H45:$KM45)))</f>
        <v/>
      </c>
      <c r="AC46" s="89" t="str">
        <f>IF($B46="","",IF(COUNTIFS('English Scores- Leveled papers'!$H$3:$KM$3,AC$4,'English Scores- Leveled papers'!$H45:$KM45,"&gt;-1")=0,"",SUMIF('English Scores- Leveled papers'!$H$3:$KM$3,AC$4,'English Scores- Leveled papers'!$H45:$KM45)))</f>
        <v/>
      </c>
      <c r="AD46" s="89" t="str">
        <f>IF($B46="","",IF(COUNTIFS('English Scores- Leveled papers'!$H$3:$KM$3,AD$4,'English Scores- Leveled papers'!$H45:$KM45,"&gt;-1")=0,"",SUMIF('English Scores- Leveled papers'!$H$3:$KM$3,AD$4,'English Scores- Leveled papers'!$H45:$KM45)))</f>
        <v/>
      </c>
      <c r="AE46" s="89" t="str">
        <f>IF($B46="","",IF(COUNTIFS('English Scores- Leveled papers'!$H$3:$KM$3,AE$4,'English Scores- Leveled papers'!$H45:$KM45,"&gt;-1")=0,"",SUMIF('English Scores- Leveled papers'!$H$3:$KM$3,AE$4,'English Scores- Leveled papers'!$H45:$KM45)))</f>
        <v/>
      </c>
      <c r="AF46" s="89" t="str">
        <f>IF($B46="","",IF(COUNTIFS('English Scores- Leveled papers'!$H$3:$KM$3,AF$4,'English Scores- Leveled papers'!$H45:$KM45,"&gt;-1")=0,"",SUMIF('English Scores- Leveled papers'!$H$3:$KM$3,AF$4,'English Scores- Leveled papers'!$H45:$KM45)))</f>
        <v/>
      </c>
      <c r="AG46" s="89" t="str">
        <f>IF($B46="","",IF(COUNTIFS('English Scores- Leveled papers'!$H$3:$KM$3,AG$4,'English Scores- Leveled papers'!$H45:$KM45,"&gt;-1")=0,"",SUMIF('English Scores- Leveled papers'!$H$3:$KM$3,AG$4,'English Scores- Leveled papers'!$H45:$KM45)))</f>
        <v/>
      </c>
      <c r="AH46" s="89" t="str">
        <f>IF($B46="","",IF(COUNTIFS('English Scores- Leveled papers'!$H$3:$KM$3,AH$4,'English Scores- Leveled papers'!$H45:$KM45,"&gt;-1")=0,"",SUMIF('English Scores- Leveled papers'!$H$3:$KM$3,AH$4,'English Scores- Leveled papers'!$H45:$KM45)))</f>
        <v/>
      </c>
      <c r="AI46" s="89" t="str">
        <f>IF($B46="","",IF(COUNTIFS('English Scores- Leveled papers'!$H$3:$KM$3,AI$4,'English Scores- Leveled papers'!$H45:$KM45,"&gt;-1")=0,"",SUMIF('English Scores- Leveled papers'!$H$3:$KM$3,AI$4,'English Scores- Leveled papers'!$H45:$KM45)))</f>
        <v/>
      </c>
      <c r="AJ46" s="89" t="str">
        <f>IF($B46="","",IF(COUNTIFS('English Scores- Leveled papers'!$H$3:$KM$3,AJ$4,'English Scores- Leveled papers'!$H45:$KM45,"&gt;-1")=0,"",SUMIF('English Scores- Leveled papers'!$H$3:$KM$3,AJ$4,'English Scores- Leveled papers'!$H45:$KM45)))</f>
        <v/>
      </c>
      <c r="AK46" s="89" t="str">
        <f>IF($B46="","",IF(COUNTIFS('English Scores- Leveled papers'!$H$3:$KM$3,AK$4,'English Scores- Leveled papers'!$H45:$KM45,"&gt;-1")=0,"",SUMIF('English Scores- Leveled papers'!$H$3:$KM$3,AK$4,'English Scores- Leveled papers'!$H45:$KM45)))</f>
        <v/>
      </c>
      <c r="AL46" s="89" t="str">
        <f>IF($B46="","",IF(COUNTIFS('English Scores- Leveled papers'!$H$3:$KM$3,AL$4,'English Scores- Leveled papers'!$H45:$KM45,"&gt;-1")=0,"",SUMIF('English Scores- Leveled papers'!$H$3:$KM$3,AL$4,'English Scores- Leveled papers'!$H45:$KM45)))</f>
        <v/>
      </c>
      <c r="AM46" s="89" t="str">
        <f>IF($B46="","",IF(COUNTIFS('English Scores- Leveled papers'!$H$3:$KM$3,AM$4,'English Scores- Leveled papers'!$H45:$KM45,"&gt;-1")=0,"",SUMIF('English Scores- Leveled papers'!$H$3:$KM$3,AM$4,'English Scores- Leveled papers'!$H45:$KM45)))</f>
        <v/>
      </c>
      <c r="AN46" s="89" t="str">
        <f>IF($B46="","",IF(COUNTIFS('English Scores- Leveled papers'!$H$3:$KM$3,AN$4,'English Scores- Leveled papers'!$H45:$KM45,"&gt;-1")=0,"",SUMIF('English Scores- Leveled papers'!$H$3:$KM$3,AN$4,'English Scores- Leveled papers'!$H45:$KM45)))</f>
        <v/>
      </c>
      <c r="AO46" s="89" t="str">
        <f>IF($B46="","",IF(COUNTIFS('English Scores- Leveled papers'!$H$3:$KM$3,AO$4,'English Scores- Leveled papers'!$H45:$KM45,"&gt;-1")=0,"",SUMIF('English Scores- Leveled papers'!$H$3:$KM$3,AO$4,'English Scores- Leveled papers'!$H45:$KM45)))</f>
        <v/>
      </c>
      <c r="AP46" s="89" t="str">
        <f>IF($B46="","",IF(COUNTIFS('English Scores- Leveled papers'!$H$3:$KM$3,AP$4,'English Scores- Leveled papers'!$H45:$KM45,"&gt;-1")=0,"",SUMIF('English Scores- Leveled papers'!$H$3:$KM$3,AP$4,'English Scores- Leveled papers'!$H45:$KM45)))</f>
        <v/>
      </c>
      <c r="AQ46" s="89" t="str">
        <f>IF($B46="","",IF(COUNTIFS('English Scores- Leveled papers'!$H$3:$KM$3,AQ$4,'English Scores- Leveled papers'!$H45:$KM45,"&gt;-1")=0,"",SUMIF('English Scores- Leveled papers'!$H$3:$KM$3,AQ$4,'English Scores- Leveled papers'!$H45:$KM45)))</f>
        <v/>
      </c>
      <c r="AR46" s="89" t="str">
        <f>IF($B46="","",IF(COUNTIFS('English Scores- Leveled papers'!$H$3:$KM$3,AR$4,'English Scores- Leveled papers'!$H45:$KM45,"&gt;-1")=0,"",SUMIF('English Scores- Leveled papers'!$H$3:$KM$3,AR$4,'English Scores- Leveled papers'!$H45:$KM45)))</f>
        <v/>
      </c>
      <c r="AS46" s="89" t="str">
        <f>IF($B46="","",IF(COUNTIFS('English Scores- Leveled papers'!$H$3:$KM$3,AS$4,'English Scores- Leveled papers'!$H45:$KM45,"&gt;-1")=0,"",SUMIF('English Scores- Leveled papers'!$H$3:$KM$3,AS$4,'English Scores- Leveled papers'!$H45:$KM45)))</f>
        <v/>
      </c>
      <c r="AT46" s="89" t="str">
        <f>IF($B46="","",IF(COUNTIFS('English Scores- Leveled papers'!$H$3:$KM$3,AT$4,'English Scores- Leveled papers'!$H45:$KM45,"&gt;-1")=0,"",SUMIF('English Scores- Leveled papers'!$H$3:$KM$3,AT$4,'English Scores- Leveled papers'!$H45:$KM45)))</f>
        <v/>
      </c>
      <c r="AU46" s="89" t="str">
        <f>IF($B46="","",IF(COUNTIFS('English Scores- Leveled papers'!$H$3:$KM$3,AU$4,'English Scores- Leveled papers'!$H45:$KM45,"&gt;-1")=0,"",SUMIF('English Scores- Leveled papers'!$H$3:$KM$3,AU$4,'English Scores- Leveled papers'!$H45:$KM45)))</f>
        <v/>
      </c>
      <c r="AV46" s="89" t="str">
        <f>IF($B46="","",IF(COUNTIFS('English Scores- Leveled papers'!$H$3:$KM$3,AV$4,'English Scores- Leveled papers'!$H45:$KM45,"&gt;-1")=0,"",SUMIF('English Scores- Leveled papers'!$H$3:$KM$3,AV$4,'English Scores- Leveled papers'!$H45:$KM45)))</f>
        <v/>
      </c>
      <c r="AW46" s="89" t="str">
        <f>IF($B46="","",IF(COUNTIFS('English Scores- Leveled papers'!$H$3:$KM$3,AW$4,'English Scores- Leveled papers'!$H45:$KM45,"&gt;-1")=0,"",SUMIF('English Scores- Leveled papers'!$H$3:$KM$3,AW$4,'English Scores- Leveled papers'!$H45:$KM45)))</f>
        <v/>
      </c>
      <c r="AX46" s="89" t="str">
        <f>IF($B46="","",IF(COUNTIFS('English Scores- Leveled papers'!$H$3:$KM$3,AX$4,'English Scores- Leveled papers'!$H45:$KM45,"&gt;-1")=0,"",SUMIF('English Scores- Leveled papers'!$H$3:$KM$3,AX$4,'English Scores- Leveled papers'!$H45:$KM45)))</f>
        <v/>
      </c>
      <c r="AY46" s="89" t="str">
        <f>IF($B46="","",IF(COUNTIFS('English Scores- Leveled papers'!$H$3:$KM$3,AY$4,'English Scores- Leveled papers'!$H45:$KM45,"&gt;-1")=0,"",SUMIF('English Scores- Leveled papers'!$H$3:$KM$3,AY$4,'English Scores- Leveled papers'!$H45:$KM45)))</f>
        <v/>
      </c>
      <c r="AZ46" s="89" t="str">
        <f>IF($B46="","",IF(COUNTIFS('English Scores- Leveled papers'!$H$3:$KM$3,AZ$4,'English Scores- Leveled papers'!$H45:$KM45,"&gt;-1")=0,"",SUMIF('English Scores- Leveled papers'!$H$3:$KM$3,AZ$4,'English Scores- Leveled papers'!$H45:$KM45)))</f>
        <v/>
      </c>
      <c r="BA46" s="89" t="str">
        <f>IF($B46="","",IF(COUNTIFS('English Scores- Leveled papers'!$H$3:$KM$3,BA$4,'English Scores- Leveled papers'!$H45:$KM45,"&gt;-1")=0,"",SUMIF('English Scores- Leveled papers'!$H$3:$KM$3,BA$4,'English Scores- Leveled papers'!$H45:$KM45)))</f>
        <v/>
      </c>
      <c r="BB46" s="89" t="str">
        <f>IF($B46="","",IF(COUNTIFS('English Scores- Leveled papers'!$H$3:$KM$3,BB$4,'English Scores- Leveled papers'!$H45:$KM45,"&gt;-1")=0,"",SUMIF('English Scores- Leveled papers'!$H$3:$KM$3,BB$4,'English Scores- Leveled papers'!$H45:$KM45)))</f>
        <v/>
      </c>
      <c r="BC46" s="89" t="str">
        <f>IF($B46="","",IF(COUNTIFS('English Scores- Leveled papers'!$H$3:$KM$3,BC$4,'English Scores- Leveled papers'!$H45:$KM45,"&gt;-1")=0,"",SUMIF('English Scores- Leveled papers'!$H$3:$KM$3,BC$4,'English Scores- Leveled papers'!$H45:$KM45)))</f>
        <v/>
      </c>
      <c r="BD46" s="89" t="str">
        <f>IF($B46="","",IF(COUNTIFS('English Scores- Leveled papers'!$H$3:$KM$3,BD$4,'English Scores- Leveled papers'!$H45:$KM45,"&gt;-1")=0,"",SUMIF('English Scores- Leveled papers'!$H$3:$KM$3,BD$4,'English Scores- Leveled papers'!$H45:$KM45)))</f>
        <v/>
      </c>
      <c r="BE46" s="89" t="str">
        <f>IF($B46="","",IF(COUNTIFS('English Scores- Leveled papers'!$H$3:$KM$3,BE$4,'English Scores- Leveled papers'!$H45:$KM45,"&gt;-1")=0,"",SUMIF('English Scores- Leveled papers'!$H$3:$KM$3,BE$4,'English Scores- Leveled papers'!$H45:$KM45)))</f>
        <v/>
      </c>
      <c r="BF46" s="89" t="str">
        <f>IF($B46="","",IF(COUNTIFS('English Scores- Leveled papers'!$H$3:$KM$3,BF$4,'English Scores- Leveled papers'!$H45:$KM45,"&gt;-1")=0,"",SUMIF('English Scores- Leveled papers'!$H$3:$KM$3,BF$4,'English Scores- Leveled papers'!$H45:$KM45)))</f>
        <v/>
      </c>
      <c r="BG46" s="89" t="str">
        <f>IF($B46="","",IF(COUNTIFS('English Scores- Leveled papers'!$H$3:$KM$3,BG$4,'English Scores- Leveled papers'!$H45:$KM45,"&gt;-1")=0,"",SUMIF('English Scores- Leveled papers'!$H$3:$KM$3,BG$4,'English Scores- Leveled papers'!$H45:$KM45)))</f>
        <v/>
      </c>
      <c r="BH46" s="89" t="str">
        <f>IF($B46="","",IF(COUNTIFS('English Scores- Leveled papers'!$H$3:$KM$3,BH$4,'English Scores- Leveled papers'!$H45:$KM45,"&gt;-1")=0,"",SUMIF('English Scores- Leveled papers'!$H$3:$KM$3,BH$4,'English Scores- Leveled papers'!$H45:$KM45)))</f>
        <v/>
      </c>
      <c r="BI46" s="89" t="str">
        <f>IF($B46="","",IF(COUNTIFS('English Scores- Leveled papers'!$H$3:$KM$3,BI$4,'English Scores- Leveled papers'!$H45:$KM45,"&gt;-1")=0,"",SUMIF('English Scores- Leveled papers'!$H$3:$KM$3,BI$4,'English Scores- Leveled papers'!$H45:$KM45)))</f>
        <v/>
      </c>
      <c r="BJ46" s="89" t="str">
        <f>IF($B46="","",IF(COUNTIFS('English Scores- Leveled papers'!$H$3:$KM$3,BJ$4,'English Scores- Leveled papers'!$H45:$KM45,"&gt;-1")=0,"",SUMIF('English Scores- Leveled papers'!$H$3:$KM$3,BJ$4,'English Scores- Leveled papers'!$H45:$KM45)))</f>
        <v/>
      </c>
      <c r="BK46" s="89" t="str">
        <f>IF($B46="","",IF(COUNTIFS('English Scores- Leveled papers'!$H$3:$KM$3,BK$4,'English Scores- Leveled papers'!$H45:$KM45,"&gt;-1")=0,"",SUMIF('English Scores- Leveled papers'!$H$3:$KM$3,BK$4,'English Scores- Leveled papers'!$H45:$KM45)))</f>
        <v/>
      </c>
      <c r="BL46" s="89" t="str">
        <f>IF($B46="","",IF(COUNTIFS('English Scores- Leveled papers'!$H$3:$KM$3,BL$4,'English Scores- Leveled papers'!$H45:$KM45,"&gt;-1")=0,"",SUMIF('English Scores- Leveled papers'!$H$3:$KM$3,BL$4,'English Scores- Leveled papers'!$H45:$KM45)))</f>
        <v/>
      </c>
      <c r="BM46" s="89" t="str">
        <f>IF($B46="","",IF(COUNTIFS('Eng GLA 6th, 7th, 8th'!$E$3:$DV$3,BM$4,'Eng GLA 6th, 7th, 8th'!$E46:$DV46, "&gt;-1")=0,"",SUMIF('Eng GLA 6th, 7th, 8th'!$E$3:$DV$3,BM$4,'Eng GLA 6th, 7th, 8th'!$E46:$DV46)))</f>
        <v/>
      </c>
      <c r="BN46" s="89" t="str">
        <f>IF($B46="","",IF(COUNTIFS('Eng GLA 6th, 7th, 8th'!$E$3:$DV$3,BN$4,'Eng GLA 6th, 7th, 8th'!$E46:$DV46, "&gt;-1")=0,"",SUMIF('Eng GLA 6th, 7th, 8th'!$E$3:$DV$3,BN$4,'Eng GLA 6th, 7th, 8th'!$E46:$DV46)))</f>
        <v/>
      </c>
      <c r="BO46" s="89" t="str">
        <f>IF($B46="","",IF(COUNTIFS('Eng GLA 6th, 7th, 8th'!$E$3:$DV$3,BO$4,'Eng GLA 6th, 7th, 8th'!$E46:$DV46, "&gt;-1")=0,"",SUMIF('Eng GLA 6th, 7th, 8th'!$E$3:$DV$3,BO$4,'Eng GLA 6th, 7th, 8th'!$E46:$DV46)))</f>
        <v/>
      </c>
      <c r="BP46" s="89" t="str">
        <f>IF($B46="","",IF(COUNTIFS('Eng GLA 6th, 7th, 8th'!$E$3:$DV$3,BP$4,'Eng GLA 6th, 7th, 8th'!$E46:$DV46, "&gt;-1")=0,"",SUMIF('Eng GLA 6th, 7th, 8th'!$E$3:$DV$3,BP$4,'Eng GLA 6th, 7th, 8th'!$E46:$DV46)))</f>
        <v/>
      </c>
      <c r="BQ46" s="89" t="str">
        <f>IF($B46="","",IF(COUNTIFS('Eng GLA 6th, 7th, 8th'!$E$3:$DV$3,BQ$4,'Eng GLA 6th, 7th, 8th'!$E46:$DV46, "&gt;-1")=0,"",SUMIF('Eng GLA 6th, 7th, 8th'!$E$3:$DV$3,BQ$4,'Eng GLA 6th, 7th, 8th'!$E46:$DV46)))</f>
        <v/>
      </c>
      <c r="BR46" s="89" t="str">
        <f>IF($B46="","",IF(COUNTIFS('Eng GLA 6th, 7th, 8th'!$E$3:$DV$3,BR$4,'Eng GLA 6th, 7th, 8th'!$E46:$DV46, "&gt;-1")=0,"",SUMIF('Eng GLA 6th, 7th, 8th'!$E$3:$DV$3,BR$4,'Eng GLA 6th, 7th, 8th'!$E46:$DV46)))</f>
        <v/>
      </c>
      <c r="BS46" s="89" t="str">
        <f>IF($B46="","",IF(COUNTIFS('Eng GLA 6th, 7th, 8th'!$E$3:$DV$3,BS$4,'Eng GLA 6th, 7th, 8th'!$E46:$DV46, "&gt;-1")=0,"",SUMIF('Eng GLA 6th, 7th, 8th'!$E$3:$DV$3,BS$4,'Eng GLA 6th, 7th, 8th'!$E46:$DV46)))</f>
        <v/>
      </c>
      <c r="BT46" s="89" t="str">
        <f>IF($B46="","",IF(COUNTIFS('Eng GLA 6th, 7th, 8th'!$E$3:$DV$3,BT$4,'Eng GLA 6th, 7th, 8th'!$E46:$DV46, "&gt;-1")=0,"",SUMIF('Eng GLA 6th, 7th, 8th'!$E$3:$DV$3,BT$4,'Eng GLA 6th, 7th, 8th'!$E46:$DV46)))</f>
        <v/>
      </c>
      <c r="BU46" s="89" t="str">
        <f>IF($B46="","",IF(COUNTIFS('Eng GLA 6th, 7th, 8th'!$E$3:$DV$3,BU$4,'Eng GLA 6th, 7th, 8th'!$E46:$DV46, "&gt;-1")=0,"",SUMIF('Eng GLA 6th, 7th, 8th'!$E$3:$DV$3,BU$4,'Eng GLA 6th, 7th, 8th'!$E46:$DV46)))</f>
        <v/>
      </c>
      <c r="BV46" s="89" t="str">
        <f>IF($B46="","",IF(COUNTIFS('Eng GLA 6th, 7th, 8th'!$E$3:$DV$3,BV$4,'Eng GLA 6th, 7th, 8th'!$E46:$DV46, "&gt;-1")=0,"",SUMIF('Eng GLA 6th, 7th, 8th'!$E$3:$DV$3,BV$4,'Eng GLA 6th, 7th, 8th'!$E46:$DV46)))</f>
        <v/>
      </c>
      <c r="BW46" s="89" t="str">
        <f>IF($B46="","",IF(COUNTIFS('Eng GLA 6th, 7th, 8th'!$E$3:$DV$3,BW$4,'Eng GLA 6th, 7th, 8th'!$E46:$DV46, "&gt;-1")=0,"",SUMIF('Eng GLA 6th, 7th, 8th'!$E$3:$DV$3,BW$4,'Eng GLA 6th, 7th, 8th'!$E46:$DV46)))</f>
        <v/>
      </c>
      <c r="BX46" s="89" t="str">
        <f>IF($B46="","",IF(COUNTIFS('Eng GLA 6th, 7th, 8th'!$E$3:$DV$3,BX$4,'Eng GLA 6th, 7th, 8th'!$E46:$DV46, "&gt;-1")=0,"",SUMIF('Eng GLA 6th, 7th, 8th'!$E$3:$DV$3,BX$4,'Eng GLA 6th, 7th, 8th'!$E46:$DV46)))</f>
        <v/>
      </c>
      <c r="BY46" s="89" t="str">
        <f>IF($B46="","",IF(COUNTIFS('Eng GLA 6th, 7th, 8th'!$E$3:$DV$3,BY$4,'Eng GLA 6th, 7th, 8th'!$E46:$DV46, "&gt;-1")=0,"",SUMIF('Eng GLA 6th, 7th, 8th'!$E$3:$DV$3,BY$4,'Eng GLA 6th, 7th, 8th'!$E46:$DV46)))</f>
        <v/>
      </c>
      <c r="BZ46" s="89" t="str">
        <f>IF($B46="","",IF(COUNTIFS('Eng GLA 6th, 7th, 8th'!$E$3:$DV$3,BZ$4,'Eng GLA 6th, 7th, 8th'!$E46:$DV46, "&gt;-1")=0,"",SUMIF('Eng GLA 6th, 7th, 8th'!$E$3:$DV$3,BZ$4,'Eng GLA 6th, 7th, 8th'!$E46:$DV46)))</f>
        <v/>
      </c>
      <c r="CA46" s="89" t="str">
        <f>IF($B46="","",IF(COUNTIFS('Eng GLA 6th, 7th, 8th'!$E$3:$DV$3,CA$4,'Eng GLA 6th, 7th, 8th'!$E46:$DV46, "&gt;-1")=0,"",SUMIF('Eng GLA 6th, 7th, 8th'!$E$3:$DV$3,CA$4,'Eng GLA 6th, 7th, 8th'!$E46:$DV46)))</f>
        <v/>
      </c>
      <c r="CB46" s="426"/>
      <c r="CC46" s="133" t="str">
        <f>IFERROR(IF((COUNT('Eng GLA 6th, 7th, 8th'!E46:U46)=0)," ",(SUM('Eng GLA 6th, 7th, 8th'!E46:U46)/$CC$3)),"")</f>
        <v xml:space="preserve"> </v>
      </c>
      <c r="CD46" s="133" t="str">
        <f>IFERROR(IF((COUNT('Eng GLA 6th, 7th, 8th'!V46:AA46)=0)," ",(SUM('Eng GLA 6th, 7th, 8th'!V46:AA46)/$CD$3)),"")</f>
        <v xml:space="preserve"> </v>
      </c>
      <c r="CE46" s="133" t="str">
        <f>IFERROR(IF((COUNT('Eng GLA 6th, 7th, 8th'!AB46:AG46)=0)," ",(SUM('Eng GLA 6th, 7th, 8th'!AB46:AG46)/$CE$3)),"")</f>
        <v xml:space="preserve"> </v>
      </c>
      <c r="CF46" s="133" t="str">
        <f>IFERROR(IF((COUNT('Eng GLA 6th, 7th, 8th'!AH46:AP46)=0)," ",(SUM('Eng GLA 6th, 7th, 8th'!AH46:AP46)/$CF$3)),"")</f>
        <v xml:space="preserve"> </v>
      </c>
      <c r="CG46" s="433" t="str">
        <f>IFERROR(IF((COUNT('Eng GLA 6th, 7th, 8th'!AR46:BH46)=0)," ",(SUM('Eng GLA 6th, 7th, 8th'!AR46:BH46)/$CG$3)),"")</f>
        <v xml:space="preserve"> </v>
      </c>
      <c r="CH46" s="433" t="str">
        <f>IFERROR(IF((COUNT('Eng GLA 6th, 7th, 8th'!BI46:BN46)=0)," ",(SUM('Eng GLA 6th, 7th, 8th'!BI46:BN46)/$CH$3)),"")</f>
        <v xml:space="preserve"> </v>
      </c>
      <c r="CI46" s="433" t="str">
        <f>IFERROR(IF((COUNT('Eng GLA 6th, 7th, 8th'!BO46:BT46)=0)," ",(SUM('Eng GLA 6th, 7th, 8th'!BO46:BT46)/$CI$3)),"")</f>
        <v xml:space="preserve"> </v>
      </c>
      <c r="CJ46" s="433" t="str">
        <f>IFERROR(IF((COUNT('Eng GLA 6th, 7th, 8th'!BU46:CF46)=0)," ",(SUM('Eng GLA 6th, 7th, 8th'!BU46:CF46)/$CJ$3)),"")</f>
        <v xml:space="preserve"> </v>
      </c>
      <c r="CK46" s="433" t="str">
        <f>IFERROR(IF((COUNT('Eng GLA 6th, 7th, 8th'!CH46:CX46)=0)," ",(SUM('Eng GLA 6th, 7th, 8th'!CH46:CX46)/$CK$3)),"")</f>
        <v xml:space="preserve"> </v>
      </c>
      <c r="CL46" s="433" t="str">
        <f>IFERROR(IF((COUNT('Eng GLA 6th, 7th, 8th'!CY46:DD46)=0)," ",(SUM('Eng GLA 6th, 7th, 8th'!CY46:DD46)/$CL$3)),"")</f>
        <v xml:space="preserve"> </v>
      </c>
      <c r="CM46" s="433" t="str">
        <f>IFERROR(IF((COUNT('Eng GLA 6th, 7th, 8th'!DE46:DJ46)=0)," ",(SUM('Eng GLA 6th, 7th, 8th'!DE46:DJ46)/$CM$3)),"")</f>
        <v xml:space="preserve"> </v>
      </c>
      <c r="CN46" s="433" t="str">
        <f>IFERROR(IF((COUNT('Eng GLA 6th, 7th, 8th'!DK46:DV46)=0)," ",(SUM('Eng GLA 6th, 7th, 8th'!DK46:DV46)/$CN$3)),"")</f>
        <v xml:space="preserve"> </v>
      </c>
    </row>
    <row r="47" spans="1:92" x14ac:dyDescent="0.2">
      <c r="A47" s="65">
        <v>40</v>
      </c>
      <c r="B47" s="65" t="str">
        <f>'English Scores- Leveled papers'!B46</f>
        <v/>
      </c>
      <c r="C47" s="66" t="str">
        <f>'RC Mastery Check+Question type'!H44</f>
        <v/>
      </c>
      <c r="D47" s="153" t="str">
        <f>'Cover Sheet'!L44</f>
        <v/>
      </c>
      <c r="E47" s="89" t="str">
        <f>IF($B47="","",IF(COUNTIFS('English Scores- Leveled papers'!$H$3:$KM$3,E$4,'English Scores- Leveled papers'!$H46:$KM46,"&gt;-1")=0,"",SUMIF('English Scores- Leveled papers'!$H$3:$KM$3,E$4,'English Scores- Leveled papers'!$H46:$KM46)))</f>
        <v/>
      </c>
      <c r="F47" s="89" t="str">
        <f>IF($B47="","",IF(COUNTIFS('English Scores- Leveled papers'!$H$3:$KM$3,F$4,'English Scores- Leveled papers'!$H46:$KM46,"&gt;-1")=0,"",SUMIF('English Scores- Leveled papers'!$H$3:$KM$3,F$4,'English Scores- Leveled papers'!$H46:$KM46)))</f>
        <v/>
      </c>
      <c r="G47" s="89" t="str">
        <f>IF($B47="","",IF(COUNTIFS('English Scores- Leveled papers'!$H$3:$KM$3,G$4,'English Scores- Leveled papers'!$H46:$KM46,"&gt;-1")=0,"",SUMIF('English Scores- Leveled papers'!$H$3:$KM$3,G$4,'English Scores- Leveled papers'!$H46:$KM46)))</f>
        <v/>
      </c>
      <c r="H47" s="89" t="str">
        <f>IF($B47="","",IF(COUNTIFS('English Scores- Leveled papers'!$H$3:$KM$3,H$4,'English Scores- Leveled papers'!$H46:$KM46,"&gt;-1")=0,"",SUMIF('English Scores- Leveled papers'!$H$3:$KM$3,H$4,'English Scores- Leveled papers'!$H46:$KM46)))</f>
        <v/>
      </c>
      <c r="I47" s="89" t="str">
        <f>IF($B47="","",IF(COUNTIFS('English Scores- Leveled papers'!$H$3:$KM$3,I$4,'English Scores- Leveled papers'!$H46:$KM46,"&gt;-1")=0,"",SUMIF('English Scores- Leveled papers'!$H$3:$KM$3,I$4,'English Scores- Leveled papers'!$H46:$KM46)))</f>
        <v/>
      </c>
      <c r="J47" s="89" t="str">
        <f>IF($B47="","",IF(COUNTIFS('English Scores- Leveled papers'!$H$3:$KM$3,J$4,'English Scores- Leveled papers'!$H46:$KM46,"&gt;-1")=0,"",SUMIF('English Scores- Leveled papers'!$H$3:$KM$3,J$4,'English Scores- Leveled papers'!$H46:$KM46)))</f>
        <v/>
      </c>
      <c r="K47" s="89" t="str">
        <f>IF($B47="","",IF(COUNTIFS('English Scores- Leveled papers'!$H$3:$KM$3,K$4,'English Scores- Leveled papers'!$H46:$KM46,"&gt;-1")=0,"",SUMIF('English Scores- Leveled papers'!$H$3:$KM$3,K$4,'English Scores- Leveled papers'!$H46:$KM46)))</f>
        <v/>
      </c>
      <c r="L47" s="89" t="str">
        <f>IF($B47="","",IF(COUNTIFS('English Scores- Leveled papers'!$H$3:$KM$3,L$4,'English Scores- Leveled papers'!$H46:$KM46,"&gt;-1")=0,"",SUMIF('English Scores- Leveled papers'!$H$3:$KM$3,L$4,'English Scores- Leveled papers'!$H46:$KM46)))</f>
        <v/>
      </c>
      <c r="M47" s="89" t="str">
        <f>IF($B47="","",IF(COUNTIFS('English Scores- Leveled papers'!$H$3:$KM$3,M$4,'English Scores- Leveled papers'!$H46:$KM46,"&gt;-1")=0,"",SUMIF('English Scores- Leveled papers'!$H$3:$KM$3,M$4,'English Scores- Leveled papers'!$H46:$KM46)))</f>
        <v/>
      </c>
      <c r="N47" s="89" t="str">
        <f>IF($B47="","",IF(COUNTIFS('English Scores- Leveled papers'!$H$3:$KM$3,N$4,'English Scores- Leveled papers'!$H46:$KM46,"&gt;-1")=0,"",SUMIF('English Scores- Leveled papers'!$H$3:$KM$3,N$4,'English Scores- Leveled papers'!$H46:$KM46)))</f>
        <v/>
      </c>
      <c r="O47" s="89" t="str">
        <f>IF($B47="","",IF(COUNTIFS('English Scores- Leveled papers'!$H$3:$KM$3,O$4,'English Scores- Leveled papers'!$H46:$KM46,"&gt;-1")=0,"",SUMIF('English Scores- Leveled papers'!$H$3:$KM$3,O$4,'English Scores- Leveled papers'!$H46:$KM46)))</f>
        <v/>
      </c>
      <c r="P47" s="89" t="str">
        <f>IF($B47="","",IF(COUNTIFS('English Scores- Leveled papers'!$H$3:$KM$3,P$4,'English Scores- Leveled papers'!$H46:$KM46,"&gt;-1")=0,"",SUMIF('English Scores- Leveled papers'!$H$3:$KM$3,P$4,'English Scores- Leveled papers'!$H46:$KM46)))</f>
        <v/>
      </c>
      <c r="Q47" s="89" t="str">
        <f>IF($B47="","",IF(COUNTIFS('English Scores- Leveled papers'!$H$3:$KM$3,Q$4,'English Scores- Leveled papers'!$H46:$KM46,"&gt;-1")=0,"",SUMIF('English Scores- Leveled papers'!$H$3:$KM$3,Q$4,'English Scores- Leveled papers'!$H46:$KM46)))</f>
        <v/>
      </c>
      <c r="R47" s="89" t="str">
        <f>IF($B47="","",IF(COUNTIFS('English Scores- Leveled papers'!$H$3:$KM$3,R$4,'English Scores- Leveled papers'!$H46:$KM46,"&gt;-1")=0,"",SUMIF('English Scores- Leveled papers'!$H$3:$KM$3,R$4,'English Scores- Leveled papers'!$H46:$KM46)))</f>
        <v/>
      </c>
      <c r="S47" s="89" t="str">
        <f>IF($B47="","",IF(COUNTIFS('English Scores- Leveled papers'!$H$3:$KM$3,S$4,'English Scores- Leveled papers'!$H46:$KM46,"&gt;-1")=0,"",SUMIF('English Scores- Leveled papers'!$H$3:$KM$3,S$4,'English Scores- Leveled papers'!$H46:$KM46)))</f>
        <v/>
      </c>
      <c r="T47" s="89" t="str">
        <f>IF($B47="","",IF(COUNTIFS('English Scores- Leveled papers'!$H$3:$KM$3,T$4,'English Scores- Leveled papers'!$H46:$KM46,"&gt;-1")=0,"",SUMIF('English Scores- Leveled papers'!$H$3:$KM$3,T$4,'English Scores- Leveled papers'!$H46:$KM46)))</f>
        <v/>
      </c>
      <c r="U47" s="89" t="str">
        <f>IF($B47="","",IF(COUNTIFS('English Scores- Leveled papers'!$H$3:$KM$3,U$4,'English Scores- Leveled papers'!$H46:$KM46,"&gt;-1")=0,"",SUMIF('English Scores- Leveled papers'!$H$3:$KM$3,U$4,'English Scores- Leveled papers'!$H46:$KM46)))</f>
        <v/>
      </c>
      <c r="V47" s="89" t="str">
        <f>IF($B47="","",IF(COUNTIFS('English Scores- Leveled papers'!$H$3:$KM$3,V$4,'English Scores- Leveled papers'!$H46:$KM46,"&gt;-1")=0,"",SUMIF('English Scores- Leveled papers'!$H$3:$KM$3,V$4,'English Scores- Leveled papers'!$H46:$KM46)))</f>
        <v/>
      </c>
      <c r="W47" s="89" t="str">
        <f>IF($B47="","",IF(COUNTIFS('English Scores- Leveled papers'!$H$3:$KM$3,W$4,'English Scores- Leveled papers'!$H46:$KM46,"&gt;-1")=0,"",SUMIF('English Scores- Leveled papers'!$H$3:$KM$3,W$4,'English Scores- Leveled papers'!$H46:$KM46)))</f>
        <v/>
      </c>
      <c r="X47" s="89" t="str">
        <f>IF($B47="","",IF(COUNTIFS('English Scores- Leveled papers'!$H$3:$KM$3,X$4,'English Scores- Leveled papers'!$H46:$KM46,"&gt;-1")=0,"",SUMIF('English Scores- Leveled papers'!$H$3:$KM$3,X$4,'English Scores- Leveled papers'!$H46:$KM46)))</f>
        <v/>
      </c>
      <c r="Y47" s="89" t="str">
        <f>IF($B47="","",IF(COUNTIFS('English Scores- Leveled papers'!$H$3:$KM$3,Y$4,'English Scores- Leveled papers'!$H46:$KM46,"&gt;-1")=0,"",SUMIF('English Scores- Leveled papers'!$H$3:$KM$3,Y$4,'English Scores- Leveled papers'!$H46:$KM46)))</f>
        <v/>
      </c>
      <c r="Z47" s="89" t="str">
        <f>IF($B47="","",IF(COUNTIFS('English Scores- Leveled papers'!$H$3:$KM$3,Z$4,'English Scores- Leveled papers'!$H46:$KM46,"&gt;-1")=0,"",SUMIF('English Scores- Leveled papers'!$H$3:$KM$3,Z$4,'English Scores- Leveled papers'!$H46:$KM46)))</f>
        <v/>
      </c>
      <c r="AA47" s="89" t="str">
        <f>IF($B47="","",IF(COUNTIFS('English Scores- Leveled papers'!$H$3:$KM$3,AA$4,'English Scores- Leveled papers'!$H46:$KM46,"&gt;-1")=0,"",SUMIF('English Scores- Leveled papers'!$H$3:$KM$3,AA$4,'English Scores- Leveled papers'!$H46:$KM46)))</f>
        <v/>
      </c>
      <c r="AB47" s="89" t="str">
        <f>IF($B47="","",IF(COUNTIFS('English Scores- Leveled papers'!$H$3:$KM$3,AB$4,'English Scores- Leveled papers'!$H46:$KM46,"&gt;-1")=0,"",SUMIF('English Scores- Leveled papers'!$H$3:$KM$3,AB$4,'English Scores- Leveled papers'!$H46:$KM46)))</f>
        <v/>
      </c>
      <c r="AC47" s="89" t="str">
        <f>IF($B47="","",IF(COUNTIFS('English Scores- Leveled papers'!$H$3:$KM$3,AC$4,'English Scores- Leveled papers'!$H46:$KM46,"&gt;-1")=0,"",SUMIF('English Scores- Leveled papers'!$H$3:$KM$3,AC$4,'English Scores- Leveled papers'!$H46:$KM46)))</f>
        <v/>
      </c>
      <c r="AD47" s="89" t="str">
        <f>IF($B47="","",IF(COUNTIFS('English Scores- Leveled papers'!$H$3:$KM$3,AD$4,'English Scores- Leveled papers'!$H46:$KM46,"&gt;-1")=0,"",SUMIF('English Scores- Leveled papers'!$H$3:$KM$3,AD$4,'English Scores- Leveled papers'!$H46:$KM46)))</f>
        <v/>
      </c>
      <c r="AE47" s="89" t="str">
        <f>IF($B47="","",IF(COUNTIFS('English Scores- Leveled papers'!$H$3:$KM$3,AE$4,'English Scores- Leveled papers'!$H46:$KM46,"&gt;-1")=0,"",SUMIF('English Scores- Leveled papers'!$H$3:$KM$3,AE$4,'English Scores- Leveled papers'!$H46:$KM46)))</f>
        <v/>
      </c>
      <c r="AF47" s="89" t="str">
        <f>IF($B47="","",IF(COUNTIFS('English Scores- Leveled papers'!$H$3:$KM$3,AF$4,'English Scores- Leveled papers'!$H46:$KM46,"&gt;-1")=0,"",SUMIF('English Scores- Leveled papers'!$H$3:$KM$3,AF$4,'English Scores- Leveled papers'!$H46:$KM46)))</f>
        <v/>
      </c>
      <c r="AG47" s="89" t="str">
        <f>IF($B47="","",IF(COUNTIFS('English Scores- Leveled papers'!$H$3:$KM$3,AG$4,'English Scores- Leveled papers'!$H46:$KM46,"&gt;-1")=0,"",SUMIF('English Scores- Leveled papers'!$H$3:$KM$3,AG$4,'English Scores- Leveled papers'!$H46:$KM46)))</f>
        <v/>
      </c>
      <c r="AH47" s="89" t="str">
        <f>IF($B47="","",IF(COUNTIFS('English Scores- Leveled papers'!$H$3:$KM$3,AH$4,'English Scores- Leveled papers'!$H46:$KM46,"&gt;-1")=0,"",SUMIF('English Scores- Leveled papers'!$H$3:$KM$3,AH$4,'English Scores- Leveled papers'!$H46:$KM46)))</f>
        <v/>
      </c>
      <c r="AI47" s="89" t="str">
        <f>IF($B47="","",IF(COUNTIFS('English Scores- Leveled papers'!$H$3:$KM$3,AI$4,'English Scores- Leveled papers'!$H46:$KM46,"&gt;-1")=0,"",SUMIF('English Scores- Leveled papers'!$H$3:$KM$3,AI$4,'English Scores- Leveled papers'!$H46:$KM46)))</f>
        <v/>
      </c>
      <c r="AJ47" s="89" t="str">
        <f>IF($B47="","",IF(COUNTIFS('English Scores- Leveled papers'!$H$3:$KM$3,AJ$4,'English Scores- Leveled papers'!$H46:$KM46,"&gt;-1")=0,"",SUMIF('English Scores- Leveled papers'!$H$3:$KM$3,AJ$4,'English Scores- Leveled papers'!$H46:$KM46)))</f>
        <v/>
      </c>
      <c r="AK47" s="89" t="str">
        <f>IF($B47="","",IF(COUNTIFS('English Scores- Leveled papers'!$H$3:$KM$3,AK$4,'English Scores- Leveled papers'!$H46:$KM46,"&gt;-1")=0,"",SUMIF('English Scores- Leveled papers'!$H$3:$KM$3,AK$4,'English Scores- Leveled papers'!$H46:$KM46)))</f>
        <v/>
      </c>
      <c r="AL47" s="89" t="str">
        <f>IF($B47="","",IF(COUNTIFS('English Scores- Leveled papers'!$H$3:$KM$3,AL$4,'English Scores- Leveled papers'!$H46:$KM46,"&gt;-1")=0,"",SUMIF('English Scores- Leveled papers'!$H$3:$KM$3,AL$4,'English Scores- Leveled papers'!$H46:$KM46)))</f>
        <v/>
      </c>
      <c r="AM47" s="89" t="str">
        <f>IF($B47="","",IF(COUNTIFS('English Scores- Leveled papers'!$H$3:$KM$3,AM$4,'English Scores- Leveled papers'!$H46:$KM46,"&gt;-1")=0,"",SUMIF('English Scores- Leveled papers'!$H$3:$KM$3,AM$4,'English Scores- Leveled papers'!$H46:$KM46)))</f>
        <v/>
      </c>
      <c r="AN47" s="89" t="str">
        <f>IF($B47="","",IF(COUNTIFS('English Scores- Leveled papers'!$H$3:$KM$3,AN$4,'English Scores- Leveled papers'!$H46:$KM46,"&gt;-1")=0,"",SUMIF('English Scores- Leveled papers'!$H$3:$KM$3,AN$4,'English Scores- Leveled papers'!$H46:$KM46)))</f>
        <v/>
      </c>
      <c r="AO47" s="89" t="str">
        <f>IF($B47="","",IF(COUNTIFS('English Scores- Leveled papers'!$H$3:$KM$3,AO$4,'English Scores- Leveled papers'!$H46:$KM46,"&gt;-1")=0,"",SUMIF('English Scores- Leveled papers'!$H$3:$KM$3,AO$4,'English Scores- Leveled papers'!$H46:$KM46)))</f>
        <v/>
      </c>
      <c r="AP47" s="89" t="str">
        <f>IF($B47="","",IF(COUNTIFS('English Scores- Leveled papers'!$H$3:$KM$3,AP$4,'English Scores- Leveled papers'!$H46:$KM46,"&gt;-1")=0,"",SUMIF('English Scores- Leveled papers'!$H$3:$KM$3,AP$4,'English Scores- Leveled papers'!$H46:$KM46)))</f>
        <v/>
      </c>
      <c r="AQ47" s="89" t="str">
        <f>IF($B47="","",IF(COUNTIFS('English Scores- Leveled papers'!$H$3:$KM$3,AQ$4,'English Scores- Leveled papers'!$H46:$KM46,"&gt;-1")=0,"",SUMIF('English Scores- Leveled papers'!$H$3:$KM$3,AQ$4,'English Scores- Leveled papers'!$H46:$KM46)))</f>
        <v/>
      </c>
      <c r="AR47" s="89" t="str">
        <f>IF($B47="","",IF(COUNTIFS('English Scores- Leveled papers'!$H$3:$KM$3,AR$4,'English Scores- Leveled papers'!$H46:$KM46,"&gt;-1")=0,"",SUMIF('English Scores- Leveled papers'!$H$3:$KM$3,AR$4,'English Scores- Leveled papers'!$H46:$KM46)))</f>
        <v/>
      </c>
      <c r="AS47" s="89" t="str">
        <f>IF($B47="","",IF(COUNTIFS('English Scores- Leveled papers'!$H$3:$KM$3,AS$4,'English Scores- Leveled papers'!$H46:$KM46,"&gt;-1")=0,"",SUMIF('English Scores- Leveled papers'!$H$3:$KM$3,AS$4,'English Scores- Leveled papers'!$H46:$KM46)))</f>
        <v/>
      </c>
      <c r="AT47" s="89" t="str">
        <f>IF($B47="","",IF(COUNTIFS('English Scores- Leveled papers'!$H$3:$KM$3,AT$4,'English Scores- Leveled papers'!$H46:$KM46,"&gt;-1")=0,"",SUMIF('English Scores- Leveled papers'!$H$3:$KM$3,AT$4,'English Scores- Leveled papers'!$H46:$KM46)))</f>
        <v/>
      </c>
      <c r="AU47" s="89" t="str">
        <f>IF($B47="","",IF(COUNTIFS('English Scores- Leveled papers'!$H$3:$KM$3,AU$4,'English Scores- Leveled papers'!$H46:$KM46,"&gt;-1")=0,"",SUMIF('English Scores- Leveled papers'!$H$3:$KM$3,AU$4,'English Scores- Leveled papers'!$H46:$KM46)))</f>
        <v/>
      </c>
      <c r="AV47" s="89" t="str">
        <f>IF($B47="","",IF(COUNTIFS('English Scores- Leveled papers'!$H$3:$KM$3,AV$4,'English Scores- Leveled papers'!$H46:$KM46,"&gt;-1")=0,"",SUMIF('English Scores- Leveled papers'!$H$3:$KM$3,AV$4,'English Scores- Leveled papers'!$H46:$KM46)))</f>
        <v/>
      </c>
      <c r="AW47" s="89" t="str">
        <f>IF($B47="","",IF(COUNTIFS('English Scores- Leveled papers'!$H$3:$KM$3,AW$4,'English Scores- Leveled papers'!$H46:$KM46,"&gt;-1")=0,"",SUMIF('English Scores- Leveled papers'!$H$3:$KM$3,AW$4,'English Scores- Leveled papers'!$H46:$KM46)))</f>
        <v/>
      </c>
      <c r="AX47" s="89" t="str">
        <f>IF($B47="","",IF(COUNTIFS('English Scores- Leveled papers'!$H$3:$KM$3,AX$4,'English Scores- Leveled papers'!$H46:$KM46,"&gt;-1")=0,"",SUMIF('English Scores- Leveled papers'!$H$3:$KM$3,AX$4,'English Scores- Leveled papers'!$H46:$KM46)))</f>
        <v/>
      </c>
      <c r="AY47" s="89" t="str">
        <f>IF($B47="","",IF(COUNTIFS('English Scores- Leveled papers'!$H$3:$KM$3,AY$4,'English Scores- Leveled papers'!$H46:$KM46,"&gt;-1")=0,"",SUMIF('English Scores- Leveled papers'!$H$3:$KM$3,AY$4,'English Scores- Leveled papers'!$H46:$KM46)))</f>
        <v/>
      </c>
      <c r="AZ47" s="89" t="str">
        <f>IF($B47="","",IF(COUNTIFS('English Scores- Leveled papers'!$H$3:$KM$3,AZ$4,'English Scores- Leveled papers'!$H46:$KM46,"&gt;-1")=0,"",SUMIF('English Scores- Leveled papers'!$H$3:$KM$3,AZ$4,'English Scores- Leveled papers'!$H46:$KM46)))</f>
        <v/>
      </c>
      <c r="BA47" s="89" t="str">
        <f>IF($B47="","",IF(COUNTIFS('English Scores- Leveled papers'!$H$3:$KM$3,BA$4,'English Scores- Leveled papers'!$H46:$KM46,"&gt;-1")=0,"",SUMIF('English Scores- Leveled papers'!$H$3:$KM$3,BA$4,'English Scores- Leveled papers'!$H46:$KM46)))</f>
        <v/>
      </c>
      <c r="BB47" s="89" t="str">
        <f>IF($B47="","",IF(COUNTIFS('English Scores- Leveled papers'!$H$3:$KM$3,BB$4,'English Scores- Leveled papers'!$H46:$KM46,"&gt;-1")=0,"",SUMIF('English Scores- Leveled papers'!$H$3:$KM$3,BB$4,'English Scores- Leveled papers'!$H46:$KM46)))</f>
        <v/>
      </c>
      <c r="BC47" s="89" t="str">
        <f>IF($B47="","",IF(COUNTIFS('English Scores- Leveled papers'!$H$3:$KM$3,BC$4,'English Scores- Leveled papers'!$H46:$KM46,"&gt;-1")=0,"",SUMIF('English Scores- Leveled papers'!$H$3:$KM$3,BC$4,'English Scores- Leveled papers'!$H46:$KM46)))</f>
        <v/>
      </c>
      <c r="BD47" s="89" t="str">
        <f>IF($B47="","",IF(COUNTIFS('English Scores- Leveled papers'!$H$3:$KM$3,BD$4,'English Scores- Leveled papers'!$H46:$KM46,"&gt;-1")=0,"",SUMIF('English Scores- Leveled papers'!$H$3:$KM$3,BD$4,'English Scores- Leveled papers'!$H46:$KM46)))</f>
        <v/>
      </c>
      <c r="BE47" s="89" t="str">
        <f>IF($B47="","",IF(COUNTIFS('English Scores- Leveled papers'!$H$3:$KM$3,BE$4,'English Scores- Leveled papers'!$H46:$KM46,"&gt;-1")=0,"",SUMIF('English Scores- Leveled papers'!$H$3:$KM$3,BE$4,'English Scores- Leveled papers'!$H46:$KM46)))</f>
        <v/>
      </c>
      <c r="BF47" s="89" t="str">
        <f>IF($B47="","",IF(COUNTIFS('English Scores- Leveled papers'!$H$3:$KM$3,BF$4,'English Scores- Leveled papers'!$H46:$KM46,"&gt;-1")=0,"",SUMIF('English Scores- Leveled papers'!$H$3:$KM$3,BF$4,'English Scores- Leveled papers'!$H46:$KM46)))</f>
        <v/>
      </c>
      <c r="BG47" s="89" t="str">
        <f>IF($B47="","",IF(COUNTIFS('English Scores- Leveled papers'!$H$3:$KM$3,BG$4,'English Scores- Leveled papers'!$H46:$KM46,"&gt;-1")=0,"",SUMIF('English Scores- Leveled papers'!$H$3:$KM$3,BG$4,'English Scores- Leveled papers'!$H46:$KM46)))</f>
        <v/>
      </c>
      <c r="BH47" s="89" t="str">
        <f>IF($B47="","",IF(COUNTIFS('English Scores- Leveled papers'!$H$3:$KM$3,BH$4,'English Scores- Leveled papers'!$H46:$KM46,"&gt;-1")=0,"",SUMIF('English Scores- Leveled papers'!$H$3:$KM$3,BH$4,'English Scores- Leveled papers'!$H46:$KM46)))</f>
        <v/>
      </c>
      <c r="BI47" s="89" t="str">
        <f>IF($B47="","",IF(COUNTIFS('English Scores- Leveled papers'!$H$3:$KM$3,BI$4,'English Scores- Leveled papers'!$H46:$KM46,"&gt;-1")=0,"",SUMIF('English Scores- Leveled papers'!$H$3:$KM$3,BI$4,'English Scores- Leveled papers'!$H46:$KM46)))</f>
        <v/>
      </c>
      <c r="BJ47" s="89" t="str">
        <f>IF($B47="","",IF(COUNTIFS('English Scores- Leveled papers'!$H$3:$KM$3,BJ$4,'English Scores- Leveled papers'!$H46:$KM46,"&gt;-1")=0,"",SUMIF('English Scores- Leveled papers'!$H$3:$KM$3,BJ$4,'English Scores- Leveled papers'!$H46:$KM46)))</f>
        <v/>
      </c>
      <c r="BK47" s="89" t="str">
        <f>IF($B47="","",IF(COUNTIFS('English Scores- Leveled papers'!$H$3:$KM$3,BK$4,'English Scores- Leveled papers'!$H46:$KM46,"&gt;-1")=0,"",SUMIF('English Scores- Leveled papers'!$H$3:$KM$3,BK$4,'English Scores- Leveled papers'!$H46:$KM46)))</f>
        <v/>
      </c>
      <c r="BL47" s="89" t="str">
        <f>IF($B47="","",IF(COUNTIFS('English Scores- Leveled papers'!$H$3:$KM$3,BL$4,'English Scores- Leveled papers'!$H46:$KM46,"&gt;-1")=0,"",SUMIF('English Scores- Leveled papers'!$H$3:$KM$3,BL$4,'English Scores- Leveled papers'!$H46:$KM46)))</f>
        <v/>
      </c>
      <c r="BM47" s="89" t="str">
        <f>IF($B47="","",IF(COUNTIFS('Eng GLA 6th, 7th, 8th'!$E$3:$DV$3,BM$4,'Eng GLA 6th, 7th, 8th'!$E47:$DV47, "&gt;-1")=0,"",SUMIF('Eng GLA 6th, 7th, 8th'!$E$3:$DV$3,BM$4,'Eng GLA 6th, 7th, 8th'!$E47:$DV47)))</f>
        <v/>
      </c>
      <c r="BN47" s="89" t="str">
        <f>IF($B47="","",IF(COUNTIFS('Eng GLA 6th, 7th, 8th'!$E$3:$DV$3,BN$4,'Eng GLA 6th, 7th, 8th'!$E47:$DV47, "&gt;-1")=0,"",SUMIF('Eng GLA 6th, 7th, 8th'!$E$3:$DV$3,BN$4,'Eng GLA 6th, 7th, 8th'!$E47:$DV47)))</f>
        <v/>
      </c>
      <c r="BO47" s="89" t="str">
        <f>IF($B47="","",IF(COUNTIFS('Eng GLA 6th, 7th, 8th'!$E$3:$DV$3,BO$4,'Eng GLA 6th, 7th, 8th'!$E47:$DV47, "&gt;-1")=0,"",SUMIF('Eng GLA 6th, 7th, 8th'!$E$3:$DV$3,BO$4,'Eng GLA 6th, 7th, 8th'!$E47:$DV47)))</f>
        <v/>
      </c>
      <c r="BP47" s="89" t="str">
        <f>IF($B47="","",IF(COUNTIFS('Eng GLA 6th, 7th, 8th'!$E$3:$DV$3,BP$4,'Eng GLA 6th, 7th, 8th'!$E47:$DV47, "&gt;-1")=0,"",SUMIF('Eng GLA 6th, 7th, 8th'!$E$3:$DV$3,BP$4,'Eng GLA 6th, 7th, 8th'!$E47:$DV47)))</f>
        <v/>
      </c>
      <c r="BQ47" s="89" t="str">
        <f>IF($B47="","",IF(COUNTIFS('Eng GLA 6th, 7th, 8th'!$E$3:$DV$3,BQ$4,'Eng GLA 6th, 7th, 8th'!$E47:$DV47, "&gt;-1")=0,"",SUMIF('Eng GLA 6th, 7th, 8th'!$E$3:$DV$3,BQ$4,'Eng GLA 6th, 7th, 8th'!$E47:$DV47)))</f>
        <v/>
      </c>
      <c r="BR47" s="89" t="str">
        <f>IF($B47="","",IF(COUNTIFS('Eng GLA 6th, 7th, 8th'!$E$3:$DV$3,BR$4,'Eng GLA 6th, 7th, 8th'!$E47:$DV47, "&gt;-1")=0,"",SUMIF('Eng GLA 6th, 7th, 8th'!$E$3:$DV$3,BR$4,'Eng GLA 6th, 7th, 8th'!$E47:$DV47)))</f>
        <v/>
      </c>
      <c r="BS47" s="89" t="str">
        <f>IF($B47="","",IF(COUNTIFS('Eng GLA 6th, 7th, 8th'!$E$3:$DV$3,BS$4,'Eng GLA 6th, 7th, 8th'!$E47:$DV47, "&gt;-1")=0,"",SUMIF('Eng GLA 6th, 7th, 8th'!$E$3:$DV$3,BS$4,'Eng GLA 6th, 7th, 8th'!$E47:$DV47)))</f>
        <v/>
      </c>
      <c r="BT47" s="89" t="str">
        <f>IF($B47="","",IF(COUNTIFS('Eng GLA 6th, 7th, 8th'!$E$3:$DV$3,BT$4,'Eng GLA 6th, 7th, 8th'!$E47:$DV47, "&gt;-1")=0,"",SUMIF('Eng GLA 6th, 7th, 8th'!$E$3:$DV$3,BT$4,'Eng GLA 6th, 7th, 8th'!$E47:$DV47)))</f>
        <v/>
      </c>
      <c r="BU47" s="89" t="str">
        <f>IF($B47="","",IF(COUNTIFS('Eng GLA 6th, 7th, 8th'!$E$3:$DV$3,BU$4,'Eng GLA 6th, 7th, 8th'!$E47:$DV47, "&gt;-1")=0,"",SUMIF('Eng GLA 6th, 7th, 8th'!$E$3:$DV$3,BU$4,'Eng GLA 6th, 7th, 8th'!$E47:$DV47)))</f>
        <v/>
      </c>
      <c r="BV47" s="89" t="str">
        <f>IF($B47="","",IF(COUNTIFS('Eng GLA 6th, 7th, 8th'!$E$3:$DV$3,BV$4,'Eng GLA 6th, 7th, 8th'!$E47:$DV47, "&gt;-1")=0,"",SUMIF('Eng GLA 6th, 7th, 8th'!$E$3:$DV$3,BV$4,'Eng GLA 6th, 7th, 8th'!$E47:$DV47)))</f>
        <v/>
      </c>
      <c r="BW47" s="89" t="str">
        <f>IF($B47="","",IF(COUNTIFS('Eng GLA 6th, 7th, 8th'!$E$3:$DV$3,BW$4,'Eng GLA 6th, 7th, 8th'!$E47:$DV47, "&gt;-1")=0,"",SUMIF('Eng GLA 6th, 7th, 8th'!$E$3:$DV$3,BW$4,'Eng GLA 6th, 7th, 8th'!$E47:$DV47)))</f>
        <v/>
      </c>
      <c r="BX47" s="89" t="str">
        <f>IF($B47="","",IF(COUNTIFS('Eng GLA 6th, 7th, 8th'!$E$3:$DV$3,BX$4,'Eng GLA 6th, 7th, 8th'!$E47:$DV47, "&gt;-1")=0,"",SUMIF('Eng GLA 6th, 7th, 8th'!$E$3:$DV$3,BX$4,'Eng GLA 6th, 7th, 8th'!$E47:$DV47)))</f>
        <v/>
      </c>
      <c r="BY47" s="89" t="str">
        <f>IF($B47="","",IF(COUNTIFS('Eng GLA 6th, 7th, 8th'!$E$3:$DV$3,BY$4,'Eng GLA 6th, 7th, 8th'!$E47:$DV47, "&gt;-1")=0,"",SUMIF('Eng GLA 6th, 7th, 8th'!$E$3:$DV$3,BY$4,'Eng GLA 6th, 7th, 8th'!$E47:$DV47)))</f>
        <v/>
      </c>
      <c r="BZ47" s="89" t="str">
        <f>IF($B47="","",IF(COUNTIFS('Eng GLA 6th, 7th, 8th'!$E$3:$DV$3,BZ$4,'Eng GLA 6th, 7th, 8th'!$E47:$DV47, "&gt;-1")=0,"",SUMIF('Eng GLA 6th, 7th, 8th'!$E$3:$DV$3,BZ$4,'Eng GLA 6th, 7th, 8th'!$E47:$DV47)))</f>
        <v/>
      </c>
      <c r="CA47" s="89" t="str">
        <f>IF($B47="","",IF(COUNTIFS('Eng GLA 6th, 7th, 8th'!$E$3:$DV$3,CA$4,'Eng GLA 6th, 7th, 8th'!$E47:$DV47, "&gt;-1")=0,"",SUMIF('Eng GLA 6th, 7th, 8th'!$E$3:$DV$3,CA$4,'Eng GLA 6th, 7th, 8th'!$E47:$DV47)))</f>
        <v/>
      </c>
      <c r="CB47" s="426"/>
      <c r="CC47" s="133" t="str">
        <f>IFERROR(IF((COUNT('Eng GLA 6th, 7th, 8th'!E47:U47)=0)," ",(SUM('Eng GLA 6th, 7th, 8th'!E47:U47)/$CC$3)),"")</f>
        <v xml:space="preserve"> </v>
      </c>
      <c r="CD47" s="133" t="str">
        <f>IFERROR(IF((COUNT('Eng GLA 6th, 7th, 8th'!V47:AA47)=0)," ",(SUM('Eng GLA 6th, 7th, 8th'!V47:AA47)/$CD$3)),"")</f>
        <v xml:space="preserve"> </v>
      </c>
      <c r="CE47" s="133" t="str">
        <f>IFERROR(IF((COUNT('Eng GLA 6th, 7th, 8th'!AB47:AG47)=0)," ",(SUM('Eng GLA 6th, 7th, 8th'!AB47:AG47)/$CE$3)),"")</f>
        <v xml:space="preserve"> </v>
      </c>
      <c r="CF47" s="133" t="str">
        <f>IFERROR(IF((COUNT('Eng GLA 6th, 7th, 8th'!AH47:AP47)=0)," ",(SUM('Eng GLA 6th, 7th, 8th'!AH47:AP47)/$CF$3)),"")</f>
        <v xml:space="preserve"> </v>
      </c>
      <c r="CG47" s="433" t="str">
        <f>IFERROR(IF((COUNT('Eng GLA 6th, 7th, 8th'!AR47:BH47)=0)," ",(SUM('Eng GLA 6th, 7th, 8th'!AR47:BH47)/$CG$3)),"")</f>
        <v xml:space="preserve"> </v>
      </c>
      <c r="CH47" s="433" t="str">
        <f>IFERROR(IF((COUNT('Eng GLA 6th, 7th, 8th'!BI47:BN47)=0)," ",(SUM('Eng GLA 6th, 7th, 8th'!BI47:BN47)/$CH$3)),"")</f>
        <v xml:space="preserve"> </v>
      </c>
      <c r="CI47" s="433" t="str">
        <f>IFERROR(IF((COUNT('Eng GLA 6th, 7th, 8th'!BO47:BT47)=0)," ",(SUM('Eng GLA 6th, 7th, 8th'!BO47:BT47)/$CI$3)),"")</f>
        <v xml:space="preserve"> </v>
      </c>
      <c r="CJ47" s="433" t="str">
        <f>IFERROR(IF((COUNT('Eng GLA 6th, 7th, 8th'!BU47:CF47)=0)," ",(SUM('Eng GLA 6th, 7th, 8th'!BU47:CF47)/$CJ$3)),"")</f>
        <v xml:space="preserve"> </v>
      </c>
      <c r="CK47" s="433" t="str">
        <f>IFERROR(IF((COUNT('Eng GLA 6th, 7th, 8th'!CH47:CX47)=0)," ",(SUM('Eng GLA 6th, 7th, 8th'!CH47:CX47)/$CK$3)),"")</f>
        <v xml:space="preserve"> </v>
      </c>
      <c r="CL47" s="433" t="str">
        <f>IFERROR(IF((COUNT('Eng GLA 6th, 7th, 8th'!CY47:DD47)=0)," ",(SUM('Eng GLA 6th, 7th, 8th'!CY47:DD47)/$CL$3)),"")</f>
        <v xml:space="preserve"> </v>
      </c>
      <c r="CM47" s="433" t="str">
        <f>IFERROR(IF((COUNT('Eng GLA 6th, 7th, 8th'!DE47:DJ47)=0)," ",(SUM('Eng GLA 6th, 7th, 8th'!DE47:DJ47)/$CM$3)),"")</f>
        <v xml:space="preserve"> </v>
      </c>
      <c r="CN47" s="433" t="str">
        <f>IFERROR(IF((COUNT('Eng GLA 6th, 7th, 8th'!DK47:DV47)=0)," ",(SUM('Eng GLA 6th, 7th, 8th'!DK47:DV47)/$CN$3)),"")</f>
        <v xml:space="preserve"> </v>
      </c>
    </row>
    <row r="48" spans="1:92" x14ac:dyDescent="0.2">
      <c r="A48" s="65">
        <v>41</v>
      </c>
      <c r="B48" s="65" t="str">
        <f>'English Scores- Leveled papers'!B47</f>
        <v/>
      </c>
      <c r="C48" s="66" t="str">
        <f>'RC Mastery Check+Question type'!H45</f>
        <v/>
      </c>
      <c r="D48" s="153" t="str">
        <f>'Cover Sheet'!L45</f>
        <v/>
      </c>
      <c r="E48" s="89" t="str">
        <f>IF($B48="","",IF(COUNTIFS('English Scores- Leveled papers'!$H$3:$KM$3,E$4,'English Scores- Leveled papers'!$H47:$KM47,"&gt;-1")=0,"",SUMIF('English Scores- Leveled papers'!$H$3:$KM$3,E$4,'English Scores- Leveled papers'!$H47:$KM47)))</f>
        <v/>
      </c>
      <c r="F48" s="89" t="str">
        <f>IF($B48="","",IF(COUNTIFS('English Scores- Leveled papers'!$H$3:$KM$3,F$4,'English Scores- Leveled papers'!$H47:$KM47,"&gt;-1")=0,"",SUMIF('English Scores- Leveled papers'!$H$3:$KM$3,F$4,'English Scores- Leveled papers'!$H47:$KM47)))</f>
        <v/>
      </c>
      <c r="G48" s="89" t="str">
        <f>IF($B48="","",IF(COUNTIFS('English Scores- Leveled papers'!$H$3:$KM$3,G$4,'English Scores- Leveled papers'!$H47:$KM47,"&gt;-1")=0,"",SUMIF('English Scores- Leveled papers'!$H$3:$KM$3,G$4,'English Scores- Leveled papers'!$H47:$KM47)))</f>
        <v/>
      </c>
      <c r="H48" s="89" t="str">
        <f>IF($B48="","",IF(COUNTIFS('English Scores- Leveled papers'!$H$3:$KM$3,H$4,'English Scores- Leveled papers'!$H47:$KM47,"&gt;-1")=0,"",SUMIF('English Scores- Leveled papers'!$H$3:$KM$3,H$4,'English Scores- Leveled papers'!$H47:$KM47)))</f>
        <v/>
      </c>
      <c r="I48" s="89" t="str">
        <f>IF($B48="","",IF(COUNTIFS('English Scores- Leveled papers'!$H$3:$KM$3,I$4,'English Scores- Leveled papers'!$H47:$KM47,"&gt;-1")=0,"",SUMIF('English Scores- Leveled papers'!$H$3:$KM$3,I$4,'English Scores- Leveled papers'!$H47:$KM47)))</f>
        <v/>
      </c>
      <c r="J48" s="89" t="str">
        <f>IF($B48="","",IF(COUNTIFS('English Scores- Leveled papers'!$H$3:$KM$3,J$4,'English Scores- Leveled papers'!$H47:$KM47,"&gt;-1")=0,"",SUMIF('English Scores- Leveled papers'!$H$3:$KM$3,J$4,'English Scores- Leveled papers'!$H47:$KM47)))</f>
        <v/>
      </c>
      <c r="K48" s="89" t="str">
        <f>IF($B48="","",IF(COUNTIFS('English Scores- Leveled papers'!$H$3:$KM$3,K$4,'English Scores- Leveled papers'!$H47:$KM47,"&gt;-1")=0,"",SUMIF('English Scores- Leveled papers'!$H$3:$KM$3,K$4,'English Scores- Leveled papers'!$H47:$KM47)))</f>
        <v/>
      </c>
      <c r="L48" s="89" t="str">
        <f>IF($B48="","",IF(COUNTIFS('English Scores- Leveled papers'!$H$3:$KM$3,L$4,'English Scores- Leveled papers'!$H47:$KM47,"&gt;-1")=0,"",SUMIF('English Scores- Leveled papers'!$H$3:$KM$3,L$4,'English Scores- Leveled papers'!$H47:$KM47)))</f>
        <v/>
      </c>
      <c r="M48" s="89" t="str">
        <f>IF($B48="","",IF(COUNTIFS('English Scores- Leveled papers'!$H$3:$KM$3,M$4,'English Scores- Leveled papers'!$H47:$KM47,"&gt;-1")=0,"",SUMIF('English Scores- Leveled papers'!$H$3:$KM$3,M$4,'English Scores- Leveled papers'!$H47:$KM47)))</f>
        <v/>
      </c>
      <c r="N48" s="89" t="str">
        <f>IF($B48="","",IF(COUNTIFS('English Scores- Leveled papers'!$H$3:$KM$3,N$4,'English Scores- Leveled papers'!$H47:$KM47,"&gt;-1")=0,"",SUMIF('English Scores- Leveled papers'!$H$3:$KM$3,N$4,'English Scores- Leveled papers'!$H47:$KM47)))</f>
        <v/>
      </c>
      <c r="O48" s="89" t="str">
        <f>IF($B48="","",IF(COUNTIFS('English Scores- Leveled papers'!$H$3:$KM$3,O$4,'English Scores- Leveled papers'!$H47:$KM47,"&gt;-1")=0,"",SUMIF('English Scores- Leveled papers'!$H$3:$KM$3,O$4,'English Scores- Leveled papers'!$H47:$KM47)))</f>
        <v/>
      </c>
      <c r="P48" s="89" t="str">
        <f>IF($B48="","",IF(COUNTIFS('English Scores- Leveled papers'!$H$3:$KM$3,P$4,'English Scores- Leveled papers'!$H47:$KM47,"&gt;-1")=0,"",SUMIF('English Scores- Leveled papers'!$H$3:$KM$3,P$4,'English Scores- Leveled papers'!$H47:$KM47)))</f>
        <v/>
      </c>
      <c r="Q48" s="89" t="str">
        <f>IF($B48="","",IF(COUNTIFS('English Scores- Leveled papers'!$H$3:$KM$3,Q$4,'English Scores- Leveled papers'!$H47:$KM47,"&gt;-1")=0,"",SUMIF('English Scores- Leveled papers'!$H$3:$KM$3,Q$4,'English Scores- Leveled papers'!$H47:$KM47)))</f>
        <v/>
      </c>
      <c r="R48" s="89" t="str">
        <f>IF($B48="","",IF(COUNTIFS('English Scores- Leveled papers'!$H$3:$KM$3,R$4,'English Scores- Leveled papers'!$H47:$KM47,"&gt;-1")=0,"",SUMIF('English Scores- Leveled papers'!$H$3:$KM$3,R$4,'English Scores- Leveled papers'!$H47:$KM47)))</f>
        <v/>
      </c>
      <c r="S48" s="89" t="str">
        <f>IF($B48="","",IF(COUNTIFS('English Scores- Leveled papers'!$H$3:$KM$3,S$4,'English Scores- Leveled papers'!$H47:$KM47,"&gt;-1")=0,"",SUMIF('English Scores- Leveled papers'!$H$3:$KM$3,S$4,'English Scores- Leveled papers'!$H47:$KM47)))</f>
        <v/>
      </c>
      <c r="T48" s="89" t="str">
        <f>IF($B48="","",IF(COUNTIFS('English Scores- Leveled papers'!$H$3:$KM$3,T$4,'English Scores- Leveled papers'!$H47:$KM47,"&gt;-1")=0,"",SUMIF('English Scores- Leveled papers'!$H$3:$KM$3,T$4,'English Scores- Leveled papers'!$H47:$KM47)))</f>
        <v/>
      </c>
      <c r="U48" s="89" t="str">
        <f>IF($B48="","",IF(COUNTIFS('English Scores- Leveled papers'!$H$3:$KM$3,U$4,'English Scores- Leveled papers'!$H47:$KM47,"&gt;-1")=0,"",SUMIF('English Scores- Leveled papers'!$H$3:$KM$3,U$4,'English Scores- Leveled papers'!$H47:$KM47)))</f>
        <v/>
      </c>
      <c r="V48" s="89" t="str">
        <f>IF($B48="","",IF(COUNTIFS('English Scores- Leveled papers'!$H$3:$KM$3,V$4,'English Scores- Leveled papers'!$H47:$KM47,"&gt;-1")=0,"",SUMIF('English Scores- Leveled papers'!$H$3:$KM$3,V$4,'English Scores- Leveled papers'!$H47:$KM47)))</f>
        <v/>
      </c>
      <c r="W48" s="89" t="str">
        <f>IF($B48="","",IF(COUNTIFS('English Scores- Leveled papers'!$H$3:$KM$3,W$4,'English Scores- Leveled papers'!$H47:$KM47,"&gt;-1")=0,"",SUMIF('English Scores- Leveled papers'!$H$3:$KM$3,W$4,'English Scores- Leveled papers'!$H47:$KM47)))</f>
        <v/>
      </c>
      <c r="X48" s="89" t="str">
        <f>IF($B48="","",IF(COUNTIFS('English Scores- Leveled papers'!$H$3:$KM$3,X$4,'English Scores- Leveled papers'!$H47:$KM47,"&gt;-1")=0,"",SUMIF('English Scores- Leveled papers'!$H$3:$KM$3,X$4,'English Scores- Leveled papers'!$H47:$KM47)))</f>
        <v/>
      </c>
      <c r="Y48" s="89" t="str">
        <f>IF($B48="","",IF(COUNTIFS('English Scores- Leveled papers'!$H$3:$KM$3,Y$4,'English Scores- Leveled papers'!$H47:$KM47,"&gt;-1")=0,"",SUMIF('English Scores- Leveled papers'!$H$3:$KM$3,Y$4,'English Scores- Leveled papers'!$H47:$KM47)))</f>
        <v/>
      </c>
      <c r="Z48" s="89" t="str">
        <f>IF($B48="","",IF(COUNTIFS('English Scores- Leveled papers'!$H$3:$KM$3,Z$4,'English Scores- Leveled papers'!$H47:$KM47,"&gt;-1")=0,"",SUMIF('English Scores- Leveled papers'!$H$3:$KM$3,Z$4,'English Scores- Leveled papers'!$H47:$KM47)))</f>
        <v/>
      </c>
      <c r="AA48" s="89" t="str">
        <f>IF($B48="","",IF(COUNTIFS('English Scores- Leveled papers'!$H$3:$KM$3,AA$4,'English Scores- Leveled papers'!$H47:$KM47,"&gt;-1")=0,"",SUMIF('English Scores- Leveled papers'!$H$3:$KM$3,AA$4,'English Scores- Leveled papers'!$H47:$KM47)))</f>
        <v/>
      </c>
      <c r="AB48" s="89" t="str">
        <f>IF($B48="","",IF(COUNTIFS('English Scores- Leveled papers'!$H$3:$KM$3,AB$4,'English Scores- Leveled papers'!$H47:$KM47,"&gt;-1")=0,"",SUMIF('English Scores- Leveled papers'!$H$3:$KM$3,AB$4,'English Scores- Leveled papers'!$H47:$KM47)))</f>
        <v/>
      </c>
      <c r="AC48" s="89" t="str">
        <f>IF($B48="","",IF(COUNTIFS('English Scores- Leveled papers'!$H$3:$KM$3,AC$4,'English Scores- Leveled papers'!$H47:$KM47,"&gt;-1")=0,"",SUMIF('English Scores- Leveled papers'!$H$3:$KM$3,AC$4,'English Scores- Leveled papers'!$H47:$KM47)))</f>
        <v/>
      </c>
      <c r="AD48" s="89" t="str">
        <f>IF($B48="","",IF(COUNTIFS('English Scores- Leveled papers'!$H$3:$KM$3,AD$4,'English Scores- Leveled papers'!$H47:$KM47,"&gt;-1")=0,"",SUMIF('English Scores- Leveled papers'!$H$3:$KM$3,AD$4,'English Scores- Leveled papers'!$H47:$KM47)))</f>
        <v/>
      </c>
      <c r="AE48" s="89" t="str">
        <f>IF($B48="","",IF(COUNTIFS('English Scores- Leveled papers'!$H$3:$KM$3,AE$4,'English Scores- Leveled papers'!$H47:$KM47,"&gt;-1")=0,"",SUMIF('English Scores- Leveled papers'!$H$3:$KM$3,AE$4,'English Scores- Leveled papers'!$H47:$KM47)))</f>
        <v/>
      </c>
      <c r="AF48" s="89" t="str">
        <f>IF($B48="","",IF(COUNTIFS('English Scores- Leveled papers'!$H$3:$KM$3,AF$4,'English Scores- Leveled papers'!$H47:$KM47,"&gt;-1")=0,"",SUMIF('English Scores- Leveled papers'!$H$3:$KM$3,AF$4,'English Scores- Leveled papers'!$H47:$KM47)))</f>
        <v/>
      </c>
      <c r="AG48" s="89" t="str">
        <f>IF($B48="","",IF(COUNTIFS('English Scores- Leveled papers'!$H$3:$KM$3,AG$4,'English Scores- Leveled papers'!$H47:$KM47,"&gt;-1")=0,"",SUMIF('English Scores- Leveled papers'!$H$3:$KM$3,AG$4,'English Scores- Leveled papers'!$H47:$KM47)))</f>
        <v/>
      </c>
      <c r="AH48" s="89" t="str">
        <f>IF($B48="","",IF(COUNTIFS('English Scores- Leveled papers'!$H$3:$KM$3,AH$4,'English Scores- Leveled papers'!$H47:$KM47,"&gt;-1")=0,"",SUMIF('English Scores- Leveled papers'!$H$3:$KM$3,AH$4,'English Scores- Leveled papers'!$H47:$KM47)))</f>
        <v/>
      </c>
      <c r="AI48" s="89" t="str">
        <f>IF($B48="","",IF(COUNTIFS('English Scores- Leveled papers'!$H$3:$KM$3,AI$4,'English Scores- Leveled papers'!$H47:$KM47,"&gt;-1")=0,"",SUMIF('English Scores- Leveled papers'!$H$3:$KM$3,AI$4,'English Scores- Leveled papers'!$H47:$KM47)))</f>
        <v/>
      </c>
      <c r="AJ48" s="89" t="str">
        <f>IF($B48="","",IF(COUNTIFS('English Scores- Leveled papers'!$H$3:$KM$3,AJ$4,'English Scores- Leveled papers'!$H47:$KM47,"&gt;-1")=0,"",SUMIF('English Scores- Leveled papers'!$H$3:$KM$3,AJ$4,'English Scores- Leveled papers'!$H47:$KM47)))</f>
        <v/>
      </c>
      <c r="AK48" s="89" t="str">
        <f>IF($B48="","",IF(COUNTIFS('English Scores- Leveled papers'!$H$3:$KM$3,AK$4,'English Scores- Leveled papers'!$H47:$KM47,"&gt;-1")=0,"",SUMIF('English Scores- Leveled papers'!$H$3:$KM$3,AK$4,'English Scores- Leveled papers'!$H47:$KM47)))</f>
        <v/>
      </c>
      <c r="AL48" s="89" t="str">
        <f>IF($B48="","",IF(COUNTIFS('English Scores- Leveled papers'!$H$3:$KM$3,AL$4,'English Scores- Leveled papers'!$H47:$KM47,"&gt;-1")=0,"",SUMIF('English Scores- Leveled papers'!$H$3:$KM$3,AL$4,'English Scores- Leveled papers'!$H47:$KM47)))</f>
        <v/>
      </c>
      <c r="AM48" s="89" t="str">
        <f>IF($B48="","",IF(COUNTIFS('English Scores- Leveled papers'!$H$3:$KM$3,AM$4,'English Scores- Leveled papers'!$H47:$KM47,"&gt;-1")=0,"",SUMIF('English Scores- Leveled papers'!$H$3:$KM$3,AM$4,'English Scores- Leveled papers'!$H47:$KM47)))</f>
        <v/>
      </c>
      <c r="AN48" s="89" t="str">
        <f>IF($B48="","",IF(COUNTIFS('English Scores- Leveled papers'!$H$3:$KM$3,AN$4,'English Scores- Leveled papers'!$H47:$KM47,"&gt;-1")=0,"",SUMIF('English Scores- Leveled papers'!$H$3:$KM$3,AN$4,'English Scores- Leveled papers'!$H47:$KM47)))</f>
        <v/>
      </c>
      <c r="AO48" s="89" t="str">
        <f>IF($B48="","",IF(COUNTIFS('English Scores- Leveled papers'!$H$3:$KM$3,AO$4,'English Scores- Leveled papers'!$H47:$KM47,"&gt;-1")=0,"",SUMIF('English Scores- Leveled papers'!$H$3:$KM$3,AO$4,'English Scores- Leveled papers'!$H47:$KM47)))</f>
        <v/>
      </c>
      <c r="AP48" s="89" t="str">
        <f>IF($B48="","",IF(COUNTIFS('English Scores- Leveled papers'!$H$3:$KM$3,AP$4,'English Scores- Leveled papers'!$H47:$KM47,"&gt;-1")=0,"",SUMIF('English Scores- Leveled papers'!$H$3:$KM$3,AP$4,'English Scores- Leveled papers'!$H47:$KM47)))</f>
        <v/>
      </c>
      <c r="AQ48" s="89" t="str">
        <f>IF($B48="","",IF(COUNTIFS('English Scores- Leveled papers'!$H$3:$KM$3,AQ$4,'English Scores- Leveled papers'!$H47:$KM47,"&gt;-1")=0,"",SUMIF('English Scores- Leveled papers'!$H$3:$KM$3,AQ$4,'English Scores- Leveled papers'!$H47:$KM47)))</f>
        <v/>
      </c>
      <c r="AR48" s="89" t="str">
        <f>IF($B48="","",IF(COUNTIFS('English Scores- Leveled papers'!$H$3:$KM$3,AR$4,'English Scores- Leveled papers'!$H47:$KM47,"&gt;-1")=0,"",SUMIF('English Scores- Leveled papers'!$H$3:$KM$3,AR$4,'English Scores- Leveled papers'!$H47:$KM47)))</f>
        <v/>
      </c>
      <c r="AS48" s="89" t="str">
        <f>IF($B48="","",IF(COUNTIFS('English Scores- Leveled papers'!$H$3:$KM$3,AS$4,'English Scores- Leveled papers'!$H47:$KM47,"&gt;-1")=0,"",SUMIF('English Scores- Leveled papers'!$H$3:$KM$3,AS$4,'English Scores- Leveled papers'!$H47:$KM47)))</f>
        <v/>
      </c>
      <c r="AT48" s="89" t="str">
        <f>IF($B48="","",IF(COUNTIFS('English Scores- Leveled papers'!$H$3:$KM$3,AT$4,'English Scores- Leveled papers'!$H47:$KM47,"&gt;-1")=0,"",SUMIF('English Scores- Leveled papers'!$H$3:$KM$3,AT$4,'English Scores- Leveled papers'!$H47:$KM47)))</f>
        <v/>
      </c>
      <c r="AU48" s="89" t="str">
        <f>IF($B48="","",IF(COUNTIFS('English Scores- Leveled papers'!$H$3:$KM$3,AU$4,'English Scores- Leveled papers'!$H47:$KM47,"&gt;-1")=0,"",SUMIF('English Scores- Leveled papers'!$H$3:$KM$3,AU$4,'English Scores- Leveled papers'!$H47:$KM47)))</f>
        <v/>
      </c>
      <c r="AV48" s="89" t="str">
        <f>IF($B48="","",IF(COUNTIFS('English Scores- Leveled papers'!$H$3:$KM$3,AV$4,'English Scores- Leveled papers'!$H47:$KM47,"&gt;-1")=0,"",SUMIF('English Scores- Leveled papers'!$H$3:$KM$3,AV$4,'English Scores- Leveled papers'!$H47:$KM47)))</f>
        <v/>
      </c>
      <c r="AW48" s="89" t="str">
        <f>IF($B48="","",IF(COUNTIFS('English Scores- Leveled papers'!$H$3:$KM$3,AW$4,'English Scores- Leveled papers'!$H47:$KM47,"&gt;-1")=0,"",SUMIF('English Scores- Leveled papers'!$H$3:$KM$3,AW$4,'English Scores- Leveled papers'!$H47:$KM47)))</f>
        <v/>
      </c>
      <c r="AX48" s="89" t="str">
        <f>IF($B48="","",IF(COUNTIFS('English Scores- Leveled papers'!$H$3:$KM$3,AX$4,'English Scores- Leveled papers'!$H47:$KM47,"&gt;-1")=0,"",SUMIF('English Scores- Leveled papers'!$H$3:$KM$3,AX$4,'English Scores- Leveled papers'!$H47:$KM47)))</f>
        <v/>
      </c>
      <c r="AY48" s="89" t="str">
        <f>IF($B48="","",IF(COUNTIFS('English Scores- Leveled papers'!$H$3:$KM$3,AY$4,'English Scores- Leveled papers'!$H47:$KM47,"&gt;-1")=0,"",SUMIF('English Scores- Leveled papers'!$H$3:$KM$3,AY$4,'English Scores- Leveled papers'!$H47:$KM47)))</f>
        <v/>
      </c>
      <c r="AZ48" s="89" t="str">
        <f>IF($B48="","",IF(COUNTIFS('English Scores- Leveled papers'!$H$3:$KM$3,AZ$4,'English Scores- Leveled papers'!$H47:$KM47,"&gt;-1")=0,"",SUMIF('English Scores- Leveled papers'!$H$3:$KM$3,AZ$4,'English Scores- Leveled papers'!$H47:$KM47)))</f>
        <v/>
      </c>
      <c r="BA48" s="89" t="str">
        <f>IF($B48="","",IF(COUNTIFS('English Scores- Leveled papers'!$H$3:$KM$3,BA$4,'English Scores- Leveled papers'!$H47:$KM47,"&gt;-1")=0,"",SUMIF('English Scores- Leveled papers'!$H$3:$KM$3,BA$4,'English Scores- Leveled papers'!$H47:$KM47)))</f>
        <v/>
      </c>
      <c r="BB48" s="89" t="str">
        <f>IF($B48="","",IF(COUNTIFS('English Scores- Leveled papers'!$H$3:$KM$3,BB$4,'English Scores- Leveled papers'!$H47:$KM47,"&gt;-1")=0,"",SUMIF('English Scores- Leveled papers'!$H$3:$KM$3,BB$4,'English Scores- Leveled papers'!$H47:$KM47)))</f>
        <v/>
      </c>
      <c r="BC48" s="89" t="str">
        <f>IF($B48="","",IF(COUNTIFS('English Scores- Leveled papers'!$H$3:$KM$3,BC$4,'English Scores- Leveled papers'!$H47:$KM47,"&gt;-1")=0,"",SUMIF('English Scores- Leveled papers'!$H$3:$KM$3,BC$4,'English Scores- Leveled papers'!$H47:$KM47)))</f>
        <v/>
      </c>
      <c r="BD48" s="89" t="str">
        <f>IF($B48="","",IF(COUNTIFS('English Scores- Leveled papers'!$H$3:$KM$3,BD$4,'English Scores- Leveled papers'!$H47:$KM47,"&gt;-1")=0,"",SUMIF('English Scores- Leveled papers'!$H$3:$KM$3,BD$4,'English Scores- Leveled papers'!$H47:$KM47)))</f>
        <v/>
      </c>
      <c r="BE48" s="89" t="str">
        <f>IF($B48="","",IF(COUNTIFS('English Scores- Leveled papers'!$H$3:$KM$3,BE$4,'English Scores- Leveled papers'!$H47:$KM47,"&gt;-1")=0,"",SUMIF('English Scores- Leveled papers'!$H$3:$KM$3,BE$4,'English Scores- Leveled papers'!$H47:$KM47)))</f>
        <v/>
      </c>
      <c r="BF48" s="89" t="str">
        <f>IF($B48="","",IF(COUNTIFS('English Scores- Leveled papers'!$H$3:$KM$3,BF$4,'English Scores- Leveled papers'!$H47:$KM47,"&gt;-1")=0,"",SUMIF('English Scores- Leveled papers'!$H$3:$KM$3,BF$4,'English Scores- Leveled papers'!$H47:$KM47)))</f>
        <v/>
      </c>
      <c r="BG48" s="89" t="str">
        <f>IF($B48="","",IF(COUNTIFS('English Scores- Leveled papers'!$H$3:$KM$3,BG$4,'English Scores- Leveled papers'!$H47:$KM47,"&gt;-1")=0,"",SUMIF('English Scores- Leveled papers'!$H$3:$KM$3,BG$4,'English Scores- Leveled papers'!$H47:$KM47)))</f>
        <v/>
      </c>
      <c r="BH48" s="89" t="str">
        <f>IF($B48="","",IF(COUNTIFS('English Scores- Leveled papers'!$H$3:$KM$3,BH$4,'English Scores- Leveled papers'!$H47:$KM47,"&gt;-1")=0,"",SUMIF('English Scores- Leveled papers'!$H$3:$KM$3,BH$4,'English Scores- Leveled papers'!$H47:$KM47)))</f>
        <v/>
      </c>
      <c r="BI48" s="89" t="str">
        <f>IF($B48="","",IF(COUNTIFS('English Scores- Leveled papers'!$H$3:$KM$3,BI$4,'English Scores- Leveled papers'!$H47:$KM47,"&gt;-1")=0,"",SUMIF('English Scores- Leveled papers'!$H$3:$KM$3,BI$4,'English Scores- Leveled papers'!$H47:$KM47)))</f>
        <v/>
      </c>
      <c r="BJ48" s="89" t="str">
        <f>IF($B48="","",IF(COUNTIFS('English Scores- Leveled papers'!$H$3:$KM$3,BJ$4,'English Scores- Leveled papers'!$H47:$KM47,"&gt;-1")=0,"",SUMIF('English Scores- Leveled papers'!$H$3:$KM$3,BJ$4,'English Scores- Leveled papers'!$H47:$KM47)))</f>
        <v/>
      </c>
      <c r="BK48" s="89" t="str">
        <f>IF($B48="","",IF(COUNTIFS('English Scores- Leveled papers'!$H$3:$KM$3,BK$4,'English Scores- Leveled papers'!$H47:$KM47,"&gt;-1")=0,"",SUMIF('English Scores- Leveled papers'!$H$3:$KM$3,BK$4,'English Scores- Leveled papers'!$H47:$KM47)))</f>
        <v/>
      </c>
      <c r="BL48" s="89" t="str">
        <f>IF($B48="","",IF(COUNTIFS('English Scores- Leveled papers'!$H$3:$KM$3,BL$4,'English Scores- Leveled papers'!$H47:$KM47,"&gt;-1")=0,"",SUMIF('English Scores- Leveled papers'!$H$3:$KM$3,BL$4,'English Scores- Leveled papers'!$H47:$KM47)))</f>
        <v/>
      </c>
      <c r="BM48" s="89" t="str">
        <f>IF($B48="","",IF(COUNTIFS('Eng GLA 6th, 7th, 8th'!$E$3:$DV$3,BM$4,'Eng GLA 6th, 7th, 8th'!$E48:$DV48, "&gt;-1")=0,"",SUMIF('Eng GLA 6th, 7th, 8th'!$E$3:$DV$3,BM$4,'Eng GLA 6th, 7th, 8th'!$E48:$DV48)))</f>
        <v/>
      </c>
      <c r="BN48" s="89" t="str">
        <f>IF($B48="","",IF(COUNTIFS('Eng GLA 6th, 7th, 8th'!$E$3:$DV$3,BN$4,'Eng GLA 6th, 7th, 8th'!$E48:$DV48, "&gt;-1")=0,"",SUMIF('Eng GLA 6th, 7th, 8th'!$E$3:$DV$3,BN$4,'Eng GLA 6th, 7th, 8th'!$E48:$DV48)))</f>
        <v/>
      </c>
      <c r="BO48" s="89" t="str">
        <f>IF($B48="","",IF(COUNTIFS('Eng GLA 6th, 7th, 8th'!$E$3:$DV$3,BO$4,'Eng GLA 6th, 7th, 8th'!$E48:$DV48, "&gt;-1")=0,"",SUMIF('Eng GLA 6th, 7th, 8th'!$E$3:$DV$3,BO$4,'Eng GLA 6th, 7th, 8th'!$E48:$DV48)))</f>
        <v/>
      </c>
      <c r="BP48" s="89" t="str">
        <f>IF($B48="","",IF(COUNTIFS('Eng GLA 6th, 7th, 8th'!$E$3:$DV$3,BP$4,'Eng GLA 6th, 7th, 8th'!$E48:$DV48, "&gt;-1")=0,"",SUMIF('Eng GLA 6th, 7th, 8th'!$E$3:$DV$3,BP$4,'Eng GLA 6th, 7th, 8th'!$E48:$DV48)))</f>
        <v/>
      </c>
      <c r="BQ48" s="89" t="str">
        <f>IF($B48="","",IF(COUNTIFS('Eng GLA 6th, 7th, 8th'!$E$3:$DV$3,BQ$4,'Eng GLA 6th, 7th, 8th'!$E48:$DV48, "&gt;-1")=0,"",SUMIF('Eng GLA 6th, 7th, 8th'!$E$3:$DV$3,BQ$4,'Eng GLA 6th, 7th, 8th'!$E48:$DV48)))</f>
        <v/>
      </c>
      <c r="BR48" s="89" t="str">
        <f>IF($B48="","",IF(COUNTIFS('Eng GLA 6th, 7th, 8th'!$E$3:$DV$3,BR$4,'Eng GLA 6th, 7th, 8th'!$E48:$DV48, "&gt;-1")=0,"",SUMIF('Eng GLA 6th, 7th, 8th'!$E$3:$DV$3,BR$4,'Eng GLA 6th, 7th, 8th'!$E48:$DV48)))</f>
        <v/>
      </c>
      <c r="BS48" s="89" t="str">
        <f>IF($B48="","",IF(COUNTIFS('Eng GLA 6th, 7th, 8th'!$E$3:$DV$3,BS$4,'Eng GLA 6th, 7th, 8th'!$E48:$DV48, "&gt;-1")=0,"",SUMIF('Eng GLA 6th, 7th, 8th'!$E$3:$DV$3,BS$4,'Eng GLA 6th, 7th, 8th'!$E48:$DV48)))</f>
        <v/>
      </c>
      <c r="BT48" s="89" t="str">
        <f>IF($B48="","",IF(COUNTIFS('Eng GLA 6th, 7th, 8th'!$E$3:$DV$3,BT$4,'Eng GLA 6th, 7th, 8th'!$E48:$DV48, "&gt;-1")=0,"",SUMIF('Eng GLA 6th, 7th, 8th'!$E$3:$DV$3,BT$4,'Eng GLA 6th, 7th, 8th'!$E48:$DV48)))</f>
        <v/>
      </c>
      <c r="BU48" s="89" t="str">
        <f>IF($B48="","",IF(COUNTIFS('Eng GLA 6th, 7th, 8th'!$E$3:$DV$3,BU$4,'Eng GLA 6th, 7th, 8th'!$E48:$DV48, "&gt;-1")=0,"",SUMIF('Eng GLA 6th, 7th, 8th'!$E$3:$DV$3,BU$4,'Eng GLA 6th, 7th, 8th'!$E48:$DV48)))</f>
        <v/>
      </c>
      <c r="BV48" s="89" t="str">
        <f>IF($B48="","",IF(COUNTIFS('Eng GLA 6th, 7th, 8th'!$E$3:$DV$3,BV$4,'Eng GLA 6th, 7th, 8th'!$E48:$DV48, "&gt;-1")=0,"",SUMIF('Eng GLA 6th, 7th, 8th'!$E$3:$DV$3,BV$4,'Eng GLA 6th, 7th, 8th'!$E48:$DV48)))</f>
        <v/>
      </c>
      <c r="BW48" s="89" t="str">
        <f>IF($B48="","",IF(COUNTIFS('Eng GLA 6th, 7th, 8th'!$E$3:$DV$3,BW$4,'Eng GLA 6th, 7th, 8th'!$E48:$DV48, "&gt;-1")=0,"",SUMIF('Eng GLA 6th, 7th, 8th'!$E$3:$DV$3,BW$4,'Eng GLA 6th, 7th, 8th'!$E48:$DV48)))</f>
        <v/>
      </c>
      <c r="BX48" s="89" t="str">
        <f>IF($B48="","",IF(COUNTIFS('Eng GLA 6th, 7th, 8th'!$E$3:$DV$3,BX$4,'Eng GLA 6th, 7th, 8th'!$E48:$DV48, "&gt;-1")=0,"",SUMIF('Eng GLA 6th, 7th, 8th'!$E$3:$DV$3,BX$4,'Eng GLA 6th, 7th, 8th'!$E48:$DV48)))</f>
        <v/>
      </c>
      <c r="BY48" s="89" t="str">
        <f>IF($B48="","",IF(COUNTIFS('Eng GLA 6th, 7th, 8th'!$E$3:$DV$3,BY$4,'Eng GLA 6th, 7th, 8th'!$E48:$DV48, "&gt;-1")=0,"",SUMIF('Eng GLA 6th, 7th, 8th'!$E$3:$DV$3,BY$4,'Eng GLA 6th, 7th, 8th'!$E48:$DV48)))</f>
        <v/>
      </c>
      <c r="BZ48" s="89" t="str">
        <f>IF($B48="","",IF(COUNTIFS('Eng GLA 6th, 7th, 8th'!$E$3:$DV$3,BZ$4,'Eng GLA 6th, 7th, 8th'!$E48:$DV48, "&gt;-1")=0,"",SUMIF('Eng GLA 6th, 7th, 8th'!$E$3:$DV$3,BZ$4,'Eng GLA 6th, 7th, 8th'!$E48:$DV48)))</f>
        <v/>
      </c>
      <c r="CA48" s="89" t="str">
        <f>IF($B48="","",IF(COUNTIFS('Eng GLA 6th, 7th, 8th'!$E$3:$DV$3,CA$4,'Eng GLA 6th, 7th, 8th'!$E48:$DV48, "&gt;-1")=0,"",SUMIF('Eng GLA 6th, 7th, 8th'!$E$3:$DV$3,CA$4,'Eng GLA 6th, 7th, 8th'!$E48:$DV48)))</f>
        <v/>
      </c>
      <c r="CB48" s="426"/>
      <c r="CC48" s="133" t="str">
        <f>IFERROR(IF((COUNT('Eng GLA 6th, 7th, 8th'!E48:U48)=0)," ",(SUM('Eng GLA 6th, 7th, 8th'!E48:U48)/$CC$3)),"")</f>
        <v xml:space="preserve"> </v>
      </c>
      <c r="CD48" s="133" t="str">
        <f>IFERROR(IF((COUNT('Eng GLA 6th, 7th, 8th'!V48:AA48)=0)," ",(SUM('Eng GLA 6th, 7th, 8th'!V48:AA48)/$CD$3)),"")</f>
        <v xml:space="preserve"> </v>
      </c>
      <c r="CE48" s="133" t="str">
        <f>IFERROR(IF((COUNT('Eng GLA 6th, 7th, 8th'!AB48:AG48)=0)," ",(SUM('Eng GLA 6th, 7th, 8th'!AB48:AG48)/$CE$3)),"")</f>
        <v xml:space="preserve"> </v>
      </c>
      <c r="CF48" s="133" t="str">
        <f>IFERROR(IF((COUNT('Eng GLA 6th, 7th, 8th'!AH48:AP48)=0)," ",(SUM('Eng GLA 6th, 7th, 8th'!AH48:AP48)/$CF$3)),"")</f>
        <v xml:space="preserve"> </v>
      </c>
      <c r="CG48" s="433" t="str">
        <f>IFERROR(IF((COUNT('Eng GLA 6th, 7th, 8th'!AR48:BH48)=0)," ",(SUM('Eng GLA 6th, 7th, 8th'!AR48:BH48)/$CG$3)),"")</f>
        <v xml:space="preserve"> </v>
      </c>
      <c r="CH48" s="433" t="str">
        <f>IFERROR(IF((COUNT('Eng GLA 6th, 7th, 8th'!BI48:BN48)=0)," ",(SUM('Eng GLA 6th, 7th, 8th'!BI48:BN48)/$CH$3)),"")</f>
        <v xml:space="preserve"> </v>
      </c>
      <c r="CI48" s="433" t="str">
        <f>IFERROR(IF((COUNT('Eng GLA 6th, 7th, 8th'!BO48:BT48)=0)," ",(SUM('Eng GLA 6th, 7th, 8th'!BO48:BT48)/$CI$3)),"")</f>
        <v xml:space="preserve"> </v>
      </c>
      <c r="CJ48" s="433" t="str">
        <f>IFERROR(IF((COUNT('Eng GLA 6th, 7th, 8th'!BU48:CF48)=0)," ",(SUM('Eng GLA 6th, 7th, 8th'!BU48:CF48)/$CJ$3)),"")</f>
        <v xml:space="preserve"> </v>
      </c>
      <c r="CK48" s="433" t="str">
        <f>IFERROR(IF((COUNT('Eng GLA 6th, 7th, 8th'!CH48:CX48)=0)," ",(SUM('Eng GLA 6th, 7th, 8th'!CH48:CX48)/$CK$3)),"")</f>
        <v xml:space="preserve"> </v>
      </c>
      <c r="CL48" s="433" t="str">
        <f>IFERROR(IF((COUNT('Eng GLA 6th, 7th, 8th'!CY48:DD48)=0)," ",(SUM('Eng GLA 6th, 7th, 8th'!CY48:DD48)/$CL$3)),"")</f>
        <v xml:space="preserve"> </v>
      </c>
      <c r="CM48" s="433" t="str">
        <f>IFERROR(IF((COUNT('Eng GLA 6th, 7th, 8th'!DE48:DJ48)=0)," ",(SUM('Eng GLA 6th, 7th, 8th'!DE48:DJ48)/$CM$3)),"")</f>
        <v xml:space="preserve"> </v>
      </c>
      <c r="CN48" s="433" t="str">
        <f>IFERROR(IF((COUNT('Eng GLA 6th, 7th, 8th'!DK48:DV48)=0)," ",(SUM('Eng GLA 6th, 7th, 8th'!DK48:DV48)/$CN$3)),"")</f>
        <v xml:space="preserve"> </v>
      </c>
    </row>
    <row r="49" spans="1:92" x14ac:dyDescent="0.2">
      <c r="A49" s="65">
        <v>42</v>
      </c>
      <c r="B49" s="65" t="str">
        <f>'English Scores- Leveled papers'!B48</f>
        <v/>
      </c>
      <c r="C49" s="66" t="str">
        <f>'RC Mastery Check+Question type'!H46</f>
        <v/>
      </c>
      <c r="D49" s="153" t="str">
        <f>'Cover Sheet'!L46</f>
        <v/>
      </c>
      <c r="E49" s="89" t="str">
        <f>IF($B49="","",IF(COUNTIFS('English Scores- Leveled papers'!$H$3:$KM$3,E$4,'English Scores- Leveled papers'!$H48:$KM48,"&gt;-1")=0,"",SUMIF('English Scores- Leveled papers'!$H$3:$KM$3,E$4,'English Scores- Leveled papers'!$H48:$KM48)))</f>
        <v/>
      </c>
      <c r="F49" s="89" t="str">
        <f>IF($B49="","",IF(COUNTIFS('English Scores- Leveled papers'!$H$3:$KM$3,F$4,'English Scores- Leveled papers'!$H48:$KM48,"&gt;-1")=0,"",SUMIF('English Scores- Leveled papers'!$H$3:$KM$3,F$4,'English Scores- Leveled papers'!$H48:$KM48)))</f>
        <v/>
      </c>
      <c r="G49" s="89" t="str">
        <f>IF($B49="","",IF(COUNTIFS('English Scores- Leveled papers'!$H$3:$KM$3,G$4,'English Scores- Leveled papers'!$H48:$KM48,"&gt;-1")=0,"",SUMIF('English Scores- Leveled papers'!$H$3:$KM$3,G$4,'English Scores- Leveled papers'!$H48:$KM48)))</f>
        <v/>
      </c>
      <c r="H49" s="89" t="str">
        <f>IF($B49="","",IF(COUNTIFS('English Scores- Leveled papers'!$H$3:$KM$3,H$4,'English Scores- Leveled papers'!$H48:$KM48,"&gt;-1")=0,"",SUMIF('English Scores- Leveled papers'!$H$3:$KM$3,H$4,'English Scores- Leveled papers'!$H48:$KM48)))</f>
        <v/>
      </c>
      <c r="I49" s="89" t="str">
        <f>IF($B49="","",IF(COUNTIFS('English Scores- Leveled papers'!$H$3:$KM$3,I$4,'English Scores- Leveled papers'!$H48:$KM48,"&gt;-1")=0,"",SUMIF('English Scores- Leveled papers'!$H$3:$KM$3,I$4,'English Scores- Leveled papers'!$H48:$KM48)))</f>
        <v/>
      </c>
      <c r="J49" s="89" t="str">
        <f>IF($B49="","",IF(COUNTIFS('English Scores- Leveled papers'!$H$3:$KM$3,J$4,'English Scores- Leveled papers'!$H48:$KM48,"&gt;-1")=0,"",SUMIF('English Scores- Leveled papers'!$H$3:$KM$3,J$4,'English Scores- Leveled papers'!$H48:$KM48)))</f>
        <v/>
      </c>
      <c r="K49" s="89" t="str">
        <f>IF($B49="","",IF(COUNTIFS('English Scores- Leveled papers'!$H$3:$KM$3,K$4,'English Scores- Leveled papers'!$H48:$KM48,"&gt;-1")=0,"",SUMIF('English Scores- Leveled papers'!$H$3:$KM$3,K$4,'English Scores- Leveled papers'!$H48:$KM48)))</f>
        <v/>
      </c>
      <c r="L49" s="89" t="str">
        <f>IF($B49="","",IF(COUNTIFS('English Scores- Leveled papers'!$H$3:$KM$3,L$4,'English Scores- Leveled papers'!$H48:$KM48,"&gt;-1")=0,"",SUMIF('English Scores- Leveled papers'!$H$3:$KM$3,L$4,'English Scores- Leveled papers'!$H48:$KM48)))</f>
        <v/>
      </c>
      <c r="M49" s="89" t="str">
        <f>IF($B49="","",IF(COUNTIFS('English Scores- Leveled papers'!$H$3:$KM$3,M$4,'English Scores- Leveled papers'!$H48:$KM48,"&gt;-1")=0,"",SUMIF('English Scores- Leveled papers'!$H$3:$KM$3,M$4,'English Scores- Leveled papers'!$H48:$KM48)))</f>
        <v/>
      </c>
      <c r="N49" s="89" t="str">
        <f>IF($B49="","",IF(COUNTIFS('English Scores- Leveled papers'!$H$3:$KM$3,N$4,'English Scores- Leveled papers'!$H48:$KM48,"&gt;-1")=0,"",SUMIF('English Scores- Leveled papers'!$H$3:$KM$3,N$4,'English Scores- Leveled papers'!$H48:$KM48)))</f>
        <v/>
      </c>
      <c r="O49" s="89" t="str">
        <f>IF($B49="","",IF(COUNTIFS('English Scores- Leveled papers'!$H$3:$KM$3,O$4,'English Scores- Leveled papers'!$H48:$KM48,"&gt;-1")=0,"",SUMIF('English Scores- Leveled papers'!$H$3:$KM$3,O$4,'English Scores- Leveled papers'!$H48:$KM48)))</f>
        <v/>
      </c>
      <c r="P49" s="89" t="str">
        <f>IF($B49="","",IF(COUNTIFS('English Scores- Leveled papers'!$H$3:$KM$3,P$4,'English Scores- Leveled papers'!$H48:$KM48,"&gt;-1")=0,"",SUMIF('English Scores- Leveled papers'!$H$3:$KM$3,P$4,'English Scores- Leveled papers'!$H48:$KM48)))</f>
        <v/>
      </c>
      <c r="Q49" s="89" t="str">
        <f>IF($B49="","",IF(COUNTIFS('English Scores- Leveled papers'!$H$3:$KM$3,Q$4,'English Scores- Leveled papers'!$H48:$KM48,"&gt;-1")=0,"",SUMIF('English Scores- Leveled papers'!$H$3:$KM$3,Q$4,'English Scores- Leveled papers'!$H48:$KM48)))</f>
        <v/>
      </c>
      <c r="R49" s="89" t="str">
        <f>IF($B49="","",IF(COUNTIFS('English Scores- Leveled papers'!$H$3:$KM$3,R$4,'English Scores- Leveled papers'!$H48:$KM48,"&gt;-1")=0,"",SUMIF('English Scores- Leveled papers'!$H$3:$KM$3,R$4,'English Scores- Leveled papers'!$H48:$KM48)))</f>
        <v/>
      </c>
      <c r="S49" s="89" t="str">
        <f>IF($B49="","",IF(COUNTIFS('English Scores- Leveled papers'!$H$3:$KM$3,S$4,'English Scores- Leveled papers'!$H48:$KM48,"&gt;-1")=0,"",SUMIF('English Scores- Leveled papers'!$H$3:$KM$3,S$4,'English Scores- Leveled papers'!$H48:$KM48)))</f>
        <v/>
      </c>
      <c r="T49" s="89" t="str">
        <f>IF($B49="","",IF(COUNTIFS('English Scores- Leveled papers'!$H$3:$KM$3,T$4,'English Scores- Leveled papers'!$H48:$KM48,"&gt;-1")=0,"",SUMIF('English Scores- Leveled papers'!$H$3:$KM$3,T$4,'English Scores- Leveled papers'!$H48:$KM48)))</f>
        <v/>
      </c>
      <c r="U49" s="89" t="str">
        <f>IF($B49="","",IF(COUNTIFS('English Scores- Leveled papers'!$H$3:$KM$3,U$4,'English Scores- Leveled papers'!$H48:$KM48,"&gt;-1")=0,"",SUMIF('English Scores- Leveled papers'!$H$3:$KM$3,U$4,'English Scores- Leveled papers'!$H48:$KM48)))</f>
        <v/>
      </c>
      <c r="V49" s="89" t="str">
        <f>IF($B49="","",IF(COUNTIFS('English Scores- Leveled papers'!$H$3:$KM$3,V$4,'English Scores- Leveled papers'!$H48:$KM48,"&gt;-1")=0,"",SUMIF('English Scores- Leveled papers'!$H$3:$KM$3,V$4,'English Scores- Leveled papers'!$H48:$KM48)))</f>
        <v/>
      </c>
      <c r="W49" s="89" t="str">
        <f>IF($B49="","",IF(COUNTIFS('English Scores- Leveled papers'!$H$3:$KM$3,W$4,'English Scores- Leveled papers'!$H48:$KM48,"&gt;-1")=0,"",SUMIF('English Scores- Leveled papers'!$H$3:$KM$3,W$4,'English Scores- Leveled papers'!$H48:$KM48)))</f>
        <v/>
      </c>
      <c r="X49" s="89" t="str">
        <f>IF($B49="","",IF(COUNTIFS('English Scores- Leveled papers'!$H$3:$KM$3,X$4,'English Scores- Leveled papers'!$H48:$KM48,"&gt;-1")=0,"",SUMIF('English Scores- Leveled papers'!$H$3:$KM$3,X$4,'English Scores- Leveled papers'!$H48:$KM48)))</f>
        <v/>
      </c>
      <c r="Y49" s="89" t="str">
        <f>IF($B49="","",IF(COUNTIFS('English Scores- Leveled papers'!$H$3:$KM$3,Y$4,'English Scores- Leveled papers'!$H48:$KM48,"&gt;-1")=0,"",SUMIF('English Scores- Leveled papers'!$H$3:$KM$3,Y$4,'English Scores- Leveled papers'!$H48:$KM48)))</f>
        <v/>
      </c>
      <c r="Z49" s="89" t="str">
        <f>IF($B49="","",IF(COUNTIFS('English Scores- Leveled papers'!$H$3:$KM$3,Z$4,'English Scores- Leveled papers'!$H48:$KM48,"&gt;-1")=0,"",SUMIF('English Scores- Leveled papers'!$H$3:$KM$3,Z$4,'English Scores- Leveled papers'!$H48:$KM48)))</f>
        <v/>
      </c>
      <c r="AA49" s="89" t="str">
        <f>IF($B49="","",IF(COUNTIFS('English Scores- Leveled papers'!$H$3:$KM$3,AA$4,'English Scores- Leveled papers'!$H48:$KM48,"&gt;-1")=0,"",SUMIF('English Scores- Leveled papers'!$H$3:$KM$3,AA$4,'English Scores- Leveled papers'!$H48:$KM48)))</f>
        <v/>
      </c>
      <c r="AB49" s="89" t="str">
        <f>IF($B49="","",IF(COUNTIFS('English Scores- Leveled papers'!$H$3:$KM$3,AB$4,'English Scores- Leveled papers'!$H48:$KM48,"&gt;-1")=0,"",SUMIF('English Scores- Leveled papers'!$H$3:$KM$3,AB$4,'English Scores- Leveled papers'!$H48:$KM48)))</f>
        <v/>
      </c>
      <c r="AC49" s="89" t="str">
        <f>IF($B49="","",IF(COUNTIFS('English Scores- Leveled papers'!$H$3:$KM$3,AC$4,'English Scores- Leveled papers'!$H48:$KM48,"&gt;-1")=0,"",SUMIF('English Scores- Leveled papers'!$H$3:$KM$3,AC$4,'English Scores- Leveled papers'!$H48:$KM48)))</f>
        <v/>
      </c>
      <c r="AD49" s="89" t="str">
        <f>IF($B49="","",IF(COUNTIFS('English Scores- Leveled papers'!$H$3:$KM$3,AD$4,'English Scores- Leveled papers'!$H48:$KM48,"&gt;-1")=0,"",SUMIF('English Scores- Leveled papers'!$H$3:$KM$3,AD$4,'English Scores- Leveled papers'!$H48:$KM48)))</f>
        <v/>
      </c>
      <c r="AE49" s="89" t="str">
        <f>IF($B49="","",IF(COUNTIFS('English Scores- Leveled papers'!$H$3:$KM$3,AE$4,'English Scores- Leveled papers'!$H48:$KM48,"&gt;-1")=0,"",SUMIF('English Scores- Leveled papers'!$H$3:$KM$3,AE$4,'English Scores- Leveled papers'!$H48:$KM48)))</f>
        <v/>
      </c>
      <c r="AF49" s="89" t="str">
        <f>IF($B49="","",IF(COUNTIFS('English Scores- Leveled papers'!$H$3:$KM$3,AF$4,'English Scores- Leveled papers'!$H48:$KM48,"&gt;-1")=0,"",SUMIF('English Scores- Leveled papers'!$H$3:$KM$3,AF$4,'English Scores- Leveled papers'!$H48:$KM48)))</f>
        <v/>
      </c>
      <c r="AG49" s="89" t="str">
        <f>IF($B49="","",IF(COUNTIFS('English Scores- Leveled papers'!$H$3:$KM$3,AG$4,'English Scores- Leveled papers'!$H48:$KM48,"&gt;-1")=0,"",SUMIF('English Scores- Leveled papers'!$H$3:$KM$3,AG$4,'English Scores- Leveled papers'!$H48:$KM48)))</f>
        <v/>
      </c>
      <c r="AH49" s="89" t="str">
        <f>IF($B49="","",IF(COUNTIFS('English Scores- Leveled papers'!$H$3:$KM$3,AH$4,'English Scores- Leveled papers'!$H48:$KM48,"&gt;-1")=0,"",SUMIF('English Scores- Leveled papers'!$H$3:$KM$3,AH$4,'English Scores- Leveled papers'!$H48:$KM48)))</f>
        <v/>
      </c>
      <c r="AI49" s="89" t="str">
        <f>IF($B49="","",IF(COUNTIFS('English Scores- Leveled papers'!$H$3:$KM$3,AI$4,'English Scores- Leveled papers'!$H48:$KM48,"&gt;-1")=0,"",SUMIF('English Scores- Leveled papers'!$H$3:$KM$3,AI$4,'English Scores- Leveled papers'!$H48:$KM48)))</f>
        <v/>
      </c>
      <c r="AJ49" s="89" t="str">
        <f>IF($B49="","",IF(COUNTIFS('English Scores- Leveled papers'!$H$3:$KM$3,AJ$4,'English Scores- Leveled papers'!$H48:$KM48,"&gt;-1")=0,"",SUMIF('English Scores- Leveled papers'!$H$3:$KM$3,AJ$4,'English Scores- Leveled papers'!$H48:$KM48)))</f>
        <v/>
      </c>
      <c r="AK49" s="89" t="str">
        <f>IF($B49="","",IF(COUNTIFS('English Scores- Leveled papers'!$H$3:$KM$3,AK$4,'English Scores- Leveled papers'!$H48:$KM48,"&gt;-1")=0,"",SUMIF('English Scores- Leveled papers'!$H$3:$KM$3,AK$4,'English Scores- Leveled papers'!$H48:$KM48)))</f>
        <v/>
      </c>
      <c r="AL49" s="89" t="str">
        <f>IF($B49="","",IF(COUNTIFS('English Scores- Leveled papers'!$H$3:$KM$3,AL$4,'English Scores- Leveled papers'!$H48:$KM48,"&gt;-1")=0,"",SUMIF('English Scores- Leveled papers'!$H$3:$KM$3,AL$4,'English Scores- Leveled papers'!$H48:$KM48)))</f>
        <v/>
      </c>
      <c r="AM49" s="89" t="str">
        <f>IF($B49="","",IF(COUNTIFS('English Scores- Leveled papers'!$H$3:$KM$3,AM$4,'English Scores- Leveled papers'!$H48:$KM48,"&gt;-1")=0,"",SUMIF('English Scores- Leveled papers'!$H$3:$KM$3,AM$4,'English Scores- Leveled papers'!$H48:$KM48)))</f>
        <v/>
      </c>
      <c r="AN49" s="89" t="str">
        <f>IF($B49="","",IF(COUNTIFS('English Scores- Leveled papers'!$H$3:$KM$3,AN$4,'English Scores- Leveled papers'!$H48:$KM48,"&gt;-1")=0,"",SUMIF('English Scores- Leveled papers'!$H$3:$KM$3,AN$4,'English Scores- Leveled papers'!$H48:$KM48)))</f>
        <v/>
      </c>
      <c r="AO49" s="89" t="str">
        <f>IF($B49="","",IF(COUNTIFS('English Scores- Leveled papers'!$H$3:$KM$3,AO$4,'English Scores- Leveled papers'!$H48:$KM48,"&gt;-1")=0,"",SUMIF('English Scores- Leveled papers'!$H$3:$KM$3,AO$4,'English Scores- Leveled papers'!$H48:$KM48)))</f>
        <v/>
      </c>
      <c r="AP49" s="89" t="str">
        <f>IF($B49="","",IF(COUNTIFS('English Scores- Leveled papers'!$H$3:$KM$3,AP$4,'English Scores- Leveled papers'!$H48:$KM48,"&gt;-1")=0,"",SUMIF('English Scores- Leveled papers'!$H$3:$KM$3,AP$4,'English Scores- Leveled papers'!$H48:$KM48)))</f>
        <v/>
      </c>
      <c r="AQ49" s="89" t="str">
        <f>IF($B49="","",IF(COUNTIFS('English Scores- Leveled papers'!$H$3:$KM$3,AQ$4,'English Scores- Leveled papers'!$H48:$KM48,"&gt;-1")=0,"",SUMIF('English Scores- Leveled papers'!$H$3:$KM$3,AQ$4,'English Scores- Leveled papers'!$H48:$KM48)))</f>
        <v/>
      </c>
      <c r="AR49" s="89" t="str">
        <f>IF($B49="","",IF(COUNTIFS('English Scores- Leveled papers'!$H$3:$KM$3,AR$4,'English Scores- Leveled papers'!$H48:$KM48,"&gt;-1")=0,"",SUMIF('English Scores- Leveled papers'!$H$3:$KM$3,AR$4,'English Scores- Leveled papers'!$H48:$KM48)))</f>
        <v/>
      </c>
      <c r="AS49" s="89" t="str">
        <f>IF($B49="","",IF(COUNTIFS('English Scores- Leveled papers'!$H$3:$KM$3,AS$4,'English Scores- Leveled papers'!$H48:$KM48,"&gt;-1")=0,"",SUMIF('English Scores- Leveled papers'!$H$3:$KM$3,AS$4,'English Scores- Leveled papers'!$H48:$KM48)))</f>
        <v/>
      </c>
      <c r="AT49" s="89" t="str">
        <f>IF($B49="","",IF(COUNTIFS('English Scores- Leveled papers'!$H$3:$KM$3,AT$4,'English Scores- Leveled papers'!$H48:$KM48,"&gt;-1")=0,"",SUMIF('English Scores- Leveled papers'!$H$3:$KM$3,AT$4,'English Scores- Leveled papers'!$H48:$KM48)))</f>
        <v/>
      </c>
      <c r="AU49" s="89" t="str">
        <f>IF($B49="","",IF(COUNTIFS('English Scores- Leveled papers'!$H$3:$KM$3,AU$4,'English Scores- Leveled papers'!$H48:$KM48,"&gt;-1")=0,"",SUMIF('English Scores- Leveled papers'!$H$3:$KM$3,AU$4,'English Scores- Leveled papers'!$H48:$KM48)))</f>
        <v/>
      </c>
      <c r="AV49" s="89" t="str">
        <f>IF($B49="","",IF(COUNTIFS('English Scores- Leveled papers'!$H$3:$KM$3,AV$4,'English Scores- Leveled papers'!$H48:$KM48,"&gt;-1")=0,"",SUMIF('English Scores- Leveled papers'!$H$3:$KM$3,AV$4,'English Scores- Leveled papers'!$H48:$KM48)))</f>
        <v/>
      </c>
      <c r="AW49" s="89" t="str">
        <f>IF($B49="","",IF(COUNTIFS('English Scores- Leveled papers'!$H$3:$KM$3,AW$4,'English Scores- Leveled papers'!$H48:$KM48,"&gt;-1")=0,"",SUMIF('English Scores- Leveled papers'!$H$3:$KM$3,AW$4,'English Scores- Leveled papers'!$H48:$KM48)))</f>
        <v/>
      </c>
      <c r="AX49" s="89" t="str">
        <f>IF($B49="","",IF(COUNTIFS('English Scores- Leveled papers'!$H$3:$KM$3,AX$4,'English Scores- Leveled papers'!$H48:$KM48,"&gt;-1")=0,"",SUMIF('English Scores- Leveled papers'!$H$3:$KM$3,AX$4,'English Scores- Leveled papers'!$H48:$KM48)))</f>
        <v/>
      </c>
      <c r="AY49" s="89" t="str">
        <f>IF($B49="","",IF(COUNTIFS('English Scores- Leveled papers'!$H$3:$KM$3,AY$4,'English Scores- Leveled papers'!$H48:$KM48,"&gt;-1")=0,"",SUMIF('English Scores- Leveled papers'!$H$3:$KM$3,AY$4,'English Scores- Leveled papers'!$H48:$KM48)))</f>
        <v/>
      </c>
      <c r="AZ49" s="89" t="str">
        <f>IF($B49="","",IF(COUNTIFS('English Scores- Leveled papers'!$H$3:$KM$3,AZ$4,'English Scores- Leveled papers'!$H48:$KM48,"&gt;-1")=0,"",SUMIF('English Scores- Leveled papers'!$H$3:$KM$3,AZ$4,'English Scores- Leveled papers'!$H48:$KM48)))</f>
        <v/>
      </c>
      <c r="BA49" s="89" t="str">
        <f>IF($B49="","",IF(COUNTIFS('English Scores- Leveled papers'!$H$3:$KM$3,BA$4,'English Scores- Leveled papers'!$H48:$KM48,"&gt;-1")=0,"",SUMIF('English Scores- Leveled papers'!$H$3:$KM$3,BA$4,'English Scores- Leveled papers'!$H48:$KM48)))</f>
        <v/>
      </c>
      <c r="BB49" s="89" t="str">
        <f>IF($B49="","",IF(COUNTIFS('English Scores- Leveled papers'!$H$3:$KM$3,BB$4,'English Scores- Leveled papers'!$H48:$KM48,"&gt;-1")=0,"",SUMIF('English Scores- Leveled papers'!$H$3:$KM$3,BB$4,'English Scores- Leveled papers'!$H48:$KM48)))</f>
        <v/>
      </c>
      <c r="BC49" s="89" t="str">
        <f>IF($B49="","",IF(COUNTIFS('English Scores- Leveled papers'!$H$3:$KM$3,BC$4,'English Scores- Leveled papers'!$H48:$KM48,"&gt;-1")=0,"",SUMIF('English Scores- Leveled papers'!$H$3:$KM$3,BC$4,'English Scores- Leveled papers'!$H48:$KM48)))</f>
        <v/>
      </c>
      <c r="BD49" s="89" t="str">
        <f>IF($B49="","",IF(COUNTIFS('English Scores- Leveled papers'!$H$3:$KM$3,BD$4,'English Scores- Leveled papers'!$H48:$KM48,"&gt;-1")=0,"",SUMIF('English Scores- Leveled papers'!$H$3:$KM$3,BD$4,'English Scores- Leveled papers'!$H48:$KM48)))</f>
        <v/>
      </c>
      <c r="BE49" s="89" t="str">
        <f>IF($B49="","",IF(COUNTIFS('English Scores- Leveled papers'!$H$3:$KM$3,BE$4,'English Scores- Leveled papers'!$H48:$KM48,"&gt;-1")=0,"",SUMIF('English Scores- Leveled papers'!$H$3:$KM$3,BE$4,'English Scores- Leveled papers'!$H48:$KM48)))</f>
        <v/>
      </c>
      <c r="BF49" s="89" t="str">
        <f>IF($B49="","",IF(COUNTIFS('English Scores- Leveled papers'!$H$3:$KM$3,BF$4,'English Scores- Leveled papers'!$H48:$KM48,"&gt;-1")=0,"",SUMIF('English Scores- Leveled papers'!$H$3:$KM$3,BF$4,'English Scores- Leveled papers'!$H48:$KM48)))</f>
        <v/>
      </c>
      <c r="BG49" s="89" t="str">
        <f>IF($B49="","",IF(COUNTIFS('English Scores- Leveled papers'!$H$3:$KM$3,BG$4,'English Scores- Leveled papers'!$H48:$KM48,"&gt;-1")=0,"",SUMIF('English Scores- Leveled papers'!$H$3:$KM$3,BG$4,'English Scores- Leveled papers'!$H48:$KM48)))</f>
        <v/>
      </c>
      <c r="BH49" s="89" t="str">
        <f>IF($B49="","",IF(COUNTIFS('English Scores- Leveled papers'!$H$3:$KM$3,BH$4,'English Scores- Leveled papers'!$H48:$KM48,"&gt;-1")=0,"",SUMIF('English Scores- Leveled papers'!$H$3:$KM$3,BH$4,'English Scores- Leveled papers'!$H48:$KM48)))</f>
        <v/>
      </c>
      <c r="BI49" s="89" t="str">
        <f>IF($B49="","",IF(COUNTIFS('English Scores- Leveled papers'!$H$3:$KM$3,BI$4,'English Scores- Leveled papers'!$H48:$KM48,"&gt;-1")=0,"",SUMIF('English Scores- Leveled papers'!$H$3:$KM$3,BI$4,'English Scores- Leveled papers'!$H48:$KM48)))</f>
        <v/>
      </c>
      <c r="BJ49" s="89" t="str">
        <f>IF($B49="","",IF(COUNTIFS('English Scores- Leveled papers'!$H$3:$KM$3,BJ$4,'English Scores- Leveled papers'!$H48:$KM48,"&gt;-1")=0,"",SUMIF('English Scores- Leveled papers'!$H$3:$KM$3,BJ$4,'English Scores- Leveled papers'!$H48:$KM48)))</f>
        <v/>
      </c>
      <c r="BK49" s="89" t="str">
        <f>IF($B49="","",IF(COUNTIFS('English Scores- Leveled papers'!$H$3:$KM$3,BK$4,'English Scores- Leveled papers'!$H48:$KM48,"&gt;-1")=0,"",SUMIF('English Scores- Leveled papers'!$H$3:$KM$3,BK$4,'English Scores- Leveled papers'!$H48:$KM48)))</f>
        <v/>
      </c>
      <c r="BL49" s="89" t="str">
        <f>IF($B49="","",IF(COUNTIFS('English Scores- Leveled papers'!$H$3:$KM$3,BL$4,'English Scores- Leveled papers'!$H48:$KM48,"&gt;-1")=0,"",SUMIF('English Scores- Leveled papers'!$H$3:$KM$3,BL$4,'English Scores- Leveled papers'!$H48:$KM48)))</f>
        <v/>
      </c>
      <c r="BM49" s="89" t="str">
        <f>IF($B49="","",IF(COUNTIFS('Eng GLA 6th, 7th, 8th'!$E$3:$DV$3,BM$4,'Eng GLA 6th, 7th, 8th'!$E49:$DV49, "&gt;-1")=0,"",SUMIF('Eng GLA 6th, 7th, 8th'!$E$3:$DV$3,BM$4,'Eng GLA 6th, 7th, 8th'!$E49:$DV49)))</f>
        <v/>
      </c>
      <c r="BN49" s="89" t="str">
        <f>IF($B49="","",IF(COUNTIFS('Eng GLA 6th, 7th, 8th'!$E$3:$DV$3,BN$4,'Eng GLA 6th, 7th, 8th'!$E49:$DV49, "&gt;-1")=0,"",SUMIF('Eng GLA 6th, 7th, 8th'!$E$3:$DV$3,BN$4,'Eng GLA 6th, 7th, 8th'!$E49:$DV49)))</f>
        <v/>
      </c>
      <c r="BO49" s="89" t="str">
        <f>IF($B49="","",IF(COUNTIFS('Eng GLA 6th, 7th, 8th'!$E$3:$DV$3,BO$4,'Eng GLA 6th, 7th, 8th'!$E49:$DV49, "&gt;-1")=0,"",SUMIF('Eng GLA 6th, 7th, 8th'!$E$3:$DV$3,BO$4,'Eng GLA 6th, 7th, 8th'!$E49:$DV49)))</f>
        <v/>
      </c>
      <c r="BP49" s="89" t="str">
        <f>IF($B49="","",IF(COUNTIFS('Eng GLA 6th, 7th, 8th'!$E$3:$DV$3,BP$4,'Eng GLA 6th, 7th, 8th'!$E49:$DV49, "&gt;-1")=0,"",SUMIF('Eng GLA 6th, 7th, 8th'!$E$3:$DV$3,BP$4,'Eng GLA 6th, 7th, 8th'!$E49:$DV49)))</f>
        <v/>
      </c>
      <c r="BQ49" s="89" t="str">
        <f>IF($B49="","",IF(COUNTIFS('Eng GLA 6th, 7th, 8th'!$E$3:$DV$3,BQ$4,'Eng GLA 6th, 7th, 8th'!$E49:$DV49, "&gt;-1")=0,"",SUMIF('Eng GLA 6th, 7th, 8th'!$E$3:$DV$3,BQ$4,'Eng GLA 6th, 7th, 8th'!$E49:$DV49)))</f>
        <v/>
      </c>
      <c r="BR49" s="89" t="str">
        <f>IF($B49="","",IF(COUNTIFS('Eng GLA 6th, 7th, 8th'!$E$3:$DV$3,BR$4,'Eng GLA 6th, 7th, 8th'!$E49:$DV49, "&gt;-1")=0,"",SUMIF('Eng GLA 6th, 7th, 8th'!$E$3:$DV$3,BR$4,'Eng GLA 6th, 7th, 8th'!$E49:$DV49)))</f>
        <v/>
      </c>
      <c r="BS49" s="89" t="str">
        <f>IF($B49="","",IF(COUNTIFS('Eng GLA 6th, 7th, 8th'!$E$3:$DV$3,BS$4,'Eng GLA 6th, 7th, 8th'!$E49:$DV49, "&gt;-1")=0,"",SUMIF('Eng GLA 6th, 7th, 8th'!$E$3:$DV$3,BS$4,'Eng GLA 6th, 7th, 8th'!$E49:$DV49)))</f>
        <v/>
      </c>
      <c r="BT49" s="89" t="str">
        <f>IF($B49="","",IF(COUNTIFS('Eng GLA 6th, 7th, 8th'!$E$3:$DV$3,BT$4,'Eng GLA 6th, 7th, 8th'!$E49:$DV49, "&gt;-1")=0,"",SUMIF('Eng GLA 6th, 7th, 8th'!$E$3:$DV$3,BT$4,'Eng GLA 6th, 7th, 8th'!$E49:$DV49)))</f>
        <v/>
      </c>
      <c r="BU49" s="89" t="str">
        <f>IF($B49="","",IF(COUNTIFS('Eng GLA 6th, 7th, 8th'!$E$3:$DV$3,BU$4,'Eng GLA 6th, 7th, 8th'!$E49:$DV49, "&gt;-1")=0,"",SUMIF('Eng GLA 6th, 7th, 8th'!$E$3:$DV$3,BU$4,'Eng GLA 6th, 7th, 8th'!$E49:$DV49)))</f>
        <v/>
      </c>
      <c r="BV49" s="89" t="str">
        <f>IF($B49="","",IF(COUNTIFS('Eng GLA 6th, 7th, 8th'!$E$3:$DV$3,BV$4,'Eng GLA 6th, 7th, 8th'!$E49:$DV49, "&gt;-1")=0,"",SUMIF('Eng GLA 6th, 7th, 8th'!$E$3:$DV$3,BV$4,'Eng GLA 6th, 7th, 8th'!$E49:$DV49)))</f>
        <v/>
      </c>
      <c r="BW49" s="89" t="str">
        <f>IF($B49="","",IF(COUNTIFS('Eng GLA 6th, 7th, 8th'!$E$3:$DV$3,BW$4,'Eng GLA 6th, 7th, 8th'!$E49:$DV49, "&gt;-1")=0,"",SUMIF('Eng GLA 6th, 7th, 8th'!$E$3:$DV$3,BW$4,'Eng GLA 6th, 7th, 8th'!$E49:$DV49)))</f>
        <v/>
      </c>
      <c r="BX49" s="89" t="str">
        <f>IF($B49="","",IF(COUNTIFS('Eng GLA 6th, 7th, 8th'!$E$3:$DV$3,BX$4,'Eng GLA 6th, 7th, 8th'!$E49:$DV49, "&gt;-1")=0,"",SUMIF('Eng GLA 6th, 7th, 8th'!$E$3:$DV$3,BX$4,'Eng GLA 6th, 7th, 8th'!$E49:$DV49)))</f>
        <v/>
      </c>
      <c r="BY49" s="89" t="str">
        <f>IF($B49="","",IF(COUNTIFS('Eng GLA 6th, 7th, 8th'!$E$3:$DV$3,BY$4,'Eng GLA 6th, 7th, 8th'!$E49:$DV49, "&gt;-1")=0,"",SUMIF('Eng GLA 6th, 7th, 8th'!$E$3:$DV$3,BY$4,'Eng GLA 6th, 7th, 8th'!$E49:$DV49)))</f>
        <v/>
      </c>
      <c r="BZ49" s="89" t="str">
        <f>IF($B49="","",IF(COUNTIFS('Eng GLA 6th, 7th, 8th'!$E$3:$DV$3,BZ$4,'Eng GLA 6th, 7th, 8th'!$E49:$DV49, "&gt;-1")=0,"",SUMIF('Eng GLA 6th, 7th, 8th'!$E$3:$DV$3,BZ$4,'Eng GLA 6th, 7th, 8th'!$E49:$DV49)))</f>
        <v/>
      </c>
      <c r="CA49" s="89" t="str">
        <f>IF($B49="","",IF(COUNTIFS('Eng GLA 6th, 7th, 8th'!$E$3:$DV$3,CA$4,'Eng GLA 6th, 7th, 8th'!$E49:$DV49, "&gt;-1")=0,"",SUMIF('Eng GLA 6th, 7th, 8th'!$E$3:$DV$3,CA$4,'Eng GLA 6th, 7th, 8th'!$E49:$DV49)))</f>
        <v/>
      </c>
      <c r="CB49" s="426"/>
      <c r="CC49" s="133" t="str">
        <f>IFERROR(IF((COUNT('Eng GLA 6th, 7th, 8th'!E49:U49)=0)," ",(SUM('Eng GLA 6th, 7th, 8th'!E49:U49)/$CC$3)),"")</f>
        <v xml:space="preserve"> </v>
      </c>
      <c r="CD49" s="133" t="str">
        <f>IFERROR(IF((COUNT('Eng GLA 6th, 7th, 8th'!V49:AA49)=0)," ",(SUM('Eng GLA 6th, 7th, 8th'!V49:AA49)/$CD$3)),"")</f>
        <v xml:space="preserve"> </v>
      </c>
      <c r="CE49" s="133" t="str">
        <f>IFERROR(IF((COUNT('Eng GLA 6th, 7th, 8th'!AB49:AG49)=0)," ",(SUM('Eng GLA 6th, 7th, 8th'!AB49:AG49)/$CE$3)),"")</f>
        <v xml:space="preserve"> </v>
      </c>
      <c r="CF49" s="133" t="str">
        <f>IFERROR(IF((COUNT('Eng GLA 6th, 7th, 8th'!AH49:AP49)=0)," ",(SUM('Eng GLA 6th, 7th, 8th'!AH49:AP49)/$CF$3)),"")</f>
        <v xml:space="preserve"> </v>
      </c>
      <c r="CG49" s="433" t="str">
        <f>IFERROR(IF((COUNT('Eng GLA 6th, 7th, 8th'!AR49:BH49)=0)," ",(SUM('Eng GLA 6th, 7th, 8th'!AR49:BH49)/$CG$3)),"")</f>
        <v xml:space="preserve"> </v>
      </c>
      <c r="CH49" s="433" t="str">
        <f>IFERROR(IF((COUNT('Eng GLA 6th, 7th, 8th'!BI49:BN49)=0)," ",(SUM('Eng GLA 6th, 7th, 8th'!BI49:BN49)/$CH$3)),"")</f>
        <v xml:space="preserve"> </v>
      </c>
      <c r="CI49" s="433" t="str">
        <f>IFERROR(IF((COUNT('Eng GLA 6th, 7th, 8th'!BO49:BT49)=0)," ",(SUM('Eng GLA 6th, 7th, 8th'!BO49:BT49)/$CI$3)),"")</f>
        <v xml:space="preserve"> </v>
      </c>
      <c r="CJ49" s="433" t="str">
        <f>IFERROR(IF((COUNT('Eng GLA 6th, 7th, 8th'!BU49:CF49)=0)," ",(SUM('Eng GLA 6th, 7th, 8th'!BU49:CF49)/$CJ$3)),"")</f>
        <v xml:space="preserve"> </v>
      </c>
      <c r="CK49" s="433" t="str">
        <f>IFERROR(IF((COUNT('Eng GLA 6th, 7th, 8th'!CH49:CX49)=0)," ",(SUM('Eng GLA 6th, 7th, 8th'!CH49:CX49)/$CK$3)),"")</f>
        <v xml:space="preserve"> </v>
      </c>
      <c r="CL49" s="433" t="str">
        <f>IFERROR(IF((COUNT('Eng GLA 6th, 7th, 8th'!CY49:DD49)=0)," ",(SUM('Eng GLA 6th, 7th, 8th'!CY49:DD49)/$CL$3)),"")</f>
        <v xml:space="preserve"> </v>
      </c>
      <c r="CM49" s="433" t="str">
        <f>IFERROR(IF((COUNT('Eng GLA 6th, 7th, 8th'!DE49:DJ49)=0)," ",(SUM('Eng GLA 6th, 7th, 8th'!DE49:DJ49)/$CM$3)),"")</f>
        <v xml:space="preserve"> </v>
      </c>
      <c r="CN49" s="433" t="str">
        <f>IFERROR(IF((COUNT('Eng GLA 6th, 7th, 8th'!DK49:DV49)=0)," ",(SUM('Eng GLA 6th, 7th, 8th'!DK49:DV49)/$CN$3)),"")</f>
        <v xml:space="preserve"> </v>
      </c>
    </row>
    <row r="50" spans="1:92" x14ac:dyDescent="0.2">
      <c r="A50" s="65">
        <v>43</v>
      </c>
      <c r="B50" s="65" t="str">
        <f>'English Scores- Leveled papers'!B49</f>
        <v/>
      </c>
      <c r="C50" s="66" t="str">
        <f>'RC Mastery Check+Question type'!H47</f>
        <v/>
      </c>
      <c r="D50" s="153" t="str">
        <f>'Cover Sheet'!L47</f>
        <v/>
      </c>
      <c r="E50" s="89" t="str">
        <f>IF($B50="","",IF(COUNTIFS('English Scores- Leveled papers'!$H$3:$KM$3,E$4,'English Scores- Leveled papers'!$H49:$KM49,"&gt;-1")=0,"",SUMIF('English Scores- Leveled papers'!$H$3:$KM$3,E$4,'English Scores- Leveled papers'!$H49:$KM49)))</f>
        <v/>
      </c>
      <c r="F50" s="89" t="str">
        <f>IF($B50="","",IF(COUNTIFS('English Scores- Leveled papers'!$H$3:$KM$3,F$4,'English Scores- Leveled papers'!$H49:$KM49,"&gt;-1")=0,"",SUMIF('English Scores- Leveled papers'!$H$3:$KM$3,F$4,'English Scores- Leveled papers'!$H49:$KM49)))</f>
        <v/>
      </c>
      <c r="G50" s="89" t="str">
        <f>IF($B50="","",IF(COUNTIFS('English Scores- Leveled papers'!$H$3:$KM$3,G$4,'English Scores- Leveled papers'!$H49:$KM49,"&gt;-1")=0,"",SUMIF('English Scores- Leveled papers'!$H$3:$KM$3,G$4,'English Scores- Leveled papers'!$H49:$KM49)))</f>
        <v/>
      </c>
      <c r="H50" s="89" t="str">
        <f>IF($B50="","",IF(COUNTIFS('English Scores- Leveled papers'!$H$3:$KM$3,H$4,'English Scores- Leveled papers'!$H49:$KM49,"&gt;-1")=0,"",SUMIF('English Scores- Leveled papers'!$H$3:$KM$3,H$4,'English Scores- Leveled papers'!$H49:$KM49)))</f>
        <v/>
      </c>
      <c r="I50" s="89" t="str">
        <f>IF($B50="","",IF(COUNTIFS('English Scores- Leveled papers'!$H$3:$KM$3,I$4,'English Scores- Leveled papers'!$H49:$KM49,"&gt;-1")=0,"",SUMIF('English Scores- Leveled papers'!$H$3:$KM$3,I$4,'English Scores- Leveled papers'!$H49:$KM49)))</f>
        <v/>
      </c>
      <c r="J50" s="89" t="str">
        <f>IF($B50="","",IF(COUNTIFS('English Scores- Leveled papers'!$H$3:$KM$3,J$4,'English Scores- Leveled papers'!$H49:$KM49,"&gt;-1")=0,"",SUMIF('English Scores- Leveled papers'!$H$3:$KM$3,J$4,'English Scores- Leveled papers'!$H49:$KM49)))</f>
        <v/>
      </c>
      <c r="K50" s="89" t="str">
        <f>IF($B50="","",IF(COUNTIFS('English Scores- Leveled papers'!$H$3:$KM$3,K$4,'English Scores- Leveled papers'!$H49:$KM49,"&gt;-1")=0,"",SUMIF('English Scores- Leveled papers'!$H$3:$KM$3,K$4,'English Scores- Leveled papers'!$H49:$KM49)))</f>
        <v/>
      </c>
      <c r="L50" s="89" t="str">
        <f>IF($B50="","",IF(COUNTIFS('English Scores- Leveled papers'!$H$3:$KM$3,L$4,'English Scores- Leveled papers'!$H49:$KM49,"&gt;-1")=0,"",SUMIF('English Scores- Leveled papers'!$H$3:$KM$3,L$4,'English Scores- Leveled papers'!$H49:$KM49)))</f>
        <v/>
      </c>
      <c r="M50" s="89" t="str">
        <f>IF($B50="","",IF(COUNTIFS('English Scores- Leveled papers'!$H$3:$KM$3,M$4,'English Scores- Leveled papers'!$H49:$KM49,"&gt;-1")=0,"",SUMIF('English Scores- Leveled papers'!$H$3:$KM$3,M$4,'English Scores- Leveled papers'!$H49:$KM49)))</f>
        <v/>
      </c>
      <c r="N50" s="89" t="str">
        <f>IF($B50="","",IF(COUNTIFS('English Scores- Leveled papers'!$H$3:$KM$3,N$4,'English Scores- Leveled papers'!$H49:$KM49,"&gt;-1")=0,"",SUMIF('English Scores- Leveled papers'!$H$3:$KM$3,N$4,'English Scores- Leveled papers'!$H49:$KM49)))</f>
        <v/>
      </c>
      <c r="O50" s="89" t="str">
        <f>IF($B50="","",IF(COUNTIFS('English Scores- Leveled papers'!$H$3:$KM$3,O$4,'English Scores- Leveled papers'!$H49:$KM49,"&gt;-1")=0,"",SUMIF('English Scores- Leveled papers'!$H$3:$KM$3,O$4,'English Scores- Leveled papers'!$H49:$KM49)))</f>
        <v/>
      </c>
      <c r="P50" s="89" t="str">
        <f>IF($B50="","",IF(COUNTIFS('English Scores- Leveled papers'!$H$3:$KM$3,P$4,'English Scores- Leveled papers'!$H49:$KM49,"&gt;-1")=0,"",SUMIF('English Scores- Leveled papers'!$H$3:$KM$3,P$4,'English Scores- Leveled papers'!$H49:$KM49)))</f>
        <v/>
      </c>
      <c r="Q50" s="89" t="str">
        <f>IF($B50="","",IF(COUNTIFS('English Scores- Leveled papers'!$H$3:$KM$3,Q$4,'English Scores- Leveled papers'!$H49:$KM49,"&gt;-1")=0,"",SUMIF('English Scores- Leveled papers'!$H$3:$KM$3,Q$4,'English Scores- Leveled papers'!$H49:$KM49)))</f>
        <v/>
      </c>
      <c r="R50" s="89" t="str">
        <f>IF($B50="","",IF(COUNTIFS('English Scores- Leveled papers'!$H$3:$KM$3,R$4,'English Scores- Leveled papers'!$H49:$KM49,"&gt;-1")=0,"",SUMIF('English Scores- Leveled papers'!$H$3:$KM$3,R$4,'English Scores- Leveled papers'!$H49:$KM49)))</f>
        <v/>
      </c>
      <c r="S50" s="89" t="str">
        <f>IF($B50="","",IF(COUNTIFS('English Scores- Leveled papers'!$H$3:$KM$3,S$4,'English Scores- Leveled papers'!$H49:$KM49,"&gt;-1")=0,"",SUMIF('English Scores- Leveled papers'!$H$3:$KM$3,S$4,'English Scores- Leveled papers'!$H49:$KM49)))</f>
        <v/>
      </c>
      <c r="T50" s="89" t="str">
        <f>IF($B50="","",IF(COUNTIFS('English Scores- Leveled papers'!$H$3:$KM$3,T$4,'English Scores- Leveled papers'!$H49:$KM49,"&gt;-1")=0,"",SUMIF('English Scores- Leveled papers'!$H$3:$KM$3,T$4,'English Scores- Leveled papers'!$H49:$KM49)))</f>
        <v/>
      </c>
      <c r="U50" s="89" t="str">
        <f>IF($B50="","",IF(COUNTIFS('English Scores- Leveled papers'!$H$3:$KM$3,U$4,'English Scores- Leveled papers'!$H49:$KM49,"&gt;-1")=0,"",SUMIF('English Scores- Leveled papers'!$H$3:$KM$3,U$4,'English Scores- Leveled papers'!$H49:$KM49)))</f>
        <v/>
      </c>
      <c r="V50" s="89" t="str">
        <f>IF($B50="","",IF(COUNTIFS('English Scores- Leveled papers'!$H$3:$KM$3,V$4,'English Scores- Leveled papers'!$H49:$KM49,"&gt;-1")=0,"",SUMIF('English Scores- Leveled papers'!$H$3:$KM$3,V$4,'English Scores- Leveled papers'!$H49:$KM49)))</f>
        <v/>
      </c>
      <c r="W50" s="89" t="str">
        <f>IF($B50="","",IF(COUNTIFS('English Scores- Leveled papers'!$H$3:$KM$3,W$4,'English Scores- Leveled papers'!$H49:$KM49,"&gt;-1")=0,"",SUMIF('English Scores- Leveled papers'!$H$3:$KM$3,W$4,'English Scores- Leveled papers'!$H49:$KM49)))</f>
        <v/>
      </c>
      <c r="X50" s="89" t="str">
        <f>IF($B50="","",IF(COUNTIFS('English Scores- Leveled papers'!$H$3:$KM$3,X$4,'English Scores- Leveled papers'!$H49:$KM49,"&gt;-1")=0,"",SUMIF('English Scores- Leveled papers'!$H$3:$KM$3,X$4,'English Scores- Leveled papers'!$H49:$KM49)))</f>
        <v/>
      </c>
      <c r="Y50" s="89" t="str">
        <f>IF($B50="","",IF(COUNTIFS('English Scores- Leveled papers'!$H$3:$KM$3,Y$4,'English Scores- Leveled papers'!$H49:$KM49,"&gt;-1")=0,"",SUMIF('English Scores- Leveled papers'!$H$3:$KM$3,Y$4,'English Scores- Leveled papers'!$H49:$KM49)))</f>
        <v/>
      </c>
      <c r="Z50" s="89" t="str">
        <f>IF($B50="","",IF(COUNTIFS('English Scores- Leveled papers'!$H$3:$KM$3,Z$4,'English Scores- Leveled papers'!$H49:$KM49,"&gt;-1")=0,"",SUMIF('English Scores- Leveled papers'!$H$3:$KM$3,Z$4,'English Scores- Leveled papers'!$H49:$KM49)))</f>
        <v/>
      </c>
      <c r="AA50" s="89" t="str">
        <f>IF($B50="","",IF(COUNTIFS('English Scores- Leveled papers'!$H$3:$KM$3,AA$4,'English Scores- Leveled papers'!$H49:$KM49,"&gt;-1")=0,"",SUMIF('English Scores- Leveled papers'!$H$3:$KM$3,AA$4,'English Scores- Leveled papers'!$H49:$KM49)))</f>
        <v/>
      </c>
      <c r="AB50" s="89" t="str">
        <f>IF($B50="","",IF(COUNTIFS('English Scores- Leveled papers'!$H$3:$KM$3,AB$4,'English Scores- Leveled papers'!$H49:$KM49,"&gt;-1")=0,"",SUMIF('English Scores- Leveled papers'!$H$3:$KM$3,AB$4,'English Scores- Leveled papers'!$H49:$KM49)))</f>
        <v/>
      </c>
      <c r="AC50" s="89" t="str">
        <f>IF($B50="","",IF(COUNTIFS('English Scores- Leveled papers'!$H$3:$KM$3,AC$4,'English Scores- Leveled papers'!$H49:$KM49,"&gt;-1")=0,"",SUMIF('English Scores- Leveled papers'!$H$3:$KM$3,AC$4,'English Scores- Leveled papers'!$H49:$KM49)))</f>
        <v/>
      </c>
      <c r="AD50" s="89" t="str">
        <f>IF($B50="","",IF(COUNTIFS('English Scores- Leveled papers'!$H$3:$KM$3,AD$4,'English Scores- Leveled papers'!$H49:$KM49,"&gt;-1")=0,"",SUMIF('English Scores- Leveled papers'!$H$3:$KM$3,AD$4,'English Scores- Leveled papers'!$H49:$KM49)))</f>
        <v/>
      </c>
      <c r="AE50" s="89" t="str">
        <f>IF($B50="","",IF(COUNTIFS('English Scores- Leveled papers'!$H$3:$KM$3,AE$4,'English Scores- Leveled papers'!$H49:$KM49,"&gt;-1")=0,"",SUMIF('English Scores- Leveled papers'!$H$3:$KM$3,AE$4,'English Scores- Leveled papers'!$H49:$KM49)))</f>
        <v/>
      </c>
      <c r="AF50" s="89" t="str">
        <f>IF($B50="","",IF(COUNTIFS('English Scores- Leveled papers'!$H$3:$KM$3,AF$4,'English Scores- Leveled papers'!$H49:$KM49,"&gt;-1")=0,"",SUMIF('English Scores- Leveled papers'!$H$3:$KM$3,AF$4,'English Scores- Leveled papers'!$H49:$KM49)))</f>
        <v/>
      </c>
      <c r="AG50" s="89" t="str">
        <f>IF($B50="","",IF(COUNTIFS('English Scores- Leveled papers'!$H$3:$KM$3,AG$4,'English Scores- Leveled papers'!$H49:$KM49,"&gt;-1")=0,"",SUMIF('English Scores- Leveled papers'!$H$3:$KM$3,AG$4,'English Scores- Leveled papers'!$H49:$KM49)))</f>
        <v/>
      </c>
      <c r="AH50" s="89" t="str">
        <f>IF($B50="","",IF(COUNTIFS('English Scores- Leveled papers'!$H$3:$KM$3,AH$4,'English Scores- Leveled papers'!$H49:$KM49,"&gt;-1")=0,"",SUMIF('English Scores- Leveled papers'!$H$3:$KM$3,AH$4,'English Scores- Leveled papers'!$H49:$KM49)))</f>
        <v/>
      </c>
      <c r="AI50" s="89" t="str">
        <f>IF($B50="","",IF(COUNTIFS('English Scores- Leveled papers'!$H$3:$KM$3,AI$4,'English Scores- Leveled papers'!$H49:$KM49,"&gt;-1")=0,"",SUMIF('English Scores- Leveled papers'!$H$3:$KM$3,AI$4,'English Scores- Leveled papers'!$H49:$KM49)))</f>
        <v/>
      </c>
      <c r="AJ50" s="89" t="str">
        <f>IF($B50="","",IF(COUNTIFS('English Scores- Leveled papers'!$H$3:$KM$3,AJ$4,'English Scores- Leveled papers'!$H49:$KM49,"&gt;-1")=0,"",SUMIF('English Scores- Leveled papers'!$H$3:$KM$3,AJ$4,'English Scores- Leveled papers'!$H49:$KM49)))</f>
        <v/>
      </c>
      <c r="AK50" s="89" t="str">
        <f>IF($B50="","",IF(COUNTIFS('English Scores- Leveled papers'!$H$3:$KM$3,AK$4,'English Scores- Leveled papers'!$H49:$KM49,"&gt;-1")=0,"",SUMIF('English Scores- Leveled papers'!$H$3:$KM$3,AK$4,'English Scores- Leveled papers'!$H49:$KM49)))</f>
        <v/>
      </c>
      <c r="AL50" s="89" t="str">
        <f>IF($B50="","",IF(COUNTIFS('English Scores- Leveled papers'!$H$3:$KM$3,AL$4,'English Scores- Leveled papers'!$H49:$KM49,"&gt;-1")=0,"",SUMIF('English Scores- Leveled papers'!$H$3:$KM$3,AL$4,'English Scores- Leveled papers'!$H49:$KM49)))</f>
        <v/>
      </c>
      <c r="AM50" s="89" t="str">
        <f>IF($B50="","",IF(COUNTIFS('English Scores- Leveled papers'!$H$3:$KM$3,AM$4,'English Scores- Leveled papers'!$H49:$KM49,"&gt;-1")=0,"",SUMIF('English Scores- Leveled papers'!$H$3:$KM$3,AM$4,'English Scores- Leveled papers'!$H49:$KM49)))</f>
        <v/>
      </c>
      <c r="AN50" s="89" t="str">
        <f>IF($B50="","",IF(COUNTIFS('English Scores- Leveled papers'!$H$3:$KM$3,AN$4,'English Scores- Leveled papers'!$H49:$KM49,"&gt;-1")=0,"",SUMIF('English Scores- Leveled papers'!$H$3:$KM$3,AN$4,'English Scores- Leveled papers'!$H49:$KM49)))</f>
        <v/>
      </c>
      <c r="AO50" s="89" t="str">
        <f>IF($B50="","",IF(COUNTIFS('English Scores- Leveled papers'!$H$3:$KM$3,AO$4,'English Scores- Leveled papers'!$H49:$KM49,"&gt;-1")=0,"",SUMIF('English Scores- Leveled papers'!$H$3:$KM$3,AO$4,'English Scores- Leveled papers'!$H49:$KM49)))</f>
        <v/>
      </c>
      <c r="AP50" s="89" t="str">
        <f>IF($B50="","",IF(COUNTIFS('English Scores- Leveled papers'!$H$3:$KM$3,AP$4,'English Scores- Leveled papers'!$H49:$KM49,"&gt;-1")=0,"",SUMIF('English Scores- Leveled papers'!$H$3:$KM$3,AP$4,'English Scores- Leveled papers'!$H49:$KM49)))</f>
        <v/>
      </c>
      <c r="AQ50" s="89" t="str">
        <f>IF($B50="","",IF(COUNTIFS('English Scores- Leveled papers'!$H$3:$KM$3,AQ$4,'English Scores- Leveled papers'!$H49:$KM49,"&gt;-1")=0,"",SUMIF('English Scores- Leveled papers'!$H$3:$KM$3,AQ$4,'English Scores- Leveled papers'!$H49:$KM49)))</f>
        <v/>
      </c>
      <c r="AR50" s="89" t="str">
        <f>IF($B50="","",IF(COUNTIFS('English Scores- Leveled papers'!$H$3:$KM$3,AR$4,'English Scores- Leveled papers'!$H49:$KM49,"&gt;-1")=0,"",SUMIF('English Scores- Leveled papers'!$H$3:$KM$3,AR$4,'English Scores- Leveled papers'!$H49:$KM49)))</f>
        <v/>
      </c>
      <c r="AS50" s="89" t="str">
        <f>IF($B50="","",IF(COUNTIFS('English Scores- Leveled papers'!$H$3:$KM$3,AS$4,'English Scores- Leveled papers'!$H49:$KM49,"&gt;-1")=0,"",SUMIF('English Scores- Leveled papers'!$H$3:$KM$3,AS$4,'English Scores- Leveled papers'!$H49:$KM49)))</f>
        <v/>
      </c>
      <c r="AT50" s="89" t="str">
        <f>IF($B50="","",IF(COUNTIFS('English Scores- Leveled papers'!$H$3:$KM$3,AT$4,'English Scores- Leveled papers'!$H49:$KM49,"&gt;-1")=0,"",SUMIF('English Scores- Leveled papers'!$H$3:$KM$3,AT$4,'English Scores- Leveled papers'!$H49:$KM49)))</f>
        <v/>
      </c>
      <c r="AU50" s="89" t="str">
        <f>IF($B50="","",IF(COUNTIFS('English Scores- Leveled papers'!$H$3:$KM$3,AU$4,'English Scores- Leveled papers'!$H49:$KM49,"&gt;-1")=0,"",SUMIF('English Scores- Leveled papers'!$H$3:$KM$3,AU$4,'English Scores- Leveled papers'!$H49:$KM49)))</f>
        <v/>
      </c>
      <c r="AV50" s="89" t="str">
        <f>IF($B50="","",IF(COUNTIFS('English Scores- Leveled papers'!$H$3:$KM$3,AV$4,'English Scores- Leveled papers'!$H49:$KM49,"&gt;-1")=0,"",SUMIF('English Scores- Leveled papers'!$H$3:$KM$3,AV$4,'English Scores- Leveled papers'!$H49:$KM49)))</f>
        <v/>
      </c>
      <c r="AW50" s="89" t="str">
        <f>IF($B50="","",IF(COUNTIFS('English Scores- Leveled papers'!$H$3:$KM$3,AW$4,'English Scores- Leveled papers'!$H49:$KM49,"&gt;-1")=0,"",SUMIF('English Scores- Leveled papers'!$H$3:$KM$3,AW$4,'English Scores- Leveled papers'!$H49:$KM49)))</f>
        <v/>
      </c>
      <c r="AX50" s="89" t="str">
        <f>IF($B50="","",IF(COUNTIFS('English Scores- Leveled papers'!$H$3:$KM$3,AX$4,'English Scores- Leveled papers'!$H49:$KM49,"&gt;-1")=0,"",SUMIF('English Scores- Leveled papers'!$H$3:$KM$3,AX$4,'English Scores- Leveled papers'!$H49:$KM49)))</f>
        <v/>
      </c>
      <c r="AY50" s="89" t="str">
        <f>IF($B50="","",IF(COUNTIFS('English Scores- Leveled papers'!$H$3:$KM$3,AY$4,'English Scores- Leveled papers'!$H49:$KM49,"&gt;-1")=0,"",SUMIF('English Scores- Leveled papers'!$H$3:$KM$3,AY$4,'English Scores- Leveled papers'!$H49:$KM49)))</f>
        <v/>
      </c>
      <c r="AZ50" s="89" t="str">
        <f>IF($B50="","",IF(COUNTIFS('English Scores- Leveled papers'!$H$3:$KM$3,AZ$4,'English Scores- Leveled papers'!$H49:$KM49,"&gt;-1")=0,"",SUMIF('English Scores- Leveled papers'!$H$3:$KM$3,AZ$4,'English Scores- Leveled papers'!$H49:$KM49)))</f>
        <v/>
      </c>
      <c r="BA50" s="89" t="str">
        <f>IF($B50="","",IF(COUNTIFS('English Scores- Leveled papers'!$H$3:$KM$3,BA$4,'English Scores- Leveled papers'!$H49:$KM49,"&gt;-1")=0,"",SUMIF('English Scores- Leveled papers'!$H$3:$KM$3,BA$4,'English Scores- Leveled papers'!$H49:$KM49)))</f>
        <v/>
      </c>
      <c r="BB50" s="89" t="str">
        <f>IF($B50="","",IF(COUNTIFS('English Scores- Leveled papers'!$H$3:$KM$3,BB$4,'English Scores- Leveled papers'!$H49:$KM49,"&gt;-1")=0,"",SUMIF('English Scores- Leveled papers'!$H$3:$KM$3,BB$4,'English Scores- Leveled papers'!$H49:$KM49)))</f>
        <v/>
      </c>
      <c r="BC50" s="89" t="str">
        <f>IF($B50="","",IF(COUNTIFS('English Scores- Leveled papers'!$H$3:$KM$3,BC$4,'English Scores- Leveled papers'!$H49:$KM49,"&gt;-1")=0,"",SUMIF('English Scores- Leveled papers'!$H$3:$KM$3,BC$4,'English Scores- Leveled papers'!$H49:$KM49)))</f>
        <v/>
      </c>
      <c r="BD50" s="89" t="str">
        <f>IF($B50="","",IF(COUNTIFS('English Scores- Leveled papers'!$H$3:$KM$3,BD$4,'English Scores- Leveled papers'!$H49:$KM49,"&gt;-1")=0,"",SUMIF('English Scores- Leveled papers'!$H$3:$KM$3,BD$4,'English Scores- Leveled papers'!$H49:$KM49)))</f>
        <v/>
      </c>
      <c r="BE50" s="89" t="str">
        <f>IF($B50="","",IF(COUNTIFS('English Scores- Leveled papers'!$H$3:$KM$3,BE$4,'English Scores- Leveled papers'!$H49:$KM49,"&gt;-1")=0,"",SUMIF('English Scores- Leveled papers'!$H$3:$KM$3,BE$4,'English Scores- Leveled papers'!$H49:$KM49)))</f>
        <v/>
      </c>
      <c r="BF50" s="89" t="str">
        <f>IF($B50="","",IF(COUNTIFS('English Scores- Leveled papers'!$H$3:$KM$3,BF$4,'English Scores- Leveled papers'!$H49:$KM49,"&gt;-1")=0,"",SUMIF('English Scores- Leveled papers'!$H$3:$KM$3,BF$4,'English Scores- Leveled papers'!$H49:$KM49)))</f>
        <v/>
      </c>
      <c r="BG50" s="89" t="str">
        <f>IF($B50="","",IF(COUNTIFS('English Scores- Leveled papers'!$H$3:$KM$3,BG$4,'English Scores- Leveled papers'!$H49:$KM49,"&gt;-1")=0,"",SUMIF('English Scores- Leveled papers'!$H$3:$KM$3,BG$4,'English Scores- Leveled papers'!$H49:$KM49)))</f>
        <v/>
      </c>
      <c r="BH50" s="89" t="str">
        <f>IF($B50="","",IF(COUNTIFS('English Scores- Leveled papers'!$H$3:$KM$3,BH$4,'English Scores- Leveled papers'!$H49:$KM49,"&gt;-1")=0,"",SUMIF('English Scores- Leveled papers'!$H$3:$KM$3,BH$4,'English Scores- Leveled papers'!$H49:$KM49)))</f>
        <v/>
      </c>
      <c r="BI50" s="89" t="str">
        <f>IF($B50="","",IF(COUNTIFS('English Scores- Leveled papers'!$H$3:$KM$3,BI$4,'English Scores- Leveled papers'!$H49:$KM49,"&gt;-1")=0,"",SUMIF('English Scores- Leveled papers'!$H$3:$KM$3,BI$4,'English Scores- Leveled papers'!$H49:$KM49)))</f>
        <v/>
      </c>
      <c r="BJ50" s="89" t="str">
        <f>IF($B50="","",IF(COUNTIFS('English Scores- Leveled papers'!$H$3:$KM$3,BJ$4,'English Scores- Leveled papers'!$H49:$KM49,"&gt;-1")=0,"",SUMIF('English Scores- Leveled papers'!$H$3:$KM$3,BJ$4,'English Scores- Leveled papers'!$H49:$KM49)))</f>
        <v/>
      </c>
      <c r="BK50" s="89" t="str">
        <f>IF($B50="","",IF(COUNTIFS('English Scores- Leveled papers'!$H$3:$KM$3,BK$4,'English Scores- Leveled papers'!$H49:$KM49,"&gt;-1")=0,"",SUMIF('English Scores- Leveled papers'!$H$3:$KM$3,BK$4,'English Scores- Leveled papers'!$H49:$KM49)))</f>
        <v/>
      </c>
      <c r="BL50" s="89" t="str">
        <f>IF($B50="","",IF(COUNTIFS('English Scores- Leveled papers'!$H$3:$KM$3,BL$4,'English Scores- Leveled papers'!$H49:$KM49,"&gt;-1")=0,"",SUMIF('English Scores- Leveled papers'!$H$3:$KM$3,BL$4,'English Scores- Leveled papers'!$H49:$KM49)))</f>
        <v/>
      </c>
      <c r="BM50" s="89" t="str">
        <f>IF($B50="","",IF(COUNTIFS('Eng GLA 6th, 7th, 8th'!$E$3:$DV$3,BM$4,'Eng GLA 6th, 7th, 8th'!$E50:$DV50, "&gt;-1")=0,"",SUMIF('Eng GLA 6th, 7th, 8th'!$E$3:$DV$3,BM$4,'Eng GLA 6th, 7th, 8th'!$E50:$DV50)))</f>
        <v/>
      </c>
      <c r="BN50" s="89" t="str">
        <f>IF($B50="","",IF(COUNTIFS('Eng GLA 6th, 7th, 8th'!$E$3:$DV$3,BN$4,'Eng GLA 6th, 7th, 8th'!$E50:$DV50, "&gt;-1")=0,"",SUMIF('Eng GLA 6th, 7th, 8th'!$E$3:$DV$3,BN$4,'Eng GLA 6th, 7th, 8th'!$E50:$DV50)))</f>
        <v/>
      </c>
      <c r="BO50" s="89" t="str">
        <f>IF($B50="","",IF(COUNTIFS('Eng GLA 6th, 7th, 8th'!$E$3:$DV$3,BO$4,'Eng GLA 6th, 7th, 8th'!$E50:$DV50, "&gt;-1")=0,"",SUMIF('Eng GLA 6th, 7th, 8th'!$E$3:$DV$3,BO$4,'Eng GLA 6th, 7th, 8th'!$E50:$DV50)))</f>
        <v/>
      </c>
      <c r="BP50" s="89" t="str">
        <f>IF($B50="","",IF(COUNTIFS('Eng GLA 6th, 7th, 8th'!$E$3:$DV$3,BP$4,'Eng GLA 6th, 7th, 8th'!$E50:$DV50, "&gt;-1")=0,"",SUMIF('Eng GLA 6th, 7th, 8th'!$E$3:$DV$3,BP$4,'Eng GLA 6th, 7th, 8th'!$E50:$DV50)))</f>
        <v/>
      </c>
      <c r="BQ50" s="89" t="str">
        <f>IF($B50="","",IF(COUNTIFS('Eng GLA 6th, 7th, 8th'!$E$3:$DV$3,BQ$4,'Eng GLA 6th, 7th, 8th'!$E50:$DV50, "&gt;-1")=0,"",SUMIF('Eng GLA 6th, 7th, 8th'!$E$3:$DV$3,BQ$4,'Eng GLA 6th, 7th, 8th'!$E50:$DV50)))</f>
        <v/>
      </c>
      <c r="BR50" s="89" t="str">
        <f>IF($B50="","",IF(COUNTIFS('Eng GLA 6th, 7th, 8th'!$E$3:$DV$3,BR$4,'Eng GLA 6th, 7th, 8th'!$E50:$DV50, "&gt;-1")=0,"",SUMIF('Eng GLA 6th, 7th, 8th'!$E$3:$DV$3,BR$4,'Eng GLA 6th, 7th, 8th'!$E50:$DV50)))</f>
        <v/>
      </c>
      <c r="BS50" s="89" t="str">
        <f>IF($B50="","",IF(COUNTIFS('Eng GLA 6th, 7th, 8th'!$E$3:$DV$3,BS$4,'Eng GLA 6th, 7th, 8th'!$E50:$DV50, "&gt;-1")=0,"",SUMIF('Eng GLA 6th, 7th, 8th'!$E$3:$DV$3,BS$4,'Eng GLA 6th, 7th, 8th'!$E50:$DV50)))</f>
        <v/>
      </c>
      <c r="BT50" s="89" t="str">
        <f>IF($B50="","",IF(COUNTIFS('Eng GLA 6th, 7th, 8th'!$E$3:$DV$3,BT$4,'Eng GLA 6th, 7th, 8th'!$E50:$DV50, "&gt;-1")=0,"",SUMIF('Eng GLA 6th, 7th, 8th'!$E$3:$DV$3,BT$4,'Eng GLA 6th, 7th, 8th'!$E50:$DV50)))</f>
        <v/>
      </c>
      <c r="BU50" s="89" t="str">
        <f>IF($B50="","",IF(COUNTIFS('Eng GLA 6th, 7th, 8th'!$E$3:$DV$3,BU$4,'Eng GLA 6th, 7th, 8th'!$E50:$DV50, "&gt;-1")=0,"",SUMIF('Eng GLA 6th, 7th, 8th'!$E$3:$DV$3,BU$4,'Eng GLA 6th, 7th, 8th'!$E50:$DV50)))</f>
        <v/>
      </c>
      <c r="BV50" s="89" t="str">
        <f>IF($B50="","",IF(COUNTIFS('Eng GLA 6th, 7th, 8th'!$E$3:$DV$3,BV$4,'Eng GLA 6th, 7th, 8th'!$E50:$DV50, "&gt;-1")=0,"",SUMIF('Eng GLA 6th, 7th, 8th'!$E$3:$DV$3,BV$4,'Eng GLA 6th, 7th, 8th'!$E50:$DV50)))</f>
        <v/>
      </c>
      <c r="BW50" s="89" t="str">
        <f>IF($B50="","",IF(COUNTIFS('Eng GLA 6th, 7th, 8th'!$E$3:$DV$3,BW$4,'Eng GLA 6th, 7th, 8th'!$E50:$DV50, "&gt;-1")=0,"",SUMIF('Eng GLA 6th, 7th, 8th'!$E$3:$DV$3,BW$4,'Eng GLA 6th, 7th, 8th'!$E50:$DV50)))</f>
        <v/>
      </c>
      <c r="BX50" s="89" t="str">
        <f>IF($B50="","",IF(COUNTIFS('Eng GLA 6th, 7th, 8th'!$E$3:$DV$3,BX$4,'Eng GLA 6th, 7th, 8th'!$E50:$DV50, "&gt;-1")=0,"",SUMIF('Eng GLA 6th, 7th, 8th'!$E$3:$DV$3,BX$4,'Eng GLA 6th, 7th, 8th'!$E50:$DV50)))</f>
        <v/>
      </c>
      <c r="BY50" s="89" t="str">
        <f>IF($B50="","",IF(COUNTIFS('Eng GLA 6th, 7th, 8th'!$E$3:$DV$3,BY$4,'Eng GLA 6th, 7th, 8th'!$E50:$DV50, "&gt;-1")=0,"",SUMIF('Eng GLA 6th, 7th, 8th'!$E$3:$DV$3,BY$4,'Eng GLA 6th, 7th, 8th'!$E50:$DV50)))</f>
        <v/>
      </c>
      <c r="BZ50" s="89" t="str">
        <f>IF($B50="","",IF(COUNTIFS('Eng GLA 6th, 7th, 8th'!$E$3:$DV$3,BZ$4,'Eng GLA 6th, 7th, 8th'!$E50:$DV50, "&gt;-1")=0,"",SUMIF('Eng GLA 6th, 7th, 8th'!$E$3:$DV$3,BZ$4,'Eng GLA 6th, 7th, 8th'!$E50:$DV50)))</f>
        <v/>
      </c>
      <c r="CA50" s="89" t="str">
        <f>IF($B50="","",IF(COUNTIFS('Eng GLA 6th, 7th, 8th'!$E$3:$DV$3,CA$4,'Eng GLA 6th, 7th, 8th'!$E50:$DV50, "&gt;-1")=0,"",SUMIF('Eng GLA 6th, 7th, 8th'!$E$3:$DV$3,CA$4,'Eng GLA 6th, 7th, 8th'!$E50:$DV50)))</f>
        <v/>
      </c>
      <c r="CB50" s="426"/>
      <c r="CC50" s="133" t="str">
        <f>IFERROR(IF((COUNT('Eng GLA 6th, 7th, 8th'!E50:U50)=0)," ",(SUM('Eng GLA 6th, 7th, 8th'!E50:U50)/$CC$3)),"")</f>
        <v xml:space="preserve"> </v>
      </c>
      <c r="CD50" s="133" t="str">
        <f>IFERROR(IF((COUNT('Eng GLA 6th, 7th, 8th'!V50:AA50)=0)," ",(SUM('Eng GLA 6th, 7th, 8th'!V50:AA50)/$CD$3)),"")</f>
        <v xml:space="preserve"> </v>
      </c>
      <c r="CE50" s="133" t="str">
        <f>IFERROR(IF((COUNT('Eng GLA 6th, 7th, 8th'!AB50:AG50)=0)," ",(SUM('Eng GLA 6th, 7th, 8th'!AB50:AG50)/$CE$3)),"")</f>
        <v xml:space="preserve"> </v>
      </c>
      <c r="CF50" s="133" t="str">
        <f>IFERROR(IF((COUNT('Eng GLA 6th, 7th, 8th'!AH50:AP50)=0)," ",(SUM('Eng GLA 6th, 7th, 8th'!AH50:AP50)/$CF$3)),"")</f>
        <v xml:space="preserve"> </v>
      </c>
      <c r="CG50" s="433" t="str">
        <f>IFERROR(IF((COUNT('Eng GLA 6th, 7th, 8th'!AR50:BH50)=0)," ",(SUM('Eng GLA 6th, 7th, 8th'!AR50:BH50)/$CG$3)),"")</f>
        <v xml:space="preserve"> </v>
      </c>
      <c r="CH50" s="433" t="str">
        <f>IFERROR(IF((COUNT('Eng GLA 6th, 7th, 8th'!BI50:BN50)=0)," ",(SUM('Eng GLA 6th, 7th, 8th'!BI50:BN50)/$CH$3)),"")</f>
        <v xml:space="preserve"> </v>
      </c>
      <c r="CI50" s="433" t="str">
        <f>IFERROR(IF((COUNT('Eng GLA 6th, 7th, 8th'!BO50:BT50)=0)," ",(SUM('Eng GLA 6th, 7th, 8th'!BO50:BT50)/$CI$3)),"")</f>
        <v xml:space="preserve"> </v>
      </c>
      <c r="CJ50" s="433" t="str">
        <f>IFERROR(IF((COUNT('Eng GLA 6th, 7th, 8th'!BU50:CF50)=0)," ",(SUM('Eng GLA 6th, 7th, 8th'!BU50:CF50)/$CJ$3)),"")</f>
        <v xml:space="preserve"> </v>
      </c>
      <c r="CK50" s="433" t="str">
        <f>IFERROR(IF((COUNT('Eng GLA 6th, 7th, 8th'!CH50:CX50)=0)," ",(SUM('Eng GLA 6th, 7th, 8th'!CH50:CX50)/$CK$3)),"")</f>
        <v xml:space="preserve"> </v>
      </c>
      <c r="CL50" s="433" t="str">
        <f>IFERROR(IF((COUNT('Eng GLA 6th, 7th, 8th'!CY50:DD50)=0)," ",(SUM('Eng GLA 6th, 7th, 8th'!CY50:DD50)/$CL$3)),"")</f>
        <v xml:space="preserve"> </v>
      </c>
      <c r="CM50" s="433" t="str">
        <f>IFERROR(IF((COUNT('Eng GLA 6th, 7th, 8th'!DE50:DJ50)=0)," ",(SUM('Eng GLA 6th, 7th, 8th'!DE50:DJ50)/$CM$3)),"")</f>
        <v xml:space="preserve"> </v>
      </c>
      <c r="CN50" s="433" t="str">
        <f>IFERROR(IF((COUNT('Eng GLA 6th, 7th, 8th'!DK50:DV50)=0)," ",(SUM('Eng GLA 6th, 7th, 8th'!DK50:DV50)/$CN$3)),"")</f>
        <v xml:space="preserve"> </v>
      </c>
    </row>
    <row r="51" spans="1:92" x14ac:dyDescent="0.2">
      <c r="A51" s="65">
        <v>44</v>
      </c>
      <c r="B51" s="65" t="str">
        <f>'English Scores- Leveled papers'!B50</f>
        <v/>
      </c>
      <c r="C51" s="66" t="str">
        <f>'RC Mastery Check+Question type'!H48</f>
        <v/>
      </c>
      <c r="D51" s="153" t="str">
        <f>'Cover Sheet'!L48</f>
        <v/>
      </c>
      <c r="E51" s="89" t="str">
        <f>IF($B51="","",IF(COUNTIFS('English Scores- Leveled papers'!$H$3:$KM$3,E$4,'English Scores- Leveled papers'!$H50:$KM50,"&gt;-1")=0,"",SUMIF('English Scores- Leveled papers'!$H$3:$KM$3,E$4,'English Scores- Leveled papers'!$H50:$KM50)))</f>
        <v/>
      </c>
      <c r="F51" s="89" t="str">
        <f>IF($B51="","",IF(COUNTIFS('English Scores- Leveled papers'!$H$3:$KM$3,F$4,'English Scores- Leveled papers'!$H50:$KM50,"&gt;-1")=0,"",SUMIF('English Scores- Leveled papers'!$H$3:$KM$3,F$4,'English Scores- Leveled papers'!$H50:$KM50)))</f>
        <v/>
      </c>
      <c r="G51" s="89" t="str">
        <f>IF($B51="","",IF(COUNTIFS('English Scores- Leveled papers'!$H$3:$KM$3,G$4,'English Scores- Leveled papers'!$H50:$KM50,"&gt;-1")=0,"",SUMIF('English Scores- Leveled papers'!$H$3:$KM$3,G$4,'English Scores- Leveled papers'!$H50:$KM50)))</f>
        <v/>
      </c>
      <c r="H51" s="89" t="str">
        <f>IF($B51="","",IF(COUNTIFS('English Scores- Leveled papers'!$H$3:$KM$3,H$4,'English Scores- Leveled papers'!$H50:$KM50,"&gt;-1")=0,"",SUMIF('English Scores- Leveled papers'!$H$3:$KM$3,H$4,'English Scores- Leveled papers'!$H50:$KM50)))</f>
        <v/>
      </c>
      <c r="I51" s="89" t="str">
        <f>IF($B51="","",IF(COUNTIFS('English Scores- Leveled papers'!$H$3:$KM$3,I$4,'English Scores- Leveled papers'!$H50:$KM50,"&gt;-1")=0,"",SUMIF('English Scores- Leveled papers'!$H$3:$KM$3,I$4,'English Scores- Leveled papers'!$H50:$KM50)))</f>
        <v/>
      </c>
      <c r="J51" s="89" t="str">
        <f>IF($B51="","",IF(COUNTIFS('English Scores- Leveled papers'!$H$3:$KM$3,J$4,'English Scores- Leveled papers'!$H50:$KM50,"&gt;-1")=0,"",SUMIF('English Scores- Leveled papers'!$H$3:$KM$3,J$4,'English Scores- Leveled papers'!$H50:$KM50)))</f>
        <v/>
      </c>
      <c r="K51" s="89" t="str">
        <f>IF($B51="","",IF(COUNTIFS('English Scores- Leveled papers'!$H$3:$KM$3,K$4,'English Scores- Leveled papers'!$H50:$KM50,"&gt;-1")=0,"",SUMIF('English Scores- Leveled papers'!$H$3:$KM$3,K$4,'English Scores- Leveled papers'!$H50:$KM50)))</f>
        <v/>
      </c>
      <c r="L51" s="89" t="str">
        <f>IF($B51="","",IF(COUNTIFS('English Scores- Leveled papers'!$H$3:$KM$3,L$4,'English Scores- Leveled papers'!$H50:$KM50,"&gt;-1")=0,"",SUMIF('English Scores- Leveled papers'!$H$3:$KM$3,L$4,'English Scores- Leveled papers'!$H50:$KM50)))</f>
        <v/>
      </c>
      <c r="M51" s="89" t="str">
        <f>IF($B51="","",IF(COUNTIFS('English Scores- Leveled papers'!$H$3:$KM$3,M$4,'English Scores- Leveled papers'!$H50:$KM50,"&gt;-1")=0,"",SUMIF('English Scores- Leveled papers'!$H$3:$KM$3,M$4,'English Scores- Leveled papers'!$H50:$KM50)))</f>
        <v/>
      </c>
      <c r="N51" s="89" t="str">
        <f>IF($B51="","",IF(COUNTIFS('English Scores- Leveled papers'!$H$3:$KM$3,N$4,'English Scores- Leveled papers'!$H50:$KM50,"&gt;-1")=0,"",SUMIF('English Scores- Leveled papers'!$H$3:$KM$3,N$4,'English Scores- Leveled papers'!$H50:$KM50)))</f>
        <v/>
      </c>
      <c r="O51" s="89" t="str">
        <f>IF($B51="","",IF(COUNTIFS('English Scores- Leveled papers'!$H$3:$KM$3,O$4,'English Scores- Leveled papers'!$H50:$KM50,"&gt;-1")=0,"",SUMIF('English Scores- Leveled papers'!$H$3:$KM$3,O$4,'English Scores- Leveled papers'!$H50:$KM50)))</f>
        <v/>
      </c>
      <c r="P51" s="89" t="str">
        <f>IF($B51="","",IF(COUNTIFS('English Scores- Leveled papers'!$H$3:$KM$3,P$4,'English Scores- Leveled papers'!$H50:$KM50,"&gt;-1")=0,"",SUMIF('English Scores- Leveled papers'!$H$3:$KM$3,P$4,'English Scores- Leveled papers'!$H50:$KM50)))</f>
        <v/>
      </c>
      <c r="Q51" s="89" t="str">
        <f>IF($B51="","",IF(COUNTIFS('English Scores- Leveled papers'!$H$3:$KM$3,Q$4,'English Scores- Leveled papers'!$H50:$KM50,"&gt;-1")=0,"",SUMIF('English Scores- Leveled papers'!$H$3:$KM$3,Q$4,'English Scores- Leveled papers'!$H50:$KM50)))</f>
        <v/>
      </c>
      <c r="R51" s="89" t="str">
        <f>IF($B51="","",IF(COUNTIFS('English Scores- Leveled papers'!$H$3:$KM$3,R$4,'English Scores- Leveled papers'!$H50:$KM50,"&gt;-1")=0,"",SUMIF('English Scores- Leveled papers'!$H$3:$KM$3,R$4,'English Scores- Leveled papers'!$H50:$KM50)))</f>
        <v/>
      </c>
      <c r="S51" s="89" t="str">
        <f>IF($B51="","",IF(COUNTIFS('English Scores- Leveled papers'!$H$3:$KM$3,S$4,'English Scores- Leveled papers'!$H50:$KM50,"&gt;-1")=0,"",SUMIF('English Scores- Leveled papers'!$H$3:$KM$3,S$4,'English Scores- Leveled papers'!$H50:$KM50)))</f>
        <v/>
      </c>
      <c r="T51" s="89" t="str">
        <f>IF($B51="","",IF(COUNTIFS('English Scores- Leveled papers'!$H$3:$KM$3,T$4,'English Scores- Leveled papers'!$H50:$KM50,"&gt;-1")=0,"",SUMIF('English Scores- Leveled papers'!$H$3:$KM$3,T$4,'English Scores- Leveled papers'!$H50:$KM50)))</f>
        <v/>
      </c>
      <c r="U51" s="89" t="str">
        <f>IF($B51="","",IF(COUNTIFS('English Scores- Leveled papers'!$H$3:$KM$3,U$4,'English Scores- Leveled papers'!$H50:$KM50,"&gt;-1")=0,"",SUMIF('English Scores- Leveled papers'!$H$3:$KM$3,U$4,'English Scores- Leveled papers'!$H50:$KM50)))</f>
        <v/>
      </c>
      <c r="V51" s="89" t="str">
        <f>IF($B51="","",IF(COUNTIFS('English Scores- Leveled papers'!$H$3:$KM$3,V$4,'English Scores- Leveled papers'!$H50:$KM50,"&gt;-1")=0,"",SUMIF('English Scores- Leveled papers'!$H$3:$KM$3,V$4,'English Scores- Leveled papers'!$H50:$KM50)))</f>
        <v/>
      </c>
      <c r="W51" s="89" t="str">
        <f>IF($B51="","",IF(COUNTIFS('English Scores- Leveled papers'!$H$3:$KM$3,W$4,'English Scores- Leveled papers'!$H50:$KM50,"&gt;-1")=0,"",SUMIF('English Scores- Leveled papers'!$H$3:$KM$3,W$4,'English Scores- Leveled papers'!$H50:$KM50)))</f>
        <v/>
      </c>
      <c r="X51" s="89" t="str">
        <f>IF($B51="","",IF(COUNTIFS('English Scores- Leveled papers'!$H$3:$KM$3,X$4,'English Scores- Leveled papers'!$H50:$KM50,"&gt;-1")=0,"",SUMIF('English Scores- Leveled papers'!$H$3:$KM$3,X$4,'English Scores- Leveled papers'!$H50:$KM50)))</f>
        <v/>
      </c>
      <c r="Y51" s="89" t="str">
        <f>IF($B51="","",IF(COUNTIFS('English Scores- Leveled papers'!$H$3:$KM$3,Y$4,'English Scores- Leveled papers'!$H50:$KM50,"&gt;-1")=0,"",SUMIF('English Scores- Leveled papers'!$H$3:$KM$3,Y$4,'English Scores- Leveled papers'!$H50:$KM50)))</f>
        <v/>
      </c>
      <c r="Z51" s="89" t="str">
        <f>IF($B51="","",IF(COUNTIFS('English Scores- Leveled papers'!$H$3:$KM$3,Z$4,'English Scores- Leveled papers'!$H50:$KM50,"&gt;-1")=0,"",SUMIF('English Scores- Leveled papers'!$H$3:$KM$3,Z$4,'English Scores- Leveled papers'!$H50:$KM50)))</f>
        <v/>
      </c>
      <c r="AA51" s="89" t="str">
        <f>IF($B51="","",IF(COUNTIFS('English Scores- Leveled papers'!$H$3:$KM$3,AA$4,'English Scores- Leveled papers'!$H50:$KM50,"&gt;-1")=0,"",SUMIF('English Scores- Leveled papers'!$H$3:$KM$3,AA$4,'English Scores- Leveled papers'!$H50:$KM50)))</f>
        <v/>
      </c>
      <c r="AB51" s="89" t="str">
        <f>IF($B51="","",IF(COUNTIFS('English Scores- Leveled papers'!$H$3:$KM$3,AB$4,'English Scores- Leveled papers'!$H50:$KM50,"&gt;-1")=0,"",SUMIF('English Scores- Leveled papers'!$H$3:$KM$3,AB$4,'English Scores- Leveled papers'!$H50:$KM50)))</f>
        <v/>
      </c>
      <c r="AC51" s="89" t="str">
        <f>IF($B51="","",IF(COUNTIFS('English Scores- Leveled papers'!$H$3:$KM$3,AC$4,'English Scores- Leveled papers'!$H50:$KM50,"&gt;-1")=0,"",SUMIF('English Scores- Leveled papers'!$H$3:$KM$3,AC$4,'English Scores- Leveled papers'!$H50:$KM50)))</f>
        <v/>
      </c>
      <c r="AD51" s="89" t="str">
        <f>IF($B51="","",IF(COUNTIFS('English Scores- Leveled papers'!$H$3:$KM$3,AD$4,'English Scores- Leveled papers'!$H50:$KM50,"&gt;-1")=0,"",SUMIF('English Scores- Leveled papers'!$H$3:$KM$3,AD$4,'English Scores- Leveled papers'!$H50:$KM50)))</f>
        <v/>
      </c>
      <c r="AE51" s="89" t="str">
        <f>IF($B51="","",IF(COUNTIFS('English Scores- Leveled papers'!$H$3:$KM$3,AE$4,'English Scores- Leveled papers'!$H50:$KM50,"&gt;-1")=0,"",SUMIF('English Scores- Leveled papers'!$H$3:$KM$3,AE$4,'English Scores- Leveled papers'!$H50:$KM50)))</f>
        <v/>
      </c>
      <c r="AF51" s="89" t="str">
        <f>IF($B51="","",IF(COUNTIFS('English Scores- Leveled papers'!$H$3:$KM$3,AF$4,'English Scores- Leveled papers'!$H50:$KM50,"&gt;-1")=0,"",SUMIF('English Scores- Leveled papers'!$H$3:$KM$3,AF$4,'English Scores- Leveled papers'!$H50:$KM50)))</f>
        <v/>
      </c>
      <c r="AG51" s="89" t="str">
        <f>IF($B51="","",IF(COUNTIFS('English Scores- Leveled papers'!$H$3:$KM$3,AG$4,'English Scores- Leveled papers'!$H50:$KM50,"&gt;-1")=0,"",SUMIF('English Scores- Leveled papers'!$H$3:$KM$3,AG$4,'English Scores- Leveled papers'!$H50:$KM50)))</f>
        <v/>
      </c>
      <c r="AH51" s="89" t="str">
        <f>IF($B51="","",IF(COUNTIFS('English Scores- Leveled papers'!$H$3:$KM$3,AH$4,'English Scores- Leveled papers'!$H50:$KM50,"&gt;-1")=0,"",SUMIF('English Scores- Leveled papers'!$H$3:$KM$3,AH$4,'English Scores- Leveled papers'!$H50:$KM50)))</f>
        <v/>
      </c>
      <c r="AI51" s="89" t="str">
        <f>IF($B51="","",IF(COUNTIFS('English Scores- Leveled papers'!$H$3:$KM$3,AI$4,'English Scores- Leveled papers'!$H50:$KM50,"&gt;-1")=0,"",SUMIF('English Scores- Leveled papers'!$H$3:$KM$3,AI$4,'English Scores- Leveled papers'!$H50:$KM50)))</f>
        <v/>
      </c>
      <c r="AJ51" s="89" t="str">
        <f>IF($B51="","",IF(COUNTIFS('English Scores- Leveled papers'!$H$3:$KM$3,AJ$4,'English Scores- Leveled papers'!$H50:$KM50,"&gt;-1")=0,"",SUMIF('English Scores- Leveled papers'!$H$3:$KM$3,AJ$4,'English Scores- Leveled papers'!$H50:$KM50)))</f>
        <v/>
      </c>
      <c r="AK51" s="89" t="str">
        <f>IF($B51="","",IF(COUNTIFS('English Scores- Leveled papers'!$H$3:$KM$3,AK$4,'English Scores- Leveled papers'!$H50:$KM50,"&gt;-1")=0,"",SUMIF('English Scores- Leveled papers'!$H$3:$KM$3,AK$4,'English Scores- Leveled papers'!$H50:$KM50)))</f>
        <v/>
      </c>
      <c r="AL51" s="89" t="str">
        <f>IF($B51="","",IF(COUNTIFS('English Scores- Leveled papers'!$H$3:$KM$3,AL$4,'English Scores- Leveled papers'!$H50:$KM50,"&gt;-1")=0,"",SUMIF('English Scores- Leveled papers'!$H$3:$KM$3,AL$4,'English Scores- Leveled papers'!$H50:$KM50)))</f>
        <v/>
      </c>
      <c r="AM51" s="89" t="str">
        <f>IF($B51="","",IF(COUNTIFS('English Scores- Leveled papers'!$H$3:$KM$3,AM$4,'English Scores- Leveled papers'!$H50:$KM50,"&gt;-1")=0,"",SUMIF('English Scores- Leveled papers'!$H$3:$KM$3,AM$4,'English Scores- Leveled papers'!$H50:$KM50)))</f>
        <v/>
      </c>
      <c r="AN51" s="89" t="str">
        <f>IF($B51="","",IF(COUNTIFS('English Scores- Leveled papers'!$H$3:$KM$3,AN$4,'English Scores- Leveled papers'!$H50:$KM50,"&gt;-1")=0,"",SUMIF('English Scores- Leveled papers'!$H$3:$KM$3,AN$4,'English Scores- Leveled papers'!$H50:$KM50)))</f>
        <v/>
      </c>
      <c r="AO51" s="89" t="str">
        <f>IF($B51="","",IF(COUNTIFS('English Scores- Leveled papers'!$H$3:$KM$3,AO$4,'English Scores- Leveled papers'!$H50:$KM50,"&gt;-1")=0,"",SUMIF('English Scores- Leveled papers'!$H$3:$KM$3,AO$4,'English Scores- Leveled papers'!$H50:$KM50)))</f>
        <v/>
      </c>
      <c r="AP51" s="89" t="str">
        <f>IF($B51="","",IF(COUNTIFS('English Scores- Leveled papers'!$H$3:$KM$3,AP$4,'English Scores- Leveled papers'!$H50:$KM50,"&gt;-1")=0,"",SUMIF('English Scores- Leveled papers'!$H$3:$KM$3,AP$4,'English Scores- Leveled papers'!$H50:$KM50)))</f>
        <v/>
      </c>
      <c r="AQ51" s="89" t="str">
        <f>IF($B51="","",IF(COUNTIFS('English Scores- Leveled papers'!$H$3:$KM$3,AQ$4,'English Scores- Leveled papers'!$H50:$KM50,"&gt;-1")=0,"",SUMIF('English Scores- Leveled papers'!$H$3:$KM$3,AQ$4,'English Scores- Leveled papers'!$H50:$KM50)))</f>
        <v/>
      </c>
      <c r="AR51" s="89" t="str">
        <f>IF($B51="","",IF(COUNTIFS('English Scores- Leveled papers'!$H$3:$KM$3,AR$4,'English Scores- Leveled papers'!$H50:$KM50,"&gt;-1")=0,"",SUMIF('English Scores- Leveled papers'!$H$3:$KM$3,AR$4,'English Scores- Leveled papers'!$H50:$KM50)))</f>
        <v/>
      </c>
      <c r="AS51" s="89" t="str">
        <f>IF($B51="","",IF(COUNTIFS('English Scores- Leveled papers'!$H$3:$KM$3,AS$4,'English Scores- Leveled papers'!$H50:$KM50,"&gt;-1")=0,"",SUMIF('English Scores- Leveled papers'!$H$3:$KM$3,AS$4,'English Scores- Leveled papers'!$H50:$KM50)))</f>
        <v/>
      </c>
      <c r="AT51" s="89" t="str">
        <f>IF($B51="","",IF(COUNTIFS('English Scores- Leveled papers'!$H$3:$KM$3,AT$4,'English Scores- Leveled papers'!$H50:$KM50,"&gt;-1")=0,"",SUMIF('English Scores- Leveled papers'!$H$3:$KM$3,AT$4,'English Scores- Leveled papers'!$H50:$KM50)))</f>
        <v/>
      </c>
      <c r="AU51" s="89" t="str">
        <f>IF($B51="","",IF(COUNTIFS('English Scores- Leveled papers'!$H$3:$KM$3,AU$4,'English Scores- Leveled papers'!$H50:$KM50,"&gt;-1")=0,"",SUMIF('English Scores- Leveled papers'!$H$3:$KM$3,AU$4,'English Scores- Leveled papers'!$H50:$KM50)))</f>
        <v/>
      </c>
      <c r="AV51" s="89" t="str">
        <f>IF($B51="","",IF(COUNTIFS('English Scores- Leveled papers'!$H$3:$KM$3,AV$4,'English Scores- Leveled papers'!$H50:$KM50,"&gt;-1")=0,"",SUMIF('English Scores- Leveled papers'!$H$3:$KM$3,AV$4,'English Scores- Leveled papers'!$H50:$KM50)))</f>
        <v/>
      </c>
      <c r="AW51" s="89" t="str">
        <f>IF($B51="","",IF(COUNTIFS('English Scores- Leveled papers'!$H$3:$KM$3,AW$4,'English Scores- Leveled papers'!$H50:$KM50,"&gt;-1")=0,"",SUMIF('English Scores- Leveled papers'!$H$3:$KM$3,AW$4,'English Scores- Leveled papers'!$H50:$KM50)))</f>
        <v/>
      </c>
      <c r="AX51" s="89" t="str">
        <f>IF($B51="","",IF(COUNTIFS('English Scores- Leveled papers'!$H$3:$KM$3,AX$4,'English Scores- Leveled papers'!$H50:$KM50,"&gt;-1")=0,"",SUMIF('English Scores- Leveled papers'!$H$3:$KM$3,AX$4,'English Scores- Leveled papers'!$H50:$KM50)))</f>
        <v/>
      </c>
      <c r="AY51" s="89" t="str">
        <f>IF($B51="","",IF(COUNTIFS('English Scores- Leveled papers'!$H$3:$KM$3,AY$4,'English Scores- Leveled papers'!$H50:$KM50,"&gt;-1")=0,"",SUMIF('English Scores- Leveled papers'!$H$3:$KM$3,AY$4,'English Scores- Leveled papers'!$H50:$KM50)))</f>
        <v/>
      </c>
      <c r="AZ51" s="89" t="str">
        <f>IF($B51="","",IF(COUNTIFS('English Scores- Leveled papers'!$H$3:$KM$3,AZ$4,'English Scores- Leveled papers'!$H50:$KM50,"&gt;-1")=0,"",SUMIF('English Scores- Leveled papers'!$H$3:$KM$3,AZ$4,'English Scores- Leveled papers'!$H50:$KM50)))</f>
        <v/>
      </c>
      <c r="BA51" s="89" t="str">
        <f>IF($B51="","",IF(COUNTIFS('English Scores- Leveled papers'!$H$3:$KM$3,BA$4,'English Scores- Leveled papers'!$H50:$KM50,"&gt;-1")=0,"",SUMIF('English Scores- Leveled papers'!$H$3:$KM$3,BA$4,'English Scores- Leveled papers'!$H50:$KM50)))</f>
        <v/>
      </c>
      <c r="BB51" s="89" t="str">
        <f>IF($B51="","",IF(COUNTIFS('English Scores- Leveled papers'!$H$3:$KM$3,BB$4,'English Scores- Leveled papers'!$H50:$KM50,"&gt;-1")=0,"",SUMIF('English Scores- Leveled papers'!$H$3:$KM$3,BB$4,'English Scores- Leveled papers'!$H50:$KM50)))</f>
        <v/>
      </c>
      <c r="BC51" s="89" t="str">
        <f>IF($B51="","",IF(COUNTIFS('English Scores- Leveled papers'!$H$3:$KM$3,BC$4,'English Scores- Leveled papers'!$H50:$KM50,"&gt;-1")=0,"",SUMIF('English Scores- Leveled papers'!$H$3:$KM$3,BC$4,'English Scores- Leveled papers'!$H50:$KM50)))</f>
        <v/>
      </c>
      <c r="BD51" s="89" t="str">
        <f>IF($B51="","",IF(COUNTIFS('English Scores- Leveled papers'!$H$3:$KM$3,BD$4,'English Scores- Leveled papers'!$H50:$KM50,"&gt;-1")=0,"",SUMIF('English Scores- Leveled papers'!$H$3:$KM$3,BD$4,'English Scores- Leveled papers'!$H50:$KM50)))</f>
        <v/>
      </c>
      <c r="BE51" s="89" t="str">
        <f>IF($B51="","",IF(COUNTIFS('English Scores- Leveled papers'!$H$3:$KM$3,BE$4,'English Scores- Leveled papers'!$H50:$KM50,"&gt;-1")=0,"",SUMIF('English Scores- Leveled papers'!$H$3:$KM$3,BE$4,'English Scores- Leveled papers'!$H50:$KM50)))</f>
        <v/>
      </c>
      <c r="BF51" s="89" t="str">
        <f>IF($B51="","",IF(COUNTIFS('English Scores- Leveled papers'!$H$3:$KM$3,BF$4,'English Scores- Leveled papers'!$H50:$KM50,"&gt;-1")=0,"",SUMIF('English Scores- Leveled papers'!$H$3:$KM$3,BF$4,'English Scores- Leveled papers'!$H50:$KM50)))</f>
        <v/>
      </c>
      <c r="BG51" s="89" t="str">
        <f>IF($B51="","",IF(COUNTIFS('English Scores- Leveled papers'!$H$3:$KM$3,BG$4,'English Scores- Leveled papers'!$H50:$KM50,"&gt;-1")=0,"",SUMIF('English Scores- Leveled papers'!$H$3:$KM$3,BG$4,'English Scores- Leveled papers'!$H50:$KM50)))</f>
        <v/>
      </c>
      <c r="BH51" s="89" t="str">
        <f>IF($B51="","",IF(COUNTIFS('English Scores- Leveled papers'!$H$3:$KM$3,BH$4,'English Scores- Leveled papers'!$H50:$KM50,"&gt;-1")=0,"",SUMIF('English Scores- Leveled papers'!$H$3:$KM$3,BH$4,'English Scores- Leveled papers'!$H50:$KM50)))</f>
        <v/>
      </c>
      <c r="BI51" s="89" t="str">
        <f>IF($B51="","",IF(COUNTIFS('English Scores- Leveled papers'!$H$3:$KM$3,BI$4,'English Scores- Leveled papers'!$H50:$KM50,"&gt;-1")=0,"",SUMIF('English Scores- Leveled papers'!$H$3:$KM$3,BI$4,'English Scores- Leveled papers'!$H50:$KM50)))</f>
        <v/>
      </c>
      <c r="BJ51" s="89" t="str">
        <f>IF($B51="","",IF(COUNTIFS('English Scores- Leveled papers'!$H$3:$KM$3,BJ$4,'English Scores- Leveled papers'!$H50:$KM50,"&gt;-1")=0,"",SUMIF('English Scores- Leveled papers'!$H$3:$KM$3,BJ$4,'English Scores- Leveled papers'!$H50:$KM50)))</f>
        <v/>
      </c>
      <c r="BK51" s="89" t="str">
        <f>IF($B51="","",IF(COUNTIFS('English Scores- Leveled papers'!$H$3:$KM$3,BK$4,'English Scores- Leveled papers'!$H50:$KM50,"&gt;-1")=0,"",SUMIF('English Scores- Leveled papers'!$H$3:$KM$3,BK$4,'English Scores- Leveled papers'!$H50:$KM50)))</f>
        <v/>
      </c>
      <c r="BL51" s="89" t="str">
        <f>IF($B51="","",IF(COUNTIFS('English Scores- Leveled papers'!$H$3:$KM$3,BL$4,'English Scores- Leveled papers'!$H50:$KM50,"&gt;-1")=0,"",SUMIF('English Scores- Leveled papers'!$H$3:$KM$3,BL$4,'English Scores- Leveled papers'!$H50:$KM50)))</f>
        <v/>
      </c>
      <c r="BM51" s="89" t="str">
        <f>IF($B51="","",IF(COUNTIFS('Eng GLA 6th, 7th, 8th'!$E$3:$DV$3,BM$4,'Eng GLA 6th, 7th, 8th'!$E51:$DV51, "&gt;-1")=0,"",SUMIF('Eng GLA 6th, 7th, 8th'!$E$3:$DV$3,BM$4,'Eng GLA 6th, 7th, 8th'!$E51:$DV51)))</f>
        <v/>
      </c>
      <c r="BN51" s="89" t="str">
        <f>IF($B51="","",IF(COUNTIFS('Eng GLA 6th, 7th, 8th'!$E$3:$DV$3,BN$4,'Eng GLA 6th, 7th, 8th'!$E51:$DV51, "&gt;-1")=0,"",SUMIF('Eng GLA 6th, 7th, 8th'!$E$3:$DV$3,BN$4,'Eng GLA 6th, 7th, 8th'!$E51:$DV51)))</f>
        <v/>
      </c>
      <c r="BO51" s="89" t="str">
        <f>IF($B51="","",IF(COUNTIFS('Eng GLA 6th, 7th, 8th'!$E$3:$DV$3,BO$4,'Eng GLA 6th, 7th, 8th'!$E51:$DV51, "&gt;-1")=0,"",SUMIF('Eng GLA 6th, 7th, 8th'!$E$3:$DV$3,BO$4,'Eng GLA 6th, 7th, 8th'!$E51:$DV51)))</f>
        <v/>
      </c>
      <c r="BP51" s="89" t="str">
        <f>IF($B51="","",IF(COUNTIFS('Eng GLA 6th, 7th, 8th'!$E$3:$DV$3,BP$4,'Eng GLA 6th, 7th, 8th'!$E51:$DV51, "&gt;-1")=0,"",SUMIF('Eng GLA 6th, 7th, 8th'!$E$3:$DV$3,BP$4,'Eng GLA 6th, 7th, 8th'!$E51:$DV51)))</f>
        <v/>
      </c>
      <c r="BQ51" s="89" t="str">
        <f>IF($B51="","",IF(COUNTIFS('Eng GLA 6th, 7th, 8th'!$E$3:$DV$3,BQ$4,'Eng GLA 6th, 7th, 8th'!$E51:$DV51, "&gt;-1")=0,"",SUMIF('Eng GLA 6th, 7th, 8th'!$E$3:$DV$3,BQ$4,'Eng GLA 6th, 7th, 8th'!$E51:$DV51)))</f>
        <v/>
      </c>
      <c r="BR51" s="89" t="str">
        <f>IF($B51="","",IF(COUNTIFS('Eng GLA 6th, 7th, 8th'!$E$3:$DV$3,BR$4,'Eng GLA 6th, 7th, 8th'!$E51:$DV51, "&gt;-1")=0,"",SUMIF('Eng GLA 6th, 7th, 8th'!$E$3:$DV$3,BR$4,'Eng GLA 6th, 7th, 8th'!$E51:$DV51)))</f>
        <v/>
      </c>
      <c r="BS51" s="89" t="str">
        <f>IF($B51="","",IF(COUNTIFS('Eng GLA 6th, 7th, 8th'!$E$3:$DV$3,BS$4,'Eng GLA 6th, 7th, 8th'!$E51:$DV51, "&gt;-1")=0,"",SUMIF('Eng GLA 6th, 7th, 8th'!$E$3:$DV$3,BS$4,'Eng GLA 6th, 7th, 8th'!$E51:$DV51)))</f>
        <v/>
      </c>
      <c r="BT51" s="89" t="str">
        <f>IF($B51="","",IF(COUNTIFS('Eng GLA 6th, 7th, 8th'!$E$3:$DV$3,BT$4,'Eng GLA 6th, 7th, 8th'!$E51:$DV51, "&gt;-1")=0,"",SUMIF('Eng GLA 6th, 7th, 8th'!$E$3:$DV$3,BT$4,'Eng GLA 6th, 7th, 8th'!$E51:$DV51)))</f>
        <v/>
      </c>
      <c r="BU51" s="89" t="str">
        <f>IF($B51="","",IF(COUNTIFS('Eng GLA 6th, 7th, 8th'!$E$3:$DV$3,BU$4,'Eng GLA 6th, 7th, 8th'!$E51:$DV51, "&gt;-1")=0,"",SUMIF('Eng GLA 6th, 7th, 8th'!$E$3:$DV$3,BU$4,'Eng GLA 6th, 7th, 8th'!$E51:$DV51)))</f>
        <v/>
      </c>
      <c r="BV51" s="89" t="str">
        <f>IF($B51="","",IF(COUNTIFS('Eng GLA 6th, 7th, 8th'!$E$3:$DV$3,BV$4,'Eng GLA 6th, 7th, 8th'!$E51:$DV51, "&gt;-1")=0,"",SUMIF('Eng GLA 6th, 7th, 8th'!$E$3:$DV$3,BV$4,'Eng GLA 6th, 7th, 8th'!$E51:$DV51)))</f>
        <v/>
      </c>
      <c r="BW51" s="89" t="str">
        <f>IF($B51="","",IF(COUNTIFS('Eng GLA 6th, 7th, 8th'!$E$3:$DV$3,BW$4,'Eng GLA 6th, 7th, 8th'!$E51:$DV51, "&gt;-1")=0,"",SUMIF('Eng GLA 6th, 7th, 8th'!$E$3:$DV$3,BW$4,'Eng GLA 6th, 7th, 8th'!$E51:$DV51)))</f>
        <v/>
      </c>
      <c r="BX51" s="89" t="str">
        <f>IF($B51="","",IF(COUNTIFS('Eng GLA 6th, 7th, 8th'!$E$3:$DV$3,BX$4,'Eng GLA 6th, 7th, 8th'!$E51:$DV51, "&gt;-1")=0,"",SUMIF('Eng GLA 6th, 7th, 8th'!$E$3:$DV$3,BX$4,'Eng GLA 6th, 7th, 8th'!$E51:$DV51)))</f>
        <v/>
      </c>
      <c r="BY51" s="89" t="str">
        <f>IF($B51="","",IF(COUNTIFS('Eng GLA 6th, 7th, 8th'!$E$3:$DV$3,BY$4,'Eng GLA 6th, 7th, 8th'!$E51:$DV51, "&gt;-1")=0,"",SUMIF('Eng GLA 6th, 7th, 8th'!$E$3:$DV$3,BY$4,'Eng GLA 6th, 7th, 8th'!$E51:$DV51)))</f>
        <v/>
      </c>
      <c r="BZ51" s="89" t="str">
        <f>IF($B51="","",IF(COUNTIFS('Eng GLA 6th, 7th, 8th'!$E$3:$DV$3,BZ$4,'Eng GLA 6th, 7th, 8th'!$E51:$DV51, "&gt;-1")=0,"",SUMIF('Eng GLA 6th, 7th, 8th'!$E$3:$DV$3,BZ$4,'Eng GLA 6th, 7th, 8th'!$E51:$DV51)))</f>
        <v/>
      </c>
      <c r="CA51" s="89" t="str">
        <f>IF($B51="","",IF(COUNTIFS('Eng GLA 6th, 7th, 8th'!$E$3:$DV$3,CA$4,'Eng GLA 6th, 7th, 8th'!$E51:$DV51, "&gt;-1")=0,"",SUMIF('Eng GLA 6th, 7th, 8th'!$E$3:$DV$3,CA$4,'Eng GLA 6th, 7th, 8th'!$E51:$DV51)))</f>
        <v/>
      </c>
      <c r="CB51" s="426"/>
      <c r="CC51" s="133" t="str">
        <f>IFERROR(IF((COUNT('Eng GLA 6th, 7th, 8th'!E51:U51)=0)," ",(SUM('Eng GLA 6th, 7th, 8th'!E51:U51)/$CC$3)),"")</f>
        <v xml:space="preserve"> </v>
      </c>
      <c r="CD51" s="133" t="str">
        <f>IFERROR(IF((COUNT('Eng GLA 6th, 7th, 8th'!V51:AA51)=0)," ",(SUM('Eng GLA 6th, 7th, 8th'!V51:AA51)/$CD$3)),"")</f>
        <v xml:space="preserve"> </v>
      </c>
      <c r="CE51" s="133" t="str">
        <f>IFERROR(IF((COUNT('Eng GLA 6th, 7th, 8th'!AB51:AG51)=0)," ",(SUM('Eng GLA 6th, 7th, 8th'!AB51:AG51)/$CE$3)),"")</f>
        <v xml:space="preserve"> </v>
      </c>
      <c r="CF51" s="133" t="str">
        <f>IFERROR(IF((COUNT('Eng GLA 6th, 7th, 8th'!AH51:AP51)=0)," ",(SUM('Eng GLA 6th, 7th, 8th'!AH51:AP51)/$CF$3)),"")</f>
        <v xml:space="preserve"> </v>
      </c>
      <c r="CG51" s="433" t="str">
        <f>IFERROR(IF((COUNT('Eng GLA 6th, 7th, 8th'!AR51:BH51)=0)," ",(SUM('Eng GLA 6th, 7th, 8th'!AR51:BH51)/$CG$3)),"")</f>
        <v xml:space="preserve"> </v>
      </c>
      <c r="CH51" s="433" t="str">
        <f>IFERROR(IF((COUNT('Eng GLA 6th, 7th, 8th'!BI51:BN51)=0)," ",(SUM('Eng GLA 6th, 7th, 8th'!BI51:BN51)/$CH$3)),"")</f>
        <v xml:space="preserve"> </v>
      </c>
      <c r="CI51" s="433" t="str">
        <f>IFERROR(IF((COUNT('Eng GLA 6th, 7th, 8th'!BO51:BT51)=0)," ",(SUM('Eng GLA 6th, 7th, 8th'!BO51:BT51)/$CI$3)),"")</f>
        <v xml:space="preserve"> </v>
      </c>
      <c r="CJ51" s="433" t="str">
        <f>IFERROR(IF((COUNT('Eng GLA 6th, 7th, 8th'!BU51:CF51)=0)," ",(SUM('Eng GLA 6th, 7th, 8th'!BU51:CF51)/$CJ$3)),"")</f>
        <v xml:space="preserve"> </v>
      </c>
      <c r="CK51" s="433" t="str">
        <f>IFERROR(IF((COUNT('Eng GLA 6th, 7th, 8th'!CH51:CX51)=0)," ",(SUM('Eng GLA 6th, 7th, 8th'!CH51:CX51)/$CK$3)),"")</f>
        <v xml:space="preserve"> </v>
      </c>
      <c r="CL51" s="433" t="str">
        <f>IFERROR(IF((COUNT('Eng GLA 6th, 7th, 8th'!CY51:DD51)=0)," ",(SUM('Eng GLA 6th, 7th, 8th'!CY51:DD51)/$CL$3)),"")</f>
        <v xml:space="preserve"> </v>
      </c>
      <c r="CM51" s="433" t="str">
        <f>IFERROR(IF((COUNT('Eng GLA 6th, 7th, 8th'!DE51:DJ51)=0)," ",(SUM('Eng GLA 6th, 7th, 8th'!DE51:DJ51)/$CM$3)),"")</f>
        <v xml:space="preserve"> </v>
      </c>
      <c r="CN51" s="433" t="str">
        <f>IFERROR(IF((COUNT('Eng GLA 6th, 7th, 8th'!DK51:DV51)=0)," ",(SUM('Eng GLA 6th, 7th, 8th'!DK51:DV51)/$CN$3)),"")</f>
        <v xml:space="preserve"> </v>
      </c>
    </row>
    <row r="52" spans="1:92" x14ac:dyDescent="0.2">
      <c r="A52" s="65">
        <v>45</v>
      </c>
      <c r="B52" s="65" t="str">
        <f>'English Scores- Leveled papers'!B51</f>
        <v/>
      </c>
      <c r="C52" s="66" t="str">
        <f>'RC Mastery Check+Question type'!H49</f>
        <v/>
      </c>
      <c r="D52" s="153" t="str">
        <f>'Cover Sheet'!L49</f>
        <v/>
      </c>
      <c r="E52" s="89" t="str">
        <f>IF($B52="","",IF(COUNTIFS('English Scores- Leveled papers'!$H$3:$KM$3,E$4,'English Scores- Leveled papers'!$H51:$KM51,"&gt;-1")=0,"",SUMIF('English Scores- Leveled papers'!$H$3:$KM$3,E$4,'English Scores- Leveled papers'!$H51:$KM51)))</f>
        <v/>
      </c>
      <c r="F52" s="89" t="str">
        <f>IF($B52="","",IF(COUNTIFS('English Scores- Leveled papers'!$H$3:$KM$3,F$4,'English Scores- Leveled papers'!$H51:$KM51,"&gt;-1")=0,"",SUMIF('English Scores- Leveled papers'!$H$3:$KM$3,F$4,'English Scores- Leveled papers'!$H51:$KM51)))</f>
        <v/>
      </c>
      <c r="G52" s="89" t="str">
        <f>IF($B52="","",IF(COUNTIFS('English Scores- Leveled papers'!$H$3:$KM$3,G$4,'English Scores- Leveled papers'!$H51:$KM51,"&gt;-1")=0,"",SUMIF('English Scores- Leveled papers'!$H$3:$KM$3,G$4,'English Scores- Leveled papers'!$H51:$KM51)))</f>
        <v/>
      </c>
      <c r="H52" s="89" t="str">
        <f>IF($B52="","",IF(COUNTIFS('English Scores- Leveled papers'!$H$3:$KM$3,H$4,'English Scores- Leveled papers'!$H51:$KM51,"&gt;-1")=0,"",SUMIF('English Scores- Leveled papers'!$H$3:$KM$3,H$4,'English Scores- Leveled papers'!$H51:$KM51)))</f>
        <v/>
      </c>
      <c r="I52" s="89" t="str">
        <f>IF($B52="","",IF(COUNTIFS('English Scores- Leveled papers'!$H$3:$KM$3,I$4,'English Scores- Leveled papers'!$H51:$KM51,"&gt;-1")=0,"",SUMIF('English Scores- Leveled papers'!$H$3:$KM$3,I$4,'English Scores- Leveled papers'!$H51:$KM51)))</f>
        <v/>
      </c>
      <c r="J52" s="89" t="str">
        <f>IF($B52="","",IF(COUNTIFS('English Scores- Leveled papers'!$H$3:$KM$3,J$4,'English Scores- Leveled papers'!$H51:$KM51,"&gt;-1")=0,"",SUMIF('English Scores- Leveled papers'!$H$3:$KM$3,J$4,'English Scores- Leveled papers'!$H51:$KM51)))</f>
        <v/>
      </c>
      <c r="K52" s="89" t="str">
        <f>IF($B52="","",IF(COUNTIFS('English Scores- Leveled papers'!$H$3:$KM$3,K$4,'English Scores- Leveled papers'!$H51:$KM51,"&gt;-1")=0,"",SUMIF('English Scores- Leveled papers'!$H$3:$KM$3,K$4,'English Scores- Leveled papers'!$H51:$KM51)))</f>
        <v/>
      </c>
      <c r="L52" s="89" t="str">
        <f>IF($B52="","",IF(COUNTIFS('English Scores- Leveled papers'!$H$3:$KM$3,L$4,'English Scores- Leveled papers'!$H51:$KM51,"&gt;-1")=0,"",SUMIF('English Scores- Leveled papers'!$H$3:$KM$3,L$4,'English Scores- Leveled papers'!$H51:$KM51)))</f>
        <v/>
      </c>
      <c r="M52" s="89" t="str">
        <f>IF($B52="","",IF(COUNTIFS('English Scores- Leveled papers'!$H$3:$KM$3,M$4,'English Scores- Leveled papers'!$H51:$KM51,"&gt;-1")=0,"",SUMIF('English Scores- Leveled papers'!$H$3:$KM$3,M$4,'English Scores- Leveled papers'!$H51:$KM51)))</f>
        <v/>
      </c>
      <c r="N52" s="89" t="str">
        <f>IF($B52="","",IF(COUNTIFS('English Scores- Leveled papers'!$H$3:$KM$3,N$4,'English Scores- Leveled papers'!$H51:$KM51,"&gt;-1")=0,"",SUMIF('English Scores- Leveled papers'!$H$3:$KM$3,N$4,'English Scores- Leveled papers'!$H51:$KM51)))</f>
        <v/>
      </c>
      <c r="O52" s="89" t="str">
        <f>IF($B52="","",IF(COUNTIFS('English Scores- Leveled papers'!$H$3:$KM$3,O$4,'English Scores- Leveled papers'!$H51:$KM51,"&gt;-1")=0,"",SUMIF('English Scores- Leveled papers'!$H$3:$KM$3,O$4,'English Scores- Leveled papers'!$H51:$KM51)))</f>
        <v/>
      </c>
      <c r="P52" s="89" t="str">
        <f>IF($B52="","",IF(COUNTIFS('English Scores- Leveled papers'!$H$3:$KM$3,P$4,'English Scores- Leveled papers'!$H51:$KM51,"&gt;-1")=0,"",SUMIF('English Scores- Leveled papers'!$H$3:$KM$3,P$4,'English Scores- Leveled papers'!$H51:$KM51)))</f>
        <v/>
      </c>
      <c r="Q52" s="89" t="str">
        <f>IF($B52="","",IF(COUNTIFS('English Scores- Leveled papers'!$H$3:$KM$3,Q$4,'English Scores- Leveled papers'!$H51:$KM51,"&gt;-1")=0,"",SUMIF('English Scores- Leveled papers'!$H$3:$KM$3,Q$4,'English Scores- Leveled papers'!$H51:$KM51)))</f>
        <v/>
      </c>
      <c r="R52" s="89" t="str">
        <f>IF($B52="","",IF(COUNTIFS('English Scores- Leveled papers'!$H$3:$KM$3,R$4,'English Scores- Leveled papers'!$H51:$KM51,"&gt;-1")=0,"",SUMIF('English Scores- Leveled papers'!$H$3:$KM$3,R$4,'English Scores- Leveled papers'!$H51:$KM51)))</f>
        <v/>
      </c>
      <c r="S52" s="89" t="str">
        <f>IF($B52="","",IF(COUNTIFS('English Scores- Leveled papers'!$H$3:$KM$3,S$4,'English Scores- Leveled papers'!$H51:$KM51,"&gt;-1")=0,"",SUMIF('English Scores- Leveled papers'!$H$3:$KM$3,S$4,'English Scores- Leveled papers'!$H51:$KM51)))</f>
        <v/>
      </c>
      <c r="T52" s="89" t="str">
        <f>IF($B52="","",IF(COUNTIFS('English Scores- Leveled papers'!$H$3:$KM$3,T$4,'English Scores- Leveled papers'!$H51:$KM51,"&gt;-1")=0,"",SUMIF('English Scores- Leveled papers'!$H$3:$KM$3,T$4,'English Scores- Leveled papers'!$H51:$KM51)))</f>
        <v/>
      </c>
      <c r="U52" s="89" t="str">
        <f>IF($B52="","",IF(COUNTIFS('English Scores- Leveled papers'!$H$3:$KM$3,U$4,'English Scores- Leveled papers'!$H51:$KM51,"&gt;-1")=0,"",SUMIF('English Scores- Leveled papers'!$H$3:$KM$3,U$4,'English Scores- Leveled papers'!$H51:$KM51)))</f>
        <v/>
      </c>
      <c r="V52" s="89" t="str">
        <f>IF($B52="","",IF(COUNTIFS('English Scores- Leveled papers'!$H$3:$KM$3,V$4,'English Scores- Leveled papers'!$H51:$KM51,"&gt;-1")=0,"",SUMIF('English Scores- Leveled papers'!$H$3:$KM$3,V$4,'English Scores- Leveled papers'!$H51:$KM51)))</f>
        <v/>
      </c>
      <c r="W52" s="89" t="str">
        <f>IF($B52="","",IF(COUNTIFS('English Scores- Leveled papers'!$H$3:$KM$3,W$4,'English Scores- Leveled papers'!$H51:$KM51,"&gt;-1")=0,"",SUMIF('English Scores- Leveled papers'!$H$3:$KM$3,W$4,'English Scores- Leveled papers'!$H51:$KM51)))</f>
        <v/>
      </c>
      <c r="X52" s="89" t="str">
        <f>IF($B52="","",IF(COUNTIFS('English Scores- Leveled papers'!$H$3:$KM$3,X$4,'English Scores- Leveled papers'!$H51:$KM51,"&gt;-1")=0,"",SUMIF('English Scores- Leveled papers'!$H$3:$KM$3,X$4,'English Scores- Leveled papers'!$H51:$KM51)))</f>
        <v/>
      </c>
      <c r="Y52" s="89" t="str">
        <f>IF($B52="","",IF(COUNTIFS('English Scores- Leveled papers'!$H$3:$KM$3,Y$4,'English Scores- Leveled papers'!$H51:$KM51,"&gt;-1")=0,"",SUMIF('English Scores- Leveled papers'!$H$3:$KM$3,Y$4,'English Scores- Leveled papers'!$H51:$KM51)))</f>
        <v/>
      </c>
      <c r="Z52" s="89" t="str">
        <f>IF($B52="","",IF(COUNTIFS('English Scores- Leveled papers'!$H$3:$KM$3,Z$4,'English Scores- Leveled papers'!$H51:$KM51,"&gt;-1")=0,"",SUMIF('English Scores- Leveled papers'!$H$3:$KM$3,Z$4,'English Scores- Leveled papers'!$H51:$KM51)))</f>
        <v/>
      </c>
      <c r="AA52" s="89" t="str">
        <f>IF($B52="","",IF(COUNTIFS('English Scores- Leveled papers'!$H$3:$KM$3,AA$4,'English Scores- Leveled papers'!$H51:$KM51,"&gt;-1")=0,"",SUMIF('English Scores- Leveled papers'!$H$3:$KM$3,AA$4,'English Scores- Leveled papers'!$H51:$KM51)))</f>
        <v/>
      </c>
      <c r="AB52" s="89" t="str">
        <f>IF($B52="","",IF(COUNTIFS('English Scores- Leveled papers'!$H$3:$KM$3,AB$4,'English Scores- Leveled papers'!$H51:$KM51,"&gt;-1")=0,"",SUMIF('English Scores- Leveled papers'!$H$3:$KM$3,AB$4,'English Scores- Leveled papers'!$H51:$KM51)))</f>
        <v/>
      </c>
      <c r="AC52" s="89" t="str">
        <f>IF($B52="","",IF(COUNTIFS('English Scores- Leveled papers'!$H$3:$KM$3,AC$4,'English Scores- Leveled papers'!$H51:$KM51,"&gt;-1")=0,"",SUMIF('English Scores- Leveled papers'!$H$3:$KM$3,AC$4,'English Scores- Leveled papers'!$H51:$KM51)))</f>
        <v/>
      </c>
      <c r="AD52" s="89" t="str">
        <f>IF($B52="","",IF(COUNTIFS('English Scores- Leveled papers'!$H$3:$KM$3,AD$4,'English Scores- Leveled papers'!$H51:$KM51,"&gt;-1")=0,"",SUMIF('English Scores- Leveled papers'!$H$3:$KM$3,AD$4,'English Scores- Leveled papers'!$H51:$KM51)))</f>
        <v/>
      </c>
      <c r="AE52" s="89" t="str">
        <f>IF($B52="","",IF(COUNTIFS('English Scores- Leveled papers'!$H$3:$KM$3,AE$4,'English Scores- Leveled papers'!$H51:$KM51,"&gt;-1")=0,"",SUMIF('English Scores- Leveled papers'!$H$3:$KM$3,AE$4,'English Scores- Leveled papers'!$H51:$KM51)))</f>
        <v/>
      </c>
      <c r="AF52" s="89" t="str">
        <f>IF($B52="","",IF(COUNTIFS('English Scores- Leveled papers'!$H$3:$KM$3,AF$4,'English Scores- Leveled papers'!$H51:$KM51,"&gt;-1")=0,"",SUMIF('English Scores- Leveled papers'!$H$3:$KM$3,AF$4,'English Scores- Leveled papers'!$H51:$KM51)))</f>
        <v/>
      </c>
      <c r="AG52" s="89" t="str">
        <f>IF($B52="","",IF(COUNTIFS('English Scores- Leveled papers'!$H$3:$KM$3,AG$4,'English Scores- Leveled papers'!$H51:$KM51,"&gt;-1")=0,"",SUMIF('English Scores- Leveled papers'!$H$3:$KM$3,AG$4,'English Scores- Leveled papers'!$H51:$KM51)))</f>
        <v/>
      </c>
      <c r="AH52" s="89" t="str">
        <f>IF($B52="","",IF(COUNTIFS('English Scores- Leveled papers'!$H$3:$KM$3,AH$4,'English Scores- Leveled papers'!$H51:$KM51,"&gt;-1")=0,"",SUMIF('English Scores- Leveled papers'!$H$3:$KM$3,AH$4,'English Scores- Leveled papers'!$H51:$KM51)))</f>
        <v/>
      </c>
      <c r="AI52" s="89" t="str">
        <f>IF($B52="","",IF(COUNTIFS('English Scores- Leveled papers'!$H$3:$KM$3,AI$4,'English Scores- Leveled papers'!$H51:$KM51,"&gt;-1")=0,"",SUMIF('English Scores- Leveled papers'!$H$3:$KM$3,AI$4,'English Scores- Leveled papers'!$H51:$KM51)))</f>
        <v/>
      </c>
      <c r="AJ52" s="89" t="str">
        <f>IF($B52="","",IF(COUNTIFS('English Scores- Leveled papers'!$H$3:$KM$3,AJ$4,'English Scores- Leveled papers'!$H51:$KM51,"&gt;-1")=0,"",SUMIF('English Scores- Leveled papers'!$H$3:$KM$3,AJ$4,'English Scores- Leveled papers'!$H51:$KM51)))</f>
        <v/>
      </c>
      <c r="AK52" s="89" t="str">
        <f>IF($B52="","",IF(COUNTIFS('English Scores- Leveled papers'!$H$3:$KM$3,AK$4,'English Scores- Leveled papers'!$H51:$KM51,"&gt;-1")=0,"",SUMIF('English Scores- Leveled papers'!$H$3:$KM$3,AK$4,'English Scores- Leveled papers'!$H51:$KM51)))</f>
        <v/>
      </c>
      <c r="AL52" s="89" t="str">
        <f>IF($B52="","",IF(COUNTIFS('English Scores- Leveled papers'!$H$3:$KM$3,AL$4,'English Scores- Leveled papers'!$H51:$KM51,"&gt;-1")=0,"",SUMIF('English Scores- Leveled papers'!$H$3:$KM$3,AL$4,'English Scores- Leveled papers'!$H51:$KM51)))</f>
        <v/>
      </c>
      <c r="AM52" s="89" t="str">
        <f>IF($B52="","",IF(COUNTIFS('English Scores- Leveled papers'!$H$3:$KM$3,AM$4,'English Scores- Leveled papers'!$H51:$KM51,"&gt;-1")=0,"",SUMIF('English Scores- Leveled papers'!$H$3:$KM$3,AM$4,'English Scores- Leveled papers'!$H51:$KM51)))</f>
        <v/>
      </c>
      <c r="AN52" s="89" t="str">
        <f>IF($B52="","",IF(COUNTIFS('English Scores- Leveled papers'!$H$3:$KM$3,AN$4,'English Scores- Leveled papers'!$H51:$KM51,"&gt;-1")=0,"",SUMIF('English Scores- Leveled papers'!$H$3:$KM$3,AN$4,'English Scores- Leveled papers'!$H51:$KM51)))</f>
        <v/>
      </c>
      <c r="AO52" s="89" t="str">
        <f>IF($B52="","",IF(COUNTIFS('English Scores- Leveled papers'!$H$3:$KM$3,AO$4,'English Scores- Leveled papers'!$H51:$KM51,"&gt;-1")=0,"",SUMIF('English Scores- Leveled papers'!$H$3:$KM$3,AO$4,'English Scores- Leveled papers'!$H51:$KM51)))</f>
        <v/>
      </c>
      <c r="AP52" s="89" t="str">
        <f>IF($B52="","",IF(COUNTIFS('English Scores- Leveled papers'!$H$3:$KM$3,AP$4,'English Scores- Leveled papers'!$H51:$KM51,"&gt;-1")=0,"",SUMIF('English Scores- Leveled papers'!$H$3:$KM$3,AP$4,'English Scores- Leveled papers'!$H51:$KM51)))</f>
        <v/>
      </c>
      <c r="AQ52" s="89" t="str">
        <f>IF($B52="","",IF(COUNTIFS('English Scores- Leveled papers'!$H$3:$KM$3,AQ$4,'English Scores- Leveled papers'!$H51:$KM51,"&gt;-1")=0,"",SUMIF('English Scores- Leveled papers'!$H$3:$KM$3,AQ$4,'English Scores- Leveled papers'!$H51:$KM51)))</f>
        <v/>
      </c>
      <c r="AR52" s="89" t="str">
        <f>IF($B52="","",IF(COUNTIFS('English Scores- Leveled papers'!$H$3:$KM$3,AR$4,'English Scores- Leveled papers'!$H51:$KM51,"&gt;-1")=0,"",SUMIF('English Scores- Leveled papers'!$H$3:$KM$3,AR$4,'English Scores- Leveled papers'!$H51:$KM51)))</f>
        <v/>
      </c>
      <c r="AS52" s="89" t="str">
        <f>IF($B52="","",IF(COUNTIFS('English Scores- Leveled papers'!$H$3:$KM$3,AS$4,'English Scores- Leveled papers'!$H51:$KM51,"&gt;-1")=0,"",SUMIF('English Scores- Leveled papers'!$H$3:$KM$3,AS$4,'English Scores- Leveled papers'!$H51:$KM51)))</f>
        <v/>
      </c>
      <c r="AT52" s="89" t="str">
        <f>IF($B52="","",IF(COUNTIFS('English Scores- Leveled papers'!$H$3:$KM$3,AT$4,'English Scores- Leveled papers'!$H51:$KM51,"&gt;-1")=0,"",SUMIF('English Scores- Leveled papers'!$H$3:$KM$3,AT$4,'English Scores- Leveled papers'!$H51:$KM51)))</f>
        <v/>
      </c>
      <c r="AU52" s="89" t="str">
        <f>IF($B52="","",IF(COUNTIFS('English Scores- Leveled papers'!$H$3:$KM$3,AU$4,'English Scores- Leveled papers'!$H51:$KM51,"&gt;-1")=0,"",SUMIF('English Scores- Leveled papers'!$H$3:$KM$3,AU$4,'English Scores- Leveled papers'!$H51:$KM51)))</f>
        <v/>
      </c>
      <c r="AV52" s="89" t="str">
        <f>IF($B52="","",IF(COUNTIFS('English Scores- Leveled papers'!$H$3:$KM$3,AV$4,'English Scores- Leveled papers'!$H51:$KM51,"&gt;-1")=0,"",SUMIF('English Scores- Leveled papers'!$H$3:$KM$3,AV$4,'English Scores- Leveled papers'!$H51:$KM51)))</f>
        <v/>
      </c>
      <c r="AW52" s="89" t="str">
        <f>IF($B52="","",IF(COUNTIFS('English Scores- Leveled papers'!$H$3:$KM$3,AW$4,'English Scores- Leveled papers'!$H51:$KM51,"&gt;-1")=0,"",SUMIF('English Scores- Leveled papers'!$H$3:$KM$3,AW$4,'English Scores- Leveled papers'!$H51:$KM51)))</f>
        <v/>
      </c>
      <c r="AX52" s="89" t="str">
        <f>IF($B52="","",IF(COUNTIFS('English Scores- Leveled papers'!$H$3:$KM$3,AX$4,'English Scores- Leveled papers'!$H51:$KM51,"&gt;-1")=0,"",SUMIF('English Scores- Leveled papers'!$H$3:$KM$3,AX$4,'English Scores- Leveled papers'!$H51:$KM51)))</f>
        <v/>
      </c>
      <c r="AY52" s="89" t="str">
        <f>IF($B52="","",IF(COUNTIFS('English Scores- Leveled papers'!$H$3:$KM$3,AY$4,'English Scores- Leveled papers'!$H51:$KM51,"&gt;-1")=0,"",SUMIF('English Scores- Leveled papers'!$H$3:$KM$3,AY$4,'English Scores- Leveled papers'!$H51:$KM51)))</f>
        <v/>
      </c>
      <c r="AZ52" s="89" t="str">
        <f>IF($B52="","",IF(COUNTIFS('English Scores- Leveled papers'!$H$3:$KM$3,AZ$4,'English Scores- Leveled papers'!$H51:$KM51,"&gt;-1")=0,"",SUMIF('English Scores- Leveled papers'!$H$3:$KM$3,AZ$4,'English Scores- Leveled papers'!$H51:$KM51)))</f>
        <v/>
      </c>
      <c r="BA52" s="89" t="str">
        <f>IF($B52="","",IF(COUNTIFS('English Scores- Leveled papers'!$H$3:$KM$3,BA$4,'English Scores- Leveled papers'!$H51:$KM51,"&gt;-1")=0,"",SUMIF('English Scores- Leveled papers'!$H$3:$KM$3,BA$4,'English Scores- Leveled papers'!$H51:$KM51)))</f>
        <v/>
      </c>
      <c r="BB52" s="89" t="str">
        <f>IF($B52="","",IF(COUNTIFS('English Scores- Leveled papers'!$H$3:$KM$3,BB$4,'English Scores- Leveled papers'!$H51:$KM51,"&gt;-1")=0,"",SUMIF('English Scores- Leveled papers'!$H$3:$KM$3,BB$4,'English Scores- Leveled papers'!$H51:$KM51)))</f>
        <v/>
      </c>
      <c r="BC52" s="89" t="str">
        <f>IF($B52="","",IF(COUNTIFS('English Scores- Leveled papers'!$H$3:$KM$3,BC$4,'English Scores- Leveled papers'!$H51:$KM51,"&gt;-1")=0,"",SUMIF('English Scores- Leveled papers'!$H$3:$KM$3,BC$4,'English Scores- Leveled papers'!$H51:$KM51)))</f>
        <v/>
      </c>
      <c r="BD52" s="89" t="str">
        <f>IF($B52="","",IF(COUNTIFS('English Scores- Leveled papers'!$H$3:$KM$3,BD$4,'English Scores- Leveled papers'!$H51:$KM51,"&gt;-1")=0,"",SUMIF('English Scores- Leveled papers'!$H$3:$KM$3,BD$4,'English Scores- Leveled papers'!$H51:$KM51)))</f>
        <v/>
      </c>
      <c r="BE52" s="89" t="str">
        <f>IF($B52="","",IF(COUNTIFS('English Scores- Leveled papers'!$H$3:$KM$3,BE$4,'English Scores- Leveled papers'!$H51:$KM51,"&gt;-1")=0,"",SUMIF('English Scores- Leveled papers'!$H$3:$KM$3,BE$4,'English Scores- Leveled papers'!$H51:$KM51)))</f>
        <v/>
      </c>
      <c r="BF52" s="89" t="str">
        <f>IF($B52="","",IF(COUNTIFS('English Scores- Leveled papers'!$H$3:$KM$3,BF$4,'English Scores- Leveled papers'!$H51:$KM51,"&gt;-1")=0,"",SUMIF('English Scores- Leveled papers'!$H$3:$KM$3,BF$4,'English Scores- Leveled papers'!$H51:$KM51)))</f>
        <v/>
      </c>
      <c r="BG52" s="89" t="str">
        <f>IF($B52="","",IF(COUNTIFS('English Scores- Leveled papers'!$H$3:$KM$3,BG$4,'English Scores- Leveled papers'!$H51:$KM51,"&gt;-1")=0,"",SUMIF('English Scores- Leveled papers'!$H$3:$KM$3,BG$4,'English Scores- Leveled papers'!$H51:$KM51)))</f>
        <v/>
      </c>
      <c r="BH52" s="89" t="str">
        <f>IF($B52="","",IF(COUNTIFS('English Scores- Leveled papers'!$H$3:$KM$3,BH$4,'English Scores- Leveled papers'!$H51:$KM51,"&gt;-1")=0,"",SUMIF('English Scores- Leveled papers'!$H$3:$KM$3,BH$4,'English Scores- Leveled papers'!$H51:$KM51)))</f>
        <v/>
      </c>
      <c r="BI52" s="89" t="str">
        <f>IF($B52="","",IF(COUNTIFS('English Scores- Leveled papers'!$H$3:$KM$3,BI$4,'English Scores- Leveled papers'!$H51:$KM51,"&gt;-1")=0,"",SUMIF('English Scores- Leveled papers'!$H$3:$KM$3,BI$4,'English Scores- Leveled papers'!$H51:$KM51)))</f>
        <v/>
      </c>
      <c r="BJ52" s="89" t="str">
        <f>IF($B52="","",IF(COUNTIFS('English Scores- Leveled papers'!$H$3:$KM$3,BJ$4,'English Scores- Leveled papers'!$H51:$KM51,"&gt;-1")=0,"",SUMIF('English Scores- Leveled papers'!$H$3:$KM$3,BJ$4,'English Scores- Leveled papers'!$H51:$KM51)))</f>
        <v/>
      </c>
      <c r="BK52" s="89" t="str">
        <f>IF($B52="","",IF(COUNTIFS('English Scores- Leveled papers'!$H$3:$KM$3,BK$4,'English Scores- Leveled papers'!$H51:$KM51,"&gt;-1")=0,"",SUMIF('English Scores- Leveled papers'!$H$3:$KM$3,BK$4,'English Scores- Leveled papers'!$H51:$KM51)))</f>
        <v/>
      </c>
      <c r="BL52" s="89" t="str">
        <f>IF($B52="","",IF(COUNTIFS('English Scores- Leveled papers'!$H$3:$KM$3,BL$4,'English Scores- Leveled papers'!$H51:$KM51,"&gt;-1")=0,"",SUMIF('English Scores- Leveled papers'!$H$3:$KM$3,BL$4,'English Scores- Leveled papers'!$H51:$KM51)))</f>
        <v/>
      </c>
      <c r="BM52" s="89" t="str">
        <f>IF($B52="","",IF(COUNTIFS('Eng GLA 6th, 7th, 8th'!$E$3:$DV$3,BM$4,'Eng GLA 6th, 7th, 8th'!$E52:$DV52, "&gt;-1")=0,"",SUMIF('Eng GLA 6th, 7th, 8th'!$E$3:$DV$3,BM$4,'Eng GLA 6th, 7th, 8th'!$E52:$DV52)))</f>
        <v/>
      </c>
      <c r="BN52" s="89" t="str">
        <f>IF($B52="","",IF(COUNTIFS('Eng GLA 6th, 7th, 8th'!$E$3:$DV$3,BN$4,'Eng GLA 6th, 7th, 8th'!$E52:$DV52, "&gt;-1")=0,"",SUMIF('Eng GLA 6th, 7th, 8th'!$E$3:$DV$3,BN$4,'Eng GLA 6th, 7th, 8th'!$E52:$DV52)))</f>
        <v/>
      </c>
      <c r="BO52" s="89" t="str">
        <f>IF($B52="","",IF(COUNTIFS('Eng GLA 6th, 7th, 8th'!$E$3:$DV$3,BO$4,'Eng GLA 6th, 7th, 8th'!$E52:$DV52, "&gt;-1")=0,"",SUMIF('Eng GLA 6th, 7th, 8th'!$E$3:$DV$3,BO$4,'Eng GLA 6th, 7th, 8th'!$E52:$DV52)))</f>
        <v/>
      </c>
      <c r="BP52" s="89" t="str">
        <f>IF($B52="","",IF(COUNTIFS('Eng GLA 6th, 7th, 8th'!$E$3:$DV$3,BP$4,'Eng GLA 6th, 7th, 8th'!$E52:$DV52, "&gt;-1")=0,"",SUMIF('Eng GLA 6th, 7th, 8th'!$E$3:$DV$3,BP$4,'Eng GLA 6th, 7th, 8th'!$E52:$DV52)))</f>
        <v/>
      </c>
      <c r="BQ52" s="89" t="str">
        <f>IF($B52="","",IF(COUNTIFS('Eng GLA 6th, 7th, 8th'!$E$3:$DV$3,BQ$4,'Eng GLA 6th, 7th, 8th'!$E52:$DV52, "&gt;-1")=0,"",SUMIF('Eng GLA 6th, 7th, 8th'!$E$3:$DV$3,BQ$4,'Eng GLA 6th, 7th, 8th'!$E52:$DV52)))</f>
        <v/>
      </c>
      <c r="BR52" s="89" t="str">
        <f>IF($B52="","",IF(COUNTIFS('Eng GLA 6th, 7th, 8th'!$E$3:$DV$3,BR$4,'Eng GLA 6th, 7th, 8th'!$E52:$DV52, "&gt;-1")=0,"",SUMIF('Eng GLA 6th, 7th, 8th'!$E$3:$DV$3,BR$4,'Eng GLA 6th, 7th, 8th'!$E52:$DV52)))</f>
        <v/>
      </c>
      <c r="BS52" s="89" t="str">
        <f>IF($B52="","",IF(COUNTIFS('Eng GLA 6th, 7th, 8th'!$E$3:$DV$3,BS$4,'Eng GLA 6th, 7th, 8th'!$E52:$DV52, "&gt;-1")=0,"",SUMIF('Eng GLA 6th, 7th, 8th'!$E$3:$DV$3,BS$4,'Eng GLA 6th, 7th, 8th'!$E52:$DV52)))</f>
        <v/>
      </c>
      <c r="BT52" s="89" t="str">
        <f>IF($B52="","",IF(COUNTIFS('Eng GLA 6th, 7th, 8th'!$E$3:$DV$3,BT$4,'Eng GLA 6th, 7th, 8th'!$E52:$DV52, "&gt;-1")=0,"",SUMIF('Eng GLA 6th, 7th, 8th'!$E$3:$DV$3,BT$4,'Eng GLA 6th, 7th, 8th'!$E52:$DV52)))</f>
        <v/>
      </c>
      <c r="BU52" s="89" t="str">
        <f>IF($B52="","",IF(COUNTIFS('Eng GLA 6th, 7th, 8th'!$E$3:$DV$3,BU$4,'Eng GLA 6th, 7th, 8th'!$E52:$DV52, "&gt;-1")=0,"",SUMIF('Eng GLA 6th, 7th, 8th'!$E$3:$DV$3,BU$4,'Eng GLA 6th, 7th, 8th'!$E52:$DV52)))</f>
        <v/>
      </c>
      <c r="BV52" s="89" t="str">
        <f>IF($B52="","",IF(COUNTIFS('Eng GLA 6th, 7th, 8th'!$E$3:$DV$3,BV$4,'Eng GLA 6th, 7th, 8th'!$E52:$DV52, "&gt;-1")=0,"",SUMIF('Eng GLA 6th, 7th, 8th'!$E$3:$DV$3,BV$4,'Eng GLA 6th, 7th, 8th'!$E52:$DV52)))</f>
        <v/>
      </c>
      <c r="BW52" s="89" t="str">
        <f>IF($B52="","",IF(COUNTIFS('Eng GLA 6th, 7th, 8th'!$E$3:$DV$3,BW$4,'Eng GLA 6th, 7th, 8th'!$E52:$DV52, "&gt;-1")=0,"",SUMIF('Eng GLA 6th, 7th, 8th'!$E$3:$DV$3,BW$4,'Eng GLA 6th, 7th, 8th'!$E52:$DV52)))</f>
        <v/>
      </c>
      <c r="BX52" s="89" t="str">
        <f>IF($B52="","",IF(COUNTIFS('Eng GLA 6th, 7th, 8th'!$E$3:$DV$3,BX$4,'Eng GLA 6th, 7th, 8th'!$E52:$DV52, "&gt;-1")=0,"",SUMIF('Eng GLA 6th, 7th, 8th'!$E$3:$DV$3,BX$4,'Eng GLA 6th, 7th, 8th'!$E52:$DV52)))</f>
        <v/>
      </c>
      <c r="BY52" s="89" t="str">
        <f>IF($B52="","",IF(COUNTIFS('Eng GLA 6th, 7th, 8th'!$E$3:$DV$3,BY$4,'Eng GLA 6th, 7th, 8th'!$E52:$DV52, "&gt;-1")=0,"",SUMIF('Eng GLA 6th, 7th, 8th'!$E$3:$DV$3,BY$4,'Eng GLA 6th, 7th, 8th'!$E52:$DV52)))</f>
        <v/>
      </c>
      <c r="BZ52" s="89" t="str">
        <f>IF($B52="","",IF(COUNTIFS('Eng GLA 6th, 7th, 8th'!$E$3:$DV$3,BZ$4,'Eng GLA 6th, 7th, 8th'!$E52:$DV52, "&gt;-1")=0,"",SUMIF('Eng GLA 6th, 7th, 8th'!$E$3:$DV$3,BZ$4,'Eng GLA 6th, 7th, 8th'!$E52:$DV52)))</f>
        <v/>
      </c>
      <c r="CA52" s="89" t="str">
        <f>IF($B52="","",IF(COUNTIFS('Eng GLA 6th, 7th, 8th'!$E$3:$DV$3,CA$4,'Eng GLA 6th, 7th, 8th'!$E52:$DV52, "&gt;-1")=0,"",SUMIF('Eng GLA 6th, 7th, 8th'!$E$3:$DV$3,CA$4,'Eng GLA 6th, 7th, 8th'!$E52:$DV52)))</f>
        <v/>
      </c>
      <c r="CB52" s="426"/>
      <c r="CC52" s="133" t="str">
        <f>IFERROR(IF((COUNT('Eng GLA 6th, 7th, 8th'!E52:U52)=0)," ",(SUM('Eng GLA 6th, 7th, 8th'!E52:U52)/$CC$3)),"")</f>
        <v xml:space="preserve"> </v>
      </c>
      <c r="CD52" s="133" t="str">
        <f>IFERROR(IF((COUNT('Eng GLA 6th, 7th, 8th'!V52:AA52)=0)," ",(SUM('Eng GLA 6th, 7th, 8th'!V52:AA52)/$CD$3)),"")</f>
        <v xml:space="preserve"> </v>
      </c>
      <c r="CE52" s="133" t="str">
        <f>IFERROR(IF((COUNT('Eng GLA 6th, 7th, 8th'!AB52:AG52)=0)," ",(SUM('Eng GLA 6th, 7th, 8th'!AB52:AG52)/$CE$3)),"")</f>
        <v xml:space="preserve"> </v>
      </c>
      <c r="CF52" s="133" t="str">
        <f>IFERROR(IF((COUNT('Eng GLA 6th, 7th, 8th'!AH52:AP52)=0)," ",(SUM('Eng GLA 6th, 7th, 8th'!AH52:AP52)/$CF$3)),"")</f>
        <v xml:space="preserve"> </v>
      </c>
      <c r="CG52" s="433" t="str">
        <f>IFERROR(IF((COUNT('Eng GLA 6th, 7th, 8th'!AR52:BH52)=0)," ",(SUM('Eng GLA 6th, 7th, 8th'!AR52:BH52)/$CG$3)),"")</f>
        <v xml:space="preserve"> </v>
      </c>
      <c r="CH52" s="433" t="str">
        <f>IFERROR(IF((COUNT('Eng GLA 6th, 7th, 8th'!BI52:BN52)=0)," ",(SUM('Eng GLA 6th, 7th, 8th'!BI52:BN52)/$CH$3)),"")</f>
        <v xml:space="preserve"> </v>
      </c>
      <c r="CI52" s="433" t="str">
        <f>IFERROR(IF((COUNT('Eng GLA 6th, 7th, 8th'!BO52:BT52)=0)," ",(SUM('Eng GLA 6th, 7th, 8th'!BO52:BT52)/$CI$3)),"")</f>
        <v xml:space="preserve"> </v>
      </c>
      <c r="CJ52" s="433" t="str">
        <f>IFERROR(IF((COUNT('Eng GLA 6th, 7th, 8th'!BU52:CF52)=0)," ",(SUM('Eng GLA 6th, 7th, 8th'!BU52:CF52)/$CJ$3)),"")</f>
        <v xml:space="preserve"> </v>
      </c>
      <c r="CK52" s="433" t="str">
        <f>IFERROR(IF((COUNT('Eng GLA 6th, 7th, 8th'!CH52:CX52)=0)," ",(SUM('Eng GLA 6th, 7th, 8th'!CH52:CX52)/$CK$3)),"")</f>
        <v xml:space="preserve"> </v>
      </c>
      <c r="CL52" s="433" t="str">
        <f>IFERROR(IF((COUNT('Eng GLA 6th, 7th, 8th'!CY52:DD52)=0)," ",(SUM('Eng GLA 6th, 7th, 8th'!CY52:DD52)/$CL$3)),"")</f>
        <v xml:space="preserve"> </v>
      </c>
      <c r="CM52" s="433" t="str">
        <f>IFERROR(IF((COUNT('Eng GLA 6th, 7th, 8th'!DE52:DJ52)=0)," ",(SUM('Eng GLA 6th, 7th, 8th'!DE52:DJ52)/$CM$3)),"")</f>
        <v xml:space="preserve"> </v>
      </c>
      <c r="CN52" s="433" t="str">
        <f>IFERROR(IF((COUNT('Eng GLA 6th, 7th, 8th'!DK52:DV52)=0)," ",(SUM('Eng GLA 6th, 7th, 8th'!DK52:DV52)/$CN$3)),"")</f>
        <v xml:space="preserve"> </v>
      </c>
    </row>
    <row r="53" spans="1:92" x14ac:dyDescent="0.2">
      <c r="A53" s="65">
        <v>46</v>
      </c>
      <c r="B53" s="65" t="str">
        <f>'English Scores- Leveled papers'!B52</f>
        <v/>
      </c>
      <c r="C53" s="66" t="str">
        <f>'RC Mastery Check+Question type'!H50</f>
        <v/>
      </c>
      <c r="D53" s="153" t="str">
        <f>'Cover Sheet'!L50</f>
        <v/>
      </c>
      <c r="E53" s="89" t="str">
        <f>IF($B53="","",IF(COUNTIFS('English Scores- Leveled papers'!$H$3:$KM$3,E$4,'English Scores- Leveled papers'!$H52:$KM52,"&gt;-1")=0,"",SUMIF('English Scores- Leveled papers'!$H$3:$KM$3,E$4,'English Scores- Leveled papers'!$H52:$KM52)))</f>
        <v/>
      </c>
      <c r="F53" s="89" t="str">
        <f>IF($B53="","",IF(COUNTIFS('English Scores- Leveled papers'!$H$3:$KM$3,F$4,'English Scores- Leveled papers'!$H52:$KM52,"&gt;-1")=0,"",SUMIF('English Scores- Leveled papers'!$H$3:$KM$3,F$4,'English Scores- Leveled papers'!$H52:$KM52)))</f>
        <v/>
      </c>
      <c r="G53" s="89" t="str">
        <f>IF($B53="","",IF(COUNTIFS('English Scores- Leveled papers'!$H$3:$KM$3,G$4,'English Scores- Leveled papers'!$H52:$KM52,"&gt;-1")=0,"",SUMIF('English Scores- Leveled papers'!$H$3:$KM$3,G$4,'English Scores- Leveled papers'!$H52:$KM52)))</f>
        <v/>
      </c>
      <c r="H53" s="89" t="str">
        <f>IF($B53="","",IF(COUNTIFS('English Scores- Leveled papers'!$H$3:$KM$3,H$4,'English Scores- Leveled papers'!$H52:$KM52,"&gt;-1")=0,"",SUMIF('English Scores- Leveled papers'!$H$3:$KM$3,H$4,'English Scores- Leveled papers'!$H52:$KM52)))</f>
        <v/>
      </c>
      <c r="I53" s="89" t="str">
        <f>IF($B53="","",IF(COUNTIFS('English Scores- Leveled papers'!$H$3:$KM$3,I$4,'English Scores- Leveled papers'!$H52:$KM52,"&gt;-1")=0,"",SUMIF('English Scores- Leveled papers'!$H$3:$KM$3,I$4,'English Scores- Leveled papers'!$H52:$KM52)))</f>
        <v/>
      </c>
      <c r="J53" s="89" t="str">
        <f>IF($B53="","",IF(COUNTIFS('English Scores- Leveled papers'!$H$3:$KM$3,J$4,'English Scores- Leveled papers'!$H52:$KM52,"&gt;-1")=0,"",SUMIF('English Scores- Leveled papers'!$H$3:$KM$3,J$4,'English Scores- Leveled papers'!$H52:$KM52)))</f>
        <v/>
      </c>
      <c r="K53" s="89" t="str">
        <f>IF($B53="","",IF(COUNTIFS('English Scores- Leveled papers'!$H$3:$KM$3,K$4,'English Scores- Leveled papers'!$H52:$KM52,"&gt;-1")=0,"",SUMIF('English Scores- Leveled papers'!$H$3:$KM$3,K$4,'English Scores- Leveled papers'!$H52:$KM52)))</f>
        <v/>
      </c>
      <c r="L53" s="89" t="str">
        <f>IF($B53="","",IF(COUNTIFS('English Scores- Leveled papers'!$H$3:$KM$3,L$4,'English Scores- Leveled papers'!$H52:$KM52,"&gt;-1")=0,"",SUMIF('English Scores- Leveled papers'!$H$3:$KM$3,L$4,'English Scores- Leveled papers'!$H52:$KM52)))</f>
        <v/>
      </c>
      <c r="M53" s="89" t="str">
        <f>IF($B53="","",IF(COUNTIFS('English Scores- Leveled papers'!$H$3:$KM$3,M$4,'English Scores- Leveled papers'!$H52:$KM52,"&gt;-1")=0,"",SUMIF('English Scores- Leveled papers'!$H$3:$KM$3,M$4,'English Scores- Leveled papers'!$H52:$KM52)))</f>
        <v/>
      </c>
      <c r="N53" s="89" t="str">
        <f>IF($B53="","",IF(COUNTIFS('English Scores- Leveled papers'!$H$3:$KM$3,N$4,'English Scores- Leveled papers'!$H52:$KM52,"&gt;-1")=0,"",SUMIF('English Scores- Leveled papers'!$H$3:$KM$3,N$4,'English Scores- Leveled papers'!$H52:$KM52)))</f>
        <v/>
      </c>
      <c r="O53" s="89" t="str">
        <f>IF($B53="","",IF(COUNTIFS('English Scores- Leveled papers'!$H$3:$KM$3,O$4,'English Scores- Leveled papers'!$H52:$KM52,"&gt;-1")=0,"",SUMIF('English Scores- Leveled papers'!$H$3:$KM$3,O$4,'English Scores- Leveled papers'!$H52:$KM52)))</f>
        <v/>
      </c>
      <c r="P53" s="89" t="str">
        <f>IF($B53="","",IF(COUNTIFS('English Scores- Leveled papers'!$H$3:$KM$3,P$4,'English Scores- Leveled papers'!$H52:$KM52,"&gt;-1")=0,"",SUMIF('English Scores- Leveled papers'!$H$3:$KM$3,P$4,'English Scores- Leveled papers'!$H52:$KM52)))</f>
        <v/>
      </c>
      <c r="Q53" s="89" t="str">
        <f>IF($B53="","",IF(COUNTIFS('English Scores- Leveled papers'!$H$3:$KM$3,Q$4,'English Scores- Leveled papers'!$H52:$KM52,"&gt;-1")=0,"",SUMIF('English Scores- Leveled papers'!$H$3:$KM$3,Q$4,'English Scores- Leveled papers'!$H52:$KM52)))</f>
        <v/>
      </c>
      <c r="R53" s="89" t="str">
        <f>IF($B53="","",IF(COUNTIFS('English Scores- Leveled papers'!$H$3:$KM$3,R$4,'English Scores- Leveled papers'!$H52:$KM52,"&gt;-1")=0,"",SUMIF('English Scores- Leveled papers'!$H$3:$KM$3,R$4,'English Scores- Leveled papers'!$H52:$KM52)))</f>
        <v/>
      </c>
      <c r="S53" s="89" t="str">
        <f>IF($B53="","",IF(COUNTIFS('English Scores- Leveled papers'!$H$3:$KM$3,S$4,'English Scores- Leveled papers'!$H52:$KM52,"&gt;-1")=0,"",SUMIF('English Scores- Leveled papers'!$H$3:$KM$3,S$4,'English Scores- Leveled papers'!$H52:$KM52)))</f>
        <v/>
      </c>
      <c r="T53" s="89" t="str">
        <f>IF($B53="","",IF(COUNTIFS('English Scores- Leveled papers'!$H$3:$KM$3,T$4,'English Scores- Leveled papers'!$H52:$KM52,"&gt;-1")=0,"",SUMIF('English Scores- Leveled papers'!$H$3:$KM$3,T$4,'English Scores- Leveled papers'!$H52:$KM52)))</f>
        <v/>
      </c>
      <c r="U53" s="89" t="str">
        <f>IF($B53="","",IF(COUNTIFS('English Scores- Leveled papers'!$H$3:$KM$3,U$4,'English Scores- Leveled papers'!$H52:$KM52,"&gt;-1")=0,"",SUMIF('English Scores- Leveled papers'!$H$3:$KM$3,U$4,'English Scores- Leveled papers'!$H52:$KM52)))</f>
        <v/>
      </c>
      <c r="V53" s="89" t="str">
        <f>IF($B53="","",IF(COUNTIFS('English Scores- Leveled papers'!$H$3:$KM$3,V$4,'English Scores- Leveled papers'!$H52:$KM52,"&gt;-1")=0,"",SUMIF('English Scores- Leveled papers'!$H$3:$KM$3,V$4,'English Scores- Leveled papers'!$H52:$KM52)))</f>
        <v/>
      </c>
      <c r="W53" s="89" t="str">
        <f>IF($B53="","",IF(COUNTIFS('English Scores- Leveled papers'!$H$3:$KM$3,W$4,'English Scores- Leveled papers'!$H52:$KM52,"&gt;-1")=0,"",SUMIF('English Scores- Leveled papers'!$H$3:$KM$3,W$4,'English Scores- Leveled papers'!$H52:$KM52)))</f>
        <v/>
      </c>
      <c r="X53" s="89" t="str">
        <f>IF($B53="","",IF(COUNTIFS('English Scores- Leveled papers'!$H$3:$KM$3,X$4,'English Scores- Leveled papers'!$H52:$KM52,"&gt;-1")=0,"",SUMIF('English Scores- Leveled papers'!$H$3:$KM$3,X$4,'English Scores- Leveled papers'!$H52:$KM52)))</f>
        <v/>
      </c>
      <c r="Y53" s="89" t="str">
        <f>IF($B53="","",IF(COUNTIFS('English Scores- Leveled papers'!$H$3:$KM$3,Y$4,'English Scores- Leveled papers'!$H52:$KM52,"&gt;-1")=0,"",SUMIF('English Scores- Leveled papers'!$H$3:$KM$3,Y$4,'English Scores- Leveled papers'!$H52:$KM52)))</f>
        <v/>
      </c>
      <c r="Z53" s="89" t="str">
        <f>IF($B53="","",IF(COUNTIFS('English Scores- Leveled papers'!$H$3:$KM$3,Z$4,'English Scores- Leveled papers'!$H52:$KM52,"&gt;-1")=0,"",SUMIF('English Scores- Leveled papers'!$H$3:$KM$3,Z$4,'English Scores- Leveled papers'!$H52:$KM52)))</f>
        <v/>
      </c>
      <c r="AA53" s="89" t="str">
        <f>IF($B53="","",IF(COUNTIFS('English Scores- Leveled papers'!$H$3:$KM$3,AA$4,'English Scores- Leveled papers'!$H52:$KM52,"&gt;-1")=0,"",SUMIF('English Scores- Leveled papers'!$H$3:$KM$3,AA$4,'English Scores- Leveled papers'!$H52:$KM52)))</f>
        <v/>
      </c>
      <c r="AB53" s="89" t="str">
        <f>IF($B53="","",IF(COUNTIFS('English Scores- Leveled papers'!$H$3:$KM$3,AB$4,'English Scores- Leveled papers'!$H52:$KM52,"&gt;-1")=0,"",SUMIF('English Scores- Leveled papers'!$H$3:$KM$3,AB$4,'English Scores- Leveled papers'!$H52:$KM52)))</f>
        <v/>
      </c>
      <c r="AC53" s="89" t="str">
        <f>IF($B53="","",IF(COUNTIFS('English Scores- Leveled papers'!$H$3:$KM$3,AC$4,'English Scores- Leveled papers'!$H52:$KM52,"&gt;-1")=0,"",SUMIF('English Scores- Leveled papers'!$H$3:$KM$3,AC$4,'English Scores- Leveled papers'!$H52:$KM52)))</f>
        <v/>
      </c>
      <c r="AD53" s="89" t="str">
        <f>IF($B53="","",IF(COUNTIFS('English Scores- Leveled papers'!$H$3:$KM$3,AD$4,'English Scores- Leveled papers'!$H52:$KM52,"&gt;-1")=0,"",SUMIF('English Scores- Leveled papers'!$H$3:$KM$3,AD$4,'English Scores- Leveled papers'!$H52:$KM52)))</f>
        <v/>
      </c>
      <c r="AE53" s="89" t="str">
        <f>IF($B53="","",IF(COUNTIFS('English Scores- Leveled papers'!$H$3:$KM$3,AE$4,'English Scores- Leveled papers'!$H52:$KM52,"&gt;-1")=0,"",SUMIF('English Scores- Leveled papers'!$H$3:$KM$3,AE$4,'English Scores- Leveled papers'!$H52:$KM52)))</f>
        <v/>
      </c>
      <c r="AF53" s="89" t="str">
        <f>IF($B53="","",IF(COUNTIFS('English Scores- Leveled papers'!$H$3:$KM$3,AF$4,'English Scores- Leveled papers'!$H52:$KM52,"&gt;-1")=0,"",SUMIF('English Scores- Leveled papers'!$H$3:$KM$3,AF$4,'English Scores- Leveled papers'!$H52:$KM52)))</f>
        <v/>
      </c>
      <c r="AG53" s="89" t="str">
        <f>IF($B53="","",IF(COUNTIFS('English Scores- Leveled papers'!$H$3:$KM$3,AG$4,'English Scores- Leveled papers'!$H52:$KM52,"&gt;-1")=0,"",SUMIF('English Scores- Leveled papers'!$H$3:$KM$3,AG$4,'English Scores- Leveled papers'!$H52:$KM52)))</f>
        <v/>
      </c>
      <c r="AH53" s="89" t="str">
        <f>IF($B53="","",IF(COUNTIFS('English Scores- Leveled papers'!$H$3:$KM$3,AH$4,'English Scores- Leveled papers'!$H52:$KM52,"&gt;-1")=0,"",SUMIF('English Scores- Leveled papers'!$H$3:$KM$3,AH$4,'English Scores- Leveled papers'!$H52:$KM52)))</f>
        <v/>
      </c>
      <c r="AI53" s="89" t="str">
        <f>IF($B53="","",IF(COUNTIFS('English Scores- Leveled papers'!$H$3:$KM$3,AI$4,'English Scores- Leveled papers'!$H52:$KM52,"&gt;-1")=0,"",SUMIF('English Scores- Leveled papers'!$H$3:$KM$3,AI$4,'English Scores- Leveled papers'!$H52:$KM52)))</f>
        <v/>
      </c>
      <c r="AJ53" s="89" t="str">
        <f>IF($B53="","",IF(COUNTIFS('English Scores- Leveled papers'!$H$3:$KM$3,AJ$4,'English Scores- Leveled papers'!$H52:$KM52,"&gt;-1")=0,"",SUMIF('English Scores- Leveled papers'!$H$3:$KM$3,AJ$4,'English Scores- Leveled papers'!$H52:$KM52)))</f>
        <v/>
      </c>
      <c r="AK53" s="89" t="str">
        <f>IF($B53="","",IF(COUNTIFS('English Scores- Leveled papers'!$H$3:$KM$3,AK$4,'English Scores- Leveled papers'!$H52:$KM52,"&gt;-1")=0,"",SUMIF('English Scores- Leveled papers'!$H$3:$KM$3,AK$4,'English Scores- Leveled papers'!$H52:$KM52)))</f>
        <v/>
      </c>
      <c r="AL53" s="89" t="str">
        <f>IF($B53="","",IF(COUNTIFS('English Scores- Leveled papers'!$H$3:$KM$3,AL$4,'English Scores- Leveled papers'!$H52:$KM52,"&gt;-1")=0,"",SUMIF('English Scores- Leveled papers'!$H$3:$KM$3,AL$4,'English Scores- Leveled papers'!$H52:$KM52)))</f>
        <v/>
      </c>
      <c r="AM53" s="89" t="str">
        <f>IF($B53="","",IF(COUNTIFS('English Scores- Leveled papers'!$H$3:$KM$3,AM$4,'English Scores- Leveled papers'!$H52:$KM52,"&gt;-1")=0,"",SUMIF('English Scores- Leveled papers'!$H$3:$KM$3,AM$4,'English Scores- Leveled papers'!$H52:$KM52)))</f>
        <v/>
      </c>
      <c r="AN53" s="89" t="str">
        <f>IF($B53="","",IF(COUNTIFS('English Scores- Leveled papers'!$H$3:$KM$3,AN$4,'English Scores- Leveled papers'!$H52:$KM52,"&gt;-1")=0,"",SUMIF('English Scores- Leveled papers'!$H$3:$KM$3,AN$4,'English Scores- Leveled papers'!$H52:$KM52)))</f>
        <v/>
      </c>
      <c r="AO53" s="89" t="str">
        <f>IF($B53="","",IF(COUNTIFS('English Scores- Leveled papers'!$H$3:$KM$3,AO$4,'English Scores- Leveled papers'!$H52:$KM52,"&gt;-1")=0,"",SUMIF('English Scores- Leveled papers'!$H$3:$KM$3,AO$4,'English Scores- Leveled papers'!$H52:$KM52)))</f>
        <v/>
      </c>
      <c r="AP53" s="89" t="str">
        <f>IF($B53="","",IF(COUNTIFS('English Scores- Leveled papers'!$H$3:$KM$3,AP$4,'English Scores- Leveled papers'!$H52:$KM52,"&gt;-1")=0,"",SUMIF('English Scores- Leveled papers'!$H$3:$KM$3,AP$4,'English Scores- Leveled papers'!$H52:$KM52)))</f>
        <v/>
      </c>
      <c r="AQ53" s="89" t="str">
        <f>IF($B53="","",IF(COUNTIFS('English Scores- Leveled papers'!$H$3:$KM$3,AQ$4,'English Scores- Leveled papers'!$H52:$KM52,"&gt;-1")=0,"",SUMIF('English Scores- Leveled papers'!$H$3:$KM$3,AQ$4,'English Scores- Leveled papers'!$H52:$KM52)))</f>
        <v/>
      </c>
      <c r="AR53" s="89" t="str">
        <f>IF($B53="","",IF(COUNTIFS('English Scores- Leveled papers'!$H$3:$KM$3,AR$4,'English Scores- Leveled papers'!$H52:$KM52,"&gt;-1")=0,"",SUMIF('English Scores- Leveled papers'!$H$3:$KM$3,AR$4,'English Scores- Leveled papers'!$H52:$KM52)))</f>
        <v/>
      </c>
      <c r="AS53" s="89" t="str">
        <f>IF($B53="","",IF(COUNTIFS('English Scores- Leveled papers'!$H$3:$KM$3,AS$4,'English Scores- Leveled papers'!$H52:$KM52,"&gt;-1")=0,"",SUMIF('English Scores- Leveled papers'!$H$3:$KM$3,AS$4,'English Scores- Leveled papers'!$H52:$KM52)))</f>
        <v/>
      </c>
      <c r="AT53" s="89" t="str">
        <f>IF($B53="","",IF(COUNTIFS('English Scores- Leveled papers'!$H$3:$KM$3,AT$4,'English Scores- Leveled papers'!$H52:$KM52,"&gt;-1")=0,"",SUMIF('English Scores- Leveled papers'!$H$3:$KM$3,AT$4,'English Scores- Leveled papers'!$H52:$KM52)))</f>
        <v/>
      </c>
      <c r="AU53" s="89" t="str">
        <f>IF($B53="","",IF(COUNTIFS('English Scores- Leveled papers'!$H$3:$KM$3,AU$4,'English Scores- Leveled papers'!$H52:$KM52,"&gt;-1")=0,"",SUMIF('English Scores- Leveled papers'!$H$3:$KM$3,AU$4,'English Scores- Leveled papers'!$H52:$KM52)))</f>
        <v/>
      </c>
      <c r="AV53" s="89" t="str">
        <f>IF($B53="","",IF(COUNTIFS('English Scores- Leveled papers'!$H$3:$KM$3,AV$4,'English Scores- Leveled papers'!$H52:$KM52,"&gt;-1")=0,"",SUMIF('English Scores- Leveled papers'!$H$3:$KM$3,AV$4,'English Scores- Leveled papers'!$H52:$KM52)))</f>
        <v/>
      </c>
      <c r="AW53" s="89" t="str">
        <f>IF($B53="","",IF(COUNTIFS('English Scores- Leveled papers'!$H$3:$KM$3,AW$4,'English Scores- Leveled papers'!$H52:$KM52,"&gt;-1")=0,"",SUMIF('English Scores- Leveled papers'!$H$3:$KM$3,AW$4,'English Scores- Leveled papers'!$H52:$KM52)))</f>
        <v/>
      </c>
      <c r="AX53" s="89" t="str">
        <f>IF($B53="","",IF(COUNTIFS('English Scores- Leveled papers'!$H$3:$KM$3,AX$4,'English Scores- Leveled papers'!$H52:$KM52,"&gt;-1")=0,"",SUMIF('English Scores- Leveled papers'!$H$3:$KM$3,AX$4,'English Scores- Leveled papers'!$H52:$KM52)))</f>
        <v/>
      </c>
      <c r="AY53" s="89" t="str">
        <f>IF($B53="","",IF(COUNTIFS('English Scores- Leveled papers'!$H$3:$KM$3,AY$4,'English Scores- Leveled papers'!$H52:$KM52,"&gt;-1")=0,"",SUMIF('English Scores- Leveled papers'!$H$3:$KM$3,AY$4,'English Scores- Leveled papers'!$H52:$KM52)))</f>
        <v/>
      </c>
      <c r="AZ53" s="89" t="str">
        <f>IF($B53="","",IF(COUNTIFS('English Scores- Leveled papers'!$H$3:$KM$3,AZ$4,'English Scores- Leveled papers'!$H52:$KM52,"&gt;-1")=0,"",SUMIF('English Scores- Leveled papers'!$H$3:$KM$3,AZ$4,'English Scores- Leveled papers'!$H52:$KM52)))</f>
        <v/>
      </c>
      <c r="BA53" s="89" t="str">
        <f>IF($B53="","",IF(COUNTIFS('English Scores- Leveled papers'!$H$3:$KM$3,BA$4,'English Scores- Leveled papers'!$H52:$KM52,"&gt;-1")=0,"",SUMIF('English Scores- Leveled papers'!$H$3:$KM$3,BA$4,'English Scores- Leveled papers'!$H52:$KM52)))</f>
        <v/>
      </c>
      <c r="BB53" s="89" t="str">
        <f>IF($B53="","",IF(COUNTIFS('English Scores- Leveled papers'!$H$3:$KM$3,BB$4,'English Scores- Leveled papers'!$H52:$KM52,"&gt;-1")=0,"",SUMIF('English Scores- Leveled papers'!$H$3:$KM$3,BB$4,'English Scores- Leveled papers'!$H52:$KM52)))</f>
        <v/>
      </c>
      <c r="BC53" s="89" t="str">
        <f>IF($B53="","",IF(COUNTIFS('English Scores- Leveled papers'!$H$3:$KM$3,BC$4,'English Scores- Leveled papers'!$H52:$KM52,"&gt;-1")=0,"",SUMIF('English Scores- Leveled papers'!$H$3:$KM$3,BC$4,'English Scores- Leveled papers'!$H52:$KM52)))</f>
        <v/>
      </c>
      <c r="BD53" s="89" t="str">
        <f>IF($B53="","",IF(COUNTIFS('English Scores- Leveled papers'!$H$3:$KM$3,BD$4,'English Scores- Leveled papers'!$H52:$KM52,"&gt;-1")=0,"",SUMIF('English Scores- Leveled papers'!$H$3:$KM$3,BD$4,'English Scores- Leveled papers'!$H52:$KM52)))</f>
        <v/>
      </c>
      <c r="BE53" s="89" t="str">
        <f>IF($B53="","",IF(COUNTIFS('English Scores- Leveled papers'!$H$3:$KM$3,BE$4,'English Scores- Leveled papers'!$H52:$KM52,"&gt;-1")=0,"",SUMIF('English Scores- Leveled papers'!$H$3:$KM$3,BE$4,'English Scores- Leveled papers'!$H52:$KM52)))</f>
        <v/>
      </c>
      <c r="BF53" s="89" t="str">
        <f>IF($B53="","",IF(COUNTIFS('English Scores- Leveled papers'!$H$3:$KM$3,BF$4,'English Scores- Leveled papers'!$H52:$KM52,"&gt;-1")=0,"",SUMIF('English Scores- Leveled papers'!$H$3:$KM$3,BF$4,'English Scores- Leveled papers'!$H52:$KM52)))</f>
        <v/>
      </c>
      <c r="BG53" s="89" t="str">
        <f>IF($B53="","",IF(COUNTIFS('English Scores- Leveled papers'!$H$3:$KM$3,BG$4,'English Scores- Leveled papers'!$H52:$KM52,"&gt;-1")=0,"",SUMIF('English Scores- Leveled papers'!$H$3:$KM$3,BG$4,'English Scores- Leveled papers'!$H52:$KM52)))</f>
        <v/>
      </c>
      <c r="BH53" s="89" t="str">
        <f>IF($B53="","",IF(COUNTIFS('English Scores- Leveled papers'!$H$3:$KM$3,BH$4,'English Scores- Leveled papers'!$H52:$KM52,"&gt;-1")=0,"",SUMIF('English Scores- Leveled papers'!$H$3:$KM$3,BH$4,'English Scores- Leveled papers'!$H52:$KM52)))</f>
        <v/>
      </c>
      <c r="BI53" s="89" t="str">
        <f>IF($B53="","",IF(COUNTIFS('English Scores- Leveled papers'!$H$3:$KM$3,BI$4,'English Scores- Leveled papers'!$H52:$KM52,"&gt;-1")=0,"",SUMIF('English Scores- Leveled papers'!$H$3:$KM$3,BI$4,'English Scores- Leveled papers'!$H52:$KM52)))</f>
        <v/>
      </c>
      <c r="BJ53" s="89" t="str">
        <f>IF($B53="","",IF(COUNTIFS('English Scores- Leveled papers'!$H$3:$KM$3,BJ$4,'English Scores- Leveled papers'!$H52:$KM52,"&gt;-1")=0,"",SUMIF('English Scores- Leveled papers'!$H$3:$KM$3,BJ$4,'English Scores- Leveled papers'!$H52:$KM52)))</f>
        <v/>
      </c>
      <c r="BK53" s="89" t="str">
        <f>IF($B53="","",IF(COUNTIFS('English Scores- Leveled papers'!$H$3:$KM$3,BK$4,'English Scores- Leveled papers'!$H52:$KM52,"&gt;-1")=0,"",SUMIF('English Scores- Leveled papers'!$H$3:$KM$3,BK$4,'English Scores- Leveled papers'!$H52:$KM52)))</f>
        <v/>
      </c>
      <c r="BL53" s="89" t="str">
        <f>IF($B53="","",IF(COUNTIFS('English Scores- Leveled papers'!$H$3:$KM$3,BL$4,'English Scores- Leveled papers'!$H52:$KM52,"&gt;-1")=0,"",SUMIF('English Scores- Leveled papers'!$H$3:$KM$3,BL$4,'English Scores- Leveled papers'!$H52:$KM52)))</f>
        <v/>
      </c>
      <c r="BM53" s="89" t="str">
        <f>IF($B53="","",IF(COUNTIFS('Eng GLA 6th, 7th, 8th'!$E$3:$DV$3,BM$4,'Eng GLA 6th, 7th, 8th'!$E53:$DV53, "&gt;-1")=0,"",SUMIF('Eng GLA 6th, 7th, 8th'!$E$3:$DV$3,BM$4,'Eng GLA 6th, 7th, 8th'!$E53:$DV53)))</f>
        <v/>
      </c>
      <c r="BN53" s="89" t="str">
        <f>IF($B53="","",IF(COUNTIFS('Eng GLA 6th, 7th, 8th'!$E$3:$DV$3,BN$4,'Eng GLA 6th, 7th, 8th'!$E53:$DV53, "&gt;-1")=0,"",SUMIF('Eng GLA 6th, 7th, 8th'!$E$3:$DV$3,BN$4,'Eng GLA 6th, 7th, 8th'!$E53:$DV53)))</f>
        <v/>
      </c>
      <c r="BO53" s="89" t="str">
        <f>IF($B53="","",IF(COUNTIFS('Eng GLA 6th, 7th, 8th'!$E$3:$DV$3,BO$4,'Eng GLA 6th, 7th, 8th'!$E53:$DV53, "&gt;-1")=0,"",SUMIF('Eng GLA 6th, 7th, 8th'!$E$3:$DV$3,BO$4,'Eng GLA 6th, 7th, 8th'!$E53:$DV53)))</f>
        <v/>
      </c>
      <c r="BP53" s="89" t="str">
        <f>IF($B53="","",IF(COUNTIFS('Eng GLA 6th, 7th, 8th'!$E$3:$DV$3,BP$4,'Eng GLA 6th, 7th, 8th'!$E53:$DV53, "&gt;-1")=0,"",SUMIF('Eng GLA 6th, 7th, 8th'!$E$3:$DV$3,BP$4,'Eng GLA 6th, 7th, 8th'!$E53:$DV53)))</f>
        <v/>
      </c>
      <c r="BQ53" s="89" t="str">
        <f>IF($B53="","",IF(COUNTIFS('Eng GLA 6th, 7th, 8th'!$E$3:$DV$3,BQ$4,'Eng GLA 6th, 7th, 8th'!$E53:$DV53, "&gt;-1")=0,"",SUMIF('Eng GLA 6th, 7th, 8th'!$E$3:$DV$3,BQ$4,'Eng GLA 6th, 7th, 8th'!$E53:$DV53)))</f>
        <v/>
      </c>
      <c r="BR53" s="89" t="str">
        <f>IF($B53="","",IF(COUNTIFS('Eng GLA 6th, 7th, 8th'!$E$3:$DV$3,BR$4,'Eng GLA 6th, 7th, 8th'!$E53:$DV53, "&gt;-1")=0,"",SUMIF('Eng GLA 6th, 7th, 8th'!$E$3:$DV$3,BR$4,'Eng GLA 6th, 7th, 8th'!$E53:$DV53)))</f>
        <v/>
      </c>
      <c r="BS53" s="89" t="str">
        <f>IF($B53="","",IF(COUNTIFS('Eng GLA 6th, 7th, 8th'!$E$3:$DV$3,BS$4,'Eng GLA 6th, 7th, 8th'!$E53:$DV53, "&gt;-1")=0,"",SUMIF('Eng GLA 6th, 7th, 8th'!$E$3:$DV$3,BS$4,'Eng GLA 6th, 7th, 8th'!$E53:$DV53)))</f>
        <v/>
      </c>
      <c r="BT53" s="89" t="str">
        <f>IF($B53="","",IF(COUNTIFS('Eng GLA 6th, 7th, 8th'!$E$3:$DV$3,BT$4,'Eng GLA 6th, 7th, 8th'!$E53:$DV53, "&gt;-1")=0,"",SUMIF('Eng GLA 6th, 7th, 8th'!$E$3:$DV$3,BT$4,'Eng GLA 6th, 7th, 8th'!$E53:$DV53)))</f>
        <v/>
      </c>
      <c r="BU53" s="89" t="str">
        <f>IF($B53="","",IF(COUNTIFS('Eng GLA 6th, 7th, 8th'!$E$3:$DV$3,BU$4,'Eng GLA 6th, 7th, 8th'!$E53:$DV53, "&gt;-1")=0,"",SUMIF('Eng GLA 6th, 7th, 8th'!$E$3:$DV$3,BU$4,'Eng GLA 6th, 7th, 8th'!$E53:$DV53)))</f>
        <v/>
      </c>
      <c r="BV53" s="89" t="str">
        <f>IF($B53="","",IF(COUNTIFS('Eng GLA 6th, 7th, 8th'!$E$3:$DV$3,BV$4,'Eng GLA 6th, 7th, 8th'!$E53:$DV53, "&gt;-1")=0,"",SUMIF('Eng GLA 6th, 7th, 8th'!$E$3:$DV$3,BV$4,'Eng GLA 6th, 7th, 8th'!$E53:$DV53)))</f>
        <v/>
      </c>
      <c r="BW53" s="89" t="str">
        <f>IF($B53="","",IF(COUNTIFS('Eng GLA 6th, 7th, 8th'!$E$3:$DV$3,BW$4,'Eng GLA 6th, 7th, 8th'!$E53:$DV53, "&gt;-1")=0,"",SUMIF('Eng GLA 6th, 7th, 8th'!$E$3:$DV$3,BW$4,'Eng GLA 6th, 7th, 8th'!$E53:$DV53)))</f>
        <v/>
      </c>
      <c r="BX53" s="89" t="str">
        <f>IF($B53="","",IF(COUNTIFS('Eng GLA 6th, 7th, 8th'!$E$3:$DV$3,BX$4,'Eng GLA 6th, 7th, 8th'!$E53:$DV53, "&gt;-1")=0,"",SUMIF('Eng GLA 6th, 7th, 8th'!$E$3:$DV$3,BX$4,'Eng GLA 6th, 7th, 8th'!$E53:$DV53)))</f>
        <v/>
      </c>
      <c r="BY53" s="89" t="str">
        <f>IF($B53="","",IF(COUNTIFS('Eng GLA 6th, 7th, 8th'!$E$3:$DV$3,BY$4,'Eng GLA 6th, 7th, 8th'!$E53:$DV53, "&gt;-1")=0,"",SUMIF('Eng GLA 6th, 7th, 8th'!$E$3:$DV$3,BY$4,'Eng GLA 6th, 7th, 8th'!$E53:$DV53)))</f>
        <v/>
      </c>
      <c r="BZ53" s="89" t="str">
        <f>IF($B53="","",IF(COUNTIFS('Eng GLA 6th, 7th, 8th'!$E$3:$DV$3,BZ$4,'Eng GLA 6th, 7th, 8th'!$E53:$DV53, "&gt;-1")=0,"",SUMIF('Eng GLA 6th, 7th, 8th'!$E$3:$DV$3,BZ$4,'Eng GLA 6th, 7th, 8th'!$E53:$DV53)))</f>
        <v/>
      </c>
      <c r="CA53" s="89" t="str">
        <f>IF($B53="","",IF(COUNTIFS('Eng GLA 6th, 7th, 8th'!$E$3:$DV$3,CA$4,'Eng GLA 6th, 7th, 8th'!$E53:$DV53, "&gt;-1")=0,"",SUMIF('Eng GLA 6th, 7th, 8th'!$E$3:$DV$3,CA$4,'Eng GLA 6th, 7th, 8th'!$E53:$DV53)))</f>
        <v/>
      </c>
      <c r="CB53" s="426"/>
      <c r="CC53" s="133" t="str">
        <f>IFERROR(IF((COUNT('Eng GLA 6th, 7th, 8th'!E53:U53)=0)," ",(SUM('Eng GLA 6th, 7th, 8th'!E53:U53)/$CC$3)),"")</f>
        <v xml:space="preserve"> </v>
      </c>
      <c r="CD53" s="133" t="str">
        <f>IFERROR(IF((COUNT('Eng GLA 6th, 7th, 8th'!V53:AA53)=0)," ",(SUM('Eng GLA 6th, 7th, 8th'!V53:AA53)/$CD$3)),"")</f>
        <v xml:space="preserve"> </v>
      </c>
      <c r="CE53" s="133" t="str">
        <f>IFERROR(IF((COUNT('Eng GLA 6th, 7th, 8th'!AB53:AG53)=0)," ",(SUM('Eng GLA 6th, 7th, 8th'!AB53:AG53)/$CE$3)),"")</f>
        <v xml:space="preserve"> </v>
      </c>
      <c r="CF53" s="133" t="str">
        <f>IFERROR(IF((COUNT('Eng GLA 6th, 7th, 8th'!AH53:AP53)=0)," ",(SUM('Eng GLA 6th, 7th, 8th'!AH53:AP53)/$CF$3)),"")</f>
        <v xml:space="preserve"> </v>
      </c>
      <c r="CG53" s="433" t="str">
        <f>IFERROR(IF((COUNT('Eng GLA 6th, 7th, 8th'!AR53:BH53)=0)," ",(SUM('Eng GLA 6th, 7th, 8th'!AR53:BH53)/$CG$3)),"")</f>
        <v xml:space="preserve"> </v>
      </c>
      <c r="CH53" s="433" t="str">
        <f>IFERROR(IF((COUNT('Eng GLA 6th, 7th, 8th'!BI53:BN53)=0)," ",(SUM('Eng GLA 6th, 7th, 8th'!BI53:BN53)/$CH$3)),"")</f>
        <v xml:space="preserve"> </v>
      </c>
      <c r="CI53" s="433" t="str">
        <f>IFERROR(IF((COUNT('Eng GLA 6th, 7th, 8th'!BO53:BT53)=0)," ",(SUM('Eng GLA 6th, 7th, 8th'!BO53:BT53)/$CI$3)),"")</f>
        <v xml:space="preserve"> </v>
      </c>
      <c r="CJ53" s="433" t="str">
        <f>IFERROR(IF((COUNT('Eng GLA 6th, 7th, 8th'!BU53:CF53)=0)," ",(SUM('Eng GLA 6th, 7th, 8th'!BU53:CF53)/$CJ$3)),"")</f>
        <v xml:space="preserve"> </v>
      </c>
      <c r="CK53" s="433" t="str">
        <f>IFERROR(IF((COUNT('Eng GLA 6th, 7th, 8th'!CH53:CX53)=0)," ",(SUM('Eng GLA 6th, 7th, 8th'!CH53:CX53)/$CK$3)),"")</f>
        <v xml:space="preserve"> </v>
      </c>
      <c r="CL53" s="433" t="str">
        <f>IFERROR(IF((COUNT('Eng GLA 6th, 7th, 8th'!CY53:DD53)=0)," ",(SUM('Eng GLA 6th, 7th, 8th'!CY53:DD53)/$CL$3)),"")</f>
        <v xml:space="preserve"> </v>
      </c>
      <c r="CM53" s="433" t="str">
        <f>IFERROR(IF((COUNT('Eng GLA 6th, 7th, 8th'!DE53:DJ53)=0)," ",(SUM('Eng GLA 6th, 7th, 8th'!DE53:DJ53)/$CM$3)),"")</f>
        <v xml:space="preserve"> </v>
      </c>
      <c r="CN53" s="433" t="str">
        <f>IFERROR(IF((COUNT('Eng GLA 6th, 7th, 8th'!DK53:DV53)=0)," ",(SUM('Eng GLA 6th, 7th, 8th'!DK53:DV53)/$CN$3)),"")</f>
        <v xml:space="preserve"> </v>
      </c>
    </row>
    <row r="54" spans="1:92" x14ac:dyDescent="0.2">
      <c r="A54" s="65">
        <v>47</v>
      </c>
      <c r="B54" s="65" t="str">
        <f>'English Scores- Leveled papers'!B53</f>
        <v/>
      </c>
      <c r="C54" s="66" t="str">
        <f>'RC Mastery Check+Question type'!H51</f>
        <v/>
      </c>
      <c r="D54" s="153" t="str">
        <f>'Cover Sheet'!L51</f>
        <v/>
      </c>
      <c r="E54" s="89" t="str">
        <f>IF($B54="","",IF(COUNTIFS('English Scores- Leveled papers'!$H$3:$KM$3,E$4,'English Scores- Leveled papers'!$H53:$KM53,"&gt;-1")=0,"",SUMIF('English Scores- Leveled papers'!$H$3:$KM$3,E$4,'English Scores- Leveled papers'!$H53:$KM53)))</f>
        <v/>
      </c>
      <c r="F54" s="89" t="str">
        <f>IF($B54="","",IF(COUNTIFS('English Scores- Leveled papers'!$H$3:$KM$3,F$4,'English Scores- Leveled papers'!$H53:$KM53,"&gt;-1")=0,"",SUMIF('English Scores- Leveled papers'!$H$3:$KM$3,F$4,'English Scores- Leveled papers'!$H53:$KM53)))</f>
        <v/>
      </c>
      <c r="G54" s="89" t="str">
        <f>IF($B54="","",IF(COUNTIFS('English Scores- Leveled papers'!$H$3:$KM$3,G$4,'English Scores- Leveled papers'!$H53:$KM53,"&gt;-1")=0,"",SUMIF('English Scores- Leveled papers'!$H$3:$KM$3,G$4,'English Scores- Leveled papers'!$H53:$KM53)))</f>
        <v/>
      </c>
      <c r="H54" s="89" t="str">
        <f>IF($B54="","",IF(COUNTIFS('English Scores- Leveled papers'!$H$3:$KM$3,H$4,'English Scores- Leveled papers'!$H53:$KM53,"&gt;-1")=0,"",SUMIF('English Scores- Leveled papers'!$H$3:$KM$3,H$4,'English Scores- Leveled papers'!$H53:$KM53)))</f>
        <v/>
      </c>
      <c r="I54" s="89" t="str">
        <f>IF($B54="","",IF(COUNTIFS('English Scores- Leveled papers'!$H$3:$KM$3,I$4,'English Scores- Leveled papers'!$H53:$KM53,"&gt;-1")=0,"",SUMIF('English Scores- Leveled papers'!$H$3:$KM$3,I$4,'English Scores- Leveled papers'!$H53:$KM53)))</f>
        <v/>
      </c>
      <c r="J54" s="89" t="str">
        <f>IF($B54="","",IF(COUNTIFS('English Scores- Leveled papers'!$H$3:$KM$3,J$4,'English Scores- Leveled papers'!$H53:$KM53,"&gt;-1")=0,"",SUMIF('English Scores- Leveled papers'!$H$3:$KM$3,J$4,'English Scores- Leveled papers'!$H53:$KM53)))</f>
        <v/>
      </c>
      <c r="K54" s="89" t="str">
        <f>IF($B54="","",IF(COUNTIFS('English Scores- Leveled papers'!$H$3:$KM$3,K$4,'English Scores- Leveled papers'!$H53:$KM53,"&gt;-1")=0,"",SUMIF('English Scores- Leveled papers'!$H$3:$KM$3,K$4,'English Scores- Leveled papers'!$H53:$KM53)))</f>
        <v/>
      </c>
      <c r="L54" s="89" t="str">
        <f>IF($B54="","",IF(COUNTIFS('English Scores- Leveled papers'!$H$3:$KM$3,L$4,'English Scores- Leveled papers'!$H53:$KM53,"&gt;-1")=0,"",SUMIF('English Scores- Leveled papers'!$H$3:$KM$3,L$4,'English Scores- Leveled papers'!$H53:$KM53)))</f>
        <v/>
      </c>
      <c r="M54" s="89" t="str">
        <f>IF($B54="","",IF(COUNTIFS('English Scores- Leveled papers'!$H$3:$KM$3,M$4,'English Scores- Leveled papers'!$H53:$KM53,"&gt;-1")=0,"",SUMIF('English Scores- Leveled papers'!$H$3:$KM$3,M$4,'English Scores- Leveled papers'!$H53:$KM53)))</f>
        <v/>
      </c>
      <c r="N54" s="89" t="str">
        <f>IF($B54="","",IF(COUNTIFS('English Scores- Leveled papers'!$H$3:$KM$3,N$4,'English Scores- Leveled papers'!$H53:$KM53,"&gt;-1")=0,"",SUMIF('English Scores- Leveled papers'!$H$3:$KM$3,N$4,'English Scores- Leveled papers'!$H53:$KM53)))</f>
        <v/>
      </c>
      <c r="O54" s="89" t="str">
        <f>IF($B54="","",IF(COUNTIFS('English Scores- Leveled papers'!$H$3:$KM$3,O$4,'English Scores- Leveled papers'!$H53:$KM53,"&gt;-1")=0,"",SUMIF('English Scores- Leveled papers'!$H$3:$KM$3,O$4,'English Scores- Leveled papers'!$H53:$KM53)))</f>
        <v/>
      </c>
      <c r="P54" s="89" t="str">
        <f>IF($B54="","",IF(COUNTIFS('English Scores- Leveled papers'!$H$3:$KM$3,P$4,'English Scores- Leveled papers'!$H53:$KM53,"&gt;-1")=0,"",SUMIF('English Scores- Leveled papers'!$H$3:$KM$3,P$4,'English Scores- Leveled papers'!$H53:$KM53)))</f>
        <v/>
      </c>
      <c r="Q54" s="89" t="str">
        <f>IF($B54="","",IF(COUNTIFS('English Scores- Leveled papers'!$H$3:$KM$3,Q$4,'English Scores- Leveled papers'!$H53:$KM53,"&gt;-1")=0,"",SUMIF('English Scores- Leveled papers'!$H$3:$KM$3,Q$4,'English Scores- Leveled papers'!$H53:$KM53)))</f>
        <v/>
      </c>
      <c r="R54" s="89" t="str">
        <f>IF($B54="","",IF(COUNTIFS('English Scores- Leveled papers'!$H$3:$KM$3,R$4,'English Scores- Leveled papers'!$H53:$KM53,"&gt;-1")=0,"",SUMIF('English Scores- Leveled papers'!$H$3:$KM$3,R$4,'English Scores- Leveled papers'!$H53:$KM53)))</f>
        <v/>
      </c>
      <c r="S54" s="89" t="str">
        <f>IF($B54="","",IF(COUNTIFS('English Scores- Leveled papers'!$H$3:$KM$3,S$4,'English Scores- Leveled papers'!$H53:$KM53,"&gt;-1")=0,"",SUMIF('English Scores- Leveled papers'!$H$3:$KM$3,S$4,'English Scores- Leveled papers'!$H53:$KM53)))</f>
        <v/>
      </c>
      <c r="T54" s="89" t="str">
        <f>IF($B54="","",IF(COUNTIFS('English Scores- Leveled papers'!$H$3:$KM$3,T$4,'English Scores- Leveled papers'!$H53:$KM53,"&gt;-1")=0,"",SUMIF('English Scores- Leveled papers'!$H$3:$KM$3,T$4,'English Scores- Leveled papers'!$H53:$KM53)))</f>
        <v/>
      </c>
      <c r="U54" s="89" t="str">
        <f>IF($B54="","",IF(COUNTIFS('English Scores- Leveled papers'!$H$3:$KM$3,U$4,'English Scores- Leveled papers'!$H53:$KM53,"&gt;-1")=0,"",SUMIF('English Scores- Leveled papers'!$H$3:$KM$3,U$4,'English Scores- Leveled papers'!$H53:$KM53)))</f>
        <v/>
      </c>
      <c r="V54" s="89" t="str">
        <f>IF($B54="","",IF(COUNTIFS('English Scores- Leveled papers'!$H$3:$KM$3,V$4,'English Scores- Leveled papers'!$H53:$KM53,"&gt;-1")=0,"",SUMIF('English Scores- Leveled papers'!$H$3:$KM$3,V$4,'English Scores- Leveled papers'!$H53:$KM53)))</f>
        <v/>
      </c>
      <c r="W54" s="89" t="str">
        <f>IF($B54="","",IF(COUNTIFS('English Scores- Leveled papers'!$H$3:$KM$3,W$4,'English Scores- Leveled papers'!$H53:$KM53,"&gt;-1")=0,"",SUMIF('English Scores- Leveled papers'!$H$3:$KM$3,W$4,'English Scores- Leveled papers'!$H53:$KM53)))</f>
        <v/>
      </c>
      <c r="X54" s="89" t="str">
        <f>IF($B54="","",IF(COUNTIFS('English Scores- Leveled papers'!$H$3:$KM$3,X$4,'English Scores- Leveled papers'!$H53:$KM53,"&gt;-1")=0,"",SUMIF('English Scores- Leveled papers'!$H$3:$KM$3,X$4,'English Scores- Leveled papers'!$H53:$KM53)))</f>
        <v/>
      </c>
      <c r="Y54" s="89" t="str">
        <f>IF($B54="","",IF(COUNTIFS('English Scores- Leveled papers'!$H$3:$KM$3,Y$4,'English Scores- Leveled papers'!$H53:$KM53,"&gt;-1")=0,"",SUMIF('English Scores- Leveled papers'!$H$3:$KM$3,Y$4,'English Scores- Leveled papers'!$H53:$KM53)))</f>
        <v/>
      </c>
      <c r="Z54" s="89" t="str">
        <f>IF($B54="","",IF(COUNTIFS('English Scores- Leveled papers'!$H$3:$KM$3,Z$4,'English Scores- Leveled papers'!$H53:$KM53,"&gt;-1")=0,"",SUMIF('English Scores- Leveled papers'!$H$3:$KM$3,Z$4,'English Scores- Leveled papers'!$H53:$KM53)))</f>
        <v/>
      </c>
      <c r="AA54" s="89" t="str">
        <f>IF($B54="","",IF(COUNTIFS('English Scores- Leveled papers'!$H$3:$KM$3,AA$4,'English Scores- Leveled papers'!$H53:$KM53,"&gt;-1")=0,"",SUMIF('English Scores- Leveled papers'!$H$3:$KM$3,AA$4,'English Scores- Leveled papers'!$H53:$KM53)))</f>
        <v/>
      </c>
      <c r="AB54" s="89" t="str">
        <f>IF($B54="","",IF(COUNTIFS('English Scores- Leveled papers'!$H$3:$KM$3,AB$4,'English Scores- Leveled papers'!$H53:$KM53,"&gt;-1")=0,"",SUMIF('English Scores- Leveled papers'!$H$3:$KM$3,AB$4,'English Scores- Leveled papers'!$H53:$KM53)))</f>
        <v/>
      </c>
      <c r="AC54" s="89" t="str">
        <f>IF($B54="","",IF(COUNTIFS('English Scores- Leveled papers'!$H$3:$KM$3,AC$4,'English Scores- Leveled papers'!$H53:$KM53,"&gt;-1")=0,"",SUMIF('English Scores- Leveled papers'!$H$3:$KM$3,AC$4,'English Scores- Leveled papers'!$H53:$KM53)))</f>
        <v/>
      </c>
      <c r="AD54" s="89" t="str">
        <f>IF($B54="","",IF(COUNTIFS('English Scores- Leveled papers'!$H$3:$KM$3,AD$4,'English Scores- Leveled papers'!$H53:$KM53,"&gt;-1")=0,"",SUMIF('English Scores- Leveled papers'!$H$3:$KM$3,AD$4,'English Scores- Leveled papers'!$H53:$KM53)))</f>
        <v/>
      </c>
      <c r="AE54" s="89" t="str">
        <f>IF($B54="","",IF(COUNTIFS('English Scores- Leveled papers'!$H$3:$KM$3,AE$4,'English Scores- Leveled papers'!$H53:$KM53,"&gt;-1")=0,"",SUMIF('English Scores- Leveled papers'!$H$3:$KM$3,AE$4,'English Scores- Leveled papers'!$H53:$KM53)))</f>
        <v/>
      </c>
      <c r="AF54" s="89" t="str">
        <f>IF($B54="","",IF(COUNTIFS('English Scores- Leveled papers'!$H$3:$KM$3,AF$4,'English Scores- Leveled papers'!$H53:$KM53,"&gt;-1")=0,"",SUMIF('English Scores- Leveled papers'!$H$3:$KM$3,AF$4,'English Scores- Leveled papers'!$H53:$KM53)))</f>
        <v/>
      </c>
      <c r="AG54" s="89" t="str">
        <f>IF($B54="","",IF(COUNTIFS('English Scores- Leveled papers'!$H$3:$KM$3,AG$4,'English Scores- Leveled papers'!$H53:$KM53,"&gt;-1")=0,"",SUMIF('English Scores- Leveled papers'!$H$3:$KM$3,AG$4,'English Scores- Leveled papers'!$H53:$KM53)))</f>
        <v/>
      </c>
      <c r="AH54" s="89" t="str">
        <f>IF($B54="","",IF(COUNTIFS('English Scores- Leveled papers'!$H$3:$KM$3,AH$4,'English Scores- Leveled papers'!$H53:$KM53,"&gt;-1")=0,"",SUMIF('English Scores- Leveled papers'!$H$3:$KM$3,AH$4,'English Scores- Leveled papers'!$H53:$KM53)))</f>
        <v/>
      </c>
      <c r="AI54" s="89" t="str">
        <f>IF($B54="","",IF(COUNTIFS('English Scores- Leveled papers'!$H$3:$KM$3,AI$4,'English Scores- Leveled papers'!$H53:$KM53,"&gt;-1")=0,"",SUMIF('English Scores- Leveled papers'!$H$3:$KM$3,AI$4,'English Scores- Leveled papers'!$H53:$KM53)))</f>
        <v/>
      </c>
      <c r="AJ54" s="89" t="str">
        <f>IF($B54="","",IF(COUNTIFS('English Scores- Leveled papers'!$H$3:$KM$3,AJ$4,'English Scores- Leveled papers'!$H53:$KM53,"&gt;-1")=0,"",SUMIF('English Scores- Leveled papers'!$H$3:$KM$3,AJ$4,'English Scores- Leveled papers'!$H53:$KM53)))</f>
        <v/>
      </c>
      <c r="AK54" s="89" t="str">
        <f>IF($B54="","",IF(COUNTIFS('English Scores- Leveled papers'!$H$3:$KM$3,AK$4,'English Scores- Leveled papers'!$H53:$KM53,"&gt;-1")=0,"",SUMIF('English Scores- Leveled papers'!$H$3:$KM$3,AK$4,'English Scores- Leveled papers'!$H53:$KM53)))</f>
        <v/>
      </c>
      <c r="AL54" s="89" t="str">
        <f>IF($B54="","",IF(COUNTIFS('English Scores- Leveled papers'!$H$3:$KM$3,AL$4,'English Scores- Leveled papers'!$H53:$KM53,"&gt;-1")=0,"",SUMIF('English Scores- Leveled papers'!$H$3:$KM$3,AL$4,'English Scores- Leveled papers'!$H53:$KM53)))</f>
        <v/>
      </c>
      <c r="AM54" s="89" t="str">
        <f>IF($B54="","",IF(COUNTIFS('English Scores- Leveled papers'!$H$3:$KM$3,AM$4,'English Scores- Leveled papers'!$H53:$KM53,"&gt;-1")=0,"",SUMIF('English Scores- Leveled papers'!$H$3:$KM$3,AM$4,'English Scores- Leveled papers'!$H53:$KM53)))</f>
        <v/>
      </c>
      <c r="AN54" s="89" t="str">
        <f>IF($B54="","",IF(COUNTIFS('English Scores- Leveled papers'!$H$3:$KM$3,AN$4,'English Scores- Leveled papers'!$H53:$KM53,"&gt;-1")=0,"",SUMIF('English Scores- Leveled papers'!$H$3:$KM$3,AN$4,'English Scores- Leveled papers'!$H53:$KM53)))</f>
        <v/>
      </c>
      <c r="AO54" s="89" t="str">
        <f>IF($B54="","",IF(COUNTIFS('English Scores- Leveled papers'!$H$3:$KM$3,AO$4,'English Scores- Leveled papers'!$H53:$KM53,"&gt;-1")=0,"",SUMIF('English Scores- Leveled papers'!$H$3:$KM$3,AO$4,'English Scores- Leveled papers'!$H53:$KM53)))</f>
        <v/>
      </c>
      <c r="AP54" s="89" t="str">
        <f>IF($B54="","",IF(COUNTIFS('English Scores- Leveled papers'!$H$3:$KM$3,AP$4,'English Scores- Leveled papers'!$H53:$KM53,"&gt;-1")=0,"",SUMIF('English Scores- Leveled papers'!$H$3:$KM$3,AP$4,'English Scores- Leveled papers'!$H53:$KM53)))</f>
        <v/>
      </c>
      <c r="AQ54" s="89" t="str">
        <f>IF($B54="","",IF(COUNTIFS('English Scores- Leveled papers'!$H$3:$KM$3,AQ$4,'English Scores- Leveled papers'!$H53:$KM53,"&gt;-1")=0,"",SUMIF('English Scores- Leveled papers'!$H$3:$KM$3,AQ$4,'English Scores- Leveled papers'!$H53:$KM53)))</f>
        <v/>
      </c>
      <c r="AR54" s="89" t="str">
        <f>IF($B54="","",IF(COUNTIFS('English Scores- Leveled papers'!$H$3:$KM$3,AR$4,'English Scores- Leveled papers'!$H53:$KM53,"&gt;-1")=0,"",SUMIF('English Scores- Leveled papers'!$H$3:$KM$3,AR$4,'English Scores- Leveled papers'!$H53:$KM53)))</f>
        <v/>
      </c>
      <c r="AS54" s="89" t="str">
        <f>IF($B54="","",IF(COUNTIFS('English Scores- Leveled papers'!$H$3:$KM$3,AS$4,'English Scores- Leveled papers'!$H53:$KM53,"&gt;-1")=0,"",SUMIF('English Scores- Leveled papers'!$H$3:$KM$3,AS$4,'English Scores- Leveled papers'!$H53:$KM53)))</f>
        <v/>
      </c>
      <c r="AT54" s="89" t="str">
        <f>IF($B54="","",IF(COUNTIFS('English Scores- Leveled papers'!$H$3:$KM$3,AT$4,'English Scores- Leveled papers'!$H53:$KM53,"&gt;-1")=0,"",SUMIF('English Scores- Leveled papers'!$H$3:$KM$3,AT$4,'English Scores- Leveled papers'!$H53:$KM53)))</f>
        <v/>
      </c>
      <c r="AU54" s="89" t="str">
        <f>IF($B54="","",IF(COUNTIFS('English Scores- Leveled papers'!$H$3:$KM$3,AU$4,'English Scores- Leveled papers'!$H53:$KM53,"&gt;-1")=0,"",SUMIF('English Scores- Leveled papers'!$H$3:$KM$3,AU$4,'English Scores- Leveled papers'!$H53:$KM53)))</f>
        <v/>
      </c>
      <c r="AV54" s="89" t="str">
        <f>IF($B54="","",IF(COUNTIFS('English Scores- Leveled papers'!$H$3:$KM$3,AV$4,'English Scores- Leveled papers'!$H53:$KM53,"&gt;-1")=0,"",SUMIF('English Scores- Leveled papers'!$H$3:$KM$3,AV$4,'English Scores- Leveled papers'!$H53:$KM53)))</f>
        <v/>
      </c>
      <c r="AW54" s="89" t="str">
        <f>IF($B54="","",IF(COUNTIFS('English Scores- Leveled papers'!$H$3:$KM$3,AW$4,'English Scores- Leveled papers'!$H53:$KM53,"&gt;-1")=0,"",SUMIF('English Scores- Leveled papers'!$H$3:$KM$3,AW$4,'English Scores- Leveled papers'!$H53:$KM53)))</f>
        <v/>
      </c>
      <c r="AX54" s="89" t="str">
        <f>IF($B54="","",IF(COUNTIFS('English Scores- Leveled papers'!$H$3:$KM$3,AX$4,'English Scores- Leveled papers'!$H53:$KM53,"&gt;-1")=0,"",SUMIF('English Scores- Leveled papers'!$H$3:$KM$3,AX$4,'English Scores- Leveled papers'!$H53:$KM53)))</f>
        <v/>
      </c>
      <c r="AY54" s="89" t="str">
        <f>IF($B54="","",IF(COUNTIFS('English Scores- Leveled papers'!$H$3:$KM$3,AY$4,'English Scores- Leveled papers'!$H53:$KM53,"&gt;-1")=0,"",SUMIF('English Scores- Leveled papers'!$H$3:$KM$3,AY$4,'English Scores- Leveled papers'!$H53:$KM53)))</f>
        <v/>
      </c>
      <c r="AZ54" s="89" t="str">
        <f>IF($B54="","",IF(COUNTIFS('English Scores- Leveled papers'!$H$3:$KM$3,AZ$4,'English Scores- Leveled papers'!$H53:$KM53,"&gt;-1")=0,"",SUMIF('English Scores- Leveled papers'!$H$3:$KM$3,AZ$4,'English Scores- Leveled papers'!$H53:$KM53)))</f>
        <v/>
      </c>
      <c r="BA54" s="89" t="str">
        <f>IF($B54="","",IF(COUNTIFS('English Scores- Leveled papers'!$H$3:$KM$3,BA$4,'English Scores- Leveled papers'!$H53:$KM53,"&gt;-1")=0,"",SUMIF('English Scores- Leveled papers'!$H$3:$KM$3,BA$4,'English Scores- Leveled papers'!$H53:$KM53)))</f>
        <v/>
      </c>
      <c r="BB54" s="89" t="str">
        <f>IF($B54="","",IF(COUNTIFS('English Scores- Leveled papers'!$H$3:$KM$3,BB$4,'English Scores- Leveled papers'!$H53:$KM53,"&gt;-1")=0,"",SUMIF('English Scores- Leveled papers'!$H$3:$KM$3,BB$4,'English Scores- Leveled papers'!$H53:$KM53)))</f>
        <v/>
      </c>
      <c r="BC54" s="89" t="str">
        <f>IF($B54="","",IF(COUNTIFS('English Scores- Leveled papers'!$H$3:$KM$3,BC$4,'English Scores- Leveled papers'!$H53:$KM53,"&gt;-1")=0,"",SUMIF('English Scores- Leveled papers'!$H$3:$KM$3,BC$4,'English Scores- Leveled papers'!$H53:$KM53)))</f>
        <v/>
      </c>
      <c r="BD54" s="89" t="str">
        <f>IF($B54="","",IF(COUNTIFS('English Scores- Leveled papers'!$H$3:$KM$3,BD$4,'English Scores- Leveled papers'!$H53:$KM53,"&gt;-1")=0,"",SUMIF('English Scores- Leveled papers'!$H$3:$KM$3,BD$4,'English Scores- Leveled papers'!$H53:$KM53)))</f>
        <v/>
      </c>
      <c r="BE54" s="89" t="str">
        <f>IF($B54="","",IF(COUNTIFS('English Scores- Leveled papers'!$H$3:$KM$3,BE$4,'English Scores- Leveled papers'!$H53:$KM53,"&gt;-1")=0,"",SUMIF('English Scores- Leveled papers'!$H$3:$KM$3,BE$4,'English Scores- Leveled papers'!$H53:$KM53)))</f>
        <v/>
      </c>
      <c r="BF54" s="89" t="str">
        <f>IF($B54="","",IF(COUNTIFS('English Scores- Leveled papers'!$H$3:$KM$3,BF$4,'English Scores- Leveled papers'!$H53:$KM53,"&gt;-1")=0,"",SUMIF('English Scores- Leveled papers'!$H$3:$KM$3,BF$4,'English Scores- Leveled papers'!$H53:$KM53)))</f>
        <v/>
      </c>
      <c r="BG54" s="89" t="str">
        <f>IF($B54="","",IF(COUNTIFS('English Scores- Leveled papers'!$H$3:$KM$3,BG$4,'English Scores- Leveled papers'!$H53:$KM53,"&gt;-1")=0,"",SUMIF('English Scores- Leveled papers'!$H$3:$KM$3,BG$4,'English Scores- Leveled papers'!$H53:$KM53)))</f>
        <v/>
      </c>
      <c r="BH54" s="89" t="str">
        <f>IF($B54="","",IF(COUNTIFS('English Scores- Leveled papers'!$H$3:$KM$3,BH$4,'English Scores- Leveled papers'!$H53:$KM53,"&gt;-1")=0,"",SUMIF('English Scores- Leveled papers'!$H$3:$KM$3,BH$4,'English Scores- Leveled papers'!$H53:$KM53)))</f>
        <v/>
      </c>
      <c r="BI54" s="89" t="str">
        <f>IF($B54="","",IF(COUNTIFS('English Scores- Leveled papers'!$H$3:$KM$3,BI$4,'English Scores- Leveled papers'!$H53:$KM53,"&gt;-1")=0,"",SUMIF('English Scores- Leveled papers'!$H$3:$KM$3,BI$4,'English Scores- Leveled papers'!$H53:$KM53)))</f>
        <v/>
      </c>
      <c r="BJ54" s="89" t="str">
        <f>IF($B54="","",IF(COUNTIFS('English Scores- Leveled papers'!$H$3:$KM$3,BJ$4,'English Scores- Leveled papers'!$H53:$KM53,"&gt;-1")=0,"",SUMIF('English Scores- Leveled papers'!$H$3:$KM$3,BJ$4,'English Scores- Leveled papers'!$H53:$KM53)))</f>
        <v/>
      </c>
      <c r="BK54" s="89" t="str">
        <f>IF($B54="","",IF(COUNTIFS('English Scores- Leveled papers'!$H$3:$KM$3,BK$4,'English Scores- Leveled papers'!$H53:$KM53,"&gt;-1")=0,"",SUMIF('English Scores- Leveled papers'!$H$3:$KM$3,BK$4,'English Scores- Leveled papers'!$H53:$KM53)))</f>
        <v/>
      </c>
      <c r="BL54" s="89" t="str">
        <f>IF($B54="","",IF(COUNTIFS('English Scores- Leveled papers'!$H$3:$KM$3,BL$4,'English Scores- Leveled papers'!$H53:$KM53,"&gt;-1")=0,"",SUMIF('English Scores- Leveled papers'!$H$3:$KM$3,BL$4,'English Scores- Leveled papers'!$H53:$KM53)))</f>
        <v/>
      </c>
      <c r="BM54" s="89" t="str">
        <f>IF($B54="","",IF(COUNTIFS('Eng GLA 6th, 7th, 8th'!$E$3:$DV$3,BM$4,'Eng GLA 6th, 7th, 8th'!$E54:$DV54, "&gt;-1")=0,"",SUMIF('Eng GLA 6th, 7th, 8th'!$E$3:$DV$3,BM$4,'Eng GLA 6th, 7th, 8th'!$E54:$DV54)))</f>
        <v/>
      </c>
      <c r="BN54" s="89" t="str">
        <f>IF($B54="","",IF(COUNTIFS('Eng GLA 6th, 7th, 8th'!$E$3:$DV$3,BN$4,'Eng GLA 6th, 7th, 8th'!$E54:$DV54, "&gt;-1")=0,"",SUMIF('Eng GLA 6th, 7th, 8th'!$E$3:$DV$3,BN$4,'Eng GLA 6th, 7th, 8th'!$E54:$DV54)))</f>
        <v/>
      </c>
      <c r="BO54" s="89" t="str">
        <f>IF($B54="","",IF(COUNTIFS('Eng GLA 6th, 7th, 8th'!$E$3:$DV$3,BO$4,'Eng GLA 6th, 7th, 8th'!$E54:$DV54, "&gt;-1")=0,"",SUMIF('Eng GLA 6th, 7th, 8th'!$E$3:$DV$3,BO$4,'Eng GLA 6th, 7th, 8th'!$E54:$DV54)))</f>
        <v/>
      </c>
      <c r="BP54" s="89" t="str">
        <f>IF($B54="","",IF(COUNTIFS('Eng GLA 6th, 7th, 8th'!$E$3:$DV$3,BP$4,'Eng GLA 6th, 7th, 8th'!$E54:$DV54, "&gt;-1")=0,"",SUMIF('Eng GLA 6th, 7th, 8th'!$E$3:$DV$3,BP$4,'Eng GLA 6th, 7th, 8th'!$E54:$DV54)))</f>
        <v/>
      </c>
      <c r="BQ54" s="89" t="str">
        <f>IF($B54="","",IF(COUNTIFS('Eng GLA 6th, 7th, 8th'!$E$3:$DV$3,BQ$4,'Eng GLA 6th, 7th, 8th'!$E54:$DV54, "&gt;-1")=0,"",SUMIF('Eng GLA 6th, 7th, 8th'!$E$3:$DV$3,BQ$4,'Eng GLA 6th, 7th, 8th'!$E54:$DV54)))</f>
        <v/>
      </c>
      <c r="BR54" s="89" t="str">
        <f>IF($B54="","",IF(COUNTIFS('Eng GLA 6th, 7th, 8th'!$E$3:$DV$3,BR$4,'Eng GLA 6th, 7th, 8th'!$E54:$DV54, "&gt;-1")=0,"",SUMIF('Eng GLA 6th, 7th, 8th'!$E$3:$DV$3,BR$4,'Eng GLA 6th, 7th, 8th'!$E54:$DV54)))</f>
        <v/>
      </c>
      <c r="BS54" s="89" t="str">
        <f>IF($B54="","",IF(COUNTIFS('Eng GLA 6th, 7th, 8th'!$E$3:$DV$3,BS$4,'Eng GLA 6th, 7th, 8th'!$E54:$DV54, "&gt;-1")=0,"",SUMIF('Eng GLA 6th, 7th, 8th'!$E$3:$DV$3,BS$4,'Eng GLA 6th, 7th, 8th'!$E54:$DV54)))</f>
        <v/>
      </c>
      <c r="BT54" s="89" t="str">
        <f>IF($B54="","",IF(COUNTIFS('Eng GLA 6th, 7th, 8th'!$E$3:$DV$3,BT$4,'Eng GLA 6th, 7th, 8th'!$E54:$DV54, "&gt;-1")=0,"",SUMIF('Eng GLA 6th, 7th, 8th'!$E$3:$DV$3,BT$4,'Eng GLA 6th, 7th, 8th'!$E54:$DV54)))</f>
        <v/>
      </c>
      <c r="BU54" s="89" t="str">
        <f>IF($B54="","",IF(COUNTIFS('Eng GLA 6th, 7th, 8th'!$E$3:$DV$3,BU$4,'Eng GLA 6th, 7th, 8th'!$E54:$DV54, "&gt;-1")=0,"",SUMIF('Eng GLA 6th, 7th, 8th'!$E$3:$DV$3,BU$4,'Eng GLA 6th, 7th, 8th'!$E54:$DV54)))</f>
        <v/>
      </c>
      <c r="BV54" s="89" t="str">
        <f>IF($B54="","",IF(COUNTIFS('Eng GLA 6th, 7th, 8th'!$E$3:$DV$3,BV$4,'Eng GLA 6th, 7th, 8th'!$E54:$DV54, "&gt;-1")=0,"",SUMIF('Eng GLA 6th, 7th, 8th'!$E$3:$DV$3,BV$4,'Eng GLA 6th, 7th, 8th'!$E54:$DV54)))</f>
        <v/>
      </c>
      <c r="BW54" s="89" t="str">
        <f>IF($B54="","",IF(COUNTIFS('Eng GLA 6th, 7th, 8th'!$E$3:$DV$3,BW$4,'Eng GLA 6th, 7th, 8th'!$E54:$DV54, "&gt;-1")=0,"",SUMIF('Eng GLA 6th, 7th, 8th'!$E$3:$DV$3,BW$4,'Eng GLA 6th, 7th, 8th'!$E54:$DV54)))</f>
        <v/>
      </c>
      <c r="BX54" s="89" t="str">
        <f>IF($B54="","",IF(COUNTIFS('Eng GLA 6th, 7th, 8th'!$E$3:$DV$3,BX$4,'Eng GLA 6th, 7th, 8th'!$E54:$DV54, "&gt;-1")=0,"",SUMIF('Eng GLA 6th, 7th, 8th'!$E$3:$DV$3,BX$4,'Eng GLA 6th, 7th, 8th'!$E54:$DV54)))</f>
        <v/>
      </c>
      <c r="BY54" s="89" t="str">
        <f>IF($B54="","",IF(COUNTIFS('Eng GLA 6th, 7th, 8th'!$E$3:$DV$3,BY$4,'Eng GLA 6th, 7th, 8th'!$E54:$DV54, "&gt;-1")=0,"",SUMIF('Eng GLA 6th, 7th, 8th'!$E$3:$DV$3,BY$4,'Eng GLA 6th, 7th, 8th'!$E54:$DV54)))</f>
        <v/>
      </c>
      <c r="BZ54" s="89" t="str">
        <f>IF($B54="","",IF(COUNTIFS('Eng GLA 6th, 7th, 8th'!$E$3:$DV$3,BZ$4,'Eng GLA 6th, 7th, 8th'!$E54:$DV54, "&gt;-1")=0,"",SUMIF('Eng GLA 6th, 7th, 8th'!$E$3:$DV$3,BZ$4,'Eng GLA 6th, 7th, 8th'!$E54:$DV54)))</f>
        <v/>
      </c>
      <c r="CA54" s="89" t="str">
        <f>IF($B54="","",IF(COUNTIFS('Eng GLA 6th, 7th, 8th'!$E$3:$DV$3,CA$4,'Eng GLA 6th, 7th, 8th'!$E54:$DV54, "&gt;-1")=0,"",SUMIF('Eng GLA 6th, 7th, 8th'!$E$3:$DV$3,CA$4,'Eng GLA 6th, 7th, 8th'!$E54:$DV54)))</f>
        <v/>
      </c>
      <c r="CB54" s="426"/>
      <c r="CC54" s="133" t="str">
        <f>IFERROR(IF((COUNT('Eng GLA 6th, 7th, 8th'!E54:U54)=0)," ",(SUM('Eng GLA 6th, 7th, 8th'!E54:U54)/$CC$3)),"")</f>
        <v xml:space="preserve"> </v>
      </c>
      <c r="CD54" s="133" t="str">
        <f>IFERROR(IF((COUNT('Eng GLA 6th, 7th, 8th'!V54:AA54)=0)," ",(SUM('Eng GLA 6th, 7th, 8th'!V54:AA54)/$CD$3)),"")</f>
        <v xml:space="preserve"> </v>
      </c>
      <c r="CE54" s="133" t="str">
        <f>IFERROR(IF((COUNT('Eng GLA 6th, 7th, 8th'!AB54:AG54)=0)," ",(SUM('Eng GLA 6th, 7th, 8th'!AB54:AG54)/$CE$3)),"")</f>
        <v xml:space="preserve"> </v>
      </c>
      <c r="CF54" s="133" t="str">
        <f>IFERROR(IF((COUNT('Eng GLA 6th, 7th, 8th'!AH54:AP54)=0)," ",(SUM('Eng GLA 6th, 7th, 8th'!AH54:AP54)/$CF$3)),"")</f>
        <v xml:space="preserve"> </v>
      </c>
      <c r="CG54" s="433" t="str">
        <f>IFERROR(IF((COUNT('Eng GLA 6th, 7th, 8th'!AR54:BH54)=0)," ",(SUM('Eng GLA 6th, 7th, 8th'!AR54:BH54)/$CG$3)),"")</f>
        <v xml:space="preserve"> </v>
      </c>
      <c r="CH54" s="433" t="str">
        <f>IFERROR(IF((COUNT('Eng GLA 6th, 7th, 8th'!BI54:BN54)=0)," ",(SUM('Eng GLA 6th, 7th, 8th'!BI54:BN54)/$CH$3)),"")</f>
        <v xml:space="preserve"> </v>
      </c>
      <c r="CI54" s="433" t="str">
        <f>IFERROR(IF((COUNT('Eng GLA 6th, 7th, 8th'!BO54:BT54)=0)," ",(SUM('Eng GLA 6th, 7th, 8th'!BO54:BT54)/$CI$3)),"")</f>
        <v xml:space="preserve"> </v>
      </c>
      <c r="CJ54" s="433" t="str">
        <f>IFERROR(IF((COUNT('Eng GLA 6th, 7th, 8th'!BU54:CF54)=0)," ",(SUM('Eng GLA 6th, 7th, 8th'!BU54:CF54)/$CJ$3)),"")</f>
        <v xml:space="preserve"> </v>
      </c>
      <c r="CK54" s="433" t="str">
        <f>IFERROR(IF((COUNT('Eng GLA 6th, 7th, 8th'!CH54:CX54)=0)," ",(SUM('Eng GLA 6th, 7th, 8th'!CH54:CX54)/$CK$3)),"")</f>
        <v xml:space="preserve"> </v>
      </c>
      <c r="CL54" s="433" t="str">
        <f>IFERROR(IF((COUNT('Eng GLA 6th, 7th, 8th'!CY54:DD54)=0)," ",(SUM('Eng GLA 6th, 7th, 8th'!CY54:DD54)/$CL$3)),"")</f>
        <v xml:space="preserve"> </v>
      </c>
      <c r="CM54" s="433" t="str">
        <f>IFERROR(IF((COUNT('Eng GLA 6th, 7th, 8th'!DE54:DJ54)=0)," ",(SUM('Eng GLA 6th, 7th, 8th'!DE54:DJ54)/$CM$3)),"")</f>
        <v xml:space="preserve"> </v>
      </c>
      <c r="CN54" s="433" t="str">
        <f>IFERROR(IF((COUNT('Eng GLA 6th, 7th, 8th'!DK54:DV54)=0)," ",(SUM('Eng GLA 6th, 7th, 8th'!DK54:DV54)/$CN$3)),"")</f>
        <v xml:space="preserve"> </v>
      </c>
    </row>
    <row r="55" spans="1:92" x14ac:dyDescent="0.2">
      <c r="A55" s="65">
        <v>48</v>
      </c>
      <c r="B55" s="65" t="str">
        <f>'English Scores- Leveled papers'!B54</f>
        <v/>
      </c>
      <c r="C55" s="66" t="str">
        <f>'RC Mastery Check+Question type'!H52</f>
        <v/>
      </c>
      <c r="D55" s="153" t="str">
        <f>'Cover Sheet'!L52</f>
        <v/>
      </c>
      <c r="E55" s="89" t="str">
        <f>IF($B55="","",IF(COUNTIFS('English Scores- Leveled papers'!$H$3:$KM$3,E$4,'English Scores- Leveled papers'!$H54:$KM54,"&gt;-1")=0,"",SUMIF('English Scores- Leveled papers'!$H$3:$KM$3,E$4,'English Scores- Leveled papers'!$H54:$KM54)))</f>
        <v/>
      </c>
      <c r="F55" s="89" t="str">
        <f>IF($B55="","",IF(COUNTIFS('English Scores- Leveled papers'!$H$3:$KM$3,F$4,'English Scores- Leveled papers'!$H54:$KM54,"&gt;-1")=0,"",SUMIF('English Scores- Leveled papers'!$H$3:$KM$3,F$4,'English Scores- Leveled papers'!$H54:$KM54)))</f>
        <v/>
      </c>
      <c r="G55" s="89" t="str">
        <f>IF($B55="","",IF(COUNTIFS('English Scores- Leveled papers'!$H$3:$KM$3,G$4,'English Scores- Leveled papers'!$H54:$KM54,"&gt;-1")=0,"",SUMIF('English Scores- Leveled papers'!$H$3:$KM$3,G$4,'English Scores- Leveled papers'!$H54:$KM54)))</f>
        <v/>
      </c>
      <c r="H55" s="89" t="str">
        <f>IF($B55="","",IF(COUNTIFS('English Scores- Leveled papers'!$H$3:$KM$3,H$4,'English Scores- Leveled papers'!$H54:$KM54,"&gt;-1")=0,"",SUMIF('English Scores- Leveled papers'!$H$3:$KM$3,H$4,'English Scores- Leveled papers'!$H54:$KM54)))</f>
        <v/>
      </c>
      <c r="I55" s="89" t="str">
        <f>IF($B55="","",IF(COUNTIFS('English Scores- Leveled papers'!$H$3:$KM$3,I$4,'English Scores- Leveled papers'!$H54:$KM54,"&gt;-1")=0,"",SUMIF('English Scores- Leveled papers'!$H$3:$KM$3,I$4,'English Scores- Leveled papers'!$H54:$KM54)))</f>
        <v/>
      </c>
      <c r="J55" s="89" t="str">
        <f>IF($B55="","",IF(COUNTIFS('English Scores- Leveled papers'!$H$3:$KM$3,J$4,'English Scores- Leveled papers'!$H54:$KM54,"&gt;-1")=0,"",SUMIF('English Scores- Leveled papers'!$H$3:$KM$3,J$4,'English Scores- Leveled papers'!$H54:$KM54)))</f>
        <v/>
      </c>
      <c r="K55" s="89" t="str">
        <f>IF($B55="","",IF(COUNTIFS('English Scores- Leveled papers'!$H$3:$KM$3,K$4,'English Scores- Leveled papers'!$H54:$KM54,"&gt;-1")=0,"",SUMIF('English Scores- Leveled papers'!$H$3:$KM$3,K$4,'English Scores- Leveled papers'!$H54:$KM54)))</f>
        <v/>
      </c>
      <c r="L55" s="89" t="str">
        <f>IF($B55="","",IF(COUNTIFS('English Scores- Leveled papers'!$H$3:$KM$3,L$4,'English Scores- Leveled papers'!$H54:$KM54,"&gt;-1")=0,"",SUMIF('English Scores- Leveled papers'!$H$3:$KM$3,L$4,'English Scores- Leveled papers'!$H54:$KM54)))</f>
        <v/>
      </c>
      <c r="M55" s="89" t="str">
        <f>IF($B55="","",IF(COUNTIFS('English Scores- Leveled papers'!$H$3:$KM$3,M$4,'English Scores- Leveled papers'!$H54:$KM54,"&gt;-1")=0,"",SUMIF('English Scores- Leveled papers'!$H$3:$KM$3,M$4,'English Scores- Leveled papers'!$H54:$KM54)))</f>
        <v/>
      </c>
      <c r="N55" s="89" t="str">
        <f>IF($B55="","",IF(COUNTIFS('English Scores- Leveled papers'!$H$3:$KM$3,N$4,'English Scores- Leveled papers'!$H54:$KM54,"&gt;-1")=0,"",SUMIF('English Scores- Leveled papers'!$H$3:$KM$3,N$4,'English Scores- Leveled papers'!$H54:$KM54)))</f>
        <v/>
      </c>
      <c r="O55" s="89" t="str">
        <f>IF($B55="","",IF(COUNTIFS('English Scores- Leveled papers'!$H$3:$KM$3,O$4,'English Scores- Leveled papers'!$H54:$KM54,"&gt;-1")=0,"",SUMIF('English Scores- Leveled papers'!$H$3:$KM$3,O$4,'English Scores- Leveled papers'!$H54:$KM54)))</f>
        <v/>
      </c>
      <c r="P55" s="89" t="str">
        <f>IF($B55="","",IF(COUNTIFS('English Scores- Leveled papers'!$H$3:$KM$3,P$4,'English Scores- Leveled papers'!$H54:$KM54,"&gt;-1")=0,"",SUMIF('English Scores- Leveled papers'!$H$3:$KM$3,P$4,'English Scores- Leveled papers'!$H54:$KM54)))</f>
        <v/>
      </c>
      <c r="Q55" s="89" t="str">
        <f>IF($B55="","",IF(COUNTIFS('English Scores- Leveled papers'!$H$3:$KM$3,Q$4,'English Scores- Leveled papers'!$H54:$KM54,"&gt;-1")=0,"",SUMIF('English Scores- Leveled papers'!$H$3:$KM$3,Q$4,'English Scores- Leveled papers'!$H54:$KM54)))</f>
        <v/>
      </c>
      <c r="R55" s="89" t="str">
        <f>IF($B55="","",IF(COUNTIFS('English Scores- Leveled papers'!$H$3:$KM$3,R$4,'English Scores- Leveled papers'!$H54:$KM54,"&gt;-1")=0,"",SUMIF('English Scores- Leveled papers'!$H$3:$KM$3,R$4,'English Scores- Leveled papers'!$H54:$KM54)))</f>
        <v/>
      </c>
      <c r="S55" s="89" t="str">
        <f>IF($B55="","",IF(COUNTIFS('English Scores- Leveled papers'!$H$3:$KM$3,S$4,'English Scores- Leveled papers'!$H54:$KM54,"&gt;-1")=0,"",SUMIF('English Scores- Leveled papers'!$H$3:$KM$3,S$4,'English Scores- Leveled papers'!$H54:$KM54)))</f>
        <v/>
      </c>
      <c r="T55" s="89" t="str">
        <f>IF($B55="","",IF(COUNTIFS('English Scores- Leveled papers'!$H$3:$KM$3,T$4,'English Scores- Leveled papers'!$H54:$KM54,"&gt;-1")=0,"",SUMIF('English Scores- Leveled papers'!$H$3:$KM$3,T$4,'English Scores- Leveled papers'!$H54:$KM54)))</f>
        <v/>
      </c>
      <c r="U55" s="89" t="str">
        <f>IF($B55="","",IF(COUNTIFS('English Scores- Leveled papers'!$H$3:$KM$3,U$4,'English Scores- Leveled papers'!$H54:$KM54,"&gt;-1")=0,"",SUMIF('English Scores- Leveled papers'!$H$3:$KM$3,U$4,'English Scores- Leveled papers'!$H54:$KM54)))</f>
        <v/>
      </c>
      <c r="V55" s="89" t="str">
        <f>IF($B55="","",IF(COUNTIFS('English Scores- Leveled papers'!$H$3:$KM$3,V$4,'English Scores- Leveled papers'!$H54:$KM54,"&gt;-1")=0,"",SUMIF('English Scores- Leveled papers'!$H$3:$KM$3,V$4,'English Scores- Leveled papers'!$H54:$KM54)))</f>
        <v/>
      </c>
      <c r="W55" s="89" t="str">
        <f>IF($B55="","",IF(COUNTIFS('English Scores- Leveled papers'!$H$3:$KM$3,W$4,'English Scores- Leveled papers'!$H54:$KM54,"&gt;-1")=0,"",SUMIF('English Scores- Leveled papers'!$H$3:$KM$3,W$4,'English Scores- Leveled papers'!$H54:$KM54)))</f>
        <v/>
      </c>
      <c r="X55" s="89" t="str">
        <f>IF($B55="","",IF(COUNTIFS('English Scores- Leveled papers'!$H$3:$KM$3,X$4,'English Scores- Leveled papers'!$H54:$KM54,"&gt;-1")=0,"",SUMIF('English Scores- Leveled papers'!$H$3:$KM$3,X$4,'English Scores- Leveled papers'!$H54:$KM54)))</f>
        <v/>
      </c>
      <c r="Y55" s="89" t="str">
        <f>IF($B55="","",IF(COUNTIFS('English Scores- Leveled papers'!$H$3:$KM$3,Y$4,'English Scores- Leveled papers'!$H54:$KM54,"&gt;-1")=0,"",SUMIF('English Scores- Leveled papers'!$H$3:$KM$3,Y$4,'English Scores- Leveled papers'!$H54:$KM54)))</f>
        <v/>
      </c>
      <c r="Z55" s="89" t="str">
        <f>IF($B55="","",IF(COUNTIFS('English Scores- Leveled papers'!$H$3:$KM$3,Z$4,'English Scores- Leveled papers'!$H54:$KM54,"&gt;-1")=0,"",SUMIF('English Scores- Leveled papers'!$H$3:$KM$3,Z$4,'English Scores- Leveled papers'!$H54:$KM54)))</f>
        <v/>
      </c>
      <c r="AA55" s="89" t="str">
        <f>IF($B55="","",IF(COUNTIFS('English Scores- Leveled papers'!$H$3:$KM$3,AA$4,'English Scores- Leveled papers'!$H54:$KM54,"&gt;-1")=0,"",SUMIF('English Scores- Leveled papers'!$H$3:$KM$3,AA$4,'English Scores- Leveled papers'!$H54:$KM54)))</f>
        <v/>
      </c>
      <c r="AB55" s="89" t="str">
        <f>IF($B55="","",IF(COUNTIFS('English Scores- Leveled papers'!$H$3:$KM$3,AB$4,'English Scores- Leveled papers'!$H54:$KM54,"&gt;-1")=0,"",SUMIF('English Scores- Leveled papers'!$H$3:$KM$3,AB$4,'English Scores- Leveled papers'!$H54:$KM54)))</f>
        <v/>
      </c>
      <c r="AC55" s="89" t="str">
        <f>IF($B55="","",IF(COUNTIFS('English Scores- Leveled papers'!$H$3:$KM$3,AC$4,'English Scores- Leveled papers'!$H54:$KM54,"&gt;-1")=0,"",SUMIF('English Scores- Leveled papers'!$H$3:$KM$3,AC$4,'English Scores- Leveled papers'!$H54:$KM54)))</f>
        <v/>
      </c>
      <c r="AD55" s="89" t="str">
        <f>IF($B55="","",IF(COUNTIFS('English Scores- Leveled papers'!$H$3:$KM$3,AD$4,'English Scores- Leveled papers'!$H54:$KM54,"&gt;-1")=0,"",SUMIF('English Scores- Leveled papers'!$H$3:$KM$3,AD$4,'English Scores- Leveled papers'!$H54:$KM54)))</f>
        <v/>
      </c>
      <c r="AE55" s="89" t="str">
        <f>IF($B55="","",IF(COUNTIFS('English Scores- Leveled papers'!$H$3:$KM$3,AE$4,'English Scores- Leveled papers'!$H54:$KM54,"&gt;-1")=0,"",SUMIF('English Scores- Leveled papers'!$H$3:$KM$3,AE$4,'English Scores- Leveled papers'!$H54:$KM54)))</f>
        <v/>
      </c>
      <c r="AF55" s="89" t="str">
        <f>IF($B55="","",IF(COUNTIFS('English Scores- Leveled papers'!$H$3:$KM$3,AF$4,'English Scores- Leveled papers'!$H54:$KM54,"&gt;-1")=0,"",SUMIF('English Scores- Leveled papers'!$H$3:$KM$3,AF$4,'English Scores- Leveled papers'!$H54:$KM54)))</f>
        <v/>
      </c>
      <c r="AG55" s="89" t="str">
        <f>IF($B55="","",IF(COUNTIFS('English Scores- Leveled papers'!$H$3:$KM$3,AG$4,'English Scores- Leveled papers'!$H54:$KM54,"&gt;-1")=0,"",SUMIF('English Scores- Leveled papers'!$H$3:$KM$3,AG$4,'English Scores- Leveled papers'!$H54:$KM54)))</f>
        <v/>
      </c>
      <c r="AH55" s="89" t="str">
        <f>IF($B55="","",IF(COUNTIFS('English Scores- Leveled papers'!$H$3:$KM$3,AH$4,'English Scores- Leveled papers'!$H54:$KM54,"&gt;-1")=0,"",SUMIF('English Scores- Leveled papers'!$H$3:$KM$3,AH$4,'English Scores- Leveled papers'!$H54:$KM54)))</f>
        <v/>
      </c>
      <c r="AI55" s="89" t="str">
        <f>IF($B55="","",IF(COUNTIFS('English Scores- Leveled papers'!$H$3:$KM$3,AI$4,'English Scores- Leveled papers'!$H54:$KM54,"&gt;-1")=0,"",SUMIF('English Scores- Leveled papers'!$H$3:$KM$3,AI$4,'English Scores- Leveled papers'!$H54:$KM54)))</f>
        <v/>
      </c>
      <c r="AJ55" s="89" t="str">
        <f>IF($B55="","",IF(COUNTIFS('English Scores- Leveled papers'!$H$3:$KM$3,AJ$4,'English Scores- Leveled papers'!$H54:$KM54,"&gt;-1")=0,"",SUMIF('English Scores- Leveled papers'!$H$3:$KM$3,AJ$4,'English Scores- Leveled papers'!$H54:$KM54)))</f>
        <v/>
      </c>
      <c r="AK55" s="89" t="str">
        <f>IF($B55="","",IF(COUNTIFS('English Scores- Leveled papers'!$H$3:$KM$3,AK$4,'English Scores- Leveled papers'!$H54:$KM54,"&gt;-1")=0,"",SUMIF('English Scores- Leveled papers'!$H$3:$KM$3,AK$4,'English Scores- Leveled papers'!$H54:$KM54)))</f>
        <v/>
      </c>
      <c r="AL55" s="89" t="str">
        <f>IF($B55="","",IF(COUNTIFS('English Scores- Leveled papers'!$H$3:$KM$3,AL$4,'English Scores- Leveled papers'!$H54:$KM54,"&gt;-1")=0,"",SUMIF('English Scores- Leveled papers'!$H$3:$KM$3,AL$4,'English Scores- Leveled papers'!$H54:$KM54)))</f>
        <v/>
      </c>
      <c r="AM55" s="89" t="str">
        <f>IF($B55="","",IF(COUNTIFS('English Scores- Leveled papers'!$H$3:$KM$3,AM$4,'English Scores- Leveled papers'!$H54:$KM54,"&gt;-1")=0,"",SUMIF('English Scores- Leveled papers'!$H$3:$KM$3,AM$4,'English Scores- Leveled papers'!$H54:$KM54)))</f>
        <v/>
      </c>
      <c r="AN55" s="89" t="str">
        <f>IF($B55="","",IF(COUNTIFS('English Scores- Leveled papers'!$H$3:$KM$3,AN$4,'English Scores- Leveled papers'!$H54:$KM54,"&gt;-1")=0,"",SUMIF('English Scores- Leveled papers'!$H$3:$KM$3,AN$4,'English Scores- Leveled papers'!$H54:$KM54)))</f>
        <v/>
      </c>
      <c r="AO55" s="89" t="str">
        <f>IF($B55="","",IF(COUNTIFS('English Scores- Leveled papers'!$H$3:$KM$3,AO$4,'English Scores- Leveled papers'!$H54:$KM54,"&gt;-1")=0,"",SUMIF('English Scores- Leveled papers'!$H$3:$KM$3,AO$4,'English Scores- Leveled papers'!$H54:$KM54)))</f>
        <v/>
      </c>
      <c r="AP55" s="89" t="str">
        <f>IF($B55="","",IF(COUNTIFS('English Scores- Leveled papers'!$H$3:$KM$3,AP$4,'English Scores- Leveled papers'!$H54:$KM54,"&gt;-1")=0,"",SUMIF('English Scores- Leveled papers'!$H$3:$KM$3,AP$4,'English Scores- Leveled papers'!$H54:$KM54)))</f>
        <v/>
      </c>
      <c r="AQ55" s="89" t="str">
        <f>IF($B55="","",IF(COUNTIFS('English Scores- Leveled papers'!$H$3:$KM$3,AQ$4,'English Scores- Leveled papers'!$H54:$KM54,"&gt;-1")=0,"",SUMIF('English Scores- Leveled papers'!$H$3:$KM$3,AQ$4,'English Scores- Leveled papers'!$H54:$KM54)))</f>
        <v/>
      </c>
      <c r="AR55" s="89" t="str">
        <f>IF($B55="","",IF(COUNTIFS('English Scores- Leveled papers'!$H$3:$KM$3,AR$4,'English Scores- Leveled papers'!$H54:$KM54,"&gt;-1")=0,"",SUMIF('English Scores- Leveled papers'!$H$3:$KM$3,AR$4,'English Scores- Leveled papers'!$H54:$KM54)))</f>
        <v/>
      </c>
      <c r="AS55" s="89" t="str">
        <f>IF($B55="","",IF(COUNTIFS('English Scores- Leveled papers'!$H$3:$KM$3,AS$4,'English Scores- Leveled papers'!$H54:$KM54,"&gt;-1")=0,"",SUMIF('English Scores- Leveled papers'!$H$3:$KM$3,AS$4,'English Scores- Leveled papers'!$H54:$KM54)))</f>
        <v/>
      </c>
      <c r="AT55" s="89" t="str">
        <f>IF($B55="","",IF(COUNTIFS('English Scores- Leveled papers'!$H$3:$KM$3,AT$4,'English Scores- Leveled papers'!$H54:$KM54,"&gt;-1")=0,"",SUMIF('English Scores- Leveled papers'!$H$3:$KM$3,AT$4,'English Scores- Leveled papers'!$H54:$KM54)))</f>
        <v/>
      </c>
      <c r="AU55" s="89" t="str">
        <f>IF($B55="","",IF(COUNTIFS('English Scores- Leveled papers'!$H$3:$KM$3,AU$4,'English Scores- Leveled papers'!$H54:$KM54,"&gt;-1")=0,"",SUMIF('English Scores- Leveled papers'!$H$3:$KM$3,AU$4,'English Scores- Leveled papers'!$H54:$KM54)))</f>
        <v/>
      </c>
      <c r="AV55" s="89" t="str">
        <f>IF($B55="","",IF(COUNTIFS('English Scores- Leveled papers'!$H$3:$KM$3,AV$4,'English Scores- Leveled papers'!$H54:$KM54,"&gt;-1")=0,"",SUMIF('English Scores- Leveled papers'!$H$3:$KM$3,AV$4,'English Scores- Leveled papers'!$H54:$KM54)))</f>
        <v/>
      </c>
      <c r="AW55" s="89" t="str">
        <f>IF($B55="","",IF(COUNTIFS('English Scores- Leveled papers'!$H$3:$KM$3,AW$4,'English Scores- Leveled papers'!$H54:$KM54,"&gt;-1")=0,"",SUMIF('English Scores- Leveled papers'!$H$3:$KM$3,AW$4,'English Scores- Leveled papers'!$H54:$KM54)))</f>
        <v/>
      </c>
      <c r="AX55" s="89" t="str">
        <f>IF($B55="","",IF(COUNTIFS('English Scores- Leveled papers'!$H$3:$KM$3,AX$4,'English Scores- Leveled papers'!$H54:$KM54,"&gt;-1")=0,"",SUMIF('English Scores- Leveled papers'!$H$3:$KM$3,AX$4,'English Scores- Leveled papers'!$H54:$KM54)))</f>
        <v/>
      </c>
      <c r="AY55" s="89" t="str">
        <f>IF($B55="","",IF(COUNTIFS('English Scores- Leveled papers'!$H$3:$KM$3,AY$4,'English Scores- Leveled papers'!$H54:$KM54,"&gt;-1")=0,"",SUMIF('English Scores- Leveled papers'!$H$3:$KM$3,AY$4,'English Scores- Leveled papers'!$H54:$KM54)))</f>
        <v/>
      </c>
      <c r="AZ55" s="89" t="str">
        <f>IF($B55="","",IF(COUNTIFS('English Scores- Leveled papers'!$H$3:$KM$3,AZ$4,'English Scores- Leveled papers'!$H54:$KM54,"&gt;-1")=0,"",SUMIF('English Scores- Leveled papers'!$H$3:$KM$3,AZ$4,'English Scores- Leveled papers'!$H54:$KM54)))</f>
        <v/>
      </c>
      <c r="BA55" s="89" t="str">
        <f>IF($B55="","",IF(COUNTIFS('English Scores- Leveled papers'!$H$3:$KM$3,BA$4,'English Scores- Leveled papers'!$H54:$KM54,"&gt;-1")=0,"",SUMIF('English Scores- Leveled papers'!$H$3:$KM$3,BA$4,'English Scores- Leveled papers'!$H54:$KM54)))</f>
        <v/>
      </c>
      <c r="BB55" s="89" t="str">
        <f>IF($B55="","",IF(COUNTIFS('English Scores- Leveled papers'!$H$3:$KM$3,BB$4,'English Scores- Leveled papers'!$H54:$KM54,"&gt;-1")=0,"",SUMIF('English Scores- Leveled papers'!$H$3:$KM$3,BB$4,'English Scores- Leveled papers'!$H54:$KM54)))</f>
        <v/>
      </c>
      <c r="BC55" s="89" t="str">
        <f>IF($B55="","",IF(COUNTIFS('English Scores- Leveled papers'!$H$3:$KM$3,BC$4,'English Scores- Leveled papers'!$H54:$KM54,"&gt;-1")=0,"",SUMIF('English Scores- Leveled papers'!$H$3:$KM$3,BC$4,'English Scores- Leveled papers'!$H54:$KM54)))</f>
        <v/>
      </c>
      <c r="BD55" s="89" t="str">
        <f>IF($B55="","",IF(COUNTIFS('English Scores- Leveled papers'!$H$3:$KM$3,BD$4,'English Scores- Leveled papers'!$H54:$KM54,"&gt;-1")=0,"",SUMIF('English Scores- Leveled papers'!$H$3:$KM$3,BD$4,'English Scores- Leveled papers'!$H54:$KM54)))</f>
        <v/>
      </c>
      <c r="BE55" s="89" t="str">
        <f>IF($B55="","",IF(COUNTIFS('English Scores- Leveled papers'!$H$3:$KM$3,BE$4,'English Scores- Leveled papers'!$H54:$KM54,"&gt;-1")=0,"",SUMIF('English Scores- Leveled papers'!$H$3:$KM$3,BE$4,'English Scores- Leveled papers'!$H54:$KM54)))</f>
        <v/>
      </c>
      <c r="BF55" s="89" t="str">
        <f>IF($B55="","",IF(COUNTIFS('English Scores- Leveled papers'!$H$3:$KM$3,BF$4,'English Scores- Leveled papers'!$H54:$KM54,"&gt;-1")=0,"",SUMIF('English Scores- Leveled papers'!$H$3:$KM$3,BF$4,'English Scores- Leveled papers'!$H54:$KM54)))</f>
        <v/>
      </c>
      <c r="BG55" s="89" t="str">
        <f>IF($B55="","",IF(COUNTIFS('English Scores- Leveled papers'!$H$3:$KM$3,BG$4,'English Scores- Leveled papers'!$H54:$KM54,"&gt;-1")=0,"",SUMIF('English Scores- Leveled papers'!$H$3:$KM$3,BG$4,'English Scores- Leveled papers'!$H54:$KM54)))</f>
        <v/>
      </c>
      <c r="BH55" s="89" t="str">
        <f>IF($B55="","",IF(COUNTIFS('English Scores- Leveled papers'!$H$3:$KM$3,BH$4,'English Scores- Leveled papers'!$H54:$KM54,"&gt;-1")=0,"",SUMIF('English Scores- Leveled papers'!$H$3:$KM$3,BH$4,'English Scores- Leveled papers'!$H54:$KM54)))</f>
        <v/>
      </c>
      <c r="BI55" s="89" t="str">
        <f>IF($B55="","",IF(COUNTIFS('English Scores- Leveled papers'!$H$3:$KM$3,BI$4,'English Scores- Leveled papers'!$H54:$KM54,"&gt;-1")=0,"",SUMIF('English Scores- Leveled papers'!$H$3:$KM$3,BI$4,'English Scores- Leveled papers'!$H54:$KM54)))</f>
        <v/>
      </c>
      <c r="BJ55" s="89" t="str">
        <f>IF($B55="","",IF(COUNTIFS('English Scores- Leveled papers'!$H$3:$KM$3,BJ$4,'English Scores- Leveled papers'!$H54:$KM54,"&gt;-1")=0,"",SUMIF('English Scores- Leveled papers'!$H$3:$KM$3,BJ$4,'English Scores- Leveled papers'!$H54:$KM54)))</f>
        <v/>
      </c>
      <c r="BK55" s="89" t="str">
        <f>IF($B55="","",IF(COUNTIFS('English Scores- Leveled papers'!$H$3:$KM$3,BK$4,'English Scores- Leveled papers'!$H54:$KM54,"&gt;-1")=0,"",SUMIF('English Scores- Leveled papers'!$H$3:$KM$3,BK$4,'English Scores- Leveled papers'!$H54:$KM54)))</f>
        <v/>
      </c>
      <c r="BL55" s="89" t="str">
        <f>IF($B55="","",IF(COUNTIFS('English Scores- Leveled papers'!$H$3:$KM$3,BL$4,'English Scores- Leveled papers'!$H54:$KM54,"&gt;-1")=0,"",SUMIF('English Scores- Leveled papers'!$H$3:$KM$3,BL$4,'English Scores- Leveled papers'!$H54:$KM54)))</f>
        <v/>
      </c>
      <c r="BM55" s="89" t="str">
        <f>IF($B55="","",IF(COUNTIFS('Eng GLA 6th, 7th, 8th'!$E$3:$DV$3,BM$4,'Eng GLA 6th, 7th, 8th'!$E55:$DV55, "&gt;-1")=0,"",SUMIF('Eng GLA 6th, 7th, 8th'!$E$3:$DV$3,BM$4,'Eng GLA 6th, 7th, 8th'!$E55:$DV55)))</f>
        <v/>
      </c>
      <c r="BN55" s="89" t="str">
        <f>IF($B55="","",IF(COUNTIFS('Eng GLA 6th, 7th, 8th'!$E$3:$DV$3,BN$4,'Eng GLA 6th, 7th, 8th'!$E55:$DV55, "&gt;-1")=0,"",SUMIF('Eng GLA 6th, 7th, 8th'!$E$3:$DV$3,BN$4,'Eng GLA 6th, 7th, 8th'!$E55:$DV55)))</f>
        <v/>
      </c>
      <c r="BO55" s="89" t="str">
        <f>IF($B55="","",IF(COUNTIFS('Eng GLA 6th, 7th, 8th'!$E$3:$DV$3,BO$4,'Eng GLA 6th, 7th, 8th'!$E55:$DV55, "&gt;-1")=0,"",SUMIF('Eng GLA 6th, 7th, 8th'!$E$3:$DV$3,BO$4,'Eng GLA 6th, 7th, 8th'!$E55:$DV55)))</f>
        <v/>
      </c>
      <c r="BP55" s="89" t="str">
        <f>IF($B55="","",IF(COUNTIFS('Eng GLA 6th, 7th, 8th'!$E$3:$DV$3,BP$4,'Eng GLA 6th, 7th, 8th'!$E55:$DV55, "&gt;-1")=0,"",SUMIF('Eng GLA 6th, 7th, 8th'!$E$3:$DV$3,BP$4,'Eng GLA 6th, 7th, 8th'!$E55:$DV55)))</f>
        <v/>
      </c>
      <c r="BQ55" s="89" t="str">
        <f>IF($B55="","",IF(COUNTIFS('Eng GLA 6th, 7th, 8th'!$E$3:$DV$3,BQ$4,'Eng GLA 6th, 7th, 8th'!$E55:$DV55, "&gt;-1")=0,"",SUMIF('Eng GLA 6th, 7th, 8th'!$E$3:$DV$3,BQ$4,'Eng GLA 6th, 7th, 8th'!$E55:$DV55)))</f>
        <v/>
      </c>
      <c r="BR55" s="89" t="str">
        <f>IF($B55="","",IF(COUNTIFS('Eng GLA 6th, 7th, 8th'!$E$3:$DV$3,BR$4,'Eng GLA 6th, 7th, 8th'!$E55:$DV55, "&gt;-1")=0,"",SUMIF('Eng GLA 6th, 7th, 8th'!$E$3:$DV$3,BR$4,'Eng GLA 6th, 7th, 8th'!$E55:$DV55)))</f>
        <v/>
      </c>
      <c r="BS55" s="89" t="str">
        <f>IF($B55="","",IF(COUNTIFS('Eng GLA 6th, 7th, 8th'!$E$3:$DV$3,BS$4,'Eng GLA 6th, 7th, 8th'!$E55:$DV55, "&gt;-1")=0,"",SUMIF('Eng GLA 6th, 7th, 8th'!$E$3:$DV$3,BS$4,'Eng GLA 6th, 7th, 8th'!$E55:$DV55)))</f>
        <v/>
      </c>
      <c r="BT55" s="89" t="str">
        <f>IF($B55="","",IF(COUNTIFS('Eng GLA 6th, 7th, 8th'!$E$3:$DV$3,BT$4,'Eng GLA 6th, 7th, 8th'!$E55:$DV55, "&gt;-1")=0,"",SUMIF('Eng GLA 6th, 7th, 8th'!$E$3:$DV$3,BT$4,'Eng GLA 6th, 7th, 8th'!$E55:$DV55)))</f>
        <v/>
      </c>
      <c r="BU55" s="89" t="str">
        <f>IF($B55="","",IF(COUNTIFS('Eng GLA 6th, 7th, 8th'!$E$3:$DV$3,BU$4,'Eng GLA 6th, 7th, 8th'!$E55:$DV55, "&gt;-1")=0,"",SUMIF('Eng GLA 6th, 7th, 8th'!$E$3:$DV$3,BU$4,'Eng GLA 6th, 7th, 8th'!$E55:$DV55)))</f>
        <v/>
      </c>
      <c r="BV55" s="89" t="str">
        <f>IF($B55="","",IF(COUNTIFS('Eng GLA 6th, 7th, 8th'!$E$3:$DV$3,BV$4,'Eng GLA 6th, 7th, 8th'!$E55:$DV55, "&gt;-1")=0,"",SUMIF('Eng GLA 6th, 7th, 8th'!$E$3:$DV$3,BV$4,'Eng GLA 6th, 7th, 8th'!$E55:$DV55)))</f>
        <v/>
      </c>
      <c r="BW55" s="89" t="str">
        <f>IF($B55="","",IF(COUNTIFS('Eng GLA 6th, 7th, 8th'!$E$3:$DV$3,BW$4,'Eng GLA 6th, 7th, 8th'!$E55:$DV55, "&gt;-1")=0,"",SUMIF('Eng GLA 6th, 7th, 8th'!$E$3:$DV$3,BW$4,'Eng GLA 6th, 7th, 8th'!$E55:$DV55)))</f>
        <v/>
      </c>
      <c r="BX55" s="89" t="str">
        <f>IF($B55="","",IF(COUNTIFS('Eng GLA 6th, 7th, 8th'!$E$3:$DV$3,BX$4,'Eng GLA 6th, 7th, 8th'!$E55:$DV55, "&gt;-1")=0,"",SUMIF('Eng GLA 6th, 7th, 8th'!$E$3:$DV$3,BX$4,'Eng GLA 6th, 7th, 8th'!$E55:$DV55)))</f>
        <v/>
      </c>
      <c r="BY55" s="89" t="str">
        <f>IF($B55="","",IF(COUNTIFS('Eng GLA 6th, 7th, 8th'!$E$3:$DV$3,BY$4,'Eng GLA 6th, 7th, 8th'!$E55:$DV55, "&gt;-1")=0,"",SUMIF('Eng GLA 6th, 7th, 8th'!$E$3:$DV$3,BY$4,'Eng GLA 6th, 7th, 8th'!$E55:$DV55)))</f>
        <v/>
      </c>
      <c r="BZ55" s="89" t="str">
        <f>IF($B55="","",IF(COUNTIFS('Eng GLA 6th, 7th, 8th'!$E$3:$DV$3,BZ$4,'Eng GLA 6th, 7th, 8th'!$E55:$DV55, "&gt;-1")=0,"",SUMIF('Eng GLA 6th, 7th, 8th'!$E$3:$DV$3,BZ$4,'Eng GLA 6th, 7th, 8th'!$E55:$DV55)))</f>
        <v/>
      </c>
      <c r="CA55" s="89" t="str">
        <f>IF($B55="","",IF(COUNTIFS('Eng GLA 6th, 7th, 8th'!$E$3:$DV$3,CA$4,'Eng GLA 6th, 7th, 8th'!$E55:$DV55, "&gt;-1")=0,"",SUMIF('Eng GLA 6th, 7th, 8th'!$E$3:$DV$3,CA$4,'Eng GLA 6th, 7th, 8th'!$E55:$DV55)))</f>
        <v/>
      </c>
      <c r="CB55" s="426"/>
      <c r="CC55" s="133" t="str">
        <f>IFERROR(IF((COUNT('Eng GLA 6th, 7th, 8th'!E55:U55)=0)," ",(SUM('Eng GLA 6th, 7th, 8th'!E55:U55)/$CC$3)),"")</f>
        <v xml:space="preserve"> </v>
      </c>
      <c r="CD55" s="133" t="str">
        <f>IFERROR(IF((COUNT('Eng GLA 6th, 7th, 8th'!V55:AA55)=0)," ",(SUM('Eng GLA 6th, 7th, 8th'!V55:AA55)/$CD$3)),"")</f>
        <v xml:space="preserve"> </v>
      </c>
      <c r="CE55" s="133" t="str">
        <f>IFERROR(IF((COUNT('Eng GLA 6th, 7th, 8th'!AB55:AG55)=0)," ",(SUM('Eng GLA 6th, 7th, 8th'!AB55:AG55)/$CE$3)),"")</f>
        <v xml:space="preserve"> </v>
      </c>
      <c r="CF55" s="133" t="str">
        <f>IFERROR(IF((COUNT('Eng GLA 6th, 7th, 8th'!AH55:AP55)=0)," ",(SUM('Eng GLA 6th, 7th, 8th'!AH55:AP55)/$CF$3)),"")</f>
        <v xml:space="preserve"> </v>
      </c>
      <c r="CG55" s="433" t="str">
        <f>IFERROR(IF((COUNT('Eng GLA 6th, 7th, 8th'!AR55:BH55)=0)," ",(SUM('Eng GLA 6th, 7th, 8th'!AR55:BH55)/$CG$3)),"")</f>
        <v xml:space="preserve"> </v>
      </c>
      <c r="CH55" s="433" t="str">
        <f>IFERROR(IF((COUNT('Eng GLA 6th, 7th, 8th'!BI55:BN55)=0)," ",(SUM('Eng GLA 6th, 7th, 8th'!BI55:BN55)/$CH$3)),"")</f>
        <v xml:space="preserve"> </v>
      </c>
      <c r="CI55" s="433" t="str">
        <f>IFERROR(IF((COUNT('Eng GLA 6th, 7th, 8th'!BO55:BT55)=0)," ",(SUM('Eng GLA 6th, 7th, 8th'!BO55:BT55)/$CI$3)),"")</f>
        <v xml:space="preserve"> </v>
      </c>
      <c r="CJ55" s="433" t="str">
        <f>IFERROR(IF((COUNT('Eng GLA 6th, 7th, 8th'!BU55:CF55)=0)," ",(SUM('Eng GLA 6th, 7th, 8th'!BU55:CF55)/$CJ$3)),"")</f>
        <v xml:space="preserve"> </v>
      </c>
      <c r="CK55" s="433" t="str">
        <f>IFERROR(IF((COUNT('Eng GLA 6th, 7th, 8th'!CH55:CX55)=0)," ",(SUM('Eng GLA 6th, 7th, 8th'!CH55:CX55)/$CK$3)),"")</f>
        <v xml:space="preserve"> </v>
      </c>
      <c r="CL55" s="433" t="str">
        <f>IFERROR(IF((COUNT('Eng GLA 6th, 7th, 8th'!CY55:DD55)=0)," ",(SUM('Eng GLA 6th, 7th, 8th'!CY55:DD55)/$CL$3)),"")</f>
        <v xml:space="preserve"> </v>
      </c>
      <c r="CM55" s="433" t="str">
        <f>IFERROR(IF((COUNT('Eng GLA 6th, 7th, 8th'!DE55:DJ55)=0)," ",(SUM('Eng GLA 6th, 7th, 8th'!DE55:DJ55)/$CM$3)),"")</f>
        <v xml:space="preserve"> </v>
      </c>
      <c r="CN55" s="433" t="str">
        <f>IFERROR(IF((COUNT('Eng GLA 6th, 7th, 8th'!DK55:DV55)=0)," ",(SUM('Eng GLA 6th, 7th, 8th'!DK55:DV55)/$CN$3)),"")</f>
        <v xml:space="preserve"> </v>
      </c>
    </row>
    <row r="56" spans="1:92" x14ac:dyDescent="0.2">
      <c r="A56" s="65">
        <v>49</v>
      </c>
      <c r="B56" s="65" t="str">
        <f>'English Scores- Leveled papers'!B55</f>
        <v/>
      </c>
      <c r="C56" s="66" t="str">
        <f>'RC Mastery Check+Question type'!H53</f>
        <v/>
      </c>
      <c r="D56" s="153" t="str">
        <f>'Cover Sheet'!L53</f>
        <v/>
      </c>
      <c r="E56" s="89" t="str">
        <f>IF($B56="","",IF(COUNTIFS('English Scores- Leveled papers'!$H$3:$KM$3,E$4,'English Scores- Leveled papers'!$H55:$KM55,"&gt;-1")=0,"",SUMIF('English Scores- Leveled papers'!$H$3:$KM$3,E$4,'English Scores- Leveled papers'!$H55:$KM55)))</f>
        <v/>
      </c>
      <c r="F56" s="89" t="str">
        <f>IF($B56="","",IF(COUNTIFS('English Scores- Leveled papers'!$H$3:$KM$3,F$4,'English Scores- Leveled papers'!$H55:$KM55,"&gt;-1")=0,"",SUMIF('English Scores- Leveled papers'!$H$3:$KM$3,F$4,'English Scores- Leveled papers'!$H55:$KM55)))</f>
        <v/>
      </c>
      <c r="G56" s="89" t="str">
        <f>IF($B56="","",IF(COUNTIFS('English Scores- Leveled papers'!$H$3:$KM$3,G$4,'English Scores- Leveled papers'!$H55:$KM55,"&gt;-1")=0,"",SUMIF('English Scores- Leveled papers'!$H$3:$KM$3,G$4,'English Scores- Leveled papers'!$H55:$KM55)))</f>
        <v/>
      </c>
      <c r="H56" s="89" t="str">
        <f>IF($B56="","",IF(COUNTIFS('English Scores- Leveled papers'!$H$3:$KM$3,H$4,'English Scores- Leveled papers'!$H55:$KM55,"&gt;-1")=0,"",SUMIF('English Scores- Leveled papers'!$H$3:$KM$3,H$4,'English Scores- Leveled papers'!$H55:$KM55)))</f>
        <v/>
      </c>
      <c r="I56" s="89" t="str">
        <f>IF($B56="","",IF(COUNTIFS('English Scores- Leveled papers'!$H$3:$KM$3,I$4,'English Scores- Leveled papers'!$H55:$KM55,"&gt;-1")=0,"",SUMIF('English Scores- Leveled papers'!$H$3:$KM$3,I$4,'English Scores- Leveled papers'!$H55:$KM55)))</f>
        <v/>
      </c>
      <c r="J56" s="89" t="str">
        <f>IF($B56="","",IF(COUNTIFS('English Scores- Leveled papers'!$H$3:$KM$3,J$4,'English Scores- Leveled papers'!$H55:$KM55,"&gt;-1")=0,"",SUMIF('English Scores- Leveled papers'!$H$3:$KM$3,J$4,'English Scores- Leveled papers'!$H55:$KM55)))</f>
        <v/>
      </c>
      <c r="K56" s="89" t="str">
        <f>IF($B56="","",IF(COUNTIFS('English Scores- Leveled papers'!$H$3:$KM$3,K$4,'English Scores- Leveled papers'!$H55:$KM55,"&gt;-1")=0,"",SUMIF('English Scores- Leveled papers'!$H$3:$KM$3,K$4,'English Scores- Leveled papers'!$H55:$KM55)))</f>
        <v/>
      </c>
      <c r="L56" s="89" t="str">
        <f>IF($B56="","",IF(COUNTIFS('English Scores- Leveled papers'!$H$3:$KM$3,L$4,'English Scores- Leveled papers'!$H55:$KM55,"&gt;-1")=0,"",SUMIF('English Scores- Leveled papers'!$H$3:$KM$3,L$4,'English Scores- Leveled papers'!$H55:$KM55)))</f>
        <v/>
      </c>
      <c r="M56" s="89" t="str">
        <f>IF($B56="","",IF(COUNTIFS('English Scores- Leveled papers'!$H$3:$KM$3,M$4,'English Scores- Leveled papers'!$H55:$KM55,"&gt;-1")=0,"",SUMIF('English Scores- Leveled papers'!$H$3:$KM$3,M$4,'English Scores- Leveled papers'!$H55:$KM55)))</f>
        <v/>
      </c>
      <c r="N56" s="89" t="str">
        <f>IF($B56="","",IF(COUNTIFS('English Scores- Leveled papers'!$H$3:$KM$3,N$4,'English Scores- Leveled papers'!$H55:$KM55,"&gt;-1")=0,"",SUMIF('English Scores- Leveled papers'!$H$3:$KM$3,N$4,'English Scores- Leveled papers'!$H55:$KM55)))</f>
        <v/>
      </c>
      <c r="O56" s="89" t="str">
        <f>IF($B56="","",IF(COUNTIFS('English Scores- Leveled papers'!$H$3:$KM$3,O$4,'English Scores- Leveled papers'!$H55:$KM55,"&gt;-1")=0,"",SUMIF('English Scores- Leveled papers'!$H$3:$KM$3,O$4,'English Scores- Leveled papers'!$H55:$KM55)))</f>
        <v/>
      </c>
      <c r="P56" s="89" t="str">
        <f>IF($B56="","",IF(COUNTIFS('English Scores- Leveled papers'!$H$3:$KM$3,P$4,'English Scores- Leveled papers'!$H55:$KM55,"&gt;-1")=0,"",SUMIF('English Scores- Leveled papers'!$H$3:$KM$3,P$4,'English Scores- Leveled papers'!$H55:$KM55)))</f>
        <v/>
      </c>
      <c r="Q56" s="89" t="str">
        <f>IF($B56="","",IF(COUNTIFS('English Scores- Leveled papers'!$H$3:$KM$3,Q$4,'English Scores- Leveled papers'!$H55:$KM55,"&gt;-1")=0,"",SUMIF('English Scores- Leveled papers'!$H$3:$KM$3,Q$4,'English Scores- Leveled papers'!$H55:$KM55)))</f>
        <v/>
      </c>
      <c r="R56" s="89" t="str">
        <f>IF($B56="","",IF(COUNTIFS('English Scores- Leveled papers'!$H$3:$KM$3,R$4,'English Scores- Leveled papers'!$H55:$KM55,"&gt;-1")=0,"",SUMIF('English Scores- Leveled papers'!$H$3:$KM$3,R$4,'English Scores- Leveled papers'!$H55:$KM55)))</f>
        <v/>
      </c>
      <c r="S56" s="89" t="str">
        <f>IF($B56="","",IF(COUNTIFS('English Scores- Leveled papers'!$H$3:$KM$3,S$4,'English Scores- Leveled papers'!$H55:$KM55,"&gt;-1")=0,"",SUMIF('English Scores- Leveled papers'!$H$3:$KM$3,S$4,'English Scores- Leveled papers'!$H55:$KM55)))</f>
        <v/>
      </c>
      <c r="T56" s="89" t="str">
        <f>IF($B56="","",IF(COUNTIFS('English Scores- Leveled papers'!$H$3:$KM$3,T$4,'English Scores- Leveled papers'!$H55:$KM55,"&gt;-1")=0,"",SUMIF('English Scores- Leveled papers'!$H$3:$KM$3,T$4,'English Scores- Leveled papers'!$H55:$KM55)))</f>
        <v/>
      </c>
      <c r="U56" s="89" t="str">
        <f>IF($B56="","",IF(COUNTIFS('English Scores- Leveled papers'!$H$3:$KM$3,U$4,'English Scores- Leveled papers'!$H55:$KM55,"&gt;-1")=0,"",SUMIF('English Scores- Leveled papers'!$H$3:$KM$3,U$4,'English Scores- Leveled papers'!$H55:$KM55)))</f>
        <v/>
      </c>
      <c r="V56" s="89" t="str">
        <f>IF($B56="","",IF(COUNTIFS('English Scores- Leveled papers'!$H$3:$KM$3,V$4,'English Scores- Leveled papers'!$H55:$KM55,"&gt;-1")=0,"",SUMIF('English Scores- Leveled papers'!$H$3:$KM$3,V$4,'English Scores- Leveled papers'!$H55:$KM55)))</f>
        <v/>
      </c>
      <c r="W56" s="89" t="str">
        <f>IF($B56="","",IF(COUNTIFS('English Scores- Leveled papers'!$H$3:$KM$3,W$4,'English Scores- Leveled papers'!$H55:$KM55,"&gt;-1")=0,"",SUMIF('English Scores- Leveled papers'!$H$3:$KM$3,W$4,'English Scores- Leveled papers'!$H55:$KM55)))</f>
        <v/>
      </c>
      <c r="X56" s="89" t="str">
        <f>IF($B56="","",IF(COUNTIFS('English Scores- Leveled papers'!$H$3:$KM$3,X$4,'English Scores- Leveled papers'!$H55:$KM55,"&gt;-1")=0,"",SUMIF('English Scores- Leveled papers'!$H$3:$KM$3,X$4,'English Scores- Leveled papers'!$H55:$KM55)))</f>
        <v/>
      </c>
      <c r="Y56" s="89" t="str">
        <f>IF($B56="","",IF(COUNTIFS('English Scores- Leveled papers'!$H$3:$KM$3,Y$4,'English Scores- Leveled papers'!$H55:$KM55,"&gt;-1")=0,"",SUMIF('English Scores- Leveled papers'!$H$3:$KM$3,Y$4,'English Scores- Leveled papers'!$H55:$KM55)))</f>
        <v/>
      </c>
      <c r="Z56" s="89" t="str">
        <f>IF($B56="","",IF(COUNTIFS('English Scores- Leveled papers'!$H$3:$KM$3,Z$4,'English Scores- Leveled papers'!$H55:$KM55,"&gt;-1")=0,"",SUMIF('English Scores- Leveled papers'!$H$3:$KM$3,Z$4,'English Scores- Leveled papers'!$H55:$KM55)))</f>
        <v/>
      </c>
      <c r="AA56" s="89" t="str">
        <f>IF($B56="","",IF(COUNTIFS('English Scores- Leveled papers'!$H$3:$KM$3,AA$4,'English Scores- Leveled papers'!$H55:$KM55,"&gt;-1")=0,"",SUMIF('English Scores- Leveled papers'!$H$3:$KM$3,AA$4,'English Scores- Leveled papers'!$H55:$KM55)))</f>
        <v/>
      </c>
      <c r="AB56" s="89" t="str">
        <f>IF($B56="","",IF(COUNTIFS('English Scores- Leveled papers'!$H$3:$KM$3,AB$4,'English Scores- Leveled papers'!$H55:$KM55,"&gt;-1")=0,"",SUMIF('English Scores- Leveled papers'!$H$3:$KM$3,AB$4,'English Scores- Leveled papers'!$H55:$KM55)))</f>
        <v/>
      </c>
      <c r="AC56" s="89" t="str">
        <f>IF($B56="","",IF(COUNTIFS('English Scores- Leveled papers'!$H$3:$KM$3,AC$4,'English Scores- Leveled papers'!$H55:$KM55,"&gt;-1")=0,"",SUMIF('English Scores- Leveled papers'!$H$3:$KM$3,AC$4,'English Scores- Leveled papers'!$H55:$KM55)))</f>
        <v/>
      </c>
      <c r="AD56" s="89" t="str">
        <f>IF($B56="","",IF(COUNTIFS('English Scores- Leveled papers'!$H$3:$KM$3,AD$4,'English Scores- Leveled papers'!$H55:$KM55,"&gt;-1")=0,"",SUMIF('English Scores- Leveled papers'!$H$3:$KM$3,AD$4,'English Scores- Leveled papers'!$H55:$KM55)))</f>
        <v/>
      </c>
      <c r="AE56" s="89" t="str">
        <f>IF($B56="","",IF(COUNTIFS('English Scores- Leveled papers'!$H$3:$KM$3,AE$4,'English Scores- Leveled papers'!$H55:$KM55,"&gt;-1")=0,"",SUMIF('English Scores- Leveled papers'!$H$3:$KM$3,AE$4,'English Scores- Leveled papers'!$H55:$KM55)))</f>
        <v/>
      </c>
      <c r="AF56" s="89" t="str">
        <f>IF($B56="","",IF(COUNTIFS('English Scores- Leveled papers'!$H$3:$KM$3,AF$4,'English Scores- Leveled papers'!$H55:$KM55,"&gt;-1")=0,"",SUMIF('English Scores- Leveled papers'!$H$3:$KM$3,AF$4,'English Scores- Leveled papers'!$H55:$KM55)))</f>
        <v/>
      </c>
      <c r="AG56" s="89" t="str">
        <f>IF($B56="","",IF(COUNTIFS('English Scores- Leveled papers'!$H$3:$KM$3,AG$4,'English Scores- Leveled papers'!$H55:$KM55,"&gt;-1")=0,"",SUMIF('English Scores- Leveled papers'!$H$3:$KM$3,AG$4,'English Scores- Leveled papers'!$H55:$KM55)))</f>
        <v/>
      </c>
      <c r="AH56" s="89" t="str">
        <f>IF($B56="","",IF(COUNTIFS('English Scores- Leveled papers'!$H$3:$KM$3,AH$4,'English Scores- Leveled papers'!$H55:$KM55,"&gt;-1")=0,"",SUMIF('English Scores- Leveled papers'!$H$3:$KM$3,AH$4,'English Scores- Leveled papers'!$H55:$KM55)))</f>
        <v/>
      </c>
      <c r="AI56" s="89" t="str">
        <f>IF($B56="","",IF(COUNTIFS('English Scores- Leveled papers'!$H$3:$KM$3,AI$4,'English Scores- Leveled papers'!$H55:$KM55,"&gt;-1")=0,"",SUMIF('English Scores- Leveled papers'!$H$3:$KM$3,AI$4,'English Scores- Leveled papers'!$H55:$KM55)))</f>
        <v/>
      </c>
      <c r="AJ56" s="89" t="str">
        <f>IF($B56="","",IF(COUNTIFS('English Scores- Leveled papers'!$H$3:$KM$3,AJ$4,'English Scores- Leveled papers'!$H55:$KM55,"&gt;-1")=0,"",SUMIF('English Scores- Leveled papers'!$H$3:$KM$3,AJ$4,'English Scores- Leveled papers'!$H55:$KM55)))</f>
        <v/>
      </c>
      <c r="AK56" s="89" t="str">
        <f>IF($B56="","",IF(COUNTIFS('English Scores- Leveled papers'!$H$3:$KM$3,AK$4,'English Scores- Leveled papers'!$H55:$KM55,"&gt;-1")=0,"",SUMIF('English Scores- Leveled papers'!$H$3:$KM$3,AK$4,'English Scores- Leveled papers'!$H55:$KM55)))</f>
        <v/>
      </c>
      <c r="AL56" s="89" t="str">
        <f>IF($B56="","",IF(COUNTIFS('English Scores- Leveled papers'!$H$3:$KM$3,AL$4,'English Scores- Leveled papers'!$H55:$KM55,"&gt;-1")=0,"",SUMIF('English Scores- Leveled papers'!$H$3:$KM$3,AL$4,'English Scores- Leveled papers'!$H55:$KM55)))</f>
        <v/>
      </c>
      <c r="AM56" s="89" t="str">
        <f>IF($B56="","",IF(COUNTIFS('English Scores- Leveled papers'!$H$3:$KM$3,AM$4,'English Scores- Leveled papers'!$H55:$KM55,"&gt;-1")=0,"",SUMIF('English Scores- Leveled papers'!$H$3:$KM$3,AM$4,'English Scores- Leveled papers'!$H55:$KM55)))</f>
        <v/>
      </c>
      <c r="AN56" s="89" t="str">
        <f>IF($B56="","",IF(COUNTIFS('English Scores- Leveled papers'!$H$3:$KM$3,AN$4,'English Scores- Leveled papers'!$H55:$KM55,"&gt;-1")=0,"",SUMIF('English Scores- Leveled papers'!$H$3:$KM$3,AN$4,'English Scores- Leveled papers'!$H55:$KM55)))</f>
        <v/>
      </c>
      <c r="AO56" s="89" t="str">
        <f>IF($B56="","",IF(COUNTIFS('English Scores- Leveled papers'!$H$3:$KM$3,AO$4,'English Scores- Leveled papers'!$H55:$KM55,"&gt;-1")=0,"",SUMIF('English Scores- Leveled papers'!$H$3:$KM$3,AO$4,'English Scores- Leveled papers'!$H55:$KM55)))</f>
        <v/>
      </c>
      <c r="AP56" s="89" t="str">
        <f>IF($B56="","",IF(COUNTIFS('English Scores- Leveled papers'!$H$3:$KM$3,AP$4,'English Scores- Leveled papers'!$H55:$KM55,"&gt;-1")=0,"",SUMIF('English Scores- Leveled papers'!$H$3:$KM$3,AP$4,'English Scores- Leveled papers'!$H55:$KM55)))</f>
        <v/>
      </c>
      <c r="AQ56" s="89" t="str">
        <f>IF($B56="","",IF(COUNTIFS('English Scores- Leveled papers'!$H$3:$KM$3,AQ$4,'English Scores- Leveled papers'!$H55:$KM55,"&gt;-1")=0,"",SUMIF('English Scores- Leveled papers'!$H$3:$KM$3,AQ$4,'English Scores- Leveled papers'!$H55:$KM55)))</f>
        <v/>
      </c>
      <c r="AR56" s="89" t="str">
        <f>IF($B56="","",IF(COUNTIFS('English Scores- Leveled papers'!$H$3:$KM$3,AR$4,'English Scores- Leveled papers'!$H55:$KM55,"&gt;-1")=0,"",SUMIF('English Scores- Leveled papers'!$H$3:$KM$3,AR$4,'English Scores- Leveled papers'!$H55:$KM55)))</f>
        <v/>
      </c>
      <c r="AS56" s="89" t="str">
        <f>IF($B56="","",IF(COUNTIFS('English Scores- Leveled papers'!$H$3:$KM$3,AS$4,'English Scores- Leveled papers'!$H55:$KM55,"&gt;-1")=0,"",SUMIF('English Scores- Leveled papers'!$H$3:$KM$3,AS$4,'English Scores- Leveled papers'!$H55:$KM55)))</f>
        <v/>
      </c>
      <c r="AT56" s="89" t="str">
        <f>IF($B56="","",IF(COUNTIFS('English Scores- Leveled papers'!$H$3:$KM$3,AT$4,'English Scores- Leveled papers'!$H55:$KM55,"&gt;-1")=0,"",SUMIF('English Scores- Leveled papers'!$H$3:$KM$3,AT$4,'English Scores- Leveled papers'!$H55:$KM55)))</f>
        <v/>
      </c>
      <c r="AU56" s="89" t="str">
        <f>IF($B56="","",IF(COUNTIFS('English Scores- Leveled papers'!$H$3:$KM$3,AU$4,'English Scores- Leveled papers'!$H55:$KM55,"&gt;-1")=0,"",SUMIF('English Scores- Leveled papers'!$H$3:$KM$3,AU$4,'English Scores- Leveled papers'!$H55:$KM55)))</f>
        <v/>
      </c>
      <c r="AV56" s="89" t="str">
        <f>IF($B56="","",IF(COUNTIFS('English Scores- Leveled papers'!$H$3:$KM$3,AV$4,'English Scores- Leveled papers'!$H55:$KM55,"&gt;-1")=0,"",SUMIF('English Scores- Leveled papers'!$H$3:$KM$3,AV$4,'English Scores- Leveled papers'!$H55:$KM55)))</f>
        <v/>
      </c>
      <c r="AW56" s="89" t="str">
        <f>IF($B56="","",IF(COUNTIFS('English Scores- Leveled papers'!$H$3:$KM$3,AW$4,'English Scores- Leveled papers'!$H55:$KM55,"&gt;-1")=0,"",SUMIF('English Scores- Leveled papers'!$H$3:$KM$3,AW$4,'English Scores- Leveled papers'!$H55:$KM55)))</f>
        <v/>
      </c>
      <c r="AX56" s="89" t="str">
        <f>IF($B56="","",IF(COUNTIFS('English Scores- Leveled papers'!$H$3:$KM$3,AX$4,'English Scores- Leveled papers'!$H55:$KM55,"&gt;-1")=0,"",SUMIF('English Scores- Leveled papers'!$H$3:$KM$3,AX$4,'English Scores- Leveled papers'!$H55:$KM55)))</f>
        <v/>
      </c>
      <c r="AY56" s="89" t="str">
        <f>IF($B56="","",IF(COUNTIFS('English Scores- Leveled papers'!$H$3:$KM$3,AY$4,'English Scores- Leveled papers'!$H55:$KM55,"&gt;-1")=0,"",SUMIF('English Scores- Leveled papers'!$H$3:$KM$3,AY$4,'English Scores- Leveled papers'!$H55:$KM55)))</f>
        <v/>
      </c>
      <c r="AZ56" s="89" t="str">
        <f>IF($B56="","",IF(COUNTIFS('English Scores- Leveled papers'!$H$3:$KM$3,AZ$4,'English Scores- Leveled papers'!$H55:$KM55,"&gt;-1")=0,"",SUMIF('English Scores- Leveled papers'!$H$3:$KM$3,AZ$4,'English Scores- Leveled papers'!$H55:$KM55)))</f>
        <v/>
      </c>
      <c r="BA56" s="89" t="str">
        <f>IF($B56="","",IF(COUNTIFS('English Scores- Leveled papers'!$H$3:$KM$3,BA$4,'English Scores- Leveled papers'!$H55:$KM55,"&gt;-1")=0,"",SUMIF('English Scores- Leveled papers'!$H$3:$KM$3,BA$4,'English Scores- Leveled papers'!$H55:$KM55)))</f>
        <v/>
      </c>
      <c r="BB56" s="89" t="str">
        <f>IF($B56="","",IF(COUNTIFS('English Scores- Leveled papers'!$H$3:$KM$3,BB$4,'English Scores- Leveled papers'!$H55:$KM55,"&gt;-1")=0,"",SUMIF('English Scores- Leveled papers'!$H$3:$KM$3,BB$4,'English Scores- Leveled papers'!$H55:$KM55)))</f>
        <v/>
      </c>
      <c r="BC56" s="89" t="str">
        <f>IF($B56="","",IF(COUNTIFS('English Scores- Leveled papers'!$H$3:$KM$3,BC$4,'English Scores- Leveled papers'!$H55:$KM55,"&gt;-1")=0,"",SUMIF('English Scores- Leveled papers'!$H$3:$KM$3,BC$4,'English Scores- Leveled papers'!$H55:$KM55)))</f>
        <v/>
      </c>
      <c r="BD56" s="89" t="str">
        <f>IF($B56="","",IF(COUNTIFS('English Scores- Leveled papers'!$H$3:$KM$3,BD$4,'English Scores- Leveled papers'!$H55:$KM55,"&gt;-1")=0,"",SUMIF('English Scores- Leveled papers'!$H$3:$KM$3,BD$4,'English Scores- Leveled papers'!$H55:$KM55)))</f>
        <v/>
      </c>
      <c r="BE56" s="89" t="str">
        <f>IF($B56="","",IF(COUNTIFS('English Scores- Leveled papers'!$H$3:$KM$3,BE$4,'English Scores- Leveled papers'!$H55:$KM55,"&gt;-1")=0,"",SUMIF('English Scores- Leveled papers'!$H$3:$KM$3,BE$4,'English Scores- Leveled papers'!$H55:$KM55)))</f>
        <v/>
      </c>
      <c r="BF56" s="89" t="str">
        <f>IF($B56="","",IF(COUNTIFS('English Scores- Leveled papers'!$H$3:$KM$3,BF$4,'English Scores- Leveled papers'!$H55:$KM55,"&gt;-1")=0,"",SUMIF('English Scores- Leveled papers'!$H$3:$KM$3,BF$4,'English Scores- Leveled papers'!$H55:$KM55)))</f>
        <v/>
      </c>
      <c r="BG56" s="89" t="str">
        <f>IF($B56="","",IF(COUNTIFS('English Scores- Leveled papers'!$H$3:$KM$3,BG$4,'English Scores- Leveled papers'!$H55:$KM55,"&gt;-1")=0,"",SUMIF('English Scores- Leveled papers'!$H$3:$KM$3,BG$4,'English Scores- Leveled papers'!$H55:$KM55)))</f>
        <v/>
      </c>
      <c r="BH56" s="89" t="str">
        <f>IF($B56="","",IF(COUNTIFS('English Scores- Leveled papers'!$H$3:$KM$3,BH$4,'English Scores- Leveled papers'!$H55:$KM55,"&gt;-1")=0,"",SUMIF('English Scores- Leveled papers'!$H$3:$KM$3,BH$4,'English Scores- Leveled papers'!$H55:$KM55)))</f>
        <v/>
      </c>
      <c r="BI56" s="89" t="str">
        <f>IF($B56="","",IF(COUNTIFS('English Scores- Leveled papers'!$H$3:$KM$3,BI$4,'English Scores- Leveled papers'!$H55:$KM55,"&gt;-1")=0,"",SUMIF('English Scores- Leveled papers'!$H$3:$KM$3,BI$4,'English Scores- Leveled papers'!$H55:$KM55)))</f>
        <v/>
      </c>
      <c r="BJ56" s="89" t="str">
        <f>IF($B56="","",IF(COUNTIFS('English Scores- Leveled papers'!$H$3:$KM$3,BJ$4,'English Scores- Leveled papers'!$H55:$KM55,"&gt;-1")=0,"",SUMIF('English Scores- Leveled papers'!$H$3:$KM$3,BJ$4,'English Scores- Leveled papers'!$H55:$KM55)))</f>
        <v/>
      </c>
      <c r="BK56" s="89" t="str">
        <f>IF($B56="","",IF(COUNTIFS('English Scores- Leveled papers'!$H$3:$KM$3,BK$4,'English Scores- Leveled papers'!$H55:$KM55,"&gt;-1")=0,"",SUMIF('English Scores- Leveled papers'!$H$3:$KM$3,BK$4,'English Scores- Leveled papers'!$H55:$KM55)))</f>
        <v/>
      </c>
      <c r="BL56" s="89" t="str">
        <f>IF($B56="","",IF(COUNTIFS('English Scores- Leveled papers'!$H$3:$KM$3,BL$4,'English Scores- Leveled papers'!$H55:$KM55,"&gt;-1")=0,"",SUMIF('English Scores- Leveled papers'!$H$3:$KM$3,BL$4,'English Scores- Leveled papers'!$H55:$KM55)))</f>
        <v/>
      </c>
      <c r="BM56" s="89" t="str">
        <f>IF($B56="","",IF(COUNTIFS('Eng GLA 6th, 7th, 8th'!$E$3:$DV$3,BM$4,'Eng GLA 6th, 7th, 8th'!$E56:$DV56, "&gt;-1")=0,"",SUMIF('Eng GLA 6th, 7th, 8th'!$E$3:$DV$3,BM$4,'Eng GLA 6th, 7th, 8th'!$E56:$DV56)))</f>
        <v/>
      </c>
      <c r="BN56" s="89" t="str">
        <f>IF($B56="","",IF(COUNTIFS('Eng GLA 6th, 7th, 8th'!$E$3:$DV$3,BN$4,'Eng GLA 6th, 7th, 8th'!$E56:$DV56, "&gt;-1")=0,"",SUMIF('Eng GLA 6th, 7th, 8th'!$E$3:$DV$3,BN$4,'Eng GLA 6th, 7th, 8th'!$E56:$DV56)))</f>
        <v/>
      </c>
      <c r="BO56" s="89" t="str">
        <f>IF($B56="","",IF(COUNTIFS('Eng GLA 6th, 7th, 8th'!$E$3:$DV$3,BO$4,'Eng GLA 6th, 7th, 8th'!$E56:$DV56, "&gt;-1")=0,"",SUMIF('Eng GLA 6th, 7th, 8th'!$E$3:$DV$3,BO$4,'Eng GLA 6th, 7th, 8th'!$E56:$DV56)))</f>
        <v/>
      </c>
      <c r="BP56" s="89" t="str">
        <f>IF($B56="","",IF(COUNTIFS('Eng GLA 6th, 7th, 8th'!$E$3:$DV$3,BP$4,'Eng GLA 6th, 7th, 8th'!$E56:$DV56, "&gt;-1")=0,"",SUMIF('Eng GLA 6th, 7th, 8th'!$E$3:$DV$3,BP$4,'Eng GLA 6th, 7th, 8th'!$E56:$DV56)))</f>
        <v/>
      </c>
      <c r="BQ56" s="89" t="str">
        <f>IF($B56="","",IF(COUNTIFS('Eng GLA 6th, 7th, 8th'!$E$3:$DV$3,BQ$4,'Eng GLA 6th, 7th, 8th'!$E56:$DV56, "&gt;-1")=0,"",SUMIF('Eng GLA 6th, 7th, 8th'!$E$3:$DV$3,BQ$4,'Eng GLA 6th, 7th, 8th'!$E56:$DV56)))</f>
        <v/>
      </c>
      <c r="BR56" s="89" t="str">
        <f>IF($B56="","",IF(COUNTIFS('Eng GLA 6th, 7th, 8th'!$E$3:$DV$3,BR$4,'Eng GLA 6th, 7th, 8th'!$E56:$DV56, "&gt;-1")=0,"",SUMIF('Eng GLA 6th, 7th, 8th'!$E$3:$DV$3,BR$4,'Eng GLA 6th, 7th, 8th'!$E56:$DV56)))</f>
        <v/>
      </c>
      <c r="BS56" s="89" t="str">
        <f>IF($B56="","",IF(COUNTIFS('Eng GLA 6th, 7th, 8th'!$E$3:$DV$3,BS$4,'Eng GLA 6th, 7th, 8th'!$E56:$DV56, "&gt;-1")=0,"",SUMIF('Eng GLA 6th, 7th, 8th'!$E$3:$DV$3,BS$4,'Eng GLA 6th, 7th, 8th'!$E56:$DV56)))</f>
        <v/>
      </c>
      <c r="BT56" s="89" t="str">
        <f>IF($B56="","",IF(COUNTIFS('Eng GLA 6th, 7th, 8th'!$E$3:$DV$3,BT$4,'Eng GLA 6th, 7th, 8th'!$E56:$DV56, "&gt;-1")=0,"",SUMIF('Eng GLA 6th, 7th, 8th'!$E$3:$DV$3,BT$4,'Eng GLA 6th, 7th, 8th'!$E56:$DV56)))</f>
        <v/>
      </c>
      <c r="BU56" s="89" t="str">
        <f>IF($B56="","",IF(COUNTIFS('Eng GLA 6th, 7th, 8th'!$E$3:$DV$3,BU$4,'Eng GLA 6th, 7th, 8th'!$E56:$DV56, "&gt;-1")=0,"",SUMIF('Eng GLA 6th, 7th, 8th'!$E$3:$DV$3,BU$4,'Eng GLA 6th, 7th, 8th'!$E56:$DV56)))</f>
        <v/>
      </c>
      <c r="BV56" s="89" t="str">
        <f>IF($B56="","",IF(COUNTIFS('Eng GLA 6th, 7th, 8th'!$E$3:$DV$3,BV$4,'Eng GLA 6th, 7th, 8th'!$E56:$DV56, "&gt;-1")=0,"",SUMIF('Eng GLA 6th, 7th, 8th'!$E$3:$DV$3,BV$4,'Eng GLA 6th, 7th, 8th'!$E56:$DV56)))</f>
        <v/>
      </c>
      <c r="BW56" s="89" t="str">
        <f>IF($B56="","",IF(COUNTIFS('Eng GLA 6th, 7th, 8th'!$E$3:$DV$3,BW$4,'Eng GLA 6th, 7th, 8th'!$E56:$DV56, "&gt;-1")=0,"",SUMIF('Eng GLA 6th, 7th, 8th'!$E$3:$DV$3,BW$4,'Eng GLA 6th, 7th, 8th'!$E56:$DV56)))</f>
        <v/>
      </c>
      <c r="BX56" s="89" t="str">
        <f>IF($B56="","",IF(COUNTIFS('Eng GLA 6th, 7th, 8th'!$E$3:$DV$3,BX$4,'Eng GLA 6th, 7th, 8th'!$E56:$DV56, "&gt;-1")=0,"",SUMIF('Eng GLA 6th, 7th, 8th'!$E$3:$DV$3,BX$4,'Eng GLA 6th, 7th, 8th'!$E56:$DV56)))</f>
        <v/>
      </c>
      <c r="BY56" s="89" t="str">
        <f>IF($B56="","",IF(COUNTIFS('Eng GLA 6th, 7th, 8th'!$E$3:$DV$3,BY$4,'Eng GLA 6th, 7th, 8th'!$E56:$DV56, "&gt;-1")=0,"",SUMIF('Eng GLA 6th, 7th, 8th'!$E$3:$DV$3,BY$4,'Eng GLA 6th, 7th, 8th'!$E56:$DV56)))</f>
        <v/>
      </c>
      <c r="BZ56" s="89" t="str">
        <f>IF($B56="","",IF(COUNTIFS('Eng GLA 6th, 7th, 8th'!$E$3:$DV$3,BZ$4,'Eng GLA 6th, 7th, 8th'!$E56:$DV56, "&gt;-1")=0,"",SUMIF('Eng GLA 6th, 7th, 8th'!$E$3:$DV$3,BZ$4,'Eng GLA 6th, 7th, 8th'!$E56:$DV56)))</f>
        <v/>
      </c>
      <c r="CA56" s="89" t="str">
        <f>IF($B56="","",IF(COUNTIFS('Eng GLA 6th, 7th, 8th'!$E$3:$DV$3,CA$4,'Eng GLA 6th, 7th, 8th'!$E56:$DV56, "&gt;-1")=0,"",SUMIF('Eng GLA 6th, 7th, 8th'!$E$3:$DV$3,CA$4,'Eng GLA 6th, 7th, 8th'!$E56:$DV56)))</f>
        <v/>
      </c>
      <c r="CB56" s="426"/>
      <c r="CC56" s="133" t="str">
        <f>IFERROR(IF((COUNT('Eng GLA 6th, 7th, 8th'!E56:U56)=0)," ",(SUM('Eng GLA 6th, 7th, 8th'!E56:U56)/$CC$3)),"")</f>
        <v xml:space="preserve"> </v>
      </c>
      <c r="CD56" s="133" t="str">
        <f>IFERROR(IF((COUNT('Eng GLA 6th, 7th, 8th'!V56:AA56)=0)," ",(SUM('Eng GLA 6th, 7th, 8th'!V56:AA56)/$CD$3)),"")</f>
        <v xml:space="preserve"> </v>
      </c>
      <c r="CE56" s="133" t="str">
        <f>IFERROR(IF((COUNT('Eng GLA 6th, 7th, 8th'!AB56:AG56)=0)," ",(SUM('Eng GLA 6th, 7th, 8th'!AB56:AG56)/$CE$3)),"")</f>
        <v xml:space="preserve"> </v>
      </c>
      <c r="CF56" s="133" t="str">
        <f>IFERROR(IF((COUNT('Eng GLA 6th, 7th, 8th'!AH56:AP56)=0)," ",(SUM('Eng GLA 6th, 7th, 8th'!AH56:AP56)/$CF$3)),"")</f>
        <v xml:space="preserve"> </v>
      </c>
      <c r="CG56" s="433" t="str">
        <f>IFERROR(IF((COUNT('Eng GLA 6th, 7th, 8th'!AR56:BH56)=0)," ",(SUM('Eng GLA 6th, 7th, 8th'!AR56:BH56)/$CG$3)),"")</f>
        <v xml:space="preserve"> </v>
      </c>
      <c r="CH56" s="433" t="str">
        <f>IFERROR(IF((COUNT('Eng GLA 6th, 7th, 8th'!BI56:BN56)=0)," ",(SUM('Eng GLA 6th, 7th, 8th'!BI56:BN56)/$CH$3)),"")</f>
        <v xml:space="preserve"> </v>
      </c>
      <c r="CI56" s="433" t="str">
        <f>IFERROR(IF((COUNT('Eng GLA 6th, 7th, 8th'!BO56:BT56)=0)," ",(SUM('Eng GLA 6th, 7th, 8th'!BO56:BT56)/$CI$3)),"")</f>
        <v xml:space="preserve"> </v>
      </c>
      <c r="CJ56" s="433" t="str">
        <f>IFERROR(IF((COUNT('Eng GLA 6th, 7th, 8th'!BU56:CF56)=0)," ",(SUM('Eng GLA 6th, 7th, 8th'!BU56:CF56)/$CJ$3)),"")</f>
        <v xml:space="preserve"> </v>
      </c>
      <c r="CK56" s="433" t="str">
        <f>IFERROR(IF((COUNT('Eng GLA 6th, 7th, 8th'!CH56:CX56)=0)," ",(SUM('Eng GLA 6th, 7th, 8th'!CH56:CX56)/$CK$3)),"")</f>
        <v xml:space="preserve"> </v>
      </c>
      <c r="CL56" s="433" t="str">
        <f>IFERROR(IF((COUNT('Eng GLA 6th, 7th, 8th'!CY56:DD56)=0)," ",(SUM('Eng GLA 6th, 7th, 8th'!CY56:DD56)/$CL$3)),"")</f>
        <v xml:space="preserve"> </v>
      </c>
      <c r="CM56" s="433" t="str">
        <f>IFERROR(IF((COUNT('Eng GLA 6th, 7th, 8th'!DE56:DJ56)=0)," ",(SUM('Eng GLA 6th, 7th, 8th'!DE56:DJ56)/$CM$3)),"")</f>
        <v xml:space="preserve"> </v>
      </c>
      <c r="CN56" s="433" t="str">
        <f>IFERROR(IF((COUNT('Eng GLA 6th, 7th, 8th'!DK56:DV56)=0)," ",(SUM('Eng GLA 6th, 7th, 8th'!DK56:DV56)/$CN$3)),"")</f>
        <v xml:space="preserve"> </v>
      </c>
    </row>
    <row r="57" spans="1:92" x14ac:dyDescent="0.2">
      <c r="A57" s="65">
        <v>50</v>
      </c>
      <c r="B57" s="65" t="str">
        <f>'English Scores- Leveled papers'!B56</f>
        <v/>
      </c>
      <c r="C57" s="66" t="str">
        <f>'RC Mastery Check+Question type'!H54</f>
        <v/>
      </c>
      <c r="D57" s="153" t="str">
        <f>'Cover Sheet'!L54</f>
        <v/>
      </c>
      <c r="E57" s="89" t="str">
        <f>IF($B57="","",IF(COUNTIFS('English Scores- Leveled papers'!$H$3:$KM$3,E$4,'English Scores- Leveled papers'!$H56:$KM56,"&gt;-1")=0,"",SUMIF('English Scores- Leveled papers'!$H$3:$KM$3,E$4,'English Scores- Leveled papers'!$H56:$KM56)))</f>
        <v/>
      </c>
      <c r="F57" s="89" t="str">
        <f>IF($B57="","",IF(COUNTIFS('English Scores- Leveled papers'!$H$3:$KM$3,F$4,'English Scores- Leveled papers'!$H56:$KM56,"&gt;-1")=0,"",SUMIF('English Scores- Leveled papers'!$H$3:$KM$3,F$4,'English Scores- Leveled papers'!$H56:$KM56)))</f>
        <v/>
      </c>
      <c r="G57" s="89" t="str">
        <f>IF($B57="","",IF(COUNTIFS('English Scores- Leveled papers'!$H$3:$KM$3,G$4,'English Scores- Leveled papers'!$H56:$KM56,"&gt;-1")=0,"",SUMIF('English Scores- Leveled papers'!$H$3:$KM$3,G$4,'English Scores- Leveled papers'!$H56:$KM56)))</f>
        <v/>
      </c>
      <c r="H57" s="89" t="str">
        <f>IF($B57="","",IF(COUNTIFS('English Scores- Leveled papers'!$H$3:$KM$3,H$4,'English Scores- Leveled papers'!$H56:$KM56,"&gt;-1")=0,"",SUMIF('English Scores- Leveled papers'!$H$3:$KM$3,H$4,'English Scores- Leveled papers'!$H56:$KM56)))</f>
        <v/>
      </c>
      <c r="I57" s="89" t="str">
        <f>IF($B57="","",IF(COUNTIFS('English Scores- Leveled papers'!$H$3:$KM$3,I$4,'English Scores- Leveled papers'!$H56:$KM56,"&gt;-1")=0,"",SUMIF('English Scores- Leveled papers'!$H$3:$KM$3,I$4,'English Scores- Leveled papers'!$H56:$KM56)))</f>
        <v/>
      </c>
      <c r="J57" s="89" t="str">
        <f>IF($B57="","",IF(COUNTIFS('English Scores- Leveled papers'!$H$3:$KM$3,J$4,'English Scores- Leveled papers'!$H56:$KM56,"&gt;-1")=0,"",SUMIF('English Scores- Leveled papers'!$H$3:$KM$3,J$4,'English Scores- Leveled papers'!$H56:$KM56)))</f>
        <v/>
      </c>
      <c r="K57" s="89" t="str">
        <f>IF($B57="","",IF(COUNTIFS('English Scores- Leveled papers'!$H$3:$KM$3,K$4,'English Scores- Leveled papers'!$H56:$KM56,"&gt;-1")=0,"",SUMIF('English Scores- Leveled papers'!$H$3:$KM$3,K$4,'English Scores- Leveled papers'!$H56:$KM56)))</f>
        <v/>
      </c>
      <c r="L57" s="89" t="str">
        <f>IF($B57="","",IF(COUNTIFS('English Scores- Leveled papers'!$H$3:$KM$3,L$4,'English Scores- Leveled papers'!$H56:$KM56,"&gt;-1")=0,"",SUMIF('English Scores- Leveled papers'!$H$3:$KM$3,L$4,'English Scores- Leveled papers'!$H56:$KM56)))</f>
        <v/>
      </c>
      <c r="M57" s="89" t="str">
        <f>IF($B57="","",IF(COUNTIFS('English Scores- Leveled papers'!$H$3:$KM$3,M$4,'English Scores- Leveled papers'!$H56:$KM56,"&gt;-1")=0,"",SUMIF('English Scores- Leveled papers'!$H$3:$KM$3,M$4,'English Scores- Leveled papers'!$H56:$KM56)))</f>
        <v/>
      </c>
      <c r="N57" s="89" t="str">
        <f>IF($B57="","",IF(COUNTIFS('English Scores- Leveled papers'!$H$3:$KM$3,N$4,'English Scores- Leveled papers'!$H56:$KM56,"&gt;-1")=0,"",SUMIF('English Scores- Leveled papers'!$H$3:$KM$3,N$4,'English Scores- Leveled papers'!$H56:$KM56)))</f>
        <v/>
      </c>
      <c r="O57" s="89" t="str">
        <f>IF($B57="","",IF(COUNTIFS('English Scores- Leveled papers'!$H$3:$KM$3,O$4,'English Scores- Leveled papers'!$H56:$KM56,"&gt;-1")=0,"",SUMIF('English Scores- Leveled papers'!$H$3:$KM$3,O$4,'English Scores- Leveled papers'!$H56:$KM56)))</f>
        <v/>
      </c>
      <c r="P57" s="89" t="str">
        <f>IF($B57="","",IF(COUNTIFS('English Scores- Leveled papers'!$H$3:$KM$3,P$4,'English Scores- Leveled papers'!$H56:$KM56,"&gt;-1")=0,"",SUMIF('English Scores- Leveled papers'!$H$3:$KM$3,P$4,'English Scores- Leveled papers'!$H56:$KM56)))</f>
        <v/>
      </c>
      <c r="Q57" s="89" t="str">
        <f>IF($B57="","",IF(COUNTIFS('English Scores- Leveled papers'!$H$3:$KM$3,Q$4,'English Scores- Leveled papers'!$H56:$KM56,"&gt;-1")=0,"",SUMIF('English Scores- Leveled papers'!$H$3:$KM$3,Q$4,'English Scores- Leveled papers'!$H56:$KM56)))</f>
        <v/>
      </c>
      <c r="R57" s="89" t="str">
        <f>IF($B57="","",IF(COUNTIFS('English Scores- Leveled papers'!$H$3:$KM$3,R$4,'English Scores- Leveled papers'!$H56:$KM56,"&gt;-1")=0,"",SUMIF('English Scores- Leveled papers'!$H$3:$KM$3,R$4,'English Scores- Leveled papers'!$H56:$KM56)))</f>
        <v/>
      </c>
      <c r="S57" s="89" t="str">
        <f>IF($B57="","",IF(COUNTIFS('English Scores- Leveled papers'!$H$3:$KM$3,S$4,'English Scores- Leveled papers'!$H56:$KM56,"&gt;-1")=0,"",SUMIF('English Scores- Leveled papers'!$H$3:$KM$3,S$4,'English Scores- Leveled papers'!$H56:$KM56)))</f>
        <v/>
      </c>
      <c r="T57" s="89" t="str">
        <f>IF($B57="","",IF(COUNTIFS('English Scores- Leveled papers'!$H$3:$KM$3,T$4,'English Scores- Leveled papers'!$H56:$KM56,"&gt;-1")=0,"",SUMIF('English Scores- Leveled papers'!$H$3:$KM$3,T$4,'English Scores- Leveled papers'!$H56:$KM56)))</f>
        <v/>
      </c>
      <c r="U57" s="89" t="str">
        <f>IF($B57="","",IF(COUNTIFS('English Scores- Leveled papers'!$H$3:$KM$3,U$4,'English Scores- Leveled papers'!$H56:$KM56,"&gt;-1")=0,"",SUMIF('English Scores- Leveled papers'!$H$3:$KM$3,U$4,'English Scores- Leveled papers'!$H56:$KM56)))</f>
        <v/>
      </c>
      <c r="V57" s="89" t="str">
        <f>IF($B57="","",IF(COUNTIFS('English Scores- Leveled papers'!$H$3:$KM$3,V$4,'English Scores- Leveled papers'!$H56:$KM56,"&gt;-1")=0,"",SUMIF('English Scores- Leveled papers'!$H$3:$KM$3,V$4,'English Scores- Leveled papers'!$H56:$KM56)))</f>
        <v/>
      </c>
      <c r="W57" s="89" t="str">
        <f>IF($B57="","",IF(COUNTIFS('English Scores- Leveled papers'!$H$3:$KM$3,W$4,'English Scores- Leveled papers'!$H56:$KM56,"&gt;-1")=0,"",SUMIF('English Scores- Leveled papers'!$H$3:$KM$3,W$4,'English Scores- Leveled papers'!$H56:$KM56)))</f>
        <v/>
      </c>
      <c r="X57" s="89" t="str">
        <f>IF($B57="","",IF(COUNTIFS('English Scores- Leveled papers'!$H$3:$KM$3,X$4,'English Scores- Leveled papers'!$H56:$KM56,"&gt;-1")=0,"",SUMIF('English Scores- Leveled papers'!$H$3:$KM$3,X$4,'English Scores- Leveled papers'!$H56:$KM56)))</f>
        <v/>
      </c>
      <c r="Y57" s="89" t="str">
        <f>IF($B57="","",IF(COUNTIFS('English Scores- Leveled papers'!$H$3:$KM$3,Y$4,'English Scores- Leveled papers'!$H56:$KM56,"&gt;-1")=0,"",SUMIF('English Scores- Leveled papers'!$H$3:$KM$3,Y$4,'English Scores- Leveled papers'!$H56:$KM56)))</f>
        <v/>
      </c>
      <c r="Z57" s="89" t="str">
        <f>IF($B57="","",IF(COUNTIFS('English Scores- Leveled papers'!$H$3:$KM$3,Z$4,'English Scores- Leveled papers'!$H56:$KM56,"&gt;-1")=0,"",SUMIF('English Scores- Leveled papers'!$H$3:$KM$3,Z$4,'English Scores- Leveled papers'!$H56:$KM56)))</f>
        <v/>
      </c>
      <c r="AA57" s="89" t="str">
        <f>IF($B57="","",IF(COUNTIFS('English Scores- Leveled papers'!$H$3:$KM$3,AA$4,'English Scores- Leveled papers'!$H56:$KM56,"&gt;-1")=0,"",SUMIF('English Scores- Leveled papers'!$H$3:$KM$3,AA$4,'English Scores- Leveled papers'!$H56:$KM56)))</f>
        <v/>
      </c>
      <c r="AB57" s="89" t="str">
        <f>IF($B57="","",IF(COUNTIFS('English Scores- Leveled papers'!$H$3:$KM$3,AB$4,'English Scores- Leveled papers'!$H56:$KM56,"&gt;-1")=0,"",SUMIF('English Scores- Leveled papers'!$H$3:$KM$3,AB$4,'English Scores- Leveled papers'!$H56:$KM56)))</f>
        <v/>
      </c>
      <c r="AC57" s="89" t="str">
        <f>IF($B57="","",IF(COUNTIFS('English Scores- Leveled papers'!$H$3:$KM$3,AC$4,'English Scores- Leveled papers'!$H56:$KM56,"&gt;-1")=0,"",SUMIF('English Scores- Leveled papers'!$H$3:$KM$3,AC$4,'English Scores- Leveled papers'!$H56:$KM56)))</f>
        <v/>
      </c>
      <c r="AD57" s="89" t="str">
        <f>IF($B57="","",IF(COUNTIFS('English Scores- Leveled papers'!$H$3:$KM$3,AD$4,'English Scores- Leveled papers'!$H56:$KM56,"&gt;-1")=0,"",SUMIF('English Scores- Leveled papers'!$H$3:$KM$3,AD$4,'English Scores- Leveled papers'!$H56:$KM56)))</f>
        <v/>
      </c>
      <c r="AE57" s="89" t="str">
        <f>IF($B57="","",IF(COUNTIFS('English Scores- Leveled papers'!$H$3:$KM$3,AE$4,'English Scores- Leveled papers'!$H56:$KM56,"&gt;-1")=0,"",SUMIF('English Scores- Leveled papers'!$H$3:$KM$3,AE$4,'English Scores- Leveled papers'!$H56:$KM56)))</f>
        <v/>
      </c>
      <c r="AF57" s="89" t="str">
        <f>IF($B57="","",IF(COUNTIFS('English Scores- Leveled papers'!$H$3:$KM$3,AF$4,'English Scores- Leveled papers'!$H56:$KM56,"&gt;-1")=0,"",SUMIF('English Scores- Leveled papers'!$H$3:$KM$3,AF$4,'English Scores- Leveled papers'!$H56:$KM56)))</f>
        <v/>
      </c>
      <c r="AG57" s="89" t="str">
        <f>IF($B57="","",IF(COUNTIFS('English Scores- Leveled papers'!$H$3:$KM$3,AG$4,'English Scores- Leveled papers'!$H56:$KM56,"&gt;-1")=0,"",SUMIF('English Scores- Leveled papers'!$H$3:$KM$3,AG$4,'English Scores- Leveled papers'!$H56:$KM56)))</f>
        <v/>
      </c>
      <c r="AH57" s="89" t="str">
        <f>IF($B57="","",IF(COUNTIFS('English Scores- Leveled papers'!$H$3:$KM$3,AH$4,'English Scores- Leveled papers'!$H56:$KM56,"&gt;-1")=0,"",SUMIF('English Scores- Leveled papers'!$H$3:$KM$3,AH$4,'English Scores- Leveled papers'!$H56:$KM56)))</f>
        <v/>
      </c>
      <c r="AI57" s="89" t="str">
        <f>IF($B57="","",IF(COUNTIFS('English Scores- Leveled papers'!$H$3:$KM$3,AI$4,'English Scores- Leveled papers'!$H56:$KM56,"&gt;-1")=0,"",SUMIF('English Scores- Leveled papers'!$H$3:$KM$3,AI$4,'English Scores- Leveled papers'!$H56:$KM56)))</f>
        <v/>
      </c>
      <c r="AJ57" s="89" t="str">
        <f>IF($B57="","",IF(COUNTIFS('English Scores- Leveled papers'!$H$3:$KM$3,AJ$4,'English Scores- Leveled papers'!$H56:$KM56,"&gt;-1")=0,"",SUMIF('English Scores- Leveled papers'!$H$3:$KM$3,AJ$4,'English Scores- Leveled papers'!$H56:$KM56)))</f>
        <v/>
      </c>
      <c r="AK57" s="89" t="str">
        <f>IF($B57="","",IF(COUNTIFS('English Scores- Leveled papers'!$H$3:$KM$3,AK$4,'English Scores- Leveled papers'!$H56:$KM56,"&gt;-1")=0,"",SUMIF('English Scores- Leveled papers'!$H$3:$KM$3,AK$4,'English Scores- Leveled papers'!$H56:$KM56)))</f>
        <v/>
      </c>
      <c r="AL57" s="89" t="str">
        <f>IF($B57="","",IF(COUNTIFS('English Scores- Leveled papers'!$H$3:$KM$3,AL$4,'English Scores- Leveled papers'!$H56:$KM56,"&gt;-1")=0,"",SUMIF('English Scores- Leveled papers'!$H$3:$KM$3,AL$4,'English Scores- Leveled papers'!$H56:$KM56)))</f>
        <v/>
      </c>
      <c r="AM57" s="89" t="str">
        <f>IF($B57="","",IF(COUNTIFS('English Scores- Leveled papers'!$H$3:$KM$3,AM$4,'English Scores- Leveled papers'!$H56:$KM56,"&gt;-1")=0,"",SUMIF('English Scores- Leveled papers'!$H$3:$KM$3,AM$4,'English Scores- Leveled papers'!$H56:$KM56)))</f>
        <v/>
      </c>
      <c r="AN57" s="89" t="str">
        <f>IF($B57="","",IF(COUNTIFS('English Scores- Leveled papers'!$H$3:$KM$3,AN$4,'English Scores- Leveled papers'!$H56:$KM56,"&gt;-1")=0,"",SUMIF('English Scores- Leveled papers'!$H$3:$KM$3,AN$4,'English Scores- Leveled papers'!$H56:$KM56)))</f>
        <v/>
      </c>
      <c r="AO57" s="89" t="str">
        <f>IF($B57="","",IF(COUNTIFS('English Scores- Leveled papers'!$H$3:$KM$3,AO$4,'English Scores- Leveled papers'!$H56:$KM56,"&gt;-1")=0,"",SUMIF('English Scores- Leveled papers'!$H$3:$KM$3,AO$4,'English Scores- Leveled papers'!$H56:$KM56)))</f>
        <v/>
      </c>
      <c r="AP57" s="89" t="str">
        <f>IF($B57="","",IF(COUNTIFS('English Scores- Leveled papers'!$H$3:$KM$3,AP$4,'English Scores- Leveled papers'!$H56:$KM56,"&gt;-1")=0,"",SUMIF('English Scores- Leveled papers'!$H$3:$KM$3,AP$4,'English Scores- Leveled papers'!$H56:$KM56)))</f>
        <v/>
      </c>
      <c r="AQ57" s="89" t="str">
        <f>IF($B57="","",IF(COUNTIFS('English Scores- Leveled papers'!$H$3:$KM$3,AQ$4,'English Scores- Leveled papers'!$H56:$KM56,"&gt;-1")=0,"",SUMIF('English Scores- Leveled papers'!$H$3:$KM$3,AQ$4,'English Scores- Leveled papers'!$H56:$KM56)))</f>
        <v/>
      </c>
      <c r="AR57" s="89" t="str">
        <f>IF($B57="","",IF(COUNTIFS('English Scores- Leveled papers'!$H$3:$KM$3,AR$4,'English Scores- Leveled papers'!$H56:$KM56,"&gt;-1")=0,"",SUMIF('English Scores- Leveled papers'!$H$3:$KM$3,AR$4,'English Scores- Leveled papers'!$H56:$KM56)))</f>
        <v/>
      </c>
      <c r="AS57" s="89" t="str">
        <f>IF($B57="","",IF(COUNTIFS('English Scores- Leveled papers'!$H$3:$KM$3,AS$4,'English Scores- Leveled papers'!$H56:$KM56,"&gt;-1")=0,"",SUMIF('English Scores- Leveled papers'!$H$3:$KM$3,AS$4,'English Scores- Leveled papers'!$H56:$KM56)))</f>
        <v/>
      </c>
      <c r="AT57" s="89" t="str">
        <f>IF($B57="","",IF(COUNTIFS('English Scores- Leveled papers'!$H$3:$KM$3,AT$4,'English Scores- Leveled papers'!$H56:$KM56,"&gt;-1")=0,"",SUMIF('English Scores- Leveled papers'!$H$3:$KM$3,AT$4,'English Scores- Leveled papers'!$H56:$KM56)))</f>
        <v/>
      </c>
      <c r="AU57" s="89" t="str">
        <f>IF($B57="","",IF(COUNTIFS('English Scores- Leveled papers'!$H$3:$KM$3,AU$4,'English Scores- Leveled papers'!$H56:$KM56,"&gt;-1")=0,"",SUMIF('English Scores- Leveled papers'!$H$3:$KM$3,AU$4,'English Scores- Leveled papers'!$H56:$KM56)))</f>
        <v/>
      </c>
      <c r="AV57" s="89" t="str">
        <f>IF($B57="","",IF(COUNTIFS('English Scores- Leveled papers'!$H$3:$KM$3,AV$4,'English Scores- Leveled papers'!$H56:$KM56,"&gt;-1")=0,"",SUMIF('English Scores- Leveled papers'!$H$3:$KM$3,AV$4,'English Scores- Leveled papers'!$H56:$KM56)))</f>
        <v/>
      </c>
      <c r="AW57" s="89" t="str">
        <f>IF($B57="","",IF(COUNTIFS('English Scores- Leveled papers'!$H$3:$KM$3,AW$4,'English Scores- Leveled papers'!$H56:$KM56,"&gt;-1")=0,"",SUMIF('English Scores- Leveled papers'!$H$3:$KM$3,AW$4,'English Scores- Leveled papers'!$H56:$KM56)))</f>
        <v/>
      </c>
      <c r="AX57" s="89" t="str">
        <f>IF($B57="","",IF(COUNTIFS('English Scores- Leveled papers'!$H$3:$KM$3,AX$4,'English Scores- Leveled papers'!$H56:$KM56,"&gt;-1")=0,"",SUMIF('English Scores- Leveled papers'!$H$3:$KM$3,AX$4,'English Scores- Leveled papers'!$H56:$KM56)))</f>
        <v/>
      </c>
      <c r="AY57" s="89" t="str">
        <f>IF($B57="","",IF(COUNTIFS('English Scores- Leveled papers'!$H$3:$KM$3,AY$4,'English Scores- Leveled papers'!$H56:$KM56,"&gt;-1")=0,"",SUMIF('English Scores- Leveled papers'!$H$3:$KM$3,AY$4,'English Scores- Leveled papers'!$H56:$KM56)))</f>
        <v/>
      </c>
      <c r="AZ57" s="89" t="str">
        <f>IF($B57="","",IF(COUNTIFS('English Scores- Leveled papers'!$H$3:$KM$3,AZ$4,'English Scores- Leveled papers'!$H56:$KM56,"&gt;-1")=0,"",SUMIF('English Scores- Leveled papers'!$H$3:$KM$3,AZ$4,'English Scores- Leveled papers'!$H56:$KM56)))</f>
        <v/>
      </c>
      <c r="BA57" s="89" t="str">
        <f>IF($B57="","",IF(COUNTIFS('English Scores- Leveled papers'!$H$3:$KM$3,BA$4,'English Scores- Leveled papers'!$H56:$KM56,"&gt;-1")=0,"",SUMIF('English Scores- Leveled papers'!$H$3:$KM$3,BA$4,'English Scores- Leveled papers'!$H56:$KM56)))</f>
        <v/>
      </c>
      <c r="BB57" s="89" t="str">
        <f>IF($B57="","",IF(COUNTIFS('English Scores- Leveled papers'!$H$3:$KM$3,BB$4,'English Scores- Leveled papers'!$H56:$KM56,"&gt;-1")=0,"",SUMIF('English Scores- Leveled papers'!$H$3:$KM$3,BB$4,'English Scores- Leveled papers'!$H56:$KM56)))</f>
        <v/>
      </c>
      <c r="BC57" s="89" t="str">
        <f>IF($B57="","",IF(COUNTIFS('English Scores- Leveled papers'!$H$3:$KM$3,BC$4,'English Scores- Leveled papers'!$H56:$KM56,"&gt;-1")=0,"",SUMIF('English Scores- Leveled papers'!$H$3:$KM$3,BC$4,'English Scores- Leveled papers'!$H56:$KM56)))</f>
        <v/>
      </c>
      <c r="BD57" s="89" t="str">
        <f>IF($B57="","",IF(COUNTIFS('English Scores- Leveled papers'!$H$3:$KM$3,BD$4,'English Scores- Leveled papers'!$H56:$KM56,"&gt;-1")=0,"",SUMIF('English Scores- Leveled papers'!$H$3:$KM$3,BD$4,'English Scores- Leveled papers'!$H56:$KM56)))</f>
        <v/>
      </c>
      <c r="BE57" s="89" t="str">
        <f>IF($B57="","",IF(COUNTIFS('English Scores- Leveled papers'!$H$3:$KM$3,BE$4,'English Scores- Leveled papers'!$H56:$KM56,"&gt;-1")=0,"",SUMIF('English Scores- Leveled papers'!$H$3:$KM$3,BE$4,'English Scores- Leveled papers'!$H56:$KM56)))</f>
        <v/>
      </c>
      <c r="BF57" s="89" t="str">
        <f>IF($B57="","",IF(COUNTIFS('English Scores- Leveled papers'!$H$3:$KM$3,BF$4,'English Scores- Leveled papers'!$H56:$KM56,"&gt;-1")=0,"",SUMIF('English Scores- Leveled papers'!$H$3:$KM$3,BF$4,'English Scores- Leveled papers'!$H56:$KM56)))</f>
        <v/>
      </c>
      <c r="BG57" s="89" t="str">
        <f>IF($B57="","",IF(COUNTIFS('English Scores- Leveled papers'!$H$3:$KM$3,BG$4,'English Scores- Leveled papers'!$H56:$KM56,"&gt;-1")=0,"",SUMIF('English Scores- Leveled papers'!$H$3:$KM$3,BG$4,'English Scores- Leveled papers'!$H56:$KM56)))</f>
        <v/>
      </c>
      <c r="BH57" s="89" t="str">
        <f>IF($B57="","",IF(COUNTIFS('English Scores- Leveled papers'!$H$3:$KM$3,BH$4,'English Scores- Leveled papers'!$H56:$KM56,"&gt;-1")=0,"",SUMIF('English Scores- Leveled papers'!$H$3:$KM$3,BH$4,'English Scores- Leveled papers'!$H56:$KM56)))</f>
        <v/>
      </c>
      <c r="BI57" s="89" t="str">
        <f>IF($B57="","",IF(COUNTIFS('English Scores- Leveled papers'!$H$3:$KM$3,BI$4,'English Scores- Leveled papers'!$H56:$KM56,"&gt;-1")=0,"",SUMIF('English Scores- Leveled papers'!$H$3:$KM$3,BI$4,'English Scores- Leveled papers'!$H56:$KM56)))</f>
        <v/>
      </c>
      <c r="BJ57" s="89" t="str">
        <f>IF($B57="","",IF(COUNTIFS('English Scores- Leveled papers'!$H$3:$KM$3,BJ$4,'English Scores- Leveled papers'!$H56:$KM56,"&gt;-1")=0,"",SUMIF('English Scores- Leveled papers'!$H$3:$KM$3,BJ$4,'English Scores- Leveled papers'!$H56:$KM56)))</f>
        <v/>
      </c>
      <c r="BK57" s="89" t="str">
        <f>IF($B57="","",IF(COUNTIFS('English Scores- Leveled papers'!$H$3:$KM$3,BK$4,'English Scores- Leveled papers'!$H56:$KM56,"&gt;-1")=0,"",SUMIF('English Scores- Leveled papers'!$H$3:$KM$3,BK$4,'English Scores- Leveled papers'!$H56:$KM56)))</f>
        <v/>
      </c>
      <c r="BL57" s="89" t="str">
        <f>IF($B57="","",IF(COUNTIFS('English Scores- Leveled papers'!$H$3:$KM$3,BL$4,'English Scores- Leveled papers'!$H56:$KM56,"&gt;-1")=0,"",SUMIF('English Scores- Leveled papers'!$H$3:$KM$3,BL$4,'English Scores- Leveled papers'!$H56:$KM56)))</f>
        <v/>
      </c>
      <c r="BM57" s="89" t="str">
        <f>IF($B57="","",IF(COUNTIFS('Eng GLA 6th, 7th, 8th'!$E$3:$DV$3,BM$4,'Eng GLA 6th, 7th, 8th'!$E57:$DV57, "&gt;-1")=0,"",SUMIF('Eng GLA 6th, 7th, 8th'!$E$3:$DV$3,BM$4,'Eng GLA 6th, 7th, 8th'!$E57:$DV57)))</f>
        <v/>
      </c>
      <c r="BN57" s="89" t="str">
        <f>IF($B57="","",IF(COUNTIFS('Eng GLA 6th, 7th, 8th'!$E$3:$DV$3,BN$4,'Eng GLA 6th, 7th, 8th'!$E57:$DV57, "&gt;-1")=0,"",SUMIF('Eng GLA 6th, 7th, 8th'!$E$3:$DV$3,BN$4,'Eng GLA 6th, 7th, 8th'!$E57:$DV57)))</f>
        <v/>
      </c>
      <c r="BO57" s="89" t="str">
        <f>IF($B57="","",IF(COUNTIFS('Eng GLA 6th, 7th, 8th'!$E$3:$DV$3,BO$4,'Eng GLA 6th, 7th, 8th'!$E57:$DV57, "&gt;-1")=0,"",SUMIF('Eng GLA 6th, 7th, 8th'!$E$3:$DV$3,BO$4,'Eng GLA 6th, 7th, 8th'!$E57:$DV57)))</f>
        <v/>
      </c>
      <c r="BP57" s="89" t="str">
        <f>IF($B57="","",IF(COUNTIFS('Eng GLA 6th, 7th, 8th'!$E$3:$DV$3,BP$4,'Eng GLA 6th, 7th, 8th'!$E57:$DV57, "&gt;-1")=0,"",SUMIF('Eng GLA 6th, 7th, 8th'!$E$3:$DV$3,BP$4,'Eng GLA 6th, 7th, 8th'!$E57:$DV57)))</f>
        <v/>
      </c>
      <c r="BQ57" s="89" t="str">
        <f>IF($B57="","",IF(COUNTIFS('Eng GLA 6th, 7th, 8th'!$E$3:$DV$3,BQ$4,'Eng GLA 6th, 7th, 8th'!$E57:$DV57, "&gt;-1")=0,"",SUMIF('Eng GLA 6th, 7th, 8th'!$E$3:$DV$3,BQ$4,'Eng GLA 6th, 7th, 8th'!$E57:$DV57)))</f>
        <v/>
      </c>
      <c r="BR57" s="89" t="str">
        <f>IF($B57="","",IF(COUNTIFS('Eng GLA 6th, 7th, 8th'!$E$3:$DV$3,BR$4,'Eng GLA 6th, 7th, 8th'!$E57:$DV57, "&gt;-1")=0,"",SUMIF('Eng GLA 6th, 7th, 8th'!$E$3:$DV$3,BR$4,'Eng GLA 6th, 7th, 8th'!$E57:$DV57)))</f>
        <v/>
      </c>
      <c r="BS57" s="89" t="str">
        <f>IF($B57="","",IF(COUNTIFS('Eng GLA 6th, 7th, 8th'!$E$3:$DV$3,BS$4,'Eng GLA 6th, 7th, 8th'!$E57:$DV57, "&gt;-1")=0,"",SUMIF('Eng GLA 6th, 7th, 8th'!$E$3:$DV$3,BS$4,'Eng GLA 6th, 7th, 8th'!$E57:$DV57)))</f>
        <v/>
      </c>
      <c r="BT57" s="89" t="str">
        <f>IF($B57="","",IF(COUNTIFS('Eng GLA 6th, 7th, 8th'!$E$3:$DV$3,BT$4,'Eng GLA 6th, 7th, 8th'!$E57:$DV57, "&gt;-1")=0,"",SUMIF('Eng GLA 6th, 7th, 8th'!$E$3:$DV$3,BT$4,'Eng GLA 6th, 7th, 8th'!$E57:$DV57)))</f>
        <v/>
      </c>
      <c r="BU57" s="89" t="str">
        <f>IF($B57="","",IF(COUNTIFS('Eng GLA 6th, 7th, 8th'!$E$3:$DV$3,BU$4,'Eng GLA 6th, 7th, 8th'!$E57:$DV57, "&gt;-1")=0,"",SUMIF('Eng GLA 6th, 7th, 8th'!$E$3:$DV$3,BU$4,'Eng GLA 6th, 7th, 8th'!$E57:$DV57)))</f>
        <v/>
      </c>
      <c r="BV57" s="89" t="str">
        <f>IF($B57="","",IF(COUNTIFS('Eng GLA 6th, 7th, 8th'!$E$3:$DV$3,BV$4,'Eng GLA 6th, 7th, 8th'!$E57:$DV57, "&gt;-1")=0,"",SUMIF('Eng GLA 6th, 7th, 8th'!$E$3:$DV$3,BV$4,'Eng GLA 6th, 7th, 8th'!$E57:$DV57)))</f>
        <v/>
      </c>
      <c r="BW57" s="89" t="str">
        <f>IF($B57="","",IF(COUNTIFS('Eng GLA 6th, 7th, 8th'!$E$3:$DV$3,BW$4,'Eng GLA 6th, 7th, 8th'!$E57:$DV57, "&gt;-1")=0,"",SUMIF('Eng GLA 6th, 7th, 8th'!$E$3:$DV$3,BW$4,'Eng GLA 6th, 7th, 8th'!$E57:$DV57)))</f>
        <v/>
      </c>
      <c r="BX57" s="89" t="str">
        <f>IF($B57="","",IF(COUNTIFS('Eng GLA 6th, 7th, 8th'!$E$3:$DV$3,BX$4,'Eng GLA 6th, 7th, 8th'!$E57:$DV57, "&gt;-1")=0,"",SUMIF('Eng GLA 6th, 7th, 8th'!$E$3:$DV$3,BX$4,'Eng GLA 6th, 7th, 8th'!$E57:$DV57)))</f>
        <v/>
      </c>
      <c r="BY57" s="89" t="str">
        <f>IF($B57="","",IF(COUNTIFS('Eng GLA 6th, 7th, 8th'!$E$3:$DV$3,BY$4,'Eng GLA 6th, 7th, 8th'!$E57:$DV57, "&gt;-1")=0,"",SUMIF('Eng GLA 6th, 7th, 8th'!$E$3:$DV$3,BY$4,'Eng GLA 6th, 7th, 8th'!$E57:$DV57)))</f>
        <v/>
      </c>
      <c r="BZ57" s="89" t="str">
        <f>IF($B57="","",IF(COUNTIFS('Eng GLA 6th, 7th, 8th'!$E$3:$DV$3,BZ$4,'Eng GLA 6th, 7th, 8th'!$E57:$DV57, "&gt;-1")=0,"",SUMIF('Eng GLA 6th, 7th, 8th'!$E$3:$DV$3,BZ$4,'Eng GLA 6th, 7th, 8th'!$E57:$DV57)))</f>
        <v/>
      </c>
      <c r="CA57" s="89" t="str">
        <f>IF($B57="","",IF(COUNTIFS('Eng GLA 6th, 7th, 8th'!$E$3:$DV$3,CA$4,'Eng GLA 6th, 7th, 8th'!$E57:$DV57, "&gt;-1")=0,"",SUMIF('Eng GLA 6th, 7th, 8th'!$E$3:$DV$3,CA$4,'Eng GLA 6th, 7th, 8th'!$E57:$DV57)))</f>
        <v/>
      </c>
      <c r="CB57" s="426"/>
      <c r="CC57" s="133" t="str">
        <f>IFERROR(IF((COUNT('Eng GLA 6th, 7th, 8th'!E57:U57)=0)," ",(SUM('Eng GLA 6th, 7th, 8th'!E57:U57)/$CC$3)),"")</f>
        <v xml:space="preserve"> </v>
      </c>
      <c r="CD57" s="133" t="str">
        <f>IFERROR(IF((COUNT('Eng GLA 6th, 7th, 8th'!V57:AA57)=0)," ",(SUM('Eng GLA 6th, 7th, 8th'!V57:AA57)/$CD$3)),"")</f>
        <v xml:space="preserve"> </v>
      </c>
      <c r="CE57" s="133" t="str">
        <f>IFERROR(IF((COUNT('Eng GLA 6th, 7th, 8th'!AB57:AG57)=0)," ",(SUM('Eng GLA 6th, 7th, 8th'!AB57:AG57)/$CE$3)),"")</f>
        <v xml:space="preserve"> </v>
      </c>
      <c r="CF57" s="133" t="str">
        <f>IFERROR(IF((COUNT('Eng GLA 6th, 7th, 8th'!AH57:AP57)=0)," ",(SUM('Eng GLA 6th, 7th, 8th'!AH57:AP57)/$CF$3)),"")</f>
        <v xml:space="preserve"> </v>
      </c>
      <c r="CG57" s="433" t="str">
        <f>IFERROR(IF((COUNT('Eng GLA 6th, 7th, 8th'!AR57:BH57)=0)," ",(SUM('Eng GLA 6th, 7th, 8th'!AR57:BH57)/$CG$3)),"")</f>
        <v xml:space="preserve"> </v>
      </c>
      <c r="CH57" s="433" t="str">
        <f>IFERROR(IF((COUNT('Eng GLA 6th, 7th, 8th'!BI57:BN57)=0)," ",(SUM('Eng GLA 6th, 7th, 8th'!BI57:BN57)/$CH$3)),"")</f>
        <v xml:space="preserve"> </v>
      </c>
      <c r="CI57" s="433" t="str">
        <f>IFERROR(IF((COUNT('Eng GLA 6th, 7th, 8th'!BO57:BT57)=0)," ",(SUM('Eng GLA 6th, 7th, 8th'!BO57:BT57)/$CI$3)),"")</f>
        <v xml:space="preserve"> </v>
      </c>
      <c r="CJ57" s="433" t="str">
        <f>IFERROR(IF((COUNT('Eng GLA 6th, 7th, 8th'!BU57:CF57)=0)," ",(SUM('Eng GLA 6th, 7th, 8th'!BU57:CF57)/$CJ$3)),"")</f>
        <v xml:space="preserve"> </v>
      </c>
      <c r="CK57" s="433" t="str">
        <f>IFERROR(IF((COUNT('Eng GLA 6th, 7th, 8th'!CH57:CX57)=0)," ",(SUM('Eng GLA 6th, 7th, 8th'!CH57:CX57)/$CK$3)),"")</f>
        <v xml:space="preserve"> </v>
      </c>
      <c r="CL57" s="433" t="str">
        <f>IFERROR(IF((COUNT('Eng GLA 6th, 7th, 8th'!CY57:DD57)=0)," ",(SUM('Eng GLA 6th, 7th, 8th'!CY57:DD57)/$CL$3)),"")</f>
        <v xml:space="preserve"> </v>
      </c>
      <c r="CM57" s="433" t="str">
        <f>IFERROR(IF((COUNT('Eng GLA 6th, 7th, 8th'!DE57:DJ57)=0)," ",(SUM('Eng GLA 6th, 7th, 8th'!DE57:DJ57)/$CM$3)),"")</f>
        <v xml:space="preserve"> </v>
      </c>
      <c r="CN57" s="433" t="str">
        <f>IFERROR(IF((COUNT('Eng GLA 6th, 7th, 8th'!DK57:DV57)=0)," ",(SUM('Eng GLA 6th, 7th, 8th'!DK57:DV57)/$CN$3)),"")</f>
        <v xml:space="preserve"> </v>
      </c>
    </row>
    <row r="58" spans="1:92" ht="12.75" customHeight="1" x14ac:dyDescent="0.2">
      <c r="A58" s="65">
        <v>51</v>
      </c>
      <c r="B58" s="65" t="str">
        <f>'English Scores- Leveled papers'!B57</f>
        <v/>
      </c>
      <c r="C58" s="66" t="str">
        <f>'RC Mastery Check+Question type'!H55</f>
        <v/>
      </c>
      <c r="D58" s="153" t="str">
        <f>'Cover Sheet'!L55</f>
        <v/>
      </c>
      <c r="E58" s="89" t="str">
        <f>IF($B58="","",IF(COUNTIFS('English Scores- Leveled papers'!$H$3:$KM$3,E$4,'English Scores- Leveled papers'!$H57:$KM57,"&gt;-1")=0,"",SUMIF('English Scores- Leveled papers'!$H$3:$KM$3,E$4,'English Scores- Leveled papers'!$H57:$KM57)))</f>
        <v/>
      </c>
      <c r="F58" s="89" t="str">
        <f>IF($B58="","",IF(COUNTIFS('English Scores- Leveled papers'!$H$3:$KM$3,F$4,'English Scores- Leveled papers'!$H57:$KM57,"&gt;-1")=0,"",SUMIF('English Scores- Leveled papers'!$H$3:$KM$3,F$4,'English Scores- Leveled papers'!$H57:$KM57)))</f>
        <v/>
      </c>
      <c r="G58" s="89" t="str">
        <f>IF($B58="","",IF(COUNTIFS('English Scores- Leveled papers'!$H$3:$KM$3,G$4,'English Scores- Leveled papers'!$H57:$KM57,"&gt;-1")=0,"",SUMIF('English Scores- Leveled papers'!$H$3:$KM$3,G$4,'English Scores- Leveled papers'!$H57:$KM57)))</f>
        <v/>
      </c>
      <c r="H58" s="89" t="str">
        <f>IF($B58="","",IF(COUNTIFS('English Scores- Leveled papers'!$H$3:$KM$3,H$4,'English Scores- Leveled papers'!$H57:$KM57,"&gt;-1")=0,"",SUMIF('English Scores- Leveled papers'!$H$3:$KM$3,H$4,'English Scores- Leveled papers'!$H57:$KM57)))</f>
        <v/>
      </c>
      <c r="I58" s="89" t="str">
        <f>IF($B58="","",IF(COUNTIFS('English Scores- Leveled papers'!$H$3:$KM$3,I$4,'English Scores- Leveled papers'!$H57:$KM57,"&gt;-1")=0,"",SUMIF('English Scores- Leveled papers'!$H$3:$KM$3,I$4,'English Scores- Leveled papers'!$H57:$KM57)))</f>
        <v/>
      </c>
      <c r="J58" s="89" t="str">
        <f>IF($B58="","",IF(COUNTIFS('English Scores- Leveled papers'!$H$3:$KM$3,J$4,'English Scores- Leveled papers'!$H57:$KM57,"&gt;-1")=0,"",SUMIF('English Scores- Leveled papers'!$H$3:$KM$3,J$4,'English Scores- Leveled papers'!$H57:$KM57)))</f>
        <v/>
      </c>
      <c r="K58" s="89" t="str">
        <f>IF($B58="","",IF(COUNTIFS('English Scores- Leveled papers'!$H$3:$KM$3,K$4,'English Scores- Leveled papers'!$H57:$KM57,"&gt;-1")=0,"",SUMIF('English Scores- Leveled papers'!$H$3:$KM$3,K$4,'English Scores- Leveled papers'!$H57:$KM57)))</f>
        <v/>
      </c>
      <c r="L58" s="89" t="str">
        <f>IF($B58="","",IF(COUNTIFS('English Scores- Leveled papers'!$H$3:$KM$3,L$4,'English Scores- Leveled papers'!$H57:$KM57,"&gt;-1")=0,"",SUMIF('English Scores- Leveled papers'!$H$3:$KM$3,L$4,'English Scores- Leveled papers'!$H57:$KM57)))</f>
        <v/>
      </c>
      <c r="M58" s="89" t="str">
        <f>IF($B58="","",IF(COUNTIFS('English Scores- Leveled papers'!$H$3:$KM$3,M$4,'English Scores- Leveled papers'!$H57:$KM57,"&gt;-1")=0,"",SUMIF('English Scores- Leveled papers'!$H$3:$KM$3,M$4,'English Scores- Leveled papers'!$H57:$KM57)))</f>
        <v/>
      </c>
      <c r="N58" s="89" t="str">
        <f>IF($B58="","",IF(COUNTIFS('English Scores- Leveled papers'!$H$3:$KM$3,N$4,'English Scores- Leveled papers'!$H57:$KM57,"&gt;-1")=0,"",SUMIF('English Scores- Leveled papers'!$H$3:$KM$3,N$4,'English Scores- Leveled papers'!$H57:$KM57)))</f>
        <v/>
      </c>
      <c r="O58" s="89" t="str">
        <f>IF($B58="","",IF(COUNTIFS('English Scores- Leveled papers'!$H$3:$KM$3,O$4,'English Scores- Leveled papers'!$H57:$KM57,"&gt;-1")=0,"",SUMIF('English Scores- Leveled papers'!$H$3:$KM$3,O$4,'English Scores- Leveled papers'!$H57:$KM57)))</f>
        <v/>
      </c>
      <c r="P58" s="89" t="str">
        <f>IF($B58="","",IF(COUNTIFS('English Scores- Leveled papers'!$H$3:$KM$3,P$4,'English Scores- Leveled papers'!$H57:$KM57,"&gt;-1")=0,"",SUMIF('English Scores- Leveled papers'!$H$3:$KM$3,P$4,'English Scores- Leveled papers'!$H57:$KM57)))</f>
        <v/>
      </c>
      <c r="Q58" s="89" t="str">
        <f>IF($B58="","",IF(COUNTIFS('English Scores- Leveled papers'!$H$3:$KM$3,Q$4,'English Scores- Leveled papers'!$H57:$KM57,"&gt;-1")=0,"",SUMIF('English Scores- Leveled papers'!$H$3:$KM$3,Q$4,'English Scores- Leveled papers'!$H57:$KM57)))</f>
        <v/>
      </c>
      <c r="R58" s="89" t="str">
        <f>IF($B58="","",IF(COUNTIFS('English Scores- Leveled papers'!$H$3:$KM$3,R$4,'English Scores- Leveled papers'!$H57:$KM57,"&gt;-1")=0,"",SUMIF('English Scores- Leveled papers'!$H$3:$KM$3,R$4,'English Scores- Leveled papers'!$H57:$KM57)))</f>
        <v/>
      </c>
      <c r="S58" s="89" t="str">
        <f>IF($B58="","",IF(COUNTIFS('English Scores- Leveled papers'!$H$3:$KM$3,S$4,'English Scores- Leveled papers'!$H57:$KM57,"&gt;-1")=0,"",SUMIF('English Scores- Leveled papers'!$H$3:$KM$3,S$4,'English Scores- Leveled papers'!$H57:$KM57)))</f>
        <v/>
      </c>
      <c r="T58" s="89" t="str">
        <f>IF($B58="","",IF(COUNTIFS('English Scores- Leveled papers'!$H$3:$KM$3,T$4,'English Scores- Leveled papers'!$H57:$KM57,"&gt;-1")=0,"",SUMIF('English Scores- Leveled papers'!$H$3:$KM$3,T$4,'English Scores- Leveled papers'!$H57:$KM57)))</f>
        <v/>
      </c>
      <c r="U58" s="89" t="str">
        <f>IF($B58="","",IF(COUNTIFS('English Scores- Leveled papers'!$H$3:$KM$3,U$4,'English Scores- Leveled papers'!$H57:$KM57,"&gt;-1")=0,"",SUMIF('English Scores- Leveled papers'!$H$3:$KM$3,U$4,'English Scores- Leveled papers'!$H57:$KM57)))</f>
        <v/>
      </c>
      <c r="V58" s="89" t="str">
        <f>IF($B58="","",IF(COUNTIFS('English Scores- Leveled papers'!$H$3:$KM$3,V$4,'English Scores- Leveled papers'!$H57:$KM57,"&gt;-1")=0,"",SUMIF('English Scores- Leveled papers'!$H$3:$KM$3,V$4,'English Scores- Leveled papers'!$H57:$KM57)))</f>
        <v/>
      </c>
      <c r="W58" s="89" t="str">
        <f>IF($B58="","",IF(COUNTIFS('English Scores- Leveled papers'!$H$3:$KM$3,W$4,'English Scores- Leveled papers'!$H57:$KM57,"&gt;-1")=0,"",SUMIF('English Scores- Leveled papers'!$H$3:$KM$3,W$4,'English Scores- Leveled papers'!$H57:$KM57)))</f>
        <v/>
      </c>
      <c r="X58" s="89" t="str">
        <f>IF($B58="","",IF(COUNTIFS('English Scores- Leveled papers'!$H$3:$KM$3,X$4,'English Scores- Leveled papers'!$H57:$KM57,"&gt;-1")=0,"",SUMIF('English Scores- Leveled papers'!$H$3:$KM$3,X$4,'English Scores- Leveled papers'!$H57:$KM57)))</f>
        <v/>
      </c>
      <c r="Y58" s="89" t="str">
        <f>IF($B58="","",IF(COUNTIFS('English Scores- Leveled papers'!$H$3:$KM$3,Y$4,'English Scores- Leveled papers'!$H57:$KM57,"&gt;-1")=0,"",SUMIF('English Scores- Leveled papers'!$H$3:$KM$3,Y$4,'English Scores- Leveled papers'!$H57:$KM57)))</f>
        <v/>
      </c>
      <c r="Z58" s="89" t="str">
        <f>IF($B58="","",IF(COUNTIFS('English Scores- Leveled papers'!$H$3:$KM$3,Z$4,'English Scores- Leveled papers'!$H57:$KM57,"&gt;-1")=0,"",SUMIF('English Scores- Leveled papers'!$H$3:$KM$3,Z$4,'English Scores- Leveled papers'!$H57:$KM57)))</f>
        <v/>
      </c>
      <c r="AA58" s="89" t="str">
        <f>IF($B58="","",IF(COUNTIFS('English Scores- Leveled papers'!$H$3:$KM$3,AA$4,'English Scores- Leveled papers'!$H57:$KM57,"&gt;-1")=0,"",SUMIF('English Scores- Leveled papers'!$H$3:$KM$3,AA$4,'English Scores- Leveled papers'!$H57:$KM57)))</f>
        <v/>
      </c>
      <c r="AB58" s="89" t="str">
        <f>IF($B58="","",IF(COUNTIFS('English Scores- Leveled papers'!$H$3:$KM$3,AB$4,'English Scores- Leveled papers'!$H57:$KM57,"&gt;-1")=0,"",SUMIF('English Scores- Leveled papers'!$H$3:$KM$3,AB$4,'English Scores- Leveled papers'!$H57:$KM57)))</f>
        <v/>
      </c>
      <c r="AC58" s="89" t="str">
        <f>IF($B58="","",IF(COUNTIFS('English Scores- Leveled papers'!$H$3:$KM$3,AC$4,'English Scores- Leveled papers'!$H57:$KM57,"&gt;-1")=0,"",SUMIF('English Scores- Leveled papers'!$H$3:$KM$3,AC$4,'English Scores- Leveled papers'!$H57:$KM57)))</f>
        <v/>
      </c>
      <c r="AD58" s="89" t="str">
        <f>IF($B58="","",IF(COUNTIFS('English Scores- Leveled papers'!$H$3:$KM$3,AD$4,'English Scores- Leveled papers'!$H57:$KM57,"&gt;-1")=0,"",SUMIF('English Scores- Leveled papers'!$H$3:$KM$3,AD$4,'English Scores- Leveled papers'!$H57:$KM57)))</f>
        <v/>
      </c>
      <c r="AE58" s="89" t="str">
        <f>IF($B58="","",IF(COUNTIFS('English Scores- Leveled papers'!$H$3:$KM$3,AE$4,'English Scores- Leveled papers'!$H57:$KM57,"&gt;-1")=0,"",SUMIF('English Scores- Leveled papers'!$H$3:$KM$3,AE$4,'English Scores- Leveled papers'!$H57:$KM57)))</f>
        <v/>
      </c>
      <c r="AF58" s="89" t="str">
        <f>IF($B58="","",IF(COUNTIFS('English Scores- Leveled papers'!$H$3:$KM$3,AF$4,'English Scores- Leveled papers'!$H57:$KM57,"&gt;-1")=0,"",SUMIF('English Scores- Leveled papers'!$H$3:$KM$3,AF$4,'English Scores- Leveled papers'!$H57:$KM57)))</f>
        <v/>
      </c>
      <c r="AG58" s="89" t="str">
        <f>IF($B58="","",IF(COUNTIFS('English Scores- Leveled papers'!$H$3:$KM$3,AG$4,'English Scores- Leveled papers'!$H57:$KM57,"&gt;-1")=0,"",SUMIF('English Scores- Leveled papers'!$H$3:$KM$3,AG$4,'English Scores- Leveled papers'!$H57:$KM57)))</f>
        <v/>
      </c>
      <c r="AH58" s="89" t="str">
        <f>IF($B58="","",IF(COUNTIFS('English Scores- Leveled papers'!$H$3:$KM$3,AH$4,'English Scores- Leveled papers'!$H57:$KM57,"&gt;-1")=0,"",SUMIF('English Scores- Leveled papers'!$H$3:$KM$3,AH$4,'English Scores- Leveled papers'!$H57:$KM57)))</f>
        <v/>
      </c>
      <c r="AI58" s="89" t="str">
        <f>IF($B58="","",IF(COUNTIFS('English Scores- Leveled papers'!$H$3:$KM$3,AI$4,'English Scores- Leveled papers'!$H57:$KM57,"&gt;-1")=0,"",SUMIF('English Scores- Leveled papers'!$H$3:$KM$3,AI$4,'English Scores- Leveled papers'!$H57:$KM57)))</f>
        <v/>
      </c>
      <c r="AJ58" s="89" t="str">
        <f>IF($B58="","",IF(COUNTIFS('English Scores- Leveled papers'!$H$3:$KM$3,AJ$4,'English Scores- Leveled papers'!$H57:$KM57,"&gt;-1")=0,"",SUMIF('English Scores- Leveled papers'!$H$3:$KM$3,AJ$4,'English Scores- Leveled papers'!$H57:$KM57)))</f>
        <v/>
      </c>
      <c r="AK58" s="89" t="str">
        <f>IF($B58="","",IF(COUNTIFS('English Scores- Leveled papers'!$H$3:$KM$3,AK$4,'English Scores- Leveled papers'!$H57:$KM57,"&gt;-1")=0,"",SUMIF('English Scores- Leveled papers'!$H$3:$KM$3,AK$4,'English Scores- Leveled papers'!$H57:$KM57)))</f>
        <v/>
      </c>
      <c r="AL58" s="89" t="str">
        <f>IF($B58="","",IF(COUNTIFS('English Scores- Leveled papers'!$H$3:$KM$3,AL$4,'English Scores- Leveled papers'!$H57:$KM57,"&gt;-1")=0,"",SUMIF('English Scores- Leveled papers'!$H$3:$KM$3,AL$4,'English Scores- Leveled papers'!$H57:$KM57)))</f>
        <v/>
      </c>
      <c r="AM58" s="89" t="str">
        <f>IF($B58="","",IF(COUNTIFS('English Scores- Leveled papers'!$H$3:$KM$3,AM$4,'English Scores- Leveled papers'!$H57:$KM57,"&gt;-1")=0,"",SUMIF('English Scores- Leveled papers'!$H$3:$KM$3,AM$4,'English Scores- Leveled papers'!$H57:$KM57)))</f>
        <v/>
      </c>
      <c r="AN58" s="89" t="str">
        <f>IF($B58="","",IF(COUNTIFS('English Scores- Leveled papers'!$H$3:$KM$3,AN$4,'English Scores- Leveled papers'!$H57:$KM57,"&gt;-1")=0,"",SUMIF('English Scores- Leveled papers'!$H$3:$KM$3,AN$4,'English Scores- Leveled papers'!$H57:$KM57)))</f>
        <v/>
      </c>
      <c r="AO58" s="89" t="str">
        <f>IF($B58="","",IF(COUNTIFS('English Scores- Leveled papers'!$H$3:$KM$3,AO$4,'English Scores- Leveled papers'!$H57:$KM57,"&gt;-1")=0,"",SUMIF('English Scores- Leveled papers'!$H$3:$KM$3,AO$4,'English Scores- Leveled papers'!$H57:$KM57)))</f>
        <v/>
      </c>
      <c r="AP58" s="89" t="str">
        <f>IF($B58="","",IF(COUNTIFS('English Scores- Leveled papers'!$H$3:$KM$3,AP$4,'English Scores- Leveled papers'!$H57:$KM57,"&gt;-1")=0,"",SUMIF('English Scores- Leveled papers'!$H$3:$KM$3,AP$4,'English Scores- Leveled papers'!$H57:$KM57)))</f>
        <v/>
      </c>
      <c r="AQ58" s="89" t="str">
        <f>IF($B58="","",IF(COUNTIFS('English Scores- Leveled papers'!$H$3:$KM$3,AQ$4,'English Scores- Leveled papers'!$H57:$KM57,"&gt;-1")=0,"",SUMIF('English Scores- Leveled papers'!$H$3:$KM$3,AQ$4,'English Scores- Leveled papers'!$H57:$KM57)))</f>
        <v/>
      </c>
      <c r="AR58" s="89" t="str">
        <f>IF($B58="","",IF(COUNTIFS('English Scores- Leveled papers'!$H$3:$KM$3,AR$4,'English Scores- Leveled papers'!$H57:$KM57,"&gt;-1")=0,"",SUMIF('English Scores- Leveled papers'!$H$3:$KM$3,AR$4,'English Scores- Leveled papers'!$H57:$KM57)))</f>
        <v/>
      </c>
      <c r="AS58" s="89" t="str">
        <f>IF($B58="","",IF(COUNTIFS('English Scores- Leveled papers'!$H$3:$KM$3,AS$4,'English Scores- Leveled papers'!$H57:$KM57,"&gt;-1")=0,"",SUMIF('English Scores- Leveled papers'!$H$3:$KM$3,AS$4,'English Scores- Leveled papers'!$H57:$KM57)))</f>
        <v/>
      </c>
      <c r="AT58" s="89" t="str">
        <f>IF($B58="","",IF(COUNTIFS('English Scores- Leveled papers'!$H$3:$KM$3,AT$4,'English Scores- Leveled papers'!$H57:$KM57,"&gt;-1")=0,"",SUMIF('English Scores- Leveled papers'!$H$3:$KM$3,AT$4,'English Scores- Leveled papers'!$H57:$KM57)))</f>
        <v/>
      </c>
      <c r="AU58" s="89" t="str">
        <f>IF($B58="","",IF(COUNTIFS('English Scores- Leveled papers'!$H$3:$KM$3,AU$4,'English Scores- Leveled papers'!$H57:$KM57,"&gt;-1")=0,"",SUMIF('English Scores- Leveled papers'!$H$3:$KM$3,AU$4,'English Scores- Leveled papers'!$H57:$KM57)))</f>
        <v/>
      </c>
      <c r="AV58" s="89" t="str">
        <f>IF($B58="","",IF(COUNTIFS('English Scores- Leveled papers'!$H$3:$KM$3,AV$4,'English Scores- Leveled papers'!$H57:$KM57,"&gt;-1")=0,"",SUMIF('English Scores- Leveled papers'!$H$3:$KM$3,AV$4,'English Scores- Leveled papers'!$H57:$KM57)))</f>
        <v/>
      </c>
      <c r="AW58" s="89" t="str">
        <f>IF($B58="","",IF(COUNTIFS('English Scores- Leveled papers'!$H$3:$KM$3,AW$4,'English Scores- Leveled papers'!$H57:$KM57,"&gt;-1")=0,"",SUMIF('English Scores- Leveled papers'!$H$3:$KM$3,AW$4,'English Scores- Leveled papers'!$H57:$KM57)))</f>
        <v/>
      </c>
      <c r="AX58" s="89" t="str">
        <f>IF($B58="","",IF(COUNTIFS('English Scores- Leveled papers'!$H$3:$KM$3,AX$4,'English Scores- Leveled papers'!$H57:$KM57,"&gt;-1")=0,"",SUMIF('English Scores- Leveled papers'!$H$3:$KM$3,AX$4,'English Scores- Leveled papers'!$H57:$KM57)))</f>
        <v/>
      </c>
      <c r="AY58" s="89" t="str">
        <f>IF($B58="","",IF(COUNTIFS('English Scores- Leveled papers'!$H$3:$KM$3,AY$4,'English Scores- Leveled papers'!$H57:$KM57,"&gt;-1")=0,"",SUMIF('English Scores- Leveled papers'!$H$3:$KM$3,AY$4,'English Scores- Leveled papers'!$H57:$KM57)))</f>
        <v/>
      </c>
      <c r="AZ58" s="89" t="str">
        <f>IF($B58="","",IF(COUNTIFS('English Scores- Leveled papers'!$H$3:$KM$3,AZ$4,'English Scores- Leveled papers'!$H57:$KM57,"&gt;-1")=0,"",SUMIF('English Scores- Leveled papers'!$H$3:$KM$3,AZ$4,'English Scores- Leveled papers'!$H57:$KM57)))</f>
        <v/>
      </c>
      <c r="BA58" s="89" t="str">
        <f>IF($B58="","",IF(COUNTIFS('English Scores- Leveled papers'!$H$3:$KM$3,BA$4,'English Scores- Leveled papers'!$H57:$KM57,"&gt;-1")=0,"",SUMIF('English Scores- Leveled papers'!$H$3:$KM$3,BA$4,'English Scores- Leveled papers'!$H57:$KM57)))</f>
        <v/>
      </c>
      <c r="BB58" s="89" t="str">
        <f>IF($B58="","",IF(COUNTIFS('English Scores- Leveled papers'!$H$3:$KM$3,BB$4,'English Scores- Leveled papers'!$H57:$KM57,"&gt;-1")=0,"",SUMIF('English Scores- Leveled papers'!$H$3:$KM$3,BB$4,'English Scores- Leveled papers'!$H57:$KM57)))</f>
        <v/>
      </c>
      <c r="BC58" s="89" t="str">
        <f>IF($B58="","",IF(COUNTIFS('English Scores- Leveled papers'!$H$3:$KM$3,BC$4,'English Scores- Leveled papers'!$H57:$KM57,"&gt;-1")=0,"",SUMIF('English Scores- Leveled papers'!$H$3:$KM$3,BC$4,'English Scores- Leveled papers'!$H57:$KM57)))</f>
        <v/>
      </c>
      <c r="BD58" s="89" t="str">
        <f>IF($B58="","",IF(COUNTIFS('English Scores- Leveled papers'!$H$3:$KM$3,BD$4,'English Scores- Leveled papers'!$H57:$KM57,"&gt;-1")=0,"",SUMIF('English Scores- Leveled papers'!$H$3:$KM$3,BD$4,'English Scores- Leveled papers'!$H57:$KM57)))</f>
        <v/>
      </c>
      <c r="BE58" s="89" t="str">
        <f>IF($B58="","",IF(COUNTIFS('English Scores- Leveled papers'!$H$3:$KM$3,BE$4,'English Scores- Leveled papers'!$H57:$KM57,"&gt;-1")=0,"",SUMIF('English Scores- Leveled papers'!$H$3:$KM$3,BE$4,'English Scores- Leveled papers'!$H57:$KM57)))</f>
        <v/>
      </c>
      <c r="BF58" s="89" t="str">
        <f>IF($B58="","",IF(COUNTIFS('English Scores- Leveled papers'!$H$3:$KM$3,BF$4,'English Scores- Leveled papers'!$H57:$KM57,"&gt;-1")=0,"",SUMIF('English Scores- Leveled papers'!$H$3:$KM$3,BF$4,'English Scores- Leveled papers'!$H57:$KM57)))</f>
        <v/>
      </c>
      <c r="BG58" s="89" t="str">
        <f>IF($B58="","",IF(COUNTIFS('English Scores- Leveled papers'!$H$3:$KM$3,BG$4,'English Scores- Leveled papers'!$H57:$KM57,"&gt;-1")=0,"",SUMIF('English Scores- Leveled papers'!$H$3:$KM$3,BG$4,'English Scores- Leveled papers'!$H57:$KM57)))</f>
        <v/>
      </c>
      <c r="BH58" s="89" t="str">
        <f>IF($B58="","",IF(COUNTIFS('English Scores- Leveled papers'!$H$3:$KM$3,BH$4,'English Scores- Leveled papers'!$H57:$KM57,"&gt;-1")=0,"",SUMIF('English Scores- Leveled papers'!$H$3:$KM$3,BH$4,'English Scores- Leveled papers'!$H57:$KM57)))</f>
        <v/>
      </c>
      <c r="BI58" s="89" t="str">
        <f>IF($B58="","",IF(COUNTIFS('English Scores- Leveled papers'!$H$3:$KM$3,BI$4,'English Scores- Leveled papers'!$H57:$KM57,"&gt;-1")=0,"",SUMIF('English Scores- Leveled papers'!$H$3:$KM$3,BI$4,'English Scores- Leveled papers'!$H57:$KM57)))</f>
        <v/>
      </c>
      <c r="BJ58" s="89" t="str">
        <f>IF($B58="","",IF(COUNTIFS('English Scores- Leveled papers'!$H$3:$KM$3,BJ$4,'English Scores- Leveled papers'!$H57:$KM57,"&gt;-1")=0,"",SUMIF('English Scores- Leveled papers'!$H$3:$KM$3,BJ$4,'English Scores- Leveled papers'!$H57:$KM57)))</f>
        <v/>
      </c>
      <c r="BK58" s="89" t="str">
        <f>IF($B58="","",IF(COUNTIFS('English Scores- Leveled papers'!$H$3:$KM$3,BK$4,'English Scores- Leveled papers'!$H57:$KM57,"&gt;-1")=0,"",SUMIF('English Scores- Leveled papers'!$H$3:$KM$3,BK$4,'English Scores- Leveled papers'!$H57:$KM57)))</f>
        <v/>
      </c>
      <c r="BL58" s="89" t="str">
        <f>IF($B58="","",IF(COUNTIFS('English Scores- Leveled papers'!$H$3:$KM$3,BL$4,'English Scores- Leveled papers'!$H57:$KM57,"&gt;-1")=0,"",SUMIF('English Scores- Leveled papers'!$H$3:$KM$3,BL$4,'English Scores- Leveled papers'!$H57:$KM57)))</f>
        <v/>
      </c>
      <c r="BM58" s="89" t="str">
        <f>IF($B58="","",IF(COUNTIFS('Eng GLA 6th, 7th, 8th'!$E$3:$DV$3,BM$4,'Eng GLA 6th, 7th, 8th'!$E58:$DV58, "&gt;-1")=0,"",SUMIF('Eng GLA 6th, 7th, 8th'!$E$3:$DV$3,BM$4,'Eng GLA 6th, 7th, 8th'!$E58:$DV58)))</f>
        <v/>
      </c>
      <c r="BN58" s="89" t="str">
        <f>IF($B58="","",IF(COUNTIFS('Eng GLA 6th, 7th, 8th'!$E$3:$DV$3,BN$4,'Eng GLA 6th, 7th, 8th'!$E58:$DV58, "&gt;-1")=0,"",SUMIF('Eng GLA 6th, 7th, 8th'!$E$3:$DV$3,BN$4,'Eng GLA 6th, 7th, 8th'!$E58:$DV58)))</f>
        <v/>
      </c>
      <c r="BO58" s="89" t="str">
        <f>IF($B58="","",IF(COUNTIFS('Eng GLA 6th, 7th, 8th'!$E$3:$DV$3,BO$4,'Eng GLA 6th, 7th, 8th'!$E58:$DV58, "&gt;-1")=0,"",SUMIF('Eng GLA 6th, 7th, 8th'!$E$3:$DV$3,BO$4,'Eng GLA 6th, 7th, 8th'!$E58:$DV58)))</f>
        <v/>
      </c>
      <c r="BP58" s="89" t="str">
        <f>IF($B58="","",IF(COUNTIFS('Eng GLA 6th, 7th, 8th'!$E$3:$DV$3,BP$4,'Eng GLA 6th, 7th, 8th'!$E58:$DV58, "&gt;-1")=0,"",SUMIF('Eng GLA 6th, 7th, 8th'!$E$3:$DV$3,BP$4,'Eng GLA 6th, 7th, 8th'!$E58:$DV58)))</f>
        <v/>
      </c>
      <c r="BQ58" s="89" t="str">
        <f>IF($B58="","",IF(COUNTIFS('Eng GLA 6th, 7th, 8th'!$E$3:$DV$3,BQ$4,'Eng GLA 6th, 7th, 8th'!$E58:$DV58, "&gt;-1")=0,"",SUMIF('Eng GLA 6th, 7th, 8th'!$E$3:$DV$3,BQ$4,'Eng GLA 6th, 7th, 8th'!$E58:$DV58)))</f>
        <v/>
      </c>
      <c r="BR58" s="89" t="str">
        <f>IF($B58="","",IF(COUNTIFS('Eng GLA 6th, 7th, 8th'!$E$3:$DV$3,BR$4,'Eng GLA 6th, 7th, 8th'!$E58:$DV58, "&gt;-1")=0,"",SUMIF('Eng GLA 6th, 7th, 8th'!$E$3:$DV$3,BR$4,'Eng GLA 6th, 7th, 8th'!$E58:$DV58)))</f>
        <v/>
      </c>
      <c r="BS58" s="89" t="str">
        <f>IF($B58="","",IF(COUNTIFS('Eng GLA 6th, 7th, 8th'!$E$3:$DV$3,BS$4,'Eng GLA 6th, 7th, 8th'!$E58:$DV58, "&gt;-1")=0,"",SUMIF('Eng GLA 6th, 7th, 8th'!$E$3:$DV$3,BS$4,'Eng GLA 6th, 7th, 8th'!$E58:$DV58)))</f>
        <v/>
      </c>
      <c r="BT58" s="89" t="str">
        <f>IF($B58="","",IF(COUNTIFS('Eng GLA 6th, 7th, 8th'!$E$3:$DV$3,BT$4,'Eng GLA 6th, 7th, 8th'!$E58:$DV58, "&gt;-1")=0,"",SUMIF('Eng GLA 6th, 7th, 8th'!$E$3:$DV$3,BT$4,'Eng GLA 6th, 7th, 8th'!$E58:$DV58)))</f>
        <v/>
      </c>
      <c r="BU58" s="89" t="str">
        <f>IF($B58="","",IF(COUNTIFS('Eng GLA 6th, 7th, 8th'!$E$3:$DV$3,BU$4,'Eng GLA 6th, 7th, 8th'!$E58:$DV58, "&gt;-1")=0,"",SUMIF('Eng GLA 6th, 7th, 8th'!$E$3:$DV$3,BU$4,'Eng GLA 6th, 7th, 8th'!$E58:$DV58)))</f>
        <v/>
      </c>
      <c r="BV58" s="89" t="str">
        <f>IF($B58="","",IF(COUNTIFS('Eng GLA 6th, 7th, 8th'!$E$3:$DV$3,BV$4,'Eng GLA 6th, 7th, 8th'!$E58:$DV58, "&gt;-1")=0,"",SUMIF('Eng GLA 6th, 7th, 8th'!$E$3:$DV$3,BV$4,'Eng GLA 6th, 7th, 8th'!$E58:$DV58)))</f>
        <v/>
      </c>
      <c r="BW58" s="89" t="str">
        <f>IF($B58="","",IF(COUNTIFS('Eng GLA 6th, 7th, 8th'!$E$3:$DV$3,BW$4,'Eng GLA 6th, 7th, 8th'!$E58:$DV58, "&gt;-1")=0,"",SUMIF('Eng GLA 6th, 7th, 8th'!$E$3:$DV$3,BW$4,'Eng GLA 6th, 7th, 8th'!$E58:$DV58)))</f>
        <v/>
      </c>
      <c r="BX58" s="89" t="str">
        <f>IF($B58="","",IF(COUNTIFS('Eng GLA 6th, 7th, 8th'!$E$3:$DV$3,BX$4,'Eng GLA 6th, 7th, 8th'!$E58:$DV58, "&gt;-1")=0,"",SUMIF('Eng GLA 6th, 7th, 8th'!$E$3:$DV$3,BX$4,'Eng GLA 6th, 7th, 8th'!$E58:$DV58)))</f>
        <v/>
      </c>
      <c r="BY58" s="89" t="str">
        <f>IF($B58="","",IF(COUNTIFS('Eng GLA 6th, 7th, 8th'!$E$3:$DV$3,BY$4,'Eng GLA 6th, 7th, 8th'!$E58:$DV58, "&gt;-1")=0,"",SUMIF('Eng GLA 6th, 7th, 8th'!$E$3:$DV$3,BY$4,'Eng GLA 6th, 7th, 8th'!$E58:$DV58)))</f>
        <v/>
      </c>
      <c r="BZ58" s="89" t="str">
        <f>IF($B58="","",IF(COUNTIFS('Eng GLA 6th, 7th, 8th'!$E$3:$DV$3,BZ$4,'Eng GLA 6th, 7th, 8th'!$E58:$DV58, "&gt;-1")=0,"",SUMIF('Eng GLA 6th, 7th, 8th'!$E$3:$DV$3,BZ$4,'Eng GLA 6th, 7th, 8th'!$E58:$DV58)))</f>
        <v/>
      </c>
      <c r="CA58" s="89" t="str">
        <f>IF($B58="","",IF(COUNTIFS('Eng GLA 6th, 7th, 8th'!$E$3:$DV$3,CA$4,'Eng GLA 6th, 7th, 8th'!$E58:$DV58, "&gt;-1")=0,"",SUMIF('Eng GLA 6th, 7th, 8th'!$E$3:$DV$3,CA$4,'Eng GLA 6th, 7th, 8th'!$E58:$DV58)))</f>
        <v/>
      </c>
      <c r="CB58" s="426"/>
      <c r="CC58" s="133" t="str">
        <f>IFERROR(IF((COUNT('Eng GLA 6th, 7th, 8th'!E58:U58)=0)," ",(SUM('Eng GLA 6th, 7th, 8th'!E58:U58)/$CC$3)),"")</f>
        <v xml:space="preserve"> </v>
      </c>
      <c r="CD58" s="133" t="str">
        <f>IFERROR(IF((COUNT('Eng GLA 6th, 7th, 8th'!V58:AA58)=0)," ",(SUM('Eng GLA 6th, 7th, 8th'!V58:AA58)/$CD$3)),"")</f>
        <v xml:space="preserve"> </v>
      </c>
      <c r="CE58" s="133" t="str">
        <f>IFERROR(IF((COUNT('Eng GLA 6th, 7th, 8th'!AB58:AG58)=0)," ",(SUM('Eng GLA 6th, 7th, 8th'!AB58:AG58)/$CE$3)),"")</f>
        <v xml:space="preserve"> </v>
      </c>
      <c r="CF58" s="133" t="str">
        <f>IFERROR(IF((COUNT('Eng GLA 6th, 7th, 8th'!AH58:AP58)=0)," ",(SUM('Eng GLA 6th, 7th, 8th'!AH58:AP58)/$CF$3)),"")</f>
        <v xml:space="preserve"> </v>
      </c>
      <c r="CG58" s="433" t="str">
        <f>IFERROR(IF((COUNT('Eng GLA 6th, 7th, 8th'!AR58:BH58)=0)," ",(SUM('Eng GLA 6th, 7th, 8th'!AR58:BH58)/$CG$3)),"")</f>
        <v xml:space="preserve"> </v>
      </c>
      <c r="CH58" s="433" t="str">
        <f>IFERROR(IF((COUNT('Eng GLA 6th, 7th, 8th'!BI58:BN58)=0)," ",(SUM('Eng GLA 6th, 7th, 8th'!BI58:BN58)/$CH$3)),"")</f>
        <v xml:space="preserve"> </v>
      </c>
      <c r="CI58" s="433" t="str">
        <f>IFERROR(IF((COUNT('Eng GLA 6th, 7th, 8th'!BO58:BT58)=0)," ",(SUM('Eng GLA 6th, 7th, 8th'!BO58:BT58)/$CI$3)),"")</f>
        <v xml:space="preserve"> </v>
      </c>
      <c r="CJ58" s="433" t="str">
        <f>IFERROR(IF((COUNT('Eng GLA 6th, 7th, 8th'!BU58:CF58)=0)," ",(SUM('Eng GLA 6th, 7th, 8th'!BU58:CF58)/$CJ$3)),"")</f>
        <v xml:space="preserve"> </v>
      </c>
      <c r="CK58" s="433" t="str">
        <f>IFERROR(IF((COUNT('Eng GLA 6th, 7th, 8th'!CH58:CX58)=0)," ",(SUM('Eng GLA 6th, 7th, 8th'!CH58:CX58)/$CK$3)),"")</f>
        <v xml:space="preserve"> </v>
      </c>
      <c r="CL58" s="433" t="str">
        <f>IFERROR(IF((COUNT('Eng GLA 6th, 7th, 8th'!CY58:DD58)=0)," ",(SUM('Eng GLA 6th, 7th, 8th'!CY58:DD58)/$CL$3)),"")</f>
        <v xml:space="preserve"> </v>
      </c>
      <c r="CM58" s="433" t="str">
        <f>IFERROR(IF((COUNT('Eng GLA 6th, 7th, 8th'!DE58:DJ58)=0)," ",(SUM('Eng GLA 6th, 7th, 8th'!DE58:DJ58)/$CM$3)),"")</f>
        <v xml:space="preserve"> </v>
      </c>
      <c r="CN58" s="433" t="str">
        <f>IFERROR(IF((COUNT('Eng GLA 6th, 7th, 8th'!DK58:DV58)=0)," ",(SUM('Eng GLA 6th, 7th, 8th'!DK58:DV58)/$CN$3)),"")</f>
        <v xml:space="preserve"> </v>
      </c>
    </row>
    <row r="59" spans="1:92" ht="12.75" customHeight="1" x14ac:dyDescent="0.2">
      <c r="A59" s="65">
        <v>52</v>
      </c>
      <c r="B59" s="65" t="str">
        <f>'English Scores- Leveled papers'!B58</f>
        <v/>
      </c>
      <c r="C59" s="66" t="str">
        <f>'RC Mastery Check+Question type'!H56</f>
        <v/>
      </c>
      <c r="D59" s="153" t="str">
        <f>'Cover Sheet'!L56</f>
        <v/>
      </c>
      <c r="E59" s="89" t="str">
        <f>IF($B59="","",IF(COUNTIFS('English Scores- Leveled papers'!$H$3:$KM$3,E$4,'English Scores- Leveled papers'!$H58:$KM58,"&gt;-1")=0,"",SUMIF('English Scores- Leveled papers'!$H$3:$KM$3,E$4,'English Scores- Leveled papers'!$H58:$KM58)))</f>
        <v/>
      </c>
      <c r="F59" s="89" t="str">
        <f>IF($B59="","",IF(COUNTIFS('English Scores- Leveled papers'!$H$3:$KM$3,F$4,'English Scores- Leveled papers'!$H58:$KM58,"&gt;-1")=0,"",SUMIF('English Scores- Leveled papers'!$H$3:$KM$3,F$4,'English Scores- Leveled papers'!$H58:$KM58)))</f>
        <v/>
      </c>
      <c r="G59" s="89" t="str">
        <f>IF($B59="","",IF(COUNTIFS('English Scores- Leveled papers'!$H$3:$KM$3,G$4,'English Scores- Leveled papers'!$H58:$KM58,"&gt;-1")=0,"",SUMIF('English Scores- Leveled papers'!$H$3:$KM$3,G$4,'English Scores- Leveled papers'!$H58:$KM58)))</f>
        <v/>
      </c>
      <c r="H59" s="89" t="str">
        <f>IF($B59="","",IF(COUNTIFS('English Scores- Leveled papers'!$H$3:$KM$3,H$4,'English Scores- Leveled papers'!$H58:$KM58,"&gt;-1")=0,"",SUMIF('English Scores- Leveled papers'!$H$3:$KM$3,H$4,'English Scores- Leveled papers'!$H58:$KM58)))</f>
        <v/>
      </c>
      <c r="I59" s="89" t="str">
        <f>IF($B59="","",IF(COUNTIFS('English Scores- Leveled papers'!$H$3:$KM$3,I$4,'English Scores- Leveled papers'!$H58:$KM58,"&gt;-1")=0,"",SUMIF('English Scores- Leveled papers'!$H$3:$KM$3,I$4,'English Scores- Leveled papers'!$H58:$KM58)))</f>
        <v/>
      </c>
      <c r="J59" s="89" t="str">
        <f>IF($B59="","",IF(COUNTIFS('English Scores- Leveled papers'!$H$3:$KM$3,J$4,'English Scores- Leveled papers'!$H58:$KM58,"&gt;-1")=0,"",SUMIF('English Scores- Leveled papers'!$H$3:$KM$3,J$4,'English Scores- Leveled papers'!$H58:$KM58)))</f>
        <v/>
      </c>
      <c r="K59" s="89" t="str">
        <f>IF($B59="","",IF(COUNTIFS('English Scores- Leveled papers'!$H$3:$KM$3,K$4,'English Scores- Leveled papers'!$H58:$KM58,"&gt;-1")=0,"",SUMIF('English Scores- Leveled papers'!$H$3:$KM$3,K$4,'English Scores- Leveled papers'!$H58:$KM58)))</f>
        <v/>
      </c>
      <c r="L59" s="89" t="str">
        <f>IF($B59="","",IF(COUNTIFS('English Scores- Leveled papers'!$H$3:$KM$3,L$4,'English Scores- Leveled papers'!$H58:$KM58,"&gt;-1")=0,"",SUMIF('English Scores- Leveled papers'!$H$3:$KM$3,L$4,'English Scores- Leveled papers'!$H58:$KM58)))</f>
        <v/>
      </c>
      <c r="M59" s="89" t="str">
        <f>IF($B59="","",IF(COUNTIFS('English Scores- Leveled papers'!$H$3:$KM$3,M$4,'English Scores- Leveled papers'!$H58:$KM58,"&gt;-1")=0,"",SUMIF('English Scores- Leveled papers'!$H$3:$KM$3,M$4,'English Scores- Leveled papers'!$H58:$KM58)))</f>
        <v/>
      </c>
      <c r="N59" s="89" t="str">
        <f>IF($B59="","",IF(COUNTIFS('English Scores- Leveled papers'!$H$3:$KM$3,N$4,'English Scores- Leveled papers'!$H58:$KM58,"&gt;-1")=0,"",SUMIF('English Scores- Leveled papers'!$H$3:$KM$3,N$4,'English Scores- Leveled papers'!$H58:$KM58)))</f>
        <v/>
      </c>
      <c r="O59" s="89" t="str">
        <f>IF($B59="","",IF(COUNTIFS('English Scores- Leveled papers'!$H$3:$KM$3,O$4,'English Scores- Leveled papers'!$H58:$KM58,"&gt;-1")=0,"",SUMIF('English Scores- Leveled papers'!$H$3:$KM$3,O$4,'English Scores- Leveled papers'!$H58:$KM58)))</f>
        <v/>
      </c>
      <c r="P59" s="89" t="str">
        <f>IF($B59="","",IF(COUNTIFS('English Scores- Leveled papers'!$H$3:$KM$3,P$4,'English Scores- Leveled papers'!$H58:$KM58,"&gt;-1")=0,"",SUMIF('English Scores- Leveled papers'!$H$3:$KM$3,P$4,'English Scores- Leveled papers'!$H58:$KM58)))</f>
        <v/>
      </c>
      <c r="Q59" s="89" t="str">
        <f>IF($B59="","",IF(COUNTIFS('English Scores- Leveled papers'!$H$3:$KM$3,Q$4,'English Scores- Leveled papers'!$H58:$KM58,"&gt;-1")=0,"",SUMIF('English Scores- Leveled papers'!$H$3:$KM$3,Q$4,'English Scores- Leveled papers'!$H58:$KM58)))</f>
        <v/>
      </c>
      <c r="R59" s="89" t="str">
        <f>IF($B59="","",IF(COUNTIFS('English Scores- Leveled papers'!$H$3:$KM$3,R$4,'English Scores- Leveled papers'!$H58:$KM58,"&gt;-1")=0,"",SUMIF('English Scores- Leveled papers'!$H$3:$KM$3,R$4,'English Scores- Leveled papers'!$H58:$KM58)))</f>
        <v/>
      </c>
      <c r="S59" s="89" t="str">
        <f>IF($B59="","",IF(COUNTIFS('English Scores- Leveled papers'!$H$3:$KM$3,S$4,'English Scores- Leveled papers'!$H58:$KM58,"&gt;-1")=0,"",SUMIF('English Scores- Leveled papers'!$H$3:$KM$3,S$4,'English Scores- Leveled papers'!$H58:$KM58)))</f>
        <v/>
      </c>
      <c r="T59" s="89" t="str">
        <f>IF($B59="","",IF(COUNTIFS('English Scores- Leveled papers'!$H$3:$KM$3,T$4,'English Scores- Leveled papers'!$H58:$KM58,"&gt;-1")=0,"",SUMIF('English Scores- Leveled papers'!$H$3:$KM$3,T$4,'English Scores- Leveled papers'!$H58:$KM58)))</f>
        <v/>
      </c>
      <c r="U59" s="89" t="str">
        <f>IF($B59="","",IF(COUNTIFS('English Scores- Leveled papers'!$H$3:$KM$3,U$4,'English Scores- Leveled papers'!$H58:$KM58,"&gt;-1")=0,"",SUMIF('English Scores- Leveled papers'!$H$3:$KM$3,U$4,'English Scores- Leveled papers'!$H58:$KM58)))</f>
        <v/>
      </c>
      <c r="V59" s="89" t="str">
        <f>IF($B59="","",IF(COUNTIFS('English Scores- Leveled papers'!$H$3:$KM$3,V$4,'English Scores- Leveled papers'!$H58:$KM58,"&gt;-1")=0,"",SUMIF('English Scores- Leveled papers'!$H$3:$KM$3,V$4,'English Scores- Leveled papers'!$H58:$KM58)))</f>
        <v/>
      </c>
      <c r="W59" s="89" t="str">
        <f>IF($B59="","",IF(COUNTIFS('English Scores- Leveled papers'!$H$3:$KM$3,W$4,'English Scores- Leveled papers'!$H58:$KM58,"&gt;-1")=0,"",SUMIF('English Scores- Leveled papers'!$H$3:$KM$3,W$4,'English Scores- Leveled papers'!$H58:$KM58)))</f>
        <v/>
      </c>
      <c r="X59" s="89" t="str">
        <f>IF($B59="","",IF(COUNTIFS('English Scores- Leveled papers'!$H$3:$KM$3,X$4,'English Scores- Leveled papers'!$H58:$KM58,"&gt;-1")=0,"",SUMIF('English Scores- Leveled papers'!$H$3:$KM$3,X$4,'English Scores- Leveled papers'!$H58:$KM58)))</f>
        <v/>
      </c>
      <c r="Y59" s="89" t="str">
        <f>IF($B59="","",IF(COUNTIFS('English Scores- Leveled papers'!$H$3:$KM$3,Y$4,'English Scores- Leveled papers'!$H58:$KM58,"&gt;-1")=0,"",SUMIF('English Scores- Leveled papers'!$H$3:$KM$3,Y$4,'English Scores- Leveled papers'!$H58:$KM58)))</f>
        <v/>
      </c>
      <c r="Z59" s="89" t="str">
        <f>IF($B59="","",IF(COUNTIFS('English Scores- Leveled papers'!$H$3:$KM$3,Z$4,'English Scores- Leveled papers'!$H58:$KM58,"&gt;-1")=0,"",SUMIF('English Scores- Leveled papers'!$H$3:$KM$3,Z$4,'English Scores- Leveled papers'!$H58:$KM58)))</f>
        <v/>
      </c>
      <c r="AA59" s="89" t="str">
        <f>IF($B59="","",IF(COUNTIFS('English Scores- Leveled papers'!$H$3:$KM$3,AA$4,'English Scores- Leveled papers'!$H58:$KM58,"&gt;-1")=0,"",SUMIF('English Scores- Leveled papers'!$H$3:$KM$3,AA$4,'English Scores- Leveled papers'!$H58:$KM58)))</f>
        <v/>
      </c>
      <c r="AB59" s="89" t="str">
        <f>IF($B59="","",IF(COUNTIFS('English Scores- Leveled papers'!$H$3:$KM$3,AB$4,'English Scores- Leveled papers'!$H58:$KM58,"&gt;-1")=0,"",SUMIF('English Scores- Leveled papers'!$H$3:$KM$3,AB$4,'English Scores- Leveled papers'!$H58:$KM58)))</f>
        <v/>
      </c>
      <c r="AC59" s="89" t="str">
        <f>IF($B59="","",IF(COUNTIFS('English Scores- Leveled papers'!$H$3:$KM$3,AC$4,'English Scores- Leveled papers'!$H58:$KM58,"&gt;-1")=0,"",SUMIF('English Scores- Leveled papers'!$H$3:$KM$3,AC$4,'English Scores- Leveled papers'!$H58:$KM58)))</f>
        <v/>
      </c>
      <c r="AD59" s="89" t="str">
        <f>IF($B59="","",IF(COUNTIFS('English Scores- Leveled papers'!$H$3:$KM$3,AD$4,'English Scores- Leveled papers'!$H58:$KM58,"&gt;-1")=0,"",SUMIF('English Scores- Leveled papers'!$H$3:$KM$3,AD$4,'English Scores- Leveled papers'!$H58:$KM58)))</f>
        <v/>
      </c>
      <c r="AE59" s="89" t="str">
        <f>IF($B59="","",IF(COUNTIFS('English Scores- Leveled papers'!$H$3:$KM$3,AE$4,'English Scores- Leveled papers'!$H58:$KM58,"&gt;-1")=0,"",SUMIF('English Scores- Leveled papers'!$H$3:$KM$3,AE$4,'English Scores- Leveled papers'!$H58:$KM58)))</f>
        <v/>
      </c>
      <c r="AF59" s="89" t="str">
        <f>IF($B59="","",IF(COUNTIFS('English Scores- Leveled papers'!$H$3:$KM$3,AF$4,'English Scores- Leveled papers'!$H58:$KM58,"&gt;-1")=0,"",SUMIF('English Scores- Leveled papers'!$H$3:$KM$3,AF$4,'English Scores- Leveled papers'!$H58:$KM58)))</f>
        <v/>
      </c>
      <c r="AG59" s="89" t="str">
        <f>IF($B59="","",IF(COUNTIFS('English Scores- Leveled papers'!$H$3:$KM$3,AG$4,'English Scores- Leveled papers'!$H58:$KM58,"&gt;-1")=0,"",SUMIF('English Scores- Leveled papers'!$H$3:$KM$3,AG$4,'English Scores- Leveled papers'!$H58:$KM58)))</f>
        <v/>
      </c>
      <c r="AH59" s="89" t="str">
        <f>IF($B59="","",IF(COUNTIFS('English Scores- Leveled papers'!$H$3:$KM$3,AH$4,'English Scores- Leveled papers'!$H58:$KM58,"&gt;-1")=0,"",SUMIF('English Scores- Leveled papers'!$H$3:$KM$3,AH$4,'English Scores- Leveled papers'!$H58:$KM58)))</f>
        <v/>
      </c>
      <c r="AI59" s="89" t="str">
        <f>IF($B59="","",IF(COUNTIFS('English Scores- Leveled papers'!$H$3:$KM$3,AI$4,'English Scores- Leveled papers'!$H58:$KM58,"&gt;-1")=0,"",SUMIF('English Scores- Leveled papers'!$H$3:$KM$3,AI$4,'English Scores- Leveled papers'!$H58:$KM58)))</f>
        <v/>
      </c>
      <c r="AJ59" s="89" t="str">
        <f>IF($B59="","",IF(COUNTIFS('English Scores- Leveled papers'!$H$3:$KM$3,AJ$4,'English Scores- Leveled papers'!$H58:$KM58,"&gt;-1")=0,"",SUMIF('English Scores- Leveled papers'!$H$3:$KM$3,AJ$4,'English Scores- Leveled papers'!$H58:$KM58)))</f>
        <v/>
      </c>
      <c r="AK59" s="89" t="str">
        <f>IF($B59="","",IF(COUNTIFS('English Scores- Leveled papers'!$H$3:$KM$3,AK$4,'English Scores- Leveled papers'!$H58:$KM58,"&gt;-1")=0,"",SUMIF('English Scores- Leveled papers'!$H$3:$KM$3,AK$4,'English Scores- Leveled papers'!$H58:$KM58)))</f>
        <v/>
      </c>
      <c r="AL59" s="89" t="str">
        <f>IF($B59="","",IF(COUNTIFS('English Scores- Leveled papers'!$H$3:$KM$3,AL$4,'English Scores- Leveled papers'!$H58:$KM58,"&gt;-1")=0,"",SUMIF('English Scores- Leveled papers'!$H$3:$KM$3,AL$4,'English Scores- Leveled papers'!$H58:$KM58)))</f>
        <v/>
      </c>
      <c r="AM59" s="89" t="str">
        <f>IF($B59="","",IF(COUNTIFS('English Scores- Leveled papers'!$H$3:$KM$3,AM$4,'English Scores- Leveled papers'!$H58:$KM58,"&gt;-1")=0,"",SUMIF('English Scores- Leveled papers'!$H$3:$KM$3,AM$4,'English Scores- Leveled papers'!$H58:$KM58)))</f>
        <v/>
      </c>
      <c r="AN59" s="89" t="str">
        <f>IF($B59="","",IF(COUNTIFS('English Scores- Leveled papers'!$H$3:$KM$3,AN$4,'English Scores- Leveled papers'!$H58:$KM58,"&gt;-1")=0,"",SUMIF('English Scores- Leveled papers'!$H$3:$KM$3,AN$4,'English Scores- Leveled papers'!$H58:$KM58)))</f>
        <v/>
      </c>
      <c r="AO59" s="89" t="str">
        <f>IF($B59="","",IF(COUNTIFS('English Scores- Leveled papers'!$H$3:$KM$3,AO$4,'English Scores- Leveled papers'!$H58:$KM58,"&gt;-1")=0,"",SUMIF('English Scores- Leveled papers'!$H$3:$KM$3,AO$4,'English Scores- Leveled papers'!$H58:$KM58)))</f>
        <v/>
      </c>
      <c r="AP59" s="89" t="str">
        <f>IF($B59="","",IF(COUNTIFS('English Scores- Leveled papers'!$H$3:$KM$3,AP$4,'English Scores- Leveled papers'!$H58:$KM58,"&gt;-1")=0,"",SUMIF('English Scores- Leveled papers'!$H$3:$KM$3,AP$4,'English Scores- Leveled papers'!$H58:$KM58)))</f>
        <v/>
      </c>
      <c r="AQ59" s="89" t="str">
        <f>IF($B59="","",IF(COUNTIFS('English Scores- Leveled papers'!$H$3:$KM$3,AQ$4,'English Scores- Leveled papers'!$H58:$KM58,"&gt;-1")=0,"",SUMIF('English Scores- Leveled papers'!$H$3:$KM$3,AQ$4,'English Scores- Leveled papers'!$H58:$KM58)))</f>
        <v/>
      </c>
      <c r="AR59" s="89" t="str">
        <f>IF($B59="","",IF(COUNTIFS('English Scores- Leveled papers'!$H$3:$KM$3,AR$4,'English Scores- Leveled papers'!$H58:$KM58,"&gt;-1")=0,"",SUMIF('English Scores- Leveled papers'!$H$3:$KM$3,AR$4,'English Scores- Leveled papers'!$H58:$KM58)))</f>
        <v/>
      </c>
      <c r="AS59" s="89" t="str">
        <f>IF($B59="","",IF(COUNTIFS('English Scores- Leveled papers'!$H$3:$KM$3,AS$4,'English Scores- Leveled papers'!$H58:$KM58,"&gt;-1")=0,"",SUMIF('English Scores- Leveled papers'!$H$3:$KM$3,AS$4,'English Scores- Leveled papers'!$H58:$KM58)))</f>
        <v/>
      </c>
      <c r="AT59" s="89" t="str">
        <f>IF($B59="","",IF(COUNTIFS('English Scores- Leveled papers'!$H$3:$KM$3,AT$4,'English Scores- Leveled papers'!$H58:$KM58,"&gt;-1")=0,"",SUMIF('English Scores- Leveled papers'!$H$3:$KM$3,AT$4,'English Scores- Leveled papers'!$H58:$KM58)))</f>
        <v/>
      </c>
      <c r="AU59" s="89" t="str">
        <f>IF($B59="","",IF(COUNTIFS('English Scores- Leveled papers'!$H$3:$KM$3,AU$4,'English Scores- Leveled papers'!$H58:$KM58,"&gt;-1")=0,"",SUMIF('English Scores- Leveled papers'!$H$3:$KM$3,AU$4,'English Scores- Leveled papers'!$H58:$KM58)))</f>
        <v/>
      </c>
      <c r="AV59" s="89" t="str">
        <f>IF($B59="","",IF(COUNTIFS('English Scores- Leveled papers'!$H$3:$KM$3,AV$4,'English Scores- Leveled papers'!$H58:$KM58,"&gt;-1")=0,"",SUMIF('English Scores- Leveled papers'!$H$3:$KM$3,AV$4,'English Scores- Leveled papers'!$H58:$KM58)))</f>
        <v/>
      </c>
      <c r="AW59" s="89" t="str">
        <f>IF($B59="","",IF(COUNTIFS('English Scores- Leveled papers'!$H$3:$KM$3,AW$4,'English Scores- Leveled papers'!$H58:$KM58,"&gt;-1")=0,"",SUMIF('English Scores- Leveled papers'!$H$3:$KM$3,AW$4,'English Scores- Leveled papers'!$H58:$KM58)))</f>
        <v/>
      </c>
      <c r="AX59" s="89" t="str">
        <f>IF($B59="","",IF(COUNTIFS('English Scores- Leveled papers'!$H$3:$KM$3,AX$4,'English Scores- Leveled papers'!$H58:$KM58,"&gt;-1")=0,"",SUMIF('English Scores- Leveled papers'!$H$3:$KM$3,AX$4,'English Scores- Leveled papers'!$H58:$KM58)))</f>
        <v/>
      </c>
      <c r="AY59" s="89" t="str">
        <f>IF($B59="","",IF(COUNTIFS('English Scores- Leveled papers'!$H$3:$KM$3,AY$4,'English Scores- Leveled papers'!$H58:$KM58,"&gt;-1")=0,"",SUMIF('English Scores- Leveled papers'!$H$3:$KM$3,AY$4,'English Scores- Leveled papers'!$H58:$KM58)))</f>
        <v/>
      </c>
      <c r="AZ59" s="89" t="str">
        <f>IF($B59="","",IF(COUNTIFS('English Scores- Leveled papers'!$H$3:$KM$3,AZ$4,'English Scores- Leveled papers'!$H58:$KM58,"&gt;-1")=0,"",SUMIF('English Scores- Leveled papers'!$H$3:$KM$3,AZ$4,'English Scores- Leveled papers'!$H58:$KM58)))</f>
        <v/>
      </c>
      <c r="BA59" s="89" t="str">
        <f>IF($B59="","",IF(COUNTIFS('English Scores- Leveled papers'!$H$3:$KM$3,BA$4,'English Scores- Leveled papers'!$H58:$KM58,"&gt;-1")=0,"",SUMIF('English Scores- Leveled papers'!$H$3:$KM$3,BA$4,'English Scores- Leveled papers'!$H58:$KM58)))</f>
        <v/>
      </c>
      <c r="BB59" s="89" t="str">
        <f>IF($B59="","",IF(COUNTIFS('English Scores- Leveled papers'!$H$3:$KM$3,BB$4,'English Scores- Leveled papers'!$H58:$KM58,"&gt;-1")=0,"",SUMIF('English Scores- Leveled papers'!$H$3:$KM$3,BB$4,'English Scores- Leveled papers'!$H58:$KM58)))</f>
        <v/>
      </c>
      <c r="BC59" s="89" t="str">
        <f>IF($B59="","",IF(COUNTIFS('English Scores- Leveled papers'!$H$3:$KM$3,BC$4,'English Scores- Leveled papers'!$H58:$KM58,"&gt;-1")=0,"",SUMIF('English Scores- Leveled papers'!$H$3:$KM$3,BC$4,'English Scores- Leveled papers'!$H58:$KM58)))</f>
        <v/>
      </c>
      <c r="BD59" s="89" t="str">
        <f>IF($B59="","",IF(COUNTIFS('English Scores- Leveled papers'!$H$3:$KM$3,BD$4,'English Scores- Leveled papers'!$H58:$KM58,"&gt;-1")=0,"",SUMIF('English Scores- Leveled papers'!$H$3:$KM$3,BD$4,'English Scores- Leveled papers'!$H58:$KM58)))</f>
        <v/>
      </c>
      <c r="BE59" s="89" t="str">
        <f>IF($B59="","",IF(COUNTIFS('English Scores- Leveled papers'!$H$3:$KM$3,BE$4,'English Scores- Leveled papers'!$H58:$KM58,"&gt;-1")=0,"",SUMIF('English Scores- Leveled papers'!$H$3:$KM$3,BE$4,'English Scores- Leveled papers'!$H58:$KM58)))</f>
        <v/>
      </c>
      <c r="BF59" s="89" t="str">
        <f>IF($B59="","",IF(COUNTIFS('English Scores- Leveled papers'!$H$3:$KM$3,BF$4,'English Scores- Leveled papers'!$H58:$KM58,"&gt;-1")=0,"",SUMIF('English Scores- Leveled papers'!$H$3:$KM$3,BF$4,'English Scores- Leveled papers'!$H58:$KM58)))</f>
        <v/>
      </c>
      <c r="BG59" s="89" t="str">
        <f>IF($B59="","",IF(COUNTIFS('English Scores- Leveled papers'!$H$3:$KM$3,BG$4,'English Scores- Leveled papers'!$H58:$KM58,"&gt;-1")=0,"",SUMIF('English Scores- Leveled papers'!$H$3:$KM$3,BG$4,'English Scores- Leveled papers'!$H58:$KM58)))</f>
        <v/>
      </c>
      <c r="BH59" s="89" t="str">
        <f>IF($B59="","",IF(COUNTIFS('English Scores- Leveled papers'!$H$3:$KM$3,BH$4,'English Scores- Leveled papers'!$H58:$KM58,"&gt;-1")=0,"",SUMIF('English Scores- Leveled papers'!$H$3:$KM$3,BH$4,'English Scores- Leveled papers'!$H58:$KM58)))</f>
        <v/>
      </c>
      <c r="BI59" s="89" t="str">
        <f>IF($B59="","",IF(COUNTIFS('English Scores- Leveled papers'!$H$3:$KM$3,BI$4,'English Scores- Leveled papers'!$H58:$KM58,"&gt;-1")=0,"",SUMIF('English Scores- Leveled papers'!$H$3:$KM$3,BI$4,'English Scores- Leveled papers'!$H58:$KM58)))</f>
        <v/>
      </c>
      <c r="BJ59" s="89" t="str">
        <f>IF($B59="","",IF(COUNTIFS('English Scores- Leveled papers'!$H$3:$KM$3,BJ$4,'English Scores- Leveled papers'!$H58:$KM58,"&gt;-1")=0,"",SUMIF('English Scores- Leveled papers'!$H$3:$KM$3,BJ$4,'English Scores- Leveled papers'!$H58:$KM58)))</f>
        <v/>
      </c>
      <c r="BK59" s="89" t="str">
        <f>IF($B59="","",IF(COUNTIFS('English Scores- Leveled papers'!$H$3:$KM$3,BK$4,'English Scores- Leveled papers'!$H58:$KM58,"&gt;-1")=0,"",SUMIF('English Scores- Leveled papers'!$H$3:$KM$3,BK$4,'English Scores- Leveled papers'!$H58:$KM58)))</f>
        <v/>
      </c>
      <c r="BL59" s="89" t="str">
        <f>IF($B59="","",IF(COUNTIFS('English Scores- Leveled papers'!$H$3:$KM$3,BL$4,'English Scores- Leveled papers'!$H58:$KM58,"&gt;-1")=0,"",SUMIF('English Scores- Leveled papers'!$H$3:$KM$3,BL$4,'English Scores- Leveled papers'!$H58:$KM58)))</f>
        <v/>
      </c>
      <c r="BM59" s="89" t="str">
        <f>IF($B59="","",IF(COUNTIFS('Eng GLA 6th, 7th, 8th'!$E$3:$DV$3,BM$4,'Eng GLA 6th, 7th, 8th'!$E59:$DV59, "&gt;-1")=0,"",SUMIF('Eng GLA 6th, 7th, 8th'!$E$3:$DV$3,BM$4,'Eng GLA 6th, 7th, 8th'!$E59:$DV59)))</f>
        <v/>
      </c>
      <c r="BN59" s="89" t="str">
        <f>IF($B59="","",IF(COUNTIFS('Eng GLA 6th, 7th, 8th'!$E$3:$DV$3,BN$4,'Eng GLA 6th, 7th, 8th'!$E59:$DV59, "&gt;-1")=0,"",SUMIF('Eng GLA 6th, 7th, 8th'!$E$3:$DV$3,BN$4,'Eng GLA 6th, 7th, 8th'!$E59:$DV59)))</f>
        <v/>
      </c>
      <c r="BO59" s="89" t="str">
        <f>IF($B59="","",IF(COUNTIFS('Eng GLA 6th, 7th, 8th'!$E$3:$DV$3,BO$4,'Eng GLA 6th, 7th, 8th'!$E59:$DV59, "&gt;-1")=0,"",SUMIF('Eng GLA 6th, 7th, 8th'!$E$3:$DV$3,BO$4,'Eng GLA 6th, 7th, 8th'!$E59:$DV59)))</f>
        <v/>
      </c>
      <c r="BP59" s="89" t="str">
        <f>IF($B59="","",IF(COUNTIFS('Eng GLA 6th, 7th, 8th'!$E$3:$DV$3,BP$4,'Eng GLA 6th, 7th, 8th'!$E59:$DV59, "&gt;-1")=0,"",SUMIF('Eng GLA 6th, 7th, 8th'!$E$3:$DV$3,BP$4,'Eng GLA 6th, 7th, 8th'!$E59:$DV59)))</f>
        <v/>
      </c>
      <c r="BQ59" s="89" t="str">
        <f>IF($B59="","",IF(COUNTIFS('Eng GLA 6th, 7th, 8th'!$E$3:$DV$3,BQ$4,'Eng GLA 6th, 7th, 8th'!$E59:$DV59, "&gt;-1")=0,"",SUMIF('Eng GLA 6th, 7th, 8th'!$E$3:$DV$3,BQ$4,'Eng GLA 6th, 7th, 8th'!$E59:$DV59)))</f>
        <v/>
      </c>
      <c r="BR59" s="89" t="str">
        <f>IF($B59="","",IF(COUNTIFS('Eng GLA 6th, 7th, 8th'!$E$3:$DV$3,BR$4,'Eng GLA 6th, 7th, 8th'!$E59:$DV59, "&gt;-1")=0,"",SUMIF('Eng GLA 6th, 7th, 8th'!$E$3:$DV$3,BR$4,'Eng GLA 6th, 7th, 8th'!$E59:$DV59)))</f>
        <v/>
      </c>
      <c r="BS59" s="89" t="str">
        <f>IF($B59="","",IF(COUNTIFS('Eng GLA 6th, 7th, 8th'!$E$3:$DV$3,BS$4,'Eng GLA 6th, 7th, 8th'!$E59:$DV59, "&gt;-1")=0,"",SUMIF('Eng GLA 6th, 7th, 8th'!$E$3:$DV$3,BS$4,'Eng GLA 6th, 7th, 8th'!$E59:$DV59)))</f>
        <v/>
      </c>
      <c r="BT59" s="89" t="str">
        <f>IF($B59="","",IF(COUNTIFS('Eng GLA 6th, 7th, 8th'!$E$3:$DV$3,BT$4,'Eng GLA 6th, 7th, 8th'!$E59:$DV59, "&gt;-1")=0,"",SUMIF('Eng GLA 6th, 7th, 8th'!$E$3:$DV$3,BT$4,'Eng GLA 6th, 7th, 8th'!$E59:$DV59)))</f>
        <v/>
      </c>
      <c r="BU59" s="89" t="str">
        <f>IF($B59="","",IF(COUNTIFS('Eng GLA 6th, 7th, 8th'!$E$3:$DV$3,BU$4,'Eng GLA 6th, 7th, 8th'!$E59:$DV59, "&gt;-1")=0,"",SUMIF('Eng GLA 6th, 7th, 8th'!$E$3:$DV$3,BU$4,'Eng GLA 6th, 7th, 8th'!$E59:$DV59)))</f>
        <v/>
      </c>
      <c r="BV59" s="89" t="str">
        <f>IF($B59="","",IF(COUNTIFS('Eng GLA 6th, 7th, 8th'!$E$3:$DV$3,BV$4,'Eng GLA 6th, 7th, 8th'!$E59:$DV59, "&gt;-1")=0,"",SUMIF('Eng GLA 6th, 7th, 8th'!$E$3:$DV$3,BV$4,'Eng GLA 6th, 7th, 8th'!$E59:$DV59)))</f>
        <v/>
      </c>
      <c r="BW59" s="89" t="str">
        <f>IF($B59="","",IF(COUNTIFS('Eng GLA 6th, 7th, 8th'!$E$3:$DV$3,BW$4,'Eng GLA 6th, 7th, 8th'!$E59:$DV59, "&gt;-1")=0,"",SUMIF('Eng GLA 6th, 7th, 8th'!$E$3:$DV$3,BW$4,'Eng GLA 6th, 7th, 8th'!$E59:$DV59)))</f>
        <v/>
      </c>
      <c r="BX59" s="89" t="str">
        <f>IF($B59="","",IF(COUNTIFS('Eng GLA 6th, 7th, 8th'!$E$3:$DV$3,BX$4,'Eng GLA 6th, 7th, 8th'!$E59:$DV59, "&gt;-1")=0,"",SUMIF('Eng GLA 6th, 7th, 8th'!$E$3:$DV$3,BX$4,'Eng GLA 6th, 7th, 8th'!$E59:$DV59)))</f>
        <v/>
      </c>
      <c r="BY59" s="89" t="str">
        <f>IF($B59="","",IF(COUNTIFS('Eng GLA 6th, 7th, 8th'!$E$3:$DV$3,BY$4,'Eng GLA 6th, 7th, 8th'!$E59:$DV59, "&gt;-1")=0,"",SUMIF('Eng GLA 6th, 7th, 8th'!$E$3:$DV$3,BY$4,'Eng GLA 6th, 7th, 8th'!$E59:$DV59)))</f>
        <v/>
      </c>
      <c r="BZ59" s="89" t="str">
        <f>IF($B59="","",IF(COUNTIFS('Eng GLA 6th, 7th, 8th'!$E$3:$DV$3,BZ$4,'Eng GLA 6th, 7th, 8th'!$E59:$DV59, "&gt;-1")=0,"",SUMIF('Eng GLA 6th, 7th, 8th'!$E$3:$DV$3,BZ$4,'Eng GLA 6th, 7th, 8th'!$E59:$DV59)))</f>
        <v/>
      </c>
      <c r="CA59" s="89" t="str">
        <f>IF($B59="","",IF(COUNTIFS('Eng GLA 6th, 7th, 8th'!$E$3:$DV$3,CA$4,'Eng GLA 6th, 7th, 8th'!$E59:$DV59, "&gt;-1")=0,"",SUMIF('Eng GLA 6th, 7th, 8th'!$E$3:$DV$3,CA$4,'Eng GLA 6th, 7th, 8th'!$E59:$DV59)))</f>
        <v/>
      </c>
      <c r="CB59" s="426"/>
      <c r="CC59" s="133" t="str">
        <f>IFERROR(IF((COUNT('Eng GLA 6th, 7th, 8th'!E59:U59)=0)," ",(SUM('Eng GLA 6th, 7th, 8th'!E59:U59)/$CC$3)),"")</f>
        <v xml:space="preserve"> </v>
      </c>
      <c r="CD59" s="133" t="str">
        <f>IFERROR(IF((COUNT('Eng GLA 6th, 7th, 8th'!V59:AA59)=0)," ",(SUM('Eng GLA 6th, 7th, 8th'!V59:AA59)/$CD$3)),"")</f>
        <v xml:space="preserve"> </v>
      </c>
      <c r="CE59" s="133" t="str">
        <f>IFERROR(IF((COUNT('Eng GLA 6th, 7th, 8th'!AB59:AG59)=0)," ",(SUM('Eng GLA 6th, 7th, 8th'!AB59:AG59)/$CE$3)),"")</f>
        <v xml:space="preserve"> </v>
      </c>
      <c r="CF59" s="133" t="str">
        <f>IFERROR(IF((COUNT('Eng GLA 6th, 7th, 8th'!AH59:AP59)=0)," ",(SUM('Eng GLA 6th, 7th, 8th'!AH59:AP59)/$CF$3)),"")</f>
        <v xml:space="preserve"> </v>
      </c>
      <c r="CG59" s="433" t="str">
        <f>IFERROR(IF((COUNT('Eng GLA 6th, 7th, 8th'!AR59:BH59)=0)," ",(SUM('Eng GLA 6th, 7th, 8th'!AR59:BH59)/$CG$3)),"")</f>
        <v xml:space="preserve"> </v>
      </c>
      <c r="CH59" s="433" t="str">
        <f>IFERROR(IF((COUNT('Eng GLA 6th, 7th, 8th'!BI59:BN59)=0)," ",(SUM('Eng GLA 6th, 7th, 8th'!BI59:BN59)/$CH$3)),"")</f>
        <v xml:space="preserve"> </v>
      </c>
      <c r="CI59" s="433" t="str">
        <f>IFERROR(IF((COUNT('Eng GLA 6th, 7th, 8th'!BO59:BT59)=0)," ",(SUM('Eng GLA 6th, 7th, 8th'!BO59:BT59)/$CI$3)),"")</f>
        <v xml:space="preserve"> </v>
      </c>
      <c r="CJ59" s="433" t="str">
        <f>IFERROR(IF((COUNT('Eng GLA 6th, 7th, 8th'!BU59:CF59)=0)," ",(SUM('Eng GLA 6th, 7th, 8th'!BU59:CF59)/$CJ$3)),"")</f>
        <v xml:space="preserve"> </v>
      </c>
      <c r="CK59" s="433" t="str">
        <f>IFERROR(IF((COUNT('Eng GLA 6th, 7th, 8th'!CH59:CX59)=0)," ",(SUM('Eng GLA 6th, 7th, 8th'!CH59:CX59)/$CK$3)),"")</f>
        <v xml:space="preserve"> </v>
      </c>
      <c r="CL59" s="433" t="str">
        <f>IFERROR(IF((COUNT('Eng GLA 6th, 7th, 8th'!CY59:DD59)=0)," ",(SUM('Eng GLA 6th, 7th, 8th'!CY59:DD59)/$CL$3)),"")</f>
        <v xml:space="preserve"> </v>
      </c>
      <c r="CM59" s="433" t="str">
        <f>IFERROR(IF((COUNT('Eng GLA 6th, 7th, 8th'!DE59:DJ59)=0)," ",(SUM('Eng GLA 6th, 7th, 8th'!DE59:DJ59)/$CM$3)),"")</f>
        <v xml:space="preserve"> </v>
      </c>
      <c r="CN59" s="433" t="str">
        <f>IFERROR(IF((COUNT('Eng GLA 6th, 7th, 8th'!DK59:DV59)=0)," ",(SUM('Eng GLA 6th, 7th, 8th'!DK59:DV59)/$CN$3)),"")</f>
        <v xml:space="preserve"> </v>
      </c>
    </row>
    <row r="60" spans="1:92" ht="12.75" customHeight="1" x14ac:dyDescent="0.2">
      <c r="A60" s="65">
        <v>53</v>
      </c>
      <c r="B60" s="65" t="str">
        <f>'English Scores- Leveled papers'!B59</f>
        <v/>
      </c>
      <c r="C60" s="66" t="str">
        <f>'RC Mastery Check+Question type'!H57</f>
        <v/>
      </c>
      <c r="D60" s="153" t="str">
        <f>'Cover Sheet'!L57</f>
        <v/>
      </c>
      <c r="E60" s="89" t="str">
        <f>IF($B60="","",IF(COUNTIFS('English Scores- Leveled papers'!$H$3:$KM$3,E$4,'English Scores- Leveled papers'!$H59:$KM59,"&gt;-1")=0,"",SUMIF('English Scores- Leveled papers'!$H$3:$KM$3,E$4,'English Scores- Leveled papers'!$H59:$KM59)))</f>
        <v/>
      </c>
      <c r="F60" s="89" t="str">
        <f>IF($B60="","",IF(COUNTIFS('English Scores- Leveled papers'!$H$3:$KM$3,F$4,'English Scores- Leveled papers'!$H59:$KM59,"&gt;-1")=0,"",SUMIF('English Scores- Leveled papers'!$H$3:$KM$3,F$4,'English Scores- Leveled papers'!$H59:$KM59)))</f>
        <v/>
      </c>
      <c r="G60" s="89" t="str">
        <f>IF($B60="","",IF(COUNTIFS('English Scores- Leveled papers'!$H$3:$KM$3,G$4,'English Scores- Leveled papers'!$H59:$KM59,"&gt;-1")=0,"",SUMIF('English Scores- Leveled papers'!$H$3:$KM$3,G$4,'English Scores- Leveled papers'!$H59:$KM59)))</f>
        <v/>
      </c>
      <c r="H60" s="89" t="str">
        <f>IF($B60="","",IF(COUNTIFS('English Scores- Leveled papers'!$H$3:$KM$3,H$4,'English Scores- Leveled papers'!$H59:$KM59,"&gt;-1")=0,"",SUMIF('English Scores- Leveled papers'!$H$3:$KM$3,H$4,'English Scores- Leveled papers'!$H59:$KM59)))</f>
        <v/>
      </c>
      <c r="I60" s="89" t="str">
        <f>IF($B60="","",IF(COUNTIFS('English Scores- Leveled papers'!$H$3:$KM$3,I$4,'English Scores- Leveled papers'!$H59:$KM59,"&gt;-1")=0,"",SUMIF('English Scores- Leveled papers'!$H$3:$KM$3,I$4,'English Scores- Leveled papers'!$H59:$KM59)))</f>
        <v/>
      </c>
      <c r="J60" s="89" t="str">
        <f>IF($B60="","",IF(COUNTIFS('English Scores- Leveled papers'!$H$3:$KM$3,J$4,'English Scores- Leveled papers'!$H59:$KM59,"&gt;-1")=0,"",SUMIF('English Scores- Leveled papers'!$H$3:$KM$3,J$4,'English Scores- Leveled papers'!$H59:$KM59)))</f>
        <v/>
      </c>
      <c r="K60" s="89" t="str">
        <f>IF($B60="","",IF(COUNTIFS('English Scores- Leveled papers'!$H$3:$KM$3,K$4,'English Scores- Leveled papers'!$H59:$KM59,"&gt;-1")=0,"",SUMIF('English Scores- Leveled papers'!$H$3:$KM$3,K$4,'English Scores- Leveled papers'!$H59:$KM59)))</f>
        <v/>
      </c>
      <c r="L60" s="89" t="str">
        <f>IF($B60="","",IF(COUNTIFS('English Scores- Leveled papers'!$H$3:$KM$3,L$4,'English Scores- Leveled papers'!$H59:$KM59,"&gt;-1")=0,"",SUMIF('English Scores- Leveled papers'!$H$3:$KM$3,L$4,'English Scores- Leveled papers'!$H59:$KM59)))</f>
        <v/>
      </c>
      <c r="M60" s="89" t="str">
        <f>IF($B60="","",IF(COUNTIFS('English Scores- Leveled papers'!$H$3:$KM$3,M$4,'English Scores- Leveled papers'!$H59:$KM59,"&gt;-1")=0,"",SUMIF('English Scores- Leveled papers'!$H$3:$KM$3,M$4,'English Scores- Leveled papers'!$H59:$KM59)))</f>
        <v/>
      </c>
      <c r="N60" s="89" t="str">
        <f>IF($B60="","",IF(COUNTIFS('English Scores- Leveled papers'!$H$3:$KM$3,N$4,'English Scores- Leveled papers'!$H59:$KM59,"&gt;-1")=0,"",SUMIF('English Scores- Leveled papers'!$H$3:$KM$3,N$4,'English Scores- Leveled papers'!$H59:$KM59)))</f>
        <v/>
      </c>
      <c r="O60" s="89" t="str">
        <f>IF($B60="","",IF(COUNTIFS('English Scores- Leveled papers'!$H$3:$KM$3,O$4,'English Scores- Leveled papers'!$H59:$KM59,"&gt;-1")=0,"",SUMIF('English Scores- Leveled papers'!$H$3:$KM$3,O$4,'English Scores- Leveled papers'!$H59:$KM59)))</f>
        <v/>
      </c>
      <c r="P60" s="89" t="str">
        <f>IF($B60="","",IF(COUNTIFS('English Scores- Leveled papers'!$H$3:$KM$3,P$4,'English Scores- Leveled papers'!$H59:$KM59,"&gt;-1")=0,"",SUMIF('English Scores- Leveled papers'!$H$3:$KM$3,P$4,'English Scores- Leveled papers'!$H59:$KM59)))</f>
        <v/>
      </c>
      <c r="Q60" s="89" t="str">
        <f>IF($B60="","",IF(COUNTIFS('English Scores- Leveled papers'!$H$3:$KM$3,Q$4,'English Scores- Leveled papers'!$H59:$KM59,"&gt;-1")=0,"",SUMIF('English Scores- Leveled papers'!$H$3:$KM$3,Q$4,'English Scores- Leveled papers'!$H59:$KM59)))</f>
        <v/>
      </c>
      <c r="R60" s="89" t="str">
        <f>IF($B60="","",IF(COUNTIFS('English Scores- Leveled papers'!$H$3:$KM$3,R$4,'English Scores- Leveled papers'!$H59:$KM59,"&gt;-1")=0,"",SUMIF('English Scores- Leveled papers'!$H$3:$KM$3,R$4,'English Scores- Leveled papers'!$H59:$KM59)))</f>
        <v/>
      </c>
      <c r="S60" s="89" t="str">
        <f>IF($B60="","",IF(COUNTIFS('English Scores- Leveled papers'!$H$3:$KM$3,S$4,'English Scores- Leveled papers'!$H59:$KM59,"&gt;-1")=0,"",SUMIF('English Scores- Leveled papers'!$H$3:$KM$3,S$4,'English Scores- Leveled papers'!$H59:$KM59)))</f>
        <v/>
      </c>
      <c r="T60" s="89" t="str">
        <f>IF($B60="","",IF(COUNTIFS('English Scores- Leveled papers'!$H$3:$KM$3,T$4,'English Scores- Leveled papers'!$H59:$KM59,"&gt;-1")=0,"",SUMIF('English Scores- Leveled papers'!$H$3:$KM$3,T$4,'English Scores- Leveled papers'!$H59:$KM59)))</f>
        <v/>
      </c>
      <c r="U60" s="89" t="str">
        <f>IF($B60="","",IF(COUNTIFS('English Scores- Leveled papers'!$H$3:$KM$3,U$4,'English Scores- Leveled papers'!$H59:$KM59,"&gt;-1")=0,"",SUMIF('English Scores- Leveled papers'!$H$3:$KM$3,U$4,'English Scores- Leveled papers'!$H59:$KM59)))</f>
        <v/>
      </c>
      <c r="V60" s="89" t="str">
        <f>IF($B60="","",IF(COUNTIFS('English Scores- Leveled papers'!$H$3:$KM$3,V$4,'English Scores- Leveled papers'!$H59:$KM59,"&gt;-1")=0,"",SUMIF('English Scores- Leveled papers'!$H$3:$KM$3,V$4,'English Scores- Leveled papers'!$H59:$KM59)))</f>
        <v/>
      </c>
      <c r="W60" s="89" t="str">
        <f>IF($B60="","",IF(COUNTIFS('English Scores- Leveled papers'!$H$3:$KM$3,W$4,'English Scores- Leveled papers'!$H59:$KM59,"&gt;-1")=0,"",SUMIF('English Scores- Leveled papers'!$H$3:$KM$3,W$4,'English Scores- Leveled papers'!$H59:$KM59)))</f>
        <v/>
      </c>
      <c r="X60" s="89" t="str">
        <f>IF($B60="","",IF(COUNTIFS('English Scores- Leveled papers'!$H$3:$KM$3,X$4,'English Scores- Leveled papers'!$H59:$KM59,"&gt;-1")=0,"",SUMIF('English Scores- Leveled papers'!$H$3:$KM$3,X$4,'English Scores- Leveled papers'!$H59:$KM59)))</f>
        <v/>
      </c>
      <c r="Y60" s="89" t="str">
        <f>IF($B60="","",IF(COUNTIFS('English Scores- Leveled papers'!$H$3:$KM$3,Y$4,'English Scores- Leveled papers'!$H59:$KM59,"&gt;-1")=0,"",SUMIF('English Scores- Leveled papers'!$H$3:$KM$3,Y$4,'English Scores- Leveled papers'!$H59:$KM59)))</f>
        <v/>
      </c>
      <c r="Z60" s="89" t="str">
        <f>IF($B60="","",IF(COUNTIFS('English Scores- Leveled papers'!$H$3:$KM$3,Z$4,'English Scores- Leveled papers'!$H59:$KM59,"&gt;-1")=0,"",SUMIF('English Scores- Leveled papers'!$H$3:$KM$3,Z$4,'English Scores- Leveled papers'!$H59:$KM59)))</f>
        <v/>
      </c>
      <c r="AA60" s="89" t="str">
        <f>IF($B60="","",IF(COUNTIFS('English Scores- Leveled papers'!$H$3:$KM$3,AA$4,'English Scores- Leveled papers'!$H59:$KM59,"&gt;-1")=0,"",SUMIF('English Scores- Leveled papers'!$H$3:$KM$3,AA$4,'English Scores- Leveled papers'!$H59:$KM59)))</f>
        <v/>
      </c>
      <c r="AB60" s="89" t="str">
        <f>IF($B60="","",IF(COUNTIFS('English Scores- Leveled papers'!$H$3:$KM$3,AB$4,'English Scores- Leveled papers'!$H59:$KM59,"&gt;-1")=0,"",SUMIF('English Scores- Leveled papers'!$H$3:$KM$3,AB$4,'English Scores- Leveled papers'!$H59:$KM59)))</f>
        <v/>
      </c>
      <c r="AC60" s="89" t="str">
        <f>IF($B60="","",IF(COUNTIFS('English Scores- Leveled papers'!$H$3:$KM$3,AC$4,'English Scores- Leveled papers'!$H59:$KM59,"&gt;-1")=0,"",SUMIF('English Scores- Leveled papers'!$H$3:$KM$3,AC$4,'English Scores- Leveled papers'!$H59:$KM59)))</f>
        <v/>
      </c>
      <c r="AD60" s="89" t="str">
        <f>IF($B60="","",IF(COUNTIFS('English Scores- Leveled papers'!$H$3:$KM$3,AD$4,'English Scores- Leveled papers'!$H59:$KM59,"&gt;-1")=0,"",SUMIF('English Scores- Leveled papers'!$H$3:$KM$3,AD$4,'English Scores- Leveled papers'!$H59:$KM59)))</f>
        <v/>
      </c>
      <c r="AE60" s="89" t="str">
        <f>IF($B60="","",IF(COUNTIFS('English Scores- Leveled papers'!$H$3:$KM$3,AE$4,'English Scores- Leveled papers'!$H59:$KM59,"&gt;-1")=0,"",SUMIF('English Scores- Leveled papers'!$H$3:$KM$3,AE$4,'English Scores- Leveled papers'!$H59:$KM59)))</f>
        <v/>
      </c>
      <c r="AF60" s="89" t="str">
        <f>IF($B60="","",IF(COUNTIFS('English Scores- Leveled papers'!$H$3:$KM$3,AF$4,'English Scores- Leveled papers'!$H59:$KM59,"&gt;-1")=0,"",SUMIF('English Scores- Leveled papers'!$H$3:$KM$3,AF$4,'English Scores- Leveled papers'!$H59:$KM59)))</f>
        <v/>
      </c>
      <c r="AG60" s="89" t="str">
        <f>IF($B60="","",IF(COUNTIFS('English Scores- Leveled papers'!$H$3:$KM$3,AG$4,'English Scores- Leveled papers'!$H59:$KM59,"&gt;-1")=0,"",SUMIF('English Scores- Leveled papers'!$H$3:$KM$3,AG$4,'English Scores- Leveled papers'!$H59:$KM59)))</f>
        <v/>
      </c>
      <c r="AH60" s="89" t="str">
        <f>IF($B60="","",IF(COUNTIFS('English Scores- Leveled papers'!$H$3:$KM$3,AH$4,'English Scores- Leveled papers'!$H59:$KM59,"&gt;-1")=0,"",SUMIF('English Scores- Leveled papers'!$H$3:$KM$3,AH$4,'English Scores- Leveled papers'!$H59:$KM59)))</f>
        <v/>
      </c>
      <c r="AI60" s="89" t="str">
        <f>IF($B60="","",IF(COUNTIFS('English Scores- Leveled papers'!$H$3:$KM$3,AI$4,'English Scores- Leveled papers'!$H59:$KM59,"&gt;-1")=0,"",SUMIF('English Scores- Leveled papers'!$H$3:$KM$3,AI$4,'English Scores- Leveled papers'!$H59:$KM59)))</f>
        <v/>
      </c>
      <c r="AJ60" s="89" t="str">
        <f>IF($B60="","",IF(COUNTIFS('English Scores- Leveled papers'!$H$3:$KM$3,AJ$4,'English Scores- Leveled papers'!$H59:$KM59,"&gt;-1")=0,"",SUMIF('English Scores- Leveled papers'!$H$3:$KM$3,AJ$4,'English Scores- Leveled papers'!$H59:$KM59)))</f>
        <v/>
      </c>
      <c r="AK60" s="89" t="str">
        <f>IF($B60="","",IF(COUNTIFS('English Scores- Leveled papers'!$H$3:$KM$3,AK$4,'English Scores- Leveled papers'!$H59:$KM59,"&gt;-1")=0,"",SUMIF('English Scores- Leveled papers'!$H$3:$KM$3,AK$4,'English Scores- Leveled papers'!$H59:$KM59)))</f>
        <v/>
      </c>
      <c r="AL60" s="89" t="str">
        <f>IF($B60="","",IF(COUNTIFS('English Scores- Leveled papers'!$H$3:$KM$3,AL$4,'English Scores- Leveled papers'!$H59:$KM59,"&gt;-1")=0,"",SUMIF('English Scores- Leveled papers'!$H$3:$KM$3,AL$4,'English Scores- Leveled papers'!$H59:$KM59)))</f>
        <v/>
      </c>
      <c r="AM60" s="89" t="str">
        <f>IF($B60="","",IF(COUNTIFS('English Scores- Leveled papers'!$H$3:$KM$3,AM$4,'English Scores- Leveled papers'!$H59:$KM59,"&gt;-1")=0,"",SUMIF('English Scores- Leveled papers'!$H$3:$KM$3,AM$4,'English Scores- Leveled papers'!$H59:$KM59)))</f>
        <v/>
      </c>
      <c r="AN60" s="89" t="str">
        <f>IF($B60="","",IF(COUNTIFS('English Scores- Leveled papers'!$H$3:$KM$3,AN$4,'English Scores- Leveled papers'!$H59:$KM59,"&gt;-1")=0,"",SUMIF('English Scores- Leveled papers'!$H$3:$KM$3,AN$4,'English Scores- Leveled papers'!$H59:$KM59)))</f>
        <v/>
      </c>
      <c r="AO60" s="89" t="str">
        <f>IF($B60="","",IF(COUNTIFS('English Scores- Leveled papers'!$H$3:$KM$3,AO$4,'English Scores- Leveled papers'!$H59:$KM59,"&gt;-1")=0,"",SUMIF('English Scores- Leveled papers'!$H$3:$KM$3,AO$4,'English Scores- Leveled papers'!$H59:$KM59)))</f>
        <v/>
      </c>
      <c r="AP60" s="89" t="str">
        <f>IF($B60="","",IF(COUNTIFS('English Scores- Leveled papers'!$H$3:$KM$3,AP$4,'English Scores- Leveled papers'!$H59:$KM59,"&gt;-1")=0,"",SUMIF('English Scores- Leveled papers'!$H$3:$KM$3,AP$4,'English Scores- Leveled papers'!$H59:$KM59)))</f>
        <v/>
      </c>
      <c r="AQ60" s="89" t="str">
        <f>IF($B60="","",IF(COUNTIFS('English Scores- Leveled papers'!$H$3:$KM$3,AQ$4,'English Scores- Leveled papers'!$H59:$KM59,"&gt;-1")=0,"",SUMIF('English Scores- Leveled papers'!$H$3:$KM$3,AQ$4,'English Scores- Leveled papers'!$H59:$KM59)))</f>
        <v/>
      </c>
      <c r="AR60" s="89" t="str">
        <f>IF($B60="","",IF(COUNTIFS('English Scores- Leveled papers'!$H$3:$KM$3,AR$4,'English Scores- Leveled papers'!$H59:$KM59,"&gt;-1")=0,"",SUMIF('English Scores- Leveled papers'!$H$3:$KM$3,AR$4,'English Scores- Leveled papers'!$H59:$KM59)))</f>
        <v/>
      </c>
      <c r="AS60" s="89" t="str">
        <f>IF($B60="","",IF(COUNTIFS('English Scores- Leveled papers'!$H$3:$KM$3,AS$4,'English Scores- Leveled papers'!$H59:$KM59,"&gt;-1")=0,"",SUMIF('English Scores- Leveled papers'!$H$3:$KM$3,AS$4,'English Scores- Leveled papers'!$H59:$KM59)))</f>
        <v/>
      </c>
      <c r="AT60" s="89" t="str">
        <f>IF($B60="","",IF(COUNTIFS('English Scores- Leveled papers'!$H$3:$KM$3,AT$4,'English Scores- Leveled papers'!$H59:$KM59,"&gt;-1")=0,"",SUMIF('English Scores- Leveled papers'!$H$3:$KM$3,AT$4,'English Scores- Leveled papers'!$H59:$KM59)))</f>
        <v/>
      </c>
      <c r="AU60" s="89" t="str">
        <f>IF($B60="","",IF(COUNTIFS('English Scores- Leveled papers'!$H$3:$KM$3,AU$4,'English Scores- Leveled papers'!$H59:$KM59,"&gt;-1")=0,"",SUMIF('English Scores- Leveled papers'!$H$3:$KM$3,AU$4,'English Scores- Leveled papers'!$H59:$KM59)))</f>
        <v/>
      </c>
      <c r="AV60" s="89" t="str">
        <f>IF($B60="","",IF(COUNTIFS('English Scores- Leveled papers'!$H$3:$KM$3,AV$4,'English Scores- Leveled papers'!$H59:$KM59,"&gt;-1")=0,"",SUMIF('English Scores- Leveled papers'!$H$3:$KM$3,AV$4,'English Scores- Leveled papers'!$H59:$KM59)))</f>
        <v/>
      </c>
      <c r="AW60" s="89" t="str">
        <f>IF($B60="","",IF(COUNTIFS('English Scores- Leveled papers'!$H$3:$KM$3,AW$4,'English Scores- Leveled papers'!$H59:$KM59,"&gt;-1")=0,"",SUMIF('English Scores- Leveled papers'!$H$3:$KM$3,AW$4,'English Scores- Leveled papers'!$H59:$KM59)))</f>
        <v/>
      </c>
      <c r="AX60" s="89" t="str">
        <f>IF($B60="","",IF(COUNTIFS('English Scores- Leveled papers'!$H$3:$KM$3,AX$4,'English Scores- Leveled papers'!$H59:$KM59,"&gt;-1")=0,"",SUMIF('English Scores- Leveled papers'!$H$3:$KM$3,AX$4,'English Scores- Leveled papers'!$H59:$KM59)))</f>
        <v/>
      </c>
      <c r="AY60" s="89" t="str">
        <f>IF($B60="","",IF(COUNTIFS('English Scores- Leveled papers'!$H$3:$KM$3,AY$4,'English Scores- Leveled papers'!$H59:$KM59,"&gt;-1")=0,"",SUMIF('English Scores- Leveled papers'!$H$3:$KM$3,AY$4,'English Scores- Leveled papers'!$H59:$KM59)))</f>
        <v/>
      </c>
      <c r="AZ60" s="89" t="str">
        <f>IF($B60="","",IF(COUNTIFS('English Scores- Leveled papers'!$H$3:$KM$3,AZ$4,'English Scores- Leveled papers'!$H59:$KM59,"&gt;-1")=0,"",SUMIF('English Scores- Leveled papers'!$H$3:$KM$3,AZ$4,'English Scores- Leveled papers'!$H59:$KM59)))</f>
        <v/>
      </c>
      <c r="BA60" s="89" t="str">
        <f>IF($B60="","",IF(COUNTIFS('English Scores- Leveled papers'!$H$3:$KM$3,BA$4,'English Scores- Leveled papers'!$H59:$KM59,"&gt;-1")=0,"",SUMIF('English Scores- Leveled papers'!$H$3:$KM$3,BA$4,'English Scores- Leveled papers'!$H59:$KM59)))</f>
        <v/>
      </c>
      <c r="BB60" s="89" t="str">
        <f>IF($B60="","",IF(COUNTIFS('English Scores- Leveled papers'!$H$3:$KM$3,BB$4,'English Scores- Leveled papers'!$H59:$KM59,"&gt;-1")=0,"",SUMIF('English Scores- Leveled papers'!$H$3:$KM$3,BB$4,'English Scores- Leveled papers'!$H59:$KM59)))</f>
        <v/>
      </c>
      <c r="BC60" s="89" t="str">
        <f>IF($B60="","",IF(COUNTIFS('English Scores- Leveled papers'!$H$3:$KM$3,BC$4,'English Scores- Leveled papers'!$H59:$KM59,"&gt;-1")=0,"",SUMIF('English Scores- Leveled papers'!$H$3:$KM$3,BC$4,'English Scores- Leveled papers'!$H59:$KM59)))</f>
        <v/>
      </c>
      <c r="BD60" s="89" t="str">
        <f>IF($B60="","",IF(COUNTIFS('English Scores- Leveled papers'!$H$3:$KM$3,BD$4,'English Scores- Leveled papers'!$H59:$KM59,"&gt;-1")=0,"",SUMIF('English Scores- Leveled papers'!$H$3:$KM$3,BD$4,'English Scores- Leveled papers'!$H59:$KM59)))</f>
        <v/>
      </c>
      <c r="BE60" s="89" t="str">
        <f>IF($B60="","",IF(COUNTIFS('English Scores- Leveled papers'!$H$3:$KM$3,BE$4,'English Scores- Leveled papers'!$H59:$KM59,"&gt;-1")=0,"",SUMIF('English Scores- Leveled papers'!$H$3:$KM$3,BE$4,'English Scores- Leveled papers'!$H59:$KM59)))</f>
        <v/>
      </c>
      <c r="BF60" s="89" t="str">
        <f>IF($B60="","",IF(COUNTIFS('English Scores- Leveled papers'!$H$3:$KM$3,BF$4,'English Scores- Leveled papers'!$H59:$KM59,"&gt;-1")=0,"",SUMIF('English Scores- Leveled papers'!$H$3:$KM$3,BF$4,'English Scores- Leveled papers'!$H59:$KM59)))</f>
        <v/>
      </c>
      <c r="BG60" s="89" t="str">
        <f>IF($B60="","",IF(COUNTIFS('English Scores- Leveled papers'!$H$3:$KM$3,BG$4,'English Scores- Leveled papers'!$H59:$KM59,"&gt;-1")=0,"",SUMIF('English Scores- Leveled papers'!$H$3:$KM$3,BG$4,'English Scores- Leveled papers'!$H59:$KM59)))</f>
        <v/>
      </c>
      <c r="BH60" s="89" t="str">
        <f>IF($B60="","",IF(COUNTIFS('English Scores- Leveled papers'!$H$3:$KM$3,BH$4,'English Scores- Leveled papers'!$H59:$KM59,"&gt;-1")=0,"",SUMIF('English Scores- Leveled papers'!$H$3:$KM$3,BH$4,'English Scores- Leveled papers'!$H59:$KM59)))</f>
        <v/>
      </c>
      <c r="BI60" s="89" t="str">
        <f>IF($B60="","",IF(COUNTIFS('English Scores- Leveled papers'!$H$3:$KM$3,BI$4,'English Scores- Leveled papers'!$H59:$KM59,"&gt;-1")=0,"",SUMIF('English Scores- Leveled papers'!$H$3:$KM$3,BI$4,'English Scores- Leveled papers'!$H59:$KM59)))</f>
        <v/>
      </c>
      <c r="BJ60" s="89" t="str">
        <f>IF($B60="","",IF(COUNTIFS('English Scores- Leveled papers'!$H$3:$KM$3,BJ$4,'English Scores- Leveled papers'!$H59:$KM59,"&gt;-1")=0,"",SUMIF('English Scores- Leveled papers'!$H$3:$KM$3,BJ$4,'English Scores- Leveled papers'!$H59:$KM59)))</f>
        <v/>
      </c>
      <c r="BK60" s="89" t="str">
        <f>IF($B60="","",IF(COUNTIFS('English Scores- Leveled papers'!$H$3:$KM$3,BK$4,'English Scores- Leveled papers'!$H59:$KM59,"&gt;-1")=0,"",SUMIF('English Scores- Leveled papers'!$H$3:$KM$3,BK$4,'English Scores- Leveled papers'!$H59:$KM59)))</f>
        <v/>
      </c>
      <c r="BL60" s="89" t="str">
        <f>IF($B60="","",IF(COUNTIFS('English Scores- Leveled papers'!$H$3:$KM$3,BL$4,'English Scores- Leveled papers'!$H59:$KM59,"&gt;-1")=0,"",SUMIF('English Scores- Leveled papers'!$H$3:$KM$3,BL$4,'English Scores- Leveled papers'!$H59:$KM59)))</f>
        <v/>
      </c>
      <c r="BM60" s="89" t="str">
        <f>IF($B60="","",IF(COUNTIFS('Eng GLA 6th, 7th, 8th'!$E$3:$DV$3,BM$4,'Eng GLA 6th, 7th, 8th'!$E60:$DV60, "&gt;-1")=0,"",SUMIF('Eng GLA 6th, 7th, 8th'!$E$3:$DV$3,BM$4,'Eng GLA 6th, 7th, 8th'!$E60:$DV60)))</f>
        <v/>
      </c>
      <c r="BN60" s="89" t="str">
        <f>IF($B60="","",IF(COUNTIFS('Eng GLA 6th, 7th, 8th'!$E$3:$DV$3,BN$4,'Eng GLA 6th, 7th, 8th'!$E60:$DV60, "&gt;-1")=0,"",SUMIF('Eng GLA 6th, 7th, 8th'!$E$3:$DV$3,BN$4,'Eng GLA 6th, 7th, 8th'!$E60:$DV60)))</f>
        <v/>
      </c>
      <c r="BO60" s="89" t="str">
        <f>IF($B60="","",IF(COUNTIFS('Eng GLA 6th, 7th, 8th'!$E$3:$DV$3,BO$4,'Eng GLA 6th, 7th, 8th'!$E60:$DV60, "&gt;-1")=0,"",SUMIF('Eng GLA 6th, 7th, 8th'!$E$3:$DV$3,BO$4,'Eng GLA 6th, 7th, 8th'!$E60:$DV60)))</f>
        <v/>
      </c>
      <c r="BP60" s="89" t="str">
        <f>IF($B60="","",IF(COUNTIFS('Eng GLA 6th, 7th, 8th'!$E$3:$DV$3,BP$4,'Eng GLA 6th, 7th, 8th'!$E60:$DV60, "&gt;-1")=0,"",SUMIF('Eng GLA 6th, 7th, 8th'!$E$3:$DV$3,BP$4,'Eng GLA 6th, 7th, 8th'!$E60:$DV60)))</f>
        <v/>
      </c>
      <c r="BQ60" s="89" t="str">
        <f>IF($B60="","",IF(COUNTIFS('Eng GLA 6th, 7th, 8th'!$E$3:$DV$3,BQ$4,'Eng GLA 6th, 7th, 8th'!$E60:$DV60, "&gt;-1")=0,"",SUMIF('Eng GLA 6th, 7th, 8th'!$E$3:$DV$3,BQ$4,'Eng GLA 6th, 7th, 8th'!$E60:$DV60)))</f>
        <v/>
      </c>
      <c r="BR60" s="89" t="str">
        <f>IF($B60="","",IF(COUNTIFS('Eng GLA 6th, 7th, 8th'!$E$3:$DV$3,BR$4,'Eng GLA 6th, 7th, 8th'!$E60:$DV60, "&gt;-1")=0,"",SUMIF('Eng GLA 6th, 7th, 8th'!$E$3:$DV$3,BR$4,'Eng GLA 6th, 7th, 8th'!$E60:$DV60)))</f>
        <v/>
      </c>
      <c r="BS60" s="89" t="str">
        <f>IF($B60="","",IF(COUNTIFS('Eng GLA 6th, 7th, 8th'!$E$3:$DV$3,BS$4,'Eng GLA 6th, 7th, 8th'!$E60:$DV60, "&gt;-1")=0,"",SUMIF('Eng GLA 6th, 7th, 8th'!$E$3:$DV$3,BS$4,'Eng GLA 6th, 7th, 8th'!$E60:$DV60)))</f>
        <v/>
      </c>
      <c r="BT60" s="89" t="str">
        <f>IF($B60="","",IF(COUNTIFS('Eng GLA 6th, 7th, 8th'!$E$3:$DV$3,BT$4,'Eng GLA 6th, 7th, 8th'!$E60:$DV60, "&gt;-1")=0,"",SUMIF('Eng GLA 6th, 7th, 8th'!$E$3:$DV$3,BT$4,'Eng GLA 6th, 7th, 8th'!$E60:$DV60)))</f>
        <v/>
      </c>
      <c r="BU60" s="89" t="str">
        <f>IF($B60="","",IF(COUNTIFS('Eng GLA 6th, 7th, 8th'!$E$3:$DV$3,BU$4,'Eng GLA 6th, 7th, 8th'!$E60:$DV60, "&gt;-1")=0,"",SUMIF('Eng GLA 6th, 7th, 8th'!$E$3:$DV$3,BU$4,'Eng GLA 6th, 7th, 8th'!$E60:$DV60)))</f>
        <v/>
      </c>
      <c r="BV60" s="89" t="str">
        <f>IF($B60="","",IF(COUNTIFS('Eng GLA 6th, 7th, 8th'!$E$3:$DV$3,BV$4,'Eng GLA 6th, 7th, 8th'!$E60:$DV60, "&gt;-1")=0,"",SUMIF('Eng GLA 6th, 7th, 8th'!$E$3:$DV$3,BV$4,'Eng GLA 6th, 7th, 8th'!$E60:$DV60)))</f>
        <v/>
      </c>
      <c r="BW60" s="89" t="str">
        <f>IF($B60="","",IF(COUNTIFS('Eng GLA 6th, 7th, 8th'!$E$3:$DV$3,BW$4,'Eng GLA 6th, 7th, 8th'!$E60:$DV60, "&gt;-1")=0,"",SUMIF('Eng GLA 6th, 7th, 8th'!$E$3:$DV$3,BW$4,'Eng GLA 6th, 7th, 8th'!$E60:$DV60)))</f>
        <v/>
      </c>
      <c r="BX60" s="89" t="str">
        <f>IF($B60="","",IF(COUNTIFS('Eng GLA 6th, 7th, 8th'!$E$3:$DV$3,BX$4,'Eng GLA 6th, 7th, 8th'!$E60:$DV60, "&gt;-1")=0,"",SUMIF('Eng GLA 6th, 7th, 8th'!$E$3:$DV$3,BX$4,'Eng GLA 6th, 7th, 8th'!$E60:$DV60)))</f>
        <v/>
      </c>
      <c r="BY60" s="89" t="str">
        <f>IF($B60="","",IF(COUNTIFS('Eng GLA 6th, 7th, 8th'!$E$3:$DV$3,BY$4,'Eng GLA 6th, 7th, 8th'!$E60:$DV60, "&gt;-1")=0,"",SUMIF('Eng GLA 6th, 7th, 8th'!$E$3:$DV$3,BY$4,'Eng GLA 6th, 7th, 8th'!$E60:$DV60)))</f>
        <v/>
      </c>
      <c r="BZ60" s="89" t="str">
        <f>IF($B60="","",IF(COUNTIFS('Eng GLA 6th, 7th, 8th'!$E$3:$DV$3,BZ$4,'Eng GLA 6th, 7th, 8th'!$E60:$DV60, "&gt;-1")=0,"",SUMIF('Eng GLA 6th, 7th, 8th'!$E$3:$DV$3,BZ$4,'Eng GLA 6th, 7th, 8th'!$E60:$DV60)))</f>
        <v/>
      </c>
      <c r="CA60" s="89" t="str">
        <f>IF($B60="","",IF(COUNTIFS('Eng GLA 6th, 7th, 8th'!$E$3:$DV$3,CA$4,'Eng GLA 6th, 7th, 8th'!$E60:$DV60, "&gt;-1")=0,"",SUMIF('Eng GLA 6th, 7th, 8th'!$E$3:$DV$3,CA$4,'Eng GLA 6th, 7th, 8th'!$E60:$DV60)))</f>
        <v/>
      </c>
      <c r="CB60" s="426"/>
      <c r="CC60" s="133" t="str">
        <f>IFERROR(IF((COUNT('Eng GLA 6th, 7th, 8th'!E60:U60)=0)," ",(SUM('Eng GLA 6th, 7th, 8th'!E60:U60)/$CC$3)),"")</f>
        <v xml:space="preserve"> </v>
      </c>
      <c r="CD60" s="133" t="str">
        <f>IFERROR(IF((COUNT('Eng GLA 6th, 7th, 8th'!V60:AA60)=0)," ",(SUM('Eng GLA 6th, 7th, 8th'!V60:AA60)/$CD$3)),"")</f>
        <v xml:space="preserve"> </v>
      </c>
      <c r="CE60" s="133" t="str">
        <f>IFERROR(IF((COUNT('Eng GLA 6th, 7th, 8th'!AB60:AG60)=0)," ",(SUM('Eng GLA 6th, 7th, 8th'!AB60:AG60)/$CE$3)),"")</f>
        <v xml:space="preserve"> </v>
      </c>
      <c r="CF60" s="133" t="str">
        <f>IFERROR(IF((COUNT('Eng GLA 6th, 7th, 8th'!AH60:AP60)=0)," ",(SUM('Eng GLA 6th, 7th, 8th'!AH60:AP60)/$CF$3)),"")</f>
        <v xml:space="preserve"> </v>
      </c>
      <c r="CG60" s="433" t="str">
        <f>IFERROR(IF((COUNT('Eng GLA 6th, 7th, 8th'!AR60:BH60)=0)," ",(SUM('Eng GLA 6th, 7th, 8th'!AR60:BH60)/$CG$3)),"")</f>
        <v xml:space="preserve"> </v>
      </c>
      <c r="CH60" s="433" t="str">
        <f>IFERROR(IF((COUNT('Eng GLA 6th, 7th, 8th'!BI60:BN60)=0)," ",(SUM('Eng GLA 6th, 7th, 8th'!BI60:BN60)/$CH$3)),"")</f>
        <v xml:space="preserve"> </v>
      </c>
      <c r="CI60" s="433" t="str">
        <f>IFERROR(IF((COUNT('Eng GLA 6th, 7th, 8th'!BO60:BT60)=0)," ",(SUM('Eng GLA 6th, 7th, 8th'!BO60:BT60)/$CI$3)),"")</f>
        <v xml:space="preserve"> </v>
      </c>
      <c r="CJ60" s="433" t="str">
        <f>IFERROR(IF((COUNT('Eng GLA 6th, 7th, 8th'!BU60:CF60)=0)," ",(SUM('Eng GLA 6th, 7th, 8th'!BU60:CF60)/$CJ$3)),"")</f>
        <v xml:space="preserve"> </v>
      </c>
      <c r="CK60" s="433" t="str">
        <f>IFERROR(IF((COUNT('Eng GLA 6th, 7th, 8th'!CH60:CX60)=0)," ",(SUM('Eng GLA 6th, 7th, 8th'!CH60:CX60)/$CK$3)),"")</f>
        <v xml:space="preserve"> </v>
      </c>
      <c r="CL60" s="433" t="str">
        <f>IFERROR(IF((COUNT('Eng GLA 6th, 7th, 8th'!CY60:DD60)=0)," ",(SUM('Eng GLA 6th, 7th, 8th'!CY60:DD60)/$CL$3)),"")</f>
        <v xml:space="preserve"> </v>
      </c>
      <c r="CM60" s="433" t="str">
        <f>IFERROR(IF((COUNT('Eng GLA 6th, 7th, 8th'!DE60:DJ60)=0)," ",(SUM('Eng GLA 6th, 7th, 8th'!DE60:DJ60)/$CM$3)),"")</f>
        <v xml:space="preserve"> </v>
      </c>
      <c r="CN60" s="433" t="str">
        <f>IFERROR(IF((COUNT('Eng GLA 6th, 7th, 8th'!DK60:DV60)=0)," ",(SUM('Eng GLA 6th, 7th, 8th'!DK60:DV60)/$CN$3)),"")</f>
        <v xml:space="preserve"> </v>
      </c>
    </row>
    <row r="61" spans="1:92" ht="12.75" customHeight="1" x14ac:dyDescent="0.2">
      <c r="A61" s="65">
        <v>54</v>
      </c>
      <c r="B61" s="65" t="str">
        <f>'English Scores- Leveled papers'!B60</f>
        <v/>
      </c>
      <c r="C61" s="66" t="str">
        <f>'RC Mastery Check+Question type'!H58</f>
        <v/>
      </c>
      <c r="D61" s="153" t="str">
        <f>'Cover Sheet'!L58</f>
        <v/>
      </c>
      <c r="E61" s="89" t="str">
        <f>IF($B61="","",IF(COUNTIFS('English Scores- Leveled papers'!$H$3:$KM$3,E$4,'English Scores- Leveled papers'!$H60:$KM60,"&gt;-1")=0,"",SUMIF('English Scores- Leveled papers'!$H$3:$KM$3,E$4,'English Scores- Leveled papers'!$H60:$KM60)))</f>
        <v/>
      </c>
      <c r="F61" s="89" t="str">
        <f>IF($B61="","",IF(COUNTIFS('English Scores- Leveled papers'!$H$3:$KM$3,F$4,'English Scores- Leveled papers'!$H60:$KM60,"&gt;-1")=0,"",SUMIF('English Scores- Leveled papers'!$H$3:$KM$3,F$4,'English Scores- Leveled papers'!$H60:$KM60)))</f>
        <v/>
      </c>
      <c r="G61" s="89" t="str">
        <f>IF($B61="","",IF(COUNTIFS('English Scores- Leveled papers'!$H$3:$KM$3,G$4,'English Scores- Leveled papers'!$H60:$KM60,"&gt;-1")=0,"",SUMIF('English Scores- Leveled papers'!$H$3:$KM$3,G$4,'English Scores- Leveled papers'!$H60:$KM60)))</f>
        <v/>
      </c>
      <c r="H61" s="89" t="str">
        <f>IF($B61="","",IF(COUNTIFS('English Scores- Leveled papers'!$H$3:$KM$3,H$4,'English Scores- Leveled papers'!$H60:$KM60,"&gt;-1")=0,"",SUMIF('English Scores- Leveled papers'!$H$3:$KM$3,H$4,'English Scores- Leveled papers'!$H60:$KM60)))</f>
        <v/>
      </c>
      <c r="I61" s="89" t="str">
        <f>IF($B61="","",IF(COUNTIFS('English Scores- Leveled papers'!$H$3:$KM$3,I$4,'English Scores- Leveled papers'!$H60:$KM60,"&gt;-1")=0,"",SUMIF('English Scores- Leveled papers'!$H$3:$KM$3,I$4,'English Scores- Leveled papers'!$H60:$KM60)))</f>
        <v/>
      </c>
      <c r="J61" s="89" t="str">
        <f>IF($B61="","",IF(COUNTIFS('English Scores- Leveled papers'!$H$3:$KM$3,J$4,'English Scores- Leveled papers'!$H60:$KM60,"&gt;-1")=0,"",SUMIF('English Scores- Leveled papers'!$H$3:$KM$3,J$4,'English Scores- Leveled papers'!$H60:$KM60)))</f>
        <v/>
      </c>
      <c r="K61" s="89" t="str">
        <f>IF($B61="","",IF(COUNTIFS('English Scores- Leveled papers'!$H$3:$KM$3,K$4,'English Scores- Leveled papers'!$H60:$KM60,"&gt;-1")=0,"",SUMIF('English Scores- Leveled papers'!$H$3:$KM$3,K$4,'English Scores- Leveled papers'!$H60:$KM60)))</f>
        <v/>
      </c>
      <c r="L61" s="89" t="str">
        <f>IF($B61="","",IF(COUNTIFS('English Scores- Leveled papers'!$H$3:$KM$3,L$4,'English Scores- Leveled papers'!$H60:$KM60,"&gt;-1")=0,"",SUMIF('English Scores- Leveled papers'!$H$3:$KM$3,L$4,'English Scores- Leveled papers'!$H60:$KM60)))</f>
        <v/>
      </c>
      <c r="M61" s="89" t="str">
        <f>IF($B61="","",IF(COUNTIFS('English Scores- Leveled papers'!$H$3:$KM$3,M$4,'English Scores- Leveled papers'!$H60:$KM60,"&gt;-1")=0,"",SUMIF('English Scores- Leveled papers'!$H$3:$KM$3,M$4,'English Scores- Leveled papers'!$H60:$KM60)))</f>
        <v/>
      </c>
      <c r="N61" s="89" t="str">
        <f>IF($B61="","",IF(COUNTIFS('English Scores- Leveled papers'!$H$3:$KM$3,N$4,'English Scores- Leveled papers'!$H60:$KM60,"&gt;-1")=0,"",SUMIF('English Scores- Leveled papers'!$H$3:$KM$3,N$4,'English Scores- Leveled papers'!$H60:$KM60)))</f>
        <v/>
      </c>
      <c r="O61" s="89" t="str">
        <f>IF($B61="","",IF(COUNTIFS('English Scores- Leveled papers'!$H$3:$KM$3,O$4,'English Scores- Leveled papers'!$H60:$KM60,"&gt;-1")=0,"",SUMIF('English Scores- Leveled papers'!$H$3:$KM$3,O$4,'English Scores- Leveled papers'!$H60:$KM60)))</f>
        <v/>
      </c>
      <c r="P61" s="89" t="str">
        <f>IF($B61="","",IF(COUNTIFS('English Scores- Leveled papers'!$H$3:$KM$3,P$4,'English Scores- Leveled papers'!$H60:$KM60,"&gt;-1")=0,"",SUMIF('English Scores- Leveled papers'!$H$3:$KM$3,P$4,'English Scores- Leveled papers'!$H60:$KM60)))</f>
        <v/>
      </c>
      <c r="Q61" s="89" t="str">
        <f>IF($B61="","",IF(COUNTIFS('English Scores- Leveled papers'!$H$3:$KM$3,Q$4,'English Scores- Leveled papers'!$H60:$KM60,"&gt;-1")=0,"",SUMIF('English Scores- Leveled papers'!$H$3:$KM$3,Q$4,'English Scores- Leveled papers'!$H60:$KM60)))</f>
        <v/>
      </c>
      <c r="R61" s="89" t="str">
        <f>IF($B61="","",IF(COUNTIFS('English Scores- Leveled papers'!$H$3:$KM$3,R$4,'English Scores- Leveled papers'!$H60:$KM60,"&gt;-1")=0,"",SUMIF('English Scores- Leveled papers'!$H$3:$KM$3,R$4,'English Scores- Leveled papers'!$H60:$KM60)))</f>
        <v/>
      </c>
      <c r="S61" s="89" t="str">
        <f>IF($B61="","",IF(COUNTIFS('English Scores- Leveled papers'!$H$3:$KM$3,S$4,'English Scores- Leveled papers'!$H60:$KM60,"&gt;-1")=0,"",SUMIF('English Scores- Leveled papers'!$H$3:$KM$3,S$4,'English Scores- Leveled papers'!$H60:$KM60)))</f>
        <v/>
      </c>
      <c r="T61" s="89" t="str">
        <f>IF($B61="","",IF(COUNTIFS('English Scores- Leveled papers'!$H$3:$KM$3,T$4,'English Scores- Leveled papers'!$H60:$KM60,"&gt;-1")=0,"",SUMIF('English Scores- Leveled papers'!$H$3:$KM$3,T$4,'English Scores- Leveled papers'!$H60:$KM60)))</f>
        <v/>
      </c>
      <c r="U61" s="89" t="str">
        <f>IF($B61="","",IF(COUNTIFS('English Scores- Leveled papers'!$H$3:$KM$3,U$4,'English Scores- Leveled papers'!$H60:$KM60,"&gt;-1")=0,"",SUMIF('English Scores- Leveled papers'!$H$3:$KM$3,U$4,'English Scores- Leveled papers'!$H60:$KM60)))</f>
        <v/>
      </c>
      <c r="V61" s="89" t="str">
        <f>IF($B61="","",IF(COUNTIFS('English Scores- Leveled papers'!$H$3:$KM$3,V$4,'English Scores- Leveled papers'!$H60:$KM60,"&gt;-1")=0,"",SUMIF('English Scores- Leveled papers'!$H$3:$KM$3,V$4,'English Scores- Leveled papers'!$H60:$KM60)))</f>
        <v/>
      </c>
      <c r="W61" s="89" t="str">
        <f>IF($B61="","",IF(COUNTIFS('English Scores- Leveled papers'!$H$3:$KM$3,W$4,'English Scores- Leveled papers'!$H60:$KM60,"&gt;-1")=0,"",SUMIF('English Scores- Leveled papers'!$H$3:$KM$3,W$4,'English Scores- Leveled papers'!$H60:$KM60)))</f>
        <v/>
      </c>
      <c r="X61" s="89" t="str">
        <f>IF($B61="","",IF(COUNTIFS('English Scores- Leveled papers'!$H$3:$KM$3,X$4,'English Scores- Leveled papers'!$H60:$KM60,"&gt;-1")=0,"",SUMIF('English Scores- Leveled papers'!$H$3:$KM$3,X$4,'English Scores- Leveled papers'!$H60:$KM60)))</f>
        <v/>
      </c>
      <c r="Y61" s="89" t="str">
        <f>IF($B61="","",IF(COUNTIFS('English Scores- Leveled papers'!$H$3:$KM$3,Y$4,'English Scores- Leveled papers'!$H60:$KM60,"&gt;-1")=0,"",SUMIF('English Scores- Leveled papers'!$H$3:$KM$3,Y$4,'English Scores- Leveled papers'!$H60:$KM60)))</f>
        <v/>
      </c>
      <c r="Z61" s="89" t="str">
        <f>IF($B61="","",IF(COUNTIFS('English Scores- Leveled papers'!$H$3:$KM$3,Z$4,'English Scores- Leveled papers'!$H60:$KM60,"&gt;-1")=0,"",SUMIF('English Scores- Leveled papers'!$H$3:$KM$3,Z$4,'English Scores- Leveled papers'!$H60:$KM60)))</f>
        <v/>
      </c>
      <c r="AA61" s="89" t="str">
        <f>IF($B61="","",IF(COUNTIFS('English Scores- Leveled papers'!$H$3:$KM$3,AA$4,'English Scores- Leveled papers'!$H60:$KM60,"&gt;-1")=0,"",SUMIF('English Scores- Leveled papers'!$H$3:$KM$3,AA$4,'English Scores- Leveled papers'!$H60:$KM60)))</f>
        <v/>
      </c>
      <c r="AB61" s="89" t="str">
        <f>IF($B61="","",IF(COUNTIFS('English Scores- Leveled papers'!$H$3:$KM$3,AB$4,'English Scores- Leveled papers'!$H60:$KM60,"&gt;-1")=0,"",SUMIF('English Scores- Leveled papers'!$H$3:$KM$3,AB$4,'English Scores- Leveled papers'!$H60:$KM60)))</f>
        <v/>
      </c>
      <c r="AC61" s="89" t="str">
        <f>IF($B61="","",IF(COUNTIFS('English Scores- Leveled papers'!$H$3:$KM$3,AC$4,'English Scores- Leveled papers'!$H60:$KM60,"&gt;-1")=0,"",SUMIF('English Scores- Leveled papers'!$H$3:$KM$3,AC$4,'English Scores- Leveled papers'!$H60:$KM60)))</f>
        <v/>
      </c>
      <c r="AD61" s="89" t="str">
        <f>IF($B61="","",IF(COUNTIFS('English Scores- Leveled papers'!$H$3:$KM$3,AD$4,'English Scores- Leveled papers'!$H60:$KM60,"&gt;-1")=0,"",SUMIF('English Scores- Leveled papers'!$H$3:$KM$3,AD$4,'English Scores- Leveled papers'!$H60:$KM60)))</f>
        <v/>
      </c>
      <c r="AE61" s="89" t="str">
        <f>IF($B61="","",IF(COUNTIFS('English Scores- Leveled papers'!$H$3:$KM$3,AE$4,'English Scores- Leveled papers'!$H60:$KM60,"&gt;-1")=0,"",SUMIF('English Scores- Leveled papers'!$H$3:$KM$3,AE$4,'English Scores- Leveled papers'!$H60:$KM60)))</f>
        <v/>
      </c>
      <c r="AF61" s="89" t="str">
        <f>IF($B61="","",IF(COUNTIFS('English Scores- Leveled papers'!$H$3:$KM$3,AF$4,'English Scores- Leveled papers'!$H60:$KM60,"&gt;-1")=0,"",SUMIF('English Scores- Leveled papers'!$H$3:$KM$3,AF$4,'English Scores- Leveled papers'!$H60:$KM60)))</f>
        <v/>
      </c>
      <c r="AG61" s="89" t="str">
        <f>IF($B61="","",IF(COUNTIFS('English Scores- Leveled papers'!$H$3:$KM$3,AG$4,'English Scores- Leveled papers'!$H60:$KM60,"&gt;-1")=0,"",SUMIF('English Scores- Leveled papers'!$H$3:$KM$3,AG$4,'English Scores- Leveled papers'!$H60:$KM60)))</f>
        <v/>
      </c>
      <c r="AH61" s="89" t="str">
        <f>IF($B61="","",IF(COUNTIFS('English Scores- Leveled papers'!$H$3:$KM$3,AH$4,'English Scores- Leveled papers'!$H60:$KM60,"&gt;-1")=0,"",SUMIF('English Scores- Leveled papers'!$H$3:$KM$3,AH$4,'English Scores- Leveled papers'!$H60:$KM60)))</f>
        <v/>
      </c>
      <c r="AI61" s="89" t="str">
        <f>IF($B61="","",IF(COUNTIFS('English Scores- Leveled papers'!$H$3:$KM$3,AI$4,'English Scores- Leveled papers'!$H60:$KM60,"&gt;-1")=0,"",SUMIF('English Scores- Leveled papers'!$H$3:$KM$3,AI$4,'English Scores- Leveled papers'!$H60:$KM60)))</f>
        <v/>
      </c>
      <c r="AJ61" s="89" t="str">
        <f>IF($B61="","",IF(COUNTIFS('English Scores- Leveled papers'!$H$3:$KM$3,AJ$4,'English Scores- Leveled papers'!$H60:$KM60,"&gt;-1")=0,"",SUMIF('English Scores- Leveled papers'!$H$3:$KM$3,AJ$4,'English Scores- Leveled papers'!$H60:$KM60)))</f>
        <v/>
      </c>
      <c r="AK61" s="89" t="str">
        <f>IF($B61="","",IF(COUNTIFS('English Scores- Leveled papers'!$H$3:$KM$3,AK$4,'English Scores- Leveled papers'!$H60:$KM60,"&gt;-1")=0,"",SUMIF('English Scores- Leveled papers'!$H$3:$KM$3,AK$4,'English Scores- Leveled papers'!$H60:$KM60)))</f>
        <v/>
      </c>
      <c r="AL61" s="89" t="str">
        <f>IF($B61="","",IF(COUNTIFS('English Scores- Leveled papers'!$H$3:$KM$3,AL$4,'English Scores- Leveled papers'!$H60:$KM60,"&gt;-1")=0,"",SUMIF('English Scores- Leveled papers'!$H$3:$KM$3,AL$4,'English Scores- Leveled papers'!$H60:$KM60)))</f>
        <v/>
      </c>
      <c r="AM61" s="89" t="str">
        <f>IF($B61="","",IF(COUNTIFS('English Scores- Leveled papers'!$H$3:$KM$3,AM$4,'English Scores- Leveled papers'!$H60:$KM60,"&gt;-1")=0,"",SUMIF('English Scores- Leveled papers'!$H$3:$KM$3,AM$4,'English Scores- Leveled papers'!$H60:$KM60)))</f>
        <v/>
      </c>
      <c r="AN61" s="89" t="str">
        <f>IF($B61="","",IF(COUNTIFS('English Scores- Leveled papers'!$H$3:$KM$3,AN$4,'English Scores- Leveled papers'!$H60:$KM60,"&gt;-1")=0,"",SUMIF('English Scores- Leveled papers'!$H$3:$KM$3,AN$4,'English Scores- Leveled papers'!$H60:$KM60)))</f>
        <v/>
      </c>
      <c r="AO61" s="89" t="str">
        <f>IF($B61="","",IF(COUNTIFS('English Scores- Leveled papers'!$H$3:$KM$3,AO$4,'English Scores- Leveled papers'!$H60:$KM60,"&gt;-1")=0,"",SUMIF('English Scores- Leveled papers'!$H$3:$KM$3,AO$4,'English Scores- Leveled papers'!$H60:$KM60)))</f>
        <v/>
      </c>
      <c r="AP61" s="89" t="str">
        <f>IF($B61="","",IF(COUNTIFS('English Scores- Leveled papers'!$H$3:$KM$3,AP$4,'English Scores- Leveled papers'!$H60:$KM60,"&gt;-1")=0,"",SUMIF('English Scores- Leveled papers'!$H$3:$KM$3,AP$4,'English Scores- Leveled papers'!$H60:$KM60)))</f>
        <v/>
      </c>
      <c r="AQ61" s="89" t="str">
        <f>IF($B61="","",IF(COUNTIFS('English Scores- Leveled papers'!$H$3:$KM$3,AQ$4,'English Scores- Leveled papers'!$H60:$KM60,"&gt;-1")=0,"",SUMIF('English Scores- Leveled papers'!$H$3:$KM$3,AQ$4,'English Scores- Leveled papers'!$H60:$KM60)))</f>
        <v/>
      </c>
      <c r="AR61" s="89" t="str">
        <f>IF($B61="","",IF(COUNTIFS('English Scores- Leveled papers'!$H$3:$KM$3,AR$4,'English Scores- Leveled papers'!$H60:$KM60,"&gt;-1")=0,"",SUMIF('English Scores- Leveled papers'!$H$3:$KM$3,AR$4,'English Scores- Leveled papers'!$H60:$KM60)))</f>
        <v/>
      </c>
      <c r="AS61" s="89" t="str">
        <f>IF($B61="","",IF(COUNTIFS('English Scores- Leveled papers'!$H$3:$KM$3,AS$4,'English Scores- Leveled papers'!$H60:$KM60,"&gt;-1")=0,"",SUMIF('English Scores- Leveled papers'!$H$3:$KM$3,AS$4,'English Scores- Leveled papers'!$H60:$KM60)))</f>
        <v/>
      </c>
      <c r="AT61" s="89" t="str">
        <f>IF($B61="","",IF(COUNTIFS('English Scores- Leveled papers'!$H$3:$KM$3,AT$4,'English Scores- Leveled papers'!$H60:$KM60,"&gt;-1")=0,"",SUMIF('English Scores- Leveled papers'!$H$3:$KM$3,AT$4,'English Scores- Leveled papers'!$H60:$KM60)))</f>
        <v/>
      </c>
      <c r="AU61" s="89" t="str">
        <f>IF($B61="","",IF(COUNTIFS('English Scores- Leveled papers'!$H$3:$KM$3,AU$4,'English Scores- Leveled papers'!$H60:$KM60,"&gt;-1")=0,"",SUMIF('English Scores- Leveled papers'!$H$3:$KM$3,AU$4,'English Scores- Leveled papers'!$H60:$KM60)))</f>
        <v/>
      </c>
      <c r="AV61" s="89" t="str">
        <f>IF($B61="","",IF(COUNTIFS('English Scores- Leveled papers'!$H$3:$KM$3,AV$4,'English Scores- Leveled papers'!$H60:$KM60,"&gt;-1")=0,"",SUMIF('English Scores- Leveled papers'!$H$3:$KM$3,AV$4,'English Scores- Leveled papers'!$H60:$KM60)))</f>
        <v/>
      </c>
      <c r="AW61" s="89" t="str">
        <f>IF($B61="","",IF(COUNTIFS('English Scores- Leveled papers'!$H$3:$KM$3,AW$4,'English Scores- Leveled papers'!$H60:$KM60,"&gt;-1")=0,"",SUMIF('English Scores- Leveled papers'!$H$3:$KM$3,AW$4,'English Scores- Leveled papers'!$H60:$KM60)))</f>
        <v/>
      </c>
      <c r="AX61" s="89" t="str">
        <f>IF($B61="","",IF(COUNTIFS('English Scores- Leveled papers'!$H$3:$KM$3,AX$4,'English Scores- Leveled papers'!$H60:$KM60,"&gt;-1")=0,"",SUMIF('English Scores- Leveled papers'!$H$3:$KM$3,AX$4,'English Scores- Leveled papers'!$H60:$KM60)))</f>
        <v/>
      </c>
      <c r="AY61" s="89" t="str">
        <f>IF($B61="","",IF(COUNTIFS('English Scores- Leveled papers'!$H$3:$KM$3,AY$4,'English Scores- Leveled papers'!$H60:$KM60,"&gt;-1")=0,"",SUMIF('English Scores- Leveled papers'!$H$3:$KM$3,AY$4,'English Scores- Leveled papers'!$H60:$KM60)))</f>
        <v/>
      </c>
      <c r="AZ61" s="89" t="str">
        <f>IF($B61="","",IF(COUNTIFS('English Scores- Leveled papers'!$H$3:$KM$3,AZ$4,'English Scores- Leveled papers'!$H60:$KM60,"&gt;-1")=0,"",SUMIF('English Scores- Leveled papers'!$H$3:$KM$3,AZ$4,'English Scores- Leveled papers'!$H60:$KM60)))</f>
        <v/>
      </c>
      <c r="BA61" s="89" t="str">
        <f>IF($B61="","",IF(COUNTIFS('English Scores- Leveled papers'!$H$3:$KM$3,BA$4,'English Scores- Leveled papers'!$H60:$KM60,"&gt;-1")=0,"",SUMIF('English Scores- Leveled papers'!$H$3:$KM$3,BA$4,'English Scores- Leveled papers'!$H60:$KM60)))</f>
        <v/>
      </c>
      <c r="BB61" s="89" t="str">
        <f>IF($B61="","",IF(COUNTIFS('English Scores- Leveled papers'!$H$3:$KM$3,BB$4,'English Scores- Leveled papers'!$H60:$KM60,"&gt;-1")=0,"",SUMIF('English Scores- Leveled papers'!$H$3:$KM$3,BB$4,'English Scores- Leveled papers'!$H60:$KM60)))</f>
        <v/>
      </c>
      <c r="BC61" s="89" t="str">
        <f>IF($B61="","",IF(COUNTIFS('English Scores- Leveled papers'!$H$3:$KM$3,BC$4,'English Scores- Leveled papers'!$H60:$KM60,"&gt;-1")=0,"",SUMIF('English Scores- Leveled papers'!$H$3:$KM$3,BC$4,'English Scores- Leveled papers'!$H60:$KM60)))</f>
        <v/>
      </c>
      <c r="BD61" s="89" t="str">
        <f>IF($B61="","",IF(COUNTIFS('English Scores- Leveled papers'!$H$3:$KM$3,BD$4,'English Scores- Leveled papers'!$H60:$KM60,"&gt;-1")=0,"",SUMIF('English Scores- Leveled papers'!$H$3:$KM$3,BD$4,'English Scores- Leveled papers'!$H60:$KM60)))</f>
        <v/>
      </c>
      <c r="BE61" s="89" t="str">
        <f>IF($B61="","",IF(COUNTIFS('English Scores- Leveled papers'!$H$3:$KM$3,BE$4,'English Scores- Leveled papers'!$H60:$KM60,"&gt;-1")=0,"",SUMIF('English Scores- Leveled papers'!$H$3:$KM$3,BE$4,'English Scores- Leveled papers'!$H60:$KM60)))</f>
        <v/>
      </c>
      <c r="BF61" s="89" t="str">
        <f>IF($B61="","",IF(COUNTIFS('English Scores- Leveled papers'!$H$3:$KM$3,BF$4,'English Scores- Leveled papers'!$H60:$KM60,"&gt;-1")=0,"",SUMIF('English Scores- Leveled papers'!$H$3:$KM$3,BF$4,'English Scores- Leveled papers'!$H60:$KM60)))</f>
        <v/>
      </c>
      <c r="BG61" s="89" t="str">
        <f>IF($B61="","",IF(COUNTIFS('English Scores- Leveled papers'!$H$3:$KM$3,BG$4,'English Scores- Leveled papers'!$H60:$KM60,"&gt;-1")=0,"",SUMIF('English Scores- Leveled papers'!$H$3:$KM$3,BG$4,'English Scores- Leveled papers'!$H60:$KM60)))</f>
        <v/>
      </c>
      <c r="BH61" s="89" t="str">
        <f>IF($B61="","",IF(COUNTIFS('English Scores- Leveled papers'!$H$3:$KM$3,BH$4,'English Scores- Leveled papers'!$H60:$KM60,"&gt;-1")=0,"",SUMIF('English Scores- Leveled papers'!$H$3:$KM$3,BH$4,'English Scores- Leveled papers'!$H60:$KM60)))</f>
        <v/>
      </c>
      <c r="BI61" s="89" t="str">
        <f>IF($B61="","",IF(COUNTIFS('English Scores- Leveled papers'!$H$3:$KM$3,BI$4,'English Scores- Leveled papers'!$H60:$KM60,"&gt;-1")=0,"",SUMIF('English Scores- Leveled papers'!$H$3:$KM$3,BI$4,'English Scores- Leveled papers'!$H60:$KM60)))</f>
        <v/>
      </c>
      <c r="BJ61" s="89" t="str">
        <f>IF($B61="","",IF(COUNTIFS('English Scores- Leveled papers'!$H$3:$KM$3,BJ$4,'English Scores- Leveled papers'!$H60:$KM60,"&gt;-1")=0,"",SUMIF('English Scores- Leveled papers'!$H$3:$KM$3,BJ$4,'English Scores- Leveled papers'!$H60:$KM60)))</f>
        <v/>
      </c>
      <c r="BK61" s="89" t="str">
        <f>IF($B61="","",IF(COUNTIFS('English Scores- Leveled papers'!$H$3:$KM$3,BK$4,'English Scores- Leveled papers'!$H60:$KM60,"&gt;-1")=0,"",SUMIF('English Scores- Leveled papers'!$H$3:$KM$3,BK$4,'English Scores- Leveled papers'!$H60:$KM60)))</f>
        <v/>
      </c>
      <c r="BL61" s="89" t="str">
        <f>IF($B61="","",IF(COUNTIFS('English Scores- Leveled papers'!$H$3:$KM$3,BL$4,'English Scores- Leveled papers'!$H60:$KM60,"&gt;-1")=0,"",SUMIF('English Scores- Leveled papers'!$H$3:$KM$3,BL$4,'English Scores- Leveled papers'!$H60:$KM60)))</f>
        <v/>
      </c>
      <c r="BM61" s="89" t="str">
        <f>IF($B61="","",IF(COUNTIFS('Eng GLA 6th, 7th, 8th'!$E$3:$DV$3,BM$4,'Eng GLA 6th, 7th, 8th'!$E61:$DV61, "&gt;-1")=0,"",SUMIF('Eng GLA 6th, 7th, 8th'!$E$3:$DV$3,BM$4,'Eng GLA 6th, 7th, 8th'!$E61:$DV61)))</f>
        <v/>
      </c>
      <c r="BN61" s="89" t="str">
        <f>IF($B61="","",IF(COUNTIFS('Eng GLA 6th, 7th, 8th'!$E$3:$DV$3,BN$4,'Eng GLA 6th, 7th, 8th'!$E61:$DV61, "&gt;-1")=0,"",SUMIF('Eng GLA 6th, 7th, 8th'!$E$3:$DV$3,BN$4,'Eng GLA 6th, 7th, 8th'!$E61:$DV61)))</f>
        <v/>
      </c>
      <c r="BO61" s="89" t="str">
        <f>IF($B61="","",IF(COUNTIFS('Eng GLA 6th, 7th, 8th'!$E$3:$DV$3,BO$4,'Eng GLA 6th, 7th, 8th'!$E61:$DV61, "&gt;-1")=0,"",SUMIF('Eng GLA 6th, 7th, 8th'!$E$3:$DV$3,BO$4,'Eng GLA 6th, 7th, 8th'!$E61:$DV61)))</f>
        <v/>
      </c>
      <c r="BP61" s="89" t="str">
        <f>IF($B61="","",IF(COUNTIFS('Eng GLA 6th, 7th, 8th'!$E$3:$DV$3,BP$4,'Eng GLA 6th, 7th, 8th'!$E61:$DV61, "&gt;-1")=0,"",SUMIF('Eng GLA 6th, 7th, 8th'!$E$3:$DV$3,BP$4,'Eng GLA 6th, 7th, 8th'!$E61:$DV61)))</f>
        <v/>
      </c>
      <c r="BQ61" s="89" t="str">
        <f>IF($B61="","",IF(COUNTIFS('Eng GLA 6th, 7th, 8th'!$E$3:$DV$3,BQ$4,'Eng GLA 6th, 7th, 8th'!$E61:$DV61, "&gt;-1")=0,"",SUMIF('Eng GLA 6th, 7th, 8th'!$E$3:$DV$3,BQ$4,'Eng GLA 6th, 7th, 8th'!$E61:$DV61)))</f>
        <v/>
      </c>
      <c r="BR61" s="89" t="str">
        <f>IF($B61="","",IF(COUNTIFS('Eng GLA 6th, 7th, 8th'!$E$3:$DV$3,BR$4,'Eng GLA 6th, 7th, 8th'!$E61:$DV61, "&gt;-1")=0,"",SUMIF('Eng GLA 6th, 7th, 8th'!$E$3:$DV$3,BR$4,'Eng GLA 6th, 7th, 8th'!$E61:$DV61)))</f>
        <v/>
      </c>
      <c r="BS61" s="89" t="str">
        <f>IF($B61="","",IF(COUNTIFS('Eng GLA 6th, 7th, 8th'!$E$3:$DV$3,BS$4,'Eng GLA 6th, 7th, 8th'!$E61:$DV61, "&gt;-1")=0,"",SUMIF('Eng GLA 6th, 7th, 8th'!$E$3:$DV$3,BS$4,'Eng GLA 6th, 7th, 8th'!$E61:$DV61)))</f>
        <v/>
      </c>
      <c r="BT61" s="89" t="str">
        <f>IF($B61="","",IF(COUNTIFS('Eng GLA 6th, 7th, 8th'!$E$3:$DV$3,BT$4,'Eng GLA 6th, 7th, 8th'!$E61:$DV61, "&gt;-1")=0,"",SUMIF('Eng GLA 6th, 7th, 8th'!$E$3:$DV$3,BT$4,'Eng GLA 6th, 7th, 8th'!$E61:$DV61)))</f>
        <v/>
      </c>
      <c r="BU61" s="89" t="str">
        <f>IF($B61="","",IF(COUNTIFS('Eng GLA 6th, 7th, 8th'!$E$3:$DV$3,BU$4,'Eng GLA 6th, 7th, 8th'!$E61:$DV61, "&gt;-1")=0,"",SUMIF('Eng GLA 6th, 7th, 8th'!$E$3:$DV$3,BU$4,'Eng GLA 6th, 7th, 8th'!$E61:$DV61)))</f>
        <v/>
      </c>
      <c r="BV61" s="89" t="str">
        <f>IF($B61="","",IF(COUNTIFS('Eng GLA 6th, 7th, 8th'!$E$3:$DV$3,BV$4,'Eng GLA 6th, 7th, 8th'!$E61:$DV61, "&gt;-1")=0,"",SUMIF('Eng GLA 6th, 7th, 8th'!$E$3:$DV$3,BV$4,'Eng GLA 6th, 7th, 8th'!$E61:$DV61)))</f>
        <v/>
      </c>
      <c r="BW61" s="89" t="str">
        <f>IF($B61="","",IF(COUNTIFS('Eng GLA 6th, 7th, 8th'!$E$3:$DV$3,BW$4,'Eng GLA 6th, 7th, 8th'!$E61:$DV61, "&gt;-1")=0,"",SUMIF('Eng GLA 6th, 7th, 8th'!$E$3:$DV$3,BW$4,'Eng GLA 6th, 7th, 8th'!$E61:$DV61)))</f>
        <v/>
      </c>
      <c r="BX61" s="89" t="str">
        <f>IF($B61="","",IF(COUNTIFS('Eng GLA 6th, 7th, 8th'!$E$3:$DV$3,BX$4,'Eng GLA 6th, 7th, 8th'!$E61:$DV61, "&gt;-1")=0,"",SUMIF('Eng GLA 6th, 7th, 8th'!$E$3:$DV$3,BX$4,'Eng GLA 6th, 7th, 8th'!$E61:$DV61)))</f>
        <v/>
      </c>
      <c r="BY61" s="89" t="str">
        <f>IF($B61="","",IF(COUNTIFS('Eng GLA 6th, 7th, 8th'!$E$3:$DV$3,BY$4,'Eng GLA 6th, 7th, 8th'!$E61:$DV61, "&gt;-1")=0,"",SUMIF('Eng GLA 6th, 7th, 8th'!$E$3:$DV$3,BY$4,'Eng GLA 6th, 7th, 8th'!$E61:$DV61)))</f>
        <v/>
      </c>
      <c r="BZ61" s="89" t="str">
        <f>IF($B61="","",IF(COUNTIFS('Eng GLA 6th, 7th, 8th'!$E$3:$DV$3,BZ$4,'Eng GLA 6th, 7th, 8th'!$E61:$DV61, "&gt;-1")=0,"",SUMIF('Eng GLA 6th, 7th, 8th'!$E$3:$DV$3,BZ$4,'Eng GLA 6th, 7th, 8th'!$E61:$DV61)))</f>
        <v/>
      </c>
      <c r="CA61" s="89" t="str">
        <f>IF($B61="","",IF(COUNTIFS('Eng GLA 6th, 7th, 8th'!$E$3:$DV$3,CA$4,'Eng GLA 6th, 7th, 8th'!$E61:$DV61, "&gt;-1")=0,"",SUMIF('Eng GLA 6th, 7th, 8th'!$E$3:$DV$3,CA$4,'Eng GLA 6th, 7th, 8th'!$E61:$DV61)))</f>
        <v/>
      </c>
      <c r="CB61" s="426"/>
      <c r="CC61" s="133" t="str">
        <f>IFERROR(IF((COUNT('Eng GLA 6th, 7th, 8th'!E61:U61)=0)," ",(SUM('Eng GLA 6th, 7th, 8th'!E61:U61)/$CC$3)),"")</f>
        <v xml:space="preserve"> </v>
      </c>
      <c r="CD61" s="133" t="str">
        <f>IFERROR(IF((COUNT('Eng GLA 6th, 7th, 8th'!V61:AA61)=0)," ",(SUM('Eng GLA 6th, 7th, 8th'!V61:AA61)/$CD$3)),"")</f>
        <v xml:space="preserve"> </v>
      </c>
      <c r="CE61" s="133" t="str">
        <f>IFERROR(IF((COUNT('Eng GLA 6th, 7th, 8th'!AB61:AG61)=0)," ",(SUM('Eng GLA 6th, 7th, 8th'!AB61:AG61)/$CE$3)),"")</f>
        <v xml:space="preserve"> </v>
      </c>
      <c r="CF61" s="133" t="str">
        <f>IFERROR(IF((COUNT('Eng GLA 6th, 7th, 8th'!AH61:AP61)=0)," ",(SUM('Eng GLA 6th, 7th, 8th'!AH61:AP61)/$CF$3)),"")</f>
        <v xml:space="preserve"> </v>
      </c>
      <c r="CG61" s="433" t="str">
        <f>IFERROR(IF((COUNT('Eng GLA 6th, 7th, 8th'!AR61:BH61)=0)," ",(SUM('Eng GLA 6th, 7th, 8th'!AR61:BH61)/$CG$3)),"")</f>
        <v xml:space="preserve"> </v>
      </c>
      <c r="CH61" s="433" t="str">
        <f>IFERROR(IF((COUNT('Eng GLA 6th, 7th, 8th'!BI61:BN61)=0)," ",(SUM('Eng GLA 6th, 7th, 8th'!BI61:BN61)/$CH$3)),"")</f>
        <v xml:space="preserve"> </v>
      </c>
      <c r="CI61" s="433" t="str">
        <f>IFERROR(IF((COUNT('Eng GLA 6th, 7th, 8th'!BO61:BT61)=0)," ",(SUM('Eng GLA 6th, 7th, 8th'!BO61:BT61)/$CI$3)),"")</f>
        <v xml:space="preserve"> </v>
      </c>
      <c r="CJ61" s="433" t="str">
        <f>IFERROR(IF((COUNT('Eng GLA 6th, 7th, 8th'!BU61:CF61)=0)," ",(SUM('Eng GLA 6th, 7th, 8th'!BU61:CF61)/$CJ$3)),"")</f>
        <v xml:space="preserve"> </v>
      </c>
      <c r="CK61" s="433" t="str">
        <f>IFERROR(IF((COUNT('Eng GLA 6th, 7th, 8th'!CH61:CX61)=0)," ",(SUM('Eng GLA 6th, 7th, 8th'!CH61:CX61)/$CK$3)),"")</f>
        <v xml:space="preserve"> </v>
      </c>
      <c r="CL61" s="433" t="str">
        <f>IFERROR(IF((COUNT('Eng GLA 6th, 7th, 8th'!CY61:DD61)=0)," ",(SUM('Eng GLA 6th, 7th, 8th'!CY61:DD61)/$CL$3)),"")</f>
        <v xml:space="preserve"> </v>
      </c>
      <c r="CM61" s="433" t="str">
        <f>IFERROR(IF((COUNT('Eng GLA 6th, 7th, 8th'!DE61:DJ61)=0)," ",(SUM('Eng GLA 6th, 7th, 8th'!DE61:DJ61)/$CM$3)),"")</f>
        <v xml:space="preserve"> </v>
      </c>
      <c r="CN61" s="433" t="str">
        <f>IFERROR(IF((COUNT('Eng GLA 6th, 7th, 8th'!DK61:DV61)=0)," ",(SUM('Eng GLA 6th, 7th, 8th'!DK61:DV61)/$CN$3)),"")</f>
        <v xml:space="preserve"> </v>
      </c>
    </row>
    <row r="62" spans="1:92" ht="12.75" customHeight="1" x14ac:dyDescent="0.2">
      <c r="A62" s="65">
        <v>55</v>
      </c>
      <c r="B62" s="65" t="str">
        <f>'English Scores- Leveled papers'!B61</f>
        <v/>
      </c>
      <c r="C62" s="66" t="str">
        <f>'RC Mastery Check+Question type'!H59</f>
        <v/>
      </c>
      <c r="D62" s="153" t="str">
        <f>'Cover Sheet'!L59</f>
        <v/>
      </c>
      <c r="E62" s="89" t="str">
        <f>IF($B62="","",IF(COUNTIFS('English Scores- Leveled papers'!$H$3:$KM$3,E$4,'English Scores- Leveled papers'!$H61:$KM61,"&gt;-1")=0,"",SUMIF('English Scores- Leveled papers'!$H$3:$KM$3,E$4,'English Scores- Leveled papers'!$H61:$KM61)))</f>
        <v/>
      </c>
      <c r="F62" s="89" t="str">
        <f>IF($B62="","",IF(COUNTIFS('English Scores- Leveled papers'!$H$3:$KM$3,F$4,'English Scores- Leveled papers'!$H61:$KM61,"&gt;-1")=0,"",SUMIF('English Scores- Leveled papers'!$H$3:$KM$3,F$4,'English Scores- Leveled papers'!$H61:$KM61)))</f>
        <v/>
      </c>
      <c r="G62" s="89" t="str">
        <f>IF($B62="","",IF(COUNTIFS('English Scores- Leveled papers'!$H$3:$KM$3,G$4,'English Scores- Leveled papers'!$H61:$KM61,"&gt;-1")=0,"",SUMIF('English Scores- Leveled papers'!$H$3:$KM$3,G$4,'English Scores- Leveled papers'!$H61:$KM61)))</f>
        <v/>
      </c>
      <c r="H62" s="89" t="str">
        <f>IF($B62="","",IF(COUNTIFS('English Scores- Leveled papers'!$H$3:$KM$3,H$4,'English Scores- Leveled papers'!$H61:$KM61,"&gt;-1")=0,"",SUMIF('English Scores- Leveled papers'!$H$3:$KM$3,H$4,'English Scores- Leveled papers'!$H61:$KM61)))</f>
        <v/>
      </c>
      <c r="I62" s="89" t="str">
        <f>IF($B62="","",IF(COUNTIFS('English Scores- Leveled papers'!$H$3:$KM$3,I$4,'English Scores- Leveled papers'!$H61:$KM61,"&gt;-1")=0,"",SUMIF('English Scores- Leveled papers'!$H$3:$KM$3,I$4,'English Scores- Leveled papers'!$H61:$KM61)))</f>
        <v/>
      </c>
      <c r="J62" s="89" t="str">
        <f>IF($B62="","",IF(COUNTIFS('English Scores- Leveled papers'!$H$3:$KM$3,J$4,'English Scores- Leveled papers'!$H61:$KM61,"&gt;-1")=0,"",SUMIF('English Scores- Leveled papers'!$H$3:$KM$3,J$4,'English Scores- Leveled papers'!$H61:$KM61)))</f>
        <v/>
      </c>
      <c r="K62" s="89" t="str">
        <f>IF($B62="","",IF(COUNTIFS('English Scores- Leveled papers'!$H$3:$KM$3,K$4,'English Scores- Leveled papers'!$H61:$KM61,"&gt;-1")=0,"",SUMIF('English Scores- Leveled papers'!$H$3:$KM$3,K$4,'English Scores- Leveled papers'!$H61:$KM61)))</f>
        <v/>
      </c>
      <c r="L62" s="89" t="str">
        <f>IF($B62="","",IF(COUNTIFS('English Scores- Leveled papers'!$H$3:$KM$3,L$4,'English Scores- Leveled papers'!$H61:$KM61,"&gt;-1")=0,"",SUMIF('English Scores- Leveled papers'!$H$3:$KM$3,L$4,'English Scores- Leveled papers'!$H61:$KM61)))</f>
        <v/>
      </c>
      <c r="M62" s="89" t="str">
        <f>IF($B62="","",IF(COUNTIFS('English Scores- Leveled papers'!$H$3:$KM$3,M$4,'English Scores- Leveled papers'!$H61:$KM61,"&gt;-1")=0,"",SUMIF('English Scores- Leveled papers'!$H$3:$KM$3,M$4,'English Scores- Leveled papers'!$H61:$KM61)))</f>
        <v/>
      </c>
      <c r="N62" s="89" t="str">
        <f>IF($B62="","",IF(COUNTIFS('English Scores- Leveled papers'!$H$3:$KM$3,N$4,'English Scores- Leveled papers'!$H61:$KM61,"&gt;-1")=0,"",SUMIF('English Scores- Leveled papers'!$H$3:$KM$3,N$4,'English Scores- Leveled papers'!$H61:$KM61)))</f>
        <v/>
      </c>
      <c r="O62" s="89" t="str">
        <f>IF($B62="","",IF(COUNTIFS('English Scores- Leveled papers'!$H$3:$KM$3,O$4,'English Scores- Leveled papers'!$H61:$KM61,"&gt;-1")=0,"",SUMIF('English Scores- Leveled papers'!$H$3:$KM$3,O$4,'English Scores- Leveled papers'!$H61:$KM61)))</f>
        <v/>
      </c>
      <c r="P62" s="89" t="str">
        <f>IF($B62="","",IF(COUNTIFS('English Scores- Leveled papers'!$H$3:$KM$3,P$4,'English Scores- Leveled papers'!$H61:$KM61,"&gt;-1")=0,"",SUMIF('English Scores- Leveled papers'!$H$3:$KM$3,P$4,'English Scores- Leveled papers'!$H61:$KM61)))</f>
        <v/>
      </c>
      <c r="Q62" s="89" t="str">
        <f>IF($B62="","",IF(COUNTIFS('English Scores- Leveled papers'!$H$3:$KM$3,Q$4,'English Scores- Leveled papers'!$H61:$KM61,"&gt;-1")=0,"",SUMIF('English Scores- Leveled papers'!$H$3:$KM$3,Q$4,'English Scores- Leveled papers'!$H61:$KM61)))</f>
        <v/>
      </c>
      <c r="R62" s="89" t="str">
        <f>IF($B62="","",IF(COUNTIFS('English Scores- Leveled papers'!$H$3:$KM$3,R$4,'English Scores- Leveled papers'!$H61:$KM61,"&gt;-1")=0,"",SUMIF('English Scores- Leveled papers'!$H$3:$KM$3,R$4,'English Scores- Leveled papers'!$H61:$KM61)))</f>
        <v/>
      </c>
      <c r="S62" s="89" t="str">
        <f>IF($B62="","",IF(COUNTIFS('English Scores- Leveled papers'!$H$3:$KM$3,S$4,'English Scores- Leveled papers'!$H61:$KM61,"&gt;-1")=0,"",SUMIF('English Scores- Leveled papers'!$H$3:$KM$3,S$4,'English Scores- Leveled papers'!$H61:$KM61)))</f>
        <v/>
      </c>
      <c r="T62" s="89" t="str">
        <f>IF($B62="","",IF(COUNTIFS('English Scores- Leveled papers'!$H$3:$KM$3,T$4,'English Scores- Leveled papers'!$H61:$KM61,"&gt;-1")=0,"",SUMIF('English Scores- Leveled papers'!$H$3:$KM$3,T$4,'English Scores- Leveled papers'!$H61:$KM61)))</f>
        <v/>
      </c>
      <c r="U62" s="89" t="str">
        <f>IF($B62="","",IF(COUNTIFS('English Scores- Leveled papers'!$H$3:$KM$3,U$4,'English Scores- Leveled papers'!$H61:$KM61,"&gt;-1")=0,"",SUMIF('English Scores- Leveled papers'!$H$3:$KM$3,U$4,'English Scores- Leveled papers'!$H61:$KM61)))</f>
        <v/>
      </c>
      <c r="V62" s="89" t="str">
        <f>IF($B62="","",IF(COUNTIFS('English Scores- Leveled papers'!$H$3:$KM$3,V$4,'English Scores- Leveled papers'!$H61:$KM61,"&gt;-1")=0,"",SUMIF('English Scores- Leveled papers'!$H$3:$KM$3,V$4,'English Scores- Leveled papers'!$H61:$KM61)))</f>
        <v/>
      </c>
      <c r="W62" s="89" t="str">
        <f>IF($B62="","",IF(COUNTIFS('English Scores- Leveled papers'!$H$3:$KM$3,W$4,'English Scores- Leveled papers'!$H61:$KM61,"&gt;-1")=0,"",SUMIF('English Scores- Leveled papers'!$H$3:$KM$3,W$4,'English Scores- Leveled papers'!$H61:$KM61)))</f>
        <v/>
      </c>
      <c r="X62" s="89" t="str">
        <f>IF($B62="","",IF(COUNTIFS('English Scores- Leveled papers'!$H$3:$KM$3,X$4,'English Scores- Leveled papers'!$H61:$KM61,"&gt;-1")=0,"",SUMIF('English Scores- Leveled papers'!$H$3:$KM$3,X$4,'English Scores- Leveled papers'!$H61:$KM61)))</f>
        <v/>
      </c>
      <c r="Y62" s="89" t="str">
        <f>IF($B62="","",IF(COUNTIFS('English Scores- Leveled papers'!$H$3:$KM$3,Y$4,'English Scores- Leveled papers'!$H61:$KM61,"&gt;-1")=0,"",SUMIF('English Scores- Leveled papers'!$H$3:$KM$3,Y$4,'English Scores- Leveled papers'!$H61:$KM61)))</f>
        <v/>
      </c>
      <c r="Z62" s="89" t="str">
        <f>IF($B62="","",IF(COUNTIFS('English Scores- Leveled papers'!$H$3:$KM$3,Z$4,'English Scores- Leveled papers'!$H61:$KM61,"&gt;-1")=0,"",SUMIF('English Scores- Leveled papers'!$H$3:$KM$3,Z$4,'English Scores- Leveled papers'!$H61:$KM61)))</f>
        <v/>
      </c>
      <c r="AA62" s="89" t="str">
        <f>IF($B62="","",IF(COUNTIFS('English Scores- Leveled papers'!$H$3:$KM$3,AA$4,'English Scores- Leveled papers'!$H61:$KM61,"&gt;-1")=0,"",SUMIF('English Scores- Leveled papers'!$H$3:$KM$3,AA$4,'English Scores- Leveled papers'!$H61:$KM61)))</f>
        <v/>
      </c>
      <c r="AB62" s="89" t="str">
        <f>IF($B62="","",IF(COUNTIFS('English Scores- Leveled papers'!$H$3:$KM$3,AB$4,'English Scores- Leveled papers'!$H61:$KM61,"&gt;-1")=0,"",SUMIF('English Scores- Leveled papers'!$H$3:$KM$3,AB$4,'English Scores- Leveled papers'!$H61:$KM61)))</f>
        <v/>
      </c>
      <c r="AC62" s="89" t="str">
        <f>IF($B62="","",IF(COUNTIFS('English Scores- Leveled papers'!$H$3:$KM$3,AC$4,'English Scores- Leveled papers'!$H61:$KM61,"&gt;-1")=0,"",SUMIF('English Scores- Leveled papers'!$H$3:$KM$3,AC$4,'English Scores- Leveled papers'!$H61:$KM61)))</f>
        <v/>
      </c>
      <c r="AD62" s="89" t="str">
        <f>IF($B62="","",IF(COUNTIFS('English Scores- Leveled papers'!$H$3:$KM$3,AD$4,'English Scores- Leveled papers'!$H61:$KM61,"&gt;-1")=0,"",SUMIF('English Scores- Leveled papers'!$H$3:$KM$3,AD$4,'English Scores- Leveled papers'!$H61:$KM61)))</f>
        <v/>
      </c>
      <c r="AE62" s="89" t="str">
        <f>IF($B62="","",IF(COUNTIFS('English Scores- Leveled papers'!$H$3:$KM$3,AE$4,'English Scores- Leveled papers'!$H61:$KM61,"&gt;-1")=0,"",SUMIF('English Scores- Leveled papers'!$H$3:$KM$3,AE$4,'English Scores- Leveled papers'!$H61:$KM61)))</f>
        <v/>
      </c>
      <c r="AF62" s="89" t="str">
        <f>IF($B62="","",IF(COUNTIFS('English Scores- Leveled papers'!$H$3:$KM$3,AF$4,'English Scores- Leveled papers'!$H61:$KM61,"&gt;-1")=0,"",SUMIF('English Scores- Leveled papers'!$H$3:$KM$3,AF$4,'English Scores- Leveled papers'!$H61:$KM61)))</f>
        <v/>
      </c>
      <c r="AG62" s="89" t="str">
        <f>IF($B62="","",IF(COUNTIFS('English Scores- Leveled papers'!$H$3:$KM$3,AG$4,'English Scores- Leveled papers'!$H61:$KM61,"&gt;-1")=0,"",SUMIF('English Scores- Leveled papers'!$H$3:$KM$3,AG$4,'English Scores- Leveled papers'!$H61:$KM61)))</f>
        <v/>
      </c>
      <c r="AH62" s="89" t="str">
        <f>IF($B62="","",IF(COUNTIFS('English Scores- Leveled papers'!$H$3:$KM$3,AH$4,'English Scores- Leveled papers'!$H61:$KM61,"&gt;-1")=0,"",SUMIF('English Scores- Leveled papers'!$H$3:$KM$3,AH$4,'English Scores- Leveled papers'!$H61:$KM61)))</f>
        <v/>
      </c>
      <c r="AI62" s="89" t="str">
        <f>IF($B62="","",IF(COUNTIFS('English Scores- Leveled papers'!$H$3:$KM$3,AI$4,'English Scores- Leveled papers'!$H61:$KM61,"&gt;-1")=0,"",SUMIF('English Scores- Leveled papers'!$H$3:$KM$3,AI$4,'English Scores- Leveled papers'!$H61:$KM61)))</f>
        <v/>
      </c>
      <c r="AJ62" s="89" t="str">
        <f>IF($B62="","",IF(COUNTIFS('English Scores- Leveled papers'!$H$3:$KM$3,AJ$4,'English Scores- Leveled papers'!$H61:$KM61,"&gt;-1")=0,"",SUMIF('English Scores- Leveled papers'!$H$3:$KM$3,AJ$4,'English Scores- Leveled papers'!$H61:$KM61)))</f>
        <v/>
      </c>
      <c r="AK62" s="89" t="str">
        <f>IF($B62="","",IF(COUNTIFS('English Scores- Leveled papers'!$H$3:$KM$3,AK$4,'English Scores- Leveled papers'!$H61:$KM61,"&gt;-1")=0,"",SUMIF('English Scores- Leveled papers'!$H$3:$KM$3,AK$4,'English Scores- Leveled papers'!$H61:$KM61)))</f>
        <v/>
      </c>
      <c r="AL62" s="89" t="str">
        <f>IF($B62="","",IF(COUNTIFS('English Scores- Leveled papers'!$H$3:$KM$3,AL$4,'English Scores- Leveled papers'!$H61:$KM61,"&gt;-1")=0,"",SUMIF('English Scores- Leveled papers'!$H$3:$KM$3,AL$4,'English Scores- Leveled papers'!$H61:$KM61)))</f>
        <v/>
      </c>
      <c r="AM62" s="89" t="str">
        <f>IF($B62="","",IF(COUNTIFS('English Scores- Leveled papers'!$H$3:$KM$3,AM$4,'English Scores- Leveled papers'!$H61:$KM61,"&gt;-1")=0,"",SUMIF('English Scores- Leveled papers'!$H$3:$KM$3,AM$4,'English Scores- Leveled papers'!$H61:$KM61)))</f>
        <v/>
      </c>
      <c r="AN62" s="89" t="str">
        <f>IF($B62="","",IF(COUNTIFS('English Scores- Leveled papers'!$H$3:$KM$3,AN$4,'English Scores- Leveled papers'!$H61:$KM61,"&gt;-1")=0,"",SUMIF('English Scores- Leveled papers'!$H$3:$KM$3,AN$4,'English Scores- Leveled papers'!$H61:$KM61)))</f>
        <v/>
      </c>
      <c r="AO62" s="89" t="str">
        <f>IF($B62="","",IF(COUNTIFS('English Scores- Leveled papers'!$H$3:$KM$3,AO$4,'English Scores- Leveled papers'!$H61:$KM61,"&gt;-1")=0,"",SUMIF('English Scores- Leveled papers'!$H$3:$KM$3,AO$4,'English Scores- Leveled papers'!$H61:$KM61)))</f>
        <v/>
      </c>
      <c r="AP62" s="89" t="str">
        <f>IF($B62="","",IF(COUNTIFS('English Scores- Leveled papers'!$H$3:$KM$3,AP$4,'English Scores- Leveled papers'!$H61:$KM61,"&gt;-1")=0,"",SUMIF('English Scores- Leveled papers'!$H$3:$KM$3,AP$4,'English Scores- Leveled papers'!$H61:$KM61)))</f>
        <v/>
      </c>
      <c r="AQ62" s="89" t="str">
        <f>IF($B62="","",IF(COUNTIFS('English Scores- Leveled papers'!$H$3:$KM$3,AQ$4,'English Scores- Leveled papers'!$H61:$KM61,"&gt;-1")=0,"",SUMIF('English Scores- Leveled papers'!$H$3:$KM$3,AQ$4,'English Scores- Leveled papers'!$H61:$KM61)))</f>
        <v/>
      </c>
      <c r="AR62" s="89" t="str">
        <f>IF($B62="","",IF(COUNTIFS('English Scores- Leveled papers'!$H$3:$KM$3,AR$4,'English Scores- Leveled papers'!$H61:$KM61,"&gt;-1")=0,"",SUMIF('English Scores- Leveled papers'!$H$3:$KM$3,AR$4,'English Scores- Leveled papers'!$H61:$KM61)))</f>
        <v/>
      </c>
      <c r="AS62" s="89" t="str">
        <f>IF($B62="","",IF(COUNTIFS('English Scores- Leveled papers'!$H$3:$KM$3,AS$4,'English Scores- Leveled papers'!$H61:$KM61,"&gt;-1")=0,"",SUMIF('English Scores- Leveled papers'!$H$3:$KM$3,AS$4,'English Scores- Leveled papers'!$H61:$KM61)))</f>
        <v/>
      </c>
      <c r="AT62" s="89" t="str">
        <f>IF($B62="","",IF(COUNTIFS('English Scores- Leveled papers'!$H$3:$KM$3,AT$4,'English Scores- Leveled papers'!$H61:$KM61,"&gt;-1")=0,"",SUMIF('English Scores- Leveled papers'!$H$3:$KM$3,AT$4,'English Scores- Leveled papers'!$H61:$KM61)))</f>
        <v/>
      </c>
      <c r="AU62" s="89" t="str">
        <f>IF($B62="","",IF(COUNTIFS('English Scores- Leveled papers'!$H$3:$KM$3,AU$4,'English Scores- Leveled papers'!$H61:$KM61,"&gt;-1")=0,"",SUMIF('English Scores- Leveled papers'!$H$3:$KM$3,AU$4,'English Scores- Leveled papers'!$H61:$KM61)))</f>
        <v/>
      </c>
      <c r="AV62" s="89" t="str">
        <f>IF($B62="","",IF(COUNTIFS('English Scores- Leveled papers'!$H$3:$KM$3,AV$4,'English Scores- Leveled papers'!$H61:$KM61,"&gt;-1")=0,"",SUMIF('English Scores- Leveled papers'!$H$3:$KM$3,AV$4,'English Scores- Leveled papers'!$H61:$KM61)))</f>
        <v/>
      </c>
      <c r="AW62" s="89" t="str">
        <f>IF($B62="","",IF(COUNTIFS('English Scores- Leveled papers'!$H$3:$KM$3,AW$4,'English Scores- Leveled papers'!$H61:$KM61,"&gt;-1")=0,"",SUMIF('English Scores- Leveled papers'!$H$3:$KM$3,AW$4,'English Scores- Leveled papers'!$H61:$KM61)))</f>
        <v/>
      </c>
      <c r="AX62" s="89" t="str">
        <f>IF($B62="","",IF(COUNTIFS('English Scores- Leveled papers'!$H$3:$KM$3,AX$4,'English Scores- Leveled papers'!$H61:$KM61,"&gt;-1")=0,"",SUMIF('English Scores- Leveled papers'!$H$3:$KM$3,AX$4,'English Scores- Leveled papers'!$H61:$KM61)))</f>
        <v/>
      </c>
      <c r="AY62" s="89" t="str">
        <f>IF($B62="","",IF(COUNTIFS('English Scores- Leveled papers'!$H$3:$KM$3,AY$4,'English Scores- Leveled papers'!$H61:$KM61,"&gt;-1")=0,"",SUMIF('English Scores- Leveled papers'!$H$3:$KM$3,AY$4,'English Scores- Leveled papers'!$H61:$KM61)))</f>
        <v/>
      </c>
      <c r="AZ62" s="89" t="str">
        <f>IF($B62="","",IF(COUNTIFS('English Scores- Leveled papers'!$H$3:$KM$3,AZ$4,'English Scores- Leveled papers'!$H61:$KM61,"&gt;-1")=0,"",SUMIF('English Scores- Leveled papers'!$H$3:$KM$3,AZ$4,'English Scores- Leveled papers'!$H61:$KM61)))</f>
        <v/>
      </c>
      <c r="BA62" s="89" t="str">
        <f>IF($B62="","",IF(COUNTIFS('English Scores- Leveled papers'!$H$3:$KM$3,BA$4,'English Scores- Leveled papers'!$H61:$KM61,"&gt;-1")=0,"",SUMIF('English Scores- Leveled papers'!$H$3:$KM$3,BA$4,'English Scores- Leveled papers'!$H61:$KM61)))</f>
        <v/>
      </c>
      <c r="BB62" s="89" t="str">
        <f>IF($B62="","",IF(COUNTIFS('English Scores- Leveled papers'!$H$3:$KM$3,BB$4,'English Scores- Leveled papers'!$H61:$KM61,"&gt;-1")=0,"",SUMIF('English Scores- Leveled papers'!$H$3:$KM$3,BB$4,'English Scores- Leveled papers'!$H61:$KM61)))</f>
        <v/>
      </c>
      <c r="BC62" s="89" t="str">
        <f>IF($B62="","",IF(COUNTIFS('English Scores- Leveled papers'!$H$3:$KM$3,BC$4,'English Scores- Leveled papers'!$H61:$KM61,"&gt;-1")=0,"",SUMIF('English Scores- Leveled papers'!$H$3:$KM$3,BC$4,'English Scores- Leveled papers'!$H61:$KM61)))</f>
        <v/>
      </c>
      <c r="BD62" s="89" t="str">
        <f>IF($B62="","",IF(COUNTIFS('English Scores- Leveled papers'!$H$3:$KM$3,BD$4,'English Scores- Leveled papers'!$H61:$KM61,"&gt;-1")=0,"",SUMIF('English Scores- Leveled papers'!$H$3:$KM$3,BD$4,'English Scores- Leveled papers'!$H61:$KM61)))</f>
        <v/>
      </c>
      <c r="BE62" s="89" t="str">
        <f>IF($B62="","",IF(COUNTIFS('English Scores- Leveled papers'!$H$3:$KM$3,BE$4,'English Scores- Leveled papers'!$H61:$KM61,"&gt;-1")=0,"",SUMIF('English Scores- Leveled papers'!$H$3:$KM$3,BE$4,'English Scores- Leveled papers'!$H61:$KM61)))</f>
        <v/>
      </c>
      <c r="BF62" s="89" t="str">
        <f>IF($B62="","",IF(COUNTIFS('English Scores- Leveled papers'!$H$3:$KM$3,BF$4,'English Scores- Leveled papers'!$H61:$KM61,"&gt;-1")=0,"",SUMIF('English Scores- Leveled papers'!$H$3:$KM$3,BF$4,'English Scores- Leveled papers'!$H61:$KM61)))</f>
        <v/>
      </c>
      <c r="BG62" s="89" t="str">
        <f>IF($B62="","",IF(COUNTIFS('English Scores- Leveled papers'!$H$3:$KM$3,BG$4,'English Scores- Leveled papers'!$H61:$KM61,"&gt;-1")=0,"",SUMIF('English Scores- Leveled papers'!$H$3:$KM$3,BG$4,'English Scores- Leveled papers'!$H61:$KM61)))</f>
        <v/>
      </c>
      <c r="BH62" s="89" t="str">
        <f>IF($B62="","",IF(COUNTIFS('English Scores- Leveled papers'!$H$3:$KM$3,BH$4,'English Scores- Leveled papers'!$H61:$KM61,"&gt;-1")=0,"",SUMIF('English Scores- Leveled papers'!$H$3:$KM$3,BH$4,'English Scores- Leveled papers'!$H61:$KM61)))</f>
        <v/>
      </c>
      <c r="BI62" s="89" t="str">
        <f>IF($B62="","",IF(COUNTIFS('English Scores- Leveled papers'!$H$3:$KM$3,BI$4,'English Scores- Leveled papers'!$H61:$KM61,"&gt;-1")=0,"",SUMIF('English Scores- Leveled papers'!$H$3:$KM$3,BI$4,'English Scores- Leveled papers'!$H61:$KM61)))</f>
        <v/>
      </c>
      <c r="BJ62" s="89" t="str">
        <f>IF($B62="","",IF(COUNTIFS('English Scores- Leveled papers'!$H$3:$KM$3,BJ$4,'English Scores- Leveled papers'!$H61:$KM61,"&gt;-1")=0,"",SUMIF('English Scores- Leveled papers'!$H$3:$KM$3,BJ$4,'English Scores- Leveled papers'!$H61:$KM61)))</f>
        <v/>
      </c>
      <c r="BK62" s="89" t="str">
        <f>IF($B62="","",IF(COUNTIFS('English Scores- Leveled papers'!$H$3:$KM$3,BK$4,'English Scores- Leveled papers'!$H61:$KM61,"&gt;-1")=0,"",SUMIF('English Scores- Leveled papers'!$H$3:$KM$3,BK$4,'English Scores- Leveled papers'!$H61:$KM61)))</f>
        <v/>
      </c>
      <c r="BL62" s="89" t="str">
        <f>IF($B62="","",IF(COUNTIFS('English Scores- Leveled papers'!$H$3:$KM$3,BL$4,'English Scores- Leveled papers'!$H61:$KM61,"&gt;-1")=0,"",SUMIF('English Scores- Leveled papers'!$H$3:$KM$3,BL$4,'English Scores- Leveled papers'!$H61:$KM61)))</f>
        <v/>
      </c>
      <c r="BM62" s="89" t="str">
        <f>IF($B62="","",IF(COUNTIFS('Eng GLA 6th, 7th, 8th'!$E$3:$DV$3,BM$4,'Eng GLA 6th, 7th, 8th'!$E62:$DV62, "&gt;-1")=0,"",SUMIF('Eng GLA 6th, 7th, 8th'!$E$3:$DV$3,BM$4,'Eng GLA 6th, 7th, 8th'!$E62:$DV62)))</f>
        <v/>
      </c>
      <c r="BN62" s="89" t="str">
        <f>IF($B62="","",IF(COUNTIFS('Eng GLA 6th, 7th, 8th'!$E$3:$DV$3,BN$4,'Eng GLA 6th, 7th, 8th'!$E62:$DV62, "&gt;-1")=0,"",SUMIF('Eng GLA 6th, 7th, 8th'!$E$3:$DV$3,BN$4,'Eng GLA 6th, 7th, 8th'!$E62:$DV62)))</f>
        <v/>
      </c>
      <c r="BO62" s="89" t="str">
        <f>IF($B62="","",IF(COUNTIFS('Eng GLA 6th, 7th, 8th'!$E$3:$DV$3,BO$4,'Eng GLA 6th, 7th, 8th'!$E62:$DV62, "&gt;-1")=0,"",SUMIF('Eng GLA 6th, 7th, 8th'!$E$3:$DV$3,BO$4,'Eng GLA 6th, 7th, 8th'!$E62:$DV62)))</f>
        <v/>
      </c>
      <c r="BP62" s="89" t="str">
        <f>IF($B62="","",IF(COUNTIFS('Eng GLA 6th, 7th, 8th'!$E$3:$DV$3,BP$4,'Eng GLA 6th, 7th, 8th'!$E62:$DV62, "&gt;-1")=0,"",SUMIF('Eng GLA 6th, 7th, 8th'!$E$3:$DV$3,BP$4,'Eng GLA 6th, 7th, 8th'!$E62:$DV62)))</f>
        <v/>
      </c>
      <c r="BQ62" s="89" t="str">
        <f>IF($B62="","",IF(COUNTIFS('Eng GLA 6th, 7th, 8th'!$E$3:$DV$3,BQ$4,'Eng GLA 6th, 7th, 8th'!$E62:$DV62, "&gt;-1")=0,"",SUMIF('Eng GLA 6th, 7th, 8th'!$E$3:$DV$3,BQ$4,'Eng GLA 6th, 7th, 8th'!$E62:$DV62)))</f>
        <v/>
      </c>
      <c r="BR62" s="89" t="str">
        <f>IF($B62="","",IF(COUNTIFS('Eng GLA 6th, 7th, 8th'!$E$3:$DV$3,BR$4,'Eng GLA 6th, 7th, 8th'!$E62:$DV62, "&gt;-1")=0,"",SUMIF('Eng GLA 6th, 7th, 8th'!$E$3:$DV$3,BR$4,'Eng GLA 6th, 7th, 8th'!$E62:$DV62)))</f>
        <v/>
      </c>
      <c r="BS62" s="89" t="str">
        <f>IF($B62="","",IF(COUNTIFS('Eng GLA 6th, 7th, 8th'!$E$3:$DV$3,BS$4,'Eng GLA 6th, 7th, 8th'!$E62:$DV62, "&gt;-1")=0,"",SUMIF('Eng GLA 6th, 7th, 8th'!$E$3:$DV$3,BS$4,'Eng GLA 6th, 7th, 8th'!$E62:$DV62)))</f>
        <v/>
      </c>
      <c r="BT62" s="89" t="str">
        <f>IF($B62="","",IF(COUNTIFS('Eng GLA 6th, 7th, 8th'!$E$3:$DV$3,BT$4,'Eng GLA 6th, 7th, 8th'!$E62:$DV62, "&gt;-1")=0,"",SUMIF('Eng GLA 6th, 7th, 8th'!$E$3:$DV$3,BT$4,'Eng GLA 6th, 7th, 8th'!$E62:$DV62)))</f>
        <v/>
      </c>
      <c r="BU62" s="89" t="str">
        <f>IF($B62="","",IF(COUNTIFS('Eng GLA 6th, 7th, 8th'!$E$3:$DV$3,BU$4,'Eng GLA 6th, 7th, 8th'!$E62:$DV62, "&gt;-1")=0,"",SUMIF('Eng GLA 6th, 7th, 8th'!$E$3:$DV$3,BU$4,'Eng GLA 6th, 7th, 8th'!$E62:$DV62)))</f>
        <v/>
      </c>
      <c r="BV62" s="89" t="str">
        <f>IF($B62="","",IF(COUNTIFS('Eng GLA 6th, 7th, 8th'!$E$3:$DV$3,BV$4,'Eng GLA 6th, 7th, 8th'!$E62:$DV62, "&gt;-1")=0,"",SUMIF('Eng GLA 6th, 7th, 8th'!$E$3:$DV$3,BV$4,'Eng GLA 6th, 7th, 8th'!$E62:$DV62)))</f>
        <v/>
      </c>
      <c r="BW62" s="89" t="str">
        <f>IF($B62="","",IF(COUNTIFS('Eng GLA 6th, 7th, 8th'!$E$3:$DV$3,BW$4,'Eng GLA 6th, 7th, 8th'!$E62:$DV62, "&gt;-1")=0,"",SUMIF('Eng GLA 6th, 7th, 8th'!$E$3:$DV$3,BW$4,'Eng GLA 6th, 7th, 8th'!$E62:$DV62)))</f>
        <v/>
      </c>
      <c r="BX62" s="89" t="str">
        <f>IF($B62="","",IF(COUNTIFS('Eng GLA 6th, 7th, 8th'!$E$3:$DV$3,BX$4,'Eng GLA 6th, 7th, 8th'!$E62:$DV62, "&gt;-1")=0,"",SUMIF('Eng GLA 6th, 7th, 8th'!$E$3:$DV$3,BX$4,'Eng GLA 6th, 7th, 8th'!$E62:$DV62)))</f>
        <v/>
      </c>
      <c r="BY62" s="89" t="str">
        <f>IF($B62="","",IF(COUNTIFS('Eng GLA 6th, 7th, 8th'!$E$3:$DV$3,BY$4,'Eng GLA 6th, 7th, 8th'!$E62:$DV62, "&gt;-1")=0,"",SUMIF('Eng GLA 6th, 7th, 8th'!$E$3:$DV$3,BY$4,'Eng GLA 6th, 7th, 8th'!$E62:$DV62)))</f>
        <v/>
      </c>
      <c r="BZ62" s="89" t="str">
        <f>IF($B62="","",IF(COUNTIFS('Eng GLA 6th, 7th, 8th'!$E$3:$DV$3,BZ$4,'Eng GLA 6th, 7th, 8th'!$E62:$DV62, "&gt;-1")=0,"",SUMIF('Eng GLA 6th, 7th, 8th'!$E$3:$DV$3,BZ$4,'Eng GLA 6th, 7th, 8th'!$E62:$DV62)))</f>
        <v/>
      </c>
      <c r="CA62" s="89" t="str">
        <f>IF($B62="","",IF(COUNTIFS('Eng GLA 6th, 7th, 8th'!$E$3:$DV$3,CA$4,'Eng GLA 6th, 7th, 8th'!$E62:$DV62, "&gt;-1")=0,"",SUMIF('Eng GLA 6th, 7th, 8th'!$E$3:$DV$3,CA$4,'Eng GLA 6th, 7th, 8th'!$E62:$DV62)))</f>
        <v/>
      </c>
      <c r="CB62" s="426"/>
      <c r="CC62" s="133" t="str">
        <f>IFERROR(IF((COUNT('Eng GLA 6th, 7th, 8th'!E62:U62)=0)," ",(SUM('Eng GLA 6th, 7th, 8th'!E62:U62)/$CC$3)),"")</f>
        <v xml:space="preserve"> </v>
      </c>
      <c r="CD62" s="133" t="str">
        <f>IFERROR(IF((COUNT('Eng GLA 6th, 7th, 8th'!V62:AA62)=0)," ",(SUM('Eng GLA 6th, 7th, 8th'!V62:AA62)/$CD$3)),"")</f>
        <v xml:space="preserve"> </v>
      </c>
      <c r="CE62" s="133" t="str">
        <f>IFERROR(IF((COUNT('Eng GLA 6th, 7th, 8th'!AB62:AG62)=0)," ",(SUM('Eng GLA 6th, 7th, 8th'!AB62:AG62)/$CE$3)),"")</f>
        <v xml:space="preserve"> </v>
      </c>
      <c r="CF62" s="133" t="str">
        <f>IFERROR(IF((COUNT('Eng GLA 6th, 7th, 8th'!AH62:AP62)=0)," ",(SUM('Eng GLA 6th, 7th, 8th'!AH62:AP62)/$CF$3)),"")</f>
        <v xml:space="preserve"> </v>
      </c>
      <c r="CG62" s="433" t="str">
        <f>IFERROR(IF((COUNT('Eng GLA 6th, 7th, 8th'!AR62:BH62)=0)," ",(SUM('Eng GLA 6th, 7th, 8th'!AR62:BH62)/$CG$3)),"")</f>
        <v xml:space="preserve"> </v>
      </c>
      <c r="CH62" s="433" t="str">
        <f>IFERROR(IF((COUNT('Eng GLA 6th, 7th, 8th'!BI62:BN62)=0)," ",(SUM('Eng GLA 6th, 7th, 8th'!BI62:BN62)/$CH$3)),"")</f>
        <v xml:space="preserve"> </v>
      </c>
      <c r="CI62" s="433" t="str">
        <f>IFERROR(IF((COUNT('Eng GLA 6th, 7th, 8th'!BO62:BT62)=0)," ",(SUM('Eng GLA 6th, 7th, 8th'!BO62:BT62)/$CI$3)),"")</f>
        <v xml:space="preserve"> </v>
      </c>
      <c r="CJ62" s="433" t="str">
        <f>IFERROR(IF((COUNT('Eng GLA 6th, 7th, 8th'!BU62:CF62)=0)," ",(SUM('Eng GLA 6th, 7th, 8th'!BU62:CF62)/$CJ$3)),"")</f>
        <v xml:space="preserve"> </v>
      </c>
      <c r="CK62" s="433" t="str">
        <f>IFERROR(IF((COUNT('Eng GLA 6th, 7th, 8th'!CH62:CX62)=0)," ",(SUM('Eng GLA 6th, 7th, 8th'!CH62:CX62)/$CK$3)),"")</f>
        <v xml:space="preserve"> </v>
      </c>
      <c r="CL62" s="433" t="str">
        <f>IFERROR(IF((COUNT('Eng GLA 6th, 7th, 8th'!CY62:DD62)=0)," ",(SUM('Eng GLA 6th, 7th, 8th'!CY62:DD62)/$CL$3)),"")</f>
        <v xml:space="preserve"> </v>
      </c>
      <c r="CM62" s="433" t="str">
        <f>IFERROR(IF((COUNT('Eng GLA 6th, 7th, 8th'!DE62:DJ62)=0)," ",(SUM('Eng GLA 6th, 7th, 8th'!DE62:DJ62)/$CM$3)),"")</f>
        <v xml:space="preserve"> </v>
      </c>
      <c r="CN62" s="433" t="str">
        <f>IFERROR(IF((COUNT('Eng GLA 6th, 7th, 8th'!DK62:DV62)=0)," ",(SUM('Eng GLA 6th, 7th, 8th'!DK62:DV62)/$CN$3)),"")</f>
        <v xml:space="preserve"> </v>
      </c>
    </row>
    <row r="63" spans="1:92" ht="12.75" customHeight="1" x14ac:dyDescent="0.2">
      <c r="A63" s="65">
        <v>56</v>
      </c>
      <c r="B63" s="65" t="str">
        <f>'English Scores- Leveled papers'!B62</f>
        <v/>
      </c>
      <c r="C63" s="66" t="str">
        <f>'RC Mastery Check+Question type'!H60</f>
        <v/>
      </c>
      <c r="D63" s="153" t="str">
        <f>'Cover Sheet'!L60</f>
        <v/>
      </c>
      <c r="E63" s="89" t="str">
        <f>IF($B63="","",IF(COUNTIFS('English Scores- Leveled papers'!$H$3:$KM$3,E$4,'English Scores- Leveled papers'!$H62:$KM62,"&gt;-1")=0,"",SUMIF('English Scores- Leveled papers'!$H$3:$KM$3,E$4,'English Scores- Leveled papers'!$H62:$KM62)))</f>
        <v/>
      </c>
      <c r="F63" s="89" t="str">
        <f>IF($B63="","",IF(COUNTIFS('English Scores- Leveled papers'!$H$3:$KM$3,F$4,'English Scores- Leveled papers'!$H62:$KM62,"&gt;-1")=0,"",SUMIF('English Scores- Leveled papers'!$H$3:$KM$3,F$4,'English Scores- Leveled papers'!$H62:$KM62)))</f>
        <v/>
      </c>
      <c r="G63" s="89" t="str">
        <f>IF($B63="","",IF(COUNTIFS('English Scores- Leveled papers'!$H$3:$KM$3,G$4,'English Scores- Leveled papers'!$H62:$KM62,"&gt;-1")=0,"",SUMIF('English Scores- Leveled papers'!$H$3:$KM$3,G$4,'English Scores- Leveled papers'!$H62:$KM62)))</f>
        <v/>
      </c>
      <c r="H63" s="89" t="str">
        <f>IF($B63="","",IF(COUNTIFS('English Scores- Leveled papers'!$H$3:$KM$3,H$4,'English Scores- Leveled papers'!$H62:$KM62,"&gt;-1")=0,"",SUMIF('English Scores- Leveled papers'!$H$3:$KM$3,H$4,'English Scores- Leveled papers'!$H62:$KM62)))</f>
        <v/>
      </c>
      <c r="I63" s="89" t="str">
        <f>IF($B63="","",IF(COUNTIFS('English Scores- Leveled papers'!$H$3:$KM$3,I$4,'English Scores- Leveled papers'!$H62:$KM62,"&gt;-1")=0,"",SUMIF('English Scores- Leveled papers'!$H$3:$KM$3,I$4,'English Scores- Leveled papers'!$H62:$KM62)))</f>
        <v/>
      </c>
      <c r="J63" s="89" t="str">
        <f>IF($B63="","",IF(COUNTIFS('English Scores- Leveled papers'!$H$3:$KM$3,J$4,'English Scores- Leveled papers'!$H62:$KM62,"&gt;-1")=0,"",SUMIF('English Scores- Leveled papers'!$H$3:$KM$3,J$4,'English Scores- Leveled papers'!$H62:$KM62)))</f>
        <v/>
      </c>
      <c r="K63" s="89" t="str">
        <f>IF($B63="","",IF(COUNTIFS('English Scores- Leveled papers'!$H$3:$KM$3,K$4,'English Scores- Leveled papers'!$H62:$KM62,"&gt;-1")=0,"",SUMIF('English Scores- Leveled papers'!$H$3:$KM$3,K$4,'English Scores- Leveled papers'!$H62:$KM62)))</f>
        <v/>
      </c>
      <c r="L63" s="89" t="str">
        <f>IF($B63="","",IF(COUNTIFS('English Scores- Leveled papers'!$H$3:$KM$3,L$4,'English Scores- Leveled papers'!$H62:$KM62,"&gt;-1")=0,"",SUMIF('English Scores- Leveled papers'!$H$3:$KM$3,L$4,'English Scores- Leveled papers'!$H62:$KM62)))</f>
        <v/>
      </c>
      <c r="M63" s="89" t="str">
        <f>IF($B63="","",IF(COUNTIFS('English Scores- Leveled papers'!$H$3:$KM$3,M$4,'English Scores- Leveled papers'!$H62:$KM62,"&gt;-1")=0,"",SUMIF('English Scores- Leveled papers'!$H$3:$KM$3,M$4,'English Scores- Leveled papers'!$H62:$KM62)))</f>
        <v/>
      </c>
      <c r="N63" s="89" t="str">
        <f>IF($B63="","",IF(COUNTIFS('English Scores- Leveled papers'!$H$3:$KM$3,N$4,'English Scores- Leveled papers'!$H62:$KM62,"&gt;-1")=0,"",SUMIF('English Scores- Leveled papers'!$H$3:$KM$3,N$4,'English Scores- Leveled papers'!$H62:$KM62)))</f>
        <v/>
      </c>
      <c r="O63" s="89" t="str">
        <f>IF($B63="","",IF(COUNTIFS('English Scores- Leveled papers'!$H$3:$KM$3,O$4,'English Scores- Leveled papers'!$H62:$KM62,"&gt;-1")=0,"",SUMIF('English Scores- Leveled papers'!$H$3:$KM$3,O$4,'English Scores- Leveled papers'!$H62:$KM62)))</f>
        <v/>
      </c>
      <c r="P63" s="89" t="str">
        <f>IF($B63="","",IF(COUNTIFS('English Scores- Leveled papers'!$H$3:$KM$3,P$4,'English Scores- Leveled papers'!$H62:$KM62,"&gt;-1")=0,"",SUMIF('English Scores- Leveled papers'!$H$3:$KM$3,P$4,'English Scores- Leveled papers'!$H62:$KM62)))</f>
        <v/>
      </c>
      <c r="Q63" s="89" t="str">
        <f>IF($B63="","",IF(COUNTIFS('English Scores- Leveled papers'!$H$3:$KM$3,Q$4,'English Scores- Leveled papers'!$H62:$KM62,"&gt;-1")=0,"",SUMIF('English Scores- Leveled papers'!$H$3:$KM$3,Q$4,'English Scores- Leveled papers'!$H62:$KM62)))</f>
        <v/>
      </c>
      <c r="R63" s="89" t="str">
        <f>IF($B63="","",IF(COUNTIFS('English Scores- Leveled papers'!$H$3:$KM$3,R$4,'English Scores- Leveled papers'!$H62:$KM62,"&gt;-1")=0,"",SUMIF('English Scores- Leveled papers'!$H$3:$KM$3,R$4,'English Scores- Leveled papers'!$H62:$KM62)))</f>
        <v/>
      </c>
      <c r="S63" s="89" t="str">
        <f>IF($B63="","",IF(COUNTIFS('English Scores- Leveled papers'!$H$3:$KM$3,S$4,'English Scores- Leveled papers'!$H62:$KM62,"&gt;-1")=0,"",SUMIF('English Scores- Leveled papers'!$H$3:$KM$3,S$4,'English Scores- Leveled papers'!$H62:$KM62)))</f>
        <v/>
      </c>
      <c r="T63" s="89" t="str">
        <f>IF($B63="","",IF(COUNTIFS('English Scores- Leveled papers'!$H$3:$KM$3,T$4,'English Scores- Leveled papers'!$H62:$KM62,"&gt;-1")=0,"",SUMIF('English Scores- Leveled papers'!$H$3:$KM$3,T$4,'English Scores- Leveled papers'!$H62:$KM62)))</f>
        <v/>
      </c>
      <c r="U63" s="89" t="str">
        <f>IF($B63="","",IF(COUNTIFS('English Scores- Leveled papers'!$H$3:$KM$3,U$4,'English Scores- Leveled papers'!$H62:$KM62,"&gt;-1")=0,"",SUMIF('English Scores- Leveled papers'!$H$3:$KM$3,U$4,'English Scores- Leveled papers'!$H62:$KM62)))</f>
        <v/>
      </c>
      <c r="V63" s="89" t="str">
        <f>IF($B63="","",IF(COUNTIFS('English Scores- Leveled papers'!$H$3:$KM$3,V$4,'English Scores- Leveled papers'!$H62:$KM62,"&gt;-1")=0,"",SUMIF('English Scores- Leveled papers'!$H$3:$KM$3,V$4,'English Scores- Leveled papers'!$H62:$KM62)))</f>
        <v/>
      </c>
      <c r="W63" s="89" t="str">
        <f>IF($B63="","",IF(COUNTIFS('English Scores- Leveled papers'!$H$3:$KM$3,W$4,'English Scores- Leveled papers'!$H62:$KM62,"&gt;-1")=0,"",SUMIF('English Scores- Leveled papers'!$H$3:$KM$3,W$4,'English Scores- Leveled papers'!$H62:$KM62)))</f>
        <v/>
      </c>
      <c r="X63" s="89" t="str">
        <f>IF($B63="","",IF(COUNTIFS('English Scores- Leveled papers'!$H$3:$KM$3,X$4,'English Scores- Leveled papers'!$H62:$KM62,"&gt;-1")=0,"",SUMIF('English Scores- Leveled papers'!$H$3:$KM$3,X$4,'English Scores- Leveled papers'!$H62:$KM62)))</f>
        <v/>
      </c>
      <c r="Y63" s="89" t="str">
        <f>IF($B63="","",IF(COUNTIFS('English Scores- Leveled papers'!$H$3:$KM$3,Y$4,'English Scores- Leveled papers'!$H62:$KM62,"&gt;-1")=0,"",SUMIF('English Scores- Leveled papers'!$H$3:$KM$3,Y$4,'English Scores- Leveled papers'!$H62:$KM62)))</f>
        <v/>
      </c>
      <c r="Z63" s="89" t="str">
        <f>IF($B63="","",IF(COUNTIFS('English Scores- Leveled papers'!$H$3:$KM$3,Z$4,'English Scores- Leveled papers'!$H62:$KM62,"&gt;-1")=0,"",SUMIF('English Scores- Leveled papers'!$H$3:$KM$3,Z$4,'English Scores- Leveled papers'!$H62:$KM62)))</f>
        <v/>
      </c>
      <c r="AA63" s="89" t="str">
        <f>IF($B63="","",IF(COUNTIFS('English Scores- Leveled papers'!$H$3:$KM$3,AA$4,'English Scores- Leveled papers'!$H62:$KM62,"&gt;-1")=0,"",SUMIF('English Scores- Leveled papers'!$H$3:$KM$3,AA$4,'English Scores- Leveled papers'!$H62:$KM62)))</f>
        <v/>
      </c>
      <c r="AB63" s="89" t="str">
        <f>IF($B63="","",IF(COUNTIFS('English Scores- Leveled papers'!$H$3:$KM$3,AB$4,'English Scores- Leveled papers'!$H62:$KM62,"&gt;-1")=0,"",SUMIF('English Scores- Leveled papers'!$H$3:$KM$3,AB$4,'English Scores- Leveled papers'!$H62:$KM62)))</f>
        <v/>
      </c>
      <c r="AC63" s="89" t="str">
        <f>IF($B63="","",IF(COUNTIFS('English Scores- Leveled papers'!$H$3:$KM$3,AC$4,'English Scores- Leveled papers'!$H62:$KM62,"&gt;-1")=0,"",SUMIF('English Scores- Leveled papers'!$H$3:$KM$3,AC$4,'English Scores- Leveled papers'!$H62:$KM62)))</f>
        <v/>
      </c>
      <c r="AD63" s="89" t="str">
        <f>IF($B63="","",IF(COUNTIFS('English Scores- Leveled papers'!$H$3:$KM$3,AD$4,'English Scores- Leveled papers'!$H62:$KM62,"&gt;-1")=0,"",SUMIF('English Scores- Leveled papers'!$H$3:$KM$3,AD$4,'English Scores- Leveled papers'!$H62:$KM62)))</f>
        <v/>
      </c>
      <c r="AE63" s="89" t="str">
        <f>IF($B63="","",IF(COUNTIFS('English Scores- Leveled papers'!$H$3:$KM$3,AE$4,'English Scores- Leveled papers'!$H62:$KM62,"&gt;-1")=0,"",SUMIF('English Scores- Leveled papers'!$H$3:$KM$3,AE$4,'English Scores- Leveled papers'!$H62:$KM62)))</f>
        <v/>
      </c>
      <c r="AF63" s="89" t="str">
        <f>IF($B63="","",IF(COUNTIFS('English Scores- Leveled papers'!$H$3:$KM$3,AF$4,'English Scores- Leveled papers'!$H62:$KM62,"&gt;-1")=0,"",SUMIF('English Scores- Leveled papers'!$H$3:$KM$3,AF$4,'English Scores- Leveled papers'!$H62:$KM62)))</f>
        <v/>
      </c>
      <c r="AG63" s="89" t="str">
        <f>IF($B63="","",IF(COUNTIFS('English Scores- Leveled papers'!$H$3:$KM$3,AG$4,'English Scores- Leveled papers'!$H62:$KM62,"&gt;-1")=0,"",SUMIF('English Scores- Leveled papers'!$H$3:$KM$3,AG$4,'English Scores- Leveled papers'!$H62:$KM62)))</f>
        <v/>
      </c>
      <c r="AH63" s="89" t="str">
        <f>IF($B63="","",IF(COUNTIFS('English Scores- Leveled papers'!$H$3:$KM$3,AH$4,'English Scores- Leveled papers'!$H62:$KM62,"&gt;-1")=0,"",SUMIF('English Scores- Leveled papers'!$H$3:$KM$3,AH$4,'English Scores- Leveled papers'!$H62:$KM62)))</f>
        <v/>
      </c>
      <c r="AI63" s="89" t="str">
        <f>IF($B63="","",IF(COUNTIFS('English Scores- Leveled papers'!$H$3:$KM$3,AI$4,'English Scores- Leveled papers'!$H62:$KM62,"&gt;-1")=0,"",SUMIF('English Scores- Leveled papers'!$H$3:$KM$3,AI$4,'English Scores- Leveled papers'!$H62:$KM62)))</f>
        <v/>
      </c>
      <c r="AJ63" s="89" t="str">
        <f>IF($B63="","",IF(COUNTIFS('English Scores- Leveled papers'!$H$3:$KM$3,AJ$4,'English Scores- Leveled papers'!$H62:$KM62,"&gt;-1")=0,"",SUMIF('English Scores- Leveled papers'!$H$3:$KM$3,AJ$4,'English Scores- Leveled papers'!$H62:$KM62)))</f>
        <v/>
      </c>
      <c r="AK63" s="89" t="str">
        <f>IF($B63="","",IF(COUNTIFS('English Scores- Leveled papers'!$H$3:$KM$3,AK$4,'English Scores- Leveled papers'!$H62:$KM62,"&gt;-1")=0,"",SUMIF('English Scores- Leveled papers'!$H$3:$KM$3,AK$4,'English Scores- Leveled papers'!$H62:$KM62)))</f>
        <v/>
      </c>
      <c r="AL63" s="89" t="str">
        <f>IF($B63="","",IF(COUNTIFS('English Scores- Leveled papers'!$H$3:$KM$3,AL$4,'English Scores- Leveled papers'!$H62:$KM62,"&gt;-1")=0,"",SUMIF('English Scores- Leveled papers'!$H$3:$KM$3,AL$4,'English Scores- Leveled papers'!$H62:$KM62)))</f>
        <v/>
      </c>
      <c r="AM63" s="89" t="str">
        <f>IF($B63="","",IF(COUNTIFS('English Scores- Leveled papers'!$H$3:$KM$3,AM$4,'English Scores- Leveled papers'!$H62:$KM62,"&gt;-1")=0,"",SUMIF('English Scores- Leveled papers'!$H$3:$KM$3,AM$4,'English Scores- Leveled papers'!$H62:$KM62)))</f>
        <v/>
      </c>
      <c r="AN63" s="89" t="str">
        <f>IF($B63="","",IF(COUNTIFS('English Scores- Leveled papers'!$H$3:$KM$3,AN$4,'English Scores- Leveled papers'!$H62:$KM62,"&gt;-1")=0,"",SUMIF('English Scores- Leveled papers'!$H$3:$KM$3,AN$4,'English Scores- Leveled papers'!$H62:$KM62)))</f>
        <v/>
      </c>
      <c r="AO63" s="89" t="str">
        <f>IF($B63="","",IF(COUNTIFS('English Scores- Leveled papers'!$H$3:$KM$3,AO$4,'English Scores- Leveled papers'!$H62:$KM62,"&gt;-1")=0,"",SUMIF('English Scores- Leveled papers'!$H$3:$KM$3,AO$4,'English Scores- Leveled papers'!$H62:$KM62)))</f>
        <v/>
      </c>
      <c r="AP63" s="89" t="str">
        <f>IF($B63="","",IF(COUNTIFS('English Scores- Leveled papers'!$H$3:$KM$3,AP$4,'English Scores- Leveled papers'!$H62:$KM62,"&gt;-1")=0,"",SUMIF('English Scores- Leveled papers'!$H$3:$KM$3,AP$4,'English Scores- Leveled papers'!$H62:$KM62)))</f>
        <v/>
      </c>
      <c r="AQ63" s="89" t="str">
        <f>IF($B63="","",IF(COUNTIFS('English Scores- Leveled papers'!$H$3:$KM$3,AQ$4,'English Scores- Leveled papers'!$H62:$KM62,"&gt;-1")=0,"",SUMIF('English Scores- Leveled papers'!$H$3:$KM$3,AQ$4,'English Scores- Leveled papers'!$H62:$KM62)))</f>
        <v/>
      </c>
      <c r="AR63" s="89" t="str">
        <f>IF($B63="","",IF(COUNTIFS('English Scores- Leveled papers'!$H$3:$KM$3,AR$4,'English Scores- Leveled papers'!$H62:$KM62,"&gt;-1")=0,"",SUMIF('English Scores- Leveled papers'!$H$3:$KM$3,AR$4,'English Scores- Leveled papers'!$H62:$KM62)))</f>
        <v/>
      </c>
      <c r="AS63" s="89" t="str">
        <f>IF($B63="","",IF(COUNTIFS('English Scores- Leveled papers'!$H$3:$KM$3,AS$4,'English Scores- Leveled papers'!$H62:$KM62,"&gt;-1")=0,"",SUMIF('English Scores- Leveled papers'!$H$3:$KM$3,AS$4,'English Scores- Leveled papers'!$H62:$KM62)))</f>
        <v/>
      </c>
      <c r="AT63" s="89" t="str">
        <f>IF($B63="","",IF(COUNTIFS('English Scores- Leveled papers'!$H$3:$KM$3,AT$4,'English Scores- Leveled papers'!$H62:$KM62,"&gt;-1")=0,"",SUMIF('English Scores- Leveled papers'!$H$3:$KM$3,AT$4,'English Scores- Leveled papers'!$H62:$KM62)))</f>
        <v/>
      </c>
      <c r="AU63" s="89" t="str">
        <f>IF($B63="","",IF(COUNTIFS('English Scores- Leveled papers'!$H$3:$KM$3,AU$4,'English Scores- Leveled papers'!$H62:$KM62,"&gt;-1")=0,"",SUMIF('English Scores- Leveled papers'!$H$3:$KM$3,AU$4,'English Scores- Leveled papers'!$H62:$KM62)))</f>
        <v/>
      </c>
      <c r="AV63" s="89" t="str">
        <f>IF($B63="","",IF(COUNTIFS('English Scores- Leveled papers'!$H$3:$KM$3,AV$4,'English Scores- Leveled papers'!$H62:$KM62,"&gt;-1")=0,"",SUMIF('English Scores- Leveled papers'!$H$3:$KM$3,AV$4,'English Scores- Leveled papers'!$H62:$KM62)))</f>
        <v/>
      </c>
      <c r="AW63" s="89" t="str">
        <f>IF($B63="","",IF(COUNTIFS('English Scores- Leveled papers'!$H$3:$KM$3,AW$4,'English Scores- Leveled papers'!$H62:$KM62,"&gt;-1")=0,"",SUMIF('English Scores- Leveled papers'!$H$3:$KM$3,AW$4,'English Scores- Leveled papers'!$H62:$KM62)))</f>
        <v/>
      </c>
      <c r="AX63" s="89" t="str">
        <f>IF($B63="","",IF(COUNTIFS('English Scores- Leveled papers'!$H$3:$KM$3,AX$4,'English Scores- Leveled papers'!$H62:$KM62,"&gt;-1")=0,"",SUMIF('English Scores- Leveled papers'!$H$3:$KM$3,AX$4,'English Scores- Leveled papers'!$H62:$KM62)))</f>
        <v/>
      </c>
      <c r="AY63" s="89" t="str">
        <f>IF($B63="","",IF(COUNTIFS('English Scores- Leveled papers'!$H$3:$KM$3,AY$4,'English Scores- Leveled papers'!$H62:$KM62,"&gt;-1")=0,"",SUMIF('English Scores- Leveled papers'!$H$3:$KM$3,AY$4,'English Scores- Leveled papers'!$H62:$KM62)))</f>
        <v/>
      </c>
      <c r="AZ63" s="89" t="str">
        <f>IF($B63="","",IF(COUNTIFS('English Scores- Leveled papers'!$H$3:$KM$3,AZ$4,'English Scores- Leveled papers'!$H62:$KM62,"&gt;-1")=0,"",SUMIF('English Scores- Leveled papers'!$H$3:$KM$3,AZ$4,'English Scores- Leveled papers'!$H62:$KM62)))</f>
        <v/>
      </c>
      <c r="BA63" s="89" t="str">
        <f>IF($B63="","",IF(COUNTIFS('English Scores- Leveled papers'!$H$3:$KM$3,BA$4,'English Scores- Leveled papers'!$H62:$KM62,"&gt;-1")=0,"",SUMIF('English Scores- Leveled papers'!$H$3:$KM$3,BA$4,'English Scores- Leveled papers'!$H62:$KM62)))</f>
        <v/>
      </c>
      <c r="BB63" s="89" t="str">
        <f>IF($B63="","",IF(COUNTIFS('English Scores- Leveled papers'!$H$3:$KM$3,BB$4,'English Scores- Leveled papers'!$H62:$KM62,"&gt;-1")=0,"",SUMIF('English Scores- Leveled papers'!$H$3:$KM$3,BB$4,'English Scores- Leveled papers'!$H62:$KM62)))</f>
        <v/>
      </c>
      <c r="BC63" s="89" t="str">
        <f>IF($B63="","",IF(COUNTIFS('English Scores- Leveled papers'!$H$3:$KM$3,BC$4,'English Scores- Leveled papers'!$H62:$KM62,"&gt;-1")=0,"",SUMIF('English Scores- Leveled papers'!$H$3:$KM$3,BC$4,'English Scores- Leveled papers'!$H62:$KM62)))</f>
        <v/>
      </c>
      <c r="BD63" s="89" t="str">
        <f>IF($B63="","",IF(COUNTIFS('English Scores- Leveled papers'!$H$3:$KM$3,BD$4,'English Scores- Leveled papers'!$H62:$KM62,"&gt;-1")=0,"",SUMIF('English Scores- Leveled papers'!$H$3:$KM$3,BD$4,'English Scores- Leveled papers'!$H62:$KM62)))</f>
        <v/>
      </c>
      <c r="BE63" s="89" t="str">
        <f>IF($B63="","",IF(COUNTIFS('English Scores- Leveled papers'!$H$3:$KM$3,BE$4,'English Scores- Leveled papers'!$H62:$KM62,"&gt;-1")=0,"",SUMIF('English Scores- Leveled papers'!$H$3:$KM$3,BE$4,'English Scores- Leveled papers'!$H62:$KM62)))</f>
        <v/>
      </c>
      <c r="BF63" s="89" t="str">
        <f>IF($B63="","",IF(COUNTIFS('English Scores- Leveled papers'!$H$3:$KM$3,BF$4,'English Scores- Leveled papers'!$H62:$KM62,"&gt;-1")=0,"",SUMIF('English Scores- Leveled papers'!$H$3:$KM$3,BF$4,'English Scores- Leveled papers'!$H62:$KM62)))</f>
        <v/>
      </c>
      <c r="BG63" s="89" t="str">
        <f>IF($B63="","",IF(COUNTIFS('English Scores- Leveled papers'!$H$3:$KM$3,BG$4,'English Scores- Leveled papers'!$H62:$KM62,"&gt;-1")=0,"",SUMIF('English Scores- Leveled papers'!$H$3:$KM$3,BG$4,'English Scores- Leveled papers'!$H62:$KM62)))</f>
        <v/>
      </c>
      <c r="BH63" s="89" t="str">
        <f>IF($B63="","",IF(COUNTIFS('English Scores- Leveled papers'!$H$3:$KM$3,BH$4,'English Scores- Leveled papers'!$H62:$KM62,"&gt;-1")=0,"",SUMIF('English Scores- Leveled papers'!$H$3:$KM$3,BH$4,'English Scores- Leveled papers'!$H62:$KM62)))</f>
        <v/>
      </c>
      <c r="BI63" s="89" t="str">
        <f>IF($B63="","",IF(COUNTIFS('English Scores- Leveled papers'!$H$3:$KM$3,BI$4,'English Scores- Leveled papers'!$H62:$KM62,"&gt;-1")=0,"",SUMIF('English Scores- Leveled papers'!$H$3:$KM$3,BI$4,'English Scores- Leveled papers'!$H62:$KM62)))</f>
        <v/>
      </c>
      <c r="BJ63" s="89" t="str">
        <f>IF($B63="","",IF(COUNTIFS('English Scores- Leveled papers'!$H$3:$KM$3,BJ$4,'English Scores- Leveled papers'!$H62:$KM62,"&gt;-1")=0,"",SUMIF('English Scores- Leveled papers'!$H$3:$KM$3,BJ$4,'English Scores- Leveled papers'!$H62:$KM62)))</f>
        <v/>
      </c>
      <c r="BK63" s="89" t="str">
        <f>IF($B63="","",IF(COUNTIFS('English Scores- Leveled papers'!$H$3:$KM$3,BK$4,'English Scores- Leveled papers'!$H62:$KM62,"&gt;-1")=0,"",SUMIF('English Scores- Leveled papers'!$H$3:$KM$3,BK$4,'English Scores- Leveled papers'!$H62:$KM62)))</f>
        <v/>
      </c>
      <c r="BL63" s="89" t="str">
        <f>IF($B63="","",IF(COUNTIFS('English Scores- Leveled papers'!$H$3:$KM$3,BL$4,'English Scores- Leveled papers'!$H62:$KM62,"&gt;-1")=0,"",SUMIF('English Scores- Leveled papers'!$H$3:$KM$3,BL$4,'English Scores- Leveled papers'!$H62:$KM62)))</f>
        <v/>
      </c>
      <c r="BM63" s="89" t="str">
        <f>IF($B63="","",IF(COUNTIFS('Eng GLA 6th, 7th, 8th'!$E$3:$DV$3,BM$4,'Eng GLA 6th, 7th, 8th'!$E63:$DV63, "&gt;-1")=0,"",SUMIF('Eng GLA 6th, 7th, 8th'!$E$3:$DV$3,BM$4,'Eng GLA 6th, 7th, 8th'!$E63:$DV63)))</f>
        <v/>
      </c>
      <c r="BN63" s="89" t="str">
        <f>IF($B63="","",IF(COUNTIFS('Eng GLA 6th, 7th, 8th'!$E$3:$DV$3,BN$4,'Eng GLA 6th, 7th, 8th'!$E63:$DV63, "&gt;-1")=0,"",SUMIF('Eng GLA 6th, 7th, 8th'!$E$3:$DV$3,BN$4,'Eng GLA 6th, 7th, 8th'!$E63:$DV63)))</f>
        <v/>
      </c>
      <c r="BO63" s="89" t="str">
        <f>IF($B63="","",IF(COUNTIFS('Eng GLA 6th, 7th, 8th'!$E$3:$DV$3,BO$4,'Eng GLA 6th, 7th, 8th'!$E63:$DV63, "&gt;-1")=0,"",SUMIF('Eng GLA 6th, 7th, 8th'!$E$3:$DV$3,BO$4,'Eng GLA 6th, 7th, 8th'!$E63:$DV63)))</f>
        <v/>
      </c>
      <c r="BP63" s="89" t="str">
        <f>IF($B63="","",IF(COUNTIFS('Eng GLA 6th, 7th, 8th'!$E$3:$DV$3,BP$4,'Eng GLA 6th, 7th, 8th'!$E63:$DV63, "&gt;-1")=0,"",SUMIF('Eng GLA 6th, 7th, 8th'!$E$3:$DV$3,BP$4,'Eng GLA 6th, 7th, 8th'!$E63:$DV63)))</f>
        <v/>
      </c>
      <c r="BQ63" s="89" t="str">
        <f>IF($B63="","",IF(COUNTIFS('Eng GLA 6th, 7th, 8th'!$E$3:$DV$3,BQ$4,'Eng GLA 6th, 7th, 8th'!$E63:$DV63, "&gt;-1")=0,"",SUMIF('Eng GLA 6th, 7th, 8th'!$E$3:$DV$3,BQ$4,'Eng GLA 6th, 7th, 8th'!$E63:$DV63)))</f>
        <v/>
      </c>
      <c r="BR63" s="89" t="str">
        <f>IF($B63="","",IF(COUNTIFS('Eng GLA 6th, 7th, 8th'!$E$3:$DV$3,BR$4,'Eng GLA 6th, 7th, 8th'!$E63:$DV63, "&gt;-1")=0,"",SUMIF('Eng GLA 6th, 7th, 8th'!$E$3:$DV$3,BR$4,'Eng GLA 6th, 7th, 8th'!$E63:$DV63)))</f>
        <v/>
      </c>
      <c r="BS63" s="89" t="str">
        <f>IF($B63="","",IF(COUNTIFS('Eng GLA 6th, 7th, 8th'!$E$3:$DV$3,BS$4,'Eng GLA 6th, 7th, 8th'!$E63:$DV63, "&gt;-1")=0,"",SUMIF('Eng GLA 6th, 7th, 8th'!$E$3:$DV$3,BS$4,'Eng GLA 6th, 7th, 8th'!$E63:$DV63)))</f>
        <v/>
      </c>
      <c r="BT63" s="89" t="str">
        <f>IF($B63="","",IF(COUNTIFS('Eng GLA 6th, 7th, 8th'!$E$3:$DV$3,BT$4,'Eng GLA 6th, 7th, 8th'!$E63:$DV63, "&gt;-1")=0,"",SUMIF('Eng GLA 6th, 7th, 8th'!$E$3:$DV$3,BT$4,'Eng GLA 6th, 7th, 8th'!$E63:$DV63)))</f>
        <v/>
      </c>
      <c r="BU63" s="89" t="str">
        <f>IF($B63="","",IF(COUNTIFS('Eng GLA 6th, 7th, 8th'!$E$3:$DV$3,BU$4,'Eng GLA 6th, 7th, 8th'!$E63:$DV63, "&gt;-1")=0,"",SUMIF('Eng GLA 6th, 7th, 8th'!$E$3:$DV$3,BU$4,'Eng GLA 6th, 7th, 8th'!$E63:$DV63)))</f>
        <v/>
      </c>
      <c r="BV63" s="89" t="str">
        <f>IF($B63="","",IF(COUNTIFS('Eng GLA 6th, 7th, 8th'!$E$3:$DV$3,BV$4,'Eng GLA 6th, 7th, 8th'!$E63:$DV63, "&gt;-1")=0,"",SUMIF('Eng GLA 6th, 7th, 8th'!$E$3:$DV$3,BV$4,'Eng GLA 6th, 7th, 8th'!$E63:$DV63)))</f>
        <v/>
      </c>
      <c r="BW63" s="89" t="str">
        <f>IF($B63="","",IF(COUNTIFS('Eng GLA 6th, 7th, 8th'!$E$3:$DV$3,BW$4,'Eng GLA 6th, 7th, 8th'!$E63:$DV63, "&gt;-1")=0,"",SUMIF('Eng GLA 6th, 7th, 8th'!$E$3:$DV$3,BW$4,'Eng GLA 6th, 7th, 8th'!$E63:$DV63)))</f>
        <v/>
      </c>
      <c r="BX63" s="89" t="str">
        <f>IF($B63="","",IF(COUNTIFS('Eng GLA 6th, 7th, 8th'!$E$3:$DV$3,BX$4,'Eng GLA 6th, 7th, 8th'!$E63:$DV63, "&gt;-1")=0,"",SUMIF('Eng GLA 6th, 7th, 8th'!$E$3:$DV$3,BX$4,'Eng GLA 6th, 7th, 8th'!$E63:$DV63)))</f>
        <v/>
      </c>
      <c r="BY63" s="89" t="str">
        <f>IF($B63="","",IF(COUNTIFS('Eng GLA 6th, 7th, 8th'!$E$3:$DV$3,BY$4,'Eng GLA 6th, 7th, 8th'!$E63:$DV63, "&gt;-1")=0,"",SUMIF('Eng GLA 6th, 7th, 8th'!$E$3:$DV$3,BY$4,'Eng GLA 6th, 7th, 8th'!$E63:$DV63)))</f>
        <v/>
      </c>
      <c r="BZ63" s="89" t="str">
        <f>IF($B63="","",IF(COUNTIFS('Eng GLA 6th, 7th, 8th'!$E$3:$DV$3,BZ$4,'Eng GLA 6th, 7th, 8th'!$E63:$DV63, "&gt;-1")=0,"",SUMIF('Eng GLA 6th, 7th, 8th'!$E$3:$DV$3,BZ$4,'Eng GLA 6th, 7th, 8th'!$E63:$DV63)))</f>
        <v/>
      </c>
      <c r="CA63" s="89" t="str">
        <f>IF($B63="","",IF(COUNTIFS('Eng GLA 6th, 7th, 8th'!$E$3:$DV$3,CA$4,'Eng GLA 6th, 7th, 8th'!$E63:$DV63, "&gt;-1")=0,"",SUMIF('Eng GLA 6th, 7th, 8th'!$E$3:$DV$3,CA$4,'Eng GLA 6th, 7th, 8th'!$E63:$DV63)))</f>
        <v/>
      </c>
      <c r="CB63" s="426"/>
      <c r="CC63" s="133" t="str">
        <f>IFERROR(IF((COUNT('Eng GLA 6th, 7th, 8th'!E63:U63)=0)," ",(SUM('Eng GLA 6th, 7th, 8th'!E63:U63)/$CC$3)),"")</f>
        <v xml:space="preserve"> </v>
      </c>
      <c r="CD63" s="133" t="str">
        <f>IFERROR(IF((COUNT('Eng GLA 6th, 7th, 8th'!V63:AA63)=0)," ",(SUM('Eng GLA 6th, 7th, 8th'!V63:AA63)/$CD$3)),"")</f>
        <v xml:space="preserve"> </v>
      </c>
      <c r="CE63" s="133" t="str">
        <f>IFERROR(IF((COUNT('Eng GLA 6th, 7th, 8th'!AB63:AG63)=0)," ",(SUM('Eng GLA 6th, 7th, 8th'!AB63:AG63)/$CE$3)),"")</f>
        <v xml:space="preserve"> </v>
      </c>
      <c r="CF63" s="133" t="str">
        <f>IFERROR(IF((COUNT('Eng GLA 6th, 7th, 8th'!AH63:AP63)=0)," ",(SUM('Eng GLA 6th, 7th, 8th'!AH63:AP63)/$CF$3)),"")</f>
        <v xml:space="preserve"> </v>
      </c>
      <c r="CG63" s="433" t="str">
        <f>IFERROR(IF((COUNT('Eng GLA 6th, 7th, 8th'!AR63:BH63)=0)," ",(SUM('Eng GLA 6th, 7th, 8th'!AR63:BH63)/$CG$3)),"")</f>
        <v xml:space="preserve"> </v>
      </c>
      <c r="CH63" s="433" t="str">
        <f>IFERROR(IF((COUNT('Eng GLA 6th, 7th, 8th'!BI63:BN63)=0)," ",(SUM('Eng GLA 6th, 7th, 8th'!BI63:BN63)/$CH$3)),"")</f>
        <v xml:space="preserve"> </v>
      </c>
      <c r="CI63" s="433" t="str">
        <f>IFERROR(IF((COUNT('Eng GLA 6th, 7th, 8th'!BO63:BT63)=0)," ",(SUM('Eng GLA 6th, 7th, 8th'!BO63:BT63)/$CI$3)),"")</f>
        <v xml:space="preserve"> </v>
      </c>
      <c r="CJ63" s="433" t="str">
        <f>IFERROR(IF((COUNT('Eng GLA 6th, 7th, 8th'!BU63:CF63)=0)," ",(SUM('Eng GLA 6th, 7th, 8th'!BU63:CF63)/$CJ$3)),"")</f>
        <v xml:space="preserve"> </v>
      </c>
      <c r="CK63" s="433" t="str">
        <f>IFERROR(IF((COUNT('Eng GLA 6th, 7th, 8th'!CH63:CX63)=0)," ",(SUM('Eng GLA 6th, 7th, 8th'!CH63:CX63)/$CK$3)),"")</f>
        <v xml:space="preserve"> </v>
      </c>
      <c r="CL63" s="433" t="str">
        <f>IFERROR(IF((COUNT('Eng GLA 6th, 7th, 8th'!CY63:DD63)=0)," ",(SUM('Eng GLA 6th, 7th, 8th'!CY63:DD63)/$CL$3)),"")</f>
        <v xml:space="preserve"> </v>
      </c>
      <c r="CM63" s="433" t="str">
        <f>IFERROR(IF((COUNT('Eng GLA 6th, 7th, 8th'!DE63:DJ63)=0)," ",(SUM('Eng GLA 6th, 7th, 8th'!DE63:DJ63)/$CM$3)),"")</f>
        <v xml:space="preserve"> </v>
      </c>
      <c r="CN63" s="433" t="str">
        <f>IFERROR(IF((COUNT('Eng GLA 6th, 7th, 8th'!DK63:DV63)=0)," ",(SUM('Eng GLA 6th, 7th, 8th'!DK63:DV63)/$CN$3)),"")</f>
        <v xml:space="preserve"> </v>
      </c>
    </row>
    <row r="64" spans="1:92" ht="12.75" customHeight="1" x14ac:dyDescent="0.2">
      <c r="A64" s="65">
        <v>57</v>
      </c>
      <c r="B64" s="65" t="str">
        <f>'English Scores- Leveled papers'!B63</f>
        <v/>
      </c>
      <c r="C64" s="66" t="str">
        <f>'RC Mastery Check+Question type'!H61</f>
        <v/>
      </c>
      <c r="D64" s="153" t="str">
        <f>'Cover Sheet'!L61</f>
        <v/>
      </c>
      <c r="E64" s="89" t="str">
        <f>IF($B64="","",IF(COUNTIFS('English Scores- Leveled papers'!$H$3:$KM$3,E$4,'English Scores- Leveled papers'!$H63:$KM63,"&gt;-1")=0,"",SUMIF('English Scores- Leveled papers'!$H$3:$KM$3,E$4,'English Scores- Leveled papers'!$H63:$KM63)))</f>
        <v/>
      </c>
      <c r="F64" s="89" t="str">
        <f>IF($B64="","",IF(COUNTIFS('English Scores- Leveled papers'!$H$3:$KM$3,F$4,'English Scores- Leveled papers'!$H63:$KM63,"&gt;-1")=0,"",SUMIF('English Scores- Leveled papers'!$H$3:$KM$3,F$4,'English Scores- Leveled papers'!$H63:$KM63)))</f>
        <v/>
      </c>
      <c r="G64" s="89" t="str">
        <f>IF($B64="","",IF(COUNTIFS('English Scores- Leveled papers'!$H$3:$KM$3,G$4,'English Scores- Leveled papers'!$H63:$KM63,"&gt;-1")=0,"",SUMIF('English Scores- Leveled papers'!$H$3:$KM$3,G$4,'English Scores- Leveled papers'!$H63:$KM63)))</f>
        <v/>
      </c>
      <c r="H64" s="89" t="str">
        <f>IF($B64="","",IF(COUNTIFS('English Scores- Leveled papers'!$H$3:$KM$3,H$4,'English Scores- Leveled papers'!$H63:$KM63,"&gt;-1")=0,"",SUMIF('English Scores- Leveled papers'!$H$3:$KM$3,H$4,'English Scores- Leveled papers'!$H63:$KM63)))</f>
        <v/>
      </c>
      <c r="I64" s="89" t="str">
        <f>IF($B64="","",IF(COUNTIFS('English Scores- Leveled papers'!$H$3:$KM$3,I$4,'English Scores- Leveled papers'!$H63:$KM63,"&gt;-1")=0,"",SUMIF('English Scores- Leveled papers'!$H$3:$KM$3,I$4,'English Scores- Leveled papers'!$H63:$KM63)))</f>
        <v/>
      </c>
      <c r="J64" s="89" t="str">
        <f>IF($B64="","",IF(COUNTIFS('English Scores- Leveled papers'!$H$3:$KM$3,J$4,'English Scores- Leveled papers'!$H63:$KM63,"&gt;-1")=0,"",SUMIF('English Scores- Leveled papers'!$H$3:$KM$3,J$4,'English Scores- Leveled papers'!$H63:$KM63)))</f>
        <v/>
      </c>
      <c r="K64" s="89" t="str">
        <f>IF($B64="","",IF(COUNTIFS('English Scores- Leveled papers'!$H$3:$KM$3,K$4,'English Scores- Leveled papers'!$H63:$KM63,"&gt;-1")=0,"",SUMIF('English Scores- Leveled papers'!$H$3:$KM$3,K$4,'English Scores- Leveled papers'!$H63:$KM63)))</f>
        <v/>
      </c>
      <c r="L64" s="89" t="str">
        <f>IF($B64="","",IF(COUNTIFS('English Scores- Leveled papers'!$H$3:$KM$3,L$4,'English Scores- Leveled papers'!$H63:$KM63,"&gt;-1")=0,"",SUMIF('English Scores- Leveled papers'!$H$3:$KM$3,L$4,'English Scores- Leveled papers'!$H63:$KM63)))</f>
        <v/>
      </c>
      <c r="M64" s="89" t="str">
        <f>IF($B64="","",IF(COUNTIFS('English Scores- Leveled papers'!$H$3:$KM$3,M$4,'English Scores- Leveled papers'!$H63:$KM63,"&gt;-1")=0,"",SUMIF('English Scores- Leveled papers'!$H$3:$KM$3,M$4,'English Scores- Leveled papers'!$H63:$KM63)))</f>
        <v/>
      </c>
      <c r="N64" s="89" t="str">
        <f>IF($B64="","",IF(COUNTIFS('English Scores- Leveled papers'!$H$3:$KM$3,N$4,'English Scores- Leveled papers'!$H63:$KM63,"&gt;-1")=0,"",SUMIF('English Scores- Leveled papers'!$H$3:$KM$3,N$4,'English Scores- Leveled papers'!$H63:$KM63)))</f>
        <v/>
      </c>
      <c r="O64" s="89" t="str">
        <f>IF($B64="","",IF(COUNTIFS('English Scores- Leveled papers'!$H$3:$KM$3,O$4,'English Scores- Leveled papers'!$H63:$KM63,"&gt;-1")=0,"",SUMIF('English Scores- Leveled papers'!$H$3:$KM$3,O$4,'English Scores- Leveled papers'!$H63:$KM63)))</f>
        <v/>
      </c>
      <c r="P64" s="89" t="str">
        <f>IF($B64="","",IF(COUNTIFS('English Scores- Leveled papers'!$H$3:$KM$3,P$4,'English Scores- Leveled papers'!$H63:$KM63,"&gt;-1")=0,"",SUMIF('English Scores- Leveled papers'!$H$3:$KM$3,P$4,'English Scores- Leveled papers'!$H63:$KM63)))</f>
        <v/>
      </c>
      <c r="Q64" s="89" t="str">
        <f>IF($B64="","",IF(COUNTIFS('English Scores- Leveled papers'!$H$3:$KM$3,Q$4,'English Scores- Leveled papers'!$H63:$KM63,"&gt;-1")=0,"",SUMIF('English Scores- Leveled papers'!$H$3:$KM$3,Q$4,'English Scores- Leveled papers'!$H63:$KM63)))</f>
        <v/>
      </c>
      <c r="R64" s="89" t="str">
        <f>IF($B64="","",IF(COUNTIFS('English Scores- Leveled papers'!$H$3:$KM$3,R$4,'English Scores- Leveled papers'!$H63:$KM63,"&gt;-1")=0,"",SUMIF('English Scores- Leveled papers'!$H$3:$KM$3,R$4,'English Scores- Leveled papers'!$H63:$KM63)))</f>
        <v/>
      </c>
      <c r="S64" s="89" t="str">
        <f>IF($B64="","",IF(COUNTIFS('English Scores- Leveled papers'!$H$3:$KM$3,S$4,'English Scores- Leveled papers'!$H63:$KM63,"&gt;-1")=0,"",SUMIF('English Scores- Leveled papers'!$H$3:$KM$3,S$4,'English Scores- Leveled papers'!$H63:$KM63)))</f>
        <v/>
      </c>
      <c r="T64" s="89" t="str">
        <f>IF($B64="","",IF(COUNTIFS('English Scores- Leveled papers'!$H$3:$KM$3,T$4,'English Scores- Leveled papers'!$H63:$KM63,"&gt;-1")=0,"",SUMIF('English Scores- Leveled papers'!$H$3:$KM$3,T$4,'English Scores- Leveled papers'!$H63:$KM63)))</f>
        <v/>
      </c>
      <c r="U64" s="89" t="str">
        <f>IF($B64="","",IF(COUNTIFS('English Scores- Leveled papers'!$H$3:$KM$3,U$4,'English Scores- Leveled papers'!$H63:$KM63,"&gt;-1")=0,"",SUMIF('English Scores- Leveled papers'!$H$3:$KM$3,U$4,'English Scores- Leveled papers'!$H63:$KM63)))</f>
        <v/>
      </c>
      <c r="V64" s="89" t="str">
        <f>IF($B64="","",IF(COUNTIFS('English Scores- Leveled papers'!$H$3:$KM$3,V$4,'English Scores- Leveled papers'!$H63:$KM63,"&gt;-1")=0,"",SUMIF('English Scores- Leveled papers'!$H$3:$KM$3,V$4,'English Scores- Leveled papers'!$H63:$KM63)))</f>
        <v/>
      </c>
      <c r="W64" s="89" t="str">
        <f>IF($B64="","",IF(COUNTIFS('English Scores- Leveled papers'!$H$3:$KM$3,W$4,'English Scores- Leveled papers'!$H63:$KM63,"&gt;-1")=0,"",SUMIF('English Scores- Leveled papers'!$H$3:$KM$3,W$4,'English Scores- Leveled papers'!$H63:$KM63)))</f>
        <v/>
      </c>
      <c r="X64" s="89" t="str">
        <f>IF($B64="","",IF(COUNTIFS('English Scores- Leveled papers'!$H$3:$KM$3,X$4,'English Scores- Leveled papers'!$H63:$KM63,"&gt;-1")=0,"",SUMIF('English Scores- Leveled papers'!$H$3:$KM$3,X$4,'English Scores- Leveled papers'!$H63:$KM63)))</f>
        <v/>
      </c>
      <c r="Y64" s="89" t="str">
        <f>IF($B64="","",IF(COUNTIFS('English Scores- Leveled papers'!$H$3:$KM$3,Y$4,'English Scores- Leveled papers'!$H63:$KM63,"&gt;-1")=0,"",SUMIF('English Scores- Leveled papers'!$H$3:$KM$3,Y$4,'English Scores- Leveled papers'!$H63:$KM63)))</f>
        <v/>
      </c>
      <c r="Z64" s="89" t="str">
        <f>IF($B64="","",IF(COUNTIFS('English Scores- Leveled papers'!$H$3:$KM$3,Z$4,'English Scores- Leveled papers'!$H63:$KM63,"&gt;-1")=0,"",SUMIF('English Scores- Leveled papers'!$H$3:$KM$3,Z$4,'English Scores- Leveled papers'!$H63:$KM63)))</f>
        <v/>
      </c>
      <c r="AA64" s="89" t="str">
        <f>IF($B64="","",IF(COUNTIFS('English Scores- Leveled papers'!$H$3:$KM$3,AA$4,'English Scores- Leveled papers'!$H63:$KM63,"&gt;-1")=0,"",SUMIF('English Scores- Leveled papers'!$H$3:$KM$3,AA$4,'English Scores- Leveled papers'!$H63:$KM63)))</f>
        <v/>
      </c>
      <c r="AB64" s="89" t="str">
        <f>IF($B64="","",IF(COUNTIFS('English Scores- Leveled papers'!$H$3:$KM$3,AB$4,'English Scores- Leveled papers'!$H63:$KM63,"&gt;-1")=0,"",SUMIF('English Scores- Leveled papers'!$H$3:$KM$3,AB$4,'English Scores- Leveled papers'!$H63:$KM63)))</f>
        <v/>
      </c>
      <c r="AC64" s="89" t="str">
        <f>IF($B64="","",IF(COUNTIFS('English Scores- Leveled papers'!$H$3:$KM$3,AC$4,'English Scores- Leveled papers'!$H63:$KM63,"&gt;-1")=0,"",SUMIF('English Scores- Leveled papers'!$H$3:$KM$3,AC$4,'English Scores- Leveled papers'!$H63:$KM63)))</f>
        <v/>
      </c>
      <c r="AD64" s="89" t="str">
        <f>IF($B64="","",IF(COUNTIFS('English Scores- Leveled papers'!$H$3:$KM$3,AD$4,'English Scores- Leveled papers'!$H63:$KM63,"&gt;-1")=0,"",SUMIF('English Scores- Leveled papers'!$H$3:$KM$3,AD$4,'English Scores- Leveled papers'!$H63:$KM63)))</f>
        <v/>
      </c>
      <c r="AE64" s="89" t="str">
        <f>IF($B64="","",IF(COUNTIFS('English Scores- Leveled papers'!$H$3:$KM$3,AE$4,'English Scores- Leveled papers'!$H63:$KM63,"&gt;-1")=0,"",SUMIF('English Scores- Leveled papers'!$H$3:$KM$3,AE$4,'English Scores- Leveled papers'!$H63:$KM63)))</f>
        <v/>
      </c>
      <c r="AF64" s="89" t="str">
        <f>IF($B64="","",IF(COUNTIFS('English Scores- Leveled papers'!$H$3:$KM$3,AF$4,'English Scores- Leveled papers'!$H63:$KM63,"&gt;-1")=0,"",SUMIF('English Scores- Leveled papers'!$H$3:$KM$3,AF$4,'English Scores- Leveled papers'!$H63:$KM63)))</f>
        <v/>
      </c>
      <c r="AG64" s="89" t="str">
        <f>IF($B64="","",IF(COUNTIFS('English Scores- Leveled papers'!$H$3:$KM$3,AG$4,'English Scores- Leveled papers'!$H63:$KM63,"&gt;-1")=0,"",SUMIF('English Scores- Leveled papers'!$H$3:$KM$3,AG$4,'English Scores- Leveled papers'!$H63:$KM63)))</f>
        <v/>
      </c>
      <c r="AH64" s="89" t="str">
        <f>IF($B64="","",IF(COUNTIFS('English Scores- Leveled papers'!$H$3:$KM$3,AH$4,'English Scores- Leveled papers'!$H63:$KM63,"&gt;-1")=0,"",SUMIF('English Scores- Leveled papers'!$H$3:$KM$3,AH$4,'English Scores- Leveled papers'!$H63:$KM63)))</f>
        <v/>
      </c>
      <c r="AI64" s="89" t="str">
        <f>IF($B64="","",IF(COUNTIFS('English Scores- Leveled papers'!$H$3:$KM$3,AI$4,'English Scores- Leveled papers'!$H63:$KM63,"&gt;-1")=0,"",SUMIF('English Scores- Leveled papers'!$H$3:$KM$3,AI$4,'English Scores- Leveled papers'!$H63:$KM63)))</f>
        <v/>
      </c>
      <c r="AJ64" s="89" t="str">
        <f>IF($B64="","",IF(COUNTIFS('English Scores- Leveled papers'!$H$3:$KM$3,AJ$4,'English Scores- Leveled papers'!$H63:$KM63,"&gt;-1")=0,"",SUMIF('English Scores- Leveled papers'!$H$3:$KM$3,AJ$4,'English Scores- Leveled papers'!$H63:$KM63)))</f>
        <v/>
      </c>
      <c r="AK64" s="89" t="str">
        <f>IF($B64="","",IF(COUNTIFS('English Scores- Leveled papers'!$H$3:$KM$3,AK$4,'English Scores- Leveled papers'!$H63:$KM63,"&gt;-1")=0,"",SUMIF('English Scores- Leveled papers'!$H$3:$KM$3,AK$4,'English Scores- Leveled papers'!$H63:$KM63)))</f>
        <v/>
      </c>
      <c r="AL64" s="89" t="str">
        <f>IF($B64="","",IF(COUNTIFS('English Scores- Leveled papers'!$H$3:$KM$3,AL$4,'English Scores- Leveled papers'!$H63:$KM63,"&gt;-1")=0,"",SUMIF('English Scores- Leveled papers'!$H$3:$KM$3,AL$4,'English Scores- Leveled papers'!$H63:$KM63)))</f>
        <v/>
      </c>
      <c r="AM64" s="89" t="str">
        <f>IF($B64="","",IF(COUNTIFS('English Scores- Leveled papers'!$H$3:$KM$3,AM$4,'English Scores- Leveled papers'!$H63:$KM63,"&gt;-1")=0,"",SUMIF('English Scores- Leveled papers'!$H$3:$KM$3,AM$4,'English Scores- Leveled papers'!$H63:$KM63)))</f>
        <v/>
      </c>
      <c r="AN64" s="89" t="str">
        <f>IF($B64="","",IF(COUNTIFS('English Scores- Leveled papers'!$H$3:$KM$3,AN$4,'English Scores- Leveled papers'!$H63:$KM63,"&gt;-1")=0,"",SUMIF('English Scores- Leveled papers'!$H$3:$KM$3,AN$4,'English Scores- Leveled papers'!$H63:$KM63)))</f>
        <v/>
      </c>
      <c r="AO64" s="89" t="str">
        <f>IF($B64="","",IF(COUNTIFS('English Scores- Leveled papers'!$H$3:$KM$3,AO$4,'English Scores- Leveled papers'!$H63:$KM63,"&gt;-1")=0,"",SUMIF('English Scores- Leveled papers'!$H$3:$KM$3,AO$4,'English Scores- Leveled papers'!$H63:$KM63)))</f>
        <v/>
      </c>
      <c r="AP64" s="89" t="str">
        <f>IF($B64="","",IF(COUNTIFS('English Scores- Leveled papers'!$H$3:$KM$3,AP$4,'English Scores- Leveled papers'!$H63:$KM63,"&gt;-1")=0,"",SUMIF('English Scores- Leveled papers'!$H$3:$KM$3,AP$4,'English Scores- Leveled papers'!$H63:$KM63)))</f>
        <v/>
      </c>
      <c r="AQ64" s="89" t="str">
        <f>IF($B64="","",IF(COUNTIFS('English Scores- Leveled papers'!$H$3:$KM$3,AQ$4,'English Scores- Leveled papers'!$H63:$KM63,"&gt;-1")=0,"",SUMIF('English Scores- Leveled papers'!$H$3:$KM$3,AQ$4,'English Scores- Leveled papers'!$H63:$KM63)))</f>
        <v/>
      </c>
      <c r="AR64" s="89" t="str">
        <f>IF($B64="","",IF(COUNTIFS('English Scores- Leveled papers'!$H$3:$KM$3,AR$4,'English Scores- Leveled papers'!$H63:$KM63,"&gt;-1")=0,"",SUMIF('English Scores- Leveled papers'!$H$3:$KM$3,AR$4,'English Scores- Leveled papers'!$H63:$KM63)))</f>
        <v/>
      </c>
      <c r="AS64" s="89" t="str">
        <f>IF($B64="","",IF(COUNTIFS('English Scores- Leveled papers'!$H$3:$KM$3,AS$4,'English Scores- Leveled papers'!$H63:$KM63,"&gt;-1")=0,"",SUMIF('English Scores- Leveled papers'!$H$3:$KM$3,AS$4,'English Scores- Leveled papers'!$H63:$KM63)))</f>
        <v/>
      </c>
      <c r="AT64" s="89" t="str">
        <f>IF($B64="","",IF(COUNTIFS('English Scores- Leveled papers'!$H$3:$KM$3,AT$4,'English Scores- Leveled papers'!$H63:$KM63,"&gt;-1")=0,"",SUMIF('English Scores- Leveled papers'!$H$3:$KM$3,AT$4,'English Scores- Leveled papers'!$H63:$KM63)))</f>
        <v/>
      </c>
      <c r="AU64" s="89" t="str">
        <f>IF($B64="","",IF(COUNTIFS('English Scores- Leveled papers'!$H$3:$KM$3,AU$4,'English Scores- Leveled papers'!$H63:$KM63,"&gt;-1")=0,"",SUMIF('English Scores- Leveled papers'!$H$3:$KM$3,AU$4,'English Scores- Leveled papers'!$H63:$KM63)))</f>
        <v/>
      </c>
      <c r="AV64" s="89" t="str">
        <f>IF($B64="","",IF(COUNTIFS('English Scores- Leveled papers'!$H$3:$KM$3,AV$4,'English Scores- Leveled papers'!$H63:$KM63,"&gt;-1")=0,"",SUMIF('English Scores- Leveled papers'!$H$3:$KM$3,AV$4,'English Scores- Leveled papers'!$H63:$KM63)))</f>
        <v/>
      </c>
      <c r="AW64" s="89" t="str">
        <f>IF($B64="","",IF(COUNTIFS('English Scores- Leveled papers'!$H$3:$KM$3,AW$4,'English Scores- Leveled papers'!$H63:$KM63,"&gt;-1")=0,"",SUMIF('English Scores- Leveled papers'!$H$3:$KM$3,AW$4,'English Scores- Leveled papers'!$H63:$KM63)))</f>
        <v/>
      </c>
      <c r="AX64" s="89" t="str">
        <f>IF($B64="","",IF(COUNTIFS('English Scores- Leveled papers'!$H$3:$KM$3,AX$4,'English Scores- Leveled papers'!$H63:$KM63,"&gt;-1")=0,"",SUMIF('English Scores- Leveled papers'!$H$3:$KM$3,AX$4,'English Scores- Leveled papers'!$H63:$KM63)))</f>
        <v/>
      </c>
      <c r="AY64" s="89" t="str">
        <f>IF($B64="","",IF(COUNTIFS('English Scores- Leveled papers'!$H$3:$KM$3,AY$4,'English Scores- Leveled papers'!$H63:$KM63,"&gt;-1")=0,"",SUMIF('English Scores- Leveled papers'!$H$3:$KM$3,AY$4,'English Scores- Leveled papers'!$H63:$KM63)))</f>
        <v/>
      </c>
      <c r="AZ64" s="89" t="str">
        <f>IF($B64="","",IF(COUNTIFS('English Scores- Leveled papers'!$H$3:$KM$3,AZ$4,'English Scores- Leveled papers'!$H63:$KM63,"&gt;-1")=0,"",SUMIF('English Scores- Leveled papers'!$H$3:$KM$3,AZ$4,'English Scores- Leveled papers'!$H63:$KM63)))</f>
        <v/>
      </c>
      <c r="BA64" s="89" t="str">
        <f>IF($B64="","",IF(COUNTIFS('English Scores- Leveled papers'!$H$3:$KM$3,BA$4,'English Scores- Leveled papers'!$H63:$KM63,"&gt;-1")=0,"",SUMIF('English Scores- Leveled papers'!$H$3:$KM$3,BA$4,'English Scores- Leveled papers'!$H63:$KM63)))</f>
        <v/>
      </c>
      <c r="BB64" s="89" t="str">
        <f>IF($B64="","",IF(COUNTIFS('English Scores- Leveled papers'!$H$3:$KM$3,BB$4,'English Scores- Leveled papers'!$H63:$KM63,"&gt;-1")=0,"",SUMIF('English Scores- Leveled papers'!$H$3:$KM$3,BB$4,'English Scores- Leveled papers'!$H63:$KM63)))</f>
        <v/>
      </c>
      <c r="BC64" s="89" t="str">
        <f>IF($B64="","",IF(COUNTIFS('English Scores- Leveled papers'!$H$3:$KM$3,BC$4,'English Scores- Leveled papers'!$H63:$KM63,"&gt;-1")=0,"",SUMIF('English Scores- Leveled papers'!$H$3:$KM$3,BC$4,'English Scores- Leveled papers'!$H63:$KM63)))</f>
        <v/>
      </c>
      <c r="BD64" s="89" t="str">
        <f>IF($B64="","",IF(COUNTIFS('English Scores- Leveled papers'!$H$3:$KM$3,BD$4,'English Scores- Leveled papers'!$H63:$KM63,"&gt;-1")=0,"",SUMIF('English Scores- Leveled papers'!$H$3:$KM$3,BD$4,'English Scores- Leveled papers'!$H63:$KM63)))</f>
        <v/>
      </c>
      <c r="BE64" s="89" t="str">
        <f>IF($B64="","",IF(COUNTIFS('English Scores- Leveled papers'!$H$3:$KM$3,BE$4,'English Scores- Leveled papers'!$H63:$KM63,"&gt;-1")=0,"",SUMIF('English Scores- Leveled papers'!$H$3:$KM$3,BE$4,'English Scores- Leveled papers'!$H63:$KM63)))</f>
        <v/>
      </c>
      <c r="BF64" s="89" t="str">
        <f>IF($B64="","",IF(COUNTIFS('English Scores- Leveled papers'!$H$3:$KM$3,BF$4,'English Scores- Leveled papers'!$H63:$KM63,"&gt;-1")=0,"",SUMIF('English Scores- Leveled papers'!$H$3:$KM$3,BF$4,'English Scores- Leveled papers'!$H63:$KM63)))</f>
        <v/>
      </c>
      <c r="BG64" s="89" t="str">
        <f>IF($B64="","",IF(COUNTIFS('English Scores- Leveled papers'!$H$3:$KM$3,BG$4,'English Scores- Leveled papers'!$H63:$KM63,"&gt;-1")=0,"",SUMIF('English Scores- Leveled papers'!$H$3:$KM$3,BG$4,'English Scores- Leveled papers'!$H63:$KM63)))</f>
        <v/>
      </c>
      <c r="BH64" s="89" t="str">
        <f>IF($B64="","",IF(COUNTIFS('English Scores- Leveled papers'!$H$3:$KM$3,BH$4,'English Scores- Leveled papers'!$H63:$KM63,"&gt;-1")=0,"",SUMIF('English Scores- Leveled papers'!$H$3:$KM$3,BH$4,'English Scores- Leveled papers'!$H63:$KM63)))</f>
        <v/>
      </c>
      <c r="BI64" s="89" t="str">
        <f>IF($B64="","",IF(COUNTIFS('English Scores- Leveled papers'!$H$3:$KM$3,BI$4,'English Scores- Leveled papers'!$H63:$KM63,"&gt;-1")=0,"",SUMIF('English Scores- Leveled papers'!$H$3:$KM$3,BI$4,'English Scores- Leveled papers'!$H63:$KM63)))</f>
        <v/>
      </c>
      <c r="BJ64" s="89" t="str">
        <f>IF($B64="","",IF(COUNTIFS('English Scores- Leveled papers'!$H$3:$KM$3,BJ$4,'English Scores- Leveled papers'!$H63:$KM63,"&gt;-1")=0,"",SUMIF('English Scores- Leveled papers'!$H$3:$KM$3,BJ$4,'English Scores- Leveled papers'!$H63:$KM63)))</f>
        <v/>
      </c>
      <c r="BK64" s="89" t="str">
        <f>IF($B64="","",IF(COUNTIFS('English Scores- Leveled papers'!$H$3:$KM$3,BK$4,'English Scores- Leveled papers'!$H63:$KM63,"&gt;-1")=0,"",SUMIF('English Scores- Leveled papers'!$H$3:$KM$3,BK$4,'English Scores- Leveled papers'!$H63:$KM63)))</f>
        <v/>
      </c>
      <c r="BL64" s="89" t="str">
        <f>IF($B64="","",IF(COUNTIFS('English Scores- Leveled papers'!$H$3:$KM$3,BL$4,'English Scores- Leveled papers'!$H63:$KM63,"&gt;-1")=0,"",SUMIF('English Scores- Leveled papers'!$H$3:$KM$3,BL$4,'English Scores- Leveled papers'!$H63:$KM63)))</f>
        <v/>
      </c>
      <c r="BM64" s="89" t="str">
        <f>IF($B64="","",IF(COUNTIFS('Eng GLA 6th, 7th, 8th'!$E$3:$DV$3,BM$4,'Eng GLA 6th, 7th, 8th'!$E64:$DV64, "&gt;-1")=0,"",SUMIF('Eng GLA 6th, 7th, 8th'!$E$3:$DV$3,BM$4,'Eng GLA 6th, 7th, 8th'!$E64:$DV64)))</f>
        <v/>
      </c>
      <c r="BN64" s="89" t="str">
        <f>IF($B64="","",IF(COUNTIFS('Eng GLA 6th, 7th, 8th'!$E$3:$DV$3,BN$4,'Eng GLA 6th, 7th, 8th'!$E64:$DV64, "&gt;-1")=0,"",SUMIF('Eng GLA 6th, 7th, 8th'!$E$3:$DV$3,BN$4,'Eng GLA 6th, 7th, 8th'!$E64:$DV64)))</f>
        <v/>
      </c>
      <c r="BO64" s="89" t="str">
        <f>IF($B64="","",IF(COUNTIFS('Eng GLA 6th, 7th, 8th'!$E$3:$DV$3,BO$4,'Eng GLA 6th, 7th, 8th'!$E64:$DV64, "&gt;-1")=0,"",SUMIF('Eng GLA 6th, 7th, 8th'!$E$3:$DV$3,BO$4,'Eng GLA 6th, 7th, 8th'!$E64:$DV64)))</f>
        <v/>
      </c>
      <c r="BP64" s="89" t="str">
        <f>IF($B64="","",IF(COUNTIFS('Eng GLA 6th, 7th, 8th'!$E$3:$DV$3,BP$4,'Eng GLA 6th, 7th, 8th'!$E64:$DV64, "&gt;-1")=0,"",SUMIF('Eng GLA 6th, 7th, 8th'!$E$3:$DV$3,BP$4,'Eng GLA 6th, 7th, 8th'!$E64:$DV64)))</f>
        <v/>
      </c>
      <c r="BQ64" s="89" t="str">
        <f>IF($B64="","",IF(COUNTIFS('Eng GLA 6th, 7th, 8th'!$E$3:$DV$3,BQ$4,'Eng GLA 6th, 7th, 8th'!$E64:$DV64, "&gt;-1")=0,"",SUMIF('Eng GLA 6th, 7th, 8th'!$E$3:$DV$3,BQ$4,'Eng GLA 6th, 7th, 8th'!$E64:$DV64)))</f>
        <v/>
      </c>
      <c r="BR64" s="89" t="str">
        <f>IF($B64="","",IF(COUNTIFS('Eng GLA 6th, 7th, 8th'!$E$3:$DV$3,BR$4,'Eng GLA 6th, 7th, 8th'!$E64:$DV64, "&gt;-1")=0,"",SUMIF('Eng GLA 6th, 7th, 8th'!$E$3:$DV$3,BR$4,'Eng GLA 6th, 7th, 8th'!$E64:$DV64)))</f>
        <v/>
      </c>
      <c r="BS64" s="89" t="str">
        <f>IF($B64="","",IF(COUNTIFS('Eng GLA 6th, 7th, 8th'!$E$3:$DV$3,BS$4,'Eng GLA 6th, 7th, 8th'!$E64:$DV64, "&gt;-1")=0,"",SUMIF('Eng GLA 6th, 7th, 8th'!$E$3:$DV$3,BS$4,'Eng GLA 6th, 7th, 8th'!$E64:$DV64)))</f>
        <v/>
      </c>
      <c r="BT64" s="89" t="str">
        <f>IF($B64="","",IF(COUNTIFS('Eng GLA 6th, 7th, 8th'!$E$3:$DV$3,BT$4,'Eng GLA 6th, 7th, 8th'!$E64:$DV64, "&gt;-1")=0,"",SUMIF('Eng GLA 6th, 7th, 8th'!$E$3:$DV$3,BT$4,'Eng GLA 6th, 7th, 8th'!$E64:$DV64)))</f>
        <v/>
      </c>
      <c r="BU64" s="89" t="str">
        <f>IF($B64="","",IF(COUNTIFS('Eng GLA 6th, 7th, 8th'!$E$3:$DV$3,BU$4,'Eng GLA 6th, 7th, 8th'!$E64:$DV64, "&gt;-1")=0,"",SUMIF('Eng GLA 6th, 7th, 8th'!$E$3:$DV$3,BU$4,'Eng GLA 6th, 7th, 8th'!$E64:$DV64)))</f>
        <v/>
      </c>
      <c r="BV64" s="89" t="str">
        <f>IF($B64="","",IF(COUNTIFS('Eng GLA 6th, 7th, 8th'!$E$3:$DV$3,BV$4,'Eng GLA 6th, 7th, 8th'!$E64:$DV64, "&gt;-1")=0,"",SUMIF('Eng GLA 6th, 7th, 8th'!$E$3:$DV$3,BV$4,'Eng GLA 6th, 7th, 8th'!$E64:$DV64)))</f>
        <v/>
      </c>
      <c r="BW64" s="89" t="str">
        <f>IF($B64="","",IF(COUNTIFS('Eng GLA 6th, 7th, 8th'!$E$3:$DV$3,BW$4,'Eng GLA 6th, 7th, 8th'!$E64:$DV64, "&gt;-1")=0,"",SUMIF('Eng GLA 6th, 7th, 8th'!$E$3:$DV$3,BW$4,'Eng GLA 6th, 7th, 8th'!$E64:$DV64)))</f>
        <v/>
      </c>
      <c r="BX64" s="89" t="str">
        <f>IF($B64="","",IF(COUNTIFS('Eng GLA 6th, 7th, 8th'!$E$3:$DV$3,BX$4,'Eng GLA 6th, 7th, 8th'!$E64:$DV64, "&gt;-1")=0,"",SUMIF('Eng GLA 6th, 7th, 8th'!$E$3:$DV$3,BX$4,'Eng GLA 6th, 7th, 8th'!$E64:$DV64)))</f>
        <v/>
      </c>
      <c r="BY64" s="89" t="str">
        <f>IF($B64="","",IF(COUNTIFS('Eng GLA 6th, 7th, 8th'!$E$3:$DV$3,BY$4,'Eng GLA 6th, 7th, 8th'!$E64:$DV64, "&gt;-1")=0,"",SUMIF('Eng GLA 6th, 7th, 8th'!$E$3:$DV$3,BY$4,'Eng GLA 6th, 7th, 8th'!$E64:$DV64)))</f>
        <v/>
      </c>
      <c r="BZ64" s="89" t="str">
        <f>IF($B64="","",IF(COUNTIFS('Eng GLA 6th, 7th, 8th'!$E$3:$DV$3,BZ$4,'Eng GLA 6th, 7th, 8th'!$E64:$DV64, "&gt;-1")=0,"",SUMIF('Eng GLA 6th, 7th, 8th'!$E$3:$DV$3,BZ$4,'Eng GLA 6th, 7th, 8th'!$E64:$DV64)))</f>
        <v/>
      </c>
      <c r="CA64" s="89" t="str">
        <f>IF($B64="","",IF(COUNTIFS('Eng GLA 6th, 7th, 8th'!$E$3:$DV$3,CA$4,'Eng GLA 6th, 7th, 8th'!$E64:$DV64, "&gt;-1")=0,"",SUMIF('Eng GLA 6th, 7th, 8th'!$E$3:$DV$3,CA$4,'Eng GLA 6th, 7th, 8th'!$E64:$DV64)))</f>
        <v/>
      </c>
      <c r="CB64" s="426"/>
      <c r="CC64" s="133" t="str">
        <f>IFERROR(IF((COUNT('Eng GLA 6th, 7th, 8th'!E64:U64)=0)," ",(SUM('Eng GLA 6th, 7th, 8th'!E64:U64)/$CC$3)),"")</f>
        <v xml:space="preserve"> </v>
      </c>
      <c r="CD64" s="133" t="str">
        <f>IFERROR(IF((COUNT('Eng GLA 6th, 7th, 8th'!V64:AA64)=0)," ",(SUM('Eng GLA 6th, 7th, 8th'!V64:AA64)/$CD$3)),"")</f>
        <v xml:space="preserve"> </v>
      </c>
      <c r="CE64" s="133" t="str">
        <f>IFERROR(IF((COUNT('Eng GLA 6th, 7th, 8th'!AB64:AG64)=0)," ",(SUM('Eng GLA 6th, 7th, 8th'!AB64:AG64)/$CE$3)),"")</f>
        <v xml:space="preserve"> </v>
      </c>
      <c r="CF64" s="133" t="str">
        <f>IFERROR(IF((COUNT('Eng GLA 6th, 7th, 8th'!AH64:AP64)=0)," ",(SUM('Eng GLA 6th, 7th, 8th'!AH64:AP64)/$CF$3)),"")</f>
        <v xml:space="preserve"> </v>
      </c>
      <c r="CG64" s="433" t="str">
        <f>IFERROR(IF((COUNT('Eng GLA 6th, 7th, 8th'!AR64:BH64)=0)," ",(SUM('Eng GLA 6th, 7th, 8th'!AR64:BH64)/$CG$3)),"")</f>
        <v xml:space="preserve"> </v>
      </c>
      <c r="CH64" s="433" t="str">
        <f>IFERROR(IF((COUNT('Eng GLA 6th, 7th, 8th'!BI64:BN64)=0)," ",(SUM('Eng GLA 6th, 7th, 8th'!BI64:BN64)/$CH$3)),"")</f>
        <v xml:space="preserve"> </v>
      </c>
      <c r="CI64" s="433" t="str">
        <f>IFERROR(IF((COUNT('Eng GLA 6th, 7th, 8th'!BO64:BT64)=0)," ",(SUM('Eng GLA 6th, 7th, 8th'!BO64:BT64)/$CI$3)),"")</f>
        <v xml:space="preserve"> </v>
      </c>
      <c r="CJ64" s="433" t="str">
        <f>IFERROR(IF((COUNT('Eng GLA 6th, 7th, 8th'!BU64:CF64)=0)," ",(SUM('Eng GLA 6th, 7th, 8th'!BU64:CF64)/$CJ$3)),"")</f>
        <v xml:space="preserve"> </v>
      </c>
      <c r="CK64" s="433" t="str">
        <f>IFERROR(IF((COUNT('Eng GLA 6th, 7th, 8th'!CH64:CX64)=0)," ",(SUM('Eng GLA 6th, 7th, 8th'!CH64:CX64)/$CK$3)),"")</f>
        <v xml:space="preserve"> </v>
      </c>
      <c r="CL64" s="433" t="str">
        <f>IFERROR(IF((COUNT('Eng GLA 6th, 7th, 8th'!CY64:DD64)=0)," ",(SUM('Eng GLA 6th, 7th, 8th'!CY64:DD64)/$CL$3)),"")</f>
        <v xml:space="preserve"> </v>
      </c>
      <c r="CM64" s="433" t="str">
        <f>IFERROR(IF((COUNT('Eng GLA 6th, 7th, 8th'!DE64:DJ64)=0)," ",(SUM('Eng GLA 6th, 7th, 8th'!DE64:DJ64)/$CM$3)),"")</f>
        <v xml:space="preserve"> </v>
      </c>
      <c r="CN64" s="433" t="str">
        <f>IFERROR(IF((COUNT('Eng GLA 6th, 7th, 8th'!DK64:DV64)=0)," ",(SUM('Eng GLA 6th, 7th, 8th'!DK64:DV64)/$CN$3)),"")</f>
        <v xml:space="preserve"> </v>
      </c>
    </row>
    <row r="65" spans="1:92" ht="12.75" customHeight="1" x14ac:dyDescent="0.2">
      <c r="A65" s="65">
        <v>58</v>
      </c>
      <c r="B65" s="65" t="str">
        <f>'English Scores- Leveled papers'!B64</f>
        <v/>
      </c>
      <c r="C65" s="66" t="str">
        <f>'RC Mastery Check+Question type'!H62</f>
        <v/>
      </c>
      <c r="D65" s="153" t="str">
        <f>'Cover Sheet'!L62</f>
        <v/>
      </c>
      <c r="E65" s="89" t="str">
        <f>IF($B65="","",IF(COUNTIFS('English Scores- Leveled papers'!$H$3:$KM$3,E$4,'English Scores- Leveled papers'!$H64:$KM64,"&gt;-1")=0,"",SUMIF('English Scores- Leveled papers'!$H$3:$KM$3,E$4,'English Scores- Leveled papers'!$H64:$KM64)))</f>
        <v/>
      </c>
      <c r="F65" s="89" t="str">
        <f>IF($B65="","",IF(COUNTIFS('English Scores- Leveled papers'!$H$3:$KM$3,F$4,'English Scores- Leveled papers'!$H64:$KM64,"&gt;-1")=0,"",SUMIF('English Scores- Leveled papers'!$H$3:$KM$3,F$4,'English Scores- Leveled papers'!$H64:$KM64)))</f>
        <v/>
      </c>
      <c r="G65" s="89" t="str">
        <f>IF($B65="","",IF(COUNTIFS('English Scores- Leveled papers'!$H$3:$KM$3,G$4,'English Scores- Leveled papers'!$H64:$KM64,"&gt;-1")=0,"",SUMIF('English Scores- Leveled papers'!$H$3:$KM$3,G$4,'English Scores- Leveled papers'!$H64:$KM64)))</f>
        <v/>
      </c>
      <c r="H65" s="89" t="str">
        <f>IF($B65="","",IF(COUNTIFS('English Scores- Leveled papers'!$H$3:$KM$3,H$4,'English Scores- Leveled papers'!$H64:$KM64,"&gt;-1")=0,"",SUMIF('English Scores- Leveled papers'!$H$3:$KM$3,H$4,'English Scores- Leveled papers'!$H64:$KM64)))</f>
        <v/>
      </c>
      <c r="I65" s="89" t="str">
        <f>IF($B65="","",IF(COUNTIFS('English Scores- Leveled papers'!$H$3:$KM$3,I$4,'English Scores- Leveled papers'!$H64:$KM64,"&gt;-1")=0,"",SUMIF('English Scores- Leveled papers'!$H$3:$KM$3,I$4,'English Scores- Leveled papers'!$H64:$KM64)))</f>
        <v/>
      </c>
      <c r="J65" s="89" t="str">
        <f>IF($B65="","",IF(COUNTIFS('English Scores- Leveled papers'!$H$3:$KM$3,J$4,'English Scores- Leveled papers'!$H64:$KM64,"&gt;-1")=0,"",SUMIF('English Scores- Leveled papers'!$H$3:$KM$3,J$4,'English Scores- Leveled papers'!$H64:$KM64)))</f>
        <v/>
      </c>
      <c r="K65" s="89" t="str">
        <f>IF($B65="","",IF(COUNTIFS('English Scores- Leveled papers'!$H$3:$KM$3,K$4,'English Scores- Leveled papers'!$H64:$KM64,"&gt;-1")=0,"",SUMIF('English Scores- Leveled papers'!$H$3:$KM$3,K$4,'English Scores- Leveled papers'!$H64:$KM64)))</f>
        <v/>
      </c>
      <c r="L65" s="89" t="str">
        <f>IF($B65="","",IF(COUNTIFS('English Scores- Leveled papers'!$H$3:$KM$3,L$4,'English Scores- Leveled papers'!$H64:$KM64,"&gt;-1")=0,"",SUMIF('English Scores- Leveled papers'!$H$3:$KM$3,L$4,'English Scores- Leveled papers'!$H64:$KM64)))</f>
        <v/>
      </c>
      <c r="M65" s="89" t="str">
        <f>IF($B65="","",IF(COUNTIFS('English Scores- Leveled papers'!$H$3:$KM$3,M$4,'English Scores- Leveled papers'!$H64:$KM64,"&gt;-1")=0,"",SUMIF('English Scores- Leveled papers'!$H$3:$KM$3,M$4,'English Scores- Leveled papers'!$H64:$KM64)))</f>
        <v/>
      </c>
      <c r="N65" s="89" t="str">
        <f>IF($B65="","",IF(COUNTIFS('English Scores- Leveled papers'!$H$3:$KM$3,N$4,'English Scores- Leveled papers'!$H64:$KM64,"&gt;-1")=0,"",SUMIF('English Scores- Leveled papers'!$H$3:$KM$3,N$4,'English Scores- Leveled papers'!$H64:$KM64)))</f>
        <v/>
      </c>
      <c r="O65" s="89" t="str">
        <f>IF($B65="","",IF(COUNTIFS('English Scores- Leveled papers'!$H$3:$KM$3,O$4,'English Scores- Leveled papers'!$H64:$KM64,"&gt;-1")=0,"",SUMIF('English Scores- Leveled papers'!$H$3:$KM$3,O$4,'English Scores- Leveled papers'!$H64:$KM64)))</f>
        <v/>
      </c>
      <c r="P65" s="89" t="str">
        <f>IF($B65="","",IF(COUNTIFS('English Scores- Leveled papers'!$H$3:$KM$3,P$4,'English Scores- Leveled papers'!$H64:$KM64,"&gt;-1")=0,"",SUMIF('English Scores- Leveled papers'!$H$3:$KM$3,P$4,'English Scores- Leveled papers'!$H64:$KM64)))</f>
        <v/>
      </c>
      <c r="Q65" s="89" t="str">
        <f>IF($B65="","",IF(COUNTIFS('English Scores- Leveled papers'!$H$3:$KM$3,Q$4,'English Scores- Leveled papers'!$H64:$KM64,"&gt;-1")=0,"",SUMIF('English Scores- Leveled papers'!$H$3:$KM$3,Q$4,'English Scores- Leveled papers'!$H64:$KM64)))</f>
        <v/>
      </c>
      <c r="R65" s="89" t="str">
        <f>IF($B65="","",IF(COUNTIFS('English Scores- Leveled papers'!$H$3:$KM$3,R$4,'English Scores- Leveled papers'!$H64:$KM64,"&gt;-1")=0,"",SUMIF('English Scores- Leveled papers'!$H$3:$KM$3,R$4,'English Scores- Leveled papers'!$H64:$KM64)))</f>
        <v/>
      </c>
      <c r="S65" s="89" t="str">
        <f>IF($B65="","",IF(COUNTIFS('English Scores- Leveled papers'!$H$3:$KM$3,S$4,'English Scores- Leveled papers'!$H64:$KM64,"&gt;-1")=0,"",SUMIF('English Scores- Leveled papers'!$H$3:$KM$3,S$4,'English Scores- Leveled papers'!$H64:$KM64)))</f>
        <v/>
      </c>
      <c r="T65" s="89" t="str">
        <f>IF($B65="","",IF(COUNTIFS('English Scores- Leveled papers'!$H$3:$KM$3,T$4,'English Scores- Leveled papers'!$H64:$KM64,"&gt;-1")=0,"",SUMIF('English Scores- Leveled papers'!$H$3:$KM$3,T$4,'English Scores- Leveled papers'!$H64:$KM64)))</f>
        <v/>
      </c>
      <c r="U65" s="89" t="str">
        <f>IF($B65="","",IF(COUNTIFS('English Scores- Leveled papers'!$H$3:$KM$3,U$4,'English Scores- Leveled papers'!$H64:$KM64,"&gt;-1")=0,"",SUMIF('English Scores- Leveled papers'!$H$3:$KM$3,U$4,'English Scores- Leveled papers'!$H64:$KM64)))</f>
        <v/>
      </c>
      <c r="V65" s="89" t="str">
        <f>IF($B65="","",IF(COUNTIFS('English Scores- Leveled papers'!$H$3:$KM$3,V$4,'English Scores- Leveled papers'!$H64:$KM64,"&gt;-1")=0,"",SUMIF('English Scores- Leveled papers'!$H$3:$KM$3,V$4,'English Scores- Leveled papers'!$H64:$KM64)))</f>
        <v/>
      </c>
      <c r="W65" s="89" t="str">
        <f>IF($B65="","",IF(COUNTIFS('English Scores- Leveled papers'!$H$3:$KM$3,W$4,'English Scores- Leveled papers'!$H64:$KM64,"&gt;-1")=0,"",SUMIF('English Scores- Leveled papers'!$H$3:$KM$3,W$4,'English Scores- Leveled papers'!$H64:$KM64)))</f>
        <v/>
      </c>
      <c r="X65" s="89" t="str">
        <f>IF($B65="","",IF(COUNTIFS('English Scores- Leveled papers'!$H$3:$KM$3,X$4,'English Scores- Leveled papers'!$H64:$KM64,"&gt;-1")=0,"",SUMIF('English Scores- Leveled papers'!$H$3:$KM$3,X$4,'English Scores- Leveled papers'!$H64:$KM64)))</f>
        <v/>
      </c>
      <c r="Y65" s="89" t="str">
        <f>IF($B65="","",IF(COUNTIFS('English Scores- Leveled papers'!$H$3:$KM$3,Y$4,'English Scores- Leveled papers'!$H64:$KM64,"&gt;-1")=0,"",SUMIF('English Scores- Leveled papers'!$H$3:$KM$3,Y$4,'English Scores- Leveled papers'!$H64:$KM64)))</f>
        <v/>
      </c>
      <c r="Z65" s="89" t="str">
        <f>IF($B65="","",IF(COUNTIFS('English Scores- Leveled papers'!$H$3:$KM$3,Z$4,'English Scores- Leveled papers'!$H64:$KM64,"&gt;-1")=0,"",SUMIF('English Scores- Leveled papers'!$H$3:$KM$3,Z$4,'English Scores- Leveled papers'!$H64:$KM64)))</f>
        <v/>
      </c>
      <c r="AA65" s="89" t="str">
        <f>IF($B65="","",IF(COUNTIFS('English Scores- Leveled papers'!$H$3:$KM$3,AA$4,'English Scores- Leveled papers'!$H64:$KM64,"&gt;-1")=0,"",SUMIF('English Scores- Leveled papers'!$H$3:$KM$3,AA$4,'English Scores- Leveled papers'!$H64:$KM64)))</f>
        <v/>
      </c>
      <c r="AB65" s="89" t="str">
        <f>IF($B65="","",IF(COUNTIFS('English Scores- Leveled papers'!$H$3:$KM$3,AB$4,'English Scores- Leveled papers'!$H64:$KM64,"&gt;-1")=0,"",SUMIF('English Scores- Leveled papers'!$H$3:$KM$3,AB$4,'English Scores- Leveled papers'!$H64:$KM64)))</f>
        <v/>
      </c>
      <c r="AC65" s="89" t="str">
        <f>IF($B65="","",IF(COUNTIFS('English Scores- Leveled papers'!$H$3:$KM$3,AC$4,'English Scores- Leveled papers'!$H64:$KM64,"&gt;-1")=0,"",SUMIF('English Scores- Leveled papers'!$H$3:$KM$3,AC$4,'English Scores- Leveled papers'!$H64:$KM64)))</f>
        <v/>
      </c>
      <c r="AD65" s="89" t="str">
        <f>IF($B65="","",IF(COUNTIFS('English Scores- Leveled papers'!$H$3:$KM$3,AD$4,'English Scores- Leveled papers'!$H64:$KM64,"&gt;-1")=0,"",SUMIF('English Scores- Leveled papers'!$H$3:$KM$3,AD$4,'English Scores- Leveled papers'!$H64:$KM64)))</f>
        <v/>
      </c>
      <c r="AE65" s="89" t="str">
        <f>IF($B65="","",IF(COUNTIFS('English Scores- Leveled papers'!$H$3:$KM$3,AE$4,'English Scores- Leveled papers'!$H64:$KM64,"&gt;-1")=0,"",SUMIF('English Scores- Leveled papers'!$H$3:$KM$3,AE$4,'English Scores- Leveled papers'!$H64:$KM64)))</f>
        <v/>
      </c>
      <c r="AF65" s="89" t="str">
        <f>IF($B65="","",IF(COUNTIFS('English Scores- Leveled papers'!$H$3:$KM$3,AF$4,'English Scores- Leveled papers'!$H64:$KM64,"&gt;-1")=0,"",SUMIF('English Scores- Leveled papers'!$H$3:$KM$3,AF$4,'English Scores- Leveled papers'!$H64:$KM64)))</f>
        <v/>
      </c>
      <c r="AG65" s="89" t="str">
        <f>IF($B65="","",IF(COUNTIFS('English Scores- Leveled papers'!$H$3:$KM$3,AG$4,'English Scores- Leveled papers'!$H64:$KM64,"&gt;-1")=0,"",SUMIF('English Scores- Leveled papers'!$H$3:$KM$3,AG$4,'English Scores- Leveled papers'!$H64:$KM64)))</f>
        <v/>
      </c>
      <c r="AH65" s="89" t="str">
        <f>IF($B65="","",IF(COUNTIFS('English Scores- Leveled papers'!$H$3:$KM$3,AH$4,'English Scores- Leveled papers'!$H64:$KM64,"&gt;-1")=0,"",SUMIF('English Scores- Leveled papers'!$H$3:$KM$3,AH$4,'English Scores- Leveled papers'!$H64:$KM64)))</f>
        <v/>
      </c>
      <c r="AI65" s="89" t="str">
        <f>IF($B65="","",IF(COUNTIFS('English Scores- Leveled papers'!$H$3:$KM$3,AI$4,'English Scores- Leveled papers'!$H64:$KM64,"&gt;-1")=0,"",SUMIF('English Scores- Leveled papers'!$H$3:$KM$3,AI$4,'English Scores- Leveled papers'!$H64:$KM64)))</f>
        <v/>
      </c>
      <c r="AJ65" s="89" t="str">
        <f>IF($B65="","",IF(COUNTIFS('English Scores- Leveled papers'!$H$3:$KM$3,AJ$4,'English Scores- Leveled papers'!$H64:$KM64,"&gt;-1")=0,"",SUMIF('English Scores- Leveled papers'!$H$3:$KM$3,AJ$4,'English Scores- Leveled papers'!$H64:$KM64)))</f>
        <v/>
      </c>
      <c r="AK65" s="89" t="str">
        <f>IF($B65="","",IF(COUNTIFS('English Scores- Leveled papers'!$H$3:$KM$3,AK$4,'English Scores- Leveled papers'!$H64:$KM64,"&gt;-1")=0,"",SUMIF('English Scores- Leveled papers'!$H$3:$KM$3,AK$4,'English Scores- Leveled papers'!$H64:$KM64)))</f>
        <v/>
      </c>
      <c r="AL65" s="89" t="str">
        <f>IF($B65="","",IF(COUNTIFS('English Scores- Leveled papers'!$H$3:$KM$3,AL$4,'English Scores- Leveled papers'!$H64:$KM64,"&gt;-1")=0,"",SUMIF('English Scores- Leveled papers'!$H$3:$KM$3,AL$4,'English Scores- Leveled papers'!$H64:$KM64)))</f>
        <v/>
      </c>
      <c r="AM65" s="89" t="str">
        <f>IF($B65="","",IF(COUNTIFS('English Scores- Leveled papers'!$H$3:$KM$3,AM$4,'English Scores- Leveled papers'!$H64:$KM64,"&gt;-1")=0,"",SUMIF('English Scores- Leveled papers'!$H$3:$KM$3,AM$4,'English Scores- Leveled papers'!$H64:$KM64)))</f>
        <v/>
      </c>
      <c r="AN65" s="89" t="str">
        <f>IF($B65="","",IF(COUNTIFS('English Scores- Leveled papers'!$H$3:$KM$3,AN$4,'English Scores- Leveled papers'!$H64:$KM64,"&gt;-1")=0,"",SUMIF('English Scores- Leveled papers'!$H$3:$KM$3,AN$4,'English Scores- Leveled papers'!$H64:$KM64)))</f>
        <v/>
      </c>
      <c r="AO65" s="89" t="str">
        <f>IF($B65="","",IF(COUNTIFS('English Scores- Leveled papers'!$H$3:$KM$3,AO$4,'English Scores- Leveled papers'!$H64:$KM64,"&gt;-1")=0,"",SUMIF('English Scores- Leveled papers'!$H$3:$KM$3,AO$4,'English Scores- Leveled papers'!$H64:$KM64)))</f>
        <v/>
      </c>
      <c r="AP65" s="89" t="str">
        <f>IF($B65="","",IF(COUNTIFS('English Scores- Leveled papers'!$H$3:$KM$3,AP$4,'English Scores- Leveled papers'!$H64:$KM64,"&gt;-1")=0,"",SUMIF('English Scores- Leveled papers'!$H$3:$KM$3,AP$4,'English Scores- Leveled papers'!$H64:$KM64)))</f>
        <v/>
      </c>
      <c r="AQ65" s="89" t="str">
        <f>IF($B65="","",IF(COUNTIFS('English Scores- Leveled papers'!$H$3:$KM$3,AQ$4,'English Scores- Leveled papers'!$H64:$KM64,"&gt;-1")=0,"",SUMIF('English Scores- Leveled papers'!$H$3:$KM$3,AQ$4,'English Scores- Leveled papers'!$H64:$KM64)))</f>
        <v/>
      </c>
      <c r="AR65" s="89" t="str">
        <f>IF($B65="","",IF(COUNTIFS('English Scores- Leveled papers'!$H$3:$KM$3,AR$4,'English Scores- Leveled papers'!$H64:$KM64,"&gt;-1")=0,"",SUMIF('English Scores- Leveled papers'!$H$3:$KM$3,AR$4,'English Scores- Leveled papers'!$H64:$KM64)))</f>
        <v/>
      </c>
      <c r="AS65" s="89" t="str">
        <f>IF($B65="","",IF(COUNTIFS('English Scores- Leveled papers'!$H$3:$KM$3,AS$4,'English Scores- Leveled papers'!$H64:$KM64,"&gt;-1")=0,"",SUMIF('English Scores- Leveled papers'!$H$3:$KM$3,AS$4,'English Scores- Leveled papers'!$H64:$KM64)))</f>
        <v/>
      </c>
      <c r="AT65" s="89" t="str">
        <f>IF($B65="","",IF(COUNTIFS('English Scores- Leveled papers'!$H$3:$KM$3,AT$4,'English Scores- Leveled papers'!$H64:$KM64,"&gt;-1")=0,"",SUMIF('English Scores- Leveled papers'!$H$3:$KM$3,AT$4,'English Scores- Leveled papers'!$H64:$KM64)))</f>
        <v/>
      </c>
      <c r="AU65" s="89" t="str">
        <f>IF($B65="","",IF(COUNTIFS('English Scores- Leveled papers'!$H$3:$KM$3,AU$4,'English Scores- Leveled papers'!$H64:$KM64,"&gt;-1")=0,"",SUMIF('English Scores- Leveled papers'!$H$3:$KM$3,AU$4,'English Scores- Leveled papers'!$H64:$KM64)))</f>
        <v/>
      </c>
      <c r="AV65" s="89" t="str">
        <f>IF($B65="","",IF(COUNTIFS('English Scores- Leveled papers'!$H$3:$KM$3,AV$4,'English Scores- Leveled papers'!$H64:$KM64,"&gt;-1")=0,"",SUMIF('English Scores- Leveled papers'!$H$3:$KM$3,AV$4,'English Scores- Leveled papers'!$H64:$KM64)))</f>
        <v/>
      </c>
      <c r="AW65" s="89" t="str">
        <f>IF($B65="","",IF(COUNTIFS('English Scores- Leveled papers'!$H$3:$KM$3,AW$4,'English Scores- Leveled papers'!$H64:$KM64,"&gt;-1")=0,"",SUMIF('English Scores- Leveled papers'!$H$3:$KM$3,AW$4,'English Scores- Leveled papers'!$H64:$KM64)))</f>
        <v/>
      </c>
      <c r="AX65" s="89" t="str">
        <f>IF($B65="","",IF(COUNTIFS('English Scores- Leveled papers'!$H$3:$KM$3,AX$4,'English Scores- Leveled papers'!$H64:$KM64,"&gt;-1")=0,"",SUMIF('English Scores- Leveled papers'!$H$3:$KM$3,AX$4,'English Scores- Leveled papers'!$H64:$KM64)))</f>
        <v/>
      </c>
      <c r="AY65" s="89" t="str">
        <f>IF($B65="","",IF(COUNTIFS('English Scores- Leveled papers'!$H$3:$KM$3,AY$4,'English Scores- Leveled papers'!$H64:$KM64,"&gt;-1")=0,"",SUMIF('English Scores- Leveled papers'!$H$3:$KM$3,AY$4,'English Scores- Leveled papers'!$H64:$KM64)))</f>
        <v/>
      </c>
      <c r="AZ65" s="89" t="str">
        <f>IF($B65="","",IF(COUNTIFS('English Scores- Leveled papers'!$H$3:$KM$3,AZ$4,'English Scores- Leveled papers'!$H64:$KM64,"&gt;-1")=0,"",SUMIF('English Scores- Leveled papers'!$H$3:$KM$3,AZ$4,'English Scores- Leveled papers'!$H64:$KM64)))</f>
        <v/>
      </c>
      <c r="BA65" s="89" t="str">
        <f>IF($B65="","",IF(COUNTIFS('English Scores- Leveled papers'!$H$3:$KM$3,BA$4,'English Scores- Leveled papers'!$H64:$KM64,"&gt;-1")=0,"",SUMIF('English Scores- Leveled papers'!$H$3:$KM$3,BA$4,'English Scores- Leveled papers'!$H64:$KM64)))</f>
        <v/>
      </c>
      <c r="BB65" s="89" t="str">
        <f>IF($B65="","",IF(COUNTIFS('English Scores- Leveled papers'!$H$3:$KM$3,BB$4,'English Scores- Leveled papers'!$H64:$KM64,"&gt;-1")=0,"",SUMIF('English Scores- Leveled papers'!$H$3:$KM$3,BB$4,'English Scores- Leveled papers'!$H64:$KM64)))</f>
        <v/>
      </c>
      <c r="BC65" s="89" t="str">
        <f>IF($B65="","",IF(COUNTIFS('English Scores- Leveled papers'!$H$3:$KM$3,BC$4,'English Scores- Leveled papers'!$H64:$KM64,"&gt;-1")=0,"",SUMIF('English Scores- Leveled papers'!$H$3:$KM$3,BC$4,'English Scores- Leveled papers'!$H64:$KM64)))</f>
        <v/>
      </c>
      <c r="BD65" s="89" t="str">
        <f>IF($B65="","",IF(COUNTIFS('English Scores- Leveled papers'!$H$3:$KM$3,BD$4,'English Scores- Leveled papers'!$H64:$KM64,"&gt;-1")=0,"",SUMIF('English Scores- Leveled papers'!$H$3:$KM$3,BD$4,'English Scores- Leveled papers'!$H64:$KM64)))</f>
        <v/>
      </c>
      <c r="BE65" s="89" t="str">
        <f>IF($B65="","",IF(COUNTIFS('English Scores- Leveled papers'!$H$3:$KM$3,BE$4,'English Scores- Leveled papers'!$H64:$KM64,"&gt;-1")=0,"",SUMIF('English Scores- Leveled papers'!$H$3:$KM$3,BE$4,'English Scores- Leveled papers'!$H64:$KM64)))</f>
        <v/>
      </c>
      <c r="BF65" s="89" t="str">
        <f>IF($B65="","",IF(COUNTIFS('English Scores- Leveled papers'!$H$3:$KM$3,BF$4,'English Scores- Leveled papers'!$H64:$KM64,"&gt;-1")=0,"",SUMIF('English Scores- Leveled papers'!$H$3:$KM$3,BF$4,'English Scores- Leveled papers'!$H64:$KM64)))</f>
        <v/>
      </c>
      <c r="BG65" s="89" t="str">
        <f>IF($B65="","",IF(COUNTIFS('English Scores- Leveled papers'!$H$3:$KM$3,BG$4,'English Scores- Leveled papers'!$H64:$KM64,"&gt;-1")=0,"",SUMIF('English Scores- Leveled papers'!$H$3:$KM$3,BG$4,'English Scores- Leveled papers'!$H64:$KM64)))</f>
        <v/>
      </c>
      <c r="BH65" s="89" t="str">
        <f>IF($B65="","",IF(COUNTIFS('English Scores- Leveled papers'!$H$3:$KM$3,BH$4,'English Scores- Leveled papers'!$H64:$KM64,"&gt;-1")=0,"",SUMIF('English Scores- Leveled papers'!$H$3:$KM$3,BH$4,'English Scores- Leveled papers'!$H64:$KM64)))</f>
        <v/>
      </c>
      <c r="BI65" s="89" t="str">
        <f>IF($B65="","",IF(COUNTIFS('English Scores- Leveled papers'!$H$3:$KM$3,BI$4,'English Scores- Leveled papers'!$H64:$KM64,"&gt;-1")=0,"",SUMIF('English Scores- Leveled papers'!$H$3:$KM$3,BI$4,'English Scores- Leveled papers'!$H64:$KM64)))</f>
        <v/>
      </c>
      <c r="BJ65" s="89" t="str">
        <f>IF($B65="","",IF(COUNTIFS('English Scores- Leveled papers'!$H$3:$KM$3,BJ$4,'English Scores- Leveled papers'!$H64:$KM64,"&gt;-1")=0,"",SUMIF('English Scores- Leveled papers'!$H$3:$KM$3,BJ$4,'English Scores- Leveled papers'!$H64:$KM64)))</f>
        <v/>
      </c>
      <c r="BK65" s="89" t="str">
        <f>IF($B65="","",IF(COUNTIFS('English Scores- Leveled papers'!$H$3:$KM$3,BK$4,'English Scores- Leveled papers'!$H64:$KM64,"&gt;-1")=0,"",SUMIF('English Scores- Leveled papers'!$H$3:$KM$3,BK$4,'English Scores- Leveled papers'!$H64:$KM64)))</f>
        <v/>
      </c>
      <c r="BL65" s="89" t="str">
        <f>IF($B65="","",IF(COUNTIFS('English Scores- Leveled papers'!$H$3:$KM$3,BL$4,'English Scores- Leveled papers'!$H64:$KM64,"&gt;-1")=0,"",SUMIF('English Scores- Leveled papers'!$H$3:$KM$3,BL$4,'English Scores- Leveled papers'!$H64:$KM64)))</f>
        <v/>
      </c>
      <c r="BM65" s="89" t="str">
        <f>IF($B65="","",IF(COUNTIFS('Eng GLA 6th, 7th, 8th'!$E$3:$DV$3,BM$4,'Eng GLA 6th, 7th, 8th'!$E65:$DV65, "&gt;-1")=0,"",SUMIF('Eng GLA 6th, 7th, 8th'!$E$3:$DV$3,BM$4,'Eng GLA 6th, 7th, 8th'!$E65:$DV65)))</f>
        <v/>
      </c>
      <c r="BN65" s="89" t="str">
        <f>IF($B65="","",IF(COUNTIFS('Eng GLA 6th, 7th, 8th'!$E$3:$DV$3,BN$4,'Eng GLA 6th, 7th, 8th'!$E65:$DV65, "&gt;-1")=0,"",SUMIF('Eng GLA 6th, 7th, 8th'!$E$3:$DV$3,BN$4,'Eng GLA 6th, 7th, 8th'!$E65:$DV65)))</f>
        <v/>
      </c>
      <c r="BO65" s="89" t="str">
        <f>IF($B65="","",IF(COUNTIFS('Eng GLA 6th, 7th, 8th'!$E$3:$DV$3,BO$4,'Eng GLA 6th, 7th, 8th'!$E65:$DV65, "&gt;-1")=0,"",SUMIF('Eng GLA 6th, 7th, 8th'!$E$3:$DV$3,BO$4,'Eng GLA 6th, 7th, 8th'!$E65:$DV65)))</f>
        <v/>
      </c>
      <c r="BP65" s="89" t="str">
        <f>IF($B65="","",IF(COUNTIFS('Eng GLA 6th, 7th, 8th'!$E$3:$DV$3,BP$4,'Eng GLA 6th, 7th, 8th'!$E65:$DV65, "&gt;-1")=0,"",SUMIF('Eng GLA 6th, 7th, 8th'!$E$3:$DV$3,BP$4,'Eng GLA 6th, 7th, 8th'!$E65:$DV65)))</f>
        <v/>
      </c>
      <c r="BQ65" s="89" t="str">
        <f>IF($B65="","",IF(COUNTIFS('Eng GLA 6th, 7th, 8th'!$E$3:$DV$3,BQ$4,'Eng GLA 6th, 7th, 8th'!$E65:$DV65, "&gt;-1")=0,"",SUMIF('Eng GLA 6th, 7th, 8th'!$E$3:$DV$3,BQ$4,'Eng GLA 6th, 7th, 8th'!$E65:$DV65)))</f>
        <v/>
      </c>
      <c r="BR65" s="89" t="str">
        <f>IF($B65="","",IF(COUNTIFS('Eng GLA 6th, 7th, 8th'!$E$3:$DV$3,BR$4,'Eng GLA 6th, 7th, 8th'!$E65:$DV65, "&gt;-1")=0,"",SUMIF('Eng GLA 6th, 7th, 8th'!$E$3:$DV$3,BR$4,'Eng GLA 6th, 7th, 8th'!$E65:$DV65)))</f>
        <v/>
      </c>
      <c r="BS65" s="89" t="str">
        <f>IF($B65="","",IF(COUNTIFS('Eng GLA 6th, 7th, 8th'!$E$3:$DV$3,BS$4,'Eng GLA 6th, 7th, 8th'!$E65:$DV65, "&gt;-1")=0,"",SUMIF('Eng GLA 6th, 7th, 8th'!$E$3:$DV$3,BS$4,'Eng GLA 6th, 7th, 8th'!$E65:$DV65)))</f>
        <v/>
      </c>
      <c r="BT65" s="89" t="str">
        <f>IF($B65="","",IF(COUNTIFS('Eng GLA 6th, 7th, 8th'!$E$3:$DV$3,BT$4,'Eng GLA 6th, 7th, 8th'!$E65:$DV65, "&gt;-1")=0,"",SUMIF('Eng GLA 6th, 7th, 8th'!$E$3:$DV$3,BT$4,'Eng GLA 6th, 7th, 8th'!$E65:$DV65)))</f>
        <v/>
      </c>
      <c r="BU65" s="89" t="str">
        <f>IF($B65="","",IF(COUNTIFS('Eng GLA 6th, 7th, 8th'!$E$3:$DV$3,BU$4,'Eng GLA 6th, 7th, 8th'!$E65:$DV65, "&gt;-1")=0,"",SUMIF('Eng GLA 6th, 7th, 8th'!$E$3:$DV$3,BU$4,'Eng GLA 6th, 7th, 8th'!$E65:$DV65)))</f>
        <v/>
      </c>
      <c r="BV65" s="89" t="str">
        <f>IF($B65="","",IF(COUNTIFS('Eng GLA 6th, 7th, 8th'!$E$3:$DV$3,BV$4,'Eng GLA 6th, 7th, 8th'!$E65:$DV65, "&gt;-1")=0,"",SUMIF('Eng GLA 6th, 7th, 8th'!$E$3:$DV$3,BV$4,'Eng GLA 6th, 7th, 8th'!$E65:$DV65)))</f>
        <v/>
      </c>
      <c r="BW65" s="89" t="str">
        <f>IF($B65="","",IF(COUNTIFS('Eng GLA 6th, 7th, 8th'!$E$3:$DV$3,BW$4,'Eng GLA 6th, 7th, 8th'!$E65:$DV65, "&gt;-1")=0,"",SUMIF('Eng GLA 6th, 7th, 8th'!$E$3:$DV$3,BW$4,'Eng GLA 6th, 7th, 8th'!$E65:$DV65)))</f>
        <v/>
      </c>
      <c r="BX65" s="89" t="str">
        <f>IF($B65="","",IF(COUNTIFS('Eng GLA 6th, 7th, 8th'!$E$3:$DV$3,BX$4,'Eng GLA 6th, 7th, 8th'!$E65:$DV65, "&gt;-1")=0,"",SUMIF('Eng GLA 6th, 7th, 8th'!$E$3:$DV$3,BX$4,'Eng GLA 6th, 7th, 8th'!$E65:$DV65)))</f>
        <v/>
      </c>
      <c r="BY65" s="89" t="str">
        <f>IF($B65="","",IF(COUNTIFS('Eng GLA 6th, 7th, 8th'!$E$3:$DV$3,BY$4,'Eng GLA 6th, 7th, 8th'!$E65:$DV65, "&gt;-1")=0,"",SUMIF('Eng GLA 6th, 7th, 8th'!$E$3:$DV$3,BY$4,'Eng GLA 6th, 7th, 8th'!$E65:$DV65)))</f>
        <v/>
      </c>
      <c r="BZ65" s="89" t="str">
        <f>IF($B65="","",IF(COUNTIFS('Eng GLA 6th, 7th, 8th'!$E$3:$DV$3,BZ$4,'Eng GLA 6th, 7th, 8th'!$E65:$DV65, "&gt;-1")=0,"",SUMIF('Eng GLA 6th, 7th, 8th'!$E$3:$DV$3,BZ$4,'Eng GLA 6th, 7th, 8th'!$E65:$DV65)))</f>
        <v/>
      </c>
      <c r="CA65" s="89" t="str">
        <f>IF($B65="","",IF(COUNTIFS('Eng GLA 6th, 7th, 8th'!$E$3:$DV$3,CA$4,'Eng GLA 6th, 7th, 8th'!$E65:$DV65, "&gt;-1")=0,"",SUMIF('Eng GLA 6th, 7th, 8th'!$E$3:$DV$3,CA$4,'Eng GLA 6th, 7th, 8th'!$E65:$DV65)))</f>
        <v/>
      </c>
      <c r="CB65" s="426"/>
      <c r="CC65" s="133" t="str">
        <f>IFERROR(IF((COUNT('Eng GLA 6th, 7th, 8th'!E65:U65)=0)," ",(SUM('Eng GLA 6th, 7th, 8th'!E65:U65)/$CC$3)),"")</f>
        <v xml:space="preserve"> </v>
      </c>
      <c r="CD65" s="133" t="str">
        <f>IFERROR(IF((COUNT('Eng GLA 6th, 7th, 8th'!V65:AA65)=0)," ",(SUM('Eng GLA 6th, 7th, 8th'!V65:AA65)/$CD$3)),"")</f>
        <v xml:space="preserve"> </v>
      </c>
      <c r="CE65" s="133" t="str">
        <f>IFERROR(IF((COUNT('Eng GLA 6th, 7th, 8th'!AB65:AG65)=0)," ",(SUM('Eng GLA 6th, 7th, 8th'!AB65:AG65)/$CE$3)),"")</f>
        <v xml:space="preserve"> </v>
      </c>
      <c r="CF65" s="133" t="str">
        <f>IFERROR(IF((COUNT('Eng GLA 6th, 7th, 8th'!AH65:AP65)=0)," ",(SUM('Eng GLA 6th, 7th, 8th'!AH65:AP65)/$CF$3)),"")</f>
        <v xml:space="preserve"> </v>
      </c>
      <c r="CG65" s="433" t="str">
        <f>IFERROR(IF((COUNT('Eng GLA 6th, 7th, 8th'!AR65:BH65)=0)," ",(SUM('Eng GLA 6th, 7th, 8th'!AR65:BH65)/$CG$3)),"")</f>
        <v xml:space="preserve"> </v>
      </c>
      <c r="CH65" s="433" t="str">
        <f>IFERROR(IF((COUNT('Eng GLA 6th, 7th, 8th'!BI65:BN65)=0)," ",(SUM('Eng GLA 6th, 7th, 8th'!BI65:BN65)/$CH$3)),"")</f>
        <v xml:space="preserve"> </v>
      </c>
      <c r="CI65" s="433" t="str">
        <f>IFERROR(IF((COUNT('Eng GLA 6th, 7th, 8th'!BO65:BT65)=0)," ",(SUM('Eng GLA 6th, 7th, 8th'!BO65:BT65)/$CI$3)),"")</f>
        <v xml:space="preserve"> </v>
      </c>
      <c r="CJ65" s="433" t="str">
        <f>IFERROR(IF((COUNT('Eng GLA 6th, 7th, 8th'!BU65:CF65)=0)," ",(SUM('Eng GLA 6th, 7th, 8th'!BU65:CF65)/$CJ$3)),"")</f>
        <v xml:space="preserve"> </v>
      </c>
      <c r="CK65" s="433" t="str">
        <f>IFERROR(IF((COUNT('Eng GLA 6th, 7th, 8th'!CH65:CX65)=0)," ",(SUM('Eng GLA 6th, 7th, 8th'!CH65:CX65)/$CK$3)),"")</f>
        <v xml:space="preserve"> </v>
      </c>
      <c r="CL65" s="433" t="str">
        <f>IFERROR(IF((COUNT('Eng GLA 6th, 7th, 8th'!CY65:DD65)=0)," ",(SUM('Eng GLA 6th, 7th, 8th'!CY65:DD65)/$CL$3)),"")</f>
        <v xml:space="preserve"> </v>
      </c>
      <c r="CM65" s="433" t="str">
        <f>IFERROR(IF((COUNT('Eng GLA 6th, 7th, 8th'!DE65:DJ65)=0)," ",(SUM('Eng GLA 6th, 7th, 8th'!DE65:DJ65)/$CM$3)),"")</f>
        <v xml:space="preserve"> </v>
      </c>
      <c r="CN65" s="433" t="str">
        <f>IFERROR(IF((COUNT('Eng GLA 6th, 7th, 8th'!DK65:DV65)=0)," ",(SUM('Eng GLA 6th, 7th, 8th'!DK65:DV65)/$CN$3)),"")</f>
        <v xml:space="preserve"> </v>
      </c>
    </row>
    <row r="66" spans="1:92" ht="12.75" customHeight="1" x14ac:dyDescent="0.2">
      <c r="A66" s="65">
        <v>59</v>
      </c>
      <c r="B66" s="65" t="str">
        <f>'English Scores- Leveled papers'!B65</f>
        <v/>
      </c>
      <c r="C66" s="66" t="str">
        <f>'RC Mastery Check+Question type'!H63</f>
        <v/>
      </c>
      <c r="D66" s="153" t="str">
        <f>'Cover Sheet'!L63</f>
        <v/>
      </c>
      <c r="E66" s="89" t="str">
        <f>IF($B66="","",IF(COUNTIFS('English Scores- Leveled papers'!$H$3:$KM$3,E$4,'English Scores- Leveled papers'!$H65:$KM65,"&gt;-1")=0,"",SUMIF('English Scores- Leveled papers'!$H$3:$KM$3,E$4,'English Scores- Leveled papers'!$H65:$KM65)))</f>
        <v/>
      </c>
      <c r="F66" s="89" t="str">
        <f>IF($B66="","",IF(COUNTIFS('English Scores- Leveled papers'!$H$3:$KM$3,F$4,'English Scores- Leveled papers'!$H65:$KM65,"&gt;-1")=0,"",SUMIF('English Scores- Leveled papers'!$H$3:$KM$3,F$4,'English Scores- Leveled papers'!$H65:$KM65)))</f>
        <v/>
      </c>
      <c r="G66" s="89" t="str">
        <f>IF($B66="","",IF(COUNTIFS('English Scores- Leveled papers'!$H$3:$KM$3,G$4,'English Scores- Leveled papers'!$H65:$KM65,"&gt;-1")=0,"",SUMIF('English Scores- Leveled papers'!$H$3:$KM$3,G$4,'English Scores- Leveled papers'!$H65:$KM65)))</f>
        <v/>
      </c>
      <c r="H66" s="89" t="str">
        <f>IF($B66="","",IF(COUNTIFS('English Scores- Leveled papers'!$H$3:$KM$3,H$4,'English Scores- Leveled papers'!$H65:$KM65,"&gt;-1")=0,"",SUMIF('English Scores- Leveled papers'!$H$3:$KM$3,H$4,'English Scores- Leveled papers'!$H65:$KM65)))</f>
        <v/>
      </c>
      <c r="I66" s="89" t="str">
        <f>IF($B66="","",IF(COUNTIFS('English Scores- Leveled papers'!$H$3:$KM$3,I$4,'English Scores- Leveled papers'!$H65:$KM65,"&gt;-1")=0,"",SUMIF('English Scores- Leveled papers'!$H$3:$KM$3,I$4,'English Scores- Leveled papers'!$H65:$KM65)))</f>
        <v/>
      </c>
      <c r="J66" s="89" t="str">
        <f>IF($B66="","",IF(COUNTIFS('English Scores- Leveled papers'!$H$3:$KM$3,J$4,'English Scores- Leveled papers'!$H65:$KM65,"&gt;-1")=0,"",SUMIF('English Scores- Leveled papers'!$H$3:$KM$3,J$4,'English Scores- Leveled papers'!$H65:$KM65)))</f>
        <v/>
      </c>
      <c r="K66" s="89" t="str">
        <f>IF($B66="","",IF(COUNTIFS('English Scores- Leveled papers'!$H$3:$KM$3,K$4,'English Scores- Leveled papers'!$H65:$KM65,"&gt;-1")=0,"",SUMIF('English Scores- Leveled papers'!$H$3:$KM$3,K$4,'English Scores- Leveled papers'!$H65:$KM65)))</f>
        <v/>
      </c>
      <c r="L66" s="89" t="str">
        <f>IF($B66="","",IF(COUNTIFS('English Scores- Leveled papers'!$H$3:$KM$3,L$4,'English Scores- Leveled papers'!$H65:$KM65,"&gt;-1")=0,"",SUMIF('English Scores- Leveled papers'!$H$3:$KM$3,L$4,'English Scores- Leveled papers'!$H65:$KM65)))</f>
        <v/>
      </c>
      <c r="M66" s="89" t="str">
        <f>IF($B66="","",IF(COUNTIFS('English Scores- Leveled papers'!$H$3:$KM$3,M$4,'English Scores- Leveled papers'!$H65:$KM65,"&gt;-1")=0,"",SUMIF('English Scores- Leveled papers'!$H$3:$KM$3,M$4,'English Scores- Leveled papers'!$H65:$KM65)))</f>
        <v/>
      </c>
      <c r="N66" s="89" t="str">
        <f>IF($B66="","",IF(COUNTIFS('English Scores- Leveled papers'!$H$3:$KM$3,N$4,'English Scores- Leveled papers'!$H65:$KM65,"&gt;-1")=0,"",SUMIF('English Scores- Leveled papers'!$H$3:$KM$3,N$4,'English Scores- Leveled papers'!$H65:$KM65)))</f>
        <v/>
      </c>
      <c r="O66" s="89" t="str">
        <f>IF($B66="","",IF(COUNTIFS('English Scores- Leveled papers'!$H$3:$KM$3,O$4,'English Scores- Leveled papers'!$H65:$KM65,"&gt;-1")=0,"",SUMIF('English Scores- Leveled papers'!$H$3:$KM$3,O$4,'English Scores- Leveled papers'!$H65:$KM65)))</f>
        <v/>
      </c>
      <c r="P66" s="89" t="str">
        <f>IF($B66="","",IF(COUNTIFS('English Scores- Leveled papers'!$H$3:$KM$3,P$4,'English Scores- Leveled papers'!$H65:$KM65,"&gt;-1")=0,"",SUMIF('English Scores- Leveled papers'!$H$3:$KM$3,P$4,'English Scores- Leveled papers'!$H65:$KM65)))</f>
        <v/>
      </c>
      <c r="Q66" s="89" t="str">
        <f>IF($B66="","",IF(COUNTIFS('English Scores- Leveled papers'!$H$3:$KM$3,Q$4,'English Scores- Leveled papers'!$H65:$KM65,"&gt;-1")=0,"",SUMIF('English Scores- Leveled papers'!$H$3:$KM$3,Q$4,'English Scores- Leveled papers'!$H65:$KM65)))</f>
        <v/>
      </c>
      <c r="R66" s="89" t="str">
        <f>IF($B66="","",IF(COUNTIFS('English Scores- Leveled papers'!$H$3:$KM$3,R$4,'English Scores- Leveled papers'!$H65:$KM65,"&gt;-1")=0,"",SUMIF('English Scores- Leveled papers'!$H$3:$KM$3,R$4,'English Scores- Leveled papers'!$H65:$KM65)))</f>
        <v/>
      </c>
      <c r="S66" s="89" t="str">
        <f>IF($B66="","",IF(COUNTIFS('English Scores- Leveled papers'!$H$3:$KM$3,S$4,'English Scores- Leveled papers'!$H65:$KM65,"&gt;-1")=0,"",SUMIF('English Scores- Leveled papers'!$H$3:$KM$3,S$4,'English Scores- Leveled papers'!$H65:$KM65)))</f>
        <v/>
      </c>
      <c r="T66" s="89" t="str">
        <f>IF($B66="","",IF(COUNTIFS('English Scores- Leveled papers'!$H$3:$KM$3,T$4,'English Scores- Leveled papers'!$H65:$KM65,"&gt;-1")=0,"",SUMIF('English Scores- Leveled papers'!$H$3:$KM$3,T$4,'English Scores- Leveled papers'!$H65:$KM65)))</f>
        <v/>
      </c>
      <c r="U66" s="89" t="str">
        <f>IF($B66="","",IF(COUNTIFS('English Scores- Leveled papers'!$H$3:$KM$3,U$4,'English Scores- Leveled papers'!$H65:$KM65,"&gt;-1")=0,"",SUMIF('English Scores- Leveled papers'!$H$3:$KM$3,U$4,'English Scores- Leveled papers'!$H65:$KM65)))</f>
        <v/>
      </c>
      <c r="V66" s="89" t="str">
        <f>IF($B66="","",IF(COUNTIFS('English Scores- Leveled papers'!$H$3:$KM$3,V$4,'English Scores- Leveled papers'!$H65:$KM65,"&gt;-1")=0,"",SUMIF('English Scores- Leveled papers'!$H$3:$KM$3,V$4,'English Scores- Leveled papers'!$H65:$KM65)))</f>
        <v/>
      </c>
      <c r="W66" s="89" t="str">
        <f>IF($B66="","",IF(COUNTIFS('English Scores- Leveled papers'!$H$3:$KM$3,W$4,'English Scores- Leveled papers'!$H65:$KM65,"&gt;-1")=0,"",SUMIF('English Scores- Leveled papers'!$H$3:$KM$3,W$4,'English Scores- Leveled papers'!$H65:$KM65)))</f>
        <v/>
      </c>
      <c r="X66" s="89" t="str">
        <f>IF($B66="","",IF(COUNTIFS('English Scores- Leveled papers'!$H$3:$KM$3,X$4,'English Scores- Leveled papers'!$H65:$KM65,"&gt;-1")=0,"",SUMIF('English Scores- Leveled papers'!$H$3:$KM$3,X$4,'English Scores- Leveled papers'!$H65:$KM65)))</f>
        <v/>
      </c>
      <c r="Y66" s="89" t="str">
        <f>IF($B66="","",IF(COUNTIFS('English Scores- Leveled papers'!$H$3:$KM$3,Y$4,'English Scores- Leveled papers'!$H65:$KM65,"&gt;-1")=0,"",SUMIF('English Scores- Leveled papers'!$H$3:$KM$3,Y$4,'English Scores- Leveled papers'!$H65:$KM65)))</f>
        <v/>
      </c>
      <c r="Z66" s="89" t="str">
        <f>IF($B66="","",IF(COUNTIFS('English Scores- Leveled papers'!$H$3:$KM$3,Z$4,'English Scores- Leveled papers'!$H65:$KM65,"&gt;-1")=0,"",SUMIF('English Scores- Leveled papers'!$H$3:$KM$3,Z$4,'English Scores- Leveled papers'!$H65:$KM65)))</f>
        <v/>
      </c>
      <c r="AA66" s="89" t="str">
        <f>IF($B66="","",IF(COUNTIFS('English Scores- Leveled papers'!$H$3:$KM$3,AA$4,'English Scores- Leveled papers'!$H65:$KM65,"&gt;-1")=0,"",SUMIF('English Scores- Leveled papers'!$H$3:$KM$3,AA$4,'English Scores- Leveled papers'!$H65:$KM65)))</f>
        <v/>
      </c>
      <c r="AB66" s="89" t="str">
        <f>IF($B66="","",IF(COUNTIFS('English Scores- Leveled papers'!$H$3:$KM$3,AB$4,'English Scores- Leveled papers'!$H65:$KM65,"&gt;-1")=0,"",SUMIF('English Scores- Leveled papers'!$H$3:$KM$3,AB$4,'English Scores- Leveled papers'!$H65:$KM65)))</f>
        <v/>
      </c>
      <c r="AC66" s="89" t="str">
        <f>IF($B66="","",IF(COUNTIFS('English Scores- Leveled papers'!$H$3:$KM$3,AC$4,'English Scores- Leveled papers'!$H65:$KM65,"&gt;-1")=0,"",SUMIF('English Scores- Leveled papers'!$H$3:$KM$3,AC$4,'English Scores- Leveled papers'!$H65:$KM65)))</f>
        <v/>
      </c>
      <c r="AD66" s="89" t="str">
        <f>IF($B66="","",IF(COUNTIFS('English Scores- Leveled papers'!$H$3:$KM$3,AD$4,'English Scores- Leveled papers'!$H65:$KM65,"&gt;-1")=0,"",SUMIF('English Scores- Leveled papers'!$H$3:$KM$3,AD$4,'English Scores- Leveled papers'!$H65:$KM65)))</f>
        <v/>
      </c>
      <c r="AE66" s="89" t="str">
        <f>IF($B66="","",IF(COUNTIFS('English Scores- Leveled papers'!$H$3:$KM$3,AE$4,'English Scores- Leveled papers'!$H65:$KM65,"&gt;-1")=0,"",SUMIF('English Scores- Leveled papers'!$H$3:$KM$3,AE$4,'English Scores- Leveled papers'!$H65:$KM65)))</f>
        <v/>
      </c>
      <c r="AF66" s="89" t="str">
        <f>IF($B66="","",IF(COUNTIFS('English Scores- Leveled papers'!$H$3:$KM$3,AF$4,'English Scores- Leveled papers'!$H65:$KM65,"&gt;-1")=0,"",SUMIF('English Scores- Leveled papers'!$H$3:$KM$3,AF$4,'English Scores- Leveled papers'!$H65:$KM65)))</f>
        <v/>
      </c>
      <c r="AG66" s="89" t="str">
        <f>IF($B66="","",IF(COUNTIFS('English Scores- Leveled papers'!$H$3:$KM$3,AG$4,'English Scores- Leveled papers'!$H65:$KM65,"&gt;-1")=0,"",SUMIF('English Scores- Leveled papers'!$H$3:$KM$3,AG$4,'English Scores- Leveled papers'!$H65:$KM65)))</f>
        <v/>
      </c>
      <c r="AH66" s="89" t="str">
        <f>IF($B66="","",IF(COUNTIFS('English Scores- Leveled papers'!$H$3:$KM$3,AH$4,'English Scores- Leveled papers'!$H65:$KM65,"&gt;-1")=0,"",SUMIF('English Scores- Leveled papers'!$H$3:$KM$3,AH$4,'English Scores- Leveled papers'!$H65:$KM65)))</f>
        <v/>
      </c>
      <c r="AI66" s="89" t="str">
        <f>IF($B66="","",IF(COUNTIFS('English Scores- Leveled papers'!$H$3:$KM$3,AI$4,'English Scores- Leveled papers'!$H65:$KM65,"&gt;-1")=0,"",SUMIF('English Scores- Leveled papers'!$H$3:$KM$3,AI$4,'English Scores- Leveled papers'!$H65:$KM65)))</f>
        <v/>
      </c>
      <c r="AJ66" s="89" t="str">
        <f>IF($B66="","",IF(COUNTIFS('English Scores- Leveled papers'!$H$3:$KM$3,AJ$4,'English Scores- Leveled papers'!$H65:$KM65,"&gt;-1")=0,"",SUMIF('English Scores- Leveled papers'!$H$3:$KM$3,AJ$4,'English Scores- Leveled papers'!$H65:$KM65)))</f>
        <v/>
      </c>
      <c r="AK66" s="89" t="str">
        <f>IF($B66="","",IF(COUNTIFS('English Scores- Leveled papers'!$H$3:$KM$3,AK$4,'English Scores- Leveled papers'!$H65:$KM65,"&gt;-1")=0,"",SUMIF('English Scores- Leveled papers'!$H$3:$KM$3,AK$4,'English Scores- Leveled papers'!$H65:$KM65)))</f>
        <v/>
      </c>
      <c r="AL66" s="89" t="str">
        <f>IF($B66="","",IF(COUNTIFS('English Scores- Leveled papers'!$H$3:$KM$3,AL$4,'English Scores- Leveled papers'!$H65:$KM65,"&gt;-1")=0,"",SUMIF('English Scores- Leveled papers'!$H$3:$KM$3,AL$4,'English Scores- Leveled papers'!$H65:$KM65)))</f>
        <v/>
      </c>
      <c r="AM66" s="89" t="str">
        <f>IF($B66="","",IF(COUNTIFS('English Scores- Leveled papers'!$H$3:$KM$3,AM$4,'English Scores- Leveled papers'!$H65:$KM65,"&gt;-1")=0,"",SUMIF('English Scores- Leveled papers'!$H$3:$KM$3,AM$4,'English Scores- Leveled papers'!$H65:$KM65)))</f>
        <v/>
      </c>
      <c r="AN66" s="89" t="str">
        <f>IF($B66="","",IF(COUNTIFS('English Scores- Leveled papers'!$H$3:$KM$3,AN$4,'English Scores- Leveled papers'!$H65:$KM65,"&gt;-1")=0,"",SUMIF('English Scores- Leveled papers'!$H$3:$KM$3,AN$4,'English Scores- Leveled papers'!$H65:$KM65)))</f>
        <v/>
      </c>
      <c r="AO66" s="89" t="str">
        <f>IF($B66="","",IF(COUNTIFS('English Scores- Leveled papers'!$H$3:$KM$3,AO$4,'English Scores- Leveled papers'!$H65:$KM65,"&gt;-1")=0,"",SUMIF('English Scores- Leveled papers'!$H$3:$KM$3,AO$4,'English Scores- Leveled papers'!$H65:$KM65)))</f>
        <v/>
      </c>
      <c r="AP66" s="89" t="str">
        <f>IF($B66="","",IF(COUNTIFS('English Scores- Leveled papers'!$H$3:$KM$3,AP$4,'English Scores- Leveled papers'!$H65:$KM65,"&gt;-1")=0,"",SUMIF('English Scores- Leveled papers'!$H$3:$KM$3,AP$4,'English Scores- Leveled papers'!$H65:$KM65)))</f>
        <v/>
      </c>
      <c r="AQ66" s="89" t="str">
        <f>IF($B66="","",IF(COUNTIFS('English Scores- Leveled papers'!$H$3:$KM$3,AQ$4,'English Scores- Leveled papers'!$H65:$KM65,"&gt;-1")=0,"",SUMIF('English Scores- Leveled papers'!$H$3:$KM$3,AQ$4,'English Scores- Leveled papers'!$H65:$KM65)))</f>
        <v/>
      </c>
      <c r="AR66" s="89" t="str">
        <f>IF($B66="","",IF(COUNTIFS('English Scores- Leveled papers'!$H$3:$KM$3,AR$4,'English Scores- Leveled papers'!$H65:$KM65,"&gt;-1")=0,"",SUMIF('English Scores- Leveled papers'!$H$3:$KM$3,AR$4,'English Scores- Leveled papers'!$H65:$KM65)))</f>
        <v/>
      </c>
      <c r="AS66" s="89" t="str">
        <f>IF($B66="","",IF(COUNTIFS('English Scores- Leveled papers'!$H$3:$KM$3,AS$4,'English Scores- Leveled papers'!$H65:$KM65,"&gt;-1")=0,"",SUMIF('English Scores- Leveled papers'!$H$3:$KM$3,AS$4,'English Scores- Leveled papers'!$H65:$KM65)))</f>
        <v/>
      </c>
      <c r="AT66" s="89" t="str">
        <f>IF($B66="","",IF(COUNTIFS('English Scores- Leveled papers'!$H$3:$KM$3,AT$4,'English Scores- Leveled papers'!$H65:$KM65,"&gt;-1")=0,"",SUMIF('English Scores- Leveled papers'!$H$3:$KM$3,AT$4,'English Scores- Leveled papers'!$H65:$KM65)))</f>
        <v/>
      </c>
      <c r="AU66" s="89" t="str">
        <f>IF($B66="","",IF(COUNTIFS('English Scores- Leveled papers'!$H$3:$KM$3,AU$4,'English Scores- Leveled papers'!$H65:$KM65,"&gt;-1")=0,"",SUMIF('English Scores- Leveled papers'!$H$3:$KM$3,AU$4,'English Scores- Leveled papers'!$H65:$KM65)))</f>
        <v/>
      </c>
      <c r="AV66" s="89" t="str">
        <f>IF($B66="","",IF(COUNTIFS('English Scores- Leveled papers'!$H$3:$KM$3,AV$4,'English Scores- Leveled papers'!$H65:$KM65,"&gt;-1")=0,"",SUMIF('English Scores- Leveled papers'!$H$3:$KM$3,AV$4,'English Scores- Leveled papers'!$H65:$KM65)))</f>
        <v/>
      </c>
      <c r="AW66" s="89" t="str">
        <f>IF($B66="","",IF(COUNTIFS('English Scores- Leveled papers'!$H$3:$KM$3,AW$4,'English Scores- Leveled papers'!$H65:$KM65,"&gt;-1")=0,"",SUMIF('English Scores- Leveled papers'!$H$3:$KM$3,AW$4,'English Scores- Leveled papers'!$H65:$KM65)))</f>
        <v/>
      </c>
      <c r="AX66" s="89" t="str">
        <f>IF($B66="","",IF(COUNTIFS('English Scores- Leveled papers'!$H$3:$KM$3,AX$4,'English Scores- Leveled papers'!$H65:$KM65,"&gt;-1")=0,"",SUMIF('English Scores- Leveled papers'!$H$3:$KM$3,AX$4,'English Scores- Leveled papers'!$H65:$KM65)))</f>
        <v/>
      </c>
      <c r="AY66" s="89" t="str">
        <f>IF($B66="","",IF(COUNTIFS('English Scores- Leveled papers'!$H$3:$KM$3,AY$4,'English Scores- Leveled papers'!$H65:$KM65,"&gt;-1")=0,"",SUMIF('English Scores- Leveled papers'!$H$3:$KM$3,AY$4,'English Scores- Leveled papers'!$H65:$KM65)))</f>
        <v/>
      </c>
      <c r="AZ66" s="89" t="str">
        <f>IF($B66="","",IF(COUNTIFS('English Scores- Leveled papers'!$H$3:$KM$3,AZ$4,'English Scores- Leveled papers'!$H65:$KM65,"&gt;-1")=0,"",SUMIF('English Scores- Leveled papers'!$H$3:$KM$3,AZ$4,'English Scores- Leveled papers'!$H65:$KM65)))</f>
        <v/>
      </c>
      <c r="BA66" s="89" t="str">
        <f>IF($B66="","",IF(COUNTIFS('English Scores- Leveled papers'!$H$3:$KM$3,BA$4,'English Scores- Leveled papers'!$H65:$KM65,"&gt;-1")=0,"",SUMIF('English Scores- Leveled papers'!$H$3:$KM$3,BA$4,'English Scores- Leveled papers'!$H65:$KM65)))</f>
        <v/>
      </c>
      <c r="BB66" s="89" t="str">
        <f>IF($B66="","",IF(COUNTIFS('English Scores- Leveled papers'!$H$3:$KM$3,BB$4,'English Scores- Leveled papers'!$H65:$KM65,"&gt;-1")=0,"",SUMIF('English Scores- Leveled papers'!$H$3:$KM$3,BB$4,'English Scores- Leveled papers'!$H65:$KM65)))</f>
        <v/>
      </c>
      <c r="BC66" s="89" t="str">
        <f>IF($B66="","",IF(COUNTIFS('English Scores- Leveled papers'!$H$3:$KM$3,BC$4,'English Scores- Leveled papers'!$H65:$KM65,"&gt;-1")=0,"",SUMIF('English Scores- Leveled papers'!$H$3:$KM$3,BC$4,'English Scores- Leveled papers'!$H65:$KM65)))</f>
        <v/>
      </c>
      <c r="BD66" s="89" t="str">
        <f>IF($B66="","",IF(COUNTIFS('English Scores- Leveled papers'!$H$3:$KM$3,BD$4,'English Scores- Leveled papers'!$H65:$KM65,"&gt;-1")=0,"",SUMIF('English Scores- Leveled papers'!$H$3:$KM$3,BD$4,'English Scores- Leveled papers'!$H65:$KM65)))</f>
        <v/>
      </c>
      <c r="BE66" s="89" t="str">
        <f>IF($B66="","",IF(COUNTIFS('English Scores- Leveled papers'!$H$3:$KM$3,BE$4,'English Scores- Leveled papers'!$H65:$KM65,"&gt;-1")=0,"",SUMIF('English Scores- Leveled papers'!$H$3:$KM$3,BE$4,'English Scores- Leveled papers'!$H65:$KM65)))</f>
        <v/>
      </c>
      <c r="BF66" s="89" t="str">
        <f>IF($B66="","",IF(COUNTIFS('English Scores- Leveled papers'!$H$3:$KM$3,BF$4,'English Scores- Leveled papers'!$H65:$KM65,"&gt;-1")=0,"",SUMIF('English Scores- Leveled papers'!$H$3:$KM$3,BF$4,'English Scores- Leveled papers'!$H65:$KM65)))</f>
        <v/>
      </c>
      <c r="BG66" s="89" t="str">
        <f>IF($B66="","",IF(COUNTIFS('English Scores- Leveled papers'!$H$3:$KM$3,BG$4,'English Scores- Leveled papers'!$H65:$KM65,"&gt;-1")=0,"",SUMIF('English Scores- Leveled papers'!$H$3:$KM$3,BG$4,'English Scores- Leveled papers'!$H65:$KM65)))</f>
        <v/>
      </c>
      <c r="BH66" s="89" t="str">
        <f>IF($B66="","",IF(COUNTIFS('English Scores- Leveled papers'!$H$3:$KM$3,BH$4,'English Scores- Leveled papers'!$H65:$KM65,"&gt;-1")=0,"",SUMIF('English Scores- Leveled papers'!$H$3:$KM$3,BH$4,'English Scores- Leveled papers'!$H65:$KM65)))</f>
        <v/>
      </c>
      <c r="BI66" s="89" t="str">
        <f>IF($B66="","",IF(COUNTIFS('English Scores- Leveled papers'!$H$3:$KM$3,BI$4,'English Scores- Leveled papers'!$H65:$KM65,"&gt;-1")=0,"",SUMIF('English Scores- Leveled papers'!$H$3:$KM$3,BI$4,'English Scores- Leveled papers'!$H65:$KM65)))</f>
        <v/>
      </c>
      <c r="BJ66" s="89" t="str">
        <f>IF($B66="","",IF(COUNTIFS('English Scores- Leveled papers'!$H$3:$KM$3,BJ$4,'English Scores- Leveled papers'!$H65:$KM65,"&gt;-1")=0,"",SUMIF('English Scores- Leveled papers'!$H$3:$KM$3,BJ$4,'English Scores- Leveled papers'!$H65:$KM65)))</f>
        <v/>
      </c>
      <c r="BK66" s="89" t="str">
        <f>IF($B66="","",IF(COUNTIFS('English Scores- Leveled papers'!$H$3:$KM$3,BK$4,'English Scores- Leveled papers'!$H65:$KM65,"&gt;-1")=0,"",SUMIF('English Scores- Leveled papers'!$H$3:$KM$3,BK$4,'English Scores- Leveled papers'!$H65:$KM65)))</f>
        <v/>
      </c>
      <c r="BL66" s="89" t="str">
        <f>IF($B66="","",IF(COUNTIFS('English Scores- Leveled papers'!$H$3:$KM$3,BL$4,'English Scores- Leveled papers'!$H65:$KM65,"&gt;-1")=0,"",SUMIF('English Scores- Leveled papers'!$H$3:$KM$3,BL$4,'English Scores- Leveled papers'!$H65:$KM65)))</f>
        <v/>
      </c>
      <c r="BM66" s="89" t="str">
        <f>IF($B66="","",IF(COUNTIFS('Eng GLA 6th, 7th, 8th'!$E$3:$DV$3,BM$4,'Eng GLA 6th, 7th, 8th'!$E66:$DV66, "&gt;-1")=0,"",SUMIF('Eng GLA 6th, 7th, 8th'!$E$3:$DV$3,BM$4,'Eng GLA 6th, 7th, 8th'!$E66:$DV66)))</f>
        <v/>
      </c>
      <c r="BN66" s="89" t="str">
        <f>IF($B66="","",IF(COUNTIFS('Eng GLA 6th, 7th, 8th'!$E$3:$DV$3,BN$4,'Eng GLA 6th, 7th, 8th'!$E66:$DV66, "&gt;-1")=0,"",SUMIF('Eng GLA 6th, 7th, 8th'!$E$3:$DV$3,BN$4,'Eng GLA 6th, 7th, 8th'!$E66:$DV66)))</f>
        <v/>
      </c>
      <c r="BO66" s="89" t="str">
        <f>IF($B66="","",IF(COUNTIFS('Eng GLA 6th, 7th, 8th'!$E$3:$DV$3,BO$4,'Eng GLA 6th, 7th, 8th'!$E66:$DV66, "&gt;-1")=0,"",SUMIF('Eng GLA 6th, 7th, 8th'!$E$3:$DV$3,BO$4,'Eng GLA 6th, 7th, 8th'!$E66:$DV66)))</f>
        <v/>
      </c>
      <c r="BP66" s="89" t="str">
        <f>IF($B66="","",IF(COUNTIFS('Eng GLA 6th, 7th, 8th'!$E$3:$DV$3,BP$4,'Eng GLA 6th, 7th, 8th'!$E66:$DV66, "&gt;-1")=0,"",SUMIF('Eng GLA 6th, 7th, 8th'!$E$3:$DV$3,BP$4,'Eng GLA 6th, 7th, 8th'!$E66:$DV66)))</f>
        <v/>
      </c>
      <c r="BQ66" s="89" t="str">
        <f>IF($B66="","",IF(COUNTIFS('Eng GLA 6th, 7th, 8th'!$E$3:$DV$3,BQ$4,'Eng GLA 6th, 7th, 8th'!$E66:$DV66, "&gt;-1")=0,"",SUMIF('Eng GLA 6th, 7th, 8th'!$E$3:$DV$3,BQ$4,'Eng GLA 6th, 7th, 8th'!$E66:$DV66)))</f>
        <v/>
      </c>
      <c r="BR66" s="89" t="str">
        <f>IF($B66="","",IF(COUNTIFS('Eng GLA 6th, 7th, 8th'!$E$3:$DV$3,BR$4,'Eng GLA 6th, 7th, 8th'!$E66:$DV66, "&gt;-1")=0,"",SUMIF('Eng GLA 6th, 7th, 8th'!$E$3:$DV$3,BR$4,'Eng GLA 6th, 7th, 8th'!$E66:$DV66)))</f>
        <v/>
      </c>
      <c r="BS66" s="89" t="str">
        <f>IF($B66="","",IF(COUNTIFS('Eng GLA 6th, 7th, 8th'!$E$3:$DV$3,BS$4,'Eng GLA 6th, 7th, 8th'!$E66:$DV66, "&gt;-1")=0,"",SUMIF('Eng GLA 6th, 7th, 8th'!$E$3:$DV$3,BS$4,'Eng GLA 6th, 7th, 8th'!$E66:$DV66)))</f>
        <v/>
      </c>
      <c r="BT66" s="89" t="str">
        <f>IF($B66="","",IF(COUNTIFS('Eng GLA 6th, 7th, 8th'!$E$3:$DV$3,BT$4,'Eng GLA 6th, 7th, 8th'!$E66:$DV66, "&gt;-1")=0,"",SUMIF('Eng GLA 6th, 7th, 8th'!$E$3:$DV$3,BT$4,'Eng GLA 6th, 7th, 8th'!$E66:$DV66)))</f>
        <v/>
      </c>
      <c r="BU66" s="89" t="str">
        <f>IF($B66="","",IF(COUNTIFS('Eng GLA 6th, 7th, 8th'!$E$3:$DV$3,BU$4,'Eng GLA 6th, 7th, 8th'!$E66:$DV66, "&gt;-1")=0,"",SUMIF('Eng GLA 6th, 7th, 8th'!$E$3:$DV$3,BU$4,'Eng GLA 6th, 7th, 8th'!$E66:$DV66)))</f>
        <v/>
      </c>
      <c r="BV66" s="89" t="str">
        <f>IF($B66="","",IF(COUNTIFS('Eng GLA 6th, 7th, 8th'!$E$3:$DV$3,BV$4,'Eng GLA 6th, 7th, 8th'!$E66:$DV66, "&gt;-1")=0,"",SUMIF('Eng GLA 6th, 7th, 8th'!$E$3:$DV$3,BV$4,'Eng GLA 6th, 7th, 8th'!$E66:$DV66)))</f>
        <v/>
      </c>
      <c r="BW66" s="89" t="str">
        <f>IF($B66="","",IF(COUNTIFS('Eng GLA 6th, 7th, 8th'!$E$3:$DV$3,BW$4,'Eng GLA 6th, 7th, 8th'!$E66:$DV66, "&gt;-1")=0,"",SUMIF('Eng GLA 6th, 7th, 8th'!$E$3:$DV$3,BW$4,'Eng GLA 6th, 7th, 8th'!$E66:$DV66)))</f>
        <v/>
      </c>
      <c r="BX66" s="89" t="str">
        <f>IF($B66="","",IF(COUNTIFS('Eng GLA 6th, 7th, 8th'!$E$3:$DV$3,BX$4,'Eng GLA 6th, 7th, 8th'!$E66:$DV66, "&gt;-1")=0,"",SUMIF('Eng GLA 6th, 7th, 8th'!$E$3:$DV$3,BX$4,'Eng GLA 6th, 7th, 8th'!$E66:$DV66)))</f>
        <v/>
      </c>
      <c r="BY66" s="89" t="str">
        <f>IF($B66="","",IF(COUNTIFS('Eng GLA 6th, 7th, 8th'!$E$3:$DV$3,BY$4,'Eng GLA 6th, 7th, 8th'!$E66:$DV66, "&gt;-1")=0,"",SUMIF('Eng GLA 6th, 7th, 8th'!$E$3:$DV$3,BY$4,'Eng GLA 6th, 7th, 8th'!$E66:$DV66)))</f>
        <v/>
      </c>
      <c r="BZ66" s="89" t="str">
        <f>IF($B66="","",IF(COUNTIFS('Eng GLA 6th, 7th, 8th'!$E$3:$DV$3,BZ$4,'Eng GLA 6th, 7th, 8th'!$E66:$DV66, "&gt;-1")=0,"",SUMIF('Eng GLA 6th, 7th, 8th'!$E$3:$DV$3,BZ$4,'Eng GLA 6th, 7th, 8th'!$E66:$DV66)))</f>
        <v/>
      </c>
      <c r="CA66" s="89" t="str">
        <f>IF($B66="","",IF(COUNTIFS('Eng GLA 6th, 7th, 8th'!$E$3:$DV$3,CA$4,'Eng GLA 6th, 7th, 8th'!$E66:$DV66, "&gt;-1")=0,"",SUMIF('Eng GLA 6th, 7th, 8th'!$E$3:$DV$3,CA$4,'Eng GLA 6th, 7th, 8th'!$E66:$DV66)))</f>
        <v/>
      </c>
      <c r="CB66" s="426"/>
      <c r="CC66" s="133" t="str">
        <f>IFERROR(IF((COUNT('Eng GLA 6th, 7th, 8th'!E66:U66)=0)," ",(SUM('Eng GLA 6th, 7th, 8th'!E66:U66)/$CC$3)),"")</f>
        <v xml:space="preserve"> </v>
      </c>
      <c r="CD66" s="133" t="str">
        <f>IFERROR(IF((COUNT('Eng GLA 6th, 7th, 8th'!V66:AA66)=0)," ",(SUM('Eng GLA 6th, 7th, 8th'!V66:AA66)/$CD$3)),"")</f>
        <v xml:space="preserve"> </v>
      </c>
      <c r="CE66" s="133" t="str">
        <f>IFERROR(IF((COUNT('Eng GLA 6th, 7th, 8th'!AB66:AG66)=0)," ",(SUM('Eng GLA 6th, 7th, 8th'!AB66:AG66)/$CE$3)),"")</f>
        <v xml:space="preserve"> </v>
      </c>
      <c r="CF66" s="133" t="str">
        <f>IFERROR(IF((COUNT('Eng GLA 6th, 7th, 8th'!AH66:AP66)=0)," ",(SUM('Eng GLA 6th, 7th, 8th'!AH66:AP66)/$CF$3)),"")</f>
        <v xml:space="preserve"> </v>
      </c>
      <c r="CG66" s="433" t="str">
        <f>IFERROR(IF((COUNT('Eng GLA 6th, 7th, 8th'!AR66:BH66)=0)," ",(SUM('Eng GLA 6th, 7th, 8th'!AR66:BH66)/$CG$3)),"")</f>
        <v xml:space="preserve"> </v>
      </c>
      <c r="CH66" s="433" t="str">
        <f>IFERROR(IF((COUNT('Eng GLA 6th, 7th, 8th'!BI66:BN66)=0)," ",(SUM('Eng GLA 6th, 7th, 8th'!BI66:BN66)/$CH$3)),"")</f>
        <v xml:space="preserve"> </v>
      </c>
      <c r="CI66" s="433" t="str">
        <f>IFERROR(IF((COUNT('Eng GLA 6th, 7th, 8th'!BO66:BT66)=0)," ",(SUM('Eng GLA 6th, 7th, 8th'!BO66:BT66)/$CI$3)),"")</f>
        <v xml:space="preserve"> </v>
      </c>
      <c r="CJ66" s="433" t="str">
        <f>IFERROR(IF((COUNT('Eng GLA 6th, 7th, 8th'!BU66:CF66)=0)," ",(SUM('Eng GLA 6th, 7th, 8th'!BU66:CF66)/$CJ$3)),"")</f>
        <v xml:space="preserve"> </v>
      </c>
      <c r="CK66" s="433" t="str">
        <f>IFERROR(IF((COUNT('Eng GLA 6th, 7th, 8th'!CH66:CX66)=0)," ",(SUM('Eng GLA 6th, 7th, 8th'!CH66:CX66)/$CK$3)),"")</f>
        <v xml:space="preserve"> </v>
      </c>
      <c r="CL66" s="433" t="str">
        <f>IFERROR(IF((COUNT('Eng GLA 6th, 7th, 8th'!CY66:DD66)=0)," ",(SUM('Eng GLA 6th, 7th, 8th'!CY66:DD66)/$CL$3)),"")</f>
        <v xml:space="preserve"> </v>
      </c>
      <c r="CM66" s="433" t="str">
        <f>IFERROR(IF((COUNT('Eng GLA 6th, 7th, 8th'!DE66:DJ66)=0)," ",(SUM('Eng GLA 6th, 7th, 8th'!DE66:DJ66)/$CM$3)),"")</f>
        <v xml:space="preserve"> </v>
      </c>
      <c r="CN66" s="433" t="str">
        <f>IFERROR(IF((COUNT('Eng GLA 6th, 7th, 8th'!DK66:DV66)=0)," ",(SUM('Eng GLA 6th, 7th, 8th'!DK66:DV66)/$CN$3)),"")</f>
        <v xml:space="preserve"> </v>
      </c>
    </row>
    <row r="67" spans="1:92" ht="12.75" customHeight="1" x14ac:dyDescent="0.2">
      <c r="A67" s="65">
        <v>60</v>
      </c>
      <c r="B67" s="65" t="str">
        <f>'English Scores- Leveled papers'!B66</f>
        <v/>
      </c>
      <c r="C67" s="66" t="str">
        <f>'RC Mastery Check+Question type'!H64</f>
        <v/>
      </c>
      <c r="D67" s="153" t="str">
        <f>'Cover Sheet'!L64</f>
        <v/>
      </c>
      <c r="E67" s="89" t="str">
        <f>IF($B67="","",IF(COUNTIFS('English Scores- Leveled papers'!$H$3:$KM$3,E$4,'English Scores- Leveled papers'!$H66:$KM66,"&gt;-1")=0,"",SUMIF('English Scores- Leveled papers'!$H$3:$KM$3,E$4,'English Scores- Leveled papers'!$H66:$KM66)))</f>
        <v/>
      </c>
      <c r="F67" s="89" t="str">
        <f>IF($B67="","",IF(COUNTIFS('English Scores- Leveled papers'!$H$3:$KM$3,F$4,'English Scores- Leveled papers'!$H66:$KM66,"&gt;-1")=0,"",SUMIF('English Scores- Leveled papers'!$H$3:$KM$3,F$4,'English Scores- Leveled papers'!$H66:$KM66)))</f>
        <v/>
      </c>
      <c r="G67" s="89" t="str">
        <f>IF($B67="","",IF(COUNTIFS('English Scores- Leveled papers'!$H$3:$KM$3,G$4,'English Scores- Leveled papers'!$H66:$KM66,"&gt;-1")=0,"",SUMIF('English Scores- Leveled papers'!$H$3:$KM$3,G$4,'English Scores- Leveled papers'!$H66:$KM66)))</f>
        <v/>
      </c>
      <c r="H67" s="89" t="str">
        <f>IF($B67="","",IF(COUNTIFS('English Scores- Leveled papers'!$H$3:$KM$3,H$4,'English Scores- Leveled papers'!$H66:$KM66,"&gt;-1")=0,"",SUMIF('English Scores- Leveled papers'!$H$3:$KM$3,H$4,'English Scores- Leveled papers'!$H66:$KM66)))</f>
        <v/>
      </c>
      <c r="I67" s="89" t="str">
        <f>IF($B67="","",IF(COUNTIFS('English Scores- Leveled papers'!$H$3:$KM$3,I$4,'English Scores- Leveled papers'!$H66:$KM66,"&gt;-1")=0,"",SUMIF('English Scores- Leveled papers'!$H$3:$KM$3,I$4,'English Scores- Leveled papers'!$H66:$KM66)))</f>
        <v/>
      </c>
      <c r="J67" s="89" t="str">
        <f>IF($B67="","",IF(COUNTIFS('English Scores- Leveled papers'!$H$3:$KM$3,J$4,'English Scores- Leveled papers'!$H66:$KM66,"&gt;-1")=0,"",SUMIF('English Scores- Leveled papers'!$H$3:$KM$3,J$4,'English Scores- Leveled papers'!$H66:$KM66)))</f>
        <v/>
      </c>
      <c r="K67" s="89" t="str">
        <f>IF($B67="","",IF(COUNTIFS('English Scores- Leveled papers'!$H$3:$KM$3,K$4,'English Scores- Leveled papers'!$H66:$KM66,"&gt;-1")=0,"",SUMIF('English Scores- Leveled papers'!$H$3:$KM$3,K$4,'English Scores- Leveled papers'!$H66:$KM66)))</f>
        <v/>
      </c>
      <c r="L67" s="89" t="str">
        <f>IF($B67="","",IF(COUNTIFS('English Scores- Leveled papers'!$H$3:$KM$3,L$4,'English Scores- Leveled papers'!$H66:$KM66,"&gt;-1")=0,"",SUMIF('English Scores- Leveled papers'!$H$3:$KM$3,L$4,'English Scores- Leveled papers'!$H66:$KM66)))</f>
        <v/>
      </c>
      <c r="M67" s="89" t="str">
        <f>IF($B67="","",IF(COUNTIFS('English Scores- Leveled papers'!$H$3:$KM$3,M$4,'English Scores- Leveled papers'!$H66:$KM66,"&gt;-1")=0,"",SUMIF('English Scores- Leveled papers'!$H$3:$KM$3,M$4,'English Scores- Leveled papers'!$H66:$KM66)))</f>
        <v/>
      </c>
      <c r="N67" s="89" t="str">
        <f>IF($B67="","",IF(COUNTIFS('English Scores- Leveled papers'!$H$3:$KM$3,N$4,'English Scores- Leveled papers'!$H66:$KM66,"&gt;-1")=0,"",SUMIF('English Scores- Leveled papers'!$H$3:$KM$3,N$4,'English Scores- Leveled papers'!$H66:$KM66)))</f>
        <v/>
      </c>
      <c r="O67" s="89" t="str">
        <f>IF($B67="","",IF(COUNTIFS('English Scores- Leveled papers'!$H$3:$KM$3,O$4,'English Scores- Leveled papers'!$H66:$KM66,"&gt;-1")=0,"",SUMIF('English Scores- Leveled papers'!$H$3:$KM$3,O$4,'English Scores- Leveled papers'!$H66:$KM66)))</f>
        <v/>
      </c>
      <c r="P67" s="89" t="str">
        <f>IF($B67="","",IF(COUNTIFS('English Scores- Leveled papers'!$H$3:$KM$3,P$4,'English Scores- Leveled papers'!$H66:$KM66,"&gt;-1")=0,"",SUMIF('English Scores- Leveled papers'!$H$3:$KM$3,P$4,'English Scores- Leveled papers'!$H66:$KM66)))</f>
        <v/>
      </c>
      <c r="Q67" s="89" t="str">
        <f>IF($B67="","",IF(COUNTIFS('English Scores- Leveled papers'!$H$3:$KM$3,Q$4,'English Scores- Leveled papers'!$H66:$KM66,"&gt;-1")=0,"",SUMIF('English Scores- Leveled papers'!$H$3:$KM$3,Q$4,'English Scores- Leveled papers'!$H66:$KM66)))</f>
        <v/>
      </c>
      <c r="R67" s="89" t="str">
        <f>IF($B67="","",IF(COUNTIFS('English Scores- Leveled papers'!$H$3:$KM$3,R$4,'English Scores- Leveled papers'!$H66:$KM66,"&gt;-1")=0,"",SUMIF('English Scores- Leveled papers'!$H$3:$KM$3,R$4,'English Scores- Leveled papers'!$H66:$KM66)))</f>
        <v/>
      </c>
      <c r="S67" s="89" t="str">
        <f>IF($B67="","",IF(COUNTIFS('English Scores- Leveled papers'!$H$3:$KM$3,S$4,'English Scores- Leveled papers'!$H66:$KM66,"&gt;-1")=0,"",SUMIF('English Scores- Leveled papers'!$H$3:$KM$3,S$4,'English Scores- Leveled papers'!$H66:$KM66)))</f>
        <v/>
      </c>
      <c r="T67" s="89" t="str">
        <f>IF($B67="","",IF(COUNTIFS('English Scores- Leveled papers'!$H$3:$KM$3,T$4,'English Scores- Leveled papers'!$H66:$KM66,"&gt;-1")=0,"",SUMIF('English Scores- Leveled papers'!$H$3:$KM$3,T$4,'English Scores- Leveled papers'!$H66:$KM66)))</f>
        <v/>
      </c>
      <c r="U67" s="89" t="str">
        <f>IF($B67="","",IF(COUNTIFS('English Scores- Leveled papers'!$H$3:$KM$3,U$4,'English Scores- Leveled papers'!$H66:$KM66,"&gt;-1")=0,"",SUMIF('English Scores- Leveled papers'!$H$3:$KM$3,U$4,'English Scores- Leveled papers'!$H66:$KM66)))</f>
        <v/>
      </c>
      <c r="V67" s="89" t="str">
        <f>IF($B67="","",IF(COUNTIFS('English Scores- Leveled papers'!$H$3:$KM$3,V$4,'English Scores- Leveled papers'!$H66:$KM66,"&gt;-1")=0,"",SUMIF('English Scores- Leveled papers'!$H$3:$KM$3,V$4,'English Scores- Leveled papers'!$H66:$KM66)))</f>
        <v/>
      </c>
      <c r="W67" s="89" t="str">
        <f>IF($B67="","",IF(COUNTIFS('English Scores- Leveled papers'!$H$3:$KM$3,W$4,'English Scores- Leveled papers'!$H66:$KM66,"&gt;-1")=0,"",SUMIF('English Scores- Leveled papers'!$H$3:$KM$3,W$4,'English Scores- Leveled papers'!$H66:$KM66)))</f>
        <v/>
      </c>
      <c r="X67" s="89" t="str">
        <f>IF($B67="","",IF(COUNTIFS('English Scores- Leveled papers'!$H$3:$KM$3,X$4,'English Scores- Leveled papers'!$H66:$KM66,"&gt;-1")=0,"",SUMIF('English Scores- Leveled papers'!$H$3:$KM$3,X$4,'English Scores- Leveled papers'!$H66:$KM66)))</f>
        <v/>
      </c>
      <c r="Y67" s="89" t="str">
        <f>IF($B67="","",IF(COUNTIFS('English Scores- Leveled papers'!$H$3:$KM$3,Y$4,'English Scores- Leveled papers'!$H66:$KM66,"&gt;-1")=0,"",SUMIF('English Scores- Leveled papers'!$H$3:$KM$3,Y$4,'English Scores- Leveled papers'!$H66:$KM66)))</f>
        <v/>
      </c>
      <c r="Z67" s="89" t="str">
        <f>IF($B67="","",IF(COUNTIFS('English Scores- Leveled papers'!$H$3:$KM$3,Z$4,'English Scores- Leveled papers'!$H66:$KM66,"&gt;-1")=0,"",SUMIF('English Scores- Leveled papers'!$H$3:$KM$3,Z$4,'English Scores- Leveled papers'!$H66:$KM66)))</f>
        <v/>
      </c>
      <c r="AA67" s="89" t="str">
        <f>IF($B67="","",IF(COUNTIFS('English Scores- Leveled papers'!$H$3:$KM$3,AA$4,'English Scores- Leveled papers'!$H66:$KM66,"&gt;-1")=0,"",SUMIF('English Scores- Leveled papers'!$H$3:$KM$3,AA$4,'English Scores- Leveled papers'!$H66:$KM66)))</f>
        <v/>
      </c>
      <c r="AB67" s="89" t="str">
        <f>IF($B67="","",IF(COUNTIFS('English Scores- Leveled papers'!$H$3:$KM$3,AB$4,'English Scores- Leveled papers'!$H66:$KM66,"&gt;-1")=0,"",SUMIF('English Scores- Leveled papers'!$H$3:$KM$3,AB$4,'English Scores- Leveled papers'!$H66:$KM66)))</f>
        <v/>
      </c>
      <c r="AC67" s="89" t="str">
        <f>IF($B67="","",IF(COUNTIFS('English Scores- Leveled papers'!$H$3:$KM$3,AC$4,'English Scores- Leveled papers'!$H66:$KM66,"&gt;-1")=0,"",SUMIF('English Scores- Leveled papers'!$H$3:$KM$3,AC$4,'English Scores- Leveled papers'!$H66:$KM66)))</f>
        <v/>
      </c>
      <c r="AD67" s="89" t="str">
        <f>IF($B67="","",IF(COUNTIFS('English Scores- Leveled papers'!$H$3:$KM$3,AD$4,'English Scores- Leveled papers'!$H66:$KM66,"&gt;-1")=0,"",SUMIF('English Scores- Leveled papers'!$H$3:$KM$3,AD$4,'English Scores- Leveled papers'!$H66:$KM66)))</f>
        <v/>
      </c>
      <c r="AE67" s="89" t="str">
        <f>IF($B67="","",IF(COUNTIFS('English Scores- Leveled papers'!$H$3:$KM$3,AE$4,'English Scores- Leveled papers'!$H66:$KM66,"&gt;-1")=0,"",SUMIF('English Scores- Leveled papers'!$H$3:$KM$3,AE$4,'English Scores- Leveled papers'!$H66:$KM66)))</f>
        <v/>
      </c>
      <c r="AF67" s="89" t="str">
        <f>IF($B67="","",IF(COUNTIFS('English Scores- Leveled papers'!$H$3:$KM$3,AF$4,'English Scores- Leveled papers'!$H66:$KM66,"&gt;-1")=0,"",SUMIF('English Scores- Leveled papers'!$H$3:$KM$3,AF$4,'English Scores- Leveled papers'!$H66:$KM66)))</f>
        <v/>
      </c>
      <c r="AG67" s="89" t="str">
        <f>IF($B67="","",IF(COUNTIFS('English Scores- Leveled papers'!$H$3:$KM$3,AG$4,'English Scores- Leveled papers'!$H66:$KM66,"&gt;-1")=0,"",SUMIF('English Scores- Leveled papers'!$H$3:$KM$3,AG$4,'English Scores- Leveled papers'!$H66:$KM66)))</f>
        <v/>
      </c>
      <c r="AH67" s="89" t="str">
        <f>IF($B67="","",IF(COUNTIFS('English Scores- Leveled papers'!$H$3:$KM$3,AH$4,'English Scores- Leveled papers'!$H66:$KM66,"&gt;-1")=0,"",SUMIF('English Scores- Leveled papers'!$H$3:$KM$3,AH$4,'English Scores- Leveled papers'!$H66:$KM66)))</f>
        <v/>
      </c>
      <c r="AI67" s="89" t="str">
        <f>IF($B67="","",IF(COUNTIFS('English Scores- Leveled papers'!$H$3:$KM$3,AI$4,'English Scores- Leveled papers'!$H66:$KM66,"&gt;-1")=0,"",SUMIF('English Scores- Leveled papers'!$H$3:$KM$3,AI$4,'English Scores- Leveled papers'!$H66:$KM66)))</f>
        <v/>
      </c>
      <c r="AJ67" s="89" t="str">
        <f>IF($B67="","",IF(COUNTIFS('English Scores- Leveled papers'!$H$3:$KM$3,AJ$4,'English Scores- Leveled papers'!$H66:$KM66,"&gt;-1")=0,"",SUMIF('English Scores- Leveled papers'!$H$3:$KM$3,AJ$4,'English Scores- Leveled papers'!$H66:$KM66)))</f>
        <v/>
      </c>
      <c r="AK67" s="89" t="str">
        <f>IF($B67="","",IF(COUNTIFS('English Scores- Leveled papers'!$H$3:$KM$3,AK$4,'English Scores- Leveled papers'!$H66:$KM66,"&gt;-1")=0,"",SUMIF('English Scores- Leveled papers'!$H$3:$KM$3,AK$4,'English Scores- Leveled papers'!$H66:$KM66)))</f>
        <v/>
      </c>
      <c r="AL67" s="89" t="str">
        <f>IF($B67="","",IF(COUNTIFS('English Scores- Leveled papers'!$H$3:$KM$3,AL$4,'English Scores- Leveled papers'!$H66:$KM66,"&gt;-1")=0,"",SUMIF('English Scores- Leveled papers'!$H$3:$KM$3,AL$4,'English Scores- Leveled papers'!$H66:$KM66)))</f>
        <v/>
      </c>
      <c r="AM67" s="89" t="str">
        <f>IF($B67="","",IF(COUNTIFS('English Scores- Leveled papers'!$H$3:$KM$3,AM$4,'English Scores- Leveled papers'!$H66:$KM66,"&gt;-1")=0,"",SUMIF('English Scores- Leveled papers'!$H$3:$KM$3,AM$4,'English Scores- Leveled papers'!$H66:$KM66)))</f>
        <v/>
      </c>
      <c r="AN67" s="89" t="str">
        <f>IF($B67="","",IF(COUNTIFS('English Scores- Leveled papers'!$H$3:$KM$3,AN$4,'English Scores- Leveled papers'!$H66:$KM66,"&gt;-1")=0,"",SUMIF('English Scores- Leveled papers'!$H$3:$KM$3,AN$4,'English Scores- Leveled papers'!$H66:$KM66)))</f>
        <v/>
      </c>
      <c r="AO67" s="89" t="str">
        <f>IF($B67="","",IF(COUNTIFS('English Scores- Leveled papers'!$H$3:$KM$3,AO$4,'English Scores- Leveled papers'!$H66:$KM66,"&gt;-1")=0,"",SUMIF('English Scores- Leveled papers'!$H$3:$KM$3,AO$4,'English Scores- Leveled papers'!$H66:$KM66)))</f>
        <v/>
      </c>
      <c r="AP67" s="89" t="str">
        <f>IF($B67="","",IF(COUNTIFS('English Scores- Leveled papers'!$H$3:$KM$3,AP$4,'English Scores- Leveled papers'!$H66:$KM66,"&gt;-1")=0,"",SUMIF('English Scores- Leveled papers'!$H$3:$KM$3,AP$4,'English Scores- Leveled papers'!$H66:$KM66)))</f>
        <v/>
      </c>
      <c r="AQ67" s="89" t="str">
        <f>IF($B67="","",IF(COUNTIFS('English Scores- Leveled papers'!$H$3:$KM$3,AQ$4,'English Scores- Leveled papers'!$H66:$KM66,"&gt;-1")=0,"",SUMIF('English Scores- Leveled papers'!$H$3:$KM$3,AQ$4,'English Scores- Leveled papers'!$H66:$KM66)))</f>
        <v/>
      </c>
      <c r="AR67" s="89" t="str">
        <f>IF($B67="","",IF(COUNTIFS('English Scores- Leveled papers'!$H$3:$KM$3,AR$4,'English Scores- Leveled papers'!$H66:$KM66,"&gt;-1")=0,"",SUMIF('English Scores- Leveled papers'!$H$3:$KM$3,AR$4,'English Scores- Leveled papers'!$H66:$KM66)))</f>
        <v/>
      </c>
      <c r="AS67" s="89" t="str">
        <f>IF($B67="","",IF(COUNTIFS('English Scores- Leveled papers'!$H$3:$KM$3,AS$4,'English Scores- Leveled papers'!$H66:$KM66,"&gt;-1")=0,"",SUMIF('English Scores- Leveled papers'!$H$3:$KM$3,AS$4,'English Scores- Leveled papers'!$H66:$KM66)))</f>
        <v/>
      </c>
      <c r="AT67" s="89" t="str">
        <f>IF($B67="","",IF(COUNTIFS('English Scores- Leveled papers'!$H$3:$KM$3,AT$4,'English Scores- Leveled papers'!$H66:$KM66,"&gt;-1")=0,"",SUMIF('English Scores- Leveled papers'!$H$3:$KM$3,AT$4,'English Scores- Leveled papers'!$H66:$KM66)))</f>
        <v/>
      </c>
      <c r="AU67" s="89" t="str">
        <f>IF($B67="","",IF(COUNTIFS('English Scores- Leveled papers'!$H$3:$KM$3,AU$4,'English Scores- Leveled papers'!$H66:$KM66,"&gt;-1")=0,"",SUMIF('English Scores- Leveled papers'!$H$3:$KM$3,AU$4,'English Scores- Leveled papers'!$H66:$KM66)))</f>
        <v/>
      </c>
      <c r="AV67" s="89" t="str">
        <f>IF($B67="","",IF(COUNTIFS('English Scores- Leveled papers'!$H$3:$KM$3,AV$4,'English Scores- Leveled papers'!$H66:$KM66,"&gt;-1")=0,"",SUMIF('English Scores- Leveled papers'!$H$3:$KM$3,AV$4,'English Scores- Leveled papers'!$H66:$KM66)))</f>
        <v/>
      </c>
      <c r="AW67" s="89" t="str">
        <f>IF($B67="","",IF(COUNTIFS('English Scores- Leveled papers'!$H$3:$KM$3,AW$4,'English Scores- Leveled papers'!$H66:$KM66,"&gt;-1")=0,"",SUMIF('English Scores- Leveled papers'!$H$3:$KM$3,AW$4,'English Scores- Leveled papers'!$H66:$KM66)))</f>
        <v/>
      </c>
      <c r="AX67" s="89" t="str">
        <f>IF($B67="","",IF(COUNTIFS('English Scores- Leveled papers'!$H$3:$KM$3,AX$4,'English Scores- Leveled papers'!$H66:$KM66,"&gt;-1")=0,"",SUMIF('English Scores- Leveled papers'!$H$3:$KM$3,AX$4,'English Scores- Leveled papers'!$H66:$KM66)))</f>
        <v/>
      </c>
      <c r="AY67" s="89" t="str">
        <f>IF($B67="","",IF(COUNTIFS('English Scores- Leveled papers'!$H$3:$KM$3,AY$4,'English Scores- Leveled papers'!$H66:$KM66,"&gt;-1")=0,"",SUMIF('English Scores- Leveled papers'!$H$3:$KM$3,AY$4,'English Scores- Leveled papers'!$H66:$KM66)))</f>
        <v/>
      </c>
      <c r="AZ67" s="89" t="str">
        <f>IF($B67="","",IF(COUNTIFS('English Scores- Leveled papers'!$H$3:$KM$3,AZ$4,'English Scores- Leveled papers'!$H66:$KM66,"&gt;-1")=0,"",SUMIF('English Scores- Leveled papers'!$H$3:$KM$3,AZ$4,'English Scores- Leveled papers'!$H66:$KM66)))</f>
        <v/>
      </c>
      <c r="BA67" s="89" t="str">
        <f>IF($B67="","",IF(COUNTIFS('English Scores- Leveled papers'!$H$3:$KM$3,BA$4,'English Scores- Leveled papers'!$H66:$KM66,"&gt;-1")=0,"",SUMIF('English Scores- Leveled papers'!$H$3:$KM$3,BA$4,'English Scores- Leveled papers'!$H66:$KM66)))</f>
        <v/>
      </c>
      <c r="BB67" s="89" t="str">
        <f>IF($B67="","",IF(COUNTIFS('English Scores- Leveled papers'!$H$3:$KM$3,BB$4,'English Scores- Leveled papers'!$H66:$KM66,"&gt;-1")=0,"",SUMIF('English Scores- Leveled papers'!$H$3:$KM$3,BB$4,'English Scores- Leveled papers'!$H66:$KM66)))</f>
        <v/>
      </c>
      <c r="BC67" s="89" t="str">
        <f>IF($B67="","",IF(COUNTIFS('English Scores- Leveled papers'!$H$3:$KM$3,BC$4,'English Scores- Leveled papers'!$H66:$KM66,"&gt;-1")=0,"",SUMIF('English Scores- Leveled papers'!$H$3:$KM$3,BC$4,'English Scores- Leveled papers'!$H66:$KM66)))</f>
        <v/>
      </c>
      <c r="BD67" s="89" t="str">
        <f>IF($B67="","",IF(COUNTIFS('English Scores- Leveled papers'!$H$3:$KM$3,BD$4,'English Scores- Leveled papers'!$H66:$KM66,"&gt;-1")=0,"",SUMIF('English Scores- Leveled papers'!$H$3:$KM$3,BD$4,'English Scores- Leveled papers'!$H66:$KM66)))</f>
        <v/>
      </c>
      <c r="BE67" s="89" t="str">
        <f>IF($B67="","",IF(COUNTIFS('English Scores- Leveled papers'!$H$3:$KM$3,BE$4,'English Scores- Leveled papers'!$H66:$KM66,"&gt;-1")=0,"",SUMIF('English Scores- Leveled papers'!$H$3:$KM$3,BE$4,'English Scores- Leveled papers'!$H66:$KM66)))</f>
        <v/>
      </c>
      <c r="BF67" s="89" t="str">
        <f>IF($B67="","",IF(COUNTIFS('English Scores- Leveled papers'!$H$3:$KM$3,BF$4,'English Scores- Leveled papers'!$H66:$KM66,"&gt;-1")=0,"",SUMIF('English Scores- Leveled papers'!$H$3:$KM$3,BF$4,'English Scores- Leveled papers'!$H66:$KM66)))</f>
        <v/>
      </c>
      <c r="BG67" s="89" t="str">
        <f>IF($B67="","",IF(COUNTIFS('English Scores- Leveled papers'!$H$3:$KM$3,BG$4,'English Scores- Leveled papers'!$H66:$KM66,"&gt;-1")=0,"",SUMIF('English Scores- Leveled papers'!$H$3:$KM$3,BG$4,'English Scores- Leveled papers'!$H66:$KM66)))</f>
        <v/>
      </c>
      <c r="BH67" s="89" t="str">
        <f>IF($B67="","",IF(COUNTIFS('English Scores- Leveled papers'!$H$3:$KM$3,BH$4,'English Scores- Leveled papers'!$H66:$KM66,"&gt;-1")=0,"",SUMIF('English Scores- Leveled papers'!$H$3:$KM$3,BH$4,'English Scores- Leveled papers'!$H66:$KM66)))</f>
        <v/>
      </c>
      <c r="BI67" s="89" t="str">
        <f>IF($B67="","",IF(COUNTIFS('English Scores- Leveled papers'!$H$3:$KM$3,BI$4,'English Scores- Leveled papers'!$H66:$KM66,"&gt;-1")=0,"",SUMIF('English Scores- Leveled papers'!$H$3:$KM$3,BI$4,'English Scores- Leveled papers'!$H66:$KM66)))</f>
        <v/>
      </c>
      <c r="BJ67" s="89" t="str">
        <f>IF($B67="","",IF(COUNTIFS('English Scores- Leveled papers'!$H$3:$KM$3,BJ$4,'English Scores- Leveled papers'!$H66:$KM66,"&gt;-1")=0,"",SUMIF('English Scores- Leveled papers'!$H$3:$KM$3,BJ$4,'English Scores- Leveled papers'!$H66:$KM66)))</f>
        <v/>
      </c>
      <c r="BK67" s="89" t="str">
        <f>IF($B67="","",IF(COUNTIFS('English Scores- Leveled papers'!$H$3:$KM$3,BK$4,'English Scores- Leveled papers'!$H66:$KM66,"&gt;-1")=0,"",SUMIF('English Scores- Leveled papers'!$H$3:$KM$3,BK$4,'English Scores- Leveled papers'!$H66:$KM66)))</f>
        <v/>
      </c>
      <c r="BL67" s="89" t="str">
        <f>IF($B67="","",IF(COUNTIFS('English Scores- Leveled papers'!$H$3:$KM$3,BL$4,'English Scores- Leveled papers'!$H66:$KM66,"&gt;-1")=0,"",SUMIF('English Scores- Leveled papers'!$H$3:$KM$3,BL$4,'English Scores- Leveled papers'!$H66:$KM66)))</f>
        <v/>
      </c>
      <c r="BM67" s="89" t="str">
        <f>IF($B67="","",IF(COUNTIFS('Eng GLA 6th, 7th, 8th'!$E$3:$DV$3,BM$4,'Eng GLA 6th, 7th, 8th'!$E67:$DV67, "&gt;-1")=0,"",SUMIF('Eng GLA 6th, 7th, 8th'!$E$3:$DV$3,BM$4,'Eng GLA 6th, 7th, 8th'!$E67:$DV67)))</f>
        <v/>
      </c>
      <c r="BN67" s="89" t="str">
        <f>IF($B67="","",IF(COUNTIFS('Eng GLA 6th, 7th, 8th'!$E$3:$DV$3,BN$4,'Eng GLA 6th, 7th, 8th'!$E67:$DV67, "&gt;-1")=0,"",SUMIF('Eng GLA 6th, 7th, 8th'!$E$3:$DV$3,BN$4,'Eng GLA 6th, 7th, 8th'!$E67:$DV67)))</f>
        <v/>
      </c>
      <c r="BO67" s="89" t="str">
        <f>IF($B67="","",IF(COUNTIFS('Eng GLA 6th, 7th, 8th'!$E$3:$DV$3,BO$4,'Eng GLA 6th, 7th, 8th'!$E67:$DV67, "&gt;-1")=0,"",SUMIF('Eng GLA 6th, 7th, 8th'!$E$3:$DV$3,BO$4,'Eng GLA 6th, 7th, 8th'!$E67:$DV67)))</f>
        <v/>
      </c>
      <c r="BP67" s="89" t="str">
        <f>IF($B67="","",IF(COUNTIFS('Eng GLA 6th, 7th, 8th'!$E$3:$DV$3,BP$4,'Eng GLA 6th, 7th, 8th'!$E67:$DV67, "&gt;-1")=0,"",SUMIF('Eng GLA 6th, 7th, 8th'!$E$3:$DV$3,BP$4,'Eng GLA 6th, 7th, 8th'!$E67:$DV67)))</f>
        <v/>
      </c>
      <c r="BQ67" s="89" t="str">
        <f>IF($B67="","",IF(COUNTIFS('Eng GLA 6th, 7th, 8th'!$E$3:$DV$3,BQ$4,'Eng GLA 6th, 7th, 8th'!$E67:$DV67, "&gt;-1")=0,"",SUMIF('Eng GLA 6th, 7th, 8th'!$E$3:$DV$3,BQ$4,'Eng GLA 6th, 7th, 8th'!$E67:$DV67)))</f>
        <v/>
      </c>
      <c r="BR67" s="89" t="str">
        <f>IF($B67="","",IF(COUNTIFS('Eng GLA 6th, 7th, 8th'!$E$3:$DV$3,BR$4,'Eng GLA 6th, 7th, 8th'!$E67:$DV67, "&gt;-1")=0,"",SUMIF('Eng GLA 6th, 7th, 8th'!$E$3:$DV$3,BR$4,'Eng GLA 6th, 7th, 8th'!$E67:$DV67)))</f>
        <v/>
      </c>
      <c r="BS67" s="89" t="str">
        <f>IF($B67="","",IF(COUNTIFS('Eng GLA 6th, 7th, 8th'!$E$3:$DV$3,BS$4,'Eng GLA 6th, 7th, 8th'!$E67:$DV67, "&gt;-1")=0,"",SUMIF('Eng GLA 6th, 7th, 8th'!$E$3:$DV$3,BS$4,'Eng GLA 6th, 7th, 8th'!$E67:$DV67)))</f>
        <v/>
      </c>
      <c r="BT67" s="89" t="str">
        <f>IF($B67="","",IF(COUNTIFS('Eng GLA 6th, 7th, 8th'!$E$3:$DV$3,BT$4,'Eng GLA 6th, 7th, 8th'!$E67:$DV67, "&gt;-1")=0,"",SUMIF('Eng GLA 6th, 7th, 8th'!$E$3:$DV$3,BT$4,'Eng GLA 6th, 7th, 8th'!$E67:$DV67)))</f>
        <v/>
      </c>
      <c r="BU67" s="89" t="str">
        <f>IF($B67="","",IF(COUNTIFS('Eng GLA 6th, 7th, 8th'!$E$3:$DV$3,BU$4,'Eng GLA 6th, 7th, 8th'!$E67:$DV67, "&gt;-1")=0,"",SUMIF('Eng GLA 6th, 7th, 8th'!$E$3:$DV$3,BU$4,'Eng GLA 6th, 7th, 8th'!$E67:$DV67)))</f>
        <v/>
      </c>
      <c r="BV67" s="89" t="str">
        <f>IF($B67="","",IF(COUNTIFS('Eng GLA 6th, 7th, 8th'!$E$3:$DV$3,BV$4,'Eng GLA 6th, 7th, 8th'!$E67:$DV67, "&gt;-1")=0,"",SUMIF('Eng GLA 6th, 7th, 8th'!$E$3:$DV$3,BV$4,'Eng GLA 6th, 7th, 8th'!$E67:$DV67)))</f>
        <v/>
      </c>
      <c r="BW67" s="89" t="str">
        <f>IF($B67="","",IF(COUNTIFS('Eng GLA 6th, 7th, 8th'!$E$3:$DV$3,BW$4,'Eng GLA 6th, 7th, 8th'!$E67:$DV67, "&gt;-1")=0,"",SUMIF('Eng GLA 6th, 7th, 8th'!$E$3:$DV$3,BW$4,'Eng GLA 6th, 7th, 8th'!$E67:$DV67)))</f>
        <v/>
      </c>
      <c r="BX67" s="89" t="str">
        <f>IF($B67="","",IF(COUNTIFS('Eng GLA 6th, 7th, 8th'!$E$3:$DV$3,BX$4,'Eng GLA 6th, 7th, 8th'!$E67:$DV67, "&gt;-1")=0,"",SUMIF('Eng GLA 6th, 7th, 8th'!$E$3:$DV$3,BX$4,'Eng GLA 6th, 7th, 8th'!$E67:$DV67)))</f>
        <v/>
      </c>
      <c r="BY67" s="89" t="str">
        <f>IF($B67="","",IF(COUNTIFS('Eng GLA 6th, 7th, 8th'!$E$3:$DV$3,BY$4,'Eng GLA 6th, 7th, 8th'!$E67:$DV67, "&gt;-1")=0,"",SUMIF('Eng GLA 6th, 7th, 8th'!$E$3:$DV$3,BY$4,'Eng GLA 6th, 7th, 8th'!$E67:$DV67)))</f>
        <v/>
      </c>
      <c r="BZ67" s="89" t="str">
        <f>IF($B67="","",IF(COUNTIFS('Eng GLA 6th, 7th, 8th'!$E$3:$DV$3,BZ$4,'Eng GLA 6th, 7th, 8th'!$E67:$DV67, "&gt;-1")=0,"",SUMIF('Eng GLA 6th, 7th, 8th'!$E$3:$DV$3,BZ$4,'Eng GLA 6th, 7th, 8th'!$E67:$DV67)))</f>
        <v/>
      </c>
      <c r="CA67" s="89" t="str">
        <f>IF($B67="","",IF(COUNTIFS('Eng GLA 6th, 7th, 8th'!$E$3:$DV$3,CA$4,'Eng GLA 6th, 7th, 8th'!$E67:$DV67, "&gt;-1")=0,"",SUMIF('Eng GLA 6th, 7th, 8th'!$E$3:$DV$3,CA$4,'Eng GLA 6th, 7th, 8th'!$E67:$DV67)))</f>
        <v/>
      </c>
      <c r="CB67" s="426"/>
      <c r="CC67" s="133" t="str">
        <f>IFERROR(IF((COUNT('Eng GLA 6th, 7th, 8th'!E67:U67)=0)," ",(SUM('Eng GLA 6th, 7th, 8th'!E67:U67)/$CC$3)),"")</f>
        <v xml:space="preserve"> </v>
      </c>
      <c r="CD67" s="133" t="str">
        <f>IFERROR(IF((COUNT('Eng GLA 6th, 7th, 8th'!V67:AA67)=0)," ",(SUM('Eng GLA 6th, 7th, 8th'!V67:AA67)/$CD$3)),"")</f>
        <v xml:space="preserve"> </v>
      </c>
      <c r="CE67" s="133" t="str">
        <f>IFERROR(IF((COUNT('Eng GLA 6th, 7th, 8th'!AB67:AG67)=0)," ",(SUM('Eng GLA 6th, 7th, 8th'!AB67:AG67)/$CE$3)),"")</f>
        <v xml:space="preserve"> </v>
      </c>
      <c r="CF67" s="133" t="str">
        <f>IFERROR(IF((COUNT('Eng GLA 6th, 7th, 8th'!AH67:AP67)=0)," ",(SUM('Eng GLA 6th, 7th, 8th'!AH67:AP67)/$CF$3)),"")</f>
        <v xml:space="preserve"> </v>
      </c>
      <c r="CG67" s="433" t="str">
        <f>IFERROR(IF((COUNT('Eng GLA 6th, 7th, 8th'!AR67:BH67)=0)," ",(SUM('Eng GLA 6th, 7th, 8th'!AR67:BH67)/$CG$3)),"")</f>
        <v xml:space="preserve"> </v>
      </c>
      <c r="CH67" s="433" t="str">
        <f>IFERROR(IF((COUNT('Eng GLA 6th, 7th, 8th'!BI67:BN67)=0)," ",(SUM('Eng GLA 6th, 7th, 8th'!BI67:BN67)/$CH$3)),"")</f>
        <v xml:space="preserve"> </v>
      </c>
      <c r="CI67" s="433" t="str">
        <f>IFERROR(IF((COUNT('Eng GLA 6th, 7th, 8th'!BO67:BT67)=0)," ",(SUM('Eng GLA 6th, 7th, 8th'!BO67:BT67)/$CI$3)),"")</f>
        <v xml:space="preserve"> </v>
      </c>
      <c r="CJ67" s="433" t="str">
        <f>IFERROR(IF((COUNT('Eng GLA 6th, 7th, 8th'!BU67:CF67)=0)," ",(SUM('Eng GLA 6th, 7th, 8th'!BU67:CF67)/$CJ$3)),"")</f>
        <v xml:space="preserve"> </v>
      </c>
      <c r="CK67" s="433" t="str">
        <f>IFERROR(IF((COUNT('Eng GLA 6th, 7th, 8th'!CH67:CX67)=0)," ",(SUM('Eng GLA 6th, 7th, 8th'!CH67:CX67)/$CK$3)),"")</f>
        <v xml:space="preserve"> </v>
      </c>
      <c r="CL67" s="433" t="str">
        <f>IFERROR(IF((COUNT('Eng GLA 6th, 7th, 8th'!CY67:DD67)=0)," ",(SUM('Eng GLA 6th, 7th, 8th'!CY67:DD67)/$CL$3)),"")</f>
        <v xml:space="preserve"> </v>
      </c>
      <c r="CM67" s="433" t="str">
        <f>IFERROR(IF((COUNT('Eng GLA 6th, 7th, 8th'!DE67:DJ67)=0)," ",(SUM('Eng GLA 6th, 7th, 8th'!DE67:DJ67)/$CM$3)),"")</f>
        <v xml:space="preserve"> </v>
      </c>
      <c r="CN67" s="433" t="str">
        <f>IFERROR(IF((COUNT('Eng GLA 6th, 7th, 8th'!DK67:DV67)=0)," ",(SUM('Eng GLA 6th, 7th, 8th'!DK67:DV67)/$CN$3)),"")</f>
        <v xml:space="preserve"> </v>
      </c>
    </row>
    <row r="68" spans="1:92" ht="12.75" customHeight="1" x14ac:dyDescent="0.2">
      <c r="A68" s="65">
        <v>61</v>
      </c>
      <c r="B68" s="65" t="str">
        <f>'English Scores- Leveled papers'!B67</f>
        <v/>
      </c>
      <c r="C68" s="66" t="str">
        <f>'RC Mastery Check+Question type'!H65</f>
        <v/>
      </c>
      <c r="D68" s="153" t="str">
        <f>'Cover Sheet'!L65</f>
        <v/>
      </c>
      <c r="E68" s="89" t="str">
        <f>IF($B68="","",IF(COUNTIFS('English Scores- Leveled papers'!$H$3:$KM$3,E$4,'English Scores- Leveled papers'!$H67:$KM67,"&gt;-1")=0,"",SUMIF('English Scores- Leveled papers'!$H$3:$KM$3,E$4,'English Scores- Leveled papers'!$H67:$KM67)))</f>
        <v/>
      </c>
      <c r="F68" s="89" t="str">
        <f>IF($B68="","",IF(COUNTIFS('English Scores- Leveled papers'!$H$3:$KM$3,F$4,'English Scores- Leveled papers'!$H67:$KM67,"&gt;-1")=0,"",SUMIF('English Scores- Leveled papers'!$H$3:$KM$3,F$4,'English Scores- Leveled papers'!$H67:$KM67)))</f>
        <v/>
      </c>
      <c r="G68" s="89" t="str">
        <f>IF($B68="","",IF(COUNTIFS('English Scores- Leveled papers'!$H$3:$KM$3,G$4,'English Scores- Leveled papers'!$H67:$KM67,"&gt;-1")=0,"",SUMIF('English Scores- Leveled papers'!$H$3:$KM$3,G$4,'English Scores- Leveled papers'!$H67:$KM67)))</f>
        <v/>
      </c>
      <c r="H68" s="89" t="str">
        <f>IF($B68="","",IF(COUNTIFS('English Scores- Leveled papers'!$H$3:$KM$3,H$4,'English Scores- Leveled papers'!$H67:$KM67,"&gt;-1")=0,"",SUMIF('English Scores- Leveled papers'!$H$3:$KM$3,H$4,'English Scores- Leveled papers'!$H67:$KM67)))</f>
        <v/>
      </c>
      <c r="I68" s="89" t="str">
        <f>IF($B68="","",IF(COUNTIFS('English Scores- Leveled papers'!$H$3:$KM$3,I$4,'English Scores- Leveled papers'!$H67:$KM67,"&gt;-1")=0,"",SUMIF('English Scores- Leveled papers'!$H$3:$KM$3,I$4,'English Scores- Leveled papers'!$H67:$KM67)))</f>
        <v/>
      </c>
      <c r="J68" s="89" t="str">
        <f>IF($B68="","",IF(COUNTIFS('English Scores- Leveled papers'!$H$3:$KM$3,J$4,'English Scores- Leveled papers'!$H67:$KM67,"&gt;-1")=0,"",SUMIF('English Scores- Leveled papers'!$H$3:$KM$3,J$4,'English Scores- Leveled papers'!$H67:$KM67)))</f>
        <v/>
      </c>
      <c r="K68" s="89" t="str">
        <f>IF($B68="","",IF(COUNTIFS('English Scores- Leveled papers'!$H$3:$KM$3,K$4,'English Scores- Leveled papers'!$H67:$KM67,"&gt;-1")=0,"",SUMIF('English Scores- Leveled papers'!$H$3:$KM$3,K$4,'English Scores- Leveled papers'!$H67:$KM67)))</f>
        <v/>
      </c>
      <c r="L68" s="89" t="str">
        <f>IF($B68="","",IF(COUNTIFS('English Scores- Leveled papers'!$H$3:$KM$3,L$4,'English Scores- Leveled papers'!$H67:$KM67,"&gt;-1")=0,"",SUMIF('English Scores- Leveled papers'!$H$3:$KM$3,L$4,'English Scores- Leveled papers'!$H67:$KM67)))</f>
        <v/>
      </c>
      <c r="M68" s="89" t="str">
        <f>IF($B68="","",IF(COUNTIFS('English Scores- Leveled papers'!$H$3:$KM$3,M$4,'English Scores- Leveled papers'!$H67:$KM67,"&gt;-1")=0,"",SUMIF('English Scores- Leveled papers'!$H$3:$KM$3,M$4,'English Scores- Leveled papers'!$H67:$KM67)))</f>
        <v/>
      </c>
      <c r="N68" s="89" t="str">
        <f>IF($B68="","",IF(COUNTIFS('English Scores- Leveled papers'!$H$3:$KM$3,N$4,'English Scores- Leveled papers'!$H67:$KM67,"&gt;-1")=0,"",SUMIF('English Scores- Leveled papers'!$H$3:$KM$3,N$4,'English Scores- Leveled papers'!$H67:$KM67)))</f>
        <v/>
      </c>
      <c r="O68" s="89" t="str">
        <f>IF($B68="","",IF(COUNTIFS('English Scores- Leveled papers'!$H$3:$KM$3,O$4,'English Scores- Leveled papers'!$H67:$KM67,"&gt;-1")=0,"",SUMIF('English Scores- Leveled papers'!$H$3:$KM$3,O$4,'English Scores- Leveled papers'!$H67:$KM67)))</f>
        <v/>
      </c>
      <c r="P68" s="89" t="str">
        <f>IF($B68="","",IF(COUNTIFS('English Scores- Leveled papers'!$H$3:$KM$3,P$4,'English Scores- Leveled papers'!$H67:$KM67,"&gt;-1")=0,"",SUMIF('English Scores- Leveled papers'!$H$3:$KM$3,P$4,'English Scores- Leveled papers'!$H67:$KM67)))</f>
        <v/>
      </c>
      <c r="Q68" s="89" t="str">
        <f>IF($B68="","",IF(COUNTIFS('English Scores- Leveled papers'!$H$3:$KM$3,Q$4,'English Scores- Leveled papers'!$H67:$KM67,"&gt;-1")=0,"",SUMIF('English Scores- Leveled papers'!$H$3:$KM$3,Q$4,'English Scores- Leveled papers'!$H67:$KM67)))</f>
        <v/>
      </c>
      <c r="R68" s="89" t="str">
        <f>IF($B68="","",IF(COUNTIFS('English Scores- Leveled papers'!$H$3:$KM$3,R$4,'English Scores- Leveled papers'!$H67:$KM67,"&gt;-1")=0,"",SUMIF('English Scores- Leveled papers'!$H$3:$KM$3,R$4,'English Scores- Leveled papers'!$H67:$KM67)))</f>
        <v/>
      </c>
      <c r="S68" s="89" t="str">
        <f>IF($B68="","",IF(COUNTIFS('English Scores- Leveled papers'!$H$3:$KM$3,S$4,'English Scores- Leveled papers'!$H67:$KM67,"&gt;-1")=0,"",SUMIF('English Scores- Leveled papers'!$H$3:$KM$3,S$4,'English Scores- Leveled papers'!$H67:$KM67)))</f>
        <v/>
      </c>
      <c r="T68" s="89" t="str">
        <f>IF($B68="","",IF(COUNTIFS('English Scores- Leveled papers'!$H$3:$KM$3,T$4,'English Scores- Leveled papers'!$H67:$KM67,"&gt;-1")=0,"",SUMIF('English Scores- Leveled papers'!$H$3:$KM$3,T$4,'English Scores- Leveled papers'!$H67:$KM67)))</f>
        <v/>
      </c>
      <c r="U68" s="89" t="str">
        <f>IF($B68="","",IF(COUNTIFS('English Scores- Leveled papers'!$H$3:$KM$3,U$4,'English Scores- Leveled papers'!$H67:$KM67,"&gt;-1")=0,"",SUMIF('English Scores- Leveled papers'!$H$3:$KM$3,U$4,'English Scores- Leveled papers'!$H67:$KM67)))</f>
        <v/>
      </c>
      <c r="V68" s="89" t="str">
        <f>IF($B68="","",IF(COUNTIFS('English Scores- Leveled papers'!$H$3:$KM$3,V$4,'English Scores- Leveled papers'!$H67:$KM67,"&gt;-1")=0,"",SUMIF('English Scores- Leveled papers'!$H$3:$KM$3,V$4,'English Scores- Leveled papers'!$H67:$KM67)))</f>
        <v/>
      </c>
      <c r="W68" s="89" t="str">
        <f>IF($B68="","",IF(COUNTIFS('English Scores- Leveled papers'!$H$3:$KM$3,W$4,'English Scores- Leveled papers'!$H67:$KM67,"&gt;-1")=0,"",SUMIF('English Scores- Leveled papers'!$H$3:$KM$3,W$4,'English Scores- Leveled papers'!$H67:$KM67)))</f>
        <v/>
      </c>
      <c r="X68" s="89" t="str">
        <f>IF($B68="","",IF(COUNTIFS('English Scores- Leveled papers'!$H$3:$KM$3,X$4,'English Scores- Leveled papers'!$H67:$KM67,"&gt;-1")=0,"",SUMIF('English Scores- Leveled papers'!$H$3:$KM$3,X$4,'English Scores- Leveled papers'!$H67:$KM67)))</f>
        <v/>
      </c>
      <c r="Y68" s="89" t="str">
        <f>IF($B68="","",IF(COUNTIFS('English Scores- Leveled papers'!$H$3:$KM$3,Y$4,'English Scores- Leveled papers'!$H67:$KM67,"&gt;-1")=0,"",SUMIF('English Scores- Leveled papers'!$H$3:$KM$3,Y$4,'English Scores- Leveled papers'!$H67:$KM67)))</f>
        <v/>
      </c>
      <c r="Z68" s="89" t="str">
        <f>IF($B68="","",IF(COUNTIFS('English Scores- Leveled papers'!$H$3:$KM$3,Z$4,'English Scores- Leveled papers'!$H67:$KM67,"&gt;-1")=0,"",SUMIF('English Scores- Leveled papers'!$H$3:$KM$3,Z$4,'English Scores- Leveled papers'!$H67:$KM67)))</f>
        <v/>
      </c>
      <c r="AA68" s="89" t="str">
        <f>IF($B68="","",IF(COUNTIFS('English Scores- Leveled papers'!$H$3:$KM$3,AA$4,'English Scores- Leveled papers'!$H67:$KM67,"&gt;-1")=0,"",SUMIF('English Scores- Leveled papers'!$H$3:$KM$3,AA$4,'English Scores- Leveled papers'!$H67:$KM67)))</f>
        <v/>
      </c>
      <c r="AB68" s="89" t="str">
        <f>IF($B68="","",IF(COUNTIFS('English Scores- Leveled papers'!$H$3:$KM$3,AB$4,'English Scores- Leveled papers'!$H67:$KM67,"&gt;-1")=0,"",SUMIF('English Scores- Leveled papers'!$H$3:$KM$3,AB$4,'English Scores- Leveled papers'!$H67:$KM67)))</f>
        <v/>
      </c>
      <c r="AC68" s="89" t="str">
        <f>IF($B68="","",IF(COUNTIFS('English Scores- Leveled papers'!$H$3:$KM$3,AC$4,'English Scores- Leveled papers'!$H67:$KM67,"&gt;-1")=0,"",SUMIF('English Scores- Leveled papers'!$H$3:$KM$3,AC$4,'English Scores- Leveled papers'!$H67:$KM67)))</f>
        <v/>
      </c>
      <c r="AD68" s="89" t="str">
        <f>IF($B68="","",IF(COUNTIFS('English Scores- Leveled papers'!$H$3:$KM$3,AD$4,'English Scores- Leveled papers'!$H67:$KM67,"&gt;-1")=0,"",SUMIF('English Scores- Leveled papers'!$H$3:$KM$3,AD$4,'English Scores- Leveled papers'!$H67:$KM67)))</f>
        <v/>
      </c>
      <c r="AE68" s="89" t="str">
        <f>IF($B68="","",IF(COUNTIFS('English Scores- Leveled papers'!$H$3:$KM$3,AE$4,'English Scores- Leveled papers'!$H67:$KM67,"&gt;-1")=0,"",SUMIF('English Scores- Leveled papers'!$H$3:$KM$3,AE$4,'English Scores- Leveled papers'!$H67:$KM67)))</f>
        <v/>
      </c>
      <c r="AF68" s="89" t="str">
        <f>IF($B68="","",IF(COUNTIFS('English Scores- Leveled papers'!$H$3:$KM$3,AF$4,'English Scores- Leveled papers'!$H67:$KM67,"&gt;-1")=0,"",SUMIF('English Scores- Leveled papers'!$H$3:$KM$3,AF$4,'English Scores- Leveled papers'!$H67:$KM67)))</f>
        <v/>
      </c>
      <c r="AG68" s="89" t="str">
        <f>IF($B68="","",IF(COUNTIFS('English Scores- Leveled papers'!$H$3:$KM$3,AG$4,'English Scores- Leveled papers'!$H67:$KM67,"&gt;-1")=0,"",SUMIF('English Scores- Leveled papers'!$H$3:$KM$3,AG$4,'English Scores- Leveled papers'!$H67:$KM67)))</f>
        <v/>
      </c>
      <c r="AH68" s="89" t="str">
        <f>IF($B68="","",IF(COUNTIFS('English Scores- Leveled papers'!$H$3:$KM$3,AH$4,'English Scores- Leveled papers'!$H67:$KM67,"&gt;-1")=0,"",SUMIF('English Scores- Leveled papers'!$H$3:$KM$3,AH$4,'English Scores- Leveled papers'!$H67:$KM67)))</f>
        <v/>
      </c>
      <c r="AI68" s="89" t="str">
        <f>IF($B68="","",IF(COUNTIFS('English Scores- Leveled papers'!$H$3:$KM$3,AI$4,'English Scores- Leveled papers'!$H67:$KM67,"&gt;-1")=0,"",SUMIF('English Scores- Leveled papers'!$H$3:$KM$3,AI$4,'English Scores- Leveled papers'!$H67:$KM67)))</f>
        <v/>
      </c>
      <c r="AJ68" s="89" t="str">
        <f>IF($B68="","",IF(COUNTIFS('English Scores- Leveled papers'!$H$3:$KM$3,AJ$4,'English Scores- Leveled papers'!$H67:$KM67,"&gt;-1")=0,"",SUMIF('English Scores- Leveled papers'!$H$3:$KM$3,AJ$4,'English Scores- Leveled papers'!$H67:$KM67)))</f>
        <v/>
      </c>
      <c r="AK68" s="89" t="str">
        <f>IF($B68="","",IF(COUNTIFS('English Scores- Leveled papers'!$H$3:$KM$3,AK$4,'English Scores- Leveled papers'!$H67:$KM67,"&gt;-1")=0,"",SUMIF('English Scores- Leveled papers'!$H$3:$KM$3,AK$4,'English Scores- Leveled papers'!$H67:$KM67)))</f>
        <v/>
      </c>
      <c r="AL68" s="89" t="str">
        <f>IF($B68="","",IF(COUNTIFS('English Scores- Leveled papers'!$H$3:$KM$3,AL$4,'English Scores- Leveled papers'!$H67:$KM67,"&gt;-1")=0,"",SUMIF('English Scores- Leveled papers'!$H$3:$KM$3,AL$4,'English Scores- Leveled papers'!$H67:$KM67)))</f>
        <v/>
      </c>
      <c r="AM68" s="89" t="str">
        <f>IF($B68="","",IF(COUNTIFS('English Scores- Leveled papers'!$H$3:$KM$3,AM$4,'English Scores- Leveled papers'!$H67:$KM67,"&gt;-1")=0,"",SUMIF('English Scores- Leveled papers'!$H$3:$KM$3,AM$4,'English Scores- Leveled papers'!$H67:$KM67)))</f>
        <v/>
      </c>
      <c r="AN68" s="89" t="str">
        <f>IF($B68="","",IF(COUNTIFS('English Scores- Leveled papers'!$H$3:$KM$3,AN$4,'English Scores- Leveled papers'!$H67:$KM67,"&gt;-1")=0,"",SUMIF('English Scores- Leveled papers'!$H$3:$KM$3,AN$4,'English Scores- Leveled papers'!$H67:$KM67)))</f>
        <v/>
      </c>
      <c r="AO68" s="89" t="str">
        <f>IF($B68="","",IF(COUNTIFS('English Scores- Leveled papers'!$H$3:$KM$3,AO$4,'English Scores- Leveled papers'!$H67:$KM67,"&gt;-1")=0,"",SUMIF('English Scores- Leveled papers'!$H$3:$KM$3,AO$4,'English Scores- Leveled papers'!$H67:$KM67)))</f>
        <v/>
      </c>
      <c r="AP68" s="89" t="str">
        <f>IF($B68="","",IF(COUNTIFS('English Scores- Leveled papers'!$H$3:$KM$3,AP$4,'English Scores- Leveled papers'!$H67:$KM67,"&gt;-1")=0,"",SUMIF('English Scores- Leveled papers'!$H$3:$KM$3,AP$4,'English Scores- Leveled papers'!$H67:$KM67)))</f>
        <v/>
      </c>
      <c r="AQ68" s="89" t="str">
        <f>IF($B68="","",IF(COUNTIFS('English Scores- Leveled papers'!$H$3:$KM$3,AQ$4,'English Scores- Leveled papers'!$H67:$KM67,"&gt;-1")=0,"",SUMIF('English Scores- Leveled papers'!$H$3:$KM$3,AQ$4,'English Scores- Leveled papers'!$H67:$KM67)))</f>
        <v/>
      </c>
      <c r="AR68" s="89" t="str">
        <f>IF($B68="","",IF(COUNTIFS('English Scores- Leveled papers'!$H$3:$KM$3,AR$4,'English Scores- Leveled papers'!$H67:$KM67,"&gt;-1")=0,"",SUMIF('English Scores- Leveled papers'!$H$3:$KM$3,AR$4,'English Scores- Leveled papers'!$H67:$KM67)))</f>
        <v/>
      </c>
      <c r="AS68" s="89" t="str">
        <f>IF($B68="","",IF(COUNTIFS('English Scores- Leveled papers'!$H$3:$KM$3,AS$4,'English Scores- Leveled papers'!$H67:$KM67,"&gt;-1")=0,"",SUMIF('English Scores- Leveled papers'!$H$3:$KM$3,AS$4,'English Scores- Leveled papers'!$H67:$KM67)))</f>
        <v/>
      </c>
      <c r="AT68" s="89" t="str">
        <f>IF($B68="","",IF(COUNTIFS('English Scores- Leveled papers'!$H$3:$KM$3,AT$4,'English Scores- Leveled papers'!$H67:$KM67,"&gt;-1")=0,"",SUMIF('English Scores- Leveled papers'!$H$3:$KM$3,AT$4,'English Scores- Leveled papers'!$H67:$KM67)))</f>
        <v/>
      </c>
      <c r="AU68" s="89" t="str">
        <f>IF($B68="","",IF(COUNTIFS('English Scores- Leveled papers'!$H$3:$KM$3,AU$4,'English Scores- Leveled papers'!$H67:$KM67,"&gt;-1")=0,"",SUMIF('English Scores- Leveled papers'!$H$3:$KM$3,AU$4,'English Scores- Leveled papers'!$H67:$KM67)))</f>
        <v/>
      </c>
      <c r="AV68" s="89" t="str">
        <f>IF($B68="","",IF(COUNTIFS('English Scores- Leveled papers'!$H$3:$KM$3,AV$4,'English Scores- Leveled papers'!$H67:$KM67,"&gt;-1")=0,"",SUMIF('English Scores- Leveled papers'!$H$3:$KM$3,AV$4,'English Scores- Leveled papers'!$H67:$KM67)))</f>
        <v/>
      </c>
      <c r="AW68" s="89" t="str">
        <f>IF($B68="","",IF(COUNTIFS('English Scores- Leveled papers'!$H$3:$KM$3,AW$4,'English Scores- Leveled papers'!$H67:$KM67,"&gt;-1")=0,"",SUMIF('English Scores- Leveled papers'!$H$3:$KM$3,AW$4,'English Scores- Leveled papers'!$H67:$KM67)))</f>
        <v/>
      </c>
      <c r="AX68" s="89" t="str">
        <f>IF($B68="","",IF(COUNTIFS('English Scores- Leveled papers'!$H$3:$KM$3,AX$4,'English Scores- Leveled papers'!$H67:$KM67,"&gt;-1")=0,"",SUMIF('English Scores- Leveled papers'!$H$3:$KM$3,AX$4,'English Scores- Leveled papers'!$H67:$KM67)))</f>
        <v/>
      </c>
      <c r="AY68" s="89" t="str">
        <f>IF($B68="","",IF(COUNTIFS('English Scores- Leveled papers'!$H$3:$KM$3,AY$4,'English Scores- Leveled papers'!$H67:$KM67,"&gt;-1")=0,"",SUMIF('English Scores- Leveled papers'!$H$3:$KM$3,AY$4,'English Scores- Leveled papers'!$H67:$KM67)))</f>
        <v/>
      </c>
      <c r="AZ68" s="89" t="str">
        <f>IF($B68="","",IF(COUNTIFS('English Scores- Leveled papers'!$H$3:$KM$3,AZ$4,'English Scores- Leveled papers'!$H67:$KM67,"&gt;-1")=0,"",SUMIF('English Scores- Leveled papers'!$H$3:$KM$3,AZ$4,'English Scores- Leveled papers'!$H67:$KM67)))</f>
        <v/>
      </c>
      <c r="BA68" s="89" t="str">
        <f>IF($B68="","",IF(COUNTIFS('English Scores- Leveled papers'!$H$3:$KM$3,BA$4,'English Scores- Leveled papers'!$H67:$KM67,"&gt;-1")=0,"",SUMIF('English Scores- Leveled papers'!$H$3:$KM$3,BA$4,'English Scores- Leveled papers'!$H67:$KM67)))</f>
        <v/>
      </c>
      <c r="BB68" s="89" t="str">
        <f>IF($B68="","",IF(COUNTIFS('English Scores- Leveled papers'!$H$3:$KM$3,BB$4,'English Scores- Leveled papers'!$H67:$KM67,"&gt;-1")=0,"",SUMIF('English Scores- Leveled papers'!$H$3:$KM$3,BB$4,'English Scores- Leveled papers'!$H67:$KM67)))</f>
        <v/>
      </c>
      <c r="BC68" s="89" t="str">
        <f>IF($B68="","",IF(COUNTIFS('English Scores- Leveled papers'!$H$3:$KM$3,BC$4,'English Scores- Leveled papers'!$H67:$KM67,"&gt;-1")=0,"",SUMIF('English Scores- Leveled papers'!$H$3:$KM$3,BC$4,'English Scores- Leveled papers'!$H67:$KM67)))</f>
        <v/>
      </c>
      <c r="BD68" s="89" t="str">
        <f>IF($B68="","",IF(COUNTIFS('English Scores- Leveled papers'!$H$3:$KM$3,BD$4,'English Scores- Leveled papers'!$H67:$KM67,"&gt;-1")=0,"",SUMIF('English Scores- Leveled papers'!$H$3:$KM$3,BD$4,'English Scores- Leveled papers'!$H67:$KM67)))</f>
        <v/>
      </c>
      <c r="BE68" s="89" t="str">
        <f>IF($B68="","",IF(COUNTIFS('English Scores- Leveled papers'!$H$3:$KM$3,BE$4,'English Scores- Leveled papers'!$H67:$KM67,"&gt;-1")=0,"",SUMIF('English Scores- Leveled papers'!$H$3:$KM$3,BE$4,'English Scores- Leveled papers'!$H67:$KM67)))</f>
        <v/>
      </c>
      <c r="BF68" s="89" t="str">
        <f>IF($B68="","",IF(COUNTIFS('English Scores- Leveled papers'!$H$3:$KM$3,BF$4,'English Scores- Leveled papers'!$H67:$KM67,"&gt;-1")=0,"",SUMIF('English Scores- Leveled papers'!$H$3:$KM$3,BF$4,'English Scores- Leveled papers'!$H67:$KM67)))</f>
        <v/>
      </c>
      <c r="BG68" s="89" t="str">
        <f>IF($B68="","",IF(COUNTIFS('English Scores- Leveled papers'!$H$3:$KM$3,BG$4,'English Scores- Leveled papers'!$H67:$KM67,"&gt;-1")=0,"",SUMIF('English Scores- Leveled papers'!$H$3:$KM$3,BG$4,'English Scores- Leveled papers'!$H67:$KM67)))</f>
        <v/>
      </c>
      <c r="BH68" s="89" t="str">
        <f>IF($B68="","",IF(COUNTIFS('English Scores- Leveled papers'!$H$3:$KM$3,BH$4,'English Scores- Leveled papers'!$H67:$KM67,"&gt;-1")=0,"",SUMIF('English Scores- Leveled papers'!$H$3:$KM$3,BH$4,'English Scores- Leveled papers'!$H67:$KM67)))</f>
        <v/>
      </c>
      <c r="BI68" s="89" t="str">
        <f>IF($B68="","",IF(COUNTIFS('English Scores- Leveled papers'!$H$3:$KM$3,BI$4,'English Scores- Leveled papers'!$H67:$KM67,"&gt;-1")=0,"",SUMIF('English Scores- Leveled papers'!$H$3:$KM$3,BI$4,'English Scores- Leveled papers'!$H67:$KM67)))</f>
        <v/>
      </c>
      <c r="BJ68" s="89" t="str">
        <f>IF($B68="","",IF(COUNTIFS('English Scores- Leveled papers'!$H$3:$KM$3,BJ$4,'English Scores- Leveled papers'!$H67:$KM67,"&gt;-1")=0,"",SUMIF('English Scores- Leveled papers'!$H$3:$KM$3,BJ$4,'English Scores- Leveled papers'!$H67:$KM67)))</f>
        <v/>
      </c>
      <c r="BK68" s="89" t="str">
        <f>IF($B68="","",IF(COUNTIFS('English Scores- Leveled papers'!$H$3:$KM$3,BK$4,'English Scores- Leveled papers'!$H67:$KM67,"&gt;-1")=0,"",SUMIF('English Scores- Leveled papers'!$H$3:$KM$3,BK$4,'English Scores- Leveled papers'!$H67:$KM67)))</f>
        <v/>
      </c>
      <c r="BL68" s="89" t="str">
        <f>IF($B68="","",IF(COUNTIFS('English Scores- Leveled papers'!$H$3:$KM$3,BL$4,'English Scores- Leveled papers'!$H67:$KM67,"&gt;-1")=0,"",SUMIF('English Scores- Leveled papers'!$H$3:$KM$3,BL$4,'English Scores- Leveled papers'!$H67:$KM67)))</f>
        <v/>
      </c>
      <c r="BM68" s="89" t="str">
        <f>IF($B68="","",IF(COUNTIFS('Eng GLA 6th, 7th, 8th'!$E$3:$DV$3,BM$4,'Eng GLA 6th, 7th, 8th'!$E68:$DV68, "&gt;-1")=0,"",SUMIF('Eng GLA 6th, 7th, 8th'!$E$3:$DV$3,BM$4,'Eng GLA 6th, 7th, 8th'!$E68:$DV68)))</f>
        <v/>
      </c>
      <c r="BN68" s="89" t="str">
        <f>IF($B68="","",IF(COUNTIFS('Eng GLA 6th, 7th, 8th'!$E$3:$DV$3,BN$4,'Eng GLA 6th, 7th, 8th'!$E68:$DV68, "&gt;-1")=0,"",SUMIF('Eng GLA 6th, 7th, 8th'!$E$3:$DV$3,BN$4,'Eng GLA 6th, 7th, 8th'!$E68:$DV68)))</f>
        <v/>
      </c>
      <c r="BO68" s="89" t="str">
        <f>IF($B68="","",IF(COUNTIFS('Eng GLA 6th, 7th, 8th'!$E$3:$DV$3,BO$4,'Eng GLA 6th, 7th, 8th'!$E68:$DV68, "&gt;-1")=0,"",SUMIF('Eng GLA 6th, 7th, 8th'!$E$3:$DV$3,BO$4,'Eng GLA 6th, 7th, 8th'!$E68:$DV68)))</f>
        <v/>
      </c>
      <c r="BP68" s="89" t="str">
        <f>IF($B68="","",IF(COUNTIFS('Eng GLA 6th, 7th, 8th'!$E$3:$DV$3,BP$4,'Eng GLA 6th, 7th, 8th'!$E68:$DV68, "&gt;-1")=0,"",SUMIF('Eng GLA 6th, 7th, 8th'!$E$3:$DV$3,BP$4,'Eng GLA 6th, 7th, 8th'!$E68:$DV68)))</f>
        <v/>
      </c>
      <c r="BQ68" s="89" t="str">
        <f>IF($B68="","",IF(COUNTIFS('Eng GLA 6th, 7th, 8th'!$E$3:$DV$3,BQ$4,'Eng GLA 6th, 7th, 8th'!$E68:$DV68, "&gt;-1")=0,"",SUMIF('Eng GLA 6th, 7th, 8th'!$E$3:$DV$3,BQ$4,'Eng GLA 6th, 7th, 8th'!$E68:$DV68)))</f>
        <v/>
      </c>
      <c r="BR68" s="89" t="str">
        <f>IF($B68="","",IF(COUNTIFS('Eng GLA 6th, 7th, 8th'!$E$3:$DV$3,BR$4,'Eng GLA 6th, 7th, 8th'!$E68:$DV68, "&gt;-1")=0,"",SUMIF('Eng GLA 6th, 7th, 8th'!$E$3:$DV$3,BR$4,'Eng GLA 6th, 7th, 8th'!$E68:$DV68)))</f>
        <v/>
      </c>
      <c r="BS68" s="89" t="str">
        <f>IF($B68="","",IF(COUNTIFS('Eng GLA 6th, 7th, 8th'!$E$3:$DV$3,BS$4,'Eng GLA 6th, 7th, 8th'!$E68:$DV68, "&gt;-1")=0,"",SUMIF('Eng GLA 6th, 7th, 8th'!$E$3:$DV$3,BS$4,'Eng GLA 6th, 7th, 8th'!$E68:$DV68)))</f>
        <v/>
      </c>
      <c r="BT68" s="89" t="str">
        <f>IF($B68="","",IF(COUNTIFS('Eng GLA 6th, 7th, 8th'!$E$3:$DV$3,BT$4,'Eng GLA 6th, 7th, 8th'!$E68:$DV68, "&gt;-1")=0,"",SUMIF('Eng GLA 6th, 7th, 8th'!$E$3:$DV$3,BT$4,'Eng GLA 6th, 7th, 8th'!$E68:$DV68)))</f>
        <v/>
      </c>
      <c r="BU68" s="89" t="str">
        <f>IF($B68="","",IF(COUNTIFS('Eng GLA 6th, 7th, 8th'!$E$3:$DV$3,BU$4,'Eng GLA 6th, 7th, 8th'!$E68:$DV68, "&gt;-1")=0,"",SUMIF('Eng GLA 6th, 7th, 8th'!$E$3:$DV$3,BU$4,'Eng GLA 6th, 7th, 8th'!$E68:$DV68)))</f>
        <v/>
      </c>
      <c r="BV68" s="89" t="str">
        <f>IF($B68="","",IF(COUNTIFS('Eng GLA 6th, 7th, 8th'!$E$3:$DV$3,BV$4,'Eng GLA 6th, 7th, 8th'!$E68:$DV68, "&gt;-1")=0,"",SUMIF('Eng GLA 6th, 7th, 8th'!$E$3:$DV$3,BV$4,'Eng GLA 6th, 7th, 8th'!$E68:$DV68)))</f>
        <v/>
      </c>
      <c r="BW68" s="89" t="str">
        <f>IF($B68="","",IF(COUNTIFS('Eng GLA 6th, 7th, 8th'!$E$3:$DV$3,BW$4,'Eng GLA 6th, 7th, 8th'!$E68:$DV68, "&gt;-1")=0,"",SUMIF('Eng GLA 6th, 7th, 8th'!$E$3:$DV$3,BW$4,'Eng GLA 6th, 7th, 8th'!$E68:$DV68)))</f>
        <v/>
      </c>
      <c r="BX68" s="89" t="str">
        <f>IF($B68="","",IF(COUNTIFS('Eng GLA 6th, 7th, 8th'!$E$3:$DV$3,BX$4,'Eng GLA 6th, 7th, 8th'!$E68:$DV68, "&gt;-1")=0,"",SUMIF('Eng GLA 6th, 7th, 8th'!$E$3:$DV$3,BX$4,'Eng GLA 6th, 7th, 8th'!$E68:$DV68)))</f>
        <v/>
      </c>
      <c r="BY68" s="89" t="str">
        <f>IF($B68="","",IF(COUNTIFS('Eng GLA 6th, 7th, 8th'!$E$3:$DV$3,BY$4,'Eng GLA 6th, 7th, 8th'!$E68:$DV68, "&gt;-1")=0,"",SUMIF('Eng GLA 6th, 7th, 8th'!$E$3:$DV$3,BY$4,'Eng GLA 6th, 7th, 8th'!$E68:$DV68)))</f>
        <v/>
      </c>
      <c r="BZ68" s="89" t="str">
        <f>IF($B68="","",IF(COUNTIFS('Eng GLA 6th, 7th, 8th'!$E$3:$DV$3,BZ$4,'Eng GLA 6th, 7th, 8th'!$E68:$DV68, "&gt;-1")=0,"",SUMIF('Eng GLA 6th, 7th, 8th'!$E$3:$DV$3,BZ$4,'Eng GLA 6th, 7th, 8th'!$E68:$DV68)))</f>
        <v/>
      </c>
      <c r="CA68" s="89" t="str">
        <f>IF($B68="","",IF(COUNTIFS('Eng GLA 6th, 7th, 8th'!$E$3:$DV$3,CA$4,'Eng GLA 6th, 7th, 8th'!$E68:$DV68, "&gt;-1")=0,"",SUMIF('Eng GLA 6th, 7th, 8th'!$E$3:$DV$3,CA$4,'Eng GLA 6th, 7th, 8th'!$E68:$DV68)))</f>
        <v/>
      </c>
      <c r="CB68" s="426"/>
      <c r="CC68" s="133" t="str">
        <f>IFERROR(IF((COUNT('Eng GLA 6th, 7th, 8th'!E68:U68)=0)," ",(SUM('Eng GLA 6th, 7th, 8th'!E68:U68)/$CC$3)),"")</f>
        <v xml:space="preserve"> </v>
      </c>
      <c r="CD68" s="133" t="str">
        <f>IFERROR(IF((COUNT('Eng GLA 6th, 7th, 8th'!V68:AA68)=0)," ",(SUM('Eng GLA 6th, 7th, 8th'!V68:AA68)/$CD$3)),"")</f>
        <v xml:space="preserve"> </v>
      </c>
      <c r="CE68" s="133" t="str">
        <f>IFERROR(IF((COUNT('Eng GLA 6th, 7th, 8th'!AB68:AG68)=0)," ",(SUM('Eng GLA 6th, 7th, 8th'!AB68:AG68)/$CE$3)),"")</f>
        <v xml:space="preserve"> </v>
      </c>
      <c r="CF68" s="133" t="str">
        <f>IFERROR(IF((COUNT('Eng GLA 6th, 7th, 8th'!AH68:AP68)=0)," ",(SUM('Eng GLA 6th, 7th, 8th'!AH68:AP68)/$CF$3)),"")</f>
        <v xml:space="preserve"> </v>
      </c>
      <c r="CG68" s="433" t="str">
        <f>IFERROR(IF((COUNT('Eng GLA 6th, 7th, 8th'!AR68:BH68)=0)," ",(SUM('Eng GLA 6th, 7th, 8th'!AR68:BH68)/$CG$3)),"")</f>
        <v xml:space="preserve"> </v>
      </c>
      <c r="CH68" s="433" t="str">
        <f>IFERROR(IF((COUNT('Eng GLA 6th, 7th, 8th'!BI68:BN68)=0)," ",(SUM('Eng GLA 6th, 7th, 8th'!BI68:BN68)/$CH$3)),"")</f>
        <v xml:space="preserve"> </v>
      </c>
      <c r="CI68" s="433" t="str">
        <f>IFERROR(IF((COUNT('Eng GLA 6th, 7th, 8th'!BO68:BT68)=0)," ",(SUM('Eng GLA 6th, 7th, 8th'!BO68:BT68)/$CI$3)),"")</f>
        <v xml:space="preserve"> </v>
      </c>
      <c r="CJ68" s="433" t="str">
        <f>IFERROR(IF((COUNT('Eng GLA 6th, 7th, 8th'!BU68:CF68)=0)," ",(SUM('Eng GLA 6th, 7th, 8th'!BU68:CF68)/$CJ$3)),"")</f>
        <v xml:space="preserve"> </v>
      </c>
      <c r="CK68" s="433" t="str">
        <f>IFERROR(IF((COUNT('Eng GLA 6th, 7th, 8th'!CH68:CX68)=0)," ",(SUM('Eng GLA 6th, 7th, 8th'!CH68:CX68)/$CK$3)),"")</f>
        <v xml:space="preserve"> </v>
      </c>
      <c r="CL68" s="433" t="str">
        <f>IFERROR(IF((COUNT('Eng GLA 6th, 7th, 8th'!CY68:DD68)=0)," ",(SUM('Eng GLA 6th, 7th, 8th'!CY68:DD68)/$CL$3)),"")</f>
        <v xml:space="preserve"> </v>
      </c>
      <c r="CM68" s="433" t="str">
        <f>IFERROR(IF((COUNT('Eng GLA 6th, 7th, 8th'!DE68:DJ68)=0)," ",(SUM('Eng GLA 6th, 7th, 8th'!DE68:DJ68)/$CM$3)),"")</f>
        <v xml:space="preserve"> </v>
      </c>
      <c r="CN68" s="433" t="str">
        <f>IFERROR(IF((COUNT('Eng GLA 6th, 7th, 8th'!DK68:DV68)=0)," ",(SUM('Eng GLA 6th, 7th, 8th'!DK68:DV68)/$CN$3)),"")</f>
        <v xml:space="preserve"> </v>
      </c>
    </row>
    <row r="69" spans="1:92" ht="12.75" customHeight="1" x14ac:dyDescent="0.2">
      <c r="A69" s="65">
        <v>62</v>
      </c>
      <c r="B69" s="65" t="str">
        <f>'English Scores- Leveled papers'!B68</f>
        <v/>
      </c>
      <c r="C69" s="66" t="str">
        <f>'RC Mastery Check+Question type'!H66</f>
        <v/>
      </c>
      <c r="D69" s="153" t="str">
        <f>'Cover Sheet'!L66</f>
        <v/>
      </c>
      <c r="E69" s="89" t="str">
        <f>IF($B69="","",IF(COUNTIFS('English Scores- Leveled papers'!$H$3:$KM$3,E$4,'English Scores- Leveled papers'!$H68:$KM68,"&gt;-1")=0,"",SUMIF('English Scores- Leveled papers'!$H$3:$KM$3,E$4,'English Scores- Leveled papers'!$H68:$KM68)))</f>
        <v/>
      </c>
      <c r="F69" s="89" t="str">
        <f>IF($B69="","",IF(COUNTIFS('English Scores- Leveled papers'!$H$3:$KM$3,F$4,'English Scores- Leveled papers'!$H68:$KM68,"&gt;-1")=0,"",SUMIF('English Scores- Leveled papers'!$H$3:$KM$3,F$4,'English Scores- Leveled papers'!$H68:$KM68)))</f>
        <v/>
      </c>
      <c r="G69" s="89" t="str">
        <f>IF($B69="","",IF(COUNTIFS('English Scores- Leveled papers'!$H$3:$KM$3,G$4,'English Scores- Leveled papers'!$H68:$KM68,"&gt;-1")=0,"",SUMIF('English Scores- Leveled papers'!$H$3:$KM$3,G$4,'English Scores- Leveled papers'!$H68:$KM68)))</f>
        <v/>
      </c>
      <c r="H69" s="89" t="str">
        <f>IF($B69="","",IF(COUNTIFS('English Scores- Leveled papers'!$H$3:$KM$3,H$4,'English Scores- Leveled papers'!$H68:$KM68,"&gt;-1")=0,"",SUMIF('English Scores- Leveled papers'!$H$3:$KM$3,H$4,'English Scores- Leveled papers'!$H68:$KM68)))</f>
        <v/>
      </c>
      <c r="I69" s="89" t="str">
        <f>IF($B69="","",IF(COUNTIFS('English Scores- Leveled papers'!$H$3:$KM$3,I$4,'English Scores- Leveled papers'!$H68:$KM68,"&gt;-1")=0,"",SUMIF('English Scores- Leveled papers'!$H$3:$KM$3,I$4,'English Scores- Leveled papers'!$H68:$KM68)))</f>
        <v/>
      </c>
      <c r="J69" s="89" t="str">
        <f>IF($B69="","",IF(COUNTIFS('English Scores- Leveled papers'!$H$3:$KM$3,J$4,'English Scores- Leveled papers'!$H68:$KM68,"&gt;-1")=0,"",SUMIF('English Scores- Leveled papers'!$H$3:$KM$3,J$4,'English Scores- Leveled papers'!$H68:$KM68)))</f>
        <v/>
      </c>
      <c r="K69" s="89" t="str">
        <f>IF($B69="","",IF(COUNTIFS('English Scores- Leveled papers'!$H$3:$KM$3,K$4,'English Scores- Leveled papers'!$H68:$KM68,"&gt;-1")=0,"",SUMIF('English Scores- Leveled papers'!$H$3:$KM$3,K$4,'English Scores- Leveled papers'!$H68:$KM68)))</f>
        <v/>
      </c>
      <c r="L69" s="89" t="str">
        <f>IF($B69="","",IF(COUNTIFS('English Scores- Leveled papers'!$H$3:$KM$3,L$4,'English Scores- Leveled papers'!$H68:$KM68,"&gt;-1")=0,"",SUMIF('English Scores- Leveled papers'!$H$3:$KM$3,L$4,'English Scores- Leveled papers'!$H68:$KM68)))</f>
        <v/>
      </c>
      <c r="M69" s="89" t="str">
        <f>IF($B69="","",IF(COUNTIFS('English Scores- Leveled papers'!$H$3:$KM$3,M$4,'English Scores- Leveled papers'!$H68:$KM68,"&gt;-1")=0,"",SUMIF('English Scores- Leveled papers'!$H$3:$KM$3,M$4,'English Scores- Leveled papers'!$H68:$KM68)))</f>
        <v/>
      </c>
      <c r="N69" s="89" t="str">
        <f>IF($B69="","",IF(COUNTIFS('English Scores- Leveled papers'!$H$3:$KM$3,N$4,'English Scores- Leveled papers'!$H68:$KM68,"&gt;-1")=0,"",SUMIF('English Scores- Leveled papers'!$H$3:$KM$3,N$4,'English Scores- Leveled papers'!$H68:$KM68)))</f>
        <v/>
      </c>
      <c r="O69" s="89" t="str">
        <f>IF($B69="","",IF(COUNTIFS('English Scores- Leveled papers'!$H$3:$KM$3,O$4,'English Scores- Leveled papers'!$H68:$KM68,"&gt;-1")=0,"",SUMIF('English Scores- Leveled papers'!$H$3:$KM$3,O$4,'English Scores- Leveled papers'!$H68:$KM68)))</f>
        <v/>
      </c>
      <c r="P69" s="89" t="str">
        <f>IF($B69="","",IF(COUNTIFS('English Scores- Leveled papers'!$H$3:$KM$3,P$4,'English Scores- Leveled papers'!$H68:$KM68,"&gt;-1")=0,"",SUMIF('English Scores- Leveled papers'!$H$3:$KM$3,P$4,'English Scores- Leveled papers'!$H68:$KM68)))</f>
        <v/>
      </c>
      <c r="Q69" s="89" t="str">
        <f>IF($B69="","",IF(COUNTIFS('English Scores- Leveled papers'!$H$3:$KM$3,Q$4,'English Scores- Leveled papers'!$H68:$KM68,"&gt;-1")=0,"",SUMIF('English Scores- Leveled papers'!$H$3:$KM$3,Q$4,'English Scores- Leveled papers'!$H68:$KM68)))</f>
        <v/>
      </c>
      <c r="R69" s="89" t="str">
        <f>IF($B69="","",IF(COUNTIFS('English Scores- Leveled papers'!$H$3:$KM$3,R$4,'English Scores- Leveled papers'!$H68:$KM68,"&gt;-1")=0,"",SUMIF('English Scores- Leveled papers'!$H$3:$KM$3,R$4,'English Scores- Leveled papers'!$H68:$KM68)))</f>
        <v/>
      </c>
      <c r="S69" s="89" t="str">
        <f>IF($B69="","",IF(COUNTIFS('English Scores- Leveled papers'!$H$3:$KM$3,S$4,'English Scores- Leveled papers'!$H68:$KM68,"&gt;-1")=0,"",SUMIF('English Scores- Leveled papers'!$H$3:$KM$3,S$4,'English Scores- Leveled papers'!$H68:$KM68)))</f>
        <v/>
      </c>
      <c r="T69" s="89" t="str">
        <f>IF($B69="","",IF(COUNTIFS('English Scores- Leveled papers'!$H$3:$KM$3,T$4,'English Scores- Leveled papers'!$H68:$KM68,"&gt;-1")=0,"",SUMIF('English Scores- Leveled papers'!$H$3:$KM$3,T$4,'English Scores- Leveled papers'!$H68:$KM68)))</f>
        <v/>
      </c>
      <c r="U69" s="89" t="str">
        <f>IF($B69="","",IF(COUNTIFS('English Scores- Leveled papers'!$H$3:$KM$3,U$4,'English Scores- Leveled papers'!$H68:$KM68,"&gt;-1")=0,"",SUMIF('English Scores- Leveled papers'!$H$3:$KM$3,U$4,'English Scores- Leveled papers'!$H68:$KM68)))</f>
        <v/>
      </c>
      <c r="V69" s="89" t="str">
        <f>IF($B69="","",IF(COUNTIFS('English Scores- Leveled papers'!$H$3:$KM$3,V$4,'English Scores- Leveled papers'!$H68:$KM68,"&gt;-1")=0,"",SUMIF('English Scores- Leveled papers'!$H$3:$KM$3,V$4,'English Scores- Leveled papers'!$H68:$KM68)))</f>
        <v/>
      </c>
      <c r="W69" s="89" t="str">
        <f>IF($B69="","",IF(COUNTIFS('English Scores- Leveled papers'!$H$3:$KM$3,W$4,'English Scores- Leveled papers'!$H68:$KM68,"&gt;-1")=0,"",SUMIF('English Scores- Leveled papers'!$H$3:$KM$3,W$4,'English Scores- Leveled papers'!$H68:$KM68)))</f>
        <v/>
      </c>
      <c r="X69" s="89" t="str">
        <f>IF($B69="","",IF(COUNTIFS('English Scores- Leveled papers'!$H$3:$KM$3,X$4,'English Scores- Leveled papers'!$H68:$KM68,"&gt;-1")=0,"",SUMIF('English Scores- Leveled papers'!$H$3:$KM$3,X$4,'English Scores- Leveled papers'!$H68:$KM68)))</f>
        <v/>
      </c>
      <c r="Y69" s="89" t="str">
        <f>IF($B69="","",IF(COUNTIFS('English Scores- Leveled papers'!$H$3:$KM$3,Y$4,'English Scores- Leveled papers'!$H68:$KM68,"&gt;-1")=0,"",SUMIF('English Scores- Leveled papers'!$H$3:$KM$3,Y$4,'English Scores- Leveled papers'!$H68:$KM68)))</f>
        <v/>
      </c>
      <c r="Z69" s="89" t="str">
        <f>IF($B69="","",IF(COUNTIFS('English Scores- Leveled papers'!$H$3:$KM$3,Z$4,'English Scores- Leveled papers'!$H68:$KM68,"&gt;-1")=0,"",SUMIF('English Scores- Leveled papers'!$H$3:$KM$3,Z$4,'English Scores- Leveled papers'!$H68:$KM68)))</f>
        <v/>
      </c>
      <c r="AA69" s="89" t="str">
        <f>IF($B69="","",IF(COUNTIFS('English Scores- Leveled papers'!$H$3:$KM$3,AA$4,'English Scores- Leveled papers'!$H68:$KM68,"&gt;-1")=0,"",SUMIF('English Scores- Leveled papers'!$H$3:$KM$3,AA$4,'English Scores- Leveled papers'!$H68:$KM68)))</f>
        <v/>
      </c>
      <c r="AB69" s="89" t="str">
        <f>IF($B69="","",IF(COUNTIFS('English Scores- Leveled papers'!$H$3:$KM$3,AB$4,'English Scores- Leveled papers'!$H68:$KM68,"&gt;-1")=0,"",SUMIF('English Scores- Leveled papers'!$H$3:$KM$3,AB$4,'English Scores- Leveled papers'!$H68:$KM68)))</f>
        <v/>
      </c>
      <c r="AC69" s="89" t="str">
        <f>IF($B69="","",IF(COUNTIFS('English Scores- Leveled papers'!$H$3:$KM$3,AC$4,'English Scores- Leveled papers'!$H68:$KM68,"&gt;-1")=0,"",SUMIF('English Scores- Leveled papers'!$H$3:$KM$3,AC$4,'English Scores- Leveled papers'!$H68:$KM68)))</f>
        <v/>
      </c>
      <c r="AD69" s="89" t="str">
        <f>IF($B69="","",IF(COUNTIFS('English Scores- Leveled papers'!$H$3:$KM$3,AD$4,'English Scores- Leveled papers'!$H68:$KM68,"&gt;-1")=0,"",SUMIF('English Scores- Leveled papers'!$H$3:$KM$3,AD$4,'English Scores- Leveled papers'!$H68:$KM68)))</f>
        <v/>
      </c>
      <c r="AE69" s="89" t="str">
        <f>IF($B69="","",IF(COUNTIFS('English Scores- Leveled papers'!$H$3:$KM$3,AE$4,'English Scores- Leveled papers'!$H68:$KM68,"&gt;-1")=0,"",SUMIF('English Scores- Leveled papers'!$H$3:$KM$3,AE$4,'English Scores- Leveled papers'!$H68:$KM68)))</f>
        <v/>
      </c>
      <c r="AF69" s="89" t="str">
        <f>IF($B69="","",IF(COUNTIFS('English Scores- Leveled papers'!$H$3:$KM$3,AF$4,'English Scores- Leveled papers'!$H68:$KM68,"&gt;-1")=0,"",SUMIF('English Scores- Leveled papers'!$H$3:$KM$3,AF$4,'English Scores- Leveled papers'!$H68:$KM68)))</f>
        <v/>
      </c>
      <c r="AG69" s="89" t="str">
        <f>IF($B69="","",IF(COUNTIFS('English Scores- Leveled papers'!$H$3:$KM$3,AG$4,'English Scores- Leveled papers'!$H68:$KM68,"&gt;-1")=0,"",SUMIF('English Scores- Leveled papers'!$H$3:$KM$3,AG$4,'English Scores- Leveled papers'!$H68:$KM68)))</f>
        <v/>
      </c>
      <c r="AH69" s="89" t="str">
        <f>IF($B69="","",IF(COUNTIFS('English Scores- Leveled papers'!$H$3:$KM$3,AH$4,'English Scores- Leveled papers'!$H68:$KM68,"&gt;-1")=0,"",SUMIF('English Scores- Leveled papers'!$H$3:$KM$3,AH$4,'English Scores- Leveled papers'!$H68:$KM68)))</f>
        <v/>
      </c>
      <c r="AI69" s="89" t="str">
        <f>IF($B69="","",IF(COUNTIFS('English Scores- Leveled papers'!$H$3:$KM$3,AI$4,'English Scores- Leveled papers'!$H68:$KM68,"&gt;-1")=0,"",SUMIF('English Scores- Leveled papers'!$H$3:$KM$3,AI$4,'English Scores- Leveled papers'!$H68:$KM68)))</f>
        <v/>
      </c>
      <c r="AJ69" s="89" t="str">
        <f>IF($B69="","",IF(COUNTIFS('English Scores- Leveled papers'!$H$3:$KM$3,AJ$4,'English Scores- Leveled papers'!$H68:$KM68,"&gt;-1")=0,"",SUMIF('English Scores- Leveled papers'!$H$3:$KM$3,AJ$4,'English Scores- Leveled papers'!$H68:$KM68)))</f>
        <v/>
      </c>
      <c r="AK69" s="89" t="str">
        <f>IF($B69="","",IF(COUNTIFS('English Scores- Leveled papers'!$H$3:$KM$3,AK$4,'English Scores- Leveled papers'!$H68:$KM68,"&gt;-1")=0,"",SUMIF('English Scores- Leveled papers'!$H$3:$KM$3,AK$4,'English Scores- Leveled papers'!$H68:$KM68)))</f>
        <v/>
      </c>
      <c r="AL69" s="89" t="str">
        <f>IF($B69="","",IF(COUNTIFS('English Scores- Leveled papers'!$H$3:$KM$3,AL$4,'English Scores- Leveled papers'!$H68:$KM68,"&gt;-1")=0,"",SUMIF('English Scores- Leveled papers'!$H$3:$KM$3,AL$4,'English Scores- Leveled papers'!$H68:$KM68)))</f>
        <v/>
      </c>
      <c r="AM69" s="89" t="str">
        <f>IF($B69="","",IF(COUNTIFS('English Scores- Leveled papers'!$H$3:$KM$3,AM$4,'English Scores- Leveled papers'!$H68:$KM68,"&gt;-1")=0,"",SUMIF('English Scores- Leveled papers'!$H$3:$KM$3,AM$4,'English Scores- Leveled papers'!$H68:$KM68)))</f>
        <v/>
      </c>
      <c r="AN69" s="89" t="str">
        <f>IF($B69="","",IF(COUNTIFS('English Scores- Leveled papers'!$H$3:$KM$3,AN$4,'English Scores- Leveled papers'!$H68:$KM68,"&gt;-1")=0,"",SUMIF('English Scores- Leveled papers'!$H$3:$KM$3,AN$4,'English Scores- Leveled papers'!$H68:$KM68)))</f>
        <v/>
      </c>
      <c r="AO69" s="89" t="str">
        <f>IF($B69="","",IF(COUNTIFS('English Scores- Leveled papers'!$H$3:$KM$3,AO$4,'English Scores- Leveled papers'!$H68:$KM68,"&gt;-1")=0,"",SUMIF('English Scores- Leveled papers'!$H$3:$KM$3,AO$4,'English Scores- Leveled papers'!$H68:$KM68)))</f>
        <v/>
      </c>
      <c r="AP69" s="89" t="str">
        <f>IF($B69="","",IF(COUNTIFS('English Scores- Leveled papers'!$H$3:$KM$3,AP$4,'English Scores- Leveled papers'!$H68:$KM68,"&gt;-1")=0,"",SUMIF('English Scores- Leveled papers'!$H$3:$KM$3,AP$4,'English Scores- Leveled papers'!$H68:$KM68)))</f>
        <v/>
      </c>
      <c r="AQ69" s="89" t="str">
        <f>IF($B69="","",IF(COUNTIFS('English Scores- Leveled papers'!$H$3:$KM$3,AQ$4,'English Scores- Leveled papers'!$H68:$KM68,"&gt;-1")=0,"",SUMIF('English Scores- Leveled papers'!$H$3:$KM$3,AQ$4,'English Scores- Leveled papers'!$H68:$KM68)))</f>
        <v/>
      </c>
      <c r="AR69" s="89" t="str">
        <f>IF($B69="","",IF(COUNTIFS('English Scores- Leveled papers'!$H$3:$KM$3,AR$4,'English Scores- Leveled papers'!$H68:$KM68,"&gt;-1")=0,"",SUMIF('English Scores- Leveled papers'!$H$3:$KM$3,AR$4,'English Scores- Leveled papers'!$H68:$KM68)))</f>
        <v/>
      </c>
      <c r="AS69" s="89" t="str">
        <f>IF($B69="","",IF(COUNTIFS('English Scores- Leveled papers'!$H$3:$KM$3,AS$4,'English Scores- Leveled papers'!$H68:$KM68,"&gt;-1")=0,"",SUMIF('English Scores- Leveled papers'!$H$3:$KM$3,AS$4,'English Scores- Leveled papers'!$H68:$KM68)))</f>
        <v/>
      </c>
      <c r="AT69" s="89" t="str">
        <f>IF($B69="","",IF(COUNTIFS('English Scores- Leveled papers'!$H$3:$KM$3,AT$4,'English Scores- Leveled papers'!$H68:$KM68,"&gt;-1")=0,"",SUMIF('English Scores- Leveled papers'!$H$3:$KM$3,AT$4,'English Scores- Leveled papers'!$H68:$KM68)))</f>
        <v/>
      </c>
      <c r="AU69" s="89" t="str">
        <f>IF($B69="","",IF(COUNTIFS('English Scores- Leveled papers'!$H$3:$KM$3,AU$4,'English Scores- Leveled papers'!$H68:$KM68,"&gt;-1")=0,"",SUMIF('English Scores- Leveled papers'!$H$3:$KM$3,AU$4,'English Scores- Leveled papers'!$H68:$KM68)))</f>
        <v/>
      </c>
      <c r="AV69" s="89" t="str">
        <f>IF($B69="","",IF(COUNTIFS('English Scores- Leveled papers'!$H$3:$KM$3,AV$4,'English Scores- Leveled papers'!$H68:$KM68,"&gt;-1")=0,"",SUMIF('English Scores- Leveled papers'!$H$3:$KM$3,AV$4,'English Scores- Leveled papers'!$H68:$KM68)))</f>
        <v/>
      </c>
      <c r="AW69" s="89" t="str">
        <f>IF($B69="","",IF(COUNTIFS('English Scores- Leveled papers'!$H$3:$KM$3,AW$4,'English Scores- Leveled papers'!$H68:$KM68,"&gt;-1")=0,"",SUMIF('English Scores- Leveled papers'!$H$3:$KM$3,AW$4,'English Scores- Leveled papers'!$H68:$KM68)))</f>
        <v/>
      </c>
      <c r="AX69" s="89" t="str">
        <f>IF($B69="","",IF(COUNTIFS('English Scores- Leveled papers'!$H$3:$KM$3,AX$4,'English Scores- Leveled papers'!$H68:$KM68,"&gt;-1")=0,"",SUMIF('English Scores- Leveled papers'!$H$3:$KM$3,AX$4,'English Scores- Leveled papers'!$H68:$KM68)))</f>
        <v/>
      </c>
      <c r="AY69" s="89" t="str">
        <f>IF($B69="","",IF(COUNTIFS('English Scores- Leveled papers'!$H$3:$KM$3,AY$4,'English Scores- Leveled papers'!$H68:$KM68,"&gt;-1")=0,"",SUMIF('English Scores- Leveled papers'!$H$3:$KM$3,AY$4,'English Scores- Leveled papers'!$H68:$KM68)))</f>
        <v/>
      </c>
      <c r="AZ69" s="89" t="str">
        <f>IF($B69="","",IF(COUNTIFS('English Scores- Leveled papers'!$H$3:$KM$3,AZ$4,'English Scores- Leveled papers'!$H68:$KM68,"&gt;-1")=0,"",SUMIF('English Scores- Leveled papers'!$H$3:$KM$3,AZ$4,'English Scores- Leveled papers'!$H68:$KM68)))</f>
        <v/>
      </c>
      <c r="BA69" s="89" t="str">
        <f>IF($B69="","",IF(COUNTIFS('English Scores- Leveled papers'!$H$3:$KM$3,BA$4,'English Scores- Leveled papers'!$H68:$KM68,"&gt;-1")=0,"",SUMIF('English Scores- Leveled papers'!$H$3:$KM$3,BA$4,'English Scores- Leveled papers'!$H68:$KM68)))</f>
        <v/>
      </c>
      <c r="BB69" s="89" t="str">
        <f>IF($B69="","",IF(COUNTIFS('English Scores- Leveled papers'!$H$3:$KM$3,BB$4,'English Scores- Leveled papers'!$H68:$KM68,"&gt;-1")=0,"",SUMIF('English Scores- Leveled papers'!$H$3:$KM$3,BB$4,'English Scores- Leveled papers'!$H68:$KM68)))</f>
        <v/>
      </c>
      <c r="BC69" s="89" t="str">
        <f>IF($B69="","",IF(COUNTIFS('English Scores- Leveled papers'!$H$3:$KM$3,BC$4,'English Scores- Leveled papers'!$H68:$KM68,"&gt;-1")=0,"",SUMIF('English Scores- Leveled papers'!$H$3:$KM$3,BC$4,'English Scores- Leveled papers'!$H68:$KM68)))</f>
        <v/>
      </c>
      <c r="BD69" s="89" t="str">
        <f>IF($B69="","",IF(COUNTIFS('English Scores- Leveled papers'!$H$3:$KM$3,BD$4,'English Scores- Leveled papers'!$H68:$KM68,"&gt;-1")=0,"",SUMIF('English Scores- Leveled papers'!$H$3:$KM$3,BD$4,'English Scores- Leveled papers'!$H68:$KM68)))</f>
        <v/>
      </c>
      <c r="BE69" s="89" t="str">
        <f>IF($B69="","",IF(COUNTIFS('English Scores- Leveled papers'!$H$3:$KM$3,BE$4,'English Scores- Leveled papers'!$H68:$KM68,"&gt;-1")=0,"",SUMIF('English Scores- Leveled papers'!$H$3:$KM$3,BE$4,'English Scores- Leveled papers'!$H68:$KM68)))</f>
        <v/>
      </c>
      <c r="BF69" s="89" t="str">
        <f>IF($B69="","",IF(COUNTIFS('English Scores- Leveled papers'!$H$3:$KM$3,BF$4,'English Scores- Leveled papers'!$H68:$KM68,"&gt;-1")=0,"",SUMIF('English Scores- Leveled papers'!$H$3:$KM$3,BF$4,'English Scores- Leveled papers'!$H68:$KM68)))</f>
        <v/>
      </c>
      <c r="BG69" s="89" t="str">
        <f>IF($B69="","",IF(COUNTIFS('English Scores- Leveled papers'!$H$3:$KM$3,BG$4,'English Scores- Leveled papers'!$H68:$KM68,"&gt;-1")=0,"",SUMIF('English Scores- Leveled papers'!$H$3:$KM$3,BG$4,'English Scores- Leveled papers'!$H68:$KM68)))</f>
        <v/>
      </c>
      <c r="BH69" s="89" t="str">
        <f>IF($B69="","",IF(COUNTIFS('English Scores- Leveled papers'!$H$3:$KM$3,BH$4,'English Scores- Leveled papers'!$H68:$KM68,"&gt;-1")=0,"",SUMIF('English Scores- Leveled papers'!$H$3:$KM$3,BH$4,'English Scores- Leveled papers'!$H68:$KM68)))</f>
        <v/>
      </c>
      <c r="BI69" s="89" t="str">
        <f>IF($B69="","",IF(COUNTIFS('English Scores- Leveled papers'!$H$3:$KM$3,BI$4,'English Scores- Leveled papers'!$H68:$KM68,"&gt;-1")=0,"",SUMIF('English Scores- Leveled papers'!$H$3:$KM$3,BI$4,'English Scores- Leveled papers'!$H68:$KM68)))</f>
        <v/>
      </c>
      <c r="BJ69" s="89" t="str">
        <f>IF($B69="","",IF(COUNTIFS('English Scores- Leveled papers'!$H$3:$KM$3,BJ$4,'English Scores- Leveled papers'!$H68:$KM68,"&gt;-1")=0,"",SUMIF('English Scores- Leveled papers'!$H$3:$KM$3,BJ$4,'English Scores- Leveled papers'!$H68:$KM68)))</f>
        <v/>
      </c>
      <c r="BK69" s="89" t="str">
        <f>IF($B69="","",IF(COUNTIFS('English Scores- Leveled papers'!$H$3:$KM$3,BK$4,'English Scores- Leveled papers'!$H68:$KM68,"&gt;-1")=0,"",SUMIF('English Scores- Leveled papers'!$H$3:$KM$3,BK$4,'English Scores- Leveled papers'!$H68:$KM68)))</f>
        <v/>
      </c>
      <c r="BL69" s="89" t="str">
        <f>IF($B69="","",IF(COUNTIFS('English Scores- Leveled papers'!$H$3:$KM$3,BL$4,'English Scores- Leveled papers'!$H68:$KM68,"&gt;-1")=0,"",SUMIF('English Scores- Leveled papers'!$H$3:$KM$3,BL$4,'English Scores- Leveled papers'!$H68:$KM68)))</f>
        <v/>
      </c>
      <c r="BM69" s="89" t="str">
        <f>IF($B69="","",IF(COUNTIFS('Eng GLA 6th, 7th, 8th'!$E$3:$DV$3,BM$4,'Eng GLA 6th, 7th, 8th'!$E69:$DV69, "&gt;-1")=0,"",SUMIF('Eng GLA 6th, 7th, 8th'!$E$3:$DV$3,BM$4,'Eng GLA 6th, 7th, 8th'!$E69:$DV69)))</f>
        <v/>
      </c>
      <c r="BN69" s="89" t="str">
        <f>IF($B69="","",IF(COUNTIFS('Eng GLA 6th, 7th, 8th'!$E$3:$DV$3,BN$4,'Eng GLA 6th, 7th, 8th'!$E69:$DV69, "&gt;-1")=0,"",SUMIF('Eng GLA 6th, 7th, 8th'!$E$3:$DV$3,BN$4,'Eng GLA 6th, 7th, 8th'!$E69:$DV69)))</f>
        <v/>
      </c>
      <c r="BO69" s="89" t="str">
        <f>IF($B69="","",IF(COUNTIFS('Eng GLA 6th, 7th, 8th'!$E$3:$DV$3,BO$4,'Eng GLA 6th, 7th, 8th'!$E69:$DV69, "&gt;-1")=0,"",SUMIF('Eng GLA 6th, 7th, 8th'!$E$3:$DV$3,BO$4,'Eng GLA 6th, 7th, 8th'!$E69:$DV69)))</f>
        <v/>
      </c>
      <c r="BP69" s="89" t="str">
        <f>IF($B69="","",IF(COUNTIFS('Eng GLA 6th, 7th, 8th'!$E$3:$DV$3,BP$4,'Eng GLA 6th, 7th, 8th'!$E69:$DV69, "&gt;-1")=0,"",SUMIF('Eng GLA 6th, 7th, 8th'!$E$3:$DV$3,BP$4,'Eng GLA 6th, 7th, 8th'!$E69:$DV69)))</f>
        <v/>
      </c>
      <c r="BQ69" s="89" t="str">
        <f>IF($B69="","",IF(COUNTIFS('Eng GLA 6th, 7th, 8th'!$E$3:$DV$3,BQ$4,'Eng GLA 6th, 7th, 8th'!$E69:$DV69, "&gt;-1")=0,"",SUMIF('Eng GLA 6th, 7th, 8th'!$E$3:$DV$3,BQ$4,'Eng GLA 6th, 7th, 8th'!$E69:$DV69)))</f>
        <v/>
      </c>
      <c r="BR69" s="89" t="str">
        <f>IF($B69="","",IF(COUNTIFS('Eng GLA 6th, 7th, 8th'!$E$3:$DV$3,BR$4,'Eng GLA 6th, 7th, 8th'!$E69:$DV69, "&gt;-1")=0,"",SUMIF('Eng GLA 6th, 7th, 8th'!$E$3:$DV$3,BR$4,'Eng GLA 6th, 7th, 8th'!$E69:$DV69)))</f>
        <v/>
      </c>
      <c r="BS69" s="89" t="str">
        <f>IF($B69="","",IF(COUNTIFS('Eng GLA 6th, 7th, 8th'!$E$3:$DV$3,BS$4,'Eng GLA 6th, 7th, 8th'!$E69:$DV69, "&gt;-1")=0,"",SUMIF('Eng GLA 6th, 7th, 8th'!$E$3:$DV$3,BS$4,'Eng GLA 6th, 7th, 8th'!$E69:$DV69)))</f>
        <v/>
      </c>
      <c r="BT69" s="89" t="str">
        <f>IF($B69="","",IF(COUNTIFS('Eng GLA 6th, 7th, 8th'!$E$3:$DV$3,BT$4,'Eng GLA 6th, 7th, 8th'!$E69:$DV69, "&gt;-1")=0,"",SUMIF('Eng GLA 6th, 7th, 8th'!$E$3:$DV$3,BT$4,'Eng GLA 6th, 7th, 8th'!$E69:$DV69)))</f>
        <v/>
      </c>
      <c r="BU69" s="89" t="str">
        <f>IF($B69="","",IF(COUNTIFS('Eng GLA 6th, 7th, 8th'!$E$3:$DV$3,BU$4,'Eng GLA 6th, 7th, 8th'!$E69:$DV69, "&gt;-1")=0,"",SUMIF('Eng GLA 6th, 7th, 8th'!$E$3:$DV$3,BU$4,'Eng GLA 6th, 7th, 8th'!$E69:$DV69)))</f>
        <v/>
      </c>
      <c r="BV69" s="89" t="str">
        <f>IF($B69="","",IF(COUNTIFS('Eng GLA 6th, 7th, 8th'!$E$3:$DV$3,BV$4,'Eng GLA 6th, 7th, 8th'!$E69:$DV69, "&gt;-1")=0,"",SUMIF('Eng GLA 6th, 7th, 8th'!$E$3:$DV$3,BV$4,'Eng GLA 6th, 7th, 8th'!$E69:$DV69)))</f>
        <v/>
      </c>
      <c r="BW69" s="89" t="str">
        <f>IF($B69="","",IF(COUNTIFS('Eng GLA 6th, 7th, 8th'!$E$3:$DV$3,BW$4,'Eng GLA 6th, 7th, 8th'!$E69:$DV69, "&gt;-1")=0,"",SUMIF('Eng GLA 6th, 7th, 8th'!$E$3:$DV$3,BW$4,'Eng GLA 6th, 7th, 8th'!$E69:$DV69)))</f>
        <v/>
      </c>
      <c r="BX69" s="89" t="str">
        <f>IF($B69="","",IF(COUNTIFS('Eng GLA 6th, 7th, 8th'!$E$3:$DV$3,BX$4,'Eng GLA 6th, 7th, 8th'!$E69:$DV69, "&gt;-1")=0,"",SUMIF('Eng GLA 6th, 7th, 8th'!$E$3:$DV$3,BX$4,'Eng GLA 6th, 7th, 8th'!$E69:$DV69)))</f>
        <v/>
      </c>
      <c r="BY69" s="89" t="str">
        <f>IF($B69="","",IF(COUNTIFS('Eng GLA 6th, 7th, 8th'!$E$3:$DV$3,BY$4,'Eng GLA 6th, 7th, 8th'!$E69:$DV69, "&gt;-1")=0,"",SUMIF('Eng GLA 6th, 7th, 8th'!$E$3:$DV$3,BY$4,'Eng GLA 6th, 7th, 8th'!$E69:$DV69)))</f>
        <v/>
      </c>
      <c r="BZ69" s="89" t="str">
        <f>IF($B69="","",IF(COUNTIFS('Eng GLA 6th, 7th, 8th'!$E$3:$DV$3,BZ$4,'Eng GLA 6th, 7th, 8th'!$E69:$DV69, "&gt;-1")=0,"",SUMIF('Eng GLA 6th, 7th, 8th'!$E$3:$DV$3,BZ$4,'Eng GLA 6th, 7th, 8th'!$E69:$DV69)))</f>
        <v/>
      </c>
      <c r="CA69" s="89" t="str">
        <f>IF($B69="","",IF(COUNTIFS('Eng GLA 6th, 7th, 8th'!$E$3:$DV$3,CA$4,'Eng GLA 6th, 7th, 8th'!$E69:$DV69, "&gt;-1")=0,"",SUMIF('Eng GLA 6th, 7th, 8th'!$E$3:$DV$3,CA$4,'Eng GLA 6th, 7th, 8th'!$E69:$DV69)))</f>
        <v/>
      </c>
      <c r="CB69" s="426"/>
      <c r="CC69" s="133" t="str">
        <f>IFERROR(IF((COUNT('Eng GLA 6th, 7th, 8th'!E69:U69)=0)," ",(SUM('Eng GLA 6th, 7th, 8th'!E69:U69)/$CC$3)),"")</f>
        <v xml:space="preserve"> </v>
      </c>
      <c r="CD69" s="133" t="str">
        <f>IFERROR(IF((COUNT('Eng GLA 6th, 7th, 8th'!V69:AA69)=0)," ",(SUM('Eng GLA 6th, 7th, 8th'!V69:AA69)/$CD$3)),"")</f>
        <v xml:space="preserve"> </v>
      </c>
      <c r="CE69" s="133" t="str">
        <f>IFERROR(IF((COUNT('Eng GLA 6th, 7th, 8th'!AB69:AG69)=0)," ",(SUM('Eng GLA 6th, 7th, 8th'!AB69:AG69)/$CE$3)),"")</f>
        <v xml:space="preserve"> </v>
      </c>
      <c r="CF69" s="133" t="str">
        <f>IFERROR(IF((COUNT('Eng GLA 6th, 7th, 8th'!AH69:AP69)=0)," ",(SUM('Eng GLA 6th, 7th, 8th'!AH69:AP69)/$CF$3)),"")</f>
        <v xml:space="preserve"> </v>
      </c>
      <c r="CG69" s="433" t="str">
        <f>IFERROR(IF((COUNT('Eng GLA 6th, 7th, 8th'!AR69:BH69)=0)," ",(SUM('Eng GLA 6th, 7th, 8th'!AR69:BH69)/$CG$3)),"")</f>
        <v xml:space="preserve"> </v>
      </c>
      <c r="CH69" s="433" t="str">
        <f>IFERROR(IF((COUNT('Eng GLA 6th, 7th, 8th'!BI69:BN69)=0)," ",(SUM('Eng GLA 6th, 7th, 8th'!BI69:BN69)/$CH$3)),"")</f>
        <v xml:space="preserve"> </v>
      </c>
      <c r="CI69" s="433" t="str">
        <f>IFERROR(IF((COUNT('Eng GLA 6th, 7th, 8th'!BO69:BT69)=0)," ",(SUM('Eng GLA 6th, 7th, 8th'!BO69:BT69)/$CI$3)),"")</f>
        <v xml:space="preserve"> </v>
      </c>
      <c r="CJ69" s="433" t="str">
        <f>IFERROR(IF((COUNT('Eng GLA 6th, 7th, 8th'!BU69:CF69)=0)," ",(SUM('Eng GLA 6th, 7th, 8th'!BU69:CF69)/$CJ$3)),"")</f>
        <v xml:space="preserve"> </v>
      </c>
      <c r="CK69" s="433" t="str">
        <f>IFERROR(IF((COUNT('Eng GLA 6th, 7th, 8th'!CH69:CX69)=0)," ",(SUM('Eng GLA 6th, 7th, 8th'!CH69:CX69)/$CK$3)),"")</f>
        <v xml:space="preserve"> </v>
      </c>
      <c r="CL69" s="433" t="str">
        <f>IFERROR(IF((COUNT('Eng GLA 6th, 7th, 8th'!CY69:DD69)=0)," ",(SUM('Eng GLA 6th, 7th, 8th'!CY69:DD69)/$CL$3)),"")</f>
        <v xml:space="preserve"> </v>
      </c>
      <c r="CM69" s="433" t="str">
        <f>IFERROR(IF((COUNT('Eng GLA 6th, 7th, 8th'!DE69:DJ69)=0)," ",(SUM('Eng GLA 6th, 7th, 8th'!DE69:DJ69)/$CM$3)),"")</f>
        <v xml:space="preserve"> </v>
      </c>
      <c r="CN69" s="433" t="str">
        <f>IFERROR(IF((COUNT('Eng GLA 6th, 7th, 8th'!DK69:DV69)=0)," ",(SUM('Eng GLA 6th, 7th, 8th'!DK69:DV69)/$CN$3)),"")</f>
        <v xml:space="preserve"> </v>
      </c>
    </row>
    <row r="70" spans="1:92" ht="12.75" customHeight="1" x14ac:dyDescent="0.2">
      <c r="A70" s="65">
        <v>63</v>
      </c>
      <c r="B70" s="65" t="str">
        <f>'English Scores- Leveled papers'!B69</f>
        <v/>
      </c>
      <c r="C70" s="66" t="str">
        <f>'RC Mastery Check+Question type'!H67</f>
        <v/>
      </c>
      <c r="D70" s="153" t="str">
        <f>'Cover Sheet'!L67</f>
        <v/>
      </c>
      <c r="E70" s="89" t="str">
        <f>IF($B70="","",IF(COUNTIFS('English Scores- Leveled papers'!$H$3:$KM$3,E$4,'English Scores- Leveled papers'!$H69:$KM69,"&gt;-1")=0,"",SUMIF('English Scores- Leveled papers'!$H$3:$KM$3,E$4,'English Scores- Leveled papers'!$H69:$KM69)))</f>
        <v/>
      </c>
      <c r="F70" s="89" t="str">
        <f>IF($B70="","",IF(COUNTIFS('English Scores- Leveled papers'!$H$3:$KM$3,F$4,'English Scores- Leveled papers'!$H69:$KM69,"&gt;-1")=0,"",SUMIF('English Scores- Leveled papers'!$H$3:$KM$3,F$4,'English Scores- Leveled papers'!$H69:$KM69)))</f>
        <v/>
      </c>
      <c r="G70" s="89" t="str">
        <f>IF($B70="","",IF(COUNTIFS('English Scores- Leveled papers'!$H$3:$KM$3,G$4,'English Scores- Leveled papers'!$H69:$KM69,"&gt;-1")=0,"",SUMIF('English Scores- Leveled papers'!$H$3:$KM$3,G$4,'English Scores- Leveled papers'!$H69:$KM69)))</f>
        <v/>
      </c>
      <c r="H70" s="89" t="str">
        <f>IF($B70="","",IF(COUNTIFS('English Scores- Leveled papers'!$H$3:$KM$3,H$4,'English Scores- Leveled papers'!$H69:$KM69,"&gt;-1")=0,"",SUMIF('English Scores- Leveled papers'!$H$3:$KM$3,H$4,'English Scores- Leveled papers'!$H69:$KM69)))</f>
        <v/>
      </c>
      <c r="I70" s="89" t="str">
        <f>IF($B70="","",IF(COUNTIFS('English Scores- Leveled papers'!$H$3:$KM$3,I$4,'English Scores- Leveled papers'!$H69:$KM69,"&gt;-1")=0,"",SUMIF('English Scores- Leveled papers'!$H$3:$KM$3,I$4,'English Scores- Leveled papers'!$H69:$KM69)))</f>
        <v/>
      </c>
      <c r="J70" s="89" t="str">
        <f>IF($B70="","",IF(COUNTIFS('English Scores- Leveled papers'!$H$3:$KM$3,J$4,'English Scores- Leveled papers'!$H69:$KM69,"&gt;-1")=0,"",SUMIF('English Scores- Leveled papers'!$H$3:$KM$3,J$4,'English Scores- Leveled papers'!$H69:$KM69)))</f>
        <v/>
      </c>
      <c r="K70" s="89" t="str">
        <f>IF($B70="","",IF(COUNTIFS('English Scores- Leveled papers'!$H$3:$KM$3,K$4,'English Scores- Leveled papers'!$H69:$KM69,"&gt;-1")=0,"",SUMIF('English Scores- Leveled papers'!$H$3:$KM$3,K$4,'English Scores- Leveled papers'!$H69:$KM69)))</f>
        <v/>
      </c>
      <c r="L70" s="89" t="str">
        <f>IF($B70="","",IF(COUNTIFS('English Scores- Leveled papers'!$H$3:$KM$3,L$4,'English Scores- Leveled papers'!$H69:$KM69,"&gt;-1")=0,"",SUMIF('English Scores- Leveled papers'!$H$3:$KM$3,L$4,'English Scores- Leveled papers'!$H69:$KM69)))</f>
        <v/>
      </c>
      <c r="M70" s="89" t="str">
        <f>IF($B70="","",IF(COUNTIFS('English Scores- Leveled papers'!$H$3:$KM$3,M$4,'English Scores- Leveled papers'!$H69:$KM69,"&gt;-1")=0,"",SUMIF('English Scores- Leveled papers'!$H$3:$KM$3,M$4,'English Scores- Leveled papers'!$H69:$KM69)))</f>
        <v/>
      </c>
      <c r="N70" s="89" t="str">
        <f>IF($B70="","",IF(COUNTIFS('English Scores- Leveled papers'!$H$3:$KM$3,N$4,'English Scores- Leveled papers'!$H69:$KM69,"&gt;-1")=0,"",SUMIF('English Scores- Leveled papers'!$H$3:$KM$3,N$4,'English Scores- Leveled papers'!$H69:$KM69)))</f>
        <v/>
      </c>
      <c r="O70" s="89" t="str">
        <f>IF($B70="","",IF(COUNTIFS('English Scores- Leveled papers'!$H$3:$KM$3,O$4,'English Scores- Leveled papers'!$H69:$KM69,"&gt;-1")=0,"",SUMIF('English Scores- Leveled papers'!$H$3:$KM$3,O$4,'English Scores- Leveled papers'!$H69:$KM69)))</f>
        <v/>
      </c>
      <c r="P70" s="89" t="str">
        <f>IF($B70="","",IF(COUNTIFS('English Scores- Leveled papers'!$H$3:$KM$3,P$4,'English Scores- Leveled papers'!$H69:$KM69,"&gt;-1")=0,"",SUMIF('English Scores- Leveled papers'!$H$3:$KM$3,P$4,'English Scores- Leveled papers'!$H69:$KM69)))</f>
        <v/>
      </c>
      <c r="Q70" s="89" t="str">
        <f>IF($B70="","",IF(COUNTIFS('English Scores- Leveled papers'!$H$3:$KM$3,Q$4,'English Scores- Leveled papers'!$H69:$KM69,"&gt;-1")=0,"",SUMIF('English Scores- Leveled papers'!$H$3:$KM$3,Q$4,'English Scores- Leveled papers'!$H69:$KM69)))</f>
        <v/>
      </c>
      <c r="R70" s="89" t="str">
        <f>IF($B70="","",IF(COUNTIFS('English Scores- Leveled papers'!$H$3:$KM$3,R$4,'English Scores- Leveled papers'!$H69:$KM69,"&gt;-1")=0,"",SUMIF('English Scores- Leveled papers'!$H$3:$KM$3,R$4,'English Scores- Leveled papers'!$H69:$KM69)))</f>
        <v/>
      </c>
      <c r="S70" s="89" t="str">
        <f>IF($B70="","",IF(COUNTIFS('English Scores- Leveled papers'!$H$3:$KM$3,S$4,'English Scores- Leveled papers'!$H69:$KM69,"&gt;-1")=0,"",SUMIF('English Scores- Leveled papers'!$H$3:$KM$3,S$4,'English Scores- Leveled papers'!$H69:$KM69)))</f>
        <v/>
      </c>
      <c r="T70" s="89" t="str">
        <f>IF($B70="","",IF(COUNTIFS('English Scores- Leveled papers'!$H$3:$KM$3,T$4,'English Scores- Leveled papers'!$H69:$KM69,"&gt;-1")=0,"",SUMIF('English Scores- Leveled papers'!$H$3:$KM$3,T$4,'English Scores- Leveled papers'!$H69:$KM69)))</f>
        <v/>
      </c>
      <c r="U70" s="89" t="str">
        <f>IF($B70="","",IF(COUNTIFS('English Scores- Leveled papers'!$H$3:$KM$3,U$4,'English Scores- Leveled papers'!$H69:$KM69,"&gt;-1")=0,"",SUMIF('English Scores- Leveled papers'!$H$3:$KM$3,U$4,'English Scores- Leveled papers'!$H69:$KM69)))</f>
        <v/>
      </c>
      <c r="V70" s="89" t="str">
        <f>IF($B70="","",IF(COUNTIFS('English Scores- Leveled papers'!$H$3:$KM$3,V$4,'English Scores- Leveled papers'!$H69:$KM69,"&gt;-1")=0,"",SUMIF('English Scores- Leveled papers'!$H$3:$KM$3,V$4,'English Scores- Leveled papers'!$H69:$KM69)))</f>
        <v/>
      </c>
      <c r="W70" s="89" t="str">
        <f>IF($B70="","",IF(COUNTIFS('English Scores- Leveled papers'!$H$3:$KM$3,W$4,'English Scores- Leveled papers'!$H69:$KM69,"&gt;-1")=0,"",SUMIF('English Scores- Leveled papers'!$H$3:$KM$3,W$4,'English Scores- Leveled papers'!$H69:$KM69)))</f>
        <v/>
      </c>
      <c r="X70" s="89" t="str">
        <f>IF($B70="","",IF(COUNTIFS('English Scores- Leveled papers'!$H$3:$KM$3,X$4,'English Scores- Leveled papers'!$H69:$KM69,"&gt;-1")=0,"",SUMIF('English Scores- Leveled papers'!$H$3:$KM$3,X$4,'English Scores- Leveled papers'!$H69:$KM69)))</f>
        <v/>
      </c>
      <c r="Y70" s="89" t="str">
        <f>IF($B70="","",IF(COUNTIFS('English Scores- Leveled papers'!$H$3:$KM$3,Y$4,'English Scores- Leveled papers'!$H69:$KM69,"&gt;-1")=0,"",SUMIF('English Scores- Leveled papers'!$H$3:$KM$3,Y$4,'English Scores- Leveled papers'!$H69:$KM69)))</f>
        <v/>
      </c>
      <c r="Z70" s="89" t="str">
        <f>IF($B70="","",IF(COUNTIFS('English Scores- Leveled papers'!$H$3:$KM$3,Z$4,'English Scores- Leveled papers'!$H69:$KM69,"&gt;-1")=0,"",SUMIF('English Scores- Leveled papers'!$H$3:$KM$3,Z$4,'English Scores- Leveled papers'!$H69:$KM69)))</f>
        <v/>
      </c>
      <c r="AA70" s="89" t="str">
        <f>IF($B70="","",IF(COUNTIFS('English Scores- Leveled papers'!$H$3:$KM$3,AA$4,'English Scores- Leveled papers'!$H69:$KM69,"&gt;-1")=0,"",SUMIF('English Scores- Leveled papers'!$H$3:$KM$3,AA$4,'English Scores- Leveled papers'!$H69:$KM69)))</f>
        <v/>
      </c>
      <c r="AB70" s="89" t="str">
        <f>IF($B70="","",IF(COUNTIFS('English Scores- Leveled papers'!$H$3:$KM$3,AB$4,'English Scores- Leveled papers'!$H69:$KM69,"&gt;-1")=0,"",SUMIF('English Scores- Leveled papers'!$H$3:$KM$3,AB$4,'English Scores- Leveled papers'!$H69:$KM69)))</f>
        <v/>
      </c>
      <c r="AC70" s="89" t="str">
        <f>IF($B70="","",IF(COUNTIFS('English Scores- Leveled papers'!$H$3:$KM$3,AC$4,'English Scores- Leveled papers'!$H69:$KM69,"&gt;-1")=0,"",SUMIF('English Scores- Leveled papers'!$H$3:$KM$3,AC$4,'English Scores- Leveled papers'!$H69:$KM69)))</f>
        <v/>
      </c>
      <c r="AD70" s="89" t="str">
        <f>IF($B70="","",IF(COUNTIFS('English Scores- Leveled papers'!$H$3:$KM$3,AD$4,'English Scores- Leveled papers'!$H69:$KM69,"&gt;-1")=0,"",SUMIF('English Scores- Leveled papers'!$H$3:$KM$3,AD$4,'English Scores- Leveled papers'!$H69:$KM69)))</f>
        <v/>
      </c>
      <c r="AE70" s="89" t="str">
        <f>IF($B70="","",IF(COUNTIFS('English Scores- Leveled papers'!$H$3:$KM$3,AE$4,'English Scores- Leveled papers'!$H69:$KM69,"&gt;-1")=0,"",SUMIF('English Scores- Leveled papers'!$H$3:$KM$3,AE$4,'English Scores- Leveled papers'!$H69:$KM69)))</f>
        <v/>
      </c>
      <c r="AF70" s="89" t="str">
        <f>IF($B70="","",IF(COUNTIFS('English Scores- Leveled papers'!$H$3:$KM$3,AF$4,'English Scores- Leveled papers'!$H69:$KM69,"&gt;-1")=0,"",SUMIF('English Scores- Leveled papers'!$H$3:$KM$3,AF$4,'English Scores- Leveled papers'!$H69:$KM69)))</f>
        <v/>
      </c>
      <c r="AG70" s="89" t="str">
        <f>IF($B70="","",IF(COUNTIFS('English Scores- Leveled papers'!$H$3:$KM$3,AG$4,'English Scores- Leveled papers'!$H69:$KM69,"&gt;-1")=0,"",SUMIF('English Scores- Leveled papers'!$H$3:$KM$3,AG$4,'English Scores- Leveled papers'!$H69:$KM69)))</f>
        <v/>
      </c>
      <c r="AH70" s="89" t="str">
        <f>IF($B70="","",IF(COUNTIFS('English Scores- Leveled papers'!$H$3:$KM$3,AH$4,'English Scores- Leveled papers'!$H69:$KM69,"&gt;-1")=0,"",SUMIF('English Scores- Leveled papers'!$H$3:$KM$3,AH$4,'English Scores- Leveled papers'!$H69:$KM69)))</f>
        <v/>
      </c>
      <c r="AI70" s="89" t="str">
        <f>IF($B70="","",IF(COUNTIFS('English Scores- Leveled papers'!$H$3:$KM$3,AI$4,'English Scores- Leveled papers'!$H69:$KM69,"&gt;-1")=0,"",SUMIF('English Scores- Leveled papers'!$H$3:$KM$3,AI$4,'English Scores- Leveled papers'!$H69:$KM69)))</f>
        <v/>
      </c>
      <c r="AJ70" s="89" t="str">
        <f>IF($B70="","",IF(COUNTIFS('English Scores- Leveled papers'!$H$3:$KM$3,AJ$4,'English Scores- Leveled papers'!$H69:$KM69,"&gt;-1")=0,"",SUMIF('English Scores- Leveled papers'!$H$3:$KM$3,AJ$4,'English Scores- Leveled papers'!$H69:$KM69)))</f>
        <v/>
      </c>
      <c r="AK70" s="89" t="str">
        <f>IF($B70="","",IF(COUNTIFS('English Scores- Leveled papers'!$H$3:$KM$3,AK$4,'English Scores- Leveled papers'!$H69:$KM69,"&gt;-1")=0,"",SUMIF('English Scores- Leveled papers'!$H$3:$KM$3,AK$4,'English Scores- Leveled papers'!$H69:$KM69)))</f>
        <v/>
      </c>
      <c r="AL70" s="89" t="str">
        <f>IF($B70="","",IF(COUNTIFS('English Scores- Leveled papers'!$H$3:$KM$3,AL$4,'English Scores- Leveled papers'!$H69:$KM69,"&gt;-1")=0,"",SUMIF('English Scores- Leveled papers'!$H$3:$KM$3,AL$4,'English Scores- Leveled papers'!$H69:$KM69)))</f>
        <v/>
      </c>
      <c r="AM70" s="89" t="str">
        <f>IF($B70="","",IF(COUNTIFS('English Scores- Leveled papers'!$H$3:$KM$3,AM$4,'English Scores- Leveled papers'!$H69:$KM69,"&gt;-1")=0,"",SUMIF('English Scores- Leveled papers'!$H$3:$KM$3,AM$4,'English Scores- Leveled papers'!$H69:$KM69)))</f>
        <v/>
      </c>
      <c r="AN70" s="89" t="str">
        <f>IF($B70="","",IF(COUNTIFS('English Scores- Leveled papers'!$H$3:$KM$3,AN$4,'English Scores- Leveled papers'!$H69:$KM69,"&gt;-1")=0,"",SUMIF('English Scores- Leveled papers'!$H$3:$KM$3,AN$4,'English Scores- Leveled papers'!$H69:$KM69)))</f>
        <v/>
      </c>
      <c r="AO70" s="89" t="str">
        <f>IF($B70="","",IF(COUNTIFS('English Scores- Leveled papers'!$H$3:$KM$3,AO$4,'English Scores- Leveled papers'!$H69:$KM69,"&gt;-1")=0,"",SUMIF('English Scores- Leveled papers'!$H$3:$KM$3,AO$4,'English Scores- Leveled papers'!$H69:$KM69)))</f>
        <v/>
      </c>
      <c r="AP70" s="89" t="str">
        <f>IF($B70="","",IF(COUNTIFS('English Scores- Leveled papers'!$H$3:$KM$3,AP$4,'English Scores- Leveled papers'!$H69:$KM69,"&gt;-1")=0,"",SUMIF('English Scores- Leveled papers'!$H$3:$KM$3,AP$4,'English Scores- Leveled papers'!$H69:$KM69)))</f>
        <v/>
      </c>
      <c r="AQ70" s="89" t="str">
        <f>IF($B70="","",IF(COUNTIFS('English Scores- Leveled papers'!$H$3:$KM$3,AQ$4,'English Scores- Leveled papers'!$H69:$KM69,"&gt;-1")=0,"",SUMIF('English Scores- Leveled papers'!$H$3:$KM$3,AQ$4,'English Scores- Leveled papers'!$H69:$KM69)))</f>
        <v/>
      </c>
      <c r="AR70" s="89" t="str">
        <f>IF($B70="","",IF(COUNTIFS('English Scores- Leveled papers'!$H$3:$KM$3,AR$4,'English Scores- Leveled papers'!$H69:$KM69,"&gt;-1")=0,"",SUMIF('English Scores- Leveled papers'!$H$3:$KM$3,AR$4,'English Scores- Leveled papers'!$H69:$KM69)))</f>
        <v/>
      </c>
      <c r="AS70" s="89" t="str">
        <f>IF($B70="","",IF(COUNTIFS('English Scores- Leveled papers'!$H$3:$KM$3,AS$4,'English Scores- Leveled papers'!$H69:$KM69,"&gt;-1")=0,"",SUMIF('English Scores- Leveled papers'!$H$3:$KM$3,AS$4,'English Scores- Leveled papers'!$H69:$KM69)))</f>
        <v/>
      </c>
      <c r="AT70" s="89" t="str">
        <f>IF($B70="","",IF(COUNTIFS('English Scores- Leveled papers'!$H$3:$KM$3,AT$4,'English Scores- Leveled papers'!$H69:$KM69,"&gt;-1")=0,"",SUMIF('English Scores- Leveled papers'!$H$3:$KM$3,AT$4,'English Scores- Leveled papers'!$H69:$KM69)))</f>
        <v/>
      </c>
      <c r="AU70" s="89" t="str">
        <f>IF($B70="","",IF(COUNTIFS('English Scores- Leveled papers'!$H$3:$KM$3,AU$4,'English Scores- Leveled papers'!$H69:$KM69,"&gt;-1")=0,"",SUMIF('English Scores- Leveled papers'!$H$3:$KM$3,AU$4,'English Scores- Leveled papers'!$H69:$KM69)))</f>
        <v/>
      </c>
      <c r="AV70" s="89" t="str">
        <f>IF($B70="","",IF(COUNTIFS('English Scores- Leveled papers'!$H$3:$KM$3,AV$4,'English Scores- Leveled papers'!$H69:$KM69,"&gt;-1")=0,"",SUMIF('English Scores- Leveled papers'!$H$3:$KM$3,AV$4,'English Scores- Leveled papers'!$H69:$KM69)))</f>
        <v/>
      </c>
      <c r="AW70" s="89" t="str">
        <f>IF($B70="","",IF(COUNTIFS('English Scores- Leveled papers'!$H$3:$KM$3,AW$4,'English Scores- Leveled papers'!$H69:$KM69,"&gt;-1")=0,"",SUMIF('English Scores- Leveled papers'!$H$3:$KM$3,AW$4,'English Scores- Leveled papers'!$H69:$KM69)))</f>
        <v/>
      </c>
      <c r="AX70" s="89" t="str">
        <f>IF($B70="","",IF(COUNTIFS('English Scores- Leveled papers'!$H$3:$KM$3,AX$4,'English Scores- Leveled papers'!$H69:$KM69,"&gt;-1")=0,"",SUMIF('English Scores- Leveled papers'!$H$3:$KM$3,AX$4,'English Scores- Leveled papers'!$H69:$KM69)))</f>
        <v/>
      </c>
      <c r="AY70" s="89" t="str">
        <f>IF($B70="","",IF(COUNTIFS('English Scores- Leveled papers'!$H$3:$KM$3,AY$4,'English Scores- Leveled papers'!$H69:$KM69,"&gt;-1")=0,"",SUMIF('English Scores- Leveled papers'!$H$3:$KM$3,AY$4,'English Scores- Leveled papers'!$H69:$KM69)))</f>
        <v/>
      </c>
      <c r="AZ70" s="89" t="str">
        <f>IF($B70="","",IF(COUNTIFS('English Scores- Leveled papers'!$H$3:$KM$3,AZ$4,'English Scores- Leveled papers'!$H69:$KM69,"&gt;-1")=0,"",SUMIF('English Scores- Leveled papers'!$H$3:$KM$3,AZ$4,'English Scores- Leveled papers'!$H69:$KM69)))</f>
        <v/>
      </c>
      <c r="BA70" s="89" t="str">
        <f>IF($B70="","",IF(COUNTIFS('English Scores- Leveled papers'!$H$3:$KM$3,BA$4,'English Scores- Leveled papers'!$H69:$KM69,"&gt;-1")=0,"",SUMIF('English Scores- Leveled papers'!$H$3:$KM$3,BA$4,'English Scores- Leveled papers'!$H69:$KM69)))</f>
        <v/>
      </c>
      <c r="BB70" s="89" t="str">
        <f>IF($B70="","",IF(COUNTIFS('English Scores- Leveled papers'!$H$3:$KM$3,BB$4,'English Scores- Leveled papers'!$H69:$KM69,"&gt;-1")=0,"",SUMIF('English Scores- Leveled papers'!$H$3:$KM$3,BB$4,'English Scores- Leveled papers'!$H69:$KM69)))</f>
        <v/>
      </c>
      <c r="BC70" s="89" t="str">
        <f>IF($B70="","",IF(COUNTIFS('English Scores- Leveled papers'!$H$3:$KM$3,BC$4,'English Scores- Leveled papers'!$H69:$KM69,"&gt;-1")=0,"",SUMIF('English Scores- Leveled papers'!$H$3:$KM$3,BC$4,'English Scores- Leveled papers'!$H69:$KM69)))</f>
        <v/>
      </c>
      <c r="BD70" s="89" t="str">
        <f>IF($B70="","",IF(COUNTIFS('English Scores- Leveled papers'!$H$3:$KM$3,BD$4,'English Scores- Leveled papers'!$H69:$KM69,"&gt;-1")=0,"",SUMIF('English Scores- Leveled papers'!$H$3:$KM$3,BD$4,'English Scores- Leveled papers'!$H69:$KM69)))</f>
        <v/>
      </c>
      <c r="BE70" s="89" t="str">
        <f>IF($B70="","",IF(COUNTIFS('English Scores- Leveled papers'!$H$3:$KM$3,BE$4,'English Scores- Leveled papers'!$H69:$KM69,"&gt;-1")=0,"",SUMIF('English Scores- Leveled papers'!$H$3:$KM$3,BE$4,'English Scores- Leveled papers'!$H69:$KM69)))</f>
        <v/>
      </c>
      <c r="BF70" s="89" t="str">
        <f>IF($B70="","",IF(COUNTIFS('English Scores- Leveled papers'!$H$3:$KM$3,BF$4,'English Scores- Leveled papers'!$H69:$KM69,"&gt;-1")=0,"",SUMIF('English Scores- Leveled papers'!$H$3:$KM$3,BF$4,'English Scores- Leveled papers'!$H69:$KM69)))</f>
        <v/>
      </c>
      <c r="BG70" s="89" t="str">
        <f>IF($B70="","",IF(COUNTIFS('English Scores- Leveled papers'!$H$3:$KM$3,BG$4,'English Scores- Leveled papers'!$H69:$KM69,"&gt;-1")=0,"",SUMIF('English Scores- Leveled papers'!$H$3:$KM$3,BG$4,'English Scores- Leveled papers'!$H69:$KM69)))</f>
        <v/>
      </c>
      <c r="BH70" s="89" t="str">
        <f>IF($B70="","",IF(COUNTIFS('English Scores- Leveled papers'!$H$3:$KM$3,BH$4,'English Scores- Leveled papers'!$H69:$KM69,"&gt;-1")=0,"",SUMIF('English Scores- Leveled papers'!$H$3:$KM$3,BH$4,'English Scores- Leveled papers'!$H69:$KM69)))</f>
        <v/>
      </c>
      <c r="BI70" s="89" t="str">
        <f>IF($B70="","",IF(COUNTIFS('English Scores- Leveled papers'!$H$3:$KM$3,BI$4,'English Scores- Leveled papers'!$H69:$KM69,"&gt;-1")=0,"",SUMIF('English Scores- Leveled papers'!$H$3:$KM$3,BI$4,'English Scores- Leveled papers'!$H69:$KM69)))</f>
        <v/>
      </c>
      <c r="BJ70" s="89" t="str">
        <f>IF($B70="","",IF(COUNTIFS('English Scores- Leveled papers'!$H$3:$KM$3,BJ$4,'English Scores- Leveled papers'!$H69:$KM69,"&gt;-1")=0,"",SUMIF('English Scores- Leveled papers'!$H$3:$KM$3,BJ$4,'English Scores- Leveled papers'!$H69:$KM69)))</f>
        <v/>
      </c>
      <c r="BK70" s="89" t="str">
        <f>IF($B70="","",IF(COUNTIFS('English Scores- Leveled papers'!$H$3:$KM$3,BK$4,'English Scores- Leveled papers'!$H69:$KM69,"&gt;-1")=0,"",SUMIF('English Scores- Leveled papers'!$H$3:$KM$3,BK$4,'English Scores- Leveled papers'!$H69:$KM69)))</f>
        <v/>
      </c>
      <c r="BL70" s="89" t="str">
        <f>IF($B70="","",IF(COUNTIFS('English Scores- Leveled papers'!$H$3:$KM$3,BL$4,'English Scores- Leveled papers'!$H69:$KM69,"&gt;-1")=0,"",SUMIF('English Scores- Leveled papers'!$H$3:$KM$3,BL$4,'English Scores- Leveled papers'!$H69:$KM69)))</f>
        <v/>
      </c>
      <c r="BM70" s="89" t="str">
        <f>IF($B70="","",IF(COUNTIFS('Eng GLA 6th, 7th, 8th'!$E$3:$DV$3,BM$4,'Eng GLA 6th, 7th, 8th'!$E70:$DV70, "&gt;-1")=0,"",SUMIF('Eng GLA 6th, 7th, 8th'!$E$3:$DV$3,BM$4,'Eng GLA 6th, 7th, 8th'!$E70:$DV70)))</f>
        <v/>
      </c>
      <c r="BN70" s="89" t="str">
        <f>IF($B70="","",IF(COUNTIFS('Eng GLA 6th, 7th, 8th'!$E$3:$DV$3,BN$4,'Eng GLA 6th, 7th, 8th'!$E70:$DV70, "&gt;-1")=0,"",SUMIF('Eng GLA 6th, 7th, 8th'!$E$3:$DV$3,BN$4,'Eng GLA 6th, 7th, 8th'!$E70:$DV70)))</f>
        <v/>
      </c>
      <c r="BO70" s="89" t="str">
        <f>IF($B70="","",IF(COUNTIFS('Eng GLA 6th, 7th, 8th'!$E$3:$DV$3,BO$4,'Eng GLA 6th, 7th, 8th'!$E70:$DV70, "&gt;-1")=0,"",SUMIF('Eng GLA 6th, 7th, 8th'!$E$3:$DV$3,BO$4,'Eng GLA 6th, 7th, 8th'!$E70:$DV70)))</f>
        <v/>
      </c>
      <c r="BP70" s="89" t="str">
        <f>IF($B70="","",IF(COUNTIFS('Eng GLA 6th, 7th, 8th'!$E$3:$DV$3,BP$4,'Eng GLA 6th, 7th, 8th'!$E70:$DV70, "&gt;-1")=0,"",SUMIF('Eng GLA 6th, 7th, 8th'!$E$3:$DV$3,BP$4,'Eng GLA 6th, 7th, 8th'!$E70:$DV70)))</f>
        <v/>
      </c>
      <c r="BQ70" s="89" t="str">
        <f>IF($B70="","",IF(COUNTIFS('Eng GLA 6th, 7th, 8th'!$E$3:$DV$3,BQ$4,'Eng GLA 6th, 7th, 8th'!$E70:$DV70, "&gt;-1")=0,"",SUMIF('Eng GLA 6th, 7th, 8th'!$E$3:$DV$3,BQ$4,'Eng GLA 6th, 7th, 8th'!$E70:$DV70)))</f>
        <v/>
      </c>
      <c r="BR70" s="89" t="str">
        <f>IF($B70="","",IF(COUNTIFS('Eng GLA 6th, 7th, 8th'!$E$3:$DV$3,BR$4,'Eng GLA 6th, 7th, 8th'!$E70:$DV70, "&gt;-1")=0,"",SUMIF('Eng GLA 6th, 7th, 8th'!$E$3:$DV$3,BR$4,'Eng GLA 6th, 7th, 8th'!$E70:$DV70)))</f>
        <v/>
      </c>
      <c r="BS70" s="89" t="str">
        <f>IF($B70="","",IF(COUNTIFS('Eng GLA 6th, 7th, 8th'!$E$3:$DV$3,BS$4,'Eng GLA 6th, 7th, 8th'!$E70:$DV70, "&gt;-1")=0,"",SUMIF('Eng GLA 6th, 7th, 8th'!$E$3:$DV$3,BS$4,'Eng GLA 6th, 7th, 8th'!$E70:$DV70)))</f>
        <v/>
      </c>
      <c r="BT70" s="89" t="str">
        <f>IF($B70="","",IF(COUNTIFS('Eng GLA 6th, 7th, 8th'!$E$3:$DV$3,BT$4,'Eng GLA 6th, 7th, 8th'!$E70:$DV70, "&gt;-1")=0,"",SUMIF('Eng GLA 6th, 7th, 8th'!$E$3:$DV$3,BT$4,'Eng GLA 6th, 7th, 8th'!$E70:$DV70)))</f>
        <v/>
      </c>
      <c r="BU70" s="89" t="str">
        <f>IF($B70="","",IF(COUNTIFS('Eng GLA 6th, 7th, 8th'!$E$3:$DV$3,BU$4,'Eng GLA 6th, 7th, 8th'!$E70:$DV70, "&gt;-1")=0,"",SUMIF('Eng GLA 6th, 7th, 8th'!$E$3:$DV$3,BU$4,'Eng GLA 6th, 7th, 8th'!$E70:$DV70)))</f>
        <v/>
      </c>
      <c r="BV70" s="89" t="str">
        <f>IF($B70="","",IF(COUNTIFS('Eng GLA 6th, 7th, 8th'!$E$3:$DV$3,BV$4,'Eng GLA 6th, 7th, 8th'!$E70:$DV70, "&gt;-1")=0,"",SUMIF('Eng GLA 6th, 7th, 8th'!$E$3:$DV$3,BV$4,'Eng GLA 6th, 7th, 8th'!$E70:$DV70)))</f>
        <v/>
      </c>
      <c r="BW70" s="89" t="str">
        <f>IF($B70="","",IF(COUNTIFS('Eng GLA 6th, 7th, 8th'!$E$3:$DV$3,BW$4,'Eng GLA 6th, 7th, 8th'!$E70:$DV70, "&gt;-1")=0,"",SUMIF('Eng GLA 6th, 7th, 8th'!$E$3:$DV$3,BW$4,'Eng GLA 6th, 7th, 8th'!$E70:$DV70)))</f>
        <v/>
      </c>
      <c r="BX70" s="89" t="str">
        <f>IF($B70="","",IF(COUNTIFS('Eng GLA 6th, 7th, 8th'!$E$3:$DV$3,BX$4,'Eng GLA 6th, 7th, 8th'!$E70:$DV70, "&gt;-1")=0,"",SUMIF('Eng GLA 6th, 7th, 8th'!$E$3:$DV$3,BX$4,'Eng GLA 6th, 7th, 8th'!$E70:$DV70)))</f>
        <v/>
      </c>
      <c r="BY70" s="89" t="str">
        <f>IF($B70="","",IF(COUNTIFS('Eng GLA 6th, 7th, 8th'!$E$3:$DV$3,BY$4,'Eng GLA 6th, 7th, 8th'!$E70:$DV70, "&gt;-1")=0,"",SUMIF('Eng GLA 6th, 7th, 8th'!$E$3:$DV$3,BY$4,'Eng GLA 6th, 7th, 8th'!$E70:$DV70)))</f>
        <v/>
      </c>
      <c r="BZ70" s="89" t="str">
        <f>IF($B70="","",IF(COUNTIFS('Eng GLA 6th, 7th, 8th'!$E$3:$DV$3,BZ$4,'Eng GLA 6th, 7th, 8th'!$E70:$DV70, "&gt;-1")=0,"",SUMIF('Eng GLA 6th, 7th, 8th'!$E$3:$DV$3,BZ$4,'Eng GLA 6th, 7th, 8th'!$E70:$DV70)))</f>
        <v/>
      </c>
      <c r="CA70" s="89" t="str">
        <f>IF($B70="","",IF(COUNTIFS('Eng GLA 6th, 7th, 8th'!$E$3:$DV$3,CA$4,'Eng GLA 6th, 7th, 8th'!$E70:$DV70, "&gt;-1")=0,"",SUMIF('Eng GLA 6th, 7th, 8th'!$E$3:$DV$3,CA$4,'Eng GLA 6th, 7th, 8th'!$E70:$DV70)))</f>
        <v/>
      </c>
      <c r="CB70" s="426"/>
      <c r="CC70" s="133" t="str">
        <f>IFERROR(IF((COUNT('Eng GLA 6th, 7th, 8th'!E70:U70)=0)," ",(SUM('Eng GLA 6th, 7th, 8th'!E70:U70)/$CC$3)),"")</f>
        <v xml:space="preserve"> </v>
      </c>
      <c r="CD70" s="133" t="str">
        <f>IFERROR(IF((COUNT('Eng GLA 6th, 7th, 8th'!V70:AA70)=0)," ",(SUM('Eng GLA 6th, 7th, 8th'!V70:AA70)/$CD$3)),"")</f>
        <v xml:space="preserve"> </v>
      </c>
      <c r="CE70" s="133" t="str">
        <f>IFERROR(IF((COUNT('Eng GLA 6th, 7th, 8th'!AB70:AG70)=0)," ",(SUM('Eng GLA 6th, 7th, 8th'!AB70:AG70)/$CE$3)),"")</f>
        <v xml:space="preserve"> </v>
      </c>
      <c r="CF70" s="133" t="str">
        <f>IFERROR(IF((COUNT('Eng GLA 6th, 7th, 8th'!AH70:AP70)=0)," ",(SUM('Eng GLA 6th, 7th, 8th'!AH70:AP70)/$CF$3)),"")</f>
        <v xml:space="preserve"> </v>
      </c>
      <c r="CG70" s="433" t="str">
        <f>IFERROR(IF((COUNT('Eng GLA 6th, 7th, 8th'!AR70:BH70)=0)," ",(SUM('Eng GLA 6th, 7th, 8th'!AR70:BH70)/$CG$3)),"")</f>
        <v xml:space="preserve"> </v>
      </c>
      <c r="CH70" s="433" t="str">
        <f>IFERROR(IF((COUNT('Eng GLA 6th, 7th, 8th'!BI70:BN70)=0)," ",(SUM('Eng GLA 6th, 7th, 8th'!BI70:BN70)/$CH$3)),"")</f>
        <v xml:space="preserve"> </v>
      </c>
      <c r="CI70" s="433" t="str">
        <f>IFERROR(IF((COUNT('Eng GLA 6th, 7th, 8th'!BO70:BT70)=0)," ",(SUM('Eng GLA 6th, 7th, 8th'!BO70:BT70)/$CI$3)),"")</f>
        <v xml:space="preserve"> </v>
      </c>
      <c r="CJ70" s="433" t="str">
        <f>IFERROR(IF((COUNT('Eng GLA 6th, 7th, 8th'!BU70:CF70)=0)," ",(SUM('Eng GLA 6th, 7th, 8th'!BU70:CF70)/$CJ$3)),"")</f>
        <v xml:space="preserve"> </v>
      </c>
      <c r="CK70" s="433" t="str">
        <f>IFERROR(IF((COUNT('Eng GLA 6th, 7th, 8th'!CH70:CX70)=0)," ",(SUM('Eng GLA 6th, 7th, 8th'!CH70:CX70)/$CK$3)),"")</f>
        <v xml:space="preserve"> </v>
      </c>
      <c r="CL70" s="433" t="str">
        <f>IFERROR(IF((COUNT('Eng GLA 6th, 7th, 8th'!CY70:DD70)=0)," ",(SUM('Eng GLA 6th, 7th, 8th'!CY70:DD70)/$CL$3)),"")</f>
        <v xml:space="preserve"> </v>
      </c>
      <c r="CM70" s="433" t="str">
        <f>IFERROR(IF((COUNT('Eng GLA 6th, 7th, 8th'!DE70:DJ70)=0)," ",(SUM('Eng GLA 6th, 7th, 8th'!DE70:DJ70)/$CM$3)),"")</f>
        <v xml:space="preserve"> </v>
      </c>
      <c r="CN70" s="433" t="str">
        <f>IFERROR(IF((COUNT('Eng GLA 6th, 7th, 8th'!DK70:DV70)=0)," ",(SUM('Eng GLA 6th, 7th, 8th'!DK70:DV70)/$CN$3)),"")</f>
        <v xml:space="preserve"> </v>
      </c>
    </row>
    <row r="71" spans="1:92" ht="12.75" customHeight="1" x14ac:dyDescent="0.2">
      <c r="A71" s="65">
        <v>64</v>
      </c>
      <c r="B71" s="65" t="str">
        <f>'English Scores- Leveled papers'!B70</f>
        <v/>
      </c>
      <c r="C71" s="66" t="str">
        <f>'RC Mastery Check+Question type'!H68</f>
        <v/>
      </c>
      <c r="D71" s="153" t="str">
        <f>'Cover Sheet'!L68</f>
        <v/>
      </c>
      <c r="E71" s="89" t="str">
        <f>IF($B71="","",IF(COUNTIFS('English Scores- Leveled papers'!$H$3:$KM$3,E$4,'English Scores- Leveled papers'!$H70:$KM70,"&gt;-1")=0,"",SUMIF('English Scores- Leveled papers'!$H$3:$KM$3,E$4,'English Scores- Leveled papers'!$H70:$KM70)))</f>
        <v/>
      </c>
      <c r="F71" s="89" t="str">
        <f>IF($B71="","",IF(COUNTIFS('English Scores- Leveled papers'!$H$3:$KM$3,F$4,'English Scores- Leveled papers'!$H70:$KM70,"&gt;-1")=0,"",SUMIF('English Scores- Leveled papers'!$H$3:$KM$3,F$4,'English Scores- Leveled papers'!$H70:$KM70)))</f>
        <v/>
      </c>
      <c r="G71" s="89" t="str">
        <f>IF($B71="","",IF(COUNTIFS('English Scores- Leveled papers'!$H$3:$KM$3,G$4,'English Scores- Leveled papers'!$H70:$KM70,"&gt;-1")=0,"",SUMIF('English Scores- Leveled papers'!$H$3:$KM$3,G$4,'English Scores- Leveled papers'!$H70:$KM70)))</f>
        <v/>
      </c>
      <c r="H71" s="89" t="str">
        <f>IF($B71="","",IF(COUNTIFS('English Scores- Leveled papers'!$H$3:$KM$3,H$4,'English Scores- Leveled papers'!$H70:$KM70,"&gt;-1")=0,"",SUMIF('English Scores- Leveled papers'!$H$3:$KM$3,H$4,'English Scores- Leveled papers'!$H70:$KM70)))</f>
        <v/>
      </c>
      <c r="I71" s="89" t="str">
        <f>IF($B71="","",IF(COUNTIFS('English Scores- Leveled papers'!$H$3:$KM$3,I$4,'English Scores- Leveled papers'!$H70:$KM70,"&gt;-1")=0,"",SUMIF('English Scores- Leveled papers'!$H$3:$KM$3,I$4,'English Scores- Leveled papers'!$H70:$KM70)))</f>
        <v/>
      </c>
      <c r="J71" s="89" t="str">
        <f>IF($B71="","",IF(COUNTIFS('English Scores- Leveled papers'!$H$3:$KM$3,J$4,'English Scores- Leveled papers'!$H70:$KM70,"&gt;-1")=0,"",SUMIF('English Scores- Leveled papers'!$H$3:$KM$3,J$4,'English Scores- Leveled papers'!$H70:$KM70)))</f>
        <v/>
      </c>
      <c r="K71" s="89" t="str">
        <f>IF($B71="","",IF(COUNTIFS('English Scores- Leveled papers'!$H$3:$KM$3,K$4,'English Scores- Leveled papers'!$H70:$KM70,"&gt;-1")=0,"",SUMIF('English Scores- Leveled papers'!$H$3:$KM$3,K$4,'English Scores- Leveled papers'!$H70:$KM70)))</f>
        <v/>
      </c>
      <c r="L71" s="89" t="str">
        <f>IF($B71="","",IF(COUNTIFS('English Scores- Leveled papers'!$H$3:$KM$3,L$4,'English Scores- Leveled papers'!$H70:$KM70,"&gt;-1")=0,"",SUMIF('English Scores- Leveled papers'!$H$3:$KM$3,L$4,'English Scores- Leveled papers'!$H70:$KM70)))</f>
        <v/>
      </c>
      <c r="M71" s="89" t="str">
        <f>IF($B71="","",IF(COUNTIFS('English Scores- Leveled papers'!$H$3:$KM$3,M$4,'English Scores- Leveled papers'!$H70:$KM70,"&gt;-1")=0,"",SUMIF('English Scores- Leveled papers'!$H$3:$KM$3,M$4,'English Scores- Leveled papers'!$H70:$KM70)))</f>
        <v/>
      </c>
      <c r="N71" s="89" t="str">
        <f>IF($B71="","",IF(COUNTIFS('English Scores- Leveled papers'!$H$3:$KM$3,N$4,'English Scores- Leveled papers'!$H70:$KM70,"&gt;-1")=0,"",SUMIF('English Scores- Leveled papers'!$H$3:$KM$3,N$4,'English Scores- Leveled papers'!$H70:$KM70)))</f>
        <v/>
      </c>
      <c r="O71" s="89" t="str">
        <f>IF($B71="","",IF(COUNTIFS('English Scores- Leveled papers'!$H$3:$KM$3,O$4,'English Scores- Leveled papers'!$H70:$KM70,"&gt;-1")=0,"",SUMIF('English Scores- Leveled papers'!$H$3:$KM$3,O$4,'English Scores- Leveled papers'!$H70:$KM70)))</f>
        <v/>
      </c>
      <c r="P71" s="89" t="str">
        <f>IF($B71="","",IF(COUNTIFS('English Scores- Leveled papers'!$H$3:$KM$3,P$4,'English Scores- Leveled papers'!$H70:$KM70,"&gt;-1")=0,"",SUMIF('English Scores- Leveled papers'!$H$3:$KM$3,P$4,'English Scores- Leveled papers'!$H70:$KM70)))</f>
        <v/>
      </c>
      <c r="Q71" s="89" t="str">
        <f>IF($B71="","",IF(COUNTIFS('English Scores- Leveled papers'!$H$3:$KM$3,Q$4,'English Scores- Leveled papers'!$H70:$KM70,"&gt;-1")=0,"",SUMIF('English Scores- Leveled papers'!$H$3:$KM$3,Q$4,'English Scores- Leveled papers'!$H70:$KM70)))</f>
        <v/>
      </c>
      <c r="R71" s="89" t="str">
        <f>IF($B71="","",IF(COUNTIFS('English Scores- Leveled papers'!$H$3:$KM$3,R$4,'English Scores- Leveled papers'!$H70:$KM70,"&gt;-1")=0,"",SUMIF('English Scores- Leveled papers'!$H$3:$KM$3,R$4,'English Scores- Leveled papers'!$H70:$KM70)))</f>
        <v/>
      </c>
      <c r="S71" s="89" t="str">
        <f>IF($B71="","",IF(COUNTIFS('English Scores- Leveled papers'!$H$3:$KM$3,S$4,'English Scores- Leveled papers'!$H70:$KM70,"&gt;-1")=0,"",SUMIF('English Scores- Leveled papers'!$H$3:$KM$3,S$4,'English Scores- Leveled papers'!$H70:$KM70)))</f>
        <v/>
      </c>
      <c r="T71" s="89" t="str">
        <f>IF($B71="","",IF(COUNTIFS('English Scores- Leveled papers'!$H$3:$KM$3,T$4,'English Scores- Leveled papers'!$H70:$KM70,"&gt;-1")=0,"",SUMIF('English Scores- Leveled papers'!$H$3:$KM$3,T$4,'English Scores- Leveled papers'!$H70:$KM70)))</f>
        <v/>
      </c>
      <c r="U71" s="89" t="str">
        <f>IF($B71="","",IF(COUNTIFS('English Scores- Leveled papers'!$H$3:$KM$3,U$4,'English Scores- Leveled papers'!$H70:$KM70,"&gt;-1")=0,"",SUMIF('English Scores- Leveled papers'!$H$3:$KM$3,U$4,'English Scores- Leveled papers'!$H70:$KM70)))</f>
        <v/>
      </c>
      <c r="V71" s="89" t="str">
        <f>IF($B71="","",IF(COUNTIFS('English Scores- Leveled papers'!$H$3:$KM$3,V$4,'English Scores- Leveled papers'!$H70:$KM70,"&gt;-1")=0,"",SUMIF('English Scores- Leveled papers'!$H$3:$KM$3,V$4,'English Scores- Leveled papers'!$H70:$KM70)))</f>
        <v/>
      </c>
      <c r="W71" s="89" t="str">
        <f>IF($B71="","",IF(COUNTIFS('English Scores- Leveled papers'!$H$3:$KM$3,W$4,'English Scores- Leveled papers'!$H70:$KM70,"&gt;-1")=0,"",SUMIF('English Scores- Leveled papers'!$H$3:$KM$3,W$4,'English Scores- Leveled papers'!$H70:$KM70)))</f>
        <v/>
      </c>
      <c r="X71" s="89" t="str">
        <f>IF($B71="","",IF(COUNTIFS('English Scores- Leveled papers'!$H$3:$KM$3,X$4,'English Scores- Leveled papers'!$H70:$KM70,"&gt;-1")=0,"",SUMIF('English Scores- Leveled papers'!$H$3:$KM$3,X$4,'English Scores- Leveled papers'!$H70:$KM70)))</f>
        <v/>
      </c>
      <c r="Y71" s="89" t="str">
        <f>IF($B71="","",IF(COUNTIFS('English Scores- Leveled papers'!$H$3:$KM$3,Y$4,'English Scores- Leveled papers'!$H70:$KM70,"&gt;-1")=0,"",SUMIF('English Scores- Leveled papers'!$H$3:$KM$3,Y$4,'English Scores- Leveled papers'!$H70:$KM70)))</f>
        <v/>
      </c>
      <c r="Z71" s="89" t="str">
        <f>IF($B71="","",IF(COUNTIFS('English Scores- Leveled papers'!$H$3:$KM$3,Z$4,'English Scores- Leveled papers'!$H70:$KM70,"&gt;-1")=0,"",SUMIF('English Scores- Leveled papers'!$H$3:$KM$3,Z$4,'English Scores- Leveled papers'!$H70:$KM70)))</f>
        <v/>
      </c>
      <c r="AA71" s="89" t="str">
        <f>IF($B71="","",IF(COUNTIFS('English Scores- Leveled papers'!$H$3:$KM$3,AA$4,'English Scores- Leveled papers'!$H70:$KM70,"&gt;-1")=0,"",SUMIF('English Scores- Leveled papers'!$H$3:$KM$3,AA$4,'English Scores- Leveled papers'!$H70:$KM70)))</f>
        <v/>
      </c>
      <c r="AB71" s="89" t="str">
        <f>IF($B71="","",IF(COUNTIFS('English Scores- Leveled papers'!$H$3:$KM$3,AB$4,'English Scores- Leveled papers'!$H70:$KM70,"&gt;-1")=0,"",SUMIF('English Scores- Leveled papers'!$H$3:$KM$3,AB$4,'English Scores- Leveled papers'!$H70:$KM70)))</f>
        <v/>
      </c>
      <c r="AC71" s="89" t="str">
        <f>IF($B71="","",IF(COUNTIFS('English Scores- Leveled papers'!$H$3:$KM$3,AC$4,'English Scores- Leveled papers'!$H70:$KM70,"&gt;-1")=0,"",SUMIF('English Scores- Leveled papers'!$H$3:$KM$3,AC$4,'English Scores- Leveled papers'!$H70:$KM70)))</f>
        <v/>
      </c>
      <c r="AD71" s="89" t="str">
        <f>IF($B71="","",IF(COUNTIFS('English Scores- Leveled papers'!$H$3:$KM$3,AD$4,'English Scores- Leveled papers'!$H70:$KM70,"&gt;-1")=0,"",SUMIF('English Scores- Leveled papers'!$H$3:$KM$3,AD$4,'English Scores- Leveled papers'!$H70:$KM70)))</f>
        <v/>
      </c>
      <c r="AE71" s="89" t="str">
        <f>IF($B71="","",IF(COUNTIFS('English Scores- Leveled papers'!$H$3:$KM$3,AE$4,'English Scores- Leveled papers'!$H70:$KM70,"&gt;-1")=0,"",SUMIF('English Scores- Leveled papers'!$H$3:$KM$3,AE$4,'English Scores- Leveled papers'!$H70:$KM70)))</f>
        <v/>
      </c>
      <c r="AF71" s="89" t="str">
        <f>IF($B71="","",IF(COUNTIFS('English Scores- Leveled papers'!$H$3:$KM$3,AF$4,'English Scores- Leveled papers'!$H70:$KM70,"&gt;-1")=0,"",SUMIF('English Scores- Leveled papers'!$H$3:$KM$3,AF$4,'English Scores- Leveled papers'!$H70:$KM70)))</f>
        <v/>
      </c>
      <c r="AG71" s="89" t="str">
        <f>IF($B71="","",IF(COUNTIFS('English Scores- Leveled papers'!$H$3:$KM$3,AG$4,'English Scores- Leveled papers'!$H70:$KM70,"&gt;-1")=0,"",SUMIF('English Scores- Leveled papers'!$H$3:$KM$3,AG$4,'English Scores- Leveled papers'!$H70:$KM70)))</f>
        <v/>
      </c>
      <c r="AH71" s="89" t="str">
        <f>IF($B71="","",IF(COUNTIFS('English Scores- Leveled papers'!$H$3:$KM$3,AH$4,'English Scores- Leveled papers'!$H70:$KM70,"&gt;-1")=0,"",SUMIF('English Scores- Leveled papers'!$H$3:$KM$3,AH$4,'English Scores- Leveled papers'!$H70:$KM70)))</f>
        <v/>
      </c>
      <c r="AI71" s="89" t="str">
        <f>IF($B71="","",IF(COUNTIFS('English Scores- Leveled papers'!$H$3:$KM$3,AI$4,'English Scores- Leveled papers'!$H70:$KM70,"&gt;-1")=0,"",SUMIF('English Scores- Leveled papers'!$H$3:$KM$3,AI$4,'English Scores- Leveled papers'!$H70:$KM70)))</f>
        <v/>
      </c>
      <c r="AJ71" s="89" t="str">
        <f>IF($B71="","",IF(COUNTIFS('English Scores- Leveled papers'!$H$3:$KM$3,AJ$4,'English Scores- Leveled papers'!$H70:$KM70,"&gt;-1")=0,"",SUMIF('English Scores- Leveled papers'!$H$3:$KM$3,AJ$4,'English Scores- Leveled papers'!$H70:$KM70)))</f>
        <v/>
      </c>
      <c r="AK71" s="89" t="str">
        <f>IF($B71="","",IF(COUNTIFS('English Scores- Leveled papers'!$H$3:$KM$3,AK$4,'English Scores- Leveled papers'!$H70:$KM70,"&gt;-1")=0,"",SUMIF('English Scores- Leveled papers'!$H$3:$KM$3,AK$4,'English Scores- Leveled papers'!$H70:$KM70)))</f>
        <v/>
      </c>
      <c r="AL71" s="89" t="str">
        <f>IF($B71="","",IF(COUNTIFS('English Scores- Leveled papers'!$H$3:$KM$3,AL$4,'English Scores- Leveled papers'!$H70:$KM70,"&gt;-1")=0,"",SUMIF('English Scores- Leveled papers'!$H$3:$KM$3,AL$4,'English Scores- Leveled papers'!$H70:$KM70)))</f>
        <v/>
      </c>
      <c r="AM71" s="89" t="str">
        <f>IF($B71="","",IF(COUNTIFS('English Scores- Leveled papers'!$H$3:$KM$3,AM$4,'English Scores- Leveled papers'!$H70:$KM70,"&gt;-1")=0,"",SUMIF('English Scores- Leveled papers'!$H$3:$KM$3,AM$4,'English Scores- Leveled papers'!$H70:$KM70)))</f>
        <v/>
      </c>
      <c r="AN71" s="89" t="str">
        <f>IF($B71="","",IF(COUNTIFS('English Scores- Leveled papers'!$H$3:$KM$3,AN$4,'English Scores- Leveled papers'!$H70:$KM70,"&gt;-1")=0,"",SUMIF('English Scores- Leveled papers'!$H$3:$KM$3,AN$4,'English Scores- Leveled papers'!$H70:$KM70)))</f>
        <v/>
      </c>
      <c r="AO71" s="89" t="str">
        <f>IF($B71="","",IF(COUNTIFS('English Scores- Leveled papers'!$H$3:$KM$3,AO$4,'English Scores- Leveled papers'!$H70:$KM70,"&gt;-1")=0,"",SUMIF('English Scores- Leveled papers'!$H$3:$KM$3,AO$4,'English Scores- Leveled papers'!$H70:$KM70)))</f>
        <v/>
      </c>
      <c r="AP71" s="89" t="str">
        <f>IF($B71="","",IF(COUNTIFS('English Scores- Leveled papers'!$H$3:$KM$3,AP$4,'English Scores- Leveled papers'!$H70:$KM70,"&gt;-1")=0,"",SUMIF('English Scores- Leveled papers'!$H$3:$KM$3,AP$4,'English Scores- Leveled papers'!$H70:$KM70)))</f>
        <v/>
      </c>
      <c r="AQ71" s="89" t="str">
        <f>IF($B71="","",IF(COUNTIFS('English Scores- Leveled papers'!$H$3:$KM$3,AQ$4,'English Scores- Leveled papers'!$H70:$KM70,"&gt;-1")=0,"",SUMIF('English Scores- Leveled papers'!$H$3:$KM$3,AQ$4,'English Scores- Leveled papers'!$H70:$KM70)))</f>
        <v/>
      </c>
      <c r="AR71" s="89" t="str">
        <f>IF($B71="","",IF(COUNTIFS('English Scores- Leveled papers'!$H$3:$KM$3,AR$4,'English Scores- Leveled papers'!$H70:$KM70,"&gt;-1")=0,"",SUMIF('English Scores- Leveled papers'!$H$3:$KM$3,AR$4,'English Scores- Leveled papers'!$H70:$KM70)))</f>
        <v/>
      </c>
      <c r="AS71" s="89" t="str">
        <f>IF($B71="","",IF(COUNTIFS('English Scores- Leveled papers'!$H$3:$KM$3,AS$4,'English Scores- Leveled papers'!$H70:$KM70,"&gt;-1")=0,"",SUMIF('English Scores- Leveled papers'!$H$3:$KM$3,AS$4,'English Scores- Leveled papers'!$H70:$KM70)))</f>
        <v/>
      </c>
      <c r="AT71" s="89" t="str">
        <f>IF($B71="","",IF(COUNTIFS('English Scores- Leveled papers'!$H$3:$KM$3,AT$4,'English Scores- Leveled papers'!$H70:$KM70,"&gt;-1")=0,"",SUMIF('English Scores- Leveled papers'!$H$3:$KM$3,AT$4,'English Scores- Leveled papers'!$H70:$KM70)))</f>
        <v/>
      </c>
      <c r="AU71" s="89" t="str">
        <f>IF($B71="","",IF(COUNTIFS('English Scores- Leveled papers'!$H$3:$KM$3,AU$4,'English Scores- Leveled papers'!$H70:$KM70,"&gt;-1")=0,"",SUMIF('English Scores- Leveled papers'!$H$3:$KM$3,AU$4,'English Scores- Leveled papers'!$H70:$KM70)))</f>
        <v/>
      </c>
      <c r="AV71" s="89" t="str">
        <f>IF($B71="","",IF(COUNTIFS('English Scores- Leveled papers'!$H$3:$KM$3,AV$4,'English Scores- Leveled papers'!$H70:$KM70,"&gt;-1")=0,"",SUMIF('English Scores- Leveled papers'!$H$3:$KM$3,AV$4,'English Scores- Leveled papers'!$H70:$KM70)))</f>
        <v/>
      </c>
      <c r="AW71" s="89" t="str">
        <f>IF($B71="","",IF(COUNTIFS('English Scores- Leveled papers'!$H$3:$KM$3,AW$4,'English Scores- Leveled papers'!$H70:$KM70,"&gt;-1")=0,"",SUMIF('English Scores- Leveled papers'!$H$3:$KM$3,AW$4,'English Scores- Leveled papers'!$H70:$KM70)))</f>
        <v/>
      </c>
      <c r="AX71" s="89" t="str">
        <f>IF($B71="","",IF(COUNTIFS('English Scores- Leveled papers'!$H$3:$KM$3,AX$4,'English Scores- Leveled papers'!$H70:$KM70,"&gt;-1")=0,"",SUMIF('English Scores- Leveled papers'!$H$3:$KM$3,AX$4,'English Scores- Leveled papers'!$H70:$KM70)))</f>
        <v/>
      </c>
      <c r="AY71" s="89" t="str">
        <f>IF($B71="","",IF(COUNTIFS('English Scores- Leveled papers'!$H$3:$KM$3,AY$4,'English Scores- Leveled papers'!$H70:$KM70,"&gt;-1")=0,"",SUMIF('English Scores- Leveled papers'!$H$3:$KM$3,AY$4,'English Scores- Leveled papers'!$H70:$KM70)))</f>
        <v/>
      </c>
      <c r="AZ71" s="89" t="str">
        <f>IF($B71="","",IF(COUNTIFS('English Scores- Leveled papers'!$H$3:$KM$3,AZ$4,'English Scores- Leveled papers'!$H70:$KM70,"&gt;-1")=0,"",SUMIF('English Scores- Leveled papers'!$H$3:$KM$3,AZ$4,'English Scores- Leveled papers'!$H70:$KM70)))</f>
        <v/>
      </c>
      <c r="BA71" s="89" t="str">
        <f>IF($B71="","",IF(COUNTIFS('English Scores- Leveled papers'!$H$3:$KM$3,BA$4,'English Scores- Leveled papers'!$H70:$KM70,"&gt;-1")=0,"",SUMIF('English Scores- Leveled papers'!$H$3:$KM$3,BA$4,'English Scores- Leveled papers'!$H70:$KM70)))</f>
        <v/>
      </c>
      <c r="BB71" s="89" t="str">
        <f>IF($B71="","",IF(COUNTIFS('English Scores- Leveled papers'!$H$3:$KM$3,BB$4,'English Scores- Leveled papers'!$H70:$KM70,"&gt;-1")=0,"",SUMIF('English Scores- Leveled papers'!$H$3:$KM$3,BB$4,'English Scores- Leveled papers'!$H70:$KM70)))</f>
        <v/>
      </c>
      <c r="BC71" s="89" t="str">
        <f>IF($B71="","",IF(COUNTIFS('English Scores- Leveled papers'!$H$3:$KM$3,BC$4,'English Scores- Leveled papers'!$H70:$KM70,"&gt;-1")=0,"",SUMIF('English Scores- Leveled papers'!$H$3:$KM$3,BC$4,'English Scores- Leveled papers'!$H70:$KM70)))</f>
        <v/>
      </c>
      <c r="BD71" s="89" t="str">
        <f>IF($B71="","",IF(COUNTIFS('English Scores- Leveled papers'!$H$3:$KM$3,BD$4,'English Scores- Leveled papers'!$H70:$KM70,"&gt;-1")=0,"",SUMIF('English Scores- Leveled papers'!$H$3:$KM$3,BD$4,'English Scores- Leveled papers'!$H70:$KM70)))</f>
        <v/>
      </c>
      <c r="BE71" s="89" t="str">
        <f>IF($B71="","",IF(COUNTIFS('English Scores- Leveled papers'!$H$3:$KM$3,BE$4,'English Scores- Leveled papers'!$H70:$KM70,"&gt;-1")=0,"",SUMIF('English Scores- Leveled papers'!$H$3:$KM$3,BE$4,'English Scores- Leveled papers'!$H70:$KM70)))</f>
        <v/>
      </c>
      <c r="BF71" s="89" t="str">
        <f>IF($B71="","",IF(COUNTIFS('English Scores- Leveled papers'!$H$3:$KM$3,BF$4,'English Scores- Leveled papers'!$H70:$KM70,"&gt;-1")=0,"",SUMIF('English Scores- Leveled papers'!$H$3:$KM$3,BF$4,'English Scores- Leveled papers'!$H70:$KM70)))</f>
        <v/>
      </c>
      <c r="BG71" s="89" t="str">
        <f>IF($B71="","",IF(COUNTIFS('English Scores- Leveled papers'!$H$3:$KM$3,BG$4,'English Scores- Leveled papers'!$H70:$KM70,"&gt;-1")=0,"",SUMIF('English Scores- Leveled papers'!$H$3:$KM$3,BG$4,'English Scores- Leveled papers'!$H70:$KM70)))</f>
        <v/>
      </c>
      <c r="BH71" s="89" t="str">
        <f>IF($B71="","",IF(COUNTIFS('English Scores- Leveled papers'!$H$3:$KM$3,BH$4,'English Scores- Leveled papers'!$H70:$KM70,"&gt;-1")=0,"",SUMIF('English Scores- Leveled papers'!$H$3:$KM$3,BH$4,'English Scores- Leveled papers'!$H70:$KM70)))</f>
        <v/>
      </c>
      <c r="BI71" s="89" t="str">
        <f>IF($B71="","",IF(COUNTIFS('English Scores- Leveled papers'!$H$3:$KM$3,BI$4,'English Scores- Leveled papers'!$H70:$KM70,"&gt;-1")=0,"",SUMIF('English Scores- Leveled papers'!$H$3:$KM$3,BI$4,'English Scores- Leveled papers'!$H70:$KM70)))</f>
        <v/>
      </c>
      <c r="BJ71" s="89" t="str">
        <f>IF($B71="","",IF(COUNTIFS('English Scores- Leveled papers'!$H$3:$KM$3,BJ$4,'English Scores- Leveled papers'!$H70:$KM70,"&gt;-1")=0,"",SUMIF('English Scores- Leveled papers'!$H$3:$KM$3,BJ$4,'English Scores- Leveled papers'!$H70:$KM70)))</f>
        <v/>
      </c>
      <c r="BK71" s="89" t="str">
        <f>IF($B71="","",IF(COUNTIFS('English Scores- Leveled papers'!$H$3:$KM$3,BK$4,'English Scores- Leveled papers'!$H70:$KM70,"&gt;-1")=0,"",SUMIF('English Scores- Leveled papers'!$H$3:$KM$3,BK$4,'English Scores- Leveled papers'!$H70:$KM70)))</f>
        <v/>
      </c>
      <c r="BL71" s="89" t="str">
        <f>IF($B71="","",IF(COUNTIFS('English Scores- Leveled papers'!$H$3:$KM$3,BL$4,'English Scores- Leveled papers'!$H70:$KM70,"&gt;-1")=0,"",SUMIF('English Scores- Leveled papers'!$H$3:$KM$3,BL$4,'English Scores- Leveled papers'!$H70:$KM70)))</f>
        <v/>
      </c>
      <c r="BM71" s="89" t="str">
        <f>IF($B71="","",IF(COUNTIFS('Eng GLA 6th, 7th, 8th'!$E$3:$DV$3,BM$4,'Eng GLA 6th, 7th, 8th'!$E71:$DV71, "&gt;-1")=0,"",SUMIF('Eng GLA 6th, 7th, 8th'!$E$3:$DV$3,BM$4,'Eng GLA 6th, 7th, 8th'!$E71:$DV71)))</f>
        <v/>
      </c>
      <c r="BN71" s="89" t="str">
        <f>IF($B71="","",IF(COUNTIFS('Eng GLA 6th, 7th, 8th'!$E$3:$DV$3,BN$4,'Eng GLA 6th, 7th, 8th'!$E71:$DV71, "&gt;-1")=0,"",SUMIF('Eng GLA 6th, 7th, 8th'!$E$3:$DV$3,BN$4,'Eng GLA 6th, 7th, 8th'!$E71:$DV71)))</f>
        <v/>
      </c>
      <c r="BO71" s="89" t="str">
        <f>IF($B71="","",IF(COUNTIFS('Eng GLA 6th, 7th, 8th'!$E$3:$DV$3,BO$4,'Eng GLA 6th, 7th, 8th'!$E71:$DV71, "&gt;-1")=0,"",SUMIF('Eng GLA 6th, 7th, 8th'!$E$3:$DV$3,BO$4,'Eng GLA 6th, 7th, 8th'!$E71:$DV71)))</f>
        <v/>
      </c>
      <c r="BP71" s="89" t="str">
        <f>IF($B71="","",IF(COUNTIFS('Eng GLA 6th, 7th, 8th'!$E$3:$DV$3,BP$4,'Eng GLA 6th, 7th, 8th'!$E71:$DV71, "&gt;-1")=0,"",SUMIF('Eng GLA 6th, 7th, 8th'!$E$3:$DV$3,BP$4,'Eng GLA 6th, 7th, 8th'!$E71:$DV71)))</f>
        <v/>
      </c>
      <c r="BQ71" s="89" t="str">
        <f>IF($B71="","",IF(COUNTIFS('Eng GLA 6th, 7th, 8th'!$E$3:$DV$3,BQ$4,'Eng GLA 6th, 7th, 8th'!$E71:$DV71, "&gt;-1")=0,"",SUMIF('Eng GLA 6th, 7th, 8th'!$E$3:$DV$3,BQ$4,'Eng GLA 6th, 7th, 8th'!$E71:$DV71)))</f>
        <v/>
      </c>
      <c r="BR71" s="89" t="str">
        <f>IF($B71="","",IF(COUNTIFS('Eng GLA 6th, 7th, 8th'!$E$3:$DV$3,BR$4,'Eng GLA 6th, 7th, 8th'!$E71:$DV71, "&gt;-1")=0,"",SUMIF('Eng GLA 6th, 7th, 8th'!$E$3:$DV$3,BR$4,'Eng GLA 6th, 7th, 8th'!$E71:$DV71)))</f>
        <v/>
      </c>
      <c r="BS71" s="89" t="str">
        <f>IF($B71="","",IF(COUNTIFS('Eng GLA 6th, 7th, 8th'!$E$3:$DV$3,BS$4,'Eng GLA 6th, 7th, 8th'!$E71:$DV71, "&gt;-1")=0,"",SUMIF('Eng GLA 6th, 7th, 8th'!$E$3:$DV$3,BS$4,'Eng GLA 6th, 7th, 8th'!$E71:$DV71)))</f>
        <v/>
      </c>
      <c r="BT71" s="89" t="str">
        <f>IF($B71="","",IF(COUNTIFS('Eng GLA 6th, 7th, 8th'!$E$3:$DV$3,BT$4,'Eng GLA 6th, 7th, 8th'!$E71:$DV71, "&gt;-1")=0,"",SUMIF('Eng GLA 6th, 7th, 8th'!$E$3:$DV$3,BT$4,'Eng GLA 6th, 7th, 8th'!$E71:$DV71)))</f>
        <v/>
      </c>
      <c r="BU71" s="89" t="str">
        <f>IF($B71="","",IF(COUNTIFS('Eng GLA 6th, 7th, 8th'!$E$3:$DV$3,BU$4,'Eng GLA 6th, 7th, 8th'!$E71:$DV71, "&gt;-1")=0,"",SUMIF('Eng GLA 6th, 7th, 8th'!$E$3:$DV$3,BU$4,'Eng GLA 6th, 7th, 8th'!$E71:$DV71)))</f>
        <v/>
      </c>
      <c r="BV71" s="89" t="str">
        <f>IF($B71="","",IF(COUNTIFS('Eng GLA 6th, 7th, 8th'!$E$3:$DV$3,BV$4,'Eng GLA 6th, 7th, 8th'!$E71:$DV71, "&gt;-1")=0,"",SUMIF('Eng GLA 6th, 7th, 8th'!$E$3:$DV$3,BV$4,'Eng GLA 6th, 7th, 8th'!$E71:$DV71)))</f>
        <v/>
      </c>
      <c r="BW71" s="89" t="str">
        <f>IF($B71="","",IF(COUNTIFS('Eng GLA 6th, 7th, 8th'!$E$3:$DV$3,BW$4,'Eng GLA 6th, 7th, 8th'!$E71:$DV71, "&gt;-1")=0,"",SUMIF('Eng GLA 6th, 7th, 8th'!$E$3:$DV$3,BW$4,'Eng GLA 6th, 7th, 8th'!$E71:$DV71)))</f>
        <v/>
      </c>
      <c r="BX71" s="89" t="str">
        <f>IF($B71="","",IF(COUNTIFS('Eng GLA 6th, 7th, 8th'!$E$3:$DV$3,BX$4,'Eng GLA 6th, 7th, 8th'!$E71:$DV71, "&gt;-1")=0,"",SUMIF('Eng GLA 6th, 7th, 8th'!$E$3:$DV$3,BX$4,'Eng GLA 6th, 7th, 8th'!$E71:$DV71)))</f>
        <v/>
      </c>
      <c r="BY71" s="89" t="str">
        <f>IF($B71="","",IF(COUNTIFS('Eng GLA 6th, 7th, 8th'!$E$3:$DV$3,BY$4,'Eng GLA 6th, 7th, 8th'!$E71:$DV71, "&gt;-1")=0,"",SUMIF('Eng GLA 6th, 7th, 8th'!$E$3:$DV$3,BY$4,'Eng GLA 6th, 7th, 8th'!$E71:$DV71)))</f>
        <v/>
      </c>
      <c r="BZ71" s="89" t="str">
        <f>IF($B71="","",IF(COUNTIFS('Eng GLA 6th, 7th, 8th'!$E$3:$DV$3,BZ$4,'Eng GLA 6th, 7th, 8th'!$E71:$DV71, "&gt;-1")=0,"",SUMIF('Eng GLA 6th, 7th, 8th'!$E$3:$DV$3,BZ$4,'Eng GLA 6th, 7th, 8th'!$E71:$DV71)))</f>
        <v/>
      </c>
      <c r="CA71" s="89" t="str">
        <f>IF($B71="","",IF(COUNTIFS('Eng GLA 6th, 7th, 8th'!$E$3:$DV$3,CA$4,'Eng GLA 6th, 7th, 8th'!$E71:$DV71, "&gt;-1")=0,"",SUMIF('Eng GLA 6th, 7th, 8th'!$E$3:$DV$3,CA$4,'Eng GLA 6th, 7th, 8th'!$E71:$DV71)))</f>
        <v/>
      </c>
      <c r="CB71" s="426"/>
      <c r="CC71" s="133" t="str">
        <f>IFERROR(IF((COUNT('Eng GLA 6th, 7th, 8th'!E71:U71)=0)," ",(SUM('Eng GLA 6th, 7th, 8th'!E71:U71)/$CC$3)),"")</f>
        <v xml:space="preserve"> </v>
      </c>
      <c r="CD71" s="133" t="str">
        <f>IFERROR(IF((COUNT('Eng GLA 6th, 7th, 8th'!V71:AA71)=0)," ",(SUM('Eng GLA 6th, 7th, 8th'!V71:AA71)/$CD$3)),"")</f>
        <v xml:space="preserve"> </v>
      </c>
      <c r="CE71" s="133" t="str">
        <f>IFERROR(IF((COUNT('Eng GLA 6th, 7th, 8th'!AB71:AG71)=0)," ",(SUM('Eng GLA 6th, 7th, 8th'!AB71:AG71)/$CE$3)),"")</f>
        <v xml:space="preserve"> </v>
      </c>
      <c r="CF71" s="133" t="str">
        <f>IFERROR(IF((COUNT('Eng GLA 6th, 7th, 8th'!AH71:AP71)=0)," ",(SUM('Eng GLA 6th, 7th, 8th'!AH71:AP71)/$CF$3)),"")</f>
        <v xml:space="preserve"> </v>
      </c>
      <c r="CG71" s="433" t="str">
        <f>IFERROR(IF((COUNT('Eng GLA 6th, 7th, 8th'!AR71:BH71)=0)," ",(SUM('Eng GLA 6th, 7th, 8th'!AR71:BH71)/$CG$3)),"")</f>
        <v xml:space="preserve"> </v>
      </c>
      <c r="CH71" s="433" t="str">
        <f>IFERROR(IF((COUNT('Eng GLA 6th, 7th, 8th'!BI71:BN71)=0)," ",(SUM('Eng GLA 6th, 7th, 8th'!BI71:BN71)/$CH$3)),"")</f>
        <v xml:space="preserve"> </v>
      </c>
      <c r="CI71" s="433" t="str">
        <f>IFERROR(IF((COUNT('Eng GLA 6th, 7th, 8th'!BO71:BT71)=0)," ",(SUM('Eng GLA 6th, 7th, 8th'!BO71:BT71)/$CI$3)),"")</f>
        <v xml:space="preserve"> </v>
      </c>
      <c r="CJ71" s="433" t="str">
        <f>IFERROR(IF((COUNT('Eng GLA 6th, 7th, 8th'!BU71:CF71)=0)," ",(SUM('Eng GLA 6th, 7th, 8th'!BU71:CF71)/$CJ$3)),"")</f>
        <v xml:space="preserve"> </v>
      </c>
      <c r="CK71" s="433" t="str">
        <f>IFERROR(IF((COUNT('Eng GLA 6th, 7th, 8th'!CH71:CX71)=0)," ",(SUM('Eng GLA 6th, 7th, 8th'!CH71:CX71)/$CK$3)),"")</f>
        <v xml:space="preserve"> </v>
      </c>
      <c r="CL71" s="433" t="str">
        <f>IFERROR(IF((COUNT('Eng GLA 6th, 7th, 8th'!CY71:DD71)=0)," ",(SUM('Eng GLA 6th, 7th, 8th'!CY71:DD71)/$CL$3)),"")</f>
        <v xml:space="preserve"> </v>
      </c>
      <c r="CM71" s="433" t="str">
        <f>IFERROR(IF((COUNT('Eng GLA 6th, 7th, 8th'!DE71:DJ71)=0)," ",(SUM('Eng GLA 6th, 7th, 8th'!DE71:DJ71)/$CM$3)),"")</f>
        <v xml:space="preserve"> </v>
      </c>
      <c r="CN71" s="433" t="str">
        <f>IFERROR(IF((COUNT('Eng GLA 6th, 7th, 8th'!DK71:DV71)=0)," ",(SUM('Eng GLA 6th, 7th, 8th'!DK71:DV71)/$CN$3)),"")</f>
        <v xml:space="preserve"> </v>
      </c>
    </row>
    <row r="72" spans="1:92" ht="12.75" customHeight="1" x14ac:dyDescent="0.2">
      <c r="A72" s="65">
        <v>65</v>
      </c>
      <c r="B72" s="65" t="str">
        <f>'English Scores- Leveled papers'!B71</f>
        <v/>
      </c>
      <c r="C72" s="66" t="str">
        <f>'RC Mastery Check+Question type'!H69</f>
        <v/>
      </c>
      <c r="D72" s="153" t="str">
        <f>'Cover Sheet'!L69</f>
        <v/>
      </c>
      <c r="E72" s="89" t="str">
        <f>IF($B72="","",IF(COUNTIFS('English Scores- Leveled papers'!$H$3:$KM$3,E$4,'English Scores- Leveled papers'!$H71:$KM71,"&gt;-1")=0,"",SUMIF('English Scores- Leveled papers'!$H$3:$KM$3,E$4,'English Scores- Leveled papers'!$H71:$KM71)))</f>
        <v/>
      </c>
      <c r="F72" s="89" t="str">
        <f>IF($B72="","",IF(COUNTIFS('English Scores- Leveled papers'!$H$3:$KM$3,F$4,'English Scores- Leveled papers'!$H71:$KM71,"&gt;-1")=0,"",SUMIF('English Scores- Leveled papers'!$H$3:$KM$3,F$4,'English Scores- Leveled papers'!$H71:$KM71)))</f>
        <v/>
      </c>
      <c r="G72" s="89" t="str">
        <f>IF($B72="","",IF(COUNTIFS('English Scores- Leveled papers'!$H$3:$KM$3,G$4,'English Scores- Leveled papers'!$H71:$KM71,"&gt;-1")=0,"",SUMIF('English Scores- Leveled papers'!$H$3:$KM$3,G$4,'English Scores- Leveled papers'!$H71:$KM71)))</f>
        <v/>
      </c>
      <c r="H72" s="89" t="str">
        <f>IF($B72="","",IF(COUNTIFS('English Scores- Leveled papers'!$H$3:$KM$3,H$4,'English Scores- Leveled papers'!$H71:$KM71,"&gt;-1")=0,"",SUMIF('English Scores- Leveled papers'!$H$3:$KM$3,H$4,'English Scores- Leveled papers'!$H71:$KM71)))</f>
        <v/>
      </c>
      <c r="I72" s="89" t="str">
        <f>IF($B72="","",IF(COUNTIFS('English Scores- Leveled papers'!$H$3:$KM$3,I$4,'English Scores- Leveled papers'!$H71:$KM71,"&gt;-1")=0,"",SUMIF('English Scores- Leveled papers'!$H$3:$KM$3,I$4,'English Scores- Leveled papers'!$H71:$KM71)))</f>
        <v/>
      </c>
      <c r="J72" s="89" t="str">
        <f>IF($B72="","",IF(COUNTIFS('English Scores- Leveled papers'!$H$3:$KM$3,J$4,'English Scores- Leveled papers'!$H71:$KM71,"&gt;-1")=0,"",SUMIF('English Scores- Leveled papers'!$H$3:$KM$3,J$4,'English Scores- Leveled papers'!$H71:$KM71)))</f>
        <v/>
      </c>
      <c r="K72" s="89" t="str">
        <f>IF($B72="","",IF(COUNTIFS('English Scores- Leveled papers'!$H$3:$KM$3,K$4,'English Scores- Leveled papers'!$H71:$KM71,"&gt;-1")=0,"",SUMIF('English Scores- Leveled papers'!$H$3:$KM$3,K$4,'English Scores- Leveled papers'!$H71:$KM71)))</f>
        <v/>
      </c>
      <c r="L72" s="89" t="str">
        <f>IF($B72="","",IF(COUNTIFS('English Scores- Leveled papers'!$H$3:$KM$3,L$4,'English Scores- Leveled papers'!$H71:$KM71,"&gt;-1")=0,"",SUMIF('English Scores- Leveled papers'!$H$3:$KM$3,L$4,'English Scores- Leveled papers'!$H71:$KM71)))</f>
        <v/>
      </c>
      <c r="M72" s="89" t="str">
        <f>IF($B72="","",IF(COUNTIFS('English Scores- Leveled papers'!$H$3:$KM$3,M$4,'English Scores- Leveled papers'!$H71:$KM71,"&gt;-1")=0,"",SUMIF('English Scores- Leveled papers'!$H$3:$KM$3,M$4,'English Scores- Leveled papers'!$H71:$KM71)))</f>
        <v/>
      </c>
      <c r="N72" s="89" t="str">
        <f>IF($B72="","",IF(COUNTIFS('English Scores- Leveled papers'!$H$3:$KM$3,N$4,'English Scores- Leveled papers'!$H71:$KM71,"&gt;-1")=0,"",SUMIF('English Scores- Leveled papers'!$H$3:$KM$3,N$4,'English Scores- Leveled papers'!$H71:$KM71)))</f>
        <v/>
      </c>
      <c r="O72" s="89" t="str">
        <f>IF($B72="","",IF(COUNTIFS('English Scores- Leveled papers'!$H$3:$KM$3,O$4,'English Scores- Leveled papers'!$H71:$KM71,"&gt;-1")=0,"",SUMIF('English Scores- Leveled papers'!$H$3:$KM$3,O$4,'English Scores- Leveled papers'!$H71:$KM71)))</f>
        <v/>
      </c>
      <c r="P72" s="89" t="str">
        <f>IF($B72="","",IF(COUNTIFS('English Scores- Leveled papers'!$H$3:$KM$3,P$4,'English Scores- Leveled papers'!$H71:$KM71,"&gt;-1")=0,"",SUMIF('English Scores- Leveled papers'!$H$3:$KM$3,P$4,'English Scores- Leveled papers'!$H71:$KM71)))</f>
        <v/>
      </c>
      <c r="Q72" s="89" t="str">
        <f>IF($B72="","",IF(COUNTIFS('English Scores- Leveled papers'!$H$3:$KM$3,Q$4,'English Scores- Leveled papers'!$H71:$KM71,"&gt;-1")=0,"",SUMIF('English Scores- Leveled papers'!$H$3:$KM$3,Q$4,'English Scores- Leveled papers'!$H71:$KM71)))</f>
        <v/>
      </c>
      <c r="R72" s="89" t="str">
        <f>IF($B72="","",IF(COUNTIFS('English Scores- Leveled papers'!$H$3:$KM$3,R$4,'English Scores- Leveled papers'!$H71:$KM71,"&gt;-1")=0,"",SUMIF('English Scores- Leveled papers'!$H$3:$KM$3,R$4,'English Scores- Leveled papers'!$H71:$KM71)))</f>
        <v/>
      </c>
      <c r="S72" s="89" t="str">
        <f>IF($B72="","",IF(COUNTIFS('English Scores- Leveled papers'!$H$3:$KM$3,S$4,'English Scores- Leveled papers'!$H71:$KM71,"&gt;-1")=0,"",SUMIF('English Scores- Leveled papers'!$H$3:$KM$3,S$4,'English Scores- Leveled papers'!$H71:$KM71)))</f>
        <v/>
      </c>
      <c r="T72" s="89" t="str">
        <f>IF($B72="","",IF(COUNTIFS('English Scores- Leveled papers'!$H$3:$KM$3,T$4,'English Scores- Leveled papers'!$H71:$KM71,"&gt;-1")=0,"",SUMIF('English Scores- Leveled papers'!$H$3:$KM$3,T$4,'English Scores- Leveled papers'!$H71:$KM71)))</f>
        <v/>
      </c>
      <c r="U72" s="89" t="str">
        <f>IF($B72="","",IF(COUNTIFS('English Scores- Leveled papers'!$H$3:$KM$3,U$4,'English Scores- Leveled papers'!$H71:$KM71,"&gt;-1")=0,"",SUMIF('English Scores- Leveled papers'!$H$3:$KM$3,U$4,'English Scores- Leveled papers'!$H71:$KM71)))</f>
        <v/>
      </c>
      <c r="V72" s="89" t="str">
        <f>IF($B72="","",IF(COUNTIFS('English Scores- Leveled papers'!$H$3:$KM$3,V$4,'English Scores- Leveled papers'!$H71:$KM71,"&gt;-1")=0,"",SUMIF('English Scores- Leveled papers'!$H$3:$KM$3,V$4,'English Scores- Leveled papers'!$H71:$KM71)))</f>
        <v/>
      </c>
      <c r="W72" s="89" t="str">
        <f>IF($B72="","",IF(COUNTIFS('English Scores- Leveled papers'!$H$3:$KM$3,W$4,'English Scores- Leveled papers'!$H71:$KM71,"&gt;-1")=0,"",SUMIF('English Scores- Leveled papers'!$H$3:$KM$3,W$4,'English Scores- Leveled papers'!$H71:$KM71)))</f>
        <v/>
      </c>
      <c r="X72" s="89" t="str">
        <f>IF($B72="","",IF(COUNTIFS('English Scores- Leveled papers'!$H$3:$KM$3,X$4,'English Scores- Leveled papers'!$H71:$KM71,"&gt;-1")=0,"",SUMIF('English Scores- Leveled papers'!$H$3:$KM$3,X$4,'English Scores- Leveled papers'!$H71:$KM71)))</f>
        <v/>
      </c>
      <c r="Y72" s="89" t="str">
        <f>IF($B72="","",IF(COUNTIFS('English Scores- Leveled papers'!$H$3:$KM$3,Y$4,'English Scores- Leveled papers'!$H71:$KM71,"&gt;-1")=0,"",SUMIF('English Scores- Leveled papers'!$H$3:$KM$3,Y$4,'English Scores- Leveled papers'!$H71:$KM71)))</f>
        <v/>
      </c>
      <c r="Z72" s="89" t="str">
        <f>IF($B72="","",IF(COUNTIFS('English Scores- Leveled papers'!$H$3:$KM$3,Z$4,'English Scores- Leveled papers'!$H71:$KM71,"&gt;-1")=0,"",SUMIF('English Scores- Leveled papers'!$H$3:$KM$3,Z$4,'English Scores- Leveled papers'!$H71:$KM71)))</f>
        <v/>
      </c>
      <c r="AA72" s="89" t="str">
        <f>IF($B72="","",IF(COUNTIFS('English Scores- Leveled papers'!$H$3:$KM$3,AA$4,'English Scores- Leveled papers'!$H71:$KM71,"&gt;-1")=0,"",SUMIF('English Scores- Leveled papers'!$H$3:$KM$3,AA$4,'English Scores- Leveled papers'!$H71:$KM71)))</f>
        <v/>
      </c>
      <c r="AB72" s="89" t="str">
        <f>IF($B72="","",IF(COUNTIFS('English Scores- Leveled papers'!$H$3:$KM$3,AB$4,'English Scores- Leveled papers'!$H71:$KM71,"&gt;-1")=0,"",SUMIF('English Scores- Leveled papers'!$H$3:$KM$3,AB$4,'English Scores- Leveled papers'!$H71:$KM71)))</f>
        <v/>
      </c>
      <c r="AC72" s="89" t="str">
        <f>IF($B72="","",IF(COUNTIFS('English Scores- Leveled papers'!$H$3:$KM$3,AC$4,'English Scores- Leveled papers'!$H71:$KM71,"&gt;-1")=0,"",SUMIF('English Scores- Leveled papers'!$H$3:$KM$3,AC$4,'English Scores- Leveled papers'!$H71:$KM71)))</f>
        <v/>
      </c>
      <c r="AD72" s="89" t="str">
        <f>IF($B72="","",IF(COUNTIFS('English Scores- Leveled papers'!$H$3:$KM$3,AD$4,'English Scores- Leveled papers'!$H71:$KM71,"&gt;-1")=0,"",SUMIF('English Scores- Leveled papers'!$H$3:$KM$3,AD$4,'English Scores- Leveled papers'!$H71:$KM71)))</f>
        <v/>
      </c>
      <c r="AE72" s="89" t="str">
        <f>IF($B72="","",IF(COUNTIFS('English Scores- Leveled papers'!$H$3:$KM$3,AE$4,'English Scores- Leveled papers'!$H71:$KM71,"&gt;-1")=0,"",SUMIF('English Scores- Leveled papers'!$H$3:$KM$3,AE$4,'English Scores- Leveled papers'!$H71:$KM71)))</f>
        <v/>
      </c>
      <c r="AF72" s="89" t="str">
        <f>IF($B72="","",IF(COUNTIFS('English Scores- Leveled papers'!$H$3:$KM$3,AF$4,'English Scores- Leveled papers'!$H71:$KM71,"&gt;-1")=0,"",SUMIF('English Scores- Leveled papers'!$H$3:$KM$3,AF$4,'English Scores- Leveled papers'!$H71:$KM71)))</f>
        <v/>
      </c>
      <c r="AG72" s="89" t="str">
        <f>IF($B72="","",IF(COUNTIFS('English Scores- Leveled papers'!$H$3:$KM$3,AG$4,'English Scores- Leveled papers'!$H71:$KM71,"&gt;-1")=0,"",SUMIF('English Scores- Leveled papers'!$H$3:$KM$3,AG$4,'English Scores- Leveled papers'!$H71:$KM71)))</f>
        <v/>
      </c>
      <c r="AH72" s="89" t="str">
        <f>IF($B72="","",IF(COUNTIFS('English Scores- Leveled papers'!$H$3:$KM$3,AH$4,'English Scores- Leveled papers'!$H71:$KM71,"&gt;-1")=0,"",SUMIF('English Scores- Leveled papers'!$H$3:$KM$3,AH$4,'English Scores- Leveled papers'!$H71:$KM71)))</f>
        <v/>
      </c>
      <c r="AI72" s="89" t="str">
        <f>IF($B72="","",IF(COUNTIFS('English Scores- Leveled papers'!$H$3:$KM$3,AI$4,'English Scores- Leveled papers'!$H71:$KM71,"&gt;-1")=0,"",SUMIF('English Scores- Leveled papers'!$H$3:$KM$3,AI$4,'English Scores- Leveled papers'!$H71:$KM71)))</f>
        <v/>
      </c>
      <c r="AJ72" s="89" t="str">
        <f>IF($B72="","",IF(COUNTIFS('English Scores- Leveled papers'!$H$3:$KM$3,AJ$4,'English Scores- Leveled papers'!$H71:$KM71,"&gt;-1")=0,"",SUMIF('English Scores- Leveled papers'!$H$3:$KM$3,AJ$4,'English Scores- Leveled papers'!$H71:$KM71)))</f>
        <v/>
      </c>
      <c r="AK72" s="89" t="str">
        <f>IF($B72="","",IF(COUNTIFS('English Scores- Leveled papers'!$H$3:$KM$3,AK$4,'English Scores- Leveled papers'!$H71:$KM71,"&gt;-1")=0,"",SUMIF('English Scores- Leveled papers'!$H$3:$KM$3,AK$4,'English Scores- Leveled papers'!$H71:$KM71)))</f>
        <v/>
      </c>
      <c r="AL72" s="89" t="str">
        <f>IF($B72="","",IF(COUNTIFS('English Scores- Leveled papers'!$H$3:$KM$3,AL$4,'English Scores- Leveled papers'!$H71:$KM71,"&gt;-1")=0,"",SUMIF('English Scores- Leveled papers'!$H$3:$KM$3,AL$4,'English Scores- Leveled papers'!$H71:$KM71)))</f>
        <v/>
      </c>
      <c r="AM72" s="89" t="str">
        <f>IF($B72="","",IF(COUNTIFS('English Scores- Leveled papers'!$H$3:$KM$3,AM$4,'English Scores- Leveled papers'!$H71:$KM71,"&gt;-1")=0,"",SUMIF('English Scores- Leveled papers'!$H$3:$KM$3,AM$4,'English Scores- Leveled papers'!$H71:$KM71)))</f>
        <v/>
      </c>
      <c r="AN72" s="89" t="str">
        <f>IF($B72="","",IF(COUNTIFS('English Scores- Leveled papers'!$H$3:$KM$3,AN$4,'English Scores- Leveled papers'!$H71:$KM71,"&gt;-1")=0,"",SUMIF('English Scores- Leveled papers'!$H$3:$KM$3,AN$4,'English Scores- Leveled papers'!$H71:$KM71)))</f>
        <v/>
      </c>
      <c r="AO72" s="89" t="str">
        <f>IF($B72="","",IF(COUNTIFS('English Scores- Leveled papers'!$H$3:$KM$3,AO$4,'English Scores- Leveled papers'!$H71:$KM71,"&gt;-1")=0,"",SUMIF('English Scores- Leveled papers'!$H$3:$KM$3,AO$4,'English Scores- Leveled papers'!$H71:$KM71)))</f>
        <v/>
      </c>
      <c r="AP72" s="89" t="str">
        <f>IF($B72="","",IF(COUNTIFS('English Scores- Leveled papers'!$H$3:$KM$3,AP$4,'English Scores- Leveled papers'!$H71:$KM71,"&gt;-1")=0,"",SUMIF('English Scores- Leveled papers'!$H$3:$KM$3,AP$4,'English Scores- Leveled papers'!$H71:$KM71)))</f>
        <v/>
      </c>
      <c r="AQ72" s="89" t="str">
        <f>IF($B72="","",IF(COUNTIFS('English Scores- Leveled papers'!$H$3:$KM$3,AQ$4,'English Scores- Leveled papers'!$H71:$KM71,"&gt;-1")=0,"",SUMIF('English Scores- Leveled papers'!$H$3:$KM$3,AQ$4,'English Scores- Leveled papers'!$H71:$KM71)))</f>
        <v/>
      </c>
      <c r="AR72" s="89" t="str">
        <f>IF($B72="","",IF(COUNTIFS('English Scores- Leveled papers'!$H$3:$KM$3,AR$4,'English Scores- Leveled papers'!$H71:$KM71,"&gt;-1")=0,"",SUMIF('English Scores- Leveled papers'!$H$3:$KM$3,AR$4,'English Scores- Leveled papers'!$H71:$KM71)))</f>
        <v/>
      </c>
      <c r="AS72" s="89" t="str">
        <f>IF($B72="","",IF(COUNTIFS('English Scores- Leveled papers'!$H$3:$KM$3,AS$4,'English Scores- Leveled papers'!$H71:$KM71,"&gt;-1")=0,"",SUMIF('English Scores- Leveled papers'!$H$3:$KM$3,AS$4,'English Scores- Leveled papers'!$H71:$KM71)))</f>
        <v/>
      </c>
      <c r="AT72" s="89" t="str">
        <f>IF($B72="","",IF(COUNTIFS('English Scores- Leveled papers'!$H$3:$KM$3,AT$4,'English Scores- Leveled papers'!$H71:$KM71,"&gt;-1")=0,"",SUMIF('English Scores- Leveled papers'!$H$3:$KM$3,AT$4,'English Scores- Leveled papers'!$H71:$KM71)))</f>
        <v/>
      </c>
      <c r="AU72" s="89" t="str">
        <f>IF($B72="","",IF(COUNTIFS('English Scores- Leveled papers'!$H$3:$KM$3,AU$4,'English Scores- Leveled papers'!$H71:$KM71,"&gt;-1")=0,"",SUMIF('English Scores- Leveled papers'!$H$3:$KM$3,AU$4,'English Scores- Leveled papers'!$H71:$KM71)))</f>
        <v/>
      </c>
      <c r="AV72" s="89" t="str">
        <f>IF($B72="","",IF(COUNTIFS('English Scores- Leveled papers'!$H$3:$KM$3,AV$4,'English Scores- Leveled papers'!$H71:$KM71,"&gt;-1")=0,"",SUMIF('English Scores- Leveled papers'!$H$3:$KM$3,AV$4,'English Scores- Leveled papers'!$H71:$KM71)))</f>
        <v/>
      </c>
      <c r="AW72" s="89" t="str">
        <f>IF($B72="","",IF(COUNTIFS('English Scores- Leveled papers'!$H$3:$KM$3,AW$4,'English Scores- Leveled papers'!$H71:$KM71,"&gt;-1")=0,"",SUMIF('English Scores- Leveled papers'!$H$3:$KM$3,AW$4,'English Scores- Leveled papers'!$H71:$KM71)))</f>
        <v/>
      </c>
      <c r="AX72" s="89" t="str">
        <f>IF($B72="","",IF(COUNTIFS('English Scores- Leveled papers'!$H$3:$KM$3,AX$4,'English Scores- Leveled papers'!$H71:$KM71,"&gt;-1")=0,"",SUMIF('English Scores- Leveled papers'!$H$3:$KM$3,AX$4,'English Scores- Leveled papers'!$H71:$KM71)))</f>
        <v/>
      </c>
      <c r="AY72" s="89" t="str">
        <f>IF($B72="","",IF(COUNTIFS('English Scores- Leveled papers'!$H$3:$KM$3,AY$4,'English Scores- Leveled papers'!$H71:$KM71,"&gt;-1")=0,"",SUMIF('English Scores- Leveled papers'!$H$3:$KM$3,AY$4,'English Scores- Leveled papers'!$H71:$KM71)))</f>
        <v/>
      </c>
      <c r="AZ72" s="89" t="str">
        <f>IF($B72="","",IF(COUNTIFS('English Scores- Leveled papers'!$H$3:$KM$3,AZ$4,'English Scores- Leveled papers'!$H71:$KM71,"&gt;-1")=0,"",SUMIF('English Scores- Leveled papers'!$H$3:$KM$3,AZ$4,'English Scores- Leveled papers'!$H71:$KM71)))</f>
        <v/>
      </c>
      <c r="BA72" s="89" t="str">
        <f>IF($B72="","",IF(COUNTIFS('English Scores- Leveled papers'!$H$3:$KM$3,BA$4,'English Scores- Leveled papers'!$H71:$KM71,"&gt;-1")=0,"",SUMIF('English Scores- Leveled papers'!$H$3:$KM$3,BA$4,'English Scores- Leveled papers'!$H71:$KM71)))</f>
        <v/>
      </c>
      <c r="BB72" s="89" t="str">
        <f>IF($B72="","",IF(COUNTIFS('English Scores- Leveled papers'!$H$3:$KM$3,BB$4,'English Scores- Leveled papers'!$H71:$KM71,"&gt;-1")=0,"",SUMIF('English Scores- Leveled papers'!$H$3:$KM$3,BB$4,'English Scores- Leveled papers'!$H71:$KM71)))</f>
        <v/>
      </c>
      <c r="BC72" s="89" t="str">
        <f>IF($B72="","",IF(COUNTIFS('English Scores- Leveled papers'!$H$3:$KM$3,BC$4,'English Scores- Leveled papers'!$H71:$KM71,"&gt;-1")=0,"",SUMIF('English Scores- Leveled papers'!$H$3:$KM$3,BC$4,'English Scores- Leveled papers'!$H71:$KM71)))</f>
        <v/>
      </c>
      <c r="BD72" s="89" t="str">
        <f>IF($B72="","",IF(COUNTIFS('English Scores- Leveled papers'!$H$3:$KM$3,BD$4,'English Scores- Leveled papers'!$H71:$KM71,"&gt;-1")=0,"",SUMIF('English Scores- Leveled papers'!$H$3:$KM$3,BD$4,'English Scores- Leveled papers'!$H71:$KM71)))</f>
        <v/>
      </c>
      <c r="BE72" s="89" t="str">
        <f>IF($B72="","",IF(COUNTIFS('English Scores- Leveled papers'!$H$3:$KM$3,BE$4,'English Scores- Leveled papers'!$H71:$KM71,"&gt;-1")=0,"",SUMIF('English Scores- Leveled papers'!$H$3:$KM$3,BE$4,'English Scores- Leveled papers'!$H71:$KM71)))</f>
        <v/>
      </c>
      <c r="BF72" s="89" t="str">
        <f>IF($B72="","",IF(COUNTIFS('English Scores- Leveled papers'!$H$3:$KM$3,BF$4,'English Scores- Leveled papers'!$H71:$KM71,"&gt;-1")=0,"",SUMIF('English Scores- Leveled papers'!$H$3:$KM$3,BF$4,'English Scores- Leveled papers'!$H71:$KM71)))</f>
        <v/>
      </c>
      <c r="BG72" s="89" t="str">
        <f>IF($B72="","",IF(COUNTIFS('English Scores- Leveled papers'!$H$3:$KM$3,BG$4,'English Scores- Leveled papers'!$H71:$KM71,"&gt;-1")=0,"",SUMIF('English Scores- Leveled papers'!$H$3:$KM$3,BG$4,'English Scores- Leveled papers'!$H71:$KM71)))</f>
        <v/>
      </c>
      <c r="BH72" s="89" t="str">
        <f>IF($B72="","",IF(COUNTIFS('English Scores- Leveled papers'!$H$3:$KM$3,BH$4,'English Scores- Leveled papers'!$H71:$KM71,"&gt;-1")=0,"",SUMIF('English Scores- Leveled papers'!$H$3:$KM$3,BH$4,'English Scores- Leveled papers'!$H71:$KM71)))</f>
        <v/>
      </c>
      <c r="BI72" s="89" t="str">
        <f>IF($B72="","",IF(COUNTIFS('English Scores- Leveled papers'!$H$3:$KM$3,BI$4,'English Scores- Leveled papers'!$H71:$KM71,"&gt;-1")=0,"",SUMIF('English Scores- Leveled papers'!$H$3:$KM$3,BI$4,'English Scores- Leveled papers'!$H71:$KM71)))</f>
        <v/>
      </c>
      <c r="BJ72" s="89" t="str">
        <f>IF($B72="","",IF(COUNTIFS('English Scores- Leveled papers'!$H$3:$KM$3,BJ$4,'English Scores- Leveled papers'!$H71:$KM71,"&gt;-1")=0,"",SUMIF('English Scores- Leveled papers'!$H$3:$KM$3,BJ$4,'English Scores- Leveled papers'!$H71:$KM71)))</f>
        <v/>
      </c>
      <c r="BK72" s="89" t="str">
        <f>IF($B72="","",IF(COUNTIFS('English Scores- Leveled papers'!$H$3:$KM$3,BK$4,'English Scores- Leveled papers'!$H71:$KM71,"&gt;-1")=0,"",SUMIF('English Scores- Leveled papers'!$H$3:$KM$3,BK$4,'English Scores- Leveled papers'!$H71:$KM71)))</f>
        <v/>
      </c>
      <c r="BL72" s="89" t="str">
        <f>IF($B72="","",IF(COUNTIFS('English Scores- Leveled papers'!$H$3:$KM$3,BL$4,'English Scores- Leveled papers'!$H71:$KM71,"&gt;-1")=0,"",SUMIF('English Scores- Leveled papers'!$H$3:$KM$3,BL$4,'English Scores- Leveled papers'!$H71:$KM71)))</f>
        <v/>
      </c>
      <c r="BM72" s="89" t="str">
        <f>IF($B72="","",IF(COUNTIFS('Eng GLA 6th, 7th, 8th'!$E$3:$DV$3,BM$4,'Eng GLA 6th, 7th, 8th'!$E72:$DV72, "&gt;-1")=0,"",SUMIF('Eng GLA 6th, 7th, 8th'!$E$3:$DV$3,BM$4,'Eng GLA 6th, 7th, 8th'!$E72:$DV72)))</f>
        <v/>
      </c>
      <c r="BN72" s="89" t="str">
        <f>IF($B72="","",IF(COUNTIFS('Eng GLA 6th, 7th, 8th'!$E$3:$DV$3,BN$4,'Eng GLA 6th, 7th, 8th'!$E72:$DV72, "&gt;-1")=0,"",SUMIF('Eng GLA 6th, 7th, 8th'!$E$3:$DV$3,BN$4,'Eng GLA 6th, 7th, 8th'!$E72:$DV72)))</f>
        <v/>
      </c>
      <c r="BO72" s="89" t="str">
        <f>IF($B72="","",IF(COUNTIFS('Eng GLA 6th, 7th, 8th'!$E$3:$DV$3,BO$4,'Eng GLA 6th, 7th, 8th'!$E72:$DV72, "&gt;-1")=0,"",SUMIF('Eng GLA 6th, 7th, 8th'!$E$3:$DV$3,BO$4,'Eng GLA 6th, 7th, 8th'!$E72:$DV72)))</f>
        <v/>
      </c>
      <c r="BP72" s="89" t="str">
        <f>IF($B72="","",IF(COUNTIFS('Eng GLA 6th, 7th, 8th'!$E$3:$DV$3,BP$4,'Eng GLA 6th, 7th, 8th'!$E72:$DV72, "&gt;-1")=0,"",SUMIF('Eng GLA 6th, 7th, 8th'!$E$3:$DV$3,BP$4,'Eng GLA 6th, 7th, 8th'!$E72:$DV72)))</f>
        <v/>
      </c>
      <c r="BQ72" s="89" t="str">
        <f>IF($B72="","",IF(COUNTIFS('Eng GLA 6th, 7th, 8th'!$E$3:$DV$3,BQ$4,'Eng GLA 6th, 7th, 8th'!$E72:$DV72, "&gt;-1")=0,"",SUMIF('Eng GLA 6th, 7th, 8th'!$E$3:$DV$3,BQ$4,'Eng GLA 6th, 7th, 8th'!$E72:$DV72)))</f>
        <v/>
      </c>
      <c r="BR72" s="89" t="str">
        <f>IF($B72="","",IF(COUNTIFS('Eng GLA 6th, 7th, 8th'!$E$3:$DV$3,BR$4,'Eng GLA 6th, 7th, 8th'!$E72:$DV72, "&gt;-1")=0,"",SUMIF('Eng GLA 6th, 7th, 8th'!$E$3:$DV$3,BR$4,'Eng GLA 6th, 7th, 8th'!$E72:$DV72)))</f>
        <v/>
      </c>
      <c r="BS72" s="89" t="str">
        <f>IF($B72="","",IF(COUNTIFS('Eng GLA 6th, 7th, 8th'!$E$3:$DV$3,BS$4,'Eng GLA 6th, 7th, 8th'!$E72:$DV72, "&gt;-1")=0,"",SUMIF('Eng GLA 6th, 7th, 8th'!$E$3:$DV$3,BS$4,'Eng GLA 6th, 7th, 8th'!$E72:$DV72)))</f>
        <v/>
      </c>
      <c r="BT72" s="89" t="str">
        <f>IF($B72="","",IF(COUNTIFS('Eng GLA 6th, 7th, 8th'!$E$3:$DV$3,BT$4,'Eng GLA 6th, 7th, 8th'!$E72:$DV72, "&gt;-1")=0,"",SUMIF('Eng GLA 6th, 7th, 8th'!$E$3:$DV$3,BT$4,'Eng GLA 6th, 7th, 8th'!$E72:$DV72)))</f>
        <v/>
      </c>
      <c r="BU72" s="89" t="str">
        <f>IF($B72="","",IF(COUNTIFS('Eng GLA 6th, 7th, 8th'!$E$3:$DV$3,BU$4,'Eng GLA 6th, 7th, 8th'!$E72:$DV72, "&gt;-1")=0,"",SUMIF('Eng GLA 6th, 7th, 8th'!$E$3:$DV$3,BU$4,'Eng GLA 6th, 7th, 8th'!$E72:$DV72)))</f>
        <v/>
      </c>
      <c r="BV72" s="89" t="str">
        <f>IF($B72="","",IF(COUNTIFS('Eng GLA 6th, 7th, 8th'!$E$3:$DV$3,BV$4,'Eng GLA 6th, 7th, 8th'!$E72:$DV72, "&gt;-1")=0,"",SUMIF('Eng GLA 6th, 7th, 8th'!$E$3:$DV$3,BV$4,'Eng GLA 6th, 7th, 8th'!$E72:$DV72)))</f>
        <v/>
      </c>
      <c r="BW72" s="89" t="str">
        <f>IF($B72="","",IF(COUNTIFS('Eng GLA 6th, 7th, 8th'!$E$3:$DV$3,BW$4,'Eng GLA 6th, 7th, 8th'!$E72:$DV72, "&gt;-1")=0,"",SUMIF('Eng GLA 6th, 7th, 8th'!$E$3:$DV$3,BW$4,'Eng GLA 6th, 7th, 8th'!$E72:$DV72)))</f>
        <v/>
      </c>
      <c r="BX72" s="89" t="str">
        <f>IF($B72="","",IF(COUNTIFS('Eng GLA 6th, 7th, 8th'!$E$3:$DV$3,BX$4,'Eng GLA 6th, 7th, 8th'!$E72:$DV72, "&gt;-1")=0,"",SUMIF('Eng GLA 6th, 7th, 8th'!$E$3:$DV$3,BX$4,'Eng GLA 6th, 7th, 8th'!$E72:$DV72)))</f>
        <v/>
      </c>
      <c r="BY72" s="89" t="str">
        <f>IF($B72="","",IF(COUNTIFS('Eng GLA 6th, 7th, 8th'!$E$3:$DV$3,BY$4,'Eng GLA 6th, 7th, 8th'!$E72:$DV72, "&gt;-1")=0,"",SUMIF('Eng GLA 6th, 7th, 8th'!$E$3:$DV$3,BY$4,'Eng GLA 6th, 7th, 8th'!$E72:$DV72)))</f>
        <v/>
      </c>
      <c r="BZ72" s="89" t="str">
        <f>IF($B72="","",IF(COUNTIFS('Eng GLA 6th, 7th, 8th'!$E$3:$DV$3,BZ$4,'Eng GLA 6th, 7th, 8th'!$E72:$DV72, "&gt;-1")=0,"",SUMIF('Eng GLA 6th, 7th, 8th'!$E$3:$DV$3,BZ$4,'Eng GLA 6th, 7th, 8th'!$E72:$DV72)))</f>
        <v/>
      </c>
      <c r="CA72" s="89" t="str">
        <f>IF($B72="","",IF(COUNTIFS('Eng GLA 6th, 7th, 8th'!$E$3:$DV$3,CA$4,'Eng GLA 6th, 7th, 8th'!$E72:$DV72, "&gt;-1")=0,"",SUMIF('Eng GLA 6th, 7th, 8th'!$E$3:$DV$3,CA$4,'Eng GLA 6th, 7th, 8th'!$E72:$DV72)))</f>
        <v/>
      </c>
      <c r="CB72" s="426"/>
      <c r="CC72" s="133" t="str">
        <f>IFERROR(IF((COUNT('Eng GLA 6th, 7th, 8th'!E72:U72)=0)," ",(SUM('Eng GLA 6th, 7th, 8th'!E72:U72)/$CC$3)),"")</f>
        <v xml:space="preserve"> </v>
      </c>
      <c r="CD72" s="133" t="str">
        <f>IFERROR(IF((COUNT('Eng GLA 6th, 7th, 8th'!V72:AA72)=0)," ",(SUM('Eng GLA 6th, 7th, 8th'!V72:AA72)/$CD$3)),"")</f>
        <v xml:space="preserve"> </v>
      </c>
      <c r="CE72" s="133" t="str">
        <f>IFERROR(IF((COUNT('Eng GLA 6th, 7th, 8th'!AB72:AG72)=0)," ",(SUM('Eng GLA 6th, 7th, 8th'!AB72:AG72)/$CE$3)),"")</f>
        <v xml:space="preserve"> </v>
      </c>
      <c r="CF72" s="133" t="str">
        <f>IFERROR(IF((COUNT('Eng GLA 6th, 7th, 8th'!AH72:AP72)=0)," ",(SUM('Eng GLA 6th, 7th, 8th'!AH72:AP72)/$CF$3)),"")</f>
        <v xml:space="preserve"> </v>
      </c>
      <c r="CG72" s="433" t="str">
        <f>IFERROR(IF((COUNT('Eng GLA 6th, 7th, 8th'!AR72:BH72)=0)," ",(SUM('Eng GLA 6th, 7th, 8th'!AR72:BH72)/$CG$3)),"")</f>
        <v xml:space="preserve"> </v>
      </c>
      <c r="CH72" s="433" t="str">
        <f>IFERROR(IF((COUNT('Eng GLA 6th, 7th, 8th'!BI72:BN72)=0)," ",(SUM('Eng GLA 6th, 7th, 8th'!BI72:BN72)/$CH$3)),"")</f>
        <v xml:space="preserve"> </v>
      </c>
      <c r="CI72" s="433" t="str">
        <f>IFERROR(IF((COUNT('Eng GLA 6th, 7th, 8th'!BO72:BT72)=0)," ",(SUM('Eng GLA 6th, 7th, 8th'!BO72:BT72)/$CI$3)),"")</f>
        <v xml:space="preserve"> </v>
      </c>
      <c r="CJ72" s="433" t="str">
        <f>IFERROR(IF((COUNT('Eng GLA 6th, 7th, 8th'!BU72:CF72)=0)," ",(SUM('Eng GLA 6th, 7th, 8th'!BU72:CF72)/$CJ$3)),"")</f>
        <v xml:space="preserve"> </v>
      </c>
      <c r="CK72" s="433" t="str">
        <f>IFERROR(IF((COUNT('Eng GLA 6th, 7th, 8th'!CH72:CX72)=0)," ",(SUM('Eng GLA 6th, 7th, 8th'!CH72:CX72)/$CK$3)),"")</f>
        <v xml:space="preserve"> </v>
      </c>
      <c r="CL72" s="433" t="str">
        <f>IFERROR(IF((COUNT('Eng GLA 6th, 7th, 8th'!CY72:DD72)=0)," ",(SUM('Eng GLA 6th, 7th, 8th'!CY72:DD72)/$CL$3)),"")</f>
        <v xml:space="preserve"> </v>
      </c>
      <c r="CM72" s="433" t="str">
        <f>IFERROR(IF((COUNT('Eng GLA 6th, 7th, 8th'!DE72:DJ72)=0)," ",(SUM('Eng GLA 6th, 7th, 8th'!DE72:DJ72)/$CM$3)),"")</f>
        <v xml:space="preserve"> </v>
      </c>
      <c r="CN72" s="433" t="str">
        <f>IFERROR(IF((COUNT('Eng GLA 6th, 7th, 8th'!DK72:DV72)=0)," ",(SUM('Eng GLA 6th, 7th, 8th'!DK72:DV72)/$CN$3)),"")</f>
        <v xml:space="preserve"> </v>
      </c>
    </row>
    <row r="73" spans="1:92" ht="12.75" customHeight="1" x14ac:dyDescent="0.2">
      <c r="A73" s="65">
        <v>66</v>
      </c>
      <c r="B73" s="65" t="str">
        <f>'English Scores- Leveled papers'!B72</f>
        <v/>
      </c>
      <c r="C73" s="66" t="str">
        <f>'RC Mastery Check+Question type'!H70</f>
        <v/>
      </c>
      <c r="D73" s="153" t="str">
        <f>'Cover Sheet'!L70</f>
        <v/>
      </c>
      <c r="E73" s="89" t="str">
        <f>IF($B73="","",IF(COUNTIFS('English Scores- Leveled papers'!$H$3:$KM$3,E$4,'English Scores- Leveled papers'!$H72:$KM72,"&gt;-1")=0,"",SUMIF('English Scores- Leveled papers'!$H$3:$KM$3,E$4,'English Scores- Leveled papers'!$H72:$KM72)))</f>
        <v/>
      </c>
      <c r="F73" s="89" t="str">
        <f>IF($B73="","",IF(COUNTIFS('English Scores- Leveled papers'!$H$3:$KM$3,F$4,'English Scores- Leveled papers'!$H72:$KM72,"&gt;-1")=0,"",SUMIF('English Scores- Leveled papers'!$H$3:$KM$3,F$4,'English Scores- Leveled papers'!$H72:$KM72)))</f>
        <v/>
      </c>
      <c r="G73" s="89" t="str">
        <f>IF($B73="","",IF(COUNTIFS('English Scores- Leveled papers'!$H$3:$KM$3,G$4,'English Scores- Leveled papers'!$H72:$KM72,"&gt;-1")=0,"",SUMIF('English Scores- Leveled papers'!$H$3:$KM$3,G$4,'English Scores- Leveled papers'!$H72:$KM72)))</f>
        <v/>
      </c>
      <c r="H73" s="89" t="str">
        <f>IF($B73="","",IF(COUNTIFS('English Scores- Leveled papers'!$H$3:$KM$3,H$4,'English Scores- Leveled papers'!$H72:$KM72,"&gt;-1")=0,"",SUMIF('English Scores- Leveled papers'!$H$3:$KM$3,H$4,'English Scores- Leveled papers'!$H72:$KM72)))</f>
        <v/>
      </c>
      <c r="I73" s="89" t="str">
        <f>IF($B73="","",IF(COUNTIFS('English Scores- Leveled papers'!$H$3:$KM$3,I$4,'English Scores- Leveled papers'!$H72:$KM72,"&gt;-1")=0,"",SUMIF('English Scores- Leveled papers'!$H$3:$KM$3,I$4,'English Scores- Leveled papers'!$H72:$KM72)))</f>
        <v/>
      </c>
      <c r="J73" s="89" t="str">
        <f>IF($B73="","",IF(COUNTIFS('English Scores- Leveled papers'!$H$3:$KM$3,J$4,'English Scores- Leveled papers'!$H72:$KM72,"&gt;-1")=0,"",SUMIF('English Scores- Leveled papers'!$H$3:$KM$3,J$4,'English Scores- Leveled papers'!$H72:$KM72)))</f>
        <v/>
      </c>
      <c r="K73" s="89" t="str">
        <f>IF($B73="","",IF(COUNTIFS('English Scores- Leveled papers'!$H$3:$KM$3,K$4,'English Scores- Leveled papers'!$H72:$KM72,"&gt;-1")=0,"",SUMIF('English Scores- Leveled papers'!$H$3:$KM$3,K$4,'English Scores- Leveled papers'!$H72:$KM72)))</f>
        <v/>
      </c>
      <c r="L73" s="89" t="str">
        <f>IF($B73="","",IF(COUNTIFS('English Scores- Leveled papers'!$H$3:$KM$3,L$4,'English Scores- Leveled papers'!$H72:$KM72,"&gt;-1")=0,"",SUMIF('English Scores- Leveled papers'!$H$3:$KM$3,L$4,'English Scores- Leveled papers'!$H72:$KM72)))</f>
        <v/>
      </c>
      <c r="M73" s="89" t="str">
        <f>IF($B73="","",IF(COUNTIFS('English Scores- Leveled papers'!$H$3:$KM$3,M$4,'English Scores- Leveled papers'!$H72:$KM72,"&gt;-1")=0,"",SUMIF('English Scores- Leveled papers'!$H$3:$KM$3,M$4,'English Scores- Leveled papers'!$H72:$KM72)))</f>
        <v/>
      </c>
      <c r="N73" s="89" t="str">
        <f>IF($B73="","",IF(COUNTIFS('English Scores- Leveled papers'!$H$3:$KM$3,N$4,'English Scores- Leveled papers'!$H72:$KM72,"&gt;-1")=0,"",SUMIF('English Scores- Leveled papers'!$H$3:$KM$3,N$4,'English Scores- Leveled papers'!$H72:$KM72)))</f>
        <v/>
      </c>
      <c r="O73" s="89" t="str">
        <f>IF($B73="","",IF(COUNTIFS('English Scores- Leveled papers'!$H$3:$KM$3,O$4,'English Scores- Leveled papers'!$H72:$KM72,"&gt;-1")=0,"",SUMIF('English Scores- Leveled papers'!$H$3:$KM$3,O$4,'English Scores- Leveled papers'!$H72:$KM72)))</f>
        <v/>
      </c>
      <c r="P73" s="89" t="str">
        <f>IF($B73="","",IF(COUNTIFS('English Scores- Leveled papers'!$H$3:$KM$3,P$4,'English Scores- Leveled papers'!$H72:$KM72,"&gt;-1")=0,"",SUMIF('English Scores- Leveled papers'!$H$3:$KM$3,P$4,'English Scores- Leveled papers'!$H72:$KM72)))</f>
        <v/>
      </c>
      <c r="Q73" s="89" t="str">
        <f>IF($B73="","",IF(COUNTIFS('English Scores- Leveled papers'!$H$3:$KM$3,Q$4,'English Scores- Leveled papers'!$H72:$KM72,"&gt;-1")=0,"",SUMIF('English Scores- Leveled papers'!$H$3:$KM$3,Q$4,'English Scores- Leveled papers'!$H72:$KM72)))</f>
        <v/>
      </c>
      <c r="R73" s="89" t="str">
        <f>IF($B73="","",IF(COUNTIFS('English Scores- Leveled papers'!$H$3:$KM$3,R$4,'English Scores- Leveled papers'!$H72:$KM72,"&gt;-1")=0,"",SUMIF('English Scores- Leveled papers'!$H$3:$KM$3,R$4,'English Scores- Leveled papers'!$H72:$KM72)))</f>
        <v/>
      </c>
      <c r="S73" s="89" t="str">
        <f>IF($B73="","",IF(COUNTIFS('English Scores- Leveled papers'!$H$3:$KM$3,S$4,'English Scores- Leveled papers'!$H72:$KM72,"&gt;-1")=0,"",SUMIF('English Scores- Leveled papers'!$H$3:$KM$3,S$4,'English Scores- Leveled papers'!$H72:$KM72)))</f>
        <v/>
      </c>
      <c r="T73" s="89" t="str">
        <f>IF($B73="","",IF(COUNTIFS('English Scores- Leveled papers'!$H$3:$KM$3,T$4,'English Scores- Leveled papers'!$H72:$KM72,"&gt;-1")=0,"",SUMIF('English Scores- Leveled papers'!$H$3:$KM$3,T$4,'English Scores- Leveled papers'!$H72:$KM72)))</f>
        <v/>
      </c>
      <c r="U73" s="89" t="str">
        <f>IF($B73="","",IF(COUNTIFS('English Scores- Leveled papers'!$H$3:$KM$3,U$4,'English Scores- Leveled papers'!$H72:$KM72,"&gt;-1")=0,"",SUMIF('English Scores- Leveled papers'!$H$3:$KM$3,U$4,'English Scores- Leveled papers'!$H72:$KM72)))</f>
        <v/>
      </c>
      <c r="V73" s="89" t="str">
        <f>IF($B73="","",IF(COUNTIFS('English Scores- Leveled papers'!$H$3:$KM$3,V$4,'English Scores- Leveled papers'!$H72:$KM72,"&gt;-1")=0,"",SUMIF('English Scores- Leveled papers'!$H$3:$KM$3,V$4,'English Scores- Leveled papers'!$H72:$KM72)))</f>
        <v/>
      </c>
      <c r="W73" s="89" t="str">
        <f>IF($B73="","",IF(COUNTIFS('English Scores- Leveled papers'!$H$3:$KM$3,W$4,'English Scores- Leveled papers'!$H72:$KM72,"&gt;-1")=0,"",SUMIF('English Scores- Leveled papers'!$H$3:$KM$3,W$4,'English Scores- Leveled papers'!$H72:$KM72)))</f>
        <v/>
      </c>
      <c r="X73" s="89" t="str">
        <f>IF($B73="","",IF(COUNTIFS('English Scores- Leveled papers'!$H$3:$KM$3,X$4,'English Scores- Leveled papers'!$H72:$KM72,"&gt;-1")=0,"",SUMIF('English Scores- Leveled papers'!$H$3:$KM$3,X$4,'English Scores- Leveled papers'!$H72:$KM72)))</f>
        <v/>
      </c>
      <c r="Y73" s="89" t="str">
        <f>IF($B73="","",IF(COUNTIFS('English Scores- Leveled papers'!$H$3:$KM$3,Y$4,'English Scores- Leveled papers'!$H72:$KM72,"&gt;-1")=0,"",SUMIF('English Scores- Leveled papers'!$H$3:$KM$3,Y$4,'English Scores- Leveled papers'!$H72:$KM72)))</f>
        <v/>
      </c>
      <c r="Z73" s="89" t="str">
        <f>IF($B73="","",IF(COUNTIFS('English Scores- Leveled papers'!$H$3:$KM$3,Z$4,'English Scores- Leveled papers'!$H72:$KM72,"&gt;-1")=0,"",SUMIF('English Scores- Leveled papers'!$H$3:$KM$3,Z$4,'English Scores- Leveled papers'!$H72:$KM72)))</f>
        <v/>
      </c>
      <c r="AA73" s="89" t="str">
        <f>IF($B73="","",IF(COUNTIFS('English Scores- Leveled papers'!$H$3:$KM$3,AA$4,'English Scores- Leveled papers'!$H72:$KM72,"&gt;-1")=0,"",SUMIF('English Scores- Leveled papers'!$H$3:$KM$3,AA$4,'English Scores- Leveled papers'!$H72:$KM72)))</f>
        <v/>
      </c>
      <c r="AB73" s="89" t="str">
        <f>IF($B73="","",IF(COUNTIFS('English Scores- Leveled papers'!$H$3:$KM$3,AB$4,'English Scores- Leveled papers'!$H72:$KM72,"&gt;-1")=0,"",SUMIF('English Scores- Leveled papers'!$H$3:$KM$3,AB$4,'English Scores- Leveled papers'!$H72:$KM72)))</f>
        <v/>
      </c>
      <c r="AC73" s="89" t="str">
        <f>IF($B73="","",IF(COUNTIFS('English Scores- Leveled papers'!$H$3:$KM$3,AC$4,'English Scores- Leveled papers'!$H72:$KM72,"&gt;-1")=0,"",SUMIF('English Scores- Leveled papers'!$H$3:$KM$3,AC$4,'English Scores- Leveled papers'!$H72:$KM72)))</f>
        <v/>
      </c>
      <c r="AD73" s="89" t="str">
        <f>IF($B73="","",IF(COUNTIFS('English Scores- Leveled papers'!$H$3:$KM$3,AD$4,'English Scores- Leveled papers'!$H72:$KM72,"&gt;-1")=0,"",SUMIF('English Scores- Leveled papers'!$H$3:$KM$3,AD$4,'English Scores- Leveled papers'!$H72:$KM72)))</f>
        <v/>
      </c>
      <c r="AE73" s="89" t="str">
        <f>IF($B73="","",IF(COUNTIFS('English Scores- Leveled papers'!$H$3:$KM$3,AE$4,'English Scores- Leveled papers'!$H72:$KM72,"&gt;-1")=0,"",SUMIF('English Scores- Leveled papers'!$H$3:$KM$3,AE$4,'English Scores- Leveled papers'!$H72:$KM72)))</f>
        <v/>
      </c>
      <c r="AF73" s="89" t="str">
        <f>IF($B73="","",IF(COUNTIFS('English Scores- Leveled papers'!$H$3:$KM$3,AF$4,'English Scores- Leveled papers'!$H72:$KM72,"&gt;-1")=0,"",SUMIF('English Scores- Leveled papers'!$H$3:$KM$3,AF$4,'English Scores- Leveled papers'!$H72:$KM72)))</f>
        <v/>
      </c>
      <c r="AG73" s="89" t="str">
        <f>IF($B73="","",IF(COUNTIFS('English Scores- Leveled papers'!$H$3:$KM$3,AG$4,'English Scores- Leveled papers'!$H72:$KM72,"&gt;-1")=0,"",SUMIF('English Scores- Leveled papers'!$H$3:$KM$3,AG$4,'English Scores- Leveled papers'!$H72:$KM72)))</f>
        <v/>
      </c>
      <c r="AH73" s="89" t="str">
        <f>IF($B73="","",IF(COUNTIFS('English Scores- Leveled papers'!$H$3:$KM$3,AH$4,'English Scores- Leveled papers'!$H72:$KM72,"&gt;-1")=0,"",SUMIF('English Scores- Leveled papers'!$H$3:$KM$3,AH$4,'English Scores- Leveled papers'!$H72:$KM72)))</f>
        <v/>
      </c>
      <c r="AI73" s="89" t="str">
        <f>IF($B73="","",IF(COUNTIFS('English Scores- Leveled papers'!$H$3:$KM$3,AI$4,'English Scores- Leveled papers'!$H72:$KM72,"&gt;-1")=0,"",SUMIF('English Scores- Leveled papers'!$H$3:$KM$3,AI$4,'English Scores- Leveled papers'!$H72:$KM72)))</f>
        <v/>
      </c>
      <c r="AJ73" s="89" t="str">
        <f>IF($B73="","",IF(COUNTIFS('English Scores- Leveled papers'!$H$3:$KM$3,AJ$4,'English Scores- Leveled papers'!$H72:$KM72,"&gt;-1")=0,"",SUMIF('English Scores- Leveled papers'!$H$3:$KM$3,AJ$4,'English Scores- Leveled papers'!$H72:$KM72)))</f>
        <v/>
      </c>
      <c r="AK73" s="89" t="str">
        <f>IF($B73="","",IF(COUNTIFS('English Scores- Leveled papers'!$H$3:$KM$3,AK$4,'English Scores- Leveled papers'!$H72:$KM72,"&gt;-1")=0,"",SUMIF('English Scores- Leveled papers'!$H$3:$KM$3,AK$4,'English Scores- Leveled papers'!$H72:$KM72)))</f>
        <v/>
      </c>
      <c r="AL73" s="89" t="str">
        <f>IF($B73="","",IF(COUNTIFS('English Scores- Leveled papers'!$H$3:$KM$3,AL$4,'English Scores- Leveled papers'!$H72:$KM72,"&gt;-1")=0,"",SUMIF('English Scores- Leveled papers'!$H$3:$KM$3,AL$4,'English Scores- Leveled papers'!$H72:$KM72)))</f>
        <v/>
      </c>
      <c r="AM73" s="89" t="str">
        <f>IF($B73="","",IF(COUNTIFS('English Scores- Leveled papers'!$H$3:$KM$3,AM$4,'English Scores- Leveled papers'!$H72:$KM72,"&gt;-1")=0,"",SUMIF('English Scores- Leveled papers'!$H$3:$KM$3,AM$4,'English Scores- Leveled papers'!$H72:$KM72)))</f>
        <v/>
      </c>
      <c r="AN73" s="89" t="str">
        <f>IF($B73="","",IF(COUNTIFS('English Scores- Leveled papers'!$H$3:$KM$3,AN$4,'English Scores- Leveled papers'!$H72:$KM72,"&gt;-1")=0,"",SUMIF('English Scores- Leveled papers'!$H$3:$KM$3,AN$4,'English Scores- Leveled papers'!$H72:$KM72)))</f>
        <v/>
      </c>
      <c r="AO73" s="89" t="str">
        <f>IF($B73="","",IF(COUNTIFS('English Scores- Leveled papers'!$H$3:$KM$3,AO$4,'English Scores- Leveled papers'!$H72:$KM72,"&gt;-1")=0,"",SUMIF('English Scores- Leveled papers'!$H$3:$KM$3,AO$4,'English Scores- Leveled papers'!$H72:$KM72)))</f>
        <v/>
      </c>
      <c r="AP73" s="89" t="str">
        <f>IF($B73="","",IF(COUNTIFS('English Scores- Leveled papers'!$H$3:$KM$3,AP$4,'English Scores- Leveled papers'!$H72:$KM72,"&gt;-1")=0,"",SUMIF('English Scores- Leveled papers'!$H$3:$KM$3,AP$4,'English Scores- Leveled papers'!$H72:$KM72)))</f>
        <v/>
      </c>
      <c r="AQ73" s="89" t="str">
        <f>IF($B73="","",IF(COUNTIFS('English Scores- Leveled papers'!$H$3:$KM$3,AQ$4,'English Scores- Leveled papers'!$H72:$KM72,"&gt;-1")=0,"",SUMIF('English Scores- Leveled papers'!$H$3:$KM$3,AQ$4,'English Scores- Leveled papers'!$H72:$KM72)))</f>
        <v/>
      </c>
      <c r="AR73" s="89" t="str">
        <f>IF($B73="","",IF(COUNTIFS('English Scores- Leveled papers'!$H$3:$KM$3,AR$4,'English Scores- Leveled papers'!$H72:$KM72,"&gt;-1")=0,"",SUMIF('English Scores- Leveled papers'!$H$3:$KM$3,AR$4,'English Scores- Leveled papers'!$H72:$KM72)))</f>
        <v/>
      </c>
      <c r="AS73" s="89" t="str">
        <f>IF($B73="","",IF(COUNTIFS('English Scores- Leveled papers'!$H$3:$KM$3,AS$4,'English Scores- Leveled papers'!$H72:$KM72,"&gt;-1")=0,"",SUMIF('English Scores- Leveled papers'!$H$3:$KM$3,AS$4,'English Scores- Leveled papers'!$H72:$KM72)))</f>
        <v/>
      </c>
      <c r="AT73" s="89" t="str">
        <f>IF($B73="","",IF(COUNTIFS('English Scores- Leveled papers'!$H$3:$KM$3,AT$4,'English Scores- Leveled papers'!$H72:$KM72,"&gt;-1")=0,"",SUMIF('English Scores- Leveled papers'!$H$3:$KM$3,AT$4,'English Scores- Leveled papers'!$H72:$KM72)))</f>
        <v/>
      </c>
      <c r="AU73" s="89" t="str">
        <f>IF($B73="","",IF(COUNTIFS('English Scores- Leveled papers'!$H$3:$KM$3,AU$4,'English Scores- Leveled papers'!$H72:$KM72,"&gt;-1")=0,"",SUMIF('English Scores- Leveled papers'!$H$3:$KM$3,AU$4,'English Scores- Leveled papers'!$H72:$KM72)))</f>
        <v/>
      </c>
      <c r="AV73" s="89" t="str">
        <f>IF($B73="","",IF(COUNTIFS('English Scores- Leveled papers'!$H$3:$KM$3,AV$4,'English Scores- Leveled papers'!$H72:$KM72,"&gt;-1")=0,"",SUMIF('English Scores- Leveled papers'!$H$3:$KM$3,AV$4,'English Scores- Leveled papers'!$H72:$KM72)))</f>
        <v/>
      </c>
      <c r="AW73" s="89" t="str">
        <f>IF($B73="","",IF(COUNTIFS('English Scores- Leveled papers'!$H$3:$KM$3,AW$4,'English Scores- Leveled papers'!$H72:$KM72,"&gt;-1")=0,"",SUMIF('English Scores- Leveled papers'!$H$3:$KM$3,AW$4,'English Scores- Leveled papers'!$H72:$KM72)))</f>
        <v/>
      </c>
      <c r="AX73" s="89" t="str">
        <f>IF($B73="","",IF(COUNTIFS('English Scores- Leveled papers'!$H$3:$KM$3,AX$4,'English Scores- Leveled papers'!$H72:$KM72,"&gt;-1")=0,"",SUMIF('English Scores- Leveled papers'!$H$3:$KM$3,AX$4,'English Scores- Leveled papers'!$H72:$KM72)))</f>
        <v/>
      </c>
      <c r="AY73" s="89" t="str">
        <f>IF($B73="","",IF(COUNTIFS('English Scores- Leveled papers'!$H$3:$KM$3,AY$4,'English Scores- Leveled papers'!$H72:$KM72,"&gt;-1")=0,"",SUMIF('English Scores- Leveled papers'!$H$3:$KM$3,AY$4,'English Scores- Leveled papers'!$H72:$KM72)))</f>
        <v/>
      </c>
      <c r="AZ73" s="89" t="str">
        <f>IF($B73="","",IF(COUNTIFS('English Scores- Leveled papers'!$H$3:$KM$3,AZ$4,'English Scores- Leveled papers'!$H72:$KM72,"&gt;-1")=0,"",SUMIF('English Scores- Leveled papers'!$H$3:$KM$3,AZ$4,'English Scores- Leveled papers'!$H72:$KM72)))</f>
        <v/>
      </c>
      <c r="BA73" s="89" t="str">
        <f>IF($B73="","",IF(COUNTIFS('English Scores- Leveled papers'!$H$3:$KM$3,BA$4,'English Scores- Leveled papers'!$H72:$KM72,"&gt;-1")=0,"",SUMIF('English Scores- Leveled papers'!$H$3:$KM$3,BA$4,'English Scores- Leveled papers'!$H72:$KM72)))</f>
        <v/>
      </c>
      <c r="BB73" s="89" t="str">
        <f>IF($B73="","",IF(COUNTIFS('English Scores- Leveled papers'!$H$3:$KM$3,BB$4,'English Scores- Leveled papers'!$H72:$KM72,"&gt;-1")=0,"",SUMIF('English Scores- Leveled papers'!$H$3:$KM$3,BB$4,'English Scores- Leveled papers'!$H72:$KM72)))</f>
        <v/>
      </c>
      <c r="BC73" s="89" t="str">
        <f>IF($B73="","",IF(COUNTIFS('English Scores- Leveled papers'!$H$3:$KM$3,BC$4,'English Scores- Leveled papers'!$H72:$KM72,"&gt;-1")=0,"",SUMIF('English Scores- Leveled papers'!$H$3:$KM$3,BC$4,'English Scores- Leveled papers'!$H72:$KM72)))</f>
        <v/>
      </c>
      <c r="BD73" s="89" t="str">
        <f>IF($B73="","",IF(COUNTIFS('English Scores- Leveled papers'!$H$3:$KM$3,BD$4,'English Scores- Leveled papers'!$H72:$KM72,"&gt;-1")=0,"",SUMIF('English Scores- Leveled papers'!$H$3:$KM$3,BD$4,'English Scores- Leveled papers'!$H72:$KM72)))</f>
        <v/>
      </c>
      <c r="BE73" s="89" t="str">
        <f>IF($B73="","",IF(COUNTIFS('English Scores- Leveled papers'!$H$3:$KM$3,BE$4,'English Scores- Leveled papers'!$H72:$KM72,"&gt;-1")=0,"",SUMIF('English Scores- Leveled papers'!$H$3:$KM$3,BE$4,'English Scores- Leveled papers'!$H72:$KM72)))</f>
        <v/>
      </c>
      <c r="BF73" s="89" t="str">
        <f>IF($B73="","",IF(COUNTIFS('English Scores- Leveled papers'!$H$3:$KM$3,BF$4,'English Scores- Leveled papers'!$H72:$KM72,"&gt;-1")=0,"",SUMIF('English Scores- Leveled papers'!$H$3:$KM$3,BF$4,'English Scores- Leveled papers'!$H72:$KM72)))</f>
        <v/>
      </c>
      <c r="BG73" s="89" t="str">
        <f>IF($B73="","",IF(COUNTIFS('English Scores- Leveled papers'!$H$3:$KM$3,BG$4,'English Scores- Leveled papers'!$H72:$KM72,"&gt;-1")=0,"",SUMIF('English Scores- Leveled papers'!$H$3:$KM$3,BG$4,'English Scores- Leveled papers'!$H72:$KM72)))</f>
        <v/>
      </c>
      <c r="BH73" s="89" t="str">
        <f>IF($B73="","",IF(COUNTIFS('English Scores- Leveled papers'!$H$3:$KM$3,BH$4,'English Scores- Leveled papers'!$H72:$KM72,"&gt;-1")=0,"",SUMIF('English Scores- Leveled papers'!$H$3:$KM$3,BH$4,'English Scores- Leveled papers'!$H72:$KM72)))</f>
        <v/>
      </c>
      <c r="BI73" s="89" t="str">
        <f>IF($B73="","",IF(COUNTIFS('English Scores- Leveled papers'!$H$3:$KM$3,BI$4,'English Scores- Leveled papers'!$H72:$KM72,"&gt;-1")=0,"",SUMIF('English Scores- Leveled papers'!$H$3:$KM$3,BI$4,'English Scores- Leveled papers'!$H72:$KM72)))</f>
        <v/>
      </c>
      <c r="BJ73" s="89" t="str">
        <f>IF($B73="","",IF(COUNTIFS('English Scores- Leveled papers'!$H$3:$KM$3,BJ$4,'English Scores- Leveled papers'!$H72:$KM72,"&gt;-1")=0,"",SUMIF('English Scores- Leveled papers'!$H$3:$KM$3,BJ$4,'English Scores- Leveled papers'!$H72:$KM72)))</f>
        <v/>
      </c>
      <c r="BK73" s="89" t="str">
        <f>IF($B73="","",IF(COUNTIFS('English Scores- Leveled papers'!$H$3:$KM$3,BK$4,'English Scores- Leveled papers'!$H72:$KM72,"&gt;-1")=0,"",SUMIF('English Scores- Leveled papers'!$H$3:$KM$3,BK$4,'English Scores- Leveled papers'!$H72:$KM72)))</f>
        <v/>
      </c>
      <c r="BL73" s="89" t="str">
        <f>IF($B73="","",IF(COUNTIFS('English Scores- Leveled papers'!$H$3:$KM$3,BL$4,'English Scores- Leveled papers'!$H72:$KM72,"&gt;-1")=0,"",SUMIF('English Scores- Leveled papers'!$H$3:$KM$3,BL$4,'English Scores- Leveled papers'!$H72:$KM72)))</f>
        <v/>
      </c>
      <c r="BM73" s="89" t="str">
        <f>IF($B73="","",IF(COUNTIFS('Eng GLA 6th, 7th, 8th'!$E$3:$DV$3,BM$4,'Eng GLA 6th, 7th, 8th'!$E73:$DV73, "&gt;-1")=0,"",SUMIF('Eng GLA 6th, 7th, 8th'!$E$3:$DV$3,BM$4,'Eng GLA 6th, 7th, 8th'!$E73:$DV73)))</f>
        <v/>
      </c>
      <c r="BN73" s="89" t="str">
        <f>IF($B73="","",IF(COUNTIFS('Eng GLA 6th, 7th, 8th'!$E$3:$DV$3,BN$4,'Eng GLA 6th, 7th, 8th'!$E73:$DV73, "&gt;-1")=0,"",SUMIF('Eng GLA 6th, 7th, 8th'!$E$3:$DV$3,BN$4,'Eng GLA 6th, 7th, 8th'!$E73:$DV73)))</f>
        <v/>
      </c>
      <c r="BO73" s="89" t="str">
        <f>IF($B73="","",IF(COUNTIFS('Eng GLA 6th, 7th, 8th'!$E$3:$DV$3,BO$4,'Eng GLA 6th, 7th, 8th'!$E73:$DV73, "&gt;-1")=0,"",SUMIF('Eng GLA 6th, 7th, 8th'!$E$3:$DV$3,BO$4,'Eng GLA 6th, 7th, 8th'!$E73:$DV73)))</f>
        <v/>
      </c>
      <c r="BP73" s="89" t="str">
        <f>IF($B73="","",IF(COUNTIFS('Eng GLA 6th, 7th, 8th'!$E$3:$DV$3,BP$4,'Eng GLA 6th, 7th, 8th'!$E73:$DV73, "&gt;-1")=0,"",SUMIF('Eng GLA 6th, 7th, 8th'!$E$3:$DV$3,BP$4,'Eng GLA 6th, 7th, 8th'!$E73:$DV73)))</f>
        <v/>
      </c>
      <c r="BQ73" s="89" t="str">
        <f>IF($B73="","",IF(COUNTIFS('Eng GLA 6th, 7th, 8th'!$E$3:$DV$3,BQ$4,'Eng GLA 6th, 7th, 8th'!$E73:$DV73, "&gt;-1")=0,"",SUMIF('Eng GLA 6th, 7th, 8th'!$E$3:$DV$3,BQ$4,'Eng GLA 6th, 7th, 8th'!$E73:$DV73)))</f>
        <v/>
      </c>
      <c r="BR73" s="89" t="str">
        <f>IF($B73="","",IF(COUNTIFS('Eng GLA 6th, 7th, 8th'!$E$3:$DV$3,BR$4,'Eng GLA 6th, 7th, 8th'!$E73:$DV73, "&gt;-1")=0,"",SUMIF('Eng GLA 6th, 7th, 8th'!$E$3:$DV$3,BR$4,'Eng GLA 6th, 7th, 8th'!$E73:$DV73)))</f>
        <v/>
      </c>
      <c r="BS73" s="89" t="str">
        <f>IF($B73="","",IF(COUNTIFS('Eng GLA 6th, 7th, 8th'!$E$3:$DV$3,BS$4,'Eng GLA 6th, 7th, 8th'!$E73:$DV73, "&gt;-1")=0,"",SUMIF('Eng GLA 6th, 7th, 8th'!$E$3:$DV$3,BS$4,'Eng GLA 6th, 7th, 8th'!$E73:$DV73)))</f>
        <v/>
      </c>
      <c r="BT73" s="89" t="str">
        <f>IF($B73="","",IF(COUNTIFS('Eng GLA 6th, 7th, 8th'!$E$3:$DV$3,BT$4,'Eng GLA 6th, 7th, 8th'!$E73:$DV73, "&gt;-1")=0,"",SUMIF('Eng GLA 6th, 7th, 8th'!$E$3:$DV$3,BT$4,'Eng GLA 6th, 7th, 8th'!$E73:$DV73)))</f>
        <v/>
      </c>
      <c r="BU73" s="89" t="str">
        <f>IF($B73="","",IF(COUNTIFS('Eng GLA 6th, 7th, 8th'!$E$3:$DV$3,BU$4,'Eng GLA 6th, 7th, 8th'!$E73:$DV73, "&gt;-1")=0,"",SUMIF('Eng GLA 6th, 7th, 8th'!$E$3:$DV$3,BU$4,'Eng GLA 6th, 7th, 8th'!$E73:$DV73)))</f>
        <v/>
      </c>
      <c r="BV73" s="89" t="str">
        <f>IF($B73="","",IF(COUNTIFS('Eng GLA 6th, 7th, 8th'!$E$3:$DV$3,BV$4,'Eng GLA 6th, 7th, 8th'!$E73:$DV73, "&gt;-1")=0,"",SUMIF('Eng GLA 6th, 7th, 8th'!$E$3:$DV$3,BV$4,'Eng GLA 6th, 7th, 8th'!$E73:$DV73)))</f>
        <v/>
      </c>
      <c r="BW73" s="89" t="str">
        <f>IF($B73="","",IF(COUNTIFS('Eng GLA 6th, 7th, 8th'!$E$3:$DV$3,BW$4,'Eng GLA 6th, 7th, 8th'!$E73:$DV73, "&gt;-1")=0,"",SUMIF('Eng GLA 6th, 7th, 8th'!$E$3:$DV$3,BW$4,'Eng GLA 6th, 7th, 8th'!$E73:$DV73)))</f>
        <v/>
      </c>
      <c r="BX73" s="89" t="str">
        <f>IF($B73="","",IF(COUNTIFS('Eng GLA 6th, 7th, 8th'!$E$3:$DV$3,BX$4,'Eng GLA 6th, 7th, 8th'!$E73:$DV73, "&gt;-1")=0,"",SUMIF('Eng GLA 6th, 7th, 8th'!$E$3:$DV$3,BX$4,'Eng GLA 6th, 7th, 8th'!$E73:$DV73)))</f>
        <v/>
      </c>
      <c r="BY73" s="89" t="str">
        <f>IF($B73="","",IF(COUNTIFS('Eng GLA 6th, 7th, 8th'!$E$3:$DV$3,BY$4,'Eng GLA 6th, 7th, 8th'!$E73:$DV73, "&gt;-1")=0,"",SUMIF('Eng GLA 6th, 7th, 8th'!$E$3:$DV$3,BY$4,'Eng GLA 6th, 7th, 8th'!$E73:$DV73)))</f>
        <v/>
      </c>
      <c r="BZ73" s="89" t="str">
        <f>IF($B73="","",IF(COUNTIFS('Eng GLA 6th, 7th, 8th'!$E$3:$DV$3,BZ$4,'Eng GLA 6th, 7th, 8th'!$E73:$DV73, "&gt;-1")=0,"",SUMIF('Eng GLA 6th, 7th, 8th'!$E$3:$DV$3,BZ$4,'Eng GLA 6th, 7th, 8th'!$E73:$DV73)))</f>
        <v/>
      </c>
      <c r="CA73" s="89" t="str">
        <f>IF($B73="","",IF(COUNTIFS('Eng GLA 6th, 7th, 8th'!$E$3:$DV$3,CA$4,'Eng GLA 6th, 7th, 8th'!$E73:$DV73, "&gt;-1")=0,"",SUMIF('Eng GLA 6th, 7th, 8th'!$E$3:$DV$3,CA$4,'Eng GLA 6th, 7th, 8th'!$E73:$DV73)))</f>
        <v/>
      </c>
      <c r="CB73" s="426"/>
      <c r="CC73" s="133" t="str">
        <f>IFERROR(IF((COUNT('Eng GLA 6th, 7th, 8th'!E73:U73)=0)," ",(SUM('Eng GLA 6th, 7th, 8th'!E73:U73)/$CC$3)),"")</f>
        <v xml:space="preserve"> </v>
      </c>
      <c r="CD73" s="133" t="str">
        <f>IFERROR(IF((COUNT('Eng GLA 6th, 7th, 8th'!V73:AA73)=0)," ",(SUM('Eng GLA 6th, 7th, 8th'!V73:AA73)/$CD$3)),"")</f>
        <v xml:space="preserve"> </v>
      </c>
      <c r="CE73" s="133" t="str">
        <f>IFERROR(IF((COUNT('Eng GLA 6th, 7th, 8th'!AB73:AG73)=0)," ",(SUM('Eng GLA 6th, 7th, 8th'!AB73:AG73)/$CE$3)),"")</f>
        <v xml:space="preserve"> </v>
      </c>
      <c r="CF73" s="133" t="str">
        <f>IFERROR(IF((COUNT('Eng GLA 6th, 7th, 8th'!AH73:AP73)=0)," ",(SUM('Eng GLA 6th, 7th, 8th'!AH73:AP73)/$CF$3)),"")</f>
        <v xml:space="preserve"> </v>
      </c>
      <c r="CG73" s="433" t="str">
        <f>IFERROR(IF((COUNT('Eng GLA 6th, 7th, 8th'!AR73:BH73)=0)," ",(SUM('Eng GLA 6th, 7th, 8th'!AR73:BH73)/$CG$3)),"")</f>
        <v xml:space="preserve"> </v>
      </c>
      <c r="CH73" s="433" t="str">
        <f>IFERROR(IF((COUNT('Eng GLA 6th, 7th, 8th'!BI73:BN73)=0)," ",(SUM('Eng GLA 6th, 7th, 8th'!BI73:BN73)/$CH$3)),"")</f>
        <v xml:space="preserve"> </v>
      </c>
      <c r="CI73" s="433" t="str">
        <f>IFERROR(IF((COUNT('Eng GLA 6th, 7th, 8th'!BO73:BT73)=0)," ",(SUM('Eng GLA 6th, 7th, 8th'!BO73:BT73)/$CI$3)),"")</f>
        <v xml:space="preserve"> </v>
      </c>
      <c r="CJ73" s="433" t="str">
        <f>IFERROR(IF((COUNT('Eng GLA 6th, 7th, 8th'!BU73:CF73)=0)," ",(SUM('Eng GLA 6th, 7th, 8th'!BU73:CF73)/$CJ$3)),"")</f>
        <v xml:space="preserve"> </v>
      </c>
      <c r="CK73" s="433" t="str">
        <f>IFERROR(IF((COUNT('Eng GLA 6th, 7th, 8th'!CH73:CX73)=0)," ",(SUM('Eng GLA 6th, 7th, 8th'!CH73:CX73)/$CK$3)),"")</f>
        <v xml:space="preserve"> </v>
      </c>
      <c r="CL73" s="433" t="str">
        <f>IFERROR(IF((COUNT('Eng GLA 6th, 7th, 8th'!CY73:DD73)=0)," ",(SUM('Eng GLA 6th, 7th, 8th'!CY73:DD73)/$CL$3)),"")</f>
        <v xml:space="preserve"> </v>
      </c>
      <c r="CM73" s="433" t="str">
        <f>IFERROR(IF((COUNT('Eng GLA 6th, 7th, 8th'!DE73:DJ73)=0)," ",(SUM('Eng GLA 6th, 7th, 8th'!DE73:DJ73)/$CM$3)),"")</f>
        <v xml:space="preserve"> </v>
      </c>
      <c r="CN73" s="433" t="str">
        <f>IFERROR(IF((COUNT('Eng GLA 6th, 7th, 8th'!DK73:DV73)=0)," ",(SUM('Eng GLA 6th, 7th, 8th'!DK73:DV73)/$CN$3)),"")</f>
        <v xml:space="preserve"> </v>
      </c>
    </row>
    <row r="74" spans="1:92" ht="12.75" customHeight="1" x14ac:dyDescent="0.2">
      <c r="A74" s="65">
        <v>67</v>
      </c>
      <c r="B74" s="65" t="str">
        <f>'English Scores- Leveled papers'!B73</f>
        <v/>
      </c>
      <c r="C74" s="66" t="str">
        <f>'RC Mastery Check+Question type'!H71</f>
        <v/>
      </c>
      <c r="D74" s="153" t="str">
        <f>'Cover Sheet'!L71</f>
        <v/>
      </c>
      <c r="E74" s="89" t="str">
        <f>IF($B74="","",IF(COUNTIFS('English Scores- Leveled papers'!$H$3:$KM$3,E$4,'English Scores- Leveled papers'!$H73:$KM73,"&gt;-1")=0,"",SUMIF('English Scores- Leveled papers'!$H$3:$KM$3,E$4,'English Scores- Leveled papers'!$H73:$KM73)))</f>
        <v/>
      </c>
      <c r="F74" s="89" t="str">
        <f>IF($B74="","",IF(COUNTIFS('English Scores- Leveled papers'!$H$3:$KM$3,F$4,'English Scores- Leveled papers'!$H73:$KM73,"&gt;-1")=0,"",SUMIF('English Scores- Leveled papers'!$H$3:$KM$3,F$4,'English Scores- Leveled papers'!$H73:$KM73)))</f>
        <v/>
      </c>
      <c r="G74" s="89" t="str">
        <f>IF($B74="","",IF(COUNTIFS('English Scores- Leveled papers'!$H$3:$KM$3,G$4,'English Scores- Leveled papers'!$H73:$KM73,"&gt;-1")=0,"",SUMIF('English Scores- Leveled papers'!$H$3:$KM$3,G$4,'English Scores- Leveled papers'!$H73:$KM73)))</f>
        <v/>
      </c>
      <c r="H74" s="89" t="str">
        <f>IF($B74="","",IF(COUNTIFS('English Scores- Leveled papers'!$H$3:$KM$3,H$4,'English Scores- Leveled papers'!$H73:$KM73,"&gt;-1")=0,"",SUMIF('English Scores- Leveled papers'!$H$3:$KM$3,H$4,'English Scores- Leveled papers'!$H73:$KM73)))</f>
        <v/>
      </c>
      <c r="I74" s="89" t="str">
        <f>IF($B74="","",IF(COUNTIFS('English Scores- Leveled papers'!$H$3:$KM$3,I$4,'English Scores- Leveled papers'!$H73:$KM73,"&gt;-1")=0,"",SUMIF('English Scores- Leveled papers'!$H$3:$KM$3,I$4,'English Scores- Leveled papers'!$H73:$KM73)))</f>
        <v/>
      </c>
      <c r="J74" s="89" t="str">
        <f>IF($B74="","",IF(COUNTIFS('English Scores- Leveled papers'!$H$3:$KM$3,J$4,'English Scores- Leveled papers'!$H73:$KM73,"&gt;-1")=0,"",SUMIF('English Scores- Leveled papers'!$H$3:$KM$3,J$4,'English Scores- Leveled papers'!$H73:$KM73)))</f>
        <v/>
      </c>
      <c r="K74" s="89" t="str">
        <f>IF($B74="","",IF(COUNTIFS('English Scores- Leveled papers'!$H$3:$KM$3,K$4,'English Scores- Leveled papers'!$H73:$KM73,"&gt;-1")=0,"",SUMIF('English Scores- Leveled papers'!$H$3:$KM$3,K$4,'English Scores- Leveled papers'!$H73:$KM73)))</f>
        <v/>
      </c>
      <c r="L74" s="89" t="str">
        <f>IF($B74="","",IF(COUNTIFS('English Scores- Leveled papers'!$H$3:$KM$3,L$4,'English Scores- Leveled papers'!$H73:$KM73,"&gt;-1")=0,"",SUMIF('English Scores- Leveled papers'!$H$3:$KM$3,L$4,'English Scores- Leveled papers'!$H73:$KM73)))</f>
        <v/>
      </c>
      <c r="M74" s="89" t="str">
        <f>IF($B74="","",IF(COUNTIFS('English Scores- Leveled papers'!$H$3:$KM$3,M$4,'English Scores- Leveled papers'!$H73:$KM73,"&gt;-1")=0,"",SUMIF('English Scores- Leveled papers'!$H$3:$KM$3,M$4,'English Scores- Leveled papers'!$H73:$KM73)))</f>
        <v/>
      </c>
      <c r="N74" s="89" t="str">
        <f>IF($B74="","",IF(COUNTIFS('English Scores- Leveled papers'!$H$3:$KM$3,N$4,'English Scores- Leveled papers'!$H73:$KM73,"&gt;-1")=0,"",SUMIF('English Scores- Leveled papers'!$H$3:$KM$3,N$4,'English Scores- Leveled papers'!$H73:$KM73)))</f>
        <v/>
      </c>
      <c r="O74" s="89" t="str">
        <f>IF($B74="","",IF(COUNTIFS('English Scores- Leveled papers'!$H$3:$KM$3,O$4,'English Scores- Leveled papers'!$H73:$KM73,"&gt;-1")=0,"",SUMIF('English Scores- Leveled papers'!$H$3:$KM$3,O$4,'English Scores- Leveled papers'!$H73:$KM73)))</f>
        <v/>
      </c>
      <c r="P74" s="89" t="str">
        <f>IF($B74="","",IF(COUNTIFS('English Scores- Leveled papers'!$H$3:$KM$3,P$4,'English Scores- Leveled papers'!$H73:$KM73,"&gt;-1")=0,"",SUMIF('English Scores- Leveled papers'!$H$3:$KM$3,P$4,'English Scores- Leveled papers'!$H73:$KM73)))</f>
        <v/>
      </c>
      <c r="Q74" s="89" t="str">
        <f>IF($B74="","",IF(COUNTIFS('English Scores- Leveled papers'!$H$3:$KM$3,Q$4,'English Scores- Leveled papers'!$H73:$KM73,"&gt;-1")=0,"",SUMIF('English Scores- Leveled papers'!$H$3:$KM$3,Q$4,'English Scores- Leveled papers'!$H73:$KM73)))</f>
        <v/>
      </c>
      <c r="R74" s="89" t="str">
        <f>IF($B74="","",IF(COUNTIFS('English Scores- Leveled papers'!$H$3:$KM$3,R$4,'English Scores- Leveled papers'!$H73:$KM73,"&gt;-1")=0,"",SUMIF('English Scores- Leveled papers'!$H$3:$KM$3,R$4,'English Scores- Leveled papers'!$H73:$KM73)))</f>
        <v/>
      </c>
      <c r="S74" s="89" t="str">
        <f>IF($B74="","",IF(COUNTIFS('English Scores- Leveled papers'!$H$3:$KM$3,S$4,'English Scores- Leveled papers'!$H73:$KM73,"&gt;-1")=0,"",SUMIF('English Scores- Leveled papers'!$H$3:$KM$3,S$4,'English Scores- Leveled papers'!$H73:$KM73)))</f>
        <v/>
      </c>
      <c r="T74" s="89" t="str">
        <f>IF($B74="","",IF(COUNTIFS('English Scores- Leveled papers'!$H$3:$KM$3,T$4,'English Scores- Leveled papers'!$H73:$KM73,"&gt;-1")=0,"",SUMIF('English Scores- Leveled papers'!$H$3:$KM$3,T$4,'English Scores- Leveled papers'!$H73:$KM73)))</f>
        <v/>
      </c>
      <c r="U74" s="89" t="str">
        <f>IF($B74="","",IF(COUNTIFS('English Scores- Leveled papers'!$H$3:$KM$3,U$4,'English Scores- Leveled papers'!$H73:$KM73,"&gt;-1")=0,"",SUMIF('English Scores- Leveled papers'!$H$3:$KM$3,U$4,'English Scores- Leveled papers'!$H73:$KM73)))</f>
        <v/>
      </c>
      <c r="V74" s="89" t="str">
        <f>IF($B74="","",IF(COUNTIFS('English Scores- Leveled papers'!$H$3:$KM$3,V$4,'English Scores- Leveled papers'!$H73:$KM73,"&gt;-1")=0,"",SUMIF('English Scores- Leveled papers'!$H$3:$KM$3,V$4,'English Scores- Leveled papers'!$H73:$KM73)))</f>
        <v/>
      </c>
      <c r="W74" s="89" t="str">
        <f>IF($B74="","",IF(COUNTIFS('English Scores- Leveled papers'!$H$3:$KM$3,W$4,'English Scores- Leveled papers'!$H73:$KM73,"&gt;-1")=0,"",SUMIF('English Scores- Leveled papers'!$H$3:$KM$3,W$4,'English Scores- Leveled papers'!$H73:$KM73)))</f>
        <v/>
      </c>
      <c r="X74" s="89" t="str">
        <f>IF($B74="","",IF(COUNTIFS('English Scores- Leveled papers'!$H$3:$KM$3,X$4,'English Scores- Leveled papers'!$H73:$KM73,"&gt;-1")=0,"",SUMIF('English Scores- Leveled papers'!$H$3:$KM$3,X$4,'English Scores- Leveled papers'!$H73:$KM73)))</f>
        <v/>
      </c>
      <c r="Y74" s="89" t="str">
        <f>IF($B74="","",IF(COUNTIFS('English Scores- Leveled papers'!$H$3:$KM$3,Y$4,'English Scores- Leveled papers'!$H73:$KM73,"&gt;-1")=0,"",SUMIF('English Scores- Leveled papers'!$H$3:$KM$3,Y$4,'English Scores- Leveled papers'!$H73:$KM73)))</f>
        <v/>
      </c>
      <c r="Z74" s="89" t="str">
        <f>IF($B74="","",IF(COUNTIFS('English Scores- Leveled papers'!$H$3:$KM$3,Z$4,'English Scores- Leveled papers'!$H73:$KM73,"&gt;-1")=0,"",SUMIF('English Scores- Leveled papers'!$H$3:$KM$3,Z$4,'English Scores- Leveled papers'!$H73:$KM73)))</f>
        <v/>
      </c>
      <c r="AA74" s="89" t="str">
        <f>IF($B74="","",IF(COUNTIFS('English Scores- Leveled papers'!$H$3:$KM$3,AA$4,'English Scores- Leveled papers'!$H73:$KM73,"&gt;-1")=0,"",SUMIF('English Scores- Leveled papers'!$H$3:$KM$3,AA$4,'English Scores- Leveled papers'!$H73:$KM73)))</f>
        <v/>
      </c>
      <c r="AB74" s="89" t="str">
        <f>IF($B74="","",IF(COUNTIFS('English Scores- Leveled papers'!$H$3:$KM$3,AB$4,'English Scores- Leveled papers'!$H73:$KM73,"&gt;-1")=0,"",SUMIF('English Scores- Leveled papers'!$H$3:$KM$3,AB$4,'English Scores- Leveled papers'!$H73:$KM73)))</f>
        <v/>
      </c>
      <c r="AC74" s="89" t="str">
        <f>IF($B74="","",IF(COUNTIFS('English Scores- Leveled papers'!$H$3:$KM$3,AC$4,'English Scores- Leveled papers'!$H73:$KM73,"&gt;-1")=0,"",SUMIF('English Scores- Leveled papers'!$H$3:$KM$3,AC$4,'English Scores- Leveled papers'!$H73:$KM73)))</f>
        <v/>
      </c>
      <c r="AD74" s="89" t="str">
        <f>IF($B74="","",IF(COUNTIFS('English Scores- Leveled papers'!$H$3:$KM$3,AD$4,'English Scores- Leveled papers'!$H73:$KM73,"&gt;-1")=0,"",SUMIF('English Scores- Leveled papers'!$H$3:$KM$3,AD$4,'English Scores- Leveled papers'!$H73:$KM73)))</f>
        <v/>
      </c>
      <c r="AE74" s="89" t="str">
        <f>IF($B74="","",IF(COUNTIFS('English Scores- Leveled papers'!$H$3:$KM$3,AE$4,'English Scores- Leveled papers'!$H73:$KM73,"&gt;-1")=0,"",SUMIF('English Scores- Leveled papers'!$H$3:$KM$3,AE$4,'English Scores- Leveled papers'!$H73:$KM73)))</f>
        <v/>
      </c>
      <c r="AF74" s="89" t="str">
        <f>IF($B74="","",IF(COUNTIFS('English Scores- Leveled papers'!$H$3:$KM$3,AF$4,'English Scores- Leveled papers'!$H73:$KM73,"&gt;-1")=0,"",SUMIF('English Scores- Leveled papers'!$H$3:$KM$3,AF$4,'English Scores- Leveled papers'!$H73:$KM73)))</f>
        <v/>
      </c>
      <c r="AG74" s="89" t="str">
        <f>IF($B74="","",IF(COUNTIFS('English Scores- Leveled papers'!$H$3:$KM$3,AG$4,'English Scores- Leveled papers'!$H73:$KM73,"&gt;-1")=0,"",SUMIF('English Scores- Leveled papers'!$H$3:$KM$3,AG$4,'English Scores- Leveled papers'!$H73:$KM73)))</f>
        <v/>
      </c>
      <c r="AH74" s="89" t="str">
        <f>IF($B74="","",IF(COUNTIFS('English Scores- Leveled papers'!$H$3:$KM$3,AH$4,'English Scores- Leveled papers'!$H73:$KM73,"&gt;-1")=0,"",SUMIF('English Scores- Leveled papers'!$H$3:$KM$3,AH$4,'English Scores- Leveled papers'!$H73:$KM73)))</f>
        <v/>
      </c>
      <c r="AI74" s="89" t="str">
        <f>IF($B74="","",IF(COUNTIFS('English Scores- Leveled papers'!$H$3:$KM$3,AI$4,'English Scores- Leveled papers'!$H73:$KM73,"&gt;-1")=0,"",SUMIF('English Scores- Leveled papers'!$H$3:$KM$3,AI$4,'English Scores- Leveled papers'!$H73:$KM73)))</f>
        <v/>
      </c>
      <c r="AJ74" s="89" t="str">
        <f>IF($B74="","",IF(COUNTIFS('English Scores- Leveled papers'!$H$3:$KM$3,AJ$4,'English Scores- Leveled papers'!$H73:$KM73,"&gt;-1")=0,"",SUMIF('English Scores- Leveled papers'!$H$3:$KM$3,AJ$4,'English Scores- Leveled papers'!$H73:$KM73)))</f>
        <v/>
      </c>
      <c r="AK74" s="89" t="str">
        <f>IF($B74="","",IF(COUNTIFS('English Scores- Leveled papers'!$H$3:$KM$3,AK$4,'English Scores- Leveled papers'!$H73:$KM73,"&gt;-1")=0,"",SUMIF('English Scores- Leveled papers'!$H$3:$KM$3,AK$4,'English Scores- Leveled papers'!$H73:$KM73)))</f>
        <v/>
      </c>
      <c r="AL74" s="89" t="str">
        <f>IF($B74="","",IF(COUNTIFS('English Scores- Leveled papers'!$H$3:$KM$3,AL$4,'English Scores- Leveled papers'!$H73:$KM73,"&gt;-1")=0,"",SUMIF('English Scores- Leveled papers'!$H$3:$KM$3,AL$4,'English Scores- Leveled papers'!$H73:$KM73)))</f>
        <v/>
      </c>
      <c r="AM74" s="89" t="str">
        <f>IF($B74="","",IF(COUNTIFS('English Scores- Leveled papers'!$H$3:$KM$3,AM$4,'English Scores- Leveled papers'!$H73:$KM73,"&gt;-1")=0,"",SUMIF('English Scores- Leveled papers'!$H$3:$KM$3,AM$4,'English Scores- Leveled papers'!$H73:$KM73)))</f>
        <v/>
      </c>
      <c r="AN74" s="89" t="str">
        <f>IF($B74="","",IF(COUNTIFS('English Scores- Leveled papers'!$H$3:$KM$3,AN$4,'English Scores- Leveled papers'!$H73:$KM73,"&gt;-1")=0,"",SUMIF('English Scores- Leveled papers'!$H$3:$KM$3,AN$4,'English Scores- Leveled papers'!$H73:$KM73)))</f>
        <v/>
      </c>
      <c r="AO74" s="89" t="str">
        <f>IF($B74="","",IF(COUNTIFS('English Scores- Leveled papers'!$H$3:$KM$3,AO$4,'English Scores- Leveled papers'!$H73:$KM73,"&gt;-1")=0,"",SUMIF('English Scores- Leveled papers'!$H$3:$KM$3,AO$4,'English Scores- Leveled papers'!$H73:$KM73)))</f>
        <v/>
      </c>
      <c r="AP74" s="89" t="str">
        <f>IF($B74="","",IF(COUNTIFS('English Scores- Leveled papers'!$H$3:$KM$3,AP$4,'English Scores- Leveled papers'!$H73:$KM73,"&gt;-1")=0,"",SUMIF('English Scores- Leveled papers'!$H$3:$KM$3,AP$4,'English Scores- Leveled papers'!$H73:$KM73)))</f>
        <v/>
      </c>
      <c r="AQ74" s="89" t="str">
        <f>IF($B74="","",IF(COUNTIFS('English Scores- Leveled papers'!$H$3:$KM$3,AQ$4,'English Scores- Leveled papers'!$H73:$KM73,"&gt;-1")=0,"",SUMIF('English Scores- Leveled papers'!$H$3:$KM$3,AQ$4,'English Scores- Leveled papers'!$H73:$KM73)))</f>
        <v/>
      </c>
      <c r="AR74" s="89" t="str">
        <f>IF($B74="","",IF(COUNTIFS('English Scores- Leveled papers'!$H$3:$KM$3,AR$4,'English Scores- Leveled papers'!$H73:$KM73,"&gt;-1")=0,"",SUMIF('English Scores- Leveled papers'!$H$3:$KM$3,AR$4,'English Scores- Leveled papers'!$H73:$KM73)))</f>
        <v/>
      </c>
      <c r="AS74" s="89" t="str">
        <f>IF($B74="","",IF(COUNTIFS('English Scores- Leveled papers'!$H$3:$KM$3,AS$4,'English Scores- Leveled papers'!$H73:$KM73,"&gt;-1")=0,"",SUMIF('English Scores- Leveled papers'!$H$3:$KM$3,AS$4,'English Scores- Leveled papers'!$H73:$KM73)))</f>
        <v/>
      </c>
      <c r="AT74" s="89" t="str">
        <f>IF($B74="","",IF(COUNTIFS('English Scores- Leveled papers'!$H$3:$KM$3,AT$4,'English Scores- Leveled papers'!$H73:$KM73,"&gt;-1")=0,"",SUMIF('English Scores- Leveled papers'!$H$3:$KM$3,AT$4,'English Scores- Leveled papers'!$H73:$KM73)))</f>
        <v/>
      </c>
      <c r="AU74" s="89" t="str">
        <f>IF($B74="","",IF(COUNTIFS('English Scores- Leveled papers'!$H$3:$KM$3,AU$4,'English Scores- Leveled papers'!$H73:$KM73,"&gt;-1")=0,"",SUMIF('English Scores- Leveled papers'!$H$3:$KM$3,AU$4,'English Scores- Leveled papers'!$H73:$KM73)))</f>
        <v/>
      </c>
      <c r="AV74" s="89" t="str">
        <f>IF($B74="","",IF(COUNTIFS('English Scores- Leveled papers'!$H$3:$KM$3,AV$4,'English Scores- Leveled papers'!$H73:$KM73,"&gt;-1")=0,"",SUMIF('English Scores- Leveled papers'!$H$3:$KM$3,AV$4,'English Scores- Leveled papers'!$H73:$KM73)))</f>
        <v/>
      </c>
      <c r="AW74" s="89" t="str">
        <f>IF($B74="","",IF(COUNTIFS('English Scores- Leveled papers'!$H$3:$KM$3,AW$4,'English Scores- Leveled papers'!$H73:$KM73,"&gt;-1")=0,"",SUMIF('English Scores- Leveled papers'!$H$3:$KM$3,AW$4,'English Scores- Leveled papers'!$H73:$KM73)))</f>
        <v/>
      </c>
      <c r="AX74" s="89" t="str">
        <f>IF($B74="","",IF(COUNTIFS('English Scores- Leveled papers'!$H$3:$KM$3,AX$4,'English Scores- Leveled papers'!$H73:$KM73,"&gt;-1")=0,"",SUMIF('English Scores- Leveled papers'!$H$3:$KM$3,AX$4,'English Scores- Leveled papers'!$H73:$KM73)))</f>
        <v/>
      </c>
      <c r="AY74" s="89" t="str">
        <f>IF($B74="","",IF(COUNTIFS('English Scores- Leveled papers'!$H$3:$KM$3,AY$4,'English Scores- Leveled papers'!$H73:$KM73,"&gt;-1")=0,"",SUMIF('English Scores- Leveled papers'!$H$3:$KM$3,AY$4,'English Scores- Leveled papers'!$H73:$KM73)))</f>
        <v/>
      </c>
      <c r="AZ74" s="89" t="str">
        <f>IF($B74="","",IF(COUNTIFS('English Scores- Leveled papers'!$H$3:$KM$3,AZ$4,'English Scores- Leveled papers'!$H73:$KM73,"&gt;-1")=0,"",SUMIF('English Scores- Leveled papers'!$H$3:$KM$3,AZ$4,'English Scores- Leveled papers'!$H73:$KM73)))</f>
        <v/>
      </c>
      <c r="BA74" s="89" t="str">
        <f>IF($B74="","",IF(COUNTIFS('English Scores- Leveled papers'!$H$3:$KM$3,BA$4,'English Scores- Leveled papers'!$H73:$KM73,"&gt;-1")=0,"",SUMIF('English Scores- Leveled papers'!$H$3:$KM$3,BA$4,'English Scores- Leveled papers'!$H73:$KM73)))</f>
        <v/>
      </c>
      <c r="BB74" s="89" t="str">
        <f>IF($B74="","",IF(COUNTIFS('English Scores- Leveled papers'!$H$3:$KM$3,BB$4,'English Scores- Leveled papers'!$H73:$KM73,"&gt;-1")=0,"",SUMIF('English Scores- Leveled papers'!$H$3:$KM$3,BB$4,'English Scores- Leveled papers'!$H73:$KM73)))</f>
        <v/>
      </c>
      <c r="BC74" s="89" t="str">
        <f>IF($B74="","",IF(COUNTIFS('English Scores- Leveled papers'!$H$3:$KM$3,BC$4,'English Scores- Leveled papers'!$H73:$KM73,"&gt;-1")=0,"",SUMIF('English Scores- Leveled papers'!$H$3:$KM$3,BC$4,'English Scores- Leveled papers'!$H73:$KM73)))</f>
        <v/>
      </c>
      <c r="BD74" s="89" t="str">
        <f>IF($B74="","",IF(COUNTIFS('English Scores- Leveled papers'!$H$3:$KM$3,BD$4,'English Scores- Leveled papers'!$H73:$KM73,"&gt;-1")=0,"",SUMIF('English Scores- Leveled papers'!$H$3:$KM$3,BD$4,'English Scores- Leveled papers'!$H73:$KM73)))</f>
        <v/>
      </c>
      <c r="BE74" s="89" t="str">
        <f>IF($B74="","",IF(COUNTIFS('English Scores- Leveled papers'!$H$3:$KM$3,BE$4,'English Scores- Leveled papers'!$H73:$KM73,"&gt;-1")=0,"",SUMIF('English Scores- Leveled papers'!$H$3:$KM$3,BE$4,'English Scores- Leveled papers'!$H73:$KM73)))</f>
        <v/>
      </c>
      <c r="BF74" s="89" t="str">
        <f>IF($B74="","",IF(COUNTIFS('English Scores- Leveled papers'!$H$3:$KM$3,BF$4,'English Scores- Leveled papers'!$H73:$KM73,"&gt;-1")=0,"",SUMIF('English Scores- Leveled papers'!$H$3:$KM$3,BF$4,'English Scores- Leveled papers'!$H73:$KM73)))</f>
        <v/>
      </c>
      <c r="BG74" s="89" t="str">
        <f>IF($B74="","",IF(COUNTIFS('English Scores- Leveled papers'!$H$3:$KM$3,BG$4,'English Scores- Leveled papers'!$H73:$KM73,"&gt;-1")=0,"",SUMIF('English Scores- Leveled papers'!$H$3:$KM$3,BG$4,'English Scores- Leveled papers'!$H73:$KM73)))</f>
        <v/>
      </c>
      <c r="BH74" s="89" t="str">
        <f>IF($B74="","",IF(COUNTIFS('English Scores- Leveled papers'!$H$3:$KM$3,BH$4,'English Scores- Leveled papers'!$H73:$KM73,"&gt;-1")=0,"",SUMIF('English Scores- Leveled papers'!$H$3:$KM$3,BH$4,'English Scores- Leveled papers'!$H73:$KM73)))</f>
        <v/>
      </c>
      <c r="BI74" s="89" t="str">
        <f>IF($B74="","",IF(COUNTIFS('English Scores- Leveled papers'!$H$3:$KM$3,BI$4,'English Scores- Leveled papers'!$H73:$KM73,"&gt;-1")=0,"",SUMIF('English Scores- Leveled papers'!$H$3:$KM$3,BI$4,'English Scores- Leveled papers'!$H73:$KM73)))</f>
        <v/>
      </c>
      <c r="BJ74" s="89" t="str">
        <f>IF($B74="","",IF(COUNTIFS('English Scores- Leveled papers'!$H$3:$KM$3,BJ$4,'English Scores- Leveled papers'!$H73:$KM73,"&gt;-1")=0,"",SUMIF('English Scores- Leveled papers'!$H$3:$KM$3,BJ$4,'English Scores- Leveled papers'!$H73:$KM73)))</f>
        <v/>
      </c>
      <c r="BK74" s="89" t="str">
        <f>IF($B74="","",IF(COUNTIFS('English Scores- Leveled papers'!$H$3:$KM$3,BK$4,'English Scores- Leveled papers'!$H73:$KM73,"&gt;-1")=0,"",SUMIF('English Scores- Leveled papers'!$H$3:$KM$3,BK$4,'English Scores- Leveled papers'!$H73:$KM73)))</f>
        <v/>
      </c>
      <c r="BL74" s="89" t="str">
        <f>IF($B74="","",IF(COUNTIFS('English Scores- Leveled papers'!$H$3:$KM$3,BL$4,'English Scores- Leveled papers'!$H73:$KM73,"&gt;-1")=0,"",SUMIF('English Scores- Leveled papers'!$H$3:$KM$3,BL$4,'English Scores- Leveled papers'!$H73:$KM73)))</f>
        <v/>
      </c>
      <c r="BM74" s="89" t="str">
        <f>IF($B74="","",IF(COUNTIFS('Eng GLA 6th, 7th, 8th'!$E$3:$DV$3,BM$4,'Eng GLA 6th, 7th, 8th'!$E74:$DV74, "&gt;-1")=0,"",SUMIF('Eng GLA 6th, 7th, 8th'!$E$3:$DV$3,BM$4,'Eng GLA 6th, 7th, 8th'!$E74:$DV74)))</f>
        <v/>
      </c>
      <c r="BN74" s="89" t="str">
        <f>IF($B74="","",IF(COUNTIFS('Eng GLA 6th, 7th, 8th'!$E$3:$DV$3,BN$4,'Eng GLA 6th, 7th, 8th'!$E74:$DV74, "&gt;-1")=0,"",SUMIF('Eng GLA 6th, 7th, 8th'!$E$3:$DV$3,BN$4,'Eng GLA 6th, 7th, 8th'!$E74:$DV74)))</f>
        <v/>
      </c>
      <c r="BO74" s="89" t="str">
        <f>IF($B74="","",IF(COUNTIFS('Eng GLA 6th, 7th, 8th'!$E$3:$DV$3,BO$4,'Eng GLA 6th, 7th, 8th'!$E74:$DV74, "&gt;-1")=0,"",SUMIF('Eng GLA 6th, 7th, 8th'!$E$3:$DV$3,BO$4,'Eng GLA 6th, 7th, 8th'!$E74:$DV74)))</f>
        <v/>
      </c>
      <c r="BP74" s="89" t="str">
        <f>IF($B74="","",IF(COUNTIFS('Eng GLA 6th, 7th, 8th'!$E$3:$DV$3,BP$4,'Eng GLA 6th, 7th, 8th'!$E74:$DV74, "&gt;-1")=0,"",SUMIF('Eng GLA 6th, 7th, 8th'!$E$3:$DV$3,BP$4,'Eng GLA 6th, 7th, 8th'!$E74:$DV74)))</f>
        <v/>
      </c>
      <c r="BQ74" s="89" t="str">
        <f>IF($B74="","",IF(COUNTIFS('Eng GLA 6th, 7th, 8th'!$E$3:$DV$3,BQ$4,'Eng GLA 6th, 7th, 8th'!$E74:$DV74, "&gt;-1")=0,"",SUMIF('Eng GLA 6th, 7th, 8th'!$E$3:$DV$3,BQ$4,'Eng GLA 6th, 7th, 8th'!$E74:$DV74)))</f>
        <v/>
      </c>
      <c r="BR74" s="89" t="str">
        <f>IF($B74="","",IF(COUNTIFS('Eng GLA 6th, 7th, 8th'!$E$3:$DV$3,BR$4,'Eng GLA 6th, 7th, 8th'!$E74:$DV74, "&gt;-1")=0,"",SUMIF('Eng GLA 6th, 7th, 8th'!$E$3:$DV$3,BR$4,'Eng GLA 6th, 7th, 8th'!$E74:$DV74)))</f>
        <v/>
      </c>
      <c r="BS74" s="89" t="str">
        <f>IF($B74="","",IF(COUNTIFS('Eng GLA 6th, 7th, 8th'!$E$3:$DV$3,BS$4,'Eng GLA 6th, 7th, 8th'!$E74:$DV74, "&gt;-1")=0,"",SUMIF('Eng GLA 6th, 7th, 8th'!$E$3:$DV$3,BS$4,'Eng GLA 6th, 7th, 8th'!$E74:$DV74)))</f>
        <v/>
      </c>
      <c r="BT74" s="89" t="str">
        <f>IF($B74="","",IF(COUNTIFS('Eng GLA 6th, 7th, 8th'!$E$3:$DV$3,BT$4,'Eng GLA 6th, 7th, 8th'!$E74:$DV74, "&gt;-1")=0,"",SUMIF('Eng GLA 6th, 7th, 8th'!$E$3:$DV$3,BT$4,'Eng GLA 6th, 7th, 8th'!$E74:$DV74)))</f>
        <v/>
      </c>
      <c r="BU74" s="89" t="str">
        <f>IF($B74="","",IF(COUNTIFS('Eng GLA 6th, 7th, 8th'!$E$3:$DV$3,BU$4,'Eng GLA 6th, 7th, 8th'!$E74:$DV74, "&gt;-1")=0,"",SUMIF('Eng GLA 6th, 7th, 8th'!$E$3:$DV$3,BU$4,'Eng GLA 6th, 7th, 8th'!$E74:$DV74)))</f>
        <v/>
      </c>
      <c r="BV74" s="89" t="str">
        <f>IF($B74="","",IF(COUNTIFS('Eng GLA 6th, 7th, 8th'!$E$3:$DV$3,BV$4,'Eng GLA 6th, 7th, 8th'!$E74:$DV74, "&gt;-1")=0,"",SUMIF('Eng GLA 6th, 7th, 8th'!$E$3:$DV$3,BV$4,'Eng GLA 6th, 7th, 8th'!$E74:$DV74)))</f>
        <v/>
      </c>
      <c r="BW74" s="89" t="str">
        <f>IF($B74="","",IF(COUNTIFS('Eng GLA 6th, 7th, 8th'!$E$3:$DV$3,BW$4,'Eng GLA 6th, 7th, 8th'!$E74:$DV74, "&gt;-1")=0,"",SUMIF('Eng GLA 6th, 7th, 8th'!$E$3:$DV$3,BW$4,'Eng GLA 6th, 7th, 8th'!$E74:$DV74)))</f>
        <v/>
      </c>
      <c r="BX74" s="89" t="str">
        <f>IF($B74="","",IF(COUNTIFS('Eng GLA 6th, 7th, 8th'!$E$3:$DV$3,BX$4,'Eng GLA 6th, 7th, 8th'!$E74:$DV74, "&gt;-1")=0,"",SUMIF('Eng GLA 6th, 7th, 8th'!$E$3:$DV$3,BX$4,'Eng GLA 6th, 7th, 8th'!$E74:$DV74)))</f>
        <v/>
      </c>
      <c r="BY74" s="89" t="str">
        <f>IF($B74="","",IF(COUNTIFS('Eng GLA 6th, 7th, 8th'!$E$3:$DV$3,BY$4,'Eng GLA 6th, 7th, 8th'!$E74:$DV74, "&gt;-1")=0,"",SUMIF('Eng GLA 6th, 7th, 8th'!$E$3:$DV$3,BY$4,'Eng GLA 6th, 7th, 8th'!$E74:$DV74)))</f>
        <v/>
      </c>
      <c r="BZ74" s="89" t="str">
        <f>IF($B74="","",IF(COUNTIFS('Eng GLA 6th, 7th, 8th'!$E$3:$DV$3,BZ$4,'Eng GLA 6th, 7th, 8th'!$E74:$DV74, "&gt;-1")=0,"",SUMIF('Eng GLA 6th, 7th, 8th'!$E$3:$DV$3,BZ$4,'Eng GLA 6th, 7th, 8th'!$E74:$DV74)))</f>
        <v/>
      </c>
      <c r="CA74" s="89" t="str">
        <f>IF($B74="","",IF(COUNTIFS('Eng GLA 6th, 7th, 8th'!$E$3:$DV$3,CA$4,'Eng GLA 6th, 7th, 8th'!$E74:$DV74, "&gt;-1")=0,"",SUMIF('Eng GLA 6th, 7th, 8th'!$E$3:$DV$3,CA$4,'Eng GLA 6th, 7th, 8th'!$E74:$DV74)))</f>
        <v/>
      </c>
      <c r="CB74" s="426"/>
      <c r="CC74" s="133" t="str">
        <f>IFERROR(IF((COUNT('Eng GLA 6th, 7th, 8th'!E74:U74)=0)," ",(SUM('Eng GLA 6th, 7th, 8th'!E74:U74)/$CC$3)),"")</f>
        <v xml:space="preserve"> </v>
      </c>
      <c r="CD74" s="133" t="str">
        <f>IFERROR(IF((COUNT('Eng GLA 6th, 7th, 8th'!V74:AA74)=0)," ",(SUM('Eng GLA 6th, 7th, 8th'!V74:AA74)/$CD$3)),"")</f>
        <v xml:space="preserve"> </v>
      </c>
      <c r="CE74" s="133" t="str">
        <f>IFERROR(IF((COUNT('Eng GLA 6th, 7th, 8th'!AB74:AG74)=0)," ",(SUM('Eng GLA 6th, 7th, 8th'!AB74:AG74)/$CE$3)),"")</f>
        <v xml:space="preserve"> </v>
      </c>
      <c r="CF74" s="133" t="str">
        <f>IFERROR(IF((COUNT('Eng GLA 6th, 7th, 8th'!AH74:AP74)=0)," ",(SUM('Eng GLA 6th, 7th, 8th'!AH74:AP74)/$CF$3)),"")</f>
        <v xml:space="preserve"> </v>
      </c>
      <c r="CG74" s="433" t="str">
        <f>IFERROR(IF((COUNT('Eng GLA 6th, 7th, 8th'!AR74:BH74)=0)," ",(SUM('Eng GLA 6th, 7th, 8th'!AR74:BH74)/$CG$3)),"")</f>
        <v xml:space="preserve"> </v>
      </c>
      <c r="CH74" s="433" t="str">
        <f>IFERROR(IF((COUNT('Eng GLA 6th, 7th, 8th'!BI74:BN74)=0)," ",(SUM('Eng GLA 6th, 7th, 8th'!BI74:BN74)/$CH$3)),"")</f>
        <v xml:space="preserve"> </v>
      </c>
      <c r="CI74" s="433" t="str">
        <f>IFERROR(IF((COUNT('Eng GLA 6th, 7th, 8th'!BO74:BT74)=0)," ",(SUM('Eng GLA 6th, 7th, 8th'!BO74:BT74)/$CI$3)),"")</f>
        <v xml:space="preserve"> </v>
      </c>
      <c r="CJ74" s="433" t="str">
        <f>IFERROR(IF((COUNT('Eng GLA 6th, 7th, 8th'!BU74:CF74)=0)," ",(SUM('Eng GLA 6th, 7th, 8th'!BU74:CF74)/$CJ$3)),"")</f>
        <v xml:space="preserve"> </v>
      </c>
      <c r="CK74" s="433" t="str">
        <f>IFERROR(IF((COUNT('Eng GLA 6th, 7th, 8th'!CH74:CX74)=0)," ",(SUM('Eng GLA 6th, 7th, 8th'!CH74:CX74)/$CK$3)),"")</f>
        <v xml:space="preserve"> </v>
      </c>
      <c r="CL74" s="433" t="str">
        <f>IFERROR(IF((COUNT('Eng GLA 6th, 7th, 8th'!CY74:DD74)=0)," ",(SUM('Eng GLA 6th, 7th, 8th'!CY74:DD74)/$CL$3)),"")</f>
        <v xml:space="preserve"> </v>
      </c>
      <c r="CM74" s="433" t="str">
        <f>IFERROR(IF((COUNT('Eng GLA 6th, 7th, 8th'!DE74:DJ74)=0)," ",(SUM('Eng GLA 6th, 7th, 8th'!DE74:DJ74)/$CM$3)),"")</f>
        <v xml:space="preserve"> </v>
      </c>
      <c r="CN74" s="433" t="str">
        <f>IFERROR(IF((COUNT('Eng GLA 6th, 7th, 8th'!DK74:DV74)=0)," ",(SUM('Eng GLA 6th, 7th, 8th'!DK74:DV74)/$CN$3)),"")</f>
        <v xml:space="preserve"> </v>
      </c>
    </row>
    <row r="75" spans="1:92" ht="12.75" customHeight="1" x14ac:dyDescent="0.2">
      <c r="A75" s="65">
        <v>68</v>
      </c>
      <c r="B75" s="65" t="str">
        <f>'English Scores- Leveled papers'!B74</f>
        <v/>
      </c>
      <c r="C75" s="66" t="str">
        <f>'RC Mastery Check+Question type'!H72</f>
        <v/>
      </c>
      <c r="D75" s="153" t="str">
        <f>'Cover Sheet'!L72</f>
        <v/>
      </c>
      <c r="E75" s="89" t="str">
        <f>IF($B75="","",IF(COUNTIFS('English Scores- Leveled papers'!$H$3:$KM$3,E$4,'English Scores- Leveled papers'!$H74:$KM74,"&gt;-1")=0,"",SUMIF('English Scores- Leveled papers'!$H$3:$KM$3,E$4,'English Scores- Leveled papers'!$H74:$KM74)))</f>
        <v/>
      </c>
      <c r="F75" s="89" t="str">
        <f>IF($B75="","",IF(COUNTIFS('English Scores- Leveled papers'!$H$3:$KM$3,F$4,'English Scores- Leveled papers'!$H74:$KM74,"&gt;-1")=0,"",SUMIF('English Scores- Leveled papers'!$H$3:$KM$3,F$4,'English Scores- Leveled papers'!$H74:$KM74)))</f>
        <v/>
      </c>
      <c r="G75" s="89" t="str">
        <f>IF($B75="","",IF(COUNTIFS('English Scores- Leveled papers'!$H$3:$KM$3,G$4,'English Scores- Leveled papers'!$H74:$KM74,"&gt;-1")=0,"",SUMIF('English Scores- Leveled papers'!$H$3:$KM$3,G$4,'English Scores- Leveled papers'!$H74:$KM74)))</f>
        <v/>
      </c>
      <c r="H75" s="89" t="str">
        <f>IF($B75="","",IF(COUNTIFS('English Scores- Leveled papers'!$H$3:$KM$3,H$4,'English Scores- Leveled papers'!$H74:$KM74,"&gt;-1")=0,"",SUMIF('English Scores- Leveled papers'!$H$3:$KM$3,H$4,'English Scores- Leveled papers'!$H74:$KM74)))</f>
        <v/>
      </c>
      <c r="I75" s="89" t="str">
        <f>IF($B75="","",IF(COUNTIFS('English Scores- Leveled papers'!$H$3:$KM$3,I$4,'English Scores- Leveled papers'!$H74:$KM74,"&gt;-1")=0,"",SUMIF('English Scores- Leveled papers'!$H$3:$KM$3,I$4,'English Scores- Leveled papers'!$H74:$KM74)))</f>
        <v/>
      </c>
      <c r="J75" s="89" t="str">
        <f>IF($B75="","",IF(COUNTIFS('English Scores- Leveled papers'!$H$3:$KM$3,J$4,'English Scores- Leveled papers'!$H74:$KM74,"&gt;-1")=0,"",SUMIF('English Scores- Leveled papers'!$H$3:$KM$3,J$4,'English Scores- Leveled papers'!$H74:$KM74)))</f>
        <v/>
      </c>
      <c r="K75" s="89" t="str">
        <f>IF($B75="","",IF(COUNTIFS('English Scores- Leveled papers'!$H$3:$KM$3,K$4,'English Scores- Leveled papers'!$H74:$KM74,"&gt;-1")=0,"",SUMIF('English Scores- Leveled papers'!$H$3:$KM$3,K$4,'English Scores- Leveled papers'!$H74:$KM74)))</f>
        <v/>
      </c>
      <c r="L75" s="89" t="str">
        <f>IF($B75="","",IF(COUNTIFS('English Scores- Leveled papers'!$H$3:$KM$3,L$4,'English Scores- Leveled papers'!$H74:$KM74,"&gt;-1")=0,"",SUMIF('English Scores- Leveled papers'!$H$3:$KM$3,L$4,'English Scores- Leveled papers'!$H74:$KM74)))</f>
        <v/>
      </c>
      <c r="M75" s="89" t="str">
        <f>IF($B75="","",IF(COUNTIFS('English Scores- Leveled papers'!$H$3:$KM$3,M$4,'English Scores- Leveled papers'!$H74:$KM74,"&gt;-1")=0,"",SUMIF('English Scores- Leveled papers'!$H$3:$KM$3,M$4,'English Scores- Leveled papers'!$H74:$KM74)))</f>
        <v/>
      </c>
      <c r="N75" s="89" t="str">
        <f>IF($B75="","",IF(COUNTIFS('English Scores- Leveled papers'!$H$3:$KM$3,N$4,'English Scores- Leveled papers'!$H74:$KM74,"&gt;-1")=0,"",SUMIF('English Scores- Leveled papers'!$H$3:$KM$3,N$4,'English Scores- Leveled papers'!$H74:$KM74)))</f>
        <v/>
      </c>
      <c r="O75" s="89" t="str">
        <f>IF($B75="","",IF(COUNTIFS('English Scores- Leveled papers'!$H$3:$KM$3,O$4,'English Scores- Leveled papers'!$H74:$KM74,"&gt;-1")=0,"",SUMIF('English Scores- Leveled papers'!$H$3:$KM$3,O$4,'English Scores- Leveled papers'!$H74:$KM74)))</f>
        <v/>
      </c>
      <c r="P75" s="89" t="str">
        <f>IF($B75="","",IF(COUNTIFS('English Scores- Leveled papers'!$H$3:$KM$3,P$4,'English Scores- Leveled papers'!$H74:$KM74,"&gt;-1")=0,"",SUMIF('English Scores- Leveled papers'!$H$3:$KM$3,P$4,'English Scores- Leveled papers'!$H74:$KM74)))</f>
        <v/>
      </c>
      <c r="Q75" s="89" t="str">
        <f>IF($B75="","",IF(COUNTIFS('English Scores- Leveled papers'!$H$3:$KM$3,Q$4,'English Scores- Leveled papers'!$H74:$KM74,"&gt;-1")=0,"",SUMIF('English Scores- Leveled papers'!$H$3:$KM$3,Q$4,'English Scores- Leveled papers'!$H74:$KM74)))</f>
        <v/>
      </c>
      <c r="R75" s="89" t="str">
        <f>IF($B75="","",IF(COUNTIFS('English Scores- Leveled papers'!$H$3:$KM$3,R$4,'English Scores- Leveled papers'!$H74:$KM74,"&gt;-1")=0,"",SUMIF('English Scores- Leveled papers'!$H$3:$KM$3,R$4,'English Scores- Leveled papers'!$H74:$KM74)))</f>
        <v/>
      </c>
      <c r="S75" s="89" t="str">
        <f>IF($B75="","",IF(COUNTIFS('English Scores- Leveled papers'!$H$3:$KM$3,S$4,'English Scores- Leveled papers'!$H74:$KM74,"&gt;-1")=0,"",SUMIF('English Scores- Leveled papers'!$H$3:$KM$3,S$4,'English Scores- Leveled papers'!$H74:$KM74)))</f>
        <v/>
      </c>
      <c r="T75" s="89" t="str">
        <f>IF($B75="","",IF(COUNTIFS('English Scores- Leveled papers'!$H$3:$KM$3,T$4,'English Scores- Leveled papers'!$H74:$KM74,"&gt;-1")=0,"",SUMIF('English Scores- Leveled papers'!$H$3:$KM$3,T$4,'English Scores- Leveled papers'!$H74:$KM74)))</f>
        <v/>
      </c>
      <c r="U75" s="89" t="str">
        <f>IF($B75="","",IF(COUNTIFS('English Scores- Leveled papers'!$H$3:$KM$3,U$4,'English Scores- Leveled papers'!$H74:$KM74,"&gt;-1")=0,"",SUMIF('English Scores- Leveled papers'!$H$3:$KM$3,U$4,'English Scores- Leveled papers'!$H74:$KM74)))</f>
        <v/>
      </c>
      <c r="V75" s="89" t="str">
        <f>IF($B75="","",IF(COUNTIFS('English Scores- Leveled papers'!$H$3:$KM$3,V$4,'English Scores- Leveled papers'!$H74:$KM74,"&gt;-1")=0,"",SUMIF('English Scores- Leveled papers'!$H$3:$KM$3,V$4,'English Scores- Leveled papers'!$H74:$KM74)))</f>
        <v/>
      </c>
      <c r="W75" s="89" t="str">
        <f>IF($B75="","",IF(COUNTIFS('English Scores- Leveled papers'!$H$3:$KM$3,W$4,'English Scores- Leveled papers'!$H74:$KM74,"&gt;-1")=0,"",SUMIF('English Scores- Leveled papers'!$H$3:$KM$3,W$4,'English Scores- Leveled papers'!$H74:$KM74)))</f>
        <v/>
      </c>
      <c r="X75" s="89" t="str">
        <f>IF($B75="","",IF(COUNTIFS('English Scores- Leveled papers'!$H$3:$KM$3,X$4,'English Scores- Leveled papers'!$H74:$KM74,"&gt;-1")=0,"",SUMIF('English Scores- Leveled papers'!$H$3:$KM$3,X$4,'English Scores- Leveled papers'!$H74:$KM74)))</f>
        <v/>
      </c>
      <c r="Y75" s="89" t="str">
        <f>IF($B75="","",IF(COUNTIFS('English Scores- Leveled papers'!$H$3:$KM$3,Y$4,'English Scores- Leveled papers'!$H74:$KM74,"&gt;-1")=0,"",SUMIF('English Scores- Leveled papers'!$H$3:$KM$3,Y$4,'English Scores- Leveled papers'!$H74:$KM74)))</f>
        <v/>
      </c>
      <c r="Z75" s="89" t="str">
        <f>IF($B75="","",IF(COUNTIFS('English Scores- Leveled papers'!$H$3:$KM$3,Z$4,'English Scores- Leveled papers'!$H74:$KM74,"&gt;-1")=0,"",SUMIF('English Scores- Leveled papers'!$H$3:$KM$3,Z$4,'English Scores- Leveled papers'!$H74:$KM74)))</f>
        <v/>
      </c>
      <c r="AA75" s="89" t="str">
        <f>IF($B75="","",IF(COUNTIFS('English Scores- Leveled papers'!$H$3:$KM$3,AA$4,'English Scores- Leveled papers'!$H74:$KM74,"&gt;-1")=0,"",SUMIF('English Scores- Leveled papers'!$H$3:$KM$3,AA$4,'English Scores- Leveled papers'!$H74:$KM74)))</f>
        <v/>
      </c>
      <c r="AB75" s="89" t="str">
        <f>IF($B75="","",IF(COUNTIFS('English Scores- Leveled papers'!$H$3:$KM$3,AB$4,'English Scores- Leveled papers'!$H74:$KM74,"&gt;-1")=0,"",SUMIF('English Scores- Leveled papers'!$H$3:$KM$3,AB$4,'English Scores- Leveled papers'!$H74:$KM74)))</f>
        <v/>
      </c>
      <c r="AC75" s="89" t="str">
        <f>IF($B75="","",IF(COUNTIFS('English Scores- Leveled papers'!$H$3:$KM$3,AC$4,'English Scores- Leveled papers'!$H74:$KM74,"&gt;-1")=0,"",SUMIF('English Scores- Leveled papers'!$H$3:$KM$3,AC$4,'English Scores- Leveled papers'!$H74:$KM74)))</f>
        <v/>
      </c>
      <c r="AD75" s="89" t="str">
        <f>IF($B75="","",IF(COUNTIFS('English Scores- Leveled papers'!$H$3:$KM$3,AD$4,'English Scores- Leveled papers'!$H74:$KM74,"&gt;-1")=0,"",SUMIF('English Scores- Leveled papers'!$H$3:$KM$3,AD$4,'English Scores- Leveled papers'!$H74:$KM74)))</f>
        <v/>
      </c>
      <c r="AE75" s="89" t="str">
        <f>IF($B75="","",IF(COUNTIFS('English Scores- Leveled papers'!$H$3:$KM$3,AE$4,'English Scores- Leveled papers'!$H74:$KM74,"&gt;-1")=0,"",SUMIF('English Scores- Leveled papers'!$H$3:$KM$3,AE$4,'English Scores- Leveled papers'!$H74:$KM74)))</f>
        <v/>
      </c>
      <c r="AF75" s="89" t="str">
        <f>IF($B75="","",IF(COUNTIFS('English Scores- Leveled papers'!$H$3:$KM$3,AF$4,'English Scores- Leveled papers'!$H74:$KM74,"&gt;-1")=0,"",SUMIF('English Scores- Leveled papers'!$H$3:$KM$3,AF$4,'English Scores- Leveled papers'!$H74:$KM74)))</f>
        <v/>
      </c>
      <c r="AG75" s="89" t="str">
        <f>IF($B75="","",IF(COUNTIFS('English Scores- Leveled papers'!$H$3:$KM$3,AG$4,'English Scores- Leveled papers'!$H74:$KM74,"&gt;-1")=0,"",SUMIF('English Scores- Leveled papers'!$H$3:$KM$3,AG$4,'English Scores- Leveled papers'!$H74:$KM74)))</f>
        <v/>
      </c>
      <c r="AH75" s="89" t="str">
        <f>IF($B75="","",IF(COUNTIFS('English Scores- Leveled papers'!$H$3:$KM$3,AH$4,'English Scores- Leveled papers'!$H74:$KM74,"&gt;-1")=0,"",SUMIF('English Scores- Leveled papers'!$H$3:$KM$3,AH$4,'English Scores- Leveled papers'!$H74:$KM74)))</f>
        <v/>
      </c>
      <c r="AI75" s="89" t="str">
        <f>IF($B75="","",IF(COUNTIFS('English Scores- Leveled papers'!$H$3:$KM$3,AI$4,'English Scores- Leveled papers'!$H74:$KM74,"&gt;-1")=0,"",SUMIF('English Scores- Leveled papers'!$H$3:$KM$3,AI$4,'English Scores- Leveled papers'!$H74:$KM74)))</f>
        <v/>
      </c>
      <c r="AJ75" s="89" t="str">
        <f>IF($B75="","",IF(COUNTIFS('English Scores- Leveled papers'!$H$3:$KM$3,AJ$4,'English Scores- Leveled papers'!$H74:$KM74,"&gt;-1")=0,"",SUMIF('English Scores- Leveled papers'!$H$3:$KM$3,AJ$4,'English Scores- Leveled papers'!$H74:$KM74)))</f>
        <v/>
      </c>
      <c r="AK75" s="89" t="str">
        <f>IF($B75="","",IF(COUNTIFS('English Scores- Leveled papers'!$H$3:$KM$3,AK$4,'English Scores- Leveled papers'!$H74:$KM74,"&gt;-1")=0,"",SUMIF('English Scores- Leveled papers'!$H$3:$KM$3,AK$4,'English Scores- Leveled papers'!$H74:$KM74)))</f>
        <v/>
      </c>
      <c r="AL75" s="89" t="str">
        <f>IF($B75="","",IF(COUNTIFS('English Scores- Leveled papers'!$H$3:$KM$3,AL$4,'English Scores- Leveled papers'!$H74:$KM74,"&gt;-1")=0,"",SUMIF('English Scores- Leveled papers'!$H$3:$KM$3,AL$4,'English Scores- Leveled papers'!$H74:$KM74)))</f>
        <v/>
      </c>
      <c r="AM75" s="89" t="str">
        <f>IF($B75="","",IF(COUNTIFS('English Scores- Leveled papers'!$H$3:$KM$3,AM$4,'English Scores- Leveled papers'!$H74:$KM74,"&gt;-1")=0,"",SUMIF('English Scores- Leveled papers'!$H$3:$KM$3,AM$4,'English Scores- Leveled papers'!$H74:$KM74)))</f>
        <v/>
      </c>
      <c r="AN75" s="89" t="str">
        <f>IF($B75="","",IF(COUNTIFS('English Scores- Leveled papers'!$H$3:$KM$3,AN$4,'English Scores- Leveled papers'!$H74:$KM74,"&gt;-1")=0,"",SUMIF('English Scores- Leveled papers'!$H$3:$KM$3,AN$4,'English Scores- Leveled papers'!$H74:$KM74)))</f>
        <v/>
      </c>
      <c r="AO75" s="89" t="str">
        <f>IF($B75="","",IF(COUNTIFS('English Scores- Leveled papers'!$H$3:$KM$3,AO$4,'English Scores- Leveled papers'!$H74:$KM74,"&gt;-1")=0,"",SUMIF('English Scores- Leveled papers'!$H$3:$KM$3,AO$4,'English Scores- Leveled papers'!$H74:$KM74)))</f>
        <v/>
      </c>
      <c r="AP75" s="89" t="str">
        <f>IF($B75="","",IF(COUNTIFS('English Scores- Leveled papers'!$H$3:$KM$3,AP$4,'English Scores- Leveled papers'!$H74:$KM74,"&gt;-1")=0,"",SUMIF('English Scores- Leveled papers'!$H$3:$KM$3,AP$4,'English Scores- Leveled papers'!$H74:$KM74)))</f>
        <v/>
      </c>
      <c r="AQ75" s="89" t="str">
        <f>IF($B75="","",IF(COUNTIFS('English Scores- Leveled papers'!$H$3:$KM$3,AQ$4,'English Scores- Leveled papers'!$H74:$KM74,"&gt;-1")=0,"",SUMIF('English Scores- Leveled papers'!$H$3:$KM$3,AQ$4,'English Scores- Leveled papers'!$H74:$KM74)))</f>
        <v/>
      </c>
      <c r="AR75" s="89" t="str">
        <f>IF($B75="","",IF(COUNTIFS('English Scores- Leveled papers'!$H$3:$KM$3,AR$4,'English Scores- Leveled papers'!$H74:$KM74,"&gt;-1")=0,"",SUMIF('English Scores- Leveled papers'!$H$3:$KM$3,AR$4,'English Scores- Leveled papers'!$H74:$KM74)))</f>
        <v/>
      </c>
      <c r="AS75" s="89" t="str">
        <f>IF($B75="","",IF(COUNTIFS('English Scores- Leveled papers'!$H$3:$KM$3,AS$4,'English Scores- Leveled papers'!$H74:$KM74,"&gt;-1")=0,"",SUMIF('English Scores- Leveled papers'!$H$3:$KM$3,AS$4,'English Scores- Leveled papers'!$H74:$KM74)))</f>
        <v/>
      </c>
      <c r="AT75" s="89" t="str">
        <f>IF($B75="","",IF(COUNTIFS('English Scores- Leveled papers'!$H$3:$KM$3,AT$4,'English Scores- Leveled papers'!$H74:$KM74,"&gt;-1")=0,"",SUMIF('English Scores- Leveled papers'!$H$3:$KM$3,AT$4,'English Scores- Leveled papers'!$H74:$KM74)))</f>
        <v/>
      </c>
      <c r="AU75" s="89" t="str">
        <f>IF($B75="","",IF(COUNTIFS('English Scores- Leveled papers'!$H$3:$KM$3,AU$4,'English Scores- Leveled papers'!$H74:$KM74,"&gt;-1")=0,"",SUMIF('English Scores- Leveled papers'!$H$3:$KM$3,AU$4,'English Scores- Leveled papers'!$H74:$KM74)))</f>
        <v/>
      </c>
      <c r="AV75" s="89" t="str">
        <f>IF($B75="","",IF(COUNTIFS('English Scores- Leveled papers'!$H$3:$KM$3,AV$4,'English Scores- Leveled papers'!$H74:$KM74,"&gt;-1")=0,"",SUMIF('English Scores- Leveled papers'!$H$3:$KM$3,AV$4,'English Scores- Leveled papers'!$H74:$KM74)))</f>
        <v/>
      </c>
      <c r="AW75" s="89" t="str">
        <f>IF($B75="","",IF(COUNTIFS('English Scores- Leveled papers'!$H$3:$KM$3,AW$4,'English Scores- Leveled papers'!$H74:$KM74,"&gt;-1")=0,"",SUMIF('English Scores- Leveled papers'!$H$3:$KM$3,AW$4,'English Scores- Leveled papers'!$H74:$KM74)))</f>
        <v/>
      </c>
      <c r="AX75" s="89" t="str">
        <f>IF($B75="","",IF(COUNTIFS('English Scores- Leveled papers'!$H$3:$KM$3,AX$4,'English Scores- Leveled papers'!$H74:$KM74,"&gt;-1")=0,"",SUMIF('English Scores- Leveled papers'!$H$3:$KM$3,AX$4,'English Scores- Leveled papers'!$H74:$KM74)))</f>
        <v/>
      </c>
      <c r="AY75" s="89" t="str">
        <f>IF($B75="","",IF(COUNTIFS('English Scores- Leveled papers'!$H$3:$KM$3,AY$4,'English Scores- Leveled papers'!$H74:$KM74,"&gt;-1")=0,"",SUMIF('English Scores- Leveled papers'!$H$3:$KM$3,AY$4,'English Scores- Leveled papers'!$H74:$KM74)))</f>
        <v/>
      </c>
      <c r="AZ75" s="89" t="str">
        <f>IF($B75="","",IF(COUNTIFS('English Scores- Leveled papers'!$H$3:$KM$3,AZ$4,'English Scores- Leveled papers'!$H74:$KM74,"&gt;-1")=0,"",SUMIF('English Scores- Leveled papers'!$H$3:$KM$3,AZ$4,'English Scores- Leveled papers'!$H74:$KM74)))</f>
        <v/>
      </c>
      <c r="BA75" s="89" t="str">
        <f>IF($B75="","",IF(COUNTIFS('English Scores- Leveled papers'!$H$3:$KM$3,BA$4,'English Scores- Leveled papers'!$H74:$KM74,"&gt;-1")=0,"",SUMIF('English Scores- Leveled papers'!$H$3:$KM$3,BA$4,'English Scores- Leveled papers'!$H74:$KM74)))</f>
        <v/>
      </c>
      <c r="BB75" s="89" t="str">
        <f>IF($B75="","",IF(COUNTIFS('English Scores- Leveled papers'!$H$3:$KM$3,BB$4,'English Scores- Leveled papers'!$H74:$KM74,"&gt;-1")=0,"",SUMIF('English Scores- Leveled papers'!$H$3:$KM$3,BB$4,'English Scores- Leveled papers'!$H74:$KM74)))</f>
        <v/>
      </c>
      <c r="BC75" s="89" t="str">
        <f>IF($B75="","",IF(COUNTIFS('English Scores- Leveled papers'!$H$3:$KM$3,BC$4,'English Scores- Leveled papers'!$H74:$KM74,"&gt;-1")=0,"",SUMIF('English Scores- Leveled papers'!$H$3:$KM$3,BC$4,'English Scores- Leveled papers'!$H74:$KM74)))</f>
        <v/>
      </c>
      <c r="BD75" s="89" t="str">
        <f>IF($B75="","",IF(COUNTIFS('English Scores- Leveled papers'!$H$3:$KM$3,BD$4,'English Scores- Leveled papers'!$H74:$KM74,"&gt;-1")=0,"",SUMIF('English Scores- Leveled papers'!$H$3:$KM$3,BD$4,'English Scores- Leveled papers'!$H74:$KM74)))</f>
        <v/>
      </c>
      <c r="BE75" s="89" t="str">
        <f>IF($B75="","",IF(COUNTIFS('English Scores- Leveled papers'!$H$3:$KM$3,BE$4,'English Scores- Leveled papers'!$H74:$KM74,"&gt;-1")=0,"",SUMIF('English Scores- Leveled papers'!$H$3:$KM$3,BE$4,'English Scores- Leveled papers'!$H74:$KM74)))</f>
        <v/>
      </c>
      <c r="BF75" s="89" t="str">
        <f>IF($B75="","",IF(COUNTIFS('English Scores- Leveled papers'!$H$3:$KM$3,BF$4,'English Scores- Leveled papers'!$H74:$KM74,"&gt;-1")=0,"",SUMIF('English Scores- Leveled papers'!$H$3:$KM$3,BF$4,'English Scores- Leveled papers'!$H74:$KM74)))</f>
        <v/>
      </c>
      <c r="BG75" s="89" t="str">
        <f>IF($B75="","",IF(COUNTIFS('English Scores- Leveled papers'!$H$3:$KM$3,BG$4,'English Scores- Leveled papers'!$H74:$KM74,"&gt;-1")=0,"",SUMIF('English Scores- Leveled papers'!$H$3:$KM$3,BG$4,'English Scores- Leveled papers'!$H74:$KM74)))</f>
        <v/>
      </c>
      <c r="BH75" s="89" t="str">
        <f>IF($B75="","",IF(COUNTIFS('English Scores- Leveled papers'!$H$3:$KM$3,BH$4,'English Scores- Leveled papers'!$H74:$KM74,"&gt;-1")=0,"",SUMIF('English Scores- Leveled papers'!$H$3:$KM$3,BH$4,'English Scores- Leveled papers'!$H74:$KM74)))</f>
        <v/>
      </c>
      <c r="BI75" s="89" t="str">
        <f>IF($B75="","",IF(COUNTIFS('English Scores- Leveled papers'!$H$3:$KM$3,BI$4,'English Scores- Leveled papers'!$H74:$KM74,"&gt;-1")=0,"",SUMIF('English Scores- Leveled papers'!$H$3:$KM$3,BI$4,'English Scores- Leveled papers'!$H74:$KM74)))</f>
        <v/>
      </c>
      <c r="BJ75" s="89" t="str">
        <f>IF($B75="","",IF(COUNTIFS('English Scores- Leveled papers'!$H$3:$KM$3,BJ$4,'English Scores- Leveled papers'!$H74:$KM74,"&gt;-1")=0,"",SUMIF('English Scores- Leveled papers'!$H$3:$KM$3,BJ$4,'English Scores- Leveled papers'!$H74:$KM74)))</f>
        <v/>
      </c>
      <c r="BK75" s="89" t="str">
        <f>IF($B75="","",IF(COUNTIFS('English Scores- Leveled papers'!$H$3:$KM$3,BK$4,'English Scores- Leveled papers'!$H74:$KM74,"&gt;-1")=0,"",SUMIF('English Scores- Leveled papers'!$H$3:$KM$3,BK$4,'English Scores- Leveled papers'!$H74:$KM74)))</f>
        <v/>
      </c>
      <c r="BL75" s="89" t="str">
        <f>IF($B75="","",IF(COUNTIFS('English Scores- Leveled papers'!$H$3:$KM$3,BL$4,'English Scores- Leveled papers'!$H74:$KM74,"&gt;-1")=0,"",SUMIF('English Scores- Leveled papers'!$H$3:$KM$3,BL$4,'English Scores- Leveled papers'!$H74:$KM74)))</f>
        <v/>
      </c>
      <c r="BM75" s="89" t="str">
        <f>IF($B75="","",IF(COUNTIFS('Eng GLA 6th, 7th, 8th'!$E$3:$DV$3,BM$4,'Eng GLA 6th, 7th, 8th'!$E75:$DV75, "&gt;-1")=0,"",SUMIF('Eng GLA 6th, 7th, 8th'!$E$3:$DV$3,BM$4,'Eng GLA 6th, 7th, 8th'!$E75:$DV75)))</f>
        <v/>
      </c>
      <c r="BN75" s="89" t="str">
        <f>IF($B75="","",IF(COUNTIFS('Eng GLA 6th, 7th, 8th'!$E$3:$DV$3,BN$4,'Eng GLA 6th, 7th, 8th'!$E75:$DV75, "&gt;-1")=0,"",SUMIF('Eng GLA 6th, 7th, 8th'!$E$3:$DV$3,BN$4,'Eng GLA 6th, 7th, 8th'!$E75:$DV75)))</f>
        <v/>
      </c>
      <c r="BO75" s="89" t="str">
        <f>IF($B75="","",IF(COUNTIFS('Eng GLA 6th, 7th, 8th'!$E$3:$DV$3,BO$4,'Eng GLA 6th, 7th, 8th'!$E75:$DV75, "&gt;-1")=0,"",SUMIF('Eng GLA 6th, 7th, 8th'!$E$3:$DV$3,BO$4,'Eng GLA 6th, 7th, 8th'!$E75:$DV75)))</f>
        <v/>
      </c>
      <c r="BP75" s="89" t="str">
        <f>IF($B75="","",IF(COUNTIFS('Eng GLA 6th, 7th, 8th'!$E$3:$DV$3,BP$4,'Eng GLA 6th, 7th, 8th'!$E75:$DV75, "&gt;-1")=0,"",SUMIF('Eng GLA 6th, 7th, 8th'!$E$3:$DV$3,BP$4,'Eng GLA 6th, 7th, 8th'!$E75:$DV75)))</f>
        <v/>
      </c>
      <c r="BQ75" s="89" t="str">
        <f>IF($B75="","",IF(COUNTIFS('Eng GLA 6th, 7th, 8th'!$E$3:$DV$3,BQ$4,'Eng GLA 6th, 7th, 8th'!$E75:$DV75, "&gt;-1")=0,"",SUMIF('Eng GLA 6th, 7th, 8th'!$E$3:$DV$3,BQ$4,'Eng GLA 6th, 7th, 8th'!$E75:$DV75)))</f>
        <v/>
      </c>
      <c r="BR75" s="89" t="str">
        <f>IF($B75="","",IF(COUNTIFS('Eng GLA 6th, 7th, 8th'!$E$3:$DV$3,BR$4,'Eng GLA 6th, 7th, 8th'!$E75:$DV75, "&gt;-1")=0,"",SUMIF('Eng GLA 6th, 7th, 8th'!$E$3:$DV$3,BR$4,'Eng GLA 6th, 7th, 8th'!$E75:$DV75)))</f>
        <v/>
      </c>
      <c r="BS75" s="89" t="str">
        <f>IF($B75="","",IF(COUNTIFS('Eng GLA 6th, 7th, 8th'!$E$3:$DV$3,BS$4,'Eng GLA 6th, 7th, 8th'!$E75:$DV75, "&gt;-1")=0,"",SUMIF('Eng GLA 6th, 7th, 8th'!$E$3:$DV$3,BS$4,'Eng GLA 6th, 7th, 8th'!$E75:$DV75)))</f>
        <v/>
      </c>
      <c r="BT75" s="89" t="str">
        <f>IF($B75="","",IF(COUNTIFS('Eng GLA 6th, 7th, 8th'!$E$3:$DV$3,BT$4,'Eng GLA 6th, 7th, 8th'!$E75:$DV75, "&gt;-1")=0,"",SUMIF('Eng GLA 6th, 7th, 8th'!$E$3:$DV$3,BT$4,'Eng GLA 6th, 7th, 8th'!$E75:$DV75)))</f>
        <v/>
      </c>
      <c r="BU75" s="89" t="str">
        <f>IF($B75="","",IF(COUNTIFS('Eng GLA 6th, 7th, 8th'!$E$3:$DV$3,BU$4,'Eng GLA 6th, 7th, 8th'!$E75:$DV75, "&gt;-1")=0,"",SUMIF('Eng GLA 6th, 7th, 8th'!$E$3:$DV$3,BU$4,'Eng GLA 6th, 7th, 8th'!$E75:$DV75)))</f>
        <v/>
      </c>
      <c r="BV75" s="89" t="str">
        <f>IF($B75="","",IF(COUNTIFS('Eng GLA 6th, 7th, 8th'!$E$3:$DV$3,BV$4,'Eng GLA 6th, 7th, 8th'!$E75:$DV75, "&gt;-1")=0,"",SUMIF('Eng GLA 6th, 7th, 8th'!$E$3:$DV$3,BV$4,'Eng GLA 6th, 7th, 8th'!$E75:$DV75)))</f>
        <v/>
      </c>
      <c r="BW75" s="89" t="str">
        <f>IF($B75="","",IF(COUNTIFS('Eng GLA 6th, 7th, 8th'!$E$3:$DV$3,BW$4,'Eng GLA 6th, 7th, 8th'!$E75:$DV75, "&gt;-1")=0,"",SUMIF('Eng GLA 6th, 7th, 8th'!$E$3:$DV$3,BW$4,'Eng GLA 6th, 7th, 8th'!$E75:$DV75)))</f>
        <v/>
      </c>
      <c r="BX75" s="89" t="str">
        <f>IF($B75="","",IF(COUNTIFS('Eng GLA 6th, 7th, 8th'!$E$3:$DV$3,BX$4,'Eng GLA 6th, 7th, 8th'!$E75:$DV75, "&gt;-1")=0,"",SUMIF('Eng GLA 6th, 7th, 8th'!$E$3:$DV$3,BX$4,'Eng GLA 6th, 7th, 8th'!$E75:$DV75)))</f>
        <v/>
      </c>
      <c r="BY75" s="89" t="str">
        <f>IF($B75="","",IF(COUNTIFS('Eng GLA 6th, 7th, 8th'!$E$3:$DV$3,BY$4,'Eng GLA 6th, 7th, 8th'!$E75:$DV75, "&gt;-1")=0,"",SUMIF('Eng GLA 6th, 7th, 8th'!$E$3:$DV$3,BY$4,'Eng GLA 6th, 7th, 8th'!$E75:$DV75)))</f>
        <v/>
      </c>
      <c r="BZ75" s="89" t="str">
        <f>IF($B75="","",IF(COUNTIFS('Eng GLA 6th, 7th, 8th'!$E$3:$DV$3,BZ$4,'Eng GLA 6th, 7th, 8th'!$E75:$DV75, "&gt;-1")=0,"",SUMIF('Eng GLA 6th, 7th, 8th'!$E$3:$DV$3,BZ$4,'Eng GLA 6th, 7th, 8th'!$E75:$DV75)))</f>
        <v/>
      </c>
      <c r="CA75" s="89" t="str">
        <f>IF($B75="","",IF(COUNTIFS('Eng GLA 6th, 7th, 8th'!$E$3:$DV$3,CA$4,'Eng GLA 6th, 7th, 8th'!$E75:$DV75, "&gt;-1")=0,"",SUMIF('Eng GLA 6th, 7th, 8th'!$E$3:$DV$3,CA$4,'Eng GLA 6th, 7th, 8th'!$E75:$DV75)))</f>
        <v/>
      </c>
      <c r="CB75" s="426"/>
      <c r="CC75" s="133" t="str">
        <f>IFERROR(IF((COUNT('Eng GLA 6th, 7th, 8th'!E75:U75)=0)," ",(SUM('Eng GLA 6th, 7th, 8th'!E75:U75)/$CC$3)),"")</f>
        <v xml:space="preserve"> </v>
      </c>
      <c r="CD75" s="133" t="str">
        <f>IFERROR(IF((COUNT('Eng GLA 6th, 7th, 8th'!V75:AA75)=0)," ",(SUM('Eng GLA 6th, 7th, 8th'!V75:AA75)/$CD$3)),"")</f>
        <v xml:space="preserve"> </v>
      </c>
      <c r="CE75" s="133" t="str">
        <f>IFERROR(IF((COUNT('Eng GLA 6th, 7th, 8th'!AB75:AG75)=0)," ",(SUM('Eng GLA 6th, 7th, 8th'!AB75:AG75)/$CE$3)),"")</f>
        <v xml:space="preserve"> </v>
      </c>
      <c r="CF75" s="133" t="str">
        <f>IFERROR(IF((COUNT('Eng GLA 6th, 7th, 8th'!AH75:AP75)=0)," ",(SUM('Eng GLA 6th, 7th, 8th'!AH75:AP75)/$CF$3)),"")</f>
        <v xml:space="preserve"> </v>
      </c>
      <c r="CG75" s="433" t="str">
        <f>IFERROR(IF((COUNT('Eng GLA 6th, 7th, 8th'!AR75:BH75)=0)," ",(SUM('Eng GLA 6th, 7th, 8th'!AR75:BH75)/$CG$3)),"")</f>
        <v xml:space="preserve"> </v>
      </c>
      <c r="CH75" s="433" t="str">
        <f>IFERROR(IF((COUNT('Eng GLA 6th, 7th, 8th'!BI75:BN75)=0)," ",(SUM('Eng GLA 6th, 7th, 8th'!BI75:BN75)/$CH$3)),"")</f>
        <v xml:space="preserve"> </v>
      </c>
      <c r="CI75" s="433" t="str">
        <f>IFERROR(IF((COUNT('Eng GLA 6th, 7th, 8th'!BO75:BT75)=0)," ",(SUM('Eng GLA 6th, 7th, 8th'!BO75:BT75)/$CI$3)),"")</f>
        <v xml:space="preserve"> </v>
      </c>
      <c r="CJ75" s="433" t="str">
        <f>IFERROR(IF((COUNT('Eng GLA 6th, 7th, 8th'!BU75:CF75)=0)," ",(SUM('Eng GLA 6th, 7th, 8th'!BU75:CF75)/$CJ$3)),"")</f>
        <v xml:space="preserve"> </v>
      </c>
      <c r="CK75" s="433" t="str">
        <f>IFERROR(IF((COUNT('Eng GLA 6th, 7th, 8th'!CH75:CX75)=0)," ",(SUM('Eng GLA 6th, 7th, 8th'!CH75:CX75)/$CK$3)),"")</f>
        <v xml:space="preserve"> </v>
      </c>
      <c r="CL75" s="433" t="str">
        <f>IFERROR(IF((COUNT('Eng GLA 6th, 7th, 8th'!CY75:DD75)=0)," ",(SUM('Eng GLA 6th, 7th, 8th'!CY75:DD75)/$CL$3)),"")</f>
        <v xml:space="preserve"> </v>
      </c>
      <c r="CM75" s="433" t="str">
        <f>IFERROR(IF((COUNT('Eng GLA 6th, 7th, 8th'!DE75:DJ75)=0)," ",(SUM('Eng GLA 6th, 7th, 8th'!DE75:DJ75)/$CM$3)),"")</f>
        <v xml:space="preserve"> </v>
      </c>
      <c r="CN75" s="433" t="str">
        <f>IFERROR(IF((COUNT('Eng GLA 6th, 7th, 8th'!DK75:DV75)=0)," ",(SUM('Eng GLA 6th, 7th, 8th'!DK75:DV75)/$CN$3)),"")</f>
        <v xml:space="preserve"> </v>
      </c>
    </row>
    <row r="76" spans="1:92" ht="12.75" customHeight="1" x14ac:dyDescent="0.2">
      <c r="A76" s="65">
        <v>69</v>
      </c>
      <c r="B76" s="65" t="str">
        <f>'English Scores- Leveled papers'!B75</f>
        <v/>
      </c>
      <c r="C76" s="66" t="str">
        <f>'RC Mastery Check+Question type'!H73</f>
        <v/>
      </c>
      <c r="D76" s="153" t="str">
        <f>'Cover Sheet'!L73</f>
        <v/>
      </c>
      <c r="E76" s="89" t="str">
        <f>IF($B76="","",IF(COUNTIFS('English Scores- Leveled papers'!$H$3:$KM$3,E$4,'English Scores- Leveled papers'!$H75:$KM75,"&gt;-1")=0,"",SUMIF('English Scores- Leveled papers'!$H$3:$KM$3,E$4,'English Scores- Leveled papers'!$H75:$KM75)))</f>
        <v/>
      </c>
      <c r="F76" s="89" t="str">
        <f>IF($B76="","",IF(COUNTIFS('English Scores- Leveled papers'!$H$3:$KM$3,F$4,'English Scores- Leveled papers'!$H75:$KM75,"&gt;-1")=0,"",SUMIF('English Scores- Leveled papers'!$H$3:$KM$3,F$4,'English Scores- Leveled papers'!$H75:$KM75)))</f>
        <v/>
      </c>
      <c r="G76" s="89" t="str">
        <f>IF($B76="","",IF(COUNTIFS('English Scores- Leveled papers'!$H$3:$KM$3,G$4,'English Scores- Leveled papers'!$H75:$KM75,"&gt;-1")=0,"",SUMIF('English Scores- Leveled papers'!$H$3:$KM$3,G$4,'English Scores- Leveled papers'!$H75:$KM75)))</f>
        <v/>
      </c>
      <c r="H76" s="89" t="str">
        <f>IF($B76="","",IF(COUNTIFS('English Scores- Leveled papers'!$H$3:$KM$3,H$4,'English Scores- Leveled papers'!$H75:$KM75,"&gt;-1")=0,"",SUMIF('English Scores- Leveled papers'!$H$3:$KM$3,H$4,'English Scores- Leveled papers'!$H75:$KM75)))</f>
        <v/>
      </c>
      <c r="I76" s="89" t="str">
        <f>IF($B76="","",IF(COUNTIFS('English Scores- Leveled papers'!$H$3:$KM$3,I$4,'English Scores- Leveled papers'!$H75:$KM75,"&gt;-1")=0,"",SUMIF('English Scores- Leveled papers'!$H$3:$KM$3,I$4,'English Scores- Leveled papers'!$H75:$KM75)))</f>
        <v/>
      </c>
      <c r="J76" s="89" t="str">
        <f>IF($B76="","",IF(COUNTIFS('English Scores- Leveled papers'!$H$3:$KM$3,J$4,'English Scores- Leveled papers'!$H75:$KM75,"&gt;-1")=0,"",SUMIF('English Scores- Leveled papers'!$H$3:$KM$3,J$4,'English Scores- Leveled papers'!$H75:$KM75)))</f>
        <v/>
      </c>
      <c r="K76" s="89" t="str">
        <f>IF($B76="","",IF(COUNTIFS('English Scores- Leveled papers'!$H$3:$KM$3,K$4,'English Scores- Leveled papers'!$H75:$KM75,"&gt;-1")=0,"",SUMIF('English Scores- Leveled papers'!$H$3:$KM$3,K$4,'English Scores- Leveled papers'!$H75:$KM75)))</f>
        <v/>
      </c>
      <c r="L76" s="89" t="str">
        <f>IF($B76="","",IF(COUNTIFS('English Scores- Leveled papers'!$H$3:$KM$3,L$4,'English Scores- Leveled papers'!$H75:$KM75,"&gt;-1")=0,"",SUMIF('English Scores- Leveled papers'!$H$3:$KM$3,L$4,'English Scores- Leveled papers'!$H75:$KM75)))</f>
        <v/>
      </c>
      <c r="M76" s="89" t="str">
        <f>IF($B76="","",IF(COUNTIFS('English Scores- Leveled papers'!$H$3:$KM$3,M$4,'English Scores- Leveled papers'!$H75:$KM75,"&gt;-1")=0,"",SUMIF('English Scores- Leveled papers'!$H$3:$KM$3,M$4,'English Scores- Leveled papers'!$H75:$KM75)))</f>
        <v/>
      </c>
      <c r="N76" s="89" t="str">
        <f>IF($B76="","",IF(COUNTIFS('English Scores- Leveled papers'!$H$3:$KM$3,N$4,'English Scores- Leveled papers'!$H75:$KM75,"&gt;-1")=0,"",SUMIF('English Scores- Leveled papers'!$H$3:$KM$3,N$4,'English Scores- Leveled papers'!$H75:$KM75)))</f>
        <v/>
      </c>
      <c r="O76" s="89" t="str">
        <f>IF($B76="","",IF(COUNTIFS('English Scores- Leveled papers'!$H$3:$KM$3,O$4,'English Scores- Leveled papers'!$H75:$KM75,"&gt;-1")=0,"",SUMIF('English Scores- Leveled papers'!$H$3:$KM$3,O$4,'English Scores- Leveled papers'!$H75:$KM75)))</f>
        <v/>
      </c>
      <c r="P76" s="89" t="str">
        <f>IF($B76="","",IF(COUNTIFS('English Scores- Leveled papers'!$H$3:$KM$3,P$4,'English Scores- Leveled papers'!$H75:$KM75,"&gt;-1")=0,"",SUMIF('English Scores- Leveled papers'!$H$3:$KM$3,P$4,'English Scores- Leveled papers'!$H75:$KM75)))</f>
        <v/>
      </c>
      <c r="Q76" s="89" t="str">
        <f>IF($B76="","",IF(COUNTIFS('English Scores- Leveled papers'!$H$3:$KM$3,Q$4,'English Scores- Leveled papers'!$H75:$KM75,"&gt;-1")=0,"",SUMIF('English Scores- Leveled papers'!$H$3:$KM$3,Q$4,'English Scores- Leveled papers'!$H75:$KM75)))</f>
        <v/>
      </c>
      <c r="R76" s="89" t="str">
        <f>IF($B76="","",IF(COUNTIFS('English Scores- Leveled papers'!$H$3:$KM$3,R$4,'English Scores- Leveled papers'!$H75:$KM75,"&gt;-1")=0,"",SUMIF('English Scores- Leveled papers'!$H$3:$KM$3,R$4,'English Scores- Leveled papers'!$H75:$KM75)))</f>
        <v/>
      </c>
      <c r="S76" s="89" t="str">
        <f>IF($B76="","",IF(COUNTIFS('English Scores- Leveled papers'!$H$3:$KM$3,S$4,'English Scores- Leveled papers'!$H75:$KM75,"&gt;-1")=0,"",SUMIF('English Scores- Leveled papers'!$H$3:$KM$3,S$4,'English Scores- Leveled papers'!$H75:$KM75)))</f>
        <v/>
      </c>
      <c r="T76" s="89" t="str">
        <f>IF($B76="","",IF(COUNTIFS('English Scores- Leveled papers'!$H$3:$KM$3,T$4,'English Scores- Leveled papers'!$H75:$KM75,"&gt;-1")=0,"",SUMIF('English Scores- Leveled papers'!$H$3:$KM$3,T$4,'English Scores- Leveled papers'!$H75:$KM75)))</f>
        <v/>
      </c>
      <c r="U76" s="89" t="str">
        <f>IF($B76="","",IF(COUNTIFS('English Scores- Leveled papers'!$H$3:$KM$3,U$4,'English Scores- Leveled papers'!$H75:$KM75,"&gt;-1")=0,"",SUMIF('English Scores- Leveled papers'!$H$3:$KM$3,U$4,'English Scores- Leveled papers'!$H75:$KM75)))</f>
        <v/>
      </c>
      <c r="V76" s="89" t="str">
        <f>IF($B76="","",IF(COUNTIFS('English Scores- Leveled papers'!$H$3:$KM$3,V$4,'English Scores- Leveled papers'!$H75:$KM75,"&gt;-1")=0,"",SUMIF('English Scores- Leveled papers'!$H$3:$KM$3,V$4,'English Scores- Leveled papers'!$H75:$KM75)))</f>
        <v/>
      </c>
      <c r="W76" s="89" t="str">
        <f>IF($B76="","",IF(COUNTIFS('English Scores- Leveled papers'!$H$3:$KM$3,W$4,'English Scores- Leveled papers'!$H75:$KM75,"&gt;-1")=0,"",SUMIF('English Scores- Leveled papers'!$H$3:$KM$3,W$4,'English Scores- Leveled papers'!$H75:$KM75)))</f>
        <v/>
      </c>
      <c r="X76" s="89" t="str">
        <f>IF($B76="","",IF(COUNTIFS('English Scores- Leveled papers'!$H$3:$KM$3,X$4,'English Scores- Leveled papers'!$H75:$KM75,"&gt;-1")=0,"",SUMIF('English Scores- Leveled papers'!$H$3:$KM$3,X$4,'English Scores- Leveled papers'!$H75:$KM75)))</f>
        <v/>
      </c>
      <c r="Y76" s="89" t="str">
        <f>IF($B76="","",IF(COUNTIFS('English Scores- Leveled papers'!$H$3:$KM$3,Y$4,'English Scores- Leveled papers'!$H75:$KM75,"&gt;-1")=0,"",SUMIF('English Scores- Leveled papers'!$H$3:$KM$3,Y$4,'English Scores- Leveled papers'!$H75:$KM75)))</f>
        <v/>
      </c>
      <c r="Z76" s="89" t="str">
        <f>IF($B76="","",IF(COUNTIFS('English Scores- Leveled papers'!$H$3:$KM$3,Z$4,'English Scores- Leveled papers'!$H75:$KM75,"&gt;-1")=0,"",SUMIF('English Scores- Leveled papers'!$H$3:$KM$3,Z$4,'English Scores- Leveled papers'!$H75:$KM75)))</f>
        <v/>
      </c>
      <c r="AA76" s="89" t="str">
        <f>IF($B76="","",IF(COUNTIFS('English Scores- Leveled papers'!$H$3:$KM$3,AA$4,'English Scores- Leveled papers'!$H75:$KM75,"&gt;-1")=0,"",SUMIF('English Scores- Leveled papers'!$H$3:$KM$3,AA$4,'English Scores- Leveled papers'!$H75:$KM75)))</f>
        <v/>
      </c>
      <c r="AB76" s="89" t="str">
        <f>IF($B76="","",IF(COUNTIFS('English Scores- Leveled papers'!$H$3:$KM$3,AB$4,'English Scores- Leveled papers'!$H75:$KM75,"&gt;-1")=0,"",SUMIF('English Scores- Leveled papers'!$H$3:$KM$3,AB$4,'English Scores- Leveled papers'!$H75:$KM75)))</f>
        <v/>
      </c>
      <c r="AC76" s="89" t="str">
        <f>IF($B76="","",IF(COUNTIFS('English Scores- Leveled papers'!$H$3:$KM$3,AC$4,'English Scores- Leveled papers'!$H75:$KM75,"&gt;-1")=0,"",SUMIF('English Scores- Leveled papers'!$H$3:$KM$3,AC$4,'English Scores- Leveled papers'!$H75:$KM75)))</f>
        <v/>
      </c>
      <c r="AD76" s="89" t="str">
        <f>IF($B76="","",IF(COUNTIFS('English Scores- Leveled papers'!$H$3:$KM$3,AD$4,'English Scores- Leveled papers'!$H75:$KM75,"&gt;-1")=0,"",SUMIF('English Scores- Leveled papers'!$H$3:$KM$3,AD$4,'English Scores- Leveled papers'!$H75:$KM75)))</f>
        <v/>
      </c>
      <c r="AE76" s="89" t="str">
        <f>IF($B76="","",IF(COUNTIFS('English Scores- Leveled papers'!$H$3:$KM$3,AE$4,'English Scores- Leveled papers'!$H75:$KM75,"&gt;-1")=0,"",SUMIF('English Scores- Leveled papers'!$H$3:$KM$3,AE$4,'English Scores- Leveled papers'!$H75:$KM75)))</f>
        <v/>
      </c>
      <c r="AF76" s="89" t="str">
        <f>IF($B76="","",IF(COUNTIFS('English Scores- Leveled papers'!$H$3:$KM$3,AF$4,'English Scores- Leveled papers'!$H75:$KM75,"&gt;-1")=0,"",SUMIF('English Scores- Leveled papers'!$H$3:$KM$3,AF$4,'English Scores- Leveled papers'!$H75:$KM75)))</f>
        <v/>
      </c>
      <c r="AG76" s="89" t="str">
        <f>IF($B76="","",IF(COUNTIFS('English Scores- Leveled papers'!$H$3:$KM$3,AG$4,'English Scores- Leveled papers'!$H75:$KM75,"&gt;-1")=0,"",SUMIF('English Scores- Leveled papers'!$H$3:$KM$3,AG$4,'English Scores- Leveled papers'!$H75:$KM75)))</f>
        <v/>
      </c>
      <c r="AH76" s="89" t="str">
        <f>IF($B76="","",IF(COUNTIFS('English Scores- Leveled papers'!$H$3:$KM$3,AH$4,'English Scores- Leveled papers'!$H75:$KM75,"&gt;-1")=0,"",SUMIF('English Scores- Leveled papers'!$H$3:$KM$3,AH$4,'English Scores- Leveled papers'!$H75:$KM75)))</f>
        <v/>
      </c>
      <c r="AI76" s="89" t="str">
        <f>IF($B76="","",IF(COUNTIFS('English Scores- Leveled papers'!$H$3:$KM$3,AI$4,'English Scores- Leveled papers'!$H75:$KM75,"&gt;-1")=0,"",SUMIF('English Scores- Leveled papers'!$H$3:$KM$3,AI$4,'English Scores- Leveled papers'!$H75:$KM75)))</f>
        <v/>
      </c>
      <c r="AJ76" s="89" t="str">
        <f>IF($B76="","",IF(COUNTIFS('English Scores- Leveled papers'!$H$3:$KM$3,AJ$4,'English Scores- Leveled papers'!$H75:$KM75,"&gt;-1")=0,"",SUMIF('English Scores- Leveled papers'!$H$3:$KM$3,AJ$4,'English Scores- Leveled papers'!$H75:$KM75)))</f>
        <v/>
      </c>
      <c r="AK76" s="89" t="str">
        <f>IF($B76="","",IF(COUNTIFS('English Scores- Leveled papers'!$H$3:$KM$3,AK$4,'English Scores- Leveled papers'!$H75:$KM75,"&gt;-1")=0,"",SUMIF('English Scores- Leveled papers'!$H$3:$KM$3,AK$4,'English Scores- Leveled papers'!$H75:$KM75)))</f>
        <v/>
      </c>
      <c r="AL76" s="89" t="str">
        <f>IF($B76="","",IF(COUNTIFS('English Scores- Leveled papers'!$H$3:$KM$3,AL$4,'English Scores- Leveled papers'!$H75:$KM75,"&gt;-1")=0,"",SUMIF('English Scores- Leveled papers'!$H$3:$KM$3,AL$4,'English Scores- Leveled papers'!$H75:$KM75)))</f>
        <v/>
      </c>
      <c r="AM76" s="89" t="str">
        <f>IF($B76="","",IF(COUNTIFS('English Scores- Leveled papers'!$H$3:$KM$3,AM$4,'English Scores- Leveled papers'!$H75:$KM75,"&gt;-1")=0,"",SUMIF('English Scores- Leveled papers'!$H$3:$KM$3,AM$4,'English Scores- Leveled papers'!$H75:$KM75)))</f>
        <v/>
      </c>
      <c r="AN76" s="89" t="str">
        <f>IF($B76="","",IF(COUNTIFS('English Scores- Leveled papers'!$H$3:$KM$3,AN$4,'English Scores- Leveled papers'!$H75:$KM75,"&gt;-1")=0,"",SUMIF('English Scores- Leveled papers'!$H$3:$KM$3,AN$4,'English Scores- Leveled papers'!$H75:$KM75)))</f>
        <v/>
      </c>
      <c r="AO76" s="89" t="str">
        <f>IF($B76="","",IF(COUNTIFS('English Scores- Leveled papers'!$H$3:$KM$3,AO$4,'English Scores- Leveled papers'!$H75:$KM75,"&gt;-1")=0,"",SUMIF('English Scores- Leveled papers'!$H$3:$KM$3,AO$4,'English Scores- Leveled papers'!$H75:$KM75)))</f>
        <v/>
      </c>
      <c r="AP76" s="89" t="str">
        <f>IF($B76="","",IF(COUNTIFS('English Scores- Leveled papers'!$H$3:$KM$3,AP$4,'English Scores- Leveled papers'!$H75:$KM75,"&gt;-1")=0,"",SUMIF('English Scores- Leveled papers'!$H$3:$KM$3,AP$4,'English Scores- Leveled papers'!$H75:$KM75)))</f>
        <v/>
      </c>
      <c r="AQ76" s="89" t="str">
        <f>IF($B76="","",IF(COUNTIFS('English Scores- Leveled papers'!$H$3:$KM$3,AQ$4,'English Scores- Leveled papers'!$H75:$KM75,"&gt;-1")=0,"",SUMIF('English Scores- Leveled papers'!$H$3:$KM$3,AQ$4,'English Scores- Leveled papers'!$H75:$KM75)))</f>
        <v/>
      </c>
      <c r="AR76" s="89" t="str">
        <f>IF($B76="","",IF(COUNTIFS('English Scores- Leveled papers'!$H$3:$KM$3,AR$4,'English Scores- Leveled papers'!$H75:$KM75,"&gt;-1")=0,"",SUMIF('English Scores- Leveled papers'!$H$3:$KM$3,AR$4,'English Scores- Leveled papers'!$H75:$KM75)))</f>
        <v/>
      </c>
      <c r="AS76" s="89" t="str">
        <f>IF($B76="","",IF(COUNTIFS('English Scores- Leveled papers'!$H$3:$KM$3,AS$4,'English Scores- Leveled papers'!$H75:$KM75,"&gt;-1")=0,"",SUMIF('English Scores- Leveled papers'!$H$3:$KM$3,AS$4,'English Scores- Leveled papers'!$H75:$KM75)))</f>
        <v/>
      </c>
      <c r="AT76" s="89" t="str">
        <f>IF($B76="","",IF(COUNTIFS('English Scores- Leveled papers'!$H$3:$KM$3,AT$4,'English Scores- Leveled papers'!$H75:$KM75,"&gt;-1")=0,"",SUMIF('English Scores- Leveled papers'!$H$3:$KM$3,AT$4,'English Scores- Leveled papers'!$H75:$KM75)))</f>
        <v/>
      </c>
      <c r="AU76" s="89" t="str">
        <f>IF($B76="","",IF(COUNTIFS('English Scores- Leveled papers'!$H$3:$KM$3,AU$4,'English Scores- Leveled papers'!$H75:$KM75,"&gt;-1")=0,"",SUMIF('English Scores- Leveled papers'!$H$3:$KM$3,AU$4,'English Scores- Leveled papers'!$H75:$KM75)))</f>
        <v/>
      </c>
      <c r="AV76" s="89" t="str">
        <f>IF($B76="","",IF(COUNTIFS('English Scores- Leveled papers'!$H$3:$KM$3,AV$4,'English Scores- Leveled papers'!$H75:$KM75,"&gt;-1")=0,"",SUMIF('English Scores- Leveled papers'!$H$3:$KM$3,AV$4,'English Scores- Leveled papers'!$H75:$KM75)))</f>
        <v/>
      </c>
      <c r="AW76" s="89" t="str">
        <f>IF($B76="","",IF(COUNTIFS('English Scores- Leveled papers'!$H$3:$KM$3,AW$4,'English Scores- Leveled papers'!$H75:$KM75,"&gt;-1")=0,"",SUMIF('English Scores- Leveled papers'!$H$3:$KM$3,AW$4,'English Scores- Leveled papers'!$H75:$KM75)))</f>
        <v/>
      </c>
      <c r="AX76" s="89" t="str">
        <f>IF($B76="","",IF(COUNTIFS('English Scores- Leveled papers'!$H$3:$KM$3,AX$4,'English Scores- Leveled papers'!$H75:$KM75,"&gt;-1")=0,"",SUMIF('English Scores- Leveled papers'!$H$3:$KM$3,AX$4,'English Scores- Leveled papers'!$H75:$KM75)))</f>
        <v/>
      </c>
      <c r="AY76" s="89" t="str">
        <f>IF($B76="","",IF(COUNTIFS('English Scores- Leveled papers'!$H$3:$KM$3,AY$4,'English Scores- Leveled papers'!$H75:$KM75,"&gt;-1")=0,"",SUMIF('English Scores- Leveled papers'!$H$3:$KM$3,AY$4,'English Scores- Leveled papers'!$H75:$KM75)))</f>
        <v/>
      </c>
      <c r="AZ76" s="89" t="str">
        <f>IF($B76="","",IF(COUNTIFS('English Scores- Leveled papers'!$H$3:$KM$3,AZ$4,'English Scores- Leveled papers'!$H75:$KM75,"&gt;-1")=0,"",SUMIF('English Scores- Leveled papers'!$H$3:$KM$3,AZ$4,'English Scores- Leveled papers'!$H75:$KM75)))</f>
        <v/>
      </c>
      <c r="BA76" s="89" t="str">
        <f>IF($B76="","",IF(COUNTIFS('English Scores- Leveled papers'!$H$3:$KM$3,BA$4,'English Scores- Leveled papers'!$H75:$KM75,"&gt;-1")=0,"",SUMIF('English Scores- Leveled papers'!$H$3:$KM$3,BA$4,'English Scores- Leveled papers'!$H75:$KM75)))</f>
        <v/>
      </c>
      <c r="BB76" s="89" t="str">
        <f>IF($B76="","",IF(COUNTIFS('English Scores- Leveled papers'!$H$3:$KM$3,BB$4,'English Scores- Leveled papers'!$H75:$KM75,"&gt;-1")=0,"",SUMIF('English Scores- Leveled papers'!$H$3:$KM$3,BB$4,'English Scores- Leveled papers'!$H75:$KM75)))</f>
        <v/>
      </c>
      <c r="BC76" s="89" t="str">
        <f>IF($B76="","",IF(COUNTIFS('English Scores- Leveled papers'!$H$3:$KM$3,BC$4,'English Scores- Leveled papers'!$H75:$KM75,"&gt;-1")=0,"",SUMIF('English Scores- Leveled papers'!$H$3:$KM$3,BC$4,'English Scores- Leveled papers'!$H75:$KM75)))</f>
        <v/>
      </c>
      <c r="BD76" s="89" t="str">
        <f>IF($B76="","",IF(COUNTIFS('English Scores- Leveled papers'!$H$3:$KM$3,BD$4,'English Scores- Leveled papers'!$H75:$KM75,"&gt;-1")=0,"",SUMIF('English Scores- Leveled papers'!$H$3:$KM$3,BD$4,'English Scores- Leveled papers'!$H75:$KM75)))</f>
        <v/>
      </c>
      <c r="BE76" s="89" t="str">
        <f>IF($B76="","",IF(COUNTIFS('English Scores- Leveled papers'!$H$3:$KM$3,BE$4,'English Scores- Leveled papers'!$H75:$KM75,"&gt;-1")=0,"",SUMIF('English Scores- Leveled papers'!$H$3:$KM$3,BE$4,'English Scores- Leveled papers'!$H75:$KM75)))</f>
        <v/>
      </c>
      <c r="BF76" s="89" t="str">
        <f>IF($B76="","",IF(COUNTIFS('English Scores- Leveled papers'!$H$3:$KM$3,BF$4,'English Scores- Leveled papers'!$H75:$KM75,"&gt;-1")=0,"",SUMIF('English Scores- Leveled papers'!$H$3:$KM$3,BF$4,'English Scores- Leveled papers'!$H75:$KM75)))</f>
        <v/>
      </c>
      <c r="BG76" s="89" t="str">
        <f>IF($B76="","",IF(COUNTIFS('English Scores- Leveled papers'!$H$3:$KM$3,BG$4,'English Scores- Leveled papers'!$H75:$KM75,"&gt;-1")=0,"",SUMIF('English Scores- Leveled papers'!$H$3:$KM$3,BG$4,'English Scores- Leveled papers'!$H75:$KM75)))</f>
        <v/>
      </c>
      <c r="BH76" s="89" t="str">
        <f>IF($B76="","",IF(COUNTIFS('English Scores- Leveled papers'!$H$3:$KM$3,BH$4,'English Scores- Leveled papers'!$H75:$KM75,"&gt;-1")=0,"",SUMIF('English Scores- Leveled papers'!$H$3:$KM$3,BH$4,'English Scores- Leveled papers'!$H75:$KM75)))</f>
        <v/>
      </c>
      <c r="BI76" s="89" t="str">
        <f>IF($B76="","",IF(COUNTIFS('English Scores- Leveled papers'!$H$3:$KM$3,BI$4,'English Scores- Leveled papers'!$H75:$KM75,"&gt;-1")=0,"",SUMIF('English Scores- Leveled papers'!$H$3:$KM$3,BI$4,'English Scores- Leveled papers'!$H75:$KM75)))</f>
        <v/>
      </c>
      <c r="BJ76" s="89" t="str">
        <f>IF($B76="","",IF(COUNTIFS('English Scores- Leveled papers'!$H$3:$KM$3,BJ$4,'English Scores- Leveled papers'!$H75:$KM75,"&gt;-1")=0,"",SUMIF('English Scores- Leveled papers'!$H$3:$KM$3,BJ$4,'English Scores- Leveled papers'!$H75:$KM75)))</f>
        <v/>
      </c>
      <c r="BK76" s="89" t="str">
        <f>IF($B76="","",IF(COUNTIFS('English Scores- Leveled papers'!$H$3:$KM$3,BK$4,'English Scores- Leveled papers'!$H75:$KM75,"&gt;-1")=0,"",SUMIF('English Scores- Leveled papers'!$H$3:$KM$3,BK$4,'English Scores- Leveled papers'!$H75:$KM75)))</f>
        <v/>
      </c>
      <c r="BL76" s="89" t="str">
        <f>IF($B76="","",IF(COUNTIFS('English Scores- Leveled papers'!$H$3:$KM$3,BL$4,'English Scores- Leveled papers'!$H75:$KM75,"&gt;-1")=0,"",SUMIF('English Scores- Leveled papers'!$H$3:$KM$3,BL$4,'English Scores- Leveled papers'!$H75:$KM75)))</f>
        <v/>
      </c>
      <c r="BM76" s="89" t="str">
        <f>IF($B76="","",IF(COUNTIFS('Eng GLA 6th, 7th, 8th'!$E$3:$DV$3,BM$4,'Eng GLA 6th, 7th, 8th'!$E76:$DV76, "&gt;-1")=0,"",SUMIF('Eng GLA 6th, 7th, 8th'!$E$3:$DV$3,BM$4,'Eng GLA 6th, 7th, 8th'!$E76:$DV76)))</f>
        <v/>
      </c>
      <c r="BN76" s="89" t="str">
        <f>IF($B76="","",IF(COUNTIFS('Eng GLA 6th, 7th, 8th'!$E$3:$DV$3,BN$4,'Eng GLA 6th, 7th, 8th'!$E76:$DV76, "&gt;-1")=0,"",SUMIF('Eng GLA 6th, 7th, 8th'!$E$3:$DV$3,BN$4,'Eng GLA 6th, 7th, 8th'!$E76:$DV76)))</f>
        <v/>
      </c>
      <c r="BO76" s="89" t="str">
        <f>IF($B76="","",IF(COUNTIFS('Eng GLA 6th, 7th, 8th'!$E$3:$DV$3,BO$4,'Eng GLA 6th, 7th, 8th'!$E76:$DV76, "&gt;-1")=0,"",SUMIF('Eng GLA 6th, 7th, 8th'!$E$3:$DV$3,BO$4,'Eng GLA 6th, 7th, 8th'!$E76:$DV76)))</f>
        <v/>
      </c>
      <c r="BP76" s="89" t="str">
        <f>IF($B76="","",IF(COUNTIFS('Eng GLA 6th, 7th, 8th'!$E$3:$DV$3,BP$4,'Eng GLA 6th, 7th, 8th'!$E76:$DV76, "&gt;-1")=0,"",SUMIF('Eng GLA 6th, 7th, 8th'!$E$3:$DV$3,BP$4,'Eng GLA 6th, 7th, 8th'!$E76:$DV76)))</f>
        <v/>
      </c>
      <c r="BQ76" s="89" t="str">
        <f>IF($B76="","",IF(COUNTIFS('Eng GLA 6th, 7th, 8th'!$E$3:$DV$3,BQ$4,'Eng GLA 6th, 7th, 8th'!$E76:$DV76, "&gt;-1")=0,"",SUMIF('Eng GLA 6th, 7th, 8th'!$E$3:$DV$3,BQ$4,'Eng GLA 6th, 7th, 8th'!$E76:$DV76)))</f>
        <v/>
      </c>
      <c r="BR76" s="89" t="str">
        <f>IF($B76="","",IF(COUNTIFS('Eng GLA 6th, 7th, 8th'!$E$3:$DV$3,BR$4,'Eng GLA 6th, 7th, 8th'!$E76:$DV76, "&gt;-1")=0,"",SUMIF('Eng GLA 6th, 7th, 8th'!$E$3:$DV$3,BR$4,'Eng GLA 6th, 7th, 8th'!$E76:$DV76)))</f>
        <v/>
      </c>
      <c r="BS76" s="89" t="str">
        <f>IF($B76="","",IF(COUNTIFS('Eng GLA 6th, 7th, 8th'!$E$3:$DV$3,BS$4,'Eng GLA 6th, 7th, 8th'!$E76:$DV76, "&gt;-1")=0,"",SUMIF('Eng GLA 6th, 7th, 8th'!$E$3:$DV$3,BS$4,'Eng GLA 6th, 7th, 8th'!$E76:$DV76)))</f>
        <v/>
      </c>
      <c r="BT76" s="89" t="str">
        <f>IF($B76="","",IF(COUNTIFS('Eng GLA 6th, 7th, 8th'!$E$3:$DV$3,BT$4,'Eng GLA 6th, 7th, 8th'!$E76:$DV76, "&gt;-1")=0,"",SUMIF('Eng GLA 6th, 7th, 8th'!$E$3:$DV$3,BT$4,'Eng GLA 6th, 7th, 8th'!$E76:$DV76)))</f>
        <v/>
      </c>
      <c r="BU76" s="89" t="str">
        <f>IF($B76="","",IF(COUNTIFS('Eng GLA 6th, 7th, 8th'!$E$3:$DV$3,BU$4,'Eng GLA 6th, 7th, 8th'!$E76:$DV76, "&gt;-1")=0,"",SUMIF('Eng GLA 6th, 7th, 8th'!$E$3:$DV$3,BU$4,'Eng GLA 6th, 7th, 8th'!$E76:$DV76)))</f>
        <v/>
      </c>
      <c r="BV76" s="89" t="str">
        <f>IF($B76="","",IF(COUNTIFS('Eng GLA 6th, 7th, 8th'!$E$3:$DV$3,BV$4,'Eng GLA 6th, 7th, 8th'!$E76:$DV76, "&gt;-1")=0,"",SUMIF('Eng GLA 6th, 7th, 8th'!$E$3:$DV$3,BV$4,'Eng GLA 6th, 7th, 8th'!$E76:$DV76)))</f>
        <v/>
      </c>
      <c r="BW76" s="89" t="str">
        <f>IF($B76="","",IF(COUNTIFS('Eng GLA 6th, 7th, 8th'!$E$3:$DV$3,BW$4,'Eng GLA 6th, 7th, 8th'!$E76:$DV76, "&gt;-1")=0,"",SUMIF('Eng GLA 6th, 7th, 8th'!$E$3:$DV$3,BW$4,'Eng GLA 6th, 7th, 8th'!$E76:$DV76)))</f>
        <v/>
      </c>
      <c r="BX76" s="89" t="str">
        <f>IF($B76="","",IF(COUNTIFS('Eng GLA 6th, 7th, 8th'!$E$3:$DV$3,BX$4,'Eng GLA 6th, 7th, 8th'!$E76:$DV76, "&gt;-1")=0,"",SUMIF('Eng GLA 6th, 7th, 8th'!$E$3:$DV$3,BX$4,'Eng GLA 6th, 7th, 8th'!$E76:$DV76)))</f>
        <v/>
      </c>
      <c r="BY76" s="89" t="str">
        <f>IF($B76="","",IF(COUNTIFS('Eng GLA 6th, 7th, 8th'!$E$3:$DV$3,BY$4,'Eng GLA 6th, 7th, 8th'!$E76:$DV76, "&gt;-1")=0,"",SUMIF('Eng GLA 6th, 7th, 8th'!$E$3:$DV$3,BY$4,'Eng GLA 6th, 7th, 8th'!$E76:$DV76)))</f>
        <v/>
      </c>
      <c r="BZ76" s="89" t="str">
        <f>IF($B76="","",IF(COUNTIFS('Eng GLA 6th, 7th, 8th'!$E$3:$DV$3,BZ$4,'Eng GLA 6th, 7th, 8th'!$E76:$DV76, "&gt;-1")=0,"",SUMIF('Eng GLA 6th, 7th, 8th'!$E$3:$DV$3,BZ$4,'Eng GLA 6th, 7th, 8th'!$E76:$DV76)))</f>
        <v/>
      </c>
      <c r="CA76" s="89" t="str">
        <f>IF($B76="","",IF(COUNTIFS('Eng GLA 6th, 7th, 8th'!$E$3:$DV$3,CA$4,'Eng GLA 6th, 7th, 8th'!$E76:$DV76, "&gt;-1")=0,"",SUMIF('Eng GLA 6th, 7th, 8th'!$E$3:$DV$3,CA$4,'Eng GLA 6th, 7th, 8th'!$E76:$DV76)))</f>
        <v/>
      </c>
      <c r="CB76" s="426"/>
      <c r="CC76" s="133" t="str">
        <f>IFERROR(IF((COUNT('Eng GLA 6th, 7th, 8th'!E76:U76)=0)," ",(SUM('Eng GLA 6th, 7th, 8th'!E76:U76)/$CC$3)),"")</f>
        <v xml:space="preserve"> </v>
      </c>
      <c r="CD76" s="133" t="str">
        <f>IFERROR(IF((COUNT('Eng GLA 6th, 7th, 8th'!V76:AA76)=0)," ",(SUM('Eng GLA 6th, 7th, 8th'!V76:AA76)/$CD$3)),"")</f>
        <v xml:space="preserve"> </v>
      </c>
      <c r="CE76" s="133" t="str">
        <f>IFERROR(IF((COUNT('Eng GLA 6th, 7th, 8th'!AB76:AG76)=0)," ",(SUM('Eng GLA 6th, 7th, 8th'!AB76:AG76)/$CE$3)),"")</f>
        <v xml:space="preserve"> </v>
      </c>
      <c r="CF76" s="133" t="str">
        <f>IFERROR(IF((COUNT('Eng GLA 6th, 7th, 8th'!AH76:AP76)=0)," ",(SUM('Eng GLA 6th, 7th, 8th'!AH76:AP76)/$CF$3)),"")</f>
        <v xml:space="preserve"> </v>
      </c>
      <c r="CG76" s="433" t="str">
        <f>IFERROR(IF((COUNT('Eng GLA 6th, 7th, 8th'!AR76:BH76)=0)," ",(SUM('Eng GLA 6th, 7th, 8th'!AR76:BH76)/$CG$3)),"")</f>
        <v xml:space="preserve"> </v>
      </c>
      <c r="CH76" s="433" t="str">
        <f>IFERROR(IF((COUNT('Eng GLA 6th, 7th, 8th'!BI76:BN76)=0)," ",(SUM('Eng GLA 6th, 7th, 8th'!BI76:BN76)/$CH$3)),"")</f>
        <v xml:space="preserve"> </v>
      </c>
      <c r="CI76" s="433" t="str">
        <f>IFERROR(IF((COUNT('Eng GLA 6th, 7th, 8th'!BO76:BT76)=0)," ",(SUM('Eng GLA 6th, 7th, 8th'!BO76:BT76)/$CI$3)),"")</f>
        <v xml:space="preserve"> </v>
      </c>
      <c r="CJ76" s="433" t="str">
        <f>IFERROR(IF((COUNT('Eng GLA 6th, 7th, 8th'!BU76:CF76)=0)," ",(SUM('Eng GLA 6th, 7th, 8th'!BU76:CF76)/$CJ$3)),"")</f>
        <v xml:space="preserve"> </v>
      </c>
      <c r="CK76" s="433" t="str">
        <f>IFERROR(IF((COUNT('Eng GLA 6th, 7th, 8th'!CH76:CX76)=0)," ",(SUM('Eng GLA 6th, 7th, 8th'!CH76:CX76)/$CK$3)),"")</f>
        <v xml:space="preserve"> </v>
      </c>
      <c r="CL76" s="433" t="str">
        <f>IFERROR(IF((COUNT('Eng GLA 6th, 7th, 8th'!CY76:DD76)=0)," ",(SUM('Eng GLA 6th, 7th, 8th'!CY76:DD76)/$CL$3)),"")</f>
        <v xml:space="preserve"> </v>
      </c>
      <c r="CM76" s="433" t="str">
        <f>IFERROR(IF((COUNT('Eng GLA 6th, 7th, 8th'!DE76:DJ76)=0)," ",(SUM('Eng GLA 6th, 7th, 8th'!DE76:DJ76)/$CM$3)),"")</f>
        <v xml:space="preserve"> </v>
      </c>
      <c r="CN76" s="433" t="str">
        <f>IFERROR(IF((COUNT('Eng GLA 6th, 7th, 8th'!DK76:DV76)=0)," ",(SUM('Eng GLA 6th, 7th, 8th'!DK76:DV76)/$CN$3)),"")</f>
        <v xml:space="preserve"> </v>
      </c>
    </row>
    <row r="77" spans="1:92" ht="12.75" customHeight="1" x14ac:dyDescent="0.2">
      <c r="A77" s="65">
        <v>70</v>
      </c>
      <c r="B77" s="65" t="str">
        <f>'English Scores- Leveled papers'!B76</f>
        <v/>
      </c>
      <c r="C77" s="66" t="str">
        <f>'RC Mastery Check+Question type'!H74</f>
        <v/>
      </c>
      <c r="D77" s="153" t="str">
        <f>'Cover Sheet'!L74</f>
        <v/>
      </c>
      <c r="E77" s="89" t="str">
        <f>IF($B77="","",IF(COUNTIFS('English Scores- Leveled papers'!$H$3:$KM$3,E$4,'English Scores- Leveled papers'!$H76:$KM76,"&gt;-1")=0,"",SUMIF('English Scores- Leveled papers'!$H$3:$KM$3,E$4,'English Scores- Leveled papers'!$H76:$KM76)))</f>
        <v/>
      </c>
      <c r="F77" s="89" t="str">
        <f>IF($B77="","",IF(COUNTIFS('English Scores- Leveled papers'!$H$3:$KM$3,F$4,'English Scores- Leveled papers'!$H76:$KM76,"&gt;-1")=0,"",SUMIF('English Scores- Leveled papers'!$H$3:$KM$3,F$4,'English Scores- Leveled papers'!$H76:$KM76)))</f>
        <v/>
      </c>
      <c r="G77" s="89" t="str">
        <f>IF($B77="","",IF(COUNTIFS('English Scores- Leveled papers'!$H$3:$KM$3,G$4,'English Scores- Leveled papers'!$H76:$KM76,"&gt;-1")=0,"",SUMIF('English Scores- Leveled papers'!$H$3:$KM$3,G$4,'English Scores- Leveled papers'!$H76:$KM76)))</f>
        <v/>
      </c>
      <c r="H77" s="89" t="str">
        <f>IF($B77="","",IF(COUNTIFS('English Scores- Leveled papers'!$H$3:$KM$3,H$4,'English Scores- Leveled papers'!$H76:$KM76,"&gt;-1")=0,"",SUMIF('English Scores- Leveled papers'!$H$3:$KM$3,H$4,'English Scores- Leveled papers'!$H76:$KM76)))</f>
        <v/>
      </c>
      <c r="I77" s="89" t="str">
        <f>IF($B77="","",IF(COUNTIFS('English Scores- Leveled papers'!$H$3:$KM$3,I$4,'English Scores- Leveled papers'!$H76:$KM76,"&gt;-1")=0,"",SUMIF('English Scores- Leveled papers'!$H$3:$KM$3,I$4,'English Scores- Leveled papers'!$H76:$KM76)))</f>
        <v/>
      </c>
      <c r="J77" s="89" t="str">
        <f>IF($B77="","",IF(COUNTIFS('English Scores- Leveled papers'!$H$3:$KM$3,J$4,'English Scores- Leveled papers'!$H76:$KM76,"&gt;-1")=0,"",SUMIF('English Scores- Leveled papers'!$H$3:$KM$3,J$4,'English Scores- Leveled papers'!$H76:$KM76)))</f>
        <v/>
      </c>
      <c r="K77" s="89" t="str">
        <f>IF($B77="","",IF(COUNTIFS('English Scores- Leveled papers'!$H$3:$KM$3,K$4,'English Scores- Leveled papers'!$H76:$KM76,"&gt;-1")=0,"",SUMIF('English Scores- Leveled papers'!$H$3:$KM$3,K$4,'English Scores- Leveled papers'!$H76:$KM76)))</f>
        <v/>
      </c>
      <c r="L77" s="89" t="str">
        <f>IF($B77="","",IF(COUNTIFS('English Scores- Leveled papers'!$H$3:$KM$3,L$4,'English Scores- Leveled papers'!$H76:$KM76,"&gt;-1")=0,"",SUMIF('English Scores- Leveled papers'!$H$3:$KM$3,L$4,'English Scores- Leveled papers'!$H76:$KM76)))</f>
        <v/>
      </c>
      <c r="M77" s="89" t="str">
        <f>IF($B77="","",IF(COUNTIFS('English Scores- Leveled papers'!$H$3:$KM$3,M$4,'English Scores- Leveled papers'!$H76:$KM76,"&gt;-1")=0,"",SUMIF('English Scores- Leveled papers'!$H$3:$KM$3,M$4,'English Scores- Leveled papers'!$H76:$KM76)))</f>
        <v/>
      </c>
      <c r="N77" s="89" t="str">
        <f>IF($B77="","",IF(COUNTIFS('English Scores- Leveled papers'!$H$3:$KM$3,N$4,'English Scores- Leveled papers'!$H76:$KM76,"&gt;-1")=0,"",SUMIF('English Scores- Leveled papers'!$H$3:$KM$3,N$4,'English Scores- Leveled papers'!$H76:$KM76)))</f>
        <v/>
      </c>
      <c r="O77" s="89" t="str">
        <f>IF($B77="","",IF(COUNTIFS('English Scores- Leveled papers'!$H$3:$KM$3,O$4,'English Scores- Leveled papers'!$H76:$KM76,"&gt;-1")=0,"",SUMIF('English Scores- Leveled papers'!$H$3:$KM$3,O$4,'English Scores- Leveled papers'!$H76:$KM76)))</f>
        <v/>
      </c>
      <c r="P77" s="89" t="str">
        <f>IF($B77="","",IF(COUNTIFS('English Scores- Leveled papers'!$H$3:$KM$3,P$4,'English Scores- Leveled papers'!$H76:$KM76,"&gt;-1")=0,"",SUMIF('English Scores- Leveled papers'!$H$3:$KM$3,P$4,'English Scores- Leveled papers'!$H76:$KM76)))</f>
        <v/>
      </c>
      <c r="Q77" s="89" t="str">
        <f>IF($B77="","",IF(COUNTIFS('English Scores- Leveled papers'!$H$3:$KM$3,Q$4,'English Scores- Leveled papers'!$H76:$KM76,"&gt;-1")=0,"",SUMIF('English Scores- Leveled papers'!$H$3:$KM$3,Q$4,'English Scores- Leveled papers'!$H76:$KM76)))</f>
        <v/>
      </c>
      <c r="R77" s="89" t="str">
        <f>IF($B77="","",IF(COUNTIFS('English Scores- Leveled papers'!$H$3:$KM$3,R$4,'English Scores- Leveled papers'!$H76:$KM76,"&gt;-1")=0,"",SUMIF('English Scores- Leveled papers'!$H$3:$KM$3,R$4,'English Scores- Leveled papers'!$H76:$KM76)))</f>
        <v/>
      </c>
      <c r="S77" s="89" t="str">
        <f>IF($B77="","",IF(COUNTIFS('English Scores- Leveled papers'!$H$3:$KM$3,S$4,'English Scores- Leveled papers'!$H76:$KM76,"&gt;-1")=0,"",SUMIF('English Scores- Leveled papers'!$H$3:$KM$3,S$4,'English Scores- Leveled papers'!$H76:$KM76)))</f>
        <v/>
      </c>
      <c r="T77" s="89" t="str">
        <f>IF($B77="","",IF(COUNTIFS('English Scores- Leveled papers'!$H$3:$KM$3,T$4,'English Scores- Leveled papers'!$H76:$KM76,"&gt;-1")=0,"",SUMIF('English Scores- Leveled papers'!$H$3:$KM$3,T$4,'English Scores- Leveled papers'!$H76:$KM76)))</f>
        <v/>
      </c>
      <c r="U77" s="89" t="str">
        <f>IF($B77="","",IF(COUNTIFS('English Scores- Leveled papers'!$H$3:$KM$3,U$4,'English Scores- Leveled papers'!$H76:$KM76,"&gt;-1")=0,"",SUMIF('English Scores- Leveled papers'!$H$3:$KM$3,U$4,'English Scores- Leveled papers'!$H76:$KM76)))</f>
        <v/>
      </c>
      <c r="V77" s="89" t="str">
        <f>IF($B77="","",IF(COUNTIFS('English Scores- Leveled papers'!$H$3:$KM$3,V$4,'English Scores- Leveled papers'!$H76:$KM76,"&gt;-1")=0,"",SUMIF('English Scores- Leveled papers'!$H$3:$KM$3,V$4,'English Scores- Leveled papers'!$H76:$KM76)))</f>
        <v/>
      </c>
      <c r="W77" s="89" t="str">
        <f>IF($B77="","",IF(COUNTIFS('English Scores- Leveled papers'!$H$3:$KM$3,W$4,'English Scores- Leveled papers'!$H76:$KM76,"&gt;-1")=0,"",SUMIF('English Scores- Leveled papers'!$H$3:$KM$3,W$4,'English Scores- Leveled papers'!$H76:$KM76)))</f>
        <v/>
      </c>
      <c r="X77" s="89" t="str">
        <f>IF($B77="","",IF(COUNTIFS('English Scores- Leveled papers'!$H$3:$KM$3,X$4,'English Scores- Leveled papers'!$H76:$KM76,"&gt;-1")=0,"",SUMIF('English Scores- Leveled papers'!$H$3:$KM$3,X$4,'English Scores- Leveled papers'!$H76:$KM76)))</f>
        <v/>
      </c>
      <c r="Y77" s="89" t="str">
        <f>IF($B77="","",IF(COUNTIFS('English Scores- Leveled papers'!$H$3:$KM$3,Y$4,'English Scores- Leveled papers'!$H76:$KM76,"&gt;-1")=0,"",SUMIF('English Scores- Leveled papers'!$H$3:$KM$3,Y$4,'English Scores- Leveled papers'!$H76:$KM76)))</f>
        <v/>
      </c>
      <c r="Z77" s="89" t="str">
        <f>IF($B77="","",IF(COUNTIFS('English Scores- Leveled papers'!$H$3:$KM$3,Z$4,'English Scores- Leveled papers'!$H76:$KM76,"&gt;-1")=0,"",SUMIF('English Scores- Leveled papers'!$H$3:$KM$3,Z$4,'English Scores- Leveled papers'!$H76:$KM76)))</f>
        <v/>
      </c>
      <c r="AA77" s="89" t="str">
        <f>IF($B77="","",IF(COUNTIFS('English Scores- Leveled papers'!$H$3:$KM$3,AA$4,'English Scores- Leveled papers'!$H76:$KM76,"&gt;-1")=0,"",SUMIF('English Scores- Leveled papers'!$H$3:$KM$3,AA$4,'English Scores- Leveled papers'!$H76:$KM76)))</f>
        <v/>
      </c>
      <c r="AB77" s="89" t="str">
        <f>IF($B77="","",IF(COUNTIFS('English Scores- Leveled papers'!$H$3:$KM$3,AB$4,'English Scores- Leveled papers'!$H76:$KM76,"&gt;-1")=0,"",SUMIF('English Scores- Leveled papers'!$H$3:$KM$3,AB$4,'English Scores- Leveled papers'!$H76:$KM76)))</f>
        <v/>
      </c>
      <c r="AC77" s="89" t="str">
        <f>IF($B77="","",IF(COUNTIFS('English Scores- Leveled papers'!$H$3:$KM$3,AC$4,'English Scores- Leveled papers'!$H76:$KM76,"&gt;-1")=0,"",SUMIF('English Scores- Leveled papers'!$H$3:$KM$3,AC$4,'English Scores- Leveled papers'!$H76:$KM76)))</f>
        <v/>
      </c>
      <c r="AD77" s="89" t="str">
        <f>IF($B77="","",IF(COUNTIFS('English Scores- Leveled papers'!$H$3:$KM$3,AD$4,'English Scores- Leveled papers'!$H76:$KM76,"&gt;-1")=0,"",SUMIF('English Scores- Leveled papers'!$H$3:$KM$3,AD$4,'English Scores- Leveled papers'!$H76:$KM76)))</f>
        <v/>
      </c>
      <c r="AE77" s="89" t="str">
        <f>IF($B77="","",IF(COUNTIFS('English Scores- Leveled papers'!$H$3:$KM$3,AE$4,'English Scores- Leveled papers'!$H76:$KM76,"&gt;-1")=0,"",SUMIF('English Scores- Leveled papers'!$H$3:$KM$3,AE$4,'English Scores- Leveled papers'!$H76:$KM76)))</f>
        <v/>
      </c>
      <c r="AF77" s="89" t="str">
        <f>IF($B77="","",IF(COUNTIFS('English Scores- Leveled papers'!$H$3:$KM$3,AF$4,'English Scores- Leveled papers'!$H76:$KM76,"&gt;-1")=0,"",SUMIF('English Scores- Leveled papers'!$H$3:$KM$3,AF$4,'English Scores- Leveled papers'!$H76:$KM76)))</f>
        <v/>
      </c>
      <c r="AG77" s="89" t="str">
        <f>IF($B77="","",IF(COUNTIFS('English Scores- Leveled papers'!$H$3:$KM$3,AG$4,'English Scores- Leveled papers'!$H76:$KM76,"&gt;-1")=0,"",SUMIF('English Scores- Leveled papers'!$H$3:$KM$3,AG$4,'English Scores- Leveled papers'!$H76:$KM76)))</f>
        <v/>
      </c>
      <c r="AH77" s="89" t="str">
        <f>IF($B77="","",IF(COUNTIFS('English Scores- Leveled papers'!$H$3:$KM$3,AH$4,'English Scores- Leveled papers'!$H76:$KM76,"&gt;-1")=0,"",SUMIF('English Scores- Leveled papers'!$H$3:$KM$3,AH$4,'English Scores- Leveled papers'!$H76:$KM76)))</f>
        <v/>
      </c>
      <c r="AI77" s="89" t="str">
        <f>IF($B77="","",IF(COUNTIFS('English Scores- Leveled papers'!$H$3:$KM$3,AI$4,'English Scores- Leveled papers'!$H76:$KM76,"&gt;-1")=0,"",SUMIF('English Scores- Leveled papers'!$H$3:$KM$3,AI$4,'English Scores- Leveled papers'!$H76:$KM76)))</f>
        <v/>
      </c>
      <c r="AJ77" s="89" t="str">
        <f>IF($B77="","",IF(COUNTIFS('English Scores- Leveled papers'!$H$3:$KM$3,AJ$4,'English Scores- Leveled papers'!$H76:$KM76,"&gt;-1")=0,"",SUMIF('English Scores- Leveled papers'!$H$3:$KM$3,AJ$4,'English Scores- Leveled papers'!$H76:$KM76)))</f>
        <v/>
      </c>
      <c r="AK77" s="89" t="str">
        <f>IF($B77="","",IF(COUNTIFS('English Scores- Leveled papers'!$H$3:$KM$3,AK$4,'English Scores- Leveled papers'!$H76:$KM76,"&gt;-1")=0,"",SUMIF('English Scores- Leveled papers'!$H$3:$KM$3,AK$4,'English Scores- Leveled papers'!$H76:$KM76)))</f>
        <v/>
      </c>
      <c r="AL77" s="89" t="str">
        <f>IF($B77="","",IF(COUNTIFS('English Scores- Leveled papers'!$H$3:$KM$3,AL$4,'English Scores- Leveled papers'!$H76:$KM76,"&gt;-1")=0,"",SUMIF('English Scores- Leveled papers'!$H$3:$KM$3,AL$4,'English Scores- Leveled papers'!$H76:$KM76)))</f>
        <v/>
      </c>
      <c r="AM77" s="89" t="str">
        <f>IF($B77="","",IF(COUNTIFS('English Scores- Leveled papers'!$H$3:$KM$3,AM$4,'English Scores- Leveled papers'!$H76:$KM76,"&gt;-1")=0,"",SUMIF('English Scores- Leveled papers'!$H$3:$KM$3,AM$4,'English Scores- Leveled papers'!$H76:$KM76)))</f>
        <v/>
      </c>
      <c r="AN77" s="89" t="str">
        <f>IF($B77="","",IF(COUNTIFS('English Scores- Leveled papers'!$H$3:$KM$3,AN$4,'English Scores- Leveled papers'!$H76:$KM76,"&gt;-1")=0,"",SUMIF('English Scores- Leveled papers'!$H$3:$KM$3,AN$4,'English Scores- Leveled papers'!$H76:$KM76)))</f>
        <v/>
      </c>
      <c r="AO77" s="89" t="str">
        <f>IF($B77="","",IF(COUNTIFS('English Scores- Leveled papers'!$H$3:$KM$3,AO$4,'English Scores- Leveled papers'!$H76:$KM76,"&gt;-1")=0,"",SUMIF('English Scores- Leveled papers'!$H$3:$KM$3,AO$4,'English Scores- Leveled papers'!$H76:$KM76)))</f>
        <v/>
      </c>
      <c r="AP77" s="89" t="str">
        <f>IF($B77="","",IF(COUNTIFS('English Scores- Leveled papers'!$H$3:$KM$3,AP$4,'English Scores- Leveled papers'!$H76:$KM76,"&gt;-1")=0,"",SUMIF('English Scores- Leveled papers'!$H$3:$KM$3,AP$4,'English Scores- Leveled papers'!$H76:$KM76)))</f>
        <v/>
      </c>
      <c r="AQ77" s="89" t="str">
        <f>IF($B77="","",IF(COUNTIFS('English Scores- Leveled papers'!$H$3:$KM$3,AQ$4,'English Scores- Leveled papers'!$H76:$KM76,"&gt;-1")=0,"",SUMIF('English Scores- Leveled papers'!$H$3:$KM$3,AQ$4,'English Scores- Leveled papers'!$H76:$KM76)))</f>
        <v/>
      </c>
      <c r="AR77" s="89" t="str">
        <f>IF($B77="","",IF(COUNTIFS('English Scores- Leveled papers'!$H$3:$KM$3,AR$4,'English Scores- Leveled papers'!$H76:$KM76,"&gt;-1")=0,"",SUMIF('English Scores- Leveled papers'!$H$3:$KM$3,AR$4,'English Scores- Leveled papers'!$H76:$KM76)))</f>
        <v/>
      </c>
      <c r="AS77" s="89" t="str">
        <f>IF($B77="","",IF(COUNTIFS('English Scores- Leveled papers'!$H$3:$KM$3,AS$4,'English Scores- Leveled papers'!$H76:$KM76,"&gt;-1")=0,"",SUMIF('English Scores- Leveled papers'!$H$3:$KM$3,AS$4,'English Scores- Leveled papers'!$H76:$KM76)))</f>
        <v/>
      </c>
      <c r="AT77" s="89" t="str">
        <f>IF($B77="","",IF(COUNTIFS('English Scores- Leveled papers'!$H$3:$KM$3,AT$4,'English Scores- Leveled papers'!$H76:$KM76,"&gt;-1")=0,"",SUMIF('English Scores- Leveled papers'!$H$3:$KM$3,AT$4,'English Scores- Leveled papers'!$H76:$KM76)))</f>
        <v/>
      </c>
      <c r="AU77" s="89" t="str">
        <f>IF($B77="","",IF(COUNTIFS('English Scores- Leveled papers'!$H$3:$KM$3,AU$4,'English Scores- Leveled papers'!$H76:$KM76,"&gt;-1")=0,"",SUMIF('English Scores- Leveled papers'!$H$3:$KM$3,AU$4,'English Scores- Leveled papers'!$H76:$KM76)))</f>
        <v/>
      </c>
      <c r="AV77" s="89" t="str">
        <f>IF($B77="","",IF(COUNTIFS('English Scores- Leveled papers'!$H$3:$KM$3,AV$4,'English Scores- Leveled papers'!$H76:$KM76,"&gt;-1")=0,"",SUMIF('English Scores- Leveled papers'!$H$3:$KM$3,AV$4,'English Scores- Leveled papers'!$H76:$KM76)))</f>
        <v/>
      </c>
      <c r="AW77" s="89" t="str">
        <f>IF($B77="","",IF(COUNTIFS('English Scores- Leveled papers'!$H$3:$KM$3,AW$4,'English Scores- Leveled papers'!$H76:$KM76,"&gt;-1")=0,"",SUMIF('English Scores- Leveled papers'!$H$3:$KM$3,AW$4,'English Scores- Leveled papers'!$H76:$KM76)))</f>
        <v/>
      </c>
      <c r="AX77" s="89" t="str">
        <f>IF($B77="","",IF(COUNTIFS('English Scores- Leveled papers'!$H$3:$KM$3,AX$4,'English Scores- Leveled papers'!$H76:$KM76,"&gt;-1")=0,"",SUMIF('English Scores- Leveled papers'!$H$3:$KM$3,AX$4,'English Scores- Leveled papers'!$H76:$KM76)))</f>
        <v/>
      </c>
      <c r="AY77" s="89" t="str">
        <f>IF($B77="","",IF(COUNTIFS('English Scores- Leveled papers'!$H$3:$KM$3,AY$4,'English Scores- Leveled papers'!$H76:$KM76,"&gt;-1")=0,"",SUMIF('English Scores- Leveled papers'!$H$3:$KM$3,AY$4,'English Scores- Leveled papers'!$H76:$KM76)))</f>
        <v/>
      </c>
      <c r="AZ77" s="89" t="str">
        <f>IF($B77="","",IF(COUNTIFS('English Scores- Leveled papers'!$H$3:$KM$3,AZ$4,'English Scores- Leveled papers'!$H76:$KM76,"&gt;-1")=0,"",SUMIF('English Scores- Leveled papers'!$H$3:$KM$3,AZ$4,'English Scores- Leveled papers'!$H76:$KM76)))</f>
        <v/>
      </c>
      <c r="BA77" s="89" t="str">
        <f>IF($B77="","",IF(COUNTIFS('English Scores- Leveled papers'!$H$3:$KM$3,BA$4,'English Scores- Leveled papers'!$H76:$KM76,"&gt;-1")=0,"",SUMIF('English Scores- Leveled papers'!$H$3:$KM$3,BA$4,'English Scores- Leveled papers'!$H76:$KM76)))</f>
        <v/>
      </c>
      <c r="BB77" s="89" t="str">
        <f>IF($B77="","",IF(COUNTIFS('English Scores- Leveled papers'!$H$3:$KM$3,BB$4,'English Scores- Leveled papers'!$H76:$KM76,"&gt;-1")=0,"",SUMIF('English Scores- Leveled papers'!$H$3:$KM$3,BB$4,'English Scores- Leveled papers'!$H76:$KM76)))</f>
        <v/>
      </c>
      <c r="BC77" s="89" t="str">
        <f>IF($B77="","",IF(COUNTIFS('English Scores- Leveled papers'!$H$3:$KM$3,BC$4,'English Scores- Leveled papers'!$H76:$KM76,"&gt;-1")=0,"",SUMIF('English Scores- Leveled papers'!$H$3:$KM$3,BC$4,'English Scores- Leveled papers'!$H76:$KM76)))</f>
        <v/>
      </c>
      <c r="BD77" s="89" t="str">
        <f>IF($B77="","",IF(COUNTIFS('English Scores- Leveled papers'!$H$3:$KM$3,BD$4,'English Scores- Leveled papers'!$H76:$KM76,"&gt;-1")=0,"",SUMIF('English Scores- Leveled papers'!$H$3:$KM$3,BD$4,'English Scores- Leveled papers'!$H76:$KM76)))</f>
        <v/>
      </c>
      <c r="BE77" s="89" t="str">
        <f>IF($B77="","",IF(COUNTIFS('English Scores- Leveled papers'!$H$3:$KM$3,BE$4,'English Scores- Leveled papers'!$H76:$KM76,"&gt;-1")=0,"",SUMIF('English Scores- Leveled papers'!$H$3:$KM$3,BE$4,'English Scores- Leveled papers'!$H76:$KM76)))</f>
        <v/>
      </c>
      <c r="BF77" s="89" t="str">
        <f>IF($B77="","",IF(COUNTIFS('English Scores- Leveled papers'!$H$3:$KM$3,BF$4,'English Scores- Leveled papers'!$H76:$KM76,"&gt;-1")=0,"",SUMIF('English Scores- Leveled papers'!$H$3:$KM$3,BF$4,'English Scores- Leveled papers'!$H76:$KM76)))</f>
        <v/>
      </c>
      <c r="BG77" s="89" t="str">
        <f>IF($B77="","",IF(COUNTIFS('English Scores- Leveled papers'!$H$3:$KM$3,BG$4,'English Scores- Leveled papers'!$H76:$KM76,"&gt;-1")=0,"",SUMIF('English Scores- Leveled papers'!$H$3:$KM$3,BG$4,'English Scores- Leveled papers'!$H76:$KM76)))</f>
        <v/>
      </c>
      <c r="BH77" s="89" t="str">
        <f>IF($B77="","",IF(COUNTIFS('English Scores- Leveled papers'!$H$3:$KM$3,BH$4,'English Scores- Leveled papers'!$H76:$KM76,"&gt;-1")=0,"",SUMIF('English Scores- Leveled papers'!$H$3:$KM$3,BH$4,'English Scores- Leveled papers'!$H76:$KM76)))</f>
        <v/>
      </c>
      <c r="BI77" s="89" t="str">
        <f>IF($B77="","",IF(COUNTIFS('English Scores- Leveled papers'!$H$3:$KM$3,BI$4,'English Scores- Leveled papers'!$H76:$KM76,"&gt;-1")=0,"",SUMIF('English Scores- Leveled papers'!$H$3:$KM$3,BI$4,'English Scores- Leveled papers'!$H76:$KM76)))</f>
        <v/>
      </c>
      <c r="BJ77" s="89" t="str">
        <f>IF($B77="","",IF(COUNTIFS('English Scores- Leveled papers'!$H$3:$KM$3,BJ$4,'English Scores- Leveled papers'!$H76:$KM76,"&gt;-1")=0,"",SUMIF('English Scores- Leveled papers'!$H$3:$KM$3,BJ$4,'English Scores- Leveled papers'!$H76:$KM76)))</f>
        <v/>
      </c>
      <c r="BK77" s="89" t="str">
        <f>IF($B77="","",IF(COUNTIFS('English Scores- Leveled papers'!$H$3:$KM$3,BK$4,'English Scores- Leveled papers'!$H76:$KM76,"&gt;-1")=0,"",SUMIF('English Scores- Leveled papers'!$H$3:$KM$3,BK$4,'English Scores- Leveled papers'!$H76:$KM76)))</f>
        <v/>
      </c>
      <c r="BL77" s="89" t="str">
        <f>IF($B77="","",IF(COUNTIFS('English Scores- Leveled papers'!$H$3:$KM$3,BL$4,'English Scores- Leveled papers'!$H76:$KM76,"&gt;-1")=0,"",SUMIF('English Scores- Leveled papers'!$H$3:$KM$3,BL$4,'English Scores- Leveled papers'!$H76:$KM76)))</f>
        <v/>
      </c>
      <c r="BM77" s="89" t="str">
        <f>IF($B77="","",IF(COUNTIFS('Eng GLA 6th, 7th, 8th'!$E$3:$DV$3,BM$4,'Eng GLA 6th, 7th, 8th'!$E77:$DV77, "&gt;-1")=0,"",SUMIF('Eng GLA 6th, 7th, 8th'!$E$3:$DV$3,BM$4,'Eng GLA 6th, 7th, 8th'!$E77:$DV77)))</f>
        <v/>
      </c>
      <c r="BN77" s="89" t="str">
        <f>IF($B77="","",IF(COUNTIFS('Eng GLA 6th, 7th, 8th'!$E$3:$DV$3,BN$4,'Eng GLA 6th, 7th, 8th'!$E77:$DV77, "&gt;-1")=0,"",SUMIF('Eng GLA 6th, 7th, 8th'!$E$3:$DV$3,BN$4,'Eng GLA 6th, 7th, 8th'!$E77:$DV77)))</f>
        <v/>
      </c>
      <c r="BO77" s="89" t="str">
        <f>IF($B77="","",IF(COUNTIFS('Eng GLA 6th, 7th, 8th'!$E$3:$DV$3,BO$4,'Eng GLA 6th, 7th, 8th'!$E77:$DV77, "&gt;-1")=0,"",SUMIF('Eng GLA 6th, 7th, 8th'!$E$3:$DV$3,BO$4,'Eng GLA 6th, 7th, 8th'!$E77:$DV77)))</f>
        <v/>
      </c>
      <c r="BP77" s="89" t="str">
        <f>IF($B77="","",IF(COUNTIFS('Eng GLA 6th, 7th, 8th'!$E$3:$DV$3,BP$4,'Eng GLA 6th, 7th, 8th'!$E77:$DV77, "&gt;-1")=0,"",SUMIF('Eng GLA 6th, 7th, 8th'!$E$3:$DV$3,BP$4,'Eng GLA 6th, 7th, 8th'!$E77:$DV77)))</f>
        <v/>
      </c>
      <c r="BQ77" s="89" t="str">
        <f>IF($B77="","",IF(COUNTIFS('Eng GLA 6th, 7th, 8th'!$E$3:$DV$3,BQ$4,'Eng GLA 6th, 7th, 8th'!$E77:$DV77, "&gt;-1")=0,"",SUMIF('Eng GLA 6th, 7th, 8th'!$E$3:$DV$3,BQ$4,'Eng GLA 6th, 7th, 8th'!$E77:$DV77)))</f>
        <v/>
      </c>
      <c r="BR77" s="89" t="str">
        <f>IF($B77="","",IF(COUNTIFS('Eng GLA 6th, 7th, 8th'!$E$3:$DV$3,BR$4,'Eng GLA 6th, 7th, 8th'!$E77:$DV77, "&gt;-1")=0,"",SUMIF('Eng GLA 6th, 7th, 8th'!$E$3:$DV$3,BR$4,'Eng GLA 6th, 7th, 8th'!$E77:$DV77)))</f>
        <v/>
      </c>
      <c r="BS77" s="89" t="str">
        <f>IF($B77="","",IF(COUNTIFS('Eng GLA 6th, 7th, 8th'!$E$3:$DV$3,BS$4,'Eng GLA 6th, 7th, 8th'!$E77:$DV77, "&gt;-1")=0,"",SUMIF('Eng GLA 6th, 7th, 8th'!$E$3:$DV$3,BS$4,'Eng GLA 6th, 7th, 8th'!$E77:$DV77)))</f>
        <v/>
      </c>
      <c r="BT77" s="89" t="str">
        <f>IF($B77="","",IF(COUNTIFS('Eng GLA 6th, 7th, 8th'!$E$3:$DV$3,BT$4,'Eng GLA 6th, 7th, 8th'!$E77:$DV77, "&gt;-1")=0,"",SUMIF('Eng GLA 6th, 7th, 8th'!$E$3:$DV$3,BT$4,'Eng GLA 6th, 7th, 8th'!$E77:$DV77)))</f>
        <v/>
      </c>
      <c r="BU77" s="89" t="str">
        <f>IF($B77="","",IF(COUNTIFS('Eng GLA 6th, 7th, 8th'!$E$3:$DV$3,BU$4,'Eng GLA 6th, 7th, 8th'!$E77:$DV77, "&gt;-1")=0,"",SUMIF('Eng GLA 6th, 7th, 8th'!$E$3:$DV$3,BU$4,'Eng GLA 6th, 7th, 8th'!$E77:$DV77)))</f>
        <v/>
      </c>
      <c r="BV77" s="89" t="str">
        <f>IF($B77="","",IF(COUNTIFS('Eng GLA 6th, 7th, 8th'!$E$3:$DV$3,BV$4,'Eng GLA 6th, 7th, 8th'!$E77:$DV77, "&gt;-1")=0,"",SUMIF('Eng GLA 6th, 7th, 8th'!$E$3:$DV$3,BV$4,'Eng GLA 6th, 7th, 8th'!$E77:$DV77)))</f>
        <v/>
      </c>
      <c r="BW77" s="89" t="str">
        <f>IF($B77="","",IF(COUNTIFS('Eng GLA 6th, 7th, 8th'!$E$3:$DV$3,BW$4,'Eng GLA 6th, 7th, 8th'!$E77:$DV77, "&gt;-1")=0,"",SUMIF('Eng GLA 6th, 7th, 8th'!$E$3:$DV$3,BW$4,'Eng GLA 6th, 7th, 8th'!$E77:$DV77)))</f>
        <v/>
      </c>
      <c r="BX77" s="89" t="str">
        <f>IF($B77="","",IF(COUNTIFS('Eng GLA 6th, 7th, 8th'!$E$3:$DV$3,BX$4,'Eng GLA 6th, 7th, 8th'!$E77:$DV77, "&gt;-1")=0,"",SUMIF('Eng GLA 6th, 7th, 8th'!$E$3:$DV$3,BX$4,'Eng GLA 6th, 7th, 8th'!$E77:$DV77)))</f>
        <v/>
      </c>
      <c r="BY77" s="89" t="str">
        <f>IF($B77="","",IF(COUNTIFS('Eng GLA 6th, 7th, 8th'!$E$3:$DV$3,BY$4,'Eng GLA 6th, 7th, 8th'!$E77:$DV77, "&gt;-1")=0,"",SUMIF('Eng GLA 6th, 7th, 8th'!$E$3:$DV$3,BY$4,'Eng GLA 6th, 7th, 8th'!$E77:$DV77)))</f>
        <v/>
      </c>
      <c r="BZ77" s="89" t="str">
        <f>IF($B77="","",IF(COUNTIFS('Eng GLA 6th, 7th, 8th'!$E$3:$DV$3,BZ$4,'Eng GLA 6th, 7th, 8th'!$E77:$DV77, "&gt;-1")=0,"",SUMIF('Eng GLA 6th, 7th, 8th'!$E$3:$DV$3,BZ$4,'Eng GLA 6th, 7th, 8th'!$E77:$DV77)))</f>
        <v/>
      </c>
      <c r="CA77" s="89" t="str">
        <f>IF($B77="","",IF(COUNTIFS('Eng GLA 6th, 7th, 8th'!$E$3:$DV$3,CA$4,'Eng GLA 6th, 7th, 8th'!$E77:$DV77, "&gt;-1")=0,"",SUMIF('Eng GLA 6th, 7th, 8th'!$E$3:$DV$3,CA$4,'Eng GLA 6th, 7th, 8th'!$E77:$DV77)))</f>
        <v/>
      </c>
      <c r="CB77" s="426"/>
      <c r="CC77" s="133" t="str">
        <f>IFERROR(IF((COUNT('Eng GLA 6th, 7th, 8th'!E77:U77)=0)," ",(SUM('Eng GLA 6th, 7th, 8th'!E77:U77)/$CC$3)),"")</f>
        <v xml:space="preserve"> </v>
      </c>
      <c r="CD77" s="133" t="str">
        <f>IFERROR(IF((COUNT('Eng GLA 6th, 7th, 8th'!V77:AA77)=0)," ",(SUM('Eng GLA 6th, 7th, 8th'!V77:AA77)/$CD$3)),"")</f>
        <v xml:space="preserve"> </v>
      </c>
      <c r="CE77" s="133" t="str">
        <f>IFERROR(IF((COUNT('Eng GLA 6th, 7th, 8th'!AB77:AG77)=0)," ",(SUM('Eng GLA 6th, 7th, 8th'!AB77:AG77)/$CE$3)),"")</f>
        <v xml:space="preserve"> </v>
      </c>
      <c r="CF77" s="133" t="str">
        <f>IFERROR(IF((COUNT('Eng GLA 6th, 7th, 8th'!AH77:AP77)=0)," ",(SUM('Eng GLA 6th, 7th, 8th'!AH77:AP77)/$CF$3)),"")</f>
        <v xml:space="preserve"> </v>
      </c>
      <c r="CG77" s="433" t="str">
        <f>IFERROR(IF((COUNT('Eng GLA 6th, 7th, 8th'!AR77:BH77)=0)," ",(SUM('Eng GLA 6th, 7th, 8th'!AR77:BH77)/$CG$3)),"")</f>
        <v xml:space="preserve"> </v>
      </c>
      <c r="CH77" s="433" t="str">
        <f>IFERROR(IF((COUNT('Eng GLA 6th, 7th, 8th'!BI77:BN77)=0)," ",(SUM('Eng GLA 6th, 7th, 8th'!BI77:BN77)/$CH$3)),"")</f>
        <v xml:space="preserve"> </v>
      </c>
      <c r="CI77" s="433" t="str">
        <f>IFERROR(IF((COUNT('Eng GLA 6th, 7th, 8th'!BO77:BT77)=0)," ",(SUM('Eng GLA 6th, 7th, 8th'!BO77:BT77)/$CI$3)),"")</f>
        <v xml:space="preserve"> </v>
      </c>
      <c r="CJ77" s="433" t="str">
        <f>IFERROR(IF((COUNT('Eng GLA 6th, 7th, 8th'!BU77:CF77)=0)," ",(SUM('Eng GLA 6th, 7th, 8th'!BU77:CF77)/$CJ$3)),"")</f>
        <v xml:space="preserve"> </v>
      </c>
      <c r="CK77" s="433" t="str">
        <f>IFERROR(IF((COUNT('Eng GLA 6th, 7th, 8th'!CH77:CX77)=0)," ",(SUM('Eng GLA 6th, 7th, 8th'!CH77:CX77)/$CK$3)),"")</f>
        <v xml:space="preserve"> </v>
      </c>
      <c r="CL77" s="433" t="str">
        <f>IFERROR(IF((COUNT('Eng GLA 6th, 7th, 8th'!CY77:DD77)=0)," ",(SUM('Eng GLA 6th, 7th, 8th'!CY77:DD77)/$CL$3)),"")</f>
        <v xml:space="preserve"> </v>
      </c>
      <c r="CM77" s="433" t="str">
        <f>IFERROR(IF((COUNT('Eng GLA 6th, 7th, 8th'!DE77:DJ77)=0)," ",(SUM('Eng GLA 6th, 7th, 8th'!DE77:DJ77)/$CM$3)),"")</f>
        <v xml:space="preserve"> </v>
      </c>
      <c r="CN77" s="433" t="str">
        <f>IFERROR(IF((COUNT('Eng GLA 6th, 7th, 8th'!DK77:DV77)=0)," ",(SUM('Eng GLA 6th, 7th, 8th'!DK77:DV77)/$CN$3)),"")</f>
        <v xml:space="preserve"> </v>
      </c>
    </row>
    <row r="78" spans="1:92" ht="12.75" customHeight="1" x14ac:dyDescent="0.2">
      <c r="A78" s="65">
        <v>71</v>
      </c>
      <c r="B78" s="65" t="str">
        <f>'English Scores- Leveled papers'!B77</f>
        <v/>
      </c>
      <c r="C78" s="66" t="str">
        <f>'RC Mastery Check+Question type'!H75</f>
        <v/>
      </c>
      <c r="D78" s="153" t="str">
        <f>'Cover Sheet'!L75</f>
        <v/>
      </c>
      <c r="E78" s="89" t="str">
        <f>IF($B78="","",IF(COUNTIFS('English Scores- Leveled papers'!$H$3:$KM$3,E$4,'English Scores- Leveled papers'!$H77:$KM77,"&gt;-1")=0,"",SUMIF('English Scores- Leveled papers'!$H$3:$KM$3,E$4,'English Scores- Leveled papers'!$H77:$KM77)))</f>
        <v/>
      </c>
      <c r="F78" s="89" t="str">
        <f>IF($B78="","",IF(COUNTIFS('English Scores- Leveled papers'!$H$3:$KM$3,F$4,'English Scores- Leveled papers'!$H77:$KM77,"&gt;-1")=0,"",SUMIF('English Scores- Leveled papers'!$H$3:$KM$3,F$4,'English Scores- Leveled papers'!$H77:$KM77)))</f>
        <v/>
      </c>
      <c r="G78" s="89" t="str">
        <f>IF($B78="","",IF(COUNTIFS('English Scores- Leveled papers'!$H$3:$KM$3,G$4,'English Scores- Leveled papers'!$H77:$KM77,"&gt;-1")=0,"",SUMIF('English Scores- Leveled papers'!$H$3:$KM$3,G$4,'English Scores- Leveled papers'!$H77:$KM77)))</f>
        <v/>
      </c>
      <c r="H78" s="89" t="str">
        <f>IF($B78="","",IF(COUNTIFS('English Scores- Leveled papers'!$H$3:$KM$3,H$4,'English Scores- Leveled papers'!$H77:$KM77,"&gt;-1")=0,"",SUMIF('English Scores- Leveled papers'!$H$3:$KM$3,H$4,'English Scores- Leveled papers'!$H77:$KM77)))</f>
        <v/>
      </c>
      <c r="I78" s="89" t="str">
        <f>IF($B78="","",IF(COUNTIFS('English Scores- Leveled papers'!$H$3:$KM$3,I$4,'English Scores- Leveled papers'!$H77:$KM77,"&gt;-1")=0,"",SUMIF('English Scores- Leveled papers'!$H$3:$KM$3,I$4,'English Scores- Leveled papers'!$H77:$KM77)))</f>
        <v/>
      </c>
      <c r="J78" s="89" t="str">
        <f>IF($B78="","",IF(COUNTIFS('English Scores- Leveled papers'!$H$3:$KM$3,J$4,'English Scores- Leveled papers'!$H77:$KM77,"&gt;-1")=0,"",SUMIF('English Scores- Leveled papers'!$H$3:$KM$3,J$4,'English Scores- Leveled papers'!$H77:$KM77)))</f>
        <v/>
      </c>
      <c r="K78" s="89" t="str">
        <f>IF($B78="","",IF(COUNTIFS('English Scores- Leveled papers'!$H$3:$KM$3,K$4,'English Scores- Leveled papers'!$H77:$KM77,"&gt;-1")=0,"",SUMIF('English Scores- Leveled papers'!$H$3:$KM$3,K$4,'English Scores- Leveled papers'!$H77:$KM77)))</f>
        <v/>
      </c>
      <c r="L78" s="89" t="str">
        <f>IF($B78="","",IF(COUNTIFS('English Scores- Leveled papers'!$H$3:$KM$3,L$4,'English Scores- Leveled papers'!$H77:$KM77,"&gt;-1")=0,"",SUMIF('English Scores- Leveled papers'!$H$3:$KM$3,L$4,'English Scores- Leveled papers'!$H77:$KM77)))</f>
        <v/>
      </c>
      <c r="M78" s="89" t="str">
        <f>IF($B78="","",IF(COUNTIFS('English Scores- Leveled papers'!$H$3:$KM$3,M$4,'English Scores- Leveled papers'!$H77:$KM77,"&gt;-1")=0,"",SUMIF('English Scores- Leveled papers'!$H$3:$KM$3,M$4,'English Scores- Leveled papers'!$H77:$KM77)))</f>
        <v/>
      </c>
      <c r="N78" s="89" t="str">
        <f>IF($B78="","",IF(COUNTIFS('English Scores- Leveled papers'!$H$3:$KM$3,N$4,'English Scores- Leveled papers'!$H77:$KM77,"&gt;-1")=0,"",SUMIF('English Scores- Leveled papers'!$H$3:$KM$3,N$4,'English Scores- Leveled papers'!$H77:$KM77)))</f>
        <v/>
      </c>
      <c r="O78" s="89" t="str">
        <f>IF($B78="","",IF(COUNTIFS('English Scores- Leveled papers'!$H$3:$KM$3,O$4,'English Scores- Leveled papers'!$H77:$KM77,"&gt;-1")=0,"",SUMIF('English Scores- Leveled papers'!$H$3:$KM$3,O$4,'English Scores- Leveled papers'!$H77:$KM77)))</f>
        <v/>
      </c>
      <c r="P78" s="89" t="str">
        <f>IF($B78="","",IF(COUNTIFS('English Scores- Leveled papers'!$H$3:$KM$3,P$4,'English Scores- Leveled papers'!$H77:$KM77,"&gt;-1")=0,"",SUMIF('English Scores- Leveled papers'!$H$3:$KM$3,P$4,'English Scores- Leveled papers'!$H77:$KM77)))</f>
        <v/>
      </c>
      <c r="Q78" s="89" t="str">
        <f>IF($B78="","",IF(COUNTIFS('English Scores- Leveled papers'!$H$3:$KM$3,Q$4,'English Scores- Leveled papers'!$H77:$KM77,"&gt;-1")=0,"",SUMIF('English Scores- Leveled papers'!$H$3:$KM$3,Q$4,'English Scores- Leveled papers'!$H77:$KM77)))</f>
        <v/>
      </c>
      <c r="R78" s="89" t="str">
        <f>IF($B78="","",IF(COUNTIFS('English Scores- Leveled papers'!$H$3:$KM$3,R$4,'English Scores- Leveled papers'!$H77:$KM77,"&gt;-1")=0,"",SUMIF('English Scores- Leveled papers'!$H$3:$KM$3,R$4,'English Scores- Leveled papers'!$H77:$KM77)))</f>
        <v/>
      </c>
      <c r="S78" s="89" t="str">
        <f>IF($B78="","",IF(COUNTIFS('English Scores- Leveled papers'!$H$3:$KM$3,S$4,'English Scores- Leveled papers'!$H77:$KM77,"&gt;-1")=0,"",SUMIF('English Scores- Leveled papers'!$H$3:$KM$3,S$4,'English Scores- Leveled papers'!$H77:$KM77)))</f>
        <v/>
      </c>
      <c r="T78" s="89" t="str">
        <f>IF($B78="","",IF(COUNTIFS('English Scores- Leveled papers'!$H$3:$KM$3,T$4,'English Scores- Leveled papers'!$H77:$KM77,"&gt;-1")=0,"",SUMIF('English Scores- Leveled papers'!$H$3:$KM$3,T$4,'English Scores- Leveled papers'!$H77:$KM77)))</f>
        <v/>
      </c>
      <c r="U78" s="89" t="str">
        <f>IF($B78="","",IF(COUNTIFS('English Scores- Leveled papers'!$H$3:$KM$3,U$4,'English Scores- Leveled papers'!$H77:$KM77,"&gt;-1")=0,"",SUMIF('English Scores- Leveled papers'!$H$3:$KM$3,U$4,'English Scores- Leveled papers'!$H77:$KM77)))</f>
        <v/>
      </c>
      <c r="V78" s="89" t="str">
        <f>IF($B78="","",IF(COUNTIFS('English Scores- Leveled papers'!$H$3:$KM$3,V$4,'English Scores- Leveled papers'!$H77:$KM77,"&gt;-1")=0,"",SUMIF('English Scores- Leveled papers'!$H$3:$KM$3,V$4,'English Scores- Leveled papers'!$H77:$KM77)))</f>
        <v/>
      </c>
      <c r="W78" s="89" t="str">
        <f>IF($B78="","",IF(COUNTIFS('English Scores- Leveled papers'!$H$3:$KM$3,W$4,'English Scores- Leveled papers'!$H77:$KM77,"&gt;-1")=0,"",SUMIF('English Scores- Leveled papers'!$H$3:$KM$3,W$4,'English Scores- Leveled papers'!$H77:$KM77)))</f>
        <v/>
      </c>
      <c r="X78" s="89" t="str">
        <f>IF($B78="","",IF(COUNTIFS('English Scores- Leveled papers'!$H$3:$KM$3,X$4,'English Scores- Leveled papers'!$H77:$KM77,"&gt;-1")=0,"",SUMIF('English Scores- Leveled papers'!$H$3:$KM$3,X$4,'English Scores- Leveled papers'!$H77:$KM77)))</f>
        <v/>
      </c>
      <c r="Y78" s="89" t="str">
        <f>IF($B78="","",IF(COUNTIFS('English Scores- Leveled papers'!$H$3:$KM$3,Y$4,'English Scores- Leveled papers'!$H77:$KM77,"&gt;-1")=0,"",SUMIF('English Scores- Leveled papers'!$H$3:$KM$3,Y$4,'English Scores- Leveled papers'!$H77:$KM77)))</f>
        <v/>
      </c>
      <c r="Z78" s="89" t="str">
        <f>IF($B78="","",IF(COUNTIFS('English Scores- Leveled papers'!$H$3:$KM$3,Z$4,'English Scores- Leveled papers'!$H77:$KM77,"&gt;-1")=0,"",SUMIF('English Scores- Leveled papers'!$H$3:$KM$3,Z$4,'English Scores- Leveled papers'!$H77:$KM77)))</f>
        <v/>
      </c>
      <c r="AA78" s="89" t="str">
        <f>IF($B78="","",IF(COUNTIFS('English Scores- Leveled papers'!$H$3:$KM$3,AA$4,'English Scores- Leveled papers'!$H77:$KM77,"&gt;-1")=0,"",SUMIF('English Scores- Leveled papers'!$H$3:$KM$3,AA$4,'English Scores- Leveled papers'!$H77:$KM77)))</f>
        <v/>
      </c>
      <c r="AB78" s="89" t="str">
        <f>IF($B78="","",IF(COUNTIFS('English Scores- Leveled papers'!$H$3:$KM$3,AB$4,'English Scores- Leveled papers'!$H77:$KM77,"&gt;-1")=0,"",SUMIF('English Scores- Leveled papers'!$H$3:$KM$3,AB$4,'English Scores- Leveled papers'!$H77:$KM77)))</f>
        <v/>
      </c>
      <c r="AC78" s="89" t="str">
        <f>IF($B78="","",IF(COUNTIFS('English Scores- Leveled papers'!$H$3:$KM$3,AC$4,'English Scores- Leveled papers'!$H77:$KM77,"&gt;-1")=0,"",SUMIF('English Scores- Leveled papers'!$H$3:$KM$3,AC$4,'English Scores- Leveled papers'!$H77:$KM77)))</f>
        <v/>
      </c>
      <c r="AD78" s="89" t="str">
        <f>IF($B78="","",IF(COUNTIFS('English Scores- Leveled papers'!$H$3:$KM$3,AD$4,'English Scores- Leveled papers'!$H77:$KM77,"&gt;-1")=0,"",SUMIF('English Scores- Leveled papers'!$H$3:$KM$3,AD$4,'English Scores- Leveled papers'!$H77:$KM77)))</f>
        <v/>
      </c>
      <c r="AE78" s="89" t="str">
        <f>IF($B78="","",IF(COUNTIFS('English Scores- Leveled papers'!$H$3:$KM$3,AE$4,'English Scores- Leveled papers'!$H77:$KM77,"&gt;-1")=0,"",SUMIF('English Scores- Leveled papers'!$H$3:$KM$3,AE$4,'English Scores- Leveled papers'!$H77:$KM77)))</f>
        <v/>
      </c>
      <c r="AF78" s="89" t="str">
        <f>IF($B78="","",IF(COUNTIFS('English Scores- Leveled papers'!$H$3:$KM$3,AF$4,'English Scores- Leveled papers'!$H77:$KM77,"&gt;-1")=0,"",SUMIF('English Scores- Leveled papers'!$H$3:$KM$3,AF$4,'English Scores- Leveled papers'!$H77:$KM77)))</f>
        <v/>
      </c>
      <c r="AG78" s="89" t="str">
        <f>IF($B78="","",IF(COUNTIFS('English Scores- Leveled papers'!$H$3:$KM$3,AG$4,'English Scores- Leveled papers'!$H77:$KM77,"&gt;-1")=0,"",SUMIF('English Scores- Leveled papers'!$H$3:$KM$3,AG$4,'English Scores- Leveled papers'!$H77:$KM77)))</f>
        <v/>
      </c>
      <c r="AH78" s="89" t="str">
        <f>IF($B78="","",IF(COUNTIFS('English Scores- Leveled papers'!$H$3:$KM$3,AH$4,'English Scores- Leveled papers'!$H77:$KM77,"&gt;-1")=0,"",SUMIF('English Scores- Leveled papers'!$H$3:$KM$3,AH$4,'English Scores- Leveled papers'!$H77:$KM77)))</f>
        <v/>
      </c>
      <c r="AI78" s="89" t="str">
        <f>IF($B78="","",IF(COUNTIFS('English Scores- Leveled papers'!$H$3:$KM$3,AI$4,'English Scores- Leveled papers'!$H77:$KM77,"&gt;-1")=0,"",SUMIF('English Scores- Leveled papers'!$H$3:$KM$3,AI$4,'English Scores- Leveled papers'!$H77:$KM77)))</f>
        <v/>
      </c>
      <c r="AJ78" s="89" t="str">
        <f>IF($B78="","",IF(COUNTIFS('English Scores- Leveled papers'!$H$3:$KM$3,AJ$4,'English Scores- Leveled papers'!$H77:$KM77,"&gt;-1")=0,"",SUMIF('English Scores- Leveled papers'!$H$3:$KM$3,AJ$4,'English Scores- Leveled papers'!$H77:$KM77)))</f>
        <v/>
      </c>
      <c r="AK78" s="89" t="str">
        <f>IF($B78="","",IF(COUNTIFS('English Scores- Leveled papers'!$H$3:$KM$3,AK$4,'English Scores- Leveled papers'!$H77:$KM77,"&gt;-1")=0,"",SUMIF('English Scores- Leveled papers'!$H$3:$KM$3,AK$4,'English Scores- Leveled papers'!$H77:$KM77)))</f>
        <v/>
      </c>
      <c r="AL78" s="89" t="str">
        <f>IF($B78="","",IF(COUNTIFS('English Scores- Leveled papers'!$H$3:$KM$3,AL$4,'English Scores- Leveled papers'!$H77:$KM77,"&gt;-1")=0,"",SUMIF('English Scores- Leveled papers'!$H$3:$KM$3,AL$4,'English Scores- Leveled papers'!$H77:$KM77)))</f>
        <v/>
      </c>
      <c r="AM78" s="89" t="str">
        <f>IF($B78="","",IF(COUNTIFS('English Scores- Leveled papers'!$H$3:$KM$3,AM$4,'English Scores- Leveled papers'!$H77:$KM77,"&gt;-1")=0,"",SUMIF('English Scores- Leveled papers'!$H$3:$KM$3,AM$4,'English Scores- Leveled papers'!$H77:$KM77)))</f>
        <v/>
      </c>
      <c r="AN78" s="89" t="str">
        <f>IF($B78="","",IF(COUNTIFS('English Scores- Leveled papers'!$H$3:$KM$3,AN$4,'English Scores- Leveled papers'!$H77:$KM77,"&gt;-1")=0,"",SUMIF('English Scores- Leveled papers'!$H$3:$KM$3,AN$4,'English Scores- Leveled papers'!$H77:$KM77)))</f>
        <v/>
      </c>
      <c r="AO78" s="89" t="str">
        <f>IF($B78="","",IF(COUNTIFS('English Scores- Leveled papers'!$H$3:$KM$3,AO$4,'English Scores- Leveled papers'!$H77:$KM77,"&gt;-1")=0,"",SUMIF('English Scores- Leveled papers'!$H$3:$KM$3,AO$4,'English Scores- Leveled papers'!$H77:$KM77)))</f>
        <v/>
      </c>
      <c r="AP78" s="89" t="str">
        <f>IF($B78="","",IF(COUNTIFS('English Scores- Leveled papers'!$H$3:$KM$3,AP$4,'English Scores- Leveled papers'!$H77:$KM77,"&gt;-1")=0,"",SUMIF('English Scores- Leveled papers'!$H$3:$KM$3,AP$4,'English Scores- Leveled papers'!$H77:$KM77)))</f>
        <v/>
      </c>
      <c r="AQ78" s="89" t="str">
        <f>IF($B78="","",IF(COUNTIFS('English Scores- Leveled papers'!$H$3:$KM$3,AQ$4,'English Scores- Leveled papers'!$H77:$KM77,"&gt;-1")=0,"",SUMIF('English Scores- Leveled papers'!$H$3:$KM$3,AQ$4,'English Scores- Leveled papers'!$H77:$KM77)))</f>
        <v/>
      </c>
      <c r="AR78" s="89" t="str">
        <f>IF($B78="","",IF(COUNTIFS('English Scores- Leveled papers'!$H$3:$KM$3,AR$4,'English Scores- Leveled papers'!$H77:$KM77,"&gt;-1")=0,"",SUMIF('English Scores- Leveled papers'!$H$3:$KM$3,AR$4,'English Scores- Leveled papers'!$H77:$KM77)))</f>
        <v/>
      </c>
      <c r="AS78" s="89" t="str">
        <f>IF($B78="","",IF(COUNTIFS('English Scores- Leveled papers'!$H$3:$KM$3,AS$4,'English Scores- Leveled papers'!$H77:$KM77,"&gt;-1")=0,"",SUMIF('English Scores- Leveled papers'!$H$3:$KM$3,AS$4,'English Scores- Leveled papers'!$H77:$KM77)))</f>
        <v/>
      </c>
      <c r="AT78" s="89" t="str">
        <f>IF($B78="","",IF(COUNTIFS('English Scores- Leveled papers'!$H$3:$KM$3,AT$4,'English Scores- Leveled papers'!$H77:$KM77,"&gt;-1")=0,"",SUMIF('English Scores- Leveled papers'!$H$3:$KM$3,AT$4,'English Scores- Leveled papers'!$H77:$KM77)))</f>
        <v/>
      </c>
      <c r="AU78" s="89" t="str">
        <f>IF($B78="","",IF(COUNTIFS('English Scores- Leveled papers'!$H$3:$KM$3,AU$4,'English Scores- Leveled papers'!$H77:$KM77,"&gt;-1")=0,"",SUMIF('English Scores- Leveled papers'!$H$3:$KM$3,AU$4,'English Scores- Leveled papers'!$H77:$KM77)))</f>
        <v/>
      </c>
      <c r="AV78" s="89" t="str">
        <f>IF($B78="","",IF(COUNTIFS('English Scores- Leveled papers'!$H$3:$KM$3,AV$4,'English Scores- Leveled papers'!$H77:$KM77,"&gt;-1")=0,"",SUMIF('English Scores- Leveled papers'!$H$3:$KM$3,AV$4,'English Scores- Leveled papers'!$H77:$KM77)))</f>
        <v/>
      </c>
      <c r="AW78" s="89" t="str">
        <f>IF($B78="","",IF(COUNTIFS('English Scores- Leveled papers'!$H$3:$KM$3,AW$4,'English Scores- Leveled papers'!$H77:$KM77,"&gt;-1")=0,"",SUMIF('English Scores- Leveled papers'!$H$3:$KM$3,AW$4,'English Scores- Leveled papers'!$H77:$KM77)))</f>
        <v/>
      </c>
      <c r="AX78" s="89" t="str">
        <f>IF($B78="","",IF(COUNTIFS('English Scores- Leveled papers'!$H$3:$KM$3,AX$4,'English Scores- Leveled papers'!$H77:$KM77,"&gt;-1")=0,"",SUMIF('English Scores- Leveled papers'!$H$3:$KM$3,AX$4,'English Scores- Leveled papers'!$H77:$KM77)))</f>
        <v/>
      </c>
      <c r="AY78" s="89" t="str">
        <f>IF($B78="","",IF(COUNTIFS('English Scores- Leveled papers'!$H$3:$KM$3,AY$4,'English Scores- Leveled papers'!$H77:$KM77,"&gt;-1")=0,"",SUMIF('English Scores- Leveled papers'!$H$3:$KM$3,AY$4,'English Scores- Leveled papers'!$H77:$KM77)))</f>
        <v/>
      </c>
      <c r="AZ78" s="89" t="str">
        <f>IF($B78="","",IF(COUNTIFS('English Scores- Leveled papers'!$H$3:$KM$3,AZ$4,'English Scores- Leveled papers'!$H77:$KM77,"&gt;-1")=0,"",SUMIF('English Scores- Leveled papers'!$H$3:$KM$3,AZ$4,'English Scores- Leveled papers'!$H77:$KM77)))</f>
        <v/>
      </c>
      <c r="BA78" s="89" t="str">
        <f>IF($B78="","",IF(COUNTIFS('English Scores- Leveled papers'!$H$3:$KM$3,BA$4,'English Scores- Leveled papers'!$H77:$KM77,"&gt;-1")=0,"",SUMIF('English Scores- Leveled papers'!$H$3:$KM$3,BA$4,'English Scores- Leveled papers'!$H77:$KM77)))</f>
        <v/>
      </c>
      <c r="BB78" s="89" t="str">
        <f>IF($B78="","",IF(COUNTIFS('English Scores- Leveled papers'!$H$3:$KM$3,BB$4,'English Scores- Leveled papers'!$H77:$KM77,"&gt;-1")=0,"",SUMIF('English Scores- Leveled papers'!$H$3:$KM$3,BB$4,'English Scores- Leveled papers'!$H77:$KM77)))</f>
        <v/>
      </c>
      <c r="BC78" s="89" t="str">
        <f>IF($B78="","",IF(COUNTIFS('English Scores- Leveled papers'!$H$3:$KM$3,BC$4,'English Scores- Leveled papers'!$H77:$KM77,"&gt;-1")=0,"",SUMIF('English Scores- Leveled papers'!$H$3:$KM$3,BC$4,'English Scores- Leveled papers'!$H77:$KM77)))</f>
        <v/>
      </c>
      <c r="BD78" s="89" t="str">
        <f>IF($B78="","",IF(COUNTIFS('English Scores- Leveled papers'!$H$3:$KM$3,BD$4,'English Scores- Leveled papers'!$H77:$KM77,"&gt;-1")=0,"",SUMIF('English Scores- Leveled papers'!$H$3:$KM$3,BD$4,'English Scores- Leveled papers'!$H77:$KM77)))</f>
        <v/>
      </c>
      <c r="BE78" s="89" t="str">
        <f>IF($B78="","",IF(COUNTIFS('English Scores- Leveled papers'!$H$3:$KM$3,BE$4,'English Scores- Leveled papers'!$H77:$KM77,"&gt;-1")=0,"",SUMIF('English Scores- Leveled papers'!$H$3:$KM$3,BE$4,'English Scores- Leveled papers'!$H77:$KM77)))</f>
        <v/>
      </c>
      <c r="BF78" s="89" t="str">
        <f>IF($B78="","",IF(COUNTIFS('English Scores- Leveled papers'!$H$3:$KM$3,BF$4,'English Scores- Leveled papers'!$H77:$KM77,"&gt;-1")=0,"",SUMIF('English Scores- Leveled papers'!$H$3:$KM$3,BF$4,'English Scores- Leveled papers'!$H77:$KM77)))</f>
        <v/>
      </c>
      <c r="BG78" s="89" t="str">
        <f>IF($B78="","",IF(COUNTIFS('English Scores- Leveled papers'!$H$3:$KM$3,BG$4,'English Scores- Leveled papers'!$H77:$KM77,"&gt;-1")=0,"",SUMIF('English Scores- Leveled papers'!$H$3:$KM$3,BG$4,'English Scores- Leveled papers'!$H77:$KM77)))</f>
        <v/>
      </c>
      <c r="BH78" s="89" t="str">
        <f>IF($B78="","",IF(COUNTIFS('English Scores- Leveled papers'!$H$3:$KM$3,BH$4,'English Scores- Leveled papers'!$H77:$KM77,"&gt;-1")=0,"",SUMIF('English Scores- Leveled papers'!$H$3:$KM$3,BH$4,'English Scores- Leveled papers'!$H77:$KM77)))</f>
        <v/>
      </c>
      <c r="BI78" s="89" t="str">
        <f>IF($B78="","",IF(COUNTIFS('English Scores- Leveled papers'!$H$3:$KM$3,BI$4,'English Scores- Leveled papers'!$H77:$KM77,"&gt;-1")=0,"",SUMIF('English Scores- Leveled papers'!$H$3:$KM$3,BI$4,'English Scores- Leveled papers'!$H77:$KM77)))</f>
        <v/>
      </c>
      <c r="BJ78" s="89" t="str">
        <f>IF($B78="","",IF(COUNTIFS('English Scores- Leveled papers'!$H$3:$KM$3,BJ$4,'English Scores- Leveled papers'!$H77:$KM77,"&gt;-1")=0,"",SUMIF('English Scores- Leveled papers'!$H$3:$KM$3,BJ$4,'English Scores- Leveled papers'!$H77:$KM77)))</f>
        <v/>
      </c>
      <c r="BK78" s="89" t="str">
        <f>IF($B78="","",IF(COUNTIFS('English Scores- Leveled papers'!$H$3:$KM$3,BK$4,'English Scores- Leveled papers'!$H77:$KM77,"&gt;-1")=0,"",SUMIF('English Scores- Leveled papers'!$H$3:$KM$3,BK$4,'English Scores- Leveled papers'!$H77:$KM77)))</f>
        <v/>
      </c>
      <c r="BL78" s="89" t="str">
        <f>IF($B78="","",IF(COUNTIFS('English Scores- Leveled papers'!$H$3:$KM$3,BL$4,'English Scores- Leveled papers'!$H77:$KM77,"&gt;-1")=0,"",SUMIF('English Scores- Leveled papers'!$H$3:$KM$3,BL$4,'English Scores- Leveled papers'!$H77:$KM77)))</f>
        <v/>
      </c>
      <c r="BM78" s="89" t="str">
        <f>IF($B78="","",IF(COUNTIFS('Eng GLA 6th, 7th, 8th'!$E$3:$DV$3,BM$4,'Eng GLA 6th, 7th, 8th'!$E78:$DV78, "&gt;-1")=0,"",SUMIF('Eng GLA 6th, 7th, 8th'!$E$3:$DV$3,BM$4,'Eng GLA 6th, 7th, 8th'!$E78:$DV78)))</f>
        <v/>
      </c>
      <c r="BN78" s="89" t="str">
        <f>IF($B78="","",IF(COUNTIFS('Eng GLA 6th, 7th, 8th'!$E$3:$DV$3,BN$4,'Eng GLA 6th, 7th, 8th'!$E78:$DV78, "&gt;-1")=0,"",SUMIF('Eng GLA 6th, 7th, 8th'!$E$3:$DV$3,BN$4,'Eng GLA 6th, 7th, 8th'!$E78:$DV78)))</f>
        <v/>
      </c>
      <c r="BO78" s="89" t="str">
        <f>IF($B78="","",IF(COUNTIFS('Eng GLA 6th, 7th, 8th'!$E$3:$DV$3,BO$4,'Eng GLA 6th, 7th, 8th'!$E78:$DV78, "&gt;-1")=0,"",SUMIF('Eng GLA 6th, 7th, 8th'!$E$3:$DV$3,BO$4,'Eng GLA 6th, 7th, 8th'!$E78:$DV78)))</f>
        <v/>
      </c>
      <c r="BP78" s="89" t="str">
        <f>IF($B78="","",IF(COUNTIFS('Eng GLA 6th, 7th, 8th'!$E$3:$DV$3,BP$4,'Eng GLA 6th, 7th, 8th'!$E78:$DV78, "&gt;-1")=0,"",SUMIF('Eng GLA 6th, 7th, 8th'!$E$3:$DV$3,BP$4,'Eng GLA 6th, 7th, 8th'!$E78:$DV78)))</f>
        <v/>
      </c>
      <c r="BQ78" s="89" t="str">
        <f>IF($B78="","",IF(COUNTIFS('Eng GLA 6th, 7th, 8th'!$E$3:$DV$3,BQ$4,'Eng GLA 6th, 7th, 8th'!$E78:$DV78, "&gt;-1")=0,"",SUMIF('Eng GLA 6th, 7th, 8th'!$E$3:$DV$3,BQ$4,'Eng GLA 6th, 7th, 8th'!$E78:$DV78)))</f>
        <v/>
      </c>
      <c r="BR78" s="89" t="str">
        <f>IF($B78="","",IF(COUNTIFS('Eng GLA 6th, 7th, 8th'!$E$3:$DV$3,BR$4,'Eng GLA 6th, 7th, 8th'!$E78:$DV78, "&gt;-1")=0,"",SUMIF('Eng GLA 6th, 7th, 8th'!$E$3:$DV$3,BR$4,'Eng GLA 6th, 7th, 8th'!$E78:$DV78)))</f>
        <v/>
      </c>
      <c r="BS78" s="89" t="str">
        <f>IF($B78="","",IF(COUNTIFS('Eng GLA 6th, 7th, 8th'!$E$3:$DV$3,BS$4,'Eng GLA 6th, 7th, 8th'!$E78:$DV78, "&gt;-1")=0,"",SUMIF('Eng GLA 6th, 7th, 8th'!$E$3:$DV$3,BS$4,'Eng GLA 6th, 7th, 8th'!$E78:$DV78)))</f>
        <v/>
      </c>
      <c r="BT78" s="89" t="str">
        <f>IF($B78="","",IF(COUNTIFS('Eng GLA 6th, 7th, 8th'!$E$3:$DV$3,BT$4,'Eng GLA 6th, 7th, 8th'!$E78:$DV78, "&gt;-1")=0,"",SUMIF('Eng GLA 6th, 7th, 8th'!$E$3:$DV$3,BT$4,'Eng GLA 6th, 7th, 8th'!$E78:$DV78)))</f>
        <v/>
      </c>
      <c r="BU78" s="89" t="str">
        <f>IF($B78="","",IF(COUNTIFS('Eng GLA 6th, 7th, 8th'!$E$3:$DV$3,BU$4,'Eng GLA 6th, 7th, 8th'!$E78:$DV78, "&gt;-1")=0,"",SUMIF('Eng GLA 6th, 7th, 8th'!$E$3:$DV$3,BU$4,'Eng GLA 6th, 7th, 8th'!$E78:$DV78)))</f>
        <v/>
      </c>
      <c r="BV78" s="89" t="str">
        <f>IF($B78="","",IF(COUNTIFS('Eng GLA 6th, 7th, 8th'!$E$3:$DV$3,BV$4,'Eng GLA 6th, 7th, 8th'!$E78:$DV78, "&gt;-1")=0,"",SUMIF('Eng GLA 6th, 7th, 8th'!$E$3:$DV$3,BV$4,'Eng GLA 6th, 7th, 8th'!$E78:$DV78)))</f>
        <v/>
      </c>
      <c r="BW78" s="89" t="str">
        <f>IF($B78="","",IF(COUNTIFS('Eng GLA 6th, 7th, 8th'!$E$3:$DV$3,BW$4,'Eng GLA 6th, 7th, 8th'!$E78:$DV78, "&gt;-1")=0,"",SUMIF('Eng GLA 6th, 7th, 8th'!$E$3:$DV$3,BW$4,'Eng GLA 6th, 7th, 8th'!$E78:$DV78)))</f>
        <v/>
      </c>
      <c r="BX78" s="89" t="str">
        <f>IF($B78="","",IF(COUNTIFS('Eng GLA 6th, 7th, 8th'!$E$3:$DV$3,BX$4,'Eng GLA 6th, 7th, 8th'!$E78:$DV78, "&gt;-1")=0,"",SUMIF('Eng GLA 6th, 7th, 8th'!$E$3:$DV$3,BX$4,'Eng GLA 6th, 7th, 8th'!$E78:$DV78)))</f>
        <v/>
      </c>
      <c r="BY78" s="89" t="str">
        <f>IF($B78="","",IF(COUNTIFS('Eng GLA 6th, 7th, 8th'!$E$3:$DV$3,BY$4,'Eng GLA 6th, 7th, 8th'!$E78:$DV78, "&gt;-1")=0,"",SUMIF('Eng GLA 6th, 7th, 8th'!$E$3:$DV$3,BY$4,'Eng GLA 6th, 7th, 8th'!$E78:$DV78)))</f>
        <v/>
      </c>
      <c r="BZ78" s="89" t="str">
        <f>IF($B78="","",IF(COUNTIFS('Eng GLA 6th, 7th, 8th'!$E$3:$DV$3,BZ$4,'Eng GLA 6th, 7th, 8th'!$E78:$DV78, "&gt;-1")=0,"",SUMIF('Eng GLA 6th, 7th, 8th'!$E$3:$DV$3,BZ$4,'Eng GLA 6th, 7th, 8th'!$E78:$DV78)))</f>
        <v/>
      </c>
      <c r="CA78" s="89" t="str">
        <f>IF($B78="","",IF(COUNTIFS('Eng GLA 6th, 7th, 8th'!$E$3:$DV$3,CA$4,'Eng GLA 6th, 7th, 8th'!$E78:$DV78, "&gt;-1")=0,"",SUMIF('Eng GLA 6th, 7th, 8th'!$E$3:$DV$3,CA$4,'Eng GLA 6th, 7th, 8th'!$E78:$DV78)))</f>
        <v/>
      </c>
      <c r="CB78" s="426"/>
      <c r="CC78" s="133" t="str">
        <f>IFERROR(IF((COUNT('Eng GLA 6th, 7th, 8th'!E78:U78)=0)," ",(SUM('Eng GLA 6th, 7th, 8th'!E78:U78)/$CC$3)),"")</f>
        <v xml:space="preserve"> </v>
      </c>
      <c r="CD78" s="133" t="str">
        <f>IFERROR(IF((COUNT('Eng GLA 6th, 7th, 8th'!V78:AA78)=0)," ",(SUM('Eng GLA 6th, 7th, 8th'!V78:AA78)/$CD$3)),"")</f>
        <v xml:space="preserve"> </v>
      </c>
      <c r="CE78" s="133" t="str">
        <f>IFERROR(IF((COUNT('Eng GLA 6th, 7th, 8th'!AB78:AG78)=0)," ",(SUM('Eng GLA 6th, 7th, 8th'!AB78:AG78)/$CE$3)),"")</f>
        <v xml:space="preserve"> </v>
      </c>
      <c r="CF78" s="133" t="str">
        <f>IFERROR(IF((COUNT('Eng GLA 6th, 7th, 8th'!AH78:AP78)=0)," ",(SUM('Eng GLA 6th, 7th, 8th'!AH78:AP78)/$CF$3)),"")</f>
        <v xml:space="preserve"> </v>
      </c>
      <c r="CG78" s="433" t="str">
        <f>IFERROR(IF((COUNT('Eng GLA 6th, 7th, 8th'!AR78:BH78)=0)," ",(SUM('Eng GLA 6th, 7th, 8th'!AR78:BH78)/$CG$3)),"")</f>
        <v xml:space="preserve"> </v>
      </c>
      <c r="CH78" s="433" t="str">
        <f>IFERROR(IF((COUNT('Eng GLA 6th, 7th, 8th'!BI78:BN78)=0)," ",(SUM('Eng GLA 6th, 7th, 8th'!BI78:BN78)/$CH$3)),"")</f>
        <v xml:space="preserve"> </v>
      </c>
      <c r="CI78" s="433" t="str">
        <f>IFERROR(IF((COUNT('Eng GLA 6th, 7th, 8th'!BO78:BT78)=0)," ",(SUM('Eng GLA 6th, 7th, 8th'!BO78:BT78)/$CI$3)),"")</f>
        <v xml:space="preserve"> </v>
      </c>
      <c r="CJ78" s="433" t="str">
        <f>IFERROR(IF((COUNT('Eng GLA 6th, 7th, 8th'!BU78:CF78)=0)," ",(SUM('Eng GLA 6th, 7th, 8th'!BU78:CF78)/$CJ$3)),"")</f>
        <v xml:space="preserve"> </v>
      </c>
      <c r="CK78" s="433" t="str">
        <f>IFERROR(IF((COUNT('Eng GLA 6th, 7th, 8th'!CH78:CX78)=0)," ",(SUM('Eng GLA 6th, 7th, 8th'!CH78:CX78)/$CK$3)),"")</f>
        <v xml:space="preserve"> </v>
      </c>
      <c r="CL78" s="433" t="str">
        <f>IFERROR(IF((COUNT('Eng GLA 6th, 7th, 8th'!CY78:DD78)=0)," ",(SUM('Eng GLA 6th, 7th, 8th'!CY78:DD78)/$CL$3)),"")</f>
        <v xml:space="preserve"> </v>
      </c>
      <c r="CM78" s="433" t="str">
        <f>IFERROR(IF((COUNT('Eng GLA 6th, 7th, 8th'!DE78:DJ78)=0)," ",(SUM('Eng GLA 6th, 7th, 8th'!DE78:DJ78)/$CM$3)),"")</f>
        <v xml:space="preserve"> </v>
      </c>
      <c r="CN78" s="433" t="str">
        <f>IFERROR(IF((COUNT('Eng GLA 6th, 7th, 8th'!DK78:DV78)=0)," ",(SUM('Eng GLA 6th, 7th, 8th'!DK78:DV78)/$CN$3)),"")</f>
        <v xml:space="preserve"> </v>
      </c>
    </row>
    <row r="79" spans="1:92" ht="12.75" customHeight="1" x14ac:dyDescent="0.2">
      <c r="A79" s="65">
        <v>72</v>
      </c>
      <c r="B79" s="65" t="str">
        <f>'English Scores- Leveled papers'!B78</f>
        <v/>
      </c>
      <c r="C79" s="66" t="str">
        <f>'RC Mastery Check+Question type'!H76</f>
        <v/>
      </c>
      <c r="D79" s="153" t="str">
        <f>'Cover Sheet'!L76</f>
        <v/>
      </c>
      <c r="E79" s="89" t="str">
        <f>IF($B79="","",IF(COUNTIFS('English Scores- Leveled papers'!$H$3:$KM$3,E$4,'English Scores- Leveled papers'!$H78:$KM78,"&gt;-1")=0,"",SUMIF('English Scores- Leveled papers'!$H$3:$KM$3,E$4,'English Scores- Leveled papers'!$H78:$KM78)))</f>
        <v/>
      </c>
      <c r="F79" s="89" t="str">
        <f>IF($B79="","",IF(COUNTIFS('English Scores- Leveled papers'!$H$3:$KM$3,F$4,'English Scores- Leveled papers'!$H78:$KM78,"&gt;-1")=0,"",SUMIF('English Scores- Leveled papers'!$H$3:$KM$3,F$4,'English Scores- Leveled papers'!$H78:$KM78)))</f>
        <v/>
      </c>
      <c r="G79" s="89" t="str">
        <f>IF($B79="","",IF(COUNTIFS('English Scores- Leveled papers'!$H$3:$KM$3,G$4,'English Scores- Leveled papers'!$H78:$KM78,"&gt;-1")=0,"",SUMIF('English Scores- Leveled papers'!$H$3:$KM$3,G$4,'English Scores- Leveled papers'!$H78:$KM78)))</f>
        <v/>
      </c>
      <c r="H79" s="89" t="str">
        <f>IF($B79="","",IF(COUNTIFS('English Scores- Leveled papers'!$H$3:$KM$3,H$4,'English Scores- Leveled papers'!$H78:$KM78,"&gt;-1")=0,"",SUMIF('English Scores- Leveled papers'!$H$3:$KM$3,H$4,'English Scores- Leveled papers'!$H78:$KM78)))</f>
        <v/>
      </c>
      <c r="I79" s="89" t="str">
        <f>IF($B79="","",IF(COUNTIFS('English Scores- Leveled papers'!$H$3:$KM$3,I$4,'English Scores- Leveled papers'!$H78:$KM78,"&gt;-1")=0,"",SUMIF('English Scores- Leveled papers'!$H$3:$KM$3,I$4,'English Scores- Leveled papers'!$H78:$KM78)))</f>
        <v/>
      </c>
      <c r="J79" s="89" t="str">
        <f>IF($B79="","",IF(COUNTIFS('English Scores- Leveled papers'!$H$3:$KM$3,J$4,'English Scores- Leveled papers'!$H78:$KM78,"&gt;-1")=0,"",SUMIF('English Scores- Leveled papers'!$H$3:$KM$3,J$4,'English Scores- Leveled papers'!$H78:$KM78)))</f>
        <v/>
      </c>
      <c r="K79" s="89" t="str">
        <f>IF($B79="","",IF(COUNTIFS('English Scores- Leveled papers'!$H$3:$KM$3,K$4,'English Scores- Leveled papers'!$H78:$KM78,"&gt;-1")=0,"",SUMIF('English Scores- Leveled papers'!$H$3:$KM$3,K$4,'English Scores- Leveled papers'!$H78:$KM78)))</f>
        <v/>
      </c>
      <c r="L79" s="89" t="str">
        <f>IF($B79="","",IF(COUNTIFS('English Scores- Leveled papers'!$H$3:$KM$3,L$4,'English Scores- Leveled papers'!$H78:$KM78,"&gt;-1")=0,"",SUMIF('English Scores- Leveled papers'!$H$3:$KM$3,L$4,'English Scores- Leveled papers'!$H78:$KM78)))</f>
        <v/>
      </c>
      <c r="M79" s="89" t="str">
        <f>IF($B79="","",IF(COUNTIFS('English Scores- Leveled papers'!$H$3:$KM$3,M$4,'English Scores- Leveled papers'!$H78:$KM78,"&gt;-1")=0,"",SUMIF('English Scores- Leveled papers'!$H$3:$KM$3,M$4,'English Scores- Leveled papers'!$H78:$KM78)))</f>
        <v/>
      </c>
      <c r="N79" s="89" t="str">
        <f>IF($B79="","",IF(COUNTIFS('English Scores- Leveled papers'!$H$3:$KM$3,N$4,'English Scores- Leveled papers'!$H78:$KM78,"&gt;-1")=0,"",SUMIF('English Scores- Leveled papers'!$H$3:$KM$3,N$4,'English Scores- Leveled papers'!$H78:$KM78)))</f>
        <v/>
      </c>
      <c r="O79" s="89" t="str">
        <f>IF($B79="","",IF(COUNTIFS('English Scores- Leveled papers'!$H$3:$KM$3,O$4,'English Scores- Leveled papers'!$H78:$KM78,"&gt;-1")=0,"",SUMIF('English Scores- Leveled papers'!$H$3:$KM$3,O$4,'English Scores- Leveled papers'!$H78:$KM78)))</f>
        <v/>
      </c>
      <c r="P79" s="89" t="str">
        <f>IF($B79="","",IF(COUNTIFS('English Scores- Leveled papers'!$H$3:$KM$3,P$4,'English Scores- Leveled papers'!$H78:$KM78,"&gt;-1")=0,"",SUMIF('English Scores- Leveled papers'!$H$3:$KM$3,P$4,'English Scores- Leveled papers'!$H78:$KM78)))</f>
        <v/>
      </c>
      <c r="Q79" s="89" t="str">
        <f>IF($B79="","",IF(COUNTIFS('English Scores- Leveled papers'!$H$3:$KM$3,Q$4,'English Scores- Leveled papers'!$H78:$KM78,"&gt;-1")=0,"",SUMIF('English Scores- Leveled papers'!$H$3:$KM$3,Q$4,'English Scores- Leveled papers'!$H78:$KM78)))</f>
        <v/>
      </c>
      <c r="R79" s="89" t="str">
        <f>IF($B79="","",IF(COUNTIFS('English Scores- Leveled papers'!$H$3:$KM$3,R$4,'English Scores- Leveled papers'!$H78:$KM78,"&gt;-1")=0,"",SUMIF('English Scores- Leveled papers'!$H$3:$KM$3,R$4,'English Scores- Leveled papers'!$H78:$KM78)))</f>
        <v/>
      </c>
      <c r="S79" s="89" t="str">
        <f>IF($B79="","",IF(COUNTIFS('English Scores- Leveled papers'!$H$3:$KM$3,S$4,'English Scores- Leveled papers'!$H78:$KM78,"&gt;-1")=0,"",SUMIF('English Scores- Leveled papers'!$H$3:$KM$3,S$4,'English Scores- Leveled papers'!$H78:$KM78)))</f>
        <v/>
      </c>
      <c r="T79" s="89" t="str">
        <f>IF($B79="","",IF(COUNTIFS('English Scores- Leveled papers'!$H$3:$KM$3,T$4,'English Scores- Leveled papers'!$H78:$KM78,"&gt;-1")=0,"",SUMIF('English Scores- Leveled papers'!$H$3:$KM$3,T$4,'English Scores- Leveled papers'!$H78:$KM78)))</f>
        <v/>
      </c>
      <c r="U79" s="89" t="str">
        <f>IF($B79="","",IF(COUNTIFS('English Scores- Leveled papers'!$H$3:$KM$3,U$4,'English Scores- Leveled papers'!$H78:$KM78,"&gt;-1")=0,"",SUMIF('English Scores- Leveled papers'!$H$3:$KM$3,U$4,'English Scores- Leveled papers'!$H78:$KM78)))</f>
        <v/>
      </c>
      <c r="V79" s="89" t="str">
        <f>IF($B79="","",IF(COUNTIFS('English Scores- Leveled papers'!$H$3:$KM$3,V$4,'English Scores- Leveled papers'!$H78:$KM78,"&gt;-1")=0,"",SUMIF('English Scores- Leveled papers'!$H$3:$KM$3,V$4,'English Scores- Leveled papers'!$H78:$KM78)))</f>
        <v/>
      </c>
      <c r="W79" s="89" t="str">
        <f>IF($B79="","",IF(COUNTIFS('English Scores- Leveled papers'!$H$3:$KM$3,W$4,'English Scores- Leveled papers'!$H78:$KM78,"&gt;-1")=0,"",SUMIF('English Scores- Leveled papers'!$H$3:$KM$3,W$4,'English Scores- Leveled papers'!$H78:$KM78)))</f>
        <v/>
      </c>
      <c r="X79" s="89" t="str">
        <f>IF($B79="","",IF(COUNTIFS('English Scores- Leveled papers'!$H$3:$KM$3,X$4,'English Scores- Leveled papers'!$H78:$KM78,"&gt;-1")=0,"",SUMIF('English Scores- Leveled papers'!$H$3:$KM$3,X$4,'English Scores- Leveled papers'!$H78:$KM78)))</f>
        <v/>
      </c>
      <c r="Y79" s="89" t="str">
        <f>IF($B79="","",IF(COUNTIFS('English Scores- Leveled papers'!$H$3:$KM$3,Y$4,'English Scores- Leveled papers'!$H78:$KM78,"&gt;-1")=0,"",SUMIF('English Scores- Leveled papers'!$H$3:$KM$3,Y$4,'English Scores- Leveled papers'!$H78:$KM78)))</f>
        <v/>
      </c>
      <c r="Z79" s="89" t="str">
        <f>IF($B79="","",IF(COUNTIFS('English Scores- Leveled papers'!$H$3:$KM$3,Z$4,'English Scores- Leveled papers'!$H78:$KM78,"&gt;-1")=0,"",SUMIF('English Scores- Leveled papers'!$H$3:$KM$3,Z$4,'English Scores- Leveled papers'!$H78:$KM78)))</f>
        <v/>
      </c>
      <c r="AA79" s="89" t="str">
        <f>IF($B79="","",IF(COUNTIFS('English Scores- Leveled papers'!$H$3:$KM$3,AA$4,'English Scores- Leveled papers'!$H78:$KM78,"&gt;-1")=0,"",SUMIF('English Scores- Leveled papers'!$H$3:$KM$3,AA$4,'English Scores- Leveled papers'!$H78:$KM78)))</f>
        <v/>
      </c>
      <c r="AB79" s="89" t="str">
        <f>IF($B79="","",IF(COUNTIFS('English Scores- Leveled papers'!$H$3:$KM$3,AB$4,'English Scores- Leveled papers'!$H78:$KM78,"&gt;-1")=0,"",SUMIF('English Scores- Leveled papers'!$H$3:$KM$3,AB$4,'English Scores- Leveled papers'!$H78:$KM78)))</f>
        <v/>
      </c>
      <c r="AC79" s="89" t="str">
        <f>IF($B79="","",IF(COUNTIFS('English Scores- Leveled papers'!$H$3:$KM$3,AC$4,'English Scores- Leveled papers'!$H78:$KM78,"&gt;-1")=0,"",SUMIF('English Scores- Leveled papers'!$H$3:$KM$3,AC$4,'English Scores- Leveled papers'!$H78:$KM78)))</f>
        <v/>
      </c>
      <c r="AD79" s="89" t="str">
        <f>IF($B79="","",IF(COUNTIFS('English Scores- Leveled papers'!$H$3:$KM$3,AD$4,'English Scores- Leveled papers'!$H78:$KM78,"&gt;-1")=0,"",SUMIF('English Scores- Leveled papers'!$H$3:$KM$3,AD$4,'English Scores- Leveled papers'!$H78:$KM78)))</f>
        <v/>
      </c>
      <c r="AE79" s="89" t="str">
        <f>IF($B79="","",IF(COUNTIFS('English Scores- Leveled papers'!$H$3:$KM$3,AE$4,'English Scores- Leveled papers'!$H78:$KM78,"&gt;-1")=0,"",SUMIF('English Scores- Leveled papers'!$H$3:$KM$3,AE$4,'English Scores- Leveled papers'!$H78:$KM78)))</f>
        <v/>
      </c>
      <c r="AF79" s="89" t="str">
        <f>IF($B79="","",IF(COUNTIFS('English Scores- Leveled papers'!$H$3:$KM$3,AF$4,'English Scores- Leveled papers'!$H78:$KM78,"&gt;-1")=0,"",SUMIF('English Scores- Leveled papers'!$H$3:$KM$3,AF$4,'English Scores- Leveled papers'!$H78:$KM78)))</f>
        <v/>
      </c>
      <c r="AG79" s="89" t="str">
        <f>IF($B79="","",IF(COUNTIFS('English Scores- Leveled papers'!$H$3:$KM$3,AG$4,'English Scores- Leveled papers'!$H78:$KM78,"&gt;-1")=0,"",SUMIF('English Scores- Leveled papers'!$H$3:$KM$3,AG$4,'English Scores- Leveled papers'!$H78:$KM78)))</f>
        <v/>
      </c>
      <c r="AH79" s="89" t="str">
        <f>IF($B79="","",IF(COUNTIFS('English Scores- Leveled papers'!$H$3:$KM$3,AH$4,'English Scores- Leveled papers'!$H78:$KM78,"&gt;-1")=0,"",SUMIF('English Scores- Leveled papers'!$H$3:$KM$3,AH$4,'English Scores- Leveled papers'!$H78:$KM78)))</f>
        <v/>
      </c>
      <c r="AI79" s="89" t="str">
        <f>IF($B79="","",IF(COUNTIFS('English Scores- Leveled papers'!$H$3:$KM$3,AI$4,'English Scores- Leveled papers'!$H78:$KM78,"&gt;-1")=0,"",SUMIF('English Scores- Leveled papers'!$H$3:$KM$3,AI$4,'English Scores- Leveled papers'!$H78:$KM78)))</f>
        <v/>
      </c>
      <c r="AJ79" s="89" t="str">
        <f>IF($B79="","",IF(COUNTIFS('English Scores- Leveled papers'!$H$3:$KM$3,AJ$4,'English Scores- Leveled papers'!$H78:$KM78,"&gt;-1")=0,"",SUMIF('English Scores- Leveled papers'!$H$3:$KM$3,AJ$4,'English Scores- Leveled papers'!$H78:$KM78)))</f>
        <v/>
      </c>
      <c r="AK79" s="89" t="str">
        <f>IF($B79="","",IF(COUNTIFS('English Scores- Leveled papers'!$H$3:$KM$3,AK$4,'English Scores- Leveled papers'!$H78:$KM78,"&gt;-1")=0,"",SUMIF('English Scores- Leveled papers'!$H$3:$KM$3,AK$4,'English Scores- Leveled papers'!$H78:$KM78)))</f>
        <v/>
      </c>
      <c r="AL79" s="89" t="str">
        <f>IF($B79="","",IF(COUNTIFS('English Scores- Leveled papers'!$H$3:$KM$3,AL$4,'English Scores- Leveled papers'!$H78:$KM78,"&gt;-1")=0,"",SUMIF('English Scores- Leveled papers'!$H$3:$KM$3,AL$4,'English Scores- Leveled papers'!$H78:$KM78)))</f>
        <v/>
      </c>
      <c r="AM79" s="89" t="str">
        <f>IF($B79="","",IF(COUNTIFS('English Scores- Leveled papers'!$H$3:$KM$3,AM$4,'English Scores- Leveled papers'!$H78:$KM78,"&gt;-1")=0,"",SUMIF('English Scores- Leveled papers'!$H$3:$KM$3,AM$4,'English Scores- Leveled papers'!$H78:$KM78)))</f>
        <v/>
      </c>
      <c r="AN79" s="89" t="str">
        <f>IF($B79="","",IF(COUNTIFS('English Scores- Leveled papers'!$H$3:$KM$3,AN$4,'English Scores- Leveled papers'!$H78:$KM78,"&gt;-1")=0,"",SUMIF('English Scores- Leveled papers'!$H$3:$KM$3,AN$4,'English Scores- Leveled papers'!$H78:$KM78)))</f>
        <v/>
      </c>
      <c r="AO79" s="89" t="str">
        <f>IF($B79="","",IF(COUNTIFS('English Scores- Leveled papers'!$H$3:$KM$3,AO$4,'English Scores- Leveled papers'!$H78:$KM78,"&gt;-1")=0,"",SUMIF('English Scores- Leveled papers'!$H$3:$KM$3,AO$4,'English Scores- Leveled papers'!$H78:$KM78)))</f>
        <v/>
      </c>
      <c r="AP79" s="89" t="str">
        <f>IF($B79="","",IF(COUNTIFS('English Scores- Leveled papers'!$H$3:$KM$3,AP$4,'English Scores- Leveled papers'!$H78:$KM78,"&gt;-1")=0,"",SUMIF('English Scores- Leveled papers'!$H$3:$KM$3,AP$4,'English Scores- Leveled papers'!$H78:$KM78)))</f>
        <v/>
      </c>
      <c r="AQ79" s="89" t="str">
        <f>IF($B79="","",IF(COUNTIFS('English Scores- Leveled papers'!$H$3:$KM$3,AQ$4,'English Scores- Leveled papers'!$H78:$KM78,"&gt;-1")=0,"",SUMIF('English Scores- Leveled papers'!$H$3:$KM$3,AQ$4,'English Scores- Leveled papers'!$H78:$KM78)))</f>
        <v/>
      </c>
      <c r="AR79" s="89" t="str">
        <f>IF($B79="","",IF(COUNTIFS('English Scores- Leveled papers'!$H$3:$KM$3,AR$4,'English Scores- Leveled papers'!$H78:$KM78,"&gt;-1")=0,"",SUMIF('English Scores- Leveled papers'!$H$3:$KM$3,AR$4,'English Scores- Leveled papers'!$H78:$KM78)))</f>
        <v/>
      </c>
      <c r="AS79" s="89" t="str">
        <f>IF($B79="","",IF(COUNTIFS('English Scores- Leveled papers'!$H$3:$KM$3,AS$4,'English Scores- Leveled papers'!$H78:$KM78,"&gt;-1")=0,"",SUMIF('English Scores- Leveled papers'!$H$3:$KM$3,AS$4,'English Scores- Leveled papers'!$H78:$KM78)))</f>
        <v/>
      </c>
      <c r="AT79" s="89" t="str">
        <f>IF($B79="","",IF(COUNTIFS('English Scores- Leveled papers'!$H$3:$KM$3,AT$4,'English Scores- Leveled papers'!$H78:$KM78,"&gt;-1")=0,"",SUMIF('English Scores- Leveled papers'!$H$3:$KM$3,AT$4,'English Scores- Leveled papers'!$H78:$KM78)))</f>
        <v/>
      </c>
      <c r="AU79" s="89" t="str">
        <f>IF($B79="","",IF(COUNTIFS('English Scores- Leveled papers'!$H$3:$KM$3,AU$4,'English Scores- Leveled papers'!$H78:$KM78,"&gt;-1")=0,"",SUMIF('English Scores- Leveled papers'!$H$3:$KM$3,AU$4,'English Scores- Leveled papers'!$H78:$KM78)))</f>
        <v/>
      </c>
      <c r="AV79" s="89" t="str">
        <f>IF($B79="","",IF(COUNTIFS('English Scores- Leveled papers'!$H$3:$KM$3,AV$4,'English Scores- Leveled papers'!$H78:$KM78,"&gt;-1")=0,"",SUMIF('English Scores- Leveled papers'!$H$3:$KM$3,AV$4,'English Scores- Leveled papers'!$H78:$KM78)))</f>
        <v/>
      </c>
      <c r="AW79" s="89" t="str">
        <f>IF($B79="","",IF(COUNTIFS('English Scores- Leveled papers'!$H$3:$KM$3,AW$4,'English Scores- Leveled papers'!$H78:$KM78,"&gt;-1")=0,"",SUMIF('English Scores- Leveled papers'!$H$3:$KM$3,AW$4,'English Scores- Leveled papers'!$H78:$KM78)))</f>
        <v/>
      </c>
      <c r="AX79" s="89" t="str">
        <f>IF($B79="","",IF(COUNTIFS('English Scores- Leveled papers'!$H$3:$KM$3,AX$4,'English Scores- Leveled papers'!$H78:$KM78,"&gt;-1")=0,"",SUMIF('English Scores- Leveled papers'!$H$3:$KM$3,AX$4,'English Scores- Leveled papers'!$H78:$KM78)))</f>
        <v/>
      </c>
      <c r="AY79" s="89" t="str">
        <f>IF($B79="","",IF(COUNTIFS('English Scores- Leveled papers'!$H$3:$KM$3,AY$4,'English Scores- Leveled papers'!$H78:$KM78,"&gt;-1")=0,"",SUMIF('English Scores- Leveled papers'!$H$3:$KM$3,AY$4,'English Scores- Leveled papers'!$H78:$KM78)))</f>
        <v/>
      </c>
      <c r="AZ79" s="89" t="str">
        <f>IF($B79="","",IF(COUNTIFS('English Scores- Leveled papers'!$H$3:$KM$3,AZ$4,'English Scores- Leveled papers'!$H78:$KM78,"&gt;-1")=0,"",SUMIF('English Scores- Leveled papers'!$H$3:$KM$3,AZ$4,'English Scores- Leveled papers'!$H78:$KM78)))</f>
        <v/>
      </c>
      <c r="BA79" s="89" t="str">
        <f>IF($B79="","",IF(COUNTIFS('English Scores- Leveled papers'!$H$3:$KM$3,BA$4,'English Scores- Leveled papers'!$H78:$KM78,"&gt;-1")=0,"",SUMIF('English Scores- Leveled papers'!$H$3:$KM$3,BA$4,'English Scores- Leveled papers'!$H78:$KM78)))</f>
        <v/>
      </c>
      <c r="BB79" s="89" t="str">
        <f>IF($B79="","",IF(COUNTIFS('English Scores- Leveled papers'!$H$3:$KM$3,BB$4,'English Scores- Leveled papers'!$H78:$KM78,"&gt;-1")=0,"",SUMIF('English Scores- Leveled papers'!$H$3:$KM$3,BB$4,'English Scores- Leveled papers'!$H78:$KM78)))</f>
        <v/>
      </c>
      <c r="BC79" s="89" t="str">
        <f>IF($B79="","",IF(COUNTIFS('English Scores- Leveled papers'!$H$3:$KM$3,BC$4,'English Scores- Leveled papers'!$H78:$KM78,"&gt;-1")=0,"",SUMIF('English Scores- Leveled papers'!$H$3:$KM$3,BC$4,'English Scores- Leveled papers'!$H78:$KM78)))</f>
        <v/>
      </c>
      <c r="BD79" s="89" t="str">
        <f>IF($B79="","",IF(COUNTIFS('English Scores- Leveled papers'!$H$3:$KM$3,BD$4,'English Scores- Leveled papers'!$H78:$KM78,"&gt;-1")=0,"",SUMIF('English Scores- Leveled papers'!$H$3:$KM$3,BD$4,'English Scores- Leveled papers'!$H78:$KM78)))</f>
        <v/>
      </c>
      <c r="BE79" s="89" t="str">
        <f>IF($B79="","",IF(COUNTIFS('English Scores- Leveled papers'!$H$3:$KM$3,BE$4,'English Scores- Leveled papers'!$H78:$KM78,"&gt;-1")=0,"",SUMIF('English Scores- Leveled papers'!$H$3:$KM$3,BE$4,'English Scores- Leveled papers'!$H78:$KM78)))</f>
        <v/>
      </c>
      <c r="BF79" s="89" t="str">
        <f>IF($B79="","",IF(COUNTIFS('English Scores- Leveled papers'!$H$3:$KM$3,BF$4,'English Scores- Leveled papers'!$H78:$KM78,"&gt;-1")=0,"",SUMIF('English Scores- Leveled papers'!$H$3:$KM$3,BF$4,'English Scores- Leveled papers'!$H78:$KM78)))</f>
        <v/>
      </c>
      <c r="BG79" s="89" t="str">
        <f>IF($B79="","",IF(COUNTIFS('English Scores- Leveled papers'!$H$3:$KM$3,BG$4,'English Scores- Leveled papers'!$H78:$KM78,"&gt;-1")=0,"",SUMIF('English Scores- Leveled papers'!$H$3:$KM$3,BG$4,'English Scores- Leveled papers'!$H78:$KM78)))</f>
        <v/>
      </c>
      <c r="BH79" s="89" t="str">
        <f>IF($B79="","",IF(COUNTIFS('English Scores- Leveled papers'!$H$3:$KM$3,BH$4,'English Scores- Leveled papers'!$H78:$KM78,"&gt;-1")=0,"",SUMIF('English Scores- Leveled papers'!$H$3:$KM$3,BH$4,'English Scores- Leveled papers'!$H78:$KM78)))</f>
        <v/>
      </c>
      <c r="BI79" s="89" t="str">
        <f>IF($B79="","",IF(COUNTIFS('English Scores- Leveled papers'!$H$3:$KM$3,BI$4,'English Scores- Leveled papers'!$H78:$KM78,"&gt;-1")=0,"",SUMIF('English Scores- Leveled papers'!$H$3:$KM$3,BI$4,'English Scores- Leveled papers'!$H78:$KM78)))</f>
        <v/>
      </c>
      <c r="BJ79" s="89" t="str">
        <f>IF($B79="","",IF(COUNTIFS('English Scores- Leveled papers'!$H$3:$KM$3,BJ$4,'English Scores- Leveled papers'!$H78:$KM78,"&gt;-1")=0,"",SUMIF('English Scores- Leveled papers'!$H$3:$KM$3,BJ$4,'English Scores- Leveled papers'!$H78:$KM78)))</f>
        <v/>
      </c>
      <c r="BK79" s="89" t="str">
        <f>IF($B79="","",IF(COUNTIFS('English Scores- Leveled papers'!$H$3:$KM$3,BK$4,'English Scores- Leveled papers'!$H78:$KM78,"&gt;-1")=0,"",SUMIF('English Scores- Leveled papers'!$H$3:$KM$3,BK$4,'English Scores- Leveled papers'!$H78:$KM78)))</f>
        <v/>
      </c>
      <c r="BL79" s="89" t="str">
        <f>IF($B79="","",IF(COUNTIFS('English Scores- Leveled papers'!$H$3:$KM$3,BL$4,'English Scores- Leveled papers'!$H78:$KM78,"&gt;-1")=0,"",SUMIF('English Scores- Leveled papers'!$H$3:$KM$3,BL$4,'English Scores- Leveled papers'!$H78:$KM78)))</f>
        <v/>
      </c>
      <c r="BM79" s="89" t="str">
        <f>IF($B79="","",IF(COUNTIFS('Eng GLA 6th, 7th, 8th'!$E$3:$DV$3,BM$4,'Eng GLA 6th, 7th, 8th'!$E79:$DV79, "&gt;-1")=0,"",SUMIF('Eng GLA 6th, 7th, 8th'!$E$3:$DV$3,BM$4,'Eng GLA 6th, 7th, 8th'!$E79:$DV79)))</f>
        <v/>
      </c>
      <c r="BN79" s="89" t="str">
        <f>IF($B79="","",IF(COUNTIFS('Eng GLA 6th, 7th, 8th'!$E$3:$DV$3,BN$4,'Eng GLA 6th, 7th, 8th'!$E79:$DV79, "&gt;-1")=0,"",SUMIF('Eng GLA 6th, 7th, 8th'!$E$3:$DV$3,BN$4,'Eng GLA 6th, 7th, 8th'!$E79:$DV79)))</f>
        <v/>
      </c>
      <c r="BO79" s="89" t="str">
        <f>IF($B79="","",IF(COUNTIFS('Eng GLA 6th, 7th, 8th'!$E$3:$DV$3,BO$4,'Eng GLA 6th, 7th, 8th'!$E79:$DV79, "&gt;-1")=0,"",SUMIF('Eng GLA 6th, 7th, 8th'!$E$3:$DV$3,BO$4,'Eng GLA 6th, 7th, 8th'!$E79:$DV79)))</f>
        <v/>
      </c>
      <c r="BP79" s="89" t="str">
        <f>IF($B79="","",IF(COUNTIFS('Eng GLA 6th, 7th, 8th'!$E$3:$DV$3,BP$4,'Eng GLA 6th, 7th, 8th'!$E79:$DV79, "&gt;-1")=0,"",SUMIF('Eng GLA 6th, 7th, 8th'!$E$3:$DV$3,BP$4,'Eng GLA 6th, 7th, 8th'!$E79:$DV79)))</f>
        <v/>
      </c>
      <c r="BQ79" s="89" t="str">
        <f>IF($B79="","",IF(COUNTIFS('Eng GLA 6th, 7th, 8th'!$E$3:$DV$3,BQ$4,'Eng GLA 6th, 7th, 8th'!$E79:$DV79, "&gt;-1")=0,"",SUMIF('Eng GLA 6th, 7th, 8th'!$E$3:$DV$3,BQ$4,'Eng GLA 6th, 7th, 8th'!$E79:$DV79)))</f>
        <v/>
      </c>
      <c r="BR79" s="89" t="str">
        <f>IF($B79="","",IF(COUNTIFS('Eng GLA 6th, 7th, 8th'!$E$3:$DV$3,BR$4,'Eng GLA 6th, 7th, 8th'!$E79:$DV79, "&gt;-1")=0,"",SUMIF('Eng GLA 6th, 7th, 8th'!$E$3:$DV$3,BR$4,'Eng GLA 6th, 7th, 8th'!$E79:$DV79)))</f>
        <v/>
      </c>
      <c r="BS79" s="89" t="str">
        <f>IF($B79="","",IF(COUNTIFS('Eng GLA 6th, 7th, 8th'!$E$3:$DV$3,BS$4,'Eng GLA 6th, 7th, 8th'!$E79:$DV79, "&gt;-1")=0,"",SUMIF('Eng GLA 6th, 7th, 8th'!$E$3:$DV$3,BS$4,'Eng GLA 6th, 7th, 8th'!$E79:$DV79)))</f>
        <v/>
      </c>
      <c r="BT79" s="89" t="str">
        <f>IF($B79="","",IF(COUNTIFS('Eng GLA 6th, 7th, 8th'!$E$3:$DV$3,BT$4,'Eng GLA 6th, 7th, 8th'!$E79:$DV79, "&gt;-1")=0,"",SUMIF('Eng GLA 6th, 7th, 8th'!$E$3:$DV$3,BT$4,'Eng GLA 6th, 7th, 8th'!$E79:$DV79)))</f>
        <v/>
      </c>
      <c r="BU79" s="89" t="str">
        <f>IF($B79="","",IF(COUNTIFS('Eng GLA 6th, 7th, 8th'!$E$3:$DV$3,BU$4,'Eng GLA 6th, 7th, 8th'!$E79:$DV79, "&gt;-1")=0,"",SUMIF('Eng GLA 6th, 7th, 8th'!$E$3:$DV$3,BU$4,'Eng GLA 6th, 7th, 8th'!$E79:$DV79)))</f>
        <v/>
      </c>
      <c r="BV79" s="89" t="str">
        <f>IF($B79="","",IF(COUNTIFS('Eng GLA 6th, 7th, 8th'!$E$3:$DV$3,BV$4,'Eng GLA 6th, 7th, 8th'!$E79:$DV79, "&gt;-1")=0,"",SUMIF('Eng GLA 6th, 7th, 8th'!$E$3:$DV$3,BV$4,'Eng GLA 6th, 7th, 8th'!$E79:$DV79)))</f>
        <v/>
      </c>
      <c r="BW79" s="89" t="str">
        <f>IF($B79="","",IF(COUNTIFS('Eng GLA 6th, 7th, 8th'!$E$3:$DV$3,BW$4,'Eng GLA 6th, 7th, 8th'!$E79:$DV79, "&gt;-1")=0,"",SUMIF('Eng GLA 6th, 7th, 8th'!$E$3:$DV$3,BW$4,'Eng GLA 6th, 7th, 8th'!$E79:$DV79)))</f>
        <v/>
      </c>
      <c r="BX79" s="89" t="str">
        <f>IF($B79="","",IF(COUNTIFS('Eng GLA 6th, 7th, 8th'!$E$3:$DV$3,BX$4,'Eng GLA 6th, 7th, 8th'!$E79:$DV79, "&gt;-1")=0,"",SUMIF('Eng GLA 6th, 7th, 8th'!$E$3:$DV$3,BX$4,'Eng GLA 6th, 7th, 8th'!$E79:$DV79)))</f>
        <v/>
      </c>
      <c r="BY79" s="89" t="str">
        <f>IF($B79="","",IF(COUNTIFS('Eng GLA 6th, 7th, 8th'!$E$3:$DV$3,BY$4,'Eng GLA 6th, 7th, 8th'!$E79:$DV79, "&gt;-1")=0,"",SUMIF('Eng GLA 6th, 7th, 8th'!$E$3:$DV$3,BY$4,'Eng GLA 6th, 7th, 8th'!$E79:$DV79)))</f>
        <v/>
      </c>
      <c r="BZ79" s="89" t="str">
        <f>IF($B79="","",IF(COUNTIFS('Eng GLA 6th, 7th, 8th'!$E$3:$DV$3,BZ$4,'Eng GLA 6th, 7th, 8th'!$E79:$DV79, "&gt;-1")=0,"",SUMIF('Eng GLA 6th, 7th, 8th'!$E$3:$DV$3,BZ$4,'Eng GLA 6th, 7th, 8th'!$E79:$DV79)))</f>
        <v/>
      </c>
      <c r="CA79" s="89" t="str">
        <f>IF($B79="","",IF(COUNTIFS('Eng GLA 6th, 7th, 8th'!$E$3:$DV$3,CA$4,'Eng GLA 6th, 7th, 8th'!$E79:$DV79, "&gt;-1")=0,"",SUMIF('Eng GLA 6th, 7th, 8th'!$E$3:$DV$3,CA$4,'Eng GLA 6th, 7th, 8th'!$E79:$DV79)))</f>
        <v/>
      </c>
      <c r="CB79" s="426"/>
      <c r="CC79" s="133" t="str">
        <f>IFERROR(IF((COUNT('Eng GLA 6th, 7th, 8th'!E79:U79)=0)," ",(SUM('Eng GLA 6th, 7th, 8th'!E79:U79)/$CC$3)),"")</f>
        <v xml:space="preserve"> </v>
      </c>
      <c r="CD79" s="133" t="str">
        <f>IFERROR(IF((COUNT('Eng GLA 6th, 7th, 8th'!V79:AA79)=0)," ",(SUM('Eng GLA 6th, 7th, 8th'!V79:AA79)/$CD$3)),"")</f>
        <v xml:space="preserve"> </v>
      </c>
      <c r="CE79" s="133" t="str">
        <f>IFERROR(IF((COUNT('Eng GLA 6th, 7th, 8th'!AB79:AG79)=0)," ",(SUM('Eng GLA 6th, 7th, 8th'!AB79:AG79)/$CE$3)),"")</f>
        <v xml:space="preserve"> </v>
      </c>
      <c r="CF79" s="133" t="str">
        <f>IFERROR(IF((COUNT('Eng GLA 6th, 7th, 8th'!AH79:AP79)=0)," ",(SUM('Eng GLA 6th, 7th, 8th'!AH79:AP79)/$CF$3)),"")</f>
        <v xml:space="preserve"> </v>
      </c>
      <c r="CG79" s="433" t="str">
        <f>IFERROR(IF((COUNT('Eng GLA 6th, 7th, 8th'!AR79:BH79)=0)," ",(SUM('Eng GLA 6th, 7th, 8th'!AR79:BH79)/$CG$3)),"")</f>
        <v xml:space="preserve"> </v>
      </c>
      <c r="CH79" s="433" t="str">
        <f>IFERROR(IF((COUNT('Eng GLA 6th, 7th, 8th'!BI79:BN79)=0)," ",(SUM('Eng GLA 6th, 7th, 8th'!BI79:BN79)/$CH$3)),"")</f>
        <v xml:space="preserve"> </v>
      </c>
      <c r="CI79" s="433" t="str">
        <f>IFERROR(IF((COUNT('Eng GLA 6th, 7th, 8th'!BO79:BT79)=0)," ",(SUM('Eng GLA 6th, 7th, 8th'!BO79:BT79)/$CI$3)),"")</f>
        <v xml:space="preserve"> </v>
      </c>
      <c r="CJ79" s="433" t="str">
        <f>IFERROR(IF((COUNT('Eng GLA 6th, 7th, 8th'!BU79:CF79)=0)," ",(SUM('Eng GLA 6th, 7th, 8th'!BU79:CF79)/$CJ$3)),"")</f>
        <v xml:space="preserve"> </v>
      </c>
      <c r="CK79" s="433" t="str">
        <f>IFERROR(IF((COUNT('Eng GLA 6th, 7th, 8th'!CH79:CX79)=0)," ",(SUM('Eng GLA 6th, 7th, 8th'!CH79:CX79)/$CK$3)),"")</f>
        <v xml:space="preserve"> </v>
      </c>
      <c r="CL79" s="433" t="str">
        <f>IFERROR(IF((COUNT('Eng GLA 6th, 7th, 8th'!CY79:DD79)=0)," ",(SUM('Eng GLA 6th, 7th, 8th'!CY79:DD79)/$CL$3)),"")</f>
        <v xml:space="preserve"> </v>
      </c>
      <c r="CM79" s="433" t="str">
        <f>IFERROR(IF((COUNT('Eng GLA 6th, 7th, 8th'!DE79:DJ79)=0)," ",(SUM('Eng GLA 6th, 7th, 8th'!DE79:DJ79)/$CM$3)),"")</f>
        <v xml:space="preserve"> </v>
      </c>
      <c r="CN79" s="433" t="str">
        <f>IFERROR(IF((COUNT('Eng GLA 6th, 7th, 8th'!DK79:DV79)=0)," ",(SUM('Eng GLA 6th, 7th, 8th'!DK79:DV79)/$CN$3)),"")</f>
        <v xml:space="preserve"> </v>
      </c>
    </row>
    <row r="80" spans="1:92" ht="12.75" customHeight="1" x14ac:dyDescent="0.2">
      <c r="A80" s="65">
        <v>73</v>
      </c>
      <c r="B80" s="65" t="str">
        <f>'English Scores- Leveled papers'!B79</f>
        <v/>
      </c>
      <c r="C80" s="66" t="str">
        <f>'RC Mastery Check+Question type'!H77</f>
        <v/>
      </c>
      <c r="D80" s="153" t="str">
        <f>'Cover Sheet'!L77</f>
        <v/>
      </c>
      <c r="E80" s="89" t="str">
        <f>IF($B80="","",IF(COUNTIFS('English Scores- Leveled papers'!$H$3:$KM$3,E$4,'English Scores- Leveled papers'!$H79:$KM79,"&gt;-1")=0,"",SUMIF('English Scores- Leveled papers'!$H$3:$KM$3,E$4,'English Scores- Leveled papers'!$H79:$KM79)))</f>
        <v/>
      </c>
      <c r="F80" s="89" t="str">
        <f>IF($B80="","",IF(COUNTIFS('English Scores- Leveled papers'!$H$3:$KM$3,F$4,'English Scores- Leveled papers'!$H79:$KM79,"&gt;-1")=0,"",SUMIF('English Scores- Leveled papers'!$H$3:$KM$3,F$4,'English Scores- Leveled papers'!$H79:$KM79)))</f>
        <v/>
      </c>
      <c r="G80" s="89" t="str">
        <f>IF($B80="","",IF(COUNTIFS('English Scores- Leveled papers'!$H$3:$KM$3,G$4,'English Scores- Leveled papers'!$H79:$KM79,"&gt;-1")=0,"",SUMIF('English Scores- Leveled papers'!$H$3:$KM$3,G$4,'English Scores- Leveled papers'!$H79:$KM79)))</f>
        <v/>
      </c>
      <c r="H80" s="89" t="str">
        <f>IF($B80="","",IF(COUNTIFS('English Scores- Leveled papers'!$H$3:$KM$3,H$4,'English Scores- Leveled papers'!$H79:$KM79,"&gt;-1")=0,"",SUMIF('English Scores- Leveled papers'!$H$3:$KM$3,H$4,'English Scores- Leveled papers'!$H79:$KM79)))</f>
        <v/>
      </c>
      <c r="I80" s="89" t="str">
        <f>IF($B80="","",IF(COUNTIFS('English Scores- Leveled papers'!$H$3:$KM$3,I$4,'English Scores- Leveled papers'!$H79:$KM79,"&gt;-1")=0,"",SUMIF('English Scores- Leveled papers'!$H$3:$KM$3,I$4,'English Scores- Leveled papers'!$H79:$KM79)))</f>
        <v/>
      </c>
      <c r="J80" s="89" t="str">
        <f>IF($B80="","",IF(COUNTIFS('English Scores- Leveled papers'!$H$3:$KM$3,J$4,'English Scores- Leveled papers'!$H79:$KM79,"&gt;-1")=0,"",SUMIF('English Scores- Leveled papers'!$H$3:$KM$3,J$4,'English Scores- Leveled papers'!$H79:$KM79)))</f>
        <v/>
      </c>
      <c r="K80" s="89" t="str">
        <f>IF($B80="","",IF(COUNTIFS('English Scores- Leveled papers'!$H$3:$KM$3,K$4,'English Scores- Leveled papers'!$H79:$KM79,"&gt;-1")=0,"",SUMIF('English Scores- Leveled papers'!$H$3:$KM$3,K$4,'English Scores- Leveled papers'!$H79:$KM79)))</f>
        <v/>
      </c>
      <c r="L80" s="89" t="str">
        <f>IF($B80="","",IF(COUNTIFS('English Scores- Leveled papers'!$H$3:$KM$3,L$4,'English Scores- Leveled papers'!$H79:$KM79,"&gt;-1")=0,"",SUMIF('English Scores- Leveled papers'!$H$3:$KM$3,L$4,'English Scores- Leveled papers'!$H79:$KM79)))</f>
        <v/>
      </c>
      <c r="M80" s="89" t="str">
        <f>IF($B80="","",IF(COUNTIFS('English Scores- Leveled papers'!$H$3:$KM$3,M$4,'English Scores- Leveled papers'!$H79:$KM79,"&gt;-1")=0,"",SUMIF('English Scores- Leveled papers'!$H$3:$KM$3,M$4,'English Scores- Leveled papers'!$H79:$KM79)))</f>
        <v/>
      </c>
      <c r="N80" s="89" t="str">
        <f>IF($B80="","",IF(COUNTIFS('English Scores- Leveled papers'!$H$3:$KM$3,N$4,'English Scores- Leveled papers'!$H79:$KM79,"&gt;-1")=0,"",SUMIF('English Scores- Leveled papers'!$H$3:$KM$3,N$4,'English Scores- Leveled papers'!$H79:$KM79)))</f>
        <v/>
      </c>
      <c r="O80" s="89" t="str">
        <f>IF($B80="","",IF(COUNTIFS('English Scores- Leveled papers'!$H$3:$KM$3,O$4,'English Scores- Leveled papers'!$H79:$KM79,"&gt;-1")=0,"",SUMIF('English Scores- Leveled papers'!$H$3:$KM$3,O$4,'English Scores- Leveled papers'!$H79:$KM79)))</f>
        <v/>
      </c>
      <c r="P80" s="89" t="str">
        <f>IF($B80="","",IF(COUNTIFS('English Scores- Leveled papers'!$H$3:$KM$3,P$4,'English Scores- Leveled papers'!$H79:$KM79,"&gt;-1")=0,"",SUMIF('English Scores- Leveled papers'!$H$3:$KM$3,P$4,'English Scores- Leveled papers'!$H79:$KM79)))</f>
        <v/>
      </c>
      <c r="Q80" s="89" t="str">
        <f>IF($B80="","",IF(COUNTIFS('English Scores- Leveled papers'!$H$3:$KM$3,Q$4,'English Scores- Leveled papers'!$H79:$KM79,"&gt;-1")=0,"",SUMIF('English Scores- Leveled papers'!$H$3:$KM$3,Q$4,'English Scores- Leveled papers'!$H79:$KM79)))</f>
        <v/>
      </c>
      <c r="R80" s="89" t="str">
        <f>IF($B80="","",IF(COUNTIFS('English Scores- Leveled papers'!$H$3:$KM$3,R$4,'English Scores- Leveled papers'!$H79:$KM79,"&gt;-1")=0,"",SUMIF('English Scores- Leveled papers'!$H$3:$KM$3,R$4,'English Scores- Leveled papers'!$H79:$KM79)))</f>
        <v/>
      </c>
      <c r="S80" s="89" t="str">
        <f>IF($B80="","",IF(COUNTIFS('English Scores- Leveled papers'!$H$3:$KM$3,S$4,'English Scores- Leveled papers'!$H79:$KM79,"&gt;-1")=0,"",SUMIF('English Scores- Leveled papers'!$H$3:$KM$3,S$4,'English Scores- Leveled papers'!$H79:$KM79)))</f>
        <v/>
      </c>
      <c r="T80" s="89" t="str">
        <f>IF($B80="","",IF(COUNTIFS('English Scores- Leveled papers'!$H$3:$KM$3,T$4,'English Scores- Leveled papers'!$H79:$KM79,"&gt;-1")=0,"",SUMIF('English Scores- Leveled papers'!$H$3:$KM$3,T$4,'English Scores- Leveled papers'!$H79:$KM79)))</f>
        <v/>
      </c>
      <c r="U80" s="89" t="str">
        <f>IF($B80="","",IF(COUNTIFS('English Scores- Leveled papers'!$H$3:$KM$3,U$4,'English Scores- Leveled papers'!$H79:$KM79,"&gt;-1")=0,"",SUMIF('English Scores- Leveled papers'!$H$3:$KM$3,U$4,'English Scores- Leveled papers'!$H79:$KM79)))</f>
        <v/>
      </c>
      <c r="V80" s="89" t="str">
        <f>IF($B80="","",IF(COUNTIFS('English Scores- Leveled papers'!$H$3:$KM$3,V$4,'English Scores- Leveled papers'!$H79:$KM79,"&gt;-1")=0,"",SUMIF('English Scores- Leveled papers'!$H$3:$KM$3,V$4,'English Scores- Leveled papers'!$H79:$KM79)))</f>
        <v/>
      </c>
      <c r="W80" s="89" t="str">
        <f>IF($B80="","",IF(COUNTIFS('English Scores- Leveled papers'!$H$3:$KM$3,W$4,'English Scores- Leveled papers'!$H79:$KM79,"&gt;-1")=0,"",SUMIF('English Scores- Leveled papers'!$H$3:$KM$3,W$4,'English Scores- Leveled papers'!$H79:$KM79)))</f>
        <v/>
      </c>
      <c r="X80" s="89" t="str">
        <f>IF($B80="","",IF(COUNTIFS('English Scores- Leveled papers'!$H$3:$KM$3,X$4,'English Scores- Leveled papers'!$H79:$KM79,"&gt;-1")=0,"",SUMIF('English Scores- Leveled papers'!$H$3:$KM$3,X$4,'English Scores- Leveled papers'!$H79:$KM79)))</f>
        <v/>
      </c>
      <c r="Y80" s="89" t="str">
        <f>IF($B80="","",IF(COUNTIFS('English Scores- Leveled papers'!$H$3:$KM$3,Y$4,'English Scores- Leveled papers'!$H79:$KM79,"&gt;-1")=0,"",SUMIF('English Scores- Leveled papers'!$H$3:$KM$3,Y$4,'English Scores- Leveled papers'!$H79:$KM79)))</f>
        <v/>
      </c>
      <c r="Z80" s="89" t="str">
        <f>IF($B80="","",IF(COUNTIFS('English Scores- Leveled papers'!$H$3:$KM$3,Z$4,'English Scores- Leveled papers'!$H79:$KM79,"&gt;-1")=0,"",SUMIF('English Scores- Leveled papers'!$H$3:$KM$3,Z$4,'English Scores- Leveled papers'!$H79:$KM79)))</f>
        <v/>
      </c>
      <c r="AA80" s="89" t="str">
        <f>IF($B80="","",IF(COUNTIFS('English Scores- Leveled papers'!$H$3:$KM$3,AA$4,'English Scores- Leveled papers'!$H79:$KM79,"&gt;-1")=0,"",SUMIF('English Scores- Leveled papers'!$H$3:$KM$3,AA$4,'English Scores- Leveled papers'!$H79:$KM79)))</f>
        <v/>
      </c>
      <c r="AB80" s="89" t="str">
        <f>IF($B80="","",IF(COUNTIFS('English Scores- Leveled papers'!$H$3:$KM$3,AB$4,'English Scores- Leveled papers'!$H79:$KM79,"&gt;-1")=0,"",SUMIF('English Scores- Leveled papers'!$H$3:$KM$3,AB$4,'English Scores- Leveled papers'!$H79:$KM79)))</f>
        <v/>
      </c>
      <c r="AC80" s="89" t="str">
        <f>IF($B80="","",IF(COUNTIFS('English Scores- Leveled papers'!$H$3:$KM$3,AC$4,'English Scores- Leveled papers'!$H79:$KM79,"&gt;-1")=0,"",SUMIF('English Scores- Leveled papers'!$H$3:$KM$3,AC$4,'English Scores- Leveled papers'!$H79:$KM79)))</f>
        <v/>
      </c>
      <c r="AD80" s="89" t="str">
        <f>IF($B80="","",IF(COUNTIFS('English Scores- Leveled papers'!$H$3:$KM$3,AD$4,'English Scores- Leveled papers'!$H79:$KM79,"&gt;-1")=0,"",SUMIF('English Scores- Leveled papers'!$H$3:$KM$3,AD$4,'English Scores- Leveled papers'!$H79:$KM79)))</f>
        <v/>
      </c>
      <c r="AE80" s="89" t="str">
        <f>IF($B80="","",IF(COUNTIFS('English Scores- Leveled papers'!$H$3:$KM$3,AE$4,'English Scores- Leveled papers'!$H79:$KM79,"&gt;-1")=0,"",SUMIF('English Scores- Leveled papers'!$H$3:$KM$3,AE$4,'English Scores- Leveled papers'!$H79:$KM79)))</f>
        <v/>
      </c>
      <c r="AF80" s="89" t="str">
        <f>IF($B80="","",IF(COUNTIFS('English Scores- Leveled papers'!$H$3:$KM$3,AF$4,'English Scores- Leveled papers'!$H79:$KM79,"&gt;-1")=0,"",SUMIF('English Scores- Leveled papers'!$H$3:$KM$3,AF$4,'English Scores- Leveled papers'!$H79:$KM79)))</f>
        <v/>
      </c>
      <c r="AG80" s="89" t="str">
        <f>IF($B80="","",IF(COUNTIFS('English Scores- Leveled papers'!$H$3:$KM$3,AG$4,'English Scores- Leveled papers'!$H79:$KM79,"&gt;-1")=0,"",SUMIF('English Scores- Leveled papers'!$H$3:$KM$3,AG$4,'English Scores- Leveled papers'!$H79:$KM79)))</f>
        <v/>
      </c>
      <c r="AH80" s="89" t="str">
        <f>IF($B80="","",IF(COUNTIFS('English Scores- Leveled papers'!$H$3:$KM$3,AH$4,'English Scores- Leveled papers'!$H79:$KM79,"&gt;-1")=0,"",SUMIF('English Scores- Leveled papers'!$H$3:$KM$3,AH$4,'English Scores- Leveled papers'!$H79:$KM79)))</f>
        <v/>
      </c>
      <c r="AI80" s="89" t="str">
        <f>IF($B80="","",IF(COUNTIFS('English Scores- Leveled papers'!$H$3:$KM$3,AI$4,'English Scores- Leveled papers'!$H79:$KM79,"&gt;-1")=0,"",SUMIF('English Scores- Leveled papers'!$H$3:$KM$3,AI$4,'English Scores- Leveled papers'!$H79:$KM79)))</f>
        <v/>
      </c>
      <c r="AJ80" s="89" t="str">
        <f>IF($B80="","",IF(COUNTIFS('English Scores- Leveled papers'!$H$3:$KM$3,AJ$4,'English Scores- Leveled papers'!$H79:$KM79,"&gt;-1")=0,"",SUMIF('English Scores- Leveled papers'!$H$3:$KM$3,AJ$4,'English Scores- Leveled papers'!$H79:$KM79)))</f>
        <v/>
      </c>
      <c r="AK80" s="89" t="str">
        <f>IF($B80="","",IF(COUNTIFS('English Scores- Leveled papers'!$H$3:$KM$3,AK$4,'English Scores- Leveled papers'!$H79:$KM79,"&gt;-1")=0,"",SUMIF('English Scores- Leveled papers'!$H$3:$KM$3,AK$4,'English Scores- Leveled papers'!$H79:$KM79)))</f>
        <v/>
      </c>
      <c r="AL80" s="89" t="str">
        <f>IF($B80="","",IF(COUNTIFS('English Scores- Leveled papers'!$H$3:$KM$3,AL$4,'English Scores- Leveled papers'!$H79:$KM79,"&gt;-1")=0,"",SUMIF('English Scores- Leveled papers'!$H$3:$KM$3,AL$4,'English Scores- Leveled papers'!$H79:$KM79)))</f>
        <v/>
      </c>
      <c r="AM80" s="89" t="str">
        <f>IF($B80="","",IF(COUNTIFS('English Scores- Leveled papers'!$H$3:$KM$3,AM$4,'English Scores- Leveled papers'!$H79:$KM79,"&gt;-1")=0,"",SUMIF('English Scores- Leveled papers'!$H$3:$KM$3,AM$4,'English Scores- Leveled papers'!$H79:$KM79)))</f>
        <v/>
      </c>
      <c r="AN80" s="89" t="str">
        <f>IF($B80="","",IF(COUNTIFS('English Scores- Leveled papers'!$H$3:$KM$3,AN$4,'English Scores- Leveled papers'!$H79:$KM79,"&gt;-1")=0,"",SUMIF('English Scores- Leveled papers'!$H$3:$KM$3,AN$4,'English Scores- Leveled papers'!$H79:$KM79)))</f>
        <v/>
      </c>
      <c r="AO80" s="89" t="str">
        <f>IF($B80="","",IF(COUNTIFS('English Scores- Leveled papers'!$H$3:$KM$3,AO$4,'English Scores- Leveled papers'!$H79:$KM79,"&gt;-1")=0,"",SUMIF('English Scores- Leveled papers'!$H$3:$KM$3,AO$4,'English Scores- Leveled papers'!$H79:$KM79)))</f>
        <v/>
      </c>
      <c r="AP80" s="89" t="str">
        <f>IF($B80="","",IF(COUNTIFS('English Scores- Leveled papers'!$H$3:$KM$3,AP$4,'English Scores- Leveled papers'!$H79:$KM79,"&gt;-1")=0,"",SUMIF('English Scores- Leveled papers'!$H$3:$KM$3,AP$4,'English Scores- Leveled papers'!$H79:$KM79)))</f>
        <v/>
      </c>
      <c r="AQ80" s="89" t="str">
        <f>IF($B80="","",IF(COUNTIFS('English Scores- Leveled papers'!$H$3:$KM$3,AQ$4,'English Scores- Leveled papers'!$H79:$KM79,"&gt;-1")=0,"",SUMIF('English Scores- Leveled papers'!$H$3:$KM$3,AQ$4,'English Scores- Leveled papers'!$H79:$KM79)))</f>
        <v/>
      </c>
      <c r="AR80" s="89" t="str">
        <f>IF($B80="","",IF(COUNTIFS('English Scores- Leveled papers'!$H$3:$KM$3,AR$4,'English Scores- Leveled papers'!$H79:$KM79,"&gt;-1")=0,"",SUMIF('English Scores- Leveled papers'!$H$3:$KM$3,AR$4,'English Scores- Leveled papers'!$H79:$KM79)))</f>
        <v/>
      </c>
      <c r="AS80" s="89" t="str">
        <f>IF($B80="","",IF(COUNTIFS('English Scores- Leveled papers'!$H$3:$KM$3,AS$4,'English Scores- Leveled papers'!$H79:$KM79,"&gt;-1")=0,"",SUMIF('English Scores- Leveled papers'!$H$3:$KM$3,AS$4,'English Scores- Leveled papers'!$H79:$KM79)))</f>
        <v/>
      </c>
      <c r="AT80" s="89" t="str">
        <f>IF($B80="","",IF(COUNTIFS('English Scores- Leveled papers'!$H$3:$KM$3,AT$4,'English Scores- Leveled papers'!$H79:$KM79,"&gt;-1")=0,"",SUMIF('English Scores- Leveled papers'!$H$3:$KM$3,AT$4,'English Scores- Leveled papers'!$H79:$KM79)))</f>
        <v/>
      </c>
      <c r="AU80" s="89" t="str">
        <f>IF($B80="","",IF(COUNTIFS('English Scores- Leveled papers'!$H$3:$KM$3,AU$4,'English Scores- Leveled papers'!$H79:$KM79,"&gt;-1")=0,"",SUMIF('English Scores- Leveled papers'!$H$3:$KM$3,AU$4,'English Scores- Leveled papers'!$H79:$KM79)))</f>
        <v/>
      </c>
      <c r="AV80" s="89" t="str">
        <f>IF($B80="","",IF(COUNTIFS('English Scores- Leveled papers'!$H$3:$KM$3,AV$4,'English Scores- Leveled papers'!$H79:$KM79,"&gt;-1")=0,"",SUMIF('English Scores- Leveled papers'!$H$3:$KM$3,AV$4,'English Scores- Leveled papers'!$H79:$KM79)))</f>
        <v/>
      </c>
      <c r="AW80" s="89" t="str">
        <f>IF($B80="","",IF(COUNTIFS('English Scores- Leveled papers'!$H$3:$KM$3,AW$4,'English Scores- Leveled papers'!$H79:$KM79,"&gt;-1")=0,"",SUMIF('English Scores- Leveled papers'!$H$3:$KM$3,AW$4,'English Scores- Leveled papers'!$H79:$KM79)))</f>
        <v/>
      </c>
      <c r="AX80" s="89" t="str">
        <f>IF($B80="","",IF(COUNTIFS('English Scores- Leveled papers'!$H$3:$KM$3,AX$4,'English Scores- Leveled papers'!$H79:$KM79,"&gt;-1")=0,"",SUMIF('English Scores- Leveled papers'!$H$3:$KM$3,AX$4,'English Scores- Leveled papers'!$H79:$KM79)))</f>
        <v/>
      </c>
      <c r="AY80" s="89" t="str">
        <f>IF($B80="","",IF(COUNTIFS('English Scores- Leveled papers'!$H$3:$KM$3,AY$4,'English Scores- Leveled papers'!$H79:$KM79,"&gt;-1")=0,"",SUMIF('English Scores- Leveled papers'!$H$3:$KM$3,AY$4,'English Scores- Leveled papers'!$H79:$KM79)))</f>
        <v/>
      </c>
      <c r="AZ80" s="89" t="str">
        <f>IF($B80="","",IF(COUNTIFS('English Scores- Leveled papers'!$H$3:$KM$3,AZ$4,'English Scores- Leveled papers'!$H79:$KM79,"&gt;-1")=0,"",SUMIF('English Scores- Leveled papers'!$H$3:$KM$3,AZ$4,'English Scores- Leveled papers'!$H79:$KM79)))</f>
        <v/>
      </c>
      <c r="BA80" s="89" t="str">
        <f>IF($B80="","",IF(COUNTIFS('English Scores- Leveled papers'!$H$3:$KM$3,BA$4,'English Scores- Leveled papers'!$H79:$KM79,"&gt;-1")=0,"",SUMIF('English Scores- Leveled papers'!$H$3:$KM$3,BA$4,'English Scores- Leveled papers'!$H79:$KM79)))</f>
        <v/>
      </c>
      <c r="BB80" s="89" t="str">
        <f>IF($B80="","",IF(COUNTIFS('English Scores- Leveled papers'!$H$3:$KM$3,BB$4,'English Scores- Leveled papers'!$H79:$KM79,"&gt;-1")=0,"",SUMIF('English Scores- Leveled papers'!$H$3:$KM$3,BB$4,'English Scores- Leveled papers'!$H79:$KM79)))</f>
        <v/>
      </c>
      <c r="BC80" s="89" t="str">
        <f>IF($B80="","",IF(COUNTIFS('English Scores- Leveled papers'!$H$3:$KM$3,BC$4,'English Scores- Leveled papers'!$H79:$KM79,"&gt;-1")=0,"",SUMIF('English Scores- Leveled papers'!$H$3:$KM$3,BC$4,'English Scores- Leveled papers'!$H79:$KM79)))</f>
        <v/>
      </c>
      <c r="BD80" s="89" t="str">
        <f>IF($B80="","",IF(COUNTIFS('English Scores- Leveled papers'!$H$3:$KM$3,BD$4,'English Scores- Leveled papers'!$H79:$KM79,"&gt;-1")=0,"",SUMIF('English Scores- Leveled papers'!$H$3:$KM$3,BD$4,'English Scores- Leveled papers'!$H79:$KM79)))</f>
        <v/>
      </c>
      <c r="BE80" s="89" t="str">
        <f>IF($B80="","",IF(COUNTIFS('English Scores- Leveled papers'!$H$3:$KM$3,BE$4,'English Scores- Leveled papers'!$H79:$KM79,"&gt;-1")=0,"",SUMIF('English Scores- Leveled papers'!$H$3:$KM$3,BE$4,'English Scores- Leveled papers'!$H79:$KM79)))</f>
        <v/>
      </c>
      <c r="BF80" s="89" t="str">
        <f>IF($B80="","",IF(COUNTIFS('English Scores- Leveled papers'!$H$3:$KM$3,BF$4,'English Scores- Leveled papers'!$H79:$KM79,"&gt;-1")=0,"",SUMIF('English Scores- Leveled papers'!$H$3:$KM$3,BF$4,'English Scores- Leveled papers'!$H79:$KM79)))</f>
        <v/>
      </c>
      <c r="BG80" s="89" t="str">
        <f>IF($B80="","",IF(COUNTIFS('English Scores- Leveled papers'!$H$3:$KM$3,BG$4,'English Scores- Leveled papers'!$H79:$KM79,"&gt;-1")=0,"",SUMIF('English Scores- Leveled papers'!$H$3:$KM$3,BG$4,'English Scores- Leveled papers'!$H79:$KM79)))</f>
        <v/>
      </c>
      <c r="BH80" s="89" t="str">
        <f>IF($B80="","",IF(COUNTIFS('English Scores- Leveled papers'!$H$3:$KM$3,BH$4,'English Scores- Leveled papers'!$H79:$KM79,"&gt;-1")=0,"",SUMIF('English Scores- Leveled papers'!$H$3:$KM$3,BH$4,'English Scores- Leveled papers'!$H79:$KM79)))</f>
        <v/>
      </c>
      <c r="BI80" s="89" t="str">
        <f>IF($B80="","",IF(COUNTIFS('English Scores- Leveled papers'!$H$3:$KM$3,BI$4,'English Scores- Leveled papers'!$H79:$KM79,"&gt;-1")=0,"",SUMIF('English Scores- Leveled papers'!$H$3:$KM$3,BI$4,'English Scores- Leveled papers'!$H79:$KM79)))</f>
        <v/>
      </c>
      <c r="BJ80" s="89" t="str">
        <f>IF($B80="","",IF(COUNTIFS('English Scores- Leveled papers'!$H$3:$KM$3,BJ$4,'English Scores- Leveled papers'!$H79:$KM79,"&gt;-1")=0,"",SUMIF('English Scores- Leveled papers'!$H$3:$KM$3,BJ$4,'English Scores- Leveled papers'!$H79:$KM79)))</f>
        <v/>
      </c>
      <c r="BK80" s="89" t="str">
        <f>IF($B80="","",IF(COUNTIFS('English Scores- Leveled papers'!$H$3:$KM$3,BK$4,'English Scores- Leveled papers'!$H79:$KM79,"&gt;-1")=0,"",SUMIF('English Scores- Leveled papers'!$H$3:$KM$3,BK$4,'English Scores- Leveled papers'!$H79:$KM79)))</f>
        <v/>
      </c>
      <c r="BL80" s="89" t="str">
        <f>IF($B80="","",IF(COUNTIFS('English Scores- Leveled papers'!$H$3:$KM$3,BL$4,'English Scores- Leveled papers'!$H79:$KM79,"&gt;-1")=0,"",SUMIF('English Scores- Leveled papers'!$H$3:$KM$3,BL$4,'English Scores- Leveled papers'!$H79:$KM79)))</f>
        <v/>
      </c>
      <c r="BM80" s="89" t="str">
        <f>IF($B80="","",IF(COUNTIFS('Eng GLA 6th, 7th, 8th'!$E$3:$DV$3,BM$4,'Eng GLA 6th, 7th, 8th'!$E80:$DV80, "&gt;-1")=0,"",SUMIF('Eng GLA 6th, 7th, 8th'!$E$3:$DV$3,BM$4,'Eng GLA 6th, 7th, 8th'!$E80:$DV80)))</f>
        <v/>
      </c>
      <c r="BN80" s="89" t="str">
        <f>IF($B80="","",IF(COUNTIFS('Eng GLA 6th, 7th, 8th'!$E$3:$DV$3,BN$4,'Eng GLA 6th, 7th, 8th'!$E80:$DV80, "&gt;-1")=0,"",SUMIF('Eng GLA 6th, 7th, 8th'!$E$3:$DV$3,BN$4,'Eng GLA 6th, 7th, 8th'!$E80:$DV80)))</f>
        <v/>
      </c>
      <c r="BO80" s="89" t="str">
        <f>IF($B80="","",IF(COUNTIFS('Eng GLA 6th, 7th, 8th'!$E$3:$DV$3,BO$4,'Eng GLA 6th, 7th, 8th'!$E80:$DV80, "&gt;-1")=0,"",SUMIF('Eng GLA 6th, 7th, 8th'!$E$3:$DV$3,BO$4,'Eng GLA 6th, 7th, 8th'!$E80:$DV80)))</f>
        <v/>
      </c>
      <c r="BP80" s="89" t="str">
        <f>IF($B80="","",IF(COUNTIFS('Eng GLA 6th, 7th, 8th'!$E$3:$DV$3,BP$4,'Eng GLA 6th, 7th, 8th'!$E80:$DV80, "&gt;-1")=0,"",SUMIF('Eng GLA 6th, 7th, 8th'!$E$3:$DV$3,BP$4,'Eng GLA 6th, 7th, 8th'!$E80:$DV80)))</f>
        <v/>
      </c>
      <c r="BQ80" s="89" t="str">
        <f>IF($B80="","",IF(COUNTIFS('Eng GLA 6th, 7th, 8th'!$E$3:$DV$3,BQ$4,'Eng GLA 6th, 7th, 8th'!$E80:$DV80, "&gt;-1")=0,"",SUMIF('Eng GLA 6th, 7th, 8th'!$E$3:$DV$3,BQ$4,'Eng GLA 6th, 7th, 8th'!$E80:$DV80)))</f>
        <v/>
      </c>
      <c r="BR80" s="89" t="str">
        <f>IF($B80="","",IF(COUNTIFS('Eng GLA 6th, 7th, 8th'!$E$3:$DV$3,BR$4,'Eng GLA 6th, 7th, 8th'!$E80:$DV80, "&gt;-1")=0,"",SUMIF('Eng GLA 6th, 7th, 8th'!$E$3:$DV$3,BR$4,'Eng GLA 6th, 7th, 8th'!$E80:$DV80)))</f>
        <v/>
      </c>
      <c r="BS80" s="89" t="str">
        <f>IF($B80="","",IF(COUNTIFS('Eng GLA 6th, 7th, 8th'!$E$3:$DV$3,BS$4,'Eng GLA 6th, 7th, 8th'!$E80:$DV80, "&gt;-1")=0,"",SUMIF('Eng GLA 6th, 7th, 8th'!$E$3:$DV$3,BS$4,'Eng GLA 6th, 7th, 8th'!$E80:$DV80)))</f>
        <v/>
      </c>
      <c r="BT80" s="89" t="str">
        <f>IF($B80="","",IF(COUNTIFS('Eng GLA 6th, 7th, 8th'!$E$3:$DV$3,BT$4,'Eng GLA 6th, 7th, 8th'!$E80:$DV80, "&gt;-1")=0,"",SUMIF('Eng GLA 6th, 7th, 8th'!$E$3:$DV$3,BT$4,'Eng GLA 6th, 7th, 8th'!$E80:$DV80)))</f>
        <v/>
      </c>
      <c r="BU80" s="89" t="str">
        <f>IF($B80="","",IF(COUNTIFS('Eng GLA 6th, 7th, 8th'!$E$3:$DV$3,BU$4,'Eng GLA 6th, 7th, 8th'!$E80:$DV80, "&gt;-1")=0,"",SUMIF('Eng GLA 6th, 7th, 8th'!$E$3:$DV$3,BU$4,'Eng GLA 6th, 7th, 8th'!$E80:$DV80)))</f>
        <v/>
      </c>
      <c r="BV80" s="89" t="str">
        <f>IF($B80="","",IF(COUNTIFS('Eng GLA 6th, 7th, 8th'!$E$3:$DV$3,BV$4,'Eng GLA 6th, 7th, 8th'!$E80:$DV80, "&gt;-1")=0,"",SUMIF('Eng GLA 6th, 7th, 8th'!$E$3:$DV$3,BV$4,'Eng GLA 6th, 7th, 8th'!$E80:$DV80)))</f>
        <v/>
      </c>
      <c r="BW80" s="89" t="str">
        <f>IF($B80="","",IF(COUNTIFS('Eng GLA 6th, 7th, 8th'!$E$3:$DV$3,BW$4,'Eng GLA 6th, 7th, 8th'!$E80:$DV80, "&gt;-1")=0,"",SUMIF('Eng GLA 6th, 7th, 8th'!$E$3:$DV$3,BW$4,'Eng GLA 6th, 7th, 8th'!$E80:$DV80)))</f>
        <v/>
      </c>
      <c r="BX80" s="89" t="str">
        <f>IF($B80="","",IF(COUNTIFS('Eng GLA 6th, 7th, 8th'!$E$3:$DV$3,BX$4,'Eng GLA 6th, 7th, 8th'!$E80:$DV80, "&gt;-1")=0,"",SUMIF('Eng GLA 6th, 7th, 8th'!$E$3:$DV$3,BX$4,'Eng GLA 6th, 7th, 8th'!$E80:$DV80)))</f>
        <v/>
      </c>
      <c r="BY80" s="89" t="str">
        <f>IF($B80="","",IF(COUNTIFS('Eng GLA 6th, 7th, 8th'!$E$3:$DV$3,BY$4,'Eng GLA 6th, 7th, 8th'!$E80:$DV80, "&gt;-1")=0,"",SUMIF('Eng GLA 6th, 7th, 8th'!$E$3:$DV$3,BY$4,'Eng GLA 6th, 7th, 8th'!$E80:$DV80)))</f>
        <v/>
      </c>
      <c r="BZ80" s="89" t="str">
        <f>IF($B80="","",IF(COUNTIFS('Eng GLA 6th, 7th, 8th'!$E$3:$DV$3,BZ$4,'Eng GLA 6th, 7th, 8th'!$E80:$DV80, "&gt;-1")=0,"",SUMIF('Eng GLA 6th, 7th, 8th'!$E$3:$DV$3,BZ$4,'Eng GLA 6th, 7th, 8th'!$E80:$DV80)))</f>
        <v/>
      </c>
      <c r="CA80" s="89" t="str">
        <f>IF($B80="","",IF(COUNTIFS('Eng GLA 6th, 7th, 8th'!$E$3:$DV$3,CA$4,'Eng GLA 6th, 7th, 8th'!$E80:$DV80, "&gt;-1")=0,"",SUMIF('Eng GLA 6th, 7th, 8th'!$E$3:$DV$3,CA$4,'Eng GLA 6th, 7th, 8th'!$E80:$DV80)))</f>
        <v/>
      </c>
      <c r="CB80" s="426"/>
      <c r="CC80" s="133" t="str">
        <f>IFERROR(IF((COUNT('Eng GLA 6th, 7th, 8th'!E80:U80)=0)," ",(SUM('Eng GLA 6th, 7th, 8th'!E80:U80)/$CC$3)),"")</f>
        <v xml:space="preserve"> </v>
      </c>
      <c r="CD80" s="133" t="str">
        <f>IFERROR(IF((COUNT('Eng GLA 6th, 7th, 8th'!V80:AA80)=0)," ",(SUM('Eng GLA 6th, 7th, 8th'!V80:AA80)/$CD$3)),"")</f>
        <v xml:space="preserve"> </v>
      </c>
      <c r="CE80" s="133" t="str">
        <f>IFERROR(IF((COUNT('Eng GLA 6th, 7th, 8th'!AB80:AG80)=0)," ",(SUM('Eng GLA 6th, 7th, 8th'!AB80:AG80)/$CE$3)),"")</f>
        <v xml:space="preserve"> </v>
      </c>
      <c r="CF80" s="133" t="str">
        <f>IFERROR(IF((COUNT('Eng GLA 6th, 7th, 8th'!AH80:AP80)=0)," ",(SUM('Eng GLA 6th, 7th, 8th'!AH80:AP80)/$CF$3)),"")</f>
        <v xml:space="preserve"> </v>
      </c>
      <c r="CG80" s="433" t="str">
        <f>IFERROR(IF((COUNT('Eng GLA 6th, 7th, 8th'!AR80:BH80)=0)," ",(SUM('Eng GLA 6th, 7th, 8th'!AR80:BH80)/$CG$3)),"")</f>
        <v xml:space="preserve"> </v>
      </c>
      <c r="CH80" s="433" t="str">
        <f>IFERROR(IF((COUNT('Eng GLA 6th, 7th, 8th'!BI80:BN80)=0)," ",(SUM('Eng GLA 6th, 7th, 8th'!BI80:BN80)/$CH$3)),"")</f>
        <v xml:space="preserve"> </v>
      </c>
      <c r="CI80" s="433" t="str">
        <f>IFERROR(IF((COUNT('Eng GLA 6th, 7th, 8th'!BO80:BT80)=0)," ",(SUM('Eng GLA 6th, 7th, 8th'!BO80:BT80)/$CI$3)),"")</f>
        <v xml:space="preserve"> </v>
      </c>
      <c r="CJ80" s="433" t="str">
        <f>IFERROR(IF((COUNT('Eng GLA 6th, 7th, 8th'!BU80:CF80)=0)," ",(SUM('Eng GLA 6th, 7th, 8th'!BU80:CF80)/$CJ$3)),"")</f>
        <v xml:space="preserve"> </v>
      </c>
      <c r="CK80" s="433" t="str">
        <f>IFERROR(IF((COUNT('Eng GLA 6th, 7th, 8th'!CH80:CX80)=0)," ",(SUM('Eng GLA 6th, 7th, 8th'!CH80:CX80)/$CK$3)),"")</f>
        <v xml:space="preserve"> </v>
      </c>
      <c r="CL80" s="433" t="str">
        <f>IFERROR(IF((COUNT('Eng GLA 6th, 7th, 8th'!CY80:DD80)=0)," ",(SUM('Eng GLA 6th, 7th, 8th'!CY80:DD80)/$CL$3)),"")</f>
        <v xml:space="preserve"> </v>
      </c>
      <c r="CM80" s="433" t="str">
        <f>IFERROR(IF((COUNT('Eng GLA 6th, 7th, 8th'!DE80:DJ80)=0)," ",(SUM('Eng GLA 6th, 7th, 8th'!DE80:DJ80)/$CM$3)),"")</f>
        <v xml:space="preserve"> </v>
      </c>
      <c r="CN80" s="433" t="str">
        <f>IFERROR(IF((COUNT('Eng GLA 6th, 7th, 8th'!DK80:DV80)=0)," ",(SUM('Eng GLA 6th, 7th, 8th'!DK80:DV80)/$CN$3)),"")</f>
        <v xml:space="preserve"> </v>
      </c>
    </row>
    <row r="81" spans="1:92" ht="12.75" customHeight="1" x14ac:dyDescent="0.2">
      <c r="A81" s="65">
        <v>74</v>
      </c>
      <c r="B81" s="65" t="str">
        <f>'English Scores- Leveled papers'!B80</f>
        <v/>
      </c>
      <c r="C81" s="66" t="str">
        <f>'RC Mastery Check+Question type'!H78</f>
        <v/>
      </c>
      <c r="D81" s="153" t="str">
        <f>'Cover Sheet'!L78</f>
        <v/>
      </c>
      <c r="E81" s="89" t="str">
        <f>IF($B81="","",IF(COUNTIFS('English Scores- Leveled papers'!$H$3:$KM$3,E$4,'English Scores- Leveled papers'!$H80:$KM80,"&gt;-1")=0,"",SUMIF('English Scores- Leveled papers'!$H$3:$KM$3,E$4,'English Scores- Leveled papers'!$H80:$KM80)))</f>
        <v/>
      </c>
      <c r="F81" s="89" t="str">
        <f>IF($B81="","",IF(COUNTIFS('English Scores- Leveled papers'!$H$3:$KM$3,F$4,'English Scores- Leveled papers'!$H80:$KM80,"&gt;-1")=0,"",SUMIF('English Scores- Leveled papers'!$H$3:$KM$3,F$4,'English Scores- Leveled papers'!$H80:$KM80)))</f>
        <v/>
      </c>
      <c r="G81" s="89" t="str">
        <f>IF($B81="","",IF(COUNTIFS('English Scores- Leveled papers'!$H$3:$KM$3,G$4,'English Scores- Leveled papers'!$H80:$KM80,"&gt;-1")=0,"",SUMIF('English Scores- Leveled papers'!$H$3:$KM$3,G$4,'English Scores- Leveled papers'!$H80:$KM80)))</f>
        <v/>
      </c>
      <c r="H81" s="89" t="str">
        <f>IF($B81="","",IF(COUNTIFS('English Scores- Leveled papers'!$H$3:$KM$3,H$4,'English Scores- Leveled papers'!$H80:$KM80,"&gt;-1")=0,"",SUMIF('English Scores- Leveled papers'!$H$3:$KM$3,H$4,'English Scores- Leveled papers'!$H80:$KM80)))</f>
        <v/>
      </c>
      <c r="I81" s="89" t="str">
        <f>IF($B81="","",IF(COUNTIFS('English Scores- Leveled papers'!$H$3:$KM$3,I$4,'English Scores- Leveled papers'!$H80:$KM80,"&gt;-1")=0,"",SUMIF('English Scores- Leveled papers'!$H$3:$KM$3,I$4,'English Scores- Leveled papers'!$H80:$KM80)))</f>
        <v/>
      </c>
      <c r="J81" s="89" t="str">
        <f>IF($B81="","",IF(COUNTIFS('English Scores- Leveled papers'!$H$3:$KM$3,J$4,'English Scores- Leveled papers'!$H80:$KM80,"&gt;-1")=0,"",SUMIF('English Scores- Leveled papers'!$H$3:$KM$3,J$4,'English Scores- Leveled papers'!$H80:$KM80)))</f>
        <v/>
      </c>
      <c r="K81" s="89" t="str">
        <f>IF($B81="","",IF(COUNTIFS('English Scores- Leveled papers'!$H$3:$KM$3,K$4,'English Scores- Leveled papers'!$H80:$KM80,"&gt;-1")=0,"",SUMIF('English Scores- Leveled papers'!$H$3:$KM$3,K$4,'English Scores- Leveled papers'!$H80:$KM80)))</f>
        <v/>
      </c>
      <c r="L81" s="89" t="str">
        <f>IF($B81="","",IF(COUNTIFS('English Scores- Leveled papers'!$H$3:$KM$3,L$4,'English Scores- Leveled papers'!$H80:$KM80,"&gt;-1")=0,"",SUMIF('English Scores- Leveled papers'!$H$3:$KM$3,L$4,'English Scores- Leveled papers'!$H80:$KM80)))</f>
        <v/>
      </c>
      <c r="M81" s="89" t="str">
        <f>IF($B81="","",IF(COUNTIFS('English Scores- Leveled papers'!$H$3:$KM$3,M$4,'English Scores- Leveled papers'!$H80:$KM80,"&gt;-1")=0,"",SUMIF('English Scores- Leveled papers'!$H$3:$KM$3,M$4,'English Scores- Leveled papers'!$H80:$KM80)))</f>
        <v/>
      </c>
      <c r="N81" s="89" t="str">
        <f>IF($B81="","",IF(COUNTIFS('English Scores- Leveled papers'!$H$3:$KM$3,N$4,'English Scores- Leveled papers'!$H80:$KM80,"&gt;-1")=0,"",SUMIF('English Scores- Leveled papers'!$H$3:$KM$3,N$4,'English Scores- Leveled papers'!$H80:$KM80)))</f>
        <v/>
      </c>
      <c r="O81" s="89" t="str">
        <f>IF($B81="","",IF(COUNTIFS('English Scores- Leveled papers'!$H$3:$KM$3,O$4,'English Scores- Leveled papers'!$H80:$KM80,"&gt;-1")=0,"",SUMIF('English Scores- Leveled papers'!$H$3:$KM$3,O$4,'English Scores- Leveled papers'!$H80:$KM80)))</f>
        <v/>
      </c>
      <c r="P81" s="89" t="str">
        <f>IF($B81="","",IF(COUNTIFS('English Scores- Leveled papers'!$H$3:$KM$3,P$4,'English Scores- Leveled papers'!$H80:$KM80,"&gt;-1")=0,"",SUMIF('English Scores- Leveled papers'!$H$3:$KM$3,P$4,'English Scores- Leveled papers'!$H80:$KM80)))</f>
        <v/>
      </c>
      <c r="Q81" s="89" t="str">
        <f>IF($B81="","",IF(COUNTIFS('English Scores- Leveled papers'!$H$3:$KM$3,Q$4,'English Scores- Leveled papers'!$H80:$KM80,"&gt;-1")=0,"",SUMIF('English Scores- Leveled papers'!$H$3:$KM$3,Q$4,'English Scores- Leveled papers'!$H80:$KM80)))</f>
        <v/>
      </c>
      <c r="R81" s="89" t="str">
        <f>IF($B81="","",IF(COUNTIFS('English Scores- Leveled papers'!$H$3:$KM$3,R$4,'English Scores- Leveled papers'!$H80:$KM80,"&gt;-1")=0,"",SUMIF('English Scores- Leveled papers'!$H$3:$KM$3,R$4,'English Scores- Leveled papers'!$H80:$KM80)))</f>
        <v/>
      </c>
      <c r="S81" s="89" t="str">
        <f>IF($B81="","",IF(COUNTIFS('English Scores- Leveled papers'!$H$3:$KM$3,S$4,'English Scores- Leveled papers'!$H80:$KM80,"&gt;-1")=0,"",SUMIF('English Scores- Leveled papers'!$H$3:$KM$3,S$4,'English Scores- Leveled papers'!$H80:$KM80)))</f>
        <v/>
      </c>
      <c r="T81" s="89" t="str">
        <f>IF($B81="","",IF(COUNTIFS('English Scores- Leveled papers'!$H$3:$KM$3,T$4,'English Scores- Leveled papers'!$H80:$KM80,"&gt;-1")=0,"",SUMIF('English Scores- Leveled papers'!$H$3:$KM$3,T$4,'English Scores- Leveled papers'!$H80:$KM80)))</f>
        <v/>
      </c>
      <c r="U81" s="89" t="str">
        <f>IF($B81="","",IF(COUNTIFS('English Scores- Leveled papers'!$H$3:$KM$3,U$4,'English Scores- Leveled papers'!$H80:$KM80,"&gt;-1")=0,"",SUMIF('English Scores- Leveled papers'!$H$3:$KM$3,U$4,'English Scores- Leveled papers'!$H80:$KM80)))</f>
        <v/>
      </c>
      <c r="V81" s="89" t="str">
        <f>IF($B81="","",IF(COUNTIFS('English Scores- Leveled papers'!$H$3:$KM$3,V$4,'English Scores- Leveled papers'!$H80:$KM80,"&gt;-1")=0,"",SUMIF('English Scores- Leveled papers'!$H$3:$KM$3,V$4,'English Scores- Leveled papers'!$H80:$KM80)))</f>
        <v/>
      </c>
      <c r="W81" s="89" t="str">
        <f>IF($B81="","",IF(COUNTIFS('English Scores- Leveled papers'!$H$3:$KM$3,W$4,'English Scores- Leveled papers'!$H80:$KM80,"&gt;-1")=0,"",SUMIF('English Scores- Leveled papers'!$H$3:$KM$3,W$4,'English Scores- Leveled papers'!$H80:$KM80)))</f>
        <v/>
      </c>
      <c r="X81" s="89" t="str">
        <f>IF($B81="","",IF(COUNTIFS('English Scores- Leveled papers'!$H$3:$KM$3,X$4,'English Scores- Leveled papers'!$H80:$KM80,"&gt;-1")=0,"",SUMIF('English Scores- Leveled papers'!$H$3:$KM$3,X$4,'English Scores- Leveled papers'!$H80:$KM80)))</f>
        <v/>
      </c>
      <c r="Y81" s="89" t="str">
        <f>IF($B81="","",IF(COUNTIFS('English Scores- Leveled papers'!$H$3:$KM$3,Y$4,'English Scores- Leveled papers'!$H80:$KM80,"&gt;-1")=0,"",SUMIF('English Scores- Leveled papers'!$H$3:$KM$3,Y$4,'English Scores- Leveled papers'!$H80:$KM80)))</f>
        <v/>
      </c>
      <c r="Z81" s="89" t="str">
        <f>IF($B81="","",IF(COUNTIFS('English Scores- Leveled papers'!$H$3:$KM$3,Z$4,'English Scores- Leveled papers'!$H80:$KM80,"&gt;-1")=0,"",SUMIF('English Scores- Leveled papers'!$H$3:$KM$3,Z$4,'English Scores- Leveled papers'!$H80:$KM80)))</f>
        <v/>
      </c>
      <c r="AA81" s="89" t="str">
        <f>IF($B81="","",IF(COUNTIFS('English Scores- Leveled papers'!$H$3:$KM$3,AA$4,'English Scores- Leveled papers'!$H80:$KM80,"&gt;-1")=0,"",SUMIF('English Scores- Leveled papers'!$H$3:$KM$3,AA$4,'English Scores- Leveled papers'!$H80:$KM80)))</f>
        <v/>
      </c>
      <c r="AB81" s="89" t="str">
        <f>IF($B81="","",IF(COUNTIFS('English Scores- Leveled papers'!$H$3:$KM$3,AB$4,'English Scores- Leveled papers'!$H80:$KM80,"&gt;-1")=0,"",SUMIF('English Scores- Leveled papers'!$H$3:$KM$3,AB$4,'English Scores- Leveled papers'!$H80:$KM80)))</f>
        <v/>
      </c>
      <c r="AC81" s="89" t="str">
        <f>IF($B81="","",IF(COUNTIFS('English Scores- Leveled papers'!$H$3:$KM$3,AC$4,'English Scores- Leveled papers'!$H80:$KM80,"&gt;-1")=0,"",SUMIF('English Scores- Leveled papers'!$H$3:$KM$3,AC$4,'English Scores- Leveled papers'!$H80:$KM80)))</f>
        <v/>
      </c>
      <c r="AD81" s="89" t="str">
        <f>IF($B81="","",IF(COUNTIFS('English Scores- Leveled papers'!$H$3:$KM$3,AD$4,'English Scores- Leveled papers'!$H80:$KM80,"&gt;-1")=0,"",SUMIF('English Scores- Leveled papers'!$H$3:$KM$3,AD$4,'English Scores- Leveled papers'!$H80:$KM80)))</f>
        <v/>
      </c>
      <c r="AE81" s="89" t="str">
        <f>IF($B81="","",IF(COUNTIFS('English Scores- Leveled papers'!$H$3:$KM$3,AE$4,'English Scores- Leveled papers'!$H80:$KM80,"&gt;-1")=0,"",SUMIF('English Scores- Leveled papers'!$H$3:$KM$3,AE$4,'English Scores- Leveled papers'!$H80:$KM80)))</f>
        <v/>
      </c>
      <c r="AF81" s="89" t="str">
        <f>IF($B81="","",IF(COUNTIFS('English Scores- Leveled papers'!$H$3:$KM$3,AF$4,'English Scores- Leveled papers'!$H80:$KM80,"&gt;-1")=0,"",SUMIF('English Scores- Leveled papers'!$H$3:$KM$3,AF$4,'English Scores- Leveled papers'!$H80:$KM80)))</f>
        <v/>
      </c>
      <c r="AG81" s="89" t="str">
        <f>IF($B81="","",IF(COUNTIFS('English Scores- Leveled papers'!$H$3:$KM$3,AG$4,'English Scores- Leveled papers'!$H80:$KM80,"&gt;-1")=0,"",SUMIF('English Scores- Leveled papers'!$H$3:$KM$3,AG$4,'English Scores- Leveled papers'!$H80:$KM80)))</f>
        <v/>
      </c>
      <c r="AH81" s="89" t="str">
        <f>IF($B81="","",IF(COUNTIFS('English Scores- Leveled papers'!$H$3:$KM$3,AH$4,'English Scores- Leveled papers'!$H80:$KM80,"&gt;-1")=0,"",SUMIF('English Scores- Leveled papers'!$H$3:$KM$3,AH$4,'English Scores- Leveled papers'!$H80:$KM80)))</f>
        <v/>
      </c>
      <c r="AI81" s="89" t="str">
        <f>IF($B81="","",IF(COUNTIFS('English Scores- Leveled papers'!$H$3:$KM$3,AI$4,'English Scores- Leveled papers'!$H80:$KM80,"&gt;-1")=0,"",SUMIF('English Scores- Leveled papers'!$H$3:$KM$3,AI$4,'English Scores- Leveled papers'!$H80:$KM80)))</f>
        <v/>
      </c>
      <c r="AJ81" s="89" t="str">
        <f>IF($B81="","",IF(COUNTIFS('English Scores- Leveled papers'!$H$3:$KM$3,AJ$4,'English Scores- Leveled papers'!$H80:$KM80,"&gt;-1")=0,"",SUMIF('English Scores- Leveled papers'!$H$3:$KM$3,AJ$4,'English Scores- Leveled papers'!$H80:$KM80)))</f>
        <v/>
      </c>
      <c r="AK81" s="89" t="str">
        <f>IF($B81="","",IF(COUNTIFS('English Scores- Leveled papers'!$H$3:$KM$3,AK$4,'English Scores- Leveled papers'!$H80:$KM80,"&gt;-1")=0,"",SUMIF('English Scores- Leveled papers'!$H$3:$KM$3,AK$4,'English Scores- Leveled papers'!$H80:$KM80)))</f>
        <v/>
      </c>
      <c r="AL81" s="89" t="str">
        <f>IF($B81="","",IF(COUNTIFS('English Scores- Leveled papers'!$H$3:$KM$3,AL$4,'English Scores- Leveled papers'!$H80:$KM80,"&gt;-1")=0,"",SUMIF('English Scores- Leveled papers'!$H$3:$KM$3,AL$4,'English Scores- Leveled papers'!$H80:$KM80)))</f>
        <v/>
      </c>
      <c r="AM81" s="89" t="str">
        <f>IF($B81="","",IF(COUNTIFS('English Scores- Leveled papers'!$H$3:$KM$3,AM$4,'English Scores- Leveled papers'!$H80:$KM80,"&gt;-1")=0,"",SUMIF('English Scores- Leveled papers'!$H$3:$KM$3,AM$4,'English Scores- Leveled papers'!$H80:$KM80)))</f>
        <v/>
      </c>
      <c r="AN81" s="89" t="str">
        <f>IF($B81="","",IF(COUNTIFS('English Scores- Leveled papers'!$H$3:$KM$3,AN$4,'English Scores- Leveled papers'!$H80:$KM80,"&gt;-1")=0,"",SUMIF('English Scores- Leveled papers'!$H$3:$KM$3,AN$4,'English Scores- Leveled papers'!$H80:$KM80)))</f>
        <v/>
      </c>
      <c r="AO81" s="89" t="str">
        <f>IF($B81="","",IF(COUNTIFS('English Scores- Leveled papers'!$H$3:$KM$3,AO$4,'English Scores- Leveled papers'!$H80:$KM80,"&gt;-1")=0,"",SUMIF('English Scores- Leveled papers'!$H$3:$KM$3,AO$4,'English Scores- Leveled papers'!$H80:$KM80)))</f>
        <v/>
      </c>
      <c r="AP81" s="89" t="str">
        <f>IF($B81="","",IF(COUNTIFS('English Scores- Leveled papers'!$H$3:$KM$3,AP$4,'English Scores- Leveled papers'!$H80:$KM80,"&gt;-1")=0,"",SUMIF('English Scores- Leveled papers'!$H$3:$KM$3,AP$4,'English Scores- Leveled papers'!$H80:$KM80)))</f>
        <v/>
      </c>
      <c r="AQ81" s="89" t="str">
        <f>IF($B81="","",IF(COUNTIFS('English Scores- Leveled papers'!$H$3:$KM$3,AQ$4,'English Scores- Leveled papers'!$H80:$KM80,"&gt;-1")=0,"",SUMIF('English Scores- Leveled papers'!$H$3:$KM$3,AQ$4,'English Scores- Leveled papers'!$H80:$KM80)))</f>
        <v/>
      </c>
      <c r="AR81" s="89" t="str">
        <f>IF($B81="","",IF(COUNTIFS('English Scores- Leveled papers'!$H$3:$KM$3,AR$4,'English Scores- Leveled papers'!$H80:$KM80,"&gt;-1")=0,"",SUMIF('English Scores- Leveled papers'!$H$3:$KM$3,AR$4,'English Scores- Leveled papers'!$H80:$KM80)))</f>
        <v/>
      </c>
      <c r="AS81" s="89" t="str">
        <f>IF($B81="","",IF(COUNTIFS('English Scores- Leveled papers'!$H$3:$KM$3,AS$4,'English Scores- Leveled papers'!$H80:$KM80,"&gt;-1")=0,"",SUMIF('English Scores- Leveled papers'!$H$3:$KM$3,AS$4,'English Scores- Leveled papers'!$H80:$KM80)))</f>
        <v/>
      </c>
      <c r="AT81" s="89" t="str">
        <f>IF($B81="","",IF(COUNTIFS('English Scores- Leveled papers'!$H$3:$KM$3,AT$4,'English Scores- Leveled papers'!$H80:$KM80,"&gt;-1")=0,"",SUMIF('English Scores- Leveled papers'!$H$3:$KM$3,AT$4,'English Scores- Leveled papers'!$H80:$KM80)))</f>
        <v/>
      </c>
      <c r="AU81" s="89" t="str">
        <f>IF($B81="","",IF(COUNTIFS('English Scores- Leveled papers'!$H$3:$KM$3,AU$4,'English Scores- Leveled papers'!$H80:$KM80,"&gt;-1")=0,"",SUMIF('English Scores- Leveled papers'!$H$3:$KM$3,AU$4,'English Scores- Leveled papers'!$H80:$KM80)))</f>
        <v/>
      </c>
      <c r="AV81" s="89" t="str">
        <f>IF($B81="","",IF(COUNTIFS('English Scores- Leveled papers'!$H$3:$KM$3,AV$4,'English Scores- Leveled papers'!$H80:$KM80,"&gt;-1")=0,"",SUMIF('English Scores- Leveled papers'!$H$3:$KM$3,AV$4,'English Scores- Leveled papers'!$H80:$KM80)))</f>
        <v/>
      </c>
      <c r="AW81" s="89" t="str">
        <f>IF($B81="","",IF(COUNTIFS('English Scores- Leveled papers'!$H$3:$KM$3,AW$4,'English Scores- Leveled papers'!$H80:$KM80,"&gt;-1")=0,"",SUMIF('English Scores- Leveled papers'!$H$3:$KM$3,AW$4,'English Scores- Leveled papers'!$H80:$KM80)))</f>
        <v/>
      </c>
      <c r="AX81" s="89" t="str">
        <f>IF($B81="","",IF(COUNTIFS('English Scores- Leveled papers'!$H$3:$KM$3,AX$4,'English Scores- Leveled papers'!$H80:$KM80,"&gt;-1")=0,"",SUMIF('English Scores- Leveled papers'!$H$3:$KM$3,AX$4,'English Scores- Leveled papers'!$H80:$KM80)))</f>
        <v/>
      </c>
      <c r="AY81" s="89" t="str">
        <f>IF($B81="","",IF(COUNTIFS('English Scores- Leveled papers'!$H$3:$KM$3,AY$4,'English Scores- Leveled papers'!$H80:$KM80,"&gt;-1")=0,"",SUMIF('English Scores- Leveled papers'!$H$3:$KM$3,AY$4,'English Scores- Leveled papers'!$H80:$KM80)))</f>
        <v/>
      </c>
      <c r="AZ81" s="89" t="str">
        <f>IF($B81="","",IF(COUNTIFS('English Scores- Leveled papers'!$H$3:$KM$3,AZ$4,'English Scores- Leveled papers'!$H80:$KM80,"&gt;-1")=0,"",SUMIF('English Scores- Leveled papers'!$H$3:$KM$3,AZ$4,'English Scores- Leveled papers'!$H80:$KM80)))</f>
        <v/>
      </c>
      <c r="BA81" s="89" t="str">
        <f>IF($B81="","",IF(COUNTIFS('English Scores- Leveled papers'!$H$3:$KM$3,BA$4,'English Scores- Leveled papers'!$H80:$KM80,"&gt;-1")=0,"",SUMIF('English Scores- Leveled papers'!$H$3:$KM$3,BA$4,'English Scores- Leveled papers'!$H80:$KM80)))</f>
        <v/>
      </c>
      <c r="BB81" s="89" t="str">
        <f>IF($B81="","",IF(COUNTIFS('English Scores- Leveled papers'!$H$3:$KM$3,BB$4,'English Scores- Leveled papers'!$H80:$KM80,"&gt;-1")=0,"",SUMIF('English Scores- Leveled papers'!$H$3:$KM$3,BB$4,'English Scores- Leveled papers'!$H80:$KM80)))</f>
        <v/>
      </c>
      <c r="BC81" s="89" t="str">
        <f>IF($B81="","",IF(COUNTIFS('English Scores- Leveled papers'!$H$3:$KM$3,BC$4,'English Scores- Leveled papers'!$H80:$KM80,"&gt;-1")=0,"",SUMIF('English Scores- Leveled papers'!$H$3:$KM$3,BC$4,'English Scores- Leveled papers'!$H80:$KM80)))</f>
        <v/>
      </c>
      <c r="BD81" s="89" t="str">
        <f>IF($B81="","",IF(COUNTIFS('English Scores- Leveled papers'!$H$3:$KM$3,BD$4,'English Scores- Leveled papers'!$H80:$KM80,"&gt;-1")=0,"",SUMIF('English Scores- Leveled papers'!$H$3:$KM$3,BD$4,'English Scores- Leveled papers'!$H80:$KM80)))</f>
        <v/>
      </c>
      <c r="BE81" s="89" t="str">
        <f>IF($B81="","",IF(COUNTIFS('English Scores- Leveled papers'!$H$3:$KM$3,BE$4,'English Scores- Leveled papers'!$H80:$KM80,"&gt;-1")=0,"",SUMIF('English Scores- Leveled papers'!$H$3:$KM$3,BE$4,'English Scores- Leveled papers'!$H80:$KM80)))</f>
        <v/>
      </c>
      <c r="BF81" s="89" t="str">
        <f>IF($B81="","",IF(COUNTIFS('English Scores- Leveled papers'!$H$3:$KM$3,BF$4,'English Scores- Leveled papers'!$H80:$KM80,"&gt;-1")=0,"",SUMIF('English Scores- Leveled papers'!$H$3:$KM$3,BF$4,'English Scores- Leveled papers'!$H80:$KM80)))</f>
        <v/>
      </c>
      <c r="BG81" s="89" t="str">
        <f>IF($B81="","",IF(COUNTIFS('English Scores- Leveled papers'!$H$3:$KM$3,BG$4,'English Scores- Leveled papers'!$H80:$KM80,"&gt;-1")=0,"",SUMIF('English Scores- Leveled papers'!$H$3:$KM$3,BG$4,'English Scores- Leveled papers'!$H80:$KM80)))</f>
        <v/>
      </c>
      <c r="BH81" s="89" t="str">
        <f>IF($B81="","",IF(COUNTIFS('English Scores- Leveled papers'!$H$3:$KM$3,BH$4,'English Scores- Leveled papers'!$H80:$KM80,"&gt;-1")=0,"",SUMIF('English Scores- Leveled papers'!$H$3:$KM$3,BH$4,'English Scores- Leveled papers'!$H80:$KM80)))</f>
        <v/>
      </c>
      <c r="BI81" s="89" t="str">
        <f>IF($B81="","",IF(COUNTIFS('English Scores- Leveled papers'!$H$3:$KM$3,BI$4,'English Scores- Leveled papers'!$H80:$KM80,"&gt;-1")=0,"",SUMIF('English Scores- Leveled papers'!$H$3:$KM$3,BI$4,'English Scores- Leveled papers'!$H80:$KM80)))</f>
        <v/>
      </c>
      <c r="BJ81" s="89" t="str">
        <f>IF($B81="","",IF(COUNTIFS('English Scores- Leveled papers'!$H$3:$KM$3,BJ$4,'English Scores- Leveled papers'!$H80:$KM80,"&gt;-1")=0,"",SUMIF('English Scores- Leveled papers'!$H$3:$KM$3,BJ$4,'English Scores- Leveled papers'!$H80:$KM80)))</f>
        <v/>
      </c>
      <c r="BK81" s="89" t="str">
        <f>IF($B81="","",IF(COUNTIFS('English Scores- Leveled papers'!$H$3:$KM$3,BK$4,'English Scores- Leveled papers'!$H80:$KM80,"&gt;-1")=0,"",SUMIF('English Scores- Leveled papers'!$H$3:$KM$3,BK$4,'English Scores- Leveled papers'!$H80:$KM80)))</f>
        <v/>
      </c>
      <c r="BL81" s="89" t="str">
        <f>IF($B81="","",IF(COUNTIFS('English Scores- Leveled papers'!$H$3:$KM$3,BL$4,'English Scores- Leveled papers'!$H80:$KM80,"&gt;-1")=0,"",SUMIF('English Scores- Leveled papers'!$H$3:$KM$3,BL$4,'English Scores- Leveled papers'!$H80:$KM80)))</f>
        <v/>
      </c>
      <c r="BM81" s="89" t="str">
        <f>IF($B81="","",IF(COUNTIFS('Eng GLA 6th, 7th, 8th'!$E$3:$DV$3,BM$4,'Eng GLA 6th, 7th, 8th'!$E81:$DV81, "&gt;-1")=0,"",SUMIF('Eng GLA 6th, 7th, 8th'!$E$3:$DV$3,BM$4,'Eng GLA 6th, 7th, 8th'!$E81:$DV81)))</f>
        <v/>
      </c>
      <c r="BN81" s="89" t="str">
        <f>IF($B81="","",IF(COUNTIFS('Eng GLA 6th, 7th, 8th'!$E$3:$DV$3,BN$4,'Eng GLA 6th, 7th, 8th'!$E81:$DV81, "&gt;-1")=0,"",SUMIF('Eng GLA 6th, 7th, 8th'!$E$3:$DV$3,BN$4,'Eng GLA 6th, 7th, 8th'!$E81:$DV81)))</f>
        <v/>
      </c>
      <c r="BO81" s="89" t="str">
        <f>IF($B81="","",IF(COUNTIFS('Eng GLA 6th, 7th, 8th'!$E$3:$DV$3,BO$4,'Eng GLA 6th, 7th, 8th'!$E81:$DV81, "&gt;-1")=0,"",SUMIF('Eng GLA 6th, 7th, 8th'!$E$3:$DV$3,BO$4,'Eng GLA 6th, 7th, 8th'!$E81:$DV81)))</f>
        <v/>
      </c>
      <c r="BP81" s="89" t="str">
        <f>IF($B81="","",IF(COUNTIFS('Eng GLA 6th, 7th, 8th'!$E$3:$DV$3,BP$4,'Eng GLA 6th, 7th, 8th'!$E81:$DV81, "&gt;-1")=0,"",SUMIF('Eng GLA 6th, 7th, 8th'!$E$3:$DV$3,BP$4,'Eng GLA 6th, 7th, 8th'!$E81:$DV81)))</f>
        <v/>
      </c>
      <c r="BQ81" s="89" t="str">
        <f>IF($B81="","",IF(COUNTIFS('Eng GLA 6th, 7th, 8th'!$E$3:$DV$3,BQ$4,'Eng GLA 6th, 7th, 8th'!$E81:$DV81, "&gt;-1")=0,"",SUMIF('Eng GLA 6th, 7th, 8th'!$E$3:$DV$3,BQ$4,'Eng GLA 6th, 7th, 8th'!$E81:$DV81)))</f>
        <v/>
      </c>
      <c r="BR81" s="89" t="str">
        <f>IF($B81="","",IF(COUNTIFS('Eng GLA 6th, 7th, 8th'!$E$3:$DV$3,BR$4,'Eng GLA 6th, 7th, 8th'!$E81:$DV81, "&gt;-1")=0,"",SUMIF('Eng GLA 6th, 7th, 8th'!$E$3:$DV$3,BR$4,'Eng GLA 6th, 7th, 8th'!$E81:$DV81)))</f>
        <v/>
      </c>
      <c r="BS81" s="89" t="str">
        <f>IF($B81="","",IF(COUNTIFS('Eng GLA 6th, 7th, 8th'!$E$3:$DV$3,BS$4,'Eng GLA 6th, 7th, 8th'!$E81:$DV81, "&gt;-1")=0,"",SUMIF('Eng GLA 6th, 7th, 8th'!$E$3:$DV$3,BS$4,'Eng GLA 6th, 7th, 8th'!$E81:$DV81)))</f>
        <v/>
      </c>
      <c r="BT81" s="89" t="str">
        <f>IF($B81="","",IF(COUNTIFS('Eng GLA 6th, 7th, 8th'!$E$3:$DV$3,BT$4,'Eng GLA 6th, 7th, 8th'!$E81:$DV81, "&gt;-1")=0,"",SUMIF('Eng GLA 6th, 7th, 8th'!$E$3:$DV$3,BT$4,'Eng GLA 6th, 7th, 8th'!$E81:$DV81)))</f>
        <v/>
      </c>
      <c r="BU81" s="89" t="str">
        <f>IF($B81="","",IF(COUNTIFS('Eng GLA 6th, 7th, 8th'!$E$3:$DV$3,BU$4,'Eng GLA 6th, 7th, 8th'!$E81:$DV81, "&gt;-1")=0,"",SUMIF('Eng GLA 6th, 7th, 8th'!$E$3:$DV$3,BU$4,'Eng GLA 6th, 7th, 8th'!$E81:$DV81)))</f>
        <v/>
      </c>
      <c r="BV81" s="89" t="str">
        <f>IF($B81="","",IF(COUNTIFS('Eng GLA 6th, 7th, 8th'!$E$3:$DV$3,BV$4,'Eng GLA 6th, 7th, 8th'!$E81:$DV81, "&gt;-1")=0,"",SUMIF('Eng GLA 6th, 7th, 8th'!$E$3:$DV$3,BV$4,'Eng GLA 6th, 7th, 8th'!$E81:$DV81)))</f>
        <v/>
      </c>
      <c r="BW81" s="89" t="str">
        <f>IF($B81="","",IF(COUNTIFS('Eng GLA 6th, 7th, 8th'!$E$3:$DV$3,BW$4,'Eng GLA 6th, 7th, 8th'!$E81:$DV81, "&gt;-1")=0,"",SUMIF('Eng GLA 6th, 7th, 8th'!$E$3:$DV$3,BW$4,'Eng GLA 6th, 7th, 8th'!$E81:$DV81)))</f>
        <v/>
      </c>
      <c r="BX81" s="89" t="str">
        <f>IF($B81="","",IF(COUNTIFS('Eng GLA 6th, 7th, 8th'!$E$3:$DV$3,BX$4,'Eng GLA 6th, 7th, 8th'!$E81:$DV81, "&gt;-1")=0,"",SUMIF('Eng GLA 6th, 7th, 8th'!$E$3:$DV$3,BX$4,'Eng GLA 6th, 7th, 8th'!$E81:$DV81)))</f>
        <v/>
      </c>
      <c r="BY81" s="89" t="str">
        <f>IF($B81="","",IF(COUNTIFS('Eng GLA 6th, 7th, 8th'!$E$3:$DV$3,BY$4,'Eng GLA 6th, 7th, 8th'!$E81:$DV81, "&gt;-1")=0,"",SUMIF('Eng GLA 6th, 7th, 8th'!$E$3:$DV$3,BY$4,'Eng GLA 6th, 7th, 8th'!$E81:$DV81)))</f>
        <v/>
      </c>
      <c r="BZ81" s="89" t="str">
        <f>IF($B81="","",IF(COUNTIFS('Eng GLA 6th, 7th, 8th'!$E$3:$DV$3,BZ$4,'Eng GLA 6th, 7th, 8th'!$E81:$DV81, "&gt;-1")=0,"",SUMIF('Eng GLA 6th, 7th, 8th'!$E$3:$DV$3,BZ$4,'Eng GLA 6th, 7th, 8th'!$E81:$DV81)))</f>
        <v/>
      </c>
      <c r="CA81" s="89" t="str">
        <f>IF($B81="","",IF(COUNTIFS('Eng GLA 6th, 7th, 8th'!$E$3:$DV$3,CA$4,'Eng GLA 6th, 7th, 8th'!$E81:$DV81, "&gt;-1")=0,"",SUMIF('Eng GLA 6th, 7th, 8th'!$E$3:$DV$3,CA$4,'Eng GLA 6th, 7th, 8th'!$E81:$DV81)))</f>
        <v/>
      </c>
      <c r="CB81" s="426"/>
      <c r="CC81" s="133" t="str">
        <f>IFERROR(IF((COUNT('Eng GLA 6th, 7th, 8th'!E81:U81)=0)," ",(SUM('Eng GLA 6th, 7th, 8th'!E81:U81)/$CC$3)),"")</f>
        <v xml:space="preserve"> </v>
      </c>
      <c r="CD81" s="133" t="str">
        <f>IFERROR(IF((COUNT('Eng GLA 6th, 7th, 8th'!V81:AA81)=0)," ",(SUM('Eng GLA 6th, 7th, 8th'!V81:AA81)/$CD$3)),"")</f>
        <v xml:space="preserve"> </v>
      </c>
      <c r="CE81" s="133" t="str">
        <f>IFERROR(IF((COUNT('Eng GLA 6th, 7th, 8th'!AB81:AG81)=0)," ",(SUM('Eng GLA 6th, 7th, 8th'!AB81:AG81)/$CE$3)),"")</f>
        <v xml:space="preserve"> </v>
      </c>
      <c r="CF81" s="133" t="str">
        <f>IFERROR(IF((COUNT('Eng GLA 6th, 7th, 8th'!AH81:AP81)=0)," ",(SUM('Eng GLA 6th, 7th, 8th'!AH81:AP81)/$CF$3)),"")</f>
        <v xml:space="preserve"> </v>
      </c>
      <c r="CG81" s="433" t="str">
        <f>IFERROR(IF((COUNT('Eng GLA 6th, 7th, 8th'!AR81:BH81)=0)," ",(SUM('Eng GLA 6th, 7th, 8th'!AR81:BH81)/$CG$3)),"")</f>
        <v xml:space="preserve"> </v>
      </c>
      <c r="CH81" s="433" t="str">
        <f>IFERROR(IF((COUNT('Eng GLA 6th, 7th, 8th'!BI81:BN81)=0)," ",(SUM('Eng GLA 6th, 7th, 8th'!BI81:BN81)/$CH$3)),"")</f>
        <v xml:space="preserve"> </v>
      </c>
      <c r="CI81" s="433" t="str">
        <f>IFERROR(IF((COUNT('Eng GLA 6th, 7th, 8th'!BO81:BT81)=0)," ",(SUM('Eng GLA 6th, 7th, 8th'!BO81:BT81)/$CI$3)),"")</f>
        <v xml:space="preserve"> </v>
      </c>
      <c r="CJ81" s="433" t="str">
        <f>IFERROR(IF((COUNT('Eng GLA 6th, 7th, 8th'!BU81:CF81)=0)," ",(SUM('Eng GLA 6th, 7th, 8th'!BU81:CF81)/$CJ$3)),"")</f>
        <v xml:space="preserve"> </v>
      </c>
      <c r="CK81" s="433" t="str">
        <f>IFERROR(IF((COUNT('Eng GLA 6th, 7th, 8th'!CH81:CX81)=0)," ",(SUM('Eng GLA 6th, 7th, 8th'!CH81:CX81)/$CK$3)),"")</f>
        <v xml:space="preserve"> </v>
      </c>
      <c r="CL81" s="433" t="str">
        <f>IFERROR(IF((COUNT('Eng GLA 6th, 7th, 8th'!CY81:DD81)=0)," ",(SUM('Eng GLA 6th, 7th, 8th'!CY81:DD81)/$CL$3)),"")</f>
        <v xml:space="preserve"> </v>
      </c>
      <c r="CM81" s="433" t="str">
        <f>IFERROR(IF((COUNT('Eng GLA 6th, 7th, 8th'!DE81:DJ81)=0)," ",(SUM('Eng GLA 6th, 7th, 8th'!DE81:DJ81)/$CM$3)),"")</f>
        <v xml:space="preserve"> </v>
      </c>
      <c r="CN81" s="433" t="str">
        <f>IFERROR(IF((COUNT('Eng GLA 6th, 7th, 8th'!DK81:DV81)=0)," ",(SUM('Eng GLA 6th, 7th, 8th'!DK81:DV81)/$CN$3)),"")</f>
        <v xml:space="preserve"> </v>
      </c>
    </row>
    <row r="82" spans="1:92" ht="12.75" customHeight="1" x14ac:dyDescent="0.2">
      <c r="A82" s="65">
        <v>75</v>
      </c>
      <c r="B82" s="65" t="str">
        <f>'English Scores- Leveled papers'!B81</f>
        <v/>
      </c>
      <c r="C82" s="66" t="str">
        <f>'RC Mastery Check+Question type'!H79</f>
        <v/>
      </c>
      <c r="D82" s="153" t="str">
        <f>'Cover Sheet'!L79</f>
        <v/>
      </c>
      <c r="E82" s="89" t="str">
        <f>IF($B82="","",IF(COUNTIFS('English Scores- Leveled papers'!$H$3:$KM$3,E$4,'English Scores- Leveled papers'!$H81:$KM81,"&gt;-1")=0,"",SUMIF('English Scores- Leveled papers'!$H$3:$KM$3,E$4,'English Scores- Leveled papers'!$H81:$KM81)))</f>
        <v/>
      </c>
      <c r="F82" s="89" t="str">
        <f>IF($B82="","",IF(COUNTIFS('English Scores- Leveled papers'!$H$3:$KM$3,F$4,'English Scores- Leveled papers'!$H81:$KM81,"&gt;-1")=0,"",SUMIF('English Scores- Leveled papers'!$H$3:$KM$3,F$4,'English Scores- Leveled papers'!$H81:$KM81)))</f>
        <v/>
      </c>
      <c r="G82" s="89" t="str">
        <f>IF($B82="","",IF(COUNTIFS('English Scores- Leveled papers'!$H$3:$KM$3,G$4,'English Scores- Leveled papers'!$H81:$KM81,"&gt;-1")=0,"",SUMIF('English Scores- Leveled papers'!$H$3:$KM$3,G$4,'English Scores- Leveled papers'!$H81:$KM81)))</f>
        <v/>
      </c>
      <c r="H82" s="89" t="str">
        <f>IF($B82="","",IF(COUNTIFS('English Scores- Leveled papers'!$H$3:$KM$3,H$4,'English Scores- Leveled papers'!$H81:$KM81,"&gt;-1")=0,"",SUMIF('English Scores- Leveled papers'!$H$3:$KM$3,H$4,'English Scores- Leveled papers'!$H81:$KM81)))</f>
        <v/>
      </c>
      <c r="I82" s="89" t="str">
        <f>IF($B82="","",IF(COUNTIFS('English Scores- Leveled papers'!$H$3:$KM$3,I$4,'English Scores- Leveled papers'!$H81:$KM81,"&gt;-1")=0,"",SUMIF('English Scores- Leveled papers'!$H$3:$KM$3,I$4,'English Scores- Leveled papers'!$H81:$KM81)))</f>
        <v/>
      </c>
      <c r="J82" s="89" t="str">
        <f>IF($B82="","",IF(COUNTIFS('English Scores- Leveled papers'!$H$3:$KM$3,J$4,'English Scores- Leveled papers'!$H81:$KM81,"&gt;-1")=0,"",SUMIF('English Scores- Leveled papers'!$H$3:$KM$3,J$4,'English Scores- Leveled papers'!$H81:$KM81)))</f>
        <v/>
      </c>
      <c r="K82" s="89" t="str">
        <f>IF($B82="","",IF(COUNTIFS('English Scores- Leveled papers'!$H$3:$KM$3,K$4,'English Scores- Leveled papers'!$H81:$KM81,"&gt;-1")=0,"",SUMIF('English Scores- Leveled papers'!$H$3:$KM$3,K$4,'English Scores- Leveled papers'!$H81:$KM81)))</f>
        <v/>
      </c>
      <c r="L82" s="89" t="str">
        <f>IF($B82="","",IF(COUNTIFS('English Scores- Leveled papers'!$H$3:$KM$3,L$4,'English Scores- Leveled papers'!$H81:$KM81,"&gt;-1")=0,"",SUMIF('English Scores- Leveled papers'!$H$3:$KM$3,L$4,'English Scores- Leveled papers'!$H81:$KM81)))</f>
        <v/>
      </c>
      <c r="M82" s="89" t="str">
        <f>IF($B82="","",IF(COUNTIFS('English Scores- Leveled papers'!$H$3:$KM$3,M$4,'English Scores- Leveled papers'!$H81:$KM81,"&gt;-1")=0,"",SUMIF('English Scores- Leveled papers'!$H$3:$KM$3,M$4,'English Scores- Leveled papers'!$H81:$KM81)))</f>
        <v/>
      </c>
      <c r="N82" s="89" t="str">
        <f>IF($B82="","",IF(COUNTIFS('English Scores- Leveled papers'!$H$3:$KM$3,N$4,'English Scores- Leveled papers'!$H81:$KM81,"&gt;-1")=0,"",SUMIF('English Scores- Leveled papers'!$H$3:$KM$3,N$4,'English Scores- Leveled papers'!$H81:$KM81)))</f>
        <v/>
      </c>
      <c r="O82" s="89" t="str">
        <f>IF($B82="","",IF(COUNTIFS('English Scores- Leveled papers'!$H$3:$KM$3,O$4,'English Scores- Leveled papers'!$H81:$KM81,"&gt;-1")=0,"",SUMIF('English Scores- Leveled papers'!$H$3:$KM$3,O$4,'English Scores- Leveled papers'!$H81:$KM81)))</f>
        <v/>
      </c>
      <c r="P82" s="89" t="str">
        <f>IF($B82="","",IF(COUNTIFS('English Scores- Leveled papers'!$H$3:$KM$3,P$4,'English Scores- Leveled papers'!$H81:$KM81,"&gt;-1")=0,"",SUMIF('English Scores- Leveled papers'!$H$3:$KM$3,P$4,'English Scores- Leveled papers'!$H81:$KM81)))</f>
        <v/>
      </c>
      <c r="Q82" s="89" t="str">
        <f>IF($B82="","",IF(COUNTIFS('English Scores- Leveled papers'!$H$3:$KM$3,Q$4,'English Scores- Leveled papers'!$H81:$KM81,"&gt;-1")=0,"",SUMIF('English Scores- Leveled papers'!$H$3:$KM$3,Q$4,'English Scores- Leveled papers'!$H81:$KM81)))</f>
        <v/>
      </c>
      <c r="R82" s="89" t="str">
        <f>IF($B82="","",IF(COUNTIFS('English Scores- Leveled papers'!$H$3:$KM$3,R$4,'English Scores- Leveled papers'!$H81:$KM81,"&gt;-1")=0,"",SUMIF('English Scores- Leveled papers'!$H$3:$KM$3,R$4,'English Scores- Leveled papers'!$H81:$KM81)))</f>
        <v/>
      </c>
      <c r="S82" s="89" t="str">
        <f>IF($B82="","",IF(COUNTIFS('English Scores- Leveled papers'!$H$3:$KM$3,S$4,'English Scores- Leveled papers'!$H81:$KM81,"&gt;-1")=0,"",SUMIF('English Scores- Leveled papers'!$H$3:$KM$3,S$4,'English Scores- Leveled papers'!$H81:$KM81)))</f>
        <v/>
      </c>
      <c r="T82" s="89" t="str">
        <f>IF($B82="","",IF(COUNTIFS('English Scores- Leveled papers'!$H$3:$KM$3,T$4,'English Scores- Leveled papers'!$H81:$KM81,"&gt;-1")=0,"",SUMIF('English Scores- Leveled papers'!$H$3:$KM$3,T$4,'English Scores- Leveled papers'!$H81:$KM81)))</f>
        <v/>
      </c>
      <c r="U82" s="89" t="str">
        <f>IF($B82="","",IF(COUNTIFS('English Scores- Leveled papers'!$H$3:$KM$3,U$4,'English Scores- Leveled papers'!$H81:$KM81,"&gt;-1")=0,"",SUMIF('English Scores- Leveled papers'!$H$3:$KM$3,U$4,'English Scores- Leveled papers'!$H81:$KM81)))</f>
        <v/>
      </c>
      <c r="V82" s="89" t="str">
        <f>IF($B82="","",IF(COUNTIFS('English Scores- Leveled papers'!$H$3:$KM$3,V$4,'English Scores- Leveled papers'!$H81:$KM81,"&gt;-1")=0,"",SUMIF('English Scores- Leveled papers'!$H$3:$KM$3,V$4,'English Scores- Leveled papers'!$H81:$KM81)))</f>
        <v/>
      </c>
      <c r="W82" s="89" t="str">
        <f>IF($B82="","",IF(COUNTIFS('English Scores- Leveled papers'!$H$3:$KM$3,W$4,'English Scores- Leveled papers'!$H81:$KM81,"&gt;-1")=0,"",SUMIF('English Scores- Leveled papers'!$H$3:$KM$3,W$4,'English Scores- Leveled papers'!$H81:$KM81)))</f>
        <v/>
      </c>
      <c r="X82" s="89" t="str">
        <f>IF($B82="","",IF(COUNTIFS('English Scores- Leveled papers'!$H$3:$KM$3,X$4,'English Scores- Leveled papers'!$H81:$KM81,"&gt;-1")=0,"",SUMIF('English Scores- Leveled papers'!$H$3:$KM$3,X$4,'English Scores- Leveled papers'!$H81:$KM81)))</f>
        <v/>
      </c>
      <c r="Y82" s="89" t="str">
        <f>IF($B82="","",IF(COUNTIFS('English Scores- Leveled papers'!$H$3:$KM$3,Y$4,'English Scores- Leveled papers'!$H81:$KM81,"&gt;-1")=0,"",SUMIF('English Scores- Leveled papers'!$H$3:$KM$3,Y$4,'English Scores- Leveled papers'!$H81:$KM81)))</f>
        <v/>
      </c>
      <c r="Z82" s="89" t="str">
        <f>IF($B82="","",IF(COUNTIFS('English Scores- Leveled papers'!$H$3:$KM$3,Z$4,'English Scores- Leveled papers'!$H81:$KM81,"&gt;-1")=0,"",SUMIF('English Scores- Leveled papers'!$H$3:$KM$3,Z$4,'English Scores- Leveled papers'!$H81:$KM81)))</f>
        <v/>
      </c>
      <c r="AA82" s="89" t="str">
        <f>IF($B82="","",IF(COUNTIFS('English Scores- Leveled papers'!$H$3:$KM$3,AA$4,'English Scores- Leveled papers'!$H81:$KM81,"&gt;-1")=0,"",SUMIF('English Scores- Leveled papers'!$H$3:$KM$3,AA$4,'English Scores- Leveled papers'!$H81:$KM81)))</f>
        <v/>
      </c>
      <c r="AB82" s="89" t="str">
        <f>IF($B82="","",IF(COUNTIFS('English Scores- Leveled papers'!$H$3:$KM$3,AB$4,'English Scores- Leveled papers'!$H81:$KM81,"&gt;-1")=0,"",SUMIF('English Scores- Leveled papers'!$H$3:$KM$3,AB$4,'English Scores- Leveled papers'!$H81:$KM81)))</f>
        <v/>
      </c>
      <c r="AC82" s="89" t="str">
        <f>IF($B82="","",IF(COUNTIFS('English Scores- Leveled papers'!$H$3:$KM$3,AC$4,'English Scores- Leveled papers'!$H81:$KM81,"&gt;-1")=0,"",SUMIF('English Scores- Leveled papers'!$H$3:$KM$3,AC$4,'English Scores- Leveled papers'!$H81:$KM81)))</f>
        <v/>
      </c>
      <c r="AD82" s="89" t="str">
        <f>IF($B82="","",IF(COUNTIFS('English Scores- Leveled papers'!$H$3:$KM$3,AD$4,'English Scores- Leveled papers'!$H81:$KM81,"&gt;-1")=0,"",SUMIF('English Scores- Leveled papers'!$H$3:$KM$3,AD$4,'English Scores- Leveled papers'!$H81:$KM81)))</f>
        <v/>
      </c>
      <c r="AE82" s="89" t="str">
        <f>IF($B82="","",IF(COUNTIFS('English Scores- Leveled papers'!$H$3:$KM$3,AE$4,'English Scores- Leveled papers'!$H81:$KM81,"&gt;-1")=0,"",SUMIF('English Scores- Leveled papers'!$H$3:$KM$3,AE$4,'English Scores- Leveled papers'!$H81:$KM81)))</f>
        <v/>
      </c>
      <c r="AF82" s="89" t="str">
        <f>IF($B82="","",IF(COUNTIFS('English Scores- Leveled papers'!$H$3:$KM$3,AF$4,'English Scores- Leveled papers'!$H81:$KM81,"&gt;-1")=0,"",SUMIF('English Scores- Leveled papers'!$H$3:$KM$3,AF$4,'English Scores- Leveled papers'!$H81:$KM81)))</f>
        <v/>
      </c>
      <c r="AG82" s="89" t="str">
        <f>IF($B82="","",IF(COUNTIFS('English Scores- Leveled papers'!$H$3:$KM$3,AG$4,'English Scores- Leveled papers'!$H81:$KM81,"&gt;-1")=0,"",SUMIF('English Scores- Leveled papers'!$H$3:$KM$3,AG$4,'English Scores- Leveled papers'!$H81:$KM81)))</f>
        <v/>
      </c>
      <c r="AH82" s="89" t="str">
        <f>IF($B82="","",IF(COUNTIFS('English Scores- Leveled papers'!$H$3:$KM$3,AH$4,'English Scores- Leveled papers'!$H81:$KM81,"&gt;-1")=0,"",SUMIF('English Scores- Leveled papers'!$H$3:$KM$3,AH$4,'English Scores- Leveled papers'!$H81:$KM81)))</f>
        <v/>
      </c>
      <c r="AI82" s="89" t="str">
        <f>IF($B82="","",IF(COUNTIFS('English Scores- Leveled papers'!$H$3:$KM$3,AI$4,'English Scores- Leveled papers'!$H81:$KM81,"&gt;-1")=0,"",SUMIF('English Scores- Leveled papers'!$H$3:$KM$3,AI$4,'English Scores- Leveled papers'!$H81:$KM81)))</f>
        <v/>
      </c>
      <c r="AJ82" s="89" t="str">
        <f>IF($B82="","",IF(COUNTIFS('English Scores- Leveled papers'!$H$3:$KM$3,AJ$4,'English Scores- Leveled papers'!$H81:$KM81,"&gt;-1")=0,"",SUMIF('English Scores- Leveled papers'!$H$3:$KM$3,AJ$4,'English Scores- Leveled papers'!$H81:$KM81)))</f>
        <v/>
      </c>
      <c r="AK82" s="89" t="str">
        <f>IF($B82="","",IF(COUNTIFS('English Scores- Leveled papers'!$H$3:$KM$3,AK$4,'English Scores- Leveled papers'!$H81:$KM81,"&gt;-1")=0,"",SUMIF('English Scores- Leveled papers'!$H$3:$KM$3,AK$4,'English Scores- Leveled papers'!$H81:$KM81)))</f>
        <v/>
      </c>
      <c r="AL82" s="89" t="str">
        <f>IF($B82="","",IF(COUNTIFS('English Scores- Leveled papers'!$H$3:$KM$3,AL$4,'English Scores- Leveled papers'!$H81:$KM81,"&gt;-1")=0,"",SUMIF('English Scores- Leveled papers'!$H$3:$KM$3,AL$4,'English Scores- Leveled papers'!$H81:$KM81)))</f>
        <v/>
      </c>
      <c r="AM82" s="89" t="str">
        <f>IF($B82="","",IF(COUNTIFS('English Scores- Leveled papers'!$H$3:$KM$3,AM$4,'English Scores- Leveled papers'!$H81:$KM81,"&gt;-1")=0,"",SUMIF('English Scores- Leveled papers'!$H$3:$KM$3,AM$4,'English Scores- Leveled papers'!$H81:$KM81)))</f>
        <v/>
      </c>
      <c r="AN82" s="89" t="str">
        <f>IF($B82="","",IF(COUNTIFS('English Scores- Leveled papers'!$H$3:$KM$3,AN$4,'English Scores- Leveled papers'!$H81:$KM81,"&gt;-1")=0,"",SUMIF('English Scores- Leveled papers'!$H$3:$KM$3,AN$4,'English Scores- Leveled papers'!$H81:$KM81)))</f>
        <v/>
      </c>
      <c r="AO82" s="89" t="str">
        <f>IF($B82="","",IF(COUNTIFS('English Scores- Leveled papers'!$H$3:$KM$3,AO$4,'English Scores- Leveled papers'!$H81:$KM81,"&gt;-1")=0,"",SUMIF('English Scores- Leveled papers'!$H$3:$KM$3,AO$4,'English Scores- Leveled papers'!$H81:$KM81)))</f>
        <v/>
      </c>
      <c r="AP82" s="89" t="str">
        <f>IF($B82="","",IF(COUNTIFS('English Scores- Leveled papers'!$H$3:$KM$3,AP$4,'English Scores- Leveled papers'!$H81:$KM81,"&gt;-1")=0,"",SUMIF('English Scores- Leveled papers'!$H$3:$KM$3,AP$4,'English Scores- Leveled papers'!$H81:$KM81)))</f>
        <v/>
      </c>
      <c r="AQ82" s="89" t="str">
        <f>IF($B82="","",IF(COUNTIFS('English Scores- Leveled papers'!$H$3:$KM$3,AQ$4,'English Scores- Leveled papers'!$H81:$KM81,"&gt;-1")=0,"",SUMIF('English Scores- Leveled papers'!$H$3:$KM$3,AQ$4,'English Scores- Leveled papers'!$H81:$KM81)))</f>
        <v/>
      </c>
      <c r="AR82" s="89" t="str">
        <f>IF($B82="","",IF(COUNTIFS('English Scores- Leveled papers'!$H$3:$KM$3,AR$4,'English Scores- Leveled papers'!$H81:$KM81,"&gt;-1")=0,"",SUMIF('English Scores- Leveled papers'!$H$3:$KM$3,AR$4,'English Scores- Leveled papers'!$H81:$KM81)))</f>
        <v/>
      </c>
      <c r="AS82" s="89" t="str">
        <f>IF($B82="","",IF(COUNTIFS('English Scores- Leveled papers'!$H$3:$KM$3,AS$4,'English Scores- Leveled papers'!$H81:$KM81,"&gt;-1")=0,"",SUMIF('English Scores- Leveled papers'!$H$3:$KM$3,AS$4,'English Scores- Leveled papers'!$H81:$KM81)))</f>
        <v/>
      </c>
      <c r="AT82" s="89" t="str">
        <f>IF($B82="","",IF(COUNTIFS('English Scores- Leveled papers'!$H$3:$KM$3,AT$4,'English Scores- Leveled papers'!$H81:$KM81,"&gt;-1")=0,"",SUMIF('English Scores- Leveled papers'!$H$3:$KM$3,AT$4,'English Scores- Leveled papers'!$H81:$KM81)))</f>
        <v/>
      </c>
      <c r="AU82" s="89" t="str">
        <f>IF($B82="","",IF(COUNTIFS('English Scores- Leveled papers'!$H$3:$KM$3,AU$4,'English Scores- Leveled papers'!$H81:$KM81,"&gt;-1")=0,"",SUMIF('English Scores- Leveled papers'!$H$3:$KM$3,AU$4,'English Scores- Leveled papers'!$H81:$KM81)))</f>
        <v/>
      </c>
      <c r="AV82" s="89" t="str">
        <f>IF($B82="","",IF(COUNTIFS('English Scores- Leveled papers'!$H$3:$KM$3,AV$4,'English Scores- Leveled papers'!$H81:$KM81,"&gt;-1")=0,"",SUMIF('English Scores- Leveled papers'!$H$3:$KM$3,AV$4,'English Scores- Leveled papers'!$H81:$KM81)))</f>
        <v/>
      </c>
      <c r="AW82" s="89" t="str">
        <f>IF($B82="","",IF(COUNTIFS('English Scores- Leveled papers'!$H$3:$KM$3,AW$4,'English Scores- Leveled papers'!$H81:$KM81,"&gt;-1")=0,"",SUMIF('English Scores- Leveled papers'!$H$3:$KM$3,AW$4,'English Scores- Leveled papers'!$H81:$KM81)))</f>
        <v/>
      </c>
      <c r="AX82" s="89" t="str">
        <f>IF($B82="","",IF(COUNTIFS('English Scores- Leveled papers'!$H$3:$KM$3,AX$4,'English Scores- Leveled papers'!$H81:$KM81,"&gt;-1")=0,"",SUMIF('English Scores- Leveled papers'!$H$3:$KM$3,AX$4,'English Scores- Leveled papers'!$H81:$KM81)))</f>
        <v/>
      </c>
      <c r="AY82" s="89" t="str">
        <f>IF($B82="","",IF(COUNTIFS('English Scores- Leveled papers'!$H$3:$KM$3,AY$4,'English Scores- Leveled papers'!$H81:$KM81,"&gt;-1")=0,"",SUMIF('English Scores- Leveled papers'!$H$3:$KM$3,AY$4,'English Scores- Leveled papers'!$H81:$KM81)))</f>
        <v/>
      </c>
      <c r="AZ82" s="89" t="str">
        <f>IF($B82="","",IF(COUNTIFS('English Scores- Leveled papers'!$H$3:$KM$3,AZ$4,'English Scores- Leveled papers'!$H81:$KM81,"&gt;-1")=0,"",SUMIF('English Scores- Leveled papers'!$H$3:$KM$3,AZ$4,'English Scores- Leveled papers'!$H81:$KM81)))</f>
        <v/>
      </c>
      <c r="BA82" s="89" t="str">
        <f>IF($B82="","",IF(COUNTIFS('English Scores- Leveled papers'!$H$3:$KM$3,BA$4,'English Scores- Leveled papers'!$H81:$KM81,"&gt;-1")=0,"",SUMIF('English Scores- Leveled papers'!$H$3:$KM$3,BA$4,'English Scores- Leveled papers'!$H81:$KM81)))</f>
        <v/>
      </c>
      <c r="BB82" s="89" t="str">
        <f>IF($B82="","",IF(COUNTIFS('English Scores- Leveled papers'!$H$3:$KM$3,BB$4,'English Scores- Leveled papers'!$H81:$KM81,"&gt;-1")=0,"",SUMIF('English Scores- Leveled papers'!$H$3:$KM$3,BB$4,'English Scores- Leveled papers'!$H81:$KM81)))</f>
        <v/>
      </c>
      <c r="BC82" s="89" t="str">
        <f>IF($B82="","",IF(COUNTIFS('English Scores- Leveled papers'!$H$3:$KM$3,BC$4,'English Scores- Leveled papers'!$H81:$KM81,"&gt;-1")=0,"",SUMIF('English Scores- Leveled papers'!$H$3:$KM$3,BC$4,'English Scores- Leveled papers'!$H81:$KM81)))</f>
        <v/>
      </c>
      <c r="BD82" s="89" t="str">
        <f>IF($B82="","",IF(COUNTIFS('English Scores- Leveled papers'!$H$3:$KM$3,BD$4,'English Scores- Leveled papers'!$H81:$KM81,"&gt;-1")=0,"",SUMIF('English Scores- Leveled papers'!$H$3:$KM$3,BD$4,'English Scores- Leveled papers'!$H81:$KM81)))</f>
        <v/>
      </c>
      <c r="BE82" s="89" t="str">
        <f>IF($B82="","",IF(COUNTIFS('English Scores- Leveled papers'!$H$3:$KM$3,BE$4,'English Scores- Leveled papers'!$H81:$KM81,"&gt;-1")=0,"",SUMIF('English Scores- Leveled papers'!$H$3:$KM$3,BE$4,'English Scores- Leveled papers'!$H81:$KM81)))</f>
        <v/>
      </c>
      <c r="BF82" s="89" t="str">
        <f>IF($B82="","",IF(COUNTIFS('English Scores- Leveled papers'!$H$3:$KM$3,BF$4,'English Scores- Leveled papers'!$H81:$KM81,"&gt;-1")=0,"",SUMIF('English Scores- Leveled papers'!$H$3:$KM$3,BF$4,'English Scores- Leveled papers'!$H81:$KM81)))</f>
        <v/>
      </c>
      <c r="BG82" s="89" t="str">
        <f>IF($B82="","",IF(COUNTIFS('English Scores- Leveled papers'!$H$3:$KM$3,BG$4,'English Scores- Leveled papers'!$H81:$KM81,"&gt;-1")=0,"",SUMIF('English Scores- Leveled papers'!$H$3:$KM$3,BG$4,'English Scores- Leveled papers'!$H81:$KM81)))</f>
        <v/>
      </c>
      <c r="BH82" s="89" t="str">
        <f>IF($B82="","",IF(COUNTIFS('English Scores- Leveled papers'!$H$3:$KM$3,BH$4,'English Scores- Leveled papers'!$H81:$KM81,"&gt;-1")=0,"",SUMIF('English Scores- Leveled papers'!$H$3:$KM$3,BH$4,'English Scores- Leveled papers'!$H81:$KM81)))</f>
        <v/>
      </c>
      <c r="BI82" s="89" t="str">
        <f>IF($B82="","",IF(COUNTIFS('English Scores- Leveled papers'!$H$3:$KM$3,BI$4,'English Scores- Leveled papers'!$H81:$KM81,"&gt;-1")=0,"",SUMIF('English Scores- Leveled papers'!$H$3:$KM$3,BI$4,'English Scores- Leveled papers'!$H81:$KM81)))</f>
        <v/>
      </c>
      <c r="BJ82" s="89" t="str">
        <f>IF($B82="","",IF(COUNTIFS('English Scores- Leveled papers'!$H$3:$KM$3,BJ$4,'English Scores- Leveled papers'!$H81:$KM81,"&gt;-1")=0,"",SUMIF('English Scores- Leveled papers'!$H$3:$KM$3,BJ$4,'English Scores- Leveled papers'!$H81:$KM81)))</f>
        <v/>
      </c>
      <c r="BK82" s="89" t="str">
        <f>IF($B82="","",IF(COUNTIFS('English Scores- Leveled papers'!$H$3:$KM$3,BK$4,'English Scores- Leveled papers'!$H81:$KM81,"&gt;-1")=0,"",SUMIF('English Scores- Leveled papers'!$H$3:$KM$3,BK$4,'English Scores- Leveled papers'!$H81:$KM81)))</f>
        <v/>
      </c>
      <c r="BL82" s="89" t="str">
        <f>IF($B82="","",IF(COUNTIFS('English Scores- Leveled papers'!$H$3:$KM$3,BL$4,'English Scores- Leveled papers'!$H81:$KM81,"&gt;-1")=0,"",SUMIF('English Scores- Leveled papers'!$H$3:$KM$3,BL$4,'English Scores- Leveled papers'!$H81:$KM81)))</f>
        <v/>
      </c>
      <c r="BM82" s="89" t="str">
        <f>IF($B82="","",IF(COUNTIFS('Eng GLA 6th, 7th, 8th'!$E$3:$DV$3,BM$4,'Eng GLA 6th, 7th, 8th'!$E82:$DV82, "&gt;-1")=0,"",SUMIF('Eng GLA 6th, 7th, 8th'!$E$3:$DV$3,BM$4,'Eng GLA 6th, 7th, 8th'!$E82:$DV82)))</f>
        <v/>
      </c>
      <c r="BN82" s="89" t="str">
        <f>IF($B82="","",IF(COUNTIFS('Eng GLA 6th, 7th, 8th'!$E$3:$DV$3,BN$4,'Eng GLA 6th, 7th, 8th'!$E82:$DV82, "&gt;-1")=0,"",SUMIF('Eng GLA 6th, 7th, 8th'!$E$3:$DV$3,BN$4,'Eng GLA 6th, 7th, 8th'!$E82:$DV82)))</f>
        <v/>
      </c>
      <c r="BO82" s="89" t="str">
        <f>IF($B82="","",IF(COUNTIFS('Eng GLA 6th, 7th, 8th'!$E$3:$DV$3,BO$4,'Eng GLA 6th, 7th, 8th'!$E82:$DV82, "&gt;-1")=0,"",SUMIF('Eng GLA 6th, 7th, 8th'!$E$3:$DV$3,BO$4,'Eng GLA 6th, 7th, 8th'!$E82:$DV82)))</f>
        <v/>
      </c>
      <c r="BP82" s="89" t="str">
        <f>IF($B82="","",IF(COUNTIFS('Eng GLA 6th, 7th, 8th'!$E$3:$DV$3,BP$4,'Eng GLA 6th, 7th, 8th'!$E82:$DV82, "&gt;-1")=0,"",SUMIF('Eng GLA 6th, 7th, 8th'!$E$3:$DV$3,BP$4,'Eng GLA 6th, 7th, 8th'!$E82:$DV82)))</f>
        <v/>
      </c>
      <c r="BQ82" s="89" t="str">
        <f>IF($B82="","",IF(COUNTIFS('Eng GLA 6th, 7th, 8th'!$E$3:$DV$3,BQ$4,'Eng GLA 6th, 7th, 8th'!$E82:$DV82, "&gt;-1")=0,"",SUMIF('Eng GLA 6th, 7th, 8th'!$E$3:$DV$3,BQ$4,'Eng GLA 6th, 7th, 8th'!$E82:$DV82)))</f>
        <v/>
      </c>
      <c r="BR82" s="89" t="str">
        <f>IF($B82="","",IF(COUNTIFS('Eng GLA 6th, 7th, 8th'!$E$3:$DV$3,BR$4,'Eng GLA 6th, 7th, 8th'!$E82:$DV82, "&gt;-1")=0,"",SUMIF('Eng GLA 6th, 7th, 8th'!$E$3:$DV$3,BR$4,'Eng GLA 6th, 7th, 8th'!$E82:$DV82)))</f>
        <v/>
      </c>
      <c r="BS82" s="89" t="str">
        <f>IF($B82="","",IF(COUNTIFS('Eng GLA 6th, 7th, 8th'!$E$3:$DV$3,BS$4,'Eng GLA 6th, 7th, 8th'!$E82:$DV82, "&gt;-1")=0,"",SUMIF('Eng GLA 6th, 7th, 8th'!$E$3:$DV$3,BS$4,'Eng GLA 6th, 7th, 8th'!$E82:$DV82)))</f>
        <v/>
      </c>
      <c r="BT82" s="89" t="str">
        <f>IF($B82="","",IF(COUNTIFS('Eng GLA 6th, 7th, 8th'!$E$3:$DV$3,BT$4,'Eng GLA 6th, 7th, 8th'!$E82:$DV82, "&gt;-1")=0,"",SUMIF('Eng GLA 6th, 7th, 8th'!$E$3:$DV$3,BT$4,'Eng GLA 6th, 7th, 8th'!$E82:$DV82)))</f>
        <v/>
      </c>
      <c r="BU82" s="89" t="str">
        <f>IF($B82="","",IF(COUNTIFS('Eng GLA 6th, 7th, 8th'!$E$3:$DV$3,BU$4,'Eng GLA 6th, 7th, 8th'!$E82:$DV82, "&gt;-1")=0,"",SUMIF('Eng GLA 6th, 7th, 8th'!$E$3:$DV$3,BU$4,'Eng GLA 6th, 7th, 8th'!$E82:$DV82)))</f>
        <v/>
      </c>
      <c r="BV82" s="89" t="str">
        <f>IF($B82="","",IF(COUNTIFS('Eng GLA 6th, 7th, 8th'!$E$3:$DV$3,BV$4,'Eng GLA 6th, 7th, 8th'!$E82:$DV82, "&gt;-1")=0,"",SUMIF('Eng GLA 6th, 7th, 8th'!$E$3:$DV$3,BV$4,'Eng GLA 6th, 7th, 8th'!$E82:$DV82)))</f>
        <v/>
      </c>
      <c r="BW82" s="89" t="str">
        <f>IF($B82="","",IF(COUNTIFS('Eng GLA 6th, 7th, 8th'!$E$3:$DV$3,BW$4,'Eng GLA 6th, 7th, 8th'!$E82:$DV82, "&gt;-1")=0,"",SUMIF('Eng GLA 6th, 7th, 8th'!$E$3:$DV$3,BW$4,'Eng GLA 6th, 7th, 8th'!$E82:$DV82)))</f>
        <v/>
      </c>
      <c r="BX82" s="89" t="str">
        <f>IF($B82="","",IF(COUNTIFS('Eng GLA 6th, 7th, 8th'!$E$3:$DV$3,BX$4,'Eng GLA 6th, 7th, 8th'!$E82:$DV82, "&gt;-1")=0,"",SUMIF('Eng GLA 6th, 7th, 8th'!$E$3:$DV$3,BX$4,'Eng GLA 6th, 7th, 8th'!$E82:$DV82)))</f>
        <v/>
      </c>
      <c r="BY82" s="89" t="str">
        <f>IF($B82="","",IF(COUNTIFS('Eng GLA 6th, 7th, 8th'!$E$3:$DV$3,BY$4,'Eng GLA 6th, 7th, 8th'!$E82:$DV82, "&gt;-1")=0,"",SUMIF('Eng GLA 6th, 7th, 8th'!$E$3:$DV$3,BY$4,'Eng GLA 6th, 7th, 8th'!$E82:$DV82)))</f>
        <v/>
      </c>
      <c r="BZ82" s="89" t="str">
        <f>IF($B82="","",IF(COUNTIFS('Eng GLA 6th, 7th, 8th'!$E$3:$DV$3,BZ$4,'Eng GLA 6th, 7th, 8th'!$E82:$DV82, "&gt;-1")=0,"",SUMIF('Eng GLA 6th, 7th, 8th'!$E$3:$DV$3,BZ$4,'Eng GLA 6th, 7th, 8th'!$E82:$DV82)))</f>
        <v/>
      </c>
      <c r="CA82" s="89" t="str">
        <f>IF($B82="","",IF(COUNTIFS('Eng GLA 6th, 7th, 8th'!$E$3:$DV$3,CA$4,'Eng GLA 6th, 7th, 8th'!$E82:$DV82, "&gt;-1")=0,"",SUMIF('Eng GLA 6th, 7th, 8th'!$E$3:$DV$3,CA$4,'Eng GLA 6th, 7th, 8th'!$E82:$DV82)))</f>
        <v/>
      </c>
      <c r="CB82" s="426"/>
      <c r="CC82" s="133" t="str">
        <f>IFERROR(IF((COUNT('Eng GLA 6th, 7th, 8th'!E82:U82)=0)," ",(SUM('Eng GLA 6th, 7th, 8th'!E82:U82)/$CC$3)),"")</f>
        <v xml:space="preserve"> </v>
      </c>
      <c r="CD82" s="133" t="str">
        <f>IFERROR(IF((COUNT('Eng GLA 6th, 7th, 8th'!V82:AA82)=0)," ",(SUM('Eng GLA 6th, 7th, 8th'!V82:AA82)/$CD$3)),"")</f>
        <v xml:space="preserve"> </v>
      </c>
      <c r="CE82" s="133" t="str">
        <f>IFERROR(IF((COUNT('Eng GLA 6th, 7th, 8th'!AB82:AG82)=0)," ",(SUM('Eng GLA 6th, 7th, 8th'!AB82:AG82)/$CE$3)),"")</f>
        <v xml:space="preserve"> </v>
      </c>
      <c r="CF82" s="133" t="str">
        <f>IFERROR(IF((COUNT('Eng GLA 6th, 7th, 8th'!AH82:AP82)=0)," ",(SUM('Eng GLA 6th, 7th, 8th'!AH82:AP82)/$CF$3)),"")</f>
        <v xml:space="preserve"> </v>
      </c>
      <c r="CG82" s="433" t="str">
        <f>IFERROR(IF((COUNT('Eng GLA 6th, 7th, 8th'!AR82:BH82)=0)," ",(SUM('Eng GLA 6th, 7th, 8th'!AR82:BH82)/$CG$3)),"")</f>
        <v xml:space="preserve"> </v>
      </c>
      <c r="CH82" s="433" t="str">
        <f>IFERROR(IF((COUNT('Eng GLA 6th, 7th, 8th'!BI82:BN82)=0)," ",(SUM('Eng GLA 6th, 7th, 8th'!BI82:BN82)/$CH$3)),"")</f>
        <v xml:space="preserve"> </v>
      </c>
      <c r="CI82" s="433" t="str">
        <f>IFERROR(IF((COUNT('Eng GLA 6th, 7th, 8th'!BO82:BT82)=0)," ",(SUM('Eng GLA 6th, 7th, 8th'!BO82:BT82)/$CI$3)),"")</f>
        <v xml:space="preserve"> </v>
      </c>
      <c r="CJ82" s="433" t="str">
        <f>IFERROR(IF((COUNT('Eng GLA 6th, 7th, 8th'!BU82:CF82)=0)," ",(SUM('Eng GLA 6th, 7th, 8th'!BU82:CF82)/$CJ$3)),"")</f>
        <v xml:space="preserve"> </v>
      </c>
      <c r="CK82" s="433" t="str">
        <f>IFERROR(IF((COUNT('Eng GLA 6th, 7th, 8th'!CH82:CX82)=0)," ",(SUM('Eng GLA 6th, 7th, 8th'!CH82:CX82)/$CK$3)),"")</f>
        <v xml:space="preserve"> </v>
      </c>
      <c r="CL82" s="433" t="str">
        <f>IFERROR(IF((COUNT('Eng GLA 6th, 7th, 8th'!CY82:DD82)=0)," ",(SUM('Eng GLA 6th, 7th, 8th'!CY82:DD82)/$CL$3)),"")</f>
        <v xml:space="preserve"> </v>
      </c>
      <c r="CM82" s="433" t="str">
        <f>IFERROR(IF((COUNT('Eng GLA 6th, 7th, 8th'!DE82:DJ82)=0)," ",(SUM('Eng GLA 6th, 7th, 8th'!DE82:DJ82)/$CM$3)),"")</f>
        <v xml:space="preserve"> </v>
      </c>
      <c r="CN82" s="433" t="str">
        <f>IFERROR(IF((COUNT('Eng GLA 6th, 7th, 8th'!DK82:DV82)=0)," ",(SUM('Eng GLA 6th, 7th, 8th'!DK82:DV82)/$CN$3)),"")</f>
        <v xml:space="preserve"> </v>
      </c>
    </row>
    <row r="83" spans="1:92" ht="12.75" customHeight="1" x14ac:dyDescent="0.2">
      <c r="A83" s="65">
        <v>76</v>
      </c>
      <c r="B83" s="65" t="str">
        <f>'English Scores- Leveled papers'!B82</f>
        <v/>
      </c>
      <c r="C83" s="66" t="str">
        <f>'RC Mastery Check+Question type'!H80</f>
        <v/>
      </c>
      <c r="D83" s="153" t="str">
        <f>'Cover Sheet'!L80</f>
        <v/>
      </c>
      <c r="E83" s="89" t="str">
        <f>IF($B83="","",IF(COUNTIFS('English Scores- Leveled papers'!$H$3:$KM$3,E$4,'English Scores- Leveled papers'!$H82:$KM82,"&gt;-1")=0,"",SUMIF('English Scores- Leveled papers'!$H$3:$KM$3,E$4,'English Scores- Leveled papers'!$H82:$KM82)))</f>
        <v/>
      </c>
      <c r="F83" s="89" t="str">
        <f>IF($B83="","",IF(COUNTIFS('English Scores- Leveled papers'!$H$3:$KM$3,F$4,'English Scores- Leveled papers'!$H82:$KM82,"&gt;-1")=0,"",SUMIF('English Scores- Leveled papers'!$H$3:$KM$3,F$4,'English Scores- Leveled papers'!$H82:$KM82)))</f>
        <v/>
      </c>
      <c r="G83" s="89" t="str">
        <f>IF($B83="","",IF(COUNTIFS('English Scores- Leveled papers'!$H$3:$KM$3,G$4,'English Scores- Leveled papers'!$H82:$KM82,"&gt;-1")=0,"",SUMIF('English Scores- Leveled papers'!$H$3:$KM$3,G$4,'English Scores- Leveled papers'!$H82:$KM82)))</f>
        <v/>
      </c>
      <c r="H83" s="89" t="str">
        <f>IF($B83="","",IF(COUNTIFS('English Scores- Leveled papers'!$H$3:$KM$3,H$4,'English Scores- Leveled papers'!$H82:$KM82,"&gt;-1")=0,"",SUMIF('English Scores- Leveled papers'!$H$3:$KM$3,H$4,'English Scores- Leveled papers'!$H82:$KM82)))</f>
        <v/>
      </c>
      <c r="I83" s="89" t="str">
        <f>IF($B83="","",IF(COUNTIFS('English Scores- Leveled papers'!$H$3:$KM$3,I$4,'English Scores- Leveled papers'!$H82:$KM82,"&gt;-1")=0,"",SUMIF('English Scores- Leveled papers'!$H$3:$KM$3,I$4,'English Scores- Leveled papers'!$H82:$KM82)))</f>
        <v/>
      </c>
      <c r="J83" s="89" t="str">
        <f>IF($B83="","",IF(COUNTIFS('English Scores- Leveled papers'!$H$3:$KM$3,J$4,'English Scores- Leveled papers'!$H82:$KM82,"&gt;-1")=0,"",SUMIF('English Scores- Leveled papers'!$H$3:$KM$3,J$4,'English Scores- Leveled papers'!$H82:$KM82)))</f>
        <v/>
      </c>
      <c r="K83" s="89" t="str">
        <f>IF($B83="","",IF(COUNTIFS('English Scores- Leveled papers'!$H$3:$KM$3,K$4,'English Scores- Leveled papers'!$H82:$KM82,"&gt;-1")=0,"",SUMIF('English Scores- Leveled papers'!$H$3:$KM$3,K$4,'English Scores- Leveled papers'!$H82:$KM82)))</f>
        <v/>
      </c>
      <c r="L83" s="89" t="str">
        <f>IF($B83="","",IF(COUNTIFS('English Scores- Leveled papers'!$H$3:$KM$3,L$4,'English Scores- Leveled papers'!$H82:$KM82,"&gt;-1")=0,"",SUMIF('English Scores- Leveled papers'!$H$3:$KM$3,L$4,'English Scores- Leveled papers'!$H82:$KM82)))</f>
        <v/>
      </c>
      <c r="M83" s="89" t="str">
        <f>IF($B83="","",IF(COUNTIFS('English Scores- Leveled papers'!$H$3:$KM$3,M$4,'English Scores- Leveled papers'!$H82:$KM82,"&gt;-1")=0,"",SUMIF('English Scores- Leveled papers'!$H$3:$KM$3,M$4,'English Scores- Leveled papers'!$H82:$KM82)))</f>
        <v/>
      </c>
      <c r="N83" s="89" t="str">
        <f>IF($B83="","",IF(COUNTIFS('English Scores- Leveled papers'!$H$3:$KM$3,N$4,'English Scores- Leveled papers'!$H82:$KM82,"&gt;-1")=0,"",SUMIF('English Scores- Leveled papers'!$H$3:$KM$3,N$4,'English Scores- Leveled papers'!$H82:$KM82)))</f>
        <v/>
      </c>
      <c r="O83" s="89" t="str">
        <f>IF($B83="","",IF(COUNTIFS('English Scores- Leveled papers'!$H$3:$KM$3,O$4,'English Scores- Leveled papers'!$H82:$KM82,"&gt;-1")=0,"",SUMIF('English Scores- Leveled papers'!$H$3:$KM$3,O$4,'English Scores- Leveled papers'!$H82:$KM82)))</f>
        <v/>
      </c>
      <c r="P83" s="89" t="str">
        <f>IF($B83="","",IF(COUNTIFS('English Scores- Leveled papers'!$H$3:$KM$3,P$4,'English Scores- Leveled papers'!$H82:$KM82,"&gt;-1")=0,"",SUMIF('English Scores- Leveled papers'!$H$3:$KM$3,P$4,'English Scores- Leveled papers'!$H82:$KM82)))</f>
        <v/>
      </c>
      <c r="Q83" s="89" t="str">
        <f>IF($B83="","",IF(COUNTIFS('English Scores- Leveled papers'!$H$3:$KM$3,Q$4,'English Scores- Leveled papers'!$H82:$KM82,"&gt;-1")=0,"",SUMIF('English Scores- Leveled papers'!$H$3:$KM$3,Q$4,'English Scores- Leveled papers'!$H82:$KM82)))</f>
        <v/>
      </c>
      <c r="R83" s="89" t="str">
        <f>IF($B83="","",IF(COUNTIFS('English Scores- Leveled papers'!$H$3:$KM$3,R$4,'English Scores- Leveled papers'!$H82:$KM82,"&gt;-1")=0,"",SUMIF('English Scores- Leveled papers'!$H$3:$KM$3,R$4,'English Scores- Leveled papers'!$H82:$KM82)))</f>
        <v/>
      </c>
      <c r="S83" s="89" t="str">
        <f>IF($B83="","",IF(COUNTIFS('English Scores- Leveled papers'!$H$3:$KM$3,S$4,'English Scores- Leveled papers'!$H82:$KM82,"&gt;-1")=0,"",SUMIF('English Scores- Leveled papers'!$H$3:$KM$3,S$4,'English Scores- Leveled papers'!$H82:$KM82)))</f>
        <v/>
      </c>
      <c r="T83" s="89" t="str">
        <f>IF($B83="","",IF(COUNTIFS('English Scores- Leveled papers'!$H$3:$KM$3,T$4,'English Scores- Leveled papers'!$H82:$KM82,"&gt;-1")=0,"",SUMIF('English Scores- Leveled papers'!$H$3:$KM$3,T$4,'English Scores- Leveled papers'!$H82:$KM82)))</f>
        <v/>
      </c>
      <c r="U83" s="89" t="str">
        <f>IF($B83="","",IF(COUNTIFS('English Scores- Leveled papers'!$H$3:$KM$3,U$4,'English Scores- Leveled papers'!$H82:$KM82,"&gt;-1")=0,"",SUMIF('English Scores- Leveled papers'!$H$3:$KM$3,U$4,'English Scores- Leveled papers'!$H82:$KM82)))</f>
        <v/>
      </c>
      <c r="V83" s="89" t="str">
        <f>IF($B83="","",IF(COUNTIFS('English Scores- Leveled papers'!$H$3:$KM$3,V$4,'English Scores- Leveled papers'!$H82:$KM82,"&gt;-1")=0,"",SUMIF('English Scores- Leveled papers'!$H$3:$KM$3,V$4,'English Scores- Leveled papers'!$H82:$KM82)))</f>
        <v/>
      </c>
      <c r="W83" s="89" t="str">
        <f>IF($B83="","",IF(COUNTIFS('English Scores- Leveled papers'!$H$3:$KM$3,W$4,'English Scores- Leveled papers'!$H82:$KM82,"&gt;-1")=0,"",SUMIF('English Scores- Leveled papers'!$H$3:$KM$3,W$4,'English Scores- Leveled papers'!$H82:$KM82)))</f>
        <v/>
      </c>
      <c r="X83" s="89" t="str">
        <f>IF($B83="","",IF(COUNTIFS('English Scores- Leveled papers'!$H$3:$KM$3,X$4,'English Scores- Leveled papers'!$H82:$KM82,"&gt;-1")=0,"",SUMIF('English Scores- Leveled papers'!$H$3:$KM$3,X$4,'English Scores- Leveled papers'!$H82:$KM82)))</f>
        <v/>
      </c>
      <c r="Y83" s="89" t="str">
        <f>IF($B83="","",IF(COUNTIFS('English Scores- Leveled papers'!$H$3:$KM$3,Y$4,'English Scores- Leveled papers'!$H82:$KM82,"&gt;-1")=0,"",SUMIF('English Scores- Leveled papers'!$H$3:$KM$3,Y$4,'English Scores- Leveled papers'!$H82:$KM82)))</f>
        <v/>
      </c>
      <c r="Z83" s="89" t="str">
        <f>IF($B83="","",IF(COUNTIFS('English Scores- Leveled papers'!$H$3:$KM$3,Z$4,'English Scores- Leveled papers'!$H82:$KM82,"&gt;-1")=0,"",SUMIF('English Scores- Leveled papers'!$H$3:$KM$3,Z$4,'English Scores- Leveled papers'!$H82:$KM82)))</f>
        <v/>
      </c>
      <c r="AA83" s="89" t="str">
        <f>IF($B83="","",IF(COUNTIFS('English Scores- Leveled papers'!$H$3:$KM$3,AA$4,'English Scores- Leveled papers'!$H82:$KM82,"&gt;-1")=0,"",SUMIF('English Scores- Leveled papers'!$H$3:$KM$3,AA$4,'English Scores- Leveled papers'!$H82:$KM82)))</f>
        <v/>
      </c>
      <c r="AB83" s="89" t="str">
        <f>IF($B83="","",IF(COUNTIFS('English Scores- Leveled papers'!$H$3:$KM$3,AB$4,'English Scores- Leveled papers'!$H82:$KM82,"&gt;-1")=0,"",SUMIF('English Scores- Leveled papers'!$H$3:$KM$3,AB$4,'English Scores- Leveled papers'!$H82:$KM82)))</f>
        <v/>
      </c>
      <c r="AC83" s="89" t="str">
        <f>IF($B83="","",IF(COUNTIFS('English Scores- Leveled papers'!$H$3:$KM$3,AC$4,'English Scores- Leveled papers'!$H82:$KM82,"&gt;-1")=0,"",SUMIF('English Scores- Leveled papers'!$H$3:$KM$3,AC$4,'English Scores- Leveled papers'!$H82:$KM82)))</f>
        <v/>
      </c>
      <c r="AD83" s="89" t="str">
        <f>IF($B83="","",IF(COUNTIFS('English Scores- Leveled papers'!$H$3:$KM$3,AD$4,'English Scores- Leveled papers'!$H82:$KM82,"&gt;-1")=0,"",SUMIF('English Scores- Leveled papers'!$H$3:$KM$3,AD$4,'English Scores- Leveled papers'!$H82:$KM82)))</f>
        <v/>
      </c>
      <c r="AE83" s="89" t="str">
        <f>IF($B83="","",IF(COUNTIFS('English Scores- Leveled papers'!$H$3:$KM$3,AE$4,'English Scores- Leveled papers'!$H82:$KM82,"&gt;-1")=0,"",SUMIF('English Scores- Leveled papers'!$H$3:$KM$3,AE$4,'English Scores- Leveled papers'!$H82:$KM82)))</f>
        <v/>
      </c>
      <c r="AF83" s="89" t="str">
        <f>IF($B83="","",IF(COUNTIFS('English Scores- Leveled papers'!$H$3:$KM$3,AF$4,'English Scores- Leveled papers'!$H82:$KM82,"&gt;-1")=0,"",SUMIF('English Scores- Leveled papers'!$H$3:$KM$3,AF$4,'English Scores- Leveled papers'!$H82:$KM82)))</f>
        <v/>
      </c>
      <c r="AG83" s="89" t="str">
        <f>IF($B83="","",IF(COUNTIFS('English Scores- Leveled papers'!$H$3:$KM$3,AG$4,'English Scores- Leveled papers'!$H82:$KM82,"&gt;-1")=0,"",SUMIF('English Scores- Leveled papers'!$H$3:$KM$3,AG$4,'English Scores- Leveled papers'!$H82:$KM82)))</f>
        <v/>
      </c>
      <c r="AH83" s="89" t="str">
        <f>IF($B83="","",IF(COUNTIFS('English Scores- Leveled papers'!$H$3:$KM$3,AH$4,'English Scores- Leveled papers'!$H82:$KM82,"&gt;-1")=0,"",SUMIF('English Scores- Leveled papers'!$H$3:$KM$3,AH$4,'English Scores- Leveled papers'!$H82:$KM82)))</f>
        <v/>
      </c>
      <c r="AI83" s="89" t="str">
        <f>IF($B83="","",IF(COUNTIFS('English Scores- Leveled papers'!$H$3:$KM$3,AI$4,'English Scores- Leveled papers'!$H82:$KM82,"&gt;-1")=0,"",SUMIF('English Scores- Leveled papers'!$H$3:$KM$3,AI$4,'English Scores- Leveled papers'!$H82:$KM82)))</f>
        <v/>
      </c>
      <c r="AJ83" s="89" t="str">
        <f>IF($B83="","",IF(COUNTIFS('English Scores- Leveled papers'!$H$3:$KM$3,AJ$4,'English Scores- Leveled papers'!$H82:$KM82,"&gt;-1")=0,"",SUMIF('English Scores- Leveled papers'!$H$3:$KM$3,AJ$4,'English Scores- Leveled papers'!$H82:$KM82)))</f>
        <v/>
      </c>
      <c r="AK83" s="89" t="str">
        <f>IF($B83="","",IF(COUNTIFS('English Scores- Leveled papers'!$H$3:$KM$3,AK$4,'English Scores- Leveled papers'!$H82:$KM82,"&gt;-1")=0,"",SUMIF('English Scores- Leveled papers'!$H$3:$KM$3,AK$4,'English Scores- Leveled papers'!$H82:$KM82)))</f>
        <v/>
      </c>
      <c r="AL83" s="89" t="str">
        <f>IF($B83="","",IF(COUNTIFS('English Scores- Leveled papers'!$H$3:$KM$3,AL$4,'English Scores- Leveled papers'!$H82:$KM82,"&gt;-1")=0,"",SUMIF('English Scores- Leveled papers'!$H$3:$KM$3,AL$4,'English Scores- Leveled papers'!$H82:$KM82)))</f>
        <v/>
      </c>
      <c r="AM83" s="89" t="str">
        <f>IF($B83="","",IF(COUNTIFS('English Scores- Leveled papers'!$H$3:$KM$3,AM$4,'English Scores- Leveled papers'!$H82:$KM82,"&gt;-1")=0,"",SUMIF('English Scores- Leveled papers'!$H$3:$KM$3,AM$4,'English Scores- Leveled papers'!$H82:$KM82)))</f>
        <v/>
      </c>
      <c r="AN83" s="89" t="str">
        <f>IF($B83="","",IF(COUNTIFS('English Scores- Leveled papers'!$H$3:$KM$3,AN$4,'English Scores- Leveled papers'!$H82:$KM82,"&gt;-1")=0,"",SUMIF('English Scores- Leveled papers'!$H$3:$KM$3,AN$4,'English Scores- Leveled papers'!$H82:$KM82)))</f>
        <v/>
      </c>
      <c r="AO83" s="89" t="str">
        <f>IF($B83="","",IF(COUNTIFS('English Scores- Leveled papers'!$H$3:$KM$3,AO$4,'English Scores- Leveled papers'!$H82:$KM82,"&gt;-1")=0,"",SUMIF('English Scores- Leveled papers'!$H$3:$KM$3,AO$4,'English Scores- Leveled papers'!$H82:$KM82)))</f>
        <v/>
      </c>
      <c r="AP83" s="89" t="str">
        <f>IF($B83="","",IF(COUNTIFS('English Scores- Leveled papers'!$H$3:$KM$3,AP$4,'English Scores- Leveled papers'!$H82:$KM82,"&gt;-1")=0,"",SUMIF('English Scores- Leveled papers'!$H$3:$KM$3,AP$4,'English Scores- Leveled papers'!$H82:$KM82)))</f>
        <v/>
      </c>
      <c r="AQ83" s="89" t="str">
        <f>IF($B83="","",IF(COUNTIFS('English Scores- Leveled papers'!$H$3:$KM$3,AQ$4,'English Scores- Leveled papers'!$H82:$KM82,"&gt;-1")=0,"",SUMIF('English Scores- Leveled papers'!$H$3:$KM$3,AQ$4,'English Scores- Leveled papers'!$H82:$KM82)))</f>
        <v/>
      </c>
      <c r="AR83" s="89" t="str">
        <f>IF($B83="","",IF(COUNTIFS('English Scores- Leveled papers'!$H$3:$KM$3,AR$4,'English Scores- Leveled papers'!$H82:$KM82,"&gt;-1")=0,"",SUMIF('English Scores- Leveled papers'!$H$3:$KM$3,AR$4,'English Scores- Leveled papers'!$H82:$KM82)))</f>
        <v/>
      </c>
      <c r="AS83" s="89" t="str">
        <f>IF($B83="","",IF(COUNTIFS('English Scores- Leveled papers'!$H$3:$KM$3,AS$4,'English Scores- Leveled papers'!$H82:$KM82,"&gt;-1")=0,"",SUMIF('English Scores- Leveled papers'!$H$3:$KM$3,AS$4,'English Scores- Leveled papers'!$H82:$KM82)))</f>
        <v/>
      </c>
      <c r="AT83" s="89" t="str">
        <f>IF($B83="","",IF(COUNTIFS('English Scores- Leveled papers'!$H$3:$KM$3,AT$4,'English Scores- Leveled papers'!$H82:$KM82,"&gt;-1")=0,"",SUMIF('English Scores- Leveled papers'!$H$3:$KM$3,AT$4,'English Scores- Leveled papers'!$H82:$KM82)))</f>
        <v/>
      </c>
      <c r="AU83" s="89" t="str">
        <f>IF($B83="","",IF(COUNTIFS('English Scores- Leveled papers'!$H$3:$KM$3,AU$4,'English Scores- Leveled papers'!$H82:$KM82,"&gt;-1")=0,"",SUMIF('English Scores- Leveled papers'!$H$3:$KM$3,AU$4,'English Scores- Leveled papers'!$H82:$KM82)))</f>
        <v/>
      </c>
      <c r="AV83" s="89" t="str">
        <f>IF($B83="","",IF(COUNTIFS('English Scores- Leveled papers'!$H$3:$KM$3,AV$4,'English Scores- Leveled papers'!$H82:$KM82,"&gt;-1")=0,"",SUMIF('English Scores- Leveled papers'!$H$3:$KM$3,AV$4,'English Scores- Leveled papers'!$H82:$KM82)))</f>
        <v/>
      </c>
      <c r="AW83" s="89" t="str">
        <f>IF($B83="","",IF(COUNTIFS('English Scores- Leveled papers'!$H$3:$KM$3,AW$4,'English Scores- Leveled papers'!$H82:$KM82,"&gt;-1")=0,"",SUMIF('English Scores- Leveled papers'!$H$3:$KM$3,AW$4,'English Scores- Leveled papers'!$H82:$KM82)))</f>
        <v/>
      </c>
      <c r="AX83" s="89" t="str">
        <f>IF($B83="","",IF(COUNTIFS('English Scores- Leveled papers'!$H$3:$KM$3,AX$4,'English Scores- Leveled papers'!$H82:$KM82,"&gt;-1")=0,"",SUMIF('English Scores- Leveled papers'!$H$3:$KM$3,AX$4,'English Scores- Leveled papers'!$H82:$KM82)))</f>
        <v/>
      </c>
      <c r="AY83" s="89" t="str">
        <f>IF($B83="","",IF(COUNTIFS('English Scores- Leveled papers'!$H$3:$KM$3,AY$4,'English Scores- Leveled papers'!$H82:$KM82,"&gt;-1")=0,"",SUMIF('English Scores- Leveled papers'!$H$3:$KM$3,AY$4,'English Scores- Leveled papers'!$H82:$KM82)))</f>
        <v/>
      </c>
      <c r="AZ83" s="89" t="str">
        <f>IF($B83="","",IF(COUNTIFS('English Scores- Leveled papers'!$H$3:$KM$3,AZ$4,'English Scores- Leveled papers'!$H82:$KM82,"&gt;-1")=0,"",SUMIF('English Scores- Leveled papers'!$H$3:$KM$3,AZ$4,'English Scores- Leveled papers'!$H82:$KM82)))</f>
        <v/>
      </c>
      <c r="BA83" s="89" t="str">
        <f>IF($B83="","",IF(COUNTIFS('English Scores- Leveled papers'!$H$3:$KM$3,BA$4,'English Scores- Leveled papers'!$H82:$KM82,"&gt;-1")=0,"",SUMIF('English Scores- Leveled papers'!$H$3:$KM$3,BA$4,'English Scores- Leveled papers'!$H82:$KM82)))</f>
        <v/>
      </c>
      <c r="BB83" s="89" t="str">
        <f>IF($B83="","",IF(COUNTIFS('English Scores- Leveled papers'!$H$3:$KM$3,BB$4,'English Scores- Leveled papers'!$H82:$KM82,"&gt;-1")=0,"",SUMIF('English Scores- Leveled papers'!$H$3:$KM$3,BB$4,'English Scores- Leveled papers'!$H82:$KM82)))</f>
        <v/>
      </c>
      <c r="BC83" s="89" t="str">
        <f>IF($B83="","",IF(COUNTIFS('English Scores- Leveled papers'!$H$3:$KM$3,BC$4,'English Scores- Leveled papers'!$H82:$KM82,"&gt;-1")=0,"",SUMIF('English Scores- Leveled papers'!$H$3:$KM$3,BC$4,'English Scores- Leveled papers'!$H82:$KM82)))</f>
        <v/>
      </c>
      <c r="BD83" s="89" t="str">
        <f>IF($B83="","",IF(COUNTIFS('English Scores- Leveled papers'!$H$3:$KM$3,BD$4,'English Scores- Leveled papers'!$H82:$KM82,"&gt;-1")=0,"",SUMIF('English Scores- Leveled papers'!$H$3:$KM$3,BD$4,'English Scores- Leveled papers'!$H82:$KM82)))</f>
        <v/>
      </c>
      <c r="BE83" s="89" t="str">
        <f>IF($B83="","",IF(COUNTIFS('English Scores- Leveled papers'!$H$3:$KM$3,BE$4,'English Scores- Leveled papers'!$H82:$KM82,"&gt;-1")=0,"",SUMIF('English Scores- Leveled papers'!$H$3:$KM$3,BE$4,'English Scores- Leveled papers'!$H82:$KM82)))</f>
        <v/>
      </c>
      <c r="BF83" s="89" t="str">
        <f>IF($B83="","",IF(COUNTIFS('English Scores- Leveled papers'!$H$3:$KM$3,BF$4,'English Scores- Leveled papers'!$H82:$KM82,"&gt;-1")=0,"",SUMIF('English Scores- Leveled papers'!$H$3:$KM$3,BF$4,'English Scores- Leveled papers'!$H82:$KM82)))</f>
        <v/>
      </c>
      <c r="BG83" s="89" t="str">
        <f>IF($B83="","",IF(COUNTIFS('English Scores- Leveled papers'!$H$3:$KM$3,BG$4,'English Scores- Leveled papers'!$H82:$KM82,"&gt;-1")=0,"",SUMIF('English Scores- Leveled papers'!$H$3:$KM$3,BG$4,'English Scores- Leveled papers'!$H82:$KM82)))</f>
        <v/>
      </c>
      <c r="BH83" s="89" t="str">
        <f>IF($B83="","",IF(COUNTIFS('English Scores- Leveled papers'!$H$3:$KM$3,BH$4,'English Scores- Leveled papers'!$H82:$KM82,"&gt;-1")=0,"",SUMIF('English Scores- Leveled papers'!$H$3:$KM$3,BH$4,'English Scores- Leveled papers'!$H82:$KM82)))</f>
        <v/>
      </c>
      <c r="BI83" s="89" t="str">
        <f>IF($B83="","",IF(COUNTIFS('English Scores- Leveled papers'!$H$3:$KM$3,BI$4,'English Scores- Leveled papers'!$H82:$KM82,"&gt;-1")=0,"",SUMIF('English Scores- Leveled papers'!$H$3:$KM$3,BI$4,'English Scores- Leveled papers'!$H82:$KM82)))</f>
        <v/>
      </c>
      <c r="BJ83" s="89" t="str">
        <f>IF($B83="","",IF(COUNTIFS('English Scores- Leveled papers'!$H$3:$KM$3,BJ$4,'English Scores- Leveled papers'!$H82:$KM82,"&gt;-1")=0,"",SUMIF('English Scores- Leveled papers'!$H$3:$KM$3,BJ$4,'English Scores- Leveled papers'!$H82:$KM82)))</f>
        <v/>
      </c>
      <c r="BK83" s="89" t="str">
        <f>IF($B83="","",IF(COUNTIFS('English Scores- Leveled papers'!$H$3:$KM$3,BK$4,'English Scores- Leveled papers'!$H82:$KM82,"&gt;-1")=0,"",SUMIF('English Scores- Leveled papers'!$H$3:$KM$3,BK$4,'English Scores- Leveled papers'!$H82:$KM82)))</f>
        <v/>
      </c>
      <c r="BL83" s="89" t="str">
        <f>IF($B83="","",IF(COUNTIFS('English Scores- Leveled papers'!$H$3:$KM$3,BL$4,'English Scores- Leveled papers'!$H82:$KM82,"&gt;-1")=0,"",SUMIF('English Scores- Leveled papers'!$H$3:$KM$3,BL$4,'English Scores- Leveled papers'!$H82:$KM82)))</f>
        <v/>
      </c>
      <c r="BM83" s="89" t="str">
        <f>IF($B83="","",IF(COUNTIFS('Eng GLA 6th, 7th, 8th'!$E$3:$DV$3,BM$4,'Eng GLA 6th, 7th, 8th'!$E83:$DV83, "&gt;-1")=0,"",SUMIF('Eng GLA 6th, 7th, 8th'!$E$3:$DV$3,BM$4,'Eng GLA 6th, 7th, 8th'!$E83:$DV83)))</f>
        <v/>
      </c>
      <c r="BN83" s="89" t="str">
        <f>IF($B83="","",IF(COUNTIFS('Eng GLA 6th, 7th, 8th'!$E$3:$DV$3,BN$4,'Eng GLA 6th, 7th, 8th'!$E83:$DV83, "&gt;-1")=0,"",SUMIF('Eng GLA 6th, 7th, 8th'!$E$3:$DV$3,BN$4,'Eng GLA 6th, 7th, 8th'!$E83:$DV83)))</f>
        <v/>
      </c>
      <c r="BO83" s="89" t="str">
        <f>IF($B83="","",IF(COUNTIFS('Eng GLA 6th, 7th, 8th'!$E$3:$DV$3,BO$4,'Eng GLA 6th, 7th, 8th'!$E83:$DV83, "&gt;-1")=0,"",SUMIF('Eng GLA 6th, 7th, 8th'!$E$3:$DV$3,BO$4,'Eng GLA 6th, 7th, 8th'!$E83:$DV83)))</f>
        <v/>
      </c>
      <c r="BP83" s="89" t="str">
        <f>IF($B83="","",IF(COUNTIFS('Eng GLA 6th, 7th, 8th'!$E$3:$DV$3,BP$4,'Eng GLA 6th, 7th, 8th'!$E83:$DV83, "&gt;-1")=0,"",SUMIF('Eng GLA 6th, 7th, 8th'!$E$3:$DV$3,BP$4,'Eng GLA 6th, 7th, 8th'!$E83:$DV83)))</f>
        <v/>
      </c>
      <c r="BQ83" s="89" t="str">
        <f>IF($B83="","",IF(COUNTIFS('Eng GLA 6th, 7th, 8th'!$E$3:$DV$3,BQ$4,'Eng GLA 6th, 7th, 8th'!$E83:$DV83, "&gt;-1")=0,"",SUMIF('Eng GLA 6th, 7th, 8th'!$E$3:$DV$3,BQ$4,'Eng GLA 6th, 7th, 8th'!$E83:$DV83)))</f>
        <v/>
      </c>
      <c r="BR83" s="89" t="str">
        <f>IF($B83="","",IF(COUNTIFS('Eng GLA 6th, 7th, 8th'!$E$3:$DV$3,BR$4,'Eng GLA 6th, 7th, 8th'!$E83:$DV83, "&gt;-1")=0,"",SUMIF('Eng GLA 6th, 7th, 8th'!$E$3:$DV$3,BR$4,'Eng GLA 6th, 7th, 8th'!$E83:$DV83)))</f>
        <v/>
      </c>
      <c r="BS83" s="89" t="str">
        <f>IF($B83="","",IF(COUNTIFS('Eng GLA 6th, 7th, 8th'!$E$3:$DV$3,BS$4,'Eng GLA 6th, 7th, 8th'!$E83:$DV83, "&gt;-1")=0,"",SUMIF('Eng GLA 6th, 7th, 8th'!$E$3:$DV$3,BS$4,'Eng GLA 6th, 7th, 8th'!$E83:$DV83)))</f>
        <v/>
      </c>
      <c r="BT83" s="89" t="str">
        <f>IF($B83="","",IF(COUNTIFS('Eng GLA 6th, 7th, 8th'!$E$3:$DV$3,BT$4,'Eng GLA 6th, 7th, 8th'!$E83:$DV83, "&gt;-1")=0,"",SUMIF('Eng GLA 6th, 7th, 8th'!$E$3:$DV$3,BT$4,'Eng GLA 6th, 7th, 8th'!$E83:$DV83)))</f>
        <v/>
      </c>
      <c r="BU83" s="89" t="str">
        <f>IF($B83="","",IF(COUNTIFS('Eng GLA 6th, 7th, 8th'!$E$3:$DV$3,BU$4,'Eng GLA 6th, 7th, 8th'!$E83:$DV83, "&gt;-1")=0,"",SUMIF('Eng GLA 6th, 7th, 8th'!$E$3:$DV$3,BU$4,'Eng GLA 6th, 7th, 8th'!$E83:$DV83)))</f>
        <v/>
      </c>
      <c r="BV83" s="89" t="str">
        <f>IF($B83="","",IF(COUNTIFS('Eng GLA 6th, 7th, 8th'!$E$3:$DV$3,BV$4,'Eng GLA 6th, 7th, 8th'!$E83:$DV83, "&gt;-1")=0,"",SUMIF('Eng GLA 6th, 7th, 8th'!$E$3:$DV$3,BV$4,'Eng GLA 6th, 7th, 8th'!$E83:$DV83)))</f>
        <v/>
      </c>
      <c r="BW83" s="89" t="str">
        <f>IF($B83="","",IF(COUNTIFS('Eng GLA 6th, 7th, 8th'!$E$3:$DV$3,BW$4,'Eng GLA 6th, 7th, 8th'!$E83:$DV83, "&gt;-1")=0,"",SUMIF('Eng GLA 6th, 7th, 8th'!$E$3:$DV$3,BW$4,'Eng GLA 6th, 7th, 8th'!$E83:$DV83)))</f>
        <v/>
      </c>
      <c r="BX83" s="89" t="str">
        <f>IF($B83="","",IF(COUNTIFS('Eng GLA 6th, 7th, 8th'!$E$3:$DV$3,BX$4,'Eng GLA 6th, 7th, 8th'!$E83:$DV83, "&gt;-1")=0,"",SUMIF('Eng GLA 6th, 7th, 8th'!$E$3:$DV$3,BX$4,'Eng GLA 6th, 7th, 8th'!$E83:$DV83)))</f>
        <v/>
      </c>
      <c r="BY83" s="89" t="str">
        <f>IF($B83="","",IF(COUNTIFS('Eng GLA 6th, 7th, 8th'!$E$3:$DV$3,BY$4,'Eng GLA 6th, 7th, 8th'!$E83:$DV83, "&gt;-1")=0,"",SUMIF('Eng GLA 6th, 7th, 8th'!$E$3:$DV$3,BY$4,'Eng GLA 6th, 7th, 8th'!$E83:$DV83)))</f>
        <v/>
      </c>
      <c r="BZ83" s="89" t="str">
        <f>IF($B83="","",IF(COUNTIFS('Eng GLA 6th, 7th, 8th'!$E$3:$DV$3,BZ$4,'Eng GLA 6th, 7th, 8th'!$E83:$DV83, "&gt;-1")=0,"",SUMIF('Eng GLA 6th, 7th, 8th'!$E$3:$DV$3,BZ$4,'Eng GLA 6th, 7th, 8th'!$E83:$DV83)))</f>
        <v/>
      </c>
      <c r="CA83" s="89" t="str">
        <f>IF($B83="","",IF(COUNTIFS('Eng GLA 6th, 7th, 8th'!$E$3:$DV$3,CA$4,'Eng GLA 6th, 7th, 8th'!$E83:$DV83, "&gt;-1")=0,"",SUMIF('Eng GLA 6th, 7th, 8th'!$E$3:$DV$3,CA$4,'Eng GLA 6th, 7th, 8th'!$E83:$DV83)))</f>
        <v/>
      </c>
      <c r="CB83" s="426"/>
      <c r="CC83" s="133" t="str">
        <f>IFERROR(IF((COUNT('Eng GLA 6th, 7th, 8th'!E83:U83)=0)," ",(SUM('Eng GLA 6th, 7th, 8th'!E83:U83)/$CC$3)),"")</f>
        <v xml:space="preserve"> </v>
      </c>
      <c r="CD83" s="133" t="str">
        <f>IFERROR(IF((COUNT('Eng GLA 6th, 7th, 8th'!V83:AA83)=0)," ",(SUM('Eng GLA 6th, 7th, 8th'!V83:AA83)/$CD$3)),"")</f>
        <v xml:space="preserve"> </v>
      </c>
      <c r="CE83" s="133" t="str">
        <f>IFERROR(IF((COUNT('Eng GLA 6th, 7th, 8th'!AB83:AG83)=0)," ",(SUM('Eng GLA 6th, 7th, 8th'!AB83:AG83)/$CE$3)),"")</f>
        <v xml:space="preserve"> </v>
      </c>
      <c r="CF83" s="133" t="str">
        <f>IFERROR(IF((COUNT('Eng GLA 6th, 7th, 8th'!AH83:AP83)=0)," ",(SUM('Eng GLA 6th, 7th, 8th'!AH83:AP83)/$CF$3)),"")</f>
        <v xml:space="preserve"> </v>
      </c>
      <c r="CG83" s="433" t="str">
        <f>IFERROR(IF((COUNT('Eng GLA 6th, 7th, 8th'!AR83:BH83)=0)," ",(SUM('Eng GLA 6th, 7th, 8th'!AR83:BH83)/$CG$3)),"")</f>
        <v xml:space="preserve"> </v>
      </c>
      <c r="CH83" s="433" t="str">
        <f>IFERROR(IF((COUNT('Eng GLA 6th, 7th, 8th'!BI83:BN83)=0)," ",(SUM('Eng GLA 6th, 7th, 8th'!BI83:BN83)/$CH$3)),"")</f>
        <v xml:space="preserve"> </v>
      </c>
      <c r="CI83" s="433" t="str">
        <f>IFERROR(IF((COUNT('Eng GLA 6th, 7th, 8th'!BO83:BT83)=0)," ",(SUM('Eng GLA 6th, 7th, 8th'!BO83:BT83)/$CI$3)),"")</f>
        <v xml:space="preserve"> </v>
      </c>
      <c r="CJ83" s="433" t="str">
        <f>IFERROR(IF((COUNT('Eng GLA 6th, 7th, 8th'!BU83:CF83)=0)," ",(SUM('Eng GLA 6th, 7th, 8th'!BU83:CF83)/$CJ$3)),"")</f>
        <v xml:space="preserve"> </v>
      </c>
      <c r="CK83" s="433" t="str">
        <f>IFERROR(IF((COUNT('Eng GLA 6th, 7th, 8th'!CH83:CX83)=0)," ",(SUM('Eng GLA 6th, 7th, 8th'!CH83:CX83)/$CK$3)),"")</f>
        <v xml:space="preserve"> </v>
      </c>
      <c r="CL83" s="433" t="str">
        <f>IFERROR(IF((COUNT('Eng GLA 6th, 7th, 8th'!CY83:DD83)=0)," ",(SUM('Eng GLA 6th, 7th, 8th'!CY83:DD83)/$CL$3)),"")</f>
        <v xml:space="preserve"> </v>
      </c>
      <c r="CM83" s="433" t="str">
        <f>IFERROR(IF((COUNT('Eng GLA 6th, 7th, 8th'!DE83:DJ83)=0)," ",(SUM('Eng GLA 6th, 7th, 8th'!DE83:DJ83)/$CM$3)),"")</f>
        <v xml:space="preserve"> </v>
      </c>
      <c r="CN83" s="433" t="str">
        <f>IFERROR(IF((COUNT('Eng GLA 6th, 7th, 8th'!DK83:DV83)=0)," ",(SUM('Eng GLA 6th, 7th, 8th'!DK83:DV83)/$CN$3)),"")</f>
        <v xml:space="preserve"> </v>
      </c>
    </row>
    <row r="84" spans="1:92" ht="12.75" customHeight="1" x14ac:dyDescent="0.2">
      <c r="A84" s="65">
        <v>77</v>
      </c>
      <c r="B84" s="65" t="str">
        <f>'English Scores- Leveled papers'!B83</f>
        <v/>
      </c>
      <c r="C84" s="66" t="str">
        <f>'RC Mastery Check+Question type'!H81</f>
        <v/>
      </c>
      <c r="D84" s="153" t="str">
        <f>'Cover Sheet'!L81</f>
        <v/>
      </c>
      <c r="E84" s="89" t="str">
        <f>IF($B84="","",IF(COUNTIFS('English Scores- Leveled papers'!$H$3:$KM$3,E$4,'English Scores- Leveled papers'!$H83:$KM83,"&gt;-1")=0,"",SUMIF('English Scores- Leveled papers'!$H$3:$KM$3,E$4,'English Scores- Leveled papers'!$H83:$KM83)))</f>
        <v/>
      </c>
      <c r="F84" s="89" t="str">
        <f>IF($B84="","",IF(COUNTIFS('English Scores- Leveled papers'!$H$3:$KM$3,F$4,'English Scores- Leveled papers'!$H83:$KM83,"&gt;-1")=0,"",SUMIF('English Scores- Leveled papers'!$H$3:$KM$3,F$4,'English Scores- Leveled papers'!$H83:$KM83)))</f>
        <v/>
      </c>
      <c r="G84" s="89" t="str">
        <f>IF($B84="","",IF(COUNTIFS('English Scores- Leveled papers'!$H$3:$KM$3,G$4,'English Scores- Leveled papers'!$H83:$KM83,"&gt;-1")=0,"",SUMIF('English Scores- Leveled papers'!$H$3:$KM$3,G$4,'English Scores- Leveled papers'!$H83:$KM83)))</f>
        <v/>
      </c>
      <c r="H84" s="89" t="str">
        <f>IF($B84="","",IF(COUNTIFS('English Scores- Leveled papers'!$H$3:$KM$3,H$4,'English Scores- Leveled papers'!$H83:$KM83,"&gt;-1")=0,"",SUMIF('English Scores- Leveled papers'!$H$3:$KM$3,H$4,'English Scores- Leveled papers'!$H83:$KM83)))</f>
        <v/>
      </c>
      <c r="I84" s="89" t="str">
        <f>IF($B84="","",IF(COUNTIFS('English Scores- Leveled papers'!$H$3:$KM$3,I$4,'English Scores- Leveled papers'!$H83:$KM83,"&gt;-1")=0,"",SUMIF('English Scores- Leveled papers'!$H$3:$KM$3,I$4,'English Scores- Leveled papers'!$H83:$KM83)))</f>
        <v/>
      </c>
      <c r="J84" s="89" t="str">
        <f>IF($B84="","",IF(COUNTIFS('English Scores- Leveled papers'!$H$3:$KM$3,J$4,'English Scores- Leveled papers'!$H83:$KM83,"&gt;-1")=0,"",SUMIF('English Scores- Leveled papers'!$H$3:$KM$3,J$4,'English Scores- Leveled papers'!$H83:$KM83)))</f>
        <v/>
      </c>
      <c r="K84" s="89" t="str">
        <f>IF($B84="","",IF(COUNTIFS('English Scores- Leveled papers'!$H$3:$KM$3,K$4,'English Scores- Leveled papers'!$H83:$KM83,"&gt;-1")=0,"",SUMIF('English Scores- Leveled papers'!$H$3:$KM$3,K$4,'English Scores- Leveled papers'!$H83:$KM83)))</f>
        <v/>
      </c>
      <c r="L84" s="89" t="str">
        <f>IF($B84="","",IF(COUNTIFS('English Scores- Leveled papers'!$H$3:$KM$3,L$4,'English Scores- Leveled papers'!$H83:$KM83,"&gt;-1")=0,"",SUMIF('English Scores- Leveled papers'!$H$3:$KM$3,L$4,'English Scores- Leveled papers'!$H83:$KM83)))</f>
        <v/>
      </c>
      <c r="M84" s="89" t="str">
        <f>IF($B84="","",IF(COUNTIFS('English Scores- Leveled papers'!$H$3:$KM$3,M$4,'English Scores- Leveled papers'!$H83:$KM83,"&gt;-1")=0,"",SUMIF('English Scores- Leveled papers'!$H$3:$KM$3,M$4,'English Scores- Leveled papers'!$H83:$KM83)))</f>
        <v/>
      </c>
      <c r="N84" s="89" t="str">
        <f>IF($B84="","",IF(COUNTIFS('English Scores- Leveled papers'!$H$3:$KM$3,N$4,'English Scores- Leveled papers'!$H83:$KM83,"&gt;-1")=0,"",SUMIF('English Scores- Leveled papers'!$H$3:$KM$3,N$4,'English Scores- Leveled papers'!$H83:$KM83)))</f>
        <v/>
      </c>
      <c r="O84" s="89" t="str">
        <f>IF($B84="","",IF(COUNTIFS('English Scores- Leveled papers'!$H$3:$KM$3,O$4,'English Scores- Leveled papers'!$H83:$KM83,"&gt;-1")=0,"",SUMIF('English Scores- Leveled papers'!$H$3:$KM$3,O$4,'English Scores- Leveled papers'!$H83:$KM83)))</f>
        <v/>
      </c>
      <c r="P84" s="89" t="str">
        <f>IF($B84="","",IF(COUNTIFS('English Scores- Leveled papers'!$H$3:$KM$3,P$4,'English Scores- Leveled papers'!$H83:$KM83,"&gt;-1")=0,"",SUMIF('English Scores- Leveled papers'!$H$3:$KM$3,P$4,'English Scores- Leveled papers'!$H83:$KM83)))</f>
        <v/>
      </c>
      <c r="Q84" s="89" t="str">
        <f>IF($B84="","",IF(COUNTIFS('English Scores- Leveled papers'!$H$3:$KM$3,Q$4,'English Scores- Leveled papers'!$H83:$KM83,"&gt;-1")=0,"",SUMIF('English Scores- Leveled papers'!$H$3:$KM$3,Q$4,'English Scores- Leveled papers'!$H83:$KM83)))</f>
        <v/>
      </c>
      <c r="R84" s="89" t="str">
        <f>IF($B84="","",IF(COUNTIFS('English Scores- Leveled papers'!$H$3:$KM$3,R$4,'English Scores- Leveled papers'!$H83:$KM83,"&gt;-1")=0,"",SUMIF('English Scores- Leveled papers'!$H$3:$KM$3,R$4,'English Scores- Leveled papers'!$H83:$KM83)))</f>
        <v/>
      </c>
      <c r="S84" s="89" t="str">
        <f>IF($B84="","",IF(COUNTIFS('English Scores- Leveled papers'!$H$3:$KM$3,S$4,'English Scores- Leveled papers'!$H83:$KM83,"&gt;-1")=0,"",SUMIF('English Scores- Leveled papers'!$H$3:$KM$3,S$4,'English Scores- Leveled papers'!$H83:$KM83)))</f>
        <v/>
      </c>
      <c r="T84" s="89" t="str">
        <f>IF($B84="","",IF(COUNTIFS('English Scores- Leveled papers'!$H$3:$KM$3,T$4,'English Scores- Leveled papers'!$H83:$KM83,"&gt;-1")=0,"",SUMIF('English Scores- Leveled papers'!$H$3:$KM$3,T$4,'English Scores- Leveled papers'!$H83:$KM83)))</f>
        <v/>
      </c>
      <c r="U84" s="89" t="str">
        <f>IF($B84="","",IF(COUNTIFS('English Scores- Leveled papers'!$H$3:$KM$3,U$4,'English Scores- Leveled papers'!$H83:$KM83,"&gt;-1")=0,"",SUMIF('English Scores- Leveled papers'!$H$3:$KM$3,U$4,'English Scores- Leveled papers'!$H83:$KM83)))</f>
        <v/>
      </c>
      <c r="V84" s="89" t="str">
        <f>IF($B84="","",IF(COUNTIFS('English Scores- Leveled papers'!$H$3:$KM$3,V$4,'English Scores- Leveled papers'!$H83:$KM83,"&gt;-1")=0,"",SUMIF('English Scores- Leveled papers'!$H$3:$KM$3,V$4,'English Scores- Leveled papers'!$H83:$KM83)))</f>
        <v/>
      </c>
      <c r="W84" s="89" t="str">
        <f>IF($B84="","",IF(COUNTIFS('English Scores- Leveled papers'!$H$3:$KM$3,W$4,'English Scores- Leveled papers'!$H83:$KM83,"&gt;-1")=0,"",SUMIF('English Scores- Leveled papers'!$H$3:$KM$3,W$4,'English Scores- Leveled papers'!$H83:$KM83)))</f>
        <v/>
      </c>
      <c r="X84" s="89" t="str">
        <f>IF($B84="","",IF(COUNTIFS('English Scores- Leveled papers'!$H$3:$KM$3,X$4,'English Scores- Leveled papers'!$H83:$KM83,"&gt;-1")=0,"",SUMIF('English Scores- Leveled papers'!$H$3:$KM$3,X$4,'English Scores- Leveled papers'!$H83:$KM83)))</f>
        <v/>
      </c>
      <c r="Y84" s="89" t="str">
        <f>IF($B84="","",IF(COUNTIFS('English Scores- Leveled papers'!$H$3:$KM$3,Y$4,'English Scores- Leveled papers'!$H83:$KM83,"&gt;-1")=0,"",SUMIF('English Scores- Leveled papers'!$H$3:$KM$3,Y$4,'English Scores- Leveled papers'!$H83:$KM83)))</f>
        <v/>
      </c>
      <c r="Z84" s="89" t="str">
        <f>IF($B84="","",IF(COUNTIFS('English Scores- Leveled papers'!$H$3:$KM$3,Z$4,'English Scores- Leveled papers'!$H83:$KM83,"&gt;-1")=0,"",SUMIF('English Scores- Leveled papers'!$H$3:$KM$3,Z$4,'English Scores- Leveled papers'!$H83:$KM83)))</f>
        <v/>
      </c>
      <c r="AA84" s="89" t="str">
        <f>IF($B84="","",IF(COUNTIFS('English Scores- Leveled papers'!$H$3:$KM$3,AA$4,'English Scores- Leveled papers'!$H83:$KM83,"&gt;-1")=0,"",SUMIF('English Scores- Leveled papers'!$H$3:$KM$3,AA$4,'English Scores- Leveled papers'!$H83:$KM83)))</f>
        <v/>
      </c>
      <c r="AB84" s="89" t="str">
        <f>IF($B84="","",IF(COUNTIFS('English Scores- Leveled papers'!$H$3:$KM$3,AB$4,'English Scores- Leveled papers'!$H83:$KM83,"&gt;-1")=0,"",SUMIF('English Scores- Leveled papers'!$H$3:$KM$3,AB$4,'English Scores- Leveled papers'!$H83:$KM83)))</f>
        <v/>
      </c>
      <c r="AC84" s="89" t="str">
        <f>IF($B84="","",IF(COUNTIFS('English Scores- Leveled papers'!$H$3:$KM$3,AC$4,'English Scores- Leveled papers'!$H83:$KM83,"&gt;-1")=0,"",SUMIF('English Scores- Leveled papers'!$H$3:$KM$3,AC$4,'English Scores- Leveled papers'!$H83:$KM83)))</f>
        <v/>
      </c>
      <c r="AD84" s="89" t="str">
        <f>IF($B84="","",IF(COUNTIFS('English Scores- Leveled papers'!$H$3:$KM$3,AD$4,'English Scores- Leveled papers'!$H83:$KM83,"&gt;-1")=0,"",SUMIF('English Scores- Leveled papers'!$H$3:$KM$3,AD$4,'English Scores- Leveled papers'!$H83:$KM83)))</f>
        <v/>
      </c>
      <c r="AE84" s="89" t="str">
        <f>IF($B84="","",IF(COUNTIFS('English Scores- Leveled papers'!$H$3:$KM$3,AE$4,'English Scores- Leveled papers'!$H83:$KM83,"&gt;-1")=0,"",SUMIF('English Scores- Leveled papers'!$H$3:$KM$3,AE$4,'English Scores- Leveled papers'!$H83:$KM83)))</f>
        <v/>
      </c>
      <c r="AF84" s="89" t="str">
        <f>IF($B84="","",IF(COUNTIFS('English Scores- Leveled papers'!$H$3:$KM$3,AF$4,'English Scores- Leveled papers'!$H83:$KM83,"&gt;-1")=0,"",SUMIF('English Scores- Leveled papers'!$H$3:$KM$3,AF$4,'English Scores- Leveled papers'!$H83:$KM83)))</f>
        <v/>
      </c>
      <c r="AG84" s="89" t="str">
        <f>IF($B84="","",IF(COUNTIFS('English Scores- Leveled papers'!$H$3:$KM$3,AG$4,'English Scores- Leveled papers'!$H83:$KM83,"&gt;-1")=0,"",SUMIF('English Scores- Leveled papers'!$H$3:$KM$3,AG$4,'English Scores- Leveled papers'!$H83:$KM83)))</f>
        <v/>
      </c>
      <c r="AH84" s="89" t="str">
        <f>IF($B84="","",IF(COUNTIFS('English Scores- Leveled papers'!$H$3:$KM$3,AH$4,'English Scores- Leveled papers'!$H83:$KM83,"&gt;-1")=0,"",SUMIF('English Scores- Leveled papers'!$H$3:$KM$3,AH$4,'English Scores- Leveled papers'!$H83:$KM83)))</f>
        <v/>
      </c>
      <c r="AI84" s="89" t="str">
        <f>IF($B84="","",IF(COUNTIFS('English Scores- Leveled papers'!$H$3:$KM$3,AI$4,'English Scores- Leveled papers'!$H83:$KM83,"&gt;-1")=0,"",SUMIF('English Scores- Leveled papers'!$H$3:$KM$3,AI$4,'English Scores- Leveled papers'!$H83:$KM83)))</f>
        <v/>
      </c>
      <c r="AJ84" s="89" t="str">
        <f>IF($B84="","",IF(COUNTIFS('English Scores- Leveled papers'!$H$3:$KM$3,AJ$4,'English Scores- Leveled papers'!$H83:$KM83,"&gt;-1")=0,"",SUMIF('English Scores- Leveled papers'!$H$3:$KM$3,AJ$4,'English Scores- Leveled papers'!$H83:$KM83)))</f>
        <v/>
      </c>
      <c r="AK84" s="89" t="str">
        <f>IF($B84="","",IF(COUNTIFS('English Scores- Leveled papers'!$H$3:$KM$3,AK$4,'English Scores- Leveled papers'!$H83:$KM83,"&gt;-1")=0,"",SUMIF('English Scores- Leveled papers'!$H$3:$KM$3,AK$4,'English Scores- Leveled papers'!$H83:$KM83)))</f>
        <v/>
      </c>
      <c r="AL84" s="89" t="str">
        <f>IF($B84="","",IF(COUNTIFS('English Scores- Leveled papers'!$H$3:$KM$3,AL$4,'English Scores- Leveled papers'!$H83:$KM83,"&gt;-1")=0,"",SUMIF('English Scores- Leveled papers'!$H$3:$KM$3,AL$4,'English Scores- Leveled papers'!$H83:$KM83)))</f>
        <v/>
      </c>
      <c r="AM84" s="89" t="str">
        <f>IF($B84="","",IF(COUNTIFS('English Scores- Leveled papers'!$H$3:$KM$3,AM$4,'English Scores- Leveled papers'!$H83:$KM83,"&gt;-1")=0,"",SUMIF('English Scores- Leveled papers'!$H$3:$KM$3,AM$4,'English Scores- Leveled papers'!$H83:$KM83)))</f>
        <v/>
      </c>
      <c r="AN84" s="89" t="str">
        <f>IF($B84="","",IF(COUNTIFS('English Scores- Leveled papers'!$H$3:$KM$3,AN$4,'English Scores- Leveled papers'!$H83:$KM83,"&gt;-1")=0,"",SUMIF('English Scores- Leveled papers'!$H$3:$KM$3,AN$4,'English Scores- Leveled papers'!$H83:$KM83)))</f>
        <v/>
      </c>
      <c r="AO84" s="89" t="str">
        <f>IF($B84="","",IF(COUNTIFS('English Scores- Leveled papers'!$H$3:$KM$3,AO$4,'English Scores- Leveled papers'!$H83:$KM83,"&gt;-1")=0,"",SUMIF('English Scores- Leveled papers'!$H$3:$KM$3,AO$4,'English Scores- Leveled papers'!$H83:$KM83)))</f>
        <v/>
      </c>
      <c r="AP84" s="89" t="str">
        <f>IF($B84="","",IF(COUNTIFS('English Scores- Leveled papers'!$H$3:$KM$3,AP$4,'English Scores- Leveled papers'!$H83:$KM83,"&gt;-1")=0,"",SUMIF('English Scores- Leveled papers'!$H$3:$KM$3,AP$4,'English Scores- Leveled papers'!$H83:$KM83)))</f>
        <v/>
      </c>
      <c r="AQ84" s="89" t="str">
        <f>IF($B84="","",IF(COUNTIFS('English Scores- Leveled papers'!$H$3:$KM$3,AQ$4,'English Scores- Leveled papers'!$H83:$KM83,"&gt;-1")=0,"",SUMIF('English Scores- Leveled papers'!$H$3:$KM$3,AQ$4,'English Scores- Leveled papers'!$H83:$KM83)))</f>
        <v/>
      </c>
      <c r="AR84" s="89" t="str">
        <f>IF($B84="","",IF(COUNTIFS('English Scores- Leveled papers'!$H$3:$KM$3,AR$4,'English Scores- Leveled papers'!$H83:$KM83,"&gt;-1")=0,"",SUMIF('English Scores- Leveled papers'!$H$3:$KM$3,AR$4,'English Scores- Leveled papers'!$H83:$KM83)))</f>
        <v/>
      </c>
      <c r="AS84" s="89" t="str">
        <f>IF($B84="","",IF(COUNTIFS('English Scores- Leveled papers'!$H$3:$KM$3,AS$4,'English Scores- Leveled papers'!$H83:$KM83,"&gt;-1")=0,"",SUMIF('English Scores- Leveled papers'!$H$3:$KM$3,AS$4,'English Scores- Leveled papers'!$H83:$KM83)))</f>
        <v/>
      </c>
      <c r="AT84" s="89" t="str">
        <f>IF($B84="","",IF(COUNTIFS('English Scores- Leveled papers'!$H$3:$KM$3,AT$4,'English Scores- Leveled papers'!$H83:$KM83,"&gt;-1")=0,"",SUMIF('English Scores- Leveled papers'!$H$3:$KM$3,AT$4,'English Scores- Leveled papers'!$H83:$KM83)))</f>
        <v/>
      </c>
      <c r="AU84" s="89" t="str">
        <f>IF($B84="","",IF(COUNTIFS('English Scores- Leveled papers'!$H$3:$KM$3,AU$4,'English Scores- Leveled papers'!$H83:$KM83,"&gt;-1")=0,"",SUMIF('English Scores- Leveled papers'!$H$3:$KM$3,AU$4,'English Scores- Leveled papers'!$H83:$KM83)))</f>
        <v/>
      </c>
      <c r="AV84" s="89" t="str">
        <f>IF($B84="","",IF(COUNTIFS('English Scores- Leveled papers'!$H$3:$KM$3,AV$4,'English Scores- Leveled papers'!$H83:$KM83,"&gt;-1")=0,"",SUMIF('English Scores- Leveled papers'!$H$3:$KM$3,AV$4,'English Scores- Leveled papers'!$H83:$KM83)))</f>
        <v/>
      </c>
      <c r="AW84" s="89" t="str">
        <f>IF($B84="","",IF(COUNTIFS('English Scores- Leveled papers'!$H$3:$KM$3,AW$4,'English Scores- Leveled papers'!$H83:$KM83,"&gt;-1")=0,"",SUMIF('English Scores- Leveled papers'!$H$3:$KM$3,AW$4,'English Scores- Leveled papers'!$H83:$KM83)))</f>
        <v/>
      </c>
      <c r="AX84" s="89" t="str">
        <f>IF($B84="","",IF(COUNTIFS('English Scores- Leveled papers'!$H$3:$KM$3,AX$4,'English Scores- Leveled papers'!$H83:$KM83,"&gt;-1")=0,"",SUMIF('English Scores- Leveled papers'!$H$3:$KM$3,AX$4,'English Scores- Leveled papers'!$H83:$KM83)))</f>
        <v/>
      </c>
      <c r="AY84" s="89" t="str">
        <f>IF($B84="","",IF(COUNTIFS('English Scores- Leveled papers'!$H$3:$KM$3,AY$4,'English Scores- Leveled papers'!$H83:$KM83,"&gt;-1")=0,"",SUMIF('English Scores- Leveled papers'!$H$3:$KM$3,AY$4,'English Scores- Leveled papers'!$H83:$KM83)))</f>
        <v/>
      </c>
      <c r="AZ84" s="89" t="str">
        <f>IF($B84="","",IF(COUNTIFS('English Scores- Leveled papers'!$H$3:$KM$3,AZ$4,'English Scores- Leveled papers'!$H83:$KM83,"&gt;-1")=0,"",SUMIF('English Scores- Leveled papers'!$H$3:$KM$3,AZ$4,'English Scores- Leveled papers'!$H83:$KM83)))</f>
        <v/>
      </c>
      <c r="BA84" s="89" t="str">
        <f>IF($B84="","",IF(COUNTIFS('English Scores- Leveled papers'!$H$3:$KM$3,BA$4,'English Scores- Leveled papers'!$H83:$KM83,"&gt;-1")=0,"",SUMIF('English Scores- Leveled papers'!$H$3:$KM$3,BA$4,'English Scores- Leveled papers'!$H83:$KM83)))</f>
        <v/>
      </c>
      <c r="BB84" s="89" t="str">
        <f>IF($B84="","",IF(COUNTIFS('English Scores- Leveled papers'!$H$3:$KM$3,BB$4,'English Scores- Leveled papers'!$H83:$KM83,"&gt;-1")=0,"",SUMIF('English Scores- Leveled papers'!$H$3:$KM$3,BB$4,'English Scores- Leveled papers'!$H83:$KM83)))</f>
        <v/>
      </c>
      <c r="BC84" s="89" t="str">
        <f>IF($B84="","",IF(COUNTIFS('English Scores- Leveled papers'!$H$3:$KM$3,BC$4,'English Scores- Leveled papers'!$H83:$KM83,"&gt;-1")=0,"",SUMIF('English Scores- Leveled papers'!$H$3:$KM$3,BC$4,'English Scores- Leveled papers'!$H83:$KM83)))</f>
        <v/>
      </c>
      <c r="BD84" s="89" t="str">
        <f>IF($B84="","",IF(COUNTIFS('English Scores- Leveled papers'!$H$3:$KM$3,BD$4,'English Scores- Leveled papers'!$H83:$KM83,"&gt;-1")=0,"",SUMIF('English Scores- Leveled papers'!$H$3:$KM$3,BD$4,'English Scores- Leveled papers'!$H83:$KM83)))</f>
        <v/>
      </c>
      <c r="BE84" s="89" t="str">
        <f>IF($B84="","",IF(COUNTIFS('English Scores- Leveled papers'!$H$3:$KM$3,BE$4,'English Scores- Leveled papers'!$H83:$KM83,"&gt;-1")=0,"",SUMIF('English Scores- Leveled papers'!$H$3:$KM$3,BE$4,'English Scores- Leveled papers'!$H83:$KM83)))</f>
        <v/>
      </c>
      <c r="BF84" s="89" t="str">
        <f>IF($B84="","",IF(COUNTIFS('English Scores- Leveled papers'!$H$3:$KM$3,BF$4,'English Scores- Leveled papers'!$H83:$KM83,"&gt;-1")=0,"",SUMIF('English Scores- Leveled papers'!$H$3:$KM$3,BF$4,'English Scores- Leveled papers'!$H83:$KM83)))</f>
        <v/>
      </c>
      <c r="BG84" s="89" t="str">
        <f>IF($B84="","",IF(COUNTIFS('English Scores- Leveled papers'!$H$3:$KM$3,BG$4,'English Scores- Leveled papers'!$H83:$KM83,"&gt;-1")=0,"",SUMIF('English Scores- Leveled papers'!$H$3:$KM$3,BG$4,'English Scores- Leveled papers'!$H83:$KM83)))</f>
        <v/>
      </c>
      <c r="BH84" s="89" t="str">
        <f>IF($B84="","",IF(COUNTIFS('English Scores- Leveled papers'!$H$3:$KM$3,BH$4,'English Scores- Leveled papers'!$H83:$KM83,"&gt;-1")=0,"",SUMIF('English Scores- Leveled papers'!$H$3:$KM$3,BH$4,'English Scores- Leveled papers'!$H83:$KM83)))</f>
        <v/>
      </c>
      <c r="BI84" s="89" t="str">
        <f>IF($B84="","",IF(COUNTIFS('English Scores- Leveled papers'!$H$3:$KM$3,BI$4,'English Scores- Leveled papers'!$H83:$KM83,"&gt;-1")=0,"",SUMIF('English Scores- Leveled papers'!$H$3:$KM$3,BI$4,'English Scores- Leveled papers'!$H83:$KM83)))</f>
        <v/>
      </c>
      <c r="BJ84" s="89" t="str">
        <f>IF($B84="","",IF(COUNTIFS('English Scores- Leveled papers'!$H$3:$KM$3,BJ$4,'English Scores- Leveled papers'!$H83:$KM83,"&gt;-1")=0,"",SUMIF('English Scores- Leveled papers'!$H$3:$KM$3,BJ$4,'English Scores- Leveled papers'!$H83:$KM83)))</f>
        <v/>
      </c>
      <c r="BK84" s="89" t="str">
        <f>IF($B84="","",IF(COUNTIFS('English Scores- Leveled papers'!$H$3:$KM$3,BK$4,'English Scores- Leveled papers'!$H83:$KM83,"&gt;-1")=0,"",SUMIF('English Scores- Leveled papers'!$H$3:$KM$3,BK$4,'English Scores- Leveled papers'!$H83:$KM83)))</f>
        <v/>
      </c>
      <c r="BL84" s="89" t="str">
        <f>IF($B84="","",IF(COUNTIFS('English Scores- Leveled papers'!$H$3:$KM$3,BL$4,'English Scores- Leveled papers'!$H83:$KM83,"&gt;-1")=0,"",SUMIF('English Scores- Leveled papers'!$H$3:$KM$3,BL$4,'English Scores- Leveled papers'!$H83:$KM83)))</f>
        <v/>
      </c>
      <c r="BM84" s="89" t="str">
        <f>IF($B84="","",IF(COUNTIFS('Eng GLA 6th, 7th, 8th'!$E$3:$DV$3,BM$4,'Eng GLA 6th, 7th, 8th'!$E84:$DV84, "&gt;-1")=0,"",SUMIF('Eng GLA 6th, 7th, 8th'!$E$3:$DV$3,BM$4,'Eng GLA 6th, 7th, 8th'!$E84:$DV84)))</f>
        <v/>
      </c>
      <c r="BN84" s="89" t="str">
        <f>IF($B84="","",IF(COUNTIFS('Eng GLA 6th, 7th, 8th'!$E$3:$DV$3,BN$4,'Eng GLA 6th, 7th, 8th'!$E84:$DV84, "&gt;-1")=0,"",SUMIF('Eng GLA 6th, 7th, 8th'!$E$3:$DV$3,BN$4,'Eng GLA 6th, 7th, 8th'!$E84:$DV84)))</f>
        <v/>
      </c>
      <c r="BO84" s="89" t="str">
        <f>IF($B84="","",IF(COUNTIFS('Eng GLA 6th, 7th, 8th'!$E$3:$DV$3,BO$4,'Eng GLA 6th, 7th, 8th'!$E84:$DV84, "&gt;-1")=0,"",SUMIF('Eng GLA 6th, 7th, 8th'!$E$3:$DV$3,BO$4,'Eng GLA 6th, 7th, 8th'!$E84:$DV84)))</f>
        <v/>
      </c>
      <c r="BP84" s="89" t="str">
        <f>IF($B84="","",IF(COUNTIFS('Eng GLA 6th, 7th, 8th'!$E$3:$DV$3,BP$4,'Eng GLA 6th, 7th, 8th'!$E84:$DV84, "&gt;-1")=0,"",SUMIF('Eng GLA 6th, 7th, 8th'!$E$3:$DV$3,BP$4,'Eng GLA 6th, 7th, 8th'!$E84:$DV84)))</f>
        <v/>
      </c>
      <c r="BQ84" s="89" t="str">
        <f>IF($B84="","",IF(COUNTIFS('Eng GLA 6th, 7th, 8th'!$E$3:$DV$3,BQ$4,'Eng GLA 6th, 7th, 8th'!$E84:$DV84, "&gt;-1")=0,"",SUMIF('Eng GLA 6th, 7th, 8th'!$E$3:$DV$3,BQ$4,'Eng GLA 6th, 7th, 8th'!$E84:$DV84)))</f>
        <v/>
      </c>
      <c r="BR84" s="89" t="str">
        <f>IF($B84="","",IF(COUNTIFS('Eng GLA 6th, 7th, 8th'!$E$3:$DV$3,BR$4,'Eng GLA 6th, 7th, 8th'!$E84:$DV84, "&gt;-1")=0,"",SUMIF('Eng GLA 6th, 7th, 8th'!$E$3:$DV$3,BR$4,'Eng GLA 6th, 7th, 8th'!$E84:$DV84)))</f>
        <v/>
      </c>
      <c r="BS84" s="89" t="str">
        <f>IF($B84="","",IF(COUNTIFS('Eng GLA 6th, 7th, 8th'!$E$3:$DV$3,BS$4,'Eng GLA 6th, 7th, 8th'!$E84:$DV84, "&gt;-1")=0,"",SUMIF('Eng GLA 6th, 7th, 8th'!$E$3:$DV$3,BS$4,'Eng GLA 6th, 7th, 8th'!$E84:$DV84)))</f>
        <v/>
      </c>
      <c r="BT84" s="89" t="str">
        <f>IF($B84="","",IF(COUNTIFS('Eng GLA 6th, 7th, 8th'!$E$3:$DV$3,BT$4,'Eng GLA 6th, 7th, 8th'!$E84:$DV84, "&gt;-1")=0,"",SUMIF('Eng GLA 6th, 7th, 8th'!$E$3:$DV$3,BT$4,'Eng GLA 6th, 7th, 8th'!$E84:$DV84)))</f>
        <v/>
      </c>
      <c r="BU84" s="89" t="str">
        <f>IF($B84="","",IF(COUNTIFS('Eng GLA 6th, 7th, 8th'!$E$3:$DV$3,BU$4,'Eng GLA 6th, 7th, 8th'!$E84:$DV84, "&gt;-1")=0,"",SUMIF('Eng GLA 6th, 7th, 8th'!$E$3:$DV$3,BU$4,'Eng GLA 6th, 7th, 8th'!$E84:$DV84)))</f>
        <v/>
      </c>
      <c r="BV84" s="89" t="str">
        <f>IF($B84="","",IF(COUNTIFS('Eng GLA 6th, 7th, 8th'!$E$3:$DV$3,BV$4,'Eng GLA 6th, 7th, 8th'!$E84:$DV84, "&gt;-1")=0,"",SUMIF('Eng GLA 6th, 7th, 8th'!$E$3:$DV$3,BV$4,'Eng GLA 6th, 7th, 8th'!$E84:$DV84)))</f>
        <v/>
      </c>
      <c r="BW84" s="89" t="str">
        <f>IF($B84="","",IF(COUNTIFS('Eng GLA 6th, 7th, 8th'!$E$3:$DV$3,BW$4,'Eng GLA 6th, 7th, 8th'!$E84:$DV84, "&gt;-1")=0,"",SUMIF('Eng GLA 6th, 7th, 8th'!$E$3:$DV$3,BW$4,'Eng GLA 6th, 7th, 8th'!$E84:$DV84)))</f>
        <v/>
      </c>
      <c r="BX84" s="89" t="str">
        <f>IF($B84="","",IF(COUNTIFS('Eng GLA 6th, 7th, 8th'!$E$3:$DV$3,BX$4,'Eng GLA 6th, 7th, 8th'!$E84:$DV84, "&gt;-1")=0,"",SUMIF('Eng GLA 6th, 7th, 8th'!$E$3:$DV$3,BX$4,'Eng GLA 6th, 7th, 8th'!$E84:$DV84)))</f>
        <v/>
      </c>
      <c r="BY84" s="89" t="str">
        <f>IF($B84="","",IF(COUNTIFS('Eng GLA 6th, 7th, 8th'!$E$3:$DV$3,BY$4,'Eng GLA 6th, 7th, 8th'!$E84:$DV84, "&gt;-1")=0,"",SUMIF('Eng GLA 6th, 7th, 8th'!$E$3:$DV$3,BY$4,'Eng GLA 6th, 7th, 8th'!$E84:$DV84)))</f>
        <v/>
      </c>
      <c r="BZ84" s="89" t="str">
        <f>IF($B84="","",IF(COUNTIFS('Eng GLA 6th, 7th, 8th'!$E$3:$DV$3,BZ$4,'Eng GLA 6th, 7th, 8th'!$E84:$DV84, "&gt;-1")=0,"",SUMIF('Eng GLA 6th, 7th, 8th'!$E$3:$DV$3,BZ$4,'Eng GLA 6th, 7th, 8th'!$E84:$DV84)))</f>
        <v/>
      </c>
      <c r="CA84" s="89" t="str">
        <f>IF($B84="","",IF(COUNTIFS('Eng GLA 6th, 7th, 8th'!$E$3:$DV$3,CA$4,'Eng GLA 6th, 7th, 8th'!$E84:$DV84, "&gt;-1")=0,"",SUMIF('Eng GLA 6th, 7th, 8th'!$E$3:$DV$3,CA$4,'Eng GLA 6th, 7th, 8th'!$E84:$DV84)))</f>
        <v/>
      </c>
      <c r="CB84" s="426"/>
      <c r="CC84" s="133" t="str">
        <f>IFERROR(IF((COUNT('Eng GLA 6th, 7th, 8th'!E84:U84)=0)," ",(SUM('Eng GLA 6th, 7th, 8th'!E84:U84)/$CC$3)),"")</f>
        <v xml:space="preserve"> </v>
      </c>
      <c r="CD84" s="133" t="str">
        <f>IFERROR(IF((COUNT('Eng GLA 6th, 7th, 8th'!V84:AA84)=0)," ",(SUM('Eng GLA 6th, 7th, 8th'!V84:AA84)/$CD$3)),"")</f>
        <v xml:space="preserve"> </v>
      </c>
      <c r="CE84" s="133" t="str">
        <f>IFERROR(IF((COUNT('Eng GLA 6th, 7th, 8th'!AB84:AG84)=0)," ",(SUM('Eng GLA 6th, 7th, 8th'!AB84:AG84)/$CE$3)),"")</f>
        <v xml:space="preserve"> </v>
      </c>
      <c r="CF84" s="133" t="str">
        <f>IFERROR(IF((COUNT('Eng GLA 6th, 7th, 8th'!AH84:AP84)=0)," ",(SUM('Eng GLA 6th, 7th, 8th'!AH84:AP84)/$CF$3)),"")</f>
        <v xml:space="preserve"> </v>
      </c>
      <c r="CG84" s="433" t="str">
        <f>IFERROR(IF((COUNT('Eng GLA 6th, 7th, 8th'!AR84:BH84)=0)," ",(SUM('Eng GLA 6th, 7th, 8th'!AR84:BH84)/$CG$3)),"")</f>
        <v xml:space="preserve"> </v>
      </c>
      <c r="CH84" s="433" t="str">
        <f>IFERROR(IF((COUNT('Eng GLA 6th, 7th, 8th'!BI84:BN84)=0)," ",(SUM('Eng GLA 6th, 7th, 8th'!BI84:BN84)/$CH$3)),"")</f>
        <v xml:space="preserve"> </v>
      </c>
      <c r="CI84" s="433" t="str">
        <f>IFERROR(IF((COUNT('Eng GLA 6th, 7th, 8th'!BO84:BT84)=0)," ",(SUM('Eng GLA 6th, 7th, 8th'!BO84:BT84)/$CI$3)),"")</f>
        <v xml:space="preserve"> </v>
      </c>
      <c r="CJ84" s="433" t="str">
        <f>IFERROR(IF((COUNT('Eng GLA 6th, 7th, 8th'!BU84:CF84)=0)," ",(SUM('Eng GLA 6th, 7th, 8th'!BU84:CF84)/$CJ$3)),"")</f>
        <v xml:space="preserve"> </v>
      </c>
      <c r="CK84" s="433" t="str">
        <f>IFERROR(IF((COUNT('Eng GLA 6th, 7th, 8th'!CH84:CX84)=0)," ",(SUM('Eng GLA 6th, 7th, 8th'!CH84:CX84)/$CK$3)),"")</f>
        <v xml:space="preserve"> </v>
      </c>
      <c r="CL84" s="433" t="str">
        <f>IFERROR(IF((COUNT('Eng GLA 6th, 7th, 8th'!CY84:DD84)=0)," ",(SUM('Eng GLA 6th, 7th, 8th'!CY84:DD84)/$CL$3)),"")</f>
        <v xml:space="preserve"> </v>
      </c>
      <c r="CM84" s="433" t="str">
        <f>IFERROR(IF((COUNT('Eng GLA 6th, 7th, 8th'!DE84:DJ84)=0)," ",(SUM('Eng GLA 6th, 7th, 8th'!DE84:DJ84)/$CM$3)),"")</f>
        <v xml:space="preserve"> </v>
      </c>
      <c r="CN84" s="433" t="str">
        <f>IFERROR(IF((COUNT('Eng GLA 6th, 7th, 8th'!DK84:DV84)=0)," ",(SUM('Eng GLA 6th, 7th, 8th'!DK84:DV84)/$CN$3)),"")</f>
        <v xml:space="preserve"> </v>
      </c>
    </row>
    <row r="85" spans="1:92" ht="12.75" customHeight="1" x14ac:dyDescent="0.2">
      <c r="A85" s="65">
        <v>78</v>
      </c>
      <c r="B85" s="65" t="str">
        <f>'English Scores- Leveled papers'!B84</f>
        <v/>
      </c>
      <c r="C85" s="66" t="str">
        <f>'RC Mastery Check+Question type'!H82</f>
        <v/>
      </c>
      <c r="D85" s="153" t="str">
        <f>'Cover Sheet'!L82</f>
        <v/>
      </c>
      <c r="E85" s="89" t="str">
        <f>IF($B85="","",IF(COUNTIFS('English Scores- Leveled papers'!$H$3:$KM$3,E$4,'English Scores- Leveled papers'!$H84:$KM84,"&gt;-1")=0,"",SUMIF('English Scores- Leveled papers'!$H$3:$KM$3,E$4,'English Scores- Leveled papers'!$H84:$KM84)))</f>
        <v/>
      </c>
      <c r="F85" s="89" t="str">
        <f>IF($B85="","",IF(COUNTIFS('English Scores- Leveled papers'!$H$3:$KM$3,F$4,'English Scores- Leveled papers'!$H84:$KM84,"&gt;-1")=0,"",SUMIF('English Scores- Leveled papers'!$H$3:$KM$3,F$4,'English Scores- Leveled papers'!$H84:$KM84)))</f>
        <v/>
      </c>
      <c r="G85" s="89" t="str">
        <f>IF($B85="","",IF(COUNTIFS('English Scores- Leveled papers'!$H$3:$KM$3,G$4,'English Scores- Leveled papers'!$H84:$KM84,"&gt;-1")=0,"",SUMIF('English Scores- Leveled papers'!$H$3:$KM$3,G$4,'English Scores- Leveled papers'!$H84:$KM84)))</f>
        <v/>
      </c>
      <c r="H85" s="89" t="str">
        <f>IF($B85="","",IF(COUNTIFS('English Scores- Leveled papers'!$H$3:$KM$3,H$4,'English Scores- Leveled papers'!$H84:$KM84,"&gt;-1")=0,"",SUMIF('English Scores- Leveled papers'!$H$3:$KM$3,H$4,'English Scores- Leveled papers'!$H84:$KM84)))</f>
        <v/>
      </c>
      <c r="I85" s="89" t="str">
        <f>IF($B85="","",IF(COUNTIFS('English Scores- Leveled papers'!$H$3:$KM$3,I$4,'English Scores- Leveled papers'!$H84:$KM84,"&gt;-1")=0,"",SUMIF('English Scores- Leveled papers'!$H$3:$KM$3,I$4,'English Scores- Leveled papers'!$H84:$KM84)))</f>
        <v/>
      </c>
      <c r="J85" s="89" t="str">
        <f>IF($B85="","",IF(COUNTIFS('English Scores- Leveled papers'!$H$3:$KM$3,J$4,'English Scores- Leveled papers'!$H84:$KM84,"&gt;-1")=0,"",SUMIF('English Scores- Leveled papers'!$H$3:$KM$3,J$4,'English Scores- Leveled papers'!$H84:$KM84)))</f>
        <v/>
      </c>
      <c r="K85" s="89" t="str">
        <f>IF($B85="","",IF(COUNTIFS('English Scores- Leveled papers'!$H$3:$KM$3,K$4,'English Scores- Leveled papers'!$H84:$KM84,"&gt;-1")=0,"",SUMIF('English Scores- Leveled papers'!$H$3:$KM$3,K$4,'English Scores- Leveled papers'!$H84:$KM84)))</f>
        <v/>
      </c>
      <c r="L85" s="89" t="str">
        <f>IF($B85="","",IF(COUNTIFS('English Scores- Leveled papers'!$H$3:$KM$3,L$4,'English Scores- Leveled papers'!$H84:$KM84,"&gt;-1")=0,"",SUMIF('English Scores- Leveled papers'!$H$3:$KM$3,L$4,'English Scores- Leveled papers'!$H84:$KM84)))</f>
        <v/>
      </c>
      <c r="M85" s="89" t="str">
        <f>IF($B85="","",IF(COUNTIFS('English Scores- Leveled papers'!$H$3:$KM$3,M$4,'English Scores- Leveled papers'!$H84:$KM84,"&gt;-1")=0,"",SUMIF('English Scores- Leveled papers'!$H$3:$KM$3,M$4,'English Scores- Leveled papers'!$H84:$KM84)))</f>
        <v/>
      </c>
      <c r="N85" s="89" t="str">
        <f>IF($B85="","",IF(COUNTIFS('English Scores- Leveled papers'!$H$3:$KM$3,N$4,'English Scores- Leveled papers'!$H84:$KM84,"&gt;-1")=0,"",SUMIF('English Scores- Leveled papers'!$H$3:$KM$3,N$4,'English Scores- Leveled papers'!$H84:$KM84)))</f>
        <v/>
      </c>
      <c r="O85" s="89" t="str">
        <f>IF($B85="","",IF(COUNTIFS('English Scores- Leveled papers'!$H$3:$KM$3,O$4,'English Scores- Leveled papers'!$H84:$KM84,"&gt;-1")=0,"",SUMIF('English Scores- Leveled papers'!$H$3:$KM$3,O$4,'English Scores- Leveled papers'!$H84:$KM84)))</f>
        <v/>
      </c>
      <c r="P85" s="89" t="str">
        <f>IF($B85="","",IF(COUNTIFS('English Scores- Leveled papers'!$H$3:$KM$3,P$4,'English Scores- Leveled papers'!$H84:$KM84,"&gt;-1")=0,"",SUMIF('English Scores- Leveled papers'!$H$3:$KM$3,P$4,'English Scores- Leveled papers'!$H84:$KM84)))</f>
        <v/>
      </c>
      <c r="Q85" s="89" t="str">
        <f>IF($B85="","",IF(COUNTIFS('English Scores- Leveled papers'!$H$3:$KM$3,Q$4,'English Scores- Leveled papers'!$H84:$KM84,"&gt;-1")=0,"",SUMIF('English Scores- Leveled papers'!$H$3:$KM$3,Q$4,'English Scores- Leveled papers'!$H84:$KM84)))</f>
        <v/>
      </c>
      <c r="R85" s="89" t="str">
        <f>IF($B85="","",IF(COUNTIFS('English Scores- Leveled papers'!$H$3:$KM$3,R$4,'English Scores- Leveled papers'!$H84:$KM84,"&gt;-1")=0,"",SUMIF('English Scores- Leveled papers'!$H$3:$KM$3,R$4,'English Scores- Leveled papers'!$H84:$KM84)))</f>
        <v/>
      </c>
      <c r="S85" s="89" t="str">
        <f>IF($B85="","",IF(COUNTIFS('English Scores- Leveled papers'!$H$3:$KM$3,S$4,'English Scores- Leveled papers'!$H84:$KM84,"&gt;-1")=0,"",SUMIF('English Scores- Leveled papers'!$H$3:$KM$3,S$4,'English Scores- Leveled papers'!$H84:$KM84)))</f>
        <v/>
      </c>
      <c r="T85" s="89" t="str">
        <f>IF($B85="","",IF(COUNTIFS('English Scores- Leveled papers'!$H$3:$KM$3,T$4,'English Scores- Leveled papers'!$H84:$KM84,"&gt;-1")=0,"",SUMIF('English Scores- Leveled papers'!$H$3:$KM$3,T$4,'English Scores- Leveled papers'!$H84:$KM84)))</f>
        <v/>
      </c>
      <c r="U85" s="89" t="str">
        <f>IF($B85="","",IF(COUNTIFS('English Scores- Leveled papers'!$H$3:$KM$3,U$4,'English Scores- Leveled papers'!$H84:$KM84,"&gt;-1")=0,"",SUMIF('English Scores- Leveled papers'!$H$3:$KM$3,U$4,'English Scores- Leveled papers'!$H84:$KM84)))</f>
        <v/>
      </c>
      <c r="V85" s="89" t="str">
        <f>IF($B85="","",IF(COUNTIFS('English Scores- Leveled papers'!$H$3:$KM$3,V$4,'English Scores- Leveled papers'!$H84:$KM84,"&gt;-1")=0,"",SUMIF('English Scores- Leveled papers'!$H$3:$KM$3,V$4,'English Scores- Leveled papers'!$H84:$KM84)))</f>
        <v/>
      </c>
      <c r="W85" s="89" t="str">
        <f>IF($B85="","",IF(COUNTIFS('English Scores- Leveled papers'!$H$3:$KM$3,W$4,'English Scores- Leveled papers'!$H84:$KM84,"&gt;-1")=0,"",SUMIF('English Scores- Leveled papers'!$H$3:$KM$3,W$4,'English Scores- Leveled papers'!$H84:$KM84)))</f>
        <v/>
      </c>
      <c r="X85" s="89" t="str">
        <f>IF($B85="","",IF(COUNTIFS('English Scores- Leveled papers'!$H$3:$KM$3,X$4,'English Scores- Leveled papers'!$H84:$KM84,"&gt;-1")=0,"",SUMIF('English Scores- Leveled papers'!$H$3:$KM$3,X$4,'English Scores- Leveled papers'!$H84:$KM84)))</f>
        <v/>
      </c>
      <c r="Y85" s="89" t="str">
        <f>IF($B85="","",IF(COUNTIFS('English Scores- Leveled papers'!$H$3:$KM$3,Y$4,'English Scores- Leveled papers'!$H84:$KM84,"&gt;-1")=0,"",SUMIF('English Scores- Leveled papers'!$H$3:$KM$3,Y$4,'English Scores- Leveled papers'!$H84:$KM84)))</f>
        <v/>
      </c>
      <c r="Z85" s="89" t="str">
        <f>IF($B85="","",IF(COUNTIFS('English Scores- Leveled papers'!$H$3:$KM$3,Z$4,'English Scores- Leveled papers'!$H84:$KM84,"&gt;-1")=0,"",SUMIF('English Scores- Leveled papers'!$H$3:$KM$3,Z$4,'English Scores- Leveled papers'!$H84:$KM84)))</f>
        <v/>
      </c>
      <c r="AA85" s="89" t="str">
        <f>IF($B85="","",IF(COUNTIFS('English Scores- Leveled papers'!$H$3:$KM$3,AA$4,'English Scores- Leveled papers'!$H84:$KM84,"&gt;-1")=0,"",SUMIF('English Scores- Leveled papers'!$H$3:$KM$3,AA$4,'English Scores- Leveled papers'!$H84:$KM84)))</f>
        <v/>
      </c>
      <c r="AB85" s="89" t="str">
        <f>IF($B85="","",IF(COUNTIFS('English Scores- Leveled papers'!$H$3:$KM$3,AB$4,'English Scores- Leveled papers'!$H84:$KM84,"&gt;-1")=0,"",SUMIF('English Scores- Leveled papers'!$H$3:$KM$3,AB$4,'English Scores- Leveled papers'!$H84:$KM84)))</f>
        <v/>
      </c>
      <c r="AC85" s="89" t="str">
        <f>IF($B85="","",IF(COUNTIFS('English Scores- Leveled papers'!$H$3:$KM$3,AC$4,'English Scores- Leveled papers'!$H84:$KM84,"&gt;-1")=0,"",SUMIF('English Scores- Leveled papers'!$H$3:$KM$3,AC$4,'English Scores- Leveled papers'!$H84:$KM84)))</f>
        <v/>
      </c>
      <c r="AD85" s="89" t="str">
        <f>IF($B85="","",IF(COUNTIFS('English Scores- Leveled papers'!$H$3:$KM$3,AD$4,'English Scores- Leveled papers'!$H84:$KM84,"&gt;-1")=0,"",SUMIF('English Scores- Leveled papers'!$H$3:$KM$3,AD$4,'English Scores- Leveled papers'!$H84:$KM84)))</f>
        <v/>
      </c>
      <c r="AE85" s="89" t="str">
        <f>IF($B85="","",IF(COUNTIFS('English Scores- Leveled papers'!$H$3:$KM$3,AE$4,'English Scores- Leveled papers'!$H84:$KM84,"&gt;-1")=0,"",SUMIF('English Scores- Leveled papers'!$H$3:$KM$3,AE$4,'English Scores- Leveled papers'!$H84:$KM84)))</f>
        <v/>
      </c>
      <c r="AF85" s="89" t="str">
        <f>IF($B85="","",IF(COUNTIFS('English Scores- Leveled papers'!$H$3:$KM$3,AF$4,'English Scores- Leveled papers'!$H84:$KM84,"&gt;-1")=0,"",SUMIF('English Scores- Leveled papers'!$H$3:$KM$3,AF$4,'English Scores- Leveled papers'!$H84:$KM84)))</f>
        <v/>
      </c>
      <c r="AG85" s="89" t="str">
        <f>IF($B85="","",IF(COUNTIFS('English Scores- Leveled papers'!$H$3:$KM$3,AG$4,'English Scores- Leveled papers'!$H84:$KM84,"&gt;-1")=0,"",SUMIF('English Scores- Leveled papers'!$H$3:$KM$3,AG$4,'English Scores- Leveled papers'!$H84:$KM84)))</f>
        <v/>
      </c>
      <c r="AH85" s="89" t="str">
        <f>IF($B85="","",IF(COUNTIFS('English Scores- Leveled papers'!$H$3:$KM$3,AH$4,'English Scores- Leveled papers'!$H84:$KM84,"&gt;-1")=0,"",SUMIF('English Scores- Leveled papers'!$H$3:$KM$3,AH$4,'English Scores- Leveled papers'!$H84:$KM84)))</f>
        <v/>
      </c>
      <c r="AI85" s="89" t="str">
        <f>IF($B85="","",IF(COUNTIFS('English Scores- Leveled papers'!$H$3:$KM$3,AI$4,'English Scores- Leveled papers'!$H84:$KM84,"&gt;-1")=0,"",SUMIF('English Scores- Leveled papers'!$H$3:$KM$3,AI$4,'English Scores- Leveled papers'!$H84:$KM84)))</f>
        <v/>
      </c>
      <c r="AJ85" s="89" t="str">
        <f>IF($B85="","",IF(COUNTIFS('English Scores- Leveled papers'!$H$3:$KM$3,AJ$4,'English Scores- Leveled papers'!$H84:$KM84,"&gt;-1")=0,"",SUMIF('English Scores- Leveled papers'!$H$3:$KM$3,AJ$4,'English Scores- Leveled papers'!$H84:$KM84)))</f>
        <v/>
      </c>
      <c r="AK85" s="89" t="str">
        <f>IF($B85="","",IF(COUNTIFS('English Scores- Leveled papers'!$H$3:$KM$3,AK$4,'English Scores- Leveled papers'!$H84:$KM84,"&gt;-1")=0,"",SUMIF('English Scores- Leveled papers'!$H$3:$KM$3,AK$4,'English Scores- Leveled papers'!$H84:$KM84)))</f>
        <v/>
      </c>
      <c r="AL85" s="89" t="str">
        <f>IF($B85="","",IF(COUNTIFS('English Scores- Leveled papers'!$H$3:$KM$3,AL$4,'English Scores- Leveled papers'!$H84:$KM84,"&gt;-1")=0,"",SUMIF('English Scores- Leveled papers'!$H$3:$KM$3,AL$4,'English Scores- Leveled papers'!$H84:$KM84)))</f>
        <v/>
      </c>
      <c r="AM85" s="89" t="str">
        <f>IF($B85="","",IF(COUNTIFS('English Scores- Leveled papers'!$H$3:$KM$3,AM$4,'English Scores- Leveled papers'!$H84:$KM84,"&gt;-1")=0,"",SUMIF('English Scores- Leveled papers'!$H$3:$KM$3,AM$4,'English Scores- Leveled papers'!$H84:$KM84)))</f>
        <v/>
      </c>
      <c r="AN85" s="89" t="str">
        <f>IF($B85="","",IF(COUNTIFS('English Scores- Leveled papers'!$H$3:$KM$3,AN$4,'English Scores- Leveled papers'!$H84:$KM84,"&gt;-1")=0,"",SUMIF('English Scores- Leveled papers'!$H$3:$KM$3,AN$4,'English Scores- Leveled papers'!$H84:$KM84)))</f>
        <v/>
      </c>
      <c r="AO85" s="89" t="str">
        <f>IF($B85="","",IF(COUNTIFS('English Scores- Leveled papers'!$H$3:$KM$3,AO$4,'English Scores- Leveled papers'!$H84:$KM84,"&gt;-1")=0,"",SUMIF('English Scores- Leveled papers'!$H$3:$KM$3,AO$4,'English Scores- Leveled papers'!$H84:$KM84)))</f>
        <v/>
      </c>
      <c r="AP85" s="89" t="str">
        <f>IF($B85="","",IF(COUNTIFS('English Scores- Leveled papers'!$H$3:$KM$3,AP$4,'English Scores- Leveled papers'!$H84:$KM84,"&gt;-1")=0,"",SUMIF('English Scores- Leveled papers'!$H$3:$KM$3,AP$4,'English Scores- Leveled papers'!$H84:$KM84)))</f>
        <v/>
      </c>
      <c r="AQ85" s="89" t="str">
        <f>IF($B85="","",IF(COUNTIFS('English Scores- Leveled papers'!$H$3:$KM$3,AQ$4,'English Scores- Leveled papers'!$H84:$KM84,"&gt;-1")=0,"",SUMIF('English Scores- Leveled papers'!$H$3:$KM$3,AQ$4,'English Scores- Leveled papers'!$H84:$KM84)))</f>
        <v/>
      </c>
      <c r="AR85" s="89" t="str">
        <f>IF($B85="","",IF(COUNTIFS('English Scores- Leveled papers'!$H$3:$KM$3,AR$4,'English Scores- Leveled papers'!$H84:$KM84,"&gt;-1")=0,"",SUMIF('English Scores- Leveled papers'!$H$3:$KM$3,AR$4,'English Scores- Leveled papers'!$H84:$KM84)))</f>
        <v/>
      </c>
      <c r="AS85" s="89" t="str">
        <f>IF($B85="","",IF(COUNTIFS('English Scores- Leveled papers'!$H$3:$KM$3,AS$4,'English Scores- Leveled papers'!$H84:$KM84,"&gt;-1")=0,"",SUMIF('English Scores- Leveled papers'!$H$3:$KM$3,AS$4,'English Scores- Leveled papers'!$H84:$KM84)))</f>
        <v/>
      </c>
      <c r="AT85" s="89" t="str">
        <f>IF($B85="","",IF(COUNTIFS('English Scores- Leveled papers'!$H$3:$KM$3,AT$4,'English Scores- Leveled papers'!$H84:$KM84,"&gt;-1")=0,"",SUMIF('English Scores- Leveled papers'!$H$3:$KM$3,AT$4,'English Scores- Leveled papers'!$H84:$KM84)))</f>
        <v/>
      </c>
      <c r="AU85" s="89" t="str">
        <f>IF($B85="","",IF(COUNTIFS('English Scores- Leveled papers'!$H$3:$KM$3,AU$4,'English Scores- Leveled papers'!$H84:$KM84,"&gt;-1")=0,"",SUMIF('English Scores- Leveled papers'!$H$3:$KM$3,AU$4,'English Scores- Leveled papers'!$H84:$KM84)))</f>
        <v/>
      </c>
      <c r="AV85" s="89" t="str">
        <f>IF($B85="","",IF(COUNTIFS('English Scores- Leveled papers'!$H$3:$KM$3,AV$4,'English Scores- Leveled papers'!$H84:$KM84,"&gt;-1")=0,"",SUMIF('English Scores- Leveled papers'!$H$3:$KM$3,AV$4,'English Scores- Leveled papers'!$H84:$KM84)))</f>
        <v/>
      </c>
      <c r="AW85" s="89" t="str">
        <f>IF($B85="","",IF(COUNTIFS('English Scores- Leveled papers'!$H$3:$KM$3,AW$4,'English Scores- Leveled papers'!$H84:$KM84,"&gt;-1")=0,"",SUMIF('English Scores- Leveled papers'!$H$3:$KM$3,AW$4,'English Scores- Leveled papers'!$H84:$KM84)))</f>
        <v/>
      </c>
      <c r="AX85" s="89" t="str">
        <f>IF($B85="","",IF(COUNTIFS('English Scores- Leveled papers'!$H$3:$KM$3,AX$4,'English Scores- Leveled papers'!$H84:$KM84,"&gt;-1")=0,"",SUMIF('English Scores- Leveled papers'!$H$3:$KM$3,AX$4,'English Scores- Leveled papers'!$H84:$KM84)))</f>
        <v/>
      </c>
      <c r="AY85" s="89" t="str">
        <f>IF($B85="","",IF(COUNTIFS('English Scores- Leveled papers'!$H$3:$KM$3,AY$4,'English Scores- Leveled papers'!$H84:$KM84,"&gt;-1")=0,"",SUMIF('English Scores- Leveled papers'!$H$3:$KM$3,AY$4,'English Scores- Leveled papers'!$H84:$KM84)))</f>
        <v/>
      </c>
      <c r="AZ85" s="89" t="str">
        <f>IF($B85="","",IF(COUNTIFS('English Scores- Leveled papers'!$H$3:$KM$3,AZ$4,'English Scores- Leveled papers'!$H84:$KM84,"&gt;-1")=0,"",SUMIF('English Scores- Leveled papers'!$H$3:$KM$3,AZ$4,'English Scores- Leveled papers'!$H84:$KM84)))</f>
        <v/>
      </c>
      <c r="BA85" s="89" t="str">
        <f>IF($B85="","",IF(COUNTIFS('English Scores- Leveled papers'!$H$3:$KM$3,BA$4,'English Scores- Leveled papers'!$H84:$KM84,"&gt;-1")=0,"",SUMIF('English Scores- Leveled papers'!$H$3:$KM$3,BA$4,'English Scores- Leveled papers'!$H84:$KM84)))</f>
        <v/>
      </c>
      <c r="BB85" s="89" t="str">
        <f>IF($B85="","",IF(COUNTIFS('English Scores- Leveled papers'!$H$3:$KM$3,BB$4,'English Scores- Leveled papers'!$H84:$KM84,"&gt;-1")=0,"",SUMIF('English Scores- Leveled papers'!$H$3:$KM$3,BB$4,'English Scores- Leveled papers'!$H84:$KM84)))</f>
        <v/>
      </c>
      <c r="BC85" s="89" t="str">
        <f>IF($B85="","",IF(COUNTIFS('English Scores- Leveled papers'!$H$3:$KM$3,BC$4,'English Scores- Leveled papers'!$H84:$KM84,"&gt;-1")=0,"",SUMIF('English Scores- Leveled papers'!$H$3:$KM$3,BC$4,'English Scores- Leveled papers'!$H84:$KM84)))</f>
        <v/>
      </c>
      <c r="BD85" s="89" t="str">
        <f>IF($B85="","",IF(COUNTIFS('English Scores- Leveled papers'!$H$3:$KM$3,BD$4,'English Scores- Leveled papers'!$H84:$KM84,"&gt;-1")=0,"",SUMIF('English Scores- Leveled papers'!$H$3:$KM$3,BD$4,'English Scores- Leveled papers'!$H84:$KM84)))</f>
        <v/>
      </c>
      <c r="BE85" s="89" t="str">
        <f>IF($B85="","",IF(COUNTIFS('English Scores- Leveled papers'!$H$3:$KM$3,BE$4,'English Scores- Leveled papers'!$H84:$KM84,"&gt;-1")=0,"",SUMIF('English Scores- Leveled papers'!$H$3:$KM$3,BE$4,'English Scores- Leveled papers'!$H84:$KM84)))</f>
        <v/>
      </c>
      <c r="BF85" s="89" t="str">
        <f>IF($B85="","",IF(COUNTIFS('English Scores- Leveled papers'!$H$3:$KM$3,BF$4,'English Scores- Leveled papers'!$H84:$KM84,"&gt;-1")=0,"",SUMIF('English Scores- Leveled papers'!$H$3:$KM$3,BF$4,'English Scores- Leveled papers'!$H84:$KM84)))</f>
        <v/>
      </c>
      <c r="BG85" s="89" t="str">
        <f>IF($B85="","",IF(COUNTIFS('English Scores- Leveled papers'!$H$3:$KM$3,BG$4,'English Scores- Leveled papers'!$H84:$KM84,"&gt;-1")=0,"",SUMIF('English Scores- Leveled papers'!$H$3:$KM$3,BG$4,'English Scores- Leveled papers'!$H84:$KM84)))</f>
        <v/>
      </c>
      <c r="BH85" s="89" t="str">
        <f>IF($B85="","",IF(COUNTIFS('English Scores- Leveled papers'!$H$3:$KM$3,BH$4,'English Scores- Leveled papers'!$H84:$KM84,"&gt;-1")=0,"",SUMIF('English Scores- Leveled papers'!$H$3:$KM$3,BH$4,'English Scores- Leveled papers'!$H84:$KM84)))</f>
        <v/>
      </c>
      <c r="BI85" s="89" t="str">
        <f>IF($B85="","",IF(COUNTIFS('English Scores- Leveled papers'!$H$3:$KM$3,BI$4,'English Scores- Leveled papers'!$H84:$KM84,"&gt;-1")=0,"",SUMIF('English Scores- Leveled papers'!$H$3:$KM$3,BI$4,'English Scores- Leveled papers'!$H84:$KM84)))</f>
        <v/>
      </c>
      <c r="BJ85" s="89" t="str">
        <f>IF($B85="","",IF(COUNTIFS('English Scores- Leveled papers'!$H$3:$KM$3,BJ$4,'English Scores- Leveled papers'!$H84:$KM84,"&gt;-1")=0,"",SUMIF('English Scores- Leveled papers'!$H$3:$KM$3,BJ$4,'English Scores- Leveled papers'!$H84:$KM84)))</f>
        <v/>
      </c>
      <c r="BK85" s="89" t="str">
        <f>IF($B85="","",IF(COUNTIFS('English Scores- Leveled papers'!$H$3:$KM$3,BK$4,'English Scores- Leveled papers'!$H84:$KM84,"&gt;-1")=0,"",SUMIF('English Scores- Leveled papers'!$H$3:$KM$3,BK$4,'English Scores- Leveled papers'!$H84:$KM84)))</f>
        <v/>
      </c>
      <c r="BL85" s="89" t="str">
        <f>IF($B85="","",IF(COUNTIFS('English Scores- Leveled papers'!$H$3:$KM$3,BL$4,'English Scores- Leveled papers'!$H84:$KM84,"&gt;-1")=0,"",SUMIF('English Scores- Leveled papers'!$H$3:$KM$3,BL$4,'English Scores- Leveled papers'!$H84:$KM84)))</f>
        <v/>
      </c>
      <c r="BM85" s="89" t="str">
        <f>IF($B85="","",IF(COUNTIFS('Eng GLA 6th, 7th, 8th'!$E$3:$DV$3,BM$4,'Eng GLA 6th, 7th, 8th'!$E85:$DV85, "&gt;-1")=0,"",SUMIF('Eng GLA 6th, 7th, 8th'!$E$3:$DV$3,BM$4,'Eng GLA 6th, 7th, 8th'!$E85:$DV85)))</f>
        <v/>
      </c>
      <c r="BN85" s="89" t="str">
        <f>IF($B85="","",IF(COUNTIFS('Eng GLA 6th, 7th, 8th'!$E$3:$DV$3,BN$4,'Eng GLA 6th, 7th, 8th'!$E85:$DV85, "&gt;-1")=0,"",SUMIF('Eng GLA 6th, 7th, 8th'!$E$3:$DV$3,BN$4,'Eng GLA 6th, 7th, 8th'!$E85:$DV85)))</f>
        <v/>
      </c>
      <c r="BO85" s="89" t="str">
        <f>IF($B85="","",IF(COUNTIFS('Eng GLA 6th, 7th, 8th'!$E$3:$DV$3,BO$4,'Eng GLA 6th, 7th, 8th'!$E85:$DV85, "&gt;-1")=0,"",SUMIF('Eng GLA 6th, 7th, 8th'!$E$3:$DV$3,BO$4,'Eng GLA 6th, 7th, 8th'!$E85:$DV85)))</f>
        <v/>
      </c>
      <c r="BP85" s="89" t="str">
        <f>IF($B85="","",IF(COUNTIFS('Eng GLA 6th, 7th, 8th'!$E$3:$DV$3,BP$4,'Eng GLA 6th, 7th, 8th'!$E85:$DV85, "&gt;-1")=0,"",SUMIF('Eng GLA 6th, 7th, 8th'!$E$3:$DV$3,BP$4,'Eng GLA 6th, 7th, 8th'!$E85:$DV85)))</f>
        <v/>
      </c>
      <c r="BQ85" s="89" t="str">
        <f>IF($B85="","",IF(COUNTIFS('Eng GLA 6th, 7th, 8th'!$E$3:$DV$3,BQ$4,'Eng GLA 6th, 7th, 8th'!$E85:$DV85, "&gt;-1")=0,"",SUMIF('Eng GLA 6th, 7th, 8th'!$E$3:$DV$3,BQ$4,'Eng GLA 6th, 7th, 8th'!$E85:$DV85)))</f>
        <v/>
      </c>
      <c r="BR85" s="89" t="str">
        <f>IF($B85="","",IF(COUNTIFS('Eng GLA 6th, 7th, 8th'!$E$3:$DV$3,BR$4,'Eng GLA 6th, 7th, 8th'!$E85:$DV85, "&gt;-1")=0,"",SUMIF('Eng GLA 6th, 7th, 8th'!$E$3:$DV$3,BR$4,'Eng GLA 6th, 7th, 8th'!$E85:$DV85)))</f>
        <v/>
      </c>
      <c r="BS85" s="89" t="str">
        <f>IF($B85="","",IF(COUNTIFS('Eng GLA 6th, 7th, 8th'!$E$3:$DV$3,BS$4,'Eng GLA 6th, 7th, 8th'!$E85:$DV85, "&gt;-1")=0,"",SUMIF('Eng GLA 6th, 7th, 8th'!$E$3:$DV$3,BS$4,'Eng GLA 6th, 7th, 8th'!$E85:$DV85)))</f>
        <v/>
      </c>
      <c r="BT85" s="89" t="str">
        <f>IF($B85="","",IF(COUNTIFS('Eng GLA 6th, 7th, 8th'!$E$3:$DV$3,BT$4,'Eng GLA 6th, 7th, 8th'!$E85:$DV85, "&gt;-1")=0,"",SUMIF('Eng GLA 6th, 7th, 8th'!$E$3:$DV$3,BT$4,'Eng GLA 6th, 7th, 8th'!$E85:$DV85)))</f>
        <v/>
      </c>
      <c r="BU85" s="89" t="str">
        <f>IF($B85="","",IF(COUNTIFS('Eng GLA 6th, 7th, 8th'!$E$3:$DV$3,BU$4,'Eng GLA 6th, 7th, 8th'!$E85:$DV85, "&gt;-1")=0,"",SUMIF('Eng GLA 6th, 7th, 8th'!$E$3:$DV$3,BU$4,'Eng GLA 6th, 7th, 8th'!$E85:$DV85)))</f>
        <v/>
      </c>
      <c r="BV85" s="89" t="str">
        <f>IF($B85="","",IF(COUNTIFS('Eng GLA 6th, 7th, 8th'!$E$3:$DV$3,BV$4,'Eng GLA 6th, 7th, 8th'!$E85:$DV85, "&gt;-1")=0,"",SUMIF('Eng GLA 6th, 7th, 8th'!$E$3:$DV$3,BV$4,'Eng GLA 6th, 7th, 8th'!$E85:$DV85)))</f>
        <v/>
      </c>
      <c r="BW85" s="89" t="str">
        <f>IF($B85="","",IF(COUNTIFS('Eng GLA 6th, 7th, 8th'!$E$3:$DV$3,BW$4,'Eng GLA 6th, 7th, 8th'!$E85:$DV85, "&gt;-1")=0,"",SUMIF('Eng GLA 6th, 7th, 8th'!$E$3:$DV$3,BW$4,'Eng GLA 6th, 7th, 8th'!$E85:$DV85)))</f>
        <v/>
      </c>
      <c r="BX85" s="89" t="str">
        <f>IF($B85="","",IF(COUNTIFS('Eng GLA 6th, 7th, 8th'!$E$3:$DV$3,BX$4,'Eng GLA 6th, 7th, 8th'!$E85:$DV85, "&gt;-1")=0,"",SUMIF('Eng GLA 6th, 7th, 8th'!$E$3:$DV$3,BX$4,'Eng GLA 6th, 7th, 8th'!$E85:$DV85)))</f>
        <v/>
      </c>
      <c r="BY85" s="89" t="str">
        <f>IF($B85="","",IF(COUNTIFS('Eng GLA 6th, 7th, 8th'!$E$3:$DV$3,BY$4,'Eng GLA 6th, 7th, 8th'!$E85:$DV85, "&gt;-1")=0,"",SUMIF('Eng GLA 6th, 7th, 8th'!$E$3:$DV$3,BY$4,'Eng GLA 6th, 7th, 8th'!$E85:$DV85)))</f>
        <v/>
      </c>
      <c r="BZ85" s="89" t="str">
        <f>IF($B85="","",IF(COUNTIFS('Eng GLA 6th, 7th, 8th'!$E$3:$DV$3,BZ$4,'Eng GLA 6th, 7th, 8th'!$E85:$DV85, "&gt;-1")=0,"",SUMIF('Eng GLA 6th, 7th, 8th'!$E$3:$DV$3,BZ$4,'Eng GLA 6th, 7th, 8th'!$E85:$DV85)))</f>
        <v/>
      </c>
      <c r="CA85" s="89" t="str">
        <f>IF($B85="","",IF(COUNTIFS('Eng GLA 6th, 7th, 8th'!$E$3:$DV$3,CA$4,'Eng GLA 6th, 7th, 8th'!$E85:$DV85, "&gt;-1")=0,"",SUMIF('Eng GLA 6th, 7th, 8th'!$E$3:$DV$3,CA$4,'Eng GLA 6th, 7th, 8th'!$E85:$DV85)))</f>
        <v/>
      </c>
      <c r="CB85" s="426"/>
      <c r="CC85" s="133" t="str">
        <f>IFERROR(IF((COUNT('Eng GLA 6th, 7th, 8th'!E85:U85)=0)," ",(SUM('Eng GLA 6th, 7th, 8th'!E85:U85)/$CC$3)),"")</f>
        <v xml:space="preserve"> </v>
      </c>
      <c r="CD85" s="133" t="str">
        <f>IFERROR(IF((COUNT('Eng GLA 6th, 7th, 8th'!V85:AA85)=0)," ",(SUM('Eng GLA 6th, 7th, 8th'!V85:AA85)/$CD$3)),"")</f>
        <v xml:space="preserve"> </v>
      </c>
      <c r="CE85" s="133" t="str">
        <f>IFERROR(IF((COUNT('Eng GLA 6th, 7th, 8th'!AB85:AG85)=0)," ",(SUM('Eng GLA 6th, 7th, 8th'!AB85:AG85)/$CE$3)),"")</f>
        <v xml:space="preserve"> </v>
      </c>
      <c r="CF85" s="133" t="str">
        <f>IFERROR(IF((COUNT('Eng GLA 6th, 7th, 8th'!AH85:AP85)=0)," ",(SUM('Eng GLA 6th, 7th, 8th'!AH85:AP85)/$CF$3)),"")</f>
        <v xml:space="preserve"> </v>
      </c>
      <c r="CG85" s="433" t="str">
        <f>IFERROR(IF((COUNT('Eng GLA 6th, 7th, 8th'!AR85:BH85)=0)," ",(SUM('Eng GLA 6th, 7th, 8th'!AR85:BH85)/$CG$3)),"")</f>
        <v xml:space="preserve"> </v>
      </c>
      <c r="CH85" s="433" t="str">
        <f>IFERROR(IF((COUNT('Eng GLA 6th, 7th, 8th'!BI85:BN85)=0)," ",(SUM('Eng GLA 6th, 7th, 8th'!BI85:BN85)/$CH$3)),"")</f>
        <v xml:space="preserve"> </v>
      </c>
      <c r="CI85" s="433" t="str">
        <f>IFERROR(IF((COUNT('Eng GLA 6th, 7th, 8th'!BO85:BT85)=0)," ",(SUM('Eng GLA 6th, 7th, 8th'!BO85:BT85)/$CI$3)),"")</f>
        <v xml:space="preserve"> </v>
      </c>
      <c r="CJ85" s="433" t="str">
        <f>IFERROR(IF((COUNT('Eng GLA 6th, 7th, 8th'!BU85:CF85)=0)," ",(SUM('Eng GLA 6th, 7th, 8th'!BU85:CF85)/$CJ$3)),"")</f>
        <v xml:space="preserve"> </v>
      </c>
      <c r="CK85" s="433" t="str">
        <f>IFERROR(IF((COUNT('Eng GLA 6th, 7th, 8th'!CH85:CX85)=0)," ",(SUM('Eng GLA 6th, 7th, 8th'!CH85:CX85)/$CK$3)),"")</f>
        <v xml:space="preserve"> </v>
      </c>
      <c r="CL85" s="433" t="str">
        <f>IFERROR(IF((COUNT('Eng GLA 6th, 7th, 8th'!CY85:DD85)=0)," ",(SUM('Eng GLA 6th, 7th, 8th'!CY85:DD85)/$CL$3)),"")</f>
        <v xml:space="preserve"> </v>
      </c>
      <c r="CM85" s="433" t="str">
        <f>IFERROR(IF((COUNT('Eng GLA 6th, 7th, 8th'!DE85:DJ85)=0)," ",(SUM('Eng GLA 6th, 7th, 8th'!DE85:DJ85)/$CM$3)),"")</f>
        <v xml:space="preserve"> </v>
      </c>
      <c r="CN85" s="433" t="str">
        <f>IFERROR(IF((COUNT('Eng GLA 6th, 7th, 8th'!DK85:DV85)=0)," ",(SUM('Eng GLA 6th, 7th, 8th'!DK85:DV85)/$CN$3)),"")</f>
        <v xml:space="preserve"> </v>
      </c>
    </row>
    <row r="86" spans="1:92" ht="12.75" customHeight="1" x14ac:dyDescent="0.2">
      <c r="A86" s="65">
        <v>79</v>
      </c>
      <c r="B86" s="65" t="str">
        <f>'English Scores- Leveled papers'!B85</f>
        <v/>
      </c>
      <c r="C86" s="66" t="str">
        <f>'RC Mastery Check+Question type'!H83</f>
        <v/>
      </c>
      <c r="D86" s="153" t="str">
        <f>'Cover Sheet'!L83</f>
        <v/>
      </c>
      <c r="E86" s="89" t="str">
        <f>IF($B86="","",IF(COUNTIFS('English Scores- Leveled papers'!$H$3:$KM$3,E$4,'English Scores- Leveled papers'!$H85:$KM85,"&gt;-1")=0,"",SUMIF('English Scores- Leveled papers'!$H$3:$KM$3,E$4,'English Scores- Leveled papers'!$H85:$KM85)))</f>
        <v/>
      </c>
      <c r="F86" s="89" t="str">
        <f>IF($B86="","",IF(COUNTIFS('English Scores- Leveled papers'!$H$3:$KM$3,F$4,'English Scores- Leveled papers'!$H85:$KM85,"&gt;-1")=0,"",SUMIF('English Scores- Leveled papers'!$H$3:$KM$3,F$4,'English Scores- Leveled papers'!$H85:$KM85)))</f>
        <v/>
      </c>
      <c r="G86" s="89" t="str">
        <f>IF($B86="","",IF(COUNTIFS('English Scores- Leveled papers'!$H$3:$KM$3,G$4,'English Scores- Leveled papers'!$H85:$KM85,"&gt;-1")=0,"",SUMIF('English Scores- Leveled papers'!$H$3:$KM$3,G$4,'English Scores- Leveled papers'!$H85:$KM85)))</f>
        <v/>
      </c>
      <c r="H86" s="89" t="str">
        <f>IF($B86="","",IF(COUNTIFS('English Scores- Leveled papers'!$H$3:$KM$3,H$4,'English Scores- Leveled papers'!$H85:$KM85,"&gt;-1")=0,"",SUMIF('English Scores- Leveled papers'!$H$3:$KM$3,H$4,'English Scores- Leveled papers'!$H85:$KM85)))</f>
        <v/>
      </c>
      <c r="I86" s="89" t="str">
        <f>IF($B86="","",IF(COUNTIFS('English Scores- Leveled papers'!$H$3:$KM$3,I$4,'English Scores- Leveled papers'!$H85:$KM85,"&gt;-1")=0,"",SUMIF('English Scores- Leveled papers'!$H$3:$KM$3,I$4,'English Scores- Leveled papers'!$H85:$KM85)))</f>
        <v/>
      </c>
      <c r="J86" s="89" t="str">
        <f>IF($B86="","",IF(COUNTIFS('English Scores- Leveled papers'!$H$3:$KM$3,J$4,'English Scores- Leveled papers'!$H85:$KM85,"&gt;-1")=0,"",SUMIF('English Scores- Leveled papers'!$H$3:$KM$3,J$4,'English Scores- Leveled papers'!$H85:$KM85)))</f>
        <v/>
      </c>
      <c r="K86" s="89" t="str">
        <f>IF($B86="","",IF(COUNTIFS('English Scores- Leveled papers'!$H$3:$KM$3,K$4,'English Scores- Leveled papers'!$H85:$KM85,"&gt;-1")=0,"",SUMIF('English Scores- Leveled papers'!$H$3:$KM$3,K$4,'English Scores- Leveled papers'!$H85:$KM85)))</f>
        <v/>
      </c>
      <c r="L86" s="89" t="str">
        <f>IF($B86="","",IF(COUNTIFS('English Scores- Leveled papers'!$H$3:$KM$3,L$4,'English Scores- Leveled papers'!$H85:$KM85,"&gt;-1")=0,"",SUMIF('English Scores- Leveled papers'!$H$3:$KM$3,L$4,'English Scores- Leveled papers'!$H85:$KM85)))</f>
        <v/>
      </c>
      <c r="M86" s="89" t="str">
        <f>IF($B86="","",IF(COUNTIFS('English Scores- Leveled papers'!$H$3:$KM$3,M$4,'English Scores- Leveled papers'!$H85:$KM85,"&gt;-1")=0,"",SUMIF('English Scores- Leveled papers'!$H$3:$KM$3,M$4,'English Scores- Leveled papers'!$H85:$KM85)))</f>
        <v/>
      </c>
      <c r="N86" s="89" t="str">
        <f>IF($B86="","",IF(COUNTIFS('English Scores- Leveled papers'!$H$3:$KM$3,N$4,'English Scores- Leveled papers'!$H85:$KM85,"&gt;-1")=0,"",SUMIF('English Scores- Leveled papers'!$H$3:$KM$3,N$4,'English Scores- Leveled papers'!$H85:$KM85)))</f>
        <v/>
      </c>
      <c r="O86" s="89" t="str">
        <f>IF($B86="","",IF(COUNTIFS('English Scores- Leveled papers'!$H$3:$KM$3,O$4,'English Scores- Leveled papers'!$H85:$KM85,"&gt;-1")=0,"",SUMIF('English Scores- Leveled papers'!$H$3:$KM$3,O$4,'English Scores- Leveled papers'!$H85:$KM85)))</f>
        <v/>
      </c>
      <c r="P86" s="89" t="str">
        <f>IF($B86="","",IF(COUNTIFS('English Scores- Leveled papers'!$H$3:$KM$3,P$4,'English Scores- Leveled papers'!$H85:$KM85,"&gt;-1")=0,"",SUMIF('English Scores- Leveled papers'!$H$3:$KM$3,P$4,'English Scores- Leveled papers'!$H85:$KM85)))</f>
        <v/>
      </c>
      <c r="Q86" s="89" t="str">
        <f>IF($B86="","",IF(COUNTIFS('English Scores- Leveled papers'!$H$3:$KM$3,Q$4,'English Scores- Leveled papers'!$H85:$KM85,"&gt;-1")=0,"",SUMIF('English Scores- Leveled papers'!$H$3:$KM$3,Q$4,'English Scores- Leveled papers'!$H85:$KM85)))</f>
        <v/>
      </c>
      <c r="R86" s="89" t="str">
        <f>IF($B86="","",IF(COUNTIFS('English Scores- Leveled papers'!$H$3:$KM$3,R$4,'English Scores- Leveled papers'!$H85:$KM85,"&gt;-1")=0,"",SUMIF('English Scores- Leveled papers'!$H$3:$KM$3,R$4,'English Scores- Leveled papers'!$H85:$KM85)))</f>
        <v/>
      </c>
      <c r="S86" s="89" t="str">
        <f>IF($B86="","",IF(COUNTIFS('English Scores- Leveled papers'!$H$3:$KM$3,S$4,'English Scores- Leveled papers'!$H85:$KM85,"&gt;-1")=0,"",SUMIF('English Scores- Leveled papers'!$H$3:$KM$3,S$4,'English Scores- Leveled papers'!$H85:$KM85)))</f>
        <v/>
      </c>
      <c r="T86" s="89" t="str">
        <f>IF($B86="","",IF(COUNTIFS('English Scores- Leveled papers'!$H$3:$KM$3,T$4,'English Scores- Leveled papers'!$H85:$KM85,"&gt;-1")=0,"",SUMIF('English Scores- Leveled papers'!$H$3:$KM$3,T$4,'English Scores- Leveled papers'!$H85:$KM85)))</f>
        <v/>
      </c>
      <c r="U86" s="89" t="str">
        <f>IF($B86="","",IF(COUNTIFS('English Scores- Leveled papers'!$H$3:$KM$3,U$4,'English Scores- Leveled papers'!$H85:$KM85,"&gt;-1")=0,"",SUMIF('English Scores- Leveled papers'!$H$3:$KM$3,U$4,'English Scores- Leveled papers'!$H85:$KM85)))</f>
        <v/>
      </c>
      <c r="V86" s="89" t="str">
        <f>IF($B86="","",IF(COUNTIFS('English Scores- Leveled papers'!$H$3:$KM$3,V$4,'English Scores- Leveled papers'!$H85:$KM85,"&gt;-1")=0,"",SUMIF('English Scores- Leveled papers'!$H$3:$KM$3,V$4,'English Scores- Leveled papers'!$H85:$KM85)))</f>
        <v/>
      </c>
      <c r="W86" s="89" t="str">
        <f>IF($B86="","",IF(COUNTIFS('English Scores- Leveled papers'!$H$3:$KM$3,W$4,'English Scores- Leveled papers'!$H85:$KM85,"&gt;-1")=0,"",SUMIF('English Scores- Leveled papers'!$H$3:$KM$3,W$4,'English Scores- Leveled papers'!$H85:$KM85)))</f>
        <v/>
      </c>
      <c r="X86" s="89" t="str">
        <f>IF($B86="","",IF(COUNTIFS('English Scores- Leveled papers'!$H$3:$KM$3,X$4,'English Scores- Leveled papers'!$H85:$KM85,"&gt;-1")=0,"",SUMIF('English Scores- Leveled papers'!$H$3:$KM$3,X$4,'English Scores- Leveled papers'!$H85:$KM85)))</f>
        <v/>
      </c>
      <c r="Y86" s="89" t="str">
        <f>IF($B86="","",IF(COUNTIFS('English Scores- Leveled papers'!$H$3:$KM$3,Y$4,'English Scores- Leveled papers'!$H85:$KM85,"&gt;-1")=0,"",SUMIF('English Scores- Leveled papers'!$H$3:$KM$3,Y$4,'English Scores- Leveled papers'!$H85:$KM85)))</f>
        <v/>
      </c>
      <c r="Z86" s="89" t="str">
        <f>IF($B86="","",IF(COUNTIFS('English Scores- Leveled papers'!$H$3:$KM$3,Z$4,'English Scores- Leveled papers'!$H85:$KM85,"&gt;-1")=0,"",SUMIF('English Scores- Leveled papers'!$H$3:$KM$3,Z$4,'English Scores- Leveled papers'!$H85:$KM85)))</f>
        <v/>
      </c>
      <c r="AA86" s="89" t="str">
        <f>IF($B86="","",IF(COUNTIFS('English Scores- Leveled papers'!$H$3:$KM$3,AA$4,'English Scores- Leveled papers'!$H85:$KM85,"&gt;-1")=0,"",SUMIF('English Scores- Leveled papers'!$H$3:$KM$3,AA$4,'English Scores- Leveled papers'!$H85:$KM85)))</f>
        <v/>
      </c>
      <c r="AB86" s="89" t="str">
        <f>IF($B86="","",IF(COUNTIFS('English Scores- Leveled papers'!$H$3:$KM$3,AB$4,'English Scores- Leveled papers'!$H85:$KM85,"&gt;-1")=0,"",SUMIF('English Scores- Leveled papers'!$H$3:$KM$3,AB$4,'English Scores- Leveled papers'!$H85:$KM85)))</f>
        <v/>
      </c>
      <c r="AC86" s="89" t="str">
        <f>IF($B86="","",IF(COUNTIFS('English Scores- Leveled papers'!$H$3:$KM$3,AC$4,'English Scores- Leveled papers'!$H85:$KM85,"&gt;-1")=0,"",SUMIF('English Scores- Leveled papers'!$H$3:$KM$3,AC$4,'English Scores- Leveled papers'!$H85:$KM85)))</f>
        <v/>
      </c>
      <c r="AD86" s="89" t="str">
        <f>IF($B86="","",IF(COUNTIFS('English Scores- Leveled papers'!$H$3:$KM$3,AD$4,'English Scores- Leveled papers'!$H85:$KM85,"&gt;-1")=0,"",SUMIF('English Scores- Leveled papers'!$H$3:$KM$3,AD$4,'English Scores- Leveled papers'!$H85:$KM85)))</f>
        <v/>
      </c>
      <c r="AE86" s="89" t="str">
        <f>IF($B86="","",IF(COUNTIFS('English Scores- Leveled papers'!$H$3:$KM$3,AE$4,'English Scores- Leveled papers'!$H85:$KM85,"&gt;-1")=0,"",SUMIF('English Scores- Leveled papers'!$H$3:$KM$3,AE$4,'English Scores- Leveled papers'!$H85:$KM85)))</f>
        <v/>
      </c>
      <c r="AF86" s="89" t="str">
        <f>IF($B86="","",IF(COUNTIFS('English Scores- Leveled papers'!$H$3:$KM$3,AF$4,'English Scores- Leveled papers'!$H85:$KM85,"&gt;-1")=0,"",SUMIF('English Scores- Leveled papers'!$H$3:$KM$3,AF$4,'English Scores- Leveled papers'!$H85:$KM85)))</f>
        <v/>
      </c>
      <c r="AG86" s="89" t="str">
        <f>IF($B86="","",IF(COUNTIFS('English Scores- Leveled papers'!$H$3:$KM$3,AG$4,'English Scores- Leveled papers'!$H85:$KM85,"&gt;-1")=0,"",SUMIF('English Scores- Leveled papers'!$H$3:$KM$3,AG$4,'English Scores- Leveled papers'!$H85:$KM85)))</f>
        <v/>
      </c>
      <c r="AH86" s="89" t="str">
        <f>IF($B86="","",IF(COUNTIFS('English Scores- Leveled papers'!$H$3:$KM$3,AH$4,'English Scores- Leveled papers'!$H85:$KM85,"&gt;-1")=0,"",SUMIF('English Scores- Leveled papers'!$H$3:$KM$3,AH$4,'English Scores- Leveled papers'!$H85:$KM85)))</f>
        <v/>
      </c>
      <c r="AI86" s="89" t="str">
        <f>IF($B86="","",IF(COUNTIFS('English Scores- Leveled papers'!$H$3:$KM$3,AI$4,'English Scores- Leveled papers'!$H85:$KM85,"&gt;-1")=0,"",SUMIF('English Scores- Leveled papers'!$H$3:$KM$3,AI$4,'English Scores- Leveled papers'!$H85:$KM85)))</f>
        <v/>
      </c>
      <c r="AJ86" s="89" t="str">
        <f>IF($B86="","",IF(COUNTIFS('English Scores- Leveled papers'!$H$3:$KM$3,AJ$4,'English Scores- Leveled papers'!$H85:$KM85,"&gt;-1")=0,"",SUMIF('English Scores- Leveled papers'!$H$3:$KM$3,AJ$4,'English Scores- Leveled papers'!$H85:$KM85)))</f>
        <v/>
      </c>
      <c r="AK86" s="89" t="str">
        <f>IF($B86="","",IF(COUNTIFS('English Scores- Leveled papers'!$H$3:$KM$3,AK$4,'English Scores- Leveled papers'!$H85:$KM85,"&gt;-1")=0,"",SUMIF('English Scores- Leveled papers'!$H$3:$KM$3,AK$4,'English Scores- Leveled papers'!$H85:$KM85)))</f>
        <v/>
      </c>
      <c r="AL86" s="89" t="str">
        <f>IF($B86="","",IF(COUNTIFS('English Scores- Leveled papers'!$H$3:$KM$3,AL$4,'English Scores- Leveled papers'!$H85:$KM85,"&gt;-1")=0,"",SUMIF('English Scores- Leveled papers'!$H$3:$KM$3,AL$4,'English Scores- Leveled papers'!$H85:$KM85)))</f>
        <v/>
      </c>
      <c r="AM86" s="89" t="str">
        <f>IF($B86="","",IF(COUNTIFS('English Scores- Leveled papers'!$H$3:$KM$3,AM$4,'English Scores- Leveled papers'!$H85:$KM85,"&gt;-1")=0,"",SUMIF('English Scores- Leveled papers'!$H$3:$KM$3,AM$4,'English Scores- Leveled papers'!$H85:$KM85)))</f>
        <v/>
      </c>
      <c r="AN86" s="89" t="str">
        <f>IF($B86="","",IF(COUNTIFS('English Scores- Leveled papers'!$H$3:$KM$3,AN$4,'English Scores- Leveled papers'!$H85:$KM85,"&gt;-1")=0,"",SUMIF('English Scores- Leveled papers'!$H$3:$KM$3,AN$4,'English Scores- Leveled papers'!$H85:$KM85)))</f>
        <v/>
      </c>
      <c r="AO86" s="89" t="str">
        <f>IF($B86="","",IF(COUNTIFS('English Scores- Leveled papers'!$H$3:$KM$3,AO$4,'English Scores- Leveled papers'!$H85:$KM85,"&gt;-1")=0,"",SUMIF('English Scores- Leveled papers'!$H$3:$KM$3,AO$4,'English Scores- Leveled papers'!$H85:$KM85)))</f>
        <v/>
      </c>
      <c r="AP86" s="89" t="str">
        <f>IF($B86="","",IF(COUNTIFS('English Scores- Leveled papers'!$H$3:$KM$3,AP$4,'English Scores- Leveled papers'!$H85:$KM85,"&gt;-1")=0,"",SUMIF('English Scores- Leveled papers'!$H$3:$KM$3,AP$4,'English Scores- Leveled papers'!$H85:$KM85)))</f>
        <v/>
      </c>
      <c r="AQ86" s="89" t="str">
        <f>IF($B86="","",IF(COUNTIFS('English Scores- Leveled papers'!$H$3:$KM$3,AQ$4,'English Scores- Leveled papers'!$H85:$KM85,"&gt;-1")=0,"",SUMIF('English Scores- Leveled papers'!$H$3:$KM$3,AQ$4,'English Scores- Leveled papers'!$H85:$KM85)))</f>
        <v/>
      </c>
      <c r="AR86" s="89" t="str">
        <f>IF($B86="","",IF(COUNTIFS('English Scores- Leveled papers'!$H$3:$KM$3,AR$4,'English Scores- Leveled papers'!$H85:$KM85,"&gt;-1")=0,"",SUMIF('English Scores- Leveled papers'!$H$3:$KM$3,AR$4,'English Scores- Leveled papers'!$H85:$KM85)))</f>
        <v/>
      </c>
      <c r="AS86" s="89" t="str">
        <f>IF($B86="","",IF(COUNTIFS('English Scores- Leveled papers'!$H$3:$KM$3,AS$4,'English Scores- Leveled papers'!$H85:$KM85,"&gt;-1")=0,"",SUMIF('English Scores- Leveled papers'!$H$3:$KM$3,AS$4,'English Scores- Leveled papers'!$H85:$KM85)))</f>
        <v/>
      </c>
      <c r="AT86" s="89" t="str">
        <f>IF($B86="","",IF(COUNTIFS('English Scores- Leveled papers'!$H$3:$KM$3,AT$4,'English Scores- Leveled papers'!$H85:$KM85,"&gt;-1")=0,"",SUMIF('English Scores- Leveled papers'!$H$3:$KM$3,AT$4,'English Scores- Leveled papers'!$H85:$KM85)))</f>
        <v/>
      </c>
      <c r="AU86" s="89" t="str">
        <f>IF($B86="","",IF(COUNTIFS('English Scores- Leveled papers'!$H$3:$KM$3,AU$4,'English Scores- Leveled papers'!$H85:$KM85,"&gt;-1")=0,"",SUMIF('English Scores- Leveled papers'!$H$3:$KM$3,AU$4,'English Scores- Leveled papers'!$H85:$KM85)))</f>
        <v/>
      </c>
      <c r="AV86" s="89" t="str">
        <f>IF($B86="","",IF(COUNTIFS('English Scores- Leveled papers'!$H$3:$KM$3,AV$4,'English Scores- Leveled papers'!$H85:$KM85,"&gt;-1")=0,"",SUMIF('English Scores- Leveled papers'!$H$3:$KM$3,AV$4,'English Scores- Leveled papers'!$H85:$KM85)))</f>
        <v/>
      </c>
      <c r="AW86" s="89" t="str">
        <f>IF($B86="","",IF(COUNTIFS('English Scores- Leveled papers'!$H$3:$KM$3,AW$4,'English Scores- Leveled papers'!$H85:$KM85,"&gt;-1")=0,"",SUMIF('English Scores- Leveled papers'!$H$3:$KM$3,AW$4,'English Scores- Leveled papers'!$H85:$KM85)))</f>
        <v/>
      </c>
      <c r="AX86" s="89" t="str">
        <f>IF($B86="","",IF(COUNTIFS('English Scores- Leveled papers'!$H$3:$KM$3,AX$4,'English Scores- Leveled papers'!$H85:$KM85,"&gt;-1")=0,"",SUMIF('English Scores- Leveled papers'!$H$3:$KM$3,AX$4,'English Scores- Leveled papers'!$H85:$KM85)))</f>
        <v/>
      </c>
      <c r="AY86" s="89" t="str">
        <f>IF($B86="","",IF(COUNTIFS('English Scores- Leveled papers'!$H$3:$KM$3,AY$4,'English Scores- Leveled papers'!$H85:$KM85,"&gt;-1")=0,"",SUMIF('English Scores- Leveled papers'!$H$3:$KM$3,AY$4,'English Scores- Leveled papers'!$H85:$KM85)))</f>
        <v/>
      </c>
      <c r="AZ86" s="89" t="str">
        <f>IF($B86="","",IF(COUNTIFS('English Scores- Leveled papers'!$H$3:$KM$3,AZ$4,'English Scores- Leveled papers'!$H85:$KM85,"&gt;-1")=0,"",SUMIF('English Scores- Leveled papers'!$H$3:$KM$3,AZ$4,'English Scores- Leveled papers'!$H85:$KM85)))</f>
        <v/>
      </c>
      <c r="BA86" s="89" t="str">
        <f>IF($B86="","",IF(COUNTIFS('English Scores- Leveled papers'!$H$3:$KM$3,BA$4,'English Scores- Leveled papers'!$H85:$KM85,"&gt;-1")=0,"",SUMIF('English Scores- Leveled papers'!$H$3:$KM$3,BA$4,'English Scores- Leveled papers'!$H85:$KM85)))</f>
        <v/>
      </c>
      <c r="BB86" s="89" t="str">
        <f>IF($B86="","",IF(COUNTIFS('English Scores- Leveled papers'!$H$3:$KM$3,BB$4,'English Scores- Leveled papers'!$H85:$KM85,"&gt;-1")=0,"",SUMIF('English Scores- Leveled papers'!$H$3:$KM$3,BB$4,'English Scores- Leveled papers'!$H85:$KM85)))</f>
        <v/>
      </c>
      <c r="BC86" s="89" t="str">
        <f>IF($B86="","",IF(COUNTIFS('English Scores- Leveled papers'!$H$3:$KM$3,BC$4,'English Scores- Leveled papers'!$H85:$KM85,"&gt;-1")=0,"",SUMIF('English Scores- Leveled papers'!$H$3:$KM$3,BC$4,'English Scores- Leveled papers'!$H85:$KM85)))</f>
        <v/>
      </c>
      <c r="BD86" s="89" t="str">
        <f>IF($B86="","",IF(COUNTIFS('English Scores- Leveled papers'!$H$3:$KM$3,BD$4,'English Scores- Leveled papers'!$H85:$KM85,"&gt;-1")=0,"",SUMIF('English Scores- Leveled papers'!$H$3:$KM$3,BD$4,'English Scores- Leveled papers'!$H85:$KM85)))</f>
        <v/>
      </c>
      <c r="BE86" s="89" t="str">
        <f>IF($B86="","",IF(COUNTIFS('English Scores- Leveled papers'!$H$3:$KM$3,BE$4,'English Scores- Leveled papers'!$H85:$KM85,"&gt;-1")=0,"",SUMIF('English Scores- Leveled papers'!$H$3:$KM$3,BE$4,'English Scores- Leveled papers'!$H85:$KM85)))</f>
        <v/>
      </c>
      <c r="BF86" s="89" t="str">
        <f>IF($B86="","",IF(COUNTIFS('English Scores- Leveled papers'!$H$3:$KM$3,BF$4,'English Scores- Leveled papers'!$H85:$KM85,"&gt;-1")=0,"",SUMIF('English Scores- Leveled papers'!$H$3:$KM$3,BF$4,'English Scores- Leveled papers'!$H85:$KM85)))</f>
        <v/>
      </c>
      <c r="BG86" s="89" t="str">
        <f>IF($B86="","",IF(COUNTIFS('English Scores- Leveled papers'!$H$3:$KM$3,BG$4,'English Scores- Leveled papers'!$H85:$KM85,"&gt;-1")=0,"",SUMIF('English Scores- Leveled papers'!$H$3:$KM$3,BG$4,'English Scores- Leveled papers'!$H85:$KM85)))</f>
        <v/>
      </c>
      <c r="BH86" s="89" t="str">
        <f>IF($B86="","",IF(COUNTIFS('English Scores- Leveled papers'!$H$3:$KM$3,BH$4,'English Scores- Leveled papers'!$H85:$KM85,"&gt;-1")=0,"",SUMIF('English Scores- Leveled papers'!$H$3:$KM$3,BH$4,'English Scores- Leveled papers'!$H85:$KM85)))</f>
        <v/>
      </c>
      <c r="BI86" s="89" t="str">
        <f>IF($B86="","",IF(COUNTIFS('English Scores- Leveled papers'!$H$3:$KM$3,BI$4,'English Scores- Leveled papers'!$H85:$KM85,"&gt;-1")=0,"",SUMIF('English Scores- Leveled papers'!$H$3:$KM$3,BI$4,'English Scores- Leveled papers'!$H85:$KM85)))</f>
        <v/>
      </c>
      <c r="BJ86" s="89" t="str">
        <f>IF($B86="","",IF(COUNTIFS('English Scores- Leveled papers'!$H$3:$KM$3,BJ$4,'English Scores- Leveled papers'!$H85:$KM85,"&gt;-1")=0,"",SUMIF('English Scores- Leveled papers'!$H$3:$KM$3,BJ$4,'English Scores- Leveled papers'!$H85:$KM85)))</f>
        <v/>
      </c>
      <c r="BK86" s="89" t="str">
        <f>IF($B86="","",IF(COUNTIFS('English Scores- Leveled papers'!$H$3:$KM$3,BK$4,'English Scores- Leveled papers'!$H85:$KM85,"&gt;-1")=0,"",SUMIF('English Scores- Leveled papers'!$H$3:$KM$3,BK$4,'English Scores- Leveled papers'!$H85:$KM85)))</f>
        <v/>
      </c>
      <c r="BL86" s="89" t="str">
        <f>IF($B86="","",IF(COUNTIFS('English Scores- Leveled papers'!$H$3:$KM$3,BL$4,'English Scores- Leveled papers'!$H85:$KM85,"&gt;-1")=0,"",SUMIF('English Scores- Leveled papers'!$H$3:$KM$3,BL$4,'English Scores- Leveled papers'!$H85:$KM85)))</f>
        <v/>
      </c>
      <c r="BM86" s="89" t="str">
        <f>IF($B86="","",IF(COUNTIFS('Eng GLA 6th, 7th, 8th'!$E$3:$DV$3,BM$4,'Eng GLA 6th, 7th, 8th'!$E86:$DV86, "&gt;-1")=0,"",SUMIF('Eng GLA 6th, 7th, 8th'!$E$3:$DV$3,BM$4,'Eng GLA 6th, 7th, 8th'!$E86:$DV86)))</f>
        <v/>
      </c>
      <c r="BN86" s="89" t="str">
        <f>IF($B86="","",IF(COUNTIFS('Eng GLA 6th, 7th, 8th'!$E$3:$DV$3,BN$4,'Eng GLA 6th, 7th, 8th'!$E86:$DV86, "&gt;-1")=0,"",SUMIF('Eng GLA 6th, 7th, 8th'!$E$3:$DV$3,BN$4,'Eng GLA 6th, 7th, 8th'!$E86:$DV86)))</f>
        <v/>
      </c>
      <c r="BO86" s="89" t="str">
        <f>IF($B86="","",IF(COUNTIFS('Eng GLA 6th, 7th, 8th'!$E$3:$DV$3,BO$4,'Eng GLA 6th, 7th, 8th'!$E86:$DV86, "&gt;-1")=0,"",SUMIF('Eng GLA 6th, 7th, 8th'!$E$3:$DV$3,BO$4,'Eng GLA 6th, 7th, 8th'!$E86:$DV86)))</f>
        <v/>
      </c>
      <c r="BP86" s="89" t="str">
        <f>IF($B86="","",IF(COUNTIFS('Eng GLA 6th, 7th, 8th'!$E$3:$DV$3,BP$4,'Eng GLA 6th, 7th, 8th'!$E86:$DV86, "&gt;-1")=0,"",SUMIF('Eng GLA 6th, 7th, 8th'!$E$3:$DV$3,BP$4,'Eng GLA 6th, 7th, 8th'!$E86:$DV86)))</f>
        <v/>
      </c>
      <c r="BQ86" s="89" t="str">
        <f>IF($B86="","",IF(COUNTIFS('Eng GLA 6th, 7th, 8th'!$E$3:$DV$3,BQ$4,'Eng GLA 6th, 7th, 8th'!$E86:$DV86, "&gt;-1")=0,"",SUMIF('Eng GLA 6th, 7th, 8th'!$E$3:$DV$3,BQ$4,'Eng GLA 6th, 7th, 8th'!$E86:$DV86)))</f>
        <v/>
      </c>
      <c r="BR86" s="89" t="str">
        <f>IF($B86="","",IF(COUNTIFS('Eng GLA 6th, 7th, 8th'!$E$3:$DV$3,BR$4,'Eng GLA 6th, 7th, 8th'!$E86:$DV86, "&gt;-1")=0,"",SUMIF('Eng GLA 6th, 7th, 8th'!$E$3:$DV$3,BR$4,'Eng GLA 6th, 7th, 8th'!$E86:$DV86)))</f>
        <v/>
      </c>
      <c r="BS86" s="89" t="str">
        <f>IF($B86="","",IF(COUNTIFS('Eng GLA 6th, 7th, 8th'!$E$3:$DV$3,BS$4,'Eng GLA 6th, 7th, 8th'!$E86:$DV86, "&gt;-1")=0,"",SUMIF('Eng GLA 6th, 7th, 8th'!$E$3:$DV$3,BS$4,'Eng GLA 6th, 7th, 8th'!$E86:$DV86)))</f>
        <v/>
      </c>
      <c r="BT86" s="89" t="str">
        <f>IF($B86="","",IF(COUNTIFS('Eng GLA 6th, 7th, 8th'!$E$3:$DV$3,BT$4,'Eng GLA 6th, 7th, 8th'!$E86:$DV86, "&gt;-1")=0,"",SUMIF('Eng GLA 6th, 7th, 8th'!$E$3:$DV$3,BT$4,'Eng GLA 6th, 7th, 8th'!$E86:$DV86)))</f>
        <v/>
      </c>
      <c r="BU86" s="89" t="str">
        <f>IF($B86="","",IF(COUNTIFS('Eng GLA 6th, 7th, 8th'!$E$3:$DV$3,BU$4,'Eng GLA 6th, 7th, 8th'!$E86:$DV86, "&gt;-1")=0,"",SUMIF('Eng GLA 6th, 7th, 8th'!$E$3:$DV$3,BU$4,'Eng GLA 6th, 7th, 8th'!$E86:$DV86)))</f>
        <v/>
      </c>
      <c r="BV86" s="89" t="str">
        <f>IF($B86="","",IF(COUNTIFS('Eng GLA 6th, 7th, 8th'!$E$3:$DV$3,BV$4,'Eng GLA 6th, 7th, 8th'!$E86:$DV86, "&gt;-1")=0,"",SUMIF('Eng GLA 6th, 7th, 8th'!$E$3:$DV$3,BV$4,'Eng GLA 6th, 7th, 8th'!$E86:$DV86)))</f>
        <v/>
      </c>
      <c r="BW86" s="89" t="str">
        <f>IF($B86="","",IF(COUNTIFS('Eng GLA 6th, 7th, 8th'!$E$3:$DV$3,BW$4,'Eng GLA 6th, 7th, 8th'!$E86:$DV86, "&gt;-1")=0,"",SUMIF('Eng GLA 6th, 7th, 8th'!$E$3:$DV$3,BW$4,'Eng GLA 6th, 7th, 8th'!$E86:$DV86)))</f>
        <v/>
      </c>
      <c r="BX86" s="89" t="str">
        <f>IF($B86="","",IF(COUNTIFS('Eng GLA 6th, 7th, 8th'!$E$3:$DV$3,BX$4,'Eng GLA 6th, 7th, 8th'!$E86:$DV86, "&gt;-1")=0,"",SUMIF('Eng GLA 6th, 7th, 8th'!$E$3:$DV$3,BX$4,'Eng GLA 6th, 7th, 8th'!$E86:$DV86)))</f>
        <v/>
      </c>
      <c r="BY86" s="89" t="str">
        <f>IF($B86="","",IF(COUNTIFS('Eng GLA 6th, 7th, 8th'!$E$3:$DV$3,BY$4,'Eng GLA 6th, 7th, 8th'!$E86:$DV86, "&gt;-1")=0,"",SUMIF('Eng GLA 6th, 7th, 8th'!$E$3:$DV$3,BY$4,'Eng GLA 6th, 7th, 8th'!$E86:$DV86)))</f>
        <v/>
      </c>
      <c r="BZ86" s="89" t="str">
        <f>IF($B86="","",IF(COUNTIFS('Eng GLA 6th, 7th, 8th'!$E$3:$DV$3,BZ$4,'Eng GLA 6th, 7th, 8th'!$E86:$DV86, "&gt;-1")=0,"",SUMIF('Eng GLA 6th, 7th, 8th'!$E$3:$DV$3,BZ$4,'Eng GLA 6th, 7th, 8th'!$E86:$DV86)))</f>
        <v/>
      </c>
      <c r="CA86" s="89" t="str">
        <f>IF($B86="","",IF(COUNTIFS('Eng GLA 6th, 7th, 8th'!$E$3:$DV$3,CA$4,'Eng GLA 6th, 7th, 8th'!$E86:$DV86, "&gt;-1")=0,"",SUMIF('Eng GLA 6th, 7th, 8th'!$E$3:$DV$3,CA$4,'Eng GLA 6th, 7th, 8th'!$E86:$DV86)))</f>
        <v/>
      </c>
      <c r="CB86" s="426"/>
      <c r="CC86" s="133" t="str">
        <f>IFERROR(IF((COUNT('Eng GLA 6th, 7th, 8th'!E86:U86)=0)," ",(SUM('Eng GLA 6th, 7th, 8th'!E86:U86)/$CC$3)),"")</f>
        <v xml:space="preserve"> </v>
      </c>
      <c r="CD86" s="133" t="str">
        <f>IFERROR(IF((COUNT('Eng GLA 6th, 7th, 8th'!V86:AA86)=0)," ",(SUM('Eng GLA 6th, 7th, 8th'!V86:AA86)/$CD$3)),"")</f>
        <v xml:space="preserve"> </v>
      </c>
      <c r="CE86" s="133" t="str">
        <f>IFERROR(IF((COUNT('Eng GLA 6th, 7th, 8th'!AB86:AG86)=0)," ",(SUM('Eng GLA 6th, 7th, 8th'!AB86:AG86)/$CE$3)),"")</f>
        <v xml:space="preserve"> </v>
      </c>
      <c r="CF86" s="133" t="str">
        <f>IFERROR(IF((COUNT('Eng GLA 6th, 7th, 8th'!AH86:AP86)=0)," ",(SUM('Eng GLA 6th, 7th, 8th'!AH86:AP86)/$CF$3)),"")</f>
        <v xml:space="preserve"> </v>
      </c>
      <c r="CG86" s="433" t="str">
        <f>IFERROR(IF((COUNT('Eng GLA 6th, 7th, 8th'!AR86:BH86)=0)," ",(SUM('Eng GLA 6th, 7th, 8th'!AR86:BH86)/$CG$3)),"")</f>
        <v xml:space="preserve"> </v>
      </c>
      <c r="CH86" s="433" t="str">
        <f>IFERROR(IF((COUNT('Eng GLA 6th, 7th, 8th'!BI86:BN86)=0)," ",(SUM('Eng GLA 6th, 7th, 8th'!BI86:BN86)/$CH$3)),"")</f>
        <v xml:space="preserve"> </v>
      </c>
      <c r="CI86" s="433" t="str">
        <f>IFERROR(IF((COUNT('Eng GLA 6th, 7th, 8th'!BO86:BT86)=0)," ",(SUM('Eng GLA 6th, 7th, 8th'!BO86:BT86)/$CI$3)),"")</f>
        <v xml:space="preserve"> </v>
      </c>
      <c r="CJ86" s="433" t="str">
        <f>IFERROR(IF((COUNT('Eng GLA 6th, 7th, 8th'!BU86:CF86)=0)," ",(SUM('Eng GLA 6th, 7th, 8th'!BU86:CF86)/$CJ$3)),"")</f>
        <v xml:space="preserve"> </v>
      </c>
      <c r="CK86" s="433" t="str">
        <f>IFERROR(IF((COUNT('Eng GLA 6th, 7th, 8th'!CH86:CX86)=0)," ",(SUM('Eng GLA 6th, 7th, 8th'!CH86:CX86)/$CK$3)),"")</f>
        <v xml:space="preserve"> </v>
      </c>
      <c r="CL86" s="433" t="str">
        <f>IFERROR(IF((COUNT('Eng GLA 6th, 7th, 8th'!CY86:DD86)=0)," ",(SUM('Eng GLA 6th, 7th, 8th'!CY86:DD86)/$CL$3)),"")</f>
        <v xml:space="preserve"> </v>
      </c>
      <c r="CM86" s="433" t="str">
        <f>IFERROR(IF((COUNT('Eng GLA 6th, 7th, 8th'!DE86:DJ86)=0)," ",(SUM('Eng GLA 6th, 7th, 8th'!DE86:DJ86)/$CM$3)),"")</f>
        <v xml:space="preserve"> </v>
      </c>
      <c r="CN86" s="433" t="str">
        <f>IFERROR(IF((COUNT('Eng GLA 6th, 7th, 8th'!DK86:DV86)=0)," ",(SUM('Eng GLA 6th, 7th, 8th'!DK86:DV86)/$CN$3)),"")</f>
        <v xml:space="preserve"> </v>
      </c>
    </row>
    <row r="87" spans="1:92" ht="12.75" customHeight="1" x14ac:dyDescent="0.2">
      <c r="A87" s="65">
        <v>80</v>
      </c>
      <c r="B87" s="65" t="str">
        <f>'English Scores- Leveled papers'!B86</f>
        <v/>
      </c>
      <c r="C87" s="66" t="str">
        <f>'RC Mastery Check+Question type'!H84</f>
        <v/>
      </c>
      <c r="D87" s="153" t="str">
        <f>'Cover Sheet'!L84</f>
        <v/>
      </c>
      <c r="E87" s="89" t="str">
        <f>IF($B87="","",IF(COUNTIFS('English Scores- Leveled papers'!$H$3:$KM$3,E$4,'English Scores- Leveled papers'!$H86:$KM86,"&gt;-1")=0,"",SUMIF('English Scores- Leveled papers'!$H$3:$KM$3,E$4,'English Scores- Leveled papers'!$H86:$KM86)))</f>
        <v/>
      </c>
      <c r="F87" s="89" t="str">
        <f>IF($B87="","",IF(COUNTIFS('English Scores- Leveled papers'!$H$3:$KM$3,F$4,'English Scores- Leveled papers'!$H86:$KM86,"&gt;-1")=0,"",SUMIF('English Scores- Leveled papers'!$H$3:$KM$3,F$4,'English Scores- Leveled papers'!$H86:$KM86)))</f>
        <v/>
      </c>
      <c r="G87" s="89" t="str">
        <f>IF($B87="","",IF(COUNTIFS('English Scores- Leveled papers'!$H$3:$KM$3,G$4,'English Scores- Leveled papers'!$H86:$KM86,"&gt;-1")=0,"",SUMIF('English Scores- Leveled papers'!$H$3:$KM$3,G$4,'English Scores- Leveled papers'!$H86:$KM86)))</f>
        <v/>
      </c>
      <c r="H87" s="89" t="str">
        <f>IF($B87="","",IF(COUNTIFS('English Scores- Leveled papers'!$H$3:$KM$3,H$4,'English Scores- Leveled papers'!$H86:$KM86,"&gt;-1")=0,"",SUMIF('English Scores- Leveled papers'!$H$3:$KM$3,H$4,'English Scores- Leveled papers'!$H86:$KM86)))</f>
        <v/>
      </c>
      <c r="I87" s="89" t="str">
        <f>IF($B87="","",IF(COUNTIFS('English Scores- Leveled papers'!$H$3:$KM$3,I$4,'English Scores- Leveled papers'!$H86:$KM86,"&gt;-1")=0,"",SUMIF('English Scores- Leveled papers'!$H$3:$KM$3,I$4,'English Scores- Leveled papers'!$H86:$KM86)))</f>
        <v/>
      </c>
      <c r="J87" s="89" t="str">
        <f>IF($B87="","",IF(COUNTIFS('English Scores- Leveled papers'!$H$3:$KM$3,J$4,'English Scores- Leveled papers'!$H86:$KM86,"&gt;-1")=0,"",SUMIF('English Scores- Leveled papers'!$H$3:$KM$3,J$4,'English Scores- Leveled papers'!$H86:$KM86)))</f>
        <v/>
      </c>
      <c r="K87" s="89" t="str">
        <f>IF($B87="","",IF(COUNTIFS('English Scores- Leveled papers'!$H$3:$KM$3,K$4,'English Scores- Leveled papers'!$H86:$KM86,"&gt;-1")=0,"",SUMIF('English Scores- Leveled papers'!$H$3:$KM$3,K$4,'English Scores- Leveled papers'!$H86:$KM86)))</f>
        <v/>
      </c>
      <c r="L87" s="89" t="str">
        <f>IF($B87="","",IF(COUNTIFS('English Scores- Leveled papers'!$H$3:$KM$3,L$4,'English Scores- Leveled papers'!$H86:$KM86,"&gt;-1")=0,"",SUMIF('English Scores- Leveled papers'!$H$3:$KM$3,L$4,'English Scores- Leveled papers'!$H86:$KM86)))</f>
        <v/>
      </c>
      <c r="M87" s="89" t="str">
        <f>IF($B87="","",IF(COUNTIFS('English Scores- Leveled papers'!$H$3:$KM$3,M$4,'English Scores- Leveled papers'!$H86:$KM86,"&gt;-1")=0,"",SUMIF('English Scores- Leveled papers'!$H$3:$KM$3,M$4,'English Scores- Leveled papers'!$H86:$KM86)))</f>
        <v/>
      </c>
      <c r="N87" s="89" t="str">
        <f>IF($B87="","",IF(COUNTIFS('English Scores- Leveled papers'!$H$3:$KM$3,N$4,'English Scores- Leveled papers'!$H86:$KM86,"&gt;-1")=0,"",SUMIF('English Scores- Leveled papers'!$H$3:$KM$3,N$4,'English Scores- Leveled papers'!$H86:$KM86)))</f>
        <v/>
      </c>
      <c r="O87" s="89" t="str">
        <f>IF($B87="","",IF(COUNTIFS('English Scores- Leveled papers'!$H$3:$KM$3,O$4,'English Scores- Leveled papers'!$H86:$KM86,"&gt;-1")=0,"",SUMIF('English Scores- Leveled papers'!$H$3:$KM$3,O$4,'English Scores- Leveled papers'!$H86:$KM86)))</f>
        <v/>
      </c>
      <c r="P87" s="89" t="str">
        <f>IF($B87="","",IF(COUNTIFS('English Scores- Leveled papers'!$H$3:$KM$3,P$4,'English Scores- Leveled papers'!$H86:$KM86,"&gt;-1")=0,"",SUMIF('English Scores- Leveled papers'!$H$3:$KM$3,P$4,'English Scores- Leveled papers'!$H86:$KM86)))</f>
        <v/>
      </c>
      <c r="Q87" s="89" t="str">
        <f>IF($B87="","",IF(COUNTIFS('English Scores- Leveled papers'!$H$3:$KM$3,Q$4,'English Scores- Leveled papers'!$H86:$KM86,"&gt;-1")=0,"",SUMIF('English Scores- Leveled papers'!$H$3:$KM$3,Q$4,'English Scores- Leveled papers'!$H86:$KM86)))</f>
        <v/>
      </c>
      <c r="R87" s="89" t="str">
        <f>IF($B87="","",IF(COUNTIFS('English Scores- Leveled papers'!$H$3:$KM$3,R$4,'English Scores- Leveled papers'!$H86:$KM86,"&gt;-1")=0,"",SUMIF('English Scores- Leveled papers'!$H$3:$KM$3,R$4,'English Scores- Leveled papers'!$H86:$KM86)))</f>
        <v/>
      </c>
      <c r="S87" s="89" t="str">
        <f>IF($B87="","",IF(COUNTIFS('English Scores- Leveled papers'!$H$3:$KM$3,S$4,'English Scores- Leveled papers'!$H86:$KM86,"&gt;-1")=0,"",SUMIF('English Scores- Leveled papers'!$H$3:$KM$3,S$4,'English Scores- Leveled papers'!$H86:$KM86)))</f>
        <v/>
      </c>
      <c r="T87" s="89" t="str">
        <f>IF($B87="","",IF(COUNTIFS('English Scores- Leveled papers'!$H$3:$KM$3,T$4,'English Scores- Leveled papers'!$H86:$KM86,"&gt;-1")=0,"",SUMIF('English Scores- Leveled papers'!$H$3:$KM$3,T$4,'English Scores- Leveled papers'!$H86:$KM86)))</f>
        <v/>
      </c>
      <c r="U87" s="89" t="str">
        <f>IF($B87="","",IF(COUNTIFS('English Scores- Leveled papers'!$H$3:$KM$3,U$4,'English Scores- Leveled papers'!$H86:$KM86,"&gt;-1")=0,"",SUMIF('English Scores- Leveled papers'!$H$3:$KM$3,U$4,'English Scores- Leveled papers'!$H86:$KM86)))</f>
        <v/>
      </c>
      <c r="V87" s="89" t="str">
        <f>IF($B87="","",IF(COUNTIFS('English Scores- Leveled papers'!$H$3:$KM$3,V$4,'English Scores- Leveled papers'!$H86:$KM86,"&gt;-1")=0,"",SUMIF('English Scores- Leveled papers'!$H$3:$KM$3,V$4,'English Scores- Leveled papers'!$H86:$KM86)))</f>
        <v/>
      </c>
      <c r="W87" s="89" t="str">
        <f>IF($B87="","",IF(COUNTIFS('English Scores- Leveled papers'!$H$3:$KM$3,W$4,'English Scores- Leveled papers'!$H86:$KM86,"&gt;-1")=0,"",SUMIF('English Scores- Leveled papers'!$H$3:$KM$3,W$4,'English Scores- Leveled papers'!$H86:$KM86)))</f>
        <v/>
      </c>
      <c r="X87" s="89" t="str">
        <f>IF($B87="","",IF(COUNTIFS('English Scores- Leveled papers'!$H$3:$KM$3,X$4,'English Scores- Leveled papers'!$H86:$KM86,"&gt;-1")=0,"",SUMIF('English Scores- Leveled papers'!$H$3:$KM$3,X$4,'English Scores- Leveled papers'!$H86:$KM86)))</f>
        <v/>
      </c>
      <c r="Y87" s="89" t="str">
        <f>IF($B87="","",IF(COUNTIFS('English Scores- Leveled papers'!$H$3:$KM$3,Y$4,'English Scores- Leveled papers'!$H86:$KM86,"&gt;-1")=0,"",SUMIF('English Scores- Leveled papers'!$H$3:$KM$3,Y$4,'English Scores- Leveled papers'!$H86:$KM86)))</f>
        <v/>
      </c>
      <c r="Z87" s="89" t="str">
        <f>IF($B87="","",IF(COUNTIFS('English Scores- Leveled papers'!$H$3:$KM$3,Z$4,'English Scores- Leveled papers'!$H86:$KM86,"&gt;-1")=0,"",SUMIF('English Scores- Leveled papers'!$H$3:$KM$3,Z$4,'English Scores- Leveled papers'!$H86:$KM86)))</f>
        <v/>
      </c>
      <c r="AA87" s="89" t="str">
        <f>IF($B87="","",IF(COUNTIFS('English Scores- Leveled papers'!$H$3:$KM$3,AA$4,'English Scores- Leveled papers'!$H86:$KM86,"&gt;-1")=0,"",SUMIF('English Scores- Leveled papers'!$H$3:$KM$3,AA$4,'English Scores- Leveled papers'!$H86:$KM86)))</f>
        <v/>
      </c>
      <c r="AB87" s="89" t="str">
        <f>IF($B87="","",IF(COUNTIFS('English Scores- Leveled papers'!$H$3:$KM$3,AB$4,'English Scores- Leveled papers'!$H86:$KM86,"&gt;-1")=0,"",SUMIF('English Scores- Leveled papers'!$H$3:$KM$3,AB$4,'English Scores- Leveled papers'!$H86:$KM86)))</f>
        <v/>
      </c>
      <c r="AC87" s="89" t="str">
        <f>IF($B87="","",IF(COUNTIFS('English Scores- Leveled papers'!$H$3:$KM$3,AC$4,'English Scores- Leveled papers'!$H86:$KM86,"&gt;-1")=0,"",SUMIF('English Scores- Leveled papers'!$H$3:$KM$3,AC$4,'English Scores- Leveled papers'!$H86:$KM86)))</f>
        <v/>
      </c>
      <c r="AD87" s="89" t="str">
        <f>IF($B87="","",IF(COUNTIFS('English Scores- Leveled papers'!$H$3:$KM$3,AD$4,'English Scores- Leveled papers'!$H86:$KM86,"&gt;-1")=0,"",SUMIF('English Scores- Leveled papers'!$H$3:$KM$3,AD$4,'English Scores- Leveled papers'!$H86:$KM86)))</f>
        <v/>
      </c>
      <c r="AE87" s="89" t="str">
        <f>IF($B87="","",IF(COUNTIFS('English Scores- Leveled papers'!$H$3:$KM$3,AE$4,'English Scores- Leveled papers'!$H86:$KM86,"&gt;-1")=0,"",SUMIF('English Scores- Leveled papers'!$H$3:$KM$3,AE$4,'English Scores- Leveled papers'!$H86:$KM86)))</f>
        <v/>
      </c>
      <c r="AF87" s="89" t="str">
        <f>IF($B87="","",IF(COUNTIFS('English Scores- Leveled papers'!$H$3:$KM$3,AF$4,'English Scores- Leveled papers'!$H86:$KM86,"&gt;-1")=0,"",SUMIF('English Scores- Leveled papers'!$H$3:$KM$3,AF$4,'English Scores- Leveled papers'!$H86:$KM86)))</f>
        <v/>
      </c>
      <c r="AG87" s="89" t="str">
        <f>IF($B87="","",IF(COUNTIFS('English Scores- Leveled papers'!$H$3:$KM$3,AG$4,'English Scores- Leveled papers'!$H86:$KM86,"&gt;-1")=0,"",SUMIF('English Scores- Leveled papers'!$H$3:$KM$3,AG$4,'English Scores- Leveled papers'!$H86:$KM86)))</f>
        <v/>
      </c>
      <c r="AH87" s="89" t="str">
        <f>IF($B87="","",IF(COUNTIFS('English Scores- Leveled papers'!$H$3:$KM$3,AH$4,'English Scores- Leveled papers'!$H86:$KM86,"&gt;-1")=0,"",SUMIF('English Scores- Leveled papers'!$H$3:$KM$3,AH$4,'English Scores- Leveled papers'!$H86:$KM86)))</f>
        <v/>
      </c>
      <c r="AI87" s="89" t="str">
        <f>IF($B87="","",IF(COUNTIFS('English Scores- Leveled papers'!$H$3:$KM$3,AI$4,'English Scores- Leveled papers'!$H86:$KM86,"&gt;-1")=0,"",SUMIF('English Scores- Leveled papers'!$H$3:$KM$3,AI$4,'English Scores- Leveled papers'!$H86:$KM86)))</f>
        <v/>
      </c>
      <c r="AJ87" s="89" t="str">
        <f>IF($B87="","",IF(COUNTIFS('English Scores- Leveled papers'!$H$3:$KM$3,AJ$4,'English Scores- Leveled papers'!$H86:$KM86,"&gt;-1")=0,"",SUMIF('English Scores- Leveled papers'!$H$3:$KM$3,AJ$4,'English Scores- Leveled papers'!$H86:$KM86)))</f>
        <v/>
      </c>
      <c r="AK87" s="89" t="str">
        <f>IF($B87="","",IF(COUNTIFS('English Scores- Leveled papers'!$H$3:$KM$3,AK$4,'English Scores- Leveled papers'!$H86:$KM86,"&gt;-1")=0,"",SUMIF('English Scores- Leveled papers'!$H$3:$KM$3,AK$4,'English Scores- Leveled papers'!$H86:$KM86)))</f>
        <v/>
      </c>
      <c r="AL87" s="89" t="str">
        <f>IF($B87="","",IF(COUNTIFS('English Scores- Leveled papers'!$H$3:$KM$3,AL$4,'English Scores- Leveled papers'!$H86:$KM86,"&gt;-1")=0,"",SUMIF('English Scores- Leveled papers'!$H$3:$KM$3,AL$4,'English Scores- Leveled papers'!$H86:$KM86)))</f>
        <v/>
      </c>
      <c r="AM87" s="89" t="str">
        <f>IF($B87="","",IF(COUNTIFS('English Scores- Leveled papers'!$H$3:$KM$3,AM$4,'English Scores- Leveled papers'!$H86:$KM86,"&gt;-1")=0,"",SUMIF('English Scores- Leveled papers'!$H$3:$KM$3,AM$4,'English Scores- Leveled papers'!$H86:$KM86)))</f>
        <v/>
      </c>
      <c r="AN87" s="89" t="str">
        <f>IF($B87="","",IF(COUNTIFS('English Scores- Leveled papers'!$H$3:$KM$3,AN$4,'English Scores- Leveled papers'!$H86:$KM86,"&gt;-1")=0,"",SUMIF('English Scores- Leveled papers'!$H$3:$KM$3,AN$4,'English Scores- Leveled papers'!$H86:$KM86)))</f>
        <v/>
      </c>
      <c r="AO87" s="89" t="str">
        <f>IF($B87="","",IF(COUNTIFS('English Scores- Leveled papers'!$H$3:$KM$3,AO$4,'English Scores- Leveled papers'!$H86:$KM86,"&gt;-1")=0,"",SUMIF('English Scores- Leveled papers'!$H$3:$KM$3,AO$4,'English Scores- Leveled papers'!$H86:$KM86)))</f>
        <v/>
      </c>
      <c r="AP87" s="89" t="str">
        <f>IF($B87="","",IF(COUNTIFS('English Scores- Leveled papers'!$H$3:$KM$3,AP$4,'English Scores- Leveled papers'!$H86:$KM86,"&gt;-1")=0,"",SUMIF('English Scores- Leveled papers'!$H$3:$KM$3,AP$4,'English Scores- Leveled papers'!$H86:$KM86)))</f>
        <v/>
      </c>
      <c r="AQ87" s="89" t="str">
        <f>IF($B87="","",IF(COUNTIFS('English Scores- Leveled papers'!$H$3:$KM$3,AQ$4,'English Scores- Leveled papers'!$H86:$KM86,"&gt;-1")=0,"",SUMIF('English Scores- Leveled papers'!$H$3:$KM$3,AQ$4,'English Scores- Leveled papers'!$H86:$KM86)))</f>
        <v/>
      </c>
      <c r="AR87" s="89" t="str">
        <f>IF($B87="","",IF(COUNTIFS('English Scores- Leveled papers'!$H$3:$KM$3,AR$4,'English Scores- Leveled papers'!$H86:$KM86,"&gt;-1")=0,"",SUMIF('English Scores- Leveled papers'!$H$3:$KM$3,AR$4,'English Scores- Leveled papers'!$H86:$KM86)))</f>
        <v/>
      </c>
      <c r="AS87" s="89" t="str">
        <f>IF($B87="","",IF(COUNTIFS('English Scores- Leveled papers'!$H$3:$KM$3,AS$4,'English Scores- Leveled papers'!$H86:$KM86,"&gt;-1")=0,"",SUMIF('English Scores- Leveled papers'!$H$3:$KM$3,AS$4,'English Scores- Leveled papers'!$H86:$KM86)))</f>
        <v/>
      </c>
      <c r="AT87" s="89" t="str">
        <f>IF($B87="","",IF(COUNTIFS('English Scores- Leveled papers'!$H$3:$KM$3,AT$4,'English Scores- Leveled papers'!$H86:$KM86,"&gt;-1")=0,"",SUMIF('English Scores- Leveled papers'!$H$3:$KM$3,AT$4,'English Scores- Leveled papers'!$H86:$KM86)))</f>
        <v/>
      </c>
      <c r="AU87" s="89" t="str">
        <f>IF($B87="","",IF(COUNTIFS('English Scores- Leveled papers'!$H$3:$KM$3,AU$4,'English Scores- Leveled papers'!$H86:$KM86,"&gt;-1")=0,"",SUMIF('English Scores- Leveled papers'!$H$3:$KM$3,AU$4,'English Scores- Leveled papers'!$H86:$KM86)))</f>
        <v/>
      </c>
      <c r="AV87" s="89" t="str">
        <f>IF($B87="","",IF(COUNTIFS('English Scores- Leveled papers'!$H$3:$KM$3,AV$4,'English Scores- Leveled papers'!$H86:$KM86,"&gt;-1")=0,"",SUMIF('English Scores- Leveled papers'!$H$3:$KM$3,AV$4,'English Scores- Leveled papers'!$H86:$KM86)))</f>
        <v/>
      </c>
      <c r="AW87" s="89" t="str">
        <f>IF($B87="","",IF(COUNTIFS('English Scores- Leveled papers'!$H$3:$KM$3,AW$4,'English Scores- Leveled papers'!$H86:$KM86,"&gt;-1")=0,"",SUMIF('English Scores- Leveled papers'!$H$3:$KM$3,AW$4,'English Scores- Leveled papers'!$H86:$KM86)))</f>
        <v/>
      </c>
      <c r="AX87" s="89" t="str">
        <f>IF($B87="","",IF(COUNTIFS('English Scores- Leveled papers'!$H$3:$KM$3,AX$4,'English Scores- Leveled papers'!$H86:$KM86,"&gt;-1")=0,"",SUMIF('English Scores- Leveled papers'!$H$3:$KM$3,AX$4,'English Scores- Leveled papers'!$H86:$KM86)))</f>
        <v/>
      </c>
      <c r="AY87" s="89" t="str">
        <f>IF($B87="","",IF(COUNTIFS('English Scores- Leveled papers'!$H$3:$KM$3,AY$4,'English Scores- Leveled papers'!$H86:$KM86,"&gt;-1")=0,"",SUMIF('English Scores- Leveled papers'!$H$3:$KM$3,AY$4,'English Scores- Leveled papers'!$H86:$KM86)))</f>
        <v/>
      </c>
      <c r="AZ87" s="89" t="str">
        <f>IF($B87="","",IF(COUNTIFS('English Scores- Leveled papers'!$H$3:$KM$3,AZ$4,'English Scores- Leveled papers'!$H86:$KM86,"&gt;-1")=0,"",SUMIF('English Scores- Leveled papers'!$H$3:$KM$3,AZ$4,'English Scores- Leveled papers'!$H86:$KM86)))</f>
        <v/>
      </c>
      <c r="BA87" s="89" t="str">
        <f>IF($B87="","",IF(COUNTIFS('English Scores- Leveled papers'!$H$3:$KM$3,BA$4,'English Scores- Leveled papers'!$H86:$KM86,"&gt;-1")=0,"",SUMIF('English Scores- Leveled papers'!$H$3:$KM$3,BA$4,'English Scores- Leveled papers'!$H86:$KM86)))</f>
        <v/>
      </c>
      <c r="BB87" s="89" t="str">
        <f>IF($B87="","",IF(COUNTIFS('English Scores- Leveled papers'!$H$3:$KM$3,BB$4,'English Scores- Leveled papers'!$H86:$KM86,"&gt;-1")=0,"",SUMIF('English Scores- Leveled papers'!$H$3:$KM$3,BB$4,'English Scores- Leveled papers'!$H86:$KM86)))</f>
        <v/>
      </c>
      <c r="BC87" s="89" t="str">
        <f>IF($B87="","",IF(COUNTIFS('English Scores- Leveled papers'!$H$3:$KM$3,BC$4,'English Scores- Leveled papers'!$H86:$KM86,"&gt;-1")=0,"",SUMIF('English Scores- Leveled papers'!$H$3:$KM$3,BC$4,'English Scores- Leveled papers'!$H86:$KM86)))</f>
        <v/>
      </c>
      <c r="BD87" s="89" t="str">
        <f>IF($B87="","",IF(COUNTIFS('English Scores- Leveled papers'!$H$3:$KM$3,BD$4,'English Scores- Leveled papers'!$H86:$KM86,"&gt;-1")=0,"",SUMIF('English Scores- Leveled papers'!$H$3:$KM$3,BD$4,'English Scores- Leveled papers'!$H86:$KM86)))</f>
        <v/>
      </c>
      <c r="BE87" s="89" t="str">
        <f>IF($B87="","",IF(COUNTIFS('English Scores- Leveled papers'!$H$3:$KM$3,BE$4,'English Scores- Leveled papers'!$H86:$KM86,"&gt;-1")=0,"",SUMIF('English Scores- Leveled papers'!$H$3:$KM$3,BE$4,'English Scores- Leveled papers'!$H86:$KM86)))</f>
        <v/>
      </c>
      <c r="BF87" s="89" t="str">
        <f>IF($B87="","",IF(COUNTIFS('English Scores- Leveled papers'!$H$3:$KM$3,BF$4,'English Scores- Leveled papers'!$H86:$KM86,"&gt;-1")=0,"",SUMIF('English Scores- Leveled papers'!$H$3:$KM$3,BF$4,'English Scores- Leveled papers'!$H86:$KM86)))</f>
        <v/>
      </c>
      <c r="BG87" s="89" t="str">
        <f>IF($B87="","",IF(COUNTIFS('English Scores- Leveled papers'!$H$3:$KM$3,BG$4,'English Scores- Leveled papers'!$H86:$KM86,"&gt;-1")=0,"",SUMIF('English Scores- Leveled papers'!$H$3:$KM$3,BG$4,'English Scores- Leveled papers'!$H86:$KM86)))</f>
        <v/>
      </c>
      <c r="BH87" s="89" t="str">
        <f>IF($B87="","",IF(COUNTIFS('English Scores- Leveled papers'!$H$3:$KM$3,BH$4,'English Scores- Leveled papers'!$H86:$KM86,"&gt;-1")=0,"",SUMIF('English Scores- Leveled papers'!$H$3:$KM$3,BH$4,'English Scores- Leveled papers'!$H86:$KM86)))</f>
        <v/>
      </c>
      <c r="BI87" s="89" t="str">
        <f>IF($B87="","",IF(COUNTIFS('English Scores- Leveled papers'!$H$3:$KM$3,BI$4,'English Scores- Leveled papers'!$H86:$KM86,"&gt;-1")=0,"",SUMIF('English Scores- Leveled papers'!$H$3:$KM$3,BI$4,'English Scores- Leveled papers'!$H86:$KM86)))</f>
        <v/>
      </c>
      <c r="BJ87" s="89" t="str">
        <f>IF($B87="","",IF(COUNTIFS('English Scores- Leveled papers'!$H$3:$KM$3,BJ$4,'English Scores- Leveled papers'!$H86:$KM86,"&gt;-1")=0,"",SUMIF('English Scores- Leveled papers'!$H$3:$KM$3,BJ$4,'English Scores- Leveled papers'!$H86:$KM86)))</f>
        <v/>
      </c>
      <c r="BK87" s="89" t="str">
        <f>IF($B87="","",IF(COUNTIFS('English Scores- Leveled papers'!$H$3:$KM$3,BK$4,'English Scores- Leveled papers'!$H86:$KM86,"&gt;-1")=0,"",SUMIF('English Scores- Leveled papers'!$H$3:$KM$3,BK$4,'English Scores- Leveled papers'!$H86:$KM86)))</f>
        <v/>
      </c>
      <c r="BL87" s="89" t="str">
        <f>IF($B87="","",IF(COUNTIFS('English Scores- Leveled papers'!$H$3:$KM$3,BL$4,'English Scores- Leveled papers'!$H86:$KM86,"&gt;-1")=0,"",SUMIF('English Scores- Leveled papers'!$H$3:$KM$3,BL$4,'English Scores- Leveled papers'!$H86:$KM86)))</f>
        <v/>
      </c>
      <c r="BM87" s="89" t="str">
        <f>IF($B87="","",IF(COUNTIFS('Eng GLA 6th, 7th, 8th'!$E$3:$DV$3,BM$4,'Eng GLA 6th, 7th, 8th'!$E87:$DV87, "&gt;-1")=0,"",SUMIF('Eng GLA 6th, 7th, 8th'!$E$3:$DV$3,BM$4,'Eng GLA 6th, 7th, 8th'!$E87:$DV87)))</f>
        <v/>
      </c>
      <c r="BN87" s="89" t="str">
        <f>IF($B87="","",IF(COUNTIFS('Eng GLA 6th, 7th, 8th'!$E$3:$DV$3,BN$4,'Eng GLA 6th, 7th, 8th'!$E87:$DV87, "&gt;-1")=0,"",SUMIF('Eng GLA 6th, 7th, 8th'!$E$3:$DV$3,BN$4,'Eng GLA 6th, 7th, 8th'!$E87:$DV87)))</f>
        <v/>
      </c>
      <c r="BO87" s="89" t="str">
        <f>IF($B87="","",IF(COUNTIFS('Eng GLA 6th, 7th, 8th'!$E$3:$DV$3,BO$4,'Eng GLA 6th, 7th, 8th'!$E87:$DV87, "&gt;-1")=0,"",SUMIF('Eng GLA 6th, 7th, 8th'!$E$3:$DV$3,BO$4,'Eng GLA 6th, 7th, 8th'!$E87:$DV87)))</f>
        <v/>
      </c>
      <c r="BP87" s="89" t="str">
        <f>IF($B87="","",IF(COUNTIFS('Eng GLA 6th, 7th, 8th'!$E$3:$DV$3,BP$4,'Eng GLA 6th, 7th, 8th'!$E87:$DV87, "&gt;-1")=0,"",SUMIF('Eng GLA 6th, 7th, 8th'!$E$3:$DV$3,BP$4,'Eng GLA 6th, 7th, 8th'!$E87:$DV87)))</f>
        <v/>
      </c>
      <c r="BQ87" s="89" t="str">
        <f>IF($B87="","",IF(COUNTIFS('Eng GLA 6th, 7th, 8th'!$E$3:$DV$3,BQ$4,'Eng GLA 6th, 7th, 8th'!$E87:$DV87, "&gt;-1")=0,"",SUMIF('Eng GLA 6th, 7th, 8th'!$E$3:$DV$3,BQ$4,'Eng GLA 6th, 7th, 8th'!$E87:$DV87)))</f>
        <v/>
      </c>
      <c r="BR87" s="89" t="str">
        <f>IF($B87="","",IF(COUNTIFS('Eng GLA 6th, 7th, 8th'!$E$3:$DV$3,BR$4,'Eng GLA 6th, 7th, 8th'!$E87:$DV87, "&gt;-1")=0,"",SUMIF('Eng GLA 6th, 7th, 8th'!$E$3:$DV$3,BR$4,'Eng GLA 6th, 7th, 8th'!$E87:$DV87)))</f>
        <v/>
      </c>
      <c r="BS87" s="89" t="str">
        <f>IF($B87="","",IF(COUNTIFS('Eng GLA 6th, 7th, 8th'!$E$3:$DV$3,BS$4,'Eng GLA 6th, 7th, 8th'!$E87:$DV87, "&gt;-1")=0,"",SUMIF('Eng GLA 6th, 7th, 8th'!$E$3:$DV$3,BS$4,'Eng GLA 6th, 7th, 8th'!$E87:$DV87)))</f>
        <v/>
      </c>
      <c r="BT87" s="89" t="str">
        <f>IF($B87="","",IF(COUNTIFS('Eng GLA 6th, 7th, 8th'!$E$3:$DV$3,BT$4,'Eng GLA 6th, 7th, 8th'!$E87:$DV87, "&gt;-1")=0,"",SUMIF('Eng GLA 6th, 7th, 8th'!$E$3:$DV$3,BT$4,'Eng GLA 6th, 7th, 8th'!$E87:$DV87)))</f>
        <v/>
      </c>
      <c r="BU87" s="89" t="str">
        <f>IF($B87="","",IF(COUNTIFS('Eng GLA 6th, 7th, 8th'!$E$3:$DV$3,BU$4,'Eng GLA 6th, 7th, 8th'!$E87:$DV87, "&gt;-1")=0,"",SUMIF('Eng GLA 6th, 7th, 8th'!$E$3:$DV$3,BU$4,'Eng GLA 6th, 7th, 8th'!$E87:$DV87)))</f>
        <v/>
      </c>
      <c r="BV87" s="89" t="str">
        <f>IF($B87="","",IF(COUNTIFS('Eng GLA 6th, 7th, 8th'!$E$3:$DV$3,BV$4,'Eng GLA 6th, 7th, 8th'!$E87:$DV87, "&gt;-1")=0,"",SUMIF('Eng GLA 6th, 7th, 8th'!$E$3:$DV$3,BV$4,'Eng GLA 6th, 7th, 8th'!$E87:$DV87)))</f>
        <v/>
      </c>
      <c r="BW87" s="89" t="str">
        <f>IF($B87="","",IF(COUNTIFS('Eng GLA 6th, 7th, 8th'!$E$3:$DV$3,BW$4,'Eng GLA 6th, 7th, 8th'!$E87:$DV87, "&gt;-1")=0,"",SUMIF('Eng GLA 6th, 7th, 8th'!$E$3:$DV$3,BW$4,'Eng GLA 6th, 7th, 8th'!$E87:$DV87)))</f>
        <v/>
      </c>
      <c r="BX87" s="89" t="str">
        <f>IF($B87="","",IF(COUNTIFS('Eng GLA 6th, 7th, 8th'!$E$3:$DV$3,BX$4,'Eng GLA 6th, 7th, 8th'!$E87:$DV87, "&gt;-1")=0,"",SUMIF('Eng GLA 6th, 7th, 8th'!$E$3:$DV$3,BX$4,'Eng GLA 6th, 7th, 8th'!$E87:$DV87)))</f>
        <v/>
      </c>
      <c r="BY87" s="89" t="str">
        <f>IF($B87="","",IF(COUNTIFS('Eng GLA 6th, 7th, 8th'!$E$3:$DV$3,BY$4,'Eng GLA 6th, 7th, 8th'!$E87:$DV87, "&gt;-1")=0,"",SUMIF('Eng GLA 6th, 7th, 8th'!$E$3:$DV$3,BY$4,'Eng GLA 6th, 7th, 8th'!$E87:$DV87)))</f>
        <v/>
      </c>
      <c r="BZ87" s="89" t="str">
        <f>IF($B87="","",IF(COUNTIFS('Eng GLA 6th, 7th, 8th'!$E$3:$DV$3,BZ$4,'Eng GLA 6th, 7th, 8th'!$E87:$DV87, "&gt;-1")=0,"",SUMIF('Eng GLA 6th, 7th, 8th'!$E$3:$DV$3,BZ$4,'Eng GLA 6th, 7th, 8th'!$E87:$DV87)))</f>
        <v/>
      </c>
      <c r="CA87" s="89" t="str">
        <f>IF($B87="","",IF(COUNTIFS('Eng GLA 6th, 7th, 8th'!$E$3:$DV$3,CA$4,'Eng GLA 6th, 7th, 8th'!$E87:$DV87, "&gt;-1")=0,"",SUMIF('Eng GLA 6th, 7th, 8th'!$E$3:$DV$3,CA$4,'Eng GLA 6th, 7th, 8th'!$E87:$DV87)))</f>
        <v/>
      </c>
      <c r="CB87" s="426"/>
      <c r="CC87" s="133" t="str">
        <f>IFERROR(IF((COUNT('Eng GLA 6th, 7th, 8th'!E87:U87)=0)," ",(SUM('Eng GLA 6th, 7th, 8th'!E87:U87)/$CC$3)),"")</f>
        <v xml:space="preserve"> </v>
      </c>
      <c r="CD87" s="133" t="str">
        <f>IFERROR(IF((COUNT('Eng GLA 6th, 7th, 8th'!V87:AA87)=0)," ",(SUM('Eng GLA 6th, 7th, 8th'!V87:AA87)/$CD$3)),"")</f>
        <v xml:space="preserve"> </v>
      </c>
      <c r="CE87" s="133" t="str">
        <f>IFERROR(IF((COUNT('Eng GLA 6th, 7th, 8th'!AB87:AG87)=0)," ",(SUM('Eng GLA 6th, 7th, 8th'!AB87:AG87)/$CE$3)),"")</f>
        <v xml:space="preserve"> </v>
      </c>
      <c r="CF87" s="133" t="str">
        <f>IFERROR(IF((COUNT('Eng GLA 6th, 7th, 8th'!AH87:AP87)=0)," ",(SUM('Eng GLA 6th, 7th, 8th'!AH87:AP87)/$CF$3)),"")</f>
        <v xml:space="preserve"> </v>
      </c>
      <c r="CG87" s="433" t="str">
        <f>IFERROR(IF((COUNT('Eng GLA 6th, 7th, 8th'!AR87:BH87)=0)," ",(SUM('Eng GLA 6th, 7th, 8th'!AR87:BH87)/$CG$3)),"")</f>
        <v xml:space="preserve"> </v>
      </c>
      <c r="CH87" s="433" t="str">
        <f>IFERROR(IF((COUNT('Eng GLA 6th, 7th, 8th'!BI87:BN87)=0)," ",(SUM('Eng GLA 6th, 7th, 8th'!BI87:BN87)/$CH$3)),"")</f>
        <v xml:space="preserve"> </v>
      </c>
      <c r="CI87" s="433" t="str">
        <f>IFERROR(IF((COUNT('Eng GLA 6th, 7th, 8th'!BO87:BT87)=0)," ",(SUM('Eng GLA 6th, 7th, 8th'!BO87:BT87)/$CI$3)),"")</f>
        <v xml:space="preserve"> </v>
      </c>
      <c r="CJ87" s="433" t="str">
        <f>IFERROR(IF((COUNT('Eng GLA 6th, 7th, 8th'!BU87:CF87)=0)," ",(SUM('Eng GLA 6th, 7th, 8th'!BU87:CF87)/$CJ$3)),"")</f>
        <v xml:space="preserve"> </v>
      </c>
      <c r="CK87" s="433" t="str">
        <f>IFERROR(IF((COUNT('Eng GLA 6th, 7th, 8th'!CH87:CX87)=0)," ",(SUM('Eng GLA 6th, 7th, 8th'!CH87:CX87)/$CK$3)),"")</f>
        <v xml:space="preserve"> </v>
      </c>
      <c r="CL87" s="433" t="str">
        <f>IFERROR(IF((COUNT('Eng GLA 6th, 7th, 8th'!CY87:DD87)=0)," ",(SUM('Eng GLA 6th, 7th, 8th'!CY87:DD87)/$CL$3)),"")</f>
        <v xml:space="preserve"> </v>
      </c>
      <c r="CM87" s="433" t="str">
        <f>IFERROR(IF((COUNT('Eng GLA 6th, 7th, 8th'!DE87:DJ87)=0)," ",(SUM('Eng GLA 6th, 7th, 8th'!DE87:DJ87)/$CM$3)),"")</f>
        <v xml:space="preserve"> </v>
      </c>
      <c r="CN87" s="433" t="str">
        <f>IFERROR(IF((COUNT('Eng GLA 6th, 7th, 8th'!DK87:DV87)=0)," ",(SUM('Eng GLA 6th, 7th, 8th'!DK87:DV87)/$CN$3)),"")</f>
        <v xml:space="preserve"> </v>
      </c>
    </row>
    <row r="88" spans="1:92" ht="12.75" customHeight="1" x14ac:dyDescent="0.2">
      <c r="A88" s="65">
        <v>81</v>
      </c>
      <c r="B88" s="65" t="str">
        <f>'English Scores- Leveled papers'!B87</f>
        <v/>
      </c>
      <c r="C88" s="66" t="str">
        <f>'RC Mastery Check+Question type'!H85</f>
        <v/>
      </c>
      <c r="D88" s="153" t="str">
        <f>'Cover Sheet'!L85</f>
        <v/>
      </c>
      <c r="E88" s="89" t="str">
        <f>IF($B88="","",IF(COUNTIFS('English Scores- Leveled papers'!$H$3:$KM$3,E$4,'English Scores- Leveled papers'!$H87:$KM87,"&gt;-1")=0,"",SUMIF('English Scores- Leveled papers'!$H$3:$KM$3,E$4,'English Scores- Leveled papers'!$H87:$KM87)))</f>
        <v/>
      </c>
      <c r="F88" s="89" t="str">
        <f>IF($B88="","",IF(COUNTIFS('English Scores- Leveled papers'!$H$3:$KM$3,F$4,'English Scores- Leveled papers'!$H87:$KM87,"&gt;-1")=0,"",SUMIF('English Scores- Leveled papers'!$H$3:$KM$3,F$4,'English Scores- Leveled papers'!$H87:$KM87)))</f>
        <v/>
      </c>
      <c r="G88" s="89" t="str">
        <f>IF($B88="","",IF(COUNTIFS('English Scores- Leveled papers'!$H$3:$KM$3,G$4,'English Scores- Leveled papers'!$H87:$KM87,"&gt;-1")=0,"",SUMIF('English Scores- Leveled papers'!$H$3:$KM$3,G$4,'English Scores- Leveled papers'!$H87:$KM87)))</f>
        <v/>
      </c>
      <c r="H88" s="89" t="str">
        <f>IF($B88="","",IF(COUNTIFS('English Scores- Leveled papers'!$H$3:$KM$3,H$4,'English Scores- Leveled papers'!$H87:$KM87,"&gt;-1")=0,"",SUMIF('English Scores- Leveled papers'!$H$3:$KM$3,H$4,'English Scores- Leveled papers'!$H87:$KM87)))</f>
        <v/>
      </c>
      <c r="I88" s="89" t="str">
        <f>IF($B88="","",IF(COUNTIFS('English Scores- Leveled papers'!$H$3:$KM$3,I$4,'English Scores- Leveled papers'!$H87:$KM87,"&gt;-1")=0,"",SUMIF('English Scores- Leveled papers'!$H$3:$KM$3,I$4,'English Scores- Leveled papers'!$H87:$KM87)))</f>
        <v/>
      </c>
      <c r="J88" s="89" t="str">
        <f>IF($B88="","",IF(COUNTIFS('English Scores- Leveled papers'!$H$3:$KM$3,J$4,'English Scores- Leveled papers'!$H87:$KM87,"&gt;-1")=0,"",SUMIF('English Scores- Leveled papers'!$H$3:$KM$3,J$4,'English Scores- Leveled papers'!$H87:$KM87)))</f>
        <v/>
      </c>
      <c r="K88" s="89" t="str">
        <f>IF($B88="","",IF(COUNTIFS('English Scores- Leveled papers'!$H$3:$KM$3,K$4,'English Scores- Leveled papers'!$H87:$KM87,"&gt;-1")=0,"",SUMIF('English Scores- Leveled papers'!$H$3:$KM$3,K$4,'English Scores- Leveled papers'!$H87:$KM87)))</f>
        <v/>
      </c>
      <c r="L88" s="89" t="str">
        <f>IF($B88="","",IF(COUNTIFS('English Scores- Leveled papers'!$H$3:$KM$3,L$4,'English Scores- Leveled papers'!$H87:$KM87,"&gt;-1")=0,"",SUMIF('English Scores- Leveled papers'!$H$3:$KM$3,L$4,'English Scores- Leveled papers'!$H87:$KM87)))</f>
        <v/>
      </c>
      <c r="M88" s="89" t="str">
        <f>IF($B88="","",IF(COUNTIFS('English Scores- Leveled papers'!$H$3:$KM$3,M$4,'English Scores- Leveled papers'!$H87:$KM87,"&gt;-1")=0,"",SUMIF('English Scores- Leveled papers'!$H$3:$KM$3,M$4,'English Scores- Leveled papers'!$H87:$KM87)))</f>
        <v/>
      </c>
      <c r="N88" s="89" t="str">
        <f>IF($B88="","",IF(COUNTIFS('English Scores- Leveled papers'!$H$3:$KM$3,N$4,'English Scores- Leveled papers'!$H87:$KM87,"&gt;-1")=0,"",SUMIF('English Scores- Leveled papers'!$H$3:$KM$3,N$4,'English Scores- Leveled papers'!$H87:$KM87)))</f>
        <v/>
      </c>
      <c r="O88" s="89" t="str">
        <f>IF($B88="","",IF(COUNTIFS('English Scores- Leveled papers'!$H$3:$KM$3,O$4,'English Scores- Leveled papers'!$H87:$KM87,"&gt;-1")=0,"",SUMIF('English Scores- Leveled papers'!$H$3:$KM$3,O$4,'English Scores- Leveled papers'!$H87:$KM87)))</f>
        <v/>
      </c>
      <c r="P88" s="89" t="str">
        <f>IF($B88="","",IF(COUNTIFS('English Scores- Leveled papers'!$H$3:$KM$3,P$4,'English Scores- Leveled papers'!$H87:$KM87,"&gt;-1")=0,"",SUMIF('English Scores- Leveled papers'!$H$3:$KM$3,P$4,'English Scores- Leveled papers'!$H87:$KM87)))</f>
        <v/>
      </c>
      <c r="Q88" s="89" t="str">
        <f>IF($B88="","",IF(COUNTIFS('English Scores- Leveled papers'!$H$3:$KM$3,Q$4,'English Scores- Leveled papers'!$H87:$KM87,"&gt;-1")=0,"",SUMIF('English Scores- Leveled papers'!$H$3:$KM$3,Q$4,'English Scores- Leveled papers'!$H87:$KM87)))</f>
        <v/>
      </c>
      <c r="R88" s="89" t="str">
        <f>IF($B88="","",IF(COUNTIFS('English Scores- Leveled papers'!$H$3:$KM$3,R$4,'English Scores- Leveled papers'!$H87:$KM87,"&gt;-1")=0,"",SUMIF('English Scores- Leveled papers'!$H$3:$KM$3,R$4,'English Scores- Leveled papers'!$H87:$KM87)))</f>
        <v/>
      </c>
      <c r="S88" s="89" t="str">
        <f>IF($B88="","",IF(COUNTIFS('English Scores- Leveled papers'!$H$3:$KM$3,S$4,'English Scores- Leveled papers'!$H87:$KM87,"&gt;-1")=0,"",SUMIF('English Scores- Leveled papers'!$H$3:$KM$3,S$4,'English Scores- Leveled papers'!$H87:$KM87)))</f>
        <v/>
      </c>
      <c r="T88" s="89" t="str">
        <f>IF($B88="","",IF(COUNTIFS('English Scores- Leveled papers'!$H$3:$KM$3,T$4,'English Scores- Leveled papers'!$H87:$KM87,"&gt;-1")=0,"",SUMIF('English Scores- Leveled papers'!$H$3:$KM$3,T$4,'English Scores- Leveled papers'!$H87:$KM87)))</f>
        <v/>
      </c>
      <c r="U88" s="89" t="str">
        <f>IF($B88="","",IF(COUNTIFS('English Scores- Leveled papers'!$H$3:$KM$3,U$4,'English Scores- Leveled papers'!$H87:$KM87,"&gt;-1")=0,"",SUMIF('English Scores- Leveled papers'!$H$3:$KM$3,U$4,'English Scores- Leveled papers'!$H87:$KM87)))</f>
        <v/>
      </c>
      <c r="V88" s="89" t="str">
        <f>IF($B88="","",IF(COUNTIFS('English Scores- Leveled papers'!$H$3:$KM$3,V$4,'English Scores- Leveled papers'!$H87:$KM87,"&gt;-1")=0,"",SUMIF('English Scores- Leveled papers'!$H$3:$KM$3,V$4,'English Scores- Leveled papers'!$H87:$KM87)))</f>
        <v/>
      </c>
      <c r="W88" s="89" t="str">
        <f>IF($B88="","",IF(COUNTIFS('English Scores- Leveled papers'!$H$3:$KM$3,W$4,'English Scores- Leveled papers'!$H87:$KM87,"&gt;-1")=0,"",SUMIF('English Scores- Leveled papers'!$H$3:$KM$3,W$4,'English Scores- Leveled papers'!$H87:$KM87)))</f>
        <v/>
      </c>
      <c r="X88" s="89" t="str">
        <f>IF($B88="","",IF(COUNTIFS('English Scores- Leveled papers'!$H$3:$KM$3,X$4,'English Scores- Leveled papers'!$H87:$KM87,"&gt;-1")=0,"",SUMIF('English Scores- Leveled papers'!$H$3:$KM$3,X$4,'English Scores- Leveled papers'!$H87:$KM87)))</f>
        <v/>
      </c>
      <c r="Y88" s="89" t="str">
        <f>IF($B88="","",IF(COUNTIFS('English Scores- Leveled papers'!$H$3:$KM$3,Y$4,'English Scores- Leveled papers'!$H87:$KM87,"&gt;-1")=0,"",SUMIF('English Scores- Leveled papers'!$H$3:$KM$3,Y$4,'English Scores- Leveled papers'!$H87:$KM87)))</f>
        <v/>
      </c>
      <c r="Z88" s="89" t="str">
        <f>IF($B88="","",IF(COUNTIFS('English Scores- Leveled papers'!$H$3:$KM$3,Z$4,'English Scores- Leveled papers'!$H87:$KM87,"&gt;-1")=0,"",SUMIF('English Scores- Leveled papers'!$H$3:$KM$3,Z$4,'English Scores- Leveled papers'!$H87:$KM87)))</f>
        <v/>
      </c>
      <c r="AA88" s="89" t="str">
        <f>IF($B88="","",IF(COUNTIFS('English Scores- Leveled papers'!$H$3:$KM$3,AA$4,'English Scores- Leveled papers'!$H87:$KM87,"&gt;-1")=0,"",SUMIF('English Scores- Leveled papers'!$H$3:$KM$3,AA$4,'English Scores- Leveled papers'!$H87:$KM87)))</f>
        <v/>
      </c>
      <c r="AB88" s="89" t="str">
        <f>IF($B88="","",IF(COUNTIFS('English Scores- Leveled papers'!$H$3:$KM$3,AB$4,'English Scores- Leveled papers'!$H87:$KM87,"&gt;-1")=0,"",SUMIF('English Scores- Leveled papers'!$H$3:$KM$3,AB$4,'English Scores- Leveled papers'!$H87:$KM87)))</f>
        <v/>
      </c>
      <c r="AC88" s="89" t="str">
        <f>IF($B88="","",IF(COUNTIFS('English Scores- Leveled papers'!$H$3:$KM$3,AC$4,'English Scores- Leveled papers'!$H87:$KM87,"&gt;-1")=0,"",SUMIF('English Scores- Leveled papers'!$H$3:$KM$3,AC$4,'English Scores- Leveled papers'!$H87:$KM87)))</f>
        <v/>
      </c>
      <c r="AD88" s="89" t="str">
        <f>IF($B88="","",IF(COUNTIFS('English Scores- Leveled papers'!$H$3:$KM$3,AD$4,'English Scores- Leveled papers'!$H87:$KM87,"&gt;-1")=0,"",SUMIF('English Scores- Leveled papers'!$H$3:$KM$3,AD$4,'English Scores- Leveled papers'!$H87:$KM87)))</f>
        <v/>
      </c>
      <c r="AE88" s="89" t="str">
        <f>IF($B88="","",IF(COUNTIFS('English Scores- Leveled papers'!$H$3:$KM$3,AE$4,'English Scores- Leveled papers'!$H87:$KM87,"&gt;-1")=0,"",SUMIF('English Scores- Leveled papers'!$H$3:$KM$3,AE$4,'English Scores- Leveled papers'!$H87:$KM87)))</f>
        <v/>
      </c>
      <c r="AF88" s="89" t="str">
        <f>IF($B88="","",IF(COUNTIFS('English Scores- Leveled papers'!$H$3:$KM$3,AF$4,'English Scores- Leveled papers'!$H87:$KM87,"&gt;-1")=0,"",SUMIF('English Scores- Leveled papers'!$H$3:$KM$3,AF$4,'English Scores- Leveled papers'!$H87:$KM87)))</f>
        <v/>
      </c>
      <c r="AG88" s="89" t="str">
        <f>IF($B88="","",IF(COUNTIFS('English Scores- Leveled papers'!$H$3:$KM$3,AG$4,'English Scores- Leveled papers'!$H87:$KM87,"&gt;-1")=0,"",SUMIF('English Scores- Leveled papers'!$H$3:$KM$3,AG$4,'English Scores- Leveled papers'!$H87:$KM87)))</f>
        <v/>
      </c>
      <c r="AH88" s="89" t="str">
        <f>IF($B88="","",IF(COUNTIFS('English Scores- Leveled papers'!$H$3:$KM$3,AH$4,'English Scores- Leveled papers'!$H87:$KM87,"&gt;-1")=0,"",SUMIF('English Scores- Leveled papers'!$H$3:$KM$3,AH$4,'English Scores- Leveled papers'!$H87:$KM87)))</f>
        <v/>
      </c>
      <c r="AI88" s="89" t="str">
        <f>IF($B88="","",IF(COUNTIFS('English Scores- Leveled papers'!$H$3:$KM$3,AI$4,'English Scores- Leveled papers'!$H87:$KM87,"&gt;-1")=0,"",SUMIF('English Scores- Leveled papers'!$H$3:$KM$3,AI$4,'English Scores- Leveled papers'!$H87:$KM87)))</f>
        <v/>
      </c>
      <c r="AJ88" s="89" t="str">
        <f>IF($B88="","",IF(COUNTIFS('English Scores- Leveled papers'!$H$3:$KM$3,AJ$4,'English Scores- Leveled papers'!$H87:$KM87,"&gt;-1")=0,"",SUMIF('English Scores- Leveled papers'!$H$3:$KM$3,AJ$4,'English Scores- Leveled papers'!$H87:$KM87)))</f>
        <v/>
      </c>
      <c r="AK88" s="89" t="str">
        <f>IF($B88="","",IF(COUNTIFS('English Scores- Leveled papers'!$H$3:$KM$3,AK$4,'English Scores- Leveled papers'!$H87:$KM87,"&gt;-1")=0,"",SUMIF('English Scores- Leveled papers'!$H$3:$KM$3,AK$4,'English Scores- Leveled papers'!$H87:$KM87)))</f>
        <v/>
      </c>
      <c r="AL88" s="89" t="str">
        <f>IF($B88="","",IF(COUNTIFS('English Scores- Leveled papers'!$H$3:$KM$3,AL$4,'English Scores- Leveled papers'!$H87:$KM87,"&gt;-1")=0,"",SUMIF('English Scores- Leveled papers'!$H$3:$KM$3,AL$4,'English Scores- Leveled papers'!$H87:$KM87)))</f>
        <v/>
      </c>
      <c r="AM88" s="89" t="str">
        <f>IF($B88="","",IF(COUNTIFS('English Scores- Leveled papers'!$H$3:$KM$3,AM$4,'English Scores- Leveled papers'!$H87:$KM87,"&gt;-1")=0,"",SUMIF('English Scores- Leveled papers'!$H$3:$KM$3,AM$4,'English Scores- Leveled papers'!$H87:$KM87)))</f>
        <v/>
      </c>
      <c r="AN88" s="89" t="str">
        <f>IF($B88="","",IF(COUNTIFS('English Scores- Leveled papers'!$H$3:$KM$3,AN$4,'English Scores- Leveled papers'!$H87:$KM87,"&gt;-1")=0,"",SUMIF('English Scores- Leveled papers'!$H$3:$KM$3,AN$4,'English Scores- Leveled papers'!$H87:$KM87)))</f>
        <v/>
      </c>
      <c r="AO88" s="89" t="str">
        <f>IF($B88="","",IF(COUNTIFS('English Scores- Leveled papers'!$H$3:$KM$3,AO$4,'English Scores- Leveled papers'!$H87:$KM87,"&gt;-1")=0,"",SUMIF('English Scores- Leveled papers'!$H$3:$KM$3,AO$4,'English Scores- Leveled papers'!$H87:$KM87)))</f>
        <v/>
      </c>
      <c r="AP88" s="89" t="str">
        <f>IF($B88="","",IF(COUNTIFS('English Scores- Leveled papers'!$H$3:$KM$3,AP$4,'English Scores- Leveled papers'!$H87:$KM87,"&gt;-1")=0,"",SUMIF('English Scores- Leveled papers'!$H$3:$KM$3,AP$4,'English Scores- Leveled papers'!$H87:$KM87)))</f>
        <v/>
      </c>
      <c r="AQ88" s="89" t="str">
        <f>IF($B88="","",IF(COUNTIFS('English Scores- Leveled papers'!$H$3:$KM$3,AQ$4,'English Scores- Leveled papers'!$H87:$KM87,"&gt;-1")=0,"",SUMIF('English Scores- Leveled papers'!$H$3:$KM$3,AQ$4,'English Scores- Leveled papers'!$H87:$KM87)))</f>
        <v/>
      </c>
      <c r="AR88" s="89" t="str">
        <f>IF($B88="","",IF(COUNTIFS('English Scores- Leveled papers'!$H$3:$KM$3,AR$4,'English Scores- Leveled papers'!$H87:$KM87,"&gt;-1")=0,"",SUMIF('English Scores- Leveled papers'!$H$3:$KM$3,AR$4,'English Scores- Leveled papers'!$H87:$KM87)))</f>
        <v/>
      </c>
      <c r="AS88" s="89" t="str">
        <f>IF($B88="","",IF(COUNTIFS('English Scores- Leveled papers'!$H$3:$KM$3,AS$4,'English Scores- Leveled papers'!$H87:$KM87,"&gt;-1")=0,"",SUMIF('English Scores- Leveled papers'!$H$3:$KM$3,AS$4,'English Scores- Leveled papers'!$H87:$KM87)))</f>
        <v/>
      </c>
      <c r="AT88" s="89" t="str">
        <f>IF($B88="","",IF(COUNTIFS('English Scores- Leveled papers'!$H$3:$KM$3,AT$4,'English Scores- Leveled papers'!$H87:$KM87,"&gt;-1")=0,"",SUMIF('English Scores- Leveled papers'!$H$3:$KM$3,AT$4,'English Scores- Leveled papers'!$H87:$KM87)))</f>
        <v/>
      </c>
      <c r="AU88" s="89" t="str">
        <f>IF($B88="","",IF(COUNTIFS('English Scores- Leveled papers'!$H$3:$KM$3,AU$4,'English Scores- Leveled papers'!$H87:$KM87,"&gt;-1")=0,"",SUMIF('English Scores- Leveled papers'!$H$3:$KM$3,AU$4,'English Scores- Leveled papers'!$H87:$KM87)))</f>
        <v/>
      </c>
      <c r="AV88" s="89" t="str">
        <f>IF($B88="","",IF(COUNTIFS('English Scores- Leveled papers'!$H$3:$KM$3,AV$4,'English Scores- Leveled papers'!$H87:$KM87,"&gt;-1")=0,"",SUMIF('English Scores- Leveled papers'!$H$3:$KM$3,AV$4,'English Scores- Leveled papers'!$H87:$KM87)))</f>
        <v/>
      </c>
      <c r="AW88" s="89" t="str">
        <f>IF($B88="","",IF(COUNTIFS('English Scores- Leveled papers'!$H$3:$KM$3,AW$4,'English Scores- Leveled papers'!$H87:$KM87,"&gt;-1")=0,"",SUMIF('English Scores- Leveled papers'!$H$3:$KM$3,AW$4,'English Scores- Leveled papers'!$H87:$KM87)))</f>
        <v/>
      </c>
      <c r="AX88" s="89" t="str">
        <f>IF($B88="","",IF(COUNTIFS('English Scores- Leveled papers'!$H$3:$KM$3,AX$4,'English Scores- Leveled papers'!$H87:$KM87,"&gt;-1")=0,"",SUMIF('English Scores- Leveled papers'!$H$3:$KM$3,AX$4,'English Scores- Leveled papers'!$H87:$KM87)))</f>
        <v/>
      </c>
      <c r="AY88" s="89" t="str">
        <f>IF($B88="","",IF(COUNTIFS('English Scores- Leveled papers'!$H$3:$KM$3,AY$4,'English Scores- Leveled papers'!$H87:$KM87,"&gt;-1")=0,"",SUMIF('English Scores- Leveled papers'!$H$3:$KM$3,AY$4,'English Scores- Leveled papers'!$H87:$KM87)))</f>
        <v/>
      </c>
      <c r="AZ88" s="89" t="str">
        <f>IF($B88="","",IF(COUNTIFS('English Scores- Leveled papers'!$H$3:$KM$3,AZ$4,'English Scores- Leveled papers'!$H87:$KM87,"&gt;-1")=0,"",SUMIF('English Scores- Leveled papers'!$H$3:$KM$3,AZ$4,'English Scores- Leveled papers'!$H87:$KM87)))</f>
        <v/>
      </c>
      <c r="BA88" s="89" t="str">
        <f>IF($B88="","",IF(COUNTIFS('English Scores- Leveled papers'!$H$3:$KM$3,BA$4,'English Scores- Leveled papers'!$H87:$KM87,"&gt;-1")=0,"",SUMIF('English Scores- Leveled papers'!$H$3:$KM$3,BA$4,'English Scores- Leveled papers'!$H87:$KM87)))</f>
        <v/>
      </c>
      <c r="BB88" s="89" t="str">
        <f>IF($B88="","",IF(COUNTIFS('English Scores- Leveled papers'!$H$3:$KM$3,BB$4,'English Scores- Leveled papers'!$H87:$KM87,"&gt;-1")=0,"",SUMIF('English Scores- Leveled papers'!$H$3:$KM$3,BB$4,'English Scores- Leveled papers'!$H87:$KM87)))</f>
        <v/>
      </c>
      <c r="BC88" s="89" t="str">
        <f>IF($B88="","",IF(COUNTIFS('English Scores- Leveled papers'!$H$3:$KM$3,BC$4,'English Scores- Leveled papers'!$H87:$KM87,"&gt;-1")=0,"",SUMIF('English Scores- Leveled papers'!$H$3:$KM$3,BC$4,'English Scores- Leveled papers'!$H87:$KM87)))</f>
        <v/>
      </c>
      <c r="BD88" s="89" t="str">
        <f>IF($B88="","",IF(COUNTIFS('English Scores- Leveled papers'!$H$3:$KM$3,BD$4,'English Scores- Leveled papers'!$H87:$KM87,"&gt;-1")=0,"",SUMIF('English Scores- Leveled papers'!$H$3:$KM$3,BD$4,'English Scores- Leveled papers'!$H87:$KM87)))</f>
        <v/>
      </c>
      <c r="BE88" s="89" t="str">
        <f>IF($B88="","",IF(COUNTIFS('English Scores- Leveled papers'!$H$3:$KM$3,BE$4,'English Scores- Leveled papers'!$H87:$KM87,"&gt;-1")=0,"",SUMIF('English Scores- Leveled papers'!$H$3:$KM$3,BE$4,'English Scores- Leveled papers'!$H87:$KM87)))</f>
        <v/>
      </c>
      <c r="BF88" s="89" t="str">
        <f>IF($B88="","",IF(COUNTIFS('English Scores- Leveled papers'!$H$3:$KM$3,BF$4,'English Scores- Leveled papers'!$H87:$KM87,"&gt;-1")=0,"",SUMIF('English Scores- Leveled papers'!$H$3:$KM$3,BF$4,'English Scores- Leveled papers'!$H87:$KM87)))</f>
        <v/>
      </c>
      <c r="BG88" s="89" t="str">
        <f>IF($B88="","",IF(COUNTIFS('English Scores- Leveled papers'!$H$3:$KM$3,BG$4,'English Scores- Leveled papers'!$H87:$KM87,"&gt;-1")=0,"",SUMIF('English Scores- Leveled papers'!$H$3:$KM$3,BG$4,'English Scores- Leveled papers'!$H87:$KM87)))</f>
        <v/>
      </c>
      <c r="BH88" s="89" t="str">
        <f>IF($B88="","",IF(COUNTIFS('English Scores- Leveled papers'!$H$3:$KM$3,BH$4,'English Scores- Leveled papers'!$H87:$KM87,"&gt;-1")=0,"",SUMIF('English Scores- Leveled papers'!$H$3:$KM$3,BH$4,'English Scores- Leveled papers'!$H87:$KM87)))</f>
        <v/>
      </c>
      <c r="BI88" s="89" t="str">
        <f>IF($B88="","",IF(COUNTIFS('English Scores- Leveled papers'!$H$3:$KM$3,BI$4,'English Scores- Leveled papers'!$H87:$KM87,"&gt;-1")=0,"",SUMIF('English Scores- Leveled papers'!$H$3:$KM$3,BI$4,'English Scores- Leveled papers'!$H87:$KM87)))</f>
        <v/>
      </c>
      <c r="BJ88" s="89" t="str">
        <f>IF($B88="","",IF(COUNTIFS('English Scores- Leveled papers'!$H$3:$KM$3,BJ$4,'English Scores- Leveled papers'!$H87:$KM87,"&gt;-1")=0,"",SUMIF('English Scores- Leveled papers'!$H$3:$KM$3,BJ$4,'English Scores- Leveled papers'!$H87:$KM87)))</f>
        <v/>
      </c>
      <c r="BK88" s="89" t="str">
        <f>IF($B88="","",IF(COUNTIFS('English Scores- Leveled papers'!$H$3:$KM$3,BK$4,'English Scores- Leveled papers'!$H87:$KM87,"&gt;-1")=0,"",SUMIF('English Scores- Leveled papers'!$H$3:$KM$3,BK$4,'English Scores- Leveled papers'!$H87:$KM87)))</f>
        <v/>
      </c>
      <c r="BL88" s="89" t="str">
        <f>IF($B88="","",IF(COUNTIFS('English Scores- Leveled papers'!$H$3:$KM$3,BL$4,'English Scores- Leveled papers'!$H87:$KM87,"&gt;-1")=0,"",SUMIF('English Scores- Leveled papers'!$H$3:$KM$3,BL$4,'English Scores- Leveled papers'!$H87:$KM87)))</f>
        <v/>
      </c>
      <c r="BM88" s="89" t="str">
        <f>IF($B88="","",IF(COUNTIFS('Eng GLA 6th, 7th, 8th'!$E$3:$DV$3,BM$4,'Eng GLA 6th, 7th, 8th'!$E88:$DV88, "&gt;-1")=0,"",SUMIF('Eng GLA 6th, 7th, 8th'!$E$3:$DV$3,BM$4,'Eng GLA 6th, 7th, 8th'!$E88:$DV88)))</f>
        <v/>
      </c>
      <c r="BN88" s="89" t="str">
        <f>IF($B88="","",IF(COUNTIFS('Eng GLA 6th, 7th, 8th'!$E$3:$DV$3,BN$4,'Eng GLA 6th, 7th, 8th'!$E88:$DV88, "&gt;-1")=0,"",SUMIF('Eng GLA 6th, 7th, 8th'!$E$3:$DV$3,BN$4,'Eng GLA 6th, 7th, 8th'!$E88:$DV88)))</f>
        <v/>
      </c>
      <c r="BO88" s="89" t="str">
        <f>IF($B88="","",IF(COUNTIFS('Eng GLA 6th, 7th, 8th'!$E$3:$DV$3,BO$4,'Eng GLA 6th, 7th, 8th'!$E88:$DV88, "&gt;-1")=0,"",SUMIF('Eng GLA 6th, 7th, 8th'!$E$3:$DV$3,BO$4,'Eng GLA 6th, 7th, 8th'!$E88:$DV88)))</f>
        <v/>
      </c>
      <c r="BP88" s="89" t="str">
        <f>IF($B88="","",IF(COUNTIFS('Eng GLA 6th, 7th, 8th'!$E$3:$DV$3,BP$4,'Eng GLA 6th, 7th, 8th'!$E88:$DV88, "&gt;-1")=0,"",SUMIF('Eng GLA 6th, 7th, 8th'!$E$3:$DV$3,BP$4,'Eng GLA 6th, 7th, 8th'!$E88:$DV88)))</f>
        <v/>
      </c>
      <c r="BQ88" s="89" t="str">
        <f>IF($B88="","",IF(COUNTIFS('Eng GLA 6th, 7th, 8th'!$E$3:$DV$3,BQ$4,'Eng GLA 6th, 7th, 8th'!$E88:$DV88, "&gt;-1")=0,"",SUMIF('Eng GLA 6th, 7th, 8th'!$E$3:$DV$3,BQ$4,'Eng GLA 6th, 7th, 8th'!$E88:$DV88)))</f>
        <v/>
      </c>
      <c r="BR88" s="89" t="str">
        <f>IF($B88="","",IF(COUNTIFS('Eng GLA 6th, 7th, 8th'!$E$3:$DV$3,BR$4,'Eng GLA 6th, 7th, 8th'!$E88:$DV88, "&gt;-1")=0,"",SUMIF('Eng GLA 6th, 7th, 8th'!$E$3:$DV$3,BR$4,'Eng GLA 6th, 7th, 8th'!$E88:$DV88)))</f>
        <v/>
      </c>
      <c r="BS88" s="89" t="str">
        <f>IF($B88="","",IF(COUNTIFS('Eng GLA 6th, 7th, 8th'!$E$3:$DV$3,BS$4,'Eng GLA 6th, 7th, 8th'!$E88:$DV88, "&gt;-1")=0,"",SUMIF('Eng GLA 6th, 7th, 8th'!$E$3:$DV$3,BS$4,'Eng GLA 6th, 7th, 8th'!$E88:$DV88)))</f>
        <v/>
      </c>
      <c r="BT88" s="89" t="str">
        <f>IF($B88="","",IF(COUNTIFS('Eng GLA 6th, 7th, 8th'!$E$3:$DV$3,BT$4,'Eng GLA 6th, 7th, 8th'!$E88:$DV88, "&gt;-1")=0,"",SUMIF('Eng GLA 6th, 7th, 8th'!$E$3:$DV$3,BT$4,'Eng GLA 6th, 7th, 8th'!$E88:$DV88)))</f>
        <v/>
      </c>
      <c r="BU88" s="89" t="str">
        <f>IF($B88="","",IF(COUNTIFS('Eng GLA 6th, 7th, 8th'!$E$3:$DV$3,BU$4,'Eng GLA 6th, 7th, 8th'!$E88:$DV88, "&gt;-1")=0,"",SUMIF('Eng GLA 6th, 7th, 8th'!$E$3:$DV$3,BU$4,'Eng GLA 6th, 7th, 8th'!$E88:$DV88)))</f>
        <v/>
      </c>
      <c r="BV88" s="89" t="str">
        <f>IF($B88="","",IF(COUNTIFS('Eng GLA 6th, 7th, 8th'!$E$3:$DV$3,BV$4,'Eng GLA 6th, 7th, 8th'!$E88:$DV88, "&gt;-1")=0,"",SUMIF('Eng GLA 6th, 7th, 8th'!$E$3:$DV$3,BV$4,'Eng GLA 6th, 7th, 8th'!$E88:$DV88)))</f>
        <v/>
      </c>
      <c r="BW88" s="89" t="str">
        <f>IF($B88="","",IF(COUNTIFS('Eng GLA 6th, 7th, 8th'!$E$3:$DV$3,BW$4,'Eng GLA 6th, 7th, 8th'!$E88:$DV88, "&gt;-1")=0,"",SUMIF('Eng GLA 6th, 7th, 8th'!$E$3:$DV$3,BW$4,'Eng GLA 6th, 7th, 8th'!$E88:$DV88)))</f>
        <v/>
      </c>
      <c r="BX88" s="89" t="str">
        <f>IF($B88="","",IF(COUNTIFS('Eng GLA 6th, 7th, 8th'!$E$3:$DV$3,BX$4,'Eng GLA 6th, 7th, 8th'!$E88:$DV88, "&gt;-1")=0,"",SUMIF('Eng GLA 6th, 7th, 8th'!$E$3:$DV$3,BX$4,'Eng GLA 6th, 7th, 8th'!$E88:$DV88)))</f>
        <v/>
      </c>
      <c r="BY88" s="89" t="str">
        <f>IF($B88="","",IF(COUNTIFS('Eng GLA 6th, 7th, 8th'!$E$3:$DV$3,BY$4,'Eng GLA 6th, 7th, 8th'!$E88:$DV88, "&gt;-1")=0,"",SUMIF('Eng GLA 6th, 7th, 8th'!$E$3:$DV$3,BY$4,'Eng GLA 6th, 7th, 8th'!$E88:$DV88)))</f>
        <v/>
      </c>
      <c r="BZ88" s="89" t="str">
        <f>IF($B88="","",IF(COUNTIFS('Eng GLA 6th, 7th, 8th'!$E$3:$DV$3,BZ$4,'Eng GLA 6th, 7th, 8th'!$E88:$DV88, "&gt;-1")=0,"",SUMIF('Eng GLA 6th, 7th, 8th'!$E$3:$DV$3,BZ$4,'Eng GLA 6th, 7th, 8th'!$E88:$DV88)))</f>
        <v/>
      </c>
      <c r="CA88" s="89" t="str">
        <f>IF($B88="","",IF(COUNTIFS('Eng GLA 6th, 7th, 8th'!$E$3:$DV$3,CA$4,'Eng GLA 6th, 7th, 8th'!$E88:$DV88, "&gt;-1")=0,"",SUMIF('Eng GLA 6th, 7th, 8th'!$E$3:$DV$3,CA$4,'Eng GLA 6th, 7th, 8th'!$E88:$DV88)))</f>
        <v/>
      </c>
      <c r="CB88" s="426"/>
      <c r="CC88" s="133" t="str">
        <f>IFERROR(IF((COUNT('Eng GLA 6th, 7th, 8th'!E88:U88)=0)," ",(SUM('Eng GLA 6th, 7th, 8th'!E88:U88)/$CC$3)),"")</f>
        <v xml:space="preserve"> </v>
      </c>
      <c r="CD88" s="133" t="str">
        <f>IFERROR(IF((COUNT('Eng GLA 6th, 7th, 8th'!V88:AA88)=0)," ",(SUM('Eng GLA 6th, 7th, 8th'!V88:AA88)/$CD$3)),"")</f>
        <v xml:space="preserve"> </v>
      </c>
      <c r="CE88" s="133" t="str">
        <f>IFERROR(IF((COUNT('Eng GLA 6th, 7th, 8th'!AB88:AG88)=0)," ",(SUM('Eng GLA 6th, 7th, 8th'!AB88:AG88)/$CE$3)),"")</f>
        <v xml:space="preserve"> </v>
      </c>
      <c r="CF88" s="133" t="str">
        <f>IFERROR(IF((COUNT('Eng GLA 6th, 7th, 8th'!AH88:AP88)=0)," ",(SUM('Eng GLA 6th, 7th, 8th'!AH88:AP88)/$CF$3)),"")</f>
        <v xml:space="preserve"> </v>
      </c>
      <c r="CG88" s="433" t="str">
        <f>IFERROR(IF((COUNT('Eng GLA 6th, 7th, 8th'!AR88:BH88)=0)," ",(SUM('Eng GLA 6th, 7th, 8th'!AR88:BH88)/$CG$3)),"")</f>
        <v xml:space="preserve"> </v>
      </c>
      <c r="CH88" s="433" t="str">
        <f>IFERROR(IF((COUNT('Eng GLA 6th, 7th, 8th'!BI88:BN88)=0)," ",(SUM('Eng GLA 6th, 7th, 8th'!BI88:BN88)/$CH$3)),"")</f>
        <v xml:space="preserve"> </v>
      </c>
      <c r="CI88" s="433" t="str">
        <f>IFERROR(IF((COUNT('Eng GLA 6th, 7th, 8th'!BO88:BT88)=0)," ",(SUM('Eng GLA 6th, 7th, 8th'!BO88:BT88)/$CI$3)),"")</f>
        <v xml:space="preserve"> </v>
      </c>
      <c r="CJ88" s="433" t="str">
        <f>IFERROR(IF((COUNT('Eng GLA 6th, 7th, 8th'!BU88:CF88)=0)," ",(SUM('Eng GLA 6th, 7th, 8th'!BU88:CF88)/$CJ$3)),"")</f>
        <v xml:space="preserve"> </v>
      </c>
      <c r="CK88" s="433" t="str">
        <f>IFERROR(IF((COUNT('Eng GLA 6th, 7th, 8th'!CH88:CX88)=0)," ",(SUM('Eng GLA 6th, 7th, 8th'!CH88:CX88)/$CK$3)),"")</f>
        <v xml:space="preserve"> </v>
      </c>
      <c r="CL88" s="433" t="str">
        <f>IFERROR(IF((COUNT('Eng GLA 6th, 7th, 8th'!CY88:DD88)=0)," ",(SUM('Eng GLA 6th, 7th, 8th'!CY88:DD88)/$CL$3)),"")</f>
        <v xml:space="preserve"> </v>
      </c>
      <c r="CM88" s="433" t="str">
        <f>IFERROR(IF((COUNT('Eng GLA 6th, 7th, 8th'!DE88:DJ88)=0)," ",(SUM('Eng GLA 6th, 7th, 8th'!DE88:DJ88)/$CM$3)),"")</f>
        <v xml:space="preserve"> </v>
      </c>
      <c r="CN88" s="433" t="str">
        <f>IFERROR(IF((COUNT('Eng GLA 6th, 7th, 8th'!DK88:DV88)=0)," ",(SUM('Eng GLA 6th, 7th, 8th'!DK88:DV88)/$CN$3)),"")</f>
        <v xml:space="preserve"> </v>
      </c>
    </row>
    <row r="89" spans="1:92" ht="12.75" customHeight="1" x14ac:dyDescent="0.2">
      <c r="A89" s="65">
        <v>82</v>
      </c>
      <c r="B89" s="65" t="str">
        <f>'English Scores- Leveled papers'!B88</f>
        <v/>
      </c>
      <c r="C89" s="66" t="str">
        <f>'RC Mastery Check+Question type'!H86</f>
        <v/>
      </c>
      <c r="D89" s="153" t="str">
        <f>'Cover Sheet'!L86</f>
        <v/>
      </c>
      <c r="E89" s="89" t="str">
        <f>IF($B89="","",IF(COUNTIFS('English Scores- Leveled papers'!$H$3:$KM$3,E$4,'English Scores- Leveled papers'!$H88:$KM88,"&gt;-1")=0,"",SUMIF('English Scores- Leveled papers'!$H$3:$KM$3,E$4,'English Scores- Leveled papers'!$H88:$KM88)))</f>
        <v/>
      </c>
      <c r="F89" s="89" t="str">
        <f>IF($B89="","",IF(COUNTIFS('English Scores- Leveled papers'!$H$3:$KM$3,F$4,'English Scores- Leveled papers'!$H88:$KM88,"&gt;-1")=0,"",SUMIF('English Scores- Leveled papers'!$H$3:$KM$3,F$4,'English Scores- Leveled papers'!$H88:$KM88)))</f>
        <v/>
      </c>
      <c r="G89" s="89" t="str">
        <f>IF($B89="","",IF(COUNTIFS('English Scores- Leveled papers'!$H$3:$KM$3,G$4,'English Scores- Leveled papers'!$H88:$KM88,"&gt;-1")=0,"",SUMIF('English Scores- Leveled papers'!$H$3:$KM$3,G$4,'English Scores- Leveled papers'!$H88:$KM88)))</f>
        <v/>
      </c>
      <c r="H89" s="89" t="str">
        <f>IF($B89="","",IF(COUNTIFS('English Scores- Leveled papers'!$H$3:$KM$3,H$4,'English Scores- Leveled papers'!$H88:$KM88,"&gt;-1")=0,"",SUMIF('English Scores- Leveled papers'!$H$3:$KM$3,H$4,'English Scores- Leveled papers'!$H88:$KM88)))</f>
        <v/>
      </c>
      <c r="I89" s="89" t="str">
        <f>IF($B89="","",IF(COUNTIFS('English Scores- Leveled papers'!$H$3:$KM$3,I$4,'English Scores- Leveled papers'!$H88:$KM88,"&gt;-1")=0,"",SUMIF('English Scores- Leveled papers'!$H$3:$KM$3,I$4,'English Scores- Leveled papers'!$H88:$KM88)))</f>
        <v/>
      </c>
      <c r="J89" s="89" t="str">
        <f>IF($B89="","",IF(COUNTIFS('English Scores- Leveled papers'!$H$3:$KM$3,J$4,'English Scores- Leveled papers'!$H88:$KM88,"&gt;-1")=0,"",SUMIF('English Scores- Leveled papers'!$H$3:$KM$3,J$4,'English Scores- Leveled papers'!$H88:$KM88)))</f>
        <v/>
      </c>
      <c r="K89" s="89" t="str">
        <f>IF($B89="","",IF(COUNTIFS('English Scores- Leveled papers'!$H$3:$KM$3,K$4,'English Scores- Leveled papers'!$H88:$KM88,"&gt;-1")=0,"",SUMIF('English Scores- Leveled papers'!$H$3:$KM$3,K$4,'English Scores- Leveled papers'!$H88:$KM88)))</f>
        <v/>
      </c>
      <c r="L89" s="89" t="str">
        <f>IF($B89="","",IF(COUNTIFS('English Scores- Leveled papers'!$H$3:$KM$3,L$4,'English Scores- Leveled papers'!$H88:$KM88,"&gt;-1")=0,"",SUMIF('English Scores- Leveled papers'!$H$3:$KM$3,L$4,'English Scores- Leveled papers'!$H88:$KM88)))</f>
        <v/>
      </c>
      <c r="M89" s="89" t="str">
        <f>IF($B89="","",IF(COUNTIFS('English Scores- Leveled papers'!$H$3:$KM$3,M$4,'English Scores- Leveled papers'!$H88:$KM88,"&gt;-1")=0,"",SUMIF('English Scores- Leveled papers'!$H$3:$KM$3,M$4,'English Scores- Leveled papers'!$H88:$KM88)))</f>
        <v/>
      </c>
      <c r="N89" s="89" t="str">
        <f>IF($B89="","",IF(COUNTIFS('English Scores- Leveled papers'!$H$3:$KM$3,N$4,'English Scores- Leveled papers'!$H88:$KM88,"&gt;-1")=0,"",SUMIF('English Scores- Leveled papers'!$H$3:$KM$3,N$4,'English Scores- Leveled papers'!$H88:$KM88)))</f>
        <v/>
      </c>
      <c r="O89" s="89" t="str">
        <f>IF($B89="","",IF(COUNTIFS('English Scores- Leveled papers'!$H$3:$KM$3,O$4,'English Scores- Leveled papers'!$H88:$KM88,"&gt;-1")=0,"",SUMIF('English Scores- Leveled papers'!$H$3:$KM$3,O$4,'English Scores- Leveled papers'!$H88:$KM88)))</f>
        <v/>
      </c>
      <c r="P89" s="89" t="str">
        <f>IF($B89="","",IF(COUNTIFS('English Scores- Leveled papers'!$H$3:$KM$3,P$4,'English Scores- Leveled papers'!$H88:$KM88,"&gt;-1")=0,"",SUMIF('English Scores- Leveled papers'!$H$3:$KM$3,P$4,'English Scores- Leveled papers'!$H88:$KM88)))</f>
        <v/>
      </c>
      <c r="Q89" s="89" t="str">
        <f>IF($B89="","",IF(COUNTIFS('English Scores- Leveled papers'!$H$3:$KM$3,Q$4,'English Scores- Leveled papers'!$H88:$KM88,"&gt;-1")=0,"",SUMIF('English Scores- Leveled papers'!$H$3:$KM$3,Q$4,'English Scores- Leveled papers'!$H88:$KM88)))</f>
        <v/>
      </c>
      <c r="R89" s="89" t="str">
        <f>IF($B89="","",IF(COUNTIFS('English Scores- Leveled papers'!$H$3:$KM$3,R$4,'English Scores- Leveled papers'!$H88:$KM88,"&gt;-1")=0,"",SUMIF('English Scores- Leveled papers'!$H$3:$KM$3,R$4,'English Scores- Leveled papers'!$H88:$KM88)))</f>
        <v/>
      </c>
      <c r="S89" s="89" t="str">
        <f>IF($B89="","",IF(COUNTIFS('English Scores- Leveled papers'!$H$3:$KM$3,S$4,'English Scores- Leveled papers'!$H88:$KM88,"&gt;-1")=0,"",SUMIF('English Scores- Leveled papers'!$H$3:$KM$3,S$4,'English Scores- Leveled papers'!$H88:$KM88)))</f>
        <v/>
      </c>
      <c r="T89" s="89" t="str">
        <f>IF($B89="","",IF(COUNTIFS('English Scores- Leveled papers'!$H$3:$KM$3,T$4,'English Scores- Leveled papers'!$H88:$KM88,"&gt;-1")=0,"",SUMIF('English Scores- Leveled papers'!$H$3:$KM$3,T$4,'English Scores- Leveled papers'!$H88:$KM88)))</f>
        <v/>
      </c>
      <c r="U89" s="89" t="str">
        <f>IF($B89="","",IF(COUNTIFS('English Scores- Leveled papers'!$H$3:$KM$3,U$4,'English Scores- Leveled papers'!$H88:$KM88,"&gt;-1")=0,"",SUMIF('English Scores- Leveled papers'!$H$3:$KM$3,U$4,'English Scores- Leveled papers'!$H88:$KM88)))</f>
        <v/>
      </c>
      <c r="V89" s="89" t="str">
        <f>IF($B89="","",IF(COUNTIFS('English Scores- Leveled papers'!$H$3:$KM$3,V$4,'English Scores- Leveled papers'!$H88:$KM88,"&gt;-1")=0,"",SUMIF('English Scores- Leveled papers'!$H$3:$KM$3,V$4,'English Scores- Leveled papers'!$H88:$KM88)))</f>
        <v/>
      </c>
      <c r="W89" s="89" t="str">
        <f>IF($B89="","",IF(COUNTIFS('English Scores- Leveled papers'!$H$3:$KM$3,W$4,'English Scores- Leveled papers'!$H88:$KM88,"&gt;-1")=0,"",SUMIF('English Scores- Leveled papers'!$H$3:$KM$3,W$4,'English Scores- Leveled papers'!$H88:$KM88)))</f>
        <v/>
      </c>
      <c r="X89" s="89" t="str">
        <f>IF($B89="","",IF(COUNTIFS('English Scores- Leveled papers'!$H$3:$KM$3,X$4,'English Scores- Leveled papers'!$H88:$KM88,"&gt;-1")=0,"",SUMIF('English Scores- Leveled papers'!$H$3:$KM$3,X$4,'English Scores- Leveled papers'!$H88:$KM88)))</f>
        <v/>
      </c>
      <c r="Y89" s="89" t="str">
        <f>IF($B89="","",IF(COUNTIFS('English Scores- Leveled papers'!$H$3:$KM$3,Y$4,'English Scores- Leveled papers'!$H88:$KM88,"&gt;-1")=0,"",SUMIF('English Scores- Leveled papers'!$H$3:$KM$3,Y$4,'English Scores- Leveled papers'!$H88:$KM88)))</f>
        <v/>
      </c>
      <c r="Z89" s="89" t="str">
        <f>IF($B89="","",IF(COUNTIFS('English Scores- Leveled papers'!$H$3:$KM$3,Z$4,'English Scores- Leveled papers'!$H88:$KM88,"&gt;-1")=0,"",SUMIF('English Scores- Leveled papers'!$H$3:$KM$3,Z$4,'English Scores- Leveled papers'!$H88:$KM88)))</f>
        <v/>
      </c>
      <c r="AA89" s="89" t="str">
        <f>IF($B89="","",IF(COUNTIFS('English Scores- Leveled papers'!$H$3:$KM$3,AA$4,'English Scores- Leveled papers'!$H88:$KM88,"&gt;-1")=0,"",SUMIF('English Scores- Leveled papers'!$H$3:$KM$3,AA$4,'English Scores- Leveled papers'!$H88:$KM88)))</f>
        <v/>
      </c>
      <c r="AB89" s="89" t="str">
        <f>IF($B89="","",IF(COUNTIFS('English Scores- Leveled papers'!$H$3:$KM$3,AB$4,'English Scores- Leveled papers'!$H88:$KM88,"&gt;-1")=0,"",SUMIF('English Scores- Leveled papers'!$H$3:$KM$3,AB$4,'English Scores- Leveled papers'!$H88:$KM88)))</f>
        <v/>
      </c>
      <c r="AC89" s="89" t="str">
        <f>IF($B89="","",IF(COUNTIFS('English Scores- Leveled papers'!$H$3:$KM$3,AC$4,'English Scores- Leveled papers'!$H88:$KM88,"&gt;-1")=0,"",SUMIF('English Scores- Leveled papers'!$H$3:$KM$3,AC$4,'English Scores- Leveled papers'!$H88:$KM88)))</f>
        <v/>
      </c>
      <c r="AD89" s="89" t="str">
        <f>IF($B89="","",IF(COUNTIFS('English Scores- Leveled papers'!$H$3:$KM$3,AD$4,'English Scores- Leveled papers'!$H88:$KM88,"&gt;-1")=0,"",SUMIF('English Scores- Leveled papers'!$H$3:$KM$3,AD$4,'English Scores- Leveled papers'!$H88:$KM88)))</f>
        <v/>
      </c>
      <c r="AE89" s="89" t="str">
        <f>IF($B89="","",IF(COUNTIFS('English Scores- Leveled papers'!$H$3:$KM$3,AE$4,'English Scores- Leveled papers'!$H88:$KM88,"&gt;-1")=0,"",SUMIF('English Scores- Leveled papers'!$H$3:$KM$3,AE$4,'English Scores- Leveled papers'!$H88:$KM88)))</f>
        <v/>
      </c>
      <c r="AF89" s="89" t="str">
        <f>IF($B89="","",IF(COUNTIFS('English Scores- Leveled papers'!$H$3:$KM$3,AF$4,'English Scores- Leveled papers'!$H88:$KM88,"&gt;-1")=0,"",SUMIF('English Scores- Leveled papers'!$H$3:$KM$3,AF$4,'English Scores- Leveled papers'!$H88:$KM88)))</f>
        <v/>
      </c>
      <c r="AG89" s="89" t="str">
        <f>IF($B89="","",IF(COUNTIFS('English Scores- Leveled papers'!$H$3:$KM$3,AG$4,'English Scores- Leveled papers'!$H88:$KM88,"&gt;-1")=0,"",SUMIF('English Scores- Leveled papers'!$H$3:$KM$3,AG$4,'English Scores- Leveled papers'!$H88:$KM88)))</f>
        <v/>
      </c>
      <c r="AH89" s="89" t="str">
        <f>IF($B89="","",IF(COUNTIFS('English Scores- Leveled papers'!$H$3:$KM$3,AH$4,'English Scores- Leveled papers'!$H88:$KM88,"&gt;-1")=0,"",SUMIF('English Scores- Leveled papers'!$H$3:$KM$3,AH$4,'English Scores- Leveled papers'!$H88:$KM88)))</f>
        <v/>
      </c>
      <c r="AI89" s="89" t="str">
        <f>IF($B89="","",IF(COUNTIFS('English Scores- Leveled papers'!$H$3:$KM$3,AI$4,'English Scores- Leveled papers'!$H88:$KM88,"&gt;-1")=0,"",SUMIF('English Scores- Leveled papers'!$H$3:$KM$3,AI$4,'English Scores- Leveled papers'!$H88:$KM88)))</f>
        <v/>
      </c>
      <c r="AJ89" s="89" t="str">
        <f>IF($B89="","",IF(COUNTIFS('English Scores- Leveled papers'!$H$3:$KM$3,AJ$4,'English Scores- Leveled papers'!$H88:$KM88,"&gt;-1")=0,"",SUMIF('English Scores- Leveled papers'!$H$3:$KM$3,AJ$4,'English Scores- Leveled papers'!$H88:$KM88)))</f>
        <v/>
      </c>
      <c r="AK89" s="89" t="str">
        <f>IF($B89="","",IF(COUNTIFS('English Scores- Leveled papers'!$H$3:$KM$3,AK$4,'English Scores- Leveled papers'!$H88:$KM88,"&gt;-1")=0,"",SUMIF('English Scores- Leveled papers'!$H$3:$KM$3,AK$4,'English Scores- Leveled papers'!$H88:$KM88)))</f>
        <v/>
      </c>
      <c r="AL89" s="89" t="str">
        <f>IF($B89="","",IF(COUNTIFS('English Scores- Leveled papers'!$H$3:$KM$3,AL$4,'English Scores- Leveled papers'!$H88:$KM88,"&gt;-1")=0,"",SUMIF('English Scores- Leveled papers'!$H$3:$KM$3,AL$4,'English Scores- Leveled papers'!$H88:$KM88)))</f>
        <v/>
      </c>
      <c r="AM89" s="89" t="str">
        <f>IF($B89="","",IF(COUNTIFS('English Scores- Leveled papers'!$H$3:$KM$3,AM$4,'English Scores- Leveled papers'!$H88:$KM88,"&gt;-1")=0,"",SUMIF('English Scores- Leveled papers'!$H$3:$KM$3,AM$4,'English Scores- Leveled papers'!$H88:$KM88)))</f>
        <v/>
      </c>
      <c r="AN89" s="89" t="str">
        <f>IF($B89="","",IF(COUNTIFS('English Scores- Leveled papers'!$H$3:$KM$3,AN$4,'English Scores- Leveled papers'!$H88:$KM88,"&gt;-1")=0,"",SUMIF('English Scores- Leveled papers'!$H$3:$KM$3,AN$4,'English Scores- Leveled papers'!$H88:$KM88)))</f>
        <v/>
      </c>
      <c r="AO89" s="89" t="str">
        <f>IF($B89="","",IF(COUNTIFS('English Scores- Leveled papers'!$H$3:$KM$3,AO$4,'English Scores- Leveled papers'!$H88:$KM88,"&gt;-1")=0,"",SUMIF('English Scores- Leveled papers'!$H$3:$KM$3,AO$4,'English Scores- Leveled papers'!$H88:$KM88)))</f>
        <v/>
      </c>
      <c r="AP89" s="89" t="str">
        <f>IF($B89="","",IF(COUNTIFS('English Scores- Leveled papers'!$H$3:$KM$3,AP$4,'English Scores- Leveled papers'!$H88:$KM88,"&gt;-1")=0,"",SUMIF('English Scores- Leveled papers'!$H$3:$KM$3,AP$4,'English Scores- Leveled papers'!$H88:$KM88)))</f>
        <v/>
      </c>
      <c r="AQ89" s="89" t="str">
        <f>IF($B89="","",IF(COUNTIFS('English Scores- Leveled papers'!$H$3:$KM$3,AQ$4,'English Scores- Leveled papers'!$H88:$KM88,"&gt;-1")=0,"",SUMIF('English Scores- Leveled papers'!$H$3:$KM$3,AQ$4,'English Scores- Leveled papers'!$H88:$KM88)))</f>
        <v/>
      </c>
      <c r="AR89" s="89" t="str">
        <f>IF($B89="","",IF(COUNTIFS('English Scores- Leveled papers'!$H$3:$KM$3,AR$4,'English Scores- Leveled papers'!$H88:$KM88,"&gt;-1")=0,"",SUMIF('English Scores- Leveled papers'!$H$3:$KM$3,AR$4,'English Scores- Leveled papers'!$H88:$KM88)))</f>
        <v/>
      </c>
      <c r="AS89" s="89" t="str">
        <f>IF($B89="","",IF(COUNTIFS('English Scores- Leveled papers'!$H$3:$KM$3,AS$4,'English Scores- Leveled papers'!$H88:$KM88,"&gt;-1")=0,"",SUMIF('English Scores- Leveled papers'!$H$3:$KM$3,AS$4,'English Scores- Leveled papers'!$H88:$KM88)))</f>
        <v/>
      </c>
      <c r="AT89" s="89" t="str">
        <f>IF($B89="","",IF(COUNTIFS('English Scores- Leveled papers'!$H$3:$KM$3,AT$4,'English Scores- Leveled papers'!$H88:$KM88,"&gt;-1")=0,"",SUMIF('English Scores- Leveled papers'!$H$3:$KM$3,AT$4,'English Scores- Leveled papers'!$H88:$KM88)))</f>
        <v/>
      </c>
      <c r="AU89" s="89" t="str">
        <f>IF($B89="","",IF(COUNTIFS('English Scores- Leveled papers'!$H$3:$KM$3,AU$4,'English Scores- Leveled papers'!$H88:$KM88,"&gt;-1")=0,"",SUMIF('English Scores- Leveled papers'!$H$3:$KM$3,AU$4,'English Scores- Leveled papers'!$H88:$KM88)))</f>
        <v/>
      </c>
      <c r="AV89" s="89" t="str">
        <f>IF($B89="","",IF(COUNTIFS('English Scores- Leveled papers'!$H$3:$KM$3,AV$4,'English Scores- Leveled papers'!$H88:$KM88,"&gt;-1")=0,"",SUMIF('English Scores- Leveled papers'!$H$3:$KM$3,AV$4,'English Scores- Leveled papers'!$H88:$KM88)))</f>
        <v/>
      </c>
      <c r="AW89" s="89" t="str">
        <f>IF($B89="","",IF(COUNTIFS('English Scores- Leveled papers'!$H$3:$KM$3,AW$4,'English Scores- Leveled papers'!$H88:$KM88,"&gt;-1")=0,"",SUMIF('English Scores- Leveled papers'!$H$3:$KM$3,AW$4,'English Scores- Leveled papers'!$H88:$KM88)))</f>
        <v/>
      </c>
      <c r="AX89" s="89" t="str">
        <f>IF($B89="","",IF(COUNTIFS('English Scores- Leveled papers'!$H$3:$KM$3,AX$4,'English Scores- Leveled papers'!$H88:$KM88,"&gt;-1")=0,"",SUMIF('English Scores- Leveled papers'!$H$3:$KM$3,AX$4,'English Scores- Leveled papers'!$H88:$KM88)))</f>
        <v/>
      </c>
      <c r="AY89" s="89" t="str">
        <f>IF($B89="","",IF(COUNTIFS('English Scores- Leveled papers'!$H$3:$KM$3,AY$4,'English Scores- Leveled papers'!$H88:$KM88,"&gt;-1")=0,"",SUMIF('English Scores- Leveled papers'!$H$3:$KM$3,AY$4,'English Scores- Leveled papers'!$H88:$KM88)))</f>
        <v/>
      </c>
      <c r="AZ89" s="89" t="str">
        <f>IF($B89="","",IF(COUNTIFS('English Scores- Leveled papers'!$H$3:$KM$3,AZ$4,'English Scores- Leveled papers'!$H88:$KM88,"&gt;-1")=0,"",SUMIF('English Scores- Leveled papers'!$H$3:$KM$3,AZ$4,'English Scores- Leveled papers'!$H88:$KM88)))</f>
        <v/>
      </c>
      <c r="BA89" s="89" t="str">
        <f>IF($B89="","",IF(COUNTIFS('English Scores- Leveled papers'!$H$3:$KM$3,BA$4,'English Scores- Leveled papers'!$H88:$KM88,"&gt;-1")=0,"",SUMIF('English Scores- Leveled papers'!$H$3:$KM$3,BA$4,'English Scores- Leveled papers'!$H88:$KM88)))</f>
        <v/>
      </c>
      <c r="BB89" s="89" t="str">
        <f>IF($B89="","",IF(COUNTIFS('English Scores- Leveled papers'!$H$3:$KM$3,BB$4,'English Scores- Leveled papers'!$H88:$KM88,"&gt;-1")=0,"",SUMIF('English Scores- Leveled papers'!$H$3:$KM$3,BB$4,'English Scores- Leveled papers'!$H88:$KM88)))</f>
        <v/>
      </c>
      <c r="BC89" s="89" t="str">
        <f>IF($B89="","",IF(COUNTIFS('English Scores- Leveled papers'!$H$3:$KM$3,BC$4,'English Scores- Leveled papers'!$H88:$KM88,"&gt;-1")=0,"",SUMIF('English Scores- Leveled papers'!$H$3:$KM$3,BC$4,'English Scores- Leveled papers'!$H88:$KM88)))</f>
        <v/>
      </c>
      <c r="BD89" s="89" t="str">
        <f>IF($B89="","",IF(COUNTIFS('English Scores- Leveled papers'!$H$3:$KM$3,BD$4,'English Scores- Leveled papers'!$H88:$KM88,"&gt;-1")=0,"",SUMIF('English Scores- Leveled papers'!$H$3:$KM$3,BD$4,'English Scores- Leveled papers'!$H88:$KM88)))</f>
        <v/>
      </c>
      <c r="BE89" s="89" t="str">
        <f>IF($B89="","",IF(COUNTIFS('English Scores- Leveled papers'!$H$3:$KM$3,BE$4,'English Scores- Leveled papers'!$H88:$KM88,"&gt;-1")=0,"",SUMIF('English Scores- Leveled papers'!$H$3:$KM$3,BE$4,'English Scores- Leveled papers'!$H88:$KM88)))</f>
        <v/>
      </c>
      <c r="BF89" s="89" t="str">
        <f>IF($B89="","",IF(COUNTIFS('English Scores- Leveled papers'!$H$3:$KM$3,BF$4,'English Scores- Leveled papers'!$H88:$KM88,"&gt;-1")=0,"",SUMIF('English Scores- Leveled papers'!$H$3:$KM$3,BF$4,'English Scores- Leveled papers'!$H88:$KM88)))</f>
        <v/>
      </c>
      <c r="BG89" s="89" t="str">
        <f>IF($B89="","",IF(COUNTIFS('English Scores- Leveled papers'!$H$3:$KM$3,BG$4,'English Scores- Leveled papers'!$H88:$KM88,"&gt;-1")=0,"",SUMIF('English Scores- Leveled papers'!$H$3:$KM$3,BG$4,'English Scores- Leveled papers'!$H88:$KM88)))</f>
        <v/>
      </c>
      <c r="BH89" s="89" t="str">
        <f>IF($B89="","",IF(COUNTIFS('English Scores- Leveled papers'!$H$3:$KM$3,BH$4,'English Scores- Leveled papers'!$H88:$KM88,"&gt;-1")=0,"",SUMIF('English Scores- Leveled papers'!$H$3:$KM$3,BH$4,'English Scores- Leveled papers'!$H88:$KM88)))</f>
        <v/>
      </c>
      <c r="BI89" s="89" t="str">
        <f>IF($B89="","",IF(COUNTIFS('English Scores- Leveled papers'!$H$3:$KM$3,BI$4,'English Scores- Leveled papers'!$H88:$KM88,"&gt;-1")=0,"",SUMIF('English Scores- Leveled papers'!$H$3:$KM$3,BI$4,'English Scores- Leveled papers'!$H88:$KM88)))</f>
        <v/>
      </c>
      <c r="BJ89" s="89" t="str">
        <f>IF($B89="","",IF(COUNTIFS('English Scores- Leveled papers'!$H$3:$KM$3,BJ$4,'English Scores- Leveled papers'!$H88:$KM88,"&gt;-1")=0,"",SUMIF('English Scores- Leveled papers'!$H$3:$KM$3,BJ$4,'English Scores- Leveled papers'!$H88:$KM88)))</f>
        <v/>
      </c>
      <c r="BK89" s="89" t="str">
        <f>IF($B89="","",IF(COUNTIFS('English Scores- Leveled papers'!$H$3:$KM$3,BK$4,'English Scores- Leveled papers'!$H88:$KM88,"&gt;-1")=0,"",SUMIF('English Scores- Leveled papers'!$H$3:$KM$3,BK$4,'English Scores- Leveled papers'!$H88:$KM88)))</f>
        <v/>
      </c>
      <c r="BL89" s="89" t="str">
        <f>IF($B89="","",IF(COUNTIFS('English Scores- Leveled papers'!$H$3:$KM$3,BL$4,'English Scores- Leveled papers'!$H88:$KM88,"&gt;-1")=0,"",SUMIF('English Scores- Leveled papers'!$H$3:$KM$3,BL$4,'English Scores- Leveled papers'!$H88:$KM88)))</f>
        <v/>
      </c>
      <c r="BM89" s="89" t="str">
        <f>IF($B89="","",IF(COUNTIFS('Eng GLA 6th, 7th, 8th'!$E$3:$DV$3,BM$4,'Eng GLA 6th, 7th, 8th'!$E89:$DV89, "&gt;-1")=0,"",SUMIF('Eng GLA 6th, 7th, 8th'!$E$3:$DV$3,BM$4,'Eng GLA 6th, 7th, 8th'!$E89:$DV89)))</f>
        <v/>
      </c>
      <c r="BN89" s="89" t="str">
        <f>IF($B89="","",IF(COUNTIFS('Eng GLA 6th, 7th, 8th'!$E$3:$DV$3,BN$4,'Eng GLA 6th, 7th, 8th'!$E89:$DV89, "&gt;-1")=0,"",SUMIF('Eng GLA 6th, 7th, 8th'!$E$3:$DV$3,BN$4,'Eng GLA 6th, 7th, 8th'!$E89:$DV89)))</f>
        <v/>
      </c>
      <c r="BO89" s="89" t="str">
        <f>IF($B89="","",IF(COUNTIFS('Eng GLA 6th, 7th, 8th'!$E$3:$DV$3,BO$4,'Eng GLA 6th, 7th, 8th'!$E89:$DV89, "&gt;-1")=0,"",SUMIF('Eng GLA 6th, 7th, 8th'!$E$3:$DV$3,BO$4,'Eng GLA 6th, 7th, 8th'!$E89:$DV89)))</f>
        <v/>
      </c>
      <c r="BP89" s="89" t="str">
        <f>IF($B89="","",IF(COUNTIFS('Eng GLA 6th, 7th, 8th'!$E$3:$DV$3,BP$4,'Eng GLA 6th, 7th, 8th'!$E89:$DV89, "&gt;-1")=0,"",SUMIF('Eng GLA 6th, 7th, 8th'!$E$3:$DV$3,BP$4,'Eng GLA 6th, 7th, 8th'!$E89:$DV89)))</f>
        <v/>
      </c>
      <c r="BQ89" s="89" t="str">
        <f>IF($B89="","",IF(COUNTIFS('Eng GLA 6th, 7th, 8th'!$E$3:$DV$3,BQ$4,'Eng GLA 6th, 7th, 8th'!$E89:$DV89, "&gt;-1")=0,"",SUMIF('Eng GLA 6th, 7th, 8th'!$E$3:$DV$3,BQ$4,'Eng GLA 6th, 7th, 8th'!$E89:$DV89)))</f>
        <v/>
      </c>
      <c r="BR89" s="89" t="str">
        <f>IF($B89="","",IF(COUNTIFS('Eng GLA 6th, 7th, 8th'!$E$3:$DV$3,BR$4,'Eng GLA 6th, 7th, 8th'!$E89:$DV89, "&gt;-1")=0,"",SUMIF('Eng GLA 6th, 7th, 8th'!$E$3:$DV$3,BR$4,'Eng GLA 6th, 7th, 8th'!$E89:$DV89)))</f>
        <v/>
      </c>
      <c r="BS89" s="89" t="str">
        <f>IF($B89="","",IF(COUNTIFS('Eng GLA 6th, 7th, 8th'!$E$3:$DV$3,BS$4,'Eng GLA 6th, 7th, 8th'!$E89:$DV89, "&gt;-1")=0,"",SUMIF('Eng GLA 6th, 7th, 8th'!$E$3:$DV$3,BS$4,'Eng GLA 6th, 7th, 8th'!$E89:$DV89)))</f>
        <v/>
      </c>
      <c r="BT89" s="89" t="str">
        <f>IF($B89="","",IF(COUNTIFS('Eng GLA 6th, 7th, 8th'!$E$3:$DV$3,BT$4,'Eng GLA 6th, 7th, 8th'!$E89:$DV89, "&gt;-1")=0,"",SUMIF('Eng GLA 6th, 7th, 8th'!$E$3:$DV$3,BT$4,'Eng GLA 6th, 7th, 8th'!$E89:$DV89)))</f>
        <v/>
      </c>
      <c r="BU89" s="89" t="str">
        <f>IF($B89="","",IF(COUNTIFS('Eng GLA 6th, 7th, 8th'!$E$3:$DV$3,BU$4,'Eng GLA 6th, 7th, 8th'!$E89:$DV89, "&gt;-1")=0,"",SUMIF('Eng GLA 6th, 7th, 8th'!$E$3:$DV$3,BU$4,'Eng GLA 6th, 7th, 8th'!$E89:$DV89)))</f>
        <v/>
      </c>
      <c r="BV89" s="89" t="str">
        <f>IF($B89="","",IF(COUNTIFS('Eng GLA 6th, 7th, 8th'!$E$3:$DV$3,BV$4,'Eng GLA 6th, 7th, 8th'!$E89:$DV89, "&gt;-1")=0,"",SUMIF('Eng GLA 6th, 7th, 8th'!$E$3:$DV$3,BV$4,'Eng GLA 6th, 7th, 8th'!$E89:$DV89)))</f>
        <v/>
      </c>
      <c r="BW89" s="89" t="str">
        <f>IF($B89="","",IF(COUNTIFS('Eng GLA 6th, 7th, 8th'!$E$3:$DV$3,BW$4,'Eng GLA 6th, 7th, 8th'!$E89:$DV89, "&gt;-1")=0,"",SUMIF('Eng GLA 6th, 7th, 8th'!$E$3:$DV$3,BW$4,'Eng GLA 6th, 7th, 8th'!$E89:$DV89)))</f>
        <v/>
      </c>
      <c r="BX89" s="89" t="str">
        <f>IF($B89="","",IF(COUNTIFS('Eng GLA 6th, 7th, 8th'!$E$3:$DV$3,BX$4,'Eng GLA 6th, 7th, 8th'!$E89:$DV89, "&gt;-1")=0,"",SUMIF('Eng GLA 6th, 7th, 8th'!$E$3:$DV$3,BX$4,'Eng GLA 6th, 7th, 8th'!$E89:$DV89)))</f>
        <v/>
      </c>
      <c r="BY89" s="89" t="str">
        <f>IF($B89="","",IF(COUNTIFS('Eng GLA 6th, 7th, 8th'!$E$3:$DV$3,BY$4,'Eng GLA 6th, 7th, 8th'!$E89:$DV89, "&gt;-1")=0,"",SUMIF('Eng GLA 6th, 7th, 8th'!$E$3:$DV$3,BY$4,'Eng GLA 6th, 7th, 8th'!$E89:$DV89)))</f>
        <v/>
      </c>
      <c r="BZ89" s="89" t="str">
        <f>IF($B89="","",IF(COUNTIFS('Eng GLA 6th, 7th, 8th'!$E$3:$DV$3,BZ$4,'Eng GLA 6th, 7th, 8th'!$E89:$DV89, "&gt;-1")=0,"",SUMIF('Eng GLA 6th, 7th, 8th'!$E$3:$DV$3,BZ$4,'Eng GLA 6th, 7th, 8th'!$E89:$DV89)))</f>
        <v/>
      </c>
      <c r="CA89" s="89" t="str">
        <f>IF($B89="","",IF(COUNTIFS('Eng GLA 6th, 7th, 8th'!$E$3:$DV$3,CA$4,'Eng GLA 6th, 7th, 8th'!$E89:$DV89, "&gt;-1")=0,"",SUMIF('Eng GLA 6th, 7th, 8th'!$E$3:$DV$3,CA$4,'Eng GLA 6th, 7th, 8th'!$E89:$DV89)))</f>
        <v/>
      </c>
      <c r="CB89" s="426"/>
      <c r="CC89" s="133" t="str">
        <f>IFERROR(IF((COUNT('Eng GLA 6th, 7th, 8th'!E89:U89)=0)," ",(SUM('Eng GLA 6th, 7th, 8th'!E89:U89)/$CC$3)),"")</f>
        <v xml:space="preserve"> </v>
      </c>
      <c r="CD89" s="133" t="str">
        <f>IFERROR(IF((COUNT('Eng GLA 6th, 7th, 8th'!V89:AA89)=0)," ",(SUM('Eng GLA 6th, 7th, 8th'!V89:AA89)/$CD$3)),"")</f>
        <v xml:space="preserve"> </v>
      </c>
      <c r="CE89" s="133" t="str">
        <f>IFERROR(IF((COUNT('Eng GLA 6th, 7th, 8th'!AB89:AG89)=0)," ",(SUM('Eng GLA 6th, 7th, 8th'!AB89:AG89)/$CE$3)),"")</f>
        <v xml:space="preserve"> </v>
      </c>
      <c r="CF89" s="133" t="str">
        <f>IFERROR(IF((COUNT('Eng GLA 6th, 7th, 8th'!AH89:AP89)=0)," ",(SUM('Eng GLA 6th, 7th, 8th'!AH89:AP89)/$CF$3)),"")</f>
        <v xml:space="preserve"> </v>
      </c>
      <c r="CG89" s="433" t="str">
        <f>IFERROR(IF((COUNT('Eng GLA 6th, 7th, 8th'!AR89:BH89)=0)," ",(SUM('Eng GLA 6th, 7th, 8th'!AR89:BH89)/$CG$3)),"")</f>
        <v xml:space="preserve"> </v>
      </c>
      <c r="CH89" s="433" t="str">
        <f>IFERROR(IF((COUNT('Eng GLA 6th, 7th, 8th'!BI89:BN89)=0)," ",(SUM('Eng GLA 6th, 7th, 8th'!BI89:BN89)/$CH$3)),"")</f>
        <v xml:space="preserve"> </v>
      </c>
      <c r="CI89" s="433" t="str">
        <f>IFERROR(IF((COUNT('Eng GLA 6th, 7th, 8th'!BO89:BT89)=0)," ",(SUM('Eng GLA 6th, 7th, 8th'!BO89:BT89)/$CI$3)),"")</f>
        <v xml:space="preserve"> </v>
      </c>
      <c r="CJ89" s="433" t="str">
        <f>IFERROR(IF((COUNT('Eng GLA 6th, 7th, 8th'!BU89:CF89)=0)," ",(SUM('Eng GLA 6th, 7th, 8th'!BU89:CF89)/$CJ$3)),"")</f>
        <v xml:space="preserve"> </v>
      </c>
      <c r="CK89" s="433" t="str">
        <f>IFERROR(IF((COUNT('Eng GLA 6th, 7th, 8th'!CH89:CX89)=0)," ",(SUM('Eng GLA 6th, 7th, 8th'!CH89:CX89)/$CK$3)),"")</f>
        <v xml:space="preserve"> </v>
      </c>
      <c r="CL89" s="433" t="str">
        <f>IFERROR(IF((COUNT('Eng GLA 6th, 7th, 8th'!CY89:DD89)=0)," ",(SUM('Eng GLA 6th, 7th, 8th'!CY89:DD89)/$CL$3)),"")</f>
        <v xml:space="preserve"> </v>
      </c>
      <c r="CM89" s="433" t="str">
        <f>IFERROR(IF((COUNT('Eng GLA 6th, 7th, 8th'!DE89:DJ89)=0)," ",(SUM('Eng GLA 6th, 7th, 8th'!DE89:DJ89)/$CM$3)),"")</f>
        <v xml:space="preserve"> </v>
      </c>
      <c r="CN89" s="433" t="str">
        <f>IFERROR(IF((COUNT('Eng GLA 6th, 7th, 8th'!DK89:DV89)=0)," ",(SUM('Eng GLA 6th, 7th, 8th'!DK89:DV89)/$CN$3)),"")</f>
        <v xml:space="preserve"> </v>
      </c>
    </row>
    <row r="90" spans="1:92" ht="12.75" customHeight="1" x14ac:dyDescent="0.2">
      <c r="A90" s="65">
        <v>83</v>
      </c>
      <c r="B90" s="65" t="str">
        <f>'English Scores- Leveled papers'!B89</f>
        <v/>
      </c>
      <c r="C90" s="66" t="str">
        <f>'RC Mastery Check+Question type'!H87</f>
        <v/>
      </c>
      <c r="D90" s="153" t="str">
        <f>'Cover Sheet'!L87</f>
        <v/>
      </c>
      <c r="E90" s="89" t="str">
        <f>IF($B90="","",IF(COUNTIFS('English Scores- Leveled papers'!$H$3:$KM$3,E$4,'English Scores- Leveled papers'!$H89:$KM89,"&gt;-1")=0,"",SUMIF('English Scores- Leveled papers'!$H$3:$KM$3,E$4,'English Scores- Leveled papers'!$H89:$KM89)))</f>
        <v/>
      </c>
      <c r="F90" s="89" t="str">
        <f>IF($B90="","",IF(COUNTIFS('English Scores- Leveled papers'!$H$3:$KM$3,F$4,'English Scores- Leveled papers'!$H89:$KM89,"&gt;-1")=0,"",SUMIF('English Scores- Leveled papers'!$H$3:$KM$3,F$4,'English Scores- Leveled papers'!$H89:$KM89)))</f>
        <v/>
      </c>
      <c r="G90" s="89" t="str">
        <f>IF($B90="","",IF(COUNTIFS('English Scores- Leveled papers'!$H$3:$KM$3,G$4,'English Scores- Leveled papers'!$H89:$KM89,"&gt;-1")=0,"",SUMIF('English Scores- Leveled papers'!$H$3:$KM$3,G$4,'English Scores- Leveled papers'!$H89:$KM89)))</f>
        <v/>
      </c>
      <c r="H90" s="89" t="str">
        <f>IF($B90="","",IF(COUNTIFS('English Scores- Leveled papers'!$H$3:$KM$3,H$4,'English Scores- Leveled papers'!$H89:$KM89,"&gt;-1")=0,"",SUMIF('English Scores- Leveled papers'!$H$3:$KM$3,H$4,'English Scores- Leveled papers'!$H89:$KM89)))</f>
        <v/>
      </c>
      <c r="I90" s="89" t="str">
        <f>IF($B90="","",IF(COUNTIFS('English Scores- Leveled papers'!$H$3:$KM$3,I$4,'English Scores- Leveled papers'!$H89:$KM89,"&gt;-1")=0,"",SUMIF('English Scores- Leveled papers'!$H$3:$KM$3,I$4,'English Scores- Leveled papers'!$H89:$KM89)))</f>
        <v/>
      </c>
      <c r="J90" s="89" t="str">
        <f>IF($B90="","",IF(COUNTIFS('English Scores- Leveled papers'!$H$3:$KM$3,J$4,'English Scores- Leveled papers'!$H89:$KM89,"&gt;-1")=0,"",SUMIF('English Scores- Leveled papers'!$H$3:$KM$3,J$4,'English Scores- Leveled papers'!$H89:$KM89)))</f>
        <v/>
      </c>
      <c r="K90" s="89" t="str">
        <f>IF($B90="","",IF(COUNTIFS('English Scores- Leveled papers'!$H$3:$KM$3,K$4,'English Scores- Leveled papers'!$H89:$KM89,"&gt;-1")=0,"",SUMIF('English Scores- Leveled papers'!$H$3:$KM$3,K$4,'English Scores- Leveled papers'!$H89:$KM89)))</f>
        <v/>
      </c>
      <c r="L90" s="89" t="str">
        <f>IF($B90="","",IF(COUNTIFS('English Scores- Leveled papers'!$H$3:$KM$3,L$4,'English Scores- Leveled papers'!$H89:$KM89,"&gt;-1")=0,"",SUMIF('English Scores- Leveled papers'!$H$3:$KM$3,L$4,'English Scores- Leveled papers'!$H89:$KM89)))</f>
        <v/>
      </c>
      <c r="M90" s="89" t="str">
        <f>IF($B90="","",IF(COUNTIFS('English Scores- Leveled papers'!$H$3:$KM$3,M$4,'English Scores- Leveled papers'!$H89:$KM89,"&gt;-1")=0,"",SUMIF('English Scores- Leveled papers'!$H$3:$KM$3,M$4,'English Scores- Leveled papers'!$H89:$KM89)))</f>
        <v/>
      </c>
      <c r="N90" s="89" t="str">
        <f>IF($B90="","",IF(COUNTIFS('English Scores- Leveled papers'!$H$3:$KM$3,N$4,'English Scores- Leveled papers'!$H89:$KM89,"&gt;-1")=0,"",SUMIF('English Scores- Leveled papers'!$H$3:$KM$3,N$4,'English Scores- Leveled papers'!$H89:$KM89)))</f>
        <v/>
      </c>
      <c r="O90" s="89" t="str">
        <f>IF($B90="","",IF(COUNTIFS('English Scores- Leveled papers'!$H$3:$KM$3,O$4,'English Scores- Leveled papers'!$H89:$KM89,"&gt;-1")=0,"",SUMIF('English Scores- Leveled papers'!$H$3:$KM$3,O$4,'English Scores- Leveled papers'!$H89:$KM89)))</f>
        <v/>
      </c>
      <c r="P90" s="89" t="str">
        <f>IF($B90="","",IF(COUNTIFS('English Scores- Leveled papers'!$H$3:$KM$3,P$4,'English Scores- Leveled papers'!$H89:$KM89,"&gt;-1")=0,"",SUMIF('English Scores- Leveled papers'!$H$3:$KM$3,P$4,'English Scores- Leveled papers'!$H89:$KM89)))</f>
        <v/>
      </c>
      <c r="Q90" s="89" t="str">
        <f>IF($B90="","",IF(COUNTIFS('English Scores- Leveled papers'!$H$3:$KM$3,Q$4,'English Scores- Leveled papers'!$H89:$KM89,"&gt;-1")=0,"",SUMIF('English Scores- Leveled papers'!$H$3:$KM$3,Q$4,'English Scores- Leveled papers'!$H89:$KM89)))</f>
        <v/>
      </c>
      <c r="R90" s="89" t="str">
        <f>IF($B90="","",IF(COUNTIFS('English Scores- Leveled papers'!$H$3:$KM$3,R$4,'English Scores- Leveled papers'!$H89:$KM89,"&gt;-1")=0,"",SUMIF('English Scores- Leveled papers'!$H$3:$KM$3,R$4,'English Scores- Leveled papers'!$H89:$KM89)))</f>
        <v/>
      </c>
      <c r="S90" s="89" t="str">
        <f>IF($B90="","",IF(COUNTIFS('English Scores- Leveled papers'!$H$3:$KM$3,S$4,'English Scores- Leveled papers'!$H89:$KM89,"&gt;-1")=0,"",SUMIF('English Scores- Leveled papers'!$H$3:$KM$3,S$4,'English Scores- Leveled papers'!$H89:$KM89)))</f>
        <v/>
      </c>
      <c r="T90" s="89" t="str">
        <f>IF($B90="","",IF(COUNTIFS('English Scores- Leveled papers'!$H$3:$KM$3,T$4,'English Scores- Leveled papers'!$H89:$KM89,"&gt;-1")=0,"",SUMIF('English Scores- Leveled papers'!$H$3:$KM$3,T$4,'English Scores- Leveled papers'!$H89:$KM89)))</f>
        <v/>
      </c>
      <c r="U90" s="89" t="str">
        <f>IF($B90="","",IF(COUNTIFS('English Scores- Leveled papers'!$H$3:$KM$3,U$4,'English Scores- Leveled papers'!$H89:$KM89,"&gt;-1")=0,"",SUMIF('English Scores- Leveled papers'!$H$3:$KM$3,U$4,'English Scores- Leveled papers'!$H89:$KM89)))</f>
        <v/>
      </c>
      <c r="V90" s="89" t="str">
        <f>IF($B90="","",IF(COUNTIFS('English Scores- Leveled papers'!$H$3:$KM$3,V$4,'English Scores- Leveled papers'!$H89:$KM89,"&gt;-1")=0,"",SUMIF('English Scores- Leveled papers'!$H$3:$KM$3,V$4,'English Scores- Leveled papers'!$H89:$KM89)))</f>
        <v/>
      </c>
      <c r="W90" s="89" t="str">
        <f>IF($B90="","",IF(COUNTIFS('English Scores- Leveled papers'!$H$3:$KM$3,W$4,'English Scores- Leveled papers'!$H89:$KM89,"&gt;-1")=0,"",SUMIF('English Scores- Leveled papers'!$H$3:$KM$3,W$4,'English Scores- Leveled papers'!$H89:$KM89)))</f>
        <v/>
      </c>
      <c r="X90" s="89" t="str">
        <f>IF($B90="","",IF(COUNTIFS('English Scores- Leveled papers'!$H$3:$KM$3,X$4,'English Scores- Leveled papers'!$H89:$KM89,"&gt;-1")=0,"",SUMIF('English Scores- Leveled papers'!$H$3:$KM$3,X$4,'English Scores- Leveled papers'!$H89:$KM89)))</f>
        <v/>
      </c>
      <c r="Y90" s="89" t="str">
        <f>IF($B90="","",IF(COUNTIFS('English Scores- Leveled papers'!$H$3:$KM$3,Y$4,'English Scores- Leveled papers'!$H89:$KM89,"&gt;-1")=0,"",SUMIF('English Scores- Leveled papers'!$H$3:$KM$3,Y$4,'English Scores- Leveled papers'!$H89:$KM89)))</f>
        <v/>
      </c>
      <c r="Z90" s="89" t="str">
        <f>IF($B90="","",IF(COUNTIFS('English Scores- Leveled papers'!$H$3:$KM$3,Z$4,'English Scores- Leveled papers'!$H89:$KM89,"&gt;-1")=0,"",SUMIF('English Scores- Leveled papers'!$H$3:$KM$3,Z$4,'English Scores- Leveled papers'!$H89:$KM89)))</f>
        <v/>
      </c>
      <c r="AA90" s="89" t="str">
        <f>IF($B90="","",IF(COUNTIFS('English Scores- Leveled papers'!$H$3:$KM$3,AA$4,'English Scores- Leveled papers'!$H89:$KM89,"&gt;-1")=0,"",SUMIF('English Scores- Leveled papers'!$H$3:$KM$3,AA$4,'English Scores- Leveled papers'!$H89:$KM89)))</f>
        <v/>
      </c>
      <c r="AB90" s="89" t="str">
        <f>IF($B90="","",IF(COUNTIFS('English Scores- Leveled papers'!$H$3:$KM$3,AB$4,'English Scores- Leveled papers'!$H89:$KM89,"&gt;-1")=0,"",SUMIF('English Scores- Leveled papers'!$H$3:$KM$3,AB$4,'English Scores- Leveled papers'!$H89:$KM89)))</f>
        <v/>
      </c>
      <c r="AC90" s="89" t="str">
        <f>IF($B90="","",IF(COUNTIFS('English Scores- Leveled papers'!$H$3:$KM$3,AC$4,'English Scores- Leveled papers'!$H89:$KM89,"&gt;-1")=0,"",SUMIF('English Scores- Leveled papers'!$H$3:$KM$3,AC$4,'English Scores- Leveled papers'!$H89:$KM89)))</f>
        <v/>
      </c>
      <c r="AD90" s="89" t="str">
        <f>IF($B90="","",IF(COUNTIFS('English Scores- Leveled papers'!$H$3:$KM$3,AD$4,'English Scores- Leveled papers'!$H89:$KM89,"&gt;-1")=0,"",SUMIF('English Scores- Leveled papers'!$H$3:$KM$3,AD$4,'English Scores- Leveled papers'!$H89:$KM89)))</f>
        <v/>
      </c>
      <c r="AE90" s="89" t="str">
        <f>IF($B90="","",IF(COUNTIFS('English Scores- Leveled papers'!$H$3:$KM$3,AE$4,'English Scores- Leveled papers'!$H89:$KM89,"&gt;-1")=0,"",SUMIF('English Scores- Leveled papers'!$H$3:$KM$3,AE$4,'English Scores- Leveled papers'!$H89:$KM89)))</f>
        <v/>
      </c>
      <c r="AF90" s="89" t="str">
        <f>IF($B90="","",IF(COUNTIFS('English Scores- Leveled papers'!$H$3:$KM$3,AF$4,'English Scores- Leveled papers'!$H89:$KM89,"&gt;-1")=0,"",SUMIF('English Scores- Leveled papers'!$H$3:$KM$3,AF$4,'English Scores- Leveled papers'!$H89:$KM89)))</f>
        <v/>
      </c>
      <c r="AG90" s="89" t="str">
        <f>IF($B90="","",IF(COUNTIFS('English Scores- Leveled papers'!$H$3:$KM$3,AG$4,'English Scores- Leveled papers'!$H89:$KM89,"&gt;-1")=0,"",SUMIF('English Scores- Leveled papers'!$H$3:$KM$3,AG$4,'English Scores- Leveled papers'!$H89:$KM89)))</f>
        <v/>
      </c>
      <c r="AH90" s="89" t="str">
        <f>IF($B90="","",IF(COUNTIFS('English Scores- Leveled papers'!$H$3:$KM$3,AH$4,'English Scores- Leveled papers'!$H89:$KM89,"&gt;-1")=0,"",SUMIF('English Scores- Leveled papers'!$H$3:$KM$3,AH$4,'English Scores- Leveled papers'!$H89:$KM89)))</f>
        <v/>
      </c>
      <c r="AI90" s="89" t="str">
        <f>IF($B90="","",IF(COUNTIFS('English Scores- Leveled papers'!$H$3:$KM$3,AI$4,'English Scores- Leveled papers'!$H89:$KM89,"&gt;-1")=0,"",SUMIF('English Scores- Leveled papers'!$H$3:$KM$3,AI$4,'English Scores- Leveled papers'!$H89:$KM89)))</f>
        <v/>
      </c>
      <c r="AJ90" s="89" t="str">
        <f>IF($B90="","",IF(COUNTIFS('English Scores- Leveled papers'!$H$3:$KM$3,AJ$4,'English Scores- Leveled papers'!$H89:$KM89,"&gt;-1")=0,"",SUMIF('English Scores- Leveled papers'!$H$3:$KM$3,AJ$4,'English Scores- Leveled papers'!$H89:$KM89)))</f>
        <v/>
      </c>
      <c r="AK90" s="89" t="str">
        <f>IF($B90="","",IF(COUNTIFS('English Scores- Leveled papers'!$H$3:$KM$3,AK$4,'English Scores- Leveled papers'!$H89:$KM89,"&gt;-1")=0,"",SUMIF('English Scores- Leveled papers'!$H$3:$KM$3,AK$4,'English Scores- Leveled papers'!$H89:$KM89)))</f>
        <v/>
      </c>
      <c r="AL90" s="89" t="str">
        <f>IF($B90="","",IF(COUNTIFS('English Scores- Leveled papers'!$H$3:$KM$3,AL$4,'English Scores- Leveled papers'!$H89:$KM89,"&gt;-1")=0,"",SUMIF('English Scores- Leveled papers'!$H$3:$KM$3,AL$4,'English Scores- Leveled papers'!$H89:$KM89)))</f>
        <v/>
      </c>
      <c r="AM90" s="89" t="str">
        <f>IF($B90="","",IF(COUNTIFS('English Scores- Leveled papers'!$H$3:$KM$3,AM$4,'English Scores- Leveled papers'!$H89:$KM89,"&gt;-1")=0,"",SUMIF('English Scores- Leveled papers'!$H$3:$KM$3,AM$4,'English Scores- Leveled papers'!$H89:$KM89)))</f>
        <v/>
      </c>
      <c r="AN90" s="89" t="str">
        <f>IF($B90="","",IF(COUNTIFS('English Scores- Leveled papers'!$H$3:$KM$3,AN$4,'English Scores- Leveled papers'!$H89:$KM89,"&gt;-1")=0,"",SUMIF('English Scores- Leveled papers'!$H$3:$KM$3,AN$4,'English Scores- Leveled papers'!$H89:$KM89)))</f>
        <v/>
      </c>
      <c r="AO90" s="89" t="str">
        <f>IF($B90="","",IF(COUNTIFS('English Scores- Leveled papers'!$H$3:$KM$3,AO$4,'English Scores- Leveled papers'!$H89:$KM89,"&gt;-1")=0,"",SUMIF('English Scores- Leveled papers'!$H$3:$KM$3,AO$4,'English Scores- Leveled papers'!$H89:$KM89)))</f>
        <v/>
      </c>
      <c r="AP90" s="89" t="str">
        <f>IF($B90="","",IF(COUNTIFS('English Scores- Leveled papers'!$H$3:$KM$3,AP$4,'English Scores- Leveled papers'!$H89:$KM89,"&gt;-1")=0,"",SUMIF('English Scores- Leveled papers'!$H$3:$KM$3,AP$4,'English Scores- Leveled papers'!$H89:$KM89)))</f>
        <v/>
      </c>
      <c r="AQ90" s="89" t="str">
        <f>IF($B90="","",IF(COUNTIFS('English Scores- Leveled papers'!$H$3:$KM$3,AQ$4,'English Scores- Leveled papers'!$H89:$KM89,"&gt;-1")=0,"",SUMIF('English Scores- Leveled papers'!$H$3:$KM$3,AQ$4,'English Scores- Leveled papers'!$H89:$KM89)))</f>
        <v/>
      </c>
      <c r="AR90" s="89" t="str">
        <f>IF($B90="","",IF(COUNTIFS('English Scores- Leveled papers'!$H$3:$KM$3,AR$4,'English Scores- Leveled papers'!$H89:$KM89,"&gt;-1")=0,"",SUMIF('English Scores- Leveled papers'!$H$3:$KM$3,AR$4,'English Scores- Leveled papers'!$H89:$KM89)))</f>
        <v/>
      </c>
      <c r="AS90" s="89" t="str">
        <f>IF($B90="","",IF(COUNTIFS('English Scores- Leveled papers'!$H$3:$KM$3,AS$4,'English Scores- Leveled papers'!$H89:$KM89,"&gt;-1")=0,"",SUMIF('English Scores- Leveled papers'!$H$3:$KM$3,AS$4,'English Scores- Leveled papers'!$H89:$KM89)))</f>
        <v/>
      </c>
      <c r="AT90" s="89" t="str">
        <f>IF($B90="","",IF(COUNTIFS('English Scores- Leveled papers'!$H$3:$KM$3,AT$4,'English Scores- Leveled papers'!$H89:$KM89,"&gt;-1")=0,"",SUMIF('English Scores- Leveled papers'!$H$3:$KM$3,AT$4,'English Scores- Leveled papers'!$H89:$KM89)))</f>
        <v/>
      </c>
      <c r="AU90" s="89" t="str">
        <f>IF($B90="","",IF(COUNTIFS('English Scores- Leveled papers'!$H$3:$KM$3,AU$4,'English Scores- Leveled papers'!$H89:$KM89,"&gt;-1")=0,"",SUMIF('English Scores- Leveled papers'!$H$3:$KM$3,AU$4,'English Scores- Leveled papers'!$H89:$KM89)))</f>
        <v/>
      </c>
      <c r="AV90" s="89" t="str">
        <f>IF($B90="","",IF(COUNTIFS('English Scores- Leveled papers'!$H$3:$KM$3,AV$4,'English Scores- Leveled papers'!$H89:$KM89,"&gt;-1")=0,"",SUMIF('English Scores- Leveled papers'!$H$3:$KM$3,AV$4,'English Scores- Leveled papers'!$H89:$KM89)))</f>
        <v/>
      </c>
      <c r="AW90" s="89" t="str">
        <f>IF($B90="","",IF(COUNTIFS('English Scores- Leveled papers'!$H$3:$KM$3,AW$4,'English Scores- Leveled papers'!$H89:$KM89,"&gt;-1")=0,"",SUMIF('English Scores- Leveled papers'!$H$3:$KM$3,AW$4,'English Scores- Leveled papers'!$H89:$KM89)))</f>
        <v/>
      </c>
      <c r="AX90" s="89" t="str">
        <f>IF($B90="","",IF(COUNTIFS('English Scores- Leveled papers'!$H$3:$KM$3,AX$4,'English Scores- Leveled papers'!$H89:$KM89,"&gt;-1")=0,"",SUMIF('English Scores- Leveled papers'!$H$3:$KM$3,AX$4,'English Scores- Leveled papers'!$H89:$KM89)))</f>
        <v/>
      </c>
      <c r="AY90" s="89" t="str">
        <f>IF($B90="","",IF(COUNTIFS('English Scores- Leveled papers'!$H$3:$KM$3,AY$4,'English Scores- Leveled papers'!$H89:$KM89,"&gt;-1")=0,"",SUMIF('English Scores- Leveled papers'!$H$3:$KM$3,AY$4,'English Scores- Leveled papers'!$H89:$KM89)))</f>
        <v/>
      </c>
      <c r="AZ90" s="89" t="str">
        <f>IF($B90="","",IF(COUNTIFS('English Scores- Leveled papers'!$H$3:$KM$3,AZ$4,'English Scores- Leveled papers'!$H89:$KM89,"&gt;-1")=0,"",SUMIF('English Scores- Leveled papers'!$H$3:$KM$3,AZ$4,'English Scores- Leveled papers'!$H89:$KM89)))</f>
        <v/>
      </c>
      <c r="BA90" s="89" t="str">
        <f>IF($B90="","",IF(COUNTIFS('English Scores- Leveled papers'!$H$3:$KM$3,BA$4,'English Scores- Leveled papers'!$H89:$KM89,"&gt;-1")=0,"",SUMIF('English Scores- Leveled papers'!$H$3:$KM$3,BA$4,'English Scores- Leveled papers'!$H89:$KM89)))</f>
        <v/>
      </c>
      <c r="BB90" s="89" t="str">
        <f>IF($B90="","",IF(COUNTIFS('English Scores- Leveled papers'!$H$3:$KM$3,BB$4,'English Scores- Leveled papers'!$H89:$KM89,"&gt;-1")=0,"",SUMIF('English Scores- Leveled papers'!$H$3:$KM$3,BB$4,'English Scores- Leveled papers'!$H89:$KM89)))</f>
        <v/>
      </c>
      <c r="BC90" s="89" t="str">
        <f>IF($B90="","",IF(COUNTIFS('English Scores- Leveled papers'!$H$3:$KM$3,BC$4,'English Scores- Leveled papers'!$H89:$KM89,"&gt;-1")=0,"",SUMIF('English Scores- Leveled papers'!$H$3:$KM$3,BC$4,'English Scores- Leveled papers'!$H89:$KM89)))</f>
        <v/>
      </c>
      <c r="BD90" s="89" t="str">
        <f>IF($B90="","",IF(COUNTIFS('English Scores- Leveled papers'!$H$3:$KM$3,BD$4,'English Scores- Leveled papers'!$H89:$KM89,"&gt;-1")=0,"",SUMIF('English Scores- Leveled papers'!$H$3:$KM$3,BD$4,'English Scores- Leveled papers'!$H89:$KM89)))</f>
        <v/>
      </c>
      <c r="BE90" s="89" t="str">
        <f>IF($B90="","",IF(COUNTIFS('English Scores- Leveled papers'!$H$3:$KM$3,BE$4,'English Scores- Leveled papers'!$H89:$KM89,"&gt;-1")=0,"",SUMIF('English Scores- Leveled papers'!$H$3:$KM$3,BE$4,'English Scores- Leveled papers'!$H89:$KM89)))</f>
        <v/>
      </c>
      <c r="BF90" s="89" t="str">
        <f>IF($B90="","",IF(COUNTIFS('English Scores- Leveled papers'!$H$3:$KM$3,BF$4,'English Scores- Leveled papers'!$H89:$KM89,"&gt;-1")=0,"",SUMIF('English Scores- Leveled papers'!$H$3:$KM$3,BF$4,'English Scores- Leveled papers'!$H89:$KM89)))</f>
        <v/>
      </c>
      <c r="BG90" s="89" t="str">
        <f>IF($B90="","",IF(COUNTIFS('English Scores- Leveled papers'!$H$3:$KM$3,BG$4,'English Scores- Leveled papers'!$H89:$KM89,"&gt;-1")=0,"",SUMIF('English Scores- Leveled papers'!$H$3:$KM$3,BG$4,'English Scores- Leveled papers'!$H89:$KM89)))</f>
        <v/>
      </c>
      <c r="BH90" s="89" t="str">
        <f>IF($B90="","",IF(COUNTIFS('English Scores- Leveled papers'!$H$3:$KM$3,BH$4,'English Scores- Leveled papers'!$H89:$KM89,"&gt;-1")=0,"",SUMIF('English Scores- Leveled papers'!$H$3:$KM$3,BH$4,'English Scores- Leveled papers'!$H89:$KM89)))</f>
        <v/>
      </c>
      <c r="BI90" s="89" t="str">
        <f>IF($B90="","",IF(COUNTIFS('English Scores- Leveled papers'!$H$3:$KM$3,BI$4,'English Scores- Leveled papers'!$H89:$KM89,"&gt;-1")=0,"",SUMIF('English Scores- Leveled papers'!$H$3:$KM$3,BI$4,'English Scores- Leveled papers'!$H89:$KM89)))</f>
        <v/>
      </c>
      <c r="BJ90" s="89" t="str">
        <f>IF($B90="","",IF(COUNTIFS('English Scores- Leveled papers'!$H$3:$KM$3,BJ$4,'English Scores- Leveled papers'!$H89:$KM89,"&gt;-1")=0,"",SUMIF('English Scores- Leveled papers'!$H$3:$KM$3,BJ$4,'English Scores- Leveled papers'!$H89:$KM89)))</f>
        <v/>
      </c>
      <c r="BK90" s="89" t="str">
        <f>IF($B90="","",IF(COUNTIFS('English Scores- Leveled papers'!$H$3:$KM$3,BK$4,'English Scores- Leveled papers'!$H89:$KM89,"&gt;-1")=0,"",SUMIF('English Scores- Leveled papers'!$H$3:$KM$3,BK$4,'English Scores- Leveled papers'!$H89:$KM89)))</f>
        <v/>
      </c>
      <c r="BL90" s="89" t="str">
        <f>IF($B90="","",IF(COUNTIFS('English Scores- Leveled papers'!$H$3:$KM$3,BL$4,'English Scores- Leveled papers'!$H89:$KM89,"&gt;-1")=0,"",SUMIF('English Scores- Leveled papers'!$H$3:$KM$3,BL$4,'English Scores- Leveled papers'!$H89:$KM89)))</f>
        <v/>
      </c>
      <c r="BM90" s="89" t="str">
        <f>IF($B90="","",IF(COUNTIFS('Eng GLA 6th, 7th, 8th'!$E$3:$DV$3,BM$4,'Eng GLA 6th, 7th, 8th'!$E90:$DV90, "&gt;-1")=0,"",SUMIF('Eng GLA 6th, 7th, 8th'!$E$3:$DV$3,BM$4,'Eng GLA 6th, 7th, 8th'!$E90:$DV90)))</f>
        <v/>
      </c>
      <c r="BN90" s="89" t="str">
        <f>IF($B90="","",IF(COUNTIFS('Eng GLA 6th, 7th, 8th'!$E$3:$DV$3,BN$4,'Eng GLA 6th, 7th, 8th'!$E90:$DV90, "&gt;-1")=0,"",SUMIF('Eng GLA 6th, 7th, 8th'!$E$3:$DV$3,BN$4,'Eng GLA 6th, 7th, 8th'!$E90:$DV90)))</f>
        <v/>
      </c>
      <c r="BO90" s="89" t="str">
        <f>IF($B90="","",IF(COUNTIFS('Eng GLA 6th, 7th, 8th'!$E$3:$DV$3,BO$4,'Eng GLA 6th, 7th, 8th'!$E90:$DV90, "&gt;-1")=0,"",SUMIF('Eng GLA 6th, 7th, 8th'!$E$3:$DV$3,BO$4,'Eng GLA 6th, 7th, 8th'!$E90:$DV90)))</f>
        <v/>
      </c>
      <c r="BP90" s="89" t="str">
        <f>IF($B90="","",IF(COUNTIFS('Eng GLA 6th, 7th, 8th'!$E$3:$DV$3,BP$4,'Eng GLA 6th, 7th, 8th'!$E90:$DV90, "&gt;-1")=0,"",SUMIF('Eng GLA 6th, 7th, 8th'!$E$3:$DV$3,BP$4,'Eng GLA 6th, 7th, 8th'!$E90:$DV90)))</f>
        <v/>
      </c>
      <c r="BQ90" s="89" t="str">
        <f>IF($B90="","",IF(COUNTIFS('Eng GLA 6th, 7th, 8th'!$E$3:$DV$3,BQ$4,'Eng GLA 6th, 7th, 8th'!$E90:$DV90, "&gt;-1")=0,"",SUMIF('Eng GLA 6th, 7th, 8th'!$E$3:$DV$3,BQ$4,'Eng GLA 6th, 7th, 8th'!$E90:$DV90)))</f>
        <v/>
      </c>
      <c r="BR90" s="89" t="str">
        <f>IF($B90="","",IF(COUNTIFS('Eng GLA 6th, 7th, 8th'!$E$3:$DV$3,BR$4,'Eng GLA 6th, 7th, 8th'!$E90:$DV90, "&gt;-1")=0,"",SUMIF('Eng GLA 6th, 7th, 8th'!$E$3:$DV$3,BR$4,'Eng GLA 6th, 7th, 8th'!$E90:$DV90)))</f>
        <v/>
      </c>
      <c r="BS90" s="89" t="str">
        <f>IF($B90="","",IF(COUNTIFS('Eng GLA 6th, 7th, 8th'!$E$3:$DV$3,BS$4,'Eng GLA 6th, 7th, 8th'!$E90:$DV90, "&gt;-1")=0,"",SUMIF('Eng GLA 6th, 7th, 8th'!$E$3:$DV$3,BS$4,'Eng GLA 6th, 7th, 8th'!$E90:$DV90)))</f>
        <v/>
      </c>
      <c r="BT90" s="89" t="str">
        <f>IF($B90="","",IF(COUNTIFS('Eng GLA 6th, 7th, 8th'!$E$3:$DV$3,BT$4,'Eng GLA 6th, 7th, 8th'!$E90:$DV90, "&gt;-1")=0,"",SUMIF('Eng GLA 6th, 7th, 8th'!$E$3:$DV$3,BT$4,'Eng GLA 6th, 7th, 8th'!$E90:$DV90)))</f>
        <v/>
      </c>
      <c r="BU90" s="89" t="str">
        <f>IF($B90="","",IF(COUNTIFS('Eng GLA 6th, 7th, 8th'!$E$3:$DV$3,BU$4,'Eng GLA 6th, 7th, 8th'!$E90:$DV90, "&gt;-1")=0,"",SUMIF('Eng GLA 6th, 7th, 8th'!$E$3:$DV$3,BU$4,'Eng GLA 6th, 7th, 8th'!$E90:$DV90)))</f>
        <v/>
      </c>
      <c r="BV90" s="89" t="str">
        <f>IF($B90="","",IF(COUNTIFS('Eng GLA 6th, 7th, 8th'!$E$3:$DV$3,BV$4,'Eng GLA 6th, 7th, 8th'!$E90:$DV90, "&gt;-1")=0,"",SUMIF('Eng GLA 6th, 7th, 8th'!$E$3:$DV$3,BV$4,'Eng GLA 6th, 7th, 8th'!$E90:$DV90)))</f>
        <v/>
      </c>
      <c r="BW90" s="89" t="str">
        <f>IF($B90="","",IF(COUNTIFS('Eng GLA 6th, 7th, 8th'!$E$3:$DV$3,BW$4,'Eng GLA 6th, 7th, 8th'!$E90:$DV90, "&gt;-1")=0,"",SUMIF('Eng GLA 6th, 7th, 8th'!$E$3:$DV$3,BW$4,'Eng GLA 6th, 7th, 8th'!$E90:$DV90)))</f>
        <v/>
      </c>
      <c r="BX90" s="89" t="str">
        <f>IF($B90="","",IF(COUNTIFS('Eng GLA 6th, 7th, 8th'!$E$3:$DV$3,BX$4,'Eng GLA 6th, 7th, 8th'!$E90:$DV90, "&gt;-1")=0,"",SUMIF('Eng GLA 6th, 7th, 8th'!$E$3:$DV$3,BX$4,'Eng GLA 6th, 7th, 8th'!$E90:$DV90)))</f>
        <v/>
      </c>
      <c r="BY90" s="89" t="str">
        <f>IF($B90="","",IF(COUNTIFS('Eng GLA 6th, 7th, 8th'!$E$3:$DV$3,BY$4,'Eng GLA 6th, 7th, 8th'!$E90:$DV90, "&gt;-1")=0,"",SUMIF('Eng GLA 6th, 7th, 8th'!$E$3:$DV$3,BY$4,'Eng GLA 6th, 7th, 8th'!$E90:$DV90)))</f>
        <v/>
      </c>
      <c r="BZ90" s="89" t="str">
        <f>IF($B90="","",IF(COUNTIFS('Eng GLA 6th, 7th, 8th'!$E$3:$DV$3,BZ$4,'Eng GLA 6th, 7th, 8th'!$E90:$DV90, "&gt;-1")=0,"",SUMIF('Eng GLA 6th, 7th, 8th'!$E$3:$DV$3,BZ$4,'Eng GLA 6th, 7th, 8th'!$E90:$DV90)))</f>
        <v/>
      </c>
      <c r="CA90" s="89" t="str">
        <f>IF($B90="","",IF(COUNTIFS('Eng GLA 6th, 7th, 8th'!$E$3:$DV$3,CA$4,'Eng GLA 6th, 7th, 8th'!$E90:$DV90, "&gt;-1")=0,"",SUMIF('Eng GLA 6th, 7th, 8th'!$E$3:$DV$3,CA$4,'Eng GLA 6th, 7th, 8th'!$E90:$DV90)))</f>
        <v/>
      </c>
      <c r="CB90" s="426"/>
      <c r="CC90" s="133" t="str">
        <f>IFERROR(IF((COUNT('Eng GLA 6th, 7th, 8th'!E90:U90)=0)," ",(SUM('Eng GLA 6th, 7th, 8th'!E90:U90)/$CC$3)),"")</f>
        <v xml:space="preserve"> </v>
      </c>
      <c r="CD90" s="133" t="str">
        <f>IFERROR(IF((COUNT('Eng GLA 6th, 7th, 8th'!V90:AA90)=0)," ",(SUM('Eng GLA 6th, 7th, 8th'!V90:AA90)/$CD$3)),"")</f>
        <v xml:space="preserve"> </v>
      </c>
      <c r="CE90" s="133" t="str">
        <f>IFERROR(IF((COUNT('Eng GLA 6th, 7th, 8th'!AB90:AG90)=0)," ",(SUM('Eng GLA 6th, 7th, 8th'!AB90:AG90)/$CE$3)),"")</f>
        <v xml:space="preserve"> </v>
      </c>
      <c r="CF90" s="133" t="str">
        <f>IFERROR(IF((COUNT('Eng GLA 6th, 7th, 8th'!AH90:AP90)=0)," ",(SUM('Eng GLA 6th, 7th, 8th'!AH90:AP90)/$CF$3)),"")</f>
        <v xml:space="preserve"> </v>
      </c>
      <c r="CG90" s="433" t="str">
        <f>IFERROR(IF((COUNT('Eng GLA 6th, 7th, 8th'!AR90:BH90)=0)," ",(SUM('Eng GLA 6th, 7th, 8th'!AR90:BH90)/$CG$3)),"")</f>
        <v xml:space="preserve"> </v>
      </c>
      <c r="CH90" s="433" t="str">
        <f>IFERROR(IF((COUNT('Eng GLA 6th, 7th, 8th'!BI90:BN90)=0)," ",(SUM('Eng GLA 6th, 7th, 8th'!BI90:BN90)/$CH$3)),"")</f>
        <v xml:space="preserve"> </v>
      </c>
      <c r="CI90" s="433" t="str">
        <f>IFERROR(IF((COUNT('Eng GLA 6th, 7th, 8th'!BO90:BT90)=0)," ",(SUM('Eng GLA 6th, 7th, 8th'!BO90:BT90)/$CI$3)),"")</f>
        <v xml:space="preserve"> </v>
      </c>
      <c r="CJ90" s="433" t="str">
        <f>IFERROR(IF((COUNT('Eng GLA 6th, 7th, 8th'!BU90:CF90)=0)," ",(SUM('Eng GLA 6th, 7th, 8th'!BU90:CF90)/$CJ$3)),"")</f>
        <v xml:space="preserve"> </v>
      </c>
      <c r="CK90" s="433" t="str">
        <f>IFERROR(IF((COUNT('Eng GLA 6th, 7th, 8th'!CH90:CX90)=0)," ",(SUM('Eng GLA 6th, 7th, 8th'!CH90:CX90)/$CK$3)),"")</f>
        <v xml:space="preserve"> </v>
      </c>
      <c r="CL90" s="433" t="str">
        <f>IFERROR(IF((COUNT('Eng GLA 6th, 7th, 8th'!CY90:DD90)=0)," ",(SUM('Eng GLA 6th, 7th, 8th'!CY90:DD90)/$CL$3)),"")</f>
        <v xml:space="preserve"> </v>
      </c>
      <c r="CM90" s="433" t="str">
        <f>IFERROR(IF((COUNT('Eng GLA 6th, 7th, 8th'!DE90:DJ90)=0)," ",(SUM('Eng GLA 6th, 7th, 8th'!DE90:DJ90)/$CM$3)),"")</f>
        <v xml:space="preserve"> </v>
      </c>
      <c r="CN90" s="433" t="str">
        <f>IFERROR(IF((COUNT('Eng GLA 6th, 7th, 8th'!DK90:DV90)=0)," ",(SUM('Eng GLA 6th, 7th, 8th'!DK90:DV90)/$CN$3)),"")</f>
        <v xml:space="preserve"> </v>
      </c>
    </row>
    <row r="91" spans="1:92" ht="12.75" customHeight="1" x14ac:dyDescent="0.2">
      <c r="A91" s="65">
        <v>84</v>
      </c>
      <c r="B91" s="65" t="str">
        <f>'English Scores- Leveled papers'!B90</f>
        <v/>
      </c>
      <c r="C91" s="66" t="str">
        <f>'RC Mastery Check+Question type'!H88</f>
        <v/>
      </c>
      <c r="D91" s="153" t="str">
        <f>'Cover Sheet'!L88</f>
        <v/>
      </c>
      <c r="E91" s="89" t="str">
        <f>IF($B91="","",IF(COUNTIFS('English Scores- Leveled papers'!$H$3:$KM$3,E$4,'English Scores- Leveled papers'!$H90:$KM90,"&gt;-1")=0,"",SUMIF('English Scores- Leveled papers'!$H$3:$KM$3,E$4,'English Scores- Leveled papers'!$H90:$KM90)))</f>
        <v/>
      </c>
      <c r="F91" s="89" t="str">
        <f>IF($B91="","",IF(COUNTIFS('English Scores- Leveled papers'!$H$3:$KM$3,F$4,'English Scores- Leveled papers'!$H90:$KM90,"&gt;-1")=0,"",SUMIF('English Scores- Leveled papers'!$H$3:$KM$3,F$4,'English Scores- Leveled papers'!$H90:$KM90)))</f>
        <v/>
      </c>
      <c r="G91" s="89" t="str">
        <f>IF($B91="","",IF(COUNTIFS('English Scores- Leveled papers'!$H$3:$KM$3,G$4,'English Scores- Leveled papers'!$H90:$KM90,"&gt;-1")=0,"",SUMIF('English Scores- Leveled papers'!$H$3:$KM$3,G$4,'English Scores- Leveled papers'!$H90:$KM90)))</f>
        <v/>
      </c>
      <c r="H91" s="89" t="str">
        <f>IF($B91="","",IF(COUNTIFS('English Scores- Leveled papers'!$H$3:$KM$3,H$4,'English Scores- Leveled papers'!$H90:$KM90,"&gt;-1")=0,"",SUMIF('English Scores- Leveled papers'!$H$3:$KM$3,H$4,'English Scores- Leveled papers'!$H90:$KM90)))</f>
        <v/>
      </c>
      <c r="I91" s="89" t="str">
        <f>IF($B91="","",IF(COUNTIFS('English Scores- Leveled papers'!$H$3:$KM$3,I$4,'English Scores- Leveled papers'!$H90:$KM90,"&gt;-1")=0,"",SUMIF('English Scores- Leveled papers'!$H$3:$KM$3,I$4,'English Scores- Leveled papers'!$H90:$KM90)))</f>
        <v/>
      </c>
      <c r="J91" s="89" t="str">
        <f>IF($B91="","",IF(COUNTIFS('English Scores- Leveled papers'!$H$3:$KM$3,J$4,'English Scores- Leveled papers'!$H90:$KM90,"&gt;-1")=0,"",SUMIF('English Scores- Leveled papers'!$H$3:$KM$3,J$4,'English Scores- Leveled papers'!$H90:$KM90)))</f>
        <v/>
      </c>
      <c r="K91" s="89" t="str">
        <f>IF($B91="","",IF(COUNTIFS('English Scores- Leveled papers'!$H$3:$KM$3,K$4,'English Scores- Leveled papers'!$H90:$KM90,"&gt;-1")=0,"",SUMIF('English Scores- Leveled papers'!$H$3:$KM$3,K$4,'English Scores- Leveled papers'!$H90:$KM90)))</f>
        <v/>
      </c>
      <c r="L91" s="89" t="str">
        <f>IF($B91="","",IF(COUNTIFS('English Scores- Leveled papers'!$H$3:$KM$3,L$4,'English Scores- Leveled papers'!$H90:$KM90,"&gt;-1")=0,"",SUMIF('English Scores- Leveled papers'!$H$3:$KM$3,L$4,'English Scores- Leveled papers'!$H90:$KM90)))</f>
        <v/>
      </c>
      <c r="M91" s="89" t="str">
        <f>IF($B91="","",IF(COUNTIFS('English Scores- Leveled papers'!$H$3:$KM$3,M$4,'English Scores- Leveled papers'!$H90:$KM90,"&gt;-1")=0,"",SUMIF('English Scores- Leveled papers'!$H$3:$KM$3,M$4,'English Scores- Leveled papers'!$H90:$KM90)))</f>
        <v/>
      </c>
      <c r="N91" s="89" t="str">
        <f>IF($B91="","",IF(COUNTIFS('English Scores- Leveled papers'!$H$3:$KM$3,N$4,'English Scores- Leveled papers'!$H90:$KM90,"&gt;-1")=0,"",SUMIF('English Scores- Leveled papers'!$H$3:$KM$3,N$4,'English Scores- Leveled papers'!$H90:$KM90)))</f>
        <v/>
      </c>
      <c r="O91" s="89" t="str">
        <f>IF($B91="","",IF(COUNTIFS('English Scores- Leveled papers'!$H$3:$KM$3,O$4,'English Scores- Leveled papers'!$H90:$KM90,"&gt;-1")=0,"",SUMIF('English Scores- Leveled papers'!$H$3:$KM$3,O$4,'English Scores- Leveled papers'!$H90:$KM90)))</f>
        <v/>
      </c>
      <c r="P91" s="89" t="str">
        <f>IF($B91="","",IF(COUNTIFS('English Scores- Leveled papers'!$H$3:$KM$3,P$4,'English Scores- Leveled papers'!$H90:$KM90,"&gt;-1")=0,"",SUMIF('English Scores- Leveled papers'!$H$3:$KM$3,P$4,'English Scores- Leveled papers'!$H90:$KM90)))</f>
        <v/>
      </c>
      <c r="Q91" s="89" t="str">
        <f>IF($B91="","",IF(COUNTIFS('English Scores- Leveled papers'!$H$3:$KM$3,Q$4,'English Scores- Leveled papers'!$H90:$KM90,"&gt;-1")=0,"",SUMIF('English Scores- Leveled papers'!$H$3:$KM$3,Q$4,'English Scores- Leveled papers'!$H90:$KM90)))</f>
        <v/>
      </c>
      <c r="R91" s="89" t="str">
        <f>IF($B91="","",IF(COUNTIFS('English Scores- Leveled papers'!$H$3:$KM$3,R$4,'English Scores- Leveled papers'!$H90:$KM90,"&gt;-1")=0,"",SUMIF('English Scores- Leveled papers'!$H$3:$KM$3,R$4,'English Scores- Leveled papers'!$H90:$KM90)))</f>
        <v/>
      </c>
      <c r="S91" s="89" t="str">
        <f>IF($B91="","",IF(COUNTIFS('English Scores- Leveled papers'!$H$3:$KM$3,S$4,'English Scores- Leveled papers'!$H90:$KM90,"&gt;-1")=0,"",SUMIF('English Scores- Leveled papers'!$H$3:$KM$3,S$4,'English Scores- Leveled papers'!$H90:$KM90)))</f>
        <v/>
      </c>
      <c r="T91" s="89" t="str">
        <f>IF($B91="","",IF(COUNTIFS('English Scores- Leveled papers'!$H$3:$KM$3,T$4,'English Scores- Leveled papers'!$H90:$KM90,"&gt;-1")=0,"",SUMIF('English Scores- Leveled papers'!$H$3:$KM$3,T$4,'English Scores- Leveled papers'!$H90:$KM90)))</f>
        <v/>
      </c>
      <c r="U91" s="89" t="str">
        <f>IF($B91="","",IF(COUNTIFS('English Scores- Leveled papers'!$H$3:$KM$3,U$4,'English Scores- Leveled papers'!$H90:$KM90,"&gt;-1")=0,"",SUMIF('English Scores- Leveled papers'!$H$3:$KM$3,U$4,'English Scores- Leveled papers'!$H90:$KM90)))</f>
        <v/>
      </c>
      <c r="V91" s="89" t="str">
        <f>IF($B91="","",IF(COUNTIFS('English Scores- Leveled papers'!$H$3:$KM$3,V$4,'English Scores- Leveled papers'!$H90:$KM90,"&gt;-1")=0,"",SUMIF('English Scores- Leveled papers'!$H$3:$KM$3,V$4,'English Scores- Leveled papers'!$H90:$KM90)))</f>
        <v/>
      </c>
      <c r="W91" s="89" t="str">
        <f>IF($B91="","",IF(COUNTIFS('English Scores- Leveled papers'!$H$3:$KM$3,W$4,'English Scores- Leveled papers'!$H90:$KM90,"&gt;-1")=0,"",SUMIF('English Scores- Leveled papers'!$H$3:$KM$3,W$4,'English Scores- Leveled papers'!$H90:$KM90)))</f>
        <v/>
      </c>
      <c r="X91" s="89" t="str">
        <f>IF($B91="","",IF(COUNTIFS('English Scores- Leveled papers'!$H$3:$KM$3,X$4,'English Scores- Leveled papers'!$H90:$KM90,"&gt;-1")=0,"",SUMIF('English Scores- Leveled papers'!$H$3:$KM$3,X$4,'English Scores- Leveled papers'!$H90:$KM90)))</f>
        <v/>
      </c>
      <c r="Y91" s="89" t="str">
        <f>IF($B91="","",IF(COUNTIFS('English Scores- Leveled papers'!$H$3:$KM$3,Y$4,'English Scores- Leveled papers'!$H90:$KM90,"&gt;-1")=0,"",SUMIF('English Scores- Leveled papers'!$H$3:$KM$3,Y$4,'English Scores- Leveled papers'!$H90:$KM90)))</f>
        <v/>
      </c>
      <c r="Z91" s="89" t="str">
        <f>IF($B91="","",IF(COUNTIFS('English Scores- Leveled papers'!$H$3:$KM$3,Z$4,'English Scores- Leveled papers'!$H90:$KM90,"&gt;-1")=0,"",SUMIF('English Scores- Leveled papers'!$H$3:$KM$3,Z$4,'English Scores- Leveled papers'!$H90:$KM90)))</f>
        <v/>
      </c>
      <c r="AA91" s="89" t="str">
        <f>IF($B91="","",IF(COUNTIFS('English Scores- Leveled papers'!$H$3:$KM$3,AA$4,'English Scores- Leveled papers'!$H90:$KM90,"&gt;-1")=0,"",SUMIF('English Scores- Leveled papers'!$H$3:$KM$3,AA$4,'English Scores- Leveled papers'!$H90:$KM90)))</f>
        <v/>
      </c>
      <c r="AB91" s="89" t="str">
        <f>IF($B91="","",IF(COUNTIFS('English Scores- Leveled papers'!$H$3:$KM$3,AB$4,'English Scores- Leveled papers'!$H90:$KM90,"&gt;-1")=0,"",SUMIF('English Scores- Leveled papers'!$H$3:$KM$3,AB$4,'English Scores- Leveled papers'!$H90:$KM90)))</f>
        <v/>
      </c>
      <c r="AC91" s="89" t="str">
        <f>IF($B91="","",IF(COUNTIFS('English Scores- Leveled papers'!$H$3:$KM$3,AC$4,'English Scores- Leveled papers'!$H90:$KM90,"&gt;-1")=0,"",SUMIF('English Scores- Leveled papers'!$H$3:$KM$3,AC$4,'English Scores- Leveled papers'!$H90:$KM90)))</f>
        <v/>
      </c>
      <c r="AD91" s="89" t="str">
        <f>IF($B91="","",IF(COUNTIFS('English Scores- Leveled papers'!$H$3:$KM$3,AD$4,'English Scores- Leveled papers'!$H90:$KM90,"&gt;-1")=0,"",SUMIF('English Scores- Leveled papers'!$H$3:$KM$3,AD$4,'English Scores- Leveled papers'!$H90:$KM90)))</f>
        <v/>
      </c>
      <c r="AE91" s="89" t="str">
        <f>IF($B91="","",IF(COUNTIFS('English Scores- Leveled papers'!$H$3:$KM$3,AE$4,'English Scores- Leveled papers'!$H90:$KM90,"&gt;-1")=0,"",SUMIF('English Scores- Leveled papers'!$H$3:$KM$3,AE$4,'English Scores- Leveled papers'!$H90:$KM90)))</f>
        <v/>
      </c>
      <c r="AF91" s="89" t="str">
        <f>IF($B91="","",IF(COUNTIFS('English Scores- Leveled papers'!$H$3:$KM$3,AF$4,'English Scores- Leveled papers'!$H90:$KM90,"&gt;-1")=0,"",SUMIF('English Scores- Leveled papers'!$H$3:$KM$3,AF$4,'English Scores- Leveled papers'!$H90:$KM90)))</f>
        <v/>
      </c>
      <c r="AG91" s="89" t="str">
        <f>IF($B91="","",IF(COUNTIFS('English Scores- Leveled papers'!$H$3:$KM$3,AG$4,'English Scores- Leveled papers'!$H90:$KM90,"&gt;-1")=0,"",SUMIF('English Scores- Leveled papers'!$H$3:$KM$3,AG$4,'English Scores- Leveled papers'!$H90:$KM90)))</f>
        <v/>
      </c>
      <c r="AH91" s="89" t="str">
        <f>IF($B91="","",IF(COUNTIFS('English Scores- Leveled papers'!$H$3:$KM$3,AH$4,'English Scores- Leveled papers'!$H90:$KM90,"&gt;-1")=0,"",SUMIF('English Scores- Leveled papers'!$H$3:$KM$3,AH$4,'English Scores- Leveled papers'!$H90:$KM90)))</f>
        <v/>
      </c>
      <c r="AI91" s="89" t="str">
        <f>IF($B91="","",IF(COUNTIFS('English Scores- Leveled papers'!$H$3:$KM$3,AI$4,'English Scores- Leveled papers'!$H90:$KM90,"&gt;-1")=0,"",SUMIF('English Scores- Leveled papers'!$H$3:$KM$3,AI$4,'English Scores- Leveled papers'!$H90:$KM90)))</f>
        <v/>
      </c>
      <c r="AJ91" s="89" t="str">
        <f>IF($B91="","",IF(COUNTIFS('English Scores- Leveled papers'!$H$3:$KM$3,AJ$4,'English Scores- Leveled papers'!$H90:$KM90,"&gt;-1")=0,"",SUMIF('English Scores- Leveled papers'!$H$3:$KM$3,AJ$4,'English Scores- Leveled papers'!$H90:$KM90)))</f>
        <v/>
      </c>
      <c r="AK91" s="89" t="str">
        <f>IF($B91="","",IF(COUNTIFS('English Scores- Leveled papers'!$H$3:$KM$3,AK$4,'English Scores- Leveled papers'!$H90:$KM90,"&gt;-1")=0,"",SUMIF('English Scores- Leveled papers'!$H$3:$KM$3,AK$4,'English Scores- Leveled papers'!$H90:$KM90)))</f>
        <v/>
      </c>
      <c r="AL91" s="89" t="str">
        <f>IF($B91="","",IF(COUNTIFS('English Scores- Leveled papers'!$H$3:$KM$3,AL$4,'English Scores- Leveled papers'!$H90:$KM90,"&gt;-1")=0,"",SUMIF('English Scores- Leveled papers'!$H$3:$KM$3,AL$4,'English Scores- Leveled papers'!$H90:$KM90)))</f>
        <v/>
      </c>
      <c r="AM91" s="89" t="str">
        <f>IF($B91="","",IF(COUNTIFS('English Scores- Leveled papers'!$H$3:$KM$3,AM$4,'English Scores- Leveled papers'!$H90:$KM90,"&gt;-1")=0,"",SUMIF('English Scores- Leveled papers'!$H$3:$KM$3,AM$4,'English Scores- Leveled papers'!$H90:$KM90)))</f>
        <v/>
      </c>
      <c r="AN91" s="89" t="str">
        <f>IF($B91="","",IF(COUNTIFS('English Scores- Leveled papers'!$H$3:$KM$3,AN$4,'English Scores- Leveled papers'!$H90:$KM90,"&gt;-1")=0,"",SUMIF('English Scores- Leveled papers'!$H$3:$KM$3,AN$4,'English Scores- Leveled papers'!$H90:$KM90)))</f>
        <v/>
      </c>
      <c r="AO91" s="89" t="str">
        <f>IF($B91="","",IF(COUNTIFS('English Scores- Leveled papers'!$H$3:$KM$3,AO$4,'English Scores- Leveled papers'!$H90:$KM90,"&gt;-1")=0,"",SUMIF('English Scores- Leveled papers'!$H$3:$KM$3,AO$4,'English Scores- Leveled papers'!$H90:$KM90)))</f>
        <v/>
      </c>
      <c r="AP91" s="89" t="str">
        <f>IF($B91="","",IF(COUNTIFS('English Scores- Leveled papers'!$H$3:$KM$3,AP$4,'English Scores- Leveled papers'!$H90:$KM90,"&gt;-1")=0,"",SUMIF('English Scores- Leveled papers'!$H$3:$KM$3,AP$4,'English Scores- Leveled papers'!$H90:$KM90)))</f>
        <v/>
      </c>
      <c r="AQ91" s="89" t="str">
        <f>IF($B91="","",IF(COUNTIFS('English Scores- Leveled papers'!$H$3:$KM$3,AQ$4,'English Scores- Leveled papers'!$H90:$KM90,"&gt;-1")=0,"",SUMIF('English Scores- Leveled papers'!$H$3:$KM$3,AQ$4,'English Scores- Leveled papers'!$H90:$KM90)))</f>
        <v/>
      </c>
      <c r="AR91" s="89" t="str">
        <f>IF($B91="","",IF(COUNTIFS('English Scores- Leveled papers'!$H$3:$KM$3,AR$4,'English Scores- Leveled papers'!$H90:$KM90,"&gt;-1")=0,"",SUMIF('English Scores- Leveled papers'!$H$3:$KM$3,AR$4,'English Scores- Leveled papers'!$H90:$KM90)))</f>
        <v/>
      </c>
      <c r="AS91" s="89" t="str">
        <f>IF($B91="","",IF(COUNTIFS('English Scores- Leveled papers'!$H$3:$KM$3,AS$4,'English Scores- Leveled papers'!$H90:$KM90,"&gt;-1")=0,"",SUMIF('English Scores- Leveled papers'!$H$3:$KM$3,AS$4,'English Scores- Leveled papers'!$H90:$KM90)))</f>
        <v/>
      </c>
      <c r="AT91" s="89" t="str">
        <f>IF($B91="","",IF(COUNTIFS('English Scores- Leveled papers'!$H$3:$KM$3,AT$4,'English Scores- Leveled papers'!$H90:$KM90,"&gt;-1")=0,"",SUMIF('English Scores- Leveled papers'!$H$3:$KM$3,AT$4,'English Scores- Leveled papers'!$H90:$KM90)))</f>
        <v/>
      </c>
      <c r="AU91" s="89" t="str">
        <f>IF($B91="","",IF(COUNTIFS('English Scores- Leveled papers'!$H$3:$KM$3,AU$4,'English Scores- Leveled papers'!$H90:$KM90,"&gt;-1")=0,"",SUMIF('English Scores- Leveled papers'!$H$3:$KM$3,AU$4,'English Scores- Leveled papers'!$H90:$KM90)))</f>
        <v/>
      </c>
      <c r="AV91" s="89" t="str">
        <f>IF($B91="","",IF(COUNTIFS('English Scores- Leveled papers'!$H$3:$KM$3,AV$4,'English Scores- Leveled papers'!$H90:$KM90,"&gt;-1")=0,"",SUMIF('English Scores- Leveled papers'!$H$3:$KM$3,AV$4,'English Scores- Leveled papers'!$H90:$KM90)))</f>
        <v/>
      </c>
      <c r="AW91" s="89" t="str">
        <f>IF($B91="","",IF(COUNTIFS('English Scores- Leveled papers'!$H$3:$KM$3,AW$4,'English Scores- Leveled papers'!$H90:$KM90,"&gt;-1")=0,"",SUMIF('English Scores- Leveled papers'!$H$3:$KM$3,AW$4,'English Scores- Leveled papers'!$H90:$KM90)))</f>
        <v/>
      </c>
      <c r="AX91" s="89" t="str">
        <f>IF($B91="","",IF(COUNTIFS('English Scores- Leveled papers'!$H$3:$KM$3,AX$4,'English Scores- Leveled papers'!$H90:$KM90,"&gt;-1")=0,"",SUMIF('English Scores- Leveled papers'!$H$3:$KM$3,AX$4,'English Scores- Leveled papers'!$H90:$KM90)))</f>
        <v/>
      </c>
      <c r="AY91" s="89" t="str">
        <f>IF($B91="","",IF(COUNTIFS('English Scores- Leveled papers'!$H$3:$KM$3,AY$4,'English Scores- Leveled papers'!$H90:$KM90,"&gt;-1")=0,"",SUMIF('English Scores- Leveled papers'!$H$3:$KM$3,AY$4,'English Scores- Leveled papers'!$H90:$KM90)))</f>
        <v/>
      </c>
      <c r="AZ91" s="89" t="str">
        <f>IF($B91="","",IF(COUNTIFS('English Scores- Leveled papers'!$H$3:$KM$3,AZ$4,'English Scores- Leveled papers'!$H90:$KM90,"&gt;-1")=0,"",SUMIF('English Scores- Leveled papers'!$H$3:$KM$3,AZ$4,'English Scores- Leveled papers'!$H90:$KM90)))</f>
        <v/>
      </c>
      <c r="BA91" s="89" t="str">
        <f>IF($B91="","",IF(COUNTIFS('English Scores- Leveled papers'!$H$3:$KM$3,BA$4,'English Scores- Leveled papers'!$H90:$KM90,"&gt;-1")=0,"",SUMIF('English Scores- Leveled papers'!$H$3:$KM$3,BA$4,'English Scores- Leveled papers'!$H90:$KM90)))</f>
        <v/>
      </c>
      <c r="BB91" s="89" t="str">
        <f>IF($B91="","",IF(COUNTIFS('English Scores- Leveled papers'!$H$3:$KM$3,BB$4,'English Scores- Leveled papers'!$H90:$KM90,"&gt;-1")=0,"",SUMIF('English Scores- Leveled papers'!$H$3:$KM$3,BB$4,'English Scores- Leveled papers'!$H90:$KM90)))</f>
        <v/>
      </c>
      <c r="BC91" s="89" t="str">
        <f>IF($B91="","",IF(COUNTIFS('English Scores- Leveled papers'!$H$3:$KM$3,BC$4,'English Scores- Leveled papers'!$H90:$KM90,"&gt;-1")=0,"",SUMIF('English Scores- Leveled papers'!$H$3:$KM$3,BC$4,'English Scores- Leveled papers'!$H90:$KM90)))</f>
        <v/>
      </c>
      <c r="BD91" s="89" t="str">
        <f>IF($B91="","",IF(COUNTIFS('English Scores- Leveled papers'!$H$3:$KM$3,BD$4,'English Scores- Leveled papers'!$H90:$KM90,"&gt;-1")=0,"",SUMIF('English Scores- Leveled papers'!$H$3:$KM$3,BD$4,'English Scores- Leveled papers'!$H90:$KM90)))</f>
        <v/>
      </c>
      <c r="BE91" s="89" t="str">
        <f>IF($B91="","",IF(COUNTIFS('English Scores- Leveled papers'!$H$3:$KM$3,BE$4,'English Scores- Leveled papers'!$H90:$KM90,"&gt;-1")=0,"",SUMIF('English Scores- Leveled papers'!$H$3:$KM$3,BE$4,'English Scores- Leveled papers'!$H90:$KM90)))</f>
        <v/>
      </c>
      <c r="BF91" s="89" t="str">
        <f>IF($B91="","",IF(COUNTIFS('English Scores- Leveled papers'!$H$3:$KM$3,BF$4,'English Scores- Leveled papers'!$H90:$KM90,"&gt;-1")=0,"",SUMIF('English Scores- Leveled papers'!$H$3:$KM$3,BF$4,'English Scores- Leveled papers'!$H90:$KM90)))</f>
        <v/>
      </c>
      <c r="BG91" s="89" t="str">
        <f>IF($B91="","",IF(COUNTIFS('English Scores- Leveled papers'!$H$3:$KM$3,BG$4,'English Scores- Leveled papers'!$H90:$KM90,"&gt;-1")=0,"",SUMIF('English Scores- Leveled papers'!$H$3:$KM$3,BG$4,'English Scores- Leveled papers'!$H90:$KM90)))</f>
        <v/>
      </c>
      <c r="BH91" s="89" t="str">
        <f>IF($B91="","",IF(COUNTIFS('English Scores- Leveled papers'!$H$3:$KM$3,BH$4,'English Scores- Leveled papers'!$H90:$KM90,"&gt;-1")=0,"",SUMIF('English Scores- Leveled papers'!$H$3:$KM$3,BH$4,'English Scores- Leveled papers'!$H90:$KM90)))</f>
        <v/>
      </c>
      <c r="BI91" s="89" t="str">
        <f>IF($B91="","",IF(COUNTIFS('English Scores- Leveled papers'!$H$3:$KM$3,BI$4,'English Scores- Leveled papers'!$H90:$KM90,"&gt;-1")=0,"",SUMIF('English Scores- Leveled papers'!$H$3:$KM$3,BI$4,'English Scores- Leveled papers'!$H90:$KM90)))</f>
        <v/>
      </c>
      <c r="BJ91" s="89" t="str">
        <f>IF($B91="","",IF(COUNTIFS('English Scores- Leveled papers'!$H$3:$KM$3,BJ$4,'English Scores- Leveled papers'!$H90:$KM90,"&gt;-1")=0,"",SUMIF('English Scores- Leveled papers'!$H$3:$KM$3,BJ$4,'English Scores- Leveled papers'!$H90:$KM90)))</f>
        <v/>
      </c>
      <c r="BK91" s="89" t="str">
        <f>IF($B91="","",IF(COUNTIFS('English Scores- Leveled papers'!$H$3:$KM$3,BK$4,'English Scores- Leveled papers'!$H90:$KM90,"&gt;-1")=0,"",SUMIF('English Scores- Leveled papers'!$H$3:$KM$3,BK$4,'English Scores- Leveled papers'!$H90:$KM90)))</f>
        <v/>
      </c>
      <c r="BL91" s="89" t="str">
        <f>IF($B91="","",IF(COUNTIFS('English Scores- Leveled papers'!$H$3:$KM$3,BL$4,'English Scores- Leveled papers'!$H90:$KM90,"&gt;-1")=0,"",SUMIF('English Scores- Leveled papers'!$H$3:$KM$3,BL$4,'English Scores- Leveled papers'!$H90:$KM90)))</f>
        <v/>
      </c>
      <c r="BM91" s="89" t="str">
        <f>IF($B91="","",IF(COUNTIFS('Eng GLA 6th, 7th, 8th'!$E$3:$DV$3,BM$4,'Eng GLA 6th, 7th, 8th'!$E91:$DV91, "&gt;-1")=0,"",SUMIF('Eng GLA 6th, 7th, 8th'!$E$3:$DV$3,BM$4,'Eng GLA 6th, 7th, 8th'!$E91:$DV91)))</f>
        <v/>
      </c>
      <c r="BN91" s="89" t="str">
        <f>IF($B91="","",IF(COUNTIFS('Eng GLA 6th, 7th, 8th'!$E$3:$DV$3,BN$4,'Eng GLA 6th, 7th, 8th'!$E91:$DV91, "&gt;-1")=0,"",SUMIF('Eng GLA 6th, 7th, 8th'!$E$3:$DV$3,BN$4,'Eng GLA 6th, 7th, 8th'!$E91:$DV91)))</f>
        <v/>
      </c>
      <c r="BO91" s="89" t="str">
        <f>IF($B91="","",IF(COUNTIFS('Eng GLA 6th, 7th, 8th'!$E$3:$DV$3,BO$4,'Eng GLA 6th, 7th, 8th'!$E91:$DV91, "&gt;-1")=0,"",SUMIF('Eng GLA 6th, 7th, 8th'!$E$3:$DV$3,BO$4,'Eng GLA 6th, 7th, 8th'!$E91:$DV91)))</f>
        <v/>
      </c>
      <c r="BP91" s="89" t="str">
        <f>IF($B91="","",IF(COUNTIFS('Eng GLA 6th, 7th, 8th'!$E$3:$DV$3,BP$4,'Eng GLA 6th, 7th, 8th'!$E91:$DV91, "&gt;-1")=0,"",SUMIF('Eng GLA 6th, 7th, 8th'!$E$3:$DV$3,BP$4,'Eng GLA 6th, 7th, 8th'!$E91:$DV91)))</f>
        <v/>
      </c>
      <c r="BQ91" s="89" t="str">
        <f>IF($B91="","",IF(COUNTIFS('Eng GLA 6th, 7th, 8th'!$E$3:$DV$3,BQ$4,'Eng GLA 6th, 7th, 8th'!$E91:$DV91, "&gt;-1")=0,"",SUMIF('Eng GLA 6th, 7th, 8th'!$E$3:$DV$3,BQ$4,'Eng GLA 6th, 7th, 8th'!$E91:$DV91)))</f>
        <v/>
      </c>
      <c r="BR91" s="89" t="str">
        <f>IF($B91="","",IF(COUNTIFS('Eng GLA 6th, 7th, 8th'!$E$3:$DV$3,BR$4,'Eng GLA 6th, 7th, 8th'!$E91:$DV91, "&gt;-1")=0,"",SUMIF('Eng GLA 6th, 7th, 8th'!$E$3:$DV$3,BR$4,'Eng GLA 6th, 7th, 8th'!$E91:$DV91)))</f>
        <v/>
      </c>
      <c r="BS91" s="89" t="str">
        <f>IF($B91="","",IF(COUNTIFS('Eng GLA 6th, 7th, 8th'!$E$3:$DV$3,BS$4,'Eng GLA 6th, 7th, 8th'!$E91:$DV91, "&gt;-1")=0,"",SUMIF('Eng GLA 6th, 7th, 8th'!$E$3:$DV$3,BS$4,'Eng GLA 6th, 7th, 8th'!$E91:$DV91)))</f>
        <v/>
      </c>
      <c r="BT91" s="89" t="str">
        <f>IF($B91="","",IF(COUNTIFS('Eng GLA 6th, 7th, 8th'!$E$3:$DV$3,BT$4,'Eng GLA 6th, 7th, 8th'!$E91:$DV91, "&gt;-1")=0,"",SUMIF('Eng GLA 6th, 7th, 8th'!$E$3:$DV$3,BT$4,'Eng GLA 6th, 7th, 8th'!$E91:$DV91)))</f>
        <v/>
      </c>
      <c r="BU91" s="89" t="str">
        <f>IF($B91="","",IF(COUNTIFS('Eng GLA 6th, 7th, 8th'!$E$3:$DV$3,BU$4,'Eng GLA 6th, 7th, 8th'!$E91:$DV91, "&gt;-1")=0,"",SUMIF('Eng GLA 6th, 7th, 8th'!$E$3:$DV$3,BU$4,'Eng GLA 6th, 7th, 8th'!$E91:$DV91)))</f>
        <v/>
      </c>
      <c r="BV91" s="89" t="str">
        <f>IF($B91="","",IF(COUNTIFS('Eng GLA 6th, 7th, 8th'!$E$3:$DV$3,BV$4,'Eng GLA 6th, 7th, 8th'!$E91:$DV91, "&gt;-1")=0,"",SUMIF('Eng GLA 6th, 7th, 8th'!$E$3:$DV$3,BV$4,'Eng GLA 6th, 7th, 8th'!$E91:$DV91)))</f>
        <v/>
      </c>
      <c r="BW91" s="89" t="str">
        <f>IF($B91="","",IF(COUNTIFS('Eng GLA 6th, 7th, 8th'!$E$3:$DV$3,BW$4,'Eng GLA 6th, 7th, 8th'!$E91:$DV91, "&gt;-1")=0,"",SUMIF('Eng GLA 6th, 7th, 8th'!$E$3:$DV$3,BW$4,'Eng GLA 6th, 7th, 8th'!$E91:$DV91)))</f>
        <v/>
      </c>
      <c r="BX91" s="89" t="str">
        <f>IF($B91="","",IF(COUNTIFS('Eng GLA 6th, 7th, 8th'!$E$3:$DV$3,BX$4,'Eng GLA 6th, 7th, 8th'!$E91:$DV91, "&gt;-1")=0,"",SUMIF('Eng GLA 6th, 7th, 8th'!$E$3:$DV$3,BX$4,'Eng GLA 6th, 7th, 8th'!$E91:$DV91)))</f>
        <v/>
      </c>
      <c r="BY91" s="89" t="str">
        <f>IF($B91="","",IF(COUNTIFS('Eng GLA 6th, 7th, 8th'!$E$3:$DV$3,BY$4,'Eng GLA 6th, 7th, 8th'!$E91:$DV91, "&gt;-1")=0,"",SUMIF('Eng GLA 6th, 7th, 8th'!$E$3:$DV$3,BY$4,'Eng GLA 6th, 7th, 8th'!$E91:$DV91)))</f>
        <v/>
      </c>
      <c r="BZ91" s="89" t="str">
        <f>IF($B91="","",IF(COUNTIFS('Eng GLA 6th, 7th, 8th'!$E$3:$DV$3,BZ$4,'Eng GLA 6th, 7th, 8th'!$E91:$DV91, "&gt;-1")=0,"",SUMIF('Eng GLA 6th, 7th, 8th'!$E$3:$DV$3,BZ$4,'Eng GLA 6th, 7th, 8th'!$E91:$DV91)))</f>
        <v/>
      </c>
      <c r="CA91" s="89" t="str">
        <f>IF($B91="","",IF(COUNTIFS('Eng GLA 6th, 7th, 8th'!$E$3:$DV$3,CA$4,'Eng GLA 6th, 7th, 8th'!$E91:$DV91, "&gt;-1")=0,"",SUMIF('Eng GLA 6th, 7th, 8th'!$E$3:$DV$3,CA$4,'Eng GLA 6th, 7th, 8th'!$E91:$DV91)))</f>
        <v/>
      </c>
      <c r="CB91" s="426"/>
      <c r="CC91" s="133" t="str">
        <f>IFERROR(IF((COUNT('Eng GLA 6th, 7th, 8th'!E91:U91)=0)," ",(SUM('Eng GLA 6th, 7th, 8th'!E91:U91)/$CC$3)),"")</f>
        <v xml:space="preserve"> </v>
      </c>
      <c r="CD91" s="133" t="str">
        <f>IFERROR(IF((COUNT('Eng GLA 6th, 7th, 8th'!V91:AA91)=0)," ",(SUM('Eng GLA 6th, 7th, 8th'!V91:AA91)/$CD$3)),"")</f>
        <v xml:space="preserve"> </v>
      </c>
      <c r="CE91" s="133" t="str">
        <f>IFERROR(IF((COUNT('Eng GLA 6th, 7th, 8th'!AB91:AG91)=0)," ",(SUM('Eng GLA 6th, 7th, 8th'!AB91:AG91)/$CE$3)),"")</f>
        <v xml:space="preserve"> </v>
      </c>
      <c r="CF91" s="133" t="str">
        <f>IFERROR(IF((COUNT('Eng GLA 6th, 7th, 8th'!AH91:AP91)=0)," ",(SUM('Eng GLA 6th, 7th, 8th'!AH91:AP91)/$CF$3)),"")</f>
        <v xml:space="preserve"> </v>
      </c>
      <c r="CG91" s="433" t="str">
        <f>IFERROR(IF((COUNT('Eng GLA 6th, 7th, 8th'!AR91:BH91)=0)," ",(SUM('Eng GLA 6th, 7th, 8th'!AR91:BH91)/$CG$3)),"")</f>
        <v xml:space="preserve"> </v>
      </c>
      <c r="CH91" s="433" t="str">
        <f>IFERROR(IF((COUNT('Eng GLA 6th, 7th, 8th'!BI91:BN91)=0)," ",(SUM('Eng GLA 6th, 7th, 8th'!BI91:BN91)/$CH$3)),"")</f>
        <v xml:space="preserve"> </v>
      </c>
      <c r="CI91" s="433" t="str">
        <f>IFERROR(IF((COUNT('Eng GLA 6th, 7th, 8th'!BO91:BT91)=0)," ",(SUM('Eng GLA 6th, 7th, 8th'!BO91:BT91)/$CI$3)),"")</f>
        <v xml:space="preserve"> </v>
      </c>
      <c r="CJ91" s="433" t="str">
        <f>IFERROR(IF((COUNT('Eng GLA 6th, 7th, 8th'!BU91:CF91)=0)," ",(SUM('Eng GLA 6th, 7th, 8th'!BU91:CF91)/$CJ$3)),"")</f>
        <v xml:space="preserve"> </v>
      </c>
      <c r="CK91" s="433" t="str">
        <f>IFERROR(IF((COUNT('Eng GLA 6th, 7th, 8th'!CH91:CX91)=0)," ",(SUM('Eng GLA 6th, 7th, 8th'!CH91:CX91)/$CK$3)),"")</f>
        <v xml:space="preserve"> </v>
      </c>
      <c r="CL91" s="433" t="str">
        <f>IFERROR(IF((COUNT('Eng GLA 6th, 7th, 8th'!CY91:DD91)=0)," ",(SUM('Eng GLA 6th, 7th, 8th'!CY91:DD91)/$CL$3)),"")</f>
        <v xml:space="preserve"> </v>
      </c>
      <c r="CM91" s="433" t="str">
        <f>IFERROR(IF((COUNT('Eng GLA 6th, 7th, 8th'!DE91:DJ91)=0)," ",(SUM('Eng GLA 6th, 7th, 8th'!DE91:DJ91)/$CM$3)),"")</f>
        <v xml:space="preserve"> </v>
      </c>
      <c r="CN91" s="433" t="str">
        <f>IFERROR(IF((COUNT('Eng GLA 6th, 7th, 8th'!DK91:DV91)=0)," ",(SUM('Eng GLA 6th, 7th, 8th'!DK91:DV91)/$CN$3)),"")</f>
        <v xml:space="preserve"> </v>
      </c>
    </row>
    <row r="92" spans="1:92" ht="12.75" customHeight="1" x14ac:dyDescent="0.2">
      <c r="A92" s="65">
        <v>85</v>
      </c>
      <c r="B92" s="65" t="str">
        <f>'English Scores- Leveled papers'!B91</f>
        <v/>
      </c>
      <c r="C92" s="66" t="str">
        <f>'RC Mastery Check+Question type'!H89</f>
        <v/>
      </c>
      <c r="D92" s="153" t="str">
        <f>'Cover Sheet'!L89</f>
        <v/>
      </c>
      <c r="E92" s="89" t="str">
        <f>IF($B92="","",IF(COUNTIFS('English Scores- Leveled papers'!$H$3:$KM$3,E$4,'English Scores- Leveled papers'!$H91:$KM91,"&gt;-1")=0,"",SUMIF('English Scores- Leveled papers'!$H$3:$KM$3,E$4,'English Scores- Leveled papers'!$H91:$KM91)))</f>
        <v/>
      </c>
      <c r="F92" s="89" t="str">
        <f>IF($B92="","",IF(COUNTIFS('English Scores- Leveled papers'!$H$3:$KM$3,F$4,'English Scores- Leveled papers'!$H91:$KM91,"&gt;-1")=0,"",SUMIF('English Scores- Leveled papers'!$H$3:$KM$3,F$4,'English Scores- Leveled papers'!$H91:$KM91)))</f>
        <v/>
      </c>
      <c r="G92" s="89" t="str">
        <f>IF($B92="","",IF(COUNTIFS('English Scores- Leveled papers'!$H$3:$KM$3,G$4,'English Scores- Leveled papers'!$H91:$KM91,"&gt;-1")=0,"",SUMIF('English Scores- Leveled papers'!$H$3:$KM$3,G$4,'English Scores- Leveled papers'!$H91:$KM91)))</f>
        <v/>
      </c>
      <c r="H92" s="89" t="str">
        <f>IF($B92="","",IF(COUNTIFS('English Scores- Leveled papers'!$H$3:$KM$3,H$4,'English Scores- Leveled papers'!$H91:$KM91,"&gt;-1")=0,"",SUMIF('English Scores- Leveled papers'!$H$3:$KM$3,H$4,'English Scores- Leveled papers'!$H91:$KM91)))</f>
        <v/>
      </c>
      <c r="I92" s="89" t="str">
        <f>IF($B92="","",IF(COUNTIFS('English Scores- Leveled papers'!$H$3:$KM$3,I$4,'English Scores- Leveled papers'!$H91:$KM91,"&gt;-1")=0,"",SUMIF('English Scores- Leveled papers'!$H$3:$KM$3,I$4,'English Scores- Leveled papers'!$H91:$KM91)))</f>
        <v/>
      </c>
      <c r="J92" s="89" t="str">
        <f>IF($B92="","",IF(COUNTIFS('English Scores- Leveled papers'!$H$3:$KM$3,J$4,'English Scores- Leveled papers'!$H91:$KM91,"&gt;-1")=0,"",SUMIF('English Scores- Leveled papers'!$H$3:$KM$3,J$4,'English Scores- Leveled papers'!$H91:$KM91)))</f>
        <v/>
      </c>
      <c r="K92" s="89" t="str">
        <f>IF($B92="","",IF(COUNTIFS('English Scores- Leveled papers'!$H$3:$KM$3,K$4,'English Scores- Leveled papers'!$H91:$KM91,"&gt;-1")=0,"",SUMIF('English Scores- Leveled papers'!$H$3:$KM$3,K$4,'English Scores- Leveled papers'!$H91:$KM91)))</f>
        <v/>
      </c>
      <c r="L92" s="89" t="str">
        <f>IF($B92="","",IF(COUNTIFS('English Scores- Leveled papers'!$H$3:$KM$3,L$4,'English Scores- Leveled papers'!$H91:$KM91,"&gt;-1")=0,"",SUMIF('English Scores- Leveled papers'!$H$3:$KM$3,L$4,'English Scores- Leveled papers'!$H91:$KM91)))</f>
        <v/>
      </c>
      <c r="M92" s="89" t="str">
        <f>IF($B92="","",IF(COUNTIFS('English Scores- Leveled papers'!$H$3:$KM$3,M$4,'English Scores- Leveled papers'!$H91:$KM91,"&gt;-1")=0,"",SUMIF('English Scores- Leveled papers'!$H$3:$KM$3,M$4,'English Scores- Leveled papers'!$H91:$KM91)))</f>
        <v/>
      </c>
      <c r="N92" s="89" t="str">
        <f>IF($B92="","",IF(COUNTIFS('English Scores- Leveled papers'!$H$3:$KM$3,N$4,'English Scores- Leveled papers'!$H91:$KM91,"&gt;-1")=0,"",SUMIF('English Scores- Leveled papers'!$H$3:$KM$3,N$4,'English Scores- Leveled papers'!$H91:$KM91)))</f>
        <v/>
      </c>
      <c r="O92" s="89" t="str">
        <f>IF($B92="","",IF(COUNTIFS('English Scores- Leveled papers'!$H$3:$KM$3,O$4,'English Scores- Leveled papers'!$H91:$KM91,"&gt;-1")=0,"",SUMIF('English Scores- Leveled papers'!$H$3:$KM$3,O$4,'English Scores- Leveled papers'!$H91:$KM91)))</f>
        <v/>
      </c>
      <c r="P92" s="89" t="str">
        <f>IF($B92="","",IF(COUNTIFS('English Scores- Leveled papers'!$H$3:$KM$3,P$4,'English Scores- Leveled papers'!$H91:$KM91,"&gt;-1")=0,"",SUMIF('English Scores- Leveled papers'!$H$3:$KM$3,P$4,'English Scores- Leveled papers'!$H91:$KM91)))</f>
        <v/>
      </c>
      <c r="Q92" s="89" t="str">
        <f>IF($B92="","",IF(COUNTIFS('English Scores- Leveled papers'!$H$3:$KM$3,Q$4,'English Scores- Leveled papers'!$H91:$KM91,"&gt;-1")=0,"",SUMIF('English Scores- Leveled papers'!$H$3:$KM$3,Q$4,'English Scores- Leveled papers'!$H91:$KM91)))</f>
        <v/>
      </c>
      <c r="R92" s="89" t="str">
        <f>IF($B92="","",IF(COUNTIFS('English Scores- Leveled papers'!$H$3:$KM$3,R$4,'English Scores- Leveled papers'!$H91:$KM91,"&gt;-1")=0,"",SUMIF('English Scores- Leveled papers'!$H$3:$KM$3,R$4,'English Scores- Leveled papers'!$H91:$KM91)))</f>
        <v/>
      </c>
      <c r="S92" s="89" t="str">
        <f>IF($B92="","",IF(COUNTIFS('English Scores- Leveled papers'!$H$3:$KM$3,S$4,'English Scores- Leveled papers'!$H91:$KM91,"&gt;-1")=0,"",SUMIF('English Scores- Leveled papers'!$H$3:$KM$3,S$4,'English Scores- Leveled papers'!$H91:$KM91)))</f>
        <v/>
      </c>
      <c r="T92" s="89"/>
      <c r="U92" s="89" t="str">
        <f>IF($B92="","",IF(COUNTIFS('English Scores- Leveled papers'!$H$3:$KM$3,U$4,'English Scores- Leveled papers'!$H91:$KM91,"&gt;-1")=0,"",SUMIF('English Scores- Leveled papers'!$H$3:$KM$3,U$4,'English Scores- Leveled papers'!$H91:$KM91)))</f>
        <v/>
      </c>
      <c r="V92" s="89" t="str">
        <f>IF($B92="","",IF(COUNTIFS('English Scores- Leveled papers'!$H$3:$KM$3,V$4,'English Scores- Leveled papers'!$H91:$KM91,"&gt;-1")=0,"",SUMIF('English Scores- Leveled papers'!$H$3:$KM$3,V$4,'English Scores- Leveled papers'!$H91:$KM91)))</f>
        <v/>
      </c>
      <c r="W92" s="89" t="str">
        <f>IF($B92="","",IF(COUNTIFS('English Scores- Leveled papers'!$H$3:$KM$3,W$4,'English Scores- Leveled papers'!$H91:$KM91,"&gt;-1")=0,"",SUMIF('English Scores- Leveled papers'!$H$3:$KM$3,W$4,'English Scores- Leveled papers'!$H91:$KM91)))</f>
        <v/>
      </c>
      <c r="X92" s="89" t="str">
        <f>IF($B92="","",IF(COUNTIFS('English Scores- Leveled papers'!$H$3:$KM$3,X$4,'English Scores- Leveled papers'!$H91:$KM91,"&gt;-1")=0,"",SUMIF('English Scores- Leveled papers'!$H$3:$KM$3,X$4,'English Scores- Leveled papers'!$H91:$KM91)))</f>
        <v/>
      </c>
      <c r="Y92" s="89" t="str">
        <f>IF($B92="","",IF(COUNTIFS('English Scores- Leveled papers'!$H$3:$KM$3,Y$4,'English Scores- Leveled papers'!$H91:$KM91,"&gt;-1")=0,"",SUMIF('English Scores- Leveled papers'!$H$3:$KM$3,Y$4,'English Scores- Leveled papers'!$H91:$KM91)))</f>
        <v/>
      </c>
      <c r="Z92" s="89" t="str">
        <f>IF($B92="","",IF(COUNTIFS('English Scores- Leveled papers'!$H$3:$KM$3,Z$4,'English Scores- Leveled papers'!$H91:$KM91,"&gt;-1")=0,"",SUMIF('English Scores- Leveled papers'!$H$3:$KM$3,Z$4,'English Scores- Leveled papers'!$H91:$KM91)))</f>
        <v/>
      </c>
      <c r="AA92" s="89" t="str">
        <f>IF($B92="","",IF(COUNTIFS('English Scores- Leveled papers'!$H$3:$KM$3,AA$4,'English Scores- Leveled papers'!$H91:$KM91,"&gt;-1")=0,"",SUMIF('English Scores- Leveled papers'!$H$3:$KM$3,AA$4,'English Scores- Leveled papers'!$H91:$KM91)))</f>
        <v/>
      </c>
      <c r="AB92" s="89" t="str">
        <f>IF($B92="","",IF(COUNTIFS('English Scores- Leveled papers'!$H$3:$KM$3,AB$4,'English Scores- Leveled papers'!$H91:$KM91,"&gt;-1")=0,"",SUMIF('English Scores- Leveled papers'!$H$3:$KM$3,AB$4,'English Scores- Leveled papers'!$H91:$KM91)))</f>
        <v/>
      </c>
      <c r="AC92" s="89"/>
      <c r="AD92" s="89" t="str">
        <f>IF($B92="","",IF(COUNTIFS('English Scores- Leveled papers'!$H$3:$KM$3,AD$4,'English Scores- Leveled papers'!$H91:$KM91,"&gt;-1")=0,"",SUMIF('English Scores- Leveled papers'!$H$3:$KM$3,AD$4,'English Scores- Leveled papers'!$H91:$KM91)))</f>
        <v/>
      </c>
      <c r="AE92" s="89" t="str">
        <f>IF($B92="","",IF(COUNTIFS('English Scores- Leveled papers'!$H$3:$KM$3,AE$4,'English Scores- Leveled papers'!$H91:$KM91,"&gt;-1")=0,"",SUMIF('English Scores- Leveled papers'!$H$3:$KM$3,AE$4,'English Scores- Leveled papers'!$H91:$KM91)))</f>
        <v/>
      </c>
      <c r="AF92" s="89" t="str">
        <f>IF($B92="","",IF(COUNTIFS('English Scores- Leveled papers'!$H$3:$KM$3,AF$4,'English Scores- Leveled papers'!$H91:$KM91,"&gt;-1")=0,"",SUMIF('English Scores- Leveled papers'!$H$3:$KM$3,AF$4,'English Scores- Leveled papers'!$H91:$KM91)))</f>
        <v/>
      </c>
      <c r="AG92" s="89" t="str">
        <f>IF($B92="","",IF(COUNTIFS('English Scores- Leveled papers'!$H$3:$KM$3,AG$4,'English Scores- Leveled papers'!$H91:$KM91,"&gt;-1")=0,"",SUMIF('English Scores- Leveled papers'!$H$3:$KM$3,AG$4,'English Scores- Leveled papers'!$H91:$KM91)))</f>
        <v/>
      </c>
      <c r="AH92" s="89"/>
      <c r="AI92" s="89" t="str">
        <f>IF($B92="","",IF(COUNTIFS('English Scores- Leveled papers'!$H$3:$KM$3,AI$4,'English Scores- Leveled papers'!$H91:$KM91,"&gt;-1")=0,"",SUMIF('English Scores- Leveled papers'!$H$3:$KM$3,AI$4,'English Scores- Leveled papers'!$H91:$KM91)))</f>
        <v/>
      </c>
      <c r="AJ92" s="89" t="str">
        <f>IF($B92="","",IF(COUNTIFS('English Scores- Leveled papers'!$H$3:$KM$3,AJ$4,'English Scores- Leveled papers'!$H91:$KM91,"&gt;-1")=0,"",SUMIF('English Scores- Leveled papers'!$H$3:$KM$3,AJ$4,'English Scores- Leveled papers'!$H91:$KM91)))</f>
        <v/>
      </c>
      <c r="AK92" s="89" t="str">
        <f>IF($B92="","",IF(COUNTIFS('English Scores- Leveled papers'!$H$3:$KM$3,AK$4,'English Scores- Leveled papers'!$H91:$KM91,"&gt;-1")=0,"",SUMIF('English Scores- Leveled papers'!$H$3:$KM$3,AK$4,'English Scores- Leveled papers'!$H91:$KM91)))</f>
        <v/>
      </c>
      <c r="AL92" s="89" t="str">
        <f>IF($B92="","",IF(COUNTIFS('English Scores- Leveled papers'!$H$3:$KM$3,AL$4,'English Scores- Leveled papers'!$H91:$KM91,"&gt;-1")=0,"",SUMIF('English Scores- Leveled papers'!$H$3:$KM$3,AL$4,'English Scores- Leveled papers'!$H91:$KM91)))</f>
        <v/>
      </c>
      <c r="AM92" s="89"/>
      <c r="AN92" s="89" t="str">
        <f>IF($B92="","",IF(COUNTIFS('English Scores- Leveled papers'!$H$3:$KM$3,AN$4,'English Scores- Leveled papers'!$H91:$KM91,"&gt;-1")=0,"",SUMIF('English Scores- Leveled papers'!$H$3:$KM$3,AN$4,'English Scores- Leveled papers'!$H91:$KM91)))</f>
        <v/>
      </c>
      <c r="AO92" s="89" t="str">
        <f>IF($B92="","",IF(COUNTIFS('English Scores- Leveled papers'!$H$3:$KM$3,AO$4,'English Scores- Leveled papers'!$H91:$KM91,"&gt;-1")=0,"",SUMIF('English Scores- Leveled papers'!$H$3:$KM$3,AO$4,'English Scores- Leveled papers'!$H91:$KM91)))</f>
        <v/>
      </c>
      <c r="AP92" s="89" t="str">
        <f>IF($B92="","",IF(COUNTIFS('English Scores- Leveled papers'!$H$3:$KM$3,AP$4,'English Scores- Leveled papers'!$H91:$KM91,"&gt;-1")=0,"",SUMIF('English Scores- Leveled papers'!$H$3:$KM$3,AP$4,'English Scores- Leveled papers'!$H91:$KM91)))</f>
        <v/>
      </c>
      <c r="AQ92" s="89" t="str">
        <f>IF($B92="","",IF(COUNTIFS('English Scores- Leveled papers'!$H$3:$KM$3,AQ$4,'English Scores- Leveled papers'!$H91:$KM91,"&gt;-1")=0,"",SUMIF('English Scores- Leveled papers'!$H$3:$KM$3,AQ$4,'English Scores- Leveled papers'!$H91:$KM91)))</f>
        <v/>
      </c>
      <c r="AR92" s="89"/>
      <c r="AS92" s="89" t="str">
        <f>IF($B92="","",IF(COUNTIFS('English Scores- Leveled papers'!$H$3:$KM$3,AS$4,'English Scores- Leveled papers'!$H91:$KM91,"&gt;-1")=0,"",SUMIF('English Scores- Leveled papers'!$H$3:$KM$3,AS$4,'English Scores- Leveled papers'!$H91:$KM91)))</f>
        <v/>
      </c>
      <c r="AT92" s="89" t="str">
        <f>IF($B92="","",IF(COUNTIFS('English Scores- Leveled papers'!$H$3:$KM$3,AT$4,'English Scores- Leveled papers'!$H91:$KM91,"&gt;-1")=0,"",SUMIF('English Scores- Leveled papers'!$H$3:$KM$3,AT$4,'English Scores- Leveled papers'!$H91:$KM91)))</f>
        <v/>
      </c>
      <c r="AU92" s="89" t="str">
        <f>IF($B92="","",IF(COUNTIFS('English Scores- Leveled papers'!$H$3:$KM$3,AU$4,'English Scores- Leveled papers'!$H91:$KM91,"&gt;-1")=0,"",SUMIF('English Scores- Leveled papers'!$H$3:$KM$3,AU$4,'English Scores- Leveled papers'!$H91:$KM91)))</f>
        <v/>
      </c>
      <c r="AV92" s="89" t="str">
        <f>IF($B92="","",IF(COUNTIFS('English Scores- Leveled papers'!$H$3:$KM$3,AV$4,'English Scores- Leveled papers'!$H91:$KM91,"&gt;-1")=0,"",SUMIF('English Scores- Leveled papers'!$H$3:$KM$3,AV$4,'English Scores- Leveled papers'!$H91:$KM91)))</f>
        <v/>
      </c>
      <c r="AW92" s="89"/>
      <c r="AX92" s="89" t="str">
        <f>IF($B92="","",IF(COUNTIFS('English Scores- Leveled papers'!$H$3:$KM$3,AX$4,'English Scores- Leveled papers'!$H91:$KM91,"&gt;-1")=0,"",SUMIF('English Scores- Leveled papers'!$H$3:$KM$3,AX$4,'English Scores- Leveled papers'!$H91:$KM91)))</f>
        <v/>
      </c>
      <c r="AY92" s="89" t="str">
        <f>IF($B92="","",IF(COUNTIFS('English Scores- Leveled papers'!$H$3:$KM$3,AY$4,'English Scores- Leveled papers'!$H91:$KM91,"&gt;-1")=0,"",SUMIF('English Scores- Leveled papers'!$H$3:$KM$3,AY$4,'English Scores- Leveled papers'!$H91:$KM91)))</f>
        <v/>
      </c>
      <c r="AZ92" s="89" t="str">
        <f>IF($B92="","",IF(COUNTIFS('English Scores- Leveled papers'!$H$3:$KM$3,AZ$4,'English Scores- Leveled papers'!$H91:$KM91,"&gt;-1")=0,"",SUMIF('English Scores- Leveled papers'!$H$3:$KM$3,AZ$4,'English Scores- Leveled papers'!$H91:$KM91)))</f>
        <v/>
      </c>
      <c r="BA92" s="89" t="str">
        <f>IF($B92="","",IF(COUNTIFS('English Scores- Leveled papers'!$H$3:$KM$3,BA$4,'English Scores- Leveled papers'!$H91:$KM91,"&gt;-1")=0,"",SUMIF('English Scores- Leveled papers'!$H$3:$KM$3,BA$4,'English Scores- Leveled papers'!$H91:$KM91)))</f>
        <v/>
      </c>
      <c r="BB92" s="89"/>
      <c r="BC92" s="89" t="str">
        <f>IF($B92="","",IF(COUNTIFS('English Scores- Leveled papers'!$H$3:$KM$3,BC$4,'English Scores- Leveled papers'!$H91:$KM91,"&gt;-1")=0,"",SUMIF('English Scores- Leveled papers'!$H$3:$KM$3,BC$4,'English Scores- Leveled papers'!$H91:$KM91)))</f>
        <v/>
      </c>
      <c r="BD92" s="89" t="str">
        <f>IF($B92="","",IF(COUNTIFS('English Scores- Leveled papers'!$H$3:$KM$3,BD$4,'English Scores- Leveled papers'!$H91:$KM91,"&gt;-1")=0,"",SUMIF('English Scores- Leveled papers'!$H$3:$KM$3,BD$4,'English Scores- Leveled papers'!$H91:$KM91)))</f>
        <v/>
      </c>
      <c r="BE92" s="89" t="str">
        <f>IF($B92="","",IF(COUNTIFS('English Scores- Leveled papers'!$H$3:$KM$3,BE$4,'English Scores- Leveled papers'!$H91:$KM91,"&gt;-1")=0,"",SUMIF('English Scores- Leveled papers'!$H$3:$KM$3,BE$4,'English Scores- Leveled papers'!$H91:$KM91)))</f>
        <v/>
      </c>
      <c r="BF92" s="89" t="str">
        <f>IF($B92="","",IF(COUNTIFS('English Scores- Leveled papers'!$H$3:$KM$3,BF$4,'English Scores- Leveled papers'!$H91:$KM91,"&gt;-1")=0,"",SUMIF('English Scores- Leveled papers'!$H$3:$KM$3,BF$4,'English Scores- Leveled papers'!$H91:$KM91)))</f>
        <v/>
      </c>
      <c r="BG92" s="89"/>
      <c r="BH92" s="89" t="str">
        <f>IF($B92="","",IF(COUNTIFS('English Scores- Leveled papers'!$H$3:$KM$3,BH$4,'English Scores- Leveled papers'!$H91:$KM91,"&gt;-1")=0,"",SUMIF('English Scores- Leveled papers'!$H$3:$KM$3,BH$4,'English Scores- Leveled papers'!$H91:$KM91)))</f>
        <v/>
      </c>
      <c r="BI92" s="89" t="str">
        <f>IF($B92="","",IF(COUNTIFS('English Scores- Leveled papers'!$H$3:$KM$3,BI$4,'English Scores- Leveled papers'!$H91:$KM91,"&gt;-1")=0,"",SUMIF('English Scores- Leveled papers'!$H$3:$KM$3,BI$4,'English Scores- Leveled papers'!$H91:$KM91)))</f>
        <v/>
      </c>
      <c r="BJ92" s="89" t="str">
        <f>IF($B92="","",IF(COUNTIFS('English Scores- Leveled papers'!$H$3:$KM$3,BJ$4,'English Scores- Leveled papers'!$H91:$KM91,"&gt;-1")=0,"",SUMIF('English Scores- Leveled papers'!$H$3:$KM$3,BJ$4,'English Scores- Leveled papers'!$H91:$KM91)))</f>
        <v/>
      </c>
      <c r="BK92" s="89" t="str">
        <f>IF($B92="","",IF(COUNTIFS('English Scores- Leveled papers'!$H$3:$KM$3,BK$4,'English Scores- Leveled papers'!$H91:$KM91,"&gt;-1")=0,"",SUMIF('English Scores- Leveled papers'!$H$3:$KM$3,BK$4,'English Scores- Leveled papers'!$H91:$KM91)))</f>
        <v/>
      </c>
      <c r="BL92" s="89"/>
      <c r="BM92" s="89" t="str">
        <f>IF($B92="","",IF(COUNTIFS('Eng GLA 6th, 7th, 8th'!$E$3:$DV$3,BM$4,'Eng GLA 6th, 7th, 8th'!$E92:$DV92, "&gt;-1")=0,"",SUMIF('Eng GLA 6th, 7th, 8th'!$E$3:$DV$3,BM$4,'Eng GLA 6th, 7th, 8th'!$E92:$DV92)))</f>
        <v/>
      </c>
      <c r="BN92" s="89" t="str">
        <f>IF($B92="","",IF(COUNTIFS('Eng GLA 6th, 7th, 8th'!$E$3:$DV$3,BN$4,'Eng GLA 6th, 7th, 8th'!$E92:$DV92, "&gt;-1")=0,"",SUMIF('Eng GLA 6th, 7th, 8th'!$E$3:$DV$3,BN$4,'Eng GLA 6th, 7th, 8th'!$E92:$DV92)))</f>
        <v/>
      </c>
      <c r="BO92" s="89" t="str">
        <f>IF($B92="","",IF(COUNTIFS('Eng GLA 6th, 7th, 8th'!$E$3:$DV$3,BO$4,'Eng GLA 6th, 7th, 8th'!$E92:$DV92, "&gt;-1")=0,"",SUMIF('Eng GLA 6th, 7th, 8th'!$E$3:$DV$3,BO$4,'Eng GLA 6th, 7th, 8th'!$E92:$DV92)))</f>
        <v/>
      </c>
      <c r="BP92" s="89" t="str">
        <f>IF($B92="","",IF(COUNTIFS('Eng GLA 6th, 7th, 8th'!$E$3:$DV$3,BP$4,'Eng GLA 6th, 7th, 8th'!$E92:$DV92, "&gt;-1")=0,"",SUMIF('Eng GLA 6th, 7th, 8th'!$E$3:$DV$3,BP$4,'Eng GLA 6th, 7th, 8th'!$E92:$DV92)))</f>
        <v/>
      </c>
      <c r="BQ92" s="89" t="str">
        <f>IF($B92="","",IF(COUNTIFS('Eng GLA 6th, 7th, 8th'!$E$3:$DV$3,BQ$4,'Eng GLA 6th, 7th, 8th'!$E92:$DV92, "&gt;-1")=0,"",SUMIF('Eng GLA 6th, 7th, 8th'!$E$3:$DV$3,BQ$4,'Eng GLA 6th, 7th, 8th'!$E92:$DV92)))</f>
        <v/>
      </c>
      <c r="BR92" s="89" t="str">
        <f>IF($B92="","",IF(COUNTIFS('Eng GLA 6th, 7th, 8th'!$E$3:$DV$3,BR$4,'Eng GLA 6th, 7th, 8th'!$E92:$DV92, "&gt;-1")=0,"",SUMIF('Eng GLA 6th, 7th, 8th'!$E$3:$DV$3,BR$4,'Eng GLA 6th, 7th, 8th'!$E92:$DV92)))</f>
        <v/>
      </c>
      <c r="BS92" s="89" t="str">
        <f>IF($B92="","",IF(COUNTIFS('Eng GLA 6th, 7th, 8th'!$E$3:$DV$3,BS$4,'Eng GLA 6th, 7th, 8th'!$E92:$DV92, "&gt;-1")=0,"",SUMIF('Eng GLA 6th, 7th, 8th'!$E$3:$DV$3,BS$4,'Eng GLA 6th, 7th, 8th'!$E92:$DV92)))</f>
        <v/>
      </c>
      <c r="BT92" s="89" t="str">
        <f>IF($B92="","",IF(COUNTIFS('Eng GLA 6th, 7th, 8th'!$E$3:$DV$3,BT$4,'Eng GLA 6th, 7th, 8th'!$E92:$DV92, "&gt;-1")=0,"",SUMIF('Eng GLA 6th, 7th, 8th'!$E$3:$DV$3,BT$4,'Eng GLA 6th, 7th, 8th'!$E92:$DV92)))</f>
        <v/>
      </c>
      <c r="BU92" s="89" t="str">
        <f>IF($B92="","",IF(COUNTIFS('Eng GLA 6th, 7th, 8th'!$E$3:$DV$3,BU$4,'Eng GLA 6th, 7th, 8th'!$E92:$DV92, "&gt;-1")=0,"",SUMIF('Eng GLA 6th, 7th, 8th'!$E$3:$DV$3,BU$4,'Eng GLA 6th, 7th, 8th'!$E92:$DV92)))</f>
        <v/>
      </c>
      <c r="BV92" s="89" t="str">
        <f>IF($B92="","",IF(COUNTIFS('Eng GLA 6th, 7th, 8th'!$E$3:$DV$3,BV$4,'Eng GLA 6th, 7th, 8th'!$E92:$DV92, "&gt;-1")=0,"",SUMIF('Eng GLA 6th, 7th, 8th'!$E$3:$DV$3,BV$4,'Eng GLA 6th, 7th, 8th'!$E92:$DV92)))</f>
        <v/>
      </c>
      <c r="BW92" s="89" t="str">
        <f>IF($B92="","",IF(COUNTIFS('Eng GLA 6th, 7th, 8th'!$E$3:$DV$3,BW$4,'Eng GLA 6th, 7th, 8th'!$E92:$DV92, "&gt;-1")=0,"",SUMIF('Eng GLA 6th, 7th, 8th'!$E$3:$DV$3,BW$4,'Eng GLA 6th, 7th, 8th'!$E92:$DV92)))</f>
        <v/>
      </c>
      <c r="BX92" s="89" t="str">
        <f>IF($B92="","",IF(COUNTIFS('Eng GLA 6th, 7th, 8th'!$E$3:$DV$3,BX$4,'Eng GLA 6th, 7th, 8th'!$E92:$DV92, "&gt;-1")=0,"",SUMIF('Eng GLA 6th, 7th, 8th'!$E$3:$DV$3,BX$4,'Eng GLA 6th, 7th, 8th'!$E92:$DV92)))</f>
        <v/>
      </c>
      <c r="BY92" s="89" t="str">
        <f>IF($B92="","",IF(COUNTIFS('Eng GLA 6th, 7th, 8th'!$E$3:$DV$3,BY$4,'Eng GLA 6th, 7th, 8th'!$E92:$DV92, "&gt;-1")=0,"",SUMIF('Eng GLA 6th, 7th, 8th'!$E$3:$DV$3,BY$4,'Eng GLA 6th, 7th, 8th'!$E92:$DV92)))</f>
        <v/>
      </c>
      <c r="BZ92" s="89" t="str">
        <f>IF($B92="","",IF(COUNTIFS('Eng GLA 6th, 7th, 8th'!$E$3:$DV$3,BZ$4,'Eng GLA 6th, 7th, 8th'!$E92:$DV92, "&gt;-1")=0,"",SUMIF('Eng GLA 6th, 7th, 8th'!$E$3:$DV$3,BZ$4,'Eng GLA 6th, 7th, 8th'!$E92:$DV92)))</f>
        <v/>
      </c>
      <c r="CA92" s="89" t="str">
        <f>IF($B92="","",IF(COUNTIFS('Eng GLA 6th, 7th, 8th'!$E$3:$DV$3,CA$4,'Eng GLA 6th, 7th, 8th'!$E92:$DV92, "&gt;-1")=0,"",SUMIF('Eng GLA 6th, 7th, 8th'!$E$3:$DV$3,CA$4,'Eng GLA 6th, 7th, 8th'!$E92:$DV92)))</f>
        <v/>
      </c>
      <c r="CB92" s="426"/>
      <c r="CC92" s="133" t="str">
        <f>IFERROR(IF((COUNT('Eng GLA 6th, 7th, 8th'!E92:U92)=0)," ",(SUM('Eng GLA 6th, 7th, 8th'!E92:U92)/$CC$3)),"")</f>
        <v xml:space="preserve"> </v>
      </c>
      <c r="CD92" s="133" t="str">
        <f>IFERROR(IF((COUNT('Eng GLA 6th, 7th, 8th'!V92:AA92)=0)," ",(SUM('Eng GLA 6th, 7th, 8th'!V92:AA92)/$CD$3)),"")</f>
        <v xml:space="preserve"> </v>
      </c>
      <c r="CE92" s="133" t="str">
        <f>IFERROR(IF((COUNT('Eng GLA 6th, 7th, 8th'!AB92:AG92)=0)," ",(SUM('Eng GLA 6th, 7th, 8th'!AB92:AG92)/$CE$3)),"")</f>
        <v xml:space="preserve"> </v>
      </c>
      <c r="CF92" s="133" t="str">
        <f>IFERROR(IF((COUNT('Eng GLA 6th, 7th, 8th'!AH92:AP92)=0)," ",(SUM('Eng GLA 6th, 7th, 8th'!AH92:AP92)/$CF$3)),"")</f>
        <v xml:space="preserve"> </v>
      </c>
      <c r="CG92" s="433" t="str">
        <f>IFERROR(IF((COUNT('Eng GLA 6th, 7th, 8th'!AR92:BH92)=0)," ",(SUM('Eng GLA 6th, 7th, 8th'!AR92:BH92)/$CG$3)),"")</f>
        <v xml:space="preserve"> </v>
      </c>
      <c r="CH92" s="433" t="str">
        <f>IFERROR(IF((COUNT('Eng GLA 6th, 7th, 8th'!BI92:BN92)=0)," ",(SUM('Eng GLA 6th, 7th, 8th'!BI92:BN92)/$CH$3)),"")</f>
        <v xml:space="preserve"> </v>
      </c>
      <c r="CI92" s="433" t="str">
        <f>IFERROR(IF((COUNT('Eng GLA 6th, 7th, 8th'!BO92:BT92)=0)," ",(SUM('Eng GLA 6th, 7th, 8th'!BO92:BT92)/$CI$3)),"")</f>
        <v xml:space="preserve"> </v>
      </c>
      <c r="CJ92" s="433" t="str">
        <f>IFERROR(IF((COUNT('Eng GLA 6th, 7th, 8th'!BU92:CF92)=0)," ",(SUM('Eng GLA 6th, 7th, 8th'!BU92:CF92)/$CJ$3)),"")</f>
        <v xml:space="preserve"> </v>
      </c>
      <c r="CK92" s="433" t="str">
        <f>IFERROR(IF((COUNT('Eng GLA 6th, 7th, 8th'!CH92:CX92)=0)," ",(SUM('Eng GLA 6th, 7th, 8th'!CH92:CX92)/$CK$3)),"")</f>
        <v xml:space="preserve"> </v>
      </c>
      <c r="CL92" s="433" t="str">
        <f>IFERROR(IF((COUNT('Eng GLA 6th, 7th, 8th'!CY92:DD92)=0)," ",(SUM('Eng GLA 6th, 7th, 8th'!CY92:DD92)/$CL$3)),"")</f>
        <v xml:space="preserve"> </v>
      </c>
      <c r="CM92" s="433" t="str">
        <f>IFERROR(IF((COUNT('Eng GLA 6th, 7th, 8th'!DE92:DJ92)=0)," ",(SUM('Eng GLA 6th, 7th, 8th'!DE92:DJ92)/$CM$3)),"")</f>
        <v xml:space="preserve"> </v>
      </c>
      <c r="CN92" s="433" t="str">
        <f>IFERROR(IF((COUNT('Eng GLA 6th, 7th, 8th'!DK92:DV92)=0)," ",(SUM('Eng GLA 6th, 7th, 8th'!DK92:DV92)/$CN$3)),"")</f>
        <v xml:space="preserve"> </v>
      </c>
    </row>
  </sheetData>
  <sheetProtection password="B1A6" sheet="1" objects="1" scenarios="1"/>
  <sortState ref="A7:BT91">
    <sortCondition ref="A7:A91"/>
  </sortState>
  <mergeCells count="24">
    <mergeCell ref="CK2:CN2"/>
    <mergeCell ref="CB1:CB2"/>
    <mergeCell ref="CC2:CF2"/>
    <mergeCell ref="CG2:CJ2"/>
    <mergeCell ref="BR2:BV2"/>
    <mergeCell ref="BW2:CA2"/>
    <mergeCell ref="B1:D1"/>
    <mergeCell ref="AY2:BC2"/>
    <mergeCell ref="BD2:BH2"/>
    <mergeCell ref="BI2:BL2"/>
    <mergeCell ref="BM2:BQ2"/>
    <mergeCell ref="B2:D5"/>
    <mergeCell ref="E5:AD5"/>
    <mergeCell ref="A2:A5"/>
    <mergeCell ref="AT2:AX2"/>
    <mergeCell ref="I2:L2"/>
    <mergeCell ref="M2:P2"/>
    <mergeCell ref="Q2:U2"/>
    <mergeCell ref="E2:H2"/>
    <mergeCell ref="V2:Y2"/>
    <mergeCell ref="Z2:AD2"/>
    <mergeCell ref="AO2:AS2"/>
    <mergeCell ref="AE2:AI2"/>
    <mergeCell ref="AJ2:AN2"/>
  </mergeCells>
  <phoneticPr fontId="40" type="noConversion"/>
  <conditionalFormatting sqref="E7:CN7">
    <cfRule type="cellIs" dxfId="56" priority="1" operator="greaterThan">
      <formula>0.79</formula>
    </cfRule>
    <cfRule type="cellIs" dxfId="55" priority="3" operator="lessThan">
      <formula>0.6</formula>
    </cfRule>
    <cfRule type="cellIs" dxfId="54" priority="5" operator="between">
      <formula>0.59</formula>
      <formula>0.8</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C00000"/>
  </sheetPr>
  <dimension ref="A1:L22"/>
  <sheetViews>
    <sheetView workbookViewId="0">
      <pane xSplit="2" ySplit="2" topLeftCell="C4" activePane="bottomRight" state="frozen"/>
      <selection pane="topRight" activeCell="E1" sqref="E1"/>
      <selection pane="bottomLeft" activeCell="A3" sqref="A3"/>
      <selection pane="bottomRight" activeCell="B3" sqref="B3"/>
    </sheetView>
  </sheetViews>
  <sheetFormatPr defaultColWidth="8.85546875" defaultRowHeight="12.75" outlineLevelRow="1" x14ac:dyDescent="0.2"/>
  <cols>
    <col min="1" max="1" width="10" style="325" customWidth="1"/>
    <col min="2" max="2" width="18.140625" style="325" customWidth="1"/>
    <col min="3" max="3" width="23" style="325" customWidth="1"/>
    <col min="4" max="4" width="8.85546875" style="325" customWidth="1"/>
    <col min="5" max="5" width="22.85546875" style="325" hidden="1" customWidth="1"/>
    <col min="6" max="6" width="8.85546875" style="325" hidden="1" customWidth="1"/>
    <col min="7" max="7" width="24" style="325" customWidth="1"/>
    <col min="8" max="8" width="10.7109375" style="325" bestFit="1" customWidth="1"/>
    <col min="9" max="9" width="23.42578125" style="325" customWidth="1"/>
    <col min="10" max="10" width="8.42578125" style="325" customWidth="1"/>
    <col min="11" max="11" width="24.7109375" style="325" customWidth="1"/>
    <col min="12" max="12" width="8.42578125" style="325" customWidth="1"/>
    <col min="13" max="16384" width="8.85546875" style="325"/>
  </cols>
  <sheetData>
    <row r="1" spans="1:12" ht="95.1" customHeight="1" thickBot="1" x14ac:dyDescent="0.25">
      <c r="A1" s="831" t="s">
        <v>167</v>
      </c>
      <c r="B1" s="832"/>
      <c r="C1" s="326" t="s">
        <v>1626</v>
      </c>
      <c r="D1" s="90"/>
      <c r="E1" s="326" t="s">
        <v>1502</v>
      </c>
      <c r="F1" s="90" t="str">
        <f>IFERROR(IF(SUM((F19*$B$19)+(F22*$B$22)+(#REF!*#REF!))=0,"",((1-(SUM(#REF!+#REF!+#REF!+B22+B19)))*(AVERAGEIF(B19:B20,"&gt;0%",F19:F20)))+(F19*$B$19)+(F22*$B$22)+(#REF!*#REF!)),"")</f>
        <v/>
      </c>
      <c r="G1" s="326" t="s">
        <v>1426</v>
      </c>
      <c r="H1" s="90"/>
      <c r="I1" s="326" t="s">
        <v>1427</v>
      </c>
      <c r="J1" s="90"/>
      <c r="K1" s="326" t="s">
        <v>1372</v>
      </c>
      <c r="L1" s="90"/>
    </row>
    <row r="2" spans="1:12" ht="90.75" customHeight="1" x14ac:dyDescent="0.2">
      <c r="A2" s="327" t="s">
        <v>1632</v>
      </c>
      <c r="B2" s="328" t="s">
        <v>1633</v>
      </c>
      <c r="C2" s="833" t="s">
        <v>1483</v>
      </c>
      <c r="D2" s="834"/>
      <c r="E2" s="833" t="s">
        <v>1625</v>
      </c>
      <c r="F2" s="834"/>
      <c r="G2" s="833" t="s">
        <v>1425</v>
      </c>
      <c r="H2" s="834"/>
      <c r="I2" s="833" t="s">
        <v>1411</v>
      </c>
      <c r="J2" s="834"/>
      <c r="K2" s="833" t="s">
        <v>1412</v>
      </c>
      <c r="L2" s="834"/>
    </row>
    <row r="3" spans="1:12" ht="42.75" hidden="1" customHeight="1" outlineLevel="1" x14ac:dyDescent="0.2">
      <c r="A3" s="329" t="s">
        <v>1430</v>
      </c>
      <c r="B3" s="91">
        <f>COUNTIF('RC Mastery Check+Question type'!H5:H89,-0.5)/SUM('RC Mastery Check+Question type'!$DT$10:$DT$17)</f>
        <v>0</v>
      </c>
      <c r="C3" s="835" t="s">
        <v>1484</v>
      </c>
      <c r="D3" s="92" t="str">
        <f>IFERROR(SUMIF('RC Mastery Check+Question type'!H5:H89,-0.5,'RC Mastery Check+Question type'!AD5:AD89)/COUNTIF('RC Mastery Check+Question type'!H5:H89,-0.5)/'RC Mastery Check+Question type'!AD2,"")</f>
        <v/>
      </c>
      <c r="E3" s="329"/>
      <c r="F3" s="92"/>
      <c r="G3" s="835" t="s">
        <v>1631</v>
      </c>
      <c r="H3" s="92" t="str">
        <f>IFERROR(SUMIF('RC Mastery Check+Question type'!H5:H89,-0.5,'RC Mastery Check+Question type'!AE5:AE89)/COUNTIF('RC Mastery Check+Question type'!H5:H89,-0.5)/'RC Mastery Check+Question type'!AE2,"")</f>
        <v/>
      </c>
      <c r="I3" s="835" t="s">
        <v>1408</v>
      </c>
      <c r="J3" s="92" t="str">
        <f>IFERROR(SUMIF('RC Mastery Check+Question type'!H5:H89,-0.5,'RC Mastery Check+Question type'!AC5:AC89)/COUNTIF('RC Mastery Check+Question type'!H5:H89,-0.5)/'RC Mastery Check+Question type'!AC2,"")</f>
        <v/>
      </c>
      <c r="K3" s="835" t="s">
        <v>1327</v>
      </c>
      <c r="L3" s="92" t="str">
        <f>IFERROR(SUMIF('RC Mastery Check+Question type'!H5:H89,-0.5,'RC Mastery Check+Question type'!AF5:AF89)/COUNTIF('RC Mastery Check+Question type'!H5:H89,-0.5)/'RC Mastery Check+Question type'!AF2,"")</f>
        <v/>
      </c>
    </row>
    <row r="4" spans="1:12" s="330" customFormat="1" ht="42" customHeight="1" collapsed="1" x14ac:dyDescent="0.2">
      <c r="A4" s="329" t="s">
        <v>1643</v>
      </c>
      <c r="B4" s="91">
        <f>IFERROR(SUM('RC Mastery Check+Question type'!DT11)/SUM('RC Mastery Check+Question type'!$DT$10:$DT$20),"")</f>
        <v>0</v>
      </c>
      <c r="C4" s="837"/>
      <c r="D4" s="92" t="str">
        <f>IFERROR(AVERAGEIF('RC Mastery Check+Question type'!H5:H89,0,'RC Mastery Check+Question type'!AC5:AC89)/'RC Mastery Check+Question type'!AC2,"")</f>
        <v/>
      </c>
      <c r="E4" s="329"/>
      <c r="F4" s="92"/>
      <c r="G4" s="837"/>
      <c r="H4" s="92" t="str">
        <f>IFERROR(AVERAGEIF('RC Mastery Check+Question type'!H5:H89,0,'RC Mastery Check+Question type'!AD5:AD89)/'RC Mastery Check+Question type'!AD2,"")</f>
        <v/>
      </c>
      <c r="I4" s="837"/>
      <c r="J4" s="92" t="str">
        <f>IFERROR(SUMIF('RC Mastery Check+Question type'!H5:H89,0,'RC Mastery Check+Question type'!AE5:AE89)/COUNTIF('RC Mastery Check+Question type'!H5:H89,0)/'RC Mastery Check+Question type'!AE2,"")</f>
        <v/>
      </c>
      <c r="K4" s="837"/>
      <c r="L4" s="92" t="str">
        <f>IFERROR(SUMIF('RC Mastery Check+Question type'!H5:H89,0,'RC Mastery Check+Question type'!AF5:AF89)/COUNTIF('RC Mastery Check+Question type'!H5:H89,0)/'RC Mastery Check+Question type'!AF2,"")</f>
        <v/>
      </c>
    </row>
    <row r="5" spans="1:12" s="330" customFormat="1" ht="42" customHeight="1" outlineLevel="1" x14ac:dyDescent="0.2">
      <c r="A5" s="329" t="s">
        <v>1559</v>
      </c>
      <c r="B5" s="91">
        <f>IFERROR(SUM('RC Mastery Check+Question type'!DT12)/SUM('RC Mastery Check+Question type'!$DT$10:$DT$23),"")</f>
        <v>0</v>
      </c>
      <c r="C5" s="108" t="s">
        <v>1366</v>
      </c>
      <c r="D5" s="92" t="str">
        <f>IFERROR(AVERAGEIF('RC Mastery Check+Question type'!H5:H89,0.2,'RC Mastery Check+Question type'!AJ5:AJ89)/'RC Mastery Check+Question type'!AJ2,"")</f>
        <v/>
      </c>
      <c r="E5" s="329"/>
      <c r="F5" s="92"/>
      <c r="G5" s="835" t="s">
        <v>1407</v>
      </c>
      <c r="H5" s="92" t="str">
        <f>IFERROR(AVERAGEIF('RC Mastery Check+Question type'!H5:H89,0.2,'RC Mastery Check+Question type'!AH5:AH89)/'RC Mastery Check+Question type'!AH2,"")</f>
        <v/>
      </c>
      <c r="I5" s="835" t="s">
        <v>1306</v>
      </c>
      <c r="J5" s="92" t="str">
        <f>IFERROR((AVERAGEIF('RC Mastery Check+Question type'!H5:H89,0.2,'RC Mastery Check+Question type'!AI5:AI89)/'RC Mastery Check+Question type'!AI2),"")</f>
        <v/>
      </c>
      <c r="K5" s="835" t="s">
        <v>1399</v>
      </c>
      <c r="L5" s="92" t="str">
        <f>IFERROR((AVERAGEIF('RC Mastery Check+Question type'!H5:H89,0.2,'RC Mastery Check+Question type'!AK5:AK89)/'RC Mastery Check+Question type'!AK2),"")</f>
        <v/>
      </c>
    </row>
    <row r="6" spans="1:12" s="330" customFormat="1" ht="42" customHeight="1" outlineLevel="1" x14ac:dyDescent="0.2">
      <c r="A6" s="329" t="s">
        <v>1454</v>
      </c>
      <c r="B6" s="91">
        <f>IFERROR(SUM('RC Mastery Check+Question type'!DT13)/SUM('RC Mastery Check+Question type'!$DT$10:$DT$23),"")</f>
        <v>0.13043478260869565</v>
      </c>
      <c r="C6" s="108" t="s">
        <v>95</v>
      </c>
      <c r="D6" s="92">
        <f>IFERROR(AVERAGEIF('RC Mastery Check+Question type'!H5:H89,0.5,'RC Mastery Check+Question type'!AM5:AM89)/'RC Mastery Check+Question type'!AM2,"")</f>
        <v>1</v>
      </c>
      <c r="E6" s="329"/>
      <c r="F6" s="92"/>
      <c r="G6" s="837"/>
      <c r="H6" s="92">
        <f>IFERROR((AVERAGEIF('RC Mastery Check+Question type'!H5:H89,0.5, 'RC Mastery Check+Question type'!AN5:AN89)/'RC Mastery Check+Question type'!AN2),"")</f>
        <v>1</v>
      </c>
      <c r="I6" s="837"/>
      <c r="J6" s="92">
        <f>IFERROR((AVERAGEIF('RC Mastery Check+Question type'!H5:H89,0.5,'RC Mastery Check+Question type'!AO5:AO89)/'RC Mastery Check+Question type'!AO2),"")</f>
        <v>0.66666666666666663</v>
      </c>
      <c r="K6" s="837"/>
      <c r="L6" s="92">
        <f>IFERROR((AVERAGEIF('RC Mastery Check+Question type'!H5:H89,0.5,'RC Mastery Check+Question type'!AP5:AP89)/'RC Mastery Check+Question type'!AP2),"")</f>
        <v>1</v>
      </c>
    </row>
    <row r="7" spans="1:12" s="330" customFormat="1" ht="42" customHeight="1" x14ac:dyDescent="0.2">
      <c r="A7" s="108" t="s">
        <v>1211</v>
      </c>
      <c r="B7" s="91">
        <f>IFERROR(SUM('RC Mastery Check+Question type'!DT12:DT13)/SUM('RC Mastery Check+Question type'!$DT$10:$DT$23),"")</f>
        <v>0.13043478260869565</v>
      </c>
      <c r="C7" s="331" t="s">
        <v>1366</v>
      </c>
      <c r="D7" s="92">
        <f>IFERROR(AVERAGE(D5:D6),"NA")</f>
        <v>1</v>
      </c>
      <c r="E7" s="329"/>
      <c r="F7" s="92"/>
      <c r="G7" s="108" t="s">
        <v>1407</v>
      </c>
      <c r="H7" s="92">
        <f>IFERROR(AVERAGE(H5:H6),"NA")</f>
        <v>1</v>
      </c>
      <c r="I7" s="108" t="s">
        <v>1306</v>
      </c>
      <c r="J7" s="92">
        <f>IFERROR(AVERAGE(J5:J6),"NA")</f>
        <v>0.66666666666666663</v>
      </c>
      <c r="K7" s="108" t="s">
        <v>1399</v>
      </c>
      <c r="L7" s="92">
        <f>IFERROR(AVERAGE(L5:L6),0)</f>
        <v>1</v>
      </c>
    </row>
    <row r="8" spans="1:12" s="330" customFormat="1" ht="42" customHeight="1" outlineLevel="1" x14ac:dyDescent="0.2">
      <c r="A8" s="329" t="s">
        <v>1501</v>
      </c>
      <c r="B8" s="91">
        <f>IFERROR(SUM('RC Mastery Check+Question type'!DT14)/SUM('RC Mastery Check+Question type'!$DT$10:$DT$23),"")</f>
        <v>0.39130434782608697</v>
      </c>
      <c r="C8" s="835" t="s">
        <v>1367</v>
      </c>
      <c r="D8" s="92">
        <f>IFERROR(AVERAGEIF('RC Mastery Check+Question type'!H5:H89,1,'RC Mastery Check+Question type'!AR5:AR89)/'RC Mastery Check+Question type'!AR2,"")</f>
        <v>1</v>
      </c>
      <c r="E8" s="329"/>
      <c r="F8" s="92"/>
      <c r="G8" s="835" t="s">
        <v>1406</v>
      </c>
      <c r="H8" s="92">
        <f>IFERROR(AVERAGEIF('RC Mastery Check+Question type'!H5:H89,1,'RC Mastery Check+Question type'!AS5:AS89)/'RC Mastery Check+Question type'!AS2,"")</f>
        <v>0.88888888888888884</v>
      </c>
      <c r="I8" s="835" t="s">
        <v>1304</v>
      </c>
      <c r="J8" s="92">
        <f>IFERROR(AVERAGEIF('RC Mastery Check+Question type'!H5:H89,1,'RC Mastery Check+Question type'!AT5:AT89)/'RC Mastery Check+Question type'!AT2,"")</f>
        <v>0.66666666666666663</v>
      </c>
      <c r="K8" s="835" t="s">
        <v>1629</v>
      </c>
      <c r="L8" s="92">
        <f>IFERROR(AVERAGEIF('RC Mastery Check+Question type'!H5:H89,1,'RC Mastery Check+Question type'!AU5:AU89)/'RC Mastery Check+Question type'!AU2,"")</f>
        <v>0.55555555555555558</v>
      </c>
    </row>
    <row r="9" spans="1:12" s="330" customFormat="1" ht="42" customHeight="1" outlineLevel="1" x14ac:dyDescent="0.2">
      <c r="A9" s="329" t="s">
        <v>1429</v>
      </c>
      <c r="B9" s="91">
        <f>IFERROR(SUM('RC Mastery Check+Question type'!DT15)/SUM('RC Mastery Check+Question type'!$DT$10:$DT$23),"")</f>
        <v>0.39130434782608697</v>
      </c>
      <c r="C9" s="836"/>
      <c r="D9" s="92">
        <f>IFERROR(AVERAGEIF('RC Mastery Check+Question type'!H5:H89,1.5,'RC Mastery Check+Question type'!AX5:AX89)/'RC Mastery Check+Question type'!AX2,"")</f>
        <v>0.94444444444444442</v>
      </c>
      <c r="E9" s="329"/>
      <c r="F9" s="92"/>
      <c r="G9" s="836"/>
      <c r="H9" s="92">
        <f>IFERROR((AVERAGEIF('RC Mastery Check+Question type'!H5:H89,1.5,'RC Mastery Check+Question type'!AY5:AY89)/'RC Mastery Check+Question type'!AY2),"")</f>
        <v>1</v>
      </c>
      <c r="I9" s="836"/>
      <c r="J9" s="92">
        <f>IFERROR((AVERAGEIF('RC Mastery Check+Question type'!H5:H89,1.5,'RC Mastery Check+Question type'!AZ5:AZ89)/'RC Mastery Check+Question type'!AZ2),"")</f>
        <v>0.44444444444444442</v>
      </c>
      <c r="K9" s="836"/>
      <c r="L9" s="92">
        <f>IFERROR((AVERAGEIF('RC Mastery Check+Question type'!H5:H89,1.5,'RC Mastery Check+Question type'!BA5:BA89)/'RC Mastery Check+Question type'!BA2),"")</f>
        <v>0.33333333333333331</v>
      </c>
    </row>
    <row r="10" spans="1:12" s="330" customFormat="1" ht="42" customHeight="1" x14ac:dyDescent="0.2">
      <c r="A10" s="108" t="s">
        <v>1212</v>
      </c>
      <c r="B10" s="91">
        <f>IFERROR(SUM('RC Mastery Check+Question type'!DT14:DT15)/SUM('RC Mastery Check+Question type'!$DT$10:$DT$23),"")</f>
        <v>0.78260869565217395</v>
      </c>
      <c r="C10" s="837"/>
      <c r="D10" s="92">
        <f>IFERROR(AVERAGE(D8:D9),"NA")</f>
        <v>0.97222222222222221</v>
      </c>
      <c r="E10" s="329"/>
      <c r="F10" s="92"/>
      <c r="G10" s="837"/>
      <c r="H10" s="92">
        <f>IFERROR(AVERAGE(H8:H9),"NA")</f>
        <v>0.94444444444444442</v>
      </c>
      <c r="I10" s="837"/>
      <c r="J10" s="92">
        <f>IFERROR(AVERAGE(J8:J9),0)</f>
        <v>0.55555555555555558</v>
      </c>
      <c r="K10" s="837"/>
      <c r="L10" s="92">
        <f>IFERROR(AVERAGE(L8:L9),0)</f>
        <v>0.44444444444444442</v>
      </c>
    </row>
    <row r="11" spans="1:12" s="330" customFormat="1" ht="42" customHeight="1" outlineLevel="1" x14ac:dyDescent="0.2">
      <c r="A11" s="329" t="s">
        <v>1210</v>
      </c>
      <c r="B11" s="91">
        <f>IFERROR(SUM('RC Mastery Check+Question type'!DT16)/SUM('RC Mastery Check+Question type'!$DT$10:$DT$23),"")</f>
        <v>4.3478260869565216E-2</v>
      </c>
      <c r="C11" s="835" t="s">
        <v>1321</v>
      </c>
      <c r="D11" s="92">
        <f>IFERROR(AVERAGEIF('RC Mastery Check+Question type'!H5:H89,2,'RC Mastery Check+Question type'!BD5:BD89)/'RC Mastery Check+Question type'!BD2,"")</f>
        <v>1</v>
      </c>
      <c r="E11" s="329"/>
      <c r="F11" s="92"/>
      <c r="G11" s="835" t="s">
        <v>1370</v>
      </c>
      <c r="H11" s="92">
        <f>IFERROR(AVERAGEIF('RC Mastery Check+Question type'!H5:H89,2,'RC Mastery Check+Question type'!BE5:BE89)/'RC Mastery Check+Question type'!BE2,"")</f>
        <v>0</v>
      </c>
      <c r="I11" s="835" t="s">
        <v>1452</v>
      </c>
      <c r="J11" s="92">
        <f>IFERROR(AVERAGE(AVERAGEIF('RC Mastery Check+Question type'!H5:H89,2,'RC Mastery Check+Question type'!BG5:BG89)/'RC Mastery Check+Question type'!BG2,AVERAGEIF('RC Mastery Check+Question type'!H5:H89,2,'RC Mastery Check+Question type'!BF5:BF89)/'RC Mastery Check+Question type'!BF2),"")</f>
        <v>0.5</v>
      </c>
      <c r="K11" s="835" t="s">
        <v>1397</v>
      </c>
      <c r="L11" s="92">
        <f>IFERROR(AVERAGE(AVERAGEIF('RC Mastery Check+Question type'!H5:H89,2,'RC Mastery Check+Question type'!BH5:BH89)/'RC Mastery Check+Question type'!BH2,AVERAGEIF('RC Mastery Check+Question type'!H5:H89,2,'RC Mastery Check+Question type'!BI5:BI89)/'RC Mastery Check+Question type'!BI2),"")</f>
        <v>1</v>
      </c>
    </row>
    <row r="12" spans="1:12" s="330" customFormat="1" ht="42" customHeight="1" outlineLevel="1" x14ac:dyDescent="0.2">
      <c r="A12" s="329" t="s">
        <v>1213</v>
      </c>
      <c r="B12" s="91">
        <f>IFERROR(SUM('RC Mastery Check+Question type'!DT17)/SUM('RC Mastery Check+Question type'!$DT$10:$DT$23),"")</f>
        <v>4.3478260869565216E-2</v>
      </c>
      <c r="C12" s="836"/>
      <c r="D12" s="92">
        <f>IFERROR(AVERAGEIF('RC Mastery Check+Question type'!H5:H89,2.5,'RC Mastery Check+Question type'!BL5:BL89)/'RC Mastery Check+Question type'!BL2,"")</f>
        <v>1</v>
      </c>
      <c r="E12" s="329"/>
      <c r="F12" s="92"/>
      <c r="G12" s="836"/>
      <c r="H12" s="92">
        <f>IFERROR(AVERAGEIF('RC Mastery Check+Question type'!H5:H89,2.5,'RC Mastery Check+Question type'!BM5:BM89)/'RC Mastery Check+Question type'!BM2,"")</f>
        <v>0.33333333333333331</v>
      </c>
      <c r="I12" s="836"/>
      <c r="J12" s="92">
        <f>IFERROR(AVERAGE(AVERAGEIF('RC Mastery Check+Question type'!H5:H89,2.5,'RC Mastery Check+Question type'!BO5:BO89)/'RC Mastery Check+Question type'!BO2,AVERAGEIF('RC Mastery Check+Question type'!H5:H89,2.5,'RC Mastery Check+Question type'!BN5:BN89)/'RC Mastery Check+Question type'!BN2),"")</f>
        <v>1</v>
      </c>
      <c r="K12" s="836"/>
      <c r="L12" s="92">
        <f>IFERROR(AVERAGE(AVERAGEIF('RC Mastery Check+Question type'!H5:H89,2.5,'RC Mastery Check+Question type'!BQ5:BQ89)/'RC Mastery Check+Question type'!BQ2,AVERAGEIF('RC Mastery Check+Question type'!H5:H89,2.5,'RC Mastery Check+Question type'!BP5:BP89)/'RC Mastery Check+Question type'!BP2),"")</f>
        <v>0.5</v>
      </c>
    </row>
    <row r="13" spans="1:12" s="330" customFormat="1" ht="93.95" customHeight="1" x14ac:dyDescent="0.2">
      <c r="A13" s="108" t="s">
        <v>1336</v>
      </c>
      <c r="B13" s="91">
        <f>IFERROR(SUM('RC Mastery Check+Question type'!DT16:DT17)/SUM('RC Mastery Check+Question type'!$DT$10:$DT$23),"")</f>
        <v>8.6956521739130432E-2</v>
      </c>
      <c r="C13" s="837"/>
      <c r="D13" s="92">
        <f>IFERROR(AVERAGE(D11:D12),"NA")</f>
        <v>1</v>
      </c>
      <c r="E13" s="329"/>
      <c r="F13" s="92"/>
      <c r="G13" s="837"/>
      <c r="H13" s="92">
        <f>IFERROR(AVERAGE(H11:H12),"NA")</f>
        <v>0.16666666666666666</v>
      </c>
      <c r="I13" s="837"/>
      <c r="J13" s="92">
        <f>IFERROR(AVERAGE(J11:J12),"NA")</f>
        <v>0.75</v>
      </c>
      <c r="K13" s="837"/>
      <c r="L13" s="92">
        <f>IFERROR(AVERAGE(L11:L12),0)</f>
        <v>0.75</v>
      </c>
    </row>
    <row r="14" spans="1:12" s="330" customFormat="1" ht="42" customHeight="1" outlineLevel="1" x14ac:dyDescent="0.2">
      <c r="A14" s="108" t="s">
        <v>1337</v>
      </c>
      <c r="B14" s="91">
        <f>IFERROR(SUM('RC Mastery Check+Question type'!DT18)/SUM('RC Mastery Check+Question type'!$DT$10:$DT$23),"")</f>
        <v>0</v>
      </c>
      <c r="C14" s="835" t="s">
        <v>1309</v>
      </c>
      <c r="D14" s="92" t="str">
        <f>IFERROR(AVERAGEIF('RC Mastery Check+Question type'!H5:H89,3,'RC Mastery Check+Question type'!BT5:BT89)/'RC Mastery Check+Question type'!BT2,"")</f>
        <v/>
      </c>
      <c r="E14" s="835"/>
      <c r="F14" s="92"/>
      <c r="G14" s="835" t="s">
        <v>1403</v>
      </c>
      <c r="H14" s="92" t="str">
        <f>IFERROR(AVERAGE(AVERAGEIF('RC Mastery Check+Question type'!H5:H89,3,'RC Mastery Check+Question type'!BU5:BU89)/'RC Mastery Check+Question type'!BU2,AVERAGEIF('RC Mastery Check+Question type'!H5:H89,3,'RC Mastery Check+Question type'!BV5:BV89)/'RC Mastery Check+Question type'!BV2),"")</f>
        <v/>
      </c>
      <c r="I14" s="835" t="s">
        <v>1556</v>
      </c>
      <c r="J14" s="92" t="str">
        <f>IFERROR(AVERAGE(AVERAGEIF('RC Mastery Check+Question type'!H5:H89,3,'RC Mastery Check+Question type'!BX5:BX89)/'RC Mastery Check+Question type'!BX2,AVERAGEIF('RC Mastery Check+Question type'!H5:H89,3,'RC Mastery Check+Question type'!BW5:BW89)/'RC Mastery Check+Question type'!BW2),"")</f>
        <v/>
      </c>
      <c r="K14" s="835" t="s">
        <v>1486</v>
      </c>
      <c r="L14" s="92" t="str">
        <f>IFERROR(AVERAGE(AVERAGEIF('RC Mastery Check+Question type'!H5:H89,3,'RC Mastery Check+Question type'!BZ5:BZ89)/'RC Mastery Check+Question type'!BZ2,AVERAGEIF('RC Mastery Check+Question type'!H5:H89,3,'RC Mastery Check+Question type'!BY5:BY89)/'RC Mastery Check+Question type'!BY2),"")</f>
        <v/>
      </c>
    </row>
    <row r="15" spans="1:12" s="330" customFormat="1" ht="42" customHeight="1" outlineLevel="1" x14ac:dyDescent="0.2">
      <c r="A15" s="108" t="s">
        <v>1628</v>
      </c>
      <c r="B15" s="91">
        <f>IFERROR(SUM('RC Mastery Check+Question type'!DT19)/SUM('RC Mastery Check+Question type'!$DT$10:$DT$23),"")</f>
        <v>0</v>
      </c>
      <c r="C15" s="836"/>
      <c r="D15" s="92" t="str">
        <f>IFERROR(AVERAGEIF('RC Mastery Check+Question type'!H5:H89,3.5,'RC Mastery Check+Question type'!CC5:CC89)/'RC Mastery Check+Question type'!CC2,"")</f>
        <v/>
      </c>
      <c r="E15" s="836"/>
      <c r="F15" s="92"/>
      <c r="G15" s="836"/>
      <c r="H15" s="92" t="str">
        <f>IFERROR(AVERAGE(AVERAGEIF('RC Mastery Check+Question type'!H5:H89,3,'RC Mastery Check+Question type'!CD5:CD89)/'RC Mastery Check+Question type'!CD2,),"")</f>
        <v/>
      </c>
      <c r="I15" s="836"/>
      <c r="J15" s="92" t="str">
        <f>IFERROR(AVERAGE(AVERAGEIF('RC Mastery Check+Question type'!H5:H89,3.5,'RC Mastery Check+Question type'!CF5:CF89)/'RC Mastery Check+Question type'!CF2,AVERAGEIF('RC Mastery Check+Question type'!H5:H89,3.5,'RC Mastery Check+Question type'!CG5:CG89)/'RC Mastery Check+Question type'!CG2),"")</f>
        <v/>
      </c>
      <c r="K15" s="836"/>
      <c r="L15" s="92" t="str">
        <f>IFERROR(AVERAGE(AVERAGEIF('RC Mastery Check+Question type'!H5:H89,3.5,'RC Mastery Check+Question type'!CH5:CH89)/'RC Mastery Check+Question type'!CH2,AVERAGEIF('RC Mastery Check+Question type'!H5:H89,3.5,'RC Mastery Check+Question type'!CG5:CG89)/'RC Mastery Check+Question type'!CG2),"")</f>
        <v/>
      </c>
    </row>
    <row r="16" spans="1:12" s="330" customFormat="1" ht="92.1" customHeight="1" x14ac:dyDescent="0.2">
      <c r="A16" s="108" t="s">
        <v>1352</v>
      </c>
      <c r="B16" s="91">
        <f>IFERROR(SUM('RC Mastery Check+Question type'!DT22)/SUM('RC Mastery Check+Question type'!$DT$10:$DT$17),"")</f>
        <v>0</v>
      </c>
      <c r="C16" s="837"/>
      <c r="D16" s="92" t="str">
        <f>IFERROR(AVERAGE(D14:D15),"NA")</f>
        <v>NA</v>
      </c>
      <c r="E16" s="837"/>
      <c r="F16" s="92"/>
      <c r="G16" s="837"/>
      <c r="H16" s="92">
        <f>IFERROR(AVERAGE(H14:H15),0)</f>
        <v>0</v>
      </c>
      <c r="I16" s="837"/>
      <c r="J16" s="92">
        <f>IFERROR(AVERAGE(J14:J15),0)</f>
        <v>0</v>
      </c>
      <c r="K16" s="837"/>
      <c r="L16" s="92">
        <f>IFERROR(AVERAGE(L14:L15),0)</f>
        <v>0</v>
      </c>
    </row>
    <row r="17" spans="1:12" s="330" customFormat="1" ht="42" customHeight="1" outlineLevel="1" x14ac:dyDescent="0.2">
      <c r="A17" s="108" t="s">
        <v>1368</v>
      </c>
      <c r="B17" s="91">
        <f>IFERROR(SUM('RC Mastery Check+Question type'!DT20)/SUM('RC Mastery Check+Question type'!$DT$10:$DT$23),"")</f>
        <v>0</v>
      </c>
      <c r="C17" s="835" t="s">
        <v>1459</v>
      </c>
      <c r="D17" s="92" t="str">
        <f>IFERROR(AVERAGEIF('RC Mastery Check+Question type'!H5:H89,4,'RC Mastery Check+Question type'!CK5:CK89)/'RC Mastery Check+Question type'!CK3,"")</f>
        <v/>
      </c>
      <c r="E17" s="835" t="s">
        <v>1460</v>
      </c>
      <c r="F17" s="92" t="str">
        <f>IFERROR(AVERAGEIF('RC Mastery Check+Question type'!H5:H89,4,'RC Mastery Check+Question type'!CK5:CK89)/'RC Mastery Check+Question type'!CK2,"")</f>
        <v/>
      </c>
      <c r="G17" s="835" t="s">
        <v>1365</v>
      </c>
      <c r="H17" s="92" t="str">
        <f>IFERROR(AVERAGE(AVERAGEIF('RC Mastery Check+Question type'!H5:H89,4,'RC Mastery Check+Question type'!CL5:CL89)/'RC Mastery Check+Question type'!CL2),"")</f>
        <v/>
      </c>
      <c r="I17" s="835" t="s">
        <v>1410</v>
      </c>
      <c r="J17" s="92" t="str">
        <f>IFERROR(AVERAGE(AVERAGEIF('RC Mastery Check+Question type'!H5:H89,4,'RC Mastery Check+Question type'!CM5:CM89)/'RC Mastery Check+Question type'!CM2,AVERAGEIF('RC Mastery Check+Question type'!H5:H89,4,'RC Mastery Check+Question type'!CN5:CN89)/'RC Mastery Check+Question type'!CN2),"")</f>
        <v/>
      </c>
      <c r="K17" s="835" t="s">
        <v>1363</v>
      </c>
      <c r="L17" s="92" t="str">
        <f>IFERROR(AVERAGE(AVERAGEIF('RC Mastery Check+Question type'!H5:H89,4,'RC Mastery Check+Question type'!CO5:CO89)/'RC Mastery Check+Question type'!CO2,AVERAGEIF('RC Mastery Check+Question type'!H5:H89,4,'RC Mastery Check+Question type'!CP5:CP89)/'RC Mastery Check+Question type'!CP2),"")</f>
        <v/>
      </c>
    </row>
    <row r="18" spans="1:12" s="330" customFormat="1" ht="42" customHeight="1" outlineLevel="1" x14ac:dyDescent="0.2">
      <c r="A18" s="108" t="s">
        <v>1310</v>
      </c>
      <c r="B18" s="91">
        <f>IFERROR(SUM('RC Mastery Check+Question type'!DT21)/SUM('RC Mastery Check+Question type'!$DT$10:$DT$23),"")</f>
        <v>0</v>
      </c>
      <c r="C18" s="836"/>
      <c r="D18" s="92" t="str">
        <f>IFERROR(AVERAGEIF('RC Mastery Check+Question type'!H5:H89,4.5,'RC Mastery Check+Question type'!CS5:CT89)/AVERAGE('RC Mastery Check+Question type'!CS2:CT2),"")</f>
        <v/>
      </c>
      <c r="E18" s="836"/>
      <c r="F18" s="92" t="str">
        <f>IFERROR(AVERAGEIF('RC Mastery Check+Question type'!H5:H89,4.5,'RC Mastery Check+Question type'!CU5:CU89)/'RC Mastery Check+Question type'!CU2,"")</f>
        <v/>
      </c>
      <c r="G18" s="836"/>
      <c r="H18" s="92" t="str">
        <f>IFERROR(AVERAGE(AVERAGEIF('RC Mastery Check+Question type'!H5:H89,4.5,'RC Mastery Check+Question type'!CU5:CU89)/'RC Mastery Check+Question type'!CU2),"")</f>
        <v/>
      </c>
      <c r="I18" s="836"/>
      <c r="J18" s="92" t="str">
        <f>IFERROR(AVERAGEIF('RC Mastery Check+Question type'!H5:H89,4.5,'RC Mastery Check+Question type'!CV5:CV89)/'RC Mastery Check+Question type'!CV2,"")</f>
        <v/>
      </c>
      <c r="K18" s="836"/>
      <c r="L18" s="92" t="str">
        <f>IFERROR(AVERAGE(AVERAGEIF('RC Mastery Check+Question type'!H5:H89,4,'RC Mastery Check+Question type'!CW5:CW89)/'RC Mastery Check+Question type'!CW2,AVERAGEIF('RC Mastery Check+Question type'!H5:H89,4,'RC Mastery Check+Question type'!CX5:CX89)/'RC Mastery Check+Question type'!CX2),"")</f>
        <v/>
      </c>
    </row>
    <row r="19" spans="1:12" s="330" customFormat="1" ht="78" customHeight="1" x14ac:dyDescent="0.2">
      <c r="A19" s="108" t="s">
        <v>1353</v>
      </c>
      <c r="B19" s="91">
        <f>IFERROR(SUM('RC Mastery Check+Question type'!DT20:DT21)/SUM('RC Mastery Check+Question type'!$DT$10:$DT$23),"")</f>
        <v>0</v>
      </c>
      <c r="C19" s="837"/>
      <c r="D19" s="92" t="str">
        <f>IFERROR(AVERAGE(D17:D18),"NA")</f>
        <v>NA</v>
      </c>
      <c r="E19" s="837"/>
      <c r="F19" s="92">
        <f>IFERROR(AVERAGE(F17:F18),0)</f>
        <v>0</v>
      </c>
      <c r="G19" s="837"/>
      <c r="H19" s="92">
        <f>IFERROR(AVERAGE(H17:H18),0)</f>
        <v>0</v>
      </c>
      <c r="I19" s="837"/>
      <c r="J19" s="92">
        <f>IFERROR(AVERAGE(J17:J18),0)</f>
        <v>0</v>
      </c>
      <c r="K19" s="837"/>
      <c r="L19" s="92">
        <f>IFERROR(AVERAGE(L17:L18),0)</f>
        <v>0</v>
      </c>
    </row>
    <row r="20" spans="1:12" s="330" customFormat="1" ht="42" customHeight="1" outlineLevel="1" x14ac:dyDescent="0.2">
      <c r="A20" s="108" t="s">
        <v>1369</v>
      </c>
      <c r="B20" s="91">
        <f>IFERROR(SUM('RC Mastery Check+Question type'!DT22)/SUM('RC Mastery Check+Question type'!$DT$10:$DT$23),"")</f>
        <v>0</v>
      </c>
      <c r="C20" s="835" t="s">
        <v>1630</v>
      </c>
      <c r="D20" s="92" t="str">
        <f>IFERROR(AVERAGEIF('RC Mastery Check+Question type'!H5:H89,5,'RC Mastery Check+Question type'!DA5:DA89)/'RC Mastery Check+Question type'!DA2,"")</f>
        <v/>
      </c>
      <c r="E20" s="835" t="s">
        <v>1349</v>
      </c>
      <c r="F20" s="92" t="str">
        <f>IFERROR(AVERAGEIF('RC Mastery Check+Question type'!H5:H89,5,'RC Mastery Check+Question type'!#REF!)/'RC Mastery Check+Question type'!#REF!,"")</f>
        <v/>
      </c>
      <c r="G20" s="835" t="s">
        <v>1485</v>
      </c>
      <c r="H20" s="92" t="str">
        <f>IFERROR(AVERAGE(AVERAGEIF('RC Mastery Check+Question type'!H5:H89,5,'RC Mastery Check+Question type'!DC5:DC89)/'RC Mastery Check+Question type'!D2,AVERAGEIF('RC Mastery Check+Question type'!H5:H89,5,'RC Mastery Check+Question type'!DD5:DD89)/'RC Mastery Check+Question type'!DD2),"")</f>
        <v/>
      </c>
      <c r="I20" s="835" t="s">
        <v>1461</v>
      </c>
      <c r="J20" s="92" t="str">
        <f>IFERROR(AVERAGE(AVERAGEIF('RC Mastery Check+Question type'!H5:H89,5,'RC Mastery Check+Question type'!DE5:DE89)/'RC Mastery Check+Question type'!DE2,AVERAGEIF('RC Mastery Check+Question type'!H5:H89,5,'RC Mastery Check+Question type'!DF5:DF89)/'RC Mastery Check+Question type'!DF2),"")</f>
        <v/>
      </c>
      <c r="K20" s="835" t="s">
        <v>1453</v>
      </c>
      <c r="L20" s="92" t="str">
        <f>IFERROR(AVERAGE(AVERAGEIF('RC Mastery Check+Question type'!H5:H89,5,'RC Mastery Check+Question type'!DG5:DG89)/'RC Mastery Check+Question type'!DG2,AVERAGEIF('RC Mastery Check+Question type'!H5:H89,5,'RC Mastery Check+Question type'!DH5:DH89)/'RC Mastery Check+Question type'!DH2),"")</f>
        <v/>
      </c>
    </row>
    <row r="21" spans="1:12" s="330" customFormat="1" ht="42" customHeight="1" outlineLevel="1" x14ac:dyDescent="0.2">
      <c r="A21" s="108" t="s">
        <v>1354</v>
      </c>
      <c r="B21" s="91">
        <f>IFERROR(SUM('RC Mastery Check+Question type'!DT23)/SUM('RC Mastery Check+Question type'!$DT$10:$DT$23),"")</f>
        <v>0</v>
      </c>
      <c r="C21" s="836"/>
      <c r="D21" s="92" t="str">
        <f>IFERROR(AVERAGEIF('RC Mastery Check+Question type'!H5:H89,5.5,'RC Mastery Check+Question type'!DK5:DK89)/'RC Mastery Check+Question type'!DK2,"")</f>
        <v/>
      </c>
      <c r="E21" s="836"/>
      <c r="F21" s="92" t="str">
        <f>IFERROR(AVERAGE(AVERAGEIF('RC Mastery Check+Question type'!H5:H89,5.5,'RC Mastery Check+Question type'!DQ5:DQ89)/'RC Mastery Check+Question type'!CS2,AVERAGEIF('RC Mastery Check+Question type'!H5:H89,5.5,'RC Mastery Check+Question type'!#REF!)/'RC Mastery Check+Question type'!#REF!),"")</f>
        <v/>
      </c>
      <c r="G21" s="836"/>
      <c r="H21" s="92"/>
      <c r="I21" s="836"/>
      <c r="J21" s="92" t="str">
        <f>IFERROR(AVERAGE(AVERAGEIF('RC Mastery Check+Question type'!H5:H89,5.5,'RC Mastery Check+Question type'!DL5:DL89)/'RC Mastery Check+Question type'!DL2,AVERAGEIF('RC Mastery Check+Question type'!H5:H89,5.5,'RC Mastery Check+Question type'!DM5:DM89)/'RC Mastery Check+Question type'!DM2),"")</f>
        <v/>
      </c>
      <c r="K21" s="836"/>
      <c r="L21" s="92" t="str">
        <f>IFERROR(AVERAGE(AVERAGEIF('RC Mastery Check+Question type'!H5:H89,5.5,'RC Mastery Check+Question type'!DN5:DN89)/'RC Mastery Check+Question type'!DN2,AVERAGEIF('RC Mastery Check+Question type'!H5:H89,5.5,'RC Mastery Check+Question type'!DO5:DO89)/'RC Mastery Check+Question type'!DO2),"")</f>
        <v/>
      </c>
    </row>
    <row r="22" spans="1:12" s="330" customFormat="1" ht="98.1" customHeight="1" x14ac:dyDescent="0.2">
      <c r="A22" s="108" t="s">
        <v>1355</v>
      </c>
      <c r="B22" s="91">
        <f>IFERROR(SUM('RC Mastery Check+Question type'!DT22:DT23)/SUM('RC Mastery Check+Question type'!$DT$10:$DT$23),"")</f>
        <v>0</v>
      </c>
      <c r="C22" s="837"/>
      <c r="D22" s="92" t="str">
        <f>IFERROR(AVERAGE(D20:D21),"NA")</f>
        <v>NA</v>
      </c>
      <c r="E22" s="837"/>
      <c r="F22" s="92">
        <f>IFERROR(AVERAGE(F20:F21),0)</f>
        <v>0</v>
      </c>
      <c r="G22" s="837"/>
      <c r="H22" s="92" t="str">
        <f>IFERROR(AVERAGE(H20:H21),"NA")</f>
        <v>NA</v>
      </c>
      <c r="I22" s="837"/>
      <c r="J22" s="92" t="str">
        <f>IFERROR(AVERAGE(J20:J21),"NA")</f>
        <v>NA</v>
      </c>
      <c r="K22" s="837"/>
      <c r="L22" s="92" t="str">
        <f>IFERROR(AVERAGE(L20:L21),"NA")</f>
        <v>NA</v>
      </c>
    </row>
  </sheetData>
  <sheetProtection password="B1A6" sheet="1" objects="1" scenarios="1"/>
  <mergeCells count="36">
    <mergeCell ref="C20:C22"/>
    <mergeCell ref="E20:E22"/>
    <mergeCell ref="G20:G22"/>
    <mergeCell ref="I20:I22"/>
    <mergeCell ref="K20:K22"/>
    <mergeCell ref="C17:C19"/>
    <mergeCell ref="E17:E19"/>
    <mergeCell ref="G17:G19"/>
    <mergeCell ref="I17:I19"/>
    <mergeCell ref="K17:K19"/>
    <mergeCell ref="C11:C13"/>
    <mergeCell ref="G11:G13"/>
    <mergeCell ref="I11:I13"/>
    <mergeCell ref="K11:K13"/>
    <mergeCell ref="C14:C16"/>
    <mergeCell ref="E14:E16"/>
    <mergeCell ref="G14:G16"/>
    <mergeCell ref="I14:I16"/>
    <mergeCell ref="K14:K16"/>
    <mergeCell ref="C8:C10"/>
    <mergeCell ref="G8:G10"/>
    <mergeCell ref="I8:I10"/>
    <mergeCell ref="K8:K10"/>
    <mergeCell ref="C3:C4"/>
    <mergeCell ref="G3:G4"/>
    <mergeCell ref="I3:I4"/>
    <mergeCell ref="K3:K4"/>
    <mergeCell ref="G5:G6"/>
    <mergeCell ref="I5:I6"/>
    <mergeCell ref="K5:K6"/>
    <mergeCell ref="A1:B1"/>
    <mergeCell ref="K2:L2"/>
    <mergeCell ref="I2:J2"/>
    <mergeCell ref="C2:D2"/>
    <mergeCell ref="G2:H2"/>
    <mergeCell ref="E2:F2"/>
  </mergeCells>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T84"/>
  <sheetViews>
    <sheetView topLeftCell="Z4" workbookViewId="0">
      <selection activeCell="AQ18" sqref="AQ17:AS18"/>
    </sheetView>
  </sheetViews>
  <sheetFormatPr defaultColWidth="8.85546875" defaultRowHeight="12.75" x14ac:dyDescent="0.2"/>
  <cols>
    <col min="2" max="2" width="15" customWidth="1"/>
    <col min="23" max="23" width="16" customWidth="1"/>
    <col min="42" max="42" width="14.42578125" customWidth="1"/>
    <col min="46" max="46" width="0" hidden="1" customWidth="1"/>
  </cols>
  <sheetData>
    <row r="1" spans="1:46" ht="18" x14ac:dyDescent="0.25">
      <c r="A1" s="846" t="s">
        <v>2262</v>
      </c>
      <c r="B1" s="847"/>
      <c r="C1" s="847"/>
      <c r="D1" s="847"/>
      <c r="E1" s="848" t="s">
        <v>1948</v>
      </c>
      <c r="F1" s="848"/>
      <c r="G1" s="848"/>
      <c r="H1" s="848"/>
      <c r="I1" s="848"/>
      <c r="J1" s="848"/>
      <c r="K1" s="848"/>
      <c r="L1" s="849"/>
      <c r="M1" s="850" t="s">
        <v>1949</v>
      </c>
      <c r="N1" s="850"/>
      <c r="O1" s="850"/>
      <c r="P1" s="850"/>
      <c r="Q1" s="850"/>
      <c r="R1" s="850"/>
      <c r="S1" s="850"/>
      <c r="T1" s="850"/>
      <c r="U1" s="38"/>
      <c r="V1" s="840" t="s">
        <v>2263</v>
      </c>
      <c r="W1" s="841"/>
      <c r="X1" s="841"/>
      <c r="Y1" s="842"/>
      <c r="Z1" s="851" t="s">
        <v>1948</v>
      </c>
      <c r="AA1" s="851"/>
      <c r="AB1" s="851"/>
      <c r="AC1" s="851"/>
      <c r="AD1" s="851"/>
      <c r="AE1" s="851"/>
      <c r="AF1" s="292"/>
      <c r="AG1" s="852" t="s">
        <v>1951</v>
      </c>
      <c r="AH1" s="853"/>
      <c r="AI1" s="853"/>
      <c r="AJ1" s="853"/>
      <c r="AK1" s="853"/>
      <c r="AL1" s="853"/>
      <c r="AM1" s="854"/>
      <c r="AN1" s="38"/>
      <c r="AO1" s="840" t="s">
        <v>1952</v>
      </c>
      <c r="AP1" s="841"/>
      <c r="AQ1" s="842"/>
    </row>
    <row r="2" spans="1:46" s="427" customFormat="1" x14ac:dyDescent="0.2">
      <c r="A2" s="847"/>
      <c r="B2" s="847"/>
      <c r="C2" s="847"/>
      <c r="D2" s="847"/>
      <c r="E2" s="338">
        <v>26</v>
      </c>
      <c r="F2" s="338">
        <v>26</v>
      </c>
      <c r="G2" s="338">
        <v>5</v>
      </c>
      <c r="H2" s="338">
        <v>5</v>
      </c>
      <c r="I2" s="338">
        <v>5</v>
      </c>
      <c r="J2" s="338">
        <v>40</v>
      </c>
      <c r="K2" s="338">
        <v>26</v>
      </c>
      <c r="L2" s="338">
        <v>26</v>
      </c>
      <c r="M2" s="338">
        <v>10</v>
      </c>
      <c r="N2" s="338">
        <v>2</v>
      </c>
      <c r="O2" s="338">
        <v>1</v>
      </c>
      <c r="P2" s="338">
        <v>1</v>
      </c>
      <c r="Q2" s="338">
        <v>1</v>
      </c>
      <c r="R2" s="338">
        <v>2</v>
      </c>
      <c r="S2" s="338">
        <v>1</v>
      </c>
      <c r="T2" s="338">
        <v>2</v>
      </c>
      <c r="U2" s="443"/>
      <c r="V2" s="843"/>
      <c r="W2" s="844"/>
      <c r="X2" s="844"/>
      <c r="Y2" s="845"/>
      <c r="Z2" s="338">
        <v>40</v>
      </c>
      <c r="AA2" s="338">
        <v>10</v>
      </c>
      <c r="AB2" s="338">
        <v>10</v>
      </c>
      <c r="AC2" s="338">
        <v>10</v>
      </c>
      <c r="AD2" s="338">
        <v>10</v>
      </c>
      <c r="AE2" s="338">
        <v>10</v>
      </c>
      <c r="AF2" s="338">
        <v>10</v>
      </c>
      <c r="AG2" s="338">
        <v>2</v>
      </c>
      <c r="AH2" s="338">
        <v>1</v>
      </c>
      <c r="AI2" s="338">
        <v>1</v>
      </c>
      <c r="AJ2" s="338">
        <v>1</v>
      </c>
      <c r="AK2" s="338">
        <v>2</v>
      </c>
      <c r="AL2" s="338">
        <v>1</v>
      </c>
      <c r="AM2" s="338">
        <v>2</v>
      </c>
      <c r="AN2" s="443"/>
      <c r="AO2" s="843"/>
      <c r="AP2" s="844"/>
      <c r="AQ2" s="845"/>
    </row>
    <row r="3" spans="1:46" s="467" customFormat="1" ht="141" customHeight="1" x14ac:dyDescent="0.2">
      <c r="A3" s="838" t="s">
        <v>1</v>
      </c>
      <c r="B3" s="839"/>
      <c r="C3" s="493" t="s">
        <v>1953</v>
      </c>
      <c r="D3" s="493" t="s">
        <v>1954</v>
      </c>
      <c r="E3" s="494" t="s">
        <v>1955</v>
      </c>
      <c r="F3" s="494" t="s">
        <v>1956</v>
      </c>
      <c r="G3" s="494" t="s">
        <v>1957</v>
      </c>
      <c r="H3" s="494" t="s">
        <v>1958</v>
      </c>
      <c r="I3" s="494" t="s">
        <v>1959</v>
      </c>
      <c r="J3" s="494" t="s">
        <v>1960</v>
      </c>
      <c r="K3" s="494" t="s">
        <v>1961</v>
      </c>
      <c r="L3" s="494" t="s">
        <v>1962</v>
      </c>
      <c r="M3" s="494" t="s">
        <v>1963</v>
      </c>
      <c r="N3" s="495" t="s">
        <v>1900</v>
      </c>
      <c r="O3" s="495" t="s">
        <v>1901</v>
      </c>
      <c r="P3" s="495" t="s">
        <v>1902</v>
      </c>
      <c r="Q3" s="495" t="s">
        <v>1903</v>
      </c>
      <c r="R3" s="495" t="s">
        <v>1904</v>
      </c>
      <c r="S3" s="495" t="s">
        <v>1905</v>
      </c>
      <c r="T3" s="495" t="s">
        <v>1906</v>
      </c>
      <c r="U3" s="496"/>
      <c r="V3" s="339"/>
      <c r="W3" s="497"/>
      <c r="X3" s="493" t="s">
        <v>1953</v>
      </c>
      <c r="Y3" s="493" t="s">
        <v>238</v>
      </c>
      <c r="Z3" s="494" t="s">
        <v>1981</v>
      </c>
      <c r="AA3" s="494" t="s">
        <v>1982</v>
      </c>
      <c r="AB3" s="494" t="s">
        <v>1983</v>
      </c>
      <c r="AC3" s="494" t="s">
        <v>1984</v>
      </c>
      <c r="AD3" s="494" t="s">
        <v>1985</v>
      </c>
      <c r="AE3" s="494" t="s">
        <v>1986</v>
      </c>
      <c r="AF3" s="494" t="s">
        <v>1987</v>
      </c>
      <c r="AG3" s="495" t="s">
        <v>1900</v>
      </c>
      <c r="AH3" s="495" t="s">
        <v>1901</v>
      </c>
      <c r="AI3" s="495" t="s">
        <v>1902</v>
      </c>
      <c r="AJ3" s="495" t="s">
        <v>1903</v>
      </c>
      <c r="AK3" s="495" t="s">
        <v>1904</v>
      </c>
      <c r="AL3" s="495" t="s">
        <v>1905</v>
      </c>
      <c r="AM3" s="495" t="s">
        <v>1906</v>
      </c>
      <c r="AN3" s="496"/>
      <c r="AO3" s="339"/>
      <c r="AP3" s="497"/>
      <c r="AQ3" s="498" t="s">
        <v>1988</v>
      </c>
    </row>
    <row r="4" spans="1:46" x14ac:dyDescent="0.2">
      <c r="A4" s="444" t="s">
        <v>1810</v>
      </c>
      <c r="B4" s="444" t="s">
        <v>1799</v>
      </c>
      <c r="C4" s="340"/>
      <c r="D4" s="302">
        <f>IFERROR(AVERAGE(D5:D54),"")</f>
        <v>0.94082840236686394</v>
      </c>
      <c r="E4" s="303">
        <f t="shared" ref="E4:L4" si="0">IF((COUNT(E5:E54)=0),"",(AVERAGE(E5:E54)/E2))</f>
        <v>1</v>
      </c>
      <c r="F4" s="303">
        <f t="shared" si="0"/>
        <v>1</v>
      </c>
      <c r="G4" s="303">
        <f t="shared" si="0"/>
        <v>0.9</v>
      </c>
      <c r="H4" s="303">
        <f t="shared" si="0"/>
        <v>0.7</v>
      </c>
      <c r="I4" s="303">
        <f t="shared" si="0"/>
        <v>1</v>
      </c>
      <c r="J4" s="303">
        <f t="shared" si="0"/>
        <v>0.8</v>
      </c>
      <c r="K4" s="303">
        <f t="shared" si="0"/>
        <v>1</v>
      </c>
      <c r="L4" s="303">
        <f t="shared" si="0"/>
        <v>1</v>
      </c>
      <c r="M4" s="303">
        <f>IF((COUNT(M5:M54)=0),"",(AVERAGE(M5:M54)/M2))</f>
        <v>1</v>
      </c>
      <c r="N4" s="303">
        <f t="shared" ref="N4:S4" si="1">IF((COUNT(N5:N54)=0),"",(AVERAGE(N5:N54)/N2))</f>
        <v>1</v>
      </c>
      <c r="O4" s="303">
        <f t="shared" si="1"/>
        <v>1</v>
      </c>
      <c r="P4" s="303">
        <f t="shared" si="1"/>
        <v>1</v>
      </c>
      <c r="Q4" s="303">
        <f t="shared" si="1"/>
        <v>1</v>
      </c>
      <c r="R4" s="303">
        <f t="shared" si="1"/>
        <v>1</v>
      </c>
      <c r="S4" s="303">
        <f t="shared" si="1"/>
        <v>1</v>
      </c>
      <c r="T4" s="303">
        <f>IF((COUNT(T5:T54)=0),"",(AVERAGE(T5:T54)/T2))</f>
        <v>1</v>
      </c>
      <c r="U4" s="38"/>
      <c r="V4" s="341" t="s">
        <v>1810</v>
      </c>
      <c r="W4" s="341" t="s">
        <v>1799</v>
      </c>
      <c r="X4" s="305"/>
      <c r="Y4" s="306">
        <f>IFERROR(AVERAGE(Y5:Y54),"")</f>
        <v>0.77400000000000002</v>
      </c>
      <c r="Z4" s="303">
        <f>IF((COUNT(Z5:Z54)=0),"",(AVERAGE(Z5:Z54)/Z2))</f>
        <v>0.82499999999999996</v>
      </c>
      <c r="AA4" s="303">
        <f t="shared" ref="AA4:AI4" si="2">IF((COUNT(AA5:AA54)=0),"",(AVERAGE(AA5:AA54)/AA2))</f>
        <v>0.72</v>
      </c>
      <c r="AB4" s="303">
        <f t="shared" si="2"/>
        <v>0.76</v>
      </c>
      <c r="AC4" s="303">
        <f t="shared" si="2"/>
        <v>0.76</v>
      </c>
      <c r="AD4" s="303">
        <f t="shared" si="2"/>
        <v>0.65999999999999992</v>
      </c>
      <c r="AE4" s="303">
        <f t="shared" si="2"/>
        <v>0.6</v>
      </c>
      <c r="AF4" s="303">
        <f>IF((COUNT(AF5:AF54)=0),"",(AVERAGE(AF5:AF54)/AF2))</f>
        <v>0.94000000000000006</v>
      </c>
      <c r="AG4" s="303">
        <f t="shared" si="2"/>
        <v>1</v>
      </c>
      <c r="AH4" s="303">
        <f t="shared" si="2"/>
        <v>1</v>
      </c>
      <c r="AI4" s="303">
        <f t="shared" si="2"/>
        <v>1</v>
      </c>
      <c r="AJ4" s="303">
        <f>IF((COUNT(AJ5:AJ54)=0),"",(AVERAGE(AJ5:AJ54)/AJ2))</f>
        <v>1</v>
      </c>
      <c r="AK4" s="303">
        <f>IF((COUNT(AK5:AK54)=0),"",(AVERAGE(AK5:AK54)/AK2))</f>
        <v>0.9</v>
      </c>
      <c r="AL4" s="303">
        <f>IF((COUNT(AL5:AL54)=0),"",(AVERAGE(AL5:AL54)/AL2))</f>
        <v>1</v>
      </c>
      <c r="AM4" s="303">
        <f>IF((COUNT(AM5:AM54)=0),"",(AVERAGE(AM5:AM54)/AM2))</f>
        <v>0.8</v>
      </c>
      <c r="AN4" s="38"/>
      <c r="AO4" s="341" t="s">
        <v>1810</v>
      </c>
      <c r="AP4" s="341" t="s">
        <v>1799</v>
      </c>
      <c r="AQ4" s="342" t="str">
        <f>IFERROR(AVERAGE(AQ5:AQ54),"")</f>
        <v/>
      </c>
    </row>
    <row r="5" spans="1:46" x14ac:dyDescent="0.2">
      <c r="A5" s="296">
        <v>1</v>
      </c>
      <c r="B5" s="343" t="str">
        <f>'English Scores- Leveled papers'!B7</f>
        <v>V. Nirmala</v>
      </c>
      <c r="C5" s="344" t="str">
        <f>IF(COUNT(E5:M5)=0,"",SUM(E5:M5))</f>
        <v/>
      </c>
      <c r="D5" s="302" t="str">
        <f t="shared" ref="D5:D36" si="3">IF(OR(ISBLANK($B5),C5=""),"",(C5/SUM($E$2:$M$2)))</f>
        <v/>
      </c>
      <c r="E5" s="345"/>
      <c r="F5" s="345"/>
      <c r="G5" s="345"/>
      <c r="H5" s="345"/>
      <c r="I5" s="345"/>
      <c r="J5" s="345"/>
      <c r="K5" s="345"/>
      <c r="L5" s="345"/>
      <c r="M5" s="311" t="str">
        <f>IF(COUNT(N5:T5)=0,"",SUM(N5:T5))</f>
        <v/>
      </c>
      <c r="N5" s="345"/>
      <c r="O5" s="345"/>
      <c r="P5" s="345"/>
      <c r="Q5" s="345"/>
      <c r="R5" s="345"/>
      <c r="S5" s="345"/>
      <c r="T5" s="345"/>
      <c r="U5" s="38"/>
      <c r="V5" s="296">
        <v>1</v>
      </c>
      <c r="W5" s="343" t="str">
        <f>'English Scores- Leveled papers'!B7</f>
        <v>V. Nirmala</v>
      </c>
      <c r="X5" s="344" t="str">
        <f>IF(COUNT(Z5:AF5)=0,"",SUM(Z5:AF5))</f>
        <v/>
      </c>
      <c r="Y5" s="306" t="str">
        <f>IF(OR(ISBLANK($W5),X5=""),"",(X5/SUM($Z$2:$AF$2)))</f>
        <v/>
      </c>
      <c r="Z5" s="346"/>
      <c r="AA5" s="346"/>
      <c r="AB5" s="346"/>
      <c r="AC5" s="346"/>
      <c r="AD5" s="346"/>
      <c r="AE5" s="346"/>
      <c r="AF5" s="344" t="str">
        <f>IF(COUNT(AG5:AM5)=0,"",SUM(AG5:AM5))</f>
        <v/>
      </c>
      <c r="AG5" s="346"/>
      <c r="AH5" s="346"/>
      <c r="AI5" s="346"/>
      <c r="AJ5" s="346"/>
      <c r="AK5" s="346"/>
      <c r="AL5" s="346"/>
      <c r="AM5" s="346"/>
      <c r="AN5" s="38"/>
      <c r="AO5" s="296">
        <v>1</v>
      </c>
      <c r="AP5" s="343" t="str">
        <f>'English Scores- Leveled papers'!B7</f>
        <v>V. Nirmala</v>
      </c>
      <c r="AQ5" s="342"/>
      <c r="AT5" t="s">
        <v>1591</v>
      </c>
    </row>
    <row r="6" spans="1:46" x14ac:dyDescent="0.2">
      <c r="A6" s="296">
        <v>2</v>
      </c>
      <c r="B6" s="343" t="str">
        <f>'English Scores- Leveled papers'!B8</f>
        <v>V.Sagar</v>
      </c>
      <c r="C6" s="344" t="str">
        <f t="shared" ref="C6:C53" si="4">IF(COUNT(E6:M6)=0,"",SUM(E6:M6))</f>
        <v/>
      </c>
      <c r="D6" s="302" t="str">
        <f t="shared" si="3"/>
        <v/>
      </c>
      <c r="E6" s="345"/>
      <c r="F6" s="345"/>
      <c r="G6" s="345"/>
      <c r="H6" s="345"/>
      <c r="I6" s="345"/>
      <c r="J6" s="345"/>
      <c r="K6" s="345"/>
      <c r="L6" s="345"/>
      <c r="M6" s="311" t="str">
        <f>IF(COUNT(N6:T6)=0,"",SUM(N6:T6))</f>
        <v/>
      </c>
      <c r="N6" s="345"/>
      <c r="O6" s="345"/>
      <c r="P6" s="345"/>
      <c r="Q6" s="345"/>
      <c r="R6" s="345"/>
      <c r="S6" s="345"/>
      <c r="T6" s="345"/>
      <c r="U6" s="38"/>
      <c r="V6" s="296">
        <v>2</v>
      </c>
      <c r="W6" s="343" t="str">
        <f>'English Scores- Leveled papers'!B8</f>
        <v>V.Sagar</v>
      </c>
      <c r="X6" s="344">
        <f t="shared" ref="X6:X69" si="5">IF(COUNT(Z6:AF6)=0,"",SUM(Z6:AF6))</f>
        <v>80</v>
      </c>
      <c r="Y6" s="306">
        <f t="shared" ref="Y6:Y69" si="6">IF(OR(ISBLANK($W6),X6=""),"",(X6/SUM($Z$2:$AF$2)))</f>
        <v>0.8</v>
      </c>
      <c r="Z6" s="346">
        <v>35</v>
      </c>
      <c r="AA6" s="346">
        <v>7</v>
      </c>
      <c r="AB6" s="346">
        <v>8</v>
      </c>
      <c r="AC6" s="346">
        <v>7</v>
      </c>
      <c r="AD6" s="346">
        <v>7</v>
      </c>
      <c r="AE6" s="346">
        <v>6</v>
      </c>
      <c r="AF6" s="344">
        <f t="shared" ref="AF6:AF69" si="7">IF(COUNT(AG6:AM6)=0,"",SUM(AG6:AM6))</f>
        <v>10</v>
      </c>
      <c r="AG6" s="346">
        <v>2</v>
      </c>
      <c r="AH6" s="346">
        <v>1</v>
      </c>
      <c r="AI6" s="346">
        <v>1</v>
      </c>
      <c r="AJ6" s="346">
        <v>1</v>
      </c>
      <c r="AK6" s="346">
        <v>2</v>
      </c>
      <c r="AL6" s="346">
        <v>1</v>
      </c>
      <c r="AM6" s="346">
        <v>2</v>
      </c>
      <c r="AN6" s="38"/>
      <c r="AO6" s="296">
        <v>2</v>
      </c>
      <c r="AP6" s="343" t="str">
        <f>'English Scores- Leveled papers'!B8</f>
        <v>V.Sagar</v>
      </c>
      <c r="AQ6" s="342" t="s">
        <v>1378</v>
      </c>
      <c r="AT6" t="s">
        <v>1378</v>
      </c>
    </row>
    <row r="7" spans="1:46" x14ac:dyDescent="0.2">
      <c r="A7" s="296">
        <v>3</v>
      </c>
      <c r="B7" s="343" t="str">
        <f>'English Scores- Leveled papers'!B9</f>
        <v>Sana Begum</v>
      </c>
      <c r="C7" s="344" t="str">
        <f t="shared" si="4"/>
        <v/>
      </c>
      <c r="D7" s="302" t="str">
        <f t="shared" si="3"/>
        <v/>
      </c>
      <c r="E7" s="345"/>
      <c r="F7" s="345"/>
      <c r="G7" s="345"/>
      <c r="H7" s="345"/>
      <c r="I7" s="345"/>
      <c r="J7" s="345"/>
      <c r="K7" s="345"/>
      <c r="L7" s="345"/>
      <c r="M7" s="311" t="str">
        <f t="shared" ref="M7:M70" si="8">IF(COUNT(N7:T7)=0,"",SUM(N7:T7))</f>
        <v/>
      </c>
      <c r="N7" s="345"/>
      <c r="O7" s="345"/>
      <c r="P7" s="345"/>
      <c r="Q7" s="345"/>
      <c r="R7" s="345"/>
      <c r="S7" s="345"/>
      <c r="T7" s="345"/>
      <c r="U7" s="38"/>
      <c r="V7" s="296">
        <v>3</v>
      </c>
      <c r="W7" s="343" t="str">
        <f>'English Scores- Leveled papers'!B9</f>
        <v>Sana Begum</v>
      </c>
      <c r="X7" s="344" t="str">
        <f t="shared" si="5"/>
        <v/>
      </c>
      <c r="Y7" s="306" t="str">
        <f t="shared" si="6"/>
        <v/>
      </c>
      <c r="Z7" s="346"/>
      <c r="AA7" s="346"/>
      <c r="AB7" s="346"/>
      <c r="AC7" s="346"/>
      <c r="AD7" s="346"/>
      <c r="AE7" s="346"/>
      <c r="AF7" s="344" t="str">
        <f t="shared" si="7"/>
        <v/>
      </c>
      <c r="AG7" s="346"/>
      <c r="AH7" s="346"/>
      <c r="AI7" s="346"/>
      <c r="AJ7" s="346"/>
      <c r="AK7" s="346"/>
      <c r="AL7" s="346"/>
      <c r="AM7" s="346"/>
      <c r="AN7" s="38"/>
      <c r="AO7" s="296">
        <v>3</v>
      </c>
      <c r="AP7" s="343" t="str">
        <f>'English Scores- Leveled papers'!B9</f>
        <v>Sana Begum</v>
      </c>
      <c r="AQ7" s="342"/>
      <c r="AT7" t="s">
        <v>1379</v>
      </c>
    </row>
    <row r="8" spans="1:46" x14ac:dyDescent="0.2">
      <c r="A8" s="296">
        <v>4</v>
      </c>
      <c r="B8" s="343" t="str">
        <f>'English Scores- Leveled papers'!B10</f>
        <v>Yogesh Raj</v>
      </c>
      <c r="C8" s="344" t="str">
        <f t="shared" si="4"/>
        <v/>
      </c>
      <c r="D8" s="302" t="str">
        <f t="shared" si="3"/>
        <v/>
      </c>
      <c r="E8" s="345"/>
      <c r="F8" s="345"/>
      <c r="G8" s="345"/>
      <c r="H8" s="345"/>
      <c r="I8" s="345"/>
      <c r="J8" s="345"/>
      <c r="K8" s="345"/>
      <c r="L8" s="345"/>
      <c r="M8" s="311" t="str">
        <f t="shared" si="8"/>
        <v/>
      </c>
      <c r="N8" s="345"/>
      <c r="O8" s="345"/>
      <c r="P8" s="345"/>
      <c r="Q8" s="345"/>
      <c r="R8" s="345"/>
      <c r="S8" s="345"/>
      <c r="T8" s="345"/>
      <c r="U8" s="38"/>
      <c r="V8" s="296">
        <v>4</v>
      </c>
      <c r="W8" s="343" t="str">
        <f>'English Scores- Leveled papers'!B10</f>
        <v>Yogesh Raj</v>
      </c>
      <c r="X8" s="344" t="str">
        <f t="shared" si="5"/>
        <v/>
      </c>
      <c r="Y8" s="306" t="str">
        <f t="shared" si="6"/>
        <v/>
      </c>
      <c r="Z8" s="346"/>
      <c r="AA8" s="346"/>
      <c r="AB8" s="346"/>
      <c r="AC8" s="346"/>
      <c r="AD8" s="346"/>
      <c r="AE8" s="346"/>
      <c r="AF8" s="344" t="str">
        <f t="shared" si="7"/>
        <v/>
      </c>
      <c r="AG8" s="346"/>
      <c r="AH8" s="346"/>
      <c r="AI8" s="346"/>
      <c r="AJ8" s="346"/>
      <c r="AK8" s="346"/>
      <c r="AL8" s="346"/>
      <c r="AM8" s="346"/>
      <c r="AN8" s="38"/>
      <c r="AO8" s="296">
        <v>4</v>
      </c>
      <c r="AP8" s="343" t="str">
        <f>'English Scores- Leveled papers'!B10</f>
        <v>Yogesh Raj</v>
      </c>
      <c r="AQ8" s="342"/>
      <c r="AT8" t="s">
        <v>1592</v>
      </c>
    </row>
    <row r="9" spans="1:46" x14ac:dyDescent="0.2">
      <c r="A9" s="296">
        <v>5</v>
      </c>
      <c r="B9" s="343" t="str">
        <f>'English Scores- Leveled papers'!B11</f>
        <v>U.Divya</v>
      </c>
      <c r="C9" s="344" t="str">
        <f t="shared" si="4"/>
        <v/>
      </c>
      <c r="D9" s="302" t="str">
        <f t="shared" si="3"/>
        <v/>
      </c>
      <c r="E9" s="345"/>
      <c r="F9" s="345"/>
      <c r="G9" s="345"/>
      <c r="H9" s="345"/>
      <c r="I9" s="345"/>
      <c r="J9" s="345"/>
      <c r="K9" s="345"/>
      <c r="L9" s="345"/>
      <c r="M9" s="311" t="str">
        <f t="shared" si="8"/>
        <v/>
      </c>
      <c r="N9" s="345"/>
      <c r="O9" s="345"/>
      <c r="P9" s="345"/>
      <c r="Q9" s="345"/>
      <c r="R9" s="345"/>
      <c r="S9" s="345"/>
      <c r="T9" s="345"/>
      <c r="U9" s="38"/>
      <c r="V9" s="296">
        <v>5</v>
      </c>
      <c r="W9" s="343" t="str">
        <f>'English Scores- Leveled papers'!B11</f>
        <v>U.Divya</v>
      </c>
      <c r="X9" s="344" t="str">
        <f t="shared" si="5"/>
        <v/>
      </c>
      <c r="Y9" s="306" t="str">
        <f t="shared" si="6"/>
        <v/>
      </c>
      <c r="Z9" s="346"/>
      <c r="AA9" s="346"/>
      <c r="AB9" s="346"/>
      <c r="AC9" s="346"/>
      <c r="AD9" s="346"/>
      <c r="AE9" s="346"/>
      <c r="AF9" s="344" t="str">
        <f t="shared" si="7"/>
        <v/>
      </c>
      <c r="AG9" s="346"/>
      <c r="AH9" s="346"/>
      <c r="AI9" s="346"/>
      <c r="AJ9" s="346"/>
      <c r="AK9" s="346"/>
      <c r="AL9" s="346"/>
      <c r="AM9" s="346"/>
      <c r="AN9" s="38"/>
      <c r="AO9" s="296">
        <v>5</v>
      </c>
      <c r="AP9" s="343" t="str">
        <f>'English Scores- Leveled papers'!B11</f>
        <v>U.Divya</v>
      </c>
      <c r="AQ9" s="342"/>
      <c r="AT9" t="s">
        <v>1380</v>
      </c>
    </row>
    <row r="10" spans="1:46" x14ac:dyDescent="0.2">
      <c r="A10" s="296">
        <v>6</v>
      </c>
      <c r="B10" s="343" t="str">
        <f>'English Scores- Leveled papers'!B12</f>
        <v>G. Srikanth</v>
      </c>
      <c r="C10" s="344" t="str">
        <f t="shared" si="4"/>
        <v/>
      </c>
      <c r="D10" s="302" t="str">
        <f t="shared" si="3"/>
        <v/>
      </c>
      <c r="E10" s="345"/>
      <c r="F10" s="345"/>
      <c r="G10" s="345"/>
      <c r="H10" s="345"/>
      <c r="I10" s="345"/>
      <c r="J10" s="345"/>
      <c r="K10" s="345"/>
      <c r="L10" s="345"/>
      <c r="M10" s="311" t="str">
        <f t="shared" si="8"/>
        <v/>
      </c>
      <c r="N10" s="345"/>
      <c r="O10" s="345"/>
      <c r="P10" s="345"/>
      <c r="Q10" s="345"/>
      <c r="R10" s="345"/>
      <c r="S10" s="345"/>
      <c r="T10" s="345"/>
      <c r="U10" s="38"/>
      <c r="V10" s="296">
        <v>6</v>
      </c>
      <c r="W10" s="343" t="str">
        <f>'English Scores- Leveled papers'!B12</f>
        <v>G. Srikanth</v>
      </c>
      <c r="X10" s="344" t="str">
        <f t="shared" si="5"/>
        <v/>
      </c>
      <c r="Y10" s="306" t="str">
        <f t="shared" si="6"/>
        <v/>
      </c>
      <c r="Z10" s="346"/>
      <c r="AA10" s="346"/>
      <c r="AB10" s="346"/>
      <c r="AC10" s="346"/>
      <c r="AD10" s="346"/>
      <c r="AE10" s="346"/>
      <c r="AF10" s="344" t="str">
        <f t="shared" si="7"/>
        <v/>
      </c>
      <c r="AG10" s="346"/>
      <c r="AH10" s="346"/>
      <c r="AI10" s="346"/>
      <c r="AJ10" s="346"/>
      <c r="AK10" s="346"/>
      <c r="AL10" s="346"/>
      <c r="AM10" s="346"/>
      <c r="AN10" s="38"/>
      <c r="AO10" s="296">
        <v>6</v>
      </c>
      <c r="AP10" s="343" t="str">
        <f>'English Scores- Leveled papers'!B12</f>
        <v>G. Srikanth</v>
      </c>
      <c r="AQ10" s="342"/>
      <c r="AT10" t="s">
        <v>1381</v>
      </c>
    </row>
    <row r="11" spans="1:46" x14ac:dyDescent="0.2">
      <c r="A11" s="296">
        <v>7</v>
      </c>
      <c r="B11" s="343" t="str">
        <f>'English Scores- Leveled papers'!B13</f>
        <v>A. Maheshwari</v>
      </c>
      <c r="C11" s="344" t="str">
        <f t="shared" si="4"/>
        <v/>
      </c>
      <c r="D11" s="302" t="str">
        <f t="shared" si="3"/>
        <v/>
      </c>
      <c r="E11" s="345"/>
      <c r="F11" s="345"/>
      <c r="G11" s="345"/>
      <c r="H11" s="345"/>
      <c r="I11" s="345"/>
      <c r="J11" s="345"/>
      <c r="K11" s="345"/>
      <c r="L11" s="345"/>
      <c r="M11" s="311" t="str">
        <f t="shared" si="8"/>
        <v/>
      </c>
      <c r="N11" s="345"/>
      <c r="O11" s="345"/>
      <c r="P11" s="345"/>
      <c r="Q11" s="345"/>
      <c r="R11" s="345"/>
      <c r="S11" s="345"/>
      <c r="T11" s="345"/>
      <c r="U11" s="38"/>
      <c r="V11" s="296">
        <v>7</v>
      </c>
      <c r="W11" s="343" t="str">
        <f>'English Scores- Leveled papers'!B13</f>
        <v>A. Maheshwari</v>
      </c>
      <c r="X11" s="344" t="str">
        <f t="shared" si="5"/>
        <v/>
      </c>
      <c r="Y11" s="306" t="str">
        <f t="shared" si="6"/>
        <v/>
      </c>
      <c r="Z11" s="346"/>
      <c r="AA11" s="346"/>
      <c r="AB11" s="346"/>
      <c r="AC11" s="346"/>
      <c r="AD11" s="346"/>
      <c r="AE11" s="346"/>
      <c r="AF11" s="344" t="str">
        <f t="shared" si="7"/>
        <v/>
      </c>
      <c r="AG11" s="346"/>
      <c r="AH11" s="346"/>
      <c r="AI11" s="346"/>
      <c r="AJ11" s="346"/>
      <c r="AK11" s="346"/>
      <c r="AL11" s="346"/>
      <c r="AM11" s="346"/>
      <c r="AN11" s="38"/>
      <c r="AO11" s="296">
        <v>7</v>
      </c>
      <c r="AP11" s="343" t="str">
        <f>'English Scores- Leveled papers'!B13</f>
        <v>A. Maheshwari</v>
      </c>
      <c r="AQ11" s="342"/>
      <c r="AT11" t="s">
        <v>1382</v>
      </c>
    </row>
    <row r="12" spans="1:46" x14ac:dyDescent="0.2">
      <c r="A12" s="296">
        <v>8</v>
      </c>
      <c r="B12" s="343" t="str">
        <f>'English Scores- Leveled papers'!B14</f>
        <v>B. Vaishnavi</v>
      </c>
      <c r="C12" s="344" t="str">
        <f t="shared" si="4"/>
        <v/>
      </c>
      <c r="D12" s="302" t="str">
        <f t="shared" si="3"/>
        <v/>
      </c>
      <c r="E12" s="345"/>
      <c r="F12" s="345"/>
      <c r="G12" s="345"/>
      <c r="H12" s="345"/>
      <c r="I12" s="345"/>
      <c r="J12" s="345"/>
      <c r="K12" s="345"/>
      <c r="L12" s="345"/>
      <c r="M12" s="311" t="str">
        <f t="shared" si="8"/>
        <v/>
      </c>
      <c r="N12" s="345"/>
      <c r="O12" s="345"/>
      <c r="P12" s="345"/>
      <c r="Q12" s="345"/>
      <c r="R12" s="345"/>
      <c r="S12" s="345"/>
      <c r="T12" s="345"/>
      <c r="U12" s="38"/>
      <c r="V12" s="296">
        <v>8</v>
      </c>
      <c r="W12" s="343" t="str">
        <f>'English Scores- Leveled papers'!B14</f>
        <v>B. Vaishnavi</v>
      </c>
      <c r="X12" s="344" t="str">
        <f t="shared" si="5"/>
        <v/>
      </c>
      <c r="Y12" s="306" t="str">
        <f t="shared" si="6"/>
        <v/>
      </c>
      <c r="Z12" s="346"/>
      <c r="AA12" s="346"/>
      <c r="AB12" s="346"/>
      <c r="AC12" s="346"/>
      <c r="AD12" s="346"/>
      <c r="AE12" s="346"/>
      <c r="AF12" s="344" t="str">
        <f t="shared" si="7"/>
        <v/>
      </c>
      <c r="AG12" s="346"/>
      <c r="AH12" s="346"/>
      <c r="AI12" s="346"/>
      <c r="AJ12" s="346"/>
      <c r="AK12" s="346"/>
      <c r="AL12" s="346"/>
      <c r="AM12" s="346"/>
      <c r="AN12" s="38"/>
      <c r="AO12" s="296">
        <v>8</v>
      </c>
      <c r="AP12" s="343" t="str">
        <f>'English Scores- Leveled papers'!B14</f>
        <v>B. Vaishnavi</v>
      </c>
      <c r="AQ12" s="342"/>
      <c r="AT12" t="s">
        <v>1593</v>
      </c>
    </row>
    <row r="13" spans="1:46" ht="25.5" x14ac:dyDescent="0.2">
      <c r="A13" s="296">
        <v>9</v>
      </c>
      <c r="B13" s="343" t="str">
        <f>'English Scores- Leveled papers'!B15</f>
        <v>Firdouse Farheen</v>
      </c>
      <c r="C13" s="344" t="str">
        <f t="shared" si="4"/>
        <v/>
      </c>
      <c r="D13" s="302" t="str">
        <f t="shared" si="3"/>
        <v/>
      </c>
      <c r="E13" s="345"/>
      <c r="F13" s="345"/>
      <c r="G13" s="345"/>
      <c r="H13" s="345"/>
      <c r="I13" s="345"/>
      <c r="J13" s="345"/>
      <c r="K13" s="345"/>
      <c r="L13" s="345"/>
      <c r="M13" s="311" t="str">
        <f t="shared" si="8"/>
        <v/>
      </c>
      <c r="N13" s="345"/>
      <c r="O13" s="345"/>
      <c r="P13" s="345"/>
      <c r="Q13" s="345"/>
      <c r="R13" s="345"/>
      <c r="S13" s="345"/>
      <c r="T13" s="345"/>
      <c r="U13" s="38"/>
      <c r="V13" s="296">
        <v>9</v>
      </c>
      <c r="W13" s="343" t="str">
        <f>'English Scores- Leveled papers'!B15</f>
        <v>Firdouse Farheen</v>
      </c>
      <c r="X13" s="344" t="str">
        <f t="shared" si="5"/>
        <v/>
      </c>
      <c r="Y13" s="306" t="str">
        <f t="shared" si="6"/>
        <v/>
      </c>
      <c r="Z13" s="346"/>
      <c r="AA13" s="346"/>
      <c r="AB13" s="346"/>
      <c r="AC13" s="346"/>
      <c r="AD13" s="346"/>
      <c r="AE13" s="346"/>
      <c r="AF13" s="344" t="str">
        <f t="shared" si="7"/>
        <v/>
      </c>
      <c r="AG13" s="346"/>
      <c r="AH13" s="346"/>
      <c r="AI13" s="346"/>
      <c r="AJ13" s="346"/>
      <c r="AK13" s="346"/>
      <c r="AL13" s="346"/>
      <c r="AM13" s="346"/>
      <c r="AN13" s="38"/>
      <c r="AO13" s="296">
        <v>9</v>
      </c>
      <c r="AP13" s="343" t="str">
        <f>'English Scores- Leveled papers'!B15</f>
        <v>Firdouse Farheen</v>
      </c>
      <c r="AQ13" s="342"/>
      <c r="AT13" t="s">
        <v>1383</v>
      </c>
    </row>
    <row r="14" spans="1:46" x14ac:dyDescent="0.2">
      <c r="A14" s="296">
        <v>10</v>
      </c>
      <c r="B14" s="343" t="str">
        <f>'English Scores- Leveled papers'!B16</f>
        <v>Md. Shoeb</v>
      </c>
      <c r="C14" s="344" t="str">
        <f t="shared" si="4"/>
        <v/>
      </c>
      <c r="D14" s="302" t="str">
        <f t="shared" si="3"/>
        <v/>
      </c>
      <c r="E14" s="345"/>
      <c r="F14" s="345"/>
      <c r="G14" s="345"/>
      <c r="H14" s="345"/>
      <c r="I14" s="345"/>
      <c r="J14" s="345"/>
      <c r="K14" s="345"/>
      <c r="L14" s="345"/>
      <c r="M14" s="311" t="str">
        <f t="shared" si="8"/>
        <v/>
      </c>
      <c r="N14" s="345"/>
      <c r="O14" s="345"/>
      <c r="P14" s="345"/>
      <c r="Q14" s="345"/>
      <c r="R14" s="345"/>
      <c r="S14" s="345"/>
      <c r="T14" s="345"/>
      <c r="U14" s="38"/>
      <c r="V14" s="296">
        <v>10</v>
      </c>
      <c r="W14" s="343" t="str">
        <f>'English Scores- Leveled papers'!B16</f>
        <v>Md. Shoeb</v>
      </c>
      <c r="X14" s="344" t="str">
        <f t="shared" si="5"/>
        <v/>
      </c>
      <c r="Y14" s="306" t="str">
        <f t="shared" si="6"/>
        <v/>
      </c>
      <c r="Z14" s="346"/>
      <c r="AA14" s="346"/>
      <c r="AB14" s="346"/>
      <c r="AC14" s="346"/>
      <c r="AD14" s="346"/>
      <c r="AE14" s="346"/>
      <c r="AF14" s="344" t="str">
        <f t="shared" si="7"/>
        <v/>
      </c>
      <c r="AG14" s="346"/>
      <c r="AH14" s="346"/>
      <c r="AI14" s="346"/>
      <c r="AJ14" s="346"/>
      <c r="AK14" s="346"/>
      <c r="AL14" s="346"/>
      <c r="AM14" s="346"/>
      <c r="AN14" s="38"/>
      <c r="AO14" s="296">
        <v>10</v>
      </c>
      <c r="AP14" s="343" t="str">
        <f>'English Scores- Leveled papers'!B16</f>
        <v>Md. Shoeb</v>
      </c>
      <c r="AQ14" s="342"/>
      <c r="AT14" t="s">
        <v>1575</v>
      </c>
    </row>
    <row r="15" spans="1:46" x14ac:dyDescent="0.2">
      <c r="A15" s="296">
        <v>11</v>
      </c>
      <c r="B15" s="343" t="str">
        <f>'English Scores- Leveled papers'!B17</f>
        <v>M. Rajeshwari</v>
      </c>
      <c r="C15" s="344" t="str">
        <f t="shared" si="4"/>
        <v/>
      </c>
      <c r="D15" s="302" t="str">
        <f t="shared" si="3"/>
        <v/>
      </c>
      <c r="E15" s="345"/>
      <c r="F15" s="345"/>
      <c r="G15" s="345"/>
      <c r="H15" s="345"/>
      <c r="I15" s="345"/>
      <c r="J15" s="345"/>
      <c r="K15" s="345"/>
      <c r="L15" s="345"/>
      <c r="M15" s="311" t="str">
        <f t="shared" si="8"/>
        <v/>
      </c>
      <c r="N15" s="345"/>
      <c r="O15" s="345"/>
      <c r="P15" s="345"/>
      <c r="Q15" s="345"/>
      <c r="R15" s="345"/>
      <c r="S15" s="345"/>
      <c r="T15" s="345"/>
      <c r="U15" s="38"/>
      <c r="V15" s="296">
        <v>11</v>
      </c>
      <c r="W15" s="343" t="str">
        <f>'English Scores- Leveled papers'!B17</f>
        <v>M. Rajeshwari</v>
      </c>
      <c r="X15" s="344" t="str">
        <f t="shared" si="5"/>
        <v/>
      </c>
      <c r="Y15" s="306" t="str">
        <f t="shared" si="6"/>
        <v/>
      </c>
      <c r="Z15" s="346"/>
      <c r="AA15" s="346"/>
      <c r="AB15" s="346"/>
      <c r="AC15" s="346"/>
      <c r="AD15" s="346"/>
      <c r="AE15" s="346"/>
      <c r="AF15" s="344" t="str">
        <f t="shared" si="7"/>
        <v/>
      </c>
      <c r="AG15" s="346"/>
      <c r="AH15" s="346"/>
      <c r="AI15" s="346"/>
      <c r="AJ15" s="346"/>
      <c r="AK15" s="346"/>
      <c r="AL15" s="346"/>
      <c r="AM15" s="346"/>
      <c r="AN15" s="38"/>
      <c r="AO15" s="296">
        <v>11</v>
      </c>
      <c r="AP15" s="343" t="str">
        <f>'English Scores- Leveled papers'!B17</f>
        <v>M. Rajeshwari</v>
      </c>
      <c r="AQ15" s="342"/>
      <c r="AT15" t="s">
        <v>1384</v>
      </c>
    </row>
    <row r="16" spans="1:46" x14ac:dyDescent="0.2">
      <c r="A16" s="296">
        <v>12</v>
      </c>
      <c r="B16" s="343" t="str">
        <f>'English Scores- Leveled papers'!B18</f>
        <v>B. Ramu</v>
      </c>
      <c r="C16" s="344">
        <f t="shared" si="4"/>
        <v>159</v>
      </c>
      <c r="D16" s="302">
        <f t="shared" si="3"/>
        <v>0.94082840236686394</v>
      </c>
      <c r="E16" s="345">
        <v>26</v>
      </c>
      <c r="F16" s="345">
        <v>26</v>
      </c>
      <c r="G16" s="345">
        <v>5</v>
      </c>
      <c r="H16" s="345">
        <v>4</v>
      </c>
      <c r="I16" s="345">
        <v>5</v>
      </c>
      <c r="J16" s="345">
        <v>31</v>
      </c>
      <c r="K16" s="345">
        <v>26</v>
      </c>
      <c r="L16" s="345">
        <v>26</v>
      </c>
      <c r="M16" s="311">
        <f t="shared" si="8"/>
        <v>10</v>
      </c>
      <c r="N16" s="345">
        <v>2</v>
      </c>
      <c r="O16" s="345">
        <v>1</v>
      </c>
      <c r="P16" s="345">
        <v>1</v>
      </c>
      <c r="Q16" s="345">
        <v>1</v>
      </c>
      <c r="R16" s="345">
        <v>2</v>
      </c>
      <c r="S16" s="345">
        <v>1</v>
      </c>
      <c r="T16" s="345">
        <v>2</v>
      </c>
      <c r="U16" s="38"/>
      <c r="V16" s="296">
        <v>12</v>
      </c>
      <c r="W16" s="343" t="str">
        <f>'English Scores- Leveled papers'!B18</f>
        <v>B. Ramu</v>
      </c>
      <c r="X16" s="344">
        <f t="shared" si="5"/>
        <v>70</v>
      </c>
      <c r="Y16" s="306">
        <f t="shared" si="6"/>
        <v>0.7</v>
      </c>
      <c r="Z16" s="346">
        <v>31</v>
      </c>
      <c r="AA16" s="346">
        <v>7</v>
      </c>
      <c r="AB16" s="346">
        <v>6</v>
      </c>
      <c r="AC16" s="346">
        <v>7</v>
      </c>
      <c r="AD16" s="346">
        <v>5</v>
      </c>
      <c r="AE16" s="346">
        <v>6</v>
      </c>
      <c r="AF16" s="344">
        <f t="shared" si="7"/>
        <v>8</v>
      </c>
      <c r="AG16" s="346">
        <v>2</v>
      </c>
      <c r="AH16" s="346">
        <v>1</v>
      </c>
      <c r="AI16" s="346">
        <v>1</v>
      </c>
      <c r="AJ16" s="346">
        <v>1</v>
      </c>
      <c r="AK16" s="346">
        <v>2</v>
      </c>
      <c r="AL16" s="346">
        <v>1</v>
      </c>
      <c r="AM16" s="346">
        <v>0</v>
      </c>
      <c r="AN16" s="38"/>
      <c r="AO16" s="296">
        <v>12</v>
      </c>
      <c r="AP16" s="343" t="str">
        <f>'English Scores- Leveled papers'!B18</f>
        <v>B. Ramu</v>
      </c>
      <c r="AQ16" s="342" t="s">
        <v>1378</v>
      </c>
      <c r="AT16" t="s">
        <v>1385</v>
      </c>
    </row>
    <row r="17" spans="1:46" ht="25.5" x14ac:dyDescent="0.2">
      <c r="A17" s="296">
        <v>13</v>
      </c>
      <c r="B17" s="343" t="str">
        <f>'English Scores- Leveled papers'!B19</f>
        <v>Yasmeen Fathima</v>
      </c>
      <c r="C17" s="344" t="str">
        <f t="shared" si="4"/>
        <v/>
      </c>
      <c r="D17" s="302" t="str">
        <f t="shared" si="3"/>
        <v/>
      </c>
      <c r="E17" s="345"/>
      <c r="F17" s="345"/>
      <c r="G17" s="345"/>
      <c r="H17" s="345"/>
      <c r="I17" s="345"/>
      <c r="J17" s="345"/>
      <c r="K17" s="345"/>
      <c r="L17" s="345"/>
      <c r="M17" s="311" t="str">
        <f t="shared" si="8"/>
        <v/>
      </c>
      <c r="N17" s="345"/>
      <c r="O17" s="345"/>
      <c r="P17" s="345"/>
      <c r="Q17" s="345"/>
      <c r="R17" s="345"/>
      <c r="S17" s="345"/>
      <c r="T17" s="345"/>
      <c r="U17" s="38"/>
      <c r="V17" s="296">
        <v>13</v>
      </c>
      <c r="W17" s="343" t="str">
        <f>'English Scores- Leveled papers'!B19</f>
        <v>Yasmeen Fathima</v>
      </c>
      <c r="X17" s="344" t="str">
        <f t="shared" si="5"/>
        <v/>
      </c>
      <c r="Y17" s="306" t="str">
        <f t="shared" si="6"/>
        <v/>
      </c>
      <c r="Z17" s="346"/>
      <c r="AA17" s="346"/>
      <c r="AB17" s="346"/>
      <c r="AC17" s="346"/>
      <c r="AD17" s="346"/>
      <c r="AE17" s="346"/>
      <c r="AF17" s="344" t="str">
        <f t="shared" si="7"/>
        <v/>
      </c>
      <c r="AG17" s="346"/>
      <c r="AH17" s="346"/>
      <c r="AI17" s="346"/>
      <c r="AJ17" s="346"/>
      <c r="AK17" s="346"/>
      <c r="AL17" s="346"/>
      <c r="AM17" s="346"/>
      <c r="AN17" s="38"/>
      <c r="AO17" s="296">
        <v>13</v>
      </c>
      <c r="AP17" s="343" t="str">
        <f>'English Scores- Leveled papers'!B19</f>
        <v>Yasmeen Fathima</v>
      </c>
      <c r="AQ17" s="342"/>
      <c r="AT17" t="s">
        <v>1576</v>
      </c>
    </row>
    <row r="18" spans="1:46" x14ac:dyDescent="0.2">
      <c r="A18" s="296">
        <v>14</v>
      </c>
      <c r="B18" s="343" t="str">
        <f>'English Scores- Leveled papers'!B20</f>
        <v>Asra</v>
      </c>
      <c r="C18" s="344" t="str">
        <f t="shared" si="4"/>
        <v/>
      </c>
      <c r="D18" s="302" t="str">
        <f t="shared" si="3"/>
        <v/>
      </c>
      <c r="E18" s="345"/>
      <c r="F18" s="345"/>
      <c r="G18" s="345"/>
      <c r="H18" s="345"/>
      <c r="I18" s="345"/>
      <c r="J18" s="345"/>
      <c r="K18" s="345"/>
      <c r="L18" s="345"/>
      <c r="M18" s="311" t="str">
        <f t="shared" si="8"/>
        <v/>
      </c>
      <c r="N18" s="345"/>
      <c r="O18" s="345"/>
      <c r="P18" s="345"/>
      <c r="Q18" s="345"/>
      <c r="R18" s="345"/>
      <c r="S18" s="345"/>
      <c r="T18" s="345"/>
      <c r="U18" s="38"/>
      <c r="V18" s="296">
        <v>14</v>
      </c>
      <c r="W18" s="343" t="str">
        <f>'English Scores- Leveled papers'!B20</f>
        <v>Asra</v>
      </c>
      <c r="X18" s="344" t="str">
        <f t="shared" si="5"/>
        <v/>
      </c>
      <c r="Y18" s="306" t="str">
        <f t="shared" si="6"/>
        <v/>
      </c>
      <c r="Z18" s="346"/>
      <c r="AA18" s="346"/>
      <c r="AB18" s="346"/>
      <c r="AC18" s="346"/>
      <c r="AD18" s="346"/>
      <c r="AE18" s="346"/>
      <c r="AF18" s="344" t="str">
        <f t="shared" si="7"/>
        <v/>
      </c>
      <c r="AG18" s="346"/>
      <c r="AH18" s="346"/>
      <c r="AI18" s="346"/>
      <c r="AJ18" s="346"/>
      <c r="AK18" s="346"/>
      <c r="AL18" s="346"/>
      <c r="AM18" s="346"/>
      <c r="AN18" s="38"/>
      <c r="AO18" s="296">
        <v>14</v>
      </c>
      <c r="AP18" s="343" t="str">
        <f>'English Scores- Leveled papers'!B20</f>
        <v>Asra</v>
      </c>
      <c r="AQ18" s="342"/>
      <c r="AT18" t="s">
        <v>1386</v>
      </c>
    </row>
    <row r="19" spans="1:46" x14ac:dyDescent="0.2">
      <c r="A19" s="296">
        <v>15</v>
      </c>
      <c r="B19" s="343" t="str">
        <f>'English Scores- Leveled papers'!B21</f>
        <v>Siddiqua fatima</v>
      </c>
      <c r="C19" s="344" t="str">
        <f t="shared" si="4"/>
        <v/>
      </c>
      <c r="D19" s="302" t="str">
        <f t="shared" si="3"/>
        <v/>
      </c>
      <c r="E19" s="345"/>
      <c r="F19" s="345"/>
      <c r="G19" s="345"/>
      <c r="H19" s="345"/>
      <c r="I19" s="345"/>
      <c r="J19" s="345"/>
      <c r="K19" s="345"/>
      <c r="L19" s="345"/>
      <c r="M19" s="311" t="str">
        <f t="shared" si="8"/>
        <v/>
      </c>
      <c r="N19" s="345"/>
      <c r="O19" s="345"/>
      <c r="P19" s="345"/>
      <c r="Q19" s="345"/>
      <c r="R19" s="345"/>
      <c r="S19" s="345"/>
      <c r="T19" s="345"/>
      <c r="U19" s="38"/>
      <c r="V19" s="296">
        <v>15</v>
      </c>
      <c r="W19" s="343" t="str">
        <f>'English Scores- Leveled papers'!B21</f>
        <v>Siddiqua fatima</v>
      </c>
      <c r="X19" s="344" t="str">
        <f t="shared" si="5"/>
        <v/>
      </c>
      <c r="Y19" s="306" t="str">
        <f t="shared" si="6"/>
        <v/>
      </c>
      <c r="Z19" s="346"/>
      <c r="AA19" s="346"/>
      <c r="AB19" s="346"/>
      <c r="AC19" s="346"/>
      <c r="AD19" s="346"/>
      <c r="AE19" s="346"/>
      <c r="AF19" s="344" t="str">
        <f t="shared" si="7"/>
        <v/>
      </c>
      <c r="AG19" s="346"/>
      <c r="AH19" s="346"/>
      <c r="AI19" s="346"/>
      <c r="AJ19" s="346"/>
      <c r="AK19" s="346"/>
      <c r="AL19" s="346"/>
      <c r="AM19" s="346"/>
      <c r="AN19" s="38"/>
      <c r="AO19" s="296">
        <v>15</v>
      </c>
      <c r="AP19" s="343" t="str">
        <f>'English Scores- Leveled papers'!B21</f>
        <v>Siddiqua fatima</v>
      </c>
      <c r="AQ19" s="342"/>
      <c r="AT19" t="s">
        <v>1387</v>
      </c>
    </row>
    <row r="20" spans="1:46" x14ac:dyDescent="0.2">
      <c r="A20" s="296">
        <v>16</v>
      </c>
      <c r="B20" s="343" t="str">
        <f>'English Scores- Leveled papers'!B22</f>
        <v>K.Akshitha</v>
      </c>
      <c r="C20" s="344" t="str">
        <f t="shared" si="4"/>
        <v/>
      </c>
      <c r="D20" s="302" t="str">
        <f t="shared" si="3"/>
        <v/>
      </c>
      <c r="E20" s="345"/>
      <c r="F20" s="345"/>
      <c r="G20" s="345"/>
      <c r="H20" s="345"/>
      <c r="I20" s="345"/>
      <c r="J20" s="345"/>
      <c r="K20" s="345"/>
      <c r="L20" s="345"/>
      <c r="M20" s="311" t="str">
        <f t="shared" si="8"/>
        <v/>
      </c>
      <c r="N20" s="345"/>
      <c r="O20" s="345"/>
      <c r="P20" s="345"/>
      <c r="Q20" s="345"/>
      <c r="R20" s="345"/>
      <c r="S20" s="345"/>
      <c r="T20" s="345"/>
      <c r="U20" s="38"/>
      <c r="V20" s="296">
        <v>16</v>
      </c>
      <c r="W20" s="343" t="str">
        <f>'English Scores- Leveled papers'!B22</f>
        <v>K.Akshitha</v>
      </c>
      <c r="X20" s="344">
        <f t="shared" si="5"/>
        <v>88</v>
      </c>
      <c r="Y20" s="306">
        <f t="shared" si="6"/>
        <v>0.88</v>
      </c>
      <c r="Z20" s="346">
        <v>38</v>
      </c>
      <c r="AA20" s="346">
        <v>8</v>
      </c>
      <c r="AB20" s="346">
        <v>8</v>
      </c>
      <c r="AC20" s="346">
        <v>9</v>
      </c>
      <c r="AD20" s="346">
        <v>8</v>
      </c>
      <c r="AE20" s="346">
        <v>7</v>
      </c>
      <c r="AF20" s="344">
        <f t="shared" si="7"/>
        <v>10</v>
      </c>
      <c r="AG20" s="346">
        <v>2</v>
      </c>
      <c r="AH20" s="346">
        <v>1</v>
      </c>
      <c r="AI20" s="346">
        <v>1</v>
      </c>
      <c r="AJ20" s="346">
        <v>1</v>
      </c>
      <c r="AK20" s="346">
        <v>2</v>
      </c>
      <c r="AL20" s="346">
        <v>1</v>
      </c>
      <c r="AM20" s="346">
        <v>2</v>
      </c>
      <c r="AN20" s="38"/>
      <c r="AO20" s="296">
        <v>16</v>
      </c>
      <c r="AP20" s="343" t="str">
        <f>'English Scores- Leveled papers'!B22</f>
        <v>K.Akshitha</v>
      </c>
      <c r="AQ20" s="342" t="s">
        <v>1379</v>
      </c>
      <c r="AT20" t="s">
        <v>1577</v>
      </c>
    </row>
    <row r="21" spans="1:46" x14ac:dyDescent="0.2">
      <c r="A21" s="296">
        <v>17</v>
      </c>
      <c r="B21" s="343" t="str">
        <f>'English Scores- Leveled papers'!B23</f>
        <v>S. Payal</v>
      </c>
      <c r="C21" s="344" t="str">
        <f t="shared" si="4"/>
        <v/>
      </c>
      <c r="D21" s="302" t="str">
        <f t="shared" si="3"/>
        <v/>
      </c>
      <c r="E21" s="345"/>
      <c r="F21" s="345"/>
      <c r="G21" s="345"/>
      <c r="H21" s="345"/>
      <c r="I21" s="345"/>
      <c r="J21" s="345"/>
      <c r="K21" s="345"/>
      <c r="L21" s="345"/>
      <c r="M21" s="311" t="str">
        <f t="shared" si="8"/>
        <v/>
      </c>
      <c r="N21" s="345"/>
      <c r="O21" s="345"/>
      <c r="P21" s="345"/>
      <c r="Q21" s="345"/>
      <c r="R21" s="345"/>
      <c r="S21" s="345"/>
      <c r="T21" s="345"/>
      <c r="U21" s="38"/>
      <c r="V21" s="296">
        <v>17</v>
      </c>
      <c r="W21" s="343" t="str">
        <f>'English Scores- Leveled papers'!B23</f>
        <v>S. Payal</v>
      </c>
      <c r="X21" s="344" t="str">
        <f t="shared" si="5"/>
        <v/>
      </c>
      <c r="Y21" s="306" t="str">
        <f t="shared" si="6"/>
        <v/>
      </c>
      <c r="Z21" s="346"/>
      <c r="AA21" s="346"/>
      <c r="AB21" s="346"/>
      <c r="AC21" s="346"/>
      <c r="AD21" s="346"/>
      <c r="AE21" s="346"/>
      <c r="AF21" s="344" t="str">
        <f t="shared" si="7"/>
        <v/>
      </c>
      <c r="AG21" s="346"/>
      <c r="AH21" s="346"/>
      <c r="AI21" s="346"/>
      <c r="AJ21" s="346"/>
      <c r="AK21" s="346"/>
      <c r="AL21" s="346"/>
      <c r="AM21" s="346"/>
      <c r="AN21" s="38"/>
      <c r="AO21" s="296">
        <v>17</v>
      </c>
      <c r="AP21" s="343" t="str">
        <f>'English Scores- Leveled papers'!B23</f>
        <v>S. Payal</v>
      </c>
      <c r="AQ21" s="342"/>
      <c r="AT21" t="s">
        <v>1388</v>
      </c>
    </row>
    <row r="22" spans="1:46" x14ac:dyDescent="0.2">
      <c r="A22" s="296">
        <v>18</v>
      </c>
      <c r="B22" s="343" t="str">
        <f>'English Scores- Leveled papers'!B24</f>
        <v>S. Prerna</v>
      </c>
      <c r="C22" s="344">
        <f t="shared" si="4"/>
        <v>159</v>
      </c>
      <c r="D22" s="302">
        <f t="shared" si="3"/>
        <v>0.94082840236686394</v>
      </c>
      <c r="E22" s="345">
        <v>26</v>
      </c>
      <c r="F22" s="345">
        <v>26</v>
      </c>
      <c r="G22" s="345">
        <v>4</v>
      </c>
      <c r="H22" s="345">
        <v>3</v>
      </c>
      <c r="I22" s="345">
        <v>5</v>
      </c>
      <c r="J22" s="345">
        <v>33</v>
      </c>
      <c r="K22" s="345">
        <v>26</v>
      </c>
      <c r="L22" s="345">
        <v>26</v>
      </c>
      <c r="M22" s="311">
        <f t="shared" si="8"/>
        <v>10</v>
      </c>
      <c r="N22" s="345">
        <v>2</v>
      </c>
      <c r="O22" s="345">
        <v>1</v>
      </c>
      <c r="P22" s="345">
        <v>1</v>
      </c>
      <c r="Q22" s="345">
        <v>1</v>
      </c>
      <c r="R22" s="345">
        <v>2</v>
      </c>
      <c r="S22" s="345">
        <v>1</v>
      </c>
      <c r="T22" s="345">
        <v>2</v>
      </c>
      <c r="U22" s="38"/>
      <c r="V22" s="296">
        <v>18</v>
      </c>
      <c r="W22" s="343" t="str">
        <f>'English Scores- Leveled papers'!B24</f>
        <v>S. Prerna</v>
      </c>
      <c r="X22" s="344">
        <f t="shared" si="5"/>
        <v>66</v>
      </c>
      <c r="Y22" s="306">
        <f t="shared" si="6"/>
        <v>0.66</v>
      </c>
      <c r="Z22" s="346">
        <v>25</v>
      </c>
      <c r="AA22" s="346">
        <v>6</v>
      </c>
      <c r="AB22" s="346">
        <v>7</v>
      </c>
      <c r="AC22" s="346">
        <v>8</v>
      </c>
      <c r="AD22" s="346">
        <v>6</v>
      </c>
      <c r="AE22" s="346">
        <v>5</v>
      </c>
      <c r="AF22" s="344">
        <f t="shared" si="7"/>
        <v>9</v>
      </c>
      <c r="AG22" s="346">
        <v>2</v>
      </c>
      <c r="AH22" s="346">
        <v>1</v>
      </c>
      <c r="AI22" s="346">
        <v>1</v>
      </c>
      <c r="AJ22" s="346">
        <v>1</v>
      </c>
      <c r="AK22" s="346">
        <v>1</v>
      </c>
      <c r="AL22" s="346">
        <v>1</v>
      </c>
      <c r="AM22" s="346">
        <v>2</v>
      </c>
      <c r="AN22" s="38"/>
      <c r="AO22" s="296">
        <v>18</v>
      </c>
      <c r="AP22" s="343" t="str">
        <f>'English Scores- Leveled papers'!B24</f>
        <v>S. Prerna</v>
      </c>
      <c r="AQ22" s="342" t="s">
        <v>1591</v>
      </c>
      <c r="AT22" t="s">
        <v>1578</v>
      </c>
    </row>
    <row r="23" spans="1:46" x14ac:dyDescent="0.2">
      <c r="A23" s="296">
        <v>19</v>
      </c>
      <c r="B23" s="343" t="str">
        <f>'English Scores- Leveled papers'!B25</f>
        <v>E. Jyothi</v>
      </c>
      <c r="C23" s="344" t="str">
        <f t="shared" si="4"/>
        <v/>
      </c>
      <c r="D23" s="302" t="str">
        <f t="shared" si="3"/>
        <v/>
      </c>
      <c r="E23" s="345"/>
      <c r="F23" s="345"/>
      <c r="G23" s="345"/>
      <c r="H23" s="345"/>
      <c r="I23" s="345"/>
      <c r="J23" s="345"/>
      <c r="K23" s="345"/>
      <c r="L23" s="345"/>
      <c r="M23" s="311" t="str">
        <f t="shared" si="8"/>
        <v/>
      </c>
      <c r="N23" s="345"/>
      <c r="O23" s="345"/>
      <c r="P23" s="345"/>
      <c r="Q23" s="345"/>
      <c r="R23" s="345"/>
      <c r="S23" s="345"/>
      <c r="T23" s="345"/>
      <c r="U23" s="38"/>
      <c r="V23" s="296">
        <v>19</v>
      </c>
      <c r="W23" s="343" t="str">
        <f>'English Scores- Leveled papers'!B25</f>
        <v>E. Jyothi</v>
      </c>
      <c r="X23" s="344" t="str">
        <f t="shared" si="5"/>
        <v/>
      </c>
      <c r="Y23" s="306" t="str">
        <f t="shared" si="6"/>
        <v/>
      </c>
      <c r="Z23" s="346"/>
      <c r="AA23" s="346"/>
      <c r="AB23" s="346"/>
      <c r="AC23" s="346"/>
      <c r="AD23" s="346"/>
      <c r="AE23" s="346"/>
      <c r="AF23" s="344" t="str">
        <f t="shared" si="7"/>
        <v/>
      </c>
      <c r="AG23" s="346"/>
      <c r="AH23" s="346"/>
      <c r="AI23" s="346"/>
      <c r="AJ23" s="346"/>
      <c r="AK23" s="346"/>
      <c r="AL23" s="346"/>
      <c r="AM23" s="346"/>
      <c r="AN23" s="38"/>
      <c r="AO23" s="296">
        <v>19</v>
      </c>
      <c r="AP23" s="343" t="str">
        <f>'English Scores- Leveled papers'!B25</f>
        <v>E. Jyothi</v>
      </c>
      <c r="AQ23" s="342"/>
      <c r="AT23" t="s">
        <v>1514</v>
      </c>
    </row>
    <row r="24" spans="1:46" x14ac:dyDescent="0.2">
      <c r="A24" s="296">
        <v>20</v>
      </c>
      <c r="B24" s="343" t="str">
        <f>'English Scores- Leveled papers'!B26</f>
        <v>K. Akhil</v>
      </c>
      <c r="C24" s="344" t="str">
        <f t="shared" si="4"/>
        <v/>
      </c>
      <c r="D24" s="302" t="str">
        <f t="shared" si="3"/>
        <v/>
      </c>
      <c r="E24" s="345"/>
      <c r="F24" s="345"/>
      <c r="G24" s="345"/>
      <c r="H24" s="345"/>
      <c r="I24" s="345"/>
      <c r="J24" s="345"/>
      <c r="K24" s="345"/>
      <c r="L24" s="345"/>
      <c r="M24" s="311" t="str">
        <f t="shared" si="8"/>
        <v/>
      </c>
      <c r="N24" s="345"/>
      <c r="O24" s="345"/>
      <c r="P24" s="345"/>
      <c r="Q24" s="345"/>
      <c r="R24" s="345"/>
      <c r="S24" s="345"/>
      <c r="T24" s="345"/>
      <c r="U24" s="38"/>
      <c r="V24" s="296">
        <v>20</v>
      </c>
      <c r="W24" s="343" t="str">
        <f>'English Scores- Leveled papers'!B26</f>
        <v>K. Akhil</v>
      </c>
      <c r="X24" s="344">
        <f t="shared" si="5"/>
        <v>83</v>
      </c>
      <c r="Y24" s="306">
        <f t="shared" si="6"/>
        <v>0.83</v>
      </c>
      <c r="Z24" s="346">
        <v>36</v>
      </c>
      <c r="AA24" s="346">
        <v>8</v>
      </c>
      <c r="AB24" s="346">
        <v>9</v>
      </c>
      <c r="AC24" s="346">
        <v>7</v>
      </c>
      <c r="AD24" s="346">
        <v>7</v>
      </c>
      <c r="AE24" s="346">
        <v>6</v>
      </c>
      <c r="AF24" s="344">
        <f t="shared" si="7"/>
        <v>10</v>
      </c>
      <c r="AG24" s="346">
        <v>2</v>
      </c>
      <c r="AH24" s="346">
        <v>1</v>
      </c>
      <c r="AI24" s="346">
        <v>1</v>
      </c>
      <c r="AJ24" s="346">
        <v>1</v>
      </c>
      <c r="AK24" s="346">
        <v>2</v>
      </c>
      <c r="AL24" s="346">
        <v>1</v>
      </c>
      <c r="AM24" s="346">
        <v>2</v>
      </c>
      <c r="AN24" s="38"/>
      <c r="AO24" s="296">
        <v>20</v>
      </c>
      <c r="AP24" s="343" t="str">
        <f>'English Scores- Leveled papers'!B26</f>
        <v>K. Akhil</v>
      </c>
      <c r="AQ24" s="342" t="s">
        <v>1378</v>
      </c>
      <c r="AT24" t="s">
        <v>1389</v>
      </c>
    </row>
    <row r="25" spans="1:46" x14ac:dyDescent="0.2">
      <c r="A25" s="296">
        <v>21</v>
      </c>
      <c r="B25" s="343" t="str">
        <f>'English Scores- Leveled papers'!B27</f>
        <v>K. Gowtham</v>
      </c>
      <c r="C25" s="344" t="str">
        <f t="shared" si="4"/>
        <v/>
      </c>
      <c r="D25" s="302" t="str">
        <f t="shared" si="3"/>
        <v/>
      </c>
      <c r="E25" s="345"/>
      <c r="F25" s="345"/>
      <c r="G25" s="345"/>
      <c r="H25" s="345"/>
      <c r="I25" s="345"/>
      <c r="J25" s="345"/>
      <c r="K25" s="345"/>
      <c r="L25" s="345"/>
      <c r="M25" s="311" t="str">
        <f t="shared" si="8"/>
        <v/>
      </c>
      <c r="N25" s="345"/>
      <c r="O25" s="345"/>
      <c r="P25" s="345"/>
      <c r="Q25" s="345"/>
      <c r="R25" s="345"/>
      <c r="S25" s="345"/>
      <c r="T25" s="345"/>
      <c r="U25" s="38"/>
      <c r="V25" s="296">
        <v>21</v>
      </c>
      <c r="W25" s="343" t="str">
        <f>'English Scores- Leveled papers'!B27</f>
        <v>K. Gowtham</v>
      </c>
      <c r="X25" s="344" t="str">
        <f t="shared" si="5"/>
        <v/>
      </c>
      <c r="Y25" s="306" t="str">
        <f t="shared" si="6"/>
        <v/>
      </c>
      <c r="Z25" s="346"/>
      <c r="AA25" s="346"/>
      <c r="AB25" s="346"/>
      <c r="AC25" s="346"/>
      <c r="AD25" s="346"/>
      <c r="AE25" s="346"/>
      <c r="AF25" s="344" t="str">
        <f t="shared" si="7"/>
        <v/>
      </c>
      <c r="AG25" s="346"/>
      <c r="AH25" s="346"/>
      <c r="AI25" s="346"/>
      <c r="AJ25" s="346"/>
      <c r="AK25" s="346"/>
      <c r="AL25" s="346"/>
      <c r="AM25" s="346"/>
      <c r="AN25" s="38"/>
      <c r="AO25" s="296">
        <v>21</v>
      </c>
      <c r="AP25" s="343" t="str">
        <f>'English Scores- Leveled papers'!B27</f>
        <v>K. Gowtham</v>
      </c>
      <c r="AQ25" s="342"/>
      <c r="AT25" t="s">
        <v>1579</v>
      </c>
    </row>
    <row r="26" spans="1:46" x14ac:dyDescent="0.2">
      <c r="A26" s="296">
        <v>22</v>
      </c>
      <c r="B26" s="343" t="str">
        <f>'English Scores- Leveled papers'!B28</f>
        <v xml:space="preserve">Juveriya </v>
      </c>
      <c r="C26" s="344" t="str">
        <f t="shared" si="4"/>
        <v/>
      </c>
      <c r="D26" s="302" t="str">
        <f t="shared" si="3"/>
        <v/>
      </c>
      <c r="E26" s="345"/>
      <c r="F26" s="345"/>
      <c r="G26" s="345"/>
      <c r="H26" s="345"/>
      <c r="I26" s="345"/>
      <c r="J26" s="345"/>
      <c r="K26" s="345"/>
      <c r="L26" s="345"/>
      <c r="M26" s="311" t="str">
        <f t="shared" si="8"/>
        <v/>
      </c>
      <c r="N26" s="345"/>
      <c r="O26" s="345"/>
      <c r="P26" s="345"/>
      <c r="Q26" s="345"/>
      <c r="R26" s="345"/>
      <c r="S26" s="345"/>
      <c r="T26" s="345"/>
      <c r="U26" s="38"/>
      <c r="V26" s="296">
        <v>22</v>
      </c>
      <c r="W26" s="343" t="str">
        <f>'English Scores- Leveled papers'!B28</f>
        <v xml:space="preserve">Juveriya </v>
      </c>
      <c r="X26" s="344" t="str">
        <f t="shared" si="5"/>
        <v/>
      </c>
      <c r="Y26" s="306" t="str">
        <f t="shared" si="6"/>
        <v/>
      </c>
      <c r="Z26" s="346"/>
      <c r="AA26" s="346"/>
      <c r="AB26" s="346"/>
      <c r="AC26" s="346"/>
      <c r="AD26" s="346"/>
      <c r="AE26" s="346"/>
      <c r="AF26" s="344" t="str">
        <f t="shared" si="7"/>
        <v/>
      </c>
      <c r="AG26" s="346"/>
      <c r="AH26" s="346"/>
      <c r="AI26" s="346"/>
      <c r="AJ26" s="346"/>
      <c r="AK26" s="346"/>
      <c r="AL26" s="346"/>
      <c r="AM26" s="346"/>
      <c r="AN26" s="38"/>
      <c r="AO26" s="296">
        <v>22</v>
      </c>
      <c r="AP26" s="343" t="str">
        <f>'English Scores- Leveled papers'!B28</f>
        <v xml:space="preserve">Juveriya </v>
      </c>
      <c r="AQ26" s="342"/>
      <c r="AT26" t="s">
        <v>1580</v>
      </c>
    </row>
    <row r="27" spans="1:46" x14ac:dyDescent="0.2">
      <c r="A27" s="296">
        <v>23</v>
      </c>
      <c r="B27" s="343" t="str">
        <f>'English Scores- Leveled papers'!B29</f>
        <v>Faisal</v>
      </c>
      <c r="C27" s="344" t="str">
        <f t="shared" si="4"/>
        <v/>
      </c>
      <c r="D27" s="302" t="str">
        <f t="shared" si="3"/>
        <v/>
      </c>
      <c r="E27" s="345"/>
      <c r="F27" s="345"/>
      <c r="G27" s="345"/>
      <c r="H27" s="345"/>
      <c r="I27" s="345"/>
      <c r="J27" s="345"/>
      <c r="K27" s="345"/>
      <c r="L27" s="345"/>
      <c r="M27" s="311" t="str">
        <f t="shared" si="8"/>
        <v/>
      </c>
      <c r="N27" s="345"/>
      <c r="O27" s="345"/>
      <c r="P27" s="345"/>
      <c r="Q27" s="345"/>
      <c r="R27" s="345"/>
      <c r="S27" s="345"/>
      <c r="T27" s="345"/>
      <c r="U27" s="38"/>
      <c r="V27" s="296">
        <v>23</v>
      </c>
      <c r="W27" s="343" t="str">
        <f>'English Scores- Leveled papers'!B29</f>
        <v>Faisal</v>
      </c>
      <c r="X27" s="344" t="str">
        <f t="shared" si="5"/>
        <v/>
      </c>
      <c r="Y27" s="306" t="str">
        <f t="shared" si="6"/>
        <v/>
      </c>
      <c r="Z27" s="346"/>
      <c r="AA27" s="346"/>
      <c r="AB27" s="346"/>
      <c r="AC27" s="346"/>
      <c r="AD27" s="346"/>
      <c r="AE27" s="346"/>
      <c r="AF27" s="344" t="str">
        <f t="shared" si="7"/>
        <v/>
      </c>
      <c r="AG27" s="346"/>
      <c r="AH27" s="346"/>
      <c r="AI27" s="346"/>
      <c r="AJ27" s="346"/>
      <c r="AK27" s="346"/>
      <c r="AL27" s="346"/>
      <c r="AM27" s="346"/>
      <c r="AN27" s="38"/>
      <c r="AO27" s="296">
        <v>23</v>
      </c>
      <c r="AP27" s="343" t="str">
        <f>'English Scores- Leveled papers'!B29</f>
        <v>Faisal</v>
      </c>
      <c r="AQ27" s="342"/>
      <c r="AT27" t="s">
        <v>1838</v>
      </c>
    </row>
    <row r="28" spans="1:46" x14ac:dyDescent="0.2">
      <c r="A28" s="296">
        <v>24</v>
      </c>
      <c r="B28" s="343" t="str">
        <f>'English Scores- Leveled papers'!B30</f>
        <v>Subhan</v>
      </c>
      <c r="C28" s="344" t="str">
        <f t="shared" si="4"/>
        <v/>
      </c>
      <c r="D28" s="302" t="str">
        <f t="shared" si="3"/>
        <v/>
      </c>
      <c r="E28" s="345"/>
      <c r="F28" s="345"/>
      <c r="G28" s="345"/>
      <c r="H28" s="345"/>
      <c r="I28" s="345"/>
      <c r="J28" s="345"/>
      <c r="K28" s="345"/>
      <c r="L28" s="345"/>
      <c r="M28" s="311" t="str">
        <f t="shared" si="8"/>
        <v/>
      </c>
      <c r="N28" s="345"/>
      <c r="O28" s="345"/>
      <c r="P28" s="345"/>
      <c r="Q28" s="345"/>
      <c r="R28" s="345"/>
      <c r="S28" s="345"/>
      <c r="T28" s="345"/>
      <c r="U28" s="38"/>
      <c r="V28" s="296">
        <v>24</v>
      </c>
      <c r="W28" s="343" t="str">
        <f>'English Scores- Leveled papers'!B30</f>
        <v>Subhan</v>
      </c>
      <c r="X28" s="344" t="str">
        <f t="shared" si="5"/>
        <v/>
      </c>
      <c r="Y28" s="306" t="str">
        <f t="shared" si="6"/>
        <v/>
      </c>
      <c r="Z28" s="346"/>
      <c r="AA28" s="346"/>
      <c r="AB28" s="346"/>
      <c r="AC28" s="346"/>
      <c r="AD28" s="346"/>
      <c r="AE28" s="346"/>
      <c r="AF28" s="344" t="str">
        <f t="shared" si="7"/>
        <v/>
      </c>
      <c r="AG28" s="346"/>
      <c r="AH28" s="346"/>
      <c r="AI28" s="346"/>
      <c r="AJ28" s="346"/>
      <c r="AK28" s="346"/>
      <c r="AL28" s="346"/>
      <c r="AM28" s="346"/>
      <c r="AN28" s="38"/>
      <c r="AO28" s="296">
        <v>24</v>
      </c>
      <c r="AP28" s="343" t="str">
        <f>'English Scores- Leveled papers'!B30</f>
        <v>Subhan</v>
      </c>
      <c r="AQ28" s="342" t="s">
        <v>1382</v>
      </c>
    </row>
    <row r="29" spans="1:46" x14ac:dyDescent="0.2">
      <c r="A29" s="296">
        <v>25</v>
      </c>
      <c r="B29" s="343" t="str">
        <f>'English Scores- Leveled papers'!B31</f>
        <v>Maya</v>
      </c>
      <c r="C29" s="344" t="str">
        <f t="shared" si="4"/>
        <v/>
      </c>
      <c r="D29" s="302" t="str">
        <f t="shared" si="3"/>
        <v/>
      </c>
      <c r="E29" s="345"/>
      <c r="F29" s="345"/>
      <c r="G29" s="345"/>
      <c r="H29" s="345"/>
      <c r="I29" s="345"/>
      <c r="J29" s="345"/>
      <c r="K29" s="345"/>
      <c r="L29" s="345"/>
      <c r="M29" s="311" t="str">
        <f t="shared" si="8"/>
        <v/>
      </c>
      <c r="N29" s="345"/>
      <c r="O29" s="345"/>
      <c r="P29" s="345"/>
      <c r="Q29" s="345"/>
      <c r="R29" s="345"/>
      <c r="S29" s="345"/>
      <c r="T29" s="345"/>
      <c r="U29" s="38"/>
      <c r="V29" s="296">
        <v>25</v>
      </c>
      <c r="W29" s="343" t="str">
        <f>'English Scores- Leveled papers'!B31</f>
        <v>Maya</v>
      </c>
      <c r="X29" s="344" t="str">
        <f t="shared" si="5"/>
        <v/>
      </c>
      <c r="Y29" s="306" t="str">
        <f t="shared" si="6"/>
        <v/>
      </c>
      <c r="Z29" s="346"/>
      <c r="AA29" s="346"/>
      <c r="AB29" s="346"/>
      <c r="AC29" s="346"/>
      <c r="AD29" s="346"/>
      <c r="AE29" s="346"/>
      <c r="AF29" s="344" t="str">
        <f t="shared" si="7"/>
        <v/>
      </c>
      <c r="AG29" s="346"/>
      <c r="AH29" s="346"/>
      <c r="AI29" s="346"/>
      <c r="AJ29" s="346"/>
      <c r="AK29" s="346"/>
      <c r="AL29" s="346"/>
      <c r="AM29" s="346"/>
      <c r="AN29" s="38"/>
      <c r="AO29" s="296">
        <v>25</v>
      </c>
      <c r="AP29" s="343" t="str">
        <f>'English Scores- Leveled papers'!B31</f>
        <v>Maya</v>
      </c>
      <c r="AQ29" s="342" t="s">
        <v>1379</v>
      </c>
    </row>
    <row r="30" spans="1:46" x14ac:dyDescent="0.2">
      <c r="A30" s="296">
        <v>26</v>
      </c>
      <c r="B30" s="343" t="str">
        <f>'English Scores- Leveled papers'!B32</f>
        <v>Krish</v>
      </c>
      <c r="C30" s="344" t="str">
        <f t="shared" si="4"/>
        <v/>
      </c>
      <c r="D30" s="302" t="str">
        <f t="shared" si="3"/>
        <v/>
      </c>
      <c r="E30" s="345"/>
      <c r="F30" s="345"/>
      <c r="G30" s="345"/>
      <c r="H30" s="345"/>
      <c r="I30" s="345"/>
      <c r="J30" s="345"/>
      <c r="K30" s="345"/>
      <c r="L30" s="345"/>
      <c r="M30" s="311" t="str">
        <f t="shared" si="8"/>
        <v/>
      </c>
      <c r="N30" s="345"/>
      <c r="O30" s="345"/>
      <c r="P30" s="345"/>
      <c r="Q30" s="345"/>
      <c r="R30" s="345"/>
      <c r="S30" s="345"/>
      <c r="T30" s="345"/>
      <c r="U30" s="38"/>
      <c r="V30" s="296">
        <v>26</v>
      </c>
      <c r="W30" s="343" t="str">
        <f>'English Scores- Leveled papers'!B32</f>
        <v>Krish</v>
      </c>
      <c r="X30" s="344" t="str">
        <f t="shared" si="5"/>
        <v/>
      </c>
      <c r="Y30" s="306" t="str">
        <f t="shared" si="6"/>
        <v/>
      </c>
      <c r="Z30" s="346"/>
      <c r="AA30" s="346"/>
      <c r="AB30" s="346"/>
      <c r="AC30" s="346"/>
      <c r="AD30" s="346"/>
      <c r="AE30" s="346"/>
      <c r="AF30" s="344" t="str">
        <f t="shared" si="7"/>
        <v/>
      </c>
      <c r="AG30" s="346"/>
      <c r="AH30" s="346"/>
      <c r="AI30" s="346"/>
      <c r="AJ30" s="346"/>
      <c r="AK30" s="346"/>
      <c r="AL30" s="346"/>
      <c r="AM30" s="346"/>
      <c r="AN30" s="38"/>
      <c r="AO30" s="296">
        <v>26</v>
      </c>
      <c r="AP30" s="343" t="str">
        <f>'English Scores- Leveled papers'!B32</f>
        <v>Krish</v>
      </c>
      <c r="AQ30" s="342" t="s">
        <v>1382</v>
      </c>
    </row>
    <row r="31" spans="1:46" x14ac:dyDescent="0.2">
      <c r="A31" s="296">
        <v>27</v>
      </c>
      <c r="B31" s="343" t="str">
        <f>'English Scores- Leveled papers'!B33</f>
        <v>Nishita</v>
      </c>
      <c r="C31" s="344" t="str">
        <f t="shared" si="4"/>
        <v/>
      </c>
      <c r="D31" s="302" t="str">
        <f t="shared" si="3"/>
        <v/>
      </c>
      <c r="E31" s="345"/>
      <c r="F31" s="345"/>
      <c r="G31" s="345"/>
      <c r="H31" s="345"/>
      <c r="I31" s="345"/>
      <c r="J31" s="345"/>
      <c r="K31" s="345"/>
      <c r="L31" s="345"/>
      <c r="M31" s="311" t="str">
        <f t="shared" si="8"/>
        <v/>
      </c>
      <c r="N31" s="345"/>
      <c r="O31" s="345"/>
      <c r="P31" s="345"/>
      <c r="Q31" s="345"/>
      <c r="R31" s="345"/>
      <c r="S31" s="345"/>
      <c r="T31" s="345"/>
      <c r="U31" s="38"/>
      <c r="V31" s="296">
        <v>27</v>
      </c>
      <c r="W31" s="343" t="str">
        <f>'English Scores- Leveled papers'!B33</f>
        <v>Nishita</v>
      </c>
      <c r="X31" s="344" t="str">
        <f t="shared" si="5"/>
        <v/>
      </c>
      <c r="Y31" s="306" t="str">
        <f t="shared" si="6"/>
        <v/>
      </c>
      <c r="Z31" s="346"/>
      <c r="AA31" s="346"/>
      <c r="AB31" s="346"/>
      <c r="AC31" s="346"/>
      <c r="AD31" s="346"/>
      <c r="AE31" s="346"/>
      <c r="AF31" s="344" t="str">
        <f t="shared" si="7"/>
        <v/>
      </c>
      <c r="AG31" s="346"/>
      <c r="AH31" s="346"/>
      <c r="AI31" s="346"/>
      <c r="AJ31" s="346"/>
      <c r="AK31" s="346"/>
      <c r="AL31" s="346"/>
      <c r="AM31" s="346"/>
      <c r="AN31" s="38"/>
      <c r="AO31" s="296">
        <v>27</v>
      </c>
      <c r="AP31" s="343" t="str">
        <f>'English Scores- Leveled papers'!B33</f>
        <v>Nishita</v>
      </c>
      <c r="AQ31" s="342" t="s">
        <v>1384</v>
      </c>
    </row>
    <row r="32" spans="1:46" x14ac:dyDescent="0.2">
      <c r="A32" s="296">
        <v>28</v>
      </c>
      <c r="B32" s="343" t="str">
        <f>'English Scores- Leveled papers'!B34</f>
        <v>B Akhil</v>
      </c>
      <c r="C32" s="344" t="str">
        <f t="shared" si="4"/>
        <v/>
      </c>
      <c r="D32" s="302" t="str">
        <f t="shared" si="3"/>
        <v/>
      </c>
      <c r="E32" s="345"/>
      <c r="F32" s="345"/>
      <c r="G32" s="345"/>
      <c r="H32" s="345"/>
      <c r="I32" s="345"/>
      <c r="J32" s="345"/>
      <c r="K32" s="345"/>
      <c r="L32" s="345"/>
      <c r="M32" s="311" t="str">
        <f t="shared" si="8"/>
        <v/>
      </c>
      <c r="N32" s="345"/>
      <c r="O32" s="345"/>
      <c r="P32" s="345"/>
      <c r="Q32" s="345"/>
      <c r="R32" s="345"/>
      <c r="S32" s="345"/>
      <c r="T32" s="345"/>
      <c r="U32" s="38"/>
      <c r="V32" s="296">
        <v>28</v>
      </c>
      <c r="W32" s="343" t="str">
        <f>'English Scores- Leveled papers'!B34</f>
        <v>B Akhil</v>
      </c>
      <c r="X32" s="344" t="str">
        <f t="shared" si="5"/>
        <v/>
      </c>
      <c r="Y32" s="306" t="str">
        <f t="shared" si="6"/>
        <v/>
      </c>
      <c r="Z32" s="346"/>
      <c r="AA32" s="346"/>
      <c r="AB32" s="346"/>
      <c r="AC32" s="346"/>
      <c r="AD32" s="346"/>
      <c r="AE32" s="346"/>
      <c r="AF32" s="344" t="str">
        <f t="shared" si="7"/>
        <v/>
      </c>
      <c r="AG32" s="346"/>
      <c r="AH32" s="346"/>
      <c r="AI32" s="346"/>
      <c r="AJ32" s="346"/>
      <c r="AK32" s="346"/>
      <c r="AL32" s="346"/>
      <c r="AM32" s="346"/>
      <c r="AN32" s="38"/>
      <c r="AO32" s="296">
        <v>28</v>
      </c>
      <c r="AP32" s="343" t="str">
        <f>'English Scores- Leveled papers'!B34</f>
        <v>B Akhil</v>
      </c>
      <c r="AQ32" s="342" t="s">
        <v>1593</v>
      </c>
    </row>
    <row r="33" spans="1:43" x14ac:dyDescent="0.2">
      <c r="A33" s="296">
        <v>29</v>
      </c>
      <c r="B33" s="343" t="str">
        <f>'English Scores- Leveled papers'!B35</f>
        <v>Muskan Begum</v>
      </c>
      <c r="C33" s="344" t="str">
        <f t="shared" si="4"/>
        <v/>
      </c>
      <c r="D33" s="302" t="str">
        <f t="shared" si="3"/>
        <v/>
      </c>
      <c r="E33" s="345"/>
      <c r="F33" s="345"/>
      <c r="G33" s="345"/>
      <c r="H33" s="345"/>
      <c r="I33" s="345"/>
      <c r="J33" s="345"/>
      <c r="K33" s="345"/>
      <c r="L33" s="345"/>
      <c r="M33" s="311" t="str">
        <f t="shared" si="8"/>
        <v/>
      </c>
      <c r="N33" s="345"/>
      <c r="O33" s="345"/>
      <c r="P33" s="345"/>
      <c r="Q33" s="345"/>
      <c r="R33" s="345"/>
      <c r="S33" s="345"/>
      <c r="T33" s="345"/>
      <c r="U33" s="38"/>
      <c r="V33" s="296">
        <v>29</v>
      </c>
      <c r="W33" s="343" t="str">
        <f>'English Scores- Leveled papers'!B35</f>
        <v>Muskan Begum</v>
      </c>
      <c r="X33" s="344" t="str">
        <f t="shared" si="5"/>
        <v/>
      </c>
      <c r="Y33" s="306" t="str">
        <f t="shared" si="6"/>
        <v/>
      </c>
      <c r="Z33" s="346"/>
      <c r="AA33" s="346"/>
      <c r="AB33" s="346"/>
      <c r="AC33" s="346"/>
      <c r="AD33" s="346"/>
      <c r="AE33" s="346"/>
      <c r="AF33" s="344" t="str">
        <f t="shared" si="7"/>
        <v/>
      </c>
      <c r="AG33" s="346"/>
      <c r="AH33" s="346"/>
      <c r="AI33" s="346"/>
      <c r="AJ33" s="346"/>
      <c r="AK33" s="346"/>
      <c r="AL33" s="346"/>
      <c r="AM33" s="346"/>
      <c r="AN33" s="38"/>
      <c r="AO33" s="296">
        <v>29</v>
      </c>
      <c r="AP33" s="343" t="str">
        <f>'English Scores- Leveled papers'!B35</f>
        <v>Muskan Begum</v>
      </c>
      <c r="AQ33" s="342" t="s">
        <v>1382</v>
      </c>
    </row>
    <row r="34" spans="1:43" x14ac:dyDescent="0.2">
      <c r="A34" s="296">
        <v>30</v>
      </c>
      <c r="B34" s="343" t="str">
        <f>'English Scores- Leveled papers'!B36</f>
        <v>Insha Khan</v>
      </c>
      <c r="C34" s="344" t="str">
        <f t="shared" si="4"/>
        <v/>
      </c>
      <c r="D34" s="302" t="str">
        <f t="shared" si="3"/>
        <v/>
      </c>
      <c r="E34" s="345"/>
      <c r="F34" s="345"/>
      <c r="G34" s="345"/>
      <c r="H34" s="345"/>
      <c r="I34" s="345"/>
      <c r="J34" s="345"/>
      <c r="K34" s="345"/>
      <c r="L34" s="345"/>
      <c r="M34" s="311" t="str">
        <f t="shared" si="8"/>
        <v/>
      </c>
      <c r="N34" s="345"/>
      <c r="O34" s="345"/>
      <c r="P34" s="345"/>
      <c r="Q34" s="345"/>
      <c r="R34" s="345"/>
      <c r="S34" s="345"/>
      <c r="T34" s="345"/>
      <c r="U34" s="38"/>
      <c r="V34" s="296">
        <v>30</v>
      </c>
      <c r="W34" s="343" t="str">
        <f>'English Scores- Leveled papers'!B36</f>
        <v>Insha Khan</v>
      </c>
      <c r="X34" s="344" t="str">
        <f t="shared" si="5"/>
        <v/>
      </c>
      <c r="Y34" s="306" t="str">
        <f t="shared" si="6"/>
        <v/>
      </c>
      <c r="Z34" s="346"/>
      <c r="AA34" s="346"/>
      <c r="AB34" s="346"/>
      <c r="AC34" s="346"/>
      <c r="AD34" s="346"/>
      <c r="AE34" s="346"/>
      <c r="AF34" s="344" t="str">
        <f t="shared" si="7"/>
        <v/>
      </c>
      <c r="AG34" s="346"/>
      <c r="AH34" s="346"/>
      <c r="AI34" s="346"/>
      <c r="AJ34" s="346"/>
      <c r="AK34" s="346"/>
      <c r="AL34" s="346"/>
      <c r="AM34" s="346"/>
      <c r="AN34" s="38"/>
      <c r="AO34" s="296">
        <v>30</v>
      </c>
      <c r="AP34" s="343" t="str">
        <f>'English Scores- Leveled papers'!B36</f>
        <v>Insha Khan</v>
      </c>
      <c r="AQ34" s="342" t="s">
        <v>1383</v>
      </c>
    </row>
    <row r="35" spans="1:43" x14ac:dyDescent="0.2">
      <c r="A35" s="296">
        <v>31</v>
      </c>
      <c r="B35" s="343" t="str">
        <f>'English Scores- Leveled papers'!B37</f>
        <v>Bhoomi</v>
      </c>
      <c r="C35" s="344" t="str">
        <f t="shared" si="4"/>
        <v/>
      </c>
      <c r="D35" s="302" t="str">
        <f t="shared" si="3"/>
        <v/>
      </c>
      <c r="E35" s="345"/>
      <c r="F35" s="345"/>
      <c r="G35" s="345"/>
      <c r="H35" s="345"/>
      <c r="I35" s="345"/>
      <c r="J35" s="345"/>
      <c r="K35" s="345"/>
      <c r="L35" s="345"/>
      <c r="M35" s="311" t="str">
        <f t="shared" si="8"/>
        <v/>
      </c>
      <c r="N35" s="345"/>
      <c r="O35" s="345"/>
      <c r="P35" s="345"/>
      <c r="Q35" s="345"/>
      <c r="R35" s="345"/>
      <c r="S35" s="345"/>
      <c r="T35" s="345"/>
      <c r="U35" s="38"/>
      <c r="V35" s="296">
        <v>31</v>
      </c>
      <c r="W35" s="343" t="str">
        <f>'English Scores- Leveled papers'!B37</f>
        <v>Bhoomi</v>
      </c>
      <c r="X35" s="344" t="str">
        <f t="shared" si="5"/>
        <v/>
      </c>
      <c r="Y35" s="306" t="str">
        <f t="shared" si="6"/>
        <v/>
      </c>
      <c r="Z35" s="346"/>
      <c r="AA35" s="346"/>
      <c r="AB35" s="346"/>
      <c r="AC35" s="346"/>
      <c r="AD35" s="346"/>
      <c r="AE35" s="346"/>
      <c r="AF35" s="344" t="str">
        <f t="shared" si="7"/>
        <v/>
      </c>
      <c r="AG35" s="346"/>
      <c r="AH35" s="346"/>
      <c r="AI35" s="346"/>
      <c r="AJ35" s="346"/>
      <c r="AK35" s="346"/>
      <c r="AL35" s="346"/>
      <c r="AM35" s="346"/>
      <c r="AN35" s="38"/>
      <c r="AO35" s="296">
        <v>31</v>
      </c>
      <c r="AP35" s="343" t="str">
        <f>'English Scores- Leveled papers'!B37</f>
        <v>Bhoomi</v>
      </c>
      <c r="AQ35" s="342" t="s">
        <v>1576</v>
      </c>
    </row>
    <row r="36" spans="1:43" x14ac:dyDescent="0.2">
      <c r="A36" s="296">
        <v>32</v>
      </c>
      <c r="B36" s="343" t="str">
        <f>'English Scores- Leveled papers'!B38</f>
        <v>Abhishek</v>
      </c>
      <c r="C36" s="344" t="str">
        <f t="shared" si="4"/>
        <v/>
      </c>
      <c r="D36" s="302" t="str">
        <f t="shared" si="3"/>
        <v/>
      </c>
      <c r="E36" s="345"/>
      <c r="F36" s="345"/>
      <c r="G36" s="345"/>
      <c r="H36" s="345"/>
      <c r="I36" s="345"/>
      <c r="J36" s="345"/>
      <c r="K36" s="345"/>
      <c r="L36" s="345"/>
      <c r="M36" s="311" t="str">
        <f t="shared" si="8"/>
        <v/>
      </c>
      <c r="N36" s="345"/>
      <c r="O36" s="345"/>
      <c r="P36" s="345"/>
      <c r="Q36" s="345"/>
      <c r="R36" s="345"/>
      <c r="S36" s="345"/>
      <c r="T36" s="345"/>
      <c r="U36" s="38"/>
      <c r="V36" s="296">
        <v>32</v>
      </c>
      <c r="W36" s="343" t="str">
        <f>'English Scores- Leveled papers'!B38</f>
        <v>Abhishek</v>
      </c>
      <c r="X36" s="344" t="str">
        <f t="shared" si="5"/>
        <v/>
      </c>
      <c r="Y36" s="306" t="str">
        <f t="shared" si="6"/>
        <v/>
      </c>
      <c r="Z36" s="346"/>
      <c r="AA36" s="346"/>
      <c r="AB36" s="346"/>
      <c r="AC36" s="346"/>
      <c r="AD36" s="346"/>
      <c r="AE36" s="346"/>
      <c r="AF36" s="344" t="str">
        <f t="shared" si="7"/>
        <v/>
      </c>
      <c r="AG36" s="346"/>
      <c r="AH36" s="346"/>
      <c r="AI36" s="346"/>
      <c r="AJ36" s="346"/>
      <c r="AK36" s="346"/>
      <c r="AL36" s="346"/>
      <c r="AM36" s="346"/>
      <c r="AN36" s="38"/>
      <c r="AO36" s="296">
        <v>32</v>
      </c>
      <c r="AP36" s="343" t="str">
        <f>'English Scores- Leveled papers'!B38</f>
        <v>Abhishek</v>
      </c>
      <c r="AQ36" s="342"/>
    </row>
    <row r="37" spans="1:43" x14ac:dyDescent="0.2">
      <c r="A37" s="296">
        <v>33</v>
      </c>
      <c r="B37" s="343" t="str">
        <f>'English Scores- Leveled papers'!B39</f>
        <v>Shruthi</v>
      </c>
      <c r="C37" s="344" t="str">
        <f t="shared" si="4"/>
        <v/>
      </c>
      <c r="D37" s="302" t="str">
        <f t="shared" ref="D37:D84" si="9">IF(OR(ISBLANK($B37),C37=""),"",(C37/SUM($E$2:$M$2)))</f>
        <v/>
      </c>
      <c r="E37" s="345"/>
      <c r="F37" s="345"/>
      <c r="G37" s="345"/>
      <c r="H37" s="345"/>
      <c r="I37" s="345"/>
      <c r="J37" s="345"/>
      <c r="K37" s="345"/>
      <c r="L37" s="345"/>
      <c r="M37" s="311" t="str">
        <f t="shared" si="8"/>
        <v/>
      </c>
      <c r="N37" s="345"/>
      <c r="O37" s="345"/>
      <c r="P37" s="345"/>
      <c r="Q37" s="345"/>
      <c r="R37" s="345"/>
      <c r="S37" s="345"/>
      <c r="T37" s="345"/>
      <c r="U37" s="38"/>
      <c r="V37" s="296">
        <v>33</v>
      </c>
      <c r="W37" s="343" t="str">
        <f>'English Scores- Leveled papers'!B39</f>
        <v>Shruthi</v>
      </c>
      <c r="X37" s="344" t="str">
        <f t="shared" si="5"/>
        <v/>
      </c>
      <c r="Y37" s="306" t="str">
        <f t="shared" si="6"/>
        <v/>
      </c>
      <c r="Z37" s="346"/>
      <c r="AA37" s="346"/>
      <c r="AB37" s="346"/>
      <c r="AC37" s="346"/>
      <c r="AD37" s="346"/>
      <c r="AE37" s="346"/>
      <c r="AF37" s="344" t="str">
        <f t="shared" si="7"/>
        <v/>
      </c>
      <c r="AG37" s="346"/>
      <c r="AH37" s="346"/>
      <c r="AI37" s="346"/>
      <c r="AJ37" s="346"/>
      <c r="AK37" s="346"/>
      <c r="AL37" s="346"/>
      <c r="AM37" s="346"/>
      <c r="AN37" s="38"/>
      <c r="AO37" s="296">
        <v>33</v>
      </c>
      <c r="AP37" s="343" t="str">
        <f>'English Scores- Leveled papers'!B39</f>
        <v>Shruthi</v>
      </c>
      <c r="AQ37" s="342"/>
    </row>
    <row r="38" spans="1:43" x14ac:dyDescent="0.2">
      <c r="A38" s="296">
        <v>34</v>
      </c>
      <c r="B38" s="343" t="str">
        <f>'English Scores- Leveled papers'!B40</f>
        <v>Syed Osman</v>
      </c>
      <c r="C38" s="344" t="str">
        <f t="shared" si="4"/>
        <v/>
      </c>
      <c r="D38" s="302" t="str">
        <f t="shared" si="9"/>
        <v/>
      </c>
      <c r="E38" s="345"/>
      <c r="F38" s="345"/>
      <c r="G38" s="345"/>
      <c r="H38" s="345"/>
      <c r="I38" s="345"/>
      <c r="J38" s="345"/>
      <c r="K38" s="345"/>
      <c r="L38" s="345"/>
      <c r="M38" s="311" t="str">
        <f t="shared" si="8"/>
        <v/>
      </c>
      <c r="N38" s="345"/>
      <c r="O38" s="345"/>
      <c r="P38" s="345"/>
      <c r="Q38" s="345"/>
      <c r="R38" s="345"/>
      <c r="S38" s="345"/>
      <c r="T38" s="345"/>
      <c r="U38" s="38"/>
      <c r="V38" s="296">
        <v>34</v>
      </c>
      <c r="W38" s="343" t="str">
        <f>'English Scores- Leveled papers'!B40</f>
        <v>Syed Osman</v>
      </c>
      <c r="X38" s="344" t="str">
        <f t="shared" si="5"/>
        <v/>
      </c>
      <c r="Y38" s="306" t="str">
        <f t="shared" si="6"/>
        <v/>
      </c>
      <c r="Z38" s="346"/>
      <c r="AA38" s="346"/>
      <c r="AB38" s="346"/>
      <c r="AC38" s="346"/>
      <c r="AD38" s="346"/>
      <c r="AE38" s="346"/>
      <c r="AF38" s="344" t="str">
        <f t="shared" si="7"/>
        <v/>
      </c>
      <c r="AG38" s="346"/>
      <c r="AH38" s="346"/>
      <c r="AI38" s="346"/>
      <c r="AJ38" s="346"/>
      <c r="AK38" s="346"/>
      <c r="AL38" s="346"/>
      <c r="AM38" s="346"/>
      <c r="AN38" s="38"/>
      <c r="AO38" s="296">
        <v>34</v>
      </c>
      <c r="AP38" s="343" t="str">
        <f>'English Scores- Leveled papers'!B40</f>
        <v>Syed Osman</v>
      </c>
      <c r="AQ38" s="342"/>
    </row>
    <row r="39" spans="1:43" ht="25.5" x14ac:dyDescent="0.2">
      <c r="A39" s="296">
        <v>35</v>
      </c>
      <c r="B39" s="343" t="str">
        <f>'English Scores- Leveled papers'!B41</f>
        <v>Amreen Muskan</v>
      </c>
      <c r="C39" s="344" t="str">
        <f t="shared" si="4"/>
        <v/>
      </c>
      <c r="D39" s="302" t="str">
        <f t="shared" si="9"/>
        <v/>
      </c>
      <c r="E39" s="345"/>
      <c r="F39" s="345"/>
      <c r="G39" s="345"/>
      <c r="H39" s="345"/>
      <c r="I39" s="345"/>
      <c r="J39" s="345"/>
      <c r="K39" s="345"/>
      <c r="L39" s="345"/>
      <c r="M39" s="311" t="str">
        <f t="shared" si="8"/>
        <v/>
      </c>
      <c r="N39" s="345"/>
      <c r="O39" s="345"/>
      <c r="P39" s="345"/>
      <c r="Q39" s="345"/>
      <c r="R39" s="345"/>
      <c r="S39" s="345"/>
      <c r="T39" s="345"/>
      <c r="U39" s="38"/>
      <c r="V39" s="296">
        <v>35</v>
      </c>
      <c r="W39" s="343" t="str">
        <f>'English Scores- Leveled papers'!B41</f>
        <v>Amreen Muskan</v>
      </c>
      <c r="X39" s="344" t="str">
        <f t="shared" si="5"/>
        <v/>
      </c>
      <c r="Y39" s="306" t="str">
        <f t="shared" si="6"/>
        <v/>
      </c>
      <c r="Z39" s="346"/>
      <c r="AA39" s="346"/>
      <c r="AB39" s="346"/>
      <c r="AC39" s="346"/>
      <c r="AD39" s="346"/>
      <c r="AE39" s="346"/>
      <c r="AF39" s="344" t="str">
        <f t="shared" si="7"/>
        <v/>
      </c>
      <c r="AG39" s="346"/>
      <c r="AH39" s="346"/>
      <c r="AI39" s="346"/>
      <c r="AJ39" s="346"/>
      <c r="AK39" s="346"/>
      <c r="AL39" s="346"/>
      <c r="AM39" s="346"/>
      <c r="AN39" s="38"/>
      <c r="AO39" s="296">
        <v>35</v>
      </c>
      <c r="AP39" s="343" t="str">
        <f>'English Scores- Leveled papers'!B41</f>
        <v>Amreen Muskan</v>
      </c>
      <c r="AQ39" s="342"/>
    </row>
    <row r="40" spans="1:43" x14ac:dyDescent="0.2">
      <c r="A40" s="296">
        <v>36</v>
      </c>
      <c r="B40" s="343" t="str">
        <f>'English Scores- Leveled papers'!B42</f>
        <v/>
      </c>
      <c r="C40" s="344" t="str">
        <f t="shared" si="4"/>
        <v/>
      </c>
      <c r="D40" s="302" t="str">
        <f t="shared" si="9"/>
        <v/>
      </c>
      <c r="E40" s="345"/>
      <c r="F40" s="345"/>
      <c r="G40" s="345"/>
      <c r="H40" s="345"/>
      <c r="I40" s="345"/>
      <c r="J40" s="345"/>
      <c r="K40" s="345"/>
      <c r="L40" s="345"/>
      <c r="M40" s="311" t="str">
        <f t="shared" si="8"/>
        <v/>
      </c>
      <c r="N40" s="345"/>
      <c r="O40" s="345"/>
      <c r="P40" s="345"/>
      <c r="Q40" s="345"/>
      <c r="R40" s="345"/>
      <c r="S40" s="345"/>
      <c r="T40" s="345"/>
      <c r="U40" s="38"/>
      <c r="V40" s="296">
        <v>36</v>
      </c>
      <c r="W40" s="343" t="str">
        <f>'English Scores- Leveled papers'!B42</f>
        <v/>
      </c>
      <c r="X40" s="344" t="str">
        <f t="shared" si="5"/>
        <v/>
      </c>
      <c r="Y40" s="306" t="str">
        <f t="shared" si="6"/>
        <v/>
      </c>
      <c r="Z40" s="346"/>
      <c r="AA40" s="346"/>
      <c r="AB40" s="346"/>
      <c r="AC40" s="346"/>
      <c r="AD40" s="346"/>
      <c r="AE40" s="346"/>
      <c r="AF40" s="344" t="str">
        <f t="shared" si="7"/>
        <v/>
      </c>
      <c r="AG40" s="346"/>
      <c r="AH40" s="346"/>
      <c r="AI40" s="346"/>
      <c r="AJ40" s="346"/>
      <c r="AK40" s="346"/>
      <c r="AL40" s="346"/>
      <c r="AM40" s="346"/>
      <c r="AN40" s="38"/>
      <c r="AO40" s="296">
        <v>36</v>
      </c>
      <c r="AP40" s="343" t="str">
        <f>'English Scores- Leveled papers'!B42</f>
        <v/>
      </c>
      <c r="AQ40" s="342"/>
    </row>
    <row r="41" spans="1:43" x14ac:dyDescent="0.2">
      <c r="A41" s="296">
        <v>37</v>
      </c>
      <c r="B41" s="343" t="str">
        <f>'English Scores- Leveled papers'!B43</f>
        <v/>
      </c>
      <c r="C41" s="344" t="str">
        <f t="shared" si="4"/>
        <v/>
      </c>
      <c r="D41" s="302" t="str">
        <f t="shared" si="9"/>
        <v/>
      </c>
      <c r="E41" s="345"/>
      <c r="F41" s="345"/>
      <c r="G41" s="345"/>
      <c r="H41" s="345"/>
      <c r="I41" s="345"/>
      <c r="J41" s="345"/>
      <c r="K41" s="345"/>
      <c r="L41" s="345"/>
      <c r="M41" s="311" t="str">
        <f t="shared" si="8"/>
        <v/>
      </c>
      <c r="N41" s="345"/>
      <c r="O41" s="345"/>
      <c r="P41" s="345"/>
      <c r="Q41" s="345"/>
      <c r="R41" s="345"/>
      <c r="S41" s="345"/>
      <c r="T41" s="345"/>
      <c r="U41" s="38"/>
      <c r="V41" s="296">
        <v>37</v>
      </c>
      <c r="W41" s="343" t="str">
        <f>'English Scores- Leveled papers'!B43</f>
        <v/>
      </c>
      <c r="X41" s="344" t="str">
        <f t="shared" si="5"/>
        <v/>
      </c>
      <c r="Y41" s="306" t="str">
        <f t="shared" si="6"/>
        <v/>
      </c>
      <c r="Z41" s="346"/>
      <c r="AA41" s="346"/>
      <c r="AB41" s="346"/>
      <c r="AC41" s="346"/>
      <c r="AD41" s="346"/>
      <c r="AE41" s="346"/>
      <c r="AF41" s="344" t="str">
        <f t="shared" si="7"/>
        <v/>
      </c>
      <c r="AG41" s="346"/>
      <c r="AH41" s="346"/>
      <c r="AI41" s="346"/>
      <c r="AJ41" s="346"/>
      <c r="AK41" s="346"/>
      <c r="AL41" s="346"/>
      <c r="AM41" s="346"/>
      <c r="AN41" s="38"/>
      <c r="AO41" s="296">
        <v>37</v>
      </c>
      <c r="AP41" s="343" t="str">
        <f>'English Scores- Leveled papers'!B43</f>
        <v/>
      </c>
      <c r="AQ41" s="342"/>
    </row>
    <row r="42" spans="1:43" x14ac:dyDescent="0.2">
      <c r="A42" s="296">
        <v>38</v>
      </c>
      <c r="B42" s="343" t="str">
        <f>'English Scores- Leveled papers'!B44</f>
        <v/>
      </c>
      <c r="C42" s="344" t="str">
        <f t="shared" si="4"/>
        <v/>
      </c>
      <c r="D42" s="302" t="str">
        <f t="shared" si="9"/>
        <v/>
      </c>
      <c r="E42" s="345"/>
      <c r="F42" s="345"/>
      <c r="G42" s="345"/>
      <c r="H42" s="345"/>
      <c r="I42" s="345"/>
      <c r="J42" s="345"/>
      <c r="K42" s="345"/>
      <c r="L42" s="345"/>
      <c r="M42" s="311" t="str">
        <f t="shared" si="8"/>
        <v/>
      </c>
      <c r="N42" s="345"/>
      <c r="O42" s="345"/>
      <c r="P42" s="345"/>
      <c r="Q42" s="345"/>
      <c r="R42" s="345"/>
      <c r="S42" s="345"/>
      <c r="T42" s="345"/>
      <c r="U42" s="38"/>
      <c r="V42" s="296">
        <v>38</v>
      </c>
      <c r="W42" s="343" t="str">
        <f>'English Scores- Leveled papers'!B44</f>
        <v/>
      </c>
      <c r="X42" s="344" t="str">
        <f t="shared" si="5"/>
        <v/>
      </c>
      <c r="Y42" s="306" t="str">
        <f t="shared" si="6"/>
        <v/>
      </c>
      <c r="Z42" s="346"/>
      <c r="AA42" s="346"/>
      <c r="AB42" s="346"/>
      <c r="AC42" s="346"/>
      <c r="AD42" s="346"/>
      <c r="AE42" s="346"/>
      <c r="AF42" s="344" t="str">
        <f t="shared" si="7"/>
        <v/>
      </c>
      <c r="AG42" s="346"/>
      <c r="AH42" s="346"/>
      <c r="AI42" s="346"/>
      <c r="AJ42" s="346"/>
      <c r="AK42" s="346"/>
      <c r="AL42" s="346"/>
      <c r="AM42" s="346"/>
      <c r="AN42" s="38"/>
      <c r="AO42" s="296">
        <v>38</v>
      </c>
      <c r="AP42" s="343" t="str">
        <f>'English Scores- Leveled papers'!B44</f>
        <v/>
      </c>
      <c r="AQ42" s="342"/>
    </row>
    <row r="43" spans="1:43" x14ac:dyDescent="0.2">
      <c r="A43" s="296">
        <v>39</v>
      </c>
      <c r="B43" s="343" t="str">
        <f>'English Scores- Leveled papers'!B45</f>
        <v/>
      </c>
      <c r="C43" s="344" t="str">
        <f t="shared" si="4"/>
        <v/>
      </c>
      <c r="D43" s="302" t="str">
        <f t="shared" si="9"/>
        <v/>
      </c>
      <c r="E43" s="345"/>
      <c r="F43" s="345"/>
      <c r="G43" s="345"/>
      <c r="H43" s="345"/>
      <c r="I43" s="345"/>
      <c r="J43" s="345"/>
      <c r="K43" s="345"/>
      <c r="L43" s="345"/>
      <c r="M43" s="311" t="str">
        <f t="shared" si="8"/>
        <v/>
      </c>
      <c r="N43" s="345"/>
      <c r="O43" s="345"/>
      <c r="P43" s="345"/>
      <c r="Q43" s="345"/>
      <c r="R43" s="345"/>
      <c r="S43" s="345"/>
      <c r="T43" s="345"/>
      <c r="U43" s="38"/>
      <c r="V43" s="296">
        <v>39</v>
      </c>
      <c r="W43" s="343" t="str">
        <f>'English Scores- Leveled papers'!B45</f>
        <v/>
      </c>
      <c r="X43" s="344" t="str">
        <f t="shared" si="5"/>
        <v/>
      </c>
      <c r="Y43" s="306" t="str">
        <f t="shared" si="6"/>
        <v/>
      </c>
      <c r="Z43" s="346"/>
      <c r="AA43" s="346"/>
      <c r="AB43" s="346"/>
      <c r="AC43" s="346"/>
      <c r="AD43" s="346"/>
      <c r="AE43" s="346"/>
      <c r="AF43" s="344" t="str">
        <f t="shared" si="7"/>
        <v/>
      </c>
      <c r="AG43" s="346"/>
      <c r="AH43" s="346"/>
      <c r="AI43" s="346"/>
      <c r="AJ43" s="346"/>
      <c r="AK43" s="346"/>
      <c r="AL43" s="346"/>
      <c r="AM43" s="346"/>
      <c r="AN43" s="38"/>
      <c r="AO43" s="296">
        <v>39</v>
      </c>
      <c r="AP43" s="343" t="str">
        <f>'English Scores- Leveled papers'!B45</f>
        <v/>
      </c>
      <c r="AQ43" s="342"/>
    </row>
    <row r="44" spans="1:43" x14ac:dyDescent="0.2">
      <c r="A44" s="296">
        <v>40</v>
      </c>
      <c r="B44" s="343" t="str">
        <f>'English Scores- Leveled papers'!B46</f>
        <v/>
      </c>
      <c r="C44" s="344" t="str">
        <f t="shared" si="4"/>
        <v/>
      </c>
      <c r="D44" s="302" t="str">
        <f t="shared" si="9"/>
        <v/>
      </c>
      <c r="E44" s="345"/>
      <c r="F44" s="345"/>
      <c r="G44" s="345"/>
      <c r="H44" s="345"/>
      <c r="I44" s="345"/>
      <c r="J44" s="345"/>
      <c r="K44" s="345"/>
      <c r="L44" s="345"/>
      <c r="M44" s="311" t="str">
        <f t="shared" si="8"/>
        <v/>
      </c>
      <c r="N44" s="345"/>
      <c r="O44" s="345"/>
      <c r="P44" s="345"/>
      <c r="Q44" s="345"/>
      <c r="R44" s="345"/>
      <c r="S44" s="345"/>
      <c r="T44" s="345"/>
      <c r="U44" s="38"/>
      <c r="V44" s="296">
        <v>40</v>
      </c>
      <c r="W44" s="343" t="str">
        <f>'English Scores- Leveled papers'!B46</f>
        <v/>
      </c>
      <c r="X44" s="344" t="str">
        <f t="shared" si="5"/>
        <v/>
      </c>
      <c r="Y44" s="306" t="str">
        <f t="shared" si="6"/>
        <v/>
      </c>
      <c r="Z44" s="346"/>
      <c r="AA44" s="346"/>
      <c r="AB44" s="346"/>
      <c r="AC44" s="346"/>
      <c r="AD44" s="346"/>
      <c r="AE44" s="346"/>
      <c r="AF44" s="344" t="str">
        <f t="shared" si="7"/>
        <v/>
      </c>
      <c r="AG44" s="346"/>
      <c r="AH44" s="346"/>
      <c r="AI44" s="346"/>
      <c r="AJ44" s="346"/>
      <c r="AK44" s="346"/>
      <c r="AL44" s="346"/>
      <c r="AM44" s="346"/>
      <c r="AN44" s="38"/>
      <c r="AO44" s="296">
        <v>40</v>
      </c>
      <c r="AP44" s="343" t="str">
        <f>'English Scores- Leveled papers'!B46</f>
        <v/>
      </c>
      <c r="AQ44" s="342"/>
    </row>
    <row r="45" spans="1:43" x14ac:dyDescent="0.2">
      <c r="A45" s="296">
        <v>41</v>
      </c>
      <c r="B45" s="343" t="str">
        <f>'English Scores- Leveled papers'!B47</f>
        <v/>
      </c>
      <c r="C45" s="344" t="str">
        <f t="shared" si="4"/>
        <v/>
      </c>
      <c r="D45" s="302" t="str">
        <f t="shared" si="9"/>
        <v/>
      </c>
      <c r="E45" s="345"/>
      <c r="F45" s="345"/>
      <c r="G45" s="345"/>
      <c r="H45" s="345"/>
      <c r="I45" s="345"/>
      <c r="J45" s="345"/>
      <c r="K45" s="345"/>
      <c r="L45" s="345"/>
      <c r="M45" s="311" t="str">
        <f t="shared" si="8"/>
        <v/>
      </c>
      <c r="N45" s="345"/>
      <c r="O45" s="345"/>
      <c r="P45" s="345"/>
      <c r="Q45" s="345"/>
      <c r="R45" s="345"/>
      <c r="S45" s="345"/>
      <c r="T45" s="345"/>
      <c r="U45" s="38"/>
      <c r="V45" s="296">
        <v>41</v>
      </c>
      <c r="W45" s="343" t="str">
        <f>'English Scores- Leveled papers'!B47</f>
        <v/>
      </c>
      <c r="X45" s="344" t="str">
        <f t="shared" si="5"/>
        <v/>
      </c>
      <c r="Y45" s="306" t="str">
        <f t="shared" si="6"/>
        <v/>
      </c>
      <c r="Z45" s="346"/>
      <c r="AA45" s="346"/>
      <c r="AB45" s="346"/>
      <c r="AC45" s="346"/>
      <c r="AD45" s="346"/>
      <c r="AE45" s="346"/>
      <c r="AF45" s="344" t="str">
        <f t="shared" si="7"/>
        <v/>
      </c>
      <c r="AG45" s="346"/>
      <c r="AH45" s="346"/>
      <c r="AI45" s="346"/>
      <c r="AJ45" s="346"/>
      <c r="AK45" s="346"/>
      <c r="AL45" s="346"/>
      <c r="AM45" s="346"/>
      <c r="AN45" s="38"/>
      <c r="AO45" s="296">
        <v>41</v>
      </c>
      <c r="AP45" s="343" t="str">
        <f>'English Scores- Leveled papers'!B47</f>
        <v/>
      </c>
      <c r="AQ45" s="342"/>
    </row>
    <row r="46" spans="1:43" x14ac:dyDescent="0.2">
      <c r="A46" s="296">
        <v>42</v>
      </c>
      <c r="B46" s="343" t="str">
        <f>'English Scores- Leveled papers'!B48</f>
        <v/>
      </c>
      <c r="C46" s="344" t="str">
        <f t="shared" si="4"/>
        <v/>
      </c>
      <c r="D46" s="302" t="str">
        <f t="shared" si="9"/>
        <v/>
      </c>
      <c r="E46" s="345"/>
      <c r="F46" s="345"/>
      <c r="G46" s="345"/>
      <c r="H46" s="345"/>
      <c r="I46" s="345"/>
      <c r="J46" s="345"/>
      <c r="K46" s="345"/>
      <c r="L46" s="345"/>
      <c r="M46" s="311" t="str">
        <f t="shared" si="8"/>
        <v/>
      </c>
      <c r="N46" s="345"/>
      <c r="O46" s="345"/>
      <c r="P46" s="345"/>
      <c r="Q46" s="345"/>
      <c r="R46" s="345"/>
      <c r="S46" s="345"/>
      <c r="T46" s="345"/>
      <c r="U46" s="38"/>
      <c r="V46" s="296">
        <v>42</v>
      </c>
      <c r="W46" s="343" t="str">
        <f>'English Scores- Leveled papers'!B48</f>
        <v/>
      </c>
      <c r="X46" s="344" t="str">
        <f t="shared" si="5"/>
        <v/>
      </c>
      <c r="Y46" s="306" t="str">
        <f t="shared" si="6"/>
        <v/>
      </c>
      <c r="Z46" s="346"/>
      <c r="AA46" s="346"/>
      <c r="AB46" s="346"/>
      <c r="AC46" s="346"/>
      <c r="AD46" s="346"/>
      <c r="AE46" s="346"/>
      <c r="AF46" s="344" t="str">
        <f t="shared" si="7"/>
        <v/>
      </c>
      <c r="AG46" s="346"/>
      <c r="AH46" s="346"/>
      <c r="AI46" s="346"/>
      <c r="AJ46" s="346"/>
      <c r="AK46" s="346"/>
      <c r="AL46" s="346"/>
      <c r="AM46" s="346"/>
      <c r="AN46" s="38"/>
      <c r="AO46" s="296">
        <v>42</v>
      </c>
      <c r="AP46" s="343" t="str">
        <f>'English Scores- Leveled papers'!B48</f>
        <v/>
      </c>
      <c r="AQ46" s="342"/>
    </row>
    <row r="47" spans="1:43" x14ac:dyDescent="0.2">
      <c r="A47" s="296">
        <v>43</v>
      </c>
      <c r="B47" s="343" t="str">
        <f>'English Scores- Leveled papers'!B49</f>
        <v/>
      </c>
      <c r="C47" s="344" t="str">
        <f t="shared" si="4"/>
        <v/>
      </c>
      <c r="D47" s="302" t="str">
        <f t="shared" si="9"/>
        <v/>
      </c>
      <c r="E47" s="345"/>
      <c r="F47" s="345"/>
      <c r="G47" s="345"/>
      <c r="H47" s="345"/>
      <c r="I47" s="345"/>
      <c r="J47" s="345"/>
      <c r="K47" s="345"/>
      <c r="L47" s="345"/>
      <c r="M47" s="311" t="str">
        <f t="shared" si="8"/>
        <v/>
      </c>
      <c r="N47" s="345"/>
      <c r="O47" s="345"/>
      <c r="P47" s="345"/>
      <c r="Q47" s="345"/>
      <c r="R47" s="345"/>
      <c r="S47" s="345"/>
      <c r="T47" s="345"/>
      <c r="U47" s="38"/>
      <c r="V47" s="296">
        <v>43</v>
      </c>
      <c r="W47" s="343" t="str">
        <f>'English Scores- Leveled papers'!B49</f>
        <v/>
      </c>
      <c r="X47" s="344" t="str">
        <f t="shared" si="5"/>
        <v/>
      </c>
      <c r="Y47" s="306" t="str">
        <f t="shared" si="6"/>
        <v/>
      </c>
      <c r="Z47" s="346"/>
      <c r="AA47" s="346"/>
      <c r="AB47" s="346"/>
      <c r="AC47" s="346"/>
      <c r="AD47" s="346"/>
      <c r="AE47" s="346"/>
      <c r="AF47" s="344" t="str">
        <f t="shared" si="7"/>
        <v/>
      </c>
      <c r="AG47" s="346"/>
      <c r="AH47" s="346"/>
      <c r="AI47" s="346"/>
      <c r="AJ47" s="346"/>
      <c r="AK47" s="346"/>
      <c r="AL47" s="346"/>
      <c r="AM47" s="346"/>
      <c r="AN47" s="38"/>
      <c r="AO47" s="296">
        <v>43</v>
      </c>
      <c r="AP47" s="343" t="str">
        <f>'English Scores- Leveled papers'!B49</f>
        <v/>
      </c>
      <c r="AQ47" s="342"/>
    </row>
    <row r="48" spans="1:43" x14ac:dyDescent="0.2">
      <c r="A48" s="296">
        <v>44</v>
      </c>
      <c r="B48" s="343" t="str">
        <f>'English Scores- Leveled papers'!B50</f>
        <v/>
      </c>
      <c r="C48" s="344" t="str">
        <f t="shared" si="4"/>
        <v/>
      </c>
      <c r="D48" s="302" t="str">
        <f t="shared" si="9"/>
        <v/>
      </c>
      <c r="E48" s="345"/>
      <c r="F48" s="345"/>
      <c r="G48" s="345"/>
      <c r="H48" s="345"/>
      <c r="I48" s="345"/>
      <c r="J48" s="345"/>
      <c r="K48" s="345"/>
      <c r="L48" s="345"/>
      <c r="M48" s="311" t="str">
        <f t="shared" si="8"/>
        <v/>
      </c>
      <c r="N48" s="345"/>
      <c r="O48" s="345"/>
      <c r="P48" s="345"/>
      <c r="Q48" s="345"/>
      <c r="R48" s="345"/>
      <c r="S48" s="345"/>
      <c r="T48" s="345"/>
      <c r="U48" s="38"/>
      <c r="V48" s="296">
        <v>44</v>
      </c>
      <c r="W48" s="343" t="str">
        <f>'English Scores- Leveled papers'!B50</f>
        <v/>
      </c>
      <c r="X48" s="344" t="str">
        <f t="shared" si="5"/>
        <v/>
      </c>
      <c r="Y48" s="306" t="str">
        <f t="shared" si="6"/>
        <v/>
      </c>
      <c r="Z48" s="346"/>
      <c r="AA48" s="346"/>
      <c r="AB48" s="346"/>
      <c r="AC48" s="346"/>
      <c r="AD48" s="346"/>
      <c r="AE48" s="346"/>
      <c r="AF48" s="344" t="str">
        <f t="shared" si="7"/>
        <v/>
      </c>
      <c r="AG48" s="346"/>
      <c r="AH48" s="346"/>
      <c r="AI48" s="346"/>
      <c r="AJ48" s="346"/>
      <c r="AK48" s="346"/>
      <c r="AL48" s="346"/>
      <c r="AM48" s="346"/>
      <c r="AN48" s="38"/>
      <c r="AO48" s="296">
        <v>44</v>
      </c>
      <c r="AP48" s="343" t="str">
        <f>'English Scores- Leveled papers'!B50</f>
        <v/>
      </c>
      <c r="AQ48" s="342"/>
    </row>
    <row r="49" spans="1:43" x14ac:dyDescent="0.2">
      <c r="A49" s="296">
        <v>45</v>
      </c>
      <c r="B49" s="343" t="str">
        <f>'English Scores- Leveled papers'!B51</f>
        <v/>
      </c>
      <c r="C49" s="344" t="str">
        <f t="shared" si="4"/>
        <v/>
      </c>
      <c r="D49" s="302" t="str">
        <f t="shared" si="9"/>
        <v/>
      </c>
      <c r="E49" s="345"/>
      <c r="F49" s="345"/>
      <c r="G49" s="345"/>
      <c r="H49" s="345"/>
      <c r="I49" s="345"/>
      <c r="J49" s="345"/>
      <c r="K49" s="345"/>
      <c r="L49" s="345"/>
      <c r="M49" s="311" t="str">
        <f t="shared" si="8"/>
        <v/>
      </c>
      <c r="N49" s="345"/>
      <c r="O49" s="345"/>
      <c r="P49" s="345"/>
      <c r="Q49" s="345"/>
      <c r="R49" s="345"/>
      <c r="S49" s="345"/>
      <c r="T49" s="345"/>
      <c r="U49" s="38"/>
      <c r="V49" s="296">
        <v>45</v>
      </c>
      <c r="W49" s="343" t="str">
        <f>'English Scores- Leveled papers'!B51</f>
        <v/>
      </c>
      <c r="X49" s="344" t="str">
        <f t="shared" si="5"/>
        <v/>
      </c>
      <c r="Y49" s="306" t="str">
        <f t="shared" si="6"/>
        <v/>
      </c>
      <c r="Z49" s="346"/>
      <c r="AA49" s="346"/>
      <c r="AB49" s="346"/>
      <c r="AC49" s="346"/>
      <c r="AD49" s="346"/>
      <c r="AE49" s="346"/>
      <c r="AF49" s="344" t="str">
        <f t="shared" si="7"/>
        <v/>
      </c>
      <c r="AG49" s="346"/>
      <c r="AH49" s="346"/>
      <c r="AI49" s="346"/>
      <c r="AJ49" s="346"/>
      <c r="AK49" s="346"/>
      <c r="AL49" s="346"/>
      <c r="AM49" s="346"/>
      <c r="AN49" s="38"/>
      <c r="AO49" s="296">
        <v>45</v>
      </c>
      <c r="AP49" s="343" t="str">
        <f>'English Scores- Leveled papers'!B51</f>
        <v/>
      </c>
      <c r="AQ49" s="342"/>
    </row>
    <row r="50" spans="1:43" x14ac:dyDescent="0.2">
      <c r="A50" s="296">
        <v>46</v>
      </c>
      <c r="B50" s="343" t="str">
        <f>'English Scores- Leveled papers'!B52</f>
        <v/>
      </c>
      <c r="C50" s="344" t="str">
        <f t="shared" si="4"/>
        <v/>
      </c>
      <c r="D50" s="302" t="str">
        <f t="shared" si="9"/>
        <v/>
      </c>
      <c r="E50" s="345"/>
      <c r="F50" s="345"/>
      <c r="G50" s="345"/>
      <c r="H50" s="345"/>
      <c r="I50" s="345"/>
      <c r="J50" s="345"/>
      <c r="K50" s="345"/>
      <c r="L50" s="345"/>
      <c r="M50" s="311" t="str">
        <f t="shared" si="8"/>
        <v/>
      </c>
      <c r="N50" s="345"/>
      <c r="O50" s="345"/>
      <c r="P50" s="345"/>
      <c r="Q50" s="345"/>
      <c r="R50" s="345"/>
      <c r="S50" s="345"/>
      <c r="T50" s="345"/>
      <c r="U50" s="38"/>
      <c r="V50" s="296">
        <v>46</v>
      </c>
      <c r="W50" s="343" t="str">
        <f>'English Scores- Leveled papers'!B52</f>
        <v/>
      </c>
      <c r="X50" s="344" t="str">
        <f t="shared" si="5"/>
        <v/>
      </c>
      <c r="Y50" s="306" t="str">
        <f t="shared" si="6"/>
        <v/>
      </c>
      <c r="Z50" s="346"/>
      <c r="AA50" s="346"/>
      <c r="AB50" s="346"/>
      <c r="AC50" s="346"/>
      <c r="AD50" s="346"/>
      <c r="AE50" s="346"/>
      <c r="AF50" s="344" t="str">
        <f t="shared" si="7"/>
        <v/>
      </c>
      <c r="AG50" s="346"/>
      <c r="AH50" s="346"/>
      <c r="AI50" s="346"/>
      <c r="AJ50" s="346"/>
      <c r="AK50" s="346"/>
      <c r="AL50" s="346"/>
      <c r="AM50" s="346"/>
      <c r="AN50" s="38"/>
      <c r="AO50" s="296">
        <v>46</v>
      </c>
      <c r="AP50" s="343" t="str">
        <f>'English Scores- Leveled papers'!B52</f>
        <v/>
      </c>
      <c r="AQ50" s="342"/>
    </row>
    <row r="51" spans="1:43" x14ac:dyDescent="0.2">
      <c r="A51" s="296">
        <v>47</v>
      </c>
      <c r="B51" s="343" t="str">
        <f>'English Scores- Leveled papers'!B53</f>
        <v/>
      </c>
      <c r="C51" s="344" t="str">
        <f t="shared" si="4"/>
        <v/>
      </c>
      <c r="D51" s="302" t="str">
        <f t="shared" si="9"/>
        <v/>
      </c>
      <c r="E51" s="345"/>
      <c r="F51" s="345"/>
      <c r="G51" s="345"/>
      <c r="H51" s="345"/>
      <c r="I51" s="345"/>
      <c r="J51" s="345"/>
      <c r="K51" s="345"/>
      <c r="L51" s="345"/>
      <c r="M51" s="311" t="str">
        <f t="shared" si="8"/>
        <v/>
      </c>
      <c r="N51" s="345"/>
      <c r="O51" s="345"/>
      <c r="P51" s="345"/>
      <c r="Q51" s="345"/>
      <c r="R51" s="345"/>
      <c r="S51" s="345"/>
      <c r="T51" s="345"/>
      <c r="U51" s="38"/>
      <c r="V51" s="296">
        <v>47</v>
      </c>
      <c r="W51" s="343" t="str">
        <f>'English Scores- Leveled papers'!B53</f>
        <v/>
      </c>
      <c r="X51" s="344" t="str">
        <f t="shared" si="5"/>
        <v/>
      </c>
      <c r="Y51" s="306" t="str">
        <f t="shared" si="6"/>
        <v/>
      </c>
      <c r="Z51" s="346"/>
      <c r="AA51" s="346"/>
      <c r="AB51" s="346"/>
      <c r="AC51" s="346"/>
      <c r="AD51" s="346"/>
      <c r="AE51" s="346"/>
      <c r="AF51" s="344" t="str">
        <f t="shared" si="7"/>
        <v/>
      </c>
      <c r="AG51" s="346"/>
      <c r="AH51" s="346"/>
      <c r="AI51" s="346"/>
      <c r="AJ51" s="346"/>
      <c r="AK51" s="346"/>
      <c r="AL51" s="346"/>
      <c r="AM51" s="346"/>
      <c r="AN51" s="38"/>
      <c r="AO51" s="296">
        <v>47</v>
      </c>
      <c r="AP51" s="343" t="str">
        <f>'English Scores- Leveled papers'!B53</f>
        <v/>
      </c>
      <c r="AQ51" s="342"/>
    </row>
    <row r="52" spans="1:43" x14ac:dyDescent="0.2">
      <c r="A52" s="296">
        <v>48</v>
      </c>
      <c r="B52" s="343" t="str">
        <f>'English Scores- Leveled papers'!B54</f>
        <v/>
      </c>
      <c r="C52" s="344" t="str">
        <f t="shared" si="4"/>
        <v/>
      </c>
      <c r="D52" s="302" t="str">
        <f t="shared" si="9"/>
        <v/>
      </c>
      <c r="E52" s="345"/>
      <c r="F52" s="345"/>
      <c r="G52" s="345"/>
      <c r="H52" s="345"/>
      <c r="I52" s="345"/>
      <c r="J52" s="345"/>
      <c r="K52" s="345"/>
      <c r="L52" s="345"/>
      <c r="M52" s="311" t="str">
        <f t="shared" si="8"/>
        <v/>
      </c>
      <c r="N52" s="345"/>
      <c r="O52" s="345"/>
      <c r="P52" s="345"/>
      <c r="Q52" s="345"/>
      <c r="R52" s="345"/>
      <c r="S52" s="345"/>
      <c r="T52" s="345"/>
      <c r="U52" s="38"/>
      <c r="V52" s="296">
        <v>48</v>
      </c>
      <c r="W52" s="343" t="str">
        <f>'English Scores- Leveled papers'!B54</f>
        <v/>
      </c>
      <c r="X52" s="344" t="str">
        <f t="shared" si="5"/>
        <v/>
      </c>
      <c r="Y52" s="306" t="str">
        <f t="shared" si="6"/>
        <v/>
      </c>
      <c r="Z52" s="346"/>
      <c r="AA52" s="346"/>
      <c r="AB52" s="346"/>
      <c r="AC52" s="346"/>
      <c r="AD52" s="346"/>
      <c r="AE52" s="346"/>
      <c r="AF52" s="344" t="str">
        <f t="shared" si="7"/>
        <v/>
      </c>
      <c r="AG52" s="346"/>
      <c r="AH52" s="346"/>
      <c r="AI52" s="346"/>
      <c r="AJ52" s="346"/>
      <c r="AK52" s="346"/>
      <c r="AL52" s="346"/>
      <c r="AM52" s="346"/>
      <c r="AN52" s="38"/>
      <c r="AO52" s="296">
        <v>48</v>
      </c>
      <c r="AP52" s="343" t="str">
        <f>'English Scores- Leveled papers'!B54</f>
        <v/>
      </c>
      <c r="AQ52" s="342"/>
    </row>
    <row r="53" spans="1:43" x14ac:dyDescent="0.2">
      <c r="A53" s="296">
        <v>49</v>
      </c>
      <c r="B53" s="343" t="str">
        <f>'English Scores- Leveled papers'!B55</f>
        <v/>
      </c>
      <c r="C53" s="344" t="str">
        <f t="shared" si="4"/>
        <v/>
      </c>
      <c r="D53" s="302" t="str">
        <f t="shared" si="9"/>
        <v/>
      </c>
      <c r="E53" s="345"/>
      <c r="F53" s="345"/>
      <c r="G53" s="345"/>
      <c r="H53" s="345"/>
      <c r="I53" s="345"/>
      <c r="J53" s="345"/>
      <c r="K53" s="345"/>
      <c r="L53" s="345"/>
      <c r="M53" s="311" t="str">
        <f t="shared" si="8"/>
        <v/>
      </c>
      <c r="N53" s="345"/>
      <c r="O53" s="345"/>
      <c r="P53" s="345"/>
      <c r="Q53" s="345"/>
      <c r="R53" s="345"/>
      <c r="S53" s="345"/>
      <c r="T53" s="345"/>
      <c r="U53" s="38"/>
      <c r="V53" s="296">
        <v>49</v>
      </c>
      <c r="W53" s="343" t="str">
        <f>'English Scores- Leveled papers'!B55</f>
        <v/>
      </c>
      <c r="X53" s="344" t="str">
        <f t="shared" si="5"/>
        <v/>
      </c>
      <c r="Y53" s="306" t="str">
        <f t="shared" si="6"/>
        <v/>
      </c>
      <c r="Z53" s="346"/>
      <c r="AA53" s="346"/>
      <c r="AB53" s="346"/>
      <c r="AC53" s="346"/>
      <c r="AD53" s="346"/>
      <c r="AE53" s="346"/>
      <c r="AF53" s="344" t="str">
        <f t="shared" si="7"/>
        <v/>
      </c>
      <c r="AG53" s="346"/>
      <c r="AH53" s="346"/>
      <c r="AI53" s="346"/>
      <c r="AJ53" s="346"/>
      <c r="AK53" s="346"/>
      <c r="AL53" s="346"/>
      <c r="AM53" s="346"/>
      <c r="AN53" s="38"/>
      <c r="AO53" s="296">
        <v>49</v>
      </c>
      <c r="AP53" s="343" t="str">
        <f>'English Scores- Leveled papers'!B55</f>
        <v/>
      </c>
      <c r="AQ53" s="342"/>
    </row>
    <row r="54" spans="1:43" x14ac:dyDescent="0.2">
      <c r="A54" s="296">
        <v>50</v>
      </c>
      <c r="B54" s="343" t="str">
        <f>'English Scores- Leveled papers'!B56</f>
        <v/>
      </c>
      <c r="C54" s="344" t="str">
        <f>IF(COUNT(E54:M54)=0,"",SUM(E54:M54))</f>
        <v/>
      </c>
      <c r="D54" s="302" t="str">
        <f t="shared" si="9"/>
        <v/>
      </c>
      <c r="E54" s="345"/>
      <c r="F54" s="345"/>
      <c r="G54" s="345"/>
      <c r="H54" s="345"/>
      <c r="I54" s="345"/>
      <c r="J54" s="345"/>
      <c r="K54" s="345"/>
      <c r="L54" s="345"/>
      <c r="M54" s="311" t="str">
        <f t="shared" si="8"/>
        <v/>
      </c>
      <c r="N54" s="345"/>
      <c r="O54" s="345"/>
      <c r="P54" s="345"/>
      <c r="Q54" s="345"/>
      <c r="R54" s="345"/>
      <c r="S54" s="345"/>
      <c r="T54" s="345"/>
      <c r="U54" s="38"/>
      <c r="V54" s="296">
        <v>50</v>
      </c>
      <c r="W54" s="343" t="str">
        <f>'English Scores- Leveled papers'!B56</f>
        <v/>
      </c>
      <c r="X54" s="344" t="str">
        <f t="shared" si="5"/>
        <v/>
      </c>
      <c r="Y54" s="306" t="str">
        <f t="shared" si="6"/>
        <v/>
      </c>
      <c r="Z54" s="346"/>
      <c r="AA54" s="346"/>
      <c r="AB54" s="346"/>
      <c r="AC54" s="346"/>
      <c r="AD54" s="346"/>
      <c r="AE54" s="346"/>
      <c r="AF54" s="344" t="str">
        <f t="shared" si="7"/>
        <v/>
      </c>
      <c r="AG54" s="346"/>
      <c r="AH54" s="346"/>
      <c r="AI54" s="346"/>
      <c r="AJ54" s="346"/>
      <c r="AK54" s="346"/>
      <c r="AL54" s="346"/>
      <c r="AM54" s="346"/>
      <c r="AN54" s="38"/>
      <c r="AO54" s="296">
        <v>50</v>
      </c>
      <c r="AP54" s="343" t="str">
        <f>'English Scores- Leveled papers'!B56</f>
        <v/>
      </c>
      <c r="AQ54" s="342"/>
    </row>
    <row r="55" spans="1:43" x14ac:dyDescent="0.2">
      <c r="A55" s="296">
        <v>51</v>
      </c>
      <c r="B55" s="343" t="str">
        <f>'English Scores- Leveled papers'!B57</f>
        <v/>
      </c>
      <c r="C55" s="344" t="str">
        <f t="shared" ref="C55:C84" si="10">IF(COUNT(E55:M55)=0,"",SUM(E55:M55))</f>
        <v/>
      </c>
      <c r="D55" s="302" t="str">
        <f t="shared" si="9"/>
        <v/>
      </c>
      <c r="E55" s="345"/>
      <c r="F55" s="345"/>
      <c r="G55" s="345"/>
      <c r="H55" s="345"/>
      <c r="I55" s="345"/>
      <c r="J55" s="345"/>
      <c r="K55" s="345"/>
      <c r="L55" s="345"/>
      <c r="M55" s="311" t="str">
        <f t="shared" si="8"/>
        <v/>
      </c>
      <c r="N55" s="345"/>
      <c r="O55" s="345"/>
      <c r="P55" s="345"/>
      <c r="Q55" s="345"/>
      <c r="R55" s="345"/>
      <c r="S55" s="345"/>
      <c r="T55" s="345"/>
      <c r="V55" s="296">
        <v>51</v>
      </c>
      <c r="W55" s="343" t="str">
        <f>'English Scores- Leveled papers'!B57</f>
        <v/>
      </c>
      <c r="X55" s="344" t="str">
        <f t="shared" si="5"/>
        <v/>
      </c>
      <c r="Y55" s="306" t="str">
        <f t="shared" si="6"/>
        <v/>
      </c>
      <c r="Z55" s="346"/>
      <c r="AA55" s="346"/>
      <c r="AB55" s="346"/>
      <c r="AC55" s="346"/>
      <c r="AD55" s="346"/>
      <c r="AE55" s="346"/>
      <c r="AF55" s="344" t="str">
        <f t="shared" si="7"/>
        <v/>
      </c>
      <c r="AG55" s="346"/>
      <c r="AH55" s="346"/>
      <c r="AI55" s="346"/>
      <c r="AJ55" s="346"/>
      <c r="AK55" s="346"/>
      <c r="AL55" s="346"/>
      <c r="AM55" s="346"/>
      <c r="AO55" s="296">
        <v>51</v>
      </c>
      <c r="AP55" s="343" t="str">
        <f>'English Scores- Leveled papers'!B57</f>
        <v/>
      </c>
      <c r="AQ55" s="342"/>
    </row>
    <row r="56" spans="1:43" x14ac:dyDescent="0.2">
      <c r="A56" s="296">
        <v>52</v>
      </c>
      <c r="B56" s="343" t="str">
        <f>'English Scores- Leveled papers'!B58</f>
        <v/>
      </c>
      <c r="C56" s="344" t="str">
        <f t="shared" si="10"/>
        <v/>
      </c>
      <c r="D56" s="302" t="str">
        <f t="shared" si="9"/>
        <v/>
      </c>
      <c r="E56" s="345"/>
      <c r="F56" s="345"/>
      <c r="G56" s="345"/>
      <c r="H56" s="345"/>
      <c r="I56" s="345"/>
      <c r="J56" s="345"/>
      <c r="K56" s="345"/>
      <c r="L56" s="345"/>
      <c r="M56" s="311" t="str">
        <f t="shared" si="8"/>
        <v/>
      </c>
      <c r="N56" s="345"/>
      <c r="O56" s="345"/>
      <c r="P56" s="345"/>
      <c r="Q56" s="345"/>
      <c r="R56" s="345"/>
      <c r="S56" s="345"/>
      <c r="T56" s="345"/>
      <c r="V56" s="296">
        <v>52</v>
      </c>
      <c r="W56" s="343" t="str">
        <f>'English Scores- Leveled papers'!B58</f>
        <v/>
      </c>
      <c r="X56" s="344" t="str">
        <f t="shared" si="5"/>
        <v/>
      </c>
      <c r="Y56" s="306" t="str">
        <f t="shared" si="6"/>
        <v/>
      </c>
      <c r="Z56" s="346"/>
      <c r="AA56" s="346"/>
      <c r="AB56" s="346"/>
      <c r="AC56" s="346"/>
      <c r="AD56" s="346"/>
      <c r="AE56" s="346"/>
      <c r="AF56" s="344" t="str">
        <f t="shared" si="7"/>
        <v/>
      </c>
      <c r="AG56" s="346"/>
      <c r="AH56" s="346"/>
      <c r="AI56" s="346"/>
      <c r="AJ56" s="346"/>
      <c r="AK56" s="346"/>
      <c r="AL56" s="346"/>
      <c r="AM56" s="346"/>
      <c r="AO56" s="296">
        <v>52</v>
      </c>
      <c r="AP56" s="343" t="str">
        <f>'English Scores- Leveled papers'!B58</f>
        <v/>
      </c>
      <c r="AQ56" s="342"/>
    </row>
    <row r="57" spans="1:43" x14ac:dyDescent="0.2">
      <c r="A57" s="296">
        <v>53</v>
      </c>
      <c r="B57" s="343" t="str">
        <f>'English Scores- Leveled papers'!B59</f>
        <v/>
      </c>
      <c r="C57" s="344" t="str">
        <f t="shared" si="10"/>
        <v/>
      </c>
      <c r="D57" s="302" t="str">
        <f t="shared" si="9"/>
        <v/>
      </c>
      <c r="E57" s="345"/>
      <c r="F57" s="345"/>
      <c r="G57" s="345"/>
      <c r="H57" s="345"/>
      <c r="I57" s="345"/>
      <c r="J57" s="345"/>
      <c r="K57" s="345"/>
      <c r="L57" s="345"/>
      <c r="M57" s="311" t="str">
        <f t="shared" si="8"/>
        <v/>
      </c>
      <c r="N57" s="345"/>
      <c r="O57" s="345"/>
      <c r="P57" s="345"/>
      <c r="Q57" s="345"/>
      <c r="R57" s="345"/>
      <c r="S57" s="345"/>
      <c r="T57" s="345"/>
      <c r="V57" s="296">
        <v>53</v>
      </c>
      <c r="W57" s="343" t="str">
        <f>'English Scores- Leveled papers'!B59</f>
        <v/>
      </c>
      <c r="X57" s="344" t="str">
        <f t="shared" si="5"/>
        <v/>
      </c>
      <c r="Y57" s="306" t="str">
        <f t="shared" si="6"/>
        <v/>
      </c>
      <c r="Z57" s="346"/>
      <c r="AA57" s="346"/>
      <c r="AB57" s="346"/>
      <c r="AC57" s="346"/>
      <c r="AD57" s="346"/>
      <c r="AE57" s="346"/>
      <c r="AF57" s="344" t="str">
        <f t="shared" si="7"/>
        <v/>
      </c>
      <c r="AG57" s="346"/>
      <c r="AH57" s="346"/>
      <c r="AI57" s="346"/>
      <c r="AJ57" s="346"/>
      <c r="AK57" s="346"/>
      <c r="AL57" s="346"/>
      <c r="AM57" s="346"/>
      <c r="AO57" s="296">
        <v>53</v>
      </c>
      <c r="AP57" s="343" t="str">
        <f>'English Scores- Leveled papers'!B59</f>
        <v/>
      </c>
      <c r="AQ57" s="342"/>
    </row>
    <row r="58" spans="1:43" x14ac:dyDescent="0.2">
      <c r="A58" s="296">
        <v>54</v>
      </c>
      <c r="B58" s="343" t="str">
        <f>'English Scores- Leveled papers'!B60</f>
        <v/>
      </c>
      <c r="C58" s="344" t="str">
        <f t="shared" si="10"/>
        <v/>
      </c>
      <c r="D58" s="302" t="str">
        <f t="shared" si="9"/>
        <v/>
      </c>
      <c r="E58" s="345"/>
      <c r="F58" s="345"/>
      <c r="G58" s="345"/>
      <c r="H58" s="345"/>
      <c r="I58" s="345"/>
      <c r="J58" s="345"/>
      <c r="K58" s="345"/>
      <c r="L58" s="345"/>
      <c r="M58" s="311" t="str">
        <f t="shared" si="8"/>
        <v/>
      </c>
      <c r="N58" s="345"/>
      <c r="O58" s="345"/>
      <c r="P58" s="345"/>
      <c r="Q58" s="345"/>
      <c r="R58" s="345"/>
      <c r="S58" s="345"/>
      <c r="T58" s="345"/>
      <c r="V58" s="296">
        <v>54</v>
      </c>
      <c r="W58" s="343" t="str">
        <f>'English Scores- Leveled papers'!B60</f>
        <v/>
      </c>
      <c r="X58" s="344" t="str">
        <f t="shared" si="5"/>
        <v/>
      </c>
      <c r="Y58" s="306" t="str">
        <f t="shared" si="6"/>
        <v/>
      </c>
      <c r="Z58" s="346"/>
      <c r="AA58" s="346"/>
      <c r="AB58" s="346"/>
      <c r="AC58" s="346"/>
      <c r="AD58" s="346"/>
      <c r="AE58" s="346"/>
      <c r="AF58" s="344" t="str">
        <f t="shared" si="7"/>
        <v/>
      </c>
      <c r="AG58" s="346"/>
      <c r="AH58" s="346"/>
      <c r="AI58" s="346"/>
      <c r="AJ58" s="346"/>
      <c r="AK58" s="346"/>
      <c r="AL58" s="346"/>
      <c r="AM58" s="346"/>
      <c r="AO58" s="296">
        <v>54</v>
      </c>
      <c r="AP58" s="343" t="str">
        <f>'English Scores- Leveled papers'!B60</f>
        <v/>
      </c>
      <c r="AQ58" s="342"/>
    </row>
    <row r="59" spans="1:43" x14ac:dyDescent="0.2">
      <c r="A59" s="296">
        <v>55</v>
      </c>
      <c r="B59" s="343" t="str">
        <f>'English Scores- Leveled papers'!B61</f>
        <v/>
      </c>
      <c r="C59" s="344" t="str">
        <f t="shared" si="10"/>
        <v/>
      </c>
      <c r="D59" s="302" t="str">
        <f t="shared" si="9"/>
        <v/>
      </c>
      <c r="E59" s="345"/>
      <c r="F59" s="345"/>
      <c r="G59" s="345"/>
      <c r="H59" s="345"/>
      <c r="I59" s="345"/>
      <c r="J59" s="345"/>
      <c r="K59" s="345"/>
      <c r="L59" s="345"/>
      <c r="M59" s="311" t="str">
        <f t="shared" si="8"/>
        <v/>
      </c>
      <c r="N59" s="345"/>
      <c r="O59" s="345"/>
      <c r="P59" s="345"/>
      <c r="Q59" s="345"/>
      <c r="R59" s="345"/>
      <c r="S59" s="345"/>
      <c r="T59" s="345"/>
      <c r="V59" s="296">
        <v>55</v>
      </c>
      <c r="W59" s="343" t="str">
        <f>'English Scores- Leveled papers'!B61</f>
        <v/>
      </c>
      <c r="X59" s="344" t="str">
        <f t="shared" si="5"/>
        <v/>
      </c>
      <c r="Y59" s="306" t="str">
        <f t="shared" si="6"/>
        <v/>
      </c>
      <c r="Z59" s="346"/>
      <c r="AA59" s="346"/>
      <c r="AB59" s="346"/>
      <c r="AC59" s="346"/>
      <c r="AD59" s="346"/>
      <c r="AE59" s="346"/>
      <c r="AF59" s="344" t="str">
        <f t="shared" si="7"/>
        <v/>
      </c>
      <c r="AG59" s="346"/>
      <c r="AH59" s="346"/>
      <c r="AI59" s="346"/>
      <c r="AJ59" s="346"/>
      <c r="AK59" s="346"/>
      <c r="AL59" s="346"/>
      <c r="AM59" s="346"/>
      <c r="AO59" s="296">
        <v>55</v>
      </c>
      <c r="AP59" s="343" t="str">
        <f>'English Scores- Leveled papers'!B61</f>
        <v/>
      </c>
      <c r="AQ59" s="342"/>
    </row>
    <row r="60" spans="1:43" x14ac:dyDescent="0.2">
      <c r="A60" s="296">
        <v>56</v>
      </c>
      <c r="B60" s="343" t="str">
        <f>'English Scores- Leveled papers'!B62</f>
        <v/>
      </c>
      <c r="C60" s="344" t="str">
        <f t="shared" si="10"/>
        <v/>
      </c>
      <c r="D60" s="302" t="str">
        <f t="shared" si="9"/>
        <v/>
      </c>
      <c r="E60" s="345"/>
      <c r="F60" s="345"/>
      <c r="G60" s="345"/>
      <c r="H60" s="345"/>
      <c r="I60" s="345"/>
      <c r="J60" s="345"/>
      <c r="K60" s="345"/>
      <c r="L60" s="345"/>
      <c r="M60" s="311" t="str">
        <f t="shared" si="8"/>
        <v/>
      </c>
      <c r="N60" s="345"/>
      <c r="O60" s="345"/>
      <c r="P60" s="345"/>
      <c r="Q60" s="345"/>
      <c r="R60" s="345"/>
      <c r="S60" s="345"/>
      <c r="T60" s="345"/>
      <c r="V60" s="296">
        <v>56</v>
      </c>
      <c r="W60" s="343" t="str">
        <f>'English Scores- Leveled papers'!B62</f>
        <v/>
      </c>
      <c r="X60" s="344" t="str">
        <f t="shared" si="5"/>
        <v/>
      </c>
      <c r="Y60" s="306" t="str">
        <f t="shared" si="6"/>
        <v/>
      </c>
      <c r="Z60" s="346"/>
      <c r="AA60" s="346"/>
      <c r="AB60" s="346"/>
      <c r="AC60" s="346"/>
      <c r="AD60" s="346"/>
      <c r="AE60" s="346"/>
      <c r="AF60" s="344" t="str">
        <f t="shared" si="7"/>
        <v/>
      </c>
      <c r="AG60" s="346"/>
      <c r="AH60" s="346"/>
      <c r="AI60" s="346"/>
      <c r="AJ60" s="346"/>
      <c r="AK60" s="346"/>
      <c r="AL60" s="346"/>
      <c r="AM60" s="346"/>
      <c r="AO60" s="296">
        <v>56</v>
      </c>
      <c r="AP60" s="343" t="str">
        <f>'English Scores- Leveled papers'!B62</f>
        <v/>
      </c>
      <c r="AQ60" s="342"/>
    </row>
    <row r="61" spans="1:43" x14ac:dyDescent="0.2">
      <c r="A61" s="296">
        <v>57</v>
      </c>
      <c r="B61" s="343" t="str">
        <f>'English Scores- Leveled papers'!B63</f>
        <v/>
      </c>
      <c r="C61" s="344" t="str">
        <f t="shared" si="10"/>
        <v/>
      </c>
      <c r="D61" s="302" t="str">
        <f t="shared" si="9"/>
        <v/>
      </c>
      <c r="E61" s="345"/>
      <c r="F61" s="345"/>
      <c r="G61" s="345"/>
      <c r="H61" s="345"/>
      <c r="I61" s="345"/>
      <c r="J61" s="345"/>
      <c r="K61" s="345"/>
      <c r="L61" s="345"/>
      <c r="M61" s="311" t="str">
        <f t="shared" si="8"/>
        <v/>
      </c>
      <c r="N61" s="345"/>
      <c r="O61" s="345"/>
      <c r="P61" s="345"/>
      <c r="Q61" s="345"/>
      <c r="R61" s="345"/>
      <c r="S61" s="345"/>
      <c r="T61" s="345"/>
      <c r="V61" s="296">
        <v>57</v>
      </c>
      <c r="W61" s="343" t="str">
        <f>'English Scores- Leveled papers'!B63</f>
        <v/>
      </c>
      <c r="X61" s="344" t="str">
        <f t="shared" si="5"/>
        <v/>
      </c>
      <c r="Y61" s="306" t="str">
        <f t="shared" si="6"/>
        <v/>
      </c>
      <c r="Z61" s="346"/>
      <c r="AA61" s="346"/>
      <c r="AB61" s="346"/>
      <c r="AC61" s="346"/>
      <c r="AD61" s="346"/>
      <c r="AE61" s="346"/>
      <c r="AF61" s="344" t="str">
        <f t="shared" si="7"/>
        <v/>
      </c>
      <c r="AG61" s="346"/>
      <c r="AH61" s="346"/>
      <c r="AI61" s="346"/>
      <c r="AJ61" s="346"/>
      <c r="AK61" s="346"/>
      <c r="AL61" s="346"/>
      <c r="AM61" s="346"/>
      <c r="AO61" s="296">
        <v>57</v>
      </c>
      <c r="AP61" s="343" t="str">
        <f>'English Scores- Leveled papers'!B63</f>
        <v/>
      </c>
      <c r="AQ61" s="342"/>
    </row>
    <row r="62" spans="1:43" x14ac:dyDescent="0.2">
      <c r="A62" s="296">
        <v>58</v>
      </c>
      <c r="B62" s="343" t="str">
        <f>'English Scores- Leveled papers'!B64</f>
        <v/>
      </c>
      <c r="C62" s="344" t="str">
        <f t="shared" si="10"/>
        <v/>
      </c>
      <c r="D62" s="302" t="str">
        <f t="shared" si="9"/>
        <v/>
      </c>
      <c r="E62" s="345"/>
      <c r="F62" s="345"/>
      <c r="G62" s="345"/>
      <c r="H62" s="345"/>
      <c r="I62" s="345"/>
      <c r="J62" s="345"/>
      <c r="K62" s="345"/>
      <c r="L62" s="345"/>
      <c r="M62" s="311" t="str">
        <f t="shared" si="8"/>
        <v/>
      </c>
      <c r="N62" s="345"/>
      <c r="O62" s="345"/>
      <c r="P62" s="345"/>
      <c r="Q62" s="345"/>
      <c r="R62" s="345"/>
      <c r="S62" s="345"/>
      <c r="T62" s="345"/>
      <c r="V62" s="296">
        <v>58</v>
      </c>
      <c r="W62" s="343" t="str">
        <f>'English Scores- Leveled papers'!B64</f>
        <v/>
      </c>
      <c r="X62" s="344" t="str">
        <f t="shared" si="5"/>
        <v/>
      </c>
      <c r="Y62" s="306" t="str">
        <f t="shared" si="6"/>
        <v/>
      </c>
      <c r="Z62" s="346"/>
      <c r="AA62" s="346"/>
      <c r="AB62" s="346"/>
      <c r="AC62" s="346"/>
      <c r="AD62" s="346"/>
      <c r="AE62" s="346"/>
      <c r="AF62" s="344" t="str">
        <f t="shared" si="7"/>
        <v/>
      </c>
      <c r="AG62" s="346"/>
      <c r="AH62" s="346"/>
      <c r="AI62" s="346"/>
      <c r="AJ62" s="346"/>
      <c r="AK62" s="346"/>
      <c r="AL62" s="346"/>
      <c r="AM62" s="346"/>
      <c r="AO62" s="296">
        <v>58</v>
      </c>
      <c r="AP62" s="343" t="str">
        <f>'English Scores- Leveled papers'!B64</f>
        <v/>
      </c>
      <c r="AQ62" s="342"/>
    </row>
    <row r="63" spans="1:43" x14ac:dyDescent="0.2">
      <c r="A63" s="296">
        <v>59</v>
      </c>
      <c r="B63" s="343" t="str">
        <f>'English Scores- Leveled papers'!B65</f>
        <v/>
      </c>
      <c r="C63" s="344" t="str">
        <f t="shared" si="10"/>
        <v/>
      </c>
      <c r="D63" s="302" t="str">
        <f t="shared" si="9"/>
        <v/>
      </c>
      <c r="E63" s="345"/>
      <c r="F63" s="345"/>
      <c r="G63" s="345"/>
      <c r="H63" s="345"/>
      <c r="I63" s="345"/>
      <c r="J63" s="345"/>
      <c r="K63" s="345"/>
      <c r="L63" s="345"/>
      <c r="M63" s="311" t="str">
        <f t="shared" si="8"/>
        <v/>
      </c>
      <c r="N63" s="345"/>
      <c r="O63" s="345"/>
      <c r="P63" s="345"/>
      <c r="Q63" s="345"/>
      <c r="R63" s="345"/>
      <c r="S63" s="345"/>
      <c r="T63" s="345"/>
      <c r="V63" s="296">
        <v>59</v>
      </c>
      <c r="W63" s="343" t="str">
        <f>'English Scores- Leveled papers'!B65</f>
        <v/>
      </c>
      <c r="X63" s="344" t="str">
        <f t="shared" si="5"/>
        <v/>
      </c>
      <c r="Y63" s="306" t="str">
        <f t="shared" si="6"/>
        <v/>
      </c>
      <c r="Z63" s="346"/>
      <c r="AA63" s="346"/>
      <c r="AB63" s="346"/>
      <c r="AC63" s="346"/>
      <c r="AD63" s="346"/>
      <c r="AE63" s="346"/>
      <c r="AF63" s="344" t="str">
        <f t="shared" si="7"/>
        <v/>
      </c>
      <c r="AG63" s="346"/>
      <c r="AH63" s="346"/>
      <c r="AI63" s="346"/>
      <c r="AJ63" s="346"/>
      <c r="AK63" s="346"/>
      <c r="AL63" s="346"/>
      <c r="AM63" s="346"/>
      <c r="AO63" s="296">
        <v>59</v>
      </c>
      <c r="AP63" s="343" t="str">
        <f>'English Scores- Leveled papers'!B65</f>
        <v/>
      </c>
      <c r="AQ63" s="342"/>
    </row>
    <row r="64" spans="1:43" x14ac:dyDescent="0.2">
      <c r="A64" s="296">
        <v>60</v>
      </c>
      <c r="B64" s="343" t="str">
        <f>'English Scores- Leveled papers'!B66</f>
        <v/>
      </c>
      <c r="C64" s="344" t="str">
        <f t="shared" si="10"/>
        <v/>
      </c>
      <c r="D64" s="302" t="str">
        <f t="shared" si="9"/>
        <v/>
      </c>
      <c r="E64" s="345"/>
      <c r="F64" s="345"/>
      <c r="G64" s="345"/>
      <c r="H64" s="345"/>
      <c r="I64" s="345"/>
      <c r="J64" s="345"/>
      <c r="K64" s="345"/>
      <c r="L64" s="345"/>
      <c r="M64" s="311" t="str">
        <f t="shared" si="8"/>
        <v/>
      </c>
      <c r="N64" s="345"/>
      <c r="O64" s="345"/>
      <c r="P64" s="345"/>
      <c r="Q64" s="345"/>
      <c r="R64" s="345"/>
      <c r="S64" s="345"/>
      <c r="T64" s="345"/>
      <c r="V64" s="296">
        <v>60</v>
      </c>
      <c r="W64" s="343" t="str">
        <f>'English Scores- Leveled papers'!B66</f>
        <v/>
      </c>
      <c r="X64" s="344" t="str">
        <f t="shared" si="5"/>
        <v/>
      </c>
      <c r="Y64" s="306" t="str">
        <f t="shared" si="6"/>
        <v/>
      </c>
      <c r="Z64" s="346"/>
      <c r="AA64" s="346"/>
      <c r="AB64" s="346"/>
      <c r="AC64" s="346"/>
      <c r="AD64" s="346"/>
      <c r="AE64" s="346"/>
      <c r="AF64" s="344" t="str">
        <f t="shared" si="7"/>
        <v/>
      </c>
      <c r="AG64" s="346"/>
      <c r="AH64" s="346"/>
      <c r="AI64" s="346"/>
      <c r="AJ64" s="346"/>
      <c r="AK64" s="346"/>
      <c r="AL64" s="346"/>
      <c r="AM64" s="346"/>
      <c r="AO64" s="296">
        <v>60</v>
      </c>
      <c r="AP64" s="343" t="str">
        <f>'English Scores- Leveled papers'!B66</f>
        <v/>
      </c>
      <c r="AQ64" s="342"/>
    </row>
    <row r="65" spans="1:43" x14ac:dyDescent="0.2">
      <c r="A65" s="296">
        <v>61</v>
      </c>
      <c r="B65" s="343" t="str">
        <f>'English Scores- Leveled papers'!B67</f>
        <v/>
      </c>
      <c r="C65" s="344" t="str">
        <f t="shared" si="10"/>
        <v/>
      </c>
      <c r="D65" s="302" t="str">
        <f t="shared" si="9"/>
        <v/>
      </c>
      <c r="E65" s="345"/>
      <c r="F65" s="345"/>
      <c r="G65" s="345"/>
      <c r="H65" s="345"/>
      <c r="I65" s="345"/>
      <c r="J65" s="345"/>
      <c r="K65" s="345"/>
      <c r="L65" s="345"/>
      <c r="M65" s="311" t="str">
        <f t="shared" si="8"/>
        <v/>
      </c>
      <c r="N65" s="345"/>
      <c r="O65" s="345"/>
      <c r="P65" s="345"/>
      <c r="Q65" s="345"/>
      <c r="R65" s="345"/>
      <c r="S65" s="345"/>
      <c r="T65" s="345"/>
      <c r="V65" s="296">
        <v>61</v>
      </c>
      <c r="W65" s="343" t="str">
        <f>'English Scores- Leveled papers'!B67</f>
        <v/>
      </c>
      <c r="X65" s="344" t="str">
        <f t="shared" si="5"/>
        <v/>
      </c>
      <c r="Y65" s="306" t="str">
        <f t="shared" si="6"/>
        <v/>
      </c>
      <c r="Z65" s="346"/>
      <c r="AA65" s="346"/>
      <c r="AB65" s="346"/>
      <c r="AC65" s="346"/>
      <c r="AD65" s="346"/>
      <c r="AE65" s="346"/>
      <c r="AF65" s="344" t="str">
        <f t="shared" si="7"/>
        <v/>
      </c>
      <c r="AG65" s="346"/>
      <c r="AH65" s="346"/>
      <c r="AI65" s="346"/>
      <c r="AJ65" s="346"/>
      <c r="AK65" s="346"/>
      <c r="AL65" s="346"/>
      <c r="AM65" s="346"/>
      <c r="AO65" s="296">
        <v>61</v>
      </c>
      <c r="AP65" s="343" t="str">
        <f>'English Scores- Leveled papers'!B67</f>
        <v/>
      </c>
      <c r="AQ65" s="342"/>
    </row>
    <row r="66" spans="1:43" x14ac:dyDescent="0.2">
      <c r="A66" s="296">
        <v>62</v>
      </c>
      <c r="B66" s="343" t="str">
        <f>'English Scores- Leveled papers'!B68</f>
        <v/>
      </c>
      <c r="C66" s="344" t="str">
        <f t="shared" si="10"/>
        <v/>
      </c>
      <c r="D66" s="302" t="str">
        <f t="shared" si="9"/>
        <v/>
      </c>
      <c r="E66" s="345"/>
      <c r="F66" s="345"/>
      <c r="G66" s="345"/>
      <c r="H66" s="345"/>
      <c r="I66" s="345"/>
      <c r="J66" s="345"/>
      <c r="K66" s="345"/>
      <c r="L66" s="345"/>
      <c r="M66" s="311" t="str">
        <f t="shared" si="8"/>
        <v/>
      </c>
      <c r="N66" s="345"/>
      <c r="O66" s="345"/>
      <c r="P66" s="345"/>
      <c r="Q66" s="345"/>
      <c r="R66" s="345"/>
      <c r="S66" s="345"/>
      <c r="T66" s="345"/>
      <c r="V66" s="296">
        <v>62</v>
      </c>
      <c r="W66" s="343" t="str">
        <f>'English Scores- Leveled papers'!B68</f>
        <v/>
      </c>
      <c r="X66" s="344" t="str">
        <f t="shared" si="5"/>
        <v/>
      </c>
      <c r="Y66" s="306" t="str">
        <f t="shared" si="6"/>
        <v/>
      </c>
      <c r="Z66" s="346"/>
      <c r="AA66" s="346"/>
      <c r="AB66" s="346"/>
      <c r="AC66" s="346"/>
      <c r="AD66" s="346"/>
      <c r="AE66" s="346"/>
      <c r="AF66" s="344" t="str">
        <f t="shared" si="7"/>
        <v/>
      </c>
      <c r="AG66" s="346"/>
      <c r="AH66" s="346"/>
      <c r="AI66" s="346"/>
      <c r="AJ66" s="346"/>
      <c r="AK66" s="346"/>
      <c r="AL66" s="346"/>
      <c r="AM66" s="346"/>
      <c r="AO66" s="296">
        <v>62</v>
      </c>
      <c r="AP66" s="343" t="str">
        <f>'English Scores- Leveled papers'!B68</f>
        <v/>
      </c>
      <c r="AQ66" s="342"/>
    </row>
    <row r="67" spans="1:43" x14ac:dyDescent="0.2">
      <c r="A67" s="296">
        <v>63</v>
      </c>
      <c r="B67" s="343" t="str">
        <f>'English Scores- Leveled papers'!B69</f>
        <v/>
      </c>
      <c r="C67" s="344" t="str">
        <f t="shared" si="10"/>
        <v/>
      </c>
      <c r="D67" s="302" t="str">
        <f t="shared" si="9"/>
        <v/>
      </c>
      <c r="E67" s="345"/>
      <c r="F67" s="345"/>
      <c r="G67" s="345"/>
      <c r="H67" s="345"/>
      <c r="I67" s="345"/>
      <c r="J67" s="345"/>
      <c r="K67" s="345"/>
      <c r="L67" s="345"/>
      <c r="M67" s="311" t="str">
        <f t="shared" si="8"/>
        <v/>
      </c>
      <c r="N67" s="345"/>
      <c r="O67" s="345"/>
      <c r="P67" s="345"/>
      <c r="Q67" s="345"/>
      <c r="R67" s="345"/>
      <c r="S67" s="345"/>
      <c r="T67" s="345"/>
      <c r="V67" s="296">
        <v>63</v>
      </c>
      <c r="W67" s="343" t="str">
        <f>'English Scores- Leveled papers'!B69</f>
        <v/>
      </c>
      <c r="X67" s="344" t="str">
        <f t="shared" si="5"/>
        <v/>
      </c>
      <c r="Y67" s="306" t="str">
        <f t="shared" si="6"/>
        <v/>
      </c>
      <c r="Z67" s="346"/>
      <c r="AA67" s="346"/>
      <c r="AB67" s="346"/>
      <c r="AC67" s="346"/>
      <c r="AD67" s="346"/>
      <c r="AE67" s="346"/>
      <c r="AF67" s="344" t="str">
        <f t="shared" si="7"/>
        <v/>
      </c>
      <c r="AG67" s="346"/>
      <c r="AH67" s="346"/>
      <c r="AI67" s="346"/>
      <c r="AJ67" s="346"/>
      <c r="AK67" s="346"/>
      <c r="AL67" s="346"/>
      <c r="AM67" s="346"/>
      <c r="AO67" s="296">
        <v>63</v>
      </c>
      <c r="AP67" s="343" t="str">
        <f>'English Scores- Leveled papers'!B69</f>
        <v/>
      </c>
      <c r="AQ67" s="342"/>
    </row>
    <row r="68" spans="1:43" x14ac:dyDescent="0.2">
      <c r="A68" s="296">
        <v>64</v>
      </c>
      <c r="B68" s="343" t="str">
        <f>'English Scores- Leveled papers'!B70</f>
        <v/>
      </c>
      <c r="C68" s="344" t="str">
        <f t="shared" si="10"/>
        <v/>
      </c>
      <c r="D68" s="302" t="str">
        <f t="shared" si="9"/>
        <v/>
      </c>
      <c r="E68" s="345"/>
      <c r="F68" s="345"/>
      <c r="G68" s="345"/>
      <c r="H68" s="345"/>
      <c r="I68" s="345"/>
      <c r="J68" s="345"/>
      <c r="K68" s="345"/>
      <c r="L68" s="345"/>
      <c r="M68" s="311" t="str">
        <f t="shared" si="8"/>
        <v/>
      </c>
      <c r="N68" s="345"/>
      <c r="O68" s="345"/>
      <c r="P68" s="345"/>
      <c r="Q68" s="345"/>
      <c r="R68" s="345"/>
      <c r="S68" s="345"/>
      <c r="T68" s="345"/>
      <c r="V68" s="296">
        <v>64</v>
      </c>
      <c r="W68" s="343" t="str">
        <f>'English Scores- Leveled papers'!B70</f>
        <v/>
      </c>
      <c r="X68" s="344" t="str">
        <f t="shared" si="5"/>
        <v/>
      </c>
      <c r="Y68" s="306" t="str">
        <f t="shared" si="6"/>
        <v/>
      </c>
      <c r="Z68" s="346"/>
      <c r="AA68" s="346"/>
      <c r="AB68" s="346"/>
      <c r="AC68" s="346"/>
      <c r="AD68" s="346"/>
      <c r="AE68" s="346"/>
      <c r="AF68" s="344" t="str">
        <f t="shared" si="7"/>
        <v/>
      </c>
      <c r="AG68" s="346"/>
      <c r="AH68" s="346"/>
      <c r="AI68" s="346"/>
      <c r="AJ68" s="346"/>
      <c r="AK68" s="346"/>
      <c r="AL68" s="346"/>
      <c r="AM68" s="346"/>
      <c r="AO68" s="296">
        <v>64</v>
      </c>
      <c r="AP68" s="343" t="str">
        <f>'English Scores- Leveled papers'!B70</f>
        <v/>
      </c>
      <c r="AQ68" s="342"/>
    </row>
    <row r="69" spans="1:43" x14ac:dyDescent="0.2">
      <c r="A69" s="296">
        <v>65</v>
      </c>
      <c r="B69" s="343" t="str">
        <f>'English Scores- Leveled papers'!B71</f>
        <v/>
      </c>
      <c r="C69" s="344" t="str">
        <f t="shared" si="10"/>
        <v/>
      </c>
      <c r="D69" s="302" t="str">
        <f t="shared" si="9"/>
        <v/>
      </c>
      <c r="E69" s="345"/>
      <c r="F69" s="345"/>
      <c r="G69" s="345"/>
      <c r="H69" s="345"/>
      <c r="I69" s="345"/>
      <c r="J69" s="345"/>
      <c r="K69" s="345"/>
      <c r="L69" s="345"/>
      <c r="M69" s="311" t="str">
        <f t="shared" si="8"/>
        <v/>
      </c>
      <c r="N69" s="345"/>
      <c r="O69" s="345"/>
      <c r="P69" s="345"/>
      <c r="Q69" s="345"/>
      <c r="R69" s="345"/>
      <c r="S69" s="345"/>
      <c r="T69" s="345"/>
      <c r="V69" s="296">
        <v>65</v>
      </c>
      <c r="W69" s="343" t="str">
        <f>'English Scores- Leveled papers'!B71</f>
        <v/>
      </c>
      <c r="X69" s="344" t="str">
        <f t="shared" si="5"/>
        <v/>
      </c>
      <c r="Y69" s="306" t="str">
        <f t="shared" si="6"/>
        <v/>
      </c>
      <c r="Z69" s="346"/>
      <c r="AA69" s="346"/>
      <c r="AB69" s="346"/>
      <c r="AC69" s="346"/>
      <c r="AD69" s="346"/>
      <c r="AE69" s="346"/>
      <c r="AF69" s="344" t="str">
        <f t="shared" si="7"/>
        <v/>
      </c>
      <c r="AG69" s="346"/>
      <c r="AH69" s="346"/>
      <c r="AI69" s="346"/>
      <c r="AJ69" s="346"/>
      <c r="AK69" s="346"/>
      <c r="AL69" s="346"/>
      <c r="AM69" s="346"/>
      <c r="AO69" s="296">
        <v>65</v>
      </c>
      <c r="AP69" s="343" t="str">
        <f>'English Scores- Leveled papers'!B71</f>
        <v/>
      </c>
      <c r="AQ69" s="342"/>
    </row>
    <row r="70" spans="1:43" x14ac:dyDescent="0.2">
      <c r="A70" s="296">
        <v>66</v>
      </c>
      <c r="B70" s="343" t="str">
        <f>'English Scores- Leveled papers'!B72</f>
        <v/>
      </c>
      <c r="C70" s="344" t="str">
        <f t="shared" si="10"/>
        <v/>
      </c>
      <c r="D70" s="302" t="str">
        <f t="shared" si="9"/>
        <v/>
      </c>
      <c r="E70" s="345"/>
      <c r="F70" s="345"/>
      <c r="G70" s="345"/>
      <c r="H70" s="345"/>
      <c r="I70" s="345"/>
      <c r="J70" s="345"/>
      <c r="K70" s="345"/>
      <c r="L70" s="345"/>
      <c r="M70" s="311" t="str">
        <f t="shared" si="8"/>
        <v/>
      </c>
      <c r="N70" s="345"/>
      <c r="O70" s="345"/>
      <c r="P70" s="345"/>
      <c r="Q70" s="345"/>
      <c r="R70" s="345"/>
      <c r="S70" s="345"/>
      <c r="T70" s="345"/>
      <c r="V70" s="296">
        <v>66</v>
      </c>
      <c r="W70" s="343" t="str">
        <f>'English Scores- Leveled papers'!B72</f>
        <v/>
      </c>
      <c r="X70" s="344" t="str">
        <f t="shared" ref="X70:X84" si="11">IF(COUNT(Z70:AF70)=0,"",SUM(Z70:AF70))</f>
        <v/>
      </c>
      <c r="Y70" s="306" t="str">
        <f t="shared" ref="Y70:Y84" si="12">IF(OR(ISBLANK($W70),X70=""),"",(X70/SUM($Z$2:$AF$2)))</f>
        <v/>
      </c>
      <c r="Z70" s="346"/>
      <c r="AA70" s="346"/>
      <c r="AB70" s="346"/>
      <c r="AC70" s="346"/>
      <c r="AD70" s="346"/>
      <c r="AE70" s="346"/>
      <c r="AF70" s="344" t="str">
        <f t="shared" ref="AF70:AF84" si="13">IF(COUNT(AG70:AM70)=0,"",SUM(AG70:AM70))</f>
        <v/>
      </c>
      <c r="AG70" s="346"/>
      <c r="AH70" s="346"/>
      <c r="AI70" s="346"/>
      <c r="AJ70" s="346"/>
      <c r="AK70" s="346"/>
      <c r="AL70" s="346"/>
      <c r="AM70" s="346"/>
      <c r="AO70" s="296">
        <v>66</v>
      </c>
      <c r="AP70" s="343" t="str">
        <f>'English Scores- Leveled papers'!B72</f>
        <v/>
      </c>
      <c r="AQ70" s="342"/>
    </row>
    <row r="71" spans="1:43" x14ac:dyDescent="0.2">
      <c r="A71" s="296">
        <v>67</v>
      </c>
      <c r="B71" s="343" t="str">
        <f>'English Scores- Leveled papers'!B73</f>
        <v/>
      </c>
      <c r="C71" s="344" t="str">
        <f t="shared" si="10"/>
        <v/>
      </c>
      <c r="D71" s="302" t="str">
        <f t="shared" si="9"/>
        <v/>
      </c>
      <c r="E71" s="345"/>
      <c r="F71" s="345"/>
      <c r="G71" s="345"/>
      <c r="H71" s="345"/>
      <c r="I71" s="345"/>
      <c r="J71" s="345"/>
      <c r="K71" s="345"/>
      <c r="L71" s="345"/>
      <c r="M71" s="311" t="str">
        <f t="shared" ref="M71:M84" si="14">IF(COUNT(N71:T71)=0,"",SUM(N71:T71))</f>
        <v/>
      </c>
      <c r="N71" s="345"/>
      <c r="O71" s="345"/>
      <c r="P71" s="345"/>
      <c r="Q71" s="345"/>
      <c r="R71" s="345"/>
      <c r="S71" s="345"/>
      <c r="T71" s="345"/>
      <c r="V71" s="296">
        <v>67</v>
      </c>
      <c r="W71" s="343" t="str">
        <f>'English Scores- Leveled papers'!B73</f>
        <v/>
      </c>
      <c r="X71" s="344" t="str">
        <f t="shared" si="11"/>
        <v/>
      </c>
      <c r="Y71" s="306" t="str">
        <f t="shared" si="12"/>
        <v/>
      </c>
      <c r="Z71" s="346"/>
      <c r="AA71" s="346"/>
      <c r="AB71" s="346"/>
      <c r="AC71" s="346"/>
      <c r="AD71" s="346"/>
      <c r="AE71" s="346"/>
      <c r="AF71" s="344" t="str">
        <f t="shared" si="13"/>
        <v/>
      </c>
      <c r="AG71" s="346"/>
      <c r="AH71" s="346"/>
      <c r="AI71" s="346"/>
      <c r="AJ71" s="346"/>
      <c r="AK71" s="346"/>
      <c r="AL71" s="346"/>
      <c r="AM71" s="346"/>
      <c r="AO71" s="296">
        <v>67</v>
      </c>
      <c r="AP71" s="343" t="str">
        <f>'English Scores- Leveled papers'!B73</f>
        <v/>
      </c>
      <c r="AQ71" s="342"/>
    </row>
    <row r="72" spans="1:43" x14ac:dyDescent="0.2">
      <c r="A72" s="296">
        <v>68</v>
      </c>
      <c r="B72" s="343" t="str">
        <f>'English Scores- Leveled papers'!B74</f>
        <v/>
      </c>
      <c r="C72" s="344" t="str">
        <f t="shared" si="10"/>
        <v/>
      </c>
      <c r="D72" s="302" t="str">
        <f t="shared" si="9"/>
        <v/>
      </c>
      <c r="E72" s="345"/>
      <c r="F72" s="345"/>
      <c r="G72" s="345"/>
      <c r="H72" s="345"/>
      <c r="I72" s="345"/>
      <c r="J72" s="345"/>
      <c r="K72" s="345"/>
      <c r="L72" s="345"/>
      <c r="M72" s="311" t="str">
        <f t="shared" si="14"/>
        <v/>
      </c>
      <c r="N72" s="345"/>
      <c r="O72" s="345"/>
      <c r="P72" s="345"/>
      <c r="Q72" s="345"/>
      <c r="R72" s="345"/>
      <c r="S72" s="345"/>
      <c r="T72" s="345"/>
      <c r="V72" s="296">
        <v>68</v>
      </c>
      <c r="W72" s="343" t="str">
        <f>'English Scores- Leveled papers'!B74</f>
        <v/>
      </c>
      <c r="X72" s="344" t="str">
        <f t="shared" si="11"/>
        <v/>
      </c>
      <c r="Y72" s="306" t="str">
        <f t="shared" si="12"/>
        <v/>
      </c>
      <c r="Z72" s="346"/>
      <c r="AA72" s="346"/>
      <c r="AB72" s="346"/>
      <c r="AC72" s="346"/>
      <c r="AD72" s="346"/>
      <c r="AE72" s="346"/>
      <c r="AF72" s="344" t="str">
        <f t="shared" si="13"/>
        <v/>
      </c>
      <c r="AG72" s="346"/>
      <c r="AH72" s="346"/>
      <c r="AI72" s="346"/>
      <c r="AJ72" s="346"/>
      <c r="AK72" s="346"/>
      <c r="AL72" s="346"/>
      <c r="AM72" s="346"/>
      <c r="AO72" s="296">
        <v>68</v>
      </c>
      <c r="AP72" s="343" t="str">
        <f>'English Scores- Leveled papers'!B74</f>
        <v/>
      </c>
      <c r="AQ72" s="342"/>
    </row>
    <row r="73" spans="1:43" x14ac:dyDescent="0.2">
      <c r="A73" s="296">
        <v>69</v>
      </c>
      <c r="B73" s="343" t="str">
        <f>'English Scores- Leveled papers'!B75</f>
        <v/>
      </c>
      <c r="C73" s="344" t="str">
        <f t="shared" si="10"/>
        <v/>
      </c>
      <c r="D73" s="302" t="str">
        <f t="shared" si="9"/>
        <v/>
      </c>
      <c r="E73" s="345"/>
      <c r="F73" s="345"/>
      <c r="G73" s="345"/>
      <c r="H73" s="345"/>
      <c r="I73" s="345"/>
      <c r="J73" s="345"/>
      <c r="K73" s="345"/>
      <c r="L73" s="345"/>
      <c r="M73" s="311" t="str">
        <f t="shared" si="14"/>
        <v/>
      </c>
      <c r="N73" s="345"/>
      <c r="O73" s="345"/>
      <c r="P73" s="345"/>
      <c r="Q73" s="345"/>
      <c r="R73" s="345"/>
      <c r="S73" s="345"/>
      <c r="T73" s="345"/>
      <c r="V73" s="296">
        <v>69</v>
      </c>
      <c r="W73" s="343" t="str">
        <f>'English Scores- Leveled papers'!B75</f>
        <v/>
      </c>
      <c r="X73" s="344" t="str">
        <f t="shared" si="11"/>
        <v/>
      </c>
      <c r="Y73" s="306" t="str">
        <f t="shared" si="12"/>
        <v/>
      </c>
      <c r="Z73" s="346"/>
      <c r="AA73" s="346"/>
      <c r="AB73" s="346"/>
      <c r="AC73" s="346"/>
      <c r="AD73" s="346"/>
      <c r="AE73" s="346"/>
      <c r="AF73" s="344" t="str">
        <f t="shared" si="13"/>
        <v/>
      </c>
      <c r="AG73" s="346"/>
      <c r="AH73" s="346"/>
      <c r="AI73" s="346"/>
      <c r="AJ73" s="346"/>
      <c r="AK73" s="346"/>
      <c r="AL73" s="346"/>
      <c r="AM73" s="346"/>
      <c r="AO73" s="296">
        <v>69</v>
      </c>
      <c r="AP73" s="343" t="str">
        <f>'English Scores- Leveled papers'!B75</f>
        <v/>
      </c>
      <c r="AQ73" s="342"/>
    </row>
    <row r="74" spans="1:43" x14ac:dyDescent="0.2">
      <c r="A74" s="296">
        <v>70</v>
      </c>
      <c r="B74" s="343" t="str">
        <f>'English Scores- Leveled papers'!B76</f>
        <v/>
      </c>
      <c r="C74" s="344" t="str">
        <f t="shared" si="10"/>
        <v/>
      </c>
      <c r="D74" s="302" t="str">
        <f t="shared" si="9"/>
        <v/>
      </c>
      <c r="E74" s="345"/>
      <c r="F74" s="345"/>
      <c r="G74" s="345"/>
      <c r="H74" s="345"/>
      <c r="I74" s="345"/>
      <c r="J74" s="345"/>
      <c r="K74" s="345"/>
      <c r="L74" s="345"/>
      <c r="M74" s="311" t="str">
        <f t="shared" si="14"/>
        <v/>
      </c>
      <c r="N74" s="345"/>
      <c r="O74" s="345"/>
      <c r="P74" s="345"/>
      <c r="Q74" s="345"/>
      <c r="R74" s="345"/>
      <c r="S74" s="345"/>
      <c r="T74" s="345"/>
      <c r="V74" s="296">
        <v>70</v>
      </c>
      <c r="W74" s="343" t="str">
        <f>'English Scores- Leveled papers'!B76</f>
        <v/>
      </c>
      <c r="X74" s="344" t="str">
        <f t="shared" si="11"/>
        <v/>
      </c>
      <c r="Y74" s="306" t="str">
        <f t="shared" si="12"/>
        <v/>
      </c>
      <c r="Z74" s="346"/>
      <c r="AA74" s="346"/>
      <c r="AB74" s="346"/>
      <c r="AC74" s="346"/>
      <c r="AD74" s="346"/>
      <c r="AE74" s="346"/>
      <c r="AF74" s="344" t="str">
        <f t="shared" si="13"/>
        <v/>
      </c>
      <c r="AG74" s="346"/>
      <c r="AH74" s="346"/>
      <c r="AI74" s="346"/>
      <c r="AJ74" s="346"/>
      <c r="AK74" s="346"/>
      <c r="AL74" s="346"/>
      <c r="AM74" s="346"/>
      <c r="AO74" s="296">
        <v>70</v>
      </c>
      <c r="AP74" s="343" t="str">
        <f>'English Scores- Leveled papers'!B76</f>
        <v/>
      </c>
      <c r="AQ74" s="342"/>
    </row>
    <row r="75" spans="1:43" x14ac:dyDescent="0.2">
      <c r="A75" s="296">
        <v>71</v>
      </c>
      <c r="B75" s="343" t="str">
        <f>'English Scores- Leveled papers'!B77</f>
        <v/>
      </c>
      <c r="C75" s="344" t="str">
        <f t="shared" si="10"/>
        <v/>
      </c>
      <c r="D75" s="302" t="str">
        <f t="shared" si="9"/>
        <v/>
      </c>
      <c r="E75" s="345"/>
      <c r="F75" s="345"/>
      <c r="G75" s="345"/>
      <c r="H75" s="345"/>
      <c r="I75" s="345"/>
      <c r="J75" s="345"/>
      <c r="K75" s="345"/>
      <c r="L75" s="345"/>
      <c r="M75" s="311" t="str">
        <f t="shared" si="14"/>
        <v/>
      </c>
      <c r="N75" s="345"/>
      <c r="O75" s="345"/>
      <c r="P75" s="345"/>
      <c r="Q75" s="345"/>
      <c r="R75" s="345"/>
      <c r="S75" s="345"/>
      <c r="T75" s="345"/>
      <c r="V75" s="296">
        <v>71</v>
      </c>
      <c r="W75" s="343" t="str">
        <f>'English Scores- Leveled papers'!B77</f>
        <v/>
      </c>
      <c r="X75" s="344" t="str">
        <f t="shared" si="11"/>
        <v/>
      </c>
      <c r="Y75" s="306" t="str">
        <f t="shared" si="12"/>
        <v/>
      </c>
      <c r="Z75" s="346"/>
      <c r="AA75" s="346"/>
      <c r="AB75" s="346"/>
      <c r="AC75" s="346"/>
      <c r="AD75" s="346"/>
      <c r="AE75" s="346"/>
      <c r="AF75" s="344" t="str">
        <f t="shared" si="13"/>
        <v/>
      </c>
      <c r="AG75" s="346"/>
      <c r="AH75" s="346"/>
      <c r="AI75" s="346"/>
      <c r="AJ75" s="346"/>
      <c r="AK75" s="346"/>
      <c r="AL75" s="346"/>
      <c r="AM75" s="346"/>
      <c r="AO75" s="296">
        <v>71</v>
      </c>
      <c r="AP75" s="343" t="str">
        <f>'English Scores- Leveled papers'!B77</f>
        <v/>
      </c>
      <c r="AQ75" s="342"/>
    </row>
    <row r="76" spans="1:43" x14ac:dyDescent="0.2">
      <c r="A76" s="296">
        <v>72</v>
      </c>
      <c r="B76" s="343" t="str">
        <f>'English Scores- Leveled papers'!B78</f>
        <v/>
      </c>
      <c r="C76" s="344" t="str">
        <f t="shared" si="10"/>
        <v/>
      </c>
      <c r="D76" s="302" t="str">
        <f t="shared" si="9"/>
        <v/>
      </c>
      <c r="E76" s="345"/>
      <c r="F76" s="345"/>
      <c r="G76" s="345"/>
      <c r="H76" s="345"/>
      <c r="I76" s="345"/>
      <c r="J76" s="345"/>
      <c r="K76" s="345"/>
      <c r="L76" s="345"/>
      <c r="M76" s="311" t="str">
        <f t="shared" si="14"/>
        <v/>
      </c>
      <c r="N76" s="345"/>
      <c r="O76" s="345"/>
      <c r="P76" s="345"/>
      <c r="Q76" s="345"/>
      <c r="R76" s="345"/>
      <c r="S76" s="345"/>
      <c r="T76" s="345"/>
      <c r="V76" s="296">
        <v>72</v>
      </c>
      <c r="W76" s="343" t="str">
        <f>'English Scores- Leveled papers'!B78</f>
        <v/>
      </c>
      <c r="X76" s="344" t="str">
        <f t="shared" si="11"/>
        <v/>
      </c>
      <c r="Y76" s="306" t="str">
        <f t="shared" si="12"/>
        <v/>
      </c>
      <c r="Z76" s="346"/>
      <c r="AA76" s="346"/>
      <c r="AB76" s="346"/>
      <c r="AC76" s="346"/>
      <c r="AD76" s="346"/>
      <c r="AE76" s="346"/>
      <c r="AF76" s="344" t="str">
        <f t="shared" si="13"/>
        <v/>
      </c>
      <c r="AG76" s="346"/>
      <c r="AH76" s="346"/>
      <c r="AI76" s="346"/>
      <c r="AJ76" s="346"/>
      <c r="AK76" s="346"/>
      <c r="AL76" s="346"/>
      <c r="AM76" s="346"/>
      <c r="AO76" s="296">
        <v>72</v>
      </c>
      <c r="AP76" s="343" t="str">
        <f>'English Scores- Leveled papers'!B78</f>
        <v/>
      </c>
      <c r="AQ76" s="342"/>
    </row>
    <row r="77" spans="1:43" x14ac:dyDescent="0.2">
      <c r="A77" s="296">
        <v>73</v>
      </c>
      <c r="B77" s="343" t="str">
        <f>'English Scores- Leveled papers'!B79</f>
        <v/>
      </c>
      <c r="C77" s="344" t="str">
        <f t="shared" si="10"/>
        <v/>
      </c>
      <c r="D77" s="302" t="str">
        <f t="shared" si="9"/>
        <v/>
      </c>
      <c r="E77" s="345"/>
      <c r="F77" s="345"/>
      <c r="G77" s="345"/>
      <c r="H77" s="345"/>
      <c r="I77" s="345"/>
      <c r="J77" s="345"/>
      <c r="K77" s="345"/>
      <c r="L77" s="345"/>
      <c r="M77" s="311" t="str">
        <f t="shared" si="14"/>
        <v/>
      </c>
      <c r="N77" s="345"/>
      <c r="O77" s="345"/>
      <c r="P77" s="345"/>
      <c r="Q77" s="345"/>
      <c r="R77" s="345"/>
      <c r="S77" s="345"/>
      <c r="T77" s="345"/>
      <c r="V77" s="296">
        <v>73</v>
      </c>
      <c r="W77" s="343" t="str">
        <f>'English Scores- Leveled papers'!B79</f>
        <v/>
      </c>
      <c r="X77" s="344" t="str">
        <f t="shared" si="11"/>
        <v/>
      </c>
      <c r="Y77" s="306" t="str">
        <f t="shared" si="12"/>
        <v/>
      </c>
      <c r="Z77" s="346"/>
      <c r="AA77" s="346"/>
      <c r="AB77" s="346"/>
      <c r="AC77" s="346"/>
      <c r="AD77" s="346"/>
      <c r="AE77" s="346"/>
      <c r="AF77" s="344" t="str">
        <f t="shared" si="13"/>
        <v/>
      </c>
      <c r="AG77" s="346"/>
      <c r="AH77" s="346"/>
      <c r="AI77" s="346"/>
      <c r="AJ77" s="346"/>
      <c r="AK77" s="346"/>
      <c r="AL77" s="346"/>
      <c r="AM77" s="346"/>
      <c r="AO77" s="296">
        <v>73</v>
      </c>
      <c r="AP77" s="343" t="str">
        <f>'English Scores- Leveled papers'!B79</f>
        <v/>
      </c>
      <c r="AQ77" s="342"/>
    </row>
    <row r="78" spans="1:43" x14ac:dyDescent="0.2">
      <c r="A78" s="296">
        <v>74</v>
      </c>
      <c r="B78" s="343" t="str">
        <f>'English Scores- Leveled papers'!B80</f>
        <v/>
      </c>
      <c r="C78" s="344" t="str">
        <f t="shared" si="10"/>
        <v/>
      </c>
      <c r="D78" s="302" t="str">
        <f t="shared" si="9"/>
        <v/>
      </c>
      <c r="E78" s="345"/>
      <c r="F78" s="345"/>
      <c r="G78" s="345"/>
      <c r="H78" s="345"/>
      <c r="I78" s="345"/>
      <c r="J78" s="345"/>
      <c r="K78" s="345"/>
      <c r="L78" s="345"/>
      <c r="M78" s="311" t="str">
        <f t="shared" si="14"/>
        <v/>
      </c>
      <c r="N78" s="345"/>
      <c r="O78" s="345"/>
      <c r="P78" s="345"/>
      <c r="Q78" s="345"/>
      <c r="R78" s="345"/>
      <c r="S78" s="345"/>
      <c r="T78" s="345"/>
      <c r="V78" s="296">
        <v>74</v>
      </c>
      <c r="W78" s="343" t="str">
        <f>'English Scores- Leveled papers'!B80</f>
        <v/>
      </c>
      <c r="X78" s="344" t="str">
        <f t="shared" si="11"/>
        <v/>
      </c>
      <c r="Y78" s="306" t="str">
        <f t="shared" si="12"/>
        <v/>
      </c>
      <c r="Z78" s="346"/>
      <c r="AA78" s="346"/>
      <c r="AB78" s="346"/>
      <c r="AC78" s="346"/>
      <c r="AD78" s="346"/>
      <c r="AE78" s="346"/>
      <c r="AF78" s="344" t="str">
        <f t="shared" si="13"/>
        <v/>
      </c>
      <c r="AG78" s="346"/>
      <c r="AH78" s="346"/>
      <c r="AI78" s="346"/>
      <c r="AJ78" s="346"/>
      <c r="AK78" s="346"/>
      <c r="AL78" s="346"/>
      <c r="AM78" s="346"/>
      <c r="AO78" s="296">
        <v>74</v>
      </c>
      <c r="AP78" s="343" t="str">
        <f>'English Scores- Leveled papers'!B80</f>
        <v/>
      </c>
      <c r="AQ78" s="342"/>
    </row>
    <row r="79" spans="1:43" x14ac:dyDescent="0.2">
      <c r="A79" s="296">
        <v>75</v>
      </c>
      <c r="B79" s="343" t="str">
        <f>'English Scores- Leveled papers'!B81</f>
        <v/>
      </c>
      <c r="C79" s="344" t="str">
        <f t="shared" si="10"/>
        <v/>
      </c>
      <c r="D79" s="302" t="str">
        <f t="shared" si="9"/>
        <v/>
      </c>
      <c r="E79" s="345"/>
      <c r="F79" s="345"/>
      <c r="G79" s="345"/>
      <c r="H79" s="345"/>
      <c r="I79" s="345"/>
      <c r="J79" s="345"/>
      <c r="K79" s="345"/>
      <c r="L79" s="345"/>
      <c r="M79" s="311" t="str">
        <f t="shared" si="14"/>
        <v/>
      </c>
      <c r="N79" s="345"/>
      <c r="O79" s="345"/>
      <c r="P79" s="345"/>
      <c r="Q79" s="345"/>
      <c r="R79" s="345"/>
      <c r="S79" s="345"/>
      <c r="T79" s="345"/>
      <c r="V79" s="296">
        <v>75</v>
      </c>
      <c r="W79" s="343" t="str">
        <f>'English Scores- Leveled papers'!B81</f>
        <v/>
      </c>
      <c r="X79" s="344" t="str">
        <f t="shared" si="11"/>
        <v/>
      </c>
      <c r="Y79" s="306" t="str">
        <f t="shared" si="12"/>
        <v/>
      </c>
      <c r="Z79" s="346"/>
      <c r="AA79" s="346"/>
      <c r="AB79" s="346"/>
      <c r="AC79" s="346"/>
      <c r="AD79" s="346"/>
      <c r="AE79" s="346"/>
      <c r="AF79" s="344" t="str">
        <f t="shared" si="13"/>
        <v/>
      </c>
      <c r="AG79" s="346"/>
      <c r="AH79" s="346"/>
      <c r="AI79" s="346"/>
      <c r="AJ79" s="346"/>
      <c r="AK79" s="346"/>
      <c r="AL79" s="346"/>
      <c r="AM79" s="346"/>
      <c r="AO79" s="296">
        <v>75</v>
      </c>
      <c r="AP79" s="343" t="str">
        <f>'English Scores- Leveled papers'!B81</f>
        <v/>
      </c>
      <c r="AQ79" s="342"/>
    </row>
    <row r="80" spans="1:43" x14ac:dyDescent="0.2">
      <c r="A80" s="296">
        <v>76</v>
      </c>
      <c r="B80" s="343" t="str">
        <f>'English Scores- Leveled papers'!B82</f>
        <v/>
      </c>
      <c r="C80" s="344" t="str">
        <f t="shared" si="10"/>
        <v/>
      </c>
      <c r="D80" s="302" t="str">
        <f t="shared" si="9"/>
        <v/>
      </c>
      <c r="E80" s="345"/>
      <c r="F80" s="345"/>
      <c r="G80" s="345"/>
      <c r="H80" s="345"/>
      <c r="I80" s="345"/>
      <c r="J80" s="345"/>
      <c r="K80" s="345"/>
      <c r="L80" s="345"/>
      <c r="M80" s="311" t="str">
        <f t="shared" si="14"/>
        <v/>
      </c>
      <c r="N80" s="345"/>
      <c r="O80" s="345"/>
      <c r="P80" s="345"/>
      <c r="Q80" s="345"/>
      <c r="R80" s="345"/>
      <c r="S80" s="345"/>
      <c r="T80" s="345"/>
      <c r="V80" s="296">
        <v>76</v>
      </c>
      <c r="W80" s="343" t="str">
        <f>'English Scores- Leveled papers'!B82</f>
        <v/>
      </c>
      <c r="X80" s="344" t="str">
        <f t="shared" si="11"/>
        <v/>
      </c>
      <c r="Y80" s="306" t="str">
        <f t="shared" si="12"/>
        <v/>
      </c>
      <c r="Z80" s="346"/>
      <c r="AA80" s="346"/>
      <c r="AB80" s="346"/>
      <c r="AC80" s="346"/>
      <c r="AD80" s="346"/>
      <c r="AE80" s="346"/>
      <c r="AF80" s="344" t="str">
        <f t="shared" si="13"/>
        <v/>
      </c>
      <c r="AG80" s="346"/>
      <c r="AH80" s="346"/>
      <c r="AI80" s="346"/>
      <c r="AJ80" s="346"/>
      <c r="AK80" s="346"/>
      <c r="AL80" s="346"/>
      <c r="AM80" s="346"/>
      <c r="AO80" s="296">
        <v>76</v>
      </c>
      <c r="AP80" s="343" t="str">
        <f>'English Scores- Leveled papers'!B82</f>
        <v/>
      </c>
      <c r="AQ80" s="342"/>
    </row>
    <row r="81" spans="1:43" x14ac:dyDescent="0.2">
      <c r="A81" s="509">
        <v>77</v>
      </c>
      <c r="B81" s="343" t="str">
        <f>'English Scores- Leveled papers'!B83</f>
        <v/>
      </c>
      <c r="C81" s="344" t="str">
        <f t="shared" si="10"/>
        <v/>
      </c>
      <c r="D81" s="302" t="str">
        <f t="shared" si="9"/>
        <v/>
      </c>
      <c r="E81" s="345"/>
      <c r="F81" s="345"/>
      <c r="G81" s="345"/>
      <c r="H81" s="345"/>
      <c r="I81" s="345"/>
      <c r="J81" s="345"/>
      <c r="K81" s="345"/>
      <c r="L81" s="345"/>
      <c r="M81" s="311" t="str">
        <f t="shared" si="14"/>
        <v/>
      </c>
      <c r="N81" s="345"/>
      <c r="O81" s="345"/>
      <c r="P81" s="345"/>
      <c r="Q81" s="345"/>
      <c r="R81" s="345"/>
      <c r="S81" s="345"/>
      <c r="T81" s="345"/>
      <c r="V81" s="509">
        <v>77</v>
      </c>
      <c r="W81" s="343" t="str">
        <f>'English Scores- Leveled papers'!B83</f>
        <v/>
      </c>
      <c r="X81" s="344" t="str">
        <f t="shared" si="11"/>
        <v/>
      </c>
      <c r="Y81" s="306" t="str">
        <f t="shared" si="12"/>
        <v/>
      </c>
      <c r="Z81" s="346"/>
      <c r="AA81" s="346"/>
      <c r="AB81" s="346"/>
      <c r="AC81" s="346"/>
      <c r="AD81" s="346"/>
      <c r="AE81" s="346"/>
      <c r="AF81" s="344" t="str">
        <f t="shared" si="13"/>
        <v/>
      </c>
      <c r="AG81" s="346"/>
      <c r="AH81" s="346"/>
      <c r="AI81" s="346"/>
      <c r="AJ81" s="346"/>
      <c r="AK81" s="346"/>
      <c r="AL81" s="346"/>
      <c r="AM81" s="346"/>
      <c r="AO81" s="509">
        <v>77</v>
      </c>
      <c r="AP81" s="343" t="str">
        <f>'English Scores- Leveled papers'!B83</f>
        <v/>
      </c>
      <c r="AQ81" s="342"/>
    </row>
    <row r="82" spans="1:43" x14ac:dyDescent="0.2">
      <c r="A82" s="509">
        <v>78</v>
      </c>
      <c r="B82" s="343" t="str">
        <f>'English Scores- Leveled papers'!B84</f>
        <v/>
      </c>
      <c r="C82" s="344" t="str">
        <f t="shared" si="10"/>
        <v/>
      </c>
      <c r="D82" s="302" t="str">
        <f t="shared" si="9"/>
        <v/>
      </c>
      <c r="E82" s="345"/>
      <c r="F82" s="345"/>
      <c r="G82" s="345"/>
      <c r="H82" s="345"/>
      <c r="I82" s="345"/>
      <c r="J82" s="345"/>
      <c r="K82" s="345"/>
      <c r="L82" s="345"/>
      <c r="M82" s="311" t="str">
        <f t="shared" si="14"/>
        <v/>
      </c>
      <c r="N82" s="345"/>
      <c r="O82" s="345"/>
      <c r="P82" s="345"/>
      <c r="Q82" s="345"/>
      <c r="R82" s="345"/>
      <c r="S82" s="345"/>
      <c r="T82" s="345"/>
      <c r="V82" s="509">
        <v>78</v>
      </c>
      <c r="W82" s="343" t="str">
        <f>'English Scores- Leveled papers'!B84</f>
        <v/>
      </c>
      <c r="X82" s="344" t="str">
        <f t="shared" si="11"/>
        <v/>
      </c>
      <c r="Y82" s="306" t="str">
        <f t="shared" si="12"/>
        <v/>
      </c>
      <c r="Z82" s="346"/>
      <c r="AA82" s="346"/>
      <c r="AB82" s="346"/>
      <c r="AC82" s="346"/>
      <c r="AD82" s="346"/>
      <c r="AE82" s="346"/>
      <c r="AF82" s="344" t="str">
        <f t="shared" si="13"/>
        <v/>
      </c>
      <c r="AG82" s="346"/>
      <c r="AH82" s="346"/>
      <c r="AI82" s="346"/>
      <c r="AJ82" s="346"/>
      <c r="AK82" s="346"/>
      <c r="AL82" s="346"/>
      <c r="AM82" s="346"/>
      <c r="AO82" s="509">
        <v>78</v>
      </c>
      <c r="AP82" s="343" t="str">
        <f>'English Scores- Leveled papers'!B84</f>
        <v/>
      </c>
      <c r="AQ82" s="342"/>
    </row>
    <row r="83" spans="1:43" x14ac:dyDescent="0.2">
      <c r="A83" s="509">
        <v>79</v>
      </c>
      <c r="B83" s="343" t="str">
        <f>'English Scores- Leveled papers'!B85</f>
        <v/>
      </c>
      <c r="C83" s="344" t="str">
        <f t="shared" si="10"/>
        <v/>
      </c>
      <c r="D83" s="302" t="str">
        <f t="shared" si="9"/>
        <v/>
      </c>
      <c r="E83" s="345"/>
      <c r="F83" s="345"/>
      <c r="G83" s="345"/>
      <c r="H83" s="345"/>
      <c r="I83" s="345"/>
      <c r="J83" s="345"/>
      <c r="K83" s="345"/>
      <c r="L83" s="345"/>
      <c r="M83" s="311" t="str">
        <f t="shared" si="14"/>
        <v/>
      </c>
      <c r="N83" s="345"/>
      <c r="O83" s="345"/>
      <c r="P83" s="345"/>
      <c r="Q83" s="345"/>
      <c r="R83" s="345"/>
      <c r="S83" s="345"/>
      <c r="T83" s="345"/>
      <c r="V83" s="509">
        <v>79</v>
      </c>
      <c r="W83" s="343" t="str">
        <f>'English Scores- Leveled papers'!B85</f>
        <v/>
      </c>
      <c r="X83" s="344" t="str">
        <f t="shared" si="11"/>
        <v/>
      </c>
      <c r="Y83" s="306" t="str">
        <f t="shared" si="12"/>
        <v/>
      </c>
      <c r="Z83" s="346"/>
      <c r="AA83" s="346"/>
      <c r="AB83" s="346"/>
      <c r="AC83" s="346"/>
      <c r="AD83" s="346"/>
      <c r="AE83" s="346"/>
      <c r="AF83" s="344" t="str">
        <f t="shared" si="13"/>
        <v/>
      </c>
      <c r="AG83" s="346"/>
      <c r="AH83" s="346"/>
      <c r="AI83" s="346"/>
      <c r="AJ83" s="346"/>
      <c r="AK83" s="346"/>
      <c r="AL83" s="346"/>
      <c r="AM83" s="346"/>
      <c r="AO83" s="509">
        <v>79</v>
      </c>
      <c r="AP83" s="343" t="str">
        <f>'English Scores- Leveled papers'!B85</f>
        <v/>
      </c>
      <c r="AQ83" s="342"/>
    </row>
    <row r="84" spans="1:43" x14ac:dyDescent="0.2">
      <c r="A84" s="509">
        <v>80</v>
      </c>
      <c r="B84" s="343" t="str">
        <f>'English Scores- Leveled papers'!B86</f>
        <v/>
      </c>
      <c r="C84" s="344" t="str">
        <f t="shared" si="10"/>
        <v/>
      </c>
      <c r="D84" s="302" t="str">
        <f t="shared" si="9"/>
        <v/>
      </c>
      <c r="E84" s="345"/>
      <c r="F84" s="345"/>
      <c r="G84" s="345"/>
      <c r="H84" s="345"/>
      <c r="I84" s="345"/>
      <c r="J84" s="345"/>
      <c r="K84" s="345"/>
      <c r="L84" s="345"/>
      <c r="M84" s="311" t="str">
        <f t="shared" si="14"/>
        <v/>
      </c>
      <c r="N84" s="345"/>
      <c r="O84" s="345"/>
      <c r="P84" s="345"/>
      <c r="Q84" s="345"/>
      <c r="R84" s="345"/>
      <c r="S84" s="345"/>
      <c r="T84" s="345"/>
      <c r="V84" s="509">
        <v>80</v>
      </c>
      <c r="W84" s="343" t="str">
        <f>'English Scores- Leveled papers'!B86</f>
        <v/>
      </c>
      <c r="X84" s="344" t="str">
        <f t="shared" si="11"/>
        <v/>
      </c>
      <c r="Y84" s="306" t="str">
        <f t="shared" si="12"/>
        <v/>
      </c>
      <c r="Z84" s="346"/>
      <c r="AA84" s="346"/>
      <c r="AB84" s="346"/>
      <c r="AC84" s="346"/>
      <c r="AD84" s="346"/>
      <c r="AE84" s="346"/>
      <c r="AF84" s="344" t="str">
        <f t="shared" si="13"/>
        <v/>
      </c>
      <c r="AG84" s="346"/>
      <c r="AH84" s="346"/>
      <c r="AI84" s="346"/>
      <c r="AJ84" s="346"/>
      <c r="AK84" s="346"/>
      <c r="AL84" s="346"/>
      <c r="AM84" s="346"/>
      <c r="AO84" s="509">
        <v>80</v>
      </c>
      <c r="AP84" s="343" t="str">
        <f>'English Scores- Leveled papers'!B86</f>
        <v/>
      </c>
      <c r="AQ84" s="342"/>
    </row>
  </sheetData>
  <sheetProtection password="B1A6" sheet="1" objects="1" scenarios="1"/>
  <mergeCells count="8">
    <mergeCell ref="A3:B3"/>
    <mergeCell ref="AO1:AQ2"/>
    <mergeCell ref="A1:D2"/>
    <mergeCell ref="E1:L1"/>
    <mergeCell ref="M1:T1"/>
    <mergeCell ref="V1:Y2"/>
    <mergeCell ref="Z1:AE1"/>
    <mergeCell ref="AG1:AM1"/>
  </mergeCells>
  <phoneticPr fontId="40" type="noConversion"/>
  <conditionalFormatting sqref="Z4:AM4 E4:T4">
    <cfRule type="cellIs" dxfId="53" priority="7" stopIfTrue="1" operator="greaterThan">
      <formula>0.79</formula>
    </cfRule>
    <cfRule type="cellIs" dxfId="52" priority="8" stopIfTrue="1" operator="greaterThan">
      <formula>0.59</formula>
    </cfRule>
    <cfRule type="cellIs" dxfId="51" priority="9" stopIfTrue="1" operator="lessThan">
      <formula>0.6</formula>
    </cfRule>
  </conditionalFormatting>
  <conditionalFormatting sqref="D4:D84">
    <cfRule type="cellIs" dxfId="50" priority="1" stopIfTrue="1" operator="greaterThan">
      <formula>0.79</formula>
    </cfRule>
    <cfRule type="cellIs" dxfId="49" priority="2" stopIfTrue="1" operator="greaterThan">
      <formula>0.59</formula>
    </cfRule>
    <cfRule type="cellIs" dxfId="48" priority="3" stopIfTrue="1" operator="lessThan">
      <formula>0.6</formula>
    </cfRule>
  </conditionalFormatting>
  <conditionalFormatting sqref="Y4:Y84">
    <cfRule type="cellIs" dxfId="47" priority="4" stopIfTrue="1" operator="greaterThan">
      <formula>0.79</formula>
    </cfRule>
    <cfRule type="cellIs" dxfId="46" priority="5" stopIfTrue="1" operator="greaterThan">
      <formula>0.59</formula>
    </cfRule>
    <cfRule type="cellIs" dxfId="45" priority="6" stopIfTrue="1" operator="lessThan">
      <formula>0.6</formula>
    </cfRule>
  </conditionalFormatting>
  <dataValidations count="2">
    <dataValidation type="list" allowBlank="1" showInputMessage="1" showErrorMessage="1" sqref="AQ5:AQ84">
      <formula1>$AT$4:$AT$26</formula1>
    </dataValidation>
    <dataValidation type="decimal" allowBlank="1" showInputMessage="1" showErrorMessage="1" sqref="E5:L84 N5:T84 Z5:AM84">
      <formula1>0</formula1>
      <formula2>E$2</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FFFF00"/>
  </sheetPr>
  <dimension ref="A1:M88"/>
  <sheetViews>
    <sheetView tabSelected="1" topLeftCell="B1" workbookViewId="0">
      <pane ySplit="2" topLeftCell="A3" activePane="bottomLeft" state="frozen"/>
      <selection pane="bottomLeft" activeCell="C2" sqref="C1:C1048576"/>
    </sheetView>
  </sheetViews>
  <sheetFormatPr defaultColWidth="8.85546875" defaultRowHeight="12.75" x14ac:dyDescent="0.2"/>
  <cols>
    <col min="1" max="1" width="7.140625" customWidth="1"/>
    <col min="2" max="2" width="19.42578125" customWidth="1"/>
    <col min="3" max="3" width="13.42578125" customWidth="1"/>
    <col min="4" max="8" width="10.7109375" style="11" customWidth="1"/>
    <col min="9" max="9" width="11.42578125" style="11" customWidth="1"/>
    <col min="10" max="11" width="2.7109375" customWidth="1"/>
    <col min="13" max="13" width="6" customWidth="1"/>
  </cols>
  <sheetData>
    <row r="1" spans="1:13" ht="35.25" customHeight="1" x14ac:dyDescent="0.2">
      <c r="A1" s="860" t="s">
        <v>204</v>
      </c>
      <c r="B1" s="860"/>
      <c r="C1" s="860"/>
      <c r="D1" s="860"/>
      <c r="E1" s="860"/>
      <c r="F1" s="860"/>
      <c r="G1" s="860"/>
      <c r="H1" s="860"/>
      <c r="I1" s="860"/>
      <c r="K1" s="14"/>
    </row>
    <row r="2" spans="1:13" s="29" customFormat="1" ht="38.25" customHeight="1" x14ac:dyDescent="0.25">
      <c r="A2" s="27" t="s">
        <v>1810</v>
      </c>
      <c r="B2" s="28" t="s">
        <v>1799</v>
      </c>
      <c r="C2" s="28" t="s">
        <v>2709</v>
      </c>
      <c r="D2" s="39" t="s">
        <v>1515</v>
      </c>
      <c r="E2" s="39" t="s">
        <v>1516</v>
      </c>
      <c r="F2" s="39" t="s">
        <v>1829</v>
      </c>
      <c r="G2" s="39" t="s">
        <v>1830</v>
      </c>
      <c r="H2" s="39" t="s">
        <v>1373</v>
      </c>
      <c r="I2" s="39" t="s">
        <v>1374</v>
      </c>
      <c r="K2" s="14"/>
    </row>
    <row r="3" spans="1:13" s="158" customFormat="1" ht="15" customHeight="1" x14ac:dyDescent="0.25">
      <c r="A3" s="858" t="s">
        <v>1024</v>
      </c>
      <c r="B3" s="859"/>
      <c r="C3" s="156">
        <f t="shared" ref="C3:I3" si="0">IFERROR(AVERAGE(C4:C88),"")</f>
        <v>3.0675362318840569</v>
      </c>
      <c r="D3" s="157">
        <f t="shared" si="0"/>
        <v>3.0969565217391293</v>
      </c>
      <c r="E3" s="157">
        <f t="shared" si="0"/>
        <v>3.0108695652173907</v>
      </c>
      <c r="F3" s="157">
        <f t="shared" si="0"/>
        <v>2.9647826086956521</v>
      </c>
      <c r="G3" s="157">
        <f t="shared" si="0"/>
        <v>3.1413043478260856</v>
      </c>
      <c r="H3" s="157">
        <f t="shared" si="0"/>
        <v>3.0869565217391304</v>
      </c>
      <c r="I3" s="157">
        <f t="shared" si="0"/>
        <v>3.1043478260869568</v>
      </c>
      <c r="L3"/>
      <c r="M3"/>
    </row>
    <row r="4" spans="1:13" ht="12" customHeight="1" x14ac:dyDescent="0.2">
      <c r="A4" s="5">
        <v>1</v>
      </c>
      <c r="B4" s="13" t="str">
        <f>'English Scores- Leveled papers'!B7</f>
        <v>V. Nirmala</v>
      </c>
      <c r="C4" s="155">
        <f>IF(COUNT(D4:I4)=0,"",SUM(D4:I4)/6)</f>
        <v>3.2916666666666665</v>
      </c>
      <c r="D4" s="40">
        <v>2.66</v>
      </c>
      <c r="E4" s="40">
        <v>3</v>
      </c>
      <c r="F4" s="40">
        <v>3.33</v>
      </c>
      <c r="G4" s="40">
        <v>3.66</v>
      </c>
      <c r="H4" s="40">
        <v>3.5</v>
      </c>
      <c r="I4" s="40">
        <v>3.6</v>
      </c>
    </row>
    <row r="5" spans="1:13" ht="15.75" customHeight="1" x14ac:dyDescent="0.2">
      <c r="A5" s="5">
        <v>2</v>
      </c>
      <c r="B5" s="13" t="str">
        <f>'English Scores- Leveled papers'!B8</f>
        <v>V.Sagar</v>
      </c>
      <c r="C5" s="155">
        <f t="shared" ref="C5:C68" si="1">IF(COUNT(D5:I5)=0,"",SUM(D5:I5)/6)</f>
        <v>3.2183333333333333</v>
      </c>
      <c r="D5" s="40">
        <v>3</v>
      </c>
      <c r="E5" s="40">
        <v>3.33</v>
      </c>
      <c r="F5" s="40">
        <v>3</v>
      </c>
      <c r="G5" s="40">
        <v>3.33</v>
      </c>
      <c r="H5" s="40">
        <v>3.25</v>
      </c>
      <c r="I5" s="40">
        <v>3.4</v>
      </c>
      <c r="K5" s="19"/>
    </row>
    <row r="6" spans="1:13" ht="15.75" customHeight="1" x14ac:dyDescent="0.2">
      <c r="A6" s="5">
        <v>3</v>
      </c>
      <c r="B6" s="13" t="str">
        <f>'English Scores- Leveled papers'!B9</f>
        <v>Sana Begum</v>
      </c>
      <c r="C6" s="155">
        <f t="shared" si="1"/>
        <v>2.8733333333333335</v>
      </c>
      <c r="D6" s="40">
        <v>3</v>
      </c>
      <c r="E6" s="40">
        <v>2.66</v>
      </c>
      <c r="F6" s="40">
        <v>2</v>
      </c>
      <c r="G6" s="40">
        <v>3.33</v>
      </c>
      <c r="H6" s="40">
        <v>3.25</v>
      </c>
      <c r="I6" s="40">
        <v>3</v>
      </c>
      <c r="K6" s="19"/>
    </row>
    <row r="7" spans="1:13" ht="12.75" customHeight="1" x14ac:dyDescent="0.2">
      <c r="A7" s="5">
        <v>4</v>
      </c>
      <c r="B7" s="13" t="str">
        <f>'English Scores- Leveled papers'!B10</f>
        <v>Yogesh Raj</v>
      </c>
      <c r="C7" s="155">
        <f t="shared" si="1"/>
        <v>2.6083333333333334</v>
      </c>
      <c r="D7" s="40">
        <v>2.66</v>
      </c>
      <c r="E7" s="40">
        <v>2.33</v>
      </c>
      <c r="F7" s="40">
        <v>2.5</v>
      </c>
      <c r="G7" s="40">
        <v>2.66</v>
      </c>
      <c r="H7" s="40">
        <v>2.5</v>
      </c>
      <c r="I7" s="40">
        <v>3</v>
      </c>
    </row>
    <row r="8" spans="1:13" ht="12.75" customHeight="1" x14ac:dyDescent="0.2">
      <c r="A8" s="5">
        <v>5</v>
      </c>
      <c r="B8" s="13" t="str">
        <f>'English Scores- Leveled papers'!B11</f>
        <v>U.Divya</v>
      </c>
      <c r="C8" s="155">
        <f t="shared" si="1"/>
        <v>3.6316666666666673</v>
      </c>
      <c r="D8" s="40">
        <v>3.66</v>
      </c>
      <c r="E8" s="40">
        <v>4</v>
      </c>
      <c r="F8" s="40">
        <v>3.75</v>
      </c>
      <c r="G8" s="40">
        <v>3.33</v>
      </c>
      <c r="H8" s="40">
        <v>3.25</v>
      </c>
      <c r="I8" s="40">
        <v>3.8</v>
      </c>
    </row>
    <row r="9" spans="1:13" x14ac:dyDescent="0.2">
      <c r="A9" s="5">
        <v>6</v>
      </c>
      <c r="B9" s="13" t="str">
        <f>'English Scores- Leveled papers'!B12</f>
        <v>G. Srikanth</v>
      </c>
      <c r="C9" s="155">
        <f t="shared" si="1"/>
        <v>3.02</v>
      </c>
      <c r="D9" s="40">
        <v>3.33</v>
      </c>
      <c r="E9" s="40">
        <v>2.66</v>
      </c>
      <c r="F9" s="40">
        <v>3</v>
      </c>
      <c r="G9" s="40">
        <v>3.33</v>
      </c>
      <c r="H9" s="40">
        <v>3</v>
      </c>
      <c r="I9" s="40">
        <v>2.8</v>
      </c>
    </row>
    <row r="10" spans="1:13" x14ac:dyDescent="0.2">
      <c r="A10" s="5">
        <v>7</v>
      </c>
      <c r="B10" s="13" t="str">
        <f>'English Scores- Leveled papers'!B13</f>
        <v>A. Maheshwari</v>
      </c>
      <c r="C10" s="155">
        <f t="shared" si="1"/>
        <v>3.206666666666667</v>
      </c>
      <c r="D10" s="40">
        <v>3.66</v>
      </c>
      <c r="E10" s="40">
        <v>3.33</v>
      </c>
      <c r="F10" s="40">
        <v>3.25</v>
      </c>
      <c r="G10" s="40">
        <v>3</v>
      </c>
      <c r="H10" s="40">
        <v>3</v>
      </c>
      <c r="I10" s="40">
        <v>3</v>
      </c>
      <c r="L10" s="856" t="s">
        <v>2039</v>
      </c>
      <c r="M10" s="856"/>
    </row>
    <row r="11" spans="1:13" ht="15.75" customHeight="1" x14ac:dyDescent="0.2">
      <c r="A11" s="5">
        <v>8</v>
      </c>
      <c r="B11" s="13" t="str">
        <f>'English Scores- Leveled papers'!B14</f>
        <v>B. Vaishnavi</v>
      </c>
      <c r="C11" s="155">
        <f t="shared" si="1"/>
        <v>3.42</v>
      </c>
      <c r="D11" s="40">
        <v>3.66</v>
      </c>
      <c r="E11" s="40">
        <v>3.66</v>
      </c>
      <c r="F11" s="40">
        <v>3.5</v>
      </c>
      <c r="G11" s="40">
        <v>3</v>
      </c>
      <c r="H11" s="40">
        <v>3.5</v>
      </c>
      <c r="I11" s="40">
        <v>3.2</v>
      </c>
      <c r="L11" s="856"/>
      <c r="M11" s="856"/>
    </row>
    <row r="12" spans="1:13" ht="12.75" customHeight="1" x14ac:dyDescent="0.2">
      <c r="A12" s="5">
        <v>9</v>
      </c>
      <c r="B12" s="13" t="str">
        <f>'English Scores- Leveled papers'!B15</f>
        <v>Firdouse Farheen</v>
      </c>
      <c r="C12" s="155">
        <f t="shared" si="1"/>
        <v>3.22</v>
      </c>
      <c r="D12" s="40">
        <v>3.33</v>
      </c>
      <c r="E12" s="40">
        <v>3.33</v>
      </c>
      <c r="F12" s="40">
        <v>2.25</v>
      </c>
      <c r="G12" s="40">
        <v>3.66</v>
      </c>
      <c r="H12" s="40">
        <v>3.75</v>
      </c>
      <c r="I12" s="40">
        <v>3</v>
      </c>
      <c r="L12" s="857"/>
      <c r="M12" s="857"/>
    </row>
    <row r="13" spans="1:13" ht="12.75" customHeight="1" x14ac:dyDescent="0.2">
      <c r="A13" s="5">
        <v>10</v>
      </c>
      <c r="B13" s="13" t="str">
        <f>'English Scores- Leveled papers'!B16</f>
        <v>Md. Shoeb</v>
      </c>
      <c r="C13" s="155">
        <f t="shared" si="1"/>
        <v>2.8450000000000002</v>
      </c>
      <c r="D13" s="40">
        <v>2.66</v>
      </c>
      <c r="E13" s="40">
        <v>2.66</v>
      </c>
      <c r="F13" s="40">
        <v>2.75</v>
      </c>
      <c r="G13" s="40">
        <v>3</v>
      </c>
      <c r="H13" s="40">
        <v>3</v>
      </c>
      <c r="I13" s="40">
        <v>3</v>
      </c>
      <c r="L13" s="855">
        <f>IFERROR(AVERAGE(C4:C88),"")</f>
        <v>3.0675362318840569</v>
      </c>
      <c r="M13" s="855"/>
    </row>
    <row r="14" spans="1:13" ht="12.75" customHeight="1" x14ac:dyDescent="0.2">
      <c r="A14" s="5">
        <v>11</v>
      </c>
      <c r="B14" s="13" t="str">
        <f>'English Scores- Leveled papers'!B17</f>
        <v>M. Rajeshwari</v>
      </c>
      <c r="C14" s="155">
        <f t="shared" si="1"/>
        <v>2.9866666666666668</v>
      </c>
      <c r="D14" s="40">
        <v>2.66</v>
      </c>
      <c r="E14" s="40">
        <v>3</v>
      </c>
      <c r="F14" s="40">
        <v>2.66</v>
      </c>
      <c r="G14" s="40">
        <v>3</v>
      </c>
      <c r="H14" s="40">
        <v>3</v>
      </c>
      <c r="I14" s="40">
        <v>3.6</v>
      </c>
      <c r="L14" s="855"/>
      <c r="M14" s="855"/>
    </row>
    <row r="15" spans="1:13" x14ac:dyDescent="0.2">
      <c r="A15" s="5">
        <v>12</v>
      </c>
      <c r="B15" s="13" t="str">
        <f>'English Scores- Leveled papers'!B18</f>
        <v>B. Ramu</v>
      </c>
      <c r="C15" s="155">
        <f t="shared" si="1"/>
        <v>2.7883333333333336</v>
      </c>
      <c r="D15" s="40">
        <v>2.66</v>
      </c>
      <c r="E15" s="40">
        <v>2.66</v>
      </c>
      <c r="F15" s="40">
        <v>3</v>
      </c>
      <c r="G15" s="40">
        <v>2.66</v>
      </c>
      <c r="H15" s="40">
        <v>2.75</v>
      </c>
      <c r="I15" s="40">
        <v>3</v>
      </c>
      <c r="L15" s="855"/>
      <c r="M15" s="855"/>
    </row>
    <row r="16" spans="1:13" ht="15.75" customHeight="1" x14ac:dyDescent="0.2">
      <c r="A16" s="5">
        <v>13</v>
      </c>
      <c r="B16" s="13" t="str">
        <f>'English Scores- Leveled papers'!B19</f>
        <v>Yasmeen Fathima</v>
      </c>
      <c r="C16" s="155">
        <f t="shared" si="1"/>
        <v>3.4616666666666664</v>
      </c>
      <c r="D16" s="40">
        <v>4</v>
      </c>
      <c r="E16" s="40">
        <v>3.66</v>
      </c>
      <c r="F16" s="40">
        <v>3.25</v>
      </c>
      <c r="G16" s="40">
        <v>3.66</v>
      </c>
      <c r="H16" s="40">
        <v>3</v>
      </c>
      <c r="I16" s="40">
        <v>3.2</v>
      </c>
    </row>
    <row r="17" spans="1:9" ht="12.75" customHeight="1" x14ac:dyDescent="0.2">
      <c r="A17" s="5">
        <v>14</v>
      </c>
      <c r="B17" s="13" t="str">
        <f>'English Scores- Leveled papers'!B20</f>
        <v>Asra</v>
      </c>
      <c r="C17" s="155">
        <f t="shared" si="1"/>
        <v>3.1433333333333331</v>
      </c>
      <c r="D17" s="40">
        <v>3.66</v>
      </c>
      <c r="E17" s="40">
        <v>3</v>
      </c>
      <c r="F17" s="40">
        <v>2.75</v>
      </c>
      <c r="G17" s="40">
        <v>3</v>
      </c>
      <c r="H17" s="40">
        <v>3.25</v>
      </c>
      <c r="I17" s="40">
        <v>3.2</v>
      </c>
    </row>
    <row r="18" spans="1:9" ht="12.75" customHeight="1" x14ac:dyDescent="0.2">
      <c r="A18" s="5">
        <v>15</v>
      </c>
      <c r="B18" s="13" t="str">
        <f>'English Scores- Leveled papers'!B21</f>
        <v>Siddiqua fatima</v>
      </c>
      <c r="C18" s="155">
        <f t="shared" si="1"/>
        <v>2.9016666666666668</v>
      </c>
      <c r="D18" s="40">
        <v>3</v>
      </c>
      <c r="E18" s="40">
        <v>2.66</v>
      </c>
      <c r="F18" s="40">
        <v>3</v>
      </c>
      <c r="G18" s="40">
        <v>3</v>
      </c>
      <c r="H18" s="40">
        <v>2.75</v>
      </c>
      <c r="I18" s="40">
        <v>3</v>
      </c>
    </row>
    <row r="19" spans="1:9" ht="12.75" customHeight="1" x14ac:dyDescent="0.2">
      <c r="A19" s="5">
        <v>16</v>
      </c>
      <c r="B19" s="13" t="str">
        <f>'English Scores- Leveled papers'!B22</f>
        <v>K.Akshitha</v>
      </c>
      <c r="C19" s="155">
        <f t="shared" si="1"/>
        <v>3.2166666666666668</v>
      </c>
      <c r="D19" s="40">
        <v>2.66</v>
      </c>
      <c r="E19" s="40">
        <v>3.33</v>
      </c>
      <c r="F19" s="40">
        <v>3.5</v>
      </c>
      <c r="G19" s="40">
        <v>3.66</v>
      </c>
      <c r="H19" s="40">
        <v>2.75</v>
      </c>
      <c r="I19" s="40">
        <v>3.4</v>
      </c>
    </row>
    <row r="20" spans="1:9" x14ac:dyDescent="0.2">
      <c r="A20" s="5">
        <v>17</v>
      </c>
      <c r="B20" s="13" t="str">
        <f>'English Scores- Leveled papers'!B23</f>
        <v>S. Payal</v>
      </c>
      <c r="C20" s="155">
        <f t="shared" si="1"/>
        <v>2.831666666666667</v>
      </c>
      <c r="D20" s="40">
        <v>3.33</v>
      </c>
      <c r="E20" s="40">
        <v>3</v>
      </c>
      <c r="F20" s="40">
        <v>2.2000000000000002</v>
      </c>
      <c r="G20" s="40">
        <v>2.66</v>
      </c>
      <c r="H20" s="40">
        <v>3</v>
      </c>
      <c r="I20" s="40">
        <v>2.8</v>
      </c>
    </row>
    <row r="21" spans="1:9" x14ac:dyDescent="0.2">
      <c r="A21" s="5">
        <v>18</v>
      </c>
      <c r="B21" s="13" t="str">
        <f>'English Scores- Leveled papers'!B24</f>
        <v>S. Prerna</v>
      </c>
      <c r="C21" s="155">
        <f t="shared" si="1"/>
        <v>2.3083333333333331</v>
      </c>
      <c r="D21" s="40">
        <v>2</v>
      </c>
      <c r="E21" s="40">
        <v>2</v>
      </c>
      <c r="F21" s="40">
        <v>2</v>
      </c>
      <c r="G21" s="40">
        <v>2</v>
      </c>
      <c r="H21" s="40">
        <v>3.25</v>
      </c>
      <c r="I21" s="40">
        <v>2.6</v>
      </c>
    </row>
    <row r="22" spans="1:9" x14ac:dyDescent="0.2">
      <c r="A22" s="5">
        <v>19</v>
      </c>
      <c r="B22" s="13" t="str">
        <f>'English Scores- Leveled papers'!B25</f>
        <v>E. Jyothi</v>
      </c>
      <c r="C22" s="155">
        <f t="shared" si="1"/>
        <v>3.6116666666666668</v>
      </c>
      <c r="D22" s="40">
        <v>3.66</v>
      </c>
      <c r="E22" s="40">
        <v>3</v>
      </c>
      <c r="F22" s="40">
        <v>4</v>
      </c>
      <c r="G22" s="40">
        <v>3.66</v>
      </c>
      <c r="H22" s="40">
        <v>3.75</v>
      </c>
      <c r="I22" s="40">
        <v>3.6</v>
      </c>
    </row>
    <row r="23" spans="1:9" x14ac:dyDescent="0.2">
      <c r="A23" s="5">
        <v>20</v>
      </c>
      <c r="B23" s="13" t="str">
        <f>'English Scores- Leveled papers'!B26</f>
        <v>K. Akhil</v>
      </c>
      <c r="C23" s="155">
        <f t="shared" si="1"/>
        <v>3.4966666666666666</v>
      </c>
      <c r="D23" s="40">
        <v>3.66</v>
      </c>
      <c r="E23" s="40">
        <v>3.66</v>
      </c>
      <c r="F23" s="40">
        <v>3.5</v>
      </c>
      <c r="G23" s="40">
        <v>3.66</v>
      </c>
      <c r="H23" s="40">
        <v>3.5</v>
      </c>
      <c r="I23" s="40">
        <v>3</v>
      </c>
    </row>
    <row r="24" spans="1:9" x14ac:dyDescent="0.2">
      <c r="A24" s="5">
        <v>21</v>
      </c>
      <c r="B24" s="13" t="str">
        <f>'English Scores- Leveled papers'!B27</f>
        <v>K. Gowtham</v>
      </c>
      <c r="C24" s="155">
        <f t="shared" si="1"/>
        <v>3.311666666666667</v>
      </c>
      <c r="D24" s="40">
        <v>3.33</v>
      </c>
      <c r="E24" s="40">
        <v>3.33</v>
      </c>
      <c r="F24" s="40">
        <v>3.75</v>
      </c>
      <c r="G24" s="40">
        <v>3.66</v>
      </c>
      <c r="H24" s="40">
        <v>3</v>
      </c>
      <c r="I24" s="40">
        <v>2.8</v>
      </c>
    </row>
    <row r="25" spans="1:9" x14ac:dyDescent="0.2">
      <c r="A25" s="5">
        <v>22</v>
      </c>
      <c r="B25" s="13" t="str">
        <f>'English Scores- Leveled papers'!B28</f>
        <v xml:space="preserve">Juveriya </v>
      </c>
      <c r="C25" s="155">
        <f t="shared" si="1"/>
        <v>2.3316666666666666</v>
      </c>
      <c r="D25" s="40">
        <v>2.33</v>
      </c>
      <c r="E25" s="40">
        <v>2.33</v>
      </c>
      <c r="F25" s="40">
        <v>2.5</v>
      </c>
      <c r="G25" s="40">
        <v>2.33</v>
      </c>
      <c r="H25" s="40">
        <v>2.5</v>
      </c>
      <c r="I25" s="40">
        <v>2</v>
      </c>
    </row>
    <row r="26" spans="1:9" x14ac:dyDescent="0.2">
      <c r="A26" s="5">
        <v>23</v>
      </c>
      <c r="B26" s="13" t="str">
        <f>'English Scores- Leveled papers'!B29</f>
        <v>Faisal</v>
      </c>
      <c r="C26" s="155">
        <f t="shared" si="1"/>
        <v>2.8283333333333331</v>
      </c>
      <c r="D26" s="40">
        <v>2.66</v>
      </c>
      <c r="E26" s="40">
        <v>2.66</v>
      </c>
      <c r="F26" s="40">
        <v>2.75</v>
      </c>
      <c r="G26" s="40">
        <v>3</v>
      </c>
      <c r="H26" s="40">
        <v>2.5</v>
      </c>
      <c r="I26" s="40">
        <v>3.4</v>
      </c>
    </row>
    <row r="27" spans="1:9" x14ac:dyDescent="0.2">
      <c r="A27" s="5">
        <v>24</v>
      </c>
      <c r="B27" s="13" t="str">
        <f>'English Scores- Leveled papers'!B30</f>
        <v>Subhan</v>
      </c>
      <c r="C27" s="155" t="str">
        <f t="shared" si="1"/>
        <v/>
      </c>
      <c r="D27" s="40"/>
      <c r="E27" s="40"/>
      <c r="F27" s="40"/>
      <c r="G27" s="40"/>
      <c r="H27" s="40"/>
      <c r="I27" s="40"/>
    </row>
    <row r="28" spans="1:9" x14ac:dyDescent="0.2">
      <c r="A28" s="5">
        <v>25</v>
      </c>
      <c r="B28" s="13" t="str">
        <f>'English Scores- Leveled papers'!B31</f>
        <v>Maya</v>
      </c>
      <c r="C28" s="155" t="str">
        <f t="shared" si="1"/>
        <v/>
      </c>
      <c r="D28" s="40"/>
      <c r="E28" s="40"/>
      <c r="F28" s="40"/>
      <c r="G28" s="40"/>
      <c r="H28" s="40"/>
      <c r="I28" s="40"/>
    </row>
    <row r="29" spans="1:9" x14ac:dyDescent="0.2">
      <c r="A29" s="5">
        <v>26</v>
      </c>
      <c r="B29" s="13" t="str">
        <f>'English Scores- Leveled papers'!B32</f>
        <v>Krish</v>
      </c>
      <c r="C29" s="155" t="str">
        <f t="shared" si="1"/>
        <v/>
      </c>
      <c r="D29" s="40"/>
      <c r="E29" s="40"/>
      <c r="F29" s="40"/>
      <c r="G29" s="40"/>
      <c r="H29" s="40"/>
      <c r="I29" s="40"/>
    </row>
    <row r="30" spans="1:9" x14ac:dyDescent="0.2">
      <c r="A30" s="5">
        <v>27</v>
      </c>
      <c r="B30" s="13" t="str">
        <f>'English Scores- Leveled papers'!B33</f>
        <v>Nishita</v>
      </c>
      <c r="C30" s="155" t="str">
        <f t="shared" si="1"/>
        <v/>
      </c>
      <c r="D30" s="40"/>
      <c r="E30" s="40"/>
      <c r="F30" s="40"/>
      <c r="G30" s="40"/>
      <c r="H30" s="40"/>
      <c r="I30" s="40"/>
    </row>
    <row r="31" spans="1:9" x14ac:dyDescent="0.2">
      <c r="A31" s="5">
        <v>28</v>
      </c>
      <c r="B31" s="13" t="str">
        <f>'English Scores- Leveled papers'!B34</f>
        <v>B Akhil</v>
      </c>
      <c r="C31" s="155" t="str">
        <f t="shared" si="1"/>
        <v/>
      </c>
      <c r="D31" s="40"/>
      <c r="E31" s="40"/>
      <c r="F31" s="40"/>
      <c r="G31" s="40"/>
      <c r="H31" s="40"/>
      <c r="I31" s="40"/>
    </row>
    <row r="32" spans="1:9" x14ac:dyDescent="0.2">
      <c r="A32" s="5">
        <v>29</v>
      </c>
      <c r="B32" s="13" t="str">
        <f>'English Scores- Leveled papers'!B35</f>
        <v>Muskan Begum</v>
      </c>
      <c r="C32" s="155" t="str">
        <f t="shared" si="1"/>
        <v/>
      </c>
      <c r="D32" s="40"/>
      <c r="E32" s="40"/>
      <c r="F32" s="40"/>
      <c r="G32" s="40"/>
      <c r="H32" s="40"/>
      <c r="I32" s="40"/>
    </row>
    <row r="33" spans="1:9" x14ac:dyDescent="0.2">
      <c r="A33" s="5">
        <v>30</v>
      </c>
      <c r="B33" s="13" t="str">
        <f>'English Scores- Leveled papers'!B36</f>
        <v>Insha Khan</v>
      </c>
      <c r="C33" s="155" t="str">
        <f t="shared" si="1"/>
        <v/>
      </c>
      <c r="D33" s="40"/>
      <c r="E33" s="40"/>
      <c r="F33" s="40"/>
      <c r="G33" s="40"/>
      <c r="H33" s="40"/>
      <c r="I33" s="40"/>
    </row>
    <row r="34" spans="1:9" x14ac:dyDescent="0.2">
      <c r="A34" s="5">
        <v>31</v>
      </c>
      <c r="B34" s="13" t="str">
        <f>'English Scores- Leveled papers'!B37</f>
        <v>Bhoomi</v>
      </c>
      <c r="C34" s="155" t="str">
        <f t="shared" si="1"/>
        <v/>
      </c>
      <c r="D34" s="40"/>
      <c r="E34" s="40"/>
      <c r="F34" s="40"/>
      <c r="G34" s="40"/>
      <c r="H34" s="40"/>
      <c r="I34" s="40"/>
    </row>
    <row r="35" spans="1:9" x14ac:dyDescent="0.2">
      <c r="A35" s="5">
        <v>32</v>
      </c>
      <c r="B35" s="13" t="str">
        <f>'English Scores- Leveled papers'!B38</f>
        <v>Abhishek</v>
      </c>
      <c r="C35" s="155" t="str">
        <f t="shared" si="1"/>
        <v/>
      </c>
      <c r="D35" s="40"/>
      <c r="E35" s="40"/>
      <c r="F35" s="40"/>
      <c r="G35" s="40"/>
      <c r="H35" s="40"/>
      <c r="I35" s="40"/>
    </row>
    <row r="36" spans="1:9" x14ac:dyDescent="0.2">
      <c r="A36" s="5">
        <v>33</v>
      </c>
      <c r="B36" s="13" t="str">
        <f>'English Scores- Leveled papers'!B39</f>
        <v>Shruthi</v>
      </c>
      <c r="C36" s="155" t="str">
        <f t="shared" si="1"/>
        <v/>
      </c>
      <c r="D36" s="40"/>
      <c r="E36" s="40"/>
      <c r="F36" s="40"/>
      <c r="G36" s="40"/>
      <c r="H36" s="40"/>
      <c r="I36" s="40"/>
    </row>
    <row r="37" spans="1:9" x14ac:dyDescent="0.2">
      <c r="A37" s="5">
        <v>34</v>
      </c>
      <c r="B37" s="13" t="str">
        <f>'English Scores- Leveled papers'!B40</f>
        <v>Syed Osman</v>
      </c>
      <c r="C37" s="155" t="str">
        <f t="shared" si="1"/>
        <v/>
      </c>
      <c r="D37" s="40"/>
      <c r="E37" s="40"/>
      <c r="F37" s="40"/>
      <c r="G37" s="40"/>
      <c r="H37" s="40"/>
      <c r="I37" s="40"/>
    </row>
    <row r="38" spans="1:9" x14ac:dyDescent="0.2">
      <c r="A38" s="5">
        <v>35</v>
      </c>
      <c r="B38" s="13" t="str">
        <f>'English Scores- Leveled papers'!B41</f>
        <v>Amreen Muskan</v>
      </c>
      <c r="C38" s="155" t="str">
        <f t="shared" si="1"/>
        <v/>
      </c>
      <c r="D38" s="40"/>
      <c r="E38" s="40"/>
      <c r="F38" s="40"/>
      <c r="G38" s="40"/>
      <c r="H38" s="40"/>
      <c r="I38" s="40"/>
    </row>
    <row r="39" spans="1:9" x14ac:dyDescent="0.2">
      <c r="A39" s="5">
        <v>36</v>
      </c>
      <c r="B39" s="13" t="str">
        <f>'English Scores- Leveled papers'!B42</f>
        <v/>
      </c>
      <c r="C39" s="155" t="str">
        <f t="shared" si="1"/>
        <v/>
      </c>
      <c r="D39" s="40"/>
      <c r="E39" s="40"/>
      <c r="F39" s="40"/>
      <c r="G39" s="40"/>
      <c r="H39" s="40"/>
      <c r="I39" s="40"/>
    </row>
    <row r="40" spans="1:9" x14ac:dyDescent="0.2">
      <c r="A40" s="5">
        <v>37</v>
      </c>
      <c r="B40" s="13" t="str">
        <f>'English Scores- Leveled papers'!B43</f>
        <v/>
      </c>
      <c r="C40" s="155" t="str">
        <f t="shared" si="1"/>
        <v/>
      </c>
      <c r="D40" s="40"/>
      <c r="E40" s="40"/>
      <c r="F40" s="40"/>
      <c r="G40" s="40"/>
      <c r="H40" s="40"/>
      <c r="I40" s="40"/>
    </row>
    <row r="41" spans="1:9" x14ac:dyDescent="0.2">
      <c r="A41" s="5">
        <v>38</v>
      </c>
      <c r="B41" s="13" t="str">
        <f>'English Scores- Leveled papers'!B44</f>
        <v/>
      </c>
      <c r="C41" s="155" t="str">
        <f t="shared" si="1"/>
        <v/>
      </c>
      <c r="D41" s="40"/>
      <c r="E41" s="40"/>
      <c r="F41" s="40"/>
      <c r="G41" s="40"/>
      <c r="H41" s="40"/>
      <c r="I41" s="40"/>
    </row>
    <row r="42" spans="1:9" x14ac:dyDescent="0.2">
      <c r="A42" s="5">
        <v>39</v>
      </c>
      <c r="B42" s="13" t="str">
        <f>'English Scores- Leveled papers'!B45</f>
        <v/>
      </c>
      <c r="C42" s="155" t="str">
        <f t="shared" si="1"/>
        <v/>
      </c>
      <c r="D42" s="40"/>
      <c r="E42" s="40"/>
      <c r="F42" s="40"/>
      <c r="G42" s="40"/>
      <c r="H42" s="40"/>
      <c r="I42" s="40"/>
    </row>
    <row r="43" spans="1:9" x14ac:dyDescent="0.2">
      <c r="A43" s="5">
        <v>40</v>
      </c>
      <c r="B43" s="13" t="str">
        <f>'English Scores- Leveled papers'!B46</f>
        <v/>
      </c>
      <c r="C43" s="155" t="str">
        <f t="shared" si="1"/>
        <v/>
      </c>
      <c r="D43" s="40"/>
      <c r="E43" s="40"/>
      <c r="F43" s="40"/>
      <c r="G43" s="40"/>
      <c r="H43" s="40"/>
      <c r="I43" s="40"/>
    </row>
    <row r="44" spans="1:9" x14ac:dyDescent="0.2">
      <c r="A44" s="5">
        <v>41</v>
      </c>
      <c r="B44" s="13" t="str">
        <f>'English Scores- Leveled papers'!B47</f>
        <v/>
      </c>
      <c r="C44" s="155" t="str">
        <f t="shared" si="1"/>
        <v/>
      </c>
      <c r="D44" s="40"/>
      <c r="E44" s="40"/>
      <c r="F44" s="40"/>
      <c r="G44" s="40"/>
      <c r="H44" s="40"/>
      <c r="I44" s="40"/>
    </row>
    <row r="45" spans="1:9" x14ac:dyDescent="0.2">
      <c r="A45" s="5">
        <v>42</v>
      </c>
      <c r="B45" s="13" t="str">
        <f>'English Scores- Leveled papers'!B48</f>
        <v/>
      </c>
      <c r="C45" s="155" t="str">
        <f t="shared" si="1"/>
        <v/>
      </c>
      <c r="D45" s="40"/>
      <c r="E45" s="40"/>
      <c r="F45" s="40"/>
      <c r="G45" s="40"/>
      <c r="H45" s="40"/>
      <c r="I45" s="40"/>
    </row>
    <row r="46" spans="1:9" x14ac:dyDescent="0.2">
      <c r="A46" s="5">
        <v>43</v>
      </c>
      <c r="B46" s="13" t="str">
        <f>'English Scores- Leveled papers'!B49</f>
        <v/>
      </c>
      <c r="C46" s="155" t="str">
        <f t="shared" si="1"/>
        <v/>
      </c>
      <c r="D46" s="40"/>
      <c r="E46" s="40"/>
      <c r="F46" s="40"/>
      <c r="G46" s="40"/>
      <c r="H46" s="40"/>
      <c r="I46" s="40"/>
    </row>
    <row r="47" spans="1:9" x14ac:dyDescent="0.2">
      <c r="A47" s="5">
        <v>44</v>
      </c>
      <c r="B47" s="13" t="str">
        <f>'English Scores- Leveled papers'!B50</f>
        <v/>
      </c>
      <c r="C47" s="155" t="str">
        <f t="shared" si="1"/>
        <v/>
      </c>
      <c r="D47" s="40"/>
      <c r="E47" s="40"/>
      <c r="F47" s="40"/>
      <c r="G47" s="40"/>
      <c r="H47" s="40"/>
      <c r="I47" s="40"/>
    </row>
    <row r="48" spans="1:9" x14ac:dyDescent="0.2">
      <c r="A48" s="5">
        <v>45</v>
      </c>
      <c r="B48" s="13" t="str">
        <f>'English Scores- Leveled papers'!B51</f>
        <v/>
      </c>
      <c r="C48" s="155" t="str">
        <f t="shared" si="1"/>
        <v/>
      </c>
      <c r="D48" s="40"/>
      <c r="E48" s="40"/>
      <c r="F48" s="40"/>
      <c r="G48" s="40"/>
      <c r="H48" s="40"/>
      <c r="I48" s="40"/>
    </row>
    <row r="49" spans="1:9" x14ac:dyDescent="0.2">
      <c r="A49" s="5">
        <v>46</v>
      </c>
      <c r="B49" s="13" t="str">
        <f>'English Scores- Leveled papers'!B52</f>
        <v/>
      </c>
      <c r="C49" s="155" t="str">
        <f t="shared" si="1"/>
        <v/>
      </c>
      <c r="D49" s="40"/>
      <c r="E49" s="40"/>
      <c r="F49" s="40"/>
      <c r="G49" s="40"/>
      <c r="H49" s="40"/>
      <c r="I49" s="40"/>
    </row>
    <row r="50" spans="1:9" x14ac:dyDescent="0.2">
      <c r="A50" s="5">
        <v>47</v>
      </c>
      <c r="B50" s="13" t="str">
        <f>'English Scores- Leveled papers'!B53</f>
        <v/>
      </c>
      <c r="C50" s="155" t="str">
        <f t="shared" si="1"/>
        <v/>
      </c>
      <c r="D50" s="40"/>
      <c r="E50" s="40"/>
      <c r="F50" s="40"/>
      <c r="G50" s="40"/>
      <c r="H50" s="40"/>
      <c r="I50" s="40"/>
    </row>
    <row r="51" spans="1:9" x14ac:dyDescent="0.2">
      <c r="A51" s="5">
        <v>48</v>
      </c>
      <c r="B51" s="13" t="str">
        <f>'English Scores- Leveled papers'!B54</f>
        <v/>
      </c>
      <c r="C51" s="155" t="str">
        <f t="shared" si="1"/>
        <v/>
      </c>
      <c r="D51" s="40"/>
      <c r="E51" s="40"/>
      <c r="F51" s="40"/>
      <c r="G51" s="40"/>
      <c r="H51" s="40"/>
      <c r="I51" s="40"/>
    </row>
    <row r="52" spans="1:9" x14ac:dyDescent="0.2">
      <c r="A52" s="5">
        <v>49</v>
      </c>
      <c r="B52" s="13" t="str">
        <f>'English Scores- Leveled papers'!B55</f>
        <v/>
      </c>
      <c r="C52" s="155" t="str">
        <f t="shared" si="1"/>
        <v/>
      </c>
      <c r="D52" s="40"/>
      <c r="E52" s="40"/>
      <c r="F52" s="40"/>
      <c r="G52" s="40"/>
      <c r="H52" s="40"/>
      <c r="I52" s="40"/>
    </row>
    <row r="53" spans="1:9" x14ac:dyDescent="0.2">
      <c r="A53" s="5">
        <v>50</v>
      </c>
      <c r="B53" s="13" t="str">
        <f>'English Scores- Leveled papers'!B56</f>
        <v/>
      </c>
      <c r="C53" s="155" t="str">
        <f t="shared" si="1"/>
        <v/>
      </c>
      <c r="D53" s="40"/>
      <c r="E53" s="40"/>
      <c r="F53" s="40"/>
      <c r="G53" s="40"/>
      <c r="H53" s="40"/>
      <c r="I53" s="40"/>
    </row>
    <row r="54" spans="1:9" x14ac:dyDescent="0.2">
      <c r="A54" s="5">
        <v>51</v>
      </c>
      <c r="B54" s="13" t="str">
        <f>'English Scores- Leveled papers'!B57</f>
        <v/>
      </c>
      <c r="C54" s="155" t="str">
        <f t="shared" si="1"/>
        <v/>
      </c>
      <c r="D54" s="40"/>
      <c r="E54" s="40"/>
      <c r="F54" s="40"/>
      <c r="G54" s="40"/>
      <c r="H54" s="40"/>
      <c r="I54" s="40"/>
    </row>
    <row r="55" spans="1:9" x14ac:dyDescent="0.2">
      <c r="A55" s="5">
        <v>52</v>
      </c>
      <c r="B55" s="13" t="str">
        <f>'English Scores- Leveled papers'!B58</f>
        <v/>
      </c>
      <c r="C55" s="155" t="str">
        <f t="shared" si="1"/>
        <v/>
      </c>
      <c r="D55" s="40"/>
      <c r="E55" s="40"/>
      <c r="F55" s="40"/>
      <c r="G55" s="40"/>
      <c r="H55" s="40"/>
      <c r="I55" s="40"/>
    </row>
    <row r="56" spans="1:9" x14ac:dyDescent="0.2">
      <c r="A56" s="5">
        <v>53</v>
      </c>
      <c r="B56" s="13" t="str">
        <f>'English Scores- Leveled papers'!B59</f>
        <v/>
      </c>
      <c r="C56" s="155" t="str">
        <f t="shared" si="1"/>
        <v/>
      </c>
      <c r="D56" s="40"/>
      <c r="E56" s="40"/>
      <c r="F56" s="40"/>
      <c r="G56" s="40"/>
      <c r="H56" s="40"/>
      <c r="I56" s="40"/>
    </row>
    <row r="57" spans="1:9" x14ac:dyDescent="0.2">
      <c r="A57" s="5">
        <v>54</v>
      </c>
      <c r="B57" s="13" t="str">
        <f>'English Scores- Leveled papers'!B60</f>
        <v/>
      </c>
      <c r="C57" s="155" t="str">
        <f t="shared" si="1"/>
        <v/>
      </c>
      <c r="D57" s="40"/>
      <c r="E57" s="40"/>
      <c r="F57" s="40"/>
      <c r="G57" s="40"/>
      <c r="H57" s="40"/>
      <c r="I57" s="40"/>
    </row>
    <row r="58" spans="1:9" x14ac:dyDescent="0.2">
      <c r="A58" s="5">
        <v>55</v>
      </c>
      <c r="B58" s="13" t="str">
        <f>'English Scores- Leveled papers'!B61</f>
        <v/>
      </c>
      <c r="C58" s="155" t="str">
        <f t="shared" si="1"/>
        <v/>
      </c>
      <c r="D58" s="40"/>
      <c r="E58" s="40"/>
      <c r="F58" s="40"/>
      <c r="G58" s="40"/>
      <c r="H58" s="40"/>
      <c r="I58" s="40"/>
    </row>
    <row r="59" spans="1:9" x14ac:dyDescent="0.2">
      <c r="A59" s="5">
        <v>56</v>
      </c>
      <c r="B59" s="13" t="str">
        <f>'English Scores- Leveled papers'!B62</f>
        <v/>
      </c>
      <c r="C59" s="155" t="str">
        <f t="shared" si="1"/>
        <v/>
      </c>
      <c r="D59" s="40"/>
      <c r="E59" s="40"/>
      <c r="F59" s="40"/>
      <c r="G59" s="40"/>
      <c r="H59" s="40"/>
      <c r="I59" s="40"/>
    </row>
    <row r="60" spans="1:9" x14ac:dyDescent="0.2">
      <c r="A60" s="5">
        <v>57</v>
      </c>
      <c r="B60" s="13" t="str">
        <f>'English Scores- Leveled papers'!B63</f>
        <v/>
      </c>
      <c r="C60" s="155" t="str">
        <f t="shared" si="1"/>
        <v/>
      </c>
      <c r="D60" s="40"/>
      <c r="E60" s="40"/>
      <c r="F60" s="40"/>
      <c r="G60" s="40"/>
      <c r="H60" s="40"/>
      <c r="I60" s="40"/>
    </row>
    <row r="61" spans="1:9" x14ac:dyDescent="0.2">
      <c r="A61" s="5">
        <v>58</v>
      </c>
      <c r="B61" s="13" t="str">
        <f>'English Scores- Leveled papers'!B64</f>
        <v/>
      </c>
      <c r="C61" s="155" t="str">
        <f t="shared" si="1"/>
        <v/>
      </c>
      <c r="D61" s="40"/>
      <c r="E61" s="40"/>
      <c r="F61" s="40"/>
      <c r="G61" s="40"/>
      <c r="H61" s="40"/>
      <c r="I61" s="40"/>
    </row>
    <row r="62" spans="1:9" x14ac:dyDescent="0.2">
      <c r="A62" s="5">
        <v>59</v>
      </c>
      <c r="B62" s="13" t="str">
        <f>'English Scores- Leveled papers'!B65</f>
        <v/>
      </c>
      <c r="C62" s="155" t="str">
        <f t="shared" si="1"/>
        <v/>
      </c>
      <c r="D62" s="40"/>
      <c r="E62" s="40"/>
      <c r="F62" s="40"/>
      <c r="G62" s="40"/>
      <c r="H62" s="40"/>
      <c r="I62" s="40"/>
    </row>
    <row r="63" spans="1:9" x14ac:dyDescent="0.2">
      <c r="A63" s="5">
        <v>60</v>
      </c>
      <c r="B63" s="13" t="str">
        <f>'English Scores- Leveled papers'!B66</f>
        <v/>
      </c>
      <c r="C63" s="155" t="str">
        <f t="shared" si="1"/>
        <v/>
      </c>
      <c r="D63" s="40"/>
      <c r="E63" s="40"/>
      <c r="F63" s="40"/>
      <c r="G63" s="40"/>
      <c r="H63" s="40"/>
      <c r="I63" s="40"/>
    </row>
    <row r="64" spans="1:9" x14ac:dyDescent="0.2">
      <c r="A64" s="5">
        <v>61</v>
      </c>
      <c r="B64" s="13" t="str">
        <f>'English Scores- Leveled papers'!B67</f>
        <v/>
      </c>
      <c r="C64" s="155" t="str">
        <f t="shared" si="1"/>
        <v/>
      </c>
      <c r="D64" s="40"/>
      <c r="E64" s="40"/>
      <c r="F64" s="40"/>
      <c r="G64" s="40"/>
      <c r="H64" s="40"/>
      <c r="I64" s="40"/>
    </row>
    <row r="65" spans="1:9" x14ac:dyDescent="0.2">
      <c r="A65" s="5">
        <v>62</v>
      </c>
      <c r="B65" s="13" t="str">
        <f>'English Scores- Leveled papers'!B68</f>
        <v/>
      </c>
      <c r="C65" s="155" t="str">
        <f t="shared" si="1"/>
        <v/>
      </c>
      <c r="D65" s="40"/>
      <c r="E65" s="40"/>
      <c r="F65" s="40"/>
      <c r="G65" s="40"/>
      <c r="H65" s="40"/>
      <c r="I65" s="40"/>
    </row>
    <row r="66" spans="1:9" x14ac:dyDescent="0.2">
      <c r="A66" s="5">
        <v>63</v>
      </c>
      <c r="B66" s="13" t="str">
        <f>'English Scores- Leveled papers'!B69</f>
        <v/>
      </c>
      <c r="C66" s="155" t="str">
        <f t="shared" si="1"/>
        <v/>
      </c>
      <c r="D66" s="40"/>
      <c r="E66" s="40"/>
      <c r="F66" s="40"/>
      <c r="G66" s="40"/>
      <c r="H66" s="40"/>
      <c r="I66" s="40"/>
    </row>
    <row r="67" spans="1:9" x14ac:dyDescent="0.2">
      <c r="A67" s="5">
        <v>64</v>
      </c>
      <c r="B67" s="13" t="str">
        <f>'English Scores- Leveled papers'!B70</f>
        <v/>
      </c>
      <c r="C67" s="155" t="str">
        <f t="shared" si="1"/>
        <v/>
      </c>
      <c r="D67" s="40"/>
      <c r="E67" s="40"/>
      <c r="F67" s="40"/>
      <c r="G67" s="40"/>
      <c r="H67" s="40"/>
      <c r="I67" s="40"/>
    </row>
    <row r="68" spans="1:9" x14ac:dyDescent="0.2">
      <c r="A68" s="5">
        <v>65</v>
      </c>
      <c r="B68" s="13" t="str">
        <f>'English Scores- Leveled papers'!B71</f>
        <v/>
      </c>
      <c r="C68" s="155" t="str">
        <f t="shared" si="1"/>
        <v/>
      </c>
      <c r="D68" s="40"/>
      <c r="E68" s="40"/>
      <c r="F68" s="40"/>
      <c r="G68" s="40"/>
      <c r="H68" s="40"/>
      <c r="I68" s="40"/>
    </row>
    <row r="69" spans="1:9" x14ac:dyDescent="0.2">
      <c r="A69" s="5">
        <v>66</v>
      </c>
      <c r="B69" s="13" t="str">
        <f>'English Scores- Leveled papers'!B72</f>
        <v/>
      </c>
      <c r="C69" s="155" t="str">
        <f t="shared" ref="C69:C88" si="2">IF(COUNT(D69:I69)=0,"",SUM(D69:I69)/6)</f>
        <v/>
      </c>
      <c r="D69" s="40"/>
      <c r="E69" s="40"/>
      <c r="F69" s="40"/>
      <c r="G69" s="40"/>
      <c r="H69" s="40"/>
      <c r="I69" s="40"/>
    </row>
    <row r="70" spans="1:9" x14ac:dyDescent="0.2">
      <c r="A70" s="5">
        <v>67</v>
      </c>
      <c r="B70" s="13" t="str">
        <f>'English Scores- Leveled papers'!B73</f>
        <v/>
      </c>
      <c r="C70" s="155" t="str">
        <f t="shared" si="2"/>
        <v/>
      </c>
      <c r="D70" s="40"/>
      <c r="E70" s="40"/>
      <c r="F70" s="40"/>
      <c r="G70" s="40"/>
      <c r="H70" s="40"/>
      <c r="I70" s="40"/>
    </row>
    <row r="71" spans="1:9" x14ac:dyDescent="0.2">
      <c r="A71" s="5">
        <v>68</v>
      </c>
      <c r="B71" s="13" t="str">
        <f>'English Scores- Leveled papers'!B74</f>
        <v/>
      </c>
      <c r="C71" s="155" t="str">
        <f t="shared" si="2"/>
        <v/>
      </c>
      <c r="D71" s="40"/>
      <c r="E71" s="40"/>
      <c r="F71" s="40"/>
      <c r="G71" s="40"/>
      <c r="H71" s="40"/>
      <c r="I71" s="40"/>
    </row>
    <row r="72" spans="1:9" x14ac:dyDescent="0.2">
      <c r="A72" s="5">
        <v>69</v>
      </c>
      <c r="B72" s="13" t="str">
        <f>'English Scores- Leveled papers'!B75</f>
        <v/>
      </c>
      <c r="C72" s="155" t="str">
        <f t="shared" si="2"/>
        <v/>
      </c>
      <c r="D72" s="40"/>
      <c r="E72" s="40"/>
      <c r="F72" s="40"/>
      <c r="G72" s="40"/>
      <c r="H72" s="40"/>
      <c r="I72" s="40"/>
    </row>
    <row r="73" spans="1:9" x14ac:dyDescent="0.2">
      <c r="A73" s="5">
        <v>70</v>
      </c>
      <c r="B73" s="13" t="str">
        <f>'English Scores- Leveled papers'!B76</f>
        <v/>
      </c>
      <c r="C73" s="155" t="str">
        <f t="shared" si="2"/>
        <v/>
      </c>
      <c r="D73" s="40"/>
      <c r="E73" s="40"/>
      <c r="F73" s="40"/>
      <c r="G73" s="40"/>
      <c r="H73" s="40"/>
      <c r="I73" s="40"/>
    </row>
    <row r="74" spans="1:9" x14ac:dyDescent="0.2">
      <c r="A74" s="5">
        <v>71</v>
      </c>
      <c r="B74" s="13" t="str">
        <f>'English Scores- Leveled papers'!B77</f>
        <v/>
      </c>
      <c r="C74" s="155" t="str">
        <f t="shared" si="2"/>
        <v/>
      </c>
      <c r="D74" s="40"/>
      <c r="E74" s="40"/>
      <c r="F74" s="40"/>
      <c r="G74" s="40"/>
      <c r="H74" s="40"/>
      <c r="I74" s="40"/>
    </row>
    <row r="75" spans="1:9" x14ac:dyDescent="0.2">
      <c r="A75" s="5">
        <v>72</v>
      </c>
      <c r="B75" s="13" t="str">
        <f>'English Scores- Leveled papers'!B78</f>
        <v/>
      </c>
      <c r="C75" s="155" t="str">
        <f t="shared" si="2"/>
        <v/>
      </c>
      <c r="D75" s="40"/>
      <c r="E75" s="40"/>
      <c r="F75" s="40"/>
      <c r="G75" s="40"/>
      <c r="H75" s="40"/>
      <c r="I75" s="40"/>
    </row>
    <row r="76" spans="1:9" x14ac:dyDescent="0.2">
      <c r="A76" s="5">
        <v>73</v>
      </c>
      <c r="B76" s="13" t="str">
        <f>'English Scores- Leveled papers'!B79</f>
        <v/>
      </c>
      <c r="C76" s="155" t="str">
        <f t="shared" si="2"/>
        <v/>
      </c>
      <c r="D76" s="40"/>
      <c r="E76" s="40"/>
      <c r="F76" s="40"/>
      <c r="G76" s="40"/>
      <c r="H76" s="40"/>
      <c r="I76" s="40"/>
    </row>
    <row r="77" spans="1:9" x14ac:dyDescent="0.2">
      <c r="A77" s="5">
        <v>74</v>
      </c>
      <c r="B77" s="13" t="str">
        <f>'English Scores- Leveled papers'!B80</f>
        <v/>
      </c>
      <c r="C77" s="155" t="str">
        <f t="shared" si="2"/>
        <v/>
      </c>
      <c r="D77" s="40"/>
      <c r="E77" s="40"/>
      <c r="F77" s="40"/>
      <c r="G77" s="40"/>
      <c r="H77" s="40"/>
      <c r="I77" s="40"/>
    </row>
    <row r="78" spans="1:9" x14ac:dyDescent="0.2">
      <c r="A78" s="5">
        <v>75</v>
      </c>
      <c r="B78" s="13" t="str">
        <f>'English Scores- Leveled papers'!B81</f>
        <v/>
      </c>
      <c r="C78" s="155" t="str">
        <f t="shared" si="2"/>
        <v/>
      </c>
      <c r="D78" s="40"/>
      <c r="E78" s="40"/>
      <c r="F78" s="40"/>
      <c r="G78" s="40"/>
      <c r="H78" s="40"/>
      <c r="I78" s="40"/>
    </row>
    <row r="79" spans="1:9" x14ac:dyDescent="0.2">
      <c r="A79" s="5">
        <v>76</v>
      </c>
      <c r="B79" s="13" t="str">
        <f>'English Scores- Leveled papers'!B82</f>
        <v/>
      </c>
      <c r="C79" s="155" t="str">
        <f t="shared" si="2"/>
        <v/>
      </c>
      <c r="D79" s="40"/>
      <c r="E79" s="40"/>
      <c r="F79" s="40"/>
      <c r="G79" s="40"/>
      <c r="H79" s="40"/>
      <c r="I79" s="40"/>
    </row>
    <row r="80" spans="1:9" x14ac:dyDescent="0.2">
      <c r="A80" s="5">
        <v>77</v>
      </c>
      <c r="B80" s="13" t="str">
        <f>'English Scores- Leveled papers'!B83</f>
        <v/>
      </c>
      <c r="C80" s="155" t="str">
        <f t="shared" si="2"/>
        <v/>
      </c>
      <c r="D80" s="40"/>
      <c r="E80" s="40"/>
      <c r="F80" s="40"/>
      <c r="G80" s="40"/>
      <c r="H80" s="40"/>
      <c r="I80" s="40"/>
    </row>
    <row r="81" spans="1:9" x14ac:dyDescent="0.2">
      <c r="A81" s="5">
        <v>78</v>
      </c>
      <c r="B81" s="13" t="str">
        <f>'English Scores- Leveled papers'!B84</f>
        <v/>
      </c>
      <c r="C81" s="155" t="str">
        <f t="shared" si="2"/>
        <v/>
      </c>
      <c r="D81" s="40"/>
      <c r="E81" s="40"/>
      <c r="F81" s="40"/>
      <c r="G81" s="40"/>
      <c r="H81" s="40"/>
      <c r="I81" s="40"/>
    </row>
    <row r="82" spans="1:9" x14ac:dyDescent="0.2">
      <c r="A82" s="5">
        <v>79</v>
      </c>
      <c r="B82" s="13" t="str">
        <f>'English Scores- Leveled papers'!B85</f>
        <v/>
      </c>
      <c r="C82" s="155" t="str">
        <f t="shared" si="2"/>
        <v/>
      </c>
      <c r="D82" s="40"/>
      <c r="E82" s="40"/>
      <c r="F82" s="40"/>
      <c r="G82" s="40"/>
      <c r="H82" s="40"/>
      <c r="I82" s="40"/>
    </row>
    <row r="83" spans="1:9" x14ac:dyDescent="0.2">
      <c r="A83" s="5">
        <v>80</v>
      </c>
      <c r="B83" s="13" t="str">
        <f>'English Scores- Leveled papers'!B86</f>
        <v/>
      </c>
      <c r="C83" s="155" t="str">
        <f t="shared" si="2"/>
        <v/>
      </c>
      <c r="D83" s="40"/>
      <c r="E83" s="40"/>
      <c r="F83" s="40"/>
      <c r="G83" s="40"/>
      <c r="H83" s="40"/>
      <c r="I83" s="40"/>
    </row>
    <row r="84" spans="1:9" x14ac:dyDescent="0.2">
      <c r="A84" s="5">
        <v>81</v>
      </c>
      <c r="B84" s="13" t="str">
        <f>'English Scores- Leveled papers'!B87</f>
        <v/>
      </c>
      <c r="C84" s="155" t="str">
        <f t="shared" si="2"/>
        <v/>
      </c>
      <c r="D84" s="40"/>
      <c r="E84" s="40"/>
      <c r="F84" s="40"/>
      <c r="G84" s="40"/>
      <c r="H84" s="40"/>
      <c r="I84" s="40"/>
    </row>
    <row r="85" spans="1:9" x14ac:dyDescent="0.2">
      <c r="A85" s="5">
        <v>82</v>
      </c>
      <c r="B85" s="13" t="str">
        <f>'English Scores- Leveled papers'!B88</f>
        <v/>
      </c>
      <c r="C85" s="155" t="str">
        <f t="shared" si="2"/>
        <v/>
      </c>
      <c r="D85" s="40"/>
      <c r="E85" s="40"/>
      <c r="F85" s="40"/>
      <c r="G85" s="40"/>
      <c r="H85" s="40"/>
      <c r="I85" s="40"/>
    </row>
    <row r="86" spans="1:9" x14ac:dyDescent="0.2">
      <c r="A86" s="5">
        <v>83</v>
      </c>
      <c r="B86" s="13" t="str">
        <f>'English Scores- Leveled papers'!B89</f>
        <v/>
      </c>
      <c r="C86" s="155" t="str">
        <f t="shared" si="2"/>
        <v/>
      </c>
      <c r="D86" s="40"/>
      <c r="E86" s="40"/>
      <c r="F86" s="40"/>
      <c r="G86" s="40"/>
      <c r="H86" s="40"/>
      <c r="I86" s="40"/>
    </row>
    <row r="87" spans="1:9" x14ac:dyDescent="0.2">
      <c r="A87" s="5">
        <v>84</v>
      </c>
      <c r="B87" s="13" t="str">
        <f>'English Scores- Leveled papers'!B90</f>
        <v/>
      </c>
      <c r="C87" s="155" t="str">
        <f t="shared" si="2"/>
        <v/>
      </c>
      <c r="D87" s="40"/>
      <c r="E87" s="40"/>
      <c r="F87" s="40"/>
      <c r="G87" s="40"/>
      <c r="H87" s="40"/>
      <c r="I87" s="40"/>
    </row>
    <row r="88" spans="1:9" x14ac:dyDescent="0.2">
      <c r="A88" s="5">
        <v>85</v>
      </c>
      <c r="B88" s="13" t="str">
        <f>'English Scores- Leveled papers'!B91</f>
        <v/>
      </c>
      <c r="C88" s="155" t="str">
        <f t="shared" si="2"/>
        <v/>
      </c>
      <c r="D88" s="40"/>
      <c r="E88" s="40"/>
      <c r="F88" s="40"/>
      <c r="G88" s="40"/>
      <c r="H88" s="40"/>
      <c r="I88" s="40"/>
    </row>
  </sheetData>
  <sheetProtection password="B1A6" sheet="1" objects="1" scenarios="1"/>
  <mergeCells count="4">
    <mergeCell ref="L13:M15"/>
    <mergeCell ref="L10:M12"/>
    <mergeCell ref="A3:B3"/>
    <mergeCell ref="A1:I1"/>
  </mergeCells>
  <phoneticPr fontId="40" type="noConversion"/>
  <dataValidations count="1">
    <dataValidation type="decimal" allowBlank="1" showInputMessage="1" showErrorMessage="1" sqref="D4:I88">
      <formula1>0</formula1>
      <formula2>8</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96"/>
  <sheetViews>
    <sheetView topLeftCell="A8" zoomScale="73" zoomScaleNormal="73" workbookViewId="0">
      <selection activeCell="E15" sqref="E15"/>
    </sheetView>
  </sheetViews>
  <sheetFormatPr defaultColWidth="11.42578125" defaultRowHeight="12.75" x14ac:dyDescent="0.2"/>
  <cols>
    <col min="1" max="1" width="20.140625" customWidth="1"/>
    <col min="7" max="7" width="21.42578125" customWidth="1"/>
    <col min="13" max="13" width="22.140625" customWidth="1"/>
  </cols>
  <sheetData>
    <row r="1" spans="1:18" ht="41.1" customHeight="1" x14ac:dyDescent="0.2">
      <c r="A1" s="862" t="s">
        <v>24</v>
      </c>
      <c r="B1" s="863"/>
      <c r="C1" s="863"/>
      <c r="D1" s="863"/>
      <c r="E1" s="863"/>
      <c r="F1" s="863"/>
      <c r="G1" s="863"/>
      <c r="H1" s="863"/>
      <c r="I1" s="863"/>
      <c r="J1" s="863"/>
      <c r="K1" s="863"/>
      <c r="L1" s="863"/>
      <c r="M1" s="863"/>
      <c r="N1" s="863"/>
      <c r="O1" s="863"/>
      <c r="P1" s="863"/>
      <c r="Q1" s="863"/>
      <c r="R1" s="863"/>
    </row>
    <row r="2" spans="1:18" ht="69" customHeight="1" x14ac:dyDescent="0.2">
      <c r="A2" s="872" t="s">
        <v>1989</v>
      </c>
      <c r="B2" s="872"/>
      <c r="C2" s="872"/>
      <c r="D2" s="872"/>
      <c r="E2" s="872"/>
      <c r="F2" s="872"/>
      <c r="G2" s="873" t="s">
        <v>1660</v>
      </c>
      <c r="H2" s="873"/>
      <c r="I2" s="873"/>
      <c r="J2" s="873"/>
      <c r="K2" s="873"/>
      <c r="L2" s="873"/>
      <c r="M2" s="874" t="s">
        <v>1779</v>
      </c>
      <c r="N2" s="874"/>
      <c r="O2" s="874"/>
      <c r="P2" s="874"/>
      <c r="Q2" s="874"/>
      <c r="R2" s="874"/>
    </row>
    <row r="3" spans="1:18" ht="69" customHeight="1" x14ac:dyDescent="0.2">
      <c r="A3" s="875" t="s">
        <v>1990</v>
      </c>
      <c r="B3" s="312" t="s">
        <v>1991</v>
      </c>
      <c r="C3" s="313" t="s">
        <v>1992</v>
      </c>
      <c r="D3" s="314" t="s">
        <v>1502</v>
      </c>
      <c r="E3" s="315" t="s">
        <v>1993</v>
      </c>
      <c r="F3" s="316" t="s">
        <v>1994</v>
      </c>
      <c r="G3" s="875" t="s">
        <v>1990</v>
      </c>
      <c r="H3" s="312" t="s">
        <v>1991</v>
      </c>
      <c r="I3" s="313" t="s">
        <v>1992</v>
      </c>
      <c r="J3" s="314" t="s">
        <v>1502</v>
      </c>
      <c r="K3" s="315" t="s">
        <v>1993</v>
      </c>
      <c r="L3" s="316" t="s">
        <v>1994</v>
      </c>
      <c r="M3" s="875" t="s">
        <v>1990</v>
      </c>
      <c r="N3" s="312" t="s">
        <v>1991</v>
      </c>
      <c r="O3" s="313" t="s">
        <v>1992</v>
      </c>
      <c r="P3" s="314" t="s">
        <v>1502</v>
      </c>
      <c r="Q3" s="315" t="s">
        <v>1993</v>
      </c>
      <c r="R3" s="316" t="s">
        <v>1994</v>
      </c>
    </row>
    <row r="4" spans="1:18" ht="125.1" customHeight="1" x14ac:dyDescent="0.2">
      <c r="A4" s="876"/>
      <c r="B4" s="317" t="s">
        <v>1995</v>
      </c>
      <c r="C4" s="318" t="s">
        <v>1929</v>
      </c>
      <c r="D4" s="319" t="s">
        <v>1931</v>
      </c>
      <c r="E4" s="320" t="s">
        <v>1932</v>
      </c>
      <c r="F4" s="321" t="s">
        <v>1875</v>
      </c>
      <c r="G4" s="876"/>
      <c r="H4" s="317" t="s">
        <v>1995</v>
      </c>
      <c r="I4" s="318" t="s">
        <v>1929</v>
      </c>
      <c r="J4" s="319" t="s">
        <v>1931</v>
      </c>
      <c r="K4" s="320" t="s">
        <v>1932</v>
      </c>
      <c r="L4" s="321" t="s">
        <v>1875</v>
      </c>
      <c r="M4" s="876"/>
      <c r="N4" s="317" t="s">
        <v>1995</v>
      </c>
      <c r="O4" s="318" t="s">
        <v>1929</v>
      </c>
      <c r="P4" s="319" t="s">
        <v>1931</v>
      </c>
      <c r="Q4" s="320" t="s">
        <v>1932</v>
      </c>
      <c r="R4" s="321" t="s">
        <v>1875</v>
      </c>
    </row>
    <row r="5" spans="1:18" ht="51" customHeight="1" x14ac:dyDescent="0.2">
      <c r="A5" s="322" t="s">
        <v>1876</v>
      </c>
      <c r="B5" s="323">
        <f>IFERROR(AVERAGE(B6:B89), "")</f>
        <v>3.5</v>
      </c>
      <c r="C5" s="323">
        <f>IFERROR(AVERAGE(C6:C89), "")</f>
        <v>3.25</v>
      </c>
      <c r="D5" s="323">
        <f>IFERROR(AVERAGE(D6:D89), "")</f>
        <v>3.25</v>
      </c>
      <c r="E5" s="323">
        <f>IFERROR(AVERAGE(E6:E89), "")</f>
        <v>3.1666666666666665</v>
      </c>
      <c r="F5" s="436" t="s">
        <v>1877</v>
      </c>
      <c r="G5" s="322" t="s">
        <v>1876</v>
      </c>
      <c r="H5" s="323" t="str">
        <f>IFERROR(AVERAGE(H6:H89), "")</f>
        <v/>
      </c>
      <c r="I5" s="323" t="str">
        <f>IFERROR(AVERAGE(I6:I89), "")</f>
        <v/>
      </c>
      <c r="J5" s="323" t="str">
        <f>IFERROR(AVERAGE(J6:J89), "")</f>
        <v/>
      </c>
      <c r="K5" s="323" t="str">
        <f>IFERROR(AVERAGE(K6:K89), "")</f>
        <v/>
      </c>
      <c r="L5" s="323" t="str">
        <f>IFERROR(AVERAGE(L6:L89), "")</f>
        <v/>
      </c>
      <c r="M5" s="322" t="s">
        <v>1876</v>
      </c>
      <c r="N5" s="323" t="str">
        <f>IFERROR(AVERAGE(N6:N89), "")</f>
        <v/>
      </c>
      <c r="O5" s="323" t="str">
        <f>IFERROR(AVERAGE(O6:O89), "")</f>
        <v/>
      </c>
      <c r="P5" s="323" t="str">
        <f>IFERROR(AVERAGE(P6:P89), "")</f>
        <v/>
      </c>
      <c r="Q5" s="323" t="str">
        <f>IFERROR(AVERAGE(Q6:Q89), "")</f>
        <v/>
      </c>
      <c r="R5" s="436" t="s">
        <v>1878</v>
      </c>
    </row>
    <row r="6" spans="1:18" x14ac:dyDescent="0.2">
      <c r="A6" s="264" t="str">
        <f>'English Scores- Leveled papers'!B7</f>
        <v>V. Nirmala</v>
      </c>
      <c r="B6" s="324"/>
      <c r="C6" s="324"/>
      <c r="D6" s="324"/>
      <c r="E6" s="324"/>
      <c r="F6" s="465"/>
      <c r="G6" s="264" t="str">
        <f>A6</f>
        <v>V. Nirmala</v>
      </c>
      <c r="H6" s="324"/>
      <c r="I6" s="324"/>
      <c r="J6" s="324"/>
      <c r="K6" s="324"/>
      <c r="L6" s="324"/>
      <c r="M6" s="264" t="str">
        <f>G6</f>
        <v>V. Nirmala</v>
      </c>
      <c r="N6" s="324"/>
      <c r="O6" s="324"/>
      <c r="P6" s="324"/>
      <c r="Q6" s="324"/>
      <c r="R6" s="465"/>
    </row>
    <row r="7" spans="1:18" x14ac:dyDescent="0.2">
      <c r="A7" s="437" t="str">
        <f>'English Scores- Leveled papers'!B8</f>
        <v>V.Sagar</v>
      </c>
      <c r="B7" s="324"/>
      <c r="C7" s="324"/>
      <c r="D7" s="324"/>
      <c r="E7" s="324"/>
      <c r="F7" s="465"/>
      <c r="G7" s="437" t="str">
        <f t="shared" ref="G7:G69" si="0">A7</f>
        <v>V.Sagar</v>
      </c>
      <c r="H7" s="324"/>
      <c r="I7" s="324"/>
      <c r="J7" s="324"/>
      <c r="K7" s="324"/>
      <c r="L7" s="324"/>
      <c r="M7" s="437" t="str">
        <f t="shared" ref="M7:M69" si="1">G7</f>
        <v>V.Sagar</v>
      </c>
      <c r="N7" s="324"/>
      <c r="O7" s="324"/>
      <c r="P7" s="324"/>
      <c r="Q7" s="324"/>
      <c r="R7" s="465"/>
    </row>
    <row r="8" spans="1:18" x14ac:dyDescent="0.2">
      <c r="A8" s="437" t="str">
        <f>'English Scores- Leveled papers'!B9</f>
        <v>Sana Begum</v>
      </c>
      <c r="B8" s="324"/>
      <c r="C8" s="324"/>
      <c r="D8" s="324"/>
      <c r="E8" s="324"/>
      <c r="F8" s="465"/>
      <c r="G8" s="437" t="str">
        <f t="shared" si="0"/>
        <v>Sana Begum</v>
      </c>
      <c r="H8" s="324"/>
      <c r="I8" s="324"/>
      <c r="J8" s="324"/>
      <c r="K8" s="324"/>
      <c r="L8" s="324"/>
      <c r="M8" s="437" t="str">
        <f t="shared" si="1"/>
        <v>Sana Begum</v>
      </c>
      <c r="N8" s="324"/>
      <c r="O8" s="324"/>
      <c r="P8" s="324"/>
      <c r="Q8" s="324"/>
      <c r="R8" s="465"/>
    </row>
    <row r="9" spans="1:18" x14ac:dyDescent="0.2">
      <c r="A9" s="437" t="str">
        <f>'English Scores- Leveled papers'!B10</f>
        <v>Yogesh Raj</v>
      </c>
      <c r="B9" s="324">
        <v>3</v>
      </c>
      <c r="C9" s="324">
        <v>2</v>
      </c>
      <c r="D9" s="324">
        <v>3</v>
      </c>
      <c r="E9" s="324">
        <v>3</v>
      </c>
      <c r="F9" s="465"/>
      <c r="G9" s="437" t="str">
        <f t="shared" si="0"/>
        <v>Yogesh Raj</v>
      </c>
      <c r="H9" s="324"/>
      <c r="I9" s="324"/>
      <c r="J9" s="324"/>
      <c r="K9" s="324"/>
      <c r="L9" s="324"/>
      <c r="M9" s="437" t="str">
        <f t="shared" si="1"/>
        <v>Yogesh Raj</v>
      </c>
      <c r="N9" s="324"/>
      <c r="O9" s="324"/>
      <c r="P9" s="324"/>
      <c r="Q9" s="324"/>
      <c r="R9" s="465"/>
    </row>
    <row r="10" spans="1:18" x14ac:dyDescent="0.2">
      <c r="A10" s="437" t="str">
        <f>'English Scores- Leveled papers'!B11</f>
        <v>U.Divya</v>
      </c>
      <c r="B10" s="324"/>
      <c r="C10" s="324"/>
      <c r="D10" s="324"/>
      <c r="E10" s="324"/>
      <c r="F10" s="465"/>
      <c r="G10" s="437" t="str">
        <f t="shared" si="0"/>
        <v>U.Divya</v>
      </c>
      <c r="H10" s="324"/>
      <c r="I10" s="324"/>
      <c r="J10" s="324"/>
      <c r="K10" s="324"/>
      <c r="L10" s="324"/>
      <c r="M10" s="437" t="str">
        <f t="shared" si="1"/>
        <v>U.Divya</v>
      </c>
      <c r="N10" s="324"/>
      <c r="O10" s="324"/>
      <c r="P10" s="324"/>
      <c r="Q10" s="324"/>
      <c r="R10" s="465"/>
    </row>
    <row r="11" spans="1:18" x14ac:dyDescent="0.2">
      <c r="A11" s="437" t="str">
        <f>'English Scores- Leveled papers'!B12</f>
        <v>G. Srikanth</v>
      </c>
      <c r="B11" s="324"/>
      <c r="C11" s="324"/>
      <c r="D11" s="324"/>
      <c r="E11" s="324"/>
      <c r="F11" s="465"/>
      <c r="G11" s="437" t="str">
        <f t="shared" si="0"/>
        <v>G. Srikanth</v>
      </c>
      <c r="H11" s="324"/>
      <c r="I11" s="324"/>
      <c r="J11" s="324"/>
      <c r="K11" s="324"/>
      <c r="L11" s="324"/>
      <c r="M11" s="437" t="str">
        <f t="shared" si="1"/>
        <v>G. Srikanth</v>
      </c>
      <c r="N11" s="324"/>
      <c r="O11" s="324"/>
      <c r="P11" s="324"/>
      <c r="Q11" s="324"/>
      <c r="R11" s="465"/>
    </row>
    <row r="12" spans="1:18" x14ac:dyDescent="0.2">
      <c r="A12" s="437" t="str">
        <f>'English Scores- Leveled papers'!B13</f>
        <v>A. Maheshwari</v>
      </c>
      <c r="B12" s="324"/>
      <c r="C12" s="324"/>
      <c r="D12" s="324"/>
      <c r="E12" s="324"/>
      <c r="F12" s="465"/>
      <c r="G12" s="437" t="str">
        <f t="shared" si="0"/>
        <v>A. Maheshwari</v>
      </c>
      <c r="H12" s="324"/>
      <c r="I12" s="324"/>
      <c r="J12" s="324"/>
      <c r="K12" s="324"/>
      <c r="L12" s="324"/>
      <c r="M12" s="437" t="str">
        <f t="shared" si="1"/>
        <v>A. Maheshwari</v>
      </c>
      <c r="N12" s="324"/>
      <c r="O12" s="324"/>
      <c r="P12" s="324"/>
      <c r="Q12" s="324"/>
      <c r="R12" s="465"/>
    </row>
    <row r="13" spans="1:18" x14ac:dyDescent="0.2">
      <c r="A13" s="437" t="str">
        <f>'English Scores- Leveled papers'!B14</f>
        <v>B. Vaishnavi</v>
      </c>
      <c r="B13" s="324"/>
      <c r="C13" s="324"/>
      <c r="D13" s="324"/>
      <c r="E13" s="324"/>
      <c r="F13" s="465"/>
      <c r="G13" s="437" t="str">
        <f t="shared" si="0"/>
        <v>B. Vaishnavi</v>
      </c>
      <c r="H13" s="324"/>
      <c r="I13" s="324"/>
      <c r="J13" s="324"/>
      <c r="K13" s="324"/>
      <c r="L13" s="324"/>
      <c r="M13" s="437" t="str">
        <f t="shared" si="1"/>
        <v>B. Vaishnavi</v>
      </c>
      <c r="N13" s="324"/>
      <c r="O13" s="324"/>
      <c r="P13" s="324"/>
      <c r="Q13" s="324"/>
      <c r="R13" s="465"/>
    </row>
    <row r="14" spans="1:18" x14ac:dyDescent="0.2">
      <c r="A14" s="437" t="str">
        <f>'English Scores- Leveled papers'!B15</f>
        <v>Firdouse Farheen</v>
      </c>
      <c r="B14" s="324"/>
      <c r="C14" s="324"/>
      <c r="D14" s="324"/>
      <c r="E14" s="324"/>
      <c r="F14" s="465"/>
      <c r="G14" s="437" t="str">
        <f t="shared" si="0"/>
        <v>Firdouse Farheen</v>
      </c>
      <c r="H14" s="324"/>
      <c r="I14" s="324"/>
      <c r="J14" s="324"/>
      <c r="K14" s="324"/>
      <c r="L14" s="324"/>
      <c r="M14" s="437" t="str">
        <f t="shared" si="1"/>
        <v>Firdouse Farheen</v>
      </c>
      <c r="N14" s="324"/>
      <c r="O14" s="324"/>
      <c r="P14" s="324"/>
      <c r="Q14" s="324"/>
      <c r="R14" s="465"/>
    </row>
    <row r="15" spans="1:18" x14ac:dyDescent="0.2">
      <c r="A15" s="437" t="str">
        <f>'English Scores- Leveled papers'!B16</f>
        <v>Md. Shoeb</v>
      </c>
      <c r="B15" s="324">
        <v>4</v>
      </c>
      <c r="C15" s="324">
        <v>3</v>
      </c>
      <c r="D15" s="324">
        <v>3</v>
      </c>
      <c r="E15" s="324">
        <v>3</v>
      </c>
      <c r="F15" s="465"/>
      <c r="G15" s="437" t="str">
        <f t="shared" si="0"/>
        <v>Md. Shoeb</v>
      </c>
      <c r="H15" s="324"/>
      <c r="I15" s="324"/>
      <c r="J15" s="324"/>
      <c r="K15" s="324"/>
      <c r="L15" s="324"/>
      <c r="M15" s="437" t="str">
        <f t="shared" si="1"/>
        <v>Md. Shoeb</v>
      </c>
      <c r="N15" s="324"/>
      <c r="O15" s="324"/>
      <c r="P15" s="324"/>
      <c r="Q15" s="324"/>
      <c r="R15" s="465"/>
    </row>
    <row r="16" spans="1:18" x14ac:dyDescent="0.2">
      <c r="A16" s="437" t="str">
        <f>'English Scores- Leveled papers'!B17</f>
        <v>M. Rajeshwari</v>
      </c>
      <c r="B16" s="324">
        <v>3</v>
      </c>
      <c r="C16" s="324">
        <v>3</v>
      </c>
      <c r="D16" s="324">
        <v>3</v>
      </c>
      <c r="E16" s="324">
        <v>3</v>
      </c>
      <c r="F16" s="465"/>
      <c r="G16" s="437" t="str">
        <f t="shared" si="0"/>
        <v>M. Rajeshwari</v>
      </c>
      <c r="H16" s="324"/>
      <c r="I16" s="324"/>
      <c r="J16" s="324"/>
      <c r="K16" s="324"/>
      <c r="L16" s="324"/>
      <c r="M16" s="437" t="str">
        <f t="shared" si="1"/>
        <v>M. Rajeshwari</v>
      </c>
      <c r="N16" s="324"/>
      <c r="O16" s="324"/>
      <c r="P16" s="324"/>
      <c r="Q16" s="324"/>
      <c r="R16" s="465"/>
    </row>
    <row r="17" spans="1:18" x14ac:dyDescent="0.2">
      <c r="A17" s="437" t="str">
        <f>'English Scores- Leveled papers'!B18</f>
        <v>B. Ramu</v>
      </c>
      <c r="B17" s="324"/>
      <c r="C17" s="324"/>
      <c r="D17" s="324"/>
      <c r="E17" s="324"/>
      <c r="F17" s="465"/>
      <c r="G17" s="437" t="str">
        <f t="shared" si="0"/>
        <v>B. Ramu</v>
      </c>
      <c r="H17" s="324"/>
      <c r="I17" s="324"/>
      <c r="J17" s="324"/>
      <c r="K17" s="324"/>
      <c r="L17" s="324"/>
      <c r="M17" s="437" t="str">
        <f t="shared" si="1"/>
        <v>B. Ramu</v>
      </c>
      <c r="N17" s="324"/>
      <c r="O17" s="324"/>
      <c r="P17" s="324"/>
      <c r="Q17" s="324"/>
      <c r="R17" s="465"/>
    </row>
    <row r="18" spans="1:18" x14ac:dyDescent="0.2">
      <c r="A18" s="437" t="str">
        <f>'English Scores- Leveled papers'!B19</f>
        <v>Yasmeen Fathima</v>
      </c>
      <c r="B18" s="324">
        <v>4</v>
      </c>
      <c r="C18" s="324">
        <v>3</v>
      </c>
      <c r="D18" s="324">
        <v>3</v>
      </c>
      <c r="E18" s="324">
        <v>3</v>
      </c>
      <c r="F18" s="465"/>
      <c r="G18" s="437" t="str">
        <f t="shared" si="0"/>
        <v>Yasmeen Fathima</v>
      </c>
      <c r="H18" s="324"/>
      <c r="I18" s="324"/>
      <c r="J18" s="324"/>
      <c r="K18" s="324"/>
      <c r="L18" s="324"/>
      <c r="M18" s="437" t="str">
        <f t="shared" si="1"/>
        <v>Yasmeen Fathima</v>
      </c>
      <c r="N18" s="324"/>
      <c r="O18" s="324"/>
      <c r="P18" s="324"/>
      <c r="Q18" s="324"/>
      <c r="R18" s="465"/>
    </row>
    <row r="19" spans="1:18" x14ac:dyDescent="0.2">
      <c r="A19" s="437" t="str">
        <f>'English Scores- Leveled papers'!B20</f>
        <v>Asra</v>
      </c>
      <c r="B19" s="324"/>
      <c r="C19" s="324"/>
      <c r="D19" s="324"/>
      <c r="E19" s="324"/>
      <c r="F19" s="465"/>
      <c r="G19" s="437" t="str">
        <f t="shared" si="0"/>
        <v>Asra</v>
      </c>
      <c r="H19" s="324"/>
      <c r="I19" s="324"/>
      <c r="J19" s="324"/>
      <c r="K19" s="324"/>
      <c r="L19" s="324"/>
      <c r="M19" s="437" t="str">
        <f t="shared" si="1"/>
        <v>Asra</v>
      </c>
      <c r="N19" s="324"/>
      <c r="O19" s="324"/>
      <c r="P19" s="324"/>
      <c r="Q19" s="324"/>
      <c r="R19" s="465"/>
    </row>
    <row r="20" spans="1:18" x14ac:dyDescent="0.2">
      <c r="A20" s="437" t="str">
        <f>'English Scores- Leveled papers'!B21</f>
        <v>Siddiqua fatima</v>
      </c>
      <c r="B20" s="324"/>
      <c r="C20" s="324"/>
      <c r="D20" s="324"/>
      <c r="E20" s="324"/>
      <c r="F20" s="465"/>
      <c r="G20" s="437" t="str">
        <f t="shared" si="0"/>
        <v>Siddiqua fatima</v>
      </c>
      <c r="H20" s="324"/>
      <c r="I20" s="324"/>
      <c r="J20" s="324"/>
      <c r="K20" s="324"/>
      <c r="L20" s="324"/>
      <c r="M20" s="437" t="str">
        <f t="shared" si="1"/>
        <v>Siddiqua fatima</v>
      </c>
      <c r="N20" s="324"/>
      <c r="O20" s="324"/>
      <c r="P20" s="324"/>
      <c r="Q20" s="324"/>
      <c r="R20" s="465"/>
    </row>
    <row r="21" spans="1:18" x14ac:dyDescent="0.2">
      <c r="A21" s="437" t="str">
        <f>'English Scores- Leveled papers'!B22</f>
        <v>K.Akshitha</v>
      </c>
      <c r="B21" s="324"/>
      <c r="C21" s="324"/>
      <c r="D21" s="324"/>
      <c r="E21" s="324"/>
      <c r="F21" s="465"/>
      <c r="G21" s="437" t="str">
        <f t="shared" si="0"/>
        <v>K.Akshitha</v>
      </c>
      <c r="H21" s="324"/>
      <c r="I21" s="324"/>
      <c r="J21" s="324"/>
      <c r="K21" s="324"/>
      <c r="L21" s="324"/>
      <c r="M21" s="437" t="str">
        <f t="shared" si="1"/>
        <v>K.Akshitha</v>
      </c>
      <c r="N21" s="324"/>
      <c r="O21" s="324"/>
      <c r="P21" s="324"/>
      <c r="Q21" s="324"/>
      <c r="R21" s="465"/>
    </row>
    <row r="22" spans="1:18" x14ac:dyDescent="0.2">
      <c r="A22" s="437" t="str">
        <f>'English Scores- Leveled papers'!B23</f>
        <v>S. Payal</v>
      </c>
      <c r="B22" s="324">
        <v>3</v>
      </c>
      <c r="C22" s="324">
        <v>3</v>
      </c>
      <c r="D22" s="324">
        <v>2</v>
      </c>
      <c r="E22" s="324">
        <v>3</v>
      </c>
      <c r="F22" s="465"/>
      <c r="G22" s="437" t="str">
        <f t="shared" si="0"/>
        <v>S. Payal</v>
      </c>
      <c r="H22" s="324"/>
      <c r="I22" s="324"/>
      <c r="J22" s="324"/>
      <c r="K22" s="324"/>
      <c r="L22" s="324"/>
      <c r="M22" s="437" t="str">
        <f t="shared" si="1"/>
        <v>S. Payal</v>
      </c>
      <c r="N22" s="324"/>
      <c r="O22" s="324"/>
      <c r="P22" s="324"/>
      <c r="Q22" s="324"/>
      <c r="R22" s="465"/>
    </row>
    <row r="23" spans="1:18" x14ac:dyDescent="0.2">
      <c r="A23" s="437" t="str">
        <f>'English Scores- Leveled papers'!B24</f>
        <v>S. Prerna</v>
      </c>
      <c r="B23" s="324"/>
      <c r="C23" s="324"/>
      <c r="D23" s="324"/>
      <c r="E23" s="324"/>
      <c r="F23" s="465"/>
      <c r="G23" s="437" t="str">
        <f t="shared" si="0"/>
        <v>S. Prerna</v>
      </c>
      <c r="H23" s="324"/>
      <c r="I23" s="324"/>
      <c r="J23" s="324"/>
      <c r="K23" s="324"/>
      <c r="L23" s="324"/>
      <c r="M23" s="437" t="str">
        <f t="shared" si="1"/>
        <v>S. Prerna</v>
      </c>
      <c r="N23" s="324"/>
      <c r="O23" s="324"/>
      <c r="P23" s="324"/>
      <c r="Q23" s="324"/>
      <c r="R23" s="465"/>
    </row>
    <row r="24" spans="1:18" x14ac:dyDescent="0.2">
      <c r="A24" s="437" t="str">
        <f>'English Scores- Leveled papers'!B25</f>
        <v>E. Jyothi</v>
      </c>
      <c r="B24" s="324"/>
      <c r="C24" s="324"/>
      <c r="D24" s="324"/>
      <c r="E24" s="324"/>
      <c r="F24" s="465"/>
      <c r="G24" s="437" t="str">
        <f t="shared" si="0"/>
        <v>E. Jyothi</v>
      </c>
      <c r="H24" s="324"/>
      <c r="I24" s="324"/>
      <c r="J24" s="324"/>
      <c r="K24" s="324"/>
      <c r="L24" s="324"/>
      <c r="M24" s="437" t="str">
        <f t="shared" si="1"/>
        <v>E. Jyothi</v>
      </c>
      <c r="N24" s="324"/>
      <c r="O24" s="324"/>
      <c r="P24" s="324"/>
      <c r="Q24" s="324"/>
      <c r="R24" s="465"/>
    </row>
    <row r="25" spans="1:18" x14ac:dyDescent="0.2">
      <c r="A25" s="437" t="str">
        <f>'English Scores- Leveled papers'!B26</f>
        <v>K. Akhil</v>
      </c>
      <c r="B25" s="324"/>
      <c r="C25" s="324"/>
      <c r="D25" s="324"/>
      <c r="E25" s="324"/>
      <c r="F25" s="466"/>
      <c r="G25" s="437" t="str">
        <f t="shared" si="0"/>
        <v>K. Akhil</v>
      </c>
      <c r="H25" s="324"/>
      <c r="I25" s="324"/>
      <c r="J25" s="324"/>
      <c r="K25" s="324"/>
      <c r="L25" s="720"/>
      <c r="M25" s="437" t="str">
        <f t="shared" si="1"/>
        <v>K. Akhil</v>
      </c>
      <c r="N25" s="324"/>
      <c r="O25" s="324"/>
      <c r="P25" s="324"/>
      <c r="Q25" s="324"/>
      <c r="R25" s="466"/>
    </row>
    <row r="26" spans="1:18" x14ac:dyDescent="0.2">
      <c r="A26" s="437" t="str">
        <f>'English Scores- Leveled papers'!B27</f>
        <v>K. Gowtham</v>
      </c>
      <c r="B26" s="324">
        <v>4</v>
      </c>
      <c r="C26" s="324">
        <v>3</v>
      </c>
      <c r="D26" s="324">
        <v>3</v>
      </c>
      <c r="E26" s="324">
        <v>3</v>
      </c>
      <c r="F26" s="466"/>
      <c r="G26" s="437" t="str">
        <f t="shared" si="0"/>
        <v>K. Gowtham</v>
      </c>
      <c r="H26" s="324"/>
      <c r="I26" s="324"/>
      <c r="J26" s="324"/>
      <c r="K26" s="324"/>
      <c r="L26" s="720"/>
      <c r="M26" s="437" t="str">
        <f t="shared" si="1"/>
        <v>K. Gowtham</v>
      </c>
      <c r="N26" s="324"/>
      <c r="O26" s="324"/>
      <c r="P26" s="324"/>
      <c r="Q26" s="324"/>
      <c r="R26" s="466"/>
    </row>
    <row r="27" spans="1:18" x14ac:dyDescent="0.2">
      <c r="A27" s="437" t="str">
        <f>'English Scores- Leveled papers'!B28</f>
        <v xml:space="preserve">Juveriya </v>
      </c>
      <c r="B27" s="324"/>
      <c r="C27" s="324"/>
      <c r="D27" s="324"/>
      <c r="E27" s="324"/>
      <c r="F27" s="466"/>
      <c r="G27" s="437" t="str">
        <f t="shared" si="0"/>
        <v xml:space="preserve">Juveriya </v>
      </c>
      <c r="H27" s="324"/>
      <c r="I27" s="324"/>
      <c r="J27" s="324"/>
      <c r="K27" s="324"/>
      <c r="L27" s="720"/>
      <c r="M27" s="437" t="str">
        <f t="shared" si="1"/>
        <v xml:space="preserve">Juveriya </v>
      </c>
      <c r="N27" s="324"/>
      <c r="O27" s="324"/>
      <c r="P27" s="324"/>
      <c r="Q27" s="324"/>
      <c r="R27" s="466"/>
    </row>
    <row r="28" spans="1:18" x14ac:dyDescent="0.2">
      <c r="A28" s="437" t="str">
        <f>'English Scores- Leveled papers'!B29</f>
        <v>Faisal</v>
      </c>
      <c r="B28" s="324"/>
      <c r="C28" s="324"/>
      <c r="D28" s="324"/>
      <c r="E28" s="324"/>
      <c r="F28" s="466"/>
      <c r="G28" s="437" t="str">
        <f t="shared" si="0"/>
        <v>Faisal</v>
      </c>
      <c r="H28" s="324"/>
      <c r="I28" s="324"/>
      <c r="J28" s="324"/>
      <c r="K28" s="324"/>
      <c r="L28" s="720"/>
      <c r="M28" s="437" t="str">
        <f t="shared" si="1"/>
        <v>Faisal</v>
      </c>
      <c r="N28" s="324"/>
      <c r="O28" s="324"/>
      <c r="P28" s="324"/>
      <c r="Q28" s="324"/>
      <c r="R28" s="466"/>
    </row>
    <row r="29" spans="1:18" x14ac:dyDescent="0.2">
      <c r="A29" s="437" t="str">
        <f>'English Scores- Leveled papers'!B30</f>
        <v>Subhan</v>
      </c>
      <c r="B29" s="324"/>
      <c r="C29" s="324"/>
      <c r="D29" s="324"/>
      <c r="E29" s="324"/>
      <c r="F29" s="466"/>
      <c r="G29" s="437" t="str">
        <f t="shared" si="0"/>
        <v>Subhan</v>
      </c>
      <c r="H29" s="324"/>
      <c r="I29" s="324"/>
      <c r="J29" s="324"/>
      <c r="K29" s="324"/>
      <c r="L29" s="720"/>
      <c r="M29" s="437" t="str">
        <f t="shared" si="1"/>
        <v>Subhan</v>
      </c>
      <c r="N29" s="324"/>
      <c r="O29" s="324"/>
      <c r="P29" s="324"/>
      <c r="Q29" s="324"/>
      <c r="R29" s="466"/>
    </row>
    <row r="30" spans="1:18" x14ac:dyDescent="0.2">
      <c r="A30" s="437" t="str">
        <f>'English Scores- Leveled papers'!B31</f>
        <v>Maya</v>
      </c>
      <c r="B30" s="324"/>
      <c r="C30" s="324"/>
      <c r="D30" s="324"/>
      <c r="E30" s="324"/>
      <c r="F30" s="466"/>
      <c r="G30" s="437" t="str">
        <f t="shared" si="0"/>
        <v>Maya</v>
      </c>
      <c r="H30" s="324"/>
      <c r="I30" s="324"/>
      <c r="J30" s="324"/>
      <c r="K30" s="324"/>
      <c r="L30" s="720"/>
      <c r="M30" s="437" t="str">
        <f t="shared" si="1"/>
        <v>Maya</v>
      </c>
      <c r="N30" s="324"/>
      <c r="O30" s="324"/>
      <c r="P30" s="324"/>
      <c r="Q30" s="324"/>
      <c r="R30" s="466"/>
    </row>
    <row r="31" spans="1:18" x14ac:dyDescent="0.2">
      <c r="A31" s="437" t="str">
        <f>'English Scores- Leveled papers'!B32</f>
        <v>Krish</v>
      </c>
      <c r="B31" s="324"/>
      <c r="C31" s="324"/>
      <c r="D31" s="324"/>
      <c r="E31" s="324"/>
      <c r="F31" s="466"/>
      <c r="G31" s="437" t="str">
        <f t="shared" si="0"/>
        <v>Krish</v>
      </c>
      <c r="H31" s="324"/>
      <c r="I31" s="324"/>
      <c r="J31" s="324"/>
      <c r="K31" s="324"/>
      <c r="L31" s="720"/>
      <c r="M31" s="437" t="str">
        <f t="shared" si="1"/>
        <v>Krish</v>
      </c>
      <c r="N31" s="324"/>
      <c r="O31" s="324"/>
      <c r="P31" s="324"/>
      <c r="Q31" s="324"/>
      <c r="R31" s="466"/>
    </row>
    <row r="32" spans="1:18" x14ac:dyDescent="0.2">
      <c r="A32" s="437" t="str">
        <f>'English Scores- Leveled papers'!B33</f>
        <v>Nishita</v>
      </c>
      <c r="B32" s="324"/>
      <c r="C32" s="324"/>
      <c r="D32" s="324"/>
      <c r="E32" s="324"/>
      <c r="F32" s="466"/>
      <c r="G32" s="437" t="str">
        <f t="shared" si="0"/>
        <v>Nishita</v>
      </c>
      <c r="H32" s="324"/>
      <c r="I32" s="324"/>
      <c r="J32" s="324"/>
      <c r="K32" s="324"/>
      <c r="L32" s="720"/>
      <c r="M32" s="437" t="str">
        <f t="shared" si="1"/>
        <v>Nishita</v>
      </c>
      <c r="N32" s="324"/>
      <c r="O32" s="324"/>
      <c r="P32" s="324"/>
      <c r="Q32" s="324"/>
      <c r="R32" s="466"/>
    </row>
    <row r="33" spans="1:18" x14ac:dyDescent="0.2">
      <c r="A33" s="437" t="str">
        <f>'English Scores- Leveled papers'!B34</f>
        <v>B Akhil</v>
      </c>
      <c r="B33" s="324">
        <v>3</v>
      </c>
      <c r="C33" s="324">
        <v>4</v>
      </c>
      <c r="D33" s="324">
        <v>3</v>
      </c>
      <c r="E33" s="324">
        <v>3</v>
      </c>
      <c r="F33" s="466"/>
      <c r="G33" s="437" t="str">
        <f t="shared" si="0"/>
        <v>B Akhil</v>
      </c>
      <c r="H33" s="324"/>
      <c r="I33" s="324"/>
      <c r="J33" s="324"/>
      <c r="K33" s="324"/>
      <c r="L33" s="720"/>
      <c r="M33" s="437" t="str">
        <f t="shared" si="1"/>
        <v>B Akhil</v>
      </c>
      <c r="N33" s="324"/>
      <c r="O33" s="324"/>
      <c r="P33" s="324"/>
      <c r="Q33" s="324"/>
      <c r="R33" s="466"/>
    </row>
    <row r="34" spans="1:18" ht="15" customHeight="1" x14ac:dyDescent="0.2">
      <c r="A34" s="437" t="str">
        <f>'English Scores- Leveled papers'!B35</f>
        <v>Muskan Begum</v>
      </c>
      <c r="B34" s="324"/>
      <c r="C34" s="324"/>
      <c r="D34" s="324"/>
      <c r="E34" s="324"/>
      <c r="F34" s="466"/>
      <c r="G34" s="437" t="str">
        <f t="shared" si="0"/>
        <v>Muskan Begum</v>
      </c>
      <c r="H34" s="324"/>
      <c r="I34" s="324"/>
      <c r="J34" s="324"/>
      <c r="K34" s="324"/>
      <c r="L34" s="720"/>
      <c r="M34" s="437" t="str">
        <f t="shared" si="1"/>
        <v>Muskan Begum</v>
      </c>
      <c r="N34" s="324"/>
      <c r="O34" s="324"/>
      <c r="P34" s="324"/>
      <c r="Q34" s="324"/>
      <c r="R34" s="466"/>
    </row>
    <row r="35" spans="1:18" ht="15" customHeight="1" x14ac:dyDescent="0.2">
      <c r="A35" s="437" t="str">
        <f>'English Scores- Leveled papers'!B36</f>
        <v>Insha Khan</v>
      </c>
      <c r="B35" s="324">
        <v>3</v>
      </c>
      <c r="C35" s="324">
        <v>3</v>
      </c>
      <c r="D35" s="324">
        <v>4</v>
      </c>
      <c r="E35" s="324">
        <v>4</v>
      </c>
      <c r="F35" s="466"/>
      <c r="G35" s="437" t="str">
        <f t="shared" si="0"/>
        <v>Insha Khan</v>
      </c>
      <c r="H35" s="324"/>
      <c r="I35" s="324"/>
      <c r="J35" s="324"/>
      <c r="K35" s="324"/>
      <c r="L35" s="720"/>
      <c r="M35" s="437" t="str">
        <f t="shared" si="1"/>
        <v>Insha Khan</v>
      </c>
      <c r="N35" s="324"/>
      <c r="O35" s="324"/>
      <c r="P35" s="324"/>
      <c r="Q35" s="324"/>
      <c r="R35" s="466"/>
    </row>
    <row r="36" spans="1:18" ht="15" customHeight="1" x14ac:dyDescent="0.2">
      <c r="A36" s="437" t="str">
        <f>'English Scores- Leveled papers'!B37</f>
        <v>Bhoomi</v>
      </c>
      <c r="B36" s="324"/>
      <c r="C36" s="324"/>
      <c r="D36" s="324"/>
      <c r="E36" s="324"/>
      <c r="F36" s="466"/>
      <c r="G36" s="437" t="str">
        <f t="shared" si="0"/>
        <v>Bhoomi</v>
      </c>
      <c r="H36" s="324"/>
      <c r="I36" s="324"/>
      <c r="J36" s="324"/>
      <c r="K36" s="324"/>
      <c r="L36" s="720"/>
      <c r="M36" s="437" t="str">
        <f t="shared" si="1"/>
        <v>Bhoomi</v>
      </c>
      <c r="N36" s="324"/>
      <c r="O36" s="324"/>
      <c r="P36" s="324"/>
      <c r="Q36" s="324"/>
      <c r="R36" s="466"/>
    </row>
    <row r="37" spans="1:18" ht="15" customHeight="1" x14ac:dyDescent="0.2">
      <c r="A37" s="437" t="str">
        <f>'English Scores- Leveled papers'!B38</f>
        <v>Abhishek</v>
      </c>
      <c r="B37" s="324">
        <v>3</v>
      </c>
      <c r="C37" s="324">
        <v>3</v>
      </c>
      <c r="D37" s="324">
        <v>3</v>
      </c>
      <c r="E37" s="324">
        <v>3</v>
      </c>
      <c r="F37" s="466"/>
      <c r="G37" s="437" t="str">
        <f t="shared" si="0"/>
        <v>Abhishek</v>
      </c>
      <c r="H37" s="324"/>
      <c r="I37" s="324"/>
      <c r="J37" s="324"/>
      <c r="K37" s="324"/>
      <c r="L37" s="720"/>
      <c r="M37" s="437" t="str">
        <f t="shared" si="1"/>
        <v>Abhishek</v>
      </c>
      <c r="N37" s="324"/>
      <c r="O37" s="324"/>
      <c r="P37" s="324"/>
      <c r="Q37" s="324"/>
      <c r="R37" s="466"/>
    </row>
    <row r="38" spans="1:18" ht="15" customHeight="1" x14ac:dyDescent="0.2">
      <c r="A38" s="437" t="str">
        <f>'English Scores- Leveled papers'!B39</f>
        <v>Shruthi</v>
      </c>
      <c r="B38" s="324">
        <v>4</v>
      </c>
      <c r="C38" s="324">
        <v>4</v>
      </c>
      <c r="D38" s="324">
        <v>3</v>
      </c>
      <c r="E38" s="324">
        <v>3</v>
      </c>
      <c r="F38" s="466"/>
      <c r="G38" s="437" t="str">
        <f t="shared" si="0"/>
        <v>Shruthi</v>
      </c>
      <c r="H38" s="324"/>
      <c r="I38" s="324"/>
      <c r="J38" s="324"/>
      <c r="K38" s="324"/>
      <c r="L38" s="720"/>
      <c r="M38" s="437" t="str">
        <f t="shared" si="1"/>
        <v>Shruthi</v>
      </c>
      <c r="N38" s="324"/>
      <c r="O38" s="324"/>
      <c r="P38" s="324"/>
      <c r="Q38" s="324"/>
      <c r="R38" s="466"/>
    </row>
    <row r="39" spans="1:18" ht="15" customHeight="1" x14ac:dyDescent="0.2">
      <c r="A39" s="437" t="str">
        <f>'English Scores- Leveled papers'!B40</f>
        <v>Syed Osman</v>
      </c>
      <c r="B39" s="324">
        <v>4</v>
      </c>
      <c r="C39" s="324">
        <v>4</v>
      </c>
      <c r="D39" s="324">
        <v>5</v>
      </c>
      <c r="E39" s="324">
        <v>4</v>
      </c>
      <c r="F39" s="466"/>
      <c r="G39" s="437" t="str">
        <f t="shared" si="0"/>
        <v>Syed Osman</v>
      </c>
      <c r="H39" s="324"/>
      <c r="I39" s="324"/>
      <c r="J39" s="324"/>
      <c r="K39" s="324"/>
      <c r="L39" s="720"/>
      <c r="M39" s="437" t="str">
        <f t="shared" si="1"/>
        <v>Syed Osman</v>
      </c>
      <c r="N39" s="324"/>
      <c r="O39" s="324"/>
      <c r="P39" s="324"/>
      <c r="Q39" s="324"/>
      <c r="R39" s="466"/>
    </row>
    <row r="40" spans="1:18" x14ac:dyDescent="0.2">
      <c r="A40" s="437" t="str">
        <f>'English Scores- Leveled papers'!B41</f>
        <v>Amreen Muskan</v>
      </c>
      <c r="B40" s="324">
        <v>4</v>
      </c>
      <c r="C40" s="324">
        <v>4</v>
      </c>
      <c r="D40" s="324">
        <v>4</v>
      </c>
      <c r="E40" s="324">
        <v>3</v>
      </c>
      <c r="F40" s="466"/>
      <c r="G40" s="437" t="str">
        <f t="shared" si="0"/>
        <v>Amreen Muskan</v>
      </c>
      <c r="H40" s="324"/>
      <c r="I40" s="324"/>
      <c r="J40" s="324"/>
      <c r="K40" s="324"/>
      <c r="L40" s="720"/>
      <c r="M40" s="437" t="str">
        <f t="shared" si="1"/>
        <v>Amreen Muskan</v>
      </c>
      <c r="N40" s="324"/>
      <c r="O40" s="324"/>
      <c r="P40" s="324"/>
      <c r="Q40" s="324"/>
      <c r="R40" s="466"/>
    </row>
    <row r="41" spans="1:18" x14ac:dyDescent="0.2">
      <c r="A41" s="437" t="str">
        <f>'English Scores- Leveled papers'!B42</f>
        <v/>
      </c>
      <c r="B41" s="324"/>
      <c r="C41" s="324"/>
      <c r="D41" s="324"/>
      <c r="E41" s="324"/>
      <c r="F41" s="466"/>
      <c r="G41" s="437" t="str">
        <f t="shared" si="0"/>
        <v/>
      </c>
      <c r="H41" s="324"/>
      <c r="I41" s="324"/>
      <c r="J41" s="324"/>
      <c r="K41" s="324"/>
      <c r="L41" s="720"/>
      <c r="M41" s="437" t="str">
        <f t="shared" si="1"/>
        <v/>
      </c>
      <c r="N41" s="324"/>
      <c r="O41" s="324"/>
      <c r="P41" s="324"/>
      <c r="Q41" s="324"/>
      <c r="R41" s="466"/>
    </row>
    <row r="42" spans="1:18" x14ac:dyDescent="0.2">
      <c r="A42" s="437" t="str">
        <f>'English Scores- Leveled papers'!B43</f>
        <v/>
      </c>
      <c r="B42" s="324"/>
      <c r="C42" s="324"/>
      <c r="D42" s="324"/>
      <c r="E42" s="324"/>
      <c r="F42" s="466"/>
      <c r="G42" s="437" t="str">
        <f t="shared" si="0"/>
        <v/>
      </c>
      <c r="H42" s="324"/>
      <c r="I42" s="324"/>
      <c r="J42" s="324"/>
      <c r="K42" s="324"/>
      <c r="L42" s="720"/>
      <c r="M42" s="437" t="str">
        <f t="shared" si="1"/>
        <v/>
      </c>
      <c r="N42" s="324"/>
      <c r="O42" s="324"/>
      <c r="P42" s="324"/>
      <c r="Q42" s="324"/>
      <c r="R42" s="466"/>
    </row>
    <row r="43" spans="1:18" x14ac:dyDescent="0.2">
      <c r="A43" s="437" t="str">
        <f>'English Scores- Leveled papers'!B44</f>
        <v/>
      </c>
      <c r="B43" s="324"/>
      <c r="C43" s="324"/>
      <c r="D43" s="324"/>
      <c r="E43" s="324"/>
      <c r="F43" s="466"/>
      <c r="G43" s="437" t="str">
        <f t="shared" si="0"/>
        <v/>
      </c>
      <c r="H43" s="324"/>
      <c r="I43" s="324"/>
      <c r="J43" s="324"/>
      <c r="K43" s="324"/>
      <c r="L43" s="720"/>
      <c r="M43" s="437" t="str">
        <f t="shared" si="1"/>
        <v/>
      </c>
      <c r="N43" s="324"/>
      <c r="O43" s="324"/>
      <c r="P43" s="324"/>
      <c r="Q43" s="324"/>
      <c r="R43" s="466"/>
    </row>
    <row r="44" spans="1:18" x14ac:dyDescent="0.2">
      <c r="A44" s="437" t="str">
        <f>'English Scores- Leveled papers'!B45</f>
        <v/>
      </c>
      <c r="B44" s="324"/>
      <c r="C44" s="324"/>
      <c r="D44" s="324"/>
      <c r="E44" s="324"/>
      <c r="F44" s="466"/>
      <c r="G44" s="437" t="str">
        <f t="shared" si="0"/>
        <v/>
      </c>
      <c r="H44" s="324"/>
      <c r="I44" s="324"/>
      <c r="J44" s="324"/>
      <c r="K44" s="324"/>
      <c r="L44" s="720"/>
      <c r="M44" s="437" t="str">
        <f t="shared" si="1"/>
        <v/>
      </c>
      <c r="N44" s="324"/>
      <c r="O44" s="324"/>
      <c r="P44" s="324"/>
      <c r="Q44" s="324"/>
      <c r="R44" s="466"/>
    </row>
    <row r="45" spans="1:18" x14ac:dyDescent="0.2">
      <c r="A45" s="437" t="str">
        <f>'English Scores- Leveled papers'!B46</f>
        <v/>
      </c>
      <c r="B45" s="324"/>
      <c r="C45" s="324"/>
      <c r="D45" s="324"/>
      <c r="E45" s="324"/>
      <c r="F45" s="466"/>
      <c r="G45" s="437" t="str">
        <f t="shared" si="0"/>
        <v/>
      </c>
      <c r="H45" s="324"/>
      <c r="I45" s="324"/>
      <c r="J45" s="324"/>
      <c r="K45" s="324"/>
      <c r="L45" s="720"/>
      <c r="M45" s="437" t="str">
        <f t="shared" si="1"/>
        <v/>
      </c>
      <c r="N45" s="324"/>
      <c r="O45" s="324"/>
      <c r="P45" s="324"/>
      <c r="Q45" s="324"/>
      <c r="R45" s="466"/>
    </row>
    <row r="46" spans="1:18" x14ac:dyDescent="0.2">
      <c r="A46" s="437" t="str">
        <f>'English Scores- Leveled papers'!B47</f>
        <v/>
      </c>
      <c r="B46" s="324"/>
      <c r="C46" s="324"/>
      <c r="D46" s="324"/>
      <c r="E46" s="324"/>
      <c r="F46" s="466"/>
      <c r="G46" s="437" t="str">
        <f t="shared" si="0"/>
        <v/>
      </c>
      <c r="H46" s="324"/>
      <c r="I46" s="324"/>
      <c r="J46" s="324"/>
      <c r="K46" s="324"/>
      <c r="L46" s="720"/>
      <c r="M46" s="437" t="str">
        <f t="shared" si="1"/>
        <v/>
      </c>
      <c r="N46" s="324"/>
      <c r="O46" s="324"/>
      <c r="P46" s="324"/>
      <c r="Q46" s="324"/>
      <c r="R46" s="466"/>
    </row>
    <row r="47" spans="1:18" x14ac:dyDescent="0.2">
      <c r="A47" s="437" t="str">
        <f>'English Scores- Leveled papers'!B48</f>
        <v/>
      </c>
      <c r="B47" s="324"/>
      <c r="C47" s="324"/>
      <c r="D47" s="324"/>
      <c r="E47" s="324"/>
      <c r="F47" s="466"/>
      <c r="G47" s="437" t="str">
        <f t="shared" si="0"/>
        <v/>
      </c>
      <c r="H47" s="324"/>
      <c r="I47" s="324"/>
      <c r="J47" s="324"/>
      <c r="K47" s="324"/>
      <c r="L47" s="720"/>
      <c r="M47" s="437" t="str">
        <f t="shared" si="1"/>
        <v/>
      </c>
      <c r="N47" s="324"/>
      <c r="O47" s="324"/>
      <c r="P47" s="324"/>
      <c r="Q47" s="324"/>
      <c r="R47" s="466"/>
    </row>
    <row r="48" spans="1:18" x14ac:dyDescent="0.2">
      <c r="A48" s="437" t="str">
        <f>'English Scores- Leveled papers'!B49</f>
        <v/>
      </c>
      <c r="B48" s="324"/>
      <c r="C48" s="324"/>
      <c r="D48" s="324"/>
      <c r="E48" s="324"/>
      <c r="F48" s="466"/>
      <c r="G48" s="437" t="str">
        <f t="shared" si="0"/>
        <v/>
      </c>
      <c r="H48" s="324"/>
      <c r="I48" s="324"/>
      <c r="J48" s="324"/>
      <c r="K48" s="324"/>
      <c r="L48" s="720"/>
      <c r="M48" s="437" t="str">
        <f t="shared" si="1"/>
        <v/>
      </c>
      <c r="N48" s="324"/>
      <c r="O48" s="324"/>
      <c r="P48" s="324"/>
      <c r="Q48" s="324"/>
      <c r="R48" s="466"/>
    </row>
    <row r="49" spans="1:18" x14ac:dyDescent="0.2">
      <c r="A49" s="437" t="str">
        <f>'English Scores- Leveled papers'!B50</f>
        <v/>
      </c>
      <c r="B49" s="324"/>
      <c r="C49" s="324"/>
      <c r="D49" s="324"/>
      <c r="E49" s="324"/>
      <c r="F49" s="466"/>
      <c r="G49" s="437" t="str">
        <f t="shared" si="0"/>
        <v/>
      </c>
      <c r="H49" s="324"/>
      <c r="I49" s="324"/>
      <c r="J49" s="324"/>
      <c r="K49" s="324"/>
      <c r="L49" s="720"/>
      <c r="M49" s="437" t="str">
        <f t="shared" si="1"/>
        <v/>
      </c>
      <c r="N49" s="324"/>
      <c r="O49" s="324"/>
      <c r="P49" s="324"/>
      <c r="Q49" s="324"/>
      <c r="R49" s="466"/>
    </row>
    <row r="50" spans="1:18" x14ac:dyDescent="0.2">
      <c r="A50" s="437" t="str">
        <f>'English Scores- Leveled papers'!B51</f>
        <v/>
      </c>
      <c r="B50" s="324"/>
      <c r="C50" s="324"/>
      <c r="D50" s="324"/>
      <c r="E50" s="324"/>
      <c r="F50" s="466"/>
      <c r="G50" s="437" t="str">
        <f t="shared" si="0"/>
        <v/>
      </c>
      <c r="H50" s="324"/>
      <c r="I50" s="324"/>
      <c r="J50" s="324"/>
      <c r="K50" s="324"/>
      <c r="L50" s="720"/>
      <c r="M50" s="437" t="str">
        <f t="shared" si="1"/>
        <v/>
      </c>
      <c r="N50" s="324"/>
      <c r="O50" s="324"/>
      <c r="P50" s="324"/>
      <c r="Q50" s="324"/>
      <c r="R50" s="466"/>
    </row>
    <row r="51" spans="1:18" x14ac:dyDescent="0.2">
      <c r="A51" s="437" t="str">
        <f>'English Scores- Leveled papers'!B52</f>
        <v/>
      </c>
      <c r="B51" s="324"/>
      <c r="C51" s="324"/>
      <c r="D51" s="324"/>
      <c r="E51" s="324"/>
      <c r="F51" s="466"/>
      <c r="G51" s="437" t="str">
        <f t="shared" si="0"/>
        <v/>
      </c>
      <c r="H51" s="324"/>
      <c r="I51" s="324"/>
      <c r="J51" s="324"/>
      <c r="K51" s="324"/>
      <c r="L51" s="720"/>
      <c r="M51" s="437" t="str">
        <f t="shared" si="1"/>
        <v/>
      </c>
      <c r="N51" s="324"/>
      <c r="O51" s="324"/>
      <c r="P51" s="324"/>
      <c r="Q51" s="324"/>
      <c r="R51" s="466"/>
    </row>
    <row r="52" spans="1:18" x14ac:dyDescent="0.2">
      <c r="A52" s="437" t="str">
        <f>'English Scores- Leveled papers'!B53</f>
        <v/>
      </c>
      <c r="B52" s="324"/>
      <c r="C52" s="324"/>
      <c r="D52" s="324"/>
      <c r="E52" s="324"/>
      <c r="F52" s="466"/>
      <c r="G52" s="437" t="str">
        <f t="shared" si="0"/>
        <v/>
      </c>
      <c r="H52" s="324"/>
      <c r="I52" s="324"/>
      <c r="J52" s="324"/>
      <c r="K52" s="324"/>
      <c r="L52" s="720"/>
      <c r="M52" s="437" t="str">
        <f t="shared" si="1"/>
        <v/>
      </c>
      <c r="N52" s="324"/>
      <c r="O52" s="324"/>
      <c r="P52" s="324"/>
      <c r="Q52" s="324"/>
      <c r="R52" s="466"/>
    </row>
    <row r="53" spans="1:18" x14ac:dyDescent="0.2">
      <c r="A53" s="437" t="str">
        <f>'English Scores- Leveled papers'!B54</f>
        <v/>
      </c>
      <c r="B53" s="324"/>
      <c r="C53" s="324"/>
      <c r="D53" s="324"/>
      <c r="E53" s="324"/>
      <c r="F53" s="466"/>
      <c r="G53" s="437" t="str">
        <f t="shared" si="0"/>
        <v/>
      </c>
      <c r="H53" s="324"/>
      <c r="I53" s="324"/>
      <c r="J53" s="324"/>
      <c r="K53" s="324"/>
      <c r="L53" s="720"/>
      <c r="M53" s="437" t="str">
        <f t="shared" si="1"/>
        <v/>
      </c>
      <c r="N53" s="324"/>
      <c r="O53" s="324"/>
      <c r="P53" s="324"/>
      <c r="Q53" s="324"/>
      <c r="R53" s="466"/>
    </row>
    <row r="54" spans="1:18" x14ac:dyDescent="0.2">
      <c r="A54" s="437" t="str">
        <f>'English Scores- Leveled papers'!B55</f>
        <v/>
      </c>
      <c r="B54" s="324"/>
      <c r="C54" s="324"/>
      <c r="D54" s="324"/>
      <c r="E54" s="324"/>
      <c r="F54" s="466"/>
      <c r="G54" s="437" t="str">
        <f t="shared" si="0"/>
        <v/>
      </c>
      <c r="H54" s="324"/>
      <c r="I54" s="324"/>
      <c r="J54" s="324"/>
      <c r="K54" s="324"/>
      <c r="L54" s="720"/>
      <c r="M54" s="437" t="str">
        <f t="shared" si="1"/>
        <v/>
      </c>
      <c r="N54" s="324"/>
      <c r="O54" s="324"/>
      <c r="P54" s="324"/>
      <c r="Q54" s="324"/>
      <c r="R54" s="466"/>
    </row>
    <row r="55" spans="1:18" x14ac:dyDescent="0.2">
      <c r="A55" s="437" t="str">
        <f>'English Scores- Leveled papers'!B56</f>
        <v/>
      </c>
      <c r="B55" s="324"/>
      <c r="C55" s="324"/>
      <c r="D55" s="324"/>
      <c r="E55" s="324"/>
      <c r="F55" s="466"/>
      <c r="G55" s="437" t="str">
        <f t="shared" si="0"/>
        <v/>
      </c>
      <c r="H55" s="324"/>
      <c r="I55" s="324"/>
      <c r="J55" s="324"/>
      <c r="K55" s="324"/>
      <c r="L55" s="720"/>
      <c r="M55" s="437" t="str">
        <f t="shared" si="1"/>
        <v/>
      </c>
      <c r="N55" s="324"/>
      <c r="O55" s="324"/>
      <c r="P55" s="324"/>
      <c r="Q55" s="324"/>
      <c r="R55" s="466"/>
    </row>
    <row r="56" spans="1:18" x14ac:dyDescent="0.2">
      <c r="A56" s="437" t="str">
        <f>'English Scores- Leveled papers'!B57</f>
        <v/>
      </c>
      <c r="B56" s="324"/>
      <c r="C56" s="324"/>
      <c r="D56" s="324"/>
      <c r="E56" s="324"/>
      <c r="F56" s="466"/>
      <c r="G56" s="437" t="str">
        <f t="shared" si="0"/>
        <v/>
      </c>
      <c r="H56" s="324"/>
      <c r="I56" s="324"/>
      <c r="J56" s="324"/>
      <c r="K56" s="324"/>
      <c r="L56" s="720"/>
      <c r="M56" s="437" t="str">
        <f t="shared" si="1"/>
        <v/>
      </c>
      <c r="N56" s="324"/>
      <c r="O56" s="324"/>
      <c r="P56" s="324"/>
      <c r="Q56" s="324"/>
      <c r="R56" s="466"/>
    </row>
    <row r="57" spans="1:18" x14ac:dyDescent="0.2">
      <c r="A57" s="437" t="str">
        <f>'English Scores- Leveled papers'!B58</f>
        <v/>
      </c>
      <c r="B57" s="324"/>
      <c r="C57" s="324"/>
      <c r="D57" s="324"/>
      <c r="E57" s="324"/>
      <c r="F57" s="466"/>
      <c r="G57" s="437" t="str">
        <f t="shared" si="0"/>
        <v/>
      </c>
      <c r="H57" s="324"/>
      <c r="I57" s="324"/>
      <c r="J57" s="324"/>
      <c r="K57" s="324"/>
      <c r="L57" s="720"/>
      <c r="M57" s="437" t="str">
        <f t="shared" si="1"/>
        <v/>
      </c>
      <c r="N57" s="324"/>
      <c r="O57" s="324"/>
      <c r="P57" s="324"/>
      <c r="Q57" s="324"/>
      <c r="R57" s="466"/>
    </row>
    <row r="58" spans="1:18" x14ac:dyDescent="0.2">
      <c r="A58" s="437" t="str">
        <f>'English Scores- Leveled papers'!B59</f>
        <v/>
      </c>
      <c r="B58" s="324"/>
      <c r="C58" s="324"/>
      <c r="D58" s="324"/>
      <c r="E58" s="324"/>
      <c r="F58" s="466"/>
      <c r="G58" s="437" t="str">
        <f t="shared" si="0"/>
        <v/>
      </c>
      <c r="H58" s="324"/>
      <c r="I58" s="324"/>
      <c r="J58" s="324"/>
      <c r="K58" s="324"/>
      <c r="L58" s="720"/>
      <c r="M58" s="437" t="str">
        <f t="shared" si="1"/>
        <v/>
      </c>
      <c r="N58" s="324"/>
      <c r="O58" s="324"/>
      <c r="P58" s="324"/>
      <c r="Q58" s="324"/>
      <c r="R58" s="466"/>
    </row>
    <row r="59" spans="1:18" x14ac:dyDescent="0.2">
      <c r="A59" s="437" t="str">
        <f>'English Scores- Leveled papers'!B60</f>
        <v/>
      </c>
      <c r="B59" s="324"/>
      <c r="C59" s="324"/>
      <c r="D59" s="324"/>
      <c r="E59" s="324"/>
      <c r="F59" s="466"/>
      <c r="G59" s="437" t="str">
        <f t="shared" si="0"/>
        <v/>
      </c>
      <c r="H59" s="324"/>
      <c r="I59" s="324"/>
      <c r="J59" s="324"/>
      <c r="K59" s="324"/>
      <c r="L59" s="720"/>
      <c r="M59" s="437" t="str">
        <f t="shared" si="1"/>
        <v/>
      </c>
      <c r="N59" s="324"/>
      <c r="O59" s="324"/>
      <c r="P59" s="324"/>
      <c r="Q59" s="324"/>
      <c r="R59" s="466"/>
    </row>
    <row r="60" spans="1:18" x14ac:dyDescent="0.2">
      <c r="A60" s="437" t="str">
        <f>'English Scores- Leveled papers'!B61</f>
        <v/>
      </c>
      <c r="B60" s="324"/>
      <c r="C60" s="324"/>
      <c r="D60" s="324"/>
      <c r="E60" s="324"/>
      <c r="F60" s="466"/>
      <c r="G60" s="437" t="str">
        <f t="shared" si="0"/>
        <v/>
      </c>
      <c r="H60" s="324"/>
      <c r="I60" s="324"/>
      <c r="J60" s="324"/>
      <c r="K60" s="324"/>
      <c r="L60" s="720"/>
      <c r="M60" s="437" t="str">
        <f t="shared" si="1"/>
        <v/>
      </c>
      <c r="N60" s="324"/>
      <c r="O60" s="324"/>
      <c r="P60" s="324"/>
      <c r="Q60" s="324"/>
      <c r="R60" s="466"/>
    </row>
    <row r="61" spans="1:18" x14ac:dyDescent="0.2">
      <c r="A61" s="437" t="str">
        <f>'English Scores- Leveled papers'!B62</f>
        <v/>
      </c>
      <c r="B61" s="324"/>
      <c r="C61" s="324"/>
      <c r="D61" s="324"/>
      <c r="E61" s="324"/>
      <c r="F61" s="466"/>
      <c r="G61" s="437" t="str">
        <f t="shared" si="0"/>
        <v/>
      </c>
      <c r="H61" s="324"/>
      <c r="I61" s="324"/>
      <c r="J61" s="324"/>
      <c r="K61" s="324"/>
      <c r="L61" s="720"/>
      <c r="M61" s="437" t="str">
        <f t="shared" si="1"/>
        <v/>
      </c>
      <c r="N61" s="324"/>
      <c r="O61" s="324"/>
      <c r="P61" s="324"/>
      <c r="Q61" s="324"/>
      <c r="R61" s="466"/>
    </row>
    <row r="62" spans="1:18" x14ac:dyDescent="0.2">
      <c r="A62" s="437" t="str">
        <f>'English Scores- Leveled papers'!B63</f>
        <v/>
      </c>
      <c r="B62" s="324"/>
      <c r="C62" s="324"/>
      <c r="D62" s="324"/>
      <c r="E62" s="324"/>
      <c r="F62" s="466"/>
      <c r="G62" s="437" t="str">
        <f t="shared" si="0"/>
        <v/>
      </c>
      <c r="H62" s="324"/>
      <c r="I62" s="324"/>
      <c r="J62" s="324"/>
      <c r="K62" s="324"/>
      <c r="L62" s="720"/>
      <c r="M62" s="437" t="str">
        <f t="shared" si="1"/>
        <v/>
      </c>
      <c r="N62" s="324"/>
      <c r="O62" s="324"/>
      <c r="P62" s="324"/>
      <c r="Q62" s="324"/>
      <c r="R62" s="466"/>
    </row>
    <row r="63" spans="1:18" x14ac:dyDescent="0.2">
      <c r="A63" s="437" t="str">
        <f>'English Scores- Leveled papers'!B64</f>
        <v/>
      </c>
      <c r="B63" s="324"/>
      <c r="C63" s="324"/>
      <c r="D63" s="324"/>
      <c r="E63" s="324"/>
      <c r="F63" s="466"/>
      <c r="G63" s="437" t="str">
        <f t="shared" si="0"/>
        <v/>
      </c>
      <c r="H63" s="324"/>
      <c r="I63" s="324"/>
      <c r="J63" s="324"/>
      <c r="K63" s="324"/>
      <c r="L63" s="720"/>
      <c r="M63" s="437" t="str">
        <f t="shared" si="1"/>
        <v/>
      </c>
      <c r="N63" s="324"/>
      <c r="O63" s="324"/>
      <c r="P63" s="324"/>
      <c r="Q63" s="324"/>
      <c r="R63" s="466"/>
    </row>
    <row r="64" spans="1:18" x14ac:dyDescent="0.2">
      <c r="A64" s="437" t="str">
        <f>'English Scores- Leveled papers'!B65</f>
        <v/>
      </c>
      <c r="B64" s="324"/>
      <c r="C64" s="324"/>
      <c r="D64" s="324"/>
      <c r="E64" s="324"/>
      <c r="F64" s="466"/>
      <c r="G64" s="437" t="str">
        <f t="shared" si="0"/>
        <v/>
      </c>
      <c r="H64" s="324"/>
      <c r="I64" s="324"/>
      <c r="J64" s="324"/>
      <c r="K64" s="324"/>
      <c r="L64" s="720"/>
      <c r="M64" s="437" t="str">
        <f t="shared" si="1"/>
        <v/>
      </c>
      <c r="N64" s="324"/>
      <c r="O64" s="324"/>
      <c r="P64" s="324"/>
      <c r="Q64" s="324"/>
      <c r="R64" s="466"/>
    </row>
    <row r="65" spans="1:18" x14ac:dyDescent="0.2">
      <c r="A65" s="437" t="str">
        <f>'English Scores- Leveled papers'!B66</f>
        <v/>
      </c>
      <c r="B65" s="324"/>
      <c r="C65" s="324"/>
      <c r="D65" s="324"/>
      <c r="E65" s="324"/>
      <c r="F65" s="466"/>
      <c r="G65" s="437" t="str">
        <f t="shared" si="0"/>
        <v/>
      </c>
      <c r="H65" s="324"/>
      <c r="I65" s="324"/>
      <c r="J65" s="324"/>
      <c r="K65" s="324"/>
      <c r="L65" s="720"/>
      <c r="M65" s="437" t="str">
        <f t="shared" si="1"/>
        <v/>
      </c>
      <c r="N65" s="324"/>
      <c r="O65" s="324"/>
      <c r="P65" s="324"/>
      <c r="Q65" s="324"/>
      <c r="R65" s="466"/>
    </row>
    <row r="66" spans="1:18" x14ac:dyDescent="0.2">
      <c r="A66" s="437" t="str">
        <f>'English Scores- Leveled papers'!B67</f>
        <v/>
      </c>
      <c r="B66" s="324"/>
      <c r="C66" s="324"/>
      <c r="D66" s="324"/>
      <c r="E66" s="324"/>
      <c r="F66" s="466"/>
      <c r="G66" s="437" t="str">
        <f t="shared" si="0"/>
        <v/>
      </c>
      <c r="H66" s="324"/>
      <c r="I66" s="324"/>
      <c r="J66" s="324"/>
      <c r="K66" s="324"/>
      <c r="L66" s="720"/>
      <c r="M66" s="437" t="str">
        <f t="shared" si="1"/>
        <v/>
      </c>
      <c r="N66" s="324"/>
      <c r="O66" s="324"/>
      <c r="P66" s="324"/>
      <c r="Q66" s="324"/>
      <c r="R66" s="466"/>
    </row>
    <row r="67" spans="1:18" x14ac:dyDescent="0.2">
      <c r="A67" s="437" t="str">
        <f>'English Scores- Leveled papers'!B68</f>
        <v/>
      </c>
      <c r="B67" s="324"/>
      <c r="C67" s="324"/>
      <c r="D67" s="324"/>
      <c r="E67" s="324"/>
      <c r="F67" s="466"/>
      <c r="G67" s="437" t="str">
        <f t="shared" si="0"/>
        <v/>
      </c>
      <c r="H67" s="324"/>
      <c r="I67" s="324"/>
      <c r="J67" s="324"/>
      <c r="K67" s="324"/>
      <c r="L67" s="720"/>
      <c r="M67" s="437" t="str">
        <f t="shared" si="1"/>
        <v/>
      </c>
      <c r="N67" s="324"/>
      <c r="O67" s="324"/>
      <c r="P67" s="324"/>
      <c r="Q67" s="324"/>
      <c r="R67" s="466"/>
    </row>
    <row r="68" spans="1:18" x14ac:dyDescent="0.2">
      <c r="A68" s="437" t="str">
        <f>'English Scores- Leveled papers'!B69</f>
        <v/>
      </c>
      <c r="B68" s="324"/>
      <c r="C68" s="324"/>
      <c r="D68" s="324"/>
      <c r="E68" s="324"/>
      <c r="F68" s="466"/>
      <c r="G68" s="437" t="str">
        <f t="shared" si="0"/>
        <v/>
      </c>
      <c r="H68" s="324"/>
      <c r="I68" s="324"/>
      <c r="J68" s="324"/>
      <c r="K68" s="324"/>
      <c r="L68" s="720"/>
      <c r="M68" s="437" t="str">
        <f t="shared" si="1"/>
        <v/>
      </c>
      <c r="N68" s="324"/>
      <c r="O68" s="324"/>
      <c r="P68" s="324"/>
      <c r="Q68" s="324"/>
      <c r="R68" s="466"/>
    </row>
    <row r="69" spans="1:18" x14ac:dyDescent="0.2">
      <c r="A69" s="437" t="str">
        <f>'English Scores- Leveled papers'!B70</f>
        <v/>
      </c>
      <c r="B69" s="324"/>
      <c r="C69" s="324"/>
      <c r="D69" s="324"/>
      <c r="E69" s="324"/>
      <c r="F69" s="466"/>
      <c r="G69" s="437" t="str">
        <f t="shared" si="0"/>
        <v/>
      </c>
      <c r="H69" s="324"/>
      <c r="I69" s="324"/>
      <c r="J69" s="324"/>
      <c r="K69" s="324"/>
      <c r="L69" s="720"/>
      <c r="M69" s="437" t="str">
        <f t="shared" si="1"/>
        <v/>
      </c>
      <c r="N69" s="324"/>
      <c r="O69" s="324"/>
      <c r="P69" s="324"/>
      <c r="Q69" s="324"/>
      <c r="R69" s="466"/>
    </row>
    <row r="70" spans="1:18" x14ac:dyDescent="0.2">
      <c r="A70" s="533" t="str">
        <f>'English Scores- Leveled papers'!B71</f>
        <v/>
      </c>
      <c r="B70" s="324"/>
      <c r="C70" s="324"/>
      <c r="D70" s="324"/>
      <c r="E70" s="324"/>
      <c r="F70" s="466"/>
      <c r="G70" s="533" t="str">
        <f t="shared" ref="G70:G85" si="2">A70</f>
        <v/>
      </c>
      <c r="H70" s="324"/>
      <c r="I70" s="324"/>
      <c r="J70" s="324"/>
      <c r="K70" s="324"/>
      <c r="L70" s="720"/>
      <c r="M70" s="533" t="str">
        <f t="shared" ref="M70:M85" si="3">G70</f>
        <v/>
      </c>
      <c r="N70" s="324"/>
      <c r="O70" s="324"/>
      <c r="P70" s="324"/>
      <c r="Q70" s="324"/>
      <c r="R70" s="466"/>
    </row>
    <row r="71" spans="1:18" x14ac:dyDescent="0.2">
      <c r="A71" s="533" t="str">
        <f>'English Scores- Leveled papers'!B72</f>
        <v/>
      </c>
      <c r="B71" s="324"/>
      <c r="C71" s="324"/>
      <c r="D71" s="324"/>
      <c r="E71" s="324"/>
      <c r="F71" s="466"/>
      <c r="G71" s="533" t="str">
        <f t="shared" si="2"/>
        <v/>
      </c>
      <c r="H71" s="324"/>
      <c r="I71" s="324"/>
      <c r="J71" s="324"/>
      <c r="K71" s="324"/>
      <c r="L71" s="720"/>
      <c r="M71" s="533" t="str">
        <f t="shared" si="3"/>
        <v/>
      </c>
      <c r="N71" s="324"/>
      <c r="O71" s="324"/>
      <c r="P71" s="324"/>
      <c r="Q71" s="324"/>
      <c r="R71" s="466"/>
    </row>
    <row r="72" spans="1:18" x14ac:dyDescent="0.2">
      <c r="A72" s="533" t="str">
        <f>'English Scores- Leveled papers'!B73</f>
        <v/>
      </c>
      <c r="B72" s="324"/>
      <c r="C72" s="324"/>
      <c r="D72" s="324"/>
      <c r="E72" s="324"/>
      <c r="F72" s="466"/>
      <c r="G72" s="533" t="str">
        <f t="shared" si="2"/>
        <v/>
      </c>
      <c r="H72" s="324"/>
      <c r="I72" s="324"/>
      <c r="J72" s="324"/>
      <c r="K72" s="324"/>
      <c r="L72" s="720"/>
      <c r="M72" s="533" t="str">
        <f t="shared" si="3"/>
        <v/>
      </c>
      <c r="N72" s="324"/>
      <c r="O72" s="324"/>
      <c r="P72" s="324"/>
      <c r="Q72" s="324"/>
      <c r="R72" s="466"/>
    </row>
    <row r="73" spans="1:18" x14ac:dyDescent="0.2">
      <c r="A73" s="533" t="str">
        <f>'English Scores- Leveled papers'!B74</f>
        <v/>
      </c>
      <c r="B73" s="324"/>
      <c r="C73" s="324"/>
      <c r="D73" s="324"/>
      <c r="E73" s="324"/>
      <c r="F73" s="466"/>
      <c r="G73" s="533" t="str">
        <f t="shared" si="2"/>
        <v/>
      </c>
      <c r="H73" s="324"/>
      <c r="I73" s="324"/>
      <c r="J73" s="324"/>
      <c r="K73" s="324"/>
      <c r="L73" s="720"/>
      <c r="M73" s="533" t="str">
        <f t="shared" si="3"/>
        <v/>
      </c>
      <c r="N73" s="324"/>
      <c r="O73" s="324"/>
      <c r="P73" s="324"/>
      <c r="Q73" s="324"/>
      <c r="R73" s="466"/>
    </row>
    <row r="74" spans="1:18" x14ac:dyDescent="0.2">
      <c r="A74" s="533" t="str">
        <f>'English Scores- Leveled papers'!B75</f>
        <v/>
      </c>
      <c r="B74" s="324"/>
      <c r="C74" s="324"/>
      <c r="D74" s="324"/>
      <c r="E74" s="324"/>
      <c r="F74" s="466"/>
      <c r="G74" s="533" t="str">
        <f t="shared" si="2"/>
        <v/>
      </c>
      <c r="H74" s="324"/>
      <c r="I74" s="324"/>
      <c r="J74" s="324"/>
      <c r="K74" s="324"/>
      <c r="L74" s="720"/>
      <c r="M74" s="533" t="str">
        <f t="shared" si="3"/>
        <v/>
      </c>
      <c r="N74" s="324"/>
      <c r="O74" s="324"/>
      <c r="P74" s="324"/>
      <c r="Q74" s="324"/>
      <c r="R74" s="466"/>
    </row>
    <row r="75" spans="1:18" x14ac:dyDescent="0.2">
      <c r="A75" s="533" t="str">
        <f>'English Scores- Leveled papers'!B76</f>
        <v/>
      </c>
      <c r="B75" s="324"/>
      <c r="C75" s="324"/>
      <c r="D75" s="324"/>
      <c r="E75" s="324"/>
      <c r="F75" s="466"/>
      <c r="G75" s="533" t="str">
        <f t="shared" si="2"/>
        <v/>
      </c>
      <c r="H75" s="324"/>
      <c r="I75" s="324"/>
      <c r="J75" s="324"/>
      <c r="K75" s="324"/>
      <c r="L75" s="720"/>
      <c r="M75" s="533" t="str">
        <f t="shared" si="3"/>
        <v/>
      </c>
      <c r="N75" s="324"/>
      <c r="O75" s="324"/>
      <c r="P75" s="324"/>
      <c r="Q75" s="324"/>
      <c r="R75" s="466"/>
    </row>
    <row r="76" spans="1:18" x14ac:dyDescent="0.2">
      <c r="A76" s="533" t="str">
        <f>'English Scores- Leveled papers'!B77</f>
        <v/>
      </c>
      <c r="B76" s="324"/>
      <c r="C76" s="324"/>
      <c r="D76" s="324"/>
      <c r="E76" s="324"/>
      <c r="F76" s="466"/>
      <c r="G76" s="533" t="str">
        <f t="shared" si="2"/>
        <v/>
      </c>
      <c r="H76" s="324"/>
      <c r="I76" s="324"/>
      <c r="J76" s="324"/>
      <c r="K76" s="324"/>
      <c r="L76" s="720"/>
      <c r="M76" s="533" t="str">
        <f t="shared" si="3"/>
        <v/>
      </c>
      <c r="N76" s="324"/>
      <c r="O76" s="324"/>
      <c r="P76" s="324"/>
      <c r="Q76" s="324"/>
      <c r="R76" s="466"/>
    </row>
    <row r="77" spans="1:18" x14ac:dyDescent="0.2">
      <c r="A77" s="533" t="str">
        <f>'English Scores- Leveled papers'!B78</f>
        <v/>
      </c>
      <c r="B77" s="324"/>
      <c r="C77" s="324"/>
      <c r="D77" s="324"/>
      <c r="E77" s="324"/>
      <c r="F77" s="466"/>
      <c r="G77" s="533" t="str">
        <f t="shared" si="2"/>
        <v/>
      </c>
      <c r="H77" s="324"/>
      <c r="I77" s="324"/>
      <c r="J77" s="324"/>
      <c r="K77" s="324"/>
      <c r="L77" s="720"/>
      <c r="M77" s="533" t="str">
        <f t="shared" si="3"/>
        <v/>
      </c>
      <c r="N77" s="324"/>
      <c r="O77" s="324"/>
      <c r="P77" s="324"/>
      <c r="Q77" s="324"/>
      <c r="R77" s="466"/>
    </row>
    <row r="78" spans="1:18" x14ac:dyDescent="0.2">
      <c r="A78" s="533" t="str">
        <f>'English Scores- Leveled papers'!B79</f>
        <v/>
      </c>
      <c r="B78" s="324"/>
      <c r="C78" s="324"/>
      <c r="D78" s="324"/>
      <c r="E78" s="324"/>
      <c r="F78" s="466"/>
      <c r="G78" s="533" t="str">
        <f t="shared" si="2"/>
        <v/>
      </c>
      <c r="H78" s="324"/>
      <c r="I78" s="324"/>
      <c r="J78" s="324"/>
      <c r="K78" s="324"/>
      <c r="L78" s="720"/>
      <c r="M78" s="533" t="str">
        <f t="shared" si="3"/>
        <v/>
      </c>
      <c r="N78" s="324"/>
      <c r="O78" s="324"/>
      <c r="P78" s="324"/>
      <c r="Q78" s="324"/>
      <c r="R78" s="466"/>
    </row>
    <row r="79" spans="1:18" x14ac:dyDescent="0.2">
      <c r="A79" s="533" t="str">
        <f>'English Scores- Leveled papers'!B80</f>
        <v/>
      </c>
      <c r="B79" s="324"/>
      <c r="C79" s="324"/>
      <c r="D79" s="324"/>
      <c r="E79" s="324"/>
      <c r="F79" s="466"/>
      <c r="G79" s="533" t="str">
        <f t="shared" si="2"/>
        <v/>
      </c>
      <c r="H79" s="324"/>
      <c r="I79" s="324"/>
      <c r="J79" s="324"/>
      <c r="K79" s="324"/>
      <c r="L79" s="720"/>
      <c r="M79" s="533" t="str">
        <f t="shared" si="3"/>
        <v/>
      </c>
      <c r="N79" s="324"/>
      <c r="O79" s="324"/>
      <c r="P79" s="324"/>
      <c r="Q79" s="324"/>
      <c r="R79" s="466"/>
    </row>
    <row r="80" spans="1:18" x14ac:dyDescent="0.2">
      <c r="A80" s="533" t="str">
        <f>'English Scores- Leveled papers'!B81</f>
        <v/>
      </c>
      <c r="B80" s="324"/>
      <c r="C80" s="324"/>
      <c r="D80" s="324"/>
      <c r="E80" s="324"/>
      <c r="F80" s="466"/>
      <c r="G80" s="533" t="str">
        <f t="shared" si="2"/>
        <v/>
      </c>
      <c r="H80" s="324"/>
      <c r="I80" s="324"/>
      <c r="J80" s="324"/>
      <c r="K80" s="324"/>
      <c r="L80" s="720"/>
      <c r="M80" s="533" t="str">
        <f t="shared" si="3"/>
        <v/>
      </c>
      <c r="N80" s="324"/>
      <c r="O80" s="324"/>
      <c r="P80" s="324"/>
      <c r="Q80" s="324"/>
      <c r="R80" s="466"/>
    </row>
    <row r="81" spans="1:18" x14ac:dyDescent="0.2">
      <c r="A81" s="533" t="str">
        <f>'English Scores- Leveled papers'!B82</f>
        <v/>
      </c>
      <c r="B81" s="324"/>
      <c r="C81" s="324"/>
      <c r="D81" s="324"/>
      <c r="E81" s="324"/>
      <c r="F81" s="466"/>
      <c r="G81" s="533" t="str">
        <f t="shared" si="2"/>
        <v/>
      </c>
      <c r="H81" s="324"/>
      <c r="I81" s="324"/>
      <c r="J81" s="324"/>
      <c r="K81" s="324"/>
      <c r="L81" s="720"/>
      <c r="M81" s="533" t="str">
        <f t="shared" si="3"/>
        <v/>
      </c>
      <c r="N81" s="324"/>
      <c r="O81" s="324"/>
      <c r="P81" s="324"/>
      <c r="Q81" s="324"/>
      <c r="R81" s="466"/>
    </row>
    <row r="82" spans="1:18" x14ac:dyDescent="0.2">
      <c r="A82" s="533" t="str">
        <f>'English Scores- Leveled papers'!B83</f>
        <v/>
      </c>
      <c r="B82" s="324"/>
      <c r="C82" s="324"/>
      <c r="D82" s="324"/>
      <c r="E82" s="324"/>
      <c r="F82" s="466"/>
      <c r="G82" s="533" t="str">
        <f t="shared" si="2"/>
        <v/>
      </c>
      <c r="H82" s="324"/>
      <c r="I82" s="324"/>
      <c r="J82" s="324"/>
      <c r="K82" s="324"/>
      <c r="L82" s="720"/>
      <c r="M82" s="533" t="str">
        <f t="shared" si="3"/>
        <v/>
      </c>
      <c r="N82" s="324"/>
      <c r="O82" s="324"/>
      <c r="P82" s="324"/>
      <c r="Q82" s="324"/>
      <c r="R82" s="466"/>
    </row>
    <row r="83" spans="1:18" x14ac:dyDescent="0.2">
      <c r="A83" s="533" t="str">
        <f>'English Scores- Leveled papers'!B84</f>
        <v/>
      </c>
      <c r="B83" s="324"/>
      <c r="C83" s="324"/>
      <c r="D83" s="324"/>
      <c r="E83" s="324"/>
      <c r="F83" s="466"/>
      <c r="G83" s="533" t="str">
        <f t="shared" si="2"/>
        <v/>
      </c>
      <c r="H83" s="324"/>
      <c r="I83" s="324"/>
      <c r="J83" s="324"/>
      <c r="K83" s="324"/>
      <c r="L83" s="720"/>
      <c r="M83" s="533" t="str">
        <f t="shared" si="3"/>
        <v/>
      </c>
      <c r="N83" s="324"/>
      <c r="O83" s="324"/>
      <c r="P83" s="324"/>
      <c r="Q83" s="324"/>
      <c r="R83" s="466"/>
    </row>
    <row r="84" spans="1:18" x14ac:dyDescent="0.2">
      <c r="A84" s="533" t="str">
        <f>'English Scores- Leveled papers'!B85</f>
        <v/>
      </c>
      <c r="B84" s="324"/>
      <c r="C84" s="324"/>
      <c r="D84" s="324"/>
      <c r="E84" s="324"/>
      <c r="F84" s="466"/>
      <c r="G84" s="533" t="str">
        <f t="shared" si="2"/>
        <v/>
      </c>
      <c r="H84" s="324"/>
      <c r="I84" s="324"/>
      <c r="J84" s="324"/>
      <c r="K84" s="324"/>
      <c r="L84" s="720"/>
      <c r="M84" s="533" t="str">
        <f t="shared" si="3"/>
        <v/>
      </c>
      <c r="N84" s="324"/>
      <c r="O84" s="324"/>
      <c r="P84" s="324"/>
      <c r="Q84" s="324"/>
      <c r="R84" s="466"/>
    </row>
    <row r="85" spans="1:18" x14ac:dyDescent="0.2">
      <c r="A85" s="533" t="str">
        <f>'English Scores- Leveled papers'!B86</f>
        <v/>
      </c>
      <c r="B85" s="324"/>
      <c r="C85" s="324"/>
      <c r="D85" s="324"/>
      <c r="E85" s="324"/>
      <c r="F85" s="466"/>
      <c r="G85" s="533" t="str">
        <f t="shared" si="2"/>
        <v/>
      </c>
      <c r="H85" s="324"/>
      <c r="I85" s="324"/>
      <c r="J85" s="324"/>
      <c r="K85" s="324"/>
      <c r="L85" s="720"/>
      <c r="M85" s="533" t="str">
        <f t="shared" si="3"/>
        <v/>
      </c>
      <c r="N85" s="324"/>
      <c r="O85" s="324"/>
      <c r="P85" s="324"/>
      <c r="Q85" s="324"/>
      <c r="R85" s="466"/>
    </row>
    <row r="90" spans="1:18" x14ac:dyDescent="0.2">
      <c r="A90" s="864" t="s">
        <v>1967</v>
      </c>
      <c r="B90" s="865"/>
      <c r="C90" s="866" t="s">
        <v>1991</v>
      </c>
      <c r="D90" s="867"/>
      <c r="E90" s="868" t="s">
        <v>1992</v>
      </c>
      <c r="F90" s="869"/>
      <c r="G90" s="870" t="s">
        <v>1502</v>
      </c>
      <c r="H90" s="869"/>
      <c r="I90" s="871" t="s">
        <v>1993</v>
      </c>
      <c r="J90" s="869"/>
      <c r="K90" s="877" t="s">
        <v>1994</v>
      </c>
      <c r="L90" s="869"/>
    </row>
    <row r="91" spans="1:18" ht="138.75" customHeight="1" x14ac:dyDescent="0.2">
      <c r="A91" s="864"/>
      <c r="B91" s="865"/>
      <c r="C91" s="883" t="s">
        <v>1995</v>
      </c>
      <c r="D91" s="867"/>
      <c r="E91" s="866" t="s">
        <v>1929</v>
      </c>
      <c r="F91" s="867"/>
      <c r="G91" s="868" t="s">
        <v>1931</v>
      </c>
      <c r="H91" s="869"/>
      <c r="I91" s="870" t="s">
        <v>1932</v>
      </c>
      <c r="J91" s="869"/>
      <c r="K91" s="871" t="s">
        <v>1875</v>
      </c>
      <c r="L91" s="869"/>
    </row>
    <row r="92" spans="1:18" ht="71.25" customHeight="1" x14ac:dyDescent="0.2">
      <c r="A92" s="879" t="s">
        <v>1968</v>
      </c>
      <c r="B92" s="879"/>
      <c r="C92" s="878" t="s">
        <v>1908</v>
      </c>
      <c r="D92" s="869"/>
      <c r="E92" s="878" t="s">
        <v>1909</v>
      </c>
      <c r="F92" s="869"/>
      <c r="G92" s="878" t="s">
        <v>1848</v>
      </c>
      <c r="H92" s="869"/>
      <c r="I92" s="878" t="s">
        <v>1849</v>
      </c>
      <c r="J92" s="869"/>
      <c r="K92" s="878" t="s">
        <v>1912</v>
      </c>
      <c r="L92" s="869"/>
    </row>
    <row r="93" spans="1:18" ht="75.75" customHeight="1" x14ac:dyDescent="0.2">
      <c r="A93" s="880" t="s">
        <v>1913</v>
      </c>
      <c r="B93" s="880"/>
      <c r="C93" s="878" t="s">
        <v>1914</v>
      </c>
      <c r="D93" s="869"/>
      <c r="E93" s="878" t="s">
        <v>1979</v>
      </c>
      <c r="F93" s="869"/>
      <c r="G93" s="878" t="s">
        <v>1935</v>
      </c>
      <c r="H93" s="867"/>
      <c r="I93" s="878" t="s">
        <v>1933</v>
      </c>
      <c r="J93" s="867"/>
      <c r="K93" s="878" t="s">
        <v>1934</v>
      </c>
      <c r="L93" s="867"/>
    </row>
    <row r="94" spans="1:18" ht="87.75" customHeight="1" x14ac:dyDescent="0.2">
      <c r="A94" s="881" t="s">
        <v>1879</v>
      </c>
      <c r="B94" s="881"/>
      <c r="C94" s="878" t="s">
        <v>1880</v>
      </c>
      <c r="D94" s="869"/>
      <c r="E94" s="878" t="s">
        <v>2002</v>
      </c>
      <c r="F94" s="869"/>
      <c r="G94" s="878" t="s">
        <v>2026</v>
      </c>
      <c r="H94" s="869"/>
      <c r="I94" s="878" t="s">
        <v>2003</v>
      </c>
      <c r="J94" s="869"/>
      <c r="K94" s="878" t="s">
        <v>2004</v>
      </c>
      <c r="L94" s="869"/>
    </row>
    <row r="95" spans="1:18" ht="126.75" customHeight="1" x14ac:dyDescent="0.2">
      <c r="A95" s="882" t="s">
        <v>2005</v>
      </c>
      <c r="B95" s="882"/>
      <c r="C95" s="878" t="s">
        <v>1965</v>
      </c>
      <c r="D95" s="869"/>
      <c r="E95" s="878" t="s">
        <v>1964</v>
      </c>
      <c r="F95" s="869"/>
      <c r="G95" s="878" t="s">
        <v>1966</v>
      </c>
      <c r="H95" s="869"/>
      <c r="I95" s="878" t="s">
        <v>1911</v>
      </c>
      <c r="J95" s="869"/>
      <c r="K95" s="878" t="s">
        <v>2059</v>
      </c>
      <c r="L95" s="869"/>
    </row>
    <row r="96" spans="1:18" ht="123" customHeight="1" x14ac:dyDescent="0.2">
      <c r="A96" s="861" t="s">
        <v>2060</v>
      </c>
      <c r="B96" s="861"/>
      <c r="C96" s="878" t="s">
        <v>2015</v>
      </c>
      <c r="D96" s="869"/>
      <c r="E96" s="878" t="s">
        <v>2016</v>
      </c>
      <c r="F96" s="869"/>
      <c r="G96" s="878" t="s">
        <v>2017</v>
      </c>
      <c r="H96" s="869"/>
      <c r="I96" s="878" t="s">
        <v>1996</v>
      </c>
      <c r="J96" s="869"/>
      <c r="K96" s="878" t="s">
        <v>1997</v>
      </c>
      <c r="L96" s="869"/>
    </row>
  </sheetData>
  <sheetProtection password="B1A6" sheet="1" objects="1" scenarios="1"/>
  <mergeCells count="48">
    <mergeCell ref="K95:L95"/>
    <mergeCell ref="C96:D96"/>
    <mergeCell ref="E96:F96"/>
    <mergeCell ref="G96:H96"/>
    <mergeCell ref="I96:J96"/>
    <mergeCell ref="K96:L96"/>
    <mergeCell ref="C95:D95"/>
    <mergeCell ref="K91:L91"/>
    <mergeCell ref="A95:B95"/>
    <mergeCell ref="C90:D90"/>
    <mergeCell ref="C91:D91"/>
    <mergeCell ref="E93:F93"/>
    <mergeCell ref="G93:H93"/>
    <mergeCell ref="C92:D92"/>
    <mergeCell ref="E92:F92"/>
    <mergeCell ref="G92:H92"/>
    <mergeCell ref="C94:D94"/>
    <mergeCell ref="E94:F94"/>
    <mergeCell ref="G94:H94"/>
    <mergeCell ref="C93:D93"/>
    <mergeCell ref="E95:F95"/>
    <mergeCell ref="G95:H95"/>
    <mergeCell ref="I95:J95"/>
    <mergeCell ref="K92:L92"/>
    <mergeCell ref="A92:B92"/>
    <mergeCell ref="A93:B93"/>
    <mergeCell ref="A94:B94"/>
    <mergeCell ref="I93:J93"/>
    <mergeCell ref="I92:J92"/>
    <mergeCell ref="K93:L93"/>
    <mergeCell ref="I94:J94"/>
    <mergeCell ref="K94:L94"/>
    <mergeCell ref="A96:B96"/>
    <mergeCell ref="A1:R1"/>
    <mergeCell ref="A90:B91"/>
    <mergeCell ref="E91:F91"/>
    <mergeCell ref="E90:F90"/>
    <mergeCell ref="G91:H91"/>
    <mergeCell ref="G90:H90"/>
    <mergeCell ref="I90:J90"/>
    <mergeCell ref="I91:J91"/>
    <mergeCell ref="A2:F2"/>
    <mergeCell ref="G2:L2"/>
    <mergeCell ref="M2:R2"/>
    <mergeCell ref="A3:A4"/>
    <mergeCell ref="G3:G4"/>
    <mergeCell ref="M3:M4"/>
    <mergeCell ref="K90:L90"/>
  </mergeCells>
  <phoneticPr fontId="40" type="noConversion"/>
  <conditionalFormatting sqref="E6:E85 K6:K85 Q6:Q85">
    <cfRule type="cellIs" dxfId="44" priority="31" stopIfTrue="1" operator="equal">
      <formula>0</formula>
    </cfRule>
  </conditionalFormatting>
  <conditionalFormatting sqref="C6:C85 I6:I85 O6:O85">
    <cfRule type="cellIs" dxfId="43" priority="32" stopIfTrue="1" operator="equal">
      <formula>0</formula>
    </cfRule>
  </conditionalFormatting>
  <conditionalFormatting sqref="D6:D85 J6:J85 P6:P85">
    <cfRule type="cellIs" dxfId="42" priority="33" stopIfTrue="1" operator="equal">
      <formula>0</formula>
    </cfRule>
  </conditionalFormatting>
  <conditionalFormatting sqref="B6:B85 H6:H85 N6:N85">
    <cfRule type="cellIs" dxfId="41" priority="34" stopIfTrue="1" operator="equal">
      <formula>0</formula>
    </cfRule>
    <cfRule type="cellIs" dxfId="40" priority="34" stopIfTrue="1" operator="greaterThanOrEqual">
      <formula>$B$16</formula>
    </cfRule>
    <cfRule type="cellIs" dxfId="39" priority="34" stopIfTrue="1" operator="lessThan">
      <formula>$B$16</formula>
    </cfRule>
  </conditionalFormatting>
  <conditionalFormatting sqref="L6:L24">
    <cfRule type="cellIs" dxfId="38" priority="19" stopIfTrue="1" operator="equal">
      <formula>0</formula>
    </cfRule>
  </conditionalFormatting>
  <dataValidations count="1">
    <dataValidation type="whole" allowBlank="1" showInputMessage="1" showErrorMessage="1" sqref="N6:Q85 H6:L24 B6:E85 H25:K85">
      <formula1>1</formula1>
      <formula2>5</formula2>
    </dataValidation>
  </dataValidations>
  <pageMargins left="0.75" right="0.75" top="1" bottom="1" header="0.5" footer="0.5"/>
  <pageSetup paperSize="9" orientation="portrait" verticalDpi="0"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T54"/>
  <sheetViews>
    <sheetView workbookViewId="0">
      <selection sqref="A1:D2"/>
    </sheetView>
  </sheetViews>
  <sheetFormatPr defaultColWidth="8.85546875" defaultRowHeight="12.75" x14ac:dyDescent="0.2"/>
  <cols>
    <col min="1" max="1" width="8.85546875" style="38"/>
    <col min="2" max="2" width="16" style="38" customWidth="1"/>
    <col min="3" max="20" width="8.85546875" style="38"/>
    <col min="21" max="21" width="8.85546875" style="38" customWidth="1"/>
    <col min="22" max="22" width="8.85546875" style="38"/>
    <col min="23" max="23" width="16.85546875" style="38" customWidth="1"/>
    <col min="24" max="41" width="8.85546875" style="38"/>
    <col min="42" max="42" width="14.42578125" style="38" customWidth="1"/>
    <col min="43" max="45" width="8.85546875" style="38"/>
    <col min="46" max="46" width="0" style="38" hidden="1" customWidth="1"/>
    <col min="47" max="16384" width="8.85546875" style="38"/>
  </cols>
  <sheetData>
    <row r="1" spans="1:46" ht="19.5" customHeight="1" x14ac:dyDescent="0.25">
      <c r="A1" s="846" t="s">
        <v>1947</v>
      </c>
      <c r="B1" s="847"/>
      <c r="C1" s="847"/>
      <c r="D1" s="847"/>
      <c r="E1" s="848" t="s">
        <v>1948</v>
      </c>
      <c r="F1" s="848"/>
      <c r="G1" s="848"/>
      <c r="H1" s="848"/>
      <c r="I1" s="848"/>
      <c r="J1" s="848"/>
      <c r="K1" s="848"/>
      <c r="L1" s="849"/>
      <c r="M1" s="850" t="s">
        <v>1949</v>
      </c>
      <c r="N1" s="850"/>
      <c r="O1" s="850"/>
      <c r="P1" s="850"/>
      <c r="Q1" s="850"/>
      <c r="R1" s="850"/>
      <c r="S1" s="850"/>
      <c r="T1" s="850"/>
      <c r="V1" s="840" t="s">
        <v>1950</v>
      </c>
      <c r="W1" s="841"/>
      <c r="X1" s="841"/>
      <c r="Y1" s="842"/>
      <c r="Z1" s="851" t="s">
        <v>1948</v>
      </c>
      <c r="AA1" s="851"/>
      <c r="AB1" s="851"/>
      <c r="AC1" s="851"/>
      <c r="AD1" s="851"/>
      <c r="AE1" s="851"/>
      <c r="AF1" s="292"/>
      <c r="AG1" s="852" t="s">
        <v>1951</v>
      </c>
      <c r="AH1" s="853"/>
      <c r="AI1" s="853"/>
      <c r="AJ1" s="853"/>
      <c r="AK1" s="853"/>
      <c r="AL1" s="853"/>
      <c r="AM1" s="854"/>
      <c r="AO1" s="840" t="s">
        <v>1952</v>
      </c>
      <c r="AP1" s="841"/>
      <c r="AQ1" s="842"/>
    </row>
    <row r="2" spans="1:46" ht="18" customHeight="1" x14ac:dyDescent="0.2">
      <c r="A2" s="847"/>
      <c r="B2" s="847"/>
      <c r="C2" s="847"/>
      <c r="D2" s="847"/>
      <c r="E2" s="293">
        <v>26</v>
      </c>
      <c r="F2" s="293">
        <v>26</v>
      </c>
      <c r="G2" s="293">
        <v>5</v>
      </c>
      <c r="H2" s="293">
        <v>5</v>
      </c>
      <c r="I2" s="293">
        <v>5</v>
      </c>
      <c r="J2" s="293">
        <v>40</v>
      </c>
      <c r="K2" s="293">
        <v>26</v>
      </c>
      <c r="L2" s="293">
        <v>26</v>
      </c>
      <c r="M2" s="293">
        <v>10</v>
      </c>
      <c r="N2" s="293">
        <v>2</v>
      </c>
      <c r="O2" s="293">
        <v>1</v>
      </c>
      <c r="P2" s="293">
        <v>1</v>
      </c>
      <c r="Q2" s="293">
        <v>1</v>
      </c>
      <c r="R2" s="293">
        <v>2</v>
      </c>
      <c r="S2" s="293">
        <v>1</v>
      </c>
      <c r="T2" s="293">
        <v>2</v>
      </c>
      <c r="V2" s="843"/>
      <c r="W2" s="844"/>
      <c r="X2" s="844"/>
      <c r="Y2" s="845"/>
      <c r="Z2" s="293">
        <v>40</v>
      </c>
      <c r="AA2" s="293">
        <v>10</v>
      </c>
      <c r="AB2" s="293">
        <v>10</v>
      </c>
      <c r="AC2" s="293">
        <v>10</v>
      </c>
      <c r="AD2" s="293">
        <v>10</v>
      </c>
      <c r="AE2" s="293">
        <v>10</v>
      </c>
      <c r="AF2" s="293">
        <v>10</v>
      </c>
      <c r="AG2" s="293">
        <v>2</v>
      </c>
      <c r="AH2" s="293">
        <v>1</v>
      </c>
      <c r="AI2" s="293">
        <v>1</v>
      </c>
      <c r="AJ2" s="293">
        <v>1</v>
      </c>
      <c r="AK2" s="293">
        <v>2</v>
      </c>
      <c r="AL2" s="293">
        <v>1</v>
      </c>
      <c r="AM2" s="293">
        <v>2</v>
      </c>
      <c r="AO2" s="843"/>
      <c r="AP2" s="844"/>
      <c r="AQ2" s="845"/>
    </row>
    <row r="3" spans="1:46" ht="115.5" x14ac:dyDescent="0.25">
      <c r="A3" s="884" t="s">
        <v>1810</v>
      </c>
      <c r="B3" s="884" t="s">
        <v>1799</v>
      </c>
      <c r="C3" s="294" t="s">
        <v>1953</v>
      </c>
      <c r="D3" s="294" t="s">
        <v>1954</v>
      </c>
      <c r="E3" s="295" t="s">
        <v>1955</v>
      </c>
      <c r="F3" s="295" t="s">
        <v>1956</v>
      </c>
      <c r="G3" s="295" t="s">
        <v>1957</v>
      </c>
      <c r="H3" s="295" t="s">
        <v>1958</v>
      </c>
      <c r="I3" s="295" t="s">
        <v>1959</v>
      </c>
      <c r="J3" s="295" t="s">
        <v>1960</v>
      </c>
      <c r="K3" s="295" t="s">
        <v>1961</v>
      </c>
      <c r="L3" s="295" t="s">
        <v>1962</v>
      </c>
      <c r="M3" s="295" t="s">
        <v>1963</v>
      </c>
      <c r="N3" s="296" t="s">
        <v>1900</v>
      </c>
      <c r="O3" s="296" t="s">
        <v>1901</v>
      </c>
      <c r="P3" s="296" t="s">
        <v>1902</v>
      </c>
      <c r="Q3" s="296" t="s">
        <v>1903</v>
      </c>
      <c r="R3" s="296" t="s">
        <v>1904</v>
      </c>
      <c r="S3" s="296" t="s">
        <v>1905</v>
      </c>
      <c r="T3" s="296" t="s">
        <v>1906</v>
      </c>
      <c r="V3" s="297"/>
      <c r="W3" s="298"/>
      <c r="X3" s="294" t="s">
        <v>1953</v>
      </c>
      <c r="Y3" s="294" t="s">
        <v>1980</v>
      </c>
      <c r="Z3" s="299" t="s">
        <v>1981</v>
      </c>
      <c r="AA3" s="295" t="s">
        <v>1982</v>
      </c>
      <c r="AB3" s="295" t="s">
        <v>1983</v>
      </c>
      <c r="AC3" s="295" t="s">
        <v>1984</v>
      </c>
      <c r="AD3" s="295" t="s">
        <v>1985</v>
      </c>
      <c r="AE3" s="295" t="s">
        <v>1986</v>
      </c>
      <c r="AF3" s="295" t="s">
        <v>1987</v>
      </c>
      <c r="AG3" s="296" t="s">
        <v>1900</v>
      </c>
      <c r="AH3" s="296" t="s">
        <v>1901</v>
      </c>
      <c r="AI3" s="296" t="s">
        <v>1902</v>
      </c>
      <c r="AJ3" s="296" t="s">
        <v>1903</v>
      </c>
      <c r="AK3" s="296" t="s">
        <v>1904</v>
      </c>
      <c r="AL3" s="296" t="s">
        <v>1905</v>
      </c>
      <c r="AM3" s="296" t="s">
        <v>1906</v>
      </c>
      <c r="AO3" s="297"/>
      <c r="AP3" s="298"/>
      <c r="AQ3" s="300" t="s">
        <v>1988</v>
      </c>
    </row>
    <row r="4" spans="1:46" x14ac:dyDescent="0.2">
      <c r="A4" s="885"/>
      <c r="B4" s="885"/>
      <c r="C4" s="301"/>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V4" s="304" t="s">
        <v>1810</v>
      </c>
      <c r="W4" s="304" t="s">
        <v>1799</v>
      </c>
      <c r="X4" s="305"/>
      <c r="Y4" s="306" t="str">
        <f>IFERROR(AVERAGE(Y5:Y54),"")</f>
        <v/>
      </c>
      <c r="Z4" s="303" t="str">
        <f>IF((COUNT(Z5:Z54)=0),"",(AVERAGE(Z5:Z54)/Z2))</f>
        <v/>
      </c>
      <c r="AA4" s="303" t="str">
        <f t="shared" ref="AA4:AI4" si="2">IF((COUNT(AA5:AA54)=0),"",(AVERAGE(AA5:AA54)/AA2))</f>
        <v/>
      </c>
      <c r="AB4" s="303" t="str">
        <f t="shared" si="2"/>
        <v/>
      </c>
      <c r="AC4" s="303" t="str">
        <f t="shared" si="2"/>
        <v/>
      </c>
      <c r="AD4" s="303" t="str">
        <f t="shared" si="2"/>
        <v/>
      </c>
      <c r="AE4" s="303" t="str">
        <f t="shared" si="2"/>
        <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O4" s="304" t="s">
        <v>1810</v>
      </c>
      <c r="AP4" s="304" t="s">
        <v>1799</v>
      </c>
      <c r="AQ4" s="307" t="str">
        <f>IFERROR(AVERAGE(AQ5:AQ54),"")</f>
        <v/>
      </c>
      <c r="AT4" s="38" t="s">
        <v>1591</v>
      </c>
    </row>
    <row r="5" spans="1:46" x14ac:dyDescent="0.2">
      <c r="A5" s="296">
        <v>1</v>
      </c>
      <c r="B5" s="308"/>
      <c r="C5" s="309" t="str">
        <f>IF(COUNT(E5:M5)=0,"",SUM(E5:M5))</f>
        <v/>
      </c>
      <c r="D5" s="302" t="str">
        <f t="shared" ref="D5:D54" si="3">IF(OR(ISBLANK($B5),C5=""),"",(C5/SUM($E$2:$M$2)))</f>
        <v/>
      </c>
      <c r="E5" s="310"/>
      <c r="F5" s="310"/>
      <c r="G5" s="310"/>
      <c r="H5" s="310"/>
      <c r="I5" s="310"/>
      <c r="J5" s="310"/>
      <c r="K5" s="310"/>
      <c r="L5" s="310"/>
      <c r="M5" s="311" t="str">
        <f>IF(COUNT(N5:T5)=0,"",SUM(N5:T5))</f>
        <v/>
      </c>
      <c r="N5" s="310"/>
      <c r="O5" s="310"/>
      <c r="P5" s="310"/>
      <c r="Q5" s="310"/>
      <c r="R5" s="310"/>
      <c r="S5" s="310"/>
      <c r="T5" s="310"/>
      <c r="V5" s="296">
        <v>1</v>
      </c>
      <c r="W5" s="308"/>
      <c r="X5" s="309" t="str">
        <f>IF(COUNT(Z5:AF5)=0,"",SUM(Z5:AF5))</f>
        <v/>
      </c>
      <c r="Y5" s="306" t="str">
        <f>IF(OR(ISBLANK($W5),X5=""),"",(X5/SUM($Z$2:$AF$2)))</f>
        <v/>
      </c>
      <c r="Z5" s="310"/>
      <c r="AA5" s="310"/>
      <c r="AB5" s="310"/>
      <c r="AC5" s="310"/>
      <c r="AD5" s="310"/>
      <c r="AE5" s="310"/>
      <c r="AF5" s="309" t="str">
        <f>IF(COUNT(AG5:AM5)=0,"",SUM(AG5:AM5))</f>
        <v/>
      </c>
      <c r="AG5" s="310"/>
      <c r="AH5" s="310"/>
      <c r="AI5" s="310"/>
      <c r="AJ5" s="310"/>
      <c r="AK5" s="310"/>
      <c r="AL5" s="310"/>
      <c r="AM5" s="310"/>
      <c r="AO5" s="296">
        <v>1</v>
      </c>
      <c r="AP5" s="308"/>
      <c r="AQ5" s="307"/>
      <c r="AT5" s="38" t="s">
        <v>1378</v>
      </c>
    </row>
    <row r="6" spans="1:46" x14ac:dyDescent="0.2">
      <c r="A6" s="296">
        <v>2</v>
      </c>
      <c r="B6" s="308"/>
      <c r="C6" s="309" t="str">
        <f t="shared" ref="C6:C53" si="4">IF(COUNT(E6:M6)=0,"",SUM(E6:M6))</f>
        <v/>
      </c>
      <c r="D6" s="302" t="str">
        <f t="shared" si="3"/>
        <v/>
      </c>
      <c r="E6" s="310"/>
      <c r="F6" s="310"/>
      <c r="G6" s="310"/>
      <c r="H6" s="310"/>
      <c r="I6" s="310"/>
      <c r="J6" s="310"/>
      <c r="K6" s="310"/>
      <c r="L6" s="310"/>
      <c r="M6" s="311" t="str">
        <f>IF(COUNT(N6:T6)=0,"",SUM(N6:T6))</f>
        <v/>
      </c>
      <c r="N6" s="310"/>
      <c r="O6" s="310"/>
      <c r="P6" s="310"/>
      <c r="Q6" s="310"/>
      <c r="R6" s="310"/>
      <c r="S6" s="310"/>
      <c r="T6" s="310"/>
      <c r="V6" s="296">
        <v>2</v>
      </c>
      <c r="W6" s="308"/>
      <c r="X6" s="309" t="str">
        <f t="shared" ref="X6:X54" si="5">IF(COUNT(Z6:AF6)=0,"",SUM(Z6:AF6))</f>
        <v/>
      </c>
      <c r="Y6" s="306" t="str">
        <f t="shared" ref="Y6:Y54" si="6">IF(OR(ISBLANK($W6),X6=""),"",(X6/SUM($Z$2:$AF$2)))</f>
        <v/>
      </c>
      <c r="Z6" s="310"/>
      <c r="AA6" s="310"/>
      <c r="AB6" s="310"/>
      <c r="AC6" s="310"/>
      <c r="AD6" s="310"/>
      <c r="AE6" s="310"/>
      <c r="AF6" s="309" t="str">
        <f t="shared" ref="AF6:AF54" si="7">IF(COUNT(AG6:AM6)=0,"",SUM(AG6:AM6))</f>
        <v/>
      </c>
      <c r="AG6" s="310"/>
      <c r="AH6" s="310"/>
      <c r="AI6" s="310"/>
      <c r="AJ6" s="310"/>
      <c r="AK6" s="310"/>
      <c r="AL6" s="310"/>
      <c r="AM6" s="310"/>
      <c r="AO6" s="296">
        <v>2</v>
      </c>
      <c r="AP6" s="308"/>
      <c r="AQ6" s="307"/>
      <c r="AT6" s="38" t="s">
        <v>1379</v>
      </c>
    </row>
    <row r="7" spans="1:46" x14ac:dyDescent="0.2">
      <c r="A7" s="296">
        <v>3</v>
      </c>
      <c r="B7" s="308"/>
      <c r="C7" s="309" t="str">
        <f t="shared" si="4"/>
        <v/>
      </c>
      <c r="D7" s="302" t="str">
        <f t="shared" si="3"/>
        <v/>
      </c>
      <c r="E7" s="310"/>
      <c r="F7" s="310"/>
      <c r="G7" s="310"/>
      <c r="H7" s="310"/>
      <c r="I7" s="310"/>
      <c r="J7" s="310"/>
      <c r="K7" s="310"/>
      <c r="L7" s="310"/>
      <c r="M7" s="311" t="str">
        <f t="shared" ref="M7:M54" si="8">IF(COUNT(N7:T7)=0,"",SUM(N7:T7))</f>
        <v/>
      </c>
      <c r="N7" s="310"/>
      <c r="O7" s="310"/>
      <c r="P7" s="310"/>
      <c r="Q7" s="310"/>
      <c r="R7" s="310"/>
      <c r="S7" s="310"/>
      <c r="T7" s="310"/>
      <c r="V7" s="296">
        <v>3</v>
      </c>
      <c r="W7" s="308"/>
      <c r="X7" s="309" t="str">
        <f t="shared" si="5"/>
        <v/>
      </c>
      <c r="Y7" s="306" t="str">
        <f t="shared" si="6"/>
        <v/>
      </c>
      <c r="Z7" s="310"/>
      <c r="AA7" s="310"/>
      <c r="AB7" s="310"/>
      <c r="AC7" s="310"/>
      <c r="AD7" s="310"/>
      <c r="AE7" s="310"/>
      <c r="AF7" s="309" t="str">
        <f t="shared" si="7"/>
        <v/>
      </c>
      <c r="AG7" s="310"/>
      <c r="AH7" s="310"/>
      <c r="AI7" s="310"/>
      <c r="AJ7" s="310"/>
      <c r="AK7" s="310"/>
      <c r="AL7" s="310"/>
      <c r="AM7" s="310"/>
      <c r="AO7" s="296">
        <v>3</v>
      </c>
      <c r="AP7" s="308"/>
      <c r="AQ7" s="307"/>
      <c r="AT7" s="38" t="s">
        <v>1592</v>
      </c>
    </row>
    <row r="8" spans="1:46" x14ac:dyDescent="0.2">
      <c r="A8" s="296">
        <v>4</v>
      </c>
      <c r="B8" s="308"/>
      <c r="C8" s="309" t="str">
        <f t="shared" si="4"/>
        <v/>
      </c>
      <c r="D8" s="302" t="str">
        <f t="shared" si="3"/>
        <v/>
      </c>
      <c r="E8" s="310"/>
      <c r="F8" s="310"/>
      <c r="G8" s="310"/>
      <c r="H8" s="310"/>
      <c r="I8" s="310"/>
      <c r="J8" s="310"/>
      <c r="K8" s="310"/>
      <c r="L8" s="310"/>
      <c r="M8" s="311" t="str">
        <f t="shared" si="8"/>
        <v/>
      </c>
      <c r="N8" s="310"/>
      <c r="O8" s="310"/>
      <c r="P8" s="310"/>
      <c r="Q8" s="310"/>
      <c r="R8" s="310"/>
      <c r="S8" s="310"/>
      <c r="T8" s="310"/>
      <c r="V8" s="296">
        <v>4</v>
      </c>
      <c r="W8" s="308"/>
      <c r="X8" s="309" t="str">
        <f t="shared" si="5"/>
        <v/>
      </c>
      <c r="Y8" s="306" t="str">
        <f t="shared" si="6"/>
        <v/>
      </c>
      <c r="Z8" s="310"/>
      <c r="AA8" s="310"/>
      <c r="AB8" s="310"/>
      <c r="AC8" s="310"/>
      <c r="AD8" s="310"/>
      <c r="AE8" s="310"/>
      <c r="AF8" s="309" t="str">
        <f t="shared" si="7"/>
        <v/>
      </c>
      <c r="AG8" s="310"/>
      <c r="AH8" s="310"/>
      <c r="AI8" s="310"/>
      <c r="AJ8" s="310"/>
      <c r="AK8" s="310"/>
      <c r="AL8" s="310"/>
      <c r="AM8" s="310"/>
      <c r="AO8" s="296">
        <v>4</v>
      </c>
      <c r="AP8" s="308"/>
      <c r="AQ8" s="307"/>
      <c r="AT8" s="38" t="s">
        <v>1380</v>
      </c>
    </row>
    <row r="9" spans="1:46" x14ac:dyDescent="0.2">
      <c r="A9" s="296">
        <v>5</v>
      </c>
      <c r="B9" s="308"/>
      <c r="C9" s="309" t="str">
        <f t="shared" si="4"/>
        <v/>
      </c>
      <c r="D9" s="302" t="str">
        <f t="shared" si="3"/>
        <v/>
      </c>
      <c r="E9" s="310"/>
      <c r="F9" s="310"/>
      <c r="G9" s="310"/>
      <c r="H9" s="310"/>
      <c r="I9" s="310"/>
      <c r="J9" s="310"/>
      <c r="K9" s="310"/>
      <c r="L9" s="310"/>
      <c r="M9" s="311" t="str">
        <f t="shared" si="8"/>
        <v/>
      </c>
      <c r="N9" s="310"/>
      <c r="O9" s="310"/>
      <c r="P9" s="310"/>
      <c r="Q9" s="310"/>
      <c r="R9" s="310"/>
      <c r="S9" s="310"/>
      <c r="T9" s="310"/>
      <c r="V9" s="296">
        <v>5</v>
      </c>
      <c r="W9" s="308"/>
      <c r="X9" s="309" t="str">
        <f t="shared" si="5"/>
        <v/>
      </c>
      <c r="Y9" s="306" t="str">
        <f t="shared" si="6"/>
        <v/>
      </c>
      <c r="Z9" s="310"/>
      <c r="AA9" s="310"/>
      <c r="AB9" s="310"/>
      <c r="AC9" s="310"/>
      <c r="AD9" s="310"/>
      <c r="AE9" s="310"/>
      <c r="AF9" s="309" t="str">
        <f t="shared" si="7"/>
        <v/>
      </c>
      <c r="AG9" s="310"/>
      <c r="AH9" s="310"/>
      <c r="AI9" s="310"/>
      <c r="AJ9" s="310"/>
      <c r="AK9" s="310"/>
      <c r="AL9" s="310"/>
      <c r="AM9" s="310"/>
      <c r="AO9" s="296">
        <v>5</v>
      </c>
      <c r="AP9" s="308"/>
      <c r="AQ9" s="307"/>
      <c r="AT9" s="38" t="s">
        <v>1381</v>
      </c>
    </row>
    <row r="10" spans="1:46" x14ac:dyDescent="0.2">
      <c r="A10" s="296">
        <v>6</v>
      </c>
      <c r="B10" s="308"/>
      <c r="C10" s="309" t="str">
        <f t="shared" si="4"/>
        <v/>
      </c>
      <c r="D10" s="302" t="str">
        <f t="shared" si="3"/>
        <v/>
      </c>
      <c r="E10" s="310"/>
      <c r="F10" s="310"/>
      <c r="G10" s="310"/>
      <c r="H10" s="310"/>
      <c r="I10" s="310"/>
      <c r="J10" s="310"/>
      <c r="K10" s="310"/>
      <c r="L10" s="310"/>
      <c r="M10" s="311" t="str">
        <f t="shared" si="8"/>
        <v/>
      </c>
      <c r="N10" s="310"/>
      <c r="O10" s="310"/>
      <c r="P10" s="310"/>
      <c r="Q10" s="310"/>
      <c r="R10" s="310"/>
      <c r="S10" s="310"/>
      <c r="T10" s="310"/>
      <c r="V10" s="296">
        <v>6</v>
      </c>
      <c r="W10" s="308"/>
      <c r="X10" s="309" t="str">
        <f t="shared" si="5"/>
        <v/>
      </c>
      <c r="Y10" s="306" t="str">
        <f t="shared" si="6"/>
        <v/>
      </c>
      <c r="Z10" s="310"/>
      <c r="AA10" s="310"/>
      <c r="AB10" s="310"/>
      <c r="AC10" s="310"/>
      <c r="AD10" s="310"/>
      <c r="AE10" s="310"/>
      <c r="AF10" s="309" t="str">
        <f t="shared" si="7"/>
        <v/>
      </c>
      <c r="AG10" s="310"/>
      <c r="AH10" s="310"/>
      <c r="AI10" s="310"/>
      <c r="AJ10" s="310"/>
      <c r="AK10" s="310"/>
      <c r="AL10" s="310"/>
      <c r="AM10" s="310"/>
      <c r="AO10" s="296">
        <v>6</v>
      </c>
      <c r="AP10" s="308"/>
      <c r="AQ10" s="307"/>
      <c r="AT10" s="38" t="s">
        <v>1382</v>
      </c>
    </row>
    <row r="11" spans="1:46" x14ac:dyDescent="0.2">
      <c r="A11" s="296">
        <v>7</v>
      </c>
      <c r="B11" s="308"/>
      <c r="C11" s="309" t="str">
        <f t="shared" si="4"/>
        <v/>
      </c>
      <c r="D11" s="302" t="str">
        <f t="shared" si="3"/>
        <v/>
      </c>
      <c r="E11" s="310"/>
      <c r="F11" s="310"/>
      <c r="G11" s="310"/>
      <c r="H11" s="310"/>
      <c r="I11" s="310"/>
      <c r="J11" s="310"/>
      <c r="K11" s="310"/>
      <c r="L11" s="310"/>
      <c r="M11" s="311" t="str">
        <f t="shared" si="8"/>
        <v/>
      </c>
      <c r="N11" s="310"/>
      <c r="O11" s="310"/>
      <c r="P11" s="310"/>
      <c r="Q11" s="310"/>
      <c r="R11" s="310"/>
      <c r="S11" s="310"/>
      <c r="T11" s="310"/>
      <c r="V11" s="296">
        <v>7</v>
      </c>
      <c r="W11" s="308"/>
      <c r="X11" s="309" t="str">
        <f t="shared" si="5"/>
        <v/>
      </c>
      <c r="Y11" s="306" t="str">
        <f t="shared" si="6"/>
        <v/>
      </c>
      <c r="Z11" s="310"/>
      <c r="AA11" s="310"/>
      <c r="AB11" s="310"/>
      <c r="AC11" s="310"/>
      <c r="AD11" s="310"/>
      <c r="AE11" s="310"/>
      <c r="AF11" s="309" t="str">
        <f t="shared" si="7"/>
        <v/>
      </c>
      <c r="AG11" s="310"/>
      <c r="AH11" s="310"/>
      <c r="AI11" s="310"/>
      <c r="AJ11" s="310"/>
      <c r="AK11" s="310"/>
      <c r="AL11" s="310"/>
      <c r="AM11" s="310"/>
      <c r="AO11" s="296">
        <v>7</v>
      </c>
      <c r="AP11" s="308"/>
      <c r="AQ11" s="307"/>
      <c r="AT11" s="38" t="s">
        <v>1593</v>
      </c>
    </row>
    <row r="12" spans="1:46" x14ac:dyDescent="0.2">
      <c r="A12" s="296">
        <v>8</v>
      </c>
      <c r="B12" s="308"/>
      <c r="C12" s="309" t="str">
        <f t="shared" si="4"/>
        <v/>
      </c>
      <c r="D12" s="302" t="str">
        <f t="shared" si="3"/>
        <v/>
      </c>
      <c r="E12" s="310"/>
      <c r="F12" s="310"/>
      <c r="G12" s="310"/>
      <c r="H12" s="310"/>
      <c r="I12" s="310"/>
      <c r="J12" s="310"/>
      <c r="K12" s="310"/>
      <c r="L12" s="310"/>
      <c r="M12" s="311" t="str">
        <f t="shared" si="8"/>
        <v/>
      </c>
      <c r="N12" s="310"/>
      <c r="O12" s="310"/>
      <c r="P12" s="310"/>
      <c r="Q12" s="310"/>
      <c r="R12" s="310"/>
      <c r="S12" s="310"/>
      <c r="T12" s="310"/>
      <c r="V12" s="296">
        <v>8</v>
      </c>
      <c r="W12" s="308"/>
      <c r="X12" s="309" t="str">
        <f t="shared" si="5"/>
        <v/>
      </c>
      <c r="Y12" s="306" t="str">
        <f t="shared" si="6"/>
        <v/>
      </c>
      <c r="Z12" s="310"/>
      <c r="AA12" s="310"/>
      <c r="AB12" s="310"/>
      <c r="AC12" s="310"/>
      <c r="AD12" s="310"/>
      <c r="AE12" s="310"/>
      <c r="AF12" s="309" t="str">
        <f t="shared" si="7"/>
        <v/>
      </c>
      <c r="AG12" s="310"/>
      <c r="AH12" s="310"/>
      <c r="AI12" s="310"/>
      <c r="AJ12" s="310"/>
      <c r="AK12" s="310"/>
      <c r="AL12" s="310"/>
      <c r="AM12" s="310"/>
      <c r="AO12" s="296">
        <v>8</v>
      </c>
      <c r="AP12" s="308"/>
      <c r="AQ12" s="307"/>
      <c r="AT12" s="38" t="s">
        <v>1383</v>
      </c>
    </row>
    <row r="13" spans="1:46" x14ac:dyDescent="0.2">
      <c r="A13" s="296">
        <v>9</v>
      </c>
      <c r="B13" s="308"/>
      <c r="C13" s="309" t="str">
        <f t="shared" si="4"/>
        <v/>
      </c>
      <c r="D13" s="302" t="str">
        <f t="shared" si="3"/>
        <v/>
      </c>
      <c r="E13" s="310"/>
      <c r="F13" s="310"/>
      <c r="G13" s="310"/>
      <c r="H13" s="310"/>
      <c r="I13" s="310"/>
      <c r="J13" s="310"/>
      <c r="K13" s="310"/>
      <c r="L13" s="310"/>
      <c r="M13" s="311" t="str">
        <f t="shared" si="8"/>
        <v/>
      </c>
      <c r="N13" s="310"/>
      <c r="O13" s="310"/>
      <c r="P13" s="310"/>
      <c r="Q13" s="310"/>
      <c r="R13" s="310"/>
      <c r="S13" s="310"/>
      <c r="T13" s="310"/>
      <c r="V13" s="296">
        <v>9</v>
      </c>
      <c r="W13" s="308"/>
      <c r="X13" s="309" t="str">
        <f t="shared" si="5"/>
        <v/>
      </c>
      <c r="Y13" s="306" t="str">
        <f t="shared" si="6"/>
        <v/>
      </c>
      <c r="Z13" s="310"/>
      <c r="AA13" s="310"/>
      <c r="AB13" s="310"/>
      <c r="AC13" s="310"/>
      <c r="AD13" s="310"/>
      <c r="AE13" s="310"/>
      <c r="AF13" s="309" t="str">
        <f t="shared" si="7"/>
        <v/>
      </c>
      <c r="AG13" s="310"/>
      <c r="AH13" s="310"/>
      <c r="AI13" s="310"/>
      <c r="AJ13" s="310"/>
      <c r="AK13" s="310"/>
      <c r="AL13" s="310"/>
      <c r="AM13" s="310"/>
      <c r="AO13" s="296">
        <v>9</v>
      </c>
      <c r="AP13" s="308"/>
      <c r="AQ13" s="307"/>
      <c r="AT13" s="38" t="s">
        <v>1575</v>
      </c>
    </row>
    <row r="14" spans="1:46" x14ac:dyDescent="0.2">
      <c r="A14" s="296">
        <v>10</v>
      </c>
      <c r="B14" s="308"/>
      <c r="C14" s="309" t="str">
        <f t="shared" si="4"/>
        <v/>
      </c>
      <c r="D14" s="302" t="str">
        <f t="shared" si="3"/>
        <v/>
      </c>
      <c r="E14" s="310"/>
      <c r="F14" s="310"/>
      <c r="G14" s="310"/>
      <c r="H14" s="310"/>
      <c r="I14" s="310"/>
      <c r="J14" s="310"/>
      <c r="K14" s="310"/>
      <c r="L14" s="310"/>
      <c r="M14" s="311" t="str">
        <f t="shared" si="8"/>
        <v/>
      </c>
      <c r="N14" s="310"/>
      <c r="O14" s="310"/>
      <c r="P14" s="310"/>
      <c r="Q14" s="310"/>
      <c r="R14" s="310"/>
      <c r="S14" s="310"/>
      <c r="T14" s="310"/>
      <c r="V14" s="296">
        <v>10</v>
      </c>
      <c r="W14" s="308"/>
      <c r="X14" s="309" t="str">
        <f t="shared" si="5"/>
        <v/>
      </c>
      <c r="Y14" s="306" t="str">
        <f t="shared" si="6"/>
        <v/>
      </c>
      <c r="Z14" s="310"/>
      <c r="AA14" s="310"/>
      <c r="AB14" s="310"/>
      <c r="AC14" s="310"/>
      <c r="AD14" s="310"/>
      <c r="AE14" s="310"/>
      <c r="AF14" s="309" t="str">
        <f t="shared" si="7"/>
        <v/>
      </c>
      <c r="AG14" s="310"/>
      <c r="AH14" s="310"/>
      <c r="AI14" s="310"/>
      <c r="AJ14" s="310"/>
      <c r="AK14" s="310"/>
      <c r="AL14" s="310"/>
      <c r="AM14" s="310"/>
      <c r="AO14" s="296">
        <v>10</v>
      </c>
      <c r="AP14" s="308"/>
      <c r="AQ14" s="307"/>
      <c r="AT14" s="38" t="s">
        <v>1384</v>
      </c>
    </row>
    <row r="15" spans="1:46" x14ac:dyDescent="0.2">
      <c r="A15" s="296">
        <v>11</v>
      </c>
      <c r="B15" s="308"/>
      <c r="C15" s="309" t="str">
        <f t="shared" si="4"/>
        <v/>
      </c>
      <c r="D15" s="302" t="str">
        <f t="shared" si="3"/>
        <v/>
      </c>
      <c r="E15" s="310"/>
      <c r="F15" s="310"/>
      <c r="G15" s="310"/>
      <c r="H15" s="310"/>
      <c r="I15" s="310"/>
      <c r="J15" s="310"/>
      <c r="K15" s="310"/>
      <c r="L15" s="310"/>
      <c r="M15" s="311" t="str">
        <f t="shared" si="8"/>
        <v/>
      </c>
      <c r="N15" s="310"/>
      <c r="O15" s="310"/>
      <c r="P15" s="310"/>
      <c r="Q15" s="310"/>
      <c r="R15" s="310"/>
      <c r="S15" s="310"/>
      <c r="T15" s="310"/>
      <c r="V15" s="296">
        <v>11</v>
      </c>
      <c r="W15" s="308"/>
      <c r="X15" s="309" t="str">
        <f t="shared" si="5"/>
        <v/>
      </c>
      <c r="Y15" s="306" t="str">
        <f t="shared" si="6"/>
        <v/>
      </c>
      <c r="Z15" s="310"/>
      <c r="AA15" s="310"/>
      <c r="AB15" s="310"/>
      <c r="AC15" s="310"/>
      <c r="AD15" s="310"/>
      <c r="AE15" s="310"/>
      <c r="AF15" s="309" t="str">
        <f t="shared" si="7"/>
        <v/>
      </c>
      <c r="AG15" s="310"/>
      <c r="AH15" s="310"/>
      <c r="AI15" s="310"/>
      <c r="AJ15" s="310"/>
      <c r="AK15" s="310"/>
      <c r="AL15" s="310"/>
      <c r="AM15" s="310"/>
      <c r="AO15" s="296">
        <v>11</v>
      </c>
      <c r="AP15" s="308"/>
      <c r="AQ15" s="307"/>
      <c r="AT15" s="38" t="s">
        <v>1385</v>
      </c>
    </row>
    <row r="16" spans="1:46" x14ac:dyDescent="0.2">
      <c r="A16" s="296">
        <v>12</v>
      </c>
      <c r="B16" s="308"/>
      <c r="C16" s="309" t="str">
        <f t="shared" si="4"/>
        <v/>
      </c>
      <c r="D16" s="302" t="str">
        <f t="shared" si="3"/>
        <v/>
      </c>
      <c r="E16" s="310"/>
      <c r="F16" s="310"/>
      <c r="G16" s="310"/>
      <c r="H16" s="310"/>
      <c r="I16" s="310"/>
      <c r="J16" s="310"/>
      <c r="K16" s="310"/>
      <c r="L16" s="310"/>
      <c r="M16" s="311" t="str">
        <f t="shared" si="8"/>
        <v/>
      </c>
      <c r="N16" s="310"/>
      <c r="O16" s="310"/>
      <c r="P16" s="310"/>
      <c r="Q16" s="310"/>
      <c r="R16" s="310"/>
      <c r="S16" s="310"/>
      <c r="T16" s="310"/>
      <c r="V16" s="296">
        <v>12</v>
      </c>
      <c r="W16" s="308"/>
      <c r="X16" s="309" t="str">
        <f t="shared" si="5"/>
        <v/>
      </c>
      <c r="Y16" s="306" t="str">
        <f t="shared" si="6"/>
        <v/>
      </c>
      <c r="Z16" s="310"/>
      <c r="AA16" s="310"/>
      <c r="AB16" s="310"/>
      <c r="AC16" s="310"/>
      <c r="AD16" s="310"/>
      <c r="AE16" s="310"/>
      <c r="AF16" s="309" t="str">
        <f t="shared" si="7"/>
        <v/>
      </c>
      <c r="AG16" s="310"/>
      <c r="AH16" s="310"/>
      <c r="AI16" s="310"/>
      <c r="AJ16" s="310"/>
      <c r="AK16" s="310"/>
      <c r="AL16" s="310"/>
      <c r="AM16" s="310"/>
      <c r="AO16" s="296">
        <v>12</v>
      </c>
      <c r="AP16" s="308"/>
      <c r="AQ16" s="307"/>
      <c r="AT16" s="38" t="s">
        <v>1576</v>
      </c>
    </row>
    <row r="17" spans="1:46" x14ac:dyDescent="0.2">
      <c r="A17" s="296">
        <v>13</v>
      </c>
      <c r="B17" s="308"/>
      <c r="C17" s="309" t="str">
        <f t="shared" si="4"/>
        <v/>
      </c>
      <c r="D17" s="302" t="str">
        <f t="shared" si="3"/>
        <v/>
      </c>
      <c r="E17" s="310"/>
      <c r="F17" s="310"/>
      <c r="G17" s="310"/>
      <c r="H17" s="310"/>
      <c r="I17" s="310"/>
      <c r="J17" s="310"/>
      <c r="K17" s="310"/>
      <c r="L17" s="310"/>
      <c r="M17" s="311" t="str">
        <f t="shared" si="8"/>
        <v/>
      </c>
      <c r="N17" s="310"/>
      <c r="O17" s="310"/>
      <c r="P17" s="310"/>
      <c r="Q17" s="310"/>
      <c r="R17" s="310"/>
      <c r="S17" s="310"/>
      <c r="T17" s="310"/>
      <c r="V17" s="296">
        <v>13</v>
      </c>
      <c r="W17" s="308"/>
      <c r="X17" s="309" t="str">
        <f t="shared" si="5"/>
        <v/>
      </c>
      <c r="Y17" s="306" t="str">
        <f t="shared" si="6"/>
        <v/>
      </c>
      <c r="Z17" s="310"/>
      <c r="AA17" s="310"/>
      <c r="AB17" s="310"/>
      <c r="AC17" s="310"/>
      <c r="AD17" s="310"/>
      <c r="AE17" s="310"/>
      <c r="AF17" s="309" t="str">
        <f t="shared" si="7"/>
        <v/>
      </c>
      <c r="AG17" s="310"/>
      <c r="AH17" s="310"/>
      <c r="AI17" s="310"/>
      <c r="AJ17" s="310"/>
      <c r="AK17" s="310"/>
      <c r="AL17" s="310"/>
      <c r="AM17" s="310"/>
      <c r="AO17" s="296">
        <v>13</v>
      </c>
      <c r="AP17" s="308"/>
      <c r="AQ17" s="307"/>
      <c r="AT17" s="38" t="s">
        <v>1386</v>
      </c>
    </row>
    <row r="18" spans="1:46" x14ac:dyDescent="0.2">
      <c r="A18" s="296">
        <v>14</v>
      </c>
      <c r="B18" s="308"/>
      <c r="C18" s="309" t="str">
        <f t="shared" si="4"/>
        <v/>
      </c>
      <c r="D18" s="302" t="str">
        <f t="shared" si="3"/>
        <v/>
      </c>
      <c r="E18" s="310"/>
      <c r="F18" s="310"/>
      <c r="G18" s="310"/>
      <c r="H18" s="310"/>
      <c r="I18" s="310"/>
      <c r="J18" s="310"/>
      <c r="K18" s="310"/>
      <c r="L18" s="310"/>
      <c r="M18" s="311" t="str">
        <f t="shared" si="8"/>
        <v/>
      </c>
      <c r="N18" s="310"/>
      <c r="O18" s="310"/>
      <c r="P18" s="310"/>
      <c r="Q18" s="310"/>
      <c r="R18" s="310"/>
      <c r="S18" s="310"/>
      <c r="T18" s="310"/>
      <c r="V18" s="296">
        <v>14</v>
      </c>
      <c r="W18" s="308"/>
      <c r="X18" s="309" t="str">
        <f t="shared" si="5"/>
        <v/>
      </c>
      <c r="Y18" s="306" t="str">
        <f t="shared" si="6"/>
        <v/>
      </c>
      <c r="Z18" s="310"/>
      <c r="AA18" s="310"/>
      <c r="AB18" s="310"/>
      <c r="AC18" s="310"/>
      <c r="AD18" s="310"/>
      <c r="AE18" s="310"/>
      <c r="AF18" s="309" t="str">
        <f t="shared" si="7"/>
        <v/>
      </c>
      <c r="AG18" s="310"/>
      <c r="AH18" s="310"/>
      <c r="AI18" s="310"/>
      <c r="AJ18" s="310"/>
      <c r="AK18" s="310"/>
      <c r="AL18" s="310"/>
      <c r="AM18" s="310"/>
      <c r="AO18" s="296">
        <v>14</v>
      </c>
      <c r="AP18" s="308"/>
      <c r="AQ18" s="307"/>
      <c r="AT18" s="38" t="s">
        <v>1387</v>
      </c>
    </row>
    <row r="19" spans="1:46" x14ac:dyDescent="0.2">
      <c r="A19" s="296">
        <v>15</v>
      </c>
      <c r="B19" s="308"/>
      <c r="C19" s="309" t="str">
        <f t="shared" si="4"/>
        <v/>
      </c>
      <c r="D19" s="302" t="str">
        <f t="shared" si="3"/>
        <v/>
      </c>
      <c r="E19" s="310"/>
      <c r="F19" s="310"/>
      <c r="G19" s="310"/>
      <c r="H19" s="310"/>
      <c r="I19" s="310"/>
      <c r="J19" s="310"/>
      <c r="K19" s="310"/>
      <c r="L19" s="310"/>
      <c r="M19" s="311" t="str">
        <f t="shared" si="8"/>
        <v/>
      </c>
      <c r="N19" s="310"/>
      <c r="O19" s="310"/>
      <c r="P19" s="310"/>
      <c r="Q19" s="310"/>
      <c r="R19" s="310"/>
      <c r="S19" s="310"/>
      <c r="T19" s="310"/>
      <c r="V19" s="296">
        <v>15</v>
      </c>
      <c r="W19" s="308"/>
      <c r="X19" s="309" t="str">
        <f t="shared" si="5"/>
        <v/>
      </c>
      <c r="Y19" s="306" t="str">
        <f t="shared" si="6"/>
        <v/>
      </c>
      <c r="Z19" s="310"/>
      <c r="AA19" s="310"/>
      <c r="AB19" s="310"/>
      <c r="AC19" s="310"/>
      <c r="AD19" s="310"/>
      <c r="AE19" s="310"/>
      <c r="AF19" s="309" t="str">
        <f t="shared" si="7"/>
        <v/>
      </c>
      <c r="AG19" s="310"/>
      <c r="AH19" s="310"/>
      <c r="AI19" s="310"/>
      <c r="AJ19" s="310"/>
      <c r="AK19" s="310"/>
      <c r="AL19" s="310"/>
      <c r="AM19" s="310"/>
      <c r="AO19" s="296">
        <v>15</v>
      </c>
      <c r="AP19" s="308"/>
      <c r="AQ19" s="307"/>
      <c r="AT19" s="38" t="s">
        <v>1577</v>
      </c>
    </row>
    <row r="20" spans="1:46" x14ac:dyDescent="0.2">
      <c r="A20" s="296">
        <v>16</v>
      </c>
      <c r="B20" s="308"/>
      <c r="C20" s="309" t="str">
        <f t="shared" si="4"/>
        <v/>
      </c>
      <c r="D20" s="302" t="str">
        <f t="shared" si="3"/>
        <v/>
      </c>
      <c r="E20" s="310"/>
      <c r="F20" s="310"/>
      <c r="G20" s="310"/>
      <c r="H20" s="310"/>
      <c r="I20" s="310"/>
      <c r="J20" s="310"/>
      <c r="K20" s="310"/>
      <c r="L20" s="310"/>
      <c r="M20" s="311" t="str">
        <f t="shared" si="8"/>
        <v/>
      </c>
      <c r="N20" s="310"/>
      <c r="O20" s="310"/>
      <c r="P20" s="310"/>
      <c r="Q20" s="310"/>
      <c r="R20" s="310"/>
      <c r="S20" s="310"/>
      <c r="T20" s="310"/>
      <c r="V20" s="296">
        <v>16</v>
      </c>
      <c r="W20" s="308"/>
      <c r="X20" s="309" t="str">
        <f t="shared" si="5"/>
        <v/>
      </c>
      <c r="Y20" s="306" t="str">
        <f t="shared" si="6"/>
        <v/>
      </c>
      <c r="Z20" s="310"/>
      <c r="AA20" s="310"/>
      <c r="AB20" s="310"/>
      <c r="AC20" s="310"/>
      <c r="AD20" s="310"/>
      <c r="AE20" s="310"/>
      <c r="AF20" s="309" t="str">
        <f t="shared" si="7"/>
        <v/>
      </c>
      <c r="AG20" s="310"/>
      <c r="AH20" s="310"/>
      <c r="AI20" s="310"/>
      <c r="AJ20" s="310"/>
      <c r="AK20" s="310"/>
      <c r="AL20" s="310"/>
      <c r="AM20" s="310"/>
      <c r="AO20" s="296">
        <v>16</v>
      </c>
      <c r="AP20" s="308"/>
      <c r="AQ20" s="307"/>
      <c r="AT20" s="38" t="s">
        <v>1388</v>
      </c>
    </row>
    <row r="21" spans="1:46" x14ac:dyDescent="0.2">
      <c r="A21" s="296">
        <v>17</v>
      </c>
      <c r="B21" s="308"/>
      <c r="C21" s="309" t="str">
        <f t="shared" si="4"/>
        <v/>
      </c>
      <c r="D21" s="302" t="str">
        <f t="shared" si="3"/>
        <v/>
      </c>
      <c r="E21" s="310"/>
      <c r="F21" s="310"/>
      <c r="G21" s="310"/>
      <c r="H21" s="310"/>
      <c r="I21" s="310"/>
      <c r="J21" s="310"/>
      <c r="K21" s="310"/>
      <c r="L21" s="310"/>
      <c r="M21" s="311" t="str">
        <f t="shared" si="8"/>
        <v/>
      </c>
      <c r="N21" s="310"/>
      <c r="O21" s="310"/>
      <c r="P21" s="310"/>
      <c r="Q21" s="310"/>
      <c r="R21" s="310"/>
      <c r="S21" s="310"/>
      <c r="T21" s="310"/>
      <c r="V21" s="296">
        <v>17</v>
      </c>
      <c r="W21" s="308"/>
      <c r="X21" s="309" t="str">
        <f t="shared" si="5"/>
        <v/>
      </c>
      <c r="Y21" s="306" t="str">
        <f t="shared" si="6"/>
        <v/>
      </c>
      <c r="Z21" s="310"/>
      <c r="AA21" s="310"/>
      <c r="AB21" s="310"/>
      <c r="AC21" s="310"/>
      <c r="AD21" s="310"/>
      <c r="AE21" s="310"/>
      <c r="AF21" s="309" t="str">
        <f t="shared" si="7"/>
        <v/>
      </c>
      <c r="AG21" s="310"/>
      <c r="AH21" s="310"/>
      <c r="AI21" s="310"/>
      <c r="AJ21" s="310"/>
      <c r="AK21" s="310"/>
      <c r="AL21" s="310"/>
      <c r="AM21" s="310"/>
      <c r="AO21" s="296">
        <v>17</v>
      </c>
      <c r="AP21" s="308"/>
      <c r="AQ21" s="307"/>
      <c r="AT21" s="38" t="s">
        <v>1578</v>
      </c>
    </row>
    <row r="22" spans="1:46" x14ac:dyDescent="0.2">
      <c r="A22" s="296">
        <v>18</v>
      </c>
      <c r="B22" s="308"/>
      <c r="C22" s="309" t="str">
        <f t="shared" si="4"/>
        <v/>
      </c>
      <c r="D22" s="302" t="str">
        <f t="shared" si="3"/>
        <v/>
      </c>
      <c r="E22" s="310"/>
      <c r="F22" s="310"/>
      <c r="G22" s="310"/>
      <c r="H22" s="310"/>
      <c r="I22" s="310"/>
      <c r="J22" s="310"/>
      <c r="K22" s="310"/>
      <c r="L22" s="310"/>
      <c r="M22" s="311" t="str">
        <f t="shared" si="8"/>
        <v/>
      </c>
      <c r="N22" s="310"/>
      <c r="O22" s="310"/>
      <c r="P22" s="310"/>
      <c r="Q22" s="310"/>
      <c r="R22" s="310"/>
      <c r="S22" s="310"/>
      <c r="T22" s="310"/>
      <c r="V22" s="296">
        <v>18</v>
      </c>
      <c r="W22" s="308"/>
      <c r="X22" s="309" t="str">
        <f t="shared" si="5"/>
        <v/>
      </c>
      <c r="Y22" s="306" t="str">
        <f t="shared" si="6"/>
        <v/>
      </c>
      <c r="Z22" s="310"/>
      <c r="AA22" s="310"/>
      <c r="AB22" s="310"/>
      <c r="AC22" s="310"/>
      <c r="AD22" s="310"/>
      <c r="AE22" s="310"/>
      <c r="AF22" s="309" t="str">
        <f t="shared" si="7"/>
        <v/>
      </c>
      <c r="AG22" s="310"/>
      <c r="AH22" s="310"/>
      <c r="AI22" s="310"/>
      <c r="AJ22" s="310"/>
      <c r="AK22" s="310"/>
      <c r="AL22" s="310"/>
      <c r="AM22" s="310"/>
      <c r="AO22" s="296">
        <v>18</v>
      </c>
      <c r="AP22" s="308"/>
      <c r="AQ22" s="307"/>
      <c r="AT22" s="38" t="s">
        <v>1514</v>
      </c>
    </row>
    <row r="23" spans="1:46" x14ac:dyDescent="0.2">
      <c r="A23" s="296">
        <v>19</v>
      </c>
      <c r="B23" s="308"/>
      <c r="C23" s="309" t="str">
        <f t="shared" si="4"/>
        <v/>
      </c>
      <c r="D23" s="302" t="str">
        <f t="shared" si="3"/>
        <v/>
      </c>
      <c r="E23" s="310"/>
      <c r="F23" s="310"/>
      <c r="G23" s="310"/>
      <c r="H23" s="310"/>
      <c r="I23" s="310"/>
      <c r="J23" s="310"/>
      <c r="K23" s="310"/>
      <c r="L23" s="310"/>
      <c r="M23" s="311" t="str">
        <f t="shared" si="8"/>
        <v/>
      </c>
      <c r="N23" s="310"/>
      <c r="O23" s="310"/>
      <c r="P23" s="310"/>
      <c r="Q23" s="310"/>
      <c r="R23" s="310"/>
      <c r="S23" s="310"/>
      <c r="T23" s="310"/>
      <c r="V23" s="296">
        <v>19</v>
      </c>
      <c r="W23" s="308"/>
      <c r="X23" s="309" t="str">
        <f t="shared" si="5"/>
        <v/>
      </c>
      <c r="Y23" s="306" t="str">
        <f t="shared" si="6"/>
        <v/>
      </c>
      <c r="Z23" s="310"/>
      <c r="AA23" s="310"/>
      <c r="AB23" s="310"/>
      <c r="AC23" s="310"/>
      <c r="AD23" s="310"/>
      <c r="AE23" s="310"/>
      <c r="AF23" s="309" t="str">
        <f t="shared" si="7"/>
        <v/>
      </c>
      <c r="AG23" s="310"/>
      <c r="AH23" s="310"/>
      <c r="AI23" s="310"/>
      <c r="AJ23" s="310"/>
      <c r="AK23" s="310"/>
      <c r="AL23" s="310"/>
      <c r="AM23" s="310"/>
      <c r="AO23" s="296">
        <v>19</v>
      </c>
      <c r="AP23" s="308"/>
      <c r="AQ23" s="307"/>
      <c r="AT23" s="38" t="s">
        <v>1389</v>
      </c>
    </row>
    <row r="24" spans="1:46" x14ac:dyDescent="0.2">
      <c r="A24" s="296">
        <v>20</v>
      </c>
      <c r="B24" s="308"/>
      <c r="C24" s="309" t="str">
        <f t="shared" si="4"/>
        <v/>
      </c>
      <c r="D24" s="302" t="str">
        <f t="shared" si="3"/>
        <v/>
      </c>
      <c r="E24" s="310"/>
      <c r="F24" s="310"/>
      <c r="G24" s="310"/>
      <c r="H24" s="310"/>
      <c r="I24" s="310"/>
      <c r="J24" s="310"/>
      <c r="K24" s="310"/>
      <c r="L24" s="310"/>
      <c r="M24" s="311" t="str">
        <f t="shared" si="8"/>
        <v/>
      </c>
      <c r="N24" s="310"/>
      <c r="O24" s="310"/>
      <c r="P24" s="310"/>
      <c r="Q24" s="310"/>
      <c r="R24" s="310"/>
      <c r="S24" s="310"/>
      <c r="T24" s="310"/>
      <c r="V24" s="296">
        <v>20</v>
      </c>
      <c r="W24" s="308"/>
      <c r="X24" s="309" t="str">
        <f t="shared" si="5"/>
        <v/>
      </c>
      <c r="Y24" s="306" t="str">
        <f t="shared" si="6"/>
        <v/>
      </c>
      <c r="Z24" s="310"/>
      <c r="AA24" s="310"/>
      <c r="AB24" s="310"/>
      <c r="AC24" s="310"/>
      <c r="AD24" s="310"/>
      <c r="AE24" s="310"/>
      <c r="AF24" s="309" t="str">
        <f t="shared" si="7"/>
        <v/>
      </c>
      <c r="AG24" s="310"/>
      <c r="AH24" s="310"/>
      <c r="AI24" s="310"/>
      <c r="AJ24" s="310"/>
      <c r="AK24" s="310"/>
      <c r="AL24" s="310"/>
      <c r="AM24" s="310"/>
      <c r="AO24" s="296">
        <v>20</v>
      </c>
      <c r="AP24" s="308"/>
      <c r="AQ24" s="307"/>
      <c r="AT24" s="38" t="s">
        <v>1579</v>
      </c>
    </row>
    <row r="25" spans="1:46" x14ac:dyDescent="0.2">
      <c r="A25" s="296">
        <v>21</v>
      </c>
      <c r="B25" s="308"/>
      <c r="C25" s="309" t="str">
        <f t="shared" si="4"/>
        <v/>
      </c>
      <c r="D25" s="302" t="str">
        <f t="shared" si="3"/>
        <v/>
      </c>
      <c r="E25" s="310"/>
      <c r="F25" s="310"/>
      <c r="G25" s="310"/>
      <c r="H25" s="310"/>
      <c r="I25" s="310"/>
      <c r="J25" s="310"/>
      <c r="K25" s="310"/>
      <c r="L25" s="310"/>
      <c r="M25" s="311" t="str">
        <f t="shared" si="8"/>
        <v/>
      </c>
      <c r="N25" s="310"/>
      <c r="O25" s="310"/>
      <c r="P25" s="310"/>
      <c r="Q25" s="310"/>
      <c r="R25" s="310"/>
      <c r="S25" s="310"/>
      <c r="T25" s="310"/>
      <c r="V25" s="296">
        <v>21</v>
      </c>
      <c r="W25" s="308"/>
      <c r="X25" s="309" t="str">
        <f t="shared" si="5"/>
        <v/>
      </c>
      <c r="Y25" s="306" t="str">
        <f t="shared" si="6"/>
        <v/>
      </c>
      <c r="Z25" s="310"/>
      <c r="AA25" s="310"/>
      <c r="AB25" s="310"/>
      <c r="AC25" s="310"/>
      <c r="AD25" s="310"/>
      <c r="AE25" s="310"/>
      <c r="AF25" s="309" t="str">
        <f t="shared" si="7"/>
        <v/>
      </c>
      <c r="AG25" s="310"/>
      <c r="AH25" s="310"/>
      <c r="AI25" s="310"/>
      <c r="AJ25" s="310"/>
      <c r="AK25" s="310"/>
      <c r="AL25" s="310"/>
      <c r="AM25" s="310"/>
      <c r="AO25" s="296">
        <v>21</v>
      </c>
      <c r="AP25" s="308"/>
      <c r="AQ25" s="307"/>
      <c r="AT25" s="38" t="s">
        <v>1580</v>
      </c>
    </row>
    <row r="26" spans="1:46" x14ac:dyDescent="0.2">
      <c r="A26" s="296">
        <v>22</v>
      </c>
      <c r="B26" s="308"/>
      <c r="C26" s="309" t="str">
        <f t="shared" si="4"/>
        <v/>
      </c>
      <c r="D26" s="302" t="str">
        <f t="shared" si="3"/>
        <v/>
      </c>
      <c r="E26" s="310"/>
      <c r="F26" s="310"/>
      <c r="G26" s="310"/>
      <c r="H26" s="310"/>
      <c r="I26" s="310"/>
      <c r="J26" s="310"/>
      <c r="K26" s="310"/>
      <c r="L26" s="310"/>
      <c r="M26" s="311" t="str">
        <f t="shared" si="8"/>
        <v/>
      </c>
      <c r="N26" s="310"/>
      <c r="O26" s="310"/>
      <c r="P26" s="310"/>
      <c r="Q26" s="310"/>
      <c r="R26" s="310"/>
      <c r="S26" s="310"/>
      <c r="T26" s="310"/>
      <c r="V26" s="296">
        <v>22</v>
      </c>
      <c r="W26" s="308"/>
      <c r="X26" s="309" t="str">
        <f t="shared" si="5"/>
        <v/>
      </c>
      <c r="Y26" s="306" t="str">
        <f t="shared" si="6"/>
        <v/>
      </c>
      <c r="Z26" s="310"/>
      <c r="AA26" s="310"/>
      <c r="AB26" s="310"/>
      <c r="AC26" s="310"/>
      <c r="AD26" s="310"/>
      <c r="AE26" s="310"/>
      <c r="AF26" s="309" t="str">
        <f t="shared" si="7"/>
        <v/>
      </c>
      <c r="AG26" s="310"/>
      <c r="AH26" s="310"/>
      <c r="AI26" s="310"/>
      <c r="AJ26" s="310"/>
      <c r="AK26" s="310"/>
      <c r="AL26" s="310"/>
      <c r="AM26" s="310"/>
      <c r="AO26" s="296">
        <v>22</v>
      </c>
      <c r="AP26" s="308"/>
      <c r="AQ26" s="307"/>
      <c r="AT26" s="38" t="s">
        <v>1838</v>
      </c>
    </row>
    <row r="27" spans="1:46" x14ac:dyDescent="0.2">
      <c r="A27" s="296">
        <v>23</v>
      </c>
      <c r="B27" s="308"/>
      <c r="C27" s="309" t="str">
        <f t="shared" si="4"/>
        <v/>
      </c>
      <c r="D27" s="302" t="str">
        <f t="shared" si="3"/>
        <v/>
      </c>
      <c r="E27" s="310"/>
      <c r="F27" s="310"/>
      <c r="G27" s="310"/>
      <c r="H27" s="310"/>
      <c r="I27" s="310"/>
      <c r="J27" s="310"/>
      <c r="K27" s="310"/>
      <c r="L27" s="310"/>
      <c r="M27" s="311" t="str">
        <f t="shared" si="8"/>
        <v/>
      </c>
      <c r="N27" s="310"/>
      <c r="O27" s="310"/>
      <c r="P27" s="310"/>
      <c r="Q27" s="310"/>
      <c r="R27" s="310"/>
      <c r="S27" s="310"/>
      <c r="T27" s="310"/>
      <c r="V27" s="296">
        <v>23</v>
      </c>
      <c r="W27" s="308"/>
      <c r="X27" s="309" t="str">
        <f t="shared" si="5"/>
        <v/>
      </c>
      <c r="Y27" s="306" t="str">
        <f t="shared" si="6"/>
        <v/>
      </c>
      <c r="Z27" s="310"/>
      <c r="AA27" s="310"/>
      <c r="AB27" s="310"/>
      <c r="AC27" s="310"/>
      <c r="AD27" s="310"/>
      <c r="AE27" s="310"/>
      <c r="AF27" s="309" t="str">
        <f t="shared" si="7"/>
        <v/>
      </c>
      <c r="AG27" s="310"/>
      <c r="AH27" s="310"/>
      <c r="AI27" s="310"/>
      <c r="AJ27" s="310"/>
      <c r="AK27" s="310"/>
      <c r="AL27" s="310"/>
      <c r="AM27" s="310"/>
      <c r="AO27" s="296">
        <v>23</v>
      </c>
      <c r="AP27" s="308"/>
      <c r="AQ27" s="307"/>
    </row>
    <row r="28" spans="1:46" x14ac:dyDescent="0.2">
      <c r="A28" s="296">
        <v>24</v>
      </c>
      <c r="B28" s="308"/>
      <c r="C28" s="309" t="str">
        <f t="shared" si="4"/>
        <v/>
      </c>
      <c r="D28" s="302" t="str">
        <f t="shared" si="3"/>
        <v/>
      </c>
      <c r="E28" s="310"/>
      <c r="F28" s="310"/>
      <c r="G28" s="310"/>
      <c r="H28" s="310"/>
      <c r="I28" s="310"/>
      <c r="J28" s="310"/>
      <c r="K28" s="310"/>
      <c r="L28" s="310"/>
      <c r="M28" s="311" t="str">
        <f t="shared" si="8"/>
        <v/>
      </c>
      <c r="N28" s="310"/>
      <c r="O28" s="310"/>
      <c r="P28" s="310"/>
      <c r="Q28" s="310"/>
      <c r="R28" s="310"/>
      <c r="S28" s="310"/>
      <c r="T28" s="310"/>
      <c r="V28" s="296">
        <v>24</v>
      </c>
      <c r="W28" s="308"/>
      <c r="X28" s="309" t="str">
        <f t="shared" si="5"/>
        <v/>
      </c>
      <c r="Y28" s="306" t="str">
        <f t="shared" si="6"/>
        <v/>
      </c>
      <c r="Z28" s="310"/>
      <c r="AA28" s="310"/>
      <c r="AB28" s="310"/>
      <c r="AC28" s="310"/>
      <c r="AD28" s="310"/>
      <c r="AE28" s="310"/>
      <c r="AF28" s="309" t="str">
        <f t="shared" si="7"/>
        <v/>
      </c>
      <c r="AG28" s="310"/>
      <c r="AH28" s="310"/>
      <c r="AI28" s="310"/>
      <c r="AJ28" s="310"/>
      <c r="AK28" s="310"/>
      <c r="AL28" s="310"/>
      <c r="AM28" s="310"/>
      <c r="AO28" s="296">
        <v>24</v>
      </c>
      <c r="AP28" s="308"/>
      <c r="AQ28" s="307"/>
    </row>
    <row r="29" spans="1:46" x14ac:dyDescent="0.2">
      <c r="A29" s="296">
        <v>25</v>
      </c>
      <c r="B29" s="308"/>
      <c r="C29" s="309" t="str">
        <f t="shared" si="4"/>
        <v/>
      </c>
      <c r="D29" s="302" t="str">
        <f t="shared" si="3"/>
        <v/>
      </c>
      <c r="E29" s="310"/>
      <c r="F29" s="310"/>
      <c r="G29" s="310"/>
      <c r="H29" s="310"/>
      <c r="I29" s="310"/>
      <c r="J29" s="310"/>
      <c r="K29" s="310"/>
      <c r="L29" s="310"/>
      <c r="M29" s="311" t="str">
        <f t="shared" si="8"/>
        <v/>
      </c>
      <c r="N29" s="310"/>
      <c r="O29" s="310"/>
      <c r="P29" s="310"/>
      <c r="Q29" s="310"/>
      <c r="R29" s="310"/>
      <c r="S29" s="310"/>
      <c r="T29" s="310"/>
      <c r="V29" s="296">
        <v>25</v>
      </c>
      <c r="W29" s="308"/>
      <c r="X29" s="309" t="str">
        <f t="shared" si="5"/>
        <v/>
      </c>
      <c r="Y29" s="306" t="str">
        <f t="shared" si="6"/>
        <v/>
      </c>
      <c r="Z29" s="310"/>
      <c r="AA29" s="310"/>
      <c r="AB29" s="310"/>
      <c r="AC29" s="310"/>
      <c r="AD29" s="310"/>
      <c r="AE29" s="310"/>
      <c r="AF29" s="309" t="str">
        <f t="shared" si="7"/>
        <v/>
      </c>
      <c r="AG29" s="310"/>
      <c r="AH29" s="310"/>
      <c r="AI29" s="310"/>
      <c r="AJ29" s="310"/>
      <c r="AK29" s="310"/>
      <c r="AL29" s="310"/>
      <c r="AM29" s="310"/>
      <c r="AO29" s="296">
        <v>25</v>
      </c>
      <c r="AP29" s="308"/>
      <c r="AQ29" s="307"/>
    </row>
    <row r="30" spans="1:46" x14ac:dyDescent="0.2">
      <c r="A30" s="296">
        <v>26</v>
      </c>
      <c r="B30" s="308"/>
      <c r="C30" s="309" t="str">
        <f t="shared" si="4"/>
        <v/>
      </c>
      <c r="D30" s="302" t="str">
        <f t="shared" si="3"/>
        <v/>
      </c>
      <c r="E30" s="310"/>
      <c r="F30" s="310"/>
      <c r="G30" s="310"/>
      <c r="H30" s="310"/>
      <c r="I30" s="310"/>
      <c r="J30" s="310"/>
      <c r="K30" s="310"/>
      <c r="L30" s="310"/>
      <c r="M30" s="311" t="str">
        <f t="shared" si="8"/>
        <v/>
      </c>
      <c r="N30" s="310"/>
      <c r="O30" s="310"/>
      <c r="P30" s="310"/>
      <c r="Q30" s="310"/>
      <c r="R30" s="310"/>
      <c r="S30" s="310"/>
      <c r="T30" s="310"/>
      <c r="V30" s="296">
        <v>26</v>
      </c>
      <c r="W30" s="308"/>
      <c r="X30" s="309" t="str">
        <f t="shared" si="5"/>
        <v/>
      </c>
      <c r="Y30" s="306" t="str">
        <f t="shared" si="6"/>
        <v/>
      </c>
      <c r="Z30" s="310"/>
      <c r="AA30" s="310"/>
      <c r="AB30" s="310"/>
      <c r="AC30" s="310"/>
      <c r="AD30" s="310"/>
      <c r="AE30" s="310"/>
      <c r="AF30" s="309" t="str">
        <f t="shared" si="7"/>
        <v/>
      </c>
      <c r="AG30" s="310"/>
      <c r="AH30" s="310"/>
      <c r="AI30" s="310"/>
      <c r="AJ30" s="310"/>
      <c r="AK30" s="310"/>
      <c r="AL30" s="310"/>
      <c r="AM30" s="310"/>
      <c r="AO30" s="296">
        <v>26</v>
      </c>
      <c r="AP30" s="308"/>
      <c r="AQ30" s="307"/>
    </row>
    <row r="31" spans="1:46" x14ac:dyDescent="0.2">
      <c r="A31" s="296">
        <v>27</v>
      </c>
      <c r="B31" s="308"/>
      <c r="C31" s="309" t="str">
        <f t="shared" si="4"/>
        <v/>
      </c>
      <c r="D31" s="302" t="str">
        <f t="shared" si="3"/>
        <v/>
      </c>
      <c r="E31" s="310"/>
      <c r="F31" s="310"/>
      <c r="G31" s="310"/>
      <c r="H31" s="310"/>
      <c r="I31" s="310"/>
      <c r="J31" s="310"/>
      <c r="K31" s="310"/>
      <c r="L31" s="310"/>
      <c r="M31" s="311" t="str">
        <f t="shared" si="8"/>
        <v/>
      </c>
      <c r="N31" s="310"/>
      <c r="O31" s="310"/>
      <c r="P31" s="310"/>
      <c r="Q31" s="310"/>
      <c r="R31" s="310"/>
      <c r="S31" s="310"/>
      <c r="T31" s="310"/>
      <c r="V31" s="296">
        <v>27</v>
      </c>
      <c r="W31" s="308"/>
      <c r="X31" s="309" t="str">
        <f t="shared" si="5"/>
        <v/>
      </c>
      <c r="Y31" s="306" t="str">
        <f t="shared" si="6"/>
        <v/>
      </c>
      <c r="Z31" s="310"/>
      <c r="AA31" s="310"/>
      <c r="AB31" s="310"/>
      <c r="AC31" s="310"/>
      <c r="AD31" s="310"/>
      <c r="AE31" s="310"/>
      <c r="AF31" s="309" t="str">
        <f t="shared" si="7"/>
        <v/>
      </c>
      <c r="AG31" s="310"/>
      <c r="AH31" s="310"/>
      <c r="AI31" s="310"/>
      <c r="AJ31" s="310"/>
      <c r="AK31" s="310"/>
      <c r="AL31" s="310"/>
      <c r="AM31" s="310"/>
      <c r="AO31" s="296">
        <v>27</v>
      </c>
      <c r="AP31" s="308"/>
      <c r="AQ31" s="307"/>
    </row>
    <row r="32" spans="1:46" x14ac:dyDescent="0.2">
      <c r="A32" s="296">
        <v>28</v>
      </c>
      <c r="B32" s="308"/>
      <c r="C32" s="309" t="str">
        <f t="shared" si="4"/>
        <v/>
      </c>
      <c r="D32" s="302" t="str">
        <f t="shared" si="3"/>
        <v/>
      </c>
      <c r="E32" s="310"/>
      <c r="F32" s="310"/>
      <c r="G32" s="310"/>
      <c r="H32" s="310"/>
      <c r="I32" s="310"/>
      <c r="J32" s="310"/>
      <c r="K32" s="310"/>
      <c r="L32" s="310"/>
      <c r="M32" s="311" t="str">
        <f t="shared" si="8"/>
        <v/>
      </c>
      <c r="N32" s="310"/>
      <c r="O32" s="310"/>
      <c r="P32" s="310"/>
      <c r="Q32" s="310"/>
      <c r="R32" s="310"/>
      <c r="S32" s="310"/>
      <c r="T32" s="310"/>
      <c r="V32" s="296">
        <v>28</v>
      </c>
      <c r="W32" s="308"/>
      <c r="X32" s="309" t="str">
        <f t="shared" si="5"/>
        <v/>
      </c>
      <c r="Y32" s="306" t="str">
        <f t="shared" si="6"/>
        <v/>
      </c>
      <c r="Z32" s="310"/>
      <c r="AA32" s="310"/>
      <c r="AB32" s="310"/>
      <c r="AC32" s="310"/>
      <c r="AD32" s="310"/>
      <c r="AE32" s="310"/>
      <c r="AF32" s="309" t="str">
        <f t="shared" si="7"/>
        <v/>
      </c>
      <c r="AG32" s="310"/>
      <c r="AH32" s="310"/>
      <c r="AI32" s="310"/>
      <c r="AJ32" s="310"/>
      <c r="AK32" s="310"/>
      <c r="AL32" s="310"/>
      <c r="AM32" s="310"/>
      <c r="AO32" s="296">
        <v>28</v>
      </c>
      <c r="AP32" s="308"/>
      <c r="AQ32" s="307"/>
    </row>
    <row r="33" spans="1:43" x14ac:dyDescent="0.2">
      <c r="A33" s="296">
        <v>29</v>
      </c>
      <c r="B33" s="308"/>
      <c r="C33" s="309" t="str">
        <f t="shared" si="4"/>
        <v/>
      </c>
      <c r="D33" s="302" t="str">
        <f t="shared" si="3"/>
        <v/>
      </c>
      <c r="E33" s="310"/>
      <c r="F33" s="310"/>
      <c r="G33" s="310"/>
      <c r="H33" s="310"/>
      <c r="I33" s="310"/>
      <c r="J33" s="310"/>
      <c r="K33" s="310"/>
      <c r="L33" s="310"/>
      <c r="M33" s="311" t="str">
        <f t="shared" si="8"/>
        <v/>
      </c>
      <c r="N33" s="310"/>
      <c r="O33" s="310"/>
      <c r="P33" s="310"/>
      <c r="Q33" s="310"/>
      <c r="R33" s="310"/>
      <c r="S33" s="310"/>
      <c r="T33" s="310"/>
      <c r="V33" s="296">
        <v>29</v>
      </c>
      <c r="W33" s="308"/>
      <c r="X33" s="309" t="str">
        <f t="shared" si="5"/>
        <v/>
      </c>
      <c r="Y33" s="306" t="str">
        <f t="shared" si="6"/>
        <v/>
      </c>
      <c r="Z33" s="310"/>
      <c r="AA33" s="310"/>
      <c r="AB33" s="310"/>
      <c r="AC33" s="310"/>
      <c r="AD33" s="310"/>
      <c r="AE33" s="310"/>
      <c r="AF33" s="309" t="str">
        <f t="shared" si="7"/>
        <v/>
      </c>
      <c r="AG33" s="310"/>
      <c r="AH33" s="310"/>
      <c r="AI33" s="310"/>
      <c r="AJ33" s="310"/>
      <c r="AK33" s="310"/>
      <c r="AL33" s="310"/>
      <c r="AM33" s="310"/>
      <c r="AO33" s="296">
        <v>29</v>
      </c>
      <c r="AP33" s="308"/>
      <c r="AQ33" s="307"/>
    </row>
    <row r="34" spans="1:43" x14ac:dyDescent="0.2">
      <c r="A34" s="296">
        <v>30</v>
      </c>
      <c r="B34" s="308"/>
      <c r="C34" s="309" t="str">
        <f t="shared" si="4"/>
        <v/>
      </c>
      <c r="D34" s="302" t="str">
        <f t="shared" si="3"/>
        <v/>
      </c>
      <c r="E34" s="310"/>
      <c r="F34" s="310"/>
      <c r="G34" s="310"/>
      <c r="H34" s="310"/>
      <c r="I34" s="310"/>
      <c r="J34" s="310"/>
      <c r="K34" s="310"/>
      <c r="L34" s="310"/>
      <c r="M34" s="311" t="str">
        <f t="shared" si="8"/>
        <v/>
      </c>
      <c r="N34" s="310"/>
      <c r="O34" s="310"/>
      <c r="P34" s="310"/>
      <c r="Q34" s="310"/>
      <c r="R34" s="310"/>
      <c r="S34" s="310"/>
      <c r="T34" s="310"/>
      <c r="V34" s="296">
        <v>30</v>
      </c>
      <c r="W34" s="308"/>
      <c r="X34" s="309" t="str">
        <f t="shared" si="5"/>
        <v/>
      </c>
      <c r="Y34" s="306" t="str">
        <f t="shared" si="6"/>
        <v/>
      </c>
      <c r="Z34" s="310"/>
      <c r="AA34" s="310"/>
      <c r="AB34" s="310"/>
      <c r="AC34" s="310"/>
      <c r="AD34" s="310"/>
      <c r="AE34" s="310"/>
      <c r="AF34" s="309" t="str">
        <f t="shared" si="7"/>
        <v/>
      </c>
      <c r="AG34" s="310"/>
      <c r="AH34" s="310"/>
      <c r="AI34" s="310"/>
      <c r="AJ34" s="310"/>
      <c r="AK34" s="310"/>
      <c r="AL34" s="310"/>
      <c r="AM34" s="310"/>
      <c r="AO34" s="296">
        <v>30</v>
      </c>
      <c r="AP34" s="308"/>
      <c r="AQ34" s="307"/>
    </row>
    <row r="35" spans="1:43" x14ac:dyDescent="0.2">
      <c r="A35" s="296">
        <v>31</v>
      </c>
      <c r="B35" s="308"/>
      <c r="C35" s="309" t="str">
        <f t="shared" si="4"/>
        <v/>
      </c>
      <c r="D35" s="302" t="str">
        <f t="shared" si="3"/>
        <v/>
      </c>
      <c r="E35" s="310"/>
      <c r="F35" s="310"/>
      <c r="G35" s="310"/>
      <c r="H35" s="310"/>
      <c r="I35" s="310"/>
      <c r="J35" s="310"/>
      <c r="K35" s="310"/>
      <c r="L35" s="310"/>
      <c r="M35" s="311" t="str">
        <f t="shared" si="8"/>
        <v/>
      </c>
      <c r="N35" s="310"/>
      <c r="O35" s="310"/>
      <c r="P35" s="310"/>
      <c r="Q35" s="310"/>
      <c r="R35" s="310"/>
      <c r="S35" s="310"/>
      <c r="T35" s="310"/>
      <c r="V35" s="296">
        <v>31</v>
      </c>
      <c r="W35" s="308"/>
      <c r="X35" s="309" t="str">
        <f t="shared" si="5"/>
        <v/>
      </c>
      <c r="Y35" s="306" t="str">
        <f t="shared" si="6"/>
        <v/>
      </c>
      <c r="Z35" s="310"/>
      <c r="AA35" s="310"/>
      <c r="AB35" s="310"/>
      <c r="AC35" s="310"/>
      <c r="AD35" s="310"/>
      <c r="AE35" s="310"/>
      <c r="AF35" s="309" t="str">
        <f t="shared" si="7"/>
        <v/>
      </c>
      <c r="AG35" s="310"/>
      <c r="AH35" s="310"/>
      <c r="AI35" s="310"/>
      <c r="AJ35" s="310"/>
      <c r="AK35" s="310"/>
      <c r="AL35" s="310"/>
      <c r="AM35" s="310"/>
      <c r="AO35" s="296">
        <v>31</v>
      </c>
      <c r="AP35" s="308"/>
      <c r="AQ35" s="307"/>
    </row>
    <row r="36" spans="1:43" x14ac:dyDescent="0.2">
      <c r="A36" s="296">
        <v>32</v>
      </c>
      <c r="B36" s="308"/>
      <c r="C36" s="309" t="str">
        <f t="shared" si="4"/>
        <v/>
      </c>
      <c r="D36" s="302" t="str">
        <f t="shared" si="3"/>
        <v/>
      </c>
      <c r="E36" s="310"/>
      <c r="F36" s="310"/>
      <c r="G36" s="310"/>
      <c r="H36" s="310"/>
      <c r="I36" s="310"/>
      <c r="J36" s="310"/>
      <c r="K36" s="310"/>
      <c r="L36" s="310"/>
      <c r="M36" s="311" t="str">
        <f t="shared" si="8"/>
        <v/>
      </c>
      <c r="N36" s="310"/>
      <c r="O36" s="310"/>
      <c r="P36" s="310"/>
      <c r="Q36" s="310"/>
      <c r="R36" s="310"/>
      <c r="S36" s="310"/>
      <c r="T36" s="310"/>
      <c r="V36" s="296">
        <v>32</v>
      </c>
      <c r="W36" s="308"/>
      <c r="X36" s="309" t="str">
        <f t="shared" si="5"/>
        <v/>
      </c>
      <c r="Y36" s="306" t="str">
        <f t="shared" si="6"/>
        <v/>
      </c>
      <c r="Z36" s="310"/>
      <c r="AA36" s="310"/>
      <c r="AB36" s="310"/>
      <c r="AC36" s="310"/>
      <c r="AD36" s="310"/>
      <c r="AE36" s="310"/>
      <c r="AF36" s="309" t="str">
        <f t="shared" si="7"/>
        <v/>
      </c>
      <c r="AG36" s="310"/>
      <c r="AH36" s="310"/>
      <c r="AI36" s="310"/>
      <c r="AJ36" s="310"/>
      <c r="AK36" s="310"/>
      <c r="AL36" s="310"/>
      <c r="AM36" s="310"/>
      <c r="AO36" s="296">
        <v>32</v>
      </c>
      <c r="AP36" s="308"/>
      <c r="AQ36" s="307"/>
    </row>
    <row r="37" spans="1:43" x14ac:dyDescent="0.2">
      <c r="A37" s="296">
        <v>33</v>
      </c>
      <c r="B37" s="308"/>
      <c r="C37" s="309" t="str">
        <f t="shared" si="4"/>
        <v/>
      </c>
      <c r="D37" s="302" t="str">
        <f t="shared" si="3"/>
        <v/>
      </c>
      <c r="E37" s="310"/>
      <c r="F37" s="310"/>
      <c r="G37" s="310"/>
      <c r="H37" s="310"/>
      <c r="I37" s="310"/>
      <c r="J37" s="310"/>
      <c r="K37" s="310"/>
      <c r="L37" s="310"/>
      <c r="M37" s="311" t="str">
        <f t="shared" si="8"/>
        <v/>
      </c>
      <c r="N37" s="310"/>
      <c r="O37" s="310"/>
      <c r="P37" s="310"/>
      <c r="Q37" s="310"/>
      <c r="R37" s="310"/>
      <c r="S37" s="310"/>
      <c r="T37" s="310"/>
      <c r="V37" s="296">
        <v>33</v>
      </c>
      <c r="W37" s="308"/>
      <c r="X37" s="309" t="str">
        <f t="shared" si="5"/>
        <v/>
      </c>
      <c r="Y37" s="306" t="str">
        <f t="shared" si="6"/>
        <v/>
      </c>
      <c r="Z37" s="310"/>
      <c r="AA37" s="310"/>
      <c r="AB37" s="310"/>
      <c r="AC37" s="310"/>
      <c r="AD37" s="310"/>
      <c r="AE37" s="310"/>
      <c r="AF37" s="309" t="str">
        <f t="shared" si="7"/>
        <v/>
      </c>
      <c r="AG37" s="310"/>
      <c r="AH37" s="310"/>
      <c r="AI37" s="310"/>
      <c r="AJ37" s="310"/>
      <c r="AK37" s="310"/>
      <c r="AL37" s="310"/>
      <c r="AM37" s="310"/>
      <c r="AO37" s="296">
        <v>33</v>
      </c>
      <c r="AP37" s="308"/>
      <c r="AQ37" s="307"/>
    </row>
    <row r="38" spans="1:43" x14ac:dyDescent="0.2">
      <c r="A38" s="296">
        <v>34</v>
      </c>
      <c r="B38" s="308"/>
      <c r="C38" s="309" t="str">
        <f t="shared" si="4"/>
        <v/>
      </c>
      <c r="D38" s="302" t="str">
        <f t="shared" si="3"/>
        <v/>
      </c>
      <c r="E38" s="310"/>
      <c r="F38" s="310"/>
      <c r="G38" s="310"/>
      <c r="H38" s="310"/>
      <c r="I38" s="310"/>
      <c r="J38" s="310"/>
      <c r="K38" s="310"/>
      <c r="L38" s="310"/>
      <c r="M38" s="311" t="str">
        <f t="shared" si="8"/>
        <v/>
      </c>
      <c r="N38" s="310"/>
      <c r="O38" s="310"/>
      <c r="P38" s="310"/>
      <c r="Q38" s="310"/>
      <c r="R38" s="310"/>
      <c r="S38" s="310"/>
      <c r="T38" s="310"/>
      <c r="V38" s="296">
        <v>34</v>
      </c>
      <c r="W38" s="308"/>
      <c r="X38" s="309" t="str">
        <f t="shared" si="5"/>
        <v/>
      </c>
      <c r="Y38" s="306" t="str">
        <f t="shared" si="6"/>
        <v/>
      </c>
      <c r="Z38" s="310"/>
      <c r="AA38" s="310"/>
      <c r="AB38" s="310"/>
      <c r="AC38" s="310"/>
      <c r="AD38" s="310"/>
      <c r="AE38" s="310"/>
      <c r="AF38" s="309" t="str">
        <f t="shared" si="7"/>
        <v/>
      </c>
      <c r="AG38" s="310"/>
      <c r="AH38" s="310"/>
      <c r="AI38" s="310"/>
      <c r="AJ38" s="310"/>
      <c r="AK38" s="310"/>
      <c r="AL38" s="310"/>
      <c r="AM38" s="310"/>
      <c r="AO38" s="296">
        <v>34</v>
      </c>
      <c r="AP38" s="308"/>
      <c r="AQ38" s="307"/>
    </row>
    <row r="39" spans="1:43" x14ac:dyDescent="0.2">
      <c r="A39" s="296">
        <v>35</v>
      </c>
      <c r="B39" s="308"/>
      <c r="C39" s="309" t="str">
        <f t="shared" si="4"/>
        <v/>
      </c>
      <c r="D39" s="302" t="str">
        <f t="shared" si="3"/>
        <v/>
      </c>
      <c r="E39" s="310"/>
      <c r="F39" s="310"/>
      <c r="G39" s="310"/>
      <c r="H39" s="310"/>
      <c r="I39" s="310"/>
      <c r="J39" s="310"/>
      <c r="K39" s="310"/>
      <c r="L39" s="310"/>
      <c r="M39" s="311" t="str">
        <f t="shared" si="8"/>
        <v/>
      </c>
      <c r="N39" s="310"/>
      <c r="O39" s="310"/>
      <c r="P39" s="310"/>
      <c r="Q39" s="310"/>
      <c r="R39" s="310"/>
      <c r="S39" s="310"/>
      <c r="T39" s="310"/>
      <c r="V39" s="296">
        <v>35</v>
      </c>
      <c r="W39" s="308"/>
      <c r="X39" s="309" t="str">
        <f t="shared" si="5"/>
        <v/>
      </c>
      <c r="Y39" s="306" t="str">
        <f t="shared" si="6"/>
        <v/>
      </c>
      <c r="Z39" s="310"/>
      <c r="AA39" s="310"/>
      <c r="AB39" s="310"/>
      <c r="AC39" s="310"/>
      <c r="AD39" s="310"/>
      <c r="AE39" s="310"/>
      <c r="AF39" s="309" t="str">
        <f t="shared" si="7"/>
        <v/>
      </c>
      <c r="AG39" s="310"/>
      <c r="AH39" s="310"/>
      <c r="AI39" s="310"/>
      <c r="AJ39" s="310"/>
      <c r="AK39" s="310"/>
      <c r="AL39" s="310"/>
      <c r="AM39" s="310"/>
      <c r="AO39" s="296">
        <v>35</v>
      </c>
      <c r="AP39" s="308"/>
      <c r="AQ39" s="307"/>
    </row>
    <row r="40" spans="1:43" x14ac:dyDescent="0.2">
      <c r="A40" s="296">
        <v>36</v>
      </c>
      <c r="B40" s="308"/>
      <c r="C40" s="309" t="str">
        <f t="shared" si="4"/>
        <v/>
      </c>
      <c r="D40" s="302" t="str">
        <f t="shared" si="3"/>
        <v/>
      </c>
      <c r="E40" s="310"/>
      <c r="F40" s="310"/>
      <c r="G40" s="310"/>
      <c r="H40" s="310"/>
      <c r="I40" s="310"/>
      <c r="J40" s="310"/>
      <c r="K40" s="310"/>
      <c r="L40" s="310"/>
      <c r="M40" s="311" t="str">
        <f t="shared" si="8"/>
        <v/>
      </c>
      <c r="N40" s="310"/>
      <c r="O40" s="310"/>
      <c r="P40" s="310"/>
      <c r="Q40" s="310"/>
      <c r="R40" s="310"/>
      <c r="S40" s="310"/>
      <c r="T40" s="310"/>
      <c r="V40" s="296">
        <v>36</v>
      </c>
      <c r="W40" s="308"/>
      <c r="X40" s="309" t="str">
        <f t="shared" si="5"/>
        <v/>
      </c>
      <c r="Y40" s="306" t="str">
        <f t="shared" si="6"/>
        <v/>
      </c>
      <c r="Z40" s="310"/>
      <c r="AA40" s="310"/>
      <c r="AB40" s="310"/>
      <c r="AC40" s="310"/>
      <c r="AD40" s="310"/>
      <c r="AE40" s="310"/>
      <c r="AF40" s="309" t="str">
        <f t="shared" si="7"/>
        <v/>
      </c>
      <c r="AG40" s="310"/>
      <c r="AH40" s="310"/>
      <c r="AI40" s="310"/>
      <c r="AJ40" s="310"/>
      <c r="AK40" s="310"/>
      <c r="AL40" s="310"/>
      <c r="AM40" s="310"/>
      <c r="AO40" s="296">
        <v>36</v>
      </c>
      <c r="AP40" s="308"/>
      <c r="AQ40" s="307"/>
    </row>
    <row r="41" spans="1:43" x14ac:dyDescent="0.2">
      <c r="A41" s="296">
        <v>37</v>
      </c>
      <c r="B41" s="308"/>
      <c r="C41" s="309" t="str">
        <f t="shared" si="4"/>
        <v/>
      </c>
      <c r="D41" s="302" t="str">
        <f t="shared" si="3"/>
        <v/>
      </c>
      <c r="E41" s="310"/>
      <c r="F41" s="310"/>
      <c r="G41" s="310"/>
      <c r="H41" s="310"/>
      <c r="I41" s="310"/>
      <c r="J41" s="310"/>
      <c r="K41" s="310"/>
      <c r="L41" s="310"/>
      <c r="M41" s="311" t="str">
        <f t="shared" si="8"/>
        <v/>
      </c>
      <c r="N41" s="310"/>
      <c r="O41" s="310"/>
      <c r="P41" s="310"/>
      <c r="Q41" s="310"/>
      <c r="R41" s="310"/>
      <c r="S41" s="310"/>
      <c r="T41" s="310"/>
      <c r="V41" s="296">
        <v>37</v>
      </c>
      <c r="W41" s="308"/>
      <c r="X41" s="309" t="str">
        <f t="shared" si="5"/>
        <v/>
      </c>
      <c r="Y41" s="306" t="str">
        <f t="shared" si="6"/>
        <v/>
      </c>
      <c r="Z41" s="310"/>
      <c r="AA41" s="310"/>
      <c r="AB41" s="310"/>
      <c r="AC41" s="310"/>
      <c r="AD41" s="310"/>
      <c r="AE41" s="310"/>
      <c r="AF41" s="309" t="str">
        <f t="shared" si="7"/>
        <v/>
      </c>
      <c r="AG41" s="310"/>
      <c r="AH41" s="310"/>
      <c r="AI41" s="310"/>
      <c r="AJ41" s="310"/>
      <c r="AK41" s="310"/>
      <c r="AL41" s="310"/>
      <c r="AM41" s="310"/>
      <c r="AO41" s="296">
        <v>37</v>
      </c>
      <c r="AP41" s="308"/>
      <c r="AQ41" s="307"/>
    </row>
    <row r="42" spans="1:43" x14ac:dyDescent="0.2">
      <c r="A42" s="296">
        <v>38</v>
      </c>
      <c r="B42" s="308"/>
      <c r="C42" s="309" t="str">
        <f t="shared" si="4"/>
        <v/>
      </c>
      <c r="D42" s="302" t="str">
        <f t="shared" si="3"/>
        <v/>
      </c>
      <c r="E42" s="310"/>
      <c r="F42" s="310"/>
      <c r="G42" s="310"/>
      <c r="H42" s="310"/>
      <c r="I42" s="310"/>
      <c r="J42" s="310"/>
      <c r="K42" s="310"/>
      <c r="L42" s="310"/>
      <c r="M42" s="311" t="str">
        <f t="shared" si="8"/>
        <v/>
      </c>
      <c r="N42" s="310"/>
      <c r="O42" s="310"/>
      <c r="P42" s="310"/>
      <c r="Q42" s="310"/>
      <c r="R42" s="310"/>
      <c r="S42" s="310"/>
      <c r="T42" s="310"/>
      <c r="V42" s="296">
        <v>38</v>
      </c>
      <c r="W42" s="308"/>
      <c r="X42" s="309" t="str">
        <f t="shared" si="5"/>
        <v/>
      </c>
      <c r="Y42" s="306" t="str">
        <f t="shared" si="6"/>
        <v/>
      </c>
      <c r="Z42" s="310"/>
      <c r="AA42" s="310"/>
      <c r="AB42" s="310"/>
      <c r="AC42" s="310"/>
      <c r="AD42" s="310"/>
      <c r="AE42" s="310"/>
      <c r="AF42" s="309" t="str">
        <f t="shared" si="7"/>
        <v/>
      </c>
      <c r="AG42" s="310"/>
      <c r="AH42" s="310"/>
      <c r="AI42" s="310"/>
      <c r="AJ42" s="310"/>
      <c r="AK42" s="310"/>
      <c r="AL42" s="310"/>
      <c r="AM42" s="310"/>
      <c r="AO42" s="296">
        <v>38</v>
      </c>
      <c r="AP42" s="308"/>
      <c r="AQ42" s="307"/>
    </row>
    <row r="43" spans="1:43" x14ac:dyDescent="0.2">
      <c r="A43" s="296">
        <v>39</v>
      </c>
      <c r="B43" s="308"/>
      <c r="C43" s="309" t="str">
        <f t="shared" si="4"/>
        <v/>
      </c>
      <c r="D43" s="302" t="str">
        <f t="shared" si="3"/>
        <v/>
      </c>
      <c r="E43" s="310"/>
      <c r="F43" s="310"/>
      <c r="G43" s="310"/>
      <c r="H43" s="310"/>
      <c r="I43" s="310"/>
      <c r="J43" s="310"/>
      <c r="K43" s="310"/>
      <c r="L43" s="310"/>
      <c r="M43" s="311" t="str">
        <f t="shared" si="8"/>
        <v/>
      </c>
      <c r="N43" s="310"/>
      <c r="O43" s="310"/>
      <c r="P43" s="310"/>
      <c r="Q43" s="310"/>
      <c r="R43" s="310"/>
      <c r="S43" s="310"/>
      <c r="T43" s="310"/>
      <c r="V43" s="296">
        <v>39</v>
      </c>
      <c r="W43" s="308"/>
      <c r="X43" s="309" t="str">
        <f t="shared" si="5"/>
        <v/>
      </c>
      <c r="Y43" s="306" t="str">
        <f t="shared" si="6"/>
        <v/>
      </c>
      <c r="Z43" s="310"/>
      <c r="AA43" s="310"/>
      <c r="AB43" s="310"/>
      <c r="AC43" s="310"/>
      <c r="AD43" s="310"/>
      <c r="AE43" s="310"/>
      <c r="AF43" s="309" t="str">
        <f t="shared" si="7"/>
        <v/>
      </c>
      <c r="AG43" s="310"/>
      <c r="AH43" s="310"/>
      <c r="AI43" s="310"/>
      <c r="AJ43" s="310"/>
      <c r="AK43" s="310"/>
      <c r="AL43" s="310"/>
      <c r="AM43" s="310"/>
      <c r="AO43" s="296">
        <v>39</v>
      </c>
      <c r="AP43" s="308"/>
      <c r="AQ43" s="307"/>
    </row>
    <row r="44" spans="1:43" x14ac:dyDescent="0.2">
      <c r="A44" s="296">
        <v>40</v>
      </c>
      <c r="B44" s="308"/>
      <c r="C44" s="309" t="str">
        <f t="shared" si="4"/>
        <v/>
      </c>
      <c r="D44" s="302" t="str">
        <f t="shared" si="3"/>
        <v/>
      </c>
      <c r="E44" s="310"/>
      <c r="F44" s="310"/>
      <c r="G44" s="310"/>
      <c r="H44" s="310"/>
      <c r="I44" s="310"/>
      <c r="J44" s="310"/>
      <c r="K44" s="310"/>
      <c r="L44" s="310"/>
      <c r="M44" s="311" t="str">
        <f t="shared" si="8"/>
        <v/>
      </c>
      <c r="N44" s="310"/>
      <c r="O44" s="310"/>
      <c r="P44" s="310"/>
      <c r="Q44" s="310"/>
      <c r="R44" s="310"/>
      <c r="S44" s="310"/>
      <c r="T44" s="310"/>
      <c r="V44" s="296">
        <v>40</v>
      </c>
      <c r="W44" s="308"/>
      <c r="X44" s="309" t="str">
        <f t="shared" si="5"/>
        <v/>
      </c>
      <c r="Y44" s="306" t="str">
        <f t="shared" si="6"/>
        <v/>
      </c>
      <c r="Z44" s="310"/>
      <c r="AA44" s="310"/>
      <c r="AB44" s="310"/>
      <c r="AC44" s="310"/>
      <c r="AD44" s="310"/>
      <c r="AE44" s="310"/>
      <c r="AF44" s="309" t="str">
        <f t="shared" si="7"/>
        <v/>
      </c>
      <c r="AG44" s="310"/>
      <c r="AH44" s="310"/>
      <c r="AI44" s="310"/>
      <c r="AJ44" s="310"/>
      <c r="AK44" s="310"/>
      <c r="AL44" s="310"/>
      <c r="AM44" s="310"/>
      <c r="AO44" s="296">
        <v>40</v>
      </c>
      <c r="AP44" s="308"/>
      <c r="AQ44" s="307"/>
    </row>
    <row r="45" spans="1:43" x14ac:dyDescent="0.2">
      <c r="A45" s="296">
        <v>41</v>
      </c>
      <c r="B45" s="308"/>
      <c r="C45" s="309" t="str">
        <f t="shared" si="4"/>
        <v/>
      </c>
      <c r="D45" s="302" t="str">
        <f t="shared" si="3"/>
        <v/>
      </c>
      <c r="E45" s="310"/>
      <c r="F45" s="310"/>
      <c r="G45" s="310"/>
      <c r="H45" s="310"/>
      <c r="I45" s="310"/>
      <c r="J45" s="310"/>
      <c r="K45" s="310"/>
      <c r="L45" s="310"/>
      <c r="M45" s="311" t="str">
        <f t="shared" si="8"/>
        <v/>
      </c>
      <c r="N45" s="310"/>
      <c r="O45" s="310"/>
      <c r="P45" s="310"/>
      <c r="Q45" s="310"/>
      <c r="R45" s="310"/>
      <c r="S45" s="310"/>
      <c r="T45" s="310"/>
      <c r="V45" s="296">
        <v>41</v>
      </c>
      <c r="W45" s="308"/>
      <c r="X45" s="309" t="str">
        <f t="shared" si="5"/>
        <v/>
      </c>
      <c r="Y45" s="306" t="str">
        <f t="shared" si="6"/>
        <v/>
      </c>
      <c r="Z45" s="310"/>
      <c r="AA45" s="310"/>
      <c r="AB45" s="310"/>
      <c r="AC45" s="310"/>
      <c r="AD45" s="310"/>
      <c r="AE45" s="310"/>
      <c r="AF45" s="309" t="str">
        <f t="shared" si="7"/>
        <v/>
      </c>
      <c r="AG45" s="310"/>
      <c r="AH45" s="310"/>
      <c r="AI45" s="310"/>
      <c r="AJ45" s="310"/>
      <c r="AK45" s="310"/>
      <c r="AL45" s="310"/>
      <c r="AM45" s="310"/>
      <c r="AO45" s="296">
        <v>41</v>
      </c>
      <c r="AP45" s="308"/>
      <c r="AQ45" s="307"/>
    </row>
    <row r="46" spans="1:43" x14ac:dyDescent="0.2">
      <c r="A46" s="296">
        <v>42</v>
      </c>
      <c r="B46" s="308"/>
      <c r="C46" s="309" t="str">
        <f t="shared" si="4"/>
        <v/>
      </c>
      <c r="D46" s="302" t="str">
        <f t="shared" si="3"/>
        <v/>
      </c>
      <c r="E46" s="310"/>
      <c r="F46" s="310"/>
      <c r="G46" s="310"/>
      <c r="H46" s="310"/>
      <c r="I46" s="310"/>
      <c r="J46" s="310"/>
      <c r="K46" s="310"/>
      <c r="L46" s="310"/>
      <c r="M46" s="311" t="str">
        <f t="shared" si="8"/>
        <v/>
      </c>
      <c r="N46" s="310"/>
      <c r="O46" s="310"/>
      <c r="P46" s="310"/>
      <c r="Q46" s="310"/>
      <c r="R46" s="310"/>
      <c r="S46" s="310"/>
      <c r="T46" s="310"/>
      <c r="V46" s="296">
        <v>42</v>
      </c>
      <c r="W46" s="308"/>
      <c r="X46" s="309" t="str">
        <f t="shared" si="5"/>
        <v/>
      </c>
      <c r="Y46" s="306" t="str">
        <f t="shared" si="6"/>
        <v/>
      </c>
      <c r="Z46" s="310"/>
      <c r="AA46" s="310"/>
      <c r="AB46" s="310"/>
      <c r="AC46" s="310"/>
      <c r="AD46" s="310"/>
      <c r="AE46" s="310"/>
      <c r="AF46" s="309" t="str">
        <f t="shared" si="7"/>
        <v/>
      </c>
      <c r="AG46" s="310"/>
      <c r="AH46" s="310"/>
      <c r="AI46" s="310"/>
      <c r="AJ46" s="310"/>
      <c r="AK46" s="310"/>
      <c r="AL46" s="310"/>
      <c r="AM46" s="310"/>
      <c r="AO46" s="296">
        <v>42</v>
      </c>
      <c r="AP46" s="308"/>
      <c r="AQ46" s="307"/>
    </row>
    <row r="47" spans="1:43" x14ac:dyDescent="0.2">
      <c r="A47" s="296">
        <v>43</v>
      </c>
      <c r="B47" s="308"/>
      <c r="C47" s="309" t="str">
        <f t="shared" si="4"/>
        <v/>
      </c>
      <c r="D47" s="302" t="str">
        <f t="shared" si="3"/>
        <v/>
      </c>
      <c r="E47" s="310"/>
      <c r="F47" s="310"/>
      <c r="G47" s="310"/>
      <c r="H47" s="310"/>
      <c r="I47" s="310"/>
      <c r="J47" s="310"/>
      <c r="K47" s="310"/>
      <c r="L47" s="310"/>
      <c r="M47" s="311" t="str">
        <f t="shared" si="8"/>
        <v/>
      </c>
      <c r="N47" s="310"/>
      <c r="O47" s="310"/>
      <c r="P47" s="310"/>
      <c r="Q47" s="310"/>
      <c r="R47" s="310"/>
      <c r="S47" s="310"/>
      <c r="T47" s="310"/>
      <c r="V47" s="296">
        <v>43</v>
      </c>
      <c r="W47" s="308"/>
      <c r="X47" s="309" t="str">
        <f t="shared" si="5"/>
        <v/>
      </c>
      <c r="Y47" s="306" t="str">
        <f t="shared" si="6"/>
        <v/>
      </c>
      <c r="Z47" s="310"/>
      <c r="AA47" s="310"/>
      <c r="AB47" s="310"/>
      <c r="AC47" s="310"/>
      <c r="AD47" s="310"/>
      <c r="AE47" s="310"/>
      <c r="AF47" s="309" t="str">
        <f t="shared" si="7"/>
        <v/>
      </c>
      <c r="AG47" s="310"/>
      <c r="AH47" s="310"/>
      <c r="AI47" s="310"/>
      <c r="AJ47" s="310"/>
      <c r="AK47" s="310"/>
      <c r="AL47" s="310"/>
      <c r="AM47" s="310"/>
      <c r="AO47" s="296">
        <v>43</v>
      </c>
      <c r="AP47" s="308"/>
      <c r="AQ47" s="307"/>
    </row>
    <row r="48" spans="1:43" x14ac:dyDescent="0.2">
      <c r="A48" s="296">
        <v>44</v>
      </c>
      <c r="B48" s="308"/>
      <c r="C48" s="309" t="str">
        <f t="shared" si="4"/>
        <v/>
      </c>
      <c r="D48" s="302" t="str">
        <f t="shared" si="3"/>
        <v/>
      </c>
      <c r="E48" s="310"/>
      <c r="F48" s="310"/>
      <c r="G48" s="310"/>
      <c r="H48" s="310"/>
      <c r="I48" s="310"/>
      <c r="J48" s="310"/>
      <c r="K48" s="310"/>
      <c r="L48" s="310"/>
      <c r="M48" s="311" t="str">
        <f t="shared" si="8"/>
        <v/>
      </c>
      <c r="N48" s="310"/>
      <c r="O48" s="310"/>
      <c r="P48" s="310"/>
      <c r="Q48" s="310"/>
      <c r="R48" s="310"/>
      <c r="S48" s="310"/>
      <c r="T48" s="310"/>
      <c r="V48" s="296">
        <v>44</v>
      </c>
      <c r="W48" s="308"/>
      <c r="X48" s="309" t="str">
        <f t="shared" si="5"/>
        <v/>
      </c>
      <c r="Y48" s="306" t="str">
        <f t="shared" si="6"/>
        <v/>
      </c>
      <c r="Z48" s="310"/>
      <c r="AA48" s="310"/>
      <c r="AB48" s="310"/>
      <c r="AC48" s="310"/>
      <c r="AD48" s="310"/>
      <c r="AE48" s="310"/>
      <c r="AF48" s="309" t="str">
        <f t="shared" si="7"/>
        <v/>
      </c>
      <c r="AG48" s="310"/>
      <c r="AH48" s="310"/>
      <c r="AI48" s="310"/>
      <c r="AJ48" s="310"/>
      <c r="AK48" s="310"/>
      <c r="AL48" s="310"/>
      <c r="AM48" s="310"/>
      <c r="AO48" s="296">
        <v>44</v>
      </c>
      <c r="AP48" s="308"/>
      <c r="AQ48" s="307"/>
    </row>
    <row r="49" spans="1:43" x14ac:dyDescent="0.2">
      <c r="A49" s="296">
        <v>45</v>
      </c>
      <c r="B49" s="308"/>
      <c r="C49" s="309" t="str">
        <f t="shared" si="4"/>
        <v/>
      </c>
      <c r="D49" s="302" t="str">
        <f t="shared" si="3"/>
        <v/>
      </c>
      <c r="E49" s="310"/>
      <c r="F49" s="310"/>
      <c r="G49" s="310"/>
      <c r="H49" s="310"/>
      <c r="I49" s="310"/>
      <c r="J49" s="310"/>
      <c r="K49" s="310"/>
      <c r="L49" s="310"/>
      <c r="M49" s="311" t="str">
        <f t="shared" si="8"/>
        <v/>
      </c>
      <c r="N49" s="310"/>
      <c r="O49" s="310"/>
      <c r="P49" s="310"/>
      <c r="Q49" s="310"/>
      <c r="R49" s="310"/>
      <c r="S49" s="310"/>
      <c r="T49" s="310"/>
      <c r="V49" s="296">
        <v>45</v>
      </c>
      <c r="W49" s="308"/>
      <c r="X49" s="309" t="str">
        <f t="shared" si="5"/>
        <v/>
      </c>
      <c r="Y49" s="306" t="str">
        <f t="shared" si="6"/>
        <v/>
      </c>
      <c r="Z49" s="310"/>
      <c r="AA49" s="310"/>
      <c r="AB49" s="310"/>
      <c r="AC49" s="310"/>
      <c r="AD49" s="310"/>
      <c r="AE49" s="310"/>
      <c r="AF49" s="309" t="str">
        <f t="shared" si="7"/>
        <v/>
      </c>
      <c r="AG49" s="310"/>
      <c r="AH49" s="310"/>
      <c r="AI49" s="310"/>
      <c r="AJ49" s="310"/>
      <c r="AK49" s="310"/>
      <c r="AL49" s="310"/>
      <c r="AM49" s="310"/>
      <c r="AO49" s="296">
        <v>45</v>
      </c>
      <c r="AP49" s="308"/>
      <c r="AQ49" s="307"/>
    </row>
    <row r="50" spans="1:43" x14ac:dyDescent="0.2">
      <c r="A50" s="296">
        <v>46</v>
      </c>
      <c r="B50" s="308"/>
      <c r="C50" s="309" t="str">
        <f t="shared" si="4"/>
        <v/>
      </c>
      <c r="D50" s="302" t="str">
        <f t="shared" si="3"/>
        <v/>
      </c>
      <c r="E50" s="310"/>
      <c r="F50" s="310"/>
      <c r="G50" s="310"/>
      <c r="H50" s="310"/>
      <c r="I50" s="310"/>
      <c r="J50" s="310"/>
      <c r="K50" s="310"/>
      <c r="L50" s="310"/>
      <c r="M50" s="311" t="str">
        <f t="shared" si="8"/>
        <v/>
      </c>
      <c r="N50" s="310"/>
      <c r="O50" s="310"/>
      <c r="P50" s="310"/>
      <c r="Q50" s="310"/>
      <c r="R50" s="310"/>
      <c r="S50" s="310"/>
      <c r="T50" s="310"/>
      <c r="V50" s="296">
        <v>46</v>
      </c>
      <c r="W50" s="308"/>
      <c r="X50" s="309" t="str">
        <f t="shared" si="5"/>
        <v/>
      </c>
      <c r="Y50" s="306" t="str">
        <f t="shared" si="6"/>
        <v/>
      </c>
      <c r="Z50" s="310"/>
      <c r="AA50" s="310"/>
      <c r="AB50" s="310"/>
      <c r="AC50" s="310"/>
      <c r="AD50" s="310"/>
      <c r="AE50" s="310"/>
      <c r="AF50" s="309" t="str">
        <f t="shared" si="7"/>
        <v/>
      </c>
      <c r="AG50" s="310"/>
      <c r="AH50" s="310"/>
      <c r="AI50" s="310"/>
      <c r="AJ50" s="310"/>
      <c r="AK50" s="310"/>
      <c r="AL50" s="310"/>
      <c r="AM50" s="310"/>
      <c r="AO50" s="296">
        <v>46</v>
      </c>
      <c r="AP50" s="308"/>
      <c r="AQ50" s="307"/>
    </row>
    <row r="51" spans="1:43" x14ac:dyDescent="0.2">
      <c r="A51" s="296">
        <v>47</v>
      </c>
      <c r="B51" s="308"/>
      <c r="C51" s="309" t="str">
        <f t="shared" si="4"/>
        <v/>
      </c>
      <c r="D51" s="302" t="str">
        <f t="shared" si="3"/>
        <v/>
      </c>
      <c r="E51" s="310"/>
      <c r="F51" s="310"/>
      <c r="G51" s="310"/>
      <c r="H51" s="310"/>
      <c r="I51" s="310"/>
      <c r="J51" s="310"/>
      <c r="K51" s="310"/>
      <c r="L51" s="310"/>
      <c r="M51" s="311" t="str">
        <f t="shared" si="8"/>
        <v/>
      </c>
      <c r="N51" s="310"/>
      <c r="O51" s="310"/>
      <c r="P51" s="310"/>
      <c r="Q51" s="310"/>
      <c r="R51" s="310"/>
      <c r="S51" s="310"/>
      <c r="T51" s="310"/>
      <c r="V51" s="296">
        <v>47</v>
      </c>
      <c r="W51" s="308"/>
      <c r="X51" s="309" t="str">
        <f t="shared" si="5"/>
        <v/>
      </c>
      <c r="Y51" s="306" t="str">
        <f t="shared" si="6"/>
        <v/>
      </c>
      <c r="Z51" s="310"/>
      <c r="AA51" s="310"/>
      <c r="AB51" s="310"/>
      <c r="AC51" s="310"/>
      <c r="AD51" s="310"/>
      <c r="AE51" s="310"/>
      <c r="AF51" s="309" t="str">
        <f t="shared" si="7"/>
        <v/>
      </c>
      <c r="AG51" s="310"/>
      <c r="AH51" s="310"/>
      <c r="AI51" s="310"/>
      <c r="AJ51" s="310"/>
      <c r="AK51" s="310"/>
      <c r="AL51" s="310"/>
      <c r="AM51" s="310"/>
      <c r="AO51" s="296">
        <v>47</v>
      </c>
      <c r="AP51" s="308"/>
      <c r="AQ51" s="307"/>
    </row>
    <row r="52" spans="1:43" x14ac:dyDescent="0.2">
      <c r="A52" s="296">
        <v>48</v>
      </c>
      <c r="B52" s="308"/>
      <c r="C52" s="309" t="str">
        <f t="shared" si="4"/>
        <v/>
      </c>
      <c r="D52" s="302" t="str">
        <f t="shared" si="3"/>
        <v/>
      </c>
      <c r="E52" s="310"/>
      <c r="F52" s="310"/>
      <c r="G52" s="310"/>
      <c r="H52" s="310"/>
      <c r="I52" s="310"/>
      <c r="J52" s="310"/>
      <c r="K52" s="310"/>
      <c r="L52" s="310"/>
      <c r="M52" s="311" t="str">
        <f t="shared" si="8"/>
        <v/>
      </c>
      <c r="N52" s="310"/>
      <c r="O52" s="310"/>
      <c r="P52" s="310"/>
      <c r="Q52" s="310"/>
      <c r="R52" s="310"/>
      <c r="S52" s="310"/>
      <c r="T52" s="310"/>
      <c r="V52" s="296">
        <v>48</v>
      </c>
      <c r="W52" s="308"/>
      <c r="X52" s="309" t="str">
        <f t="shared" si="5"/>
        <v/>
      </c>
      <c r="Y52" s="306" t="str">
        <f t="shared" si="6"/>
        <v/>
      </c>
      <c r="Z52" s="310"/>
      <c r="AA52" s="310"/>
      <c r="AB52" s="310"/>
      <c r="AC52" s="310"/>
      <c r="AD52" s="310"/>
      <c r="AE52" s="310"/>
      <c r="AF52" s="309" t="str">
        <f t="shared" si="7"/>
        <v/>
      </c>
      <c r="AG52" s="310"/>
      <c r="AH52" s="310"/>
      <c r="AI52" s="310"/>
      <c r="AJ52" s="310"/>
      <c r="AK52" s="310"/>
      <c r="AL52" s="310"/>
      <c r="AM52" s="310"/>
      <c r="AO52" s="296">
        <v>48</v>
      </c>
      <c r="AP52" s="308"/>
      <c r="AQ52" s="307"/>
    </row>
    <row r="53" spans="1:43" x14ac:dyDescent="0.2">
      <c r="A53" s="296">
        <v>49</v>
      </c>
      <c r="B53" s="308"/>
      <c r="C53" s="309" t="str">
        <f t="shared" si="4"/>
        <v/>
      </c>
      <c r="D53" s="302" t="str">
        <f t="shared" si="3"/>
        <v/>
      </c>
      <c r="E53" s="310"/>
      <c r="F53" s="310"/>
      <c r="G53" s="310"/>
      <c r="H53" s="310"/>
      <c r="I53" s="310"/>
      <c r="J53" s="310"/>
      <c r="K53" s="310"/>
      <c r="L53" s="310"/>
      <c r="M53" s="311" t="str">
        <f t="shared" si="8"/>
        <v/>
      </c>
      <c r="N53" s="310"/>
      <c r="O53" s="310"/>
      <c r="P53" s="310"/>
      <c r="Q53" s="310"/>
      <c r="R53" s="310"/>
      <c r="S53" s="310"/>
      <c r="T53" s="310"/>
      <c r="V53" s="296">
        <v>49</v>
      </c>
      <c r="W53" s="308"/>
      <c r="X53" s="309" t="str">
        <f t="shared" si="5"/>
        <v/>
      </c>
      <c r="Y53" s="306" t="str">
        <f t="shared" si="6"/>
        <v/>
      </c>
      <c r="Z53" s="310"/>
      <c r="AA53" s="310"/>
      <c r="AB53" s="310"/>
      <c r="AC53" s="310"/>
      <c r="AD53" s="310"/>
      <c r="AE53" s="310"/>
      <c r="AF53" s="309" t="str">
        <f t="shared" si="7"/>
        <v/>
      </c>
      <c r="AG53" s="310"/>
      <c r="AH53" s="310"/>
      <c r="AI53" s="310"/>
      <c r="AJ53" s="310"/>
      <c r="AK53" s="310"/>
      <c r="AL53" s="310"/>
      <c r="AM53" s="310"/>
      <c r="AO53" s="296">
        <v>49</v>
      </c>
      <c r="AP53" s="308"/>
      <c r="AQ53" s="307"/>
    </row>
    <row r="54" spans="1:43" x14ac:dyDescent="0.2">
      <c r="A54" s="296">
        <v>50</v>
      </c>
      <c r="B54" s="308"/>
      <c r="C54" s="309" t="str">
        <f>IF(COUNT(E54:M54)=0,"",SUM(E54:M54))</f>
        <v/>
      </c>
      <c r="D54" s="302" t="str">
        <f t="shared" si="3"/>
        <v/>
      </c>
      <c r="E54" s="310"/>
      <c r="F54" s="310"/>
      <c r="G54" s="310"/>
      <c r="H54" s="310"/>
      <c r="I54" s="310"/>
      <c r="J54" s="310"/>
      <c r="K54" s="310"/>
      <c r="L54" s="310"/>
      <c r="M54" s="311" t="str">
        <f t="shared" si="8"/>
        <v/>
      </c>
      <c r="N54" s="310"/>
      <c r="O54" s="310"/>
      <c r="P54" s="310"/>
      <c r="Q54" s="310"/>
      <c r="R54" s="310"/>
      <c r="S54" s="310"/>
      <c r="T54" s="310"/>
      <c r="V54" s="296">
        <v>50</v>
      </c>
      <c r="W54" s="308"/>
      <c r="X54" s="309" t="str">
        <f t="shared" si="5"/>
        <v/>
      </c>
      <c r="Y54" s="306" t="str">
        <f t="shared" si="6"/>
        <v/>
      </c>
      <c r="Z54" s="310"/>
      <c r="AA54" s="310"/>
      <c r="AB54" s="310"/>
      <c r="AC54" s="310"/>
      <c r="AD54" s="310"/>
      <c r="AE54" s="310"/>
      <c r="AF54" s="309" t="str">
        <f t="shared" si="7"/>
        <v/>
      </c>
      <c r="AG54" s="310"/>
      <c r="AH54" s="310"/>
      <c r="AI54" s="310"/>
      <c r="AJ54" s="310"/>
      <c r="AK54" s="310"/>
      <c r="AL54" s="310"/>
      <c r="AM54" s="310"/>
      <c r="AO54" s="296">
        <v>50</v>
      </c>
      <c r="AP54" s="308"/>
      <c r="AQ54" s="307"/>
    </row>
  </sheetData>
  <sheetProtection password="8E66" sheet="1" objects="1" scenarios="1"/>
  <mergeCells count="9">
    <mergeCell ref="AO1:AQ2"/>
    <mergeCell ref="A3:A4"/>
    <mergeCell ref="B3:B4"/>
    <mergeCell ref="A1:D2"/>
    <mergeCell ref="E1:L1"/>
    <mergeCell ref="M1:T1"/>
    <mergeCell ref="V1:Y2"/>
    <mergeCell ref="Z1:AE1"/>
    <mergeCell ref="AG1:AM1"/>
  </mergeCells>
  <phoneticPr fontId="40" type="noConversion"/>
  <conditionalFormatting sqref="Z4:AM4 E4:T4">
    <cfRule type="cellIs" dxfId="37" priority="13" stopIfTrue="1" operator="greaterThan">
      <formula>0.79</formula>
    </cfRule>
    <cfRule type="cellIs" dxfId="36" priority="14" stopIfTrue="1" operator="greaterThan">
      <formula>0.59</formula>
    </cfRule>
    <cfRule type="cellIs" dxfId="35" priority="15" stopIfTrue="1" operator="lessThan">
      <formula>0.6</formula>
    </cfRule>
  </conditionalFormatting>
  <conditionalFormatting sqref="D4:D54">
    <cfRule type="cellIs" dxfId="34" priority="4" stopIfTrue="1" operator="greaterThan">
      <formula>0.79</formula>
    </cfRule>
    <cfRule type="cellIs" dxfId="33" priority="5" stopIfTrue="1" operator="greaterThan">
      <formula>0.59</formula>
    </cfRule>
    <cfRule type="cellIs" dxfId="32" priority="6" stopIfTrue="1" operator="lessThan">
      <formula>0.6</formula>
    </cfRule>
  </conditionalFormatting>
  <conditionalFormatting sqref="Y4:Y54">
    <cfRule type="cellIs" dxfId="31" priority="7" stopIfTrue="1" operator="greaterThan">
      <formula>0.79</formula>
    </cfRule>
    <cfRule type="cellIs" dxfId="30" priority="8" stopIfTrue="1" operator="greaterThan">
      <formula>0.59</formula>
    </cfRule>
    <cfRule type="cellIs" dxfId="29" priority="9" stopIfTrue="1" operator="lessThan">
      <formula>0.6</formula>
    </cfRule>
  </conditionalFormatting>
  <dataValidations count="2">
    <dataValidation type="decimal" allowBlank="1" showInputMessage="1" showErrorMessage="1" sqref="E5:L54 N5:T54 Z5:AM54">
      <formula1>0</formula1>
      <formula2>E$2</formula2>
    </dataValidation>
    <dataValidation type="list" allowBlank="1" showInputMessage="1" showErrorMessage="1" sqref="AQ5:AQ54">
      <formula1>$AT$4:$AT$26</formula1>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5"/>
  </sheetPr>
  <dimension ref="A1:DG92"/>
  <sheetViews>
    <sheetView workbookViewId="0">
      <selection activeCell="E8" sqref="E8"/>
    </sheetView>
  </sheetViews>
  <sheetFormatPr defaultColWidth="17.140625" defaultRowHeight="12.75" customHeight="1" outlineLevelRow="1" x14ac:dyDescent="0.2"/>
  <cols>
    <col min="1" max="1" width="7" customWidth="1"/>
    <col min="2" max="2" width="24.85546875" customWidth="1"/>
    <col min="3" max="3" width="19.7109375" hidden="1" customWidth="1"/>
    <col min="4" max="4" width="10" customWidth="1"/>
    <col min="5" max="5" width="13.7109375" customWidth="1"/>
    <col min="6" max="7" width="12.85546875" customWidth="1"/>
    <col min="8" max="13" width="6.7109375" style="38" customWidth="1"/>
    <col min="14" max="14" width="7" style="38" customWidth="1"/>
    <col min="15" max="111" width="6.7109375" style="38" customWidth="1"/>
    <col min="112" max="16384" width="17.140625" style="38"/>
  </cols>
  <sheetData>
    <row r="1" spans="1:111" s="110" customFormat="1" ht="12.75" customHeight="1" x14ac:dyDescent="0.2">
      <c r="A1" s="124" t="str">
        <f>IFERROR((COUNTIF(E8:E92,"A1")+COUNTIF(E8:E92,"A2")+COUNTIF(E8:E92,"B1"))/COUNTIF(E8:E92,"&gt;"""),"")</f>
        <v/>
      </c>
      <c r="B1" s="906" t="s">
        <v>1359</v>
      </c>
      <c r="C1" s="907"/>
      <c r="D1" s="908"/>
      <c r="E1" s="200" t="s">
        <v>1708</v>
      </c>
      <c r="F1" s="202"/>
      <c r="G1" s="211"/>
      <c r="H1" s="217" t="s">
        <v>1560</v>
      </c>
      <c r="I1" s="218"/>
      <c r="J1" s="218"/>
      <c r="K1" s="218"/>
      <c r="L1" s="218"/>
      <c r="M1" s="218"/>
      <c r="N1" s="218"/>
      <c r="O1" s="218"/>
      <c r="P1" s="218"/>
      <c r="Q1" s="218"/>
      <c r="R1" s="218"/>
      <c r="S1" s="218"/>
      <c r="T1" s="218"/>
      <c r="U1" s="218"/>
      <c r="V1" s="218"/>
      <c r="W1" s="218"/>
      <c r="X1" s="905" t="s">
        <v>1537</v>
      </c>
      <c r="Y1" s="905"/>
      <c r="Z1" s="905"/>
      <c r="AA1" s="905"/>
      <c r="AB1" s="905"/>
      <c r="AC1" s="905"/>
      <c r="AD1" s="905"/>
      <c r="AE1" s="905"/>
      <c r="AF1" s="905"/>
      <c r="AG1" s="905"/>
      <c r="AH1" s="905"/>
      <c r="AI1" s="905"/>
      <c r="AJ1" s="912" t="s">
        <v>1554</v>
      </c>
      <c r="AK1" s="912"/>
      <c r="AL1" s="912"/>
      <c r="AM1" s="912"/>
      <c r="AN1" s="912"/>
      <c r="AO1" s="912"/>
      <c r="AP1" s="912"/>
      <c r="AQ1" s="912"/>
      <c r="AR1" s="912"/>
      <c r="AS1" s="912"/>
      <c r="AT1" s="912"/>
      <c r="AU1" s="912"/>
      <c r="AV1" s="912"/>
      <c r="AW1" s="912"/>
      <c r="AX1" s="905" t="s">
        <v>1344</v>
      </c>
      <c r="AY1" s="905"/>
      <c r="AZ1" s="905"/>
      <c r="BA1" s="905"/>
      <c r="BB1" s="905"/>
      <c r="BC1" s="905"/>
      <c r="BD1" s="905"/>
      <c r="BE1" s="905"/>
      <c r="BF1" s="905"/>
      <c r="BG1" s="905"/>
      <c r="BH1" s="905"/>
      <c r="BI1" s="905"/>
      <c r="BJ1" s="905"/>
      <c r="BK1" s="905"/>
      <c r="BL1" s="912" t="s">
        <v>1361</v>
      </c>
      <c r="BM1" s="912"/>
      <c r="BN1" s="912"/>
      <c r="BO1" s="912"/>
      <c r="BP1" s="912"/>
      <c r="BQ1" s="912"/>
      <c r="BR1" s="912"/>
      <c r="BS1" s="912"/>
      <c r="BT1" s="912"/>
      <c r="BU1" s="912"/>
      <c r="BV1" s="912"/>
      <c r="BW1" s="912"/>
      <c r="BX1" s="912"/>
      <c r="BY1" s="912"/>
      <c r="BZ1" s="912"/>
      <c r="CA1" s="912"/>
      <c r="CB1" s="912"/>
      <c r="CC1" s="912"/>
      <c r="CD1" s="905" t="s">
        <v>1254</v>
      </c>
      <c r="CE1" s="905"/>
      <c r="CF1" s="905"/>
      <c r="CG1" s="905"/>
      <c r="CH1" s="905"/>
      <c r="CI1" s="905"/>
      <c r="CJ1" s="905"/>
      <c r="CK1" s="905"/>
      <c r="CL1" s="905"/>
      <c r="CM1" s="905"/>
      <c r="CN1" s="905"/>
      <c r="CO1" s="905"/>
      <c r="CP1" s="905"/>
      <c r="CQ1" s="905"/>
      <c r="CR1" s="905"/>
      <c r="CS1" s="905"/>
      <c r="CT1" s="913" t="s">
        <v>1360</v>
      </c>
      <c r="CU1" s="913"/>
      <c r="CV1" s="913"/>
      <c r="CW1" s="913"/>
      <c r="CX1" s="913"/>
      <c r="CY1" s="913"/>
      <c r="CZ1" s="913"/>
      <c r="DA1" s="913"/>
      <c r="DB1" s="913"/>
      <c r="DC1" s="913"/>
      <c r="DD1" s="913"/>
      <c r="DE1" s="913"/>
      <c r="DF1" s="913"/>
      <c r="DG1" s="913"/>
    </row>
    <row r="2" spans="1:111" s="110" customFormat="1" ht="16.5" customHeight="1" x14ac:dyDescent="0.2">
      <c r="A2" s="125" t="str">
        <f>IFERROR((COUNTIF(E8:E92,"D")+COUNTIF(E8:E92,"E1")+COUNTIF(E8:E92,"E2"))/COUNTIF(E8:E92,"&gt;"""),"")</f>
        <v/>
      </c>
      <c r="B2" s="909" t="s">
        <v>1284</v>
      </c>
      <c r="C2" s="909"/>
      <c r="D2" s="910"/>
      <c r="E2" s="201" t="s">
        <v>975</v>
      </c>
      <c r="F2" s="202"/>
      <c r="G2" s="203"/>
      <c r="H2" s="84">
        <f>SUMIF('Math Scores'!$F$6:$HI$6,H$4,'Math Scores'!$F$2:$HI$2)</f>
        <v>0</v>
      </c>
      <c r="I2" s="224">
        <f>SUMIF('Math Scores'!$F$6:$HI$6,I$4,'Math Scores'!$F$2:$HI$2)</f>
        <v>0</v>
      </c>
      <c r="J2" s="224">
        <f>SUMIF('Math Scores'!$F$6:$HI$6,J$4,'Math Scores'!$F$2:$HI$2)</f>
        <v>0</v>
      </c>
      <c r="K2" s="224">
        <f>SUMIF('Math Scores'!$F$6:$HI$6,K$4,'Math Scores'!$F$2:$HI$2)</f>
        <v>0</v>
      </c>
      <c r="L2" s="224">
        <f>SUMIF('Math Scores'!$F$6:$HI$6,L$4,'Math Scores'!$F$2:$HI$2)</f>
        <v>0</v>
      </c>
      <c r="M2" s="224">
        <f>SUMIF('Math Scores'!$F$6:$HI$6,M$4,'Math Scores'!$F$2:$HI$2)</f>
        <v>0</v>
      </c>
      <c r="N2" s="224">
        <f>SUMIF('Math Scores'!$F$6:$HI$6,N$4,'Math Scores'!$F$2:$HI$2)</f>
        <v>0</v>
      </c>
      <c r="O2" s="224">
        <f>SUMIF('Math Scores'!$F$6:$HI$6,O$4,'Math Scores'!$F$2:$HI$2)</f>
        <v>0</v>
      </c>
      <c r="P2" s="224">
        <f>SUMIF('Math Scores'!$F$6:$HI$6,P$4,'Math Scores'!$F$2:$HI$2)</f>
        <v>0</v>
      </c>
      <c r="Q2" s="224">
        <f>SUMIF('Math Scores'!$F$6:$HI$6,Q$4,'Math Scores'!$F$2:$HI$2)</f>
        <v>0</v>
      </c>
      <c r="R2" s="224">
        <f>SUMIF('Math Scores'!$F$6:$HI$6,R$4,'Math Scores'!$F$2:$HI$2)</f>
        <v>0</v>
      </c>
      <c r="S2" s="224"/>
      <c r="T2" s="224">
        <f>SUMIF('Math Scores'!$F$6:$HI$6,T$4,'Math Scores'!$F$2:$HI$2)</f>
        <v>0</v>
      </c>
      <c r="U2" s="224">
        <f>SUMIF('Math Scores'!$F$6:$HI$6,U$4,'Math Scores'!$F$2:$HI$2)</f>
        <v>0</v>
      </c>
      <c r="V2" s="224">
        <f>SUMIF('Math Scores'!$F$6:$HI$6,V$4,'Math Scores'!$F$2:$HI$2)</f>
        <v>0</v>
      </c>
      <c r="W2" s="224">
        <f>SUMIF('Math Scores'!$F$6:$HI$6,W$4,'Math Scores'!$F$2:$HI$2)</f>
        <v>0</v>
      </c>
      <c r="X2" s="84">
        <f>SUMIF('Math Scores'!$F$6:$IC$6,X$4,'Math Scores'!$F$2:$IC$2)</f>
        <v>0</v>
      </c>
      <c r="Y2" s="84">
        <f>SUMIF('Math Scores'!$F$6:$IC$6,Y$4,'Math Scores'!$F$2:$IC$2)</f>
        <v>0</v>
      </c>
      <c r="Z2" s="84">
        <f>SUMIF('Math Scores'!$F$6:$IC$6,Z$4,'Math Scores'!$F$2:$IC$2)</f>
        <v>0</v>
      </c>
      <c r="AA2" s="84">
        <f>SUMIF('Math Scores'!$F$6:$IC$6,AA$4,'Math Scores'!$F$2:$IC$2)</f>
        <v>0</v>
      </c>
      <c r="AB2" s="84">
        <f>SUMIF('Math Scores'!$F$6:$IC$6,AB$4,'Math Scores'!$F$2:$IC$2)</f>
        <v>0</v>
      </c>
      <c r="AC2" s="84">
        <f>SUMIF('Math Scores'!$F$6:$IC$6,AC$4,'Math Scores'!$F$2:$IC$2)</f>
        <v>0</v>
      </c>
      <c r="AD2" s="84">
        <f>SUMIF('Math Scores'!$F$6:$IC$6,AD$4,'Math Scores'!$F$2:$IC$2)</f>
        <v>0</v>
      </c>
      <c r="AE2" s="84">
        <f>SUMIF('Math Scores'!$F$6:$IC$6,AE$4,'Math Scores'!$F$2:$IC$2)</f>
        <v>0</v>
      </c>
      <c r="AF2" s="84">
        <f>SUMIF('Math Scores'!$F$6:$IC$6,AF$4,'Math Scores'!$F$2:$IC$2)</f>
        <v>0</v>
      </c>
      <c r="AG2" s="84">
        <f>SUMIF('Math Scores'!$F$6:$IC$6,AG$4,'Math Scores'!$F$2:$IC$2)</f>
        <v>0</v>
      </c>
      <c r="AH2" s="84">
        <f>SUMIF('Math Scores'!$F$6:$IC$6,AH$4,'Math Scores'!$F$2:$IC$2)</f>
        <v>0</v>
      </c>
      <c r="AI2" s="84">
        <f>SUMIF('Math Scores'!$F$6:$IC$6,AI$4,'Math Scores'!$F$2:$IC$2)</f>
        <v>0</v>
      </c>
      <c r="AJ2" s="84">
        <f>SUMIF('Math Scores'!$F$6:$IC$6,AP$4,'Math Scores'!$F$2:$IC$2)</f>
        <v>0</v>
      </c>
      <c r="AK2" s="84">
        <f>SUMIF('Math Scores'!$F$6:$IC$6,AQ$4,'Math Scores'!$F$2:$IC$2)</f>
        <v>0</v>
      </c>
      <c r="AL2" s="84">
        <f>SUMIF('Math Scores'!$F$6:$IC$6,AR$4,'Math Scores'!$F$2:$IC$2)</f>
        <v>0</v>
      </c>
      <c r="AM2" s="84">
        <f>SUMIF('Math Scores'!$F$6:$IC$6,AS$4,'Math Scores'!$F$2:$IC$2)</f>
        <v>0</v>
      </c>
      <c r="AN2" s="84">
        <f>SUMIF('Math Scores'!$F$6:$IC$6,AT$4,'Math Scores'!$F$2:$IC$2)</f>
        <v>0</v>
      </c>
      <c r="AO2" s="84">
        <f>SUMIF('Math Scores'!$F$6:$IC$6,AJ$4,'Math Scores'!$F$2:$IC$2)</f>
        <v>0</v>
      </c>
      <c r="AP2" s="84">
        <f>SUMIF('Math Scores'!$F$6:$IC$6,AK$4,'Math Scores'!$F$2:$IC$2)</f>
        <v>0</v>
      </c>
      <c r="AQ2" s="84">
        <f>SUMIF('Math Scores'!$F$6:$IC$6,AL$4,'Math Scores'!$F$2:$IC$2)</f>
        <v>0</v>
      </c>
      <c r="AR2" s="84">
        <f>SUMIF('Math Scores'!$F$6:$IC$6,AM$4,'Math Scores'!$F$2:$IC$2)</f>
        <v>0</v>
      </c>
      <c r="AS2" s="84">
        <f>SUMIF('Math Scores'!$F$6:$IC$6,AN$4,'Math Scores'!$F$2:$IC$2)</f>
        <v>0</v>
      </c>
      <c r="AT2" s="84">
        <f>SUMIF('Math Scores'!$F$6:$IC$6,AO$4,'Math Scores'!$F$2:$IC$2)</f>
        <v>0</v>
      </c>
      <c r="AU2" s="84">
        <f>SUMIF('Math Scores'!$F$6:$IC$6,AU$4,'Math Scores'!$F$2:$IC$2)</f>
        <v>0</v>
      </c>
      <c r="AV2" s="84">
        <f>SUMIF('Math Scores'!$F$6:$IC$6,AV$4,'Math Scores'!$F$2:$IC$2)</f>
        <v>0</v>
      </c>
      <c r="AW2" s="84">
        <f>SUMIF('Math Scores'!$F$6:$IC$6,AW$4,'Math Scores'!$F$2:$IC$2)</f>
        <v>0</v>
      </c>
      <c r="AX2" s="84">
        <f>SUMIF('Math Scores'!$F$6:$IC$6,AX$4,'Math Scores'!$F$2:$IC$2)</f>
        <v>0</v>
      </c>
      <c r="AY2" s="84">
        <f>SUMIF('Math Scores'!$F$6:$IC$6,AY$4,'Math Scores'!$F$2:$IC$2)</f>
        <v>0</v>
      </c>
      <c r="AZ2" s="84">
        <f>SUMIF('Math Scores'!$F$6:$IC$6,AZ$4,'Math Scores'!$F$2:$IC$2)</f>
        <v>0</v>
      </c>
      <c r="BA2" s="84">
        <f>SUMIF('Math Scores'!$F$6:$IC$6,BA$4,'Math Scores'!$F$2:$IC$2)</f>
        <v>0</v>
      </c>
      <c r="BB2" s="84">
        <f>SUMIF('Math Scores'!$F$6:$IC$6,BB$4,'Math Scores'!$F$2:$IC$2)</f>
        <v>0</v>
      </c>
      <c r="BC2" s="84">
        <f>SUMIF('Math Scores'!$F$6:$IC$6,BC$4,'Math Scores'!$F$2:$IC$2)</f>
        <v>0</v>
      </c>
      <c r="BD2" s="84">
        <f>SUMIF('Math Scores'!$F$6:$IC$6,BD$4,'Math Scores'!$F$2:$IC$2)</f>
        <v>0</v>
      </c>
      <c r="BE2" s="84">
        <f>SUMIF('Math Scores'!$F$6:$IC$6,BE$4,'Math Scores'!$F$2:$IC$2)</f>
        <v>0</v>
      </c>
      <c r="BF2" s="84">
        <f>SUMIF('Math Scores'!$F$6:$IC$6,BF$4,'Math Scores'!$F$2:$IC$2)</f>
        <v>0</v>
      </c>
      <c r="BG2" s="84">
        <f>SUMIF('Math Scores'!$F$6:$IC$6,BG$4,'Math Scores'!$F$2:$IC$2)</f>
        <v>0</v>
      </c>
      <c r="BH2" s="84" t="e">
        <f>SUMIF('Math Scores'!$F$6:$IC$6,BH$4,'Math Scores'!$F$2:$IC$2)</f>
        <v>#VALUE!</v>
      </c>
      <c r="BI2" s="84" t="e">
        <f>SUMIF('Math Scores'!$F$6:$IC$6,BI$4,'Math Scores'!$F$2:$IC$2)</f>
        <v>#VALUE!</v>
      </c>
      <c r="BJ2" s="84" t="e">
        <f>SUMIF('Math Scores'!$F$6:$IC$6,BJ$4,'Math Scores'!$F$2:$IC$2)</f>
        <v>#VALUE!</v>
      </c>
      <c r="BK2" s="84">
        <f>SUMIF('Math Scores'!$F$6:$IC$6,BK$4,'Math Scores'!$F$2:$IC$2)</f>
        <v>0</v>
      </c>
      <c r="BL2" s="84">
        <f>SUMIF('Math Scores'!$F$6:$IC$6,BL$4,'Math Scores'!$F$2:$IC$2)</f>
        <v>0</v>
      </c>
      <c r="BM2" s="84">
        <f>SUMIF('Math Scores'!$F$6:$IC$6,BM$4,'Math Scores'!$F$2:$IC$2)</f>
        <v>0</v>
      </c>
      <c r="BN2" s="84">
        <f>SUMIF('Math Scores'!$F$6:$IC$6,BN$4,'Math Scores'!$F$2:$IC$2)</f>
        <v>0</v>
      </c>
      <c r="BO2" s="84">
        <f>SUMIF('Math Scores'!$F$6:$IC$6,BO$4,'Math Scores'!$F$2:$IC$2)</f>
        <v>0</v>
      </c>
      <c r="BP2" s="84">
        <f>SUMIF('Math Scores'!$F$6:$IC$6,BP$4,'Math Scores'!$F$2:$IC$2)</f>
        <v>0</v>
      </c>
      <c r="BQ2" s="84">
        <f>SUMIF('Math Scores'!$F$6:$IC$6,BQ$4,'Math Scores'!$F$2:$IC$2)</f>
        <v>0</v>
      </c>
      <c r="BR2" s="84">
        <f>SUMIF('Math Scores'!$F$6:$IC$6,BR$4,'Math Scores'!$F$2:$IC$2)</f>
        <v>0</v>
      </c>
      <c r="BS2" s="84">
        <f>SUMIF('Math Scores'!$F$6:$IC$6,BS$4,'Math Scores'!$F$2:$IC$2)</f>
        <v>0</v>
      </c>
      <c r="BT2" s="84">
        <f>SUMIF('Math Scores'!$F$6:$IC$6,BT$4,'Math Scores'!$F$2:$IC$2)</f>
        <v>0</v>
      </c>
      <c r="BU2" s="84">
        <f>SUMIF('Math Scores'!$F$6:$IC$6,BU$4,'Math Scores'!$F$2:$IC$2)</f>
        <v>0</v>
      </c>
      <c r="BV2" s="84">
        <f>SUMIF('Math Scores'!$F$6:$IC$6,BV$4,'Math Scores'!$F$2:$IC$2)</f>
        <v>0</v>
      </c>
      <c r="BW2" s="84">
        <f>SUMIF('Math Scores'!$F$6:$IC$6,BW$4,'Math Scores'!$F$2:$IC$2)</f>
        <v>0</v>
      </c>
      <c r="BX2" s="84">
        <f>SUMIF('Math Scores'!$F$6:$IC$6,BX$4,'Math Scores'!$F$2:$IC$2)</f>
        <v>0</v>
      </c>
      <c r="BY2" s="84">
        <f>SUMIF('Math Scores'!$F$6:$IC$6,BY$4,'Math Scores'!$F$2:$IC$2)</f>
        <v>0</v>
      </c>
      <c r="BZ2" s="84">
        <f>SUMIF('Math Scores'!$F$6:$IC$6,BZ$4,'Math Scores'!$F$2:$IC$2)</f>
        <v>0</v>
      </c>
      <c r="CA2" s="84">
        <f>SUMIF('Math Scores'!$F$6:$IC$6,CA$4,'Math Scores'!$F$2:$IC$2)</f>
        <v>0</v>
      </c>
      <c r="CB2" s="84">
        <f>SUMIF('Math Scores'!$F$6:$IC$6,CB$4,'Math Scores'!$F$2:$IC$2)</f>
        <v>0</v>
      </c>
      <c r="CC2" s="84">
        <f>SUMIF('Math Scores'!$F$6:$IC$6,CC$4,'Math Scores'!$F$2:$IC$2)</f>
        <v>0</v>
      </c>
      <c r="CD2" s="84">
        <f>SUMIF('Math Scores'!$F$6:$IC$6,CD$4,'Math Scores'!$F$2:$IC$2)</f>
        <v>0</v>
      </c>
      <c r="CE2" s="84">
        <f>SUMIF('Math Scores'!$F$6:$IC$6,CE$4,'Math Scores'!$F$2:$IC$2)</f>
        <v>0</v>
      </c>
      <c r="CF2" s="84">
        <f>SUMIF('Math Scores'!$F$6:$IC$6,CF$4,'Math Scores'!$F$2:$IC$2)</f>
        <v>0</v>
      </c>
      <c r="CG2" s="84">
        <f>SUMIF('Math Scores'!$F$6:$IC$6,CG$4,'Math Scores'!$F$2:$IC$2)</f>
        <v>0</v>
      </c>
      <c r="CH2" s="84">
        <f>SUMIF('Math Scores'!$F$6:$IC$6,CH$4,'Math Scores'!$F$2:$IC$2)</f>
        <v>0</v>
      </c>
      <c r="CI2" s="84">
        <f>SUMIF('Math Scores'!$F$6:$IC$6,CI$4,'Math Scores'!$F$2:$IC$2)</f>
        <v>0</v>
      </c>
      <c r="CJ2" s="84">
        <f>SUMIF('Math Scores'!$F$6:$IC$6,CJ$4,'Math Scores'!$F$2:$IC$2)</f>
        <v>0</v>
      </c>
      <c r="CK2" s="84">
        <f>SUMIF('Math Scores'!$F$6:$IC$6,CK$4,'Math Scores'!$F$2:$IC$2)</f>
        <v>0</v>
      </c>
      <c r="CL2" s="84">
        <f>SUMIF('Math Scores'!$F$6:$IC$6,CL$4,'Math Scores'!$F$2:$IC$2)</f>
        <v>0</v>
      </c>
      <c r="CM2" s="84">
        <f>SUMIF('Math Scores'!$F$6:$IC$6,CM$4,'Math Scores'!$F$2:$IC$2)</f>
        <v>0</v>
      </c>
      <c r="CN2" s="84">
        <f>SUMIF('Math Scores'!$F$6:$IC$6,CN$4,'Math Scores'!$F$2:$IC$2)</f>
        <v>0</v>
      </c>
      <c r="CO2" s="84">
        <f>SUMIF('Math Scores'!$F$6:$IC$6,CO$4,'Math Scores'!$F$2:$IC$2)</f>
        <v>0</v>
      </c>
      <c r="CP2" s="84">
        <f>SUMIF('Math Scores'!$F$6:$IC$6,CP$4,'Math Scores'!$F$2:$IC$2)</f>
        <v>0</v>
      </c>
      <c r="CQ2" s="84">
        <f>SUMIF('Math Scores'!$F$6:$IC$6,CQ$4,'Math Scores'!$F$2:$IC$2)</f>
        <v>0</v>
      </c>
      <c r="CR2" s="84">
        <f>SUMIF('Math Scores'!$F$6:$IC$6,CR$4,'Math Scores'!$F$2:$IC$2)</f>
        <v>0</v>
      </c>
      <c r="CS2" s="84">
        <f>SUMIF('Math Scores'!$F$6:$IC$6,CS$4,'Math Scores'!$F$2:$IC$2)</f>
        <v>0</v>
      </c>
      <c r="CT2" s="84">
        <f>SUMIF('Math Scores'!$F$6:$IC$6,CT$4,'Math Scores'!$F$2:$IC$2)</f>
        <v>0</v>
      </c>
      <c r="CU2" s="84">
        <f>SUMIF('Math Scores'!$F$6:$IC$6,CU$4,'Math Scores'!$F$2:$IC$2)</f>
        <v>0</v>
      </c>
      <c r="CV2" s="84">
        <f>SUMIF('Math Scores'!$F$6:$IC$6,CV$4,'Math Scores'!$F$2:$IC$2)</f>
        <v>0</v>
      </c>
      <c r="CW2" s="84">
        <f>SUMIF('Math Scores'!$F$6:$IC$6,CW$4,'Math Scores'!$F$2:$IC$2)</f>
        <v>0</v>
      </c>
      <c r="CX2" s="84">
        <f>SUMIF('Math Scores'!$F$6:$IC$6,CX$4,'Math Scores'!$F$2:$IC$2)</f>
        <v>0</v>
      </c>
      <c r="CY2" s="84">
        <f>SUMIF('Math Scores'!$F$6:$IC$6,CY$4,'Math Scores'!$F$2:$IC$2)</f>
        <v>0</v>
      </c>
      <c r="CZ2" s="84">
        <f>SUMIF('Math Scores'!$F$6:$IC$6,CZ$4,'Math Scores'!$F$2:$IC$2)</f>
        <v>0</v>
      </c>
      <c r="DA2" s="84">
        <f>SUMIF('Math Scores'!$F$6:$IC$6,DA$4,'Math Scores'!$F$2:$IC$2)</f>
        <v>0</v>
      </c>
      <c r="DB2" s="84">
        <f>SUMIF('Math Scores'!$F$6:$IC$6,DB$4,'Math Scores'!$F$2:$IC$2)</f>
        <v>0</v>
      </c>
      <c r="DC2" s="84">
        <f>SUMIF('Math Scores'!$F$6:$IC$6,DC$4,'Math Scores'!$F$2:$IC$2)</f>
        <v>0</v>
      </c>
      <c r="DD2" s="84">
        <f>SUMIF('Math Scores'!$F$6:$IC$6,DD$4,'Math Scores'!$F$2:$IC$2)</f>
        <v>0</v>
      </c>
      <c r="DE2" s="84">
        <f>SUMIF('Math Scores'!$F$6:$IC$6,DE$4,'Math Scores'!$F$2:$IC$2)</f>
        <v>0</v>
      </c>
      <c r="DF2" s="84">
        <f>SUMIF('Math Scores'!$F$6:$IC$6,DF$4,'Math Scores'!$F$2:$IC$2)</f>
        <v>0</v>
      </c>
      <c r="DG2" s="84">
        <f>SUMIF('Math Scores'!$F$6:$IC$6,DG$4,'Math Scores'!$F$2:$IC$2)</f>
        <v>0</v>
      </c>
    </row>
    <row r="3" spans="1:111" s="111" customFormat="1" ht="13.5" customHeight="1" x14ac:dyDescent="0.2">
      <c r="A3" s="132" t="str">
        <f>IFERROR(AVERAGE(C8:C92), "")</f>
        <v/>
      </c>
      <c r="B3" s="900" t="s">
        <v>1907</v>
      </c>
      <c r="C3" s="901"/>
      <c r="D3" s="902"/>
      <c r="E3" s="204" t="s">
        <v>976</v>
      </c>
      <c r="F3" s="205"/>
      <c r="G3" s="206"/>
      <c r="H3" s="896" t="s">
        <v>1118</v>
      </c>
      <c r="I3" s="896"/>
      <c r="J3" s="896"/>
      <c r="K3" s="896"/>
      <c r="L3" s="896"/>
      <c r="M3" s="896"/>
      <c r="N3" s="896"/>
      <c r="O3" s="896"/>
      <c r="P3" s="125" t="str">
        <f>IFERROR(AVERAGE(H7:P7),"")</f>
        <v/>
      </c>
      <c r="Q3" s="149" t="s">
        <v>1709</v>
      </c>
      <c r="R3" s="125" t="str">
        <f>IFERROR(AVERAGE(Q7:R7),"")</f>
        <v/>
      </c>
      <c r="S3" s="225"/>
      <c r="T3" s="225"/>
      <c r="U3" s="225"/>
      <c r="V3" s="225"/>
      <c r="W3" s="225"/>
      <c r="X3" s="894" t="s">
        <v>1709</v>
      </c>
      <c r="Y3" s="895"/>
      <c r="Z3" s="895"/>
      <c r="AA3" s="895"/>
      <c r="AB3" s="895"/>
      <c r="AC3" s="125" t="str">
        <f>IFERROR(AVERAGE(X7:AC7),"")</f>
        <v/>
      </c>
      <c r="AD3" s="896" t="s">
        <v>1118</v>
      </c>
      <c r="AE3" s="896"/>
      <c r="AF3" s="896"/>
      <c r="AG3" s="896"/>
      <c r="AH3" s="896"/>
      <c r="AI3" s="125" t="str">
        <f>IFERROR(AVERAGE(AD7:AI7),"")</f>
        <v/>
      </c>
      <c r="AJ3" s="896" t="s">
        <v>1118</v>
      </c>
      <c r="AK3" s="896"/>
      <c r="AL3" s="896"/>
      <c r="AM3" s="896"/>
      <c r="AN3" s="896"/>
      <c r="AO3" s="125" t="str">
        <f>IFERROR(AVERAGE(AJ7:AO7),"")</f>
        <v/>
      </c>
      <c r="AP3" s="896" t="s">
        <v>1709</v>
      </c>
      <c r="AQ3" s="896"/>
      <c r="AR3" s="896"/>
      <c r="AS3" s="896"/>
      <c r="AT3" s="125" t="str">
        <f>IFERROR(AVERAGE(AP7:AT7),"")</f>
        <v/>
      </c>
      <c r="AU3" s="896" t="s">
        <v>1705</v>
      </c>
      <c r="AV3" s="896"/>
      <c r="AW3" s="125" t="str">
        <f>IFERROR(AVERAGE(AT7:AW7),"")</f>
        <v/>
      </c>
      <c r="AX3" s="896" t="s">
        <v>1118</v>
      </c>
      <c r="AY3" s="915"/>
      <c r="AZ3" s="915"/>
      <c r="BA3" s="915"/>
      <c r="BB3" s="915"/>
      <c r="BC3" s="915"/>
      <c r="BD3" s="125" t="str">
        <f>IFERROR(AVERAGE(AX7:BD7),"")</f>
        <v/>
      </c>
      <c r="BE3" s="896" t="s">
        <v>1709</v>
      </c>
      <c r="BF3" s="915"/>
      <c r="BG3" s="125" t="str">
        <f>IFERROR(AVERAGE(BE7:BG7),"")</f>
        <v/>
      </c>
      <c r="BH3" s="914" t="s">
        <v>1705</v>
      </c>
      <c r="BI3" s="914"/>
      <c r="BJ3" s="914"/>
      <c r="BK3" s="125" t="str">
        <f>IFERROR(AVERAGE(BH7:BK7),"")</f>
        <v/>
      </c>
      <c r="BL3" s="887" t="s">
        <v>1706</v>
      </c>
      <c r="BM3" s="886"/>
      <c r="BN3" s="886"/>
      <c r="BO3" s="886"/>
      <c r="BP3" s="886"/>
      <c r="BQ3" s="886"/>
      <c r="BR3" s="886"/>
      <c r="BS3" s="886"/>
      <c r="BT3" s="888"/>
      <c r="BU3" s="125" t="str">
        <f>IFERROR(AVERAGE(BL7:BU7),"")</f>
        <v/>
      </c>
      <c r="BV3" s="886" t="s">
        <v>1707</v>
      </c>
      <c r="BW3" s="886"/>
      <c r="BX3" s="125" t="str">
        <f>IFERROR(AVERAGE(BV7:BX7),"")</f>
        <v/>
      </c>
      <c r="BY3" s="889" t="s">
        <v>1557</v>
      </c>
      <c r="BZ3" s="890"/>
      <c r="CA3" s="890"/>
      <c r="CB3" s="891"/>
      <c r="CC3" s="125" t="str">
        <f>IFERROR(AVERAGE(BY7:CC7),"")</f>
        <v/>
      </c>
      <c r="CD3" s="914" t="s">
        <v>1706</v>
      </c>
      <c r="CE3" s="914"/>
      <c r="CF3" s="914"/>
      <c r="CG3" s="914"/>
      <c r="CH3" s="914"/>
      <c r="CI3" s="914"/>
      <c r="CJ3" s="125" t="str">
        <f>IFERROR(AVERAGE(CD7:CJ7),"")</f>
        <v/>
      </c>
      <c r="CK3" s="914" t="s">
        <v>1557</v>
      </c>
      <c r="CL3" s="914"/>
      <c r="CM3" s="914"/>
      <c r="CN3" s="125" t="str">
        <f>IFERROR(AVERAGE(CK7:CN7),"")</f>
        <v/>
      </c>
      <c r="CO3" s="916" t="s">
        <v>1707</v>
      </c>
      <c r="CP3" s="917"/>
      <c r="CQ3" s="917"/>
      <c r="CR3" s="917"/>
      <c r="CS3" s="125" t="str">
        <f>IFERROR(AVERAGE(CO7:CS7),"")</f>
        <v/>
      </c>
      <c r="CT3" s="150" t="s">
        <v>1706</v>
      </c>
      <c r="CU3" s="125" t="str">
        <f>IFERROR(AVERAGE(CN\Q7:CU7),"")</f>
        <v/>
      </c>
      <c r="CV3" s="911" t="s">
        <v>1557</v>
      </c>
      <c r="CW3" s="911"/>
      <c r="CX3" s="911"/>
      <c r="CY3" s="125" t="str">
        <f>IFERROR(AVERAGE(CV7:CY7),"")</f>
        <v/>
      </c>
      <c r="CZ3" s="911" t="s">
        <v>1592</v>
      </c>
      <c r="DA3" s="911"/>
      <c r="DB3" s="911"/>
      <c r="DC3" s="911"/>
      <c r="DD3" s="911"/>
      <c r="DE3" s="911"/>
      <c r="DF3" s="911"/>
      <c r="DG3" s="125" t="str">
        <f>IFERROR(AVERAGE(CZ7:DG7),"")</f>
        <v/>
      </c>
    </row>
    <row r="4" spans="1:111" s="110" customFormat="1" ht="37.5" customHeight="1" x14ac:dyDescent="0.2">
      <c r="A4" s="126" t="str">
        <f>'Math Scores'!A6</f>
        <v/>
      </c>
      <c r="B4" s="897" t="s">
        <v>330</v>
      </c>
      <c r="C4" s="898"/>
      <c r="D4" s="899"/>
      <c r="E4" s="204" t="s">
        <v>865</v>
      </c>
      <c r="F4" s="205"/>
      <c r="G4" s="206"/>
      <c r="H4" s="257" t="s">
        <v>367</v>
      </c>
      <c r="I4" s="257" t="s">
        <v>446</v>
      </c>
      <c r="J4" s="257" t="s">
        <v>1371</v>
      </c>
      <c r="K4" s="257" t="s">
        <v>313</v>
      </c>
      <c r="L4" s="257" t="s">
        <v>314</v>
      </c>
      <c r="M4" s="257" t="s">
        <v>1307</v>
      </c>
      <c r="N4" s="257" t="s">
        <v>315</v>
      </c>
      <c r="O4" s="257" t="s">
        <v>316</v>
      </c>
      <c r="P4" s="257" t="s">
        <v>568</v>
      </c>
      <c r="Q4" s="257" t="s">
        <v>284</v>
      </c>
      <c r="R4" s="257" t="s">
        <v>285</v>
      </c>
      <c r="S4" s="257" t="s">
        <v>286</v>
      </c>
      <c r="T4" s="257" t="s">
        <v>206</v>
      </c>
      <c r="U4" s="257" t="s">
        <v>286</v>
      </c>
      <c r="V4" s="257" t="s">
        <v>206</v>
      </c>
      <c r="W4" s="257" t="s">
        <v>206</v>
      </c>
      <c r="X4" s="121" t="s">
        <v>1555</v>
      </c>
      <c r="Y4" s="121" t="s">
        <v>981</v>
      </c>
      <c r="Z4" s="121" t="s">
        <v>1119</v>
      </c>
      <c r="AA4" s="121" t="s">
        <v>1113</v>
      </c>
      <c r="AB4" s="121" t="s">
        <v>1188</v>
      </c>
      <c r="AC4" s="121" t="s">
        <v>1114</v>
      </c>
      <c r="AD4" s="121" t="s">
        <v>1186</v>
      </c>
      <c r="AE4" s="121" t="s">
        <v>1115</v>
      </c>
      <c r="AF4" s="121" t="s">
        <v>1184</v>
      </c>
      <c r="AG4" s="121" t="s">
        <v>1298</v>
      </c>
      <c r="AH4" s="121" t="s">
        <v>1183</v>
      </c>
      <c r="AI4" s="121" t="s">
        <v>1283</v>
      </c>
      <c r="AJ4" s="122" t="s">
        <v>1207</v>
      </c>
      <c r="AK4" s="122" t="s">
        <v>955</v>
      </c>
      <c r="AL4" s="122" t="s">
        <v>1299</v>
      </c>
      <c r="AM4" s="122" t="s">
        <v>1225</v>
      </c>
      <c r="AN4" s="122" t="s">
        <v>1062</v>
      </c>
      <c r="AO4" s="122" t="s">
        <v>1226</v>
      </c>
      <c r="AP4" s="122" t="s">
        <v>1313</v>
      </c>
      <c r="AQ4" s="122" t="s">
        <v>1333</v>
      </c>
      <c r="AR4" s="122" t="s">
        <v>1314</v>
      </c>
      <c r="AS4" s="122" t="s">
        <v>1315</v>
      </c>
      <c r="AT4" s="122" t="s">
        <v>1146</v>
      </c>
      <c r="AU4" s="122" t="s">
        <v>1191</v>
      </c>
      <c r="AV4" s="122" t="s">
        <v>1229</v>
      </c>
      <c r="AW4" s="122" t="s">
        <v>1167</v>
      </c>
      <c r="AX4" s="122" t="s">
        <v>1323</v>
      </c>
      <c r="AY4" s="122" t="s">
        <v>1193</v>
      </c>
      <c r="AZ4" s="122" t="s">
        <v>1324</v>
      </c>
      <c r="BA4" s="122" t="s">
        <v>1409</v>
      </c>
      <c r="BB4" s="122" t="s">
        <v>1334</v>
      </c>
      <c r="BC4" s="122" t="s">
        <v>1061</v>
      </c>
      <c r="BD4" s="122" t="s">
        <v>1311</v>
      </c>
      <c r="BE4" s="122" t="s">
        <v>1335</v>
      </c>
      <c r="BF4" s="122" t="s">
        <v>1290</v>
      </c>
      <c r="BG4" s="122" t="s">
        <v>1153</v>
      </c>
      <c r="BH4" s="220" t="s">
        <v>395</v>
      </c>
      <c r="BI4" s="220" t="s">
        <v>335</v>
      </c>
      <c r="BJ4" s="220" t="s">
        <v>394</v>
      </c>
      <c r="BK4" s="122" t="s">
        <v>1121</v>
      </c>
      <c r="BL4" s="122" t="s">
        <v>1120</v>
      </c>
      <c r="BM4" s="122" t="s">
        <v>1300</v>
      </c>
      <c r="BN4" s="122" t="s">
        <v>1627</v>
      </c>
      <c r="BO4" s="122" t="s">
        <v>986</v>
      </c>
      <c r="BP4" s="122" t="s">
        <v>1189</v>
      </c>
      <c r="BQ4" s="122" t="s">
        <v>1259</v>
      </c>
      <c r="BR4" s="122" t="s">
        <v>1192</v>
      </c>
      <c r="BS4" s="122" t="s">
        <v>1250</v>
      </c>
      <c r="BT4" s="122" t="s">
        <v>1255</v>
      </c>
      <c r="BU4" s="122" t="s">
        <v>1256</v>
      </c>
      <c r="BV4" s="220" t="s">
        <v>307</v>
      </c>
      <c r="BW4" s="220" t="s">
        <v>366</v>
      </c>
      <c r="BX4" s="220" t="s">
        <v>569</v>
      </c>
      <c r="BY4" s="122" t="s">
        <v>1312</v>
      </c>
      <c r="BZ4" s="123" t="s">
        <v>1251</v>
      </c>
      <c r="CA4" s="122" t="s">
        <v>1260</v>
      </c>
      <c r="CB4" s="122" t="s">
        <v>1316</v>
      </c>
      <c r="CC4" s="122" t="s">
        <v>1187</v>
      </c>
      <c r="CD4" s="122" t="s">
        <v>1156</v>
      </c>
      <c r="CE4" s="122" t="s">
        <v>1157</v>
      </c>
      <c r="CF4" s="122" t="s">
        <v>1158</v>
      </c>
      <c r="CG4" s="122" t="s">
        <v>1451</v>
      </c>
      <c r="CH4" s="122" t="s">
        <v>1159</v>
      </c>
      <c r="CI4" s="122" t="s">
        <v>1318</v>
      </c>
      <c r="CJ4" s="123" t="s">
        <v>1147</v>
      </c>
      <c r="CK4" s="122" t="s">
        <v>1148</v>
      </c>
      <c r="CL4" s="122" t="s">
        <v>1308</v>
      </c>
      <c r="CM4" s="122" t="s">
        <v>1190</v>
      </c>
      <c r="CN4" s="122" t="s">
        <v>1362</v>
      </c>
      <c r="CO4" s="122" t="s">
        <v>1350</v>
      </c>
      <c r="CP4" s="122" t="s">
        <v>1208</v>
      </c>
      <c r="CQ4" s="122" t="s">
        <v>1285</v>
      </c>
      <c r="CR4" s="122" t="s">
        <v>1001</v>
      </c>
      <c r="CS4" s="122" t="s">
        <v>1116</v>
      </c>
      <c r="CT4" s="147" t="s">
        <v>1851</v>
      </c>
      <c r="CU4" s="147" t="s">
        <v>1856</v>
      </c>
      <c r="CV4" s="147" t="s">
        <v>1777</v>
      </c>
      <c r="CW4" s="147" t="s">
        <v>1852</v>
      </c>
      <c r="CX4" s="147" t="s">
        <v>1776</v>
      </c>
      <c r="CY4" s="147" t="s">
        <v>1657</v>
      </c>
      <c r="CZ4" s="148" t="s">
        <v>1736</v>
      </c>
      <c r="DA4" s="130" t="s">
        <v>1224</v>
      </c>
      <c r="DB4" s="131" t="s">
        <v>1154</v>
      </c>
      <c r="DC4" s="130" t="s">
        <v>1155</v>
      </c>
      <c r="DD4" s="130" t="s">
        <v>1220</v>
      </c>
      <c r="DE4" s="129" t="s">
        <v>1704</v>
      </c>
      <c r="DF4" s="130" t="s">
        <v>980</v>
      </c>
      <c r="DG4" s="130" t="s">
        <v>887</v>
      </c>
    </row>
    <row r="5" spans="1:111" s="86" customFormat="1" ht="12.75" hidden="1" customHeight="1" outlineLevel="1" x14ac:dyDescent="0.2">
      <c r="A5" s="132"/>
      <c r="B5" s="892"/>
      <c r="C5" s="893"/>
      <c r="D5" s="196"/>
      <c r="E5" s="196"/>
      <c r="F5" s="196"/>
      <c r="G5" s="197"/>
      <c r="H5" s="36" t="str">
        <f>IFERROR(IF(SUM(H8:H92)=0,"",AVERAGEIF($D$8:$D$92,"&gt;=56%",H8:H92)/H2), "")</f>
        <v/>
      </c>
      <c r="I5" s="36" t="str">
        <f t="shared" ref="I5:BW5" si="0">IFERROR(IF(SUM(I8:I92)=0,"",AVERAGEIF($D$8:$D$92,"&gt;=56%",I8:I92)/I2), "")</f>
        <v/>
      </c>
      <c r="J5" s="36" t="str">
        <f t="shared" si="0"/>
        <v/>
      </c>
      <c r="K5" s="36" t="str">
        <f t="shared" si="0"/>
        <v/>
      </c>
      <c r="L5" s="36" t="str">
        <f t="shared" si="0"/>
        <v/>
      </c>
      <c r="M5" s="36" t="str">
        <f t="shared" si="0"/>
        <v/>
      </c>
      <c r="N5" s="36" t="str">
        <f t="shared" si="0"/>
        <v/>
      </c>
      <c r="O5" s="36" t="str">
        <f t="shared" si="0"/>
        <v/>
      </c>
      <c r="P5" s="36" t="str">
        <f t="shared" si="0"/>
        <v/>
      </c>
      <c r="Q5" s="36" t="str">
        <f t="shared" si="0"/>
        <v/>
      </c>
      <c r="R5" s="36" t="str">
        <f t="shared" si="0"/>
        <v/>
      </c>
      <c r="S5" s="78"/>
      <c r="T5" s="78"/>
      <c r="U5" s="78"/>
      <c r="V5" s="78"/>
      <c r="W5" s="78"/>
      <c r="X5" s="36" t="str">
        <f t="shared" si="0"/>
        <v/>
      </c>
      <c r="Y5" s="36" t="str">
        <f t="shared" si="0"/>
        <v/>
      </c>
      <c r="Z5" s="36" t="str">
        <f t="shared" si="0"/>
        <v/>
      </c>
      <c r="AA5" s="36" t="str">
        <f t="shared" si="0"/>
        <v/>
      </c>
      <c r="AB5" s="36" t="str">
        <f t="shared" si="0"/>
        <v/>
      </c>
      <c r="AC5" s="36" t="str">
        <f t="shared" si="0"/>
        <v/>
      </c>
      <c r="AD5" s="36" t="str">
        <f t="shared" si="0"/>
        <v/>
      </c>
      <c r="AE5" s="36" t="str">
        <f t="shared" si="0"/>
        <v/>
      </c>
      <c r="AF5" s="36" t="str">
        <f t="shared" si="0"/>
        <v/>
      </c>
      <c r="AG5" s="36" t="str">
        <f t="shared" si="0"/>
        <v/>
      </c>
      <c r="AH5" s="36" t="str">
        <f t="shared" si="0"/>
        <v/>
      </c>
      <c r="AI5" s="36" t="str">
        <f t="shared" si="0"/>
        <v/>
      </c>
      <c r="AJ5" s="36" t="str">
        <f t="shared" si="0"/>
        <v/>
      </c>
      <c r="AK5" s="36" t="str">
        <f t="shared" si="0"/>
        <v/>
      </c>
      <c r="AL5" s="36" t="str">
        <f t="shared" si="0"/>
        <v/>
      </c>
      <c r="AM5" s="36" t="str">
        <f t="shared" si="0"/>
        <v/>
      </c>
      <c r="AN5" s="36" t="str">
        <f t="shared" si="0"/>
        <v/>
      </c>
      <c r="AO5" s="36" t="str">
        <f t="shared" si="0"/>
        <v/>
      </c>
      <c r="AP5" s="36" t="str">
        <f t="shared" si="0"/>
        <v/>
      </c>
      <c r="AQ5" s="36" t="str">
        <f t="shared" si="0"/>
        <v/>
      </c>
      <c r="AR5" s="36" t="str">
        <f t="shared" si="0"/>
        <v/>
      </c>
      <c r="AS5" s="36" t="str">
        <f t="shared" si="0"/>
        <v/>
      </c>
      <c r="AT5" s="36" t="str">
        <f t="shared" si="0"/>
        <v/>
      </c>
      <c r="AU5" s="36" t="str">
        <f t="shared" si="0"/>
        <v/>
      </c>
      <c r="AV5" s="36" t="str">
        <f t="shared" si="0"/>
        <v/>
      </c>
      <c r="AW5" s="36" t="str">
        <f t="shared" si="0"/>
        <v/>
      </c>
      <c r="AX5" s="36" t="str">
        <f t="shared" si="0"/>
        <v/>
      </c>
      <c r="AY5" s="36" t="str">
        <f t="shared" si="0"/>
        <v/>
      </c>
      <c r="AZ5" s="36" t="str">
        <f t="shared" si="0"/>
        <v/>
      </c>
      <c r="BA5" s="36" t="str">
        <f t="shared" si="0"/>
        <v/>
      </c>
      <c r="BB5" s="36" t="str">
        <f t="shared" si="0"/>
        <v/>
      </c>
      <c r="BC5" s="36" t="str">
        <f t="shared" si="0"/>
        <v/>
      </c>
      <c r="BD5" s="36" t="str">
        <f t="shared" si="0"/>
        <v/>
      </c>
      <c r="BE5" s="36" t="str">
        <f t="shared" si="0"/>
        <v/>
      </c>
      <c r="BF5" s="36" t="str">
        <f t="shared" si="0"/>
        <v/>
      </c>
      <c r="BG5" s="36" t="str">
        <f t="shared" si="0"/>
        <v/>
      </c>
      <c r="BH5" s="36" t="str">
        <f t="shared" si="0"/>
        <v/>
      </c>
      <c r="BI5" s="36" t="str">
        <f t="shared" si="0"/>
        <v/>
      </c>
      <c r="BJ5" s="36" t="str">
        <f t="shared" si="0"/>
        <v/>
      </c>
      <c r="BK5" s="36" t="str">
        <f t="shared" si="0"/>
        <v/>
      </c>
      <c r="BL5" s="36" t="str">
        <f t="shared" si="0"/>
        <v/>
      </c>
      <c r="BM5" s="36" t="str">
        <f t="shared" si="0"/>
        <v/>
      </c>
      <c r="BN5" s="36" t="str">
        <f t="shared" si="0"/>
        <v/>
      </c>
      <c r="BO5" s="36" t="str">
        <f t="shared" si="0"/>
        <v/>
      </c>
      <c r="BP5" s="36" t="str">
        <f t="shared" si="0"/>
        <v/>
      </c>
      <c r="BQ5" s="36" t="str">
        <f t="shared" si="0"/>
        <v/>
      </c>
      <c r="BR5" s="36" t="str">
        <f t="shared" si="0"/>
        <v/>
      </c>
      <c r="BS5" s="36" t="str">
        <f t="shared" si="0"/>
        <v/>
      </c>
      <c r="BT5" s="36" t="str">
        <f t="shared" si="0"/>
        <v/>
      </c>
      <c r="BU5" s="36" t="str">
        <f t="shared" si="0"/>
        <v/>
      </c>
      <c r="BV5" s="36" t="str">
        <f t="shared" si="0"/>
        <v/>
      </c>
      <c r="BW5" s="36" t="str">
        <f t="shared" si="0"/>
        <v/>
      </c>
      <c r="BX5" s="36" t="str">
        <f t="shared" ref="BX5:DG5" si="1">IFERROR(IF(SUM(BX8:BX92)=0,"",AVERAGEIF($D$8:$D$92,"&gt;=56%",BX8:BX92)/BX2), "")</f>
        <v/>
      </c>
      <c r="BY5" s="36" t="str">
        <f t="shared" si="1"/>
        <v/>
      </c>
      <c r="BZ5" s="36" t="str">
        <f t="shared" si="1"/>
        <v/>
      </c>
      <c r="CA5" s="36" t="str">
        <f t="shared" si="1"/>
        <v/>
      </c>
      <c r="CB5" s="36" t="str">
        <f t="shared" si="1"/>
        <v/>
      </c>
      <c r="CC5" s="36" t="str">
        <f t="shared" si="1"/>
        <v/>
      </c>
      <c r="CD5" s="36" t="str">
        <f t="shared" si="1"/>
        <v/>
      </c>
      <c r="CE5" s="36" t="str">
        <f t="shared" si="1"/>
        <v/>
      </c>
      <c r="CF5" s="36" t="str">
        <f t="shared" si="1"/>
        <v/>
      </c>
      <c r="CG5" s="36" t="str">
        <f t="shared" si="1"/>
        <v/>
      </c>
      <c r="CH5" s="36" t="str">
        <f t="shared" si="1"/>
        <v/>
      </c>
      <c r="CI5" s="36" t="str">
        <f t="shared" si="1"/>
        <v/>
      </c>
      <c r="CJ5" s="36" t="str">
        <f t="shared" si="1"/>
        <v/>
      </c>
      <c r="CK5" s="36" t="str">
        <f t="shared" si="1"/>
        <v/>
      </c>
      <c r="CL5" s="36" t="str">
        <f t="shared" si="1"/>
        <v/>
      </c>
      <c r="CM5" s="36" t="str">
        <f t="shared" si="1"/>
        <v/>
      </c>
      <c r="CN5" s="36" t="str">
        <f t="shared" si="1"/>
        <v/>
      </c>
      <c r="CO5" s="36" t="str">
        <f t="shared" si="1"/>
        <v/>
      </c>
      <c r="CP5" s="36" t="str">
        <f t="shared" si="1"/>
        <v/>
      </c>
      <c r="CQ5" s="36" t="str">
        <f t="shared" si="1"/>
        <v/>
      </c>
      <c r="CR5" s="36" t="str">
        <f t="shared" si="1"/>
        <v/>
      </c>
      <c r="CS5" s="36" t="str">
        <f t="shared" si="1"/>
        <v/>
      </c>
      <c r="CT5" s="36" t="str">
        <f t="shared" si="1"/>
        <v/>
      </c>
      <c r="CU5" s="36" t="str">
        <f t="shared" si="1"/>
        <v/>
      </c>
      <c r="CV5" s="36" t="str">
        <f t="shared" si="1"/>
        <v/>
      </c>
      <c r="CW5" s="36" t="str">
        <f t="shared" si="1"/>
        <v/>
      </c>
      <c r="CX5" s="36" t="str">
        <f t="shared" si="1"/>
        <v/>
      </c>
      <c r="CY5" s="36" t="str">
        <f t="shared" si="1"/>
        <v/>
      </c>
      <c r="CZ5" s="36" t="str">
        <f t="shared" si="1"/>
        <v/>
      </c>
      <c r="DA5" s="36" t="str">
        <f t="shared" si="1"/>
        <v/>
      </c>
      <c r="DB5" s="36" t="str">
        <f t="shared" si="1"/>
        <v/>
      </c>
      <c r="DC5" s="36" t="str">
        <f t="shared" si="1"/>
        <v/>
      </c>
      <c r="DD5" s="36" t="str">
        <f t="shared" si="1"/>
        <v/>
      </c>
      <c r="DE5" s="36" t="str">
        <f t="shared" si="1"/>
        <v/>
      </c>
      <c r="DF5" s="36" t="str">
        <f t="shared" si="1"/>
        <v/>
      </c>
      <c r="DG5" s="36" t="str">
        <f t="shared" si="1"/>
        <v/>
      </c>
    </row>
    <row r="6" spans="1:111" customFormat="1" ht="12.75" hidden="1" customHeight="1" outlineLevel="1" x14ac:dyDescent="0.2">
      <c r="A6" s="128"/>
      <c r="B6" s="903"/>
      <c r="C6" s="904"/>
      <c r="D6" s="198"/>
      <c r="E6" s="198"/>
      <c r="F6" s="198"/>
      <c r="G6" s="199"/>
      <c r="H6" s="36" t="str">
        <f t="shared" ref="H6:AI6" si="2">IF(SUM(H8:H92)=0,"",AVERAGEIF($D$8:$D$92,"&lt;56%",H8:H92)/H2)</f>
        <v/>
      </c>
      <c r="I6" s="36" t="str">
        <f t="shared" si="2"/>
        <v/>
      </c>
      <c r="J6" s="36" t="str">
        <f t="shared" si="2"/>
        <v/>
      </c>
      <c r="K6" s="36" t="str">
        <f t="shared" si="2"/>
        <v/>
      </c>
      <c r="L6" s="36" t="str">
        <f t="shared" si="2"/>
        <v/>
      </c>
      <c r="M6" s="36" t="str">
        <f t="shared" si="2"/>
        <v/>
      </c>
      <c r="N6" s="36" t="str">
        <f t="shared" si="2"/>
        <v/>
      </c>
      <c r="O6" s="36" t="str">
        <f t="shared" si="2"/>
        <v/>
      </c>
      <c r="P6" s="36" t="str">
        <f t="shared" si="2"/>
        <v/>
      </c>
      <c r="Q6" s="36" t="str">
        <f t="shared" si="2"/>
        <v/>
      </c>
      <c r="R6" s="36" t="str">
        <f t="shared" si="2"/>
        <v/>
      </c>
      <c r="S6" s="78"/>
      <c r="T6" s="78"/>
      <c r="U6" s="78"/>
      <c r="V6" s="78"/>
      <c r="W6" s="78"/>
      <c r="X6" s="36" t="str">
        <f t="shared" si="2"/>
        <v/>
      </c>
      <c r="Y6" s="36" t="str">
        <f t="shared" si="2"/>
        <v/>
      </c>
      <c r="Z6" s="36" t="str">
        <f t="shared" si="2"/>
        <v/>
      </c>
      <c r="AA6" s="36" t="str">
        <f t="shared" si="2"/>
        <v/>
      </c>
      <c r="AB6" s="36" t="str">
        <f t="shared" si="2"/>
        <v/>
      </c>
      <c r="AC6" s="36" t="str">
        <f t="shared" si="2"/>
        <v/>
      </c>
      <c r="AD6" s="36" t="str">
        <f t="shared" si="2"/>
        <v/>
      </c>
      <c r="AE6" s="36" t="str">
        <f t="shared" si="2"/>
        <v/>
      </c>
      <c r="AF6" s="36" t="str">
        <f t="shared" si="2"/>
        <v/>
      </c>
      <c r="AG6" s="36" t="str">
        <f t="shared" si="2"/>
        <v/>
      </c>
      <c r="AH6" s="36" t="str">
        <f t="shared" si="2"/>
        <v/>
      </c>
      <c r="AI6" s="36" t="str">
        <f t="shared" si="2"/>
        <v/>
      </c>
      <c r="AJ6" s="36" t="str">
        <f t="shared" ref="AJ6:AW6" si="3">IF(SUM(AJ8:AJ92)=0,"",AVERAGEIF($D$8:$D$92,"&lt;56%",AJ8:AJ92)/AJ2)</f>
        <v/>
      </c>
      <c r="AK6" s="36" t="str">
        <f t="shared" si="3"/>
        <v/>
      </c>
      <c r="AL6" s="36" t="str">
        <f t="shared" si="3"/>
        <v/>
      </c>
      <c r="AM6" s="36" t="str">
        <f t="shared" si="3"/>
        <v/>
      </c>
      <c r="AN6" s="36" t="str">
        <f t="shared" si="3"/>
        <v/>
      </c>
      <c r="AO6" s="36" t="str">
        <f t="shared" si="3"/>
        <v/>
      </c>
      <c r="AP6" s="36" t="str">
        <f t="shared" si="3"/>
        <v/>
      </c>
      <c r="AQ6" s="36" t="str">
        <f t="shared" si="3"/>
        <v/>
      </c>
      <c r="AR6" s="36" t="str">
        <f t="shared" si="3"/>
        <v/>
      </c>
      <c r="AS6" s="36" t="str">
        <f t="shared" si="3"/>
        <v/>
      </c>
      <c r="AT6" s="36" t="str">
        <f t="shared" si="3"/>
        <v/>
      </c>
      <c r="AU6" s="36" t="str">
        <f t="shared" si="3"/>
        <v/>
      </c>
      <c r="AV6" s="36" t="str">
        <f t="shared" si="3"/>
        <v/>
      </c>
      <c r="AW6" s="36" t="str">
        <f t="shared" si="3"/>
        <v/>
      </c>
      <c r="AX6" s="36" t="str">
        <f t="shared" ref="AX6:BK6" si="4">IF(SUM(AX8:AX92)=0,"",AVERAGEIF($D$8:$D$92,"&lt;56%",AX8:AX92)/AX2)</f>
        <v/>
      </c>
      <c r="AY6" s="36" t="str">
        <f t="shared" si="4"/>
        <v/>
      </c>
      <c r="AZ6" s="36" t="str">
        <f t="shared" si="4"/>
        <v/>
      </c>
      <c r="BA6" s="36" t="str">
        <f t="shared" si="4"/>
        <v/>
      </c>
      <c r="BB6" s="36" t="str">
        <f t="shared" si="4"/>
        <v/>
      </c>
      <c r="BC6" s="36" t="str">
        <f t="shared" si="4"/>
        <v/>
      </c>
      <c r="BD6" s="36" t="str">
        <f t="shared" si="4"/>
        <v/>
      </c>
      <c r="BE6" s="36" t="str">
        <f t="shared" si="4"/>
        <v/>
      </c>
      <c r="BF6" s="36" t="str">
        <f t="shared" si="4"/>
        <v/>
      </c>
      <c r="BG6" s="36" t="str">
        <f t="shared" si="4"/>
        <v/>
      </c>
      <c r="BH6" s="36" t="str">
        <f t="shared" si="4"/>
        <v/>
      </c>
      <c r="BI6" s="36" t="str">
        <f t="shared" si="4"/>
        <v/>
      </c>
      <c r="BJ6" s="36" t="str">
        <f t="shared" si="4"/>
        <v/>
      </c>
      <c r="BK6" s="36" t="str">
        <f t="shared" si="4"/>
        <v/>
      </c>
      <c r="BL6" s="36" t="e">
        <f t="shared" ref="BL6:CC6" si="5">IF(SUM(BL8:BL92)=0,"",AVERAGEIF($D$8:$D$92,"&lt;56%",BL8:BL92)/BL2)</f>
        <v>#DIV/0!</v>
      </c>
      <c r="BM6" s="36" t="e">
        <f t="shared" si="5"/>
        <v>#DIV/0!</v>
      </c>
      <c r="BN6" s="36" t="e">
        <f t="shared" si="5"/>
        <v>#DIV/0!</v>
      </c>
      <c r="BO6" s="36" t="e">
        <f t="shared" si="5"/>
        <v>#DIV/0!</v>
      </c>
      <c r="BP6" s="36" t="e">
        <f t="shared" si="5"/>
        <v>#DIV/0!</v>
      </c>
      <c r="BQ6" s="36" t="e">
        <f t="shared" si="5"/>
        <v>#DIV/0!</v>
      </c>
      <c r="BR6" s="36" t="e">
        <f t="shared" si="5"/>
        <v>#DIV/0!</v>
      </c>
      <c r="BS6" s="36" t="e">
        <f t="shared" si="5"/>
        <v>#DIV/0!</v>
      </c>
      <c r="BT6" s="36" t="e">
        <f t="shared" si="5"/>
        <v>#DIV/0!</v>
      </c>
      <c r="BU6" s="36" t="e">
        <f t="shared" si="5"/>
        <v>#DIV/0!</v>
      </c>
      <c r="BV6" s="36" t="e">
        <f t="shared" si="5"/>
        <v>#DIV/0!</v>
      </c>
      <c r="BW6" s="36" t="e">
        <f t="shared" si="5"/>
        <v>#DIV/0!</v>
      </c>
      <c r="BX6" s="36" t="e">
        <f t="shared" si="5"/>
        <v>#DIV/0!</v>
      </c>
      <c r="BY6" s="36" t="e">
        <f t="shared" si="5"/>
        <v>#DIV/0!</v>
      </c>
      <c r="BZ6" s="36" t="e">
        <f t="shared" si="5"/>
        <v>#DIV/0!</v>
      </c>
      <c r="CA6" s="36" t="str">
        <f t="shared" si="5"/>
        <v/>
      </c>
      <c r="CB6" s="36" t="str">
        <f t="shared" si="5"/>
        <v/>
      </c>
      <c r="CC6" s="36" t="str">
        <f t="shared" si="5"/>
        <v/>
      </c>
      <c r="CD6" s="36" t="str">
        <f t="shared" ref="CD6:CS6" si="6">IF(SUM(CD8:CD92)=0,"",AVERAGEIF($D$8:$D$92,"&lt;56%",CD8:CD92)/CD2)</f>
        <v/>
      </c>
      <c r="CE6" s="36" t="str">
        <f t="shared" si="6"/>
        <v/>
      </c>
      <c r="CF6" s="36" t="str">
        <f t="shared" si="6"/>
        <v/>
      </c>
      <c r="CG6" s="36" t="str">
        <f t="shared" si="6"/>
        <v/>
      </c>
      <c r="CH6" s="36" t="str">
        <f t="shared" si="6"/>
        <v/>
      </c>
      <c r="CI6" s="36" t="str">
        <f t="shared" si="6"/>
        <v/>
      </c>
      <c r="CJ6" s="36" t="str">
        <f t="shared" si="6"/>
        <v/>
      </c>
      <c r="CK6" s="36" t="str">
        <f t="shared" si="6"/>
        <v/>
      </c>
      <c r="CL6" s="36" t="str">
        <f t="shared" si="6"/>
        <v/>
      </c>
      <c r="CM6" s="36" t="str">
        <f t="shared" si="6"/>
        <v/>
      </c>
      <c r="CN6" s="36" t="str">
        <f t="shared" si="6"/>
        <v/>
      </c>
      <c r="CO6" s="36" t="str">
        <f t="shared" si="6"/>
        <v/>
      </c>
      <c r="CP6" s="36" t="str">
        <f t="shared" si="6"/>
        <v/>
      </c>
      <c r="CQ6" s="36" t="str">
        <f t="shared" si="6"/>
        <v/>
      </c>
      <c r="CR6" s="36" t="str">
        <f t="shared" si="6"/>
        <v/>
      </c>
      <c r="CS6" s="36" t="str">
        <f t="shared" si="6"/>
        <v/>
      </c>
      <c r="CT6" s="36" t="str">
        <f t="shared" ref="CT6:DG6" si="7">IF(SUM(CT8:CT92)=0,"",AVERAGEIF($D$8:$D$92,"&lt;56%",CT8:CT92)/CT2)</f>
        <v/>
      </c>
      <c r="CU6" s="36" t="str">
        <f t="shared" si="7"/>
        <v/>
      </c>
      <c r="CV6" s="36" t="str">
        <f t="shared" si="7"/>
        <v/>
      </c>
      <c r="CW6" s="36" t="str">
        <f t="shared" si="7"/>
        <v/>
      </c>
      <c r="CX6" s="36" t="str">
        <f t="shared" si="7"/>
        <v/>
      </c>
      <c r="CY6" s="36" t="str">
        <f t="shared" si="7"/>
        <v/>
      </c>
      <c r="CZ6" s="36" t="str">
        <f t="shared" si="7"/>
        <v/>
      </c>
      <c r="DA6" s="36" t="str">
        <f t="shared" si="7"/>
        <v/>
      </c>
      <c r="DB6" s="36" t="str">
        <f t="shared" si="7"/>
        <v/>
      </c>
      <c r="DC6" s="36" t="str">
        <f t="shared" si="7"/>
        <v/>
      </c>
      <c r="DD6" s="36" t="str">
        <f t="shared" si="7"/>
        <v/>
      </c>
      <c r="DE6" s="36" t="str">
        <f t="shared" si="7"/>
        <v/>
      </c>
      <c r="DF6" s="36" t="str">
        <f t="shared" si="7"/>
        <v/>
      </c>
      <c r="DG6" s="36" t="str">
        <f t="shared" si="7"/>
        <v/>
      </c>
    </row>
    <row r="7" spans="1:111" customFormat="1" ht="26.25" customHeight="1" collapsed="1" x14ac:dyDescent="0.2">
      <c r="A7" s="37"/>
      <c r="B7" s="51" t="s">
        <v>1799</v>
      </c>
      <c r="C7" s="51" t="s">
        <v>1117</v>
      </c>
      <c r="D7" s="51" t="s">
        <v>1503</v>
      </c>
      <c r="E7" s="51" t="s">
        <v>1506</v>
      </c>
      <c r="F7" s="51" t="s">
        <v>1505</v>
      </c>
      <c r="G7" s="51" t="s">
        <v>1504</v>
      </c>
      <c r="H7" s="36" t="str">
        <f>IF((SUM(H8:H92)=0)," ",(AVERAGE(H8:H92)/H2))</f>
        <v xml:space="preserve"> </v>
      </c>
      <c r="I7" s="36" t="str">
        <f t="shared" ref="I7:BW7" si="8">IF((SUM(I8:I92)=0)," ",(AVERAGE(I8:I92)/I2))</f>
        <v xml:space="preserve"> </v>
      </c>
      <c r="J7" s="36" t="str">
        <f t="shared" si="8"/>
        <v xml:space="preserve"> </v>
      </c>
      <c r="K7" s="36" t="str">
        <f t="shared" si="8"/>
        <v xml:space="preserve"> </v>
      </c>
      <c r="L7" s="36" t="str">
        <f t="shared" si="8"/>
        <v xml:space="preserve"> </v>
      </c>
      <c r="M7" s="36" t="str">
        <f t="shared" si="8"/>
        <v xml:space="preserve"> </v>
      </c>
      <c r="N7" s="36" t="str">
        <f t="shared" si="8"/>
        <v xml:space="preserve"> </v>
      </c>
      <c r="O7" s="36" t="str">
        <f t="shared" si="8"/>
        <v xml:space="preserve"> </v>
      </c>
      <c r="P7" s="36" t="str">
        <f t="shared" si="8"/>
        <v xml:space="preserve"> </v>
      </c>
      <c r="Q7" s="36" t="str">
        <f t="shared" si="8"/>
        <v xml:space="preserve"> </v>
      </c>
      <c r="R7" s="36" t="str">
        <f t="shared" si="8"/>
        <v xml:space="preserve"> </v>
      </c>
      <c r="S7" s="78"/>
      <c r="T7" s="78" t="str">
        <f>IF((SUM(T8:T92)=0)," ",(AVERAGE(T8:T92)/T2))</f>
        <v xml:space="preserve"> </v>
      </c>
      <c r="U7" s="78" t="str">
        <f>IF((SUM(U8:U92)=0)," ",(AVERAGE(U8:U92)/U2))</f>
        <v xml:space="preserve"> </v>
      </c>
      <c r="V7" s="78" t="str">
        <f t="shared" si="8"/>
        <v xml:space="preserve"> </v>
      </c>
      <c r="W7" s="78" t="str">
        <f t="shared" si="8"/>
        <v xml:space="preserve"> </v>
      </c>
      <c r="X7" s="78" t="str">
        <f t="shared" si="8"/>
        <v xml:space="preserve"> </v>
      </c>
      <c r="Y7" s="78" t="str">
        <f t="shared" si="8"/>
        <v xml:space="preserve"> </v>
      </c>
      <c r="Z7" s="78" t="str">
        <f t="shared" si="8"/>
        <v xml:space="preserve"> </v>
      </c>
      <c r="AA7" s="78" t="str">
        <f t="shared" si="8"/>
        <v xml:space="preserve"> </v>
      </c>
      <c r="AB7" s="78" t="str">
        <f t="shared" si="8"/>
        <v xml:space="preserve"> </v>
      </c>
      <c r="AC7" s="78" t="str">
        <f t="shared" si="8"/>
        <v xml:space="preserve"> </v>
      </c>
      <c r="AD7" s="78" t="str">
        <f t="shared" si="8"/>
        <v xml:space="preserve"> </v>
      </c>
      <c r="AE7" s="78" t="str">
        <f t="shared" si="8"/>
        <v xml:space="preserve"> </v>
      </c>
      <c r="AF7" s="78" t="str">
        <f t="shared" si="8"/>
        <v xml:space="preserve"> </v>
      </c>
      <c r="AG7" s="78" t="str">
        <f t="shared" si="8"/>
        <v xml:space="preserve"> </v>
      </c>
      <c r="AH7" s="78" t="str">
        <f t="shared" si="8"/>
        <v xml:space="preserve"> </v>
      </c>
      <c r="AI7" s="78" t="str">
        <f t="shared" si="8"/>
        <v xml:space="preserve"> </v>
      </c>
      <c r="AJ7" s="78" t="str">
        <f t="shared" si="8"/>
        <v xml:space="preserve"> </v>
      </c>
      <c r="AK7" s="78" t="str">
        <f t="shared" si="8"/>
        <v xml:space="preserve"> </v>
      </c>
      <c r="AL7" s="78" t="str">
        <f t="shared" si="8"/>
        <v xml:space="preserve"> </v>
      </c>
      <c r="AM7" s="78" t="str">
        <f t="shared" si="8"/>
        <v xml:space="preserve"> </v>
      </c>
      <c r="AN7" s="78" t="str">
        <f t="shared" si="8"/>
        <v xml:space="preserve"> </v>
      </c>
      <c r="AO7" s="78" t="str">
        <f t="shared" si="8"/>
        <v xml:space="preserve"> </v>
      </c>
      <c r="AP7" s="78" t="str">
        <f t="shared" si="8"/>
        <v xml:space="preserve"> </v>
      </c>
      <c r="AQ7" s="78" t="str">
        <f t="shared" si="8"/>
        <v xml:space="preserve"> </v>
      </c>
      <c r="AR7" s="78" t="str">
        <f t="shared" si="8"/>
        <v xml:space="preserve"> </v>
      </c>
      <c r="AS7" s="78" t="str">
        <f t="shared" si="8"/>
        <v xml:space="preserve"> </v>
      </c>
      <c r="AT7" s="78" t="str">
        <f t="shared" si="8"/>
        <v xml:space="preserve"> </v>
      </c>
      <c r="AU7" s="78" t="str">
        <f t="shared" si="8"/>
        <v xml:space="preserve"> </v>
      </c>
      <c r="AV7" s="78" t="str">
        <f t="shared" si="8"/>
        <v xml:space="preserve"> </v>
      </c>
      <c r="AW7" s="78" t="str">
        <f t="shared" si="8"/>
        <v xml:space="preserve"> </v>
      </c>
      <c r="AX7" s="78" t="str">
        <f t="shared" si="8"/>
        <v xml:space="preserve"> </v>
      </c>
      <c r="AY7" s="78" t="str">
        <f t="shared" si="8"/>
        <v xml:space="preserve"> </v>
      </c>
      <c r="AZ7" s="78" t="str">
        <f t="shared" si="8"/>
        <v xml:space="preserve"> </v>
      </c>
      <c r="BA7" s="78" t="str">
        <f t="shared" si="8"/>
        <v xml:space="preserve"> </v>
      </c>
      <c r="BB7" s="78" t="str">
        <f t="shared" si="8"/>
        <v xml:space="preserve"> </v>
      </c>
      <c r="BC7" s="78" t="str">
        <f t="shared" si="8"/>
        <v xml:space="preserve"> </v>
      </c>
      <c r="BD7" s="78" t="str">
        <f t="shared" si="8"/>
        <v xml:space="preserve"> </v>
      </c>
      <c r="BE7" s="78" t="str">
        <f t="shared" si="8"/>
        <v xml:space="preserve"> </v>
      </c>
      <c r="BF7" s="78" t="str">
        <f t="shared" si="8"/>
        <v xml:space="preserve"> </v>
      </c>
      <c r="BG7" s="78" t="str">
        <f t="shared" si="8"/>
        <v xml:space="preserve"> </v>
      </c>
      <c r="BH7" s="78" t="str">
        <f t="shared" si="8"/>
        <v xml:space="preserve"> </v>
      </c>
      <c r="BI7" s="78" t="str">
        <f t="shared" si="8"/>
        <v xml:space="preserve"> </v>
      </c>
      <c r="BJ7" s="78" t="str">
        <f t="shared" si="8"/>
        <v xml:space="preserve"> </v>
      </c>
      <c r="BK7" s="78" t="str">
        <f t="shared" si="8"/>
        <v xml:space="preserve"> </v>
      </c>
      <c r="BL7" s="78" t="e">
        <f t="shared" si="8"/>
        <v>#DIV/0!</v>
      </c>
      <c r="BM7" s="78" t="e">
        <f t="shared" si="8"/>
        <v>#DIV/0!</v>
      </c>
      <c r="BN7" s="78" t="e">
        <f t="shared" si="8"/>
        <v>#DIV/0!</v>
      </c>
      <c r="BO7" s="78" t="e">
        <f t="shared" si="8"/>
        <v>#DIV/0!</v>
      </c>
      <c r="BP7" s="78" t="e">
        <f t="shared" si="8"/>
        <v>#DIV/0!</v>
      </c>
      <c r="BQ7" s="78" t="e">
        <f t="shared" si="8"/>
        <v>#DIV/0!</v>
      </c>
      <c r="BR7" s="78" t="e">
        <f t="shared" si="8"/>
        <v>#DIV/0!</v>
      </c>
      <c r="BS7" s="78" t="e">
        <f t="shared" si="8"/>
        <v>#DIV/0!</v>
      </c>
      <c r="BT7" s="78" t="e">
        <f t="shared" si="8"/>
        <v>#DIV/0!</v>
      </c>
      <c r="BU7" s="78" t="e">
        <f t="shared" si="8"/>
        <v>#DIV/0!</v>
      </c>
      <c r="BV7" s="78" t="e">
        <f t="shared" si="8"/>
        <v>#DIV/0!</v>
      </c>
      <c r="BW7" s="78" t="e">
        <f t="shared" si="8"/>
        <v>#DIV/0!</v>
      </c>
      <c r="BX7" s="78" t="e">
        <f t="shared" ref="BX7:CR7" si="9">IF((SUM(BX8:BX92)=0)," ",(AVERAGE(BX8:BX92)/BX2))</f>
        <v>#DIV/0!</v>
      </c>
      <c r="BY7" s="78" t="e">
        <f t="shared" si="9"/>
        <v>#DIV/0!</v>
      </c>
      <c r="BZ7" s="78" t="e">
        <f t="shared" si="9"/>
        <v>#DIV/0!</v>
      </c>
      <c r="CA7" s="78" t="str">
        <f t="shared" si="9"/>
        <v xml:space="preserve"> </v>
      </c>
      <c r="CB7" s="78" t="str">
        <f t="shared" si="9"/>
        <v xml:space="preserve"> </v>
      </c>
      <c r="CC7" s="78" t="str">
        <f t="shared" si="9"/>
        <v xml:space="preserve"> </v>
      </c>
      <c r="CD7" s="78" t="str">
        <f t="shared" si="9"/>
        <v xml:space="preserve"> </v>
      </c>
      <c r="CE7" s="78" t="str">
        <f t="shared" si="9"/>
        <v xml:space="preserve"> </v>
      </c>
      <c r="CF7" s="78" t="str">
        <f t="shared" si="9"/>
        <v xml:space="preserve"> </v>
      </c>
      <c r="CG7" s="78" t="str">
        <f t="shared" si="9"/>
        <v xml:space="preserve"> </v>
      </c>
      <c r="CH7" s="78" t="str">
        <f t="shared" si="9"/>
        <v xml:space="preserve"> </v>
      </c>
      <c r="CI7" s="78" t="str">
        <f t="shared" si="9"/>
        <v xml:space="preserve"> </v>
      </c>
      <c r="CJ7" s="78" t="str">
        <f t="shared" si="9"/>
        <v xml:space="preserve"> </v>
      </c>
      <c r="CK7" s="78" t="str">
        <f t="shared" si="9"/>
        <v xml:space="preserve"> </v>
      </c>
      <c r="CL7" s="78" t="str">
        <f t="shared" si="9"/>
        <v xml:space="preserve"> </v>
      </c>
      <c r="CM7" s="78" t="str">
        <f t="shared" si="9"/>
        <v xml:space="preserve"> </v>
      </c>
      <c r="CN7" s="78" t="str">
        <f t="shared" si="9"/>
        <v xml:space="preserve"> </v>
      </c>
      <c r="CO7" s="78" t="str">
        <f t="shared" si="9"/>
        <v xml:space="preserve"> </v>
      </c>
      <c r="CP7" s="78" t="str">
        <f t="shared" si="9"/>
        <v xml:space="preserve"> </v>
      </c>
      <c r="CQ7" s="78" t="str">
        <f t="shared" si="9"/>
        <v xml:space="preserve"> </v>
      </c>
      <c r="CR7" s="78" t="str">
        <f t="shared" si="9"/>
        <v xml:space="preserve"> </v>
      </c>
      <c r="CS7" s="36" t="str">
        <f>IF((SUM(CS8:CS92)=0)," ",(AVERAGE(CS8:CS92)/CS2))</f>
        <v xml:space="preserve"> </v>
      </c>
      <c r="CT7" s="36" t="str">
        <f t="shared" ref="CT7:DG7" si="10">IF((SUM(CT8:CT92)=0)," ",(AVERAGE(CT8:CT92)/CT2))</f>
        <v xml:space="preserve"> </v>
      </c>
      <c r="CU7" s="36" t="str">
        <f t="shared" si="10"/>
        <v xml:space="preserve"> </v>
      </c>
      <c r="CV7" s="36" t="str">
        <f t="shared" si="10"/>
        <v xml:space="preserve"> </v>
      </c>
      <c r="CW7" s="36" t="str">
        <f t="shared" si="10"/>
        <v xml:space="preserve"> </v>
      </c>
      <c r="CX7" s="36" t="str">
        <f t="shared" si="10"/>
        <v xml:space="preserve"> </v>
      </c>
      <c r="CY7" s="36" t="str">
        <f t="shared" si="10"/>
        <v xml:space="preserve"> </v>
      </c>
      <c r="CZ7" s="36" t="str">
        <f t="shared" si="10"/>
        <v xml:space="preserve"> </v>
      </c>
      <c r="DA7" s="36" t="str">
        <f t="shared" si="10"/>
        <v xml:space="preserve"> </v>
      </c>
      <c r="DB7" s="36" t="str">
        <f t="shared" si="10"/>
        <v xml:space="preserve"> </v>
      </c>
      <c r="DC7" s="36" t="str">
        <f t="shared" si="10"/>
        <v xml:space="preserve"> </v>
      </c>
      <c r="DD7" s="36" t="str">
        <f t="shared" si="10"/>
        <v xml:space="preserve"> </v>
      </c>
      <c r="DE7" s="36" t="str">
        <f t="shared" si="10"/>
        <v xml:space="preserve"> </v>
      </c>
      <c r="DF7" s="36" t="str">
        <f t="shared" si="10"/>
        <v xml:space="preserve"> </v>
      </c>
      <c r="DG7" s="36" t="str">
        <f t="shared" si="10"/>
        <v xml:space="preserve"> </v>
      </c>
    </row>
    <row r="8" spans="1:111" x14ac:dyDescent="0.2">
      <c r="A8" s="35">
        <v>1</v>
      </c>
      <c r="B8" s="8" t="str">
        <f>'Math Scores'!B9</f>
        <v>V. Nirmala</v>
      </c>
      <c r="C8" s="127" t="e">
        <f>IF(COUNT('Math Scores'!F9:HI9)=0, "", (SUMIF('Math Scores'!$F$5:$HI$5,"Yes",'Math Scores'!F9:HI9)/SUMIF('Math Scores'!$F$5:$HI$5,"Yes",'Math Scores'!$F$2:$HI$2)))</f>
        <v>#DIV/0!</v>
      </c>
      <c r="D8" s="78" t="e">
        <f>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78" t="e">
        <f>IF(D8="","",IF(D8&gt;90%,"A1",IF(D8&gt;80%,"A2",IF(D8&gt;70%,"B1",IF(D8&gt;60%,"B2",IF(D8&gt;50%,"C1",IF(D8&gt;40%,"C2",IF(D8&gt;32%,"D",IF(D8&gt;20%,"E1","E2")))))))))</f>
        <v>#DIV/0!</v>
      </c>
      <c r="F8" s="36" t="e">
        <f>IF(G8="","",IF(G8&gt;=90%,"Distinction",IF(G8&gt;=75%,"First Class",IF(G8&gt;=56%,"Second Class",IF(G8&gt;=35%,"Pass","Unsatisfactory")))))</f>
        <v>#DIV/0!</v>
      </c>
      <c r="G8" s="87" t="e">
        <f>IF(OR(B8="",'Cover Sheet'!$AC$6=""),"",IF(('Cover Sheet'!$AC$6="2nd"),(VLOOKUP(ROUND((D8*100),0),Goals!$E$4:$H$104,2,TRUE)/100),IF(('Cover Sheet'!$AC$6="3rd"),(VLOOKUP(ROUND((D8*100),0),Goals!$E$4:$H$104,3,TRUE)/100),VLOOKUP(ROUND((D8*100),0),Goals!$E$4:$H$104,4,TRUE)/100)))</f>
        <v>#DIV/0!</v>
      </c>
      <c r="H8" s="143" t="str">
        <f>IF(COUNT('Math Scores'!$F9:$AZ9)=0,"",SUMIF('Math Scores'!$F$6:$AZ$6,H$4,'Math Scores'!$F9:$AZ9))</f>
        <v/>
      </c>
      <c r="I8" s="143" t="str">
        <f>IF(COUNT('Math Scores'!$F9:$AZ9)=0,"",SUMIF('Math Scores'!$F$6:$AZ$6,I$4,'Math Scores'!$F9:$AZ9))</f>
        <v/>
      </c>
      <c r="J8" s="143" t="str">
        <f>IF(COUNT('Math Scores'!$F9:$AZ9)=0,"",SUMIF('Math Scores'!$F$6:$AZ$6,J$4,'Math Scores'!$F9:$AZ9))</f>
        <v/>
      </c>
      <c r="K8" s="143" t="str">
        <f>IF(COUNT('Math Scores'!$F9:$AZ9)=0,"",SUMIF('Math Scores'!$F$6:$AZ$6,K$4,'Math Scores'!$F9:$AZ9))</f>
        <v/>
      </c>
      <c r="L8" s="143" t="str">
        <f>IF(COUNT('Math Scores'!$F9:$AZ9)=0,"",SUMIF('Math Scores'!$F$6:$AZ$6,L$4,'Math Scores'!$F9:$AZ9))</f>
        <v/>
      </c>
      <c r="M8" s="143" t="str">
        <f>IF(COUNT('Math Scores'!$F9:$AZ9)=0,"",SUMIF('Math Scores'!$F$6:$AZ$6,M$4,'Math Scores'!$F9:$AZ9))</f>
        <v/>
      </c>
      <c r="N8" s="143" t="str">
        <f>IF(COUNT('Math Scores'!$F9:$AZ9)=0,"",SUMIF('Math Scores'!$F$6:$AZ$6,N$4,'Math Scores'!$F9:$AZ9))</f>
        <v/>
      </c>
      <c r="O8" s="143" t="str">
        <f>IF(COUNT('Math Scores'!$F9:$AZ9)=0,"",SUMIF('Math Scores'!$F$6:$AZ$6,O$4,'Math Scores'!$F9:$AZ9))</f>
        <v/>
      </c>
      <c r="P8" s="143" t="str">
        <f>IF(COUNT('Math Scores'!$F9:$AZ9)=0,"",SUMIF('Math Scores'!$F$6:$AZ$6,P$4,'Math Scores'!$F9:$AZ9))</f>
        <v/>
      </c>
      <c r="Q8" s="143" t="str">
        <f>IF(COUNT('Math Scores'!$F9:$AZ9)=0,"",SUMIF('Math Scores'!$F$6:$AZ$6,Q$4,'Math Scores'!$F9:$AZ9))</f>
        <v/>
      </c>
      <c r="R8" s="143" t="str">
        <f>IF(COUNT('Math Scores'!$F9:$AZ9)=0,"",SUMIF('Math Scores'!$F$6:$AZ$6,R$4,'Math Scores'!$F9:$AZ9))</f>
        <v/>
      </c>
      <c r="S8" s="143"/>
      <c r="T8" s="143" t="str">
        <f>IF(COUNT('Math Scores'!$F9:$AZ9)=0,"",SUMIF('Math Scores'!$F$6:$AZ$6,T$4,'Math Scores'!$F9:$AZ9))</f>
        <v/>
      </c>
      <c r="U8" s="143" t="str">
        <f>IF(COUNT('Math Scores'!$F9:$AZ9)=0,"",SUMIF('Math Scores'!$F$6:$AZ$6,U$4,'Math Scores'!$F9:$AZ9))</f>
        <v/>
      </c>
      <c r="V8" s="143" t="str">
        <f>IF(COUNT('Math Scores'!$F9:$AZ9)=0,"",SUMIF('Math Scores'!$F$6:$AZ$6,V$4,'Math Scores'!$F9:$AZ9))</f>
        <v/>
      </c>
      <c r="W8" s="143" t="str">
        <f>IF(COUNT('Math Scores'!$F9:$AZ9)=0,"",SUMIF('Math Scores'!$F$6:$AZ$6,W$4,'Math Scores'!$F9:$AZ9))</f>
        <v/>
      </c>
      <c r="X8" s="85" t="str">
        <f>IF(COUNT('Math Scores'!$AD9:$AZ9)=0,"",SUMIF('Math Scores'!$F$6:$IC$6,X$4,'Math Scores'!$F9:$IC9))</f>
        <v/>
      </c>
      <c r="Y8" s="143" t="str">
        <f>IF(COUNT('Math Scores'!$AD9:$AZ9)=0,"",SUMIF('Math Scores'!$F$6:$IC$6,Y$4,'Math Scores'!$F9:$IC9))</f>
        <v/>
      </c>
      <c r="Z8" s="143" t="str">
        <f>IF(COUNT('Math Scores'!$AD9:$AZ9)=0,"",SUMIF('Math Scores'!$F$6:$IC$6,Z$4,'Math Scores'!$F9:$IC9))</f>
        <v/>
      </c>
      <c r="AA8" s="143" t="str">
        <f>IF(COUNT('Math Scores'!$AD9:$AZ9)=0,"",SUMIF('Math Scores'!$F$6:$IC$6,AA$4,'Math Scores'!$F9:$IC9))</f>
        <v/>
      </c>
      <c r="AB8" s="143" t="str">
        <f>IF(COUNT('Math Scores'!$AD9:$AZ9)=0,"",SUMIF('Math Scores'!$F$6:$IC$6,AB$4,'Math Scores'!$F9:$IC9))</f>
        <v/>
      </c>
      <c r="AC8" s="143" t="str">
        <f>IF(COUNT('Math Scores'!$AD9:$AZ9)=0,"",SUMIF('Math Scores'!$F$6:$IC$6,AC$4,'Math Scores'!$F9:$IC9))</f>
        <v/>
      </c>
      <c r="AD8" s="143" t="str">
        <f>IF(COUNT('Math Scores'!$AD9:$AZ9)=0,"",SUMIF('Math Scores'!$F$6:$IC$6,AD$4,'Math Scores'!$F9:$IC9))</f>
        <v/>
      </c>
      <c r="AE8" s="143" t="str">
        <f>IF(COUNT('Math Scores'!$AD9:$AZ9)=0,"",SUMIF('Math Scores'!$F$6:$IC$6,AE$4,'Math Scores'!$F9:$IC9))</f>
        <v/>
      </c>
      <c r="AF8" s="143" t="str">
        <f>IF(COUNT('Math Scores'!$AD9:$AZ9)=0,"",SUMIF('Math Scores'!$F$6:$IC$6,AF$4,'Math Scores'!$F9:$IC9))</f>
        <v/>
      </c>
      <c r="AG8" s="143" t="str">
        <f>IF(COUNT('Math Scores'!$AD9:$AZ9)=0,"",SUMIF('Math Scores'!$F$6:$IC$6,AG$4,'Math Scores'!$F9:$IC9))</f>
        <v/>
      </c>
      <c r="AH8" s="143" t="str">
        <f>IF(COUNT('Math Scores'!$AD9:$AZ9)=0,"",SUMIF('Math Scores'!$F$6:$IC$6,AH$4,'Math Scores'!$F9:$IC9))</f>
        <v/>
      </c>
      <c r="AI8" s="143" t="str">
        <f>IF(COUNT('Math Scores'!$AD9:$AZ9)=0,"",SUMIF('Math Scores'!$F$6:$IC$6,AI$4,'Math Scores'!$F9:$IC9))</f>
        <v/>
      </c>
      <c r="AJ8" s="85" t="str">
        <f>IF(COUNT('Math Scores'!$BA9:$BY9)=0,"",SUMIF('Math Scores'!$F$6:$IC$6,AJ$4,'Math Scores'!$F9:$IC9))</f>
        <v/>
      </c>
      <c r="AK8" s="143" t="str">
        <f>IF(COUNT('Math Scores'!$BA9:$BY9)=0,"",SUMIF('Math Scores'!$F$6:$IC$6,AK$4,'Math Scores'!$F9:$IC9))</f>
        <v/>
      </c>
      <c r="AL8" s="143" t="str">
        <f>IF(COUNT('Math Scores'!$BA9:$BY9)=0,"",SUMIF('Math Scores'!$F$6:$IC$6,AL$4,'Math Scores'!$F9:$IC9))</f>
        <v/>
      </c>
      <c r="AM8" s="143" t="str">
        <f>IF(COUNT('Math Scores'!$BA9:$BY9)=0,"",SUMIF('Math Scores'!$F$6:$IC$6,AM$4,'Math Scores'!$F9:$IC9))</f>
        <v/>
      </c>
      <c r="AN8" s="143" t="str">
        <f>IF(COUNT('Math Scores'!$BA9:$BY9)=0,"",SUMIF('Math Scores'!$F$6:$IC$6,AN$4,'Math Scores'!$F9:$IC9))</f>
        <v/>
      </c>
      <c r="AO8" s="143" t="str">
        <f>IF(COUNT('Math Scores'!$BA9:$BY9)=0,"",SUMIF('Math Scores'!$F$6:$IC$6,AO$4,'Math Scores'!$F9:$IC9))</f>
        <v/>
      </c>
      <c r="AP8" s="143" t="str">
        <f>IF(COUNT('Math Scores'!$BA9:$BY9)=0,"",SUMIF('Math Scores'!$F$6:$IC$6,AP$4,'Math Scores'!$F9:$IC9))</f>
        <v/>
      </c>
      <c r="AQ8" s="143" t="str">
        <f>IF(COUNT('Math Scores'!$BA9:$BY9)=0,"",SUMIF('Math Scores'!$F$6:$IC$6,AQ$4,'Math Scores'!$F9:$IC9))</f>
        <v/>
      </c>
      <c r="AR8" s="143" t="str">
        <f>IF(COUNT('Math Scores'!$BA9:$BY9)=0,"",SUMIF('Math Scores'!$F$6:$IC$6,AR$4,'Math Scores'!$F9:$IC9))</f>
        <v/>
      </c>
      <c r="AS8" s="143" t="str">
        <f>IF(COUNT('Math Scores'!$BA9:$BY9)=0,"",SUMIF('Math Scores'!$F$6:$IC$6,AS$4,'Math Scores'!$F9:$IC9))</f>
        <v/>
      </c>
      <c r="AT8" s="143" t="str">
        <f>IF(COUNT('Math Scores'!$BA9:$BY9)=0,"",SUMIF('Math Scores'!$F$6:$IC$6,AT$4,'Math Scores'!$F9:$IC9))</f>
        <v/>
      </c>
      <c r="AU8" s="143" t="str">
        <f>IF(COUNT('Math Scores'!$BA9:$BY9)=0,"",SUMIF('Math Scores'!$F$6:$IC$6,AU$4,'Math Scores'!$F9:$IC9))</f>
        <v/>
      </c>
      <c r="AV8" s="143" t="str">
        <f>IF(COUNT('Math Scores'!$BA9:$BY9)=0,"",SUMIF('Math Scores'!$F$6:$IC$6,AV$4,'Math Scores'!$F9:$IC9))</f>
        <v/>
      </c>
      <c r="AW8" s="143" t="str">
        <f>IF(COUNT('Math Scores'!$BA9:$BY9)=0,"",SUMIF('Math Scores'!$F$6:$IC$6,AW$4,'Math Scores'!$F9:$IC9))</f>
        <v/>
      </c>
      <c r="AX8" s="85" t="str">
        <f>IF(COUNT('Math Scores'!$BZ9:$CW9)=0,"",SUMIF('Math Scores'!$F$6:$IC$6,AX$4,'Math Scores'!$F9:$IC9))</f>
        <v/>
      </c>
      <c r="AY8" s="143" t="str">
        <f>IF(COUNT('Math Scores'!$BZ9:$CW9)=0,"",SUMIF('Math Scores'!$F$6:$IC$6,AY$4,'Math Scores'!$F9:$IC9))</f>
        <v/>
      </c>
      <c r="AZ8" s="143" t="str">
        <f>IF(COUNT('Math Scores'!$BZ9:$CW9)=0,"",SUMIF('Math Scores'!$F$6:$IC$6,AZ$4,'Math Scores'!$F9:$IC9))</f>
        <v/>
      </c>
      <c r="BA8" s="143" t="str">
        <f>IF(COUNT('Math Scores'!$BZ9:$CW9)=0,"",SUMIF('Math Scores'!$F$6:$IC$6,BA$4,'Math Scores'!$F9:$IC9))</f>
        <v/>
      </c>
      <c r="BB8" s="143" t="str">
        <f>IF(COUNT('Math Scores'!$BZ9:$CW9)=0,"",SUMIF('Math Scores'!$F$6:$IC$6,BB$4,'Math Scores'!$F9:$IC9))</f>
        <v/>
      </c>
      <c r="BC8" s="143" t="str">
        <f>IF(COUNT('Math Scores'!$BZ9:$CW9)=0,"",SUMIF('Math Scores'!$F$6:$IC$6,BC$4,'Math Scores'!$F9:$IC9))</f>
        <v/>
      </c>
      <c r="BD8" s="143" t="str">
        <f>IF(COUNT('Math Scores'!$BZ9:$CW9)=0,"",SUMIF('Math Scores'!$F$6:$IC$6,BD$4,'Math Scores'!$F9:$IC9))</f>
        <v/>
      </c>
      <c r="BE8" s="143" t="str">
        <f>IF(COUNT('Math Scores'!$BZ9:$CW9)=0,"",SUMIF('Math Scores'!$F$6:$IC$6,BE$4,'Math Scores'!$F9:$IC9))</f>
        <v/>
      </c>
      <c r="BF8" s="143" t="str">
        <f>IF(COUNT('Math Scores'!$BZ9:$CW9)=0,"",SUMIF('Math Scores'!$F$6:$IC$6,BF$4,'Math Scores'!$F9:$IC9))</f>
        <v/>
      </c>
      <c r="BG8" s="143" t="str">
        <f>IF(COUNT('Math Scores'!$BZ9:$CW9)=0,"",SUMIF('Math Scores'!$F$6:$IC$6,BG$4,'Math Scores'!$F9:$IC9))</f>
        <v/>
      </c>
      <c r="BH8" s="143" t="str">
        <f>IF(COUNT('Math Scores'!$BZ9:$CW9)=0,"",SUMIF('Math Scores'!$F$6:$IC$6,BH$4,'Math Scores'!$F9:$IC9))</f>
        <v/>
      </c>
      <c r="BI8" s="143" t="str">
        <f>IF(COUNT('Math Scores'!$BZ9:$CW9)=0,"",SUMIF('Math Scores'!$F$6:$IC$6,BI$4,'Math Scores'!$F9:$IC9))</f>
        <v/>
      </c>
      <c r="BJ8" s="143" t="str">
        <f>IF(COUNT('Math Scores'!$BZ9:$CW9)=0,"",SUMIF('Math Scores'!$F$6:$IC$6,BJ$4,'Math Scores'!$F9:$IC9))</f>
        <v/>
      </c>
      <c r="BK8" s="143" t="str">
        <f>IF(COUNT('Math Scores'!$BZ9:$CW9)=0,"",SUMIF('Math Scores'!$F$6:$IC$6,BK$4,'Math Scores'!$F9:$IC9))</f>
        <v/>
      </c>
      <c r="BL8" s="85">
        <v>1</v>
      </c>
      <c r="BM8" s="143">
        <v>1</v>
      </c>
      <c r="BN8" s="143">
        <v>1</v>
      </c>
      <c r="BO8" s="143">
        <v>1</v>
      </c>
      <c r="BP8" s="143">
        <v>1</v>
      </c>
      <c r="BQ8" s="143">
        <v>1</v>
      </c>
      <c r="BR8" s="143">
        <v>1</v>
      </c>
      <c r="BS8" s="143">
        <v>1</v>
      </c>
      <c r="BT8" s="143">
        <v>1</v>
      </c>
      <c r="BU8" s="143">
        <v>1</v>
      </c>
      <c r="BV8" s="143">
        <v>1</v>
      </c>
      <c r="BW8" s="143">
        <v>1</v>
      </c>
      <c r="BX8" s="143">
        <v>1</v>
      </c>
      <c r="BY8" s="143">
        <v>1</v>
      </c>
      <c r="BZ8" s="143">
        <v>1</v>
      </c>
      <c r="CA8" s="143">
        <f>IF(COUNT('Math Scores'!$CX9:$DU9)=0,"",SUMIF('Math Scores'!$F$6:$IC$6,CA$4,'Math Scores'!$F9:$IC9))</f>
        <v>0</v>
      </c>
      <c r="CB8" s="143">
        <f>IF(COUNT('Math Scores'!$CX9:$DU9)=0,"",SUMIF('Math Scores'!$F$6:$IC$6,CB$4,'Math Scores'!$F9:$IC9))</f>
        <v>0</v>
      </c>
      <c r="CC8" s="143">
        <f>IF(COUNT('Math Scores'!$CX9:$DU9)=0,"",SUMIF('Math Scores'!$F$6:$IC$6,CC$4,'Math Scores'!$F9:$IC9))</f>
        <v>0</v>
      </c>
      <c r="CD8" s="85">
        <f>IF(COUNT('Math Scores'!$DV9:$EU9)=0,"",SUMIF('Math Scores'!$F$6:$IC$6,CD$4,'Math Scores'!$F9:$IC9))</f>
        <v>0</v>
      </c>
      <c r="CE8" s="143">
        <f>IF(COUNT('Math Scores'!$DV9:$EU9)=0,"",SUMIF('Math Scores'!$F$6:$IC$6,CE$4,'Math Scores'!$F9:$IC9))</f>
        <v>0</v>
      </c>
      <c r="CF8" s="143">
        <f>IF(COUNT('Math Scores'!$DV9:$EU9)=0,"",SUMIF('Math Scores'!$F$6:$IC$6,CF$4,'Math Scores'!$F9:$IC9))</f>
        <v>0</v>
      </c>
      <c r="CG8" s="143">
        <f>IF(COUNT('Math Scores'!$DV9:$EU9)=0,"",SUMIF('Math Scores'!$F$6:$IC$6,CG$4,'Math Scores'!$F9:$IC9))</f>
        <v>0</v>
      </c>
      <c r="CH8" s="143">
        <f>IF(COUNT('Math Scores'!$DV9:$EU9)=0,"",SUMIF('Math Scores'!$F$6:$IC$6,CH$4,'Math Scores'!$F9:$IC9))</f>
        <v>0</v>
      </c>
      <c r="CI8" s="143">
        <f>IF(COUNT('Math Scores'!$DV9:$EU9)=0,"",SUMIF('Math Scores'!$F$6:$IC$6,CI$4,'Math Scores'!$F9:$IC9))</f>
        <v>0</v>
      </c>
      <c r="CJ8" s="143">
        <f>IF(COUNT('Math Scores'!$DV9:$EU9)=0,"",SUMIF('Math Scores'!$F$6:$IC$6,CJ$4,'Math Scores'!$F9:$IC9))</f>
        <v>0</v>
      </c>
      <c r="CK8" s="143">
        <f>IF(COUNT('Math Scores'!$DV9:$EU9)=0,"",SUMIF('Math Scores'!$F$6:$IC$6,CK$4,'Math Scores'!$F9:$IC9))</f>
        <v>0</v>
      </c>
      <c r="CL8" s="143">
        <f>IF(COUNT('Math Scores'!$DV9:$EU9)=0,"",SUMIF('Math Scores'!$F$6:$IC$6,CL$4,'Math Scores'!$F9:$IC9))</f>
        <v>0</v>
      </c>
      <c r="CM8" s="143">
        <f>IF(COUNT('Math Scores'!$DV9:$EU9)=0,"",SUMIF('Math Scores'!$F$6:$IC$6,CM$4,'Math Scores'!$F9:$IC9))</f>
        <v>0</v>
      </c>
      <c r="CN8" s="143">
        <f>IF(COUNT('Math Scores'!$DV9:$EU9)=0,"",SUMIF('Math Scores'!$F$6:$IC$6,CN$4,'Math Scores'!$F9:$IC9))</f>
        <v>0</v>
      </c>
      <c r="CO8" s="143">
        <f>IF(COUNT('Math Scores'!$DV9:$EU9)=0,"",SUMIF('Math Scores'!$F$6:$IC$6,CO$4,'Math Scores'!$F9:$IC9))</f>
        <v>0</v>
      </c>
      <c r="CP8" s="143">
        <f>IF(COUNT('Math Scores'!$DV9:$EU9)=0,"",SUMIF('Math Scores'!$F$6:$IC$6,CP$4,'Math Scores'!$F9:$IC9))</f>
        <v>0</v>
      </c>
      <c r="CQ8" s="143">
        <f>IF(COUNT('Math Scores'!$DV9:$EU9)=0,"",SUMIF('Math Scores'!$F$6:$IC$6,CQ$4,'Math Scores'!$F9:$IC9))</f>
        <v>0</v>
      </c>
      <c r="CR8" s="143">
        <f>IF(COUNT('Math Scores'!$DV9:$EU9)=0,"",SUMIF('Math Scores'!$F$6:$IC$6,CR$4,'Math Scores'!$F9:$IC9))</f>
        <v>0</v>
      </c>
      <c r="CS8" s="143">
        <f>IF(COUNT('Math Scores'!$DV9:$EU9)=0,"",SUMIF('Math Scores'!$F$6:$IC$6,CS$4,'Math Scores'!$F9:$IC9))</f>
        <v>0</v>
      </c>
      <c r="CT8" s="85">
        <f>IF(COUNT('Math Scores'!$EV9:$FW9)=0,"",SUMIF('Math Scores'!$F$6:$IC$6,CT$4,'Math Scores'!$F9:$IC9))</f>
        <v>0</v>
      </c>
      <c r="CU8" s="143">
        <f>IF(COUNT('Math Scores'!$EV9:$FW9)=0,"",SUMIF('Math Scores'!$F$6:$IC$6,CU$4,'Math Scores'!$F9:$IC9))</f>
        <v>0</v>
      </c>
      <c r="CV8" s="143">
        <f>IF(COUNT('Math Scores'!$EV9:$FW9)=0,"",SUMIF('Math Scores'!$F$6:$IC$6,CV$4,'Math Scores'!$F9:$IC9))</f>
        <v>0</v>
      </c>
      <c r="CW8" s="143">
        <f>IF(COUNT('Math Scores'!$EV9:$FW9)=0,"",SUMIF('Math Scores'!$F$6:$IC$6,CW$4,'Math Scores'!$F9:$IC9))</f>
        <v>0</v>
      </c>
      <c r="CX8" s="143">
        <f>IF(COUNT('Math Scores'!$EV9:$FW9)=0,"",SUMIF('Math Scores'!$F$6:$IC$6,CX$4,'Math Scores'!$F9:$IC9))</f>
        <v>0</v>
      </c>
      <c r="CY8" s="143">
        <f>IF(COUNT('Math Scores'!$EV9:$FW9)=0,"",SUMIF('Math Scores'!$F$6:$IC$6,CY$4,'Math Scores'!$F9:$IC9))</f>
        <v>0</v>
      </c>
      <c r="CZ8" s="143">
        <f>IF(COUNT('Math Scores'!$EV9:$FW9)=0,"",SUMIF('Math Scores'!$F$6:$IC$6,CZ$4,'Math Scores'!$F9:$IC9))</f>
        <v>0</v>
      </c>
      <c r="DA8" s="143">
        <f>IF(COUNT('Math Scores'!$EV9:$FW9)=0,"",SUMIF('Math Scores'!$F$6:$IC$6,DA$4,'Math Scores'!$F9:$IC9))</f>
        <v>0</v>
      </c>
      <c r="DB8" s="143">
        <f>IF(COUNT('Math Scores'!$EV9:$FW9)=0,"",SUMIF('Math Scores'!$F$6:$IC$6,DB$4,'Math Scores'!$F9:$IC9))</f>
        <v>0</v>
      </c>
      <c r="DC8" s="143">
        <f>IF(COUNT('Math Scores'!$EV9:$FW9)=0,"",SUMIF('Math Scores'!$F$6:$IC$6,DC$4,'Math Scores'!$F9:$IC9))</f>
        <v>0</v>
      </c>
      <c r="DD8" s="143">
        <f>IF(COUNT('Math Scores'!$EV9:$FW9)=0,"",SUMIF('Math Scores'!$F$6:$IC$6,DD$4,'Math Scores'!$F9:$IC9))</f>
        <v>0</v>
      </c>
      <c r="DE8" s="143">
        <f>IF(COUNT('Math Scores'!$EV9:$FW9)=0,"",SUMIF('Math Scores'!$F$6:$IC$6,DE$4,'Math Scores'!$F9:$IC9))</f>
        <v>0</v>
      </c>
      <c r="DF8" s="143">
        <f>IF(COUNT('Math Scores'!$EV9:$FW9)=0,"",SUMIF('Math Scores'!$F$6:$IC$6,DF$4,'Math Scores'!$F9:$IC9))</f>
        <v>0</v>
      </c>
      <c r="DG8" s="143">
        <f>IF(COUNT('Math Scores'!$EV9:$FW9)=0,"",SUMIF('Math Scores'!$F$6:$IC$6,DG$4,'Math Scores'!$F9:$IC9))</f>
        <v>0</v>
      </c>
    </row>
    <row r="9" spans="1:111" x14ac:dyDescent="0.2">
      <c r="A9" s="35">
        <v>2</v>
      </c>
      <c r="B9" s="8" t="str">
        <f>'Math Scores'!B10</f>
        <v>V.Sagar</v>
      </c>
      <c r="C9" s="127" t="e">
        <f>IF(COUNT('Math Scores'!F10:HI10)=0, "", (SUMIF('Math Scores'!$F$5:$HI$5,"Yes",'Math Scores'!F10:HI10)/SUMIF('Math Scores'!$F$5:$HI$5,"Yes",'Math Scores'!$F$2:$HI$2)))</f>
        <v>#DIV/0!</v>
      </c>
      <c r="D9" s="36" t="e">
        <f>IF(B9="","",IF(COUNT(H9:DG9)=0,"",IF(('Cover Sheet'!$AC$6="2nd"),(SUM(H9:W9)/SUM(H$2:W$2)),IF(('Cover Sheet'!$AC$6="3rd"),(SUM(X9:AI9)/SUM(X$2:AI$2)),IF(('Cover Sheet'!$AC$6="4th"),(SUM(AJ9:AW9)/SUM(AJ$2:AW$2)),IF(('Cover Sheet'!$AC$6="5th"),(SUM(AX9:BK9)/SUM(AX$2:BK$2)),IF(('Cover Sheet'!$AC$6="6th"),(SUM(BL9:CC9)/SUM(BL$2:CC$2)),IF(('Cover Sheet'!$AC$6="7th"),(SUM(CD9:CS9)/SUM(CD$2:CS$2)),IF(('Cover Sheet'!$AC$6="8th"),(SUM(CT9:DG9)/SUM(CT$2:DG$2)),"ERROR")))))))))</f>
        <v>#DIV/0!</v>
      </c>
      <c r="E9" s="78" t="e">
        <f>IF(D9="","",IF(D9&gt;90%,"A1",IF(D9&gt;80%,"A2",IF(D9&gt;70%,"B1",IF(D9&gt;60%,"B2",IF(D9&gt;50%,"C1",IF(D9&gt;40%,"C2",IF(D9&gt;32%,"D",IF(D9&gt;20%,"E1","E2")))))))))</f>
        <v>#DIV/0!</v>
      </c>
      <c r="F9" s="36" t="e">
        <f t="shared" ref="F9:F72" si="11">IF(G9="","",IF(G9&gt;=90%,"Distinction",IF(G9&gt;=75%,"First Class",IF(G9&gt;=56%,"Second Class",IF(G9&gt;=35%,"Pass","Unsatisfactory")))))</f>
        <v>#DIV/0!</v>
      </c>
      <c r="G9" s="87" t="e">
        <f>IF(OR(B9="",'Cover Sheet'!$AC$6=""),"",IF(('Cover Sheet'!$AC$6="2nd"),(VLOOKUP(ROUND((D9*100),0),Goals!$E$4:$H$104,2,TRUE)/100),IF(('Cover Sheet'!$AC$6="3rd"),(VLOOKUP(ROUND((D9*100),0),Goals!$E$4:$H$104,3,TRUE)/100),VLOOKUP(ROUND((D9*100),0),Goals!$E$4:$H$104,4,TRUE)/100)))</f>
        <v>#DIV/0!</v>
      </c>
      <c r="H9" s="143" t="str">
        <f>IF(COUNT('Math Scores'!$F10:$AC10)=0,"",SUMIF('Math Scores'!$F$6:$IC$6,H$4,'Math Scores'!$F10:$IC10))</f>
        <v/>
      </c>
      <c r="I9" s="143" t="str">
        <f>IF(COUNT('Math Scores'!$F10:$AC10)=0,"",SUMIF('Math Scores'!$F$6:$IC$6,I$4,'Math Scores'!$F10:$IC10))</f>
        <v/>
      </c>
      <c r="J9" s="143" t="str">
        <f>IF(COUNT('Math Scores'!$F10:$AC10)=0,"",SUMIF('Math Scores'!$F$6:$IC$6,J$4,'Math Scores'!$F10:$IC10))</f>
        <v/>
      </c>
      <c r="K9" s="143" t="str">
        <f>IF(COUNT('Math Scores'!$F10:$AC10)=0,"",SUMIF('Math Scores'!$F$6:$IC$6,K$4,'Math Scores'!$F10:$IC10))</f>
        <v/>
      </c>
      <c r="L9" s="143" t="str">
        <f>IF(COUNT('Math Scores'!$F10:$AC10)=0,"",SUMIF('Math Scores'!$F$6:$IC$6,L$4,'Math Scores'!$F10:$IC10))</f>
        <v/>
      </c>
      <c r="M9" s="143" t="str">
        <f>IF(COUNT('Math Scores'!$F10:$AC10)=0,"",SUMIF('Math Scores'!$F$6:$IC$6,M$4,'Math Scores'!$F10:$IC10))</f>
        <v/>
      </c>
      <c r="N9" s="143" t="str">
        <f>IF(COUNT('Math Scores'!$F10:$AC10)=0,"",SUMIF('Math Scores'!$F$6:$IC$6,N$4,'Math Scores'!$F10:$IC10))</f>
        <v/>
      </c>
      <c r="O9" s="143" t="str">
        <f>IF(COUNT('Math Scores'!$F10:$AC10)=0,"",SUMIF('Math Scores'!$F$6:$IC$6,O$4,'Math Scores'!$F10:$IC10))</f>
        <v/>
      </c>
      <c r="P9" s="143" t="str">
        <f>IF(COUNT('Math Scores'!$F10:$AC10)=0,"",SUMIF('Math Scores'!$F$6:$IC$6,P$4,'Math Scores'!$F10:$IC10))</f>
        <v/>
      </c>
      <c r="Q9" s="143" t="str">
        <f>IF(COUNT('Math Scores'!$F10:$AC10)=0,"",SUMIF('Math Scores'!$F$6:$IC$6,Q$4,'Math Scores'!$F10:$IC10))</f>
        <v/>
      </c>
      <c r="R9" s="143" t="str">
        <f>IF(COUNT('Math Scores'!$F10:$AC10)=0,"",SUMIF('Math Scores'!$F$6:$IC$6,R$4,'Math Scores'!$F10:$IC10))</f>
        <v/>
      </c>
      <c r="S9" s="143"/>
      <c r="T9" s="143"/>
      <c r="U9" s="143"/>
      <c r="V9" s="143"/>
      <c r="W9" s="143"/>
      <c r="X9" s="143" t="str">
        <f>IF(COUNT('Math Scores'!$AD10:$AZ10)=0,"",SUMIF('Math Scores'!$F$6:$IC$6,X$4,'Math Scores'!$F10:$IC10))</f>
        <v/>
      </c>
      <c r="Y9" s="143" t="str">
        <f>IF(COUNT('Math Scores'!$AD10:$AZ10)=0,"",SUMIF('Math Scores'!$F$6:$IC$6,Y$4,'Math Scores'!$F10:$IC10))</f>
        <v/>
      </c>
      <c r="Z9" s="143" t="str">
        <f>IF(COUNT('Math Scores'!$AD10:$AZ10)=0,"",SUMIF('Math Scores'!$F$6:$IC$6,Z$4,'Math Scores'!$F10:$IC10))</f>
        <v/>
      </c>
      <c r="AA9" s="143" t="str">
        <f>IF(COUNT('Math Scores'!$AD10:$AZ10)=0,"",SUMIF('Math Scores'!$F$6:$IC$6,AA$4,'Math Scores'!$F10:$IC10))</f>
        <v/>
      </c>
      <c r="AB9" s="143" t="str">
        <f>IF(COUNT('Math Scores'!$AD10:$AZ10)=0,"",SUMIF('Math Scores'!$F$6:$IC$6,AB$4,'Math Scores'!$F10:$IC10))</f>
        <v/>
      </c>
      <c r="AC9" s="143" t="str">
        <f>IF(COUNT('Math Scores'!$AD10:$AZ10)=0,"",SUMIF('Math Scores'!$F$6:$IC$6,AC$4,'Math Scores'!$F10:$IC10))</f>
        <v/>
      </c>
      <c r="AD9" s="143" t="str">
        <f>IF(COUNT('Math Scores'!$AD10:$AZ10)=0,"",SUMIF('Math Scores'!$F$6:$IC$6,AD$4,'Math Scores'!$F10:$IC10))</f>
        <v/>
      </c>
      <c r="AE9" s="143" t="str">
        <f>IF(COUNT('Math Scores'!$AD10:$AZ10)=0,"",SUMIF('Math Scores'!$F$6:$IC$6,AE$4,'Math Scores'!$F10:$IC10))</f>
        <v/>
      </c>
      <c r="AF9" s="143" t="str">
        <f>IF(COUNT('Math Scores'!$AD10:$AZ10)=0,"",SUMIF('Math Scores'!$F$6:$IC$6,AF$4,'Math Scores'!$F10:$IC10))</f>
        <v/>
      </c>
      <c r="AG9" s="143" t="str">
        <f>IF(COUNT('Math Scores'!$AD10:$AZ10)=0,"",SUMIF('Math Scores'!$F$6:$IC$6,AG$4,'Math Scores'!$F10:$IC10))</f>
        <v/>
      </c>
      <c r="AH9" s="143" t="str">
        <f>IF(COUNT('Math Scores'!$AD10:$AZ10)=0,"",SUMIF('Math Scores'!$F$6:$IC$6,AH$4,'Math Scores'!$F10:$IC10))</f>
        <v/>
      </c>
      <c r="AI9" s="143" t="str">
        <f>IF(COUNT('Math Scores'!$AD10:$AZ10)=0,"",SUMIF('Math Scores'!$F$6:$IC$6,AI$4,'Math Scores'!$F10:$IC10))</f>
        <v/>
      </c>
      <c r="AJ9" s="143" t="str">
        <f>IF(COUNT('Math Scores'!$BA10:$BY10)=0,"",SUMIF('Math Scores'!$F$6:$IC$6,AJ$4,'Math Scores'!$F10:$IC10))</f>
        <v/>
      </c>
      <c r="AK9" s="143" t="str">
        <f>IF(COUNT('Math Scores'!$BA10:$BY10)=0,"",SUMIF('Math Scores'!$F$6:$IC$6,AK$4,'Math Scores'!$F10:$IC10))</f>
        <v/>
      </c>
      <c r="AL9" s="143" t="str">
        <f>IF(COUNT('Math Scores'!$BA10:$BY10)=0,"",SUMIF('Math Scores'!$F$6:$IC$6,AL$4,'Math Scores'!$F10:$IC10))</f>
        <v/>
      </c>
      <c r="AM9" s="143" t="str">
        <f>IF(COUNT('Math Scores'!$BA10:$BY10)=0,"",SUMIF('Math Scores'!$F$6:$IC$6,AM$4,'Math Scores'!$F10:$IC10))</f>
        <v/>
      </c>
      <c r="AN9" s="143" t="str">
        <f>IF(COUNT('Math Scores'!$BA10:$BY10)=0,"",SUMIF('Math Scores'!$F$6:$IC$6,AN$4,'Math Scores'!$F10:$IC10))</f>
        <v/>
      </c>
      <c r="AO9" s="143" t="str">
        <f>IF(COUNT('Math Scores'!$BA10:$BY10)=0,"",SUMIF('Math Scores'!$F$6:$IC$6,AO$4,'Math Scores'!$F10:$IC10))</f>
        <v/>
      </c>
      <c r="AP9" s="143" t="str">
        <f>IF(COUNT('Math Scores'!$BA10:$BY10)=0,"",SUMIF('Math Scores'!$F$6:$IC$6,AP$4,'Math Scores'!$F10:$IC10))</f>
        <v/>
      </c>
      <c r="AQ9" s="143" t="str">
        <f>IF(COUNT('Math Scores'!$BA10:$BY10)=0,"",SUMIF('Math Scores'!$F$6:$IC$6,AQ$4,'Math Scores'!$F10:$IC10))</f>
        <v/>
      </c>
      <c r="AR9" s="143" t="str">
        <f>IF(COUNT('Math Scores'!$BA10:$BY10)=0,"",SUMIF('Math Scores'!$F$6:$IC$6,AR$4,'Math Scores'!$F10:$IC10))</f>
        <v/>
      </c>
      <c r="AS9" s="143" t="str">
        <f>IF(COUNT('Math Scores'!$BA10:$BY10)=0,"",SUMIF('Math Scores'!$F$6:$IC$6,AS$4,'Math Scores'!$F10:$IC10))</f>
        <v/>
      </c>
      <c r="AT9" s="143" t="str">
        <f>IF(COUNT('Math Scores'!$BA10:$BY10)=0,"",SUMIF('Math Scores'!$F$6:$IC$6,AT$4,'Math Scores'!$F10:$IC10))</f>
        <v/>
      </c>
      <c r="AU9" s="143" t="str">
        <f>IF(COUNT('Math Scores'!$BA10:$BY10)=0,"",SUMIF('Math Scores'!$F$6:$IC$6,AU$4,'Math Scores'!$F10:$IC10))</f>
        <v/>
      </c>
      <c r="AV9" s="143" t="str">
        <f>IF(COUNT('Math Scores'!$BA10:$BY10)=0,"",SUMIF('Math Scores'!$F$6:$IC$6,AV$4,'Math Scores'!$F10:$IC10))</f>
        <v/>
      </c>
      <c r="AW9" s="143" t="str">
        <f>IF(COUNT('Math Scores'!$BA10:$BY10)=0,"",SUMIF('Math Scores'!$F$6:$IC$6,AW$4,'Math Scores'!$F10:$IC10))</f>
        <v/>
      </c>
      <c r="AX9" s="143" t="str">
        <f>IF(COUNT('Math Scores'!$BZ10:$CW10)=0,"",SUMIF('Math Scores'!$F$6:$IC$6,AX$4,'Math Scores'!$F10:$IC10))</f>
        <v/>
      </c>
      <c r="AY9" s="143" t="str">
        <f>IF(COUNT('Math Scores'!$BZ10:$CW10)=0,"",SUMIF('Math Scores'!$F$6:$IC$6,AY$4,'Math Scores'!$F10:$IC10))</f>
        <v/>
      </c>
      <c r="AZ9" s="143" t="str">
        <f>IF(COUNT('Math Scores'!$BZ10:$CW10)=0,"",SUMIF('Math Scores'!$F$6:$IC$6,AZ$4,'Math Scores'!$F10:$IC10))</f>
        <v/>
      </c>
      <c r="BA9" s="143" t="str">
        <f>IF(COUNT('Math Scores'!$BZ10:$CW10)=0,"",SUMIF('Math Scores'!$F$6:$IC$6,BA$4,'Math Scores'!$F10:$IC10))</f>
        <v/>
      </c>
      <c r="BB9" s="143" t="str">
        <f>IF(COUNT('Math Scores'!$BZ10:$CW10)=0,"",SUMIF('Math Scores'!$F$6:$IC$6,BB$4,'Math Scores'!$F10:$IC10))</f>
        <v/>
      </c>
      <c r="BC9" s="143" t="str">
        <f>IF(COUNT('Math Scores'!$BZ10:$CW10)=0,"",SUMIF('Math Scores'!$F$6:$IC$6,BC$4,'Math Scores'!$F10:$IC10))</f>
        <v/>
      </c>
      <c r="BD9" s="143" t="str">
        <f>IF(COUNT('Math Scores'!$BZ10:$CW10)=0,"",SUMIF('Math Scores'!$F$6:$IC$6,BD$4,'Math Scores'!$F10:$IC10))</f>
        <v/>
      </c>
      <c r="BE9" s="143" t="str">
        <f>IF(COUNT('Math Scores'!$BZ10:$CW10)=0,"",SUMIF('Math Scores'!$F$6:$IC$6,BE$4,'Math Scores'!$F10:$IC10))</f>
        <v/>
      </c>
      <c r="BF9" s="143" t="str">
        <f>IF(COUNT('Math Scores'!$BZ10:$CW10)=0,"",SUMIF('Math Scores'!$F$6:$IC$6,BF$4,'Math Scores'!$F10:$IC10))</f>
        <v/>
      </c>
      <c r="BG9" s="143" t="str">
        <f>IF(COUNT('Math Scores'!$BZ10:$CW10)=0,"",SUMIF('Math Scores'!$F$6:$IC$6,BG$4,'Math Scores'!$F10:$IC10))</f>
        <v/>
      </c>
      <c r="BH9" s="143" t="str">
        <f>IF(COUNT('Math Scores'!$BZ10:$CW10)=0,"",SUMIF('Math Scores'!$F$6:$IC$6,BH$4,'Math Scores'!$F10:$IC10))</f>
        <v/>
      </c>
      <c r="BI9" s="143" t="str">
        <f>IF(COUNT('Math Scores'!$BZ10:$CW10)=0,"",SUMIF('Math Scores'!$F$6:$IC$6,BI$4,'Math Scores'!$F10:$IC10))</f>
        <v/>
      </c>
      <c r="BJ9" s="143" t="str">
        <f>IF(COUNT('Math Scores'!$BZ10:$CW10)=0,"",SUMIF('Math Scores'!$F$6:$IC$6,BJ$4,'Math Scores'!$F10:$IC10))</f>
        <v/>
      </c>
      <c r="BK9" s="143" t="str">
        <f>IF(COUNT('Math Scores'!$BZ10:$CW10)=0,"",SUMIF('Math Scores'!$F$6:$IC$6,BK$4,'Math Scores'!$F10:$IC10))</f>
        <v/>
      </c>
      <c r="BL9" s="143">
        <f>IF(COUNT('Math Scores'!$CX10:$DU10)=0,"",SUMIF('Math Scores'!$F$6:$IC$6,BL$4,'Math Scores'!$F10:$IC10))</f>
        <v>0</v>
      </c>
      <c r="BM9" s="143">
        <f>IF(COUNT('Math Scores'!$CX10:$DU10)=0,"",SUMIF('Math Scores'!$F$6:$IC$6,BM$4,'Math Scores'!$F10:$IC10))</f>
        <v>0</v>
      </c>
      <c r="BN9" s="143">
        <f>IF(COUNT('Math Scores'!$CX10:$DU10)=0,"",SUMIF('Math Scores'!$F$6:$IC$6,BN$4,'Math Scores'!$F10:$IC10))</f>
        <v>0</v>
      </c>
      <c r="BO9" s="143">
        <f>IF(COUNT('Math Scores'!$CX10:$DU10)=0,"",SUMIF('Math Scores'!$F$6:$IC$6,BO$4,'Math Scores'!$F10:$IC10))</f>
        <v>0</v>
      </c>
      <c r="BP9" s="143">
        <f>IF(COUNT('Math Scores'!$CX10:$DU10)=0,"",SUMIF('Math Scores'!$F$6:$IC$6,BP$4,'Math Scores'!$F10:$IC10))</f>
        <v>0</v>
      </c>
      <c r="BQ9" s="143">
        <f>IF(COUNT('Math Scores'!$CX10:$DU10)=0,"",SUMIF('Math Scores'!$F$6:$IC$6,BQ$4,'Math Scores'!$F10:$IC10))</f>
        <v>0</v>
      </c>
      <c r="BR9" s="143">
        <f>IF(COUNT('Math Scores'!$CX10:$DU10)=0,"",SUMIF('Math Scores'!$F$6:$IC$6,BR$4,'Math Scores'!$F10:$IC10))</f>
        <v>0</v>
      </c>
      <c r="BS9" s="143">
        <f>IF(COUNT('Math Scores'!$CX10:$DU10)=0,"",SUMIF('Math Scores'!$F$6:$IC$6,BS$4,'Math Scores'!$F10:$IC10))</f>
        <v>0</v>
      </c>
      <c r="BT9" s="143">
        <f>IF(COUNT('Math Scores'!$CX10:$DU10)=0,"",SUMIF('Math Scores'!$F$6:$IC$6,BT$4,'Math Scores'!$F10:$IC10))</f>
        <v>0</v>
      </c>
      <c r="BU9" s="143">
        <f>IF(COUNT('Math Scores'!$CX10:$DU10)=0,"",SUMIF('Math Scores'!$F$6:$IC$6,BU$4,'Math Scores'!$F10:$IC10))</f>
        <v>0</v>
      </c>
      <c r="BV9" s="143">
        <f>IF(COUNT('Math Scores'!$CX10:$DU10)=0,"",SUMIF('Math Scores'!$F$6:$IC$6,BV$4,'Math Scores'!$F10:$IC10))</f>
        <v>0</v>
      </c>
      <c r="BW9" s="143">
        <f>IF(COUNT('Math Scores'!$CX10:$DU10)=0,"",SUMIF('Math Scores'!$F$6:$IC$6,BW$4,'Math Scores'!$F10:$IC10))</f>
        <v>0</v>
      </c>
      <c r="BX9" s="143">
        <f>IF(COUNT('Math Scores'!$CX10:$DU10)=0,"",SUMIF('Math Scores'!$F$6:$IC$6,BX$4,'Math Scores'!$F10:$IC10))</f>
        <v>0</v>
      </c>
      <c r="BY9" s="143">
        <f>IF(COUNT('Math Scores'!$CX10:$DU10)=0,"",SUMIF('Math Scores'!$F$6:$IC$6,BY$4,'Math Scores'!$F10:$IC10))</f>
        <v>0</v>
      </c>
      <c r="BZ9" s="143">
        <f>IF(COUNT('Math Scores'!$CX10:$DU10)=0,"",SUMIF('Math Scores'!$F$6:$IC$6,BZ$4,'Math Scores'!$F10:$IC10))</f>
        <v>0</v>
      </c>
      <c r="CA9" s="143">
        <f>IF(COUNT('Math Scores'!$CX10:$DU10)=0,"",SUMIF('Math Scores'!$F$6:$IC$6,CA$4,'Math Scores'!$F10:$IC10))</f>
        <v>0</v>
      </c>
      <c r="CB9" s="143">
        <f>IF(COUNT('Math Scores'!$CX10:$DU10)=0,"",SUMIF('Math Scores'!$F$6:$IC$6,CB$4,'Math Scores'!$F10:$IC10))</f>
        <v>0</v>
      </c>
      <c r="CC9" s="143">
        <f>IF(COUNT('Math Scores'!$CX10:$DU10)=0,"",SUMIF('Math Scores'!$F$6:$IC$6,CC$4,'Math Scores'!$F10:$IC10))</f>
        <v>0</v>
      </c>
      <c r="CD9" s="143">
        <f>IF(COUNT('Math Scores'!$DV10:$EU10)=0,"",SUMIF('Math Scores'!$F$6:$IC$6,CD$4,'Math Scores'!$F10:$IC10))</f>
        <v>0</v>
      </c>
      <c r="CE9" s="143">
        <f>IF(COUNT('Math Scores'!$DV10:$EU10)=0,"",SUMIF('Math Scores'!$F$6:$IC$6,CE$4,'Math Scores'!$F10:$IC10))</f>
        <v>0</v>
      </c>
      <c r="CF9" s="143">
        <f>IF(COUNT('Math Scores'!$DV10:$EU10)=0,"",SUMIF('Math Scores'!$F$6:$IC$6,CF$4,'Math Scores'!$F10:$IC10))</f>
        <v>0</v>
      </c>
      <c r="CG9" s="143">
        <f>IF(COUNT('Math Scores'!$DV10:$EU10)=0,"",SUMIF('Math Scores'!$F$6:$IC$6,CG$4,'Math Scores'!$F10:$IC10))</f>
        <v>0</v>
      </c>
      <c r="CH9" s="143">
        <f>IF(COUNT('Math Scores'!$DV10:$EU10)=0,"",SUMIF('Math Scores'!$F$6:$IC$6,CH$4,'Math Scores'!$F10:$IC10))</f>
        <v>0</v>
      </c>
      <c r="CI9" s="143">
        <f>IF(COUNT('Math Scores'!$DV10:$EU10)=0,"",SUMIF('Math Scores'!$F$6:$IC$6,CI$4,'Math Scores'!$F10:$IC10))</f>
        <v>0</v>
      </c>
      <c r="CJ9" s="143">
        <f>IF(COUNT('Math Scores'!$DV10:$EU10)=0,"",SUMIF('Math Scores'!$F$6:$IC$6,CJ$4,'Math Scores'!$F10:$IC10))</f>
        <v>0</v>
      </c>
      <c r="CK9" s="143">
        <f>IF(COUNT('Math Scores'!$DV10:$EU10)=0,"",SUMIF('Math Scores'!$F$6:$IC$6,CK$4,'Math Scores'!$F10:$IC10))</f>
        <v>0</v>
      </c>
      <c r="CL9" s="143">
        <f>IF(COUNT('Math Scores'!$DV10:$EU10)=0,"",SUMIF('Math Scores'!$F$6:$IC$6,CL$4,'Math Scores'!$F10:$IC10))</f>
        <v>0</v>
      </c>
      <c r="CM9" s="143">
        <f>IF(COUNT('Math Scores'!$DV10:$EU10)=0,"",SUMIF('Math Scores'!$F$6:$IC$6,CM$4,'Math Scores'!$F10:$IC10))</f>
        <v>0</v>
      </c>
      <c r="CN9" s="143">
        <f>IF(COUNT('Math Scores'!$DV10:$EU10)=0,"",SUMIF('Math Scores'!$F$6:$IC$6,CN$4,'Math Scores'!$F10:$IC10))</f>
        <v>0</v>
      </c>
      <c r="CO9" s="143">
        <f>IF(COUNT('Math Scores'!$DV10:$EU10)=0,"",SUMIF('Math Scores'!$F$6:$IC$6,CO$4,'Math Scores'!$F10:$IC10))</f>
        <v>0</v>
      </c>
      <c r="CP9" s="143">
        <f>IF(COUNT('Math Scores'!$DV10:$EU10)=0,"",SUMIF('Math Scores'!$F$6:$IC$6,CP$4,'Math Scores'!$F10:$IC10))</f>
        <v>0</v>
      </c>
      <c r="CQ9" s="143">
        <f>IF(COUNT('Math Scores'!$DV10:$EU10)=0,"",SUMIF('Math Scores'!$F$6:$IC$6,CQ$4,'Math Scores'!$F10:$IC10))</f>
        <v>0</v>
      </c>
      <c r="CR9" s="143">
        <f>IF(COUNT('Math Scores'!$DV10:$EU10)=0,"",SUMIF('Math Scores'!$F$6:$IC$6,CR$4,'Math Scores'!$F10:$IC10))</f>
        <v>0</v>
      </c>
      <c r="CS9" s="143">
        <f>IF(COUNT('Math Scores'!$DV10:$EU10)=0,"",SUMIF('Math Scores'!$F$6:$IC$6,CS$4,'Math Scores'!$F10:$IC10))</f>
        <v>0</v>
      </c>
      <c r="CT9" s="143">
        <f>IF(COUNT('Math Scores'!$EV10:$FW10)=0,"",SUMIF('Math Scores'!$F$6:$IC$6,CT$4,'Math Scores'!$F10:$IC10))</f>
        <v>0</v>
      </c>
      <c r="CU9" s="143">
        <f>IF(COUNT('Math Scores'!$EV10:$FW10)=0,"",SUMIF('Math Scores'!$F$6:$IC$6,CU$4,'Math Scores'!$F10:$IC10))</f>
        <v>0</v>
      </c>
      <c r="CV9" s="143">
        <f>IF(COUNT('Math Scores'!$EV10:$FW10)=0,"",SUMIF('Math Scores'!$F$6:$IC$6,CV$4,'Math Scores'!$F10:$IC10))</f>
        <v>0</v>
      </c>
      <c r="CW9" s="143">
        <f>IF(COUNT('Math Scores'!$EV10:$FW10)=0,"",SUMIF('Math Scores'!$F$6:$IC$6,CW$4,'Math Scores'!$F10:$IC10))</f>
        <v>0</v>
      </c>
      <c r="CX9" s="143">
        <f>IF(COUNT('Math Scores'!$EV10:$FW10)=0,"",SUMIF('Math Scores'!$F$6:$IC$6,CX$4,'Math Scores'!$F10:$IC10))</f>
        <v>0</v>
      </c>
      <c r="CY9" s="143">
        <f>IF(COUNT('Math Scores'!$EV10:$FW10)=0,"",SUMIF('Math Scores'!$F$6:$IC$6,CY$4,'Math Scores'!$F10:$IC10))</f>
        <v>0</v>
      </c>
      <c r="CZ9" s="143">
        <f>IF(COUNT('Math Scores'!$EV10:$FW10)=0,"",SUMIF('Math Scores'!$F$6:$IC$6,CZ$4,'Math Scores'!$F10:$IC10))</f>
        <v>0</v>
      </c>
      <c r="DA9" s="143">
        <f>IF(COUNT('Math Scores'!$EV10:$FW10)=0,"",SUMIF('Math Scores'!$F$6:$IC$6,DA$4,'Math Scores'!$F10:$IC10))</f>
        <v>0</v>
      </c>
      <c r="DB9" s="143">
        <f>IF(COUNT('Math Scores'!$EV10:$FW10)=0,"",SUMIF('Math Scores'!$F$6:$IC$6,DB$4,'Math Scores'!$F10:$IC10))</f>
        <v>0</v>
      </c>
      <c r="DC9" s="143">
        <f>IF(COUNT('Math Scores'!$EV10:$FW10)=0,"",SUMIF('Math Scores'!$F$6:$IC$6,DC$4,'Math Scores'!$F10:$IC10))</f>
        <v>0</v>
      </c>
      <c r="DD9" s="143">
        <f>IF(COUNT('Math Scores'!$EV10:$FW10)=0,"",SUMIF('Math Scores'!$F$6:$IC$6,DD$4,'Math Scores'!$F10:$IC10))</f>
        <v>0</v>
      </c>
      <c r="DE9" s="143">
        <f>IF(COUNT('Math Scores'!$EV10:$FW10)=0,"",SUMIF('Math Scores'!$F$6:$IC$6,DE$4,'Math Scores'!$F10:$IC10))</f>
        <v>0</v>
      </c>
      <c r="DF9" s="143">
        <f>IF(COUNT('Math Scores'!$EV10:$FW10)=0,"",SUMIF('Math Scores'!$F$6:$IC$6,DF$4,'Math Scores'!$F10:$IC10))</f>
        <v>0</v>
      </c>
      <c r="DG9" s="143">
        <f>IF(COUNT('Math Scores'!$EV10:$FW10)=0,"",SUMIF('Math Scores'!$F$6:$IC$6,DG$4,'Math Scores'!$F10:$IC10))</f>
        <v>0</v>
      </c>
    </row>
    <row r="10" spans="1:111" x14ac:dyDescent="0.2">
      <c r="A10" s="35">
        <v>3</v>
      </c>
      <c r="B10" s="8" t="str">
        <f>'Math Scores'!B11</f>
        <v>Sana Begum</v>
      </c>
      <c r="C10" s="127" t="e">
        <f>IF(COUNT('Math Scores'!F11:HI11)=0, "", (SUMIF('Math Scores'!$F$5:$HI$5,"Yes",'Math Scores'!F11:HI11)/SUMIF('Math Scores'!$F$5:$HI$5,"Yes",'Math Scores'!$F$2:$HI$2)))</f>
        <v>#DIV/0!</v>
      </c>
      <c r="D10" s="36" t="e">
        <f>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v>#DIV/0!</v>
      </c>
      <c r="E10" s="78" t="e">
        <f t="shared" ref="E10:E73" si="12">IF(D10="","",IF(D10&gt;90%,"A1",IF(D10&gt;80%,"A2",IF(D10&gt;70%,"B1",IF(D10&gt;60%,"B2",IF(D10&gt;50%,"C1",IF(D10&gt;40%,"C2",IF(D10&gt;32%,"D",IF(D10&gt;20%,"E1","E2")))))))))</f>
        <v>#DIV/0!</v>
      </c>
      <c r="F10" s="36" t="e">
        <f t="shared" si="11"/>
        <v>#DIV/0!</v>
      </c>
      <c r="G10" s="87" t="e">
        <f>IF(OR(B10="",'Cover Sheet'!$AC$6=""),"",IF(('Cover Sheet'!$AC$6="2nd"),(VLOOKUP(ROUND((D10*100),0),Goals!$E$4:$H$104,2,TRUE)/100),IF(('Cover Sheet'!$AC$6="3rd"),(VLOOKUP(ROUND((D10*100),0),Goals!$E$4:$H$104,3,TRUE)/100),VLOOKUP(ROUND((D10*100),0),Goals!$E$4:$H$104,4,TRUE)/100)))</f>
        <v>#DIV/0!</v>
      </c>
      <c r="H10" s="143" t="str">
        <f>IF(COUNT('Math Scores'!$F11:$AC11)=0,"",SUMIF('Math Scores'!$F$6:$IC$6,H$4,'Math Scores'!$F11:$IC11))</f>
        <v/>
      </c>
      <c r="I10" s="143" t="str">
        <f>IF(COUNT('Math Scores'!$F11:$AC11)=0,"",SUMIF('Math Scores'!$F$6:$IC$6,I$4,'Math Scores'!$F11:$IC11))</f>
        <v/>
      </c>
      <c r="J10" s="143" t="str">
        <f>IF(COUNT('Math Scores'!$F11:$AC11)=0,"",SUMIF('Math Scores'!$F$6:$IC$6,J$4,'Math Scores'!$F11:$IC11))</f>
        <v/>
      </c>
      <c r="K10" s="143" t="str">
        <f>IF(COUNT('Math Scores'!$F11:$AC11)=0,"",SUMIF('Math Scores'!$F$6:$IC$6,K$4,'Math Scores'!$F11:$IC11))</f>
        <v/>
      </c>
      <c r="L10" s="143" t="str">
        <f>IF(COUNT('Math Scores'!$F11:$AC11)=0,"",SUMIF('Math Scores'!$F$6:$IC$6,L$4,'Math Scores'!$F11:$IC11))</f>
        <v/>
      </c>
      <c r="M10" s="143" t="str">
        <f>IF(COUNT('Math Scores'!$F11:$AC11)=0,"",SUMIF('Math Scores'!$F$6:$IC$6,M$4,'Math Scores'!$F11:$IC11))</f>
        <v/>
      </c>
      <c r="N10" s="143" t="str">
        <f>IF(COUNT('Math Scores'!$F11:$AC11)=0,"",SUMIF('Math Scores'!$F$6:$IC$6,N$4,'Math Scores'!$F11:$IC11))</f>
        <v/>
      </c>
      <c r="O10" s="143" t="str">
        <f>IF(COUNT('Math Scores'!$F11:$AC11)=0,"",SUMIF('Math Scores'!$F$6:$IC$6,O$4,'Math Scores'!$F11:$IC11))</f>
        <v/>
      </c>
      <c r="P10" s="143" t="str">
        <f>IF(COUNT('Math Scores'!$F11:$AC11)=0,"",SUMIF('Math Scores'!$F$6:$IC$6,P$4,'Math Scores'!$F11:$IC11))</f>
        <v/>
      </c>
      <c r="Q10" s="143" t="str">
        <f>IF(COUNT('Math Scores'!$F11:$AC11)=0,"",SUMIF('Math Scores'!$F$6:$IC$6,Q$4,'Math Scores'!$F11:$IC11))</f>
        <v/>
      </c>
      <c r="R10" s="143" t="str">
        <f>IF(COUNT('Math Scores'!$F11:$AC11)=0,"",SUMIF('Math Scores'!$F$6:$IC$6,R$4,'Math Scores'!$F11:$IC11))</f>
        <v/>
      </c>
      <c r="S10" s="143"/>
      <c r="T10" s="143"/>
      <c r="U10" s="143"/>
      <c r="V10" s="143"/>
      <c r="W10" s="143"/>
      <c r="X10" s="143" t="str">
        <f>IF(COUNT('Math Scores'!$AD11:$AZ11)=0,"",SUMIF('Math Scores'!$F$6:$IC$6,X$4,'Math Scores'!$F11:$IC11))</f>
        <v/>
      </c>
      <c r="Y10" s="143" t="str">
        <f>IF(COUNT('Math Scores'!$AD11:$AZ11)=0,"",SUMIF('Math Scores'!$F$6:$IC$6,Y$4,'Math Scores'!$F11:$IC11))</f>
        <v/>
      </c>
      <c r="Z10" s="143" t="str">
        <f>IF(COUNT('Math Scores'!$AD11:$AZ11)=0,"",SUMIF('Math Scores'!$F$6:$IC$6,Z$4,'Math Scores'!$F11:$IC11))</f>
        <v/>
      </c>
      <c r="AA10" s="143" t="str">
        <f>IF(COUNT('Math Scores'!$AD11:$AZ11)=0,"",SUMIF('Math Scores'!$F$6:$IC$6,AA$4,'Math Scores'!$F11:$IC11))</f>
        <v/>
      </c>
      <c r="AB10" s="143" t="str">
        <f>IF(COUNT('Math Scores'!$AD11:$AZ11)=0,"",SUMIF('Math Scores'!$F$6:$IC$6,AB$4,'Math Scores'!$F11:$IC11))</f>
        <v/>
      </c>
      <c r="AC10" s="143" t="str">
        <f>IF(COUNT('Math Scores'!$AD11:$AZ11)=0,"",SUMIF('Math Scores'!$F$6:$IC$6,AC$4,'Math Scores'!$F11:$IC11))</f>
        <v/>
      </c>
      <c r="AD10" s="143" t="str">
        <f>IF(COUNT('Math Scores'!$AD11:$AZ11)=0,"",SUMIF('Math Scores'!$F$6:$IC$6,AD$4,'Math Scores'!$F11:$IC11))</f>
        <v/>
      </c>
      <c r="AE10" s="143" t="str">
        <f>IF(COUNT('Math Scores'!$AD11:$AZ11)=0,"",SUMIF('Math Scores'!$F$6:$IC$6,AE$4,'Math Scores'!$F11:$IC11))</f>
        <v/>
      </c>
      <c r="AF10" s="143" t="str">
        <f>IF(COUNT('Math Scores'!$AD11:$AZ11)=0,"",SUMIF('Math Scores'!$F$6:$IC$6,AF$4,'Math Scores'!$F11:$IC11))</f>
        <v/>
      </c>
      <c r="AG10" s="143" t="str">
        <f>IF(COUNT('Math Scores'!$AD11:$AZ11)=0,"",SUMIF('Math Scores'!$F$6:$IC$6,AG$4,'Math Scores'!$F11:$IC11))</f>
        <v/>
      </c>
      <c r="AH10" s="143" t="str">
        <f>IF(COUNT('Math Scores'!$AD11:$AZ11)=0,"",SUMIF('Math Scores'!$F$6:$IC$6,AH$4,'Math Scores'!$F11:$IC11))</f>
        <v/>
      </c>
      <c r="AI10" s="143" t="str">
        <f>IF(COUNT('Math Scores'!$AD11:$AZ11)=0,"",SUMIF('Math Scores'!$F$6:$IC$6,AI$4,'Math Scores'!$F11:$IC11))</f>
        <v/>
      </c>
      <c r="AJ10" s="143" t="str">
        <f>IF(COUNT('Math Scores'!$BA11:$BY11)=0,"",SUMIF('Math Scores'!$F$6:$IC$6,AJ$4,'Math Scores'!$F11:$IC11))</f>
        <v/>
      </c>
      <c r="AK10" s="143" t="str">
        <f>IF(COUNT('Math Scores'!$BA11:$BY11)=0,"",SUMIF('Math Scores'!$F$6:$IC$6,AK$4,'Math Scores'!$F11:$IC11))</f>
        <v/>
      </c>
      <c r="AL10" s="143" t="str">
        <f>IF(COUNT('Math Scores'!$BA11:$BY11)=0,"",SUMIF('Math Scores'!$F$6:$IC$6,AL$4,'Math Scores'!$F11:$IC11))</f>
        <v/>
      </c>
      <c r="AM10" s="143" t="str">
        <f>IF(COUNT('Math Scores'!$BA11:$BY11)=0,"",SUMIF('Math Scores'!$F$6:$IC$6,AM$4,'Math Scores'!$F11:$IC11))</f>
        <v/>
      </c>
      <c r="AN10" s="143" t="str">
        <f>IF(COUNT('Math Scores'!$BA11:$BY11)=0,"",SUMIF('Math Scores'!$F$6:$IC$6,AN$4,'Math Scores'!$F11:$IC11))</f>
        <v/>
      </c>
      <c r="AO10" s="143" t="str">
        <f>IF(COUNT('Math Scores'!$BA11:$BY11)=0,"",SUMIF('Math Scores'!$F$6:$IC$6,AO$4,'Math Scores'!$F11:$IC11))</f>
        <v/>
      </c>
      <c r="AP10" s="143" t="str">
        <f>IF(COUNT('Math Scores'!$BA11:$BY11)=0,"",SUMIF('Math Scores'!$F$6:$IC$6,AP$4,'Math Scores'!$F11:$IC11))</f>
        <v/>
      </c>
      <c r="AQ10" s="143" t="str">
        <f>IF(COUNT('Math Scores'!$BA11:$BY11)=0,"",SUMIF('Math Scores'!$F$6:$IC$6,AQ$4,'Math Scores'!$F11:$IC11))</f>
        <v/>
      </c>
      <c r="AR10" s="143" t="str">
        <f>IF(COUNT('Math Scores'!$BA11:$BY11)=0,"",SUMIF('Math Scores'!$F$6:$IC$6,AR$4,'Math Scores'!$F11:$IC11))</f>
        <v/>
      </c>
      <c r="AS10" s="143" t="str">
        <f>IF(COUNT('Math Scores'!$BA11:$BY11)=0,"",SUMIF('Math Scores'!$F$6:$IC$6,AS$4,'Math Scores'!$F11:$IC11))</f>
        <v/>
      </c>
      <c r="AT10" s="143" t="str">
        <f>IF(COUNT('Math Scores'!$BA11:$BY11)=0,"",SUMIF('Math Scores'!$F$6:$IC$6,AT$4,'Math Scores'!$F11:$IC11))</f>
        <v/>
      </c>
      <c r="AU10" s="143" t="str">
        <f>IF(COUNT('Math Scores'!$BA11:$BY11)=0,"",SUMIF('Math Scores'!$F$6:$IC$6,AU$4,'Math Scores'!$F11:$IC11))</f>
        <v/>
      </c>
      <c r="AV10" s="143" t="str">
        <f>IF(COUNT('Math Scores'!$BA11:$BY11)=0,"",SUMIF('Math Scores'!$F$6:$IC$6,AV$4,'Math Scores'!$F11:$IC11))</f>
        <v/>
      </c>
      <c r="AW10" s="143" t="str">
        <f>IF(COUNT('Math Scores'!$BA11:$BY11)=0,"",SUMIF('Math Scores'!$F$6:$IC$6,AW$4,'Math Scores'!$F11:$IC11))</f>
        <v/>
      </c>
      <c r="AX10" s="143" t="str">
        <f>IF(COUNT('Math Scores'!$BZ11:$CW11)=0,"",SUMIF('Math Scores'!$F$6:$IC$6,AX$4,'Math Scores'!$F11:$IC11))</f>
        <v/>
      </c>
      <c r="AY10" s="143" t="str">
        <f>IF(COUNT('Math Scores'!$BZ11:$CW11)=0,"",SUMIF('Math Scores'!$F$6:$IC$6,AY$4,'Math Scores'!$F11:$IC11))</f>
        <v/>
      </c>
      <c r="AZ10" s="143" t="str">
        <f>IF(COUNT('Math Scores'!$BZ11:$CW11)=0,"",SUMIF('Math Scores'!$F$6:$IC$6,AZ$4,'Math Scores'!$F11:$IC11))</f>
        <v/>
      </c>
      <c r="BA10" s="143" t="str">
        <f>IF(COUNT('Math Scores'!$BZ11:$CW11)=0,"",SUMIF('Math Scores'!$F$6:$IC$6,BA$4,'Math Scores'!$F11:$IC11))</f>
        <v/>
      </c>
      <c r="BB10" s="143" t="str">
        <f>IF(COUNT('Math Scores'!$BZ11:$CW11)=0,"",SUMIF('Math Scores'!$F$6:$IC$6,BB$4,'Math Scores'!$F11:$IC11))</f>
        <v/>
      </c>
      <c r="BC10" s="143" t="str">
        <f>IF(COUNT('Math Scores'!$BZ11:$CW11)=0,"",SUMIF('Math Scores'!$F$6:$IC$6,BC$4,'Math Scores'!$F11:$IC11))</f>
        <v/>
      </c>
      <c r="BD10" s="143" t="str">
        <f>IF(COUNT('Math Scores'!$BZ11:$CW11)=0,"",SUMIF('Math Scores'!$F$6:$IC$6,BD$4,'Math Scores'!$F11:$IC11))</f>
        <v/>
      </c>
      <c r="BE10" s="143" t="str">
        <f>IF(COUNT('Math Scores'!$BZ11:$CW11)=0,"",SUMIF('Math Scores'!$F$6:$IC$6,BE$4,'Math Scores'!$F11:$IC11))</f>
        <v/>
      </c>
      <c r="BF10" s="143" t="str">
        <f>IF(COUNT('Math Scores'!$BZ11:$CW11)=0,"",SUMIF('Math Scores'!$F$6:$IC$6,BF$4,'Math Scores'!$F11:$IC11))</f>
        <v/>
      </c>
      <c r="BG10" s="143" t="str">
        <f>IF(COUNT('Math Scores'!$BZ11:$CW11)=0,"",SUMIF('Math Scores'!$F$6:$IC$6,BG$4,'Math Scores'!$F11:$IC11))</f>
        <v/>
      </c>
      <c r="BH10" s="143" t="str">
        <f>IF(COUNT('Math Scores'!$BZ11:$CW11)=0,"",SUMIF('Math Scores'!$F$6:$IC$6,BH$4,'Math Scores'!$F11:$IC11))</f>
        <v/>
      </c>
      <c r="BI10" s="143" t="str">
        <f>IF(COUNT('Math Scores'!$BZ11:$CW11)=0,"",SUMIF('Math Scores'!$F$6:$IC$6,BI$4,'Math Scores'!$F11:$IC11))</f>
        <v/>
      </c>
      <c r="BJ10" s="143" t="str">
        <f>IF(COUNT('Math Scores'!$BZ11:$CW11)=0,"",SUMIF('Math Scores'!$F$6:$IC$6,BJ$4,'Math Scores'!$F11:$IC11))</f>
        <v/>
      </c>
      <c r="BK10" s="143" t="str">
        <f>IF(COUNT('Math Scores'!$BZ11:$CW11)=0,"",SUMIF('Math Scores'!$F$6:$IC$6,BK$4,'Math Scores'!$F11:$IC11))</f>
        <v/>
      </c>
      <c r="BL10" s="143">
        <f>IF(COUNT('Math Scores'!$CX11:$DU11)=0,"",SUMIF('Math Scores'!$F$6:$IC$6,BL$4,'Math Scores'!$F11:$IC11))</f>
        <v>0</v>
      </c>
      <c r="BM10" s="143">
        <f>IF(COUNT('Math Scores'!$CX11:$DU11)=0,"",SUMIF('Math Scores'!$F$6:$IC$6,BM$4,'Math Scores'!$F11:$IC11))</f>
        <v>0</v>
      </c>
      <c r="BN10" s="143">
        <f>IF(COUNT('Math Scores'!$CX11:$DU11)=0,"",SUMIF('Math Scores'!$F$6:$IC$6,BN$4,'Math Scores'!$F11:$IC11))</f>
        <v>0</v>
      </c>
      <c r="BO10" s="143">
        <f>IF(COUNT('Math Scores'!$CX11:$DU11)=0,"",SUMIF('Math Scores'!$F$6:$IC$6,BO$4,'Math Scores'!$F11:$IC11))</f>
        <v>0</v>
      </c>
      <c r="BP10" s="143">
        <f>IF(COUNT('Math Scores'!$CX11:$DU11)=0,"",SUMIF('Math Scores'!$F$6:$IC$6,BP$4,'Math Scores'!$F11:$IC11))</f>
        <v>0</v>
      </c>
      <c r="BQ10" s="143">
        <f>IF(COUNT('Math Scores'!$CX11:$DU11)=0,"",SUMIF('Math Scores'!$F$6:$IC$6,BQ$4,'Math Scores'!$F11:$IC11))</f>
        <v>0</v>
      </c>
      <c r="BR10" s="143">
        <f>IF(COUNT('Math Scores'!$CX11:$DU11)=0,"",SUMIF('Math Scores'!$F$6:$IC$6,BR$4,'Math Scores'!$F11:$IC11))</f>
        <v>0</v>
      </c>
      <c r="BS10" s="143">
        <f>IF(COUNT('Math Scores'!$CX11:$DU11)=0,"",SUMIF('Math Scores'!$F$6:$IC$6,BS$4,'Math Scores'!$F11:$IC11))</f>
        <v>0</v>
      </c>
      <c r="BT10" s="143">
        <f>IF(COUNT('Math Scores'!$CX11:$DU11)=0,"",SUMIF('Math Scores'!$F$6:$IC$6,BT$4,'Math Scores'!$F11:$IC11))</f>
        <v>0</v>
      </c>
      <c r="BU10" s="143">
        <f>IF(COUNT('Math Scores'!$CX11:$DU11)=0,"",SUMIF('Math Scores'!$F$6:$IC$6,BU$4,'Math Scores'!$F11:$IC11))</f>
        <v>0</v>
      </c>
      <c r="BV10" s="143">
        <f>IF(COUNT('Math Scores'!$CX11:$DU11)=0,"",SUMIF('Math Scores'!$F$6:$IC$6,BV$4,'Math Scores'!$F11:$IC11))</f>
        <v>0</v>
      </c>
      <c r="BW10" s="143">
        <f>IF(COUNT('Math Scores'!$CX11:$DU11)=0,"",SUMIF('Math Scores'!$F$6:$IC$6,BW$4,'Math Scores'!$F11:$IC11))</f>
        <v>0</v>
      </c>
      <c r="BX10" s="143">
        <f>IF(COUNT('Math Scores'!$CX11:$DU11)=0,"",SUMIF('Math Scores'!$F$6:$IC$6,BX$4,'Math Scores'!$F11:$IC11))</f>
        <v>0</v>
      </c>
      <c r="BY10" s="143">
        <f>IF(COUNT('Math Scores'!$CX11:$DU11)=0,"",SUMIF('Math Scores'!$F$6:$IC$6,BY$4,'Math Scores'!$F11:$IC11))</f>
        <v>0</v>
      </c>
      <c r="BZ10" s="143">
        <f>IF(COUNT('Math Scores'!$CX11:$DU11)=0,"",SUMIF('Math Scores'!$F$6:$IC$6,BZ$4,'Math Scores'!$F11:$IC11))</f>
        <v>0</v>
      </c>
      <c r="CA10" s="143">
        <f>IF(COUNT('Math Scores'!$CX11:$DU11)=0,"",SUMIF('Math Scores'!$F$6:$IC$6,CA$4,'Math Scores'!$F11:$IC11))</f>
        <v>0</v>
      </c>
      <c r="CB10" s="143">
        <f>IF(COUNT('Math Scores'!$CX11:$DU11)=0,"",SUMIF('Math Scores'!$F$6:$IC$6,CB$4,'Math Scores'!$F11:$IC11))</f>
        <v>0</v>
      </c>
      <c r="CC10" s="143">
        <f>IF(COUNT('Math Scores'!$CX11:$DU11)=0,"",SUMIF('Math Scores'!$F$6:$IC$6,CC$4,'Math Scores'!$F11:$IC11))</f>
        <v>0</v>
      </c>
      <c r="CD10" s="143">
        <f>IF(COUNT('Math Scores'!$DV11:$EU11)=0,"",SUMIF('Math Scores'!$F$6:$IC$6,CD$4,'Math Scores'!$F11:$IC11))</f>
        <v>0</v>
      </c>
      <c r="CE10" s="143">
        <f>IF(COUNT('Math Scores'!$DV11:$EU11)=0,"",SUMIF('Math Scores'!$F$6:$IC$6,CE$4,'Math Scores'!$F11:$IC11))</f>
        <v>0</v>
      </c>
      <c r="CF10" s="143">
        <f>IF(COUNT('Math Scores'!$DV11:$EU11)=0,"",SUMIF('Math Scores'!$F$6:$IC$6,CF$4,'Math Scores'!$F11:$IC11))</f>
        <v>0</v>
      </c>
      <c r="CG10" s="143">
        <f>IF(COUNT('Math Scores'!$DV11:$EU11)=0,"",SUMIF('Math Scores'!$F$6:$IC$6,CG$4,'Math Scores'!$F11:$IC11))</f>
        <v>0</v>
      </c>
      <c r="CH10" s="143">
        <f>IF(COUNT('Math Scores'!$DV11:$EU11)=0,"",SUMIF('Math Scores'!$F$6:$IC$6,CH$4,'Math Scores'!$F11:$IC11))</f>
        <v>0</v>
      </c>
      <c r="CI10" s="143">
        <f>IF(COUNT('Math Scores'!$DV11:$EU11)=0,"",SUMIF('Math Scores'!$F$6:$IC$6,CI$4,'Math Scores'!$F11:$IC11))</f>
        <v>0</v>
      </c>
      <c r="CJ10" s="143">
        <f>IF(COUNT('Math Scores'!$DV11:$EU11)=0,"",SUMIF('Math Scores'!$F$6:$IC$6,CJ$4,'Math Scores'!$F11:$IC11))</f>
        <v>0</v>
      </c>
      <c r="CK10" s="143">
        <f>IF(COUNT('Math Scores'!$DV11:$EU11)=0,"",SUMIF('Math Scores'!$F$6:$IC$6,CK$4,'Math Scores'!$F11:$IC11))</f>
        <v>0</v>
      </c>
      <c r="CL10" s="143">
        <f>IF(COUNT('Math Scores'!$DV11:$EU11)=0,"",SUMIF('Math Scores'!$F$6:$IC$6,CL$4,'Math Scores'!$F11:$IC11))</f>
        <v>0</v>
      </c>
      <c r="CM10" s="143">
        <f>IF(COUNT('Math Scores'!$DV11:$EU11)=0,"",SUMIF('Math Scores'!$F$6:$IC$6,CM$4,'Math Scores'!$F11:$IC11))</f>
        <v>0</v>
      </c>
      <c r="CN10" s="143">
        <f>IF(COUNT('Math Scores'!$DV11:$EU11)=0,"",SUMIF('Math Scores'!$F$6:$IC$6,CN$4,'Math Scores'!$F11:$IC11))</f>
        <v>0</v>
      </c>
      <c r="CO10" s="143">
        <f>IF(COUNT('Math Scores'!$DV11:$EU11)=0,"",SUMIF('Math Scores'!$F$6:$IC$6,CO$4,'Math Scores'!$F11:$IC11))</f>
        <v>0</v>
      </c>
      <c r="CP10" s="143">
        <f>IF(COUNT('Math Scores'!$DV11:$EU11)=0,"",SUMIF('Math Scores'!$F$6:$IC$6,CP$4,'Math Scores'!$F11:$IC11))</f>
        <v>0</v>
      </c>
      <c r="CQ10" s="143">
        <f>IF(COUNT('Math Scores'!$DV11:$EU11)=0,"",SUMIF('Math Scores'!$F$6:$IC$6,CQ$4,'Math Scores'!$F11:$IC11))</f>
        <v>0</v>
      </c>
      <c r="CR10" s="143">
        <f>IF(COUNT('Math Scores'!$DV11:$EU11)=0,"",SUMIF('Math Scores'!$F$6:$IC$6,CR$4,'Math Scores'!$F11:$IC11))</f>
        <v>0</v>
      </c>
      <c r="CS10" s="143">
        <f>IF(COUNT('Math Scores'!$DV11:$EU11)=0,"",SUMIF('Math Scores'!$F$6:$IC$6,CS$4,'Math Scores'!$F11:$IC11))</f>
        <v>0</v>
      </c>
      <c r="CT10" s="143">
        <f>IF(COUNT('Math Scores'!$EV11:$FW11)=0,"",SUMIF('Math Scores'!$F$6:$IC$6,CT$4,'Math Scores'!$F11:$IC11))</f>
        <v>0</v>
      </c>
      <c r="CU10" s="143">
        <f>IF(COUNT('Math Scores'!$EV11:$FW11)=0,"",SUMIF('Math Scores'!$F$6:$IC$6,CU$4,'Math Scores'!$F11:$IC11))</f>
        <v>0</v>
      </c>
      <c r="CV10" s="143">
        <f>IF(COUNT('Math Scores'!$EV11:$FW11)=0,"",SUMIF('Math Scores'!$F$6:$IC$6,CV$4,'Math Scores'!$F11:$IC11))</f>
        <v>0</v>
      </c>
      <c r="CW10" s="143">
        <f>IF(COUNT('Math Scores'!$EV11:$FW11)=0,"",SUMIF('Math Scores'!$F$6:$IC$6,CW$4,'Math Scores'!$F11:$IC11))</f>
        <v>0</v>
      </c>
      <c r="CX10" s="143">
        <f>IF(COUNT('Math Scores'!$EV11:$FW11)=0,"",SUMIF('Math Scores'!$F$6:$IC$6,CX$4,'Math Scores'!$F11:$IC11))</f>
        <v>0</v>
      </c>
      <c r="CY10" s="143">
        <f>IF(COUNT('Math Scores'!$EV11:$FW11)=0,"",SUMIF('Math Scores'!$F$6:$IC$6,CY$4,'Math Scores'!$F11:$IC11))</f>
        <v>0</v>
      </c>
      <c r="CZ10" s="143">
        <f>IF(COUNT('Math Scores'!$EV11:$FW11)=0,"",SUMIF('Math Scores'!$F$6:$IC$6,CZ$4,'Math Scores'!$F11:$IC11))</f>
        <v>0</v>
      </c>
      <c r="DA10" s="143">
        <f>IF(COUNT('Math Scores'!$EV11:$FW11)=0,"",SUMIF('Math Scores'!$F$6:$IC$6,DA$4,'Math Scores'!$F11:$IC11))</f>
        <v>0</v>
      </c>
      <c r="DB10" s="143">
        <f>IF(COUNT('Math Scores'!$EV11:$FW11)=0,"",SUMIF('Math Scores'!$F$6:$IC$6,DB$4,'Math Scores'!$F11:$IC11))</f>
        <v>0</v>
      </c>
      <c r="DC10" s="143">
        <f>IF(COUNT('Math Scores'!$EV11:$FW11)=0,"",SUMIF('Math Scores'!$F$6:$IC$6,DC$4,'Math Scores'!$F11:$IC11))</f>
        <v>0</v>
      </c>
      <c r="DD10" s="143">
        <f>IF(COUNT('Math Scores'!$EV11:$FW11)=0,"",SUMIF('Math Scores'!$F$6:$IC$6,DD$4,'Math Scores'!$F11:$IC11))</f>
        <v>0</v>
      </c>
      <c r="DE10" s="143">
        <f>IF(COUNT('Math Scores'!$EV11:$FW11)=0,"",SUMIF('Math Scores'!$F$6:$IC$6,DE$4,'Math Scores'!$F11:$IC11))</f>
        <v>0</v>
      </c>
      <c r="DF10" s="143">
        <f>IF(COUNT('Math Scores'!$EV11:$FW11)=0,"",SUMIF('Math Scores'!$F$6:$IC$6,DF$4,'Math Scores'!$F11:$IC11))</f>
        <v>0</v>
      </c>
      <c r="DG10" s="143">
        <f>IF(COUNT('Math Scores'!$EV11:$FW11)=0,"",SUMIF('Math Scores'!$F$6:$IC$6,DG$4,'Math Scores'!$F11:$IC11))</f>
        <v>0</v>
      </c>
    </row>
    <row r="11" spans="1:111" x14ac:dyDescent="0.2">
      <c r="A11" s="35">
        <v>4</v>
      </c>
      <c r="B11" s="8" t="str">
        <f>'Math Scores'!B12</f>
        <v>Yogesh Raj</v>
      </c>
      <c r="C11" s="127" t="e">
        <f>IF(COUNT('Math Scores'!F12:HI12)=0, "", (SUMIF('Math Scores'!$F$5:$HI$5,"Yes",'Math Scores'!F12:HI12)/SUMIF('Math Scores'!$F$5:$HI$5,"Yes",'Math Scores'!$F$2:$HI$2)))</f>
        <v>#DIV/0!</v>
      </c>
      <c r="D11" s="36" t="e">
        <f>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v>#DIV/0!</v>
      </c>
      <c r="E11" s="78" t="e">
        <f t="shared" si="12"/>
        <v>#DIV/0!</v>
      </c>
      <c r="F11" s="36" t="e">
        <f t="shared" si="11"/>
        <v>#DIV/0!</v>
      </c>
      <c r="G11" s="87" t="e">
        <f>IF(OR(B11="",'Cover Sheet'!$AC$6=""),"",IF(('Cover Sheet'!$AC$6="2nd"),(VLOOKUP(ROUND((D11*100),0),Goals!$E$4:$H$104,2,TRUE)/100),IF(('Cover Sheet'!$AC$6="3rd"),(VLOOKUP(ROUND((D11*100),0),Goals!$E$4:$H$104,3,TRUE)/100),VLOOKUP(ROUND((D11*100),0),Goals!$E$4:$H$104,4,TRUE)/100)))</f>
        <v>#DIV/0!</v>
      </c>
      <c r="H11" s="143" t="str">
        <f>IF(COUNT('Math Scores'!$F12:$AC12)=0,"",SUMIF('Math Scores'!$F$6:$IC$6,H$4,'Math Scores'!$F12:$IC12))</f>
        <v/>
      </c>
      <c r="I11" s="143" t="str">
        <f>IF(COUNT('Math Scores'!$F12:$AC12)=0,"",SUMIF('Math Scores'!$F$6:$IC$6,I$4,'Math Scores'!$F12:$IC12))</f>
        <v/>
      </c>
      <c r="J11" s="143" t="str">
        <f>IF(COUNT('Math Scores'!$F12:$AC12)=0,"",SUMIF('Math Scores'!$F$6:$IC$6,J$4,'Math Scores'!$F12:$IC12))</f>
        <v/>
      </c>
      <c r="K11" s="143" t="str">
        <f>IF(COUNT('Math Scores'!$F12:$AC12)=0,"",SUMIF('Math Scores'!$F$6:$IC$6,K$4,'Math Scores'!$F12:$IC12))</f>
        <v/>
      </c>
      <c r="L11" s="143" t="str">
        <f>IF(COUNT('Math Scores'!$F12:$AC12)=0,"",SUMIF('Math Scores'!$F$6:$IC$6,L$4,'Math Scores'!$F12:$IC12))</f>
        <v/>
      </c>
      <c r="M11" s="143" t="str">
        <f>IF(COUNT('Math Scores'!$F12:$AC12)=0,"",SUMIF('Math Scores'!$F$6:$IC$6,M$4,'Math Scores'!$F12:$IC12))</f>
        <v/>
      </c>
      <c r="N11" s="143" t="str">
        <f>IF(COUNT('Math Scores'!$F12:$AC12)=0,"",SUMIF('Math Scores'!$F$6:$IC$6,N$4,'Math Scores'!$F12:$IC12))</f>
        <v/>
      </c>
      <c r="O11" s="143" t="str">
        <f>IF(COUNT('Math Scores'!$F12:$AC12)=0,"",SUMIF('Math Scores'!$F$6:$IC$6,O$4,'Math Scores'!$F12:$IC12))</f>
        <v/>
      </c>
      <c r="P11" s="143" t="str">
        <f>IF(COUNT('Math Scores'!$F12:$AC12)=0,"",SUMIF('Math Scores'!$F$6:$IC$6,P$4,'Math Scores'!$F12:$IC12))</f>
        <v/>
      </c>
      <c r="Q11" s="143" t="str">
        <f>IF(COUNT('Math Scores'!$F12:$AC12)=0,"",SUMIF('Math Scores'!$F$6:$IC$6,Q$4,'Math Scores'!$F12:$IC12))</f>
        <v/>
      </c>
      <c r="R11" s="143" t="str">
        <f>IF(COUNT('Math Scores'!$F12:$AC12)=0,"",SUMIF('Math Scores'!$F$6:$IC$6,R$4,'Math Scores'!$F12:$IC12))</f>
        <v/>
      </c>
      <c r="S11" s="143"/>
      <c r="T11" s="143"/>
      <c r="U11" s="143"/>
      <c r="V11" s="143"/>
      <c r="W11" s="143"/>
      <c r="X11" s="143" t="str">
        <f>IF(COUNT('Math Scores'!$AD12:$AZ12)=0,"",SUMIF('Math Scores'!$F$6:$IC$6,X$4,'Math Scores'!$F12:$IC12))</f>
        <v/>
      </c>
      <c r="Y11" s="143" t="str">
        <f>IF(COUNT('Math Scores'!$AD12:$AZ12)=0,"",SUMIF('Math Scores'!$F$6:$IC$6,Y$4,'Math Scores'!$F12:$IC12))</f>
        <v/>
      </c>
      <c r="Z11" s="143" t="str">
        <f>IF(COUNT('Math Scores'!$AD12:$AZ12)=0,"",SUMIF('Math Scores'!$F$6:$IC$6,Z$4,'Math Scores'!$F12:$IC12))</f>
        <v/>
      </c>
      <c r="AA11" s="143" t="str">
        <f>IF(COUNT('Math Scores'!$AD12:$AZ12)=0,"",SUMIF('Math Scores'!$F$6:$IC$6,AA$4,'Math Scores'!$F12:$IC12))</f>
        <v/>
      </c>
      <c r="AB11" s="143" t="str">
        <f>IF(COUNT('Math Scores'!$AD12:$AZ12)=0,"",SUMIF('Math Scores'!$F$6:$IC$6,AB$4,'Math Scores'!$F12:$IC12))</f>
        <v/>
      </c>
      <c r="AC11" s="143" t="str">
        <f>IF(COUNT('Math Scores'!$AD12:$AZ12)=0,"",SUMIF('Math Scores'!$F$6:$IC$6,AC$4,'Math Scores'!$F12:$IC12))</f>
        <v/>
      </c>
      <c r="AD11" s="143" t="str">
        <f>IF(COUNT('Math Scores'!$AD12:$AZ12)=0,"",SUMIF('Math Scores'!$F$6:$IC$6,AD$4,'Math Scores'!$F12:$IC12))</f>
        <v/>
      </c>
      <c r="AE11" s="143" t="str">
        <f>IF(COUNT('Math Scores'!$AD12:$AZ12)=0,"",SUMIF('Math Scores'!$F$6:$IC$6,AE$4,'Math Scores'!$F12:$IC12))</f>
        <v/>
      </c>
      <c r="AF11" s="143" t="str">
        <f>IF(COUNT('Math Scores'!$AD12:$AZ12)=0,"",SUMIF('Math Scores'!$F$6:$IC$6,AF$4,'Math Scores'!$F12:$IC12))</f>
        <v/>
      </c>
      <c r="AG11" s="143" t="str">
        <f>IF(COUNT('Math Scores'!$AD12:$AZ12)=0,"",SUMIF('Math Scores'!$F$6:$IC$6,AG$4,'Math Scores'!$F12:$IC12))</f>
        <v/>
      </c>
      <c r="AH11" s="143" t="str">
        <f>IF(COUNT('Math Scores'!$AD12:$AZ12)=0,"",SUMIF('Math Scores'!$F$6:$IC$6,AH$4,'Math Scores'!$F12:$IC12))</f>
        <v/>
      </c>
      <c r="AI11" s="143" t="str">
        <f>IF(COUNT('Math Scores'!$AD12:$AZ12)=0,"",SUMIF('Math Scores'!$F$6:$IC$6,AI$4,'Math Scores'!$F12:$IC12))</f>
        <v/>
      </c>
      <c r="AJ11" s="143" t="str">
        <f>IF(COUNT('Math Scores'!$BA12:$BY12)=0,"",SUMIF('Math Scores'!$F$6:$IC$6,AJ$4,'Math Scores'!$F12:$IC12))</f>
        <v/>
      </c>
      <c r="AK11" s="143" t="str">
        <f>IF(COUNT('Math Scores'!$BA12:$BY12)=0,"",SUMIF('Math Scores'!$F$6:$IC$6,AK$4,'Math Scores'!$F12:$IC12))</f>
        <v/>
      </c>
      <c r="AL11" s="143" t="str">
        <f>IF(COUNT('Math Scores'!$BA12:$BY12)=0,"",SUMIF('Math Scores'!$F$6:$IC$6,AL$4,'Math Scores'!$F12:$IC12))</f>
        <v/>
      </c>
      <c r="AM11" s="143" t="str">
        <f>IF(COUNT('Math Scores'!$BA12:$BY12)=0,"",SUMIF('Math Scores'!$F$6:$IC$6,AM$4,'Math Scores'!$F12:$IC12))</f>
        <v/>
      </c>
      <c r="AN11" s="143" t="str">
        <f>IF(COUNT('Math Scores'!$BA12:$BY12)=0,"",SUMIF('Math Scores'!$F$6:$IC$6,AN$4,'Math Scores'!$F12:$IC12))</f>
        <v/>
      </c>
      <c r="AO11" s="143" t="str">
        <f>IF(COUNT('Math Scores'!$BA12:$BY12)=0,"",SUMIF('Math Scores'!$F$6:$IC$6,AO$4,'Math Scores'!$F12:$IC12))</f>
        <v/>
      </c>
      <c r="AP11" s="143" t="str">
        <f>IF(COUNT('Math Scores'!$BA12:$BY12)=0,"",SUMIF('Math Scores'!$F$6:$IC$6,AP$4,'Math Scores'!$F12:$IC12))</f>
        <v/>
      </c>
      <c r="AQ11" s="143" t="str">
        <f>IF(COUNT('Math Scores'!$BA12:$BY12)=0,"",SUMIF('Math Scores'!$F$6:$IC$6,AQ$4,'Math Scores'!$F12:$IC12))</f>
        <v/>
      </c>
      <c r="AR11" s="143" t="str">
        <f>IF(COUNT('Math Scores'!$BA12:$BY12)=0,"",SUMIF('Math Scores'!$F$6:$IC$6,AR$4,'Math Scores'!$F12:$IC12))</f>
        <v/>
      </c>
      <c r="AS11" s="143" t="str">
        <f>IF(COUNT('Math Scores'!$BA12:$BY12)=0,"",SUMIF('Math Scores'!$F$6:$IC$6,AS$4,'Math Scores'!$F12:$IC12))</f>
        <v/>
      </c>
      <c r="AT11" s="143" t="str">
        <f>IF(COUNT('Math Scores'!$BA12:$BY12)=0,"",SUMIF('Math Scores'!$F$6:$IC$6,AT$4,'Math Scores'!$F12:$IC12))</f>
        <v/>
      </c>
      <c r="AU11" s="143" t="str">
        <f>IF(COUNT('Math Scores'!$BA12:$BY12)=0,"",SUMIF('Math Scores'!$F$6:$IC$6,AU$4,'Math Scores'!$F12:$IC12))</f>
        <v/>
      </c>
      <c r="AV11" s="143" t="str">
        <f>IF(COUNT('Math Scores'!$BA12:$BY12)=0,"",SUMIF('Math Scores'!$F$6:$IC$6,AV$4,'Math Scores'!$F12:$IC12))</f>
        <v/>
      </c>
      <c r="AW11" s="143" t="str">
        <f>IF(COUNT('Math Scores'!$BA12:$BY12)=0,"",SUMIF('Math Scores'!$F$6:$IC$6,AW$4,'Math Scores'!$F12:$IC12))</f>
        <v/>
      </c>
      <c r="AX11" s="143" t="str">
        <f>IF(COUNT('Math Scores'!$BZ12:$CW12)=0,"",SUMIF('Math Scores'!$F$6:$IC$6,AX$4,'Math Scores'!$F12:$IC12))</f>
        <v/>
      </c>
      <c r="AY11" s="143" t="str">
        <f>IF(COUNT('Math Scores'!$BZ12:$CW12)=0,"",SUMIF('Math Scores'!$F$6:$IC$6,AY$4,'Math Scores'!$F12:$IC12))</f>
        <v/>
      </c>
      <c r="AZ11" s="143" t="str">
        <f>IF(COUNT('Math Scores'!$BZ12:$CW12)=0,"",SUMIF('Math Scores'!$F$6:$IC$6,AZ$4,'Math Scores'!$F12:$IC12))</f>
        <v/>
      </c>
      <c r="BA11" s="143" t="str">
        <f>IF(COUNT('Math Scores'!$BZ12:$CW12)=0,"",SUMIF('Math Scores'!$F$6:$IC$6,BA$4,'Math Scores'!$F12:$IC12))</f>
        <v/>
      </c>
      <c r="BB11" s="143" t="str">
        <f>IF(COUNT('Math Scores'!$BZ12:$CW12)=0,"",SUMIF('Math Scores'!$F$6:$IC$6,BB$4,'Math Scores'!$F12:$IC12))</f>
        <v/>
      </c>
      <c r="BC11" s="143" t="str">
        <f>IF(COUNT('Math Scores'!$BZ12:$CW12)=0,"",SUMIF('Math Scores'!$F$6:$IC$6,BC$4,'Math Scores'!$F12:$IC12))</f>
        <v/>
      </c>
      <c r="BD11" s="143" t="str">
        <f>IF(COUNT('Math Scores'!$BZ12:$CW12)=0,"",SUMIF('Math Scores'!$F$6:$IC$6,BD$4,'Math Scores'!$F12:$IC12))</f>
        <v/>
      </c>
      <c r="BE11" s="143" t="str">
        <f>IF(COUNT('Math Scores'!$BZ12:$CW12)=0,"",SUMIF('Math Scores'!$F$6:$IC$6,BE$4,'Math Scores'!$F12:$IC12))</f>
        <v/>
      </c>
      <c r="BF11" s="143" t="str">
        <f>IF(COUNT('Math Scores'!$BZ12:$CW12)=0,"",SUMIF('Math Scores'!$F$6:$IC$6,BF$4,'Math Scores'!$F12:$IC12))</f>
        <v/>
      </c>
      <c r="BG11" s="143" t="str">
        <f>IF(COUNT('Math Scores'!$BZ12:$CW12)=0,"",SUMIF('Math Scores'!$F$6:$IC$6,BG$4,'Math Scores'!$F12:$IC12))</f>
        <v/>
      </c>
      <c r="BH11" s="143" t="str">
        <f>IF(COUNT('Math Scores'!$BZ12:$CW12)=0,"",SUMIF('Math Scores'!$F$6:$IC$6,BH$4,'Math Scores'!$F12:$IC12))</f>
        <v/>
      </c>
      <c r="BI11" s="143" t="str">
        <f>IF(COUNT('Math Scores'!$BZ12:$CW12)=0,"",SUMIF('Math Scores'!$F$6:$IC$6,BI$4,'Math Scores'!$F12:$IC12))</f>
        <v/>
      </c>
      <c r="BJ11" s="143" t="str">
        <f>IF(COUNT('Math Scores'!$BZ12:$CW12)=0,"",SUMIF('Math Scores'!$F$6:$IC$6,BJ$4,'Math Scores'!$F12:$IC12))</f>
        <v/>
      </c>
      <c r="BK11" s="143" t="str">
        <f>IF(COUNT('Math Scores'!$BZ12:$CW12)=0,"",SUMIF('Math Scores'!$F$6:$IC$6,BK$4,'Math Scores'!$F12:$IC12))</f>
        <v/>
      </c>
      <c r="BL11" s="143">
        <f>IF(COUNT('Math Scores'!$CX12:$DU12)=0,"",SUMIF('Math Scores'!$F$6:$IC$6,BL$4,'Math Scores'!$F12:$IC12))</f>
        <v>0</v>
      </c>
      <c r="BM11" s="143">
        <f>IF(COUNT('Math Scores'!$CX12:$DU12)=0,"",SUMIF('Math Scores'!$F$6:$IC$6,BM$4,'Math Scores'!$F12:$IC12))</f>
        <v>0</v>
      </c>
      <c r="BN11" s="143">
        <f>IF(COUNT('Math Scores'!$CX12:$DU12)=0,"",SUMIF('Math Scores'!$F$6:$IC$6,BN$4,'Math Scores'!$F12:$IC12))</f>
        <v>0</v>
      </c>
      <c r="BO11" s="143">
        <f>IF(COUNT('Math Scores'!$CX12:$DU12)=0,"",SUMIF('Math Scores'!$F$6:$IC$6,BO$4,'Math Scores'!$F12:$IC12))</f>
        <v>0</v>
      </c>
      <c r="BP11" s="143">
        <f>IF(COUNT('Math Scores'!$CX12:$DU12)=0,"",SUMIF('Math Scores'!$F$6:$IC$6,BP$4,'Math Scores'!$F12:$IC12))</f>
        <v>0</v>
      </c>
      <c r="BQ11" s="143">
        <f>IF(COUNT('Math Scores'!$CX12:$DU12)=0,"",SUMIF('Math Scores'!$F$6:$IC$6,BQ$4,'Math Scores'!$F12:$IC12))</f>
        <v>0</v>
      </c>
      <c r="BR11" s="143">
        <f>IF(COUNT('Math Scores'!$CX12:$DU12)=0,"",SUMIF('Math Scores'!$F$6:$IC$6,BR$4,'Math Scores'!$F12:$IC12))</f>
        <v>0</v>
      </c>
      <c r="BS11" s="143">
        <f>IF(COUNT('Math Scores'!$CX12:$DU12)=0,"",SUMIF('Math Scores'!$F$6:$IC$6,BS$4,'Math Scores'!$F12:$IC12))</f>
        <v>0</v>
      </c>
      <c r="BT11" s="143">
        <f>IF(COUNT('Math Scores'!$CX12:$DU12)=0,"",SUMIF('Math Scores'!$F$6:$IC$6,BT$4,'Math Scores'!$F12:$IC12))</f>
        <v>0</v>
      </c>
      <c r="BU11" s="143">
        <f>IF(COUNT('Math Scores'!$CX12:$DU12)=0,"",SUMIF('Math Scores'!$F$6:$IC$6,BU$4,'Math Scores'!$F12:$IC12))</f>
        <v>0</v>
      </c>
      <c r="BV11" s="143">
        <f>IF(COUNT('Math Scores'!$CX12:$DU12)=0,"",SUMIF('Math Scores'!$F$6:$IC$6,BV$4,'Math Scores'!$F12:$IC12))</f>
        <v>0</v>
      </c>
      <c r="BW11" s="143">
        <f>IF(COUNT('Math Scores'!$CX12:$DU12)=0,"",SUMIF('Math Scores'!$F$6:$IC$6,BW$4,'Math Scores'!$F12:$IC12))</f>
        <v>0</v>
      </c>
      <c r="BX11" s="143">
        <f>IF(COUNT('Math Scores'!$CX12:$DU12)=0,"",SUMIF('Math Scores'!$F$6:$IC$6,BX$4,'Math Scores'!$F12:$IC12))</f>
        <v>0</v>
      </c>
      <c r="BY11" s="143">
        <f>IF(COUNT('Math Scores'!$CX12:$DU12)=0,"",SUMIF('Math Scores'!$F$6:$IC$6,BY$4,'Math Scores'!$F12:$IC12))</f>
        <v>0</v>
      </c>
      <c r="BZ11" s="143">
        <f>IF(COUNT('Math Scores'!$CX12:$DU12)=0,"",SUMIF('Math Scores'!$F$6:$IC$6,BZ$4,'Math Scores'!$F12:$IC12))</f>
        <v>0</v>
      </c>
      <c r="CA11" s="143">
        <f>IF(COUNT('Math Scores'!$CX12:$DU12)=0,"",SUMIF('Math Scores'!$F$6:$IC$6,CA$4,'Math Scores'!$F12:$IC12))</f>
        <v>0</v>
      </c>
      <c r="CB11" s="143">
        <f>IF(COUNT('Math Scores'!$CX12:$DU12)=0,"",SUMIF('Math Scores'!$F$6:$IC$6,CB$4,'Math Scores'!$F12:$IC12))</f>
        <v>0</v>
      </c>
      <c r="CC11" s="143">
        <f>IF(COUNT('Math Scores'!$CX12:$DU12)=0,"",SUMIF('Math Scores'!$F$6:$IC$6,CC$4,'Math Scores'!$F12:$IC12))</f>
        <v>0</v>
      </c>
      <c r="CD11" s="143">
        <f>IF(COUNT('Math Scores'!$DV12:$EU12)=0,"",SUMIF('Math Scores'!$F$6:$IC$6,CD$4,'Math Scores'!$F12:$IC12))</f>
        <v>0</v>
      </c>
      <c r="CE11" s="143">
        <f>IF(COUNT('Math Scores'!$DV12:$EU12)=0,"",SUMIF('Math Scores'!$F$6:$IC$6,CE$4,'Math Scores'!$F12:$IC12))</f>
        <v>0</v>
      </c>
      <c r="CF11" s="143">
        <f>IF(COUNT('Math Scores'!$DV12:$EU12)=0,"",SUMIF('Math Scores'!$F$6:$IC$6,CF$4,'Math Scores'!$F12:$IC12))</f>
        <v>0</v>
      </c>
      <c r="CG11" s="143">
        <f>IF(COUNT('Math Scores'!$DV12:$EU12)=0,"",SUMIF('Math Scores'!$F$6:$IC$6,CG$4,'Math Scores'!$F12:$IC12))</f>
        <v>0</v>
      </c>
      <c r="CH11" s="143">
        <f>IF(COUNT('Math Scores'!$DV12:$EU12)=0,"",SUMIF('Math Scores'!$F$6:$IC$6,CH$4,'Math Scores'!$F12:$IC12))</f>
        <v>0</v>
      </c>
      <c r="CI11" s="143">
        <f>IF(COUNT('Math Scores'!$DV12:$EU12)=0,"",SUMIF('Math Scores'!$F$6:$IC$6,CI$4,'Math Scores'!$F12:$IC12))</f>
        <v>0</v>
      </c>
      <c r="CJ11" s="143">
        <f>IF(COUNT('Math Scores'!$DV12:$EU12)=0,"",SUMIF('Math Scores'!$F$6:$IC$6,CJ$4,'Math Scores'!$F12:$IC12))</f>
        <v>0</v>
      </c>
      <c r="CK11" s="143">
        <f>IF(COUNT('Math Scores'!$DV12:$EU12)=0,"",SUMIF('Math Scores'!$F$6:$IC$6,CK$4,'Math Scores'!$F12:$IC12))</f>
        <v>0</v>
      </c>
      <c r="CL11" s="143">
        <f>IF(COUNT('Math Scores'!$DV12:$EU12)=0,"",SUMIF('Math Scores'!$F$6:$IC$6,CL$4,'Math Scores'!$F12:$IC12))</f>
        <v>0</v>
      </c>
      <c r="CM11" s="143">
        <f>IF(COUNT('Math Scores'!$DV12:$EU12)=0,"",SUMIF('Math Scores'!$F$6:$IC$6,CM$4,'Math Scores'!$F12:$IC12))</f>
        <v>0</v>
      </c>
      <c r="CN11" s="143">
        <f>IF(COUNT('Math Scores'!$DV12:$EU12)=0,"",SUMIF('Math Scores'!$F$6:$IC$6,CN$4,'Math Scores'!$F12:$IC12))</f>
        <v>0</v>
      </c>
      <c r="CO11" s="143">
        <f>IF(COUNT('Math Scores'!$DV12:$EU12)=0,"",SUMIF('Math Scores'!$F$6:$IC$6,CO$4,'Math Scores'!$F12:$IC12))</f>
        <v>0</v>
      </c>
      <c r="CP11" s="143">
        <f>IF(COUNT('Math Scores'!$DV12:$EU12)=0,"",SUMIF('Math Scores'!$F$6:$IC$6,CP$4,'Math Scores'!$F12:$IC12))</f>
        <v>0</v>
      </c>
      <c r="CQ11" s="143">
        <f>IF(COUNT('Math Scores'!$DV12:$EU12)=0,"",SUMIF('Math Scores'!$F$6:$IC$6,CQ$4,'Math Scores'!$F12:$IC12))</f>
        <v>0</v>
      </c>
      <c r="CR11" s="143">
        <f>IF(COUNT('Math Scores'!$DV12:$EU12)=0,"",SUMIF('Math Scores'!$F$6:$IC$6,CR$4,'Math Scores'!$F12:$IC12))</f>
        <v>0</v>
      </c>
      <c r="CS11" s="143">
        <f>IF(COUNT('Math Scores'!$DV12:$EU12)=0,"",SUMIF('Math Scores'!$F$6:$IC$6,CS$4,'Math Scores'!$F12:$IC12))</f>
        <v>0</v>
      </c>
      <c r="CT11" s="143">
        <f>IF(COUNT('Math Scores'!$EV12:$FW12)=0,"",SUMIF('Math Scores'!$F$6:$IC$6,CT$4,'Math Scores'!$F12:$IC12))</f>
        <v>0</v>
      </c>
      <c r="CU11" s="143">
        <f>IF(COUNT('Math Scores'!$EV12:$FW12)=0,"",SUMIF('Math Scores'!$F$6:$IC$6,CU$4,'Math Scores'!$F12:$IC12))</f>
        <v>0</v>
      </c>
      <c r="CV11" s="143">
        <f>IF(COUNT('Math Scores'!$EV12:$FW12)=0,"",SUMIF('Math Scores'!$F$6:$IC$6,CV$4,'Math Scores'!$F12:$IC12))</f>
        <v>0</v>
      </c>
      <c r="CW11" s="143">
        <f>IF(COUNT('Math Scores'!$EV12:$FW12)=0,"",SUMIF('Math Scores'!$F$6:$IC$6,CW$4,'Math Scores'!$F12:$IC12))</f>
        <v>0</v>
      </c>
      <c r="CX11" s="143">
        <f>IF(COUNT('Math Scores'!$EV12:$FW12)=0,"",SUMIF('Math Scores'!$F$6:$IC$6,CX$4,'Math Scores'!$F12:$IC12))</f>
        <v>0</v>
      </c>
      <c r="CY11" s="143">
        <f>IF(COUNT('Math Scores'!$EV12:$FW12)=0,"",SUMIF('Math Scores'!$F$6:$IC$6,CY$4,'Math Scores'!$F12:$IC12))</f>
        <v>0</v>
      </c>
      <c r="CZ11" s="143">
        <f>IF(COUNT('Math Scores'!$EV12:$FW12)=0,"",SUMIF('Math Scores'!$F$6:$IC$6,CZ$4,'Math Scores'!$F12:$IC12))</f>
        <v>0</v>
      </c>
      <c r="DA11" s="143">
        <f>IF(COUNT('Math Scores'!$EV12:$FW12)=0,"",SUMIF('Math Scores'!$F$6:$IC$6,DA$4,'Math Scores'!$F12:$IC12))</f>
        <v>0</v>
      </c>
      <c r="DB11" s="143">
        <f>IF(COUNT('Math Scores'!$EV12:$FW12)=0,"",SUMIF('Math Scores'!$F$6:$IC$6,DB$4,'Math Scores'!$F12:$IC12))</f>
        <v>0</v>
      </c>
      <c r="DC11" s="143">
        <f>IF(COUNT('Math Scores'!$EV12:$FW12)=0,"",SUMIF('Math Scores'!$F$6:$IC$6,DC$4,'Math Scores'!$F12:$IC12))</f>
        <v>0</v>
      </c>
      <c r="DD11" s="143">
        <f>IF(COUNT('Math Scores'!$EV12:$FW12)=0,"",SUMIF('Math Scores'!$F$6:$IC$6,DD$4,'Math Scores'!$F12:$IC12))</f>
        <v>0</v>
      </c>
      <c r="DE11" s="143">
        <f>IF(COUNT('Math Scores'!$EV12:$FW12)=0,"",SUMIF('Math Scores'!$F$6:$IC$6,DE$4,'Math Scores'!$F12:$IC12))</f>
        <v>0</v>
      </c>
      <c r="DF11" s="143">
        <f>IF(COUNT('Math Scores'!$EV12:$FW12)=0,"",SUMIF('Math Scores'!$F$6:$IC$6,DF$4,'Math Scores'!$F12:$IC12))</f>
        <v>0</v>
      </c>
      <c r="DG11" s="143">
        <f>IF(COUNT('Math Scores'!$EV12:$FW12)=0,"",SUMIF('Math Scores'!$F$6:$IC$6,DG$4,'Math Scores'!$F12:$IC12))</f>
        <v>0</v>
      </c>
    </row>
    <row r="12" spans="1:111" x14ac:dyDescent="0.2">
      <c r="A12" s="35">
        <v>5</v>
      </c>
      <c r="B12" s="8" t="str">
        <f>'Math Scores'!B13</f>
        <v>U.Divya</v>
      </c>
      <c r="C12" s="127" t="e">
        <f>IF(COUNT('Math Scores'!F13:HI13)=0, "", (SUMIF('Math Scores'!$F$5:$HI$5,"Yes",'Math Scores'!F13:HI13)/SUMIF('Math Scores'!$F$5:$HI$5,"Yes",'Math Scores'!$F$2:$HI$2)))</f>
        <v>#DIV/0!</v>
      </c>
      <c r="D12" s="36" t="e">
        <f>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v>#DIV/0!</v>
      </c>
      <c r="E12" s="78" t="e">
        <f t="shared" si="12"/>
        <v>#DIV/0!</v>
      </c>
      <c r="F12" s="36" t="e">
        <f t="shared" si="11"/>
        <v>#DIV/0!</v>
      </c>
      <c r="G12" s="87" t="e">
        <f>IF(OR(B12="",'Cover Sheet'!$AC$6=""),"",IF(('Cover Sheet'!$AC$6="2nd"),(VLOOKUP(ROUND((D12*100),0),Goals!$E$4:$H$104,2,TRUE)/100),IF(('Cover Sheet'!$AC$6="3rd"),(VLOOKUP(ROUND((D12*100),0),Goals!$E$4:$H$104,3,TRUE)/100),VLOOKUP(ROUND((D12*100),0),Goals!$E$4:$H$104,4,TRUE)/100)))</f>
        <v>#DIV/0!</v>
      </c>
      <c r="H12" s="143" t="str">
        <f>IF(COUNT('Math Scores'!$F13:$AC13)=0,"",SUMIF('Math Scores'!$F$6:$IC$6,H$4,'Math Scores'!$F13:$IC13))</f>
        <v/>
      </c>
      <c r="I12" s="143" t="str">
        <f>IF(COUNT('Math Scores'!$F13:$AC13)=0,"",SUMIF('Math Scores'!$F$6:$IC$6,I$4,'Math Scores'!$F13:$IC13))</f>
        <v/>
      </c>
      <c r="J12" s="143" t="str">
        <f>IF(COUNT('Math Scores'!$F13:$AC13)=0,"",SUMIF('Math Scores'!$F$6:$IC$6,J$4,'Math Scores'!$F13:$IC13))</f>
        <v/>
      </c>
      <c r="K12" s="143" t="str">
        <f>IF(COUNT('Math Scores'!$F13:$AC13)=0,"",SUMIF('Math Scores'!$F$6:$IC$6,K$4,'Math Scores'!$F13:$IC13))</f>
        <v/>
      </c>
      <c r="L12" s="143" t="str">
        <f>IF(COUNT('Math Scores'!$F13:$AC13)=0,"",SUMIF('Math Scores'!$F$6:$IC$6,L$4,'Math Scores'!$F13:$IC13))</f>
        <v/>
      </c>
      <c r="M12" s="143" t="str">
        <f>IF(COUNT('Math Scores'!$F13:$AC13)=0,"",SUMIF('Math Scores'!$F$6:$IC$6,M$4,'Math Scores'!$F13:$IC13))</f>
        <v/>
      </c>
      <c r="N12" s="143" t="str">
        <f>IF(COUNT('Math Scores'!$F13:$AC13)=0,"",SUMIF('Math Scores'!$F$6:$IC$6,N$4,'Math Scores'!$F13:$IC13))</f>
        <v/>
      </c>
      <c r="O12" s="143" t="str">
        <f>IF(COUNT('Math Scores'!$F13:$AC13)=0,"",SUMIF('Math Scores'!$F$6:$IC$6,O$4,'Math Scores'!$F13:$IC13))</f>
        <v/>
      </c>
      <c r="P12" s="143" t="str">
        <f>IF(COUNT('Math Scores'!$F13:$AC13)=0,"",SUMIF('Math Scores'!$F$6:$IC$6,P$4,'Math Scores'!$F13:$IC13))</f>
        <v/>
      </c>
      <c r="Q12" s="143" t="str">
        <f>IF(COUNT('Math Scores'!$F13:$AC13)=0,"",SUMIF('Math Scores'!$F$6:$IC$6,Q$4,'Math Scores'!$F13:$IC13))</f>
        <v/>
      </c>
      <c r="R12" s="143" t="str">
        <f>IF(COUNT('Math Scores'!$F13:$AC13)=0,"",SUMIF('Math Scores'!$F$6:$IC$6,R$4,'Math Scores'!$F13:$IC13))</f>
        <v/>
      </c>
      <c r="S12" s="143"/>
      <c r="T12" s="143"/>
      <c r="U12" s="143"/>
      <c r="V12" s="143"/>
      <c r="W12" s="143"/>
      <c r="X12" s="143" t="str">
        <f>IF(COUNT('Math Scores'!$AD13:$AZ13)=0,"",SUMIF('Math Scores'!$F$6:$IC$6,X$4,'Math Scores'!$F13:$IC13))</f>
        <v/>
      </c>
      <c r="Y12" s="143" t="str">
        <f>IF(COUNT('Math Scores'!$AD13:$AZ13)=0,"",SUMIF('Math Scores'!$F$6:$IC$6,Y$4,'Math Scores'!$F13:$IC13))</f>
        <v/>
      </c>
      <c r="Z12" s="143" t="str">
        <f>IF(COUNT('Math Scores'!$AD13:$AZ13)=0,"",SUMIF('Math Scores'!$F$6:$IC$6,Z$4,'Math Scores'!$F13:$IC13))</f>
        <v/>
      </c>
      <c r="AA12" s="143" t="str">
        <f>IF(COUNT('Math Scores'!$AD13:$AZ13)=0,"",SUMIF('Math Scores'!$F$6:$IC$6,AA$4,'Math Scores'!$F13:$IC13))</f>
        <v/>
      </c>
      <c r="AB12" s="143" t="str">
        <f>IF(COUNT('Math Scores'!$AD13:$AZ13)=0,"",SUMIF('Math Scores'!$F$6:$IC$6,AB$4,'Math Scores'!$F13:$IC13))</f>
        <v/>
      </c>
      <c r="AC12" s="143" t="str">
        <f>IF(COUNT('Math Scores'!$AD13:$AZ13)=0,"",SUMIF('Math Scores'!$F$6:$IC$6,AC$4,'Math Scores'!$F13:$IC13))</f>
        <v/>
      </c>
      <c r="AD12" s="143" t="str">
        <f>IF(COUNT('Math Scores'!$AD13:$AZ13)=0,"",SUMIF('Math Scores'!$F$6:$IC$6,AD$4,'Math Scores'!$F13:$IC13))</f>
        <v/>
      </c>
      <c r="AE12" s="143" t="str">
        <f>IF(COUNT('Math Scores'!$AD13:$AZ13)=0,"",SUMIF('Math Scores'!$F$6:$IC$6,AE$4,'Math Scores'!$F13:$IC13))</f>
        <v/>
      </c>
      <c r="AF12" s="143" t="str">
        <f>IF(COUNT('Math Scores'!$AD13:$AZ13)=0,"",SUMIF('Math Scores'!$F$6:$IC$6,AF$4,'Math Scores'!$F13:$IC13))</f>
        <v/>
      </c>
      <c r="AG12" s="143" t="str">
        <f>IF(COUNT('Math Scores'!$AD13:$AZ13)=0,"",SUMIF('Math Scores'!$F$6:$IC$6,AG$4,'Math Scores'!$F13:$IC13))</f>
        <v/>
      </c>
      <c r="AH12" s="143" t="str">
        <f>IF(COUNT('Math Scores'!$AD13:$AZ13)=0,"",SUMIF('Math Scores'!$F$6:$IC$6,AH$4,'Math Scores'!$F13:$IC13))</f>
        <v/>
      </c>
      <c r="AI12" s="143" t="str">
        <f>IF(COUNT('Math Scores'!$AD13:$AZ13)=0,"",SUMIF('Math Scores'!$F$6:$IC$6,AI$4,'Math Scores'!$F13:$IC13))</f>
        <v/>
      </c>
      <c r="AJ12" s="143" t="str">
        <f>IF(COUNT('Math Scores'!$BA13:$BY13)=0,"",SUMIF('Math Scores'!$F$6:$IC$6,AJ$4,'Math Scores'!$F13:$IC13))</f>
        <v/>
      </c>
      <c r="AK12" s="143" t="str">
        <f>IF(COUNT('Math Scores'!$BA13:$BY13)=0,"",SUMIF('Math Scores'!$F$6:$IC$6,AK$4,'Math Scores'!$F13:$IC13))</f>
        <v/>
      </c>
      <c r="AL12" s="143" t="str">
        <f>IF(COUNT('Math Scores'!$BA13:$BY13)=0,"",SUMIF('Math Scores'!$F$6:$IC$6,AL$4,'Math Scores'!$F13:$IC13))</f>
        <v/>
      </c>
      <c r="AM12" s="143" t="str">
        <f>IF(COUNT('Math Scores'!$BA13:$BY13)=0,"",SUMIF('Math Scores'!$F$6:$IC$6,AM$4,'Math Scores'!$F13:$IC13))</f>
        <v/>
      </c>
      <c r="AN12" s="143" t="str">
        <f>IF(COUNT('Math Scores'!$BA13:$BY13)=0,"",SUMIF('Math Scores'!$F$6:$IC$6,AN$4,'Math Scores'!$F13:$IC13))</f>
        <v/>
      </c>
      <c r="AO12" s="143" t="str">
        <f>IF(COUNT('Math Scores'!$BA13:$BY13)=0,"",SUMIF('Math Scores'!$F$6:$IC$6,AO$4,'Math Scores'!$F13:$IC13))</f>
        <v/>
      </c>
      <c r="AP12" s="143" t="str">
        <f>IF(COUNT('Math Scores'!$BA13:$BY13)=0,"",SUMIF('Math Scores'!$F$6:$IC$6,AP$4,'Math Scores'!$F13:$IC13))</f>
        <v/>
      </c>
      <c r="AQ12" s="143" t="str">
        <f>IF(COUNT('Math Scores'!$BA13:$BY13)=0,"",SUMIF('Math Scores'!$F$6:$IC$6,AQ$4,'Math Scores'!$F13:$IC13))</f>
        <v/>
      </c>
      <c r="AR12" s="143" t="str">
        <f>IF(COUNT('Math Scores'!$BA13:$BY13)=0,"",SUMIF('Math Scores'!$F$6:$IC$6,AR$4,'Math Scores'!$F13:$IC13))</f>
        <v/>
      </c>
      <c r="AS12" s="143" t="str">
        <f>IF(COUNT('Math Scores'!$BA13:$BY13)=0,"",SUMIF('Math Scores'!$F$6:$IC$6,AS$4,'Math Scores'!$F13:$IC13))</f>
        <v/>
      </c>
      <c r="AT12" s="143" t="str">
        <f>IF(COUNT('Math Scores'!$BA13:$BY13)=0,"",SUMIF('Math Scores'!$F$6:$IC$6,AT$4,'Math Scores'!$F13:$IC13))</f>
        <v/>
      </c>
      <c r="AU12" s="143" t="str">
        <f>IF(COUNT('Math Scores'!$BA13:$BY13)=0,"",SUMIF('Math Scores'!$F$6:$IC$6,AU$4,'Math Scores'!$F13:$IC13))</f>
        <v/>
      </c>
      <c r="AV12" s="143" t="str">
        <f>IF(COUNT('Math Scores'!$BA13:$BY13)=0,"",SUMIF('Math Scores'!$F$6:$IC$6,AV$4,'Math Scores'!$F13:$IC13))</f>
        <v/>
      </c>
      <c r="AW12" s="143" t="str">
        <f>IF(COUNT('Math Scores'!$BA13:$BY13)=0,"",SUMIF('Math Scores'!$F$6:$IC$6,AW$4,'Math Scores'!$F13:$IC13))</f>
        <v/>
      </c>
      <c r="AX12" s="143" t="str">
        <f>IF(COUNT('Math Scores'!$BZ13:$CW13)=0,"",SUMIF('Math Scores'!$F$6:$IC$6,AX$4,'Math Scores'!$F13:$IC13))</f>
        <v/>
      </c>
      <c r="AY12" s="143" t="str">
        <f>IF(COUNT('Math Scores'!$BZ13:$CW13)=0,"",SUMIF('Math Scores'!$F$6:$IC$6,AY$4,'Math Scores'!$F13:$IC13))</f>
        <v/>
      </c>
      <c r="AZ12" s="143" t="str">
        <f>IF(COUNT('Math Scores'!$BZ13:$CW13)=0,"",SUMIF('Math Scores'!$F$6:$IC$6,AZ$4,'Math Scores'!$F13:$IC13))</f>
        <v/>
      </c>
      <c r="BA12" s="143" t="str">
        <f>IF(COUNT('Math Scores'!$BZ13:$CW13)=0,"",SUMIF('Math Scores'!$F$6:$IC$6,BA$4,'Math Scores'!$F13:$IC13))</f>
        <v/>
      </c>
      <c r="BB12" s="143" t="str">
        <f>IF(COUNT('Math Scores'!$BZ13:$CW13)=0,"",SUMIF('Math Scores'!$F$6:$IC$6,BB$4,'Math Scores'!$F13:$IC13))</f>
        <v/>
      </c>
      <c r="BC12" s="143" t="str">
        <f>IF(COUNT('Math Scores'!$BZ13:$CW13)=0,"",SUMIF('Math Scores'!$F$6:$IC$6,BC$4,'Math Scores'!$F13:$IC13))</f>
        <v/>
      </c>
      <c r="BD12" s="143" t="str">
        <f>IF(COUNT('Math Scores'!$BZ13:$CW13)=0,"",SUMIF('Math Scores'!$F$6:$IC$6,BD$4,'Math Scores'!$F13:$IC13))</f>
        <v/>
      </c>
      <c r="BE12" s="143" t="str">
        <f>IF(COUNT('Math Scores'!$BZ13:$CW13)=0,"",SUMIF('Math Scores'!$F$6:$IC$6,BE$4,'Math Scores'!$F13:$IC13))</f>
        <v/>
      </c>
      <c r="BF12" s="143" t="str">
        <f>IF(COUNT('Math Scores'!$BZ13:$CW13)=0,"",SUMIF('Math Scores'!$F$6:$IC$6,BF$4,'Math Scores'!$F13:$IC13))</f>
        <v/>
      </c>
      <c r="BG12" s="143" t="str">
        <f>IF(COUNT('Math Scores'!$BZ13:$CW13)=0,"",SUMIF('Math Scores'!$F$6:$IC$6,BG$4,'Math Scores'!$F13:$IC13))</f>
        <v/>
      </c>
      <c r="BH12" s="143" t="str">
        <f>IF(COUNT('Math Scores'!$BZ13:$CW13)=0,"",SUMIF('Math Scores'!$F$6:$IC$6,BH$4,'Math Scores'!$F13:$IC13))</f>
        <v/>
      </c>
      <c r="BI12" s="143" t="str">
        <f>IF(COUNT('Math Scores'!$BZ13:$CW13)=0,"",SUMIF('Math Scores'!$F$6:$IC$6,BI$4,'Math Scores'!$F13:$IC13))</f>
        <v/>
      </c>
      <c r="BJ12" s="143" t="str">
        <f>IF(COUNT('Math Scores'!$BZ13:$CW13)=0,"",SUMIF('Math Scores'!$F$6:$IC$6,BJ$4,'Math Scores'!$F13:$IC13))</f>
        <v/>
      </c>
      <c r="BK12" s="143" t="str">
        <f>IF(COUNT('Math Scores'!$BZ13:$CW13)=0,"",SUMIF('Math Scores'!$F$6:$IC$6,BK$4,'Math Scores'!$F13:$IC13))</f>
        <v/>
      </c>
      <c r="BL12" s="143">
        <f>IF(COUNT('Math Scores'!$CX13:$DU13)=0,"",SUMIF('Math Scores'!$F$6:$IC$6,BL$4,'Math Scores'!$F13:$IC13))</f>
        <v>0</v>
      </c>
      <c r="BM12" s="143">
        <f>IF(COUNT('Math Scores'!$CX13:$DU13)=0,"",SUMIF('Math Scores'!$F$6:$IC$6,BM$4,'Math Scores'!$F13:$IC13))</f>
        <v>0</v>
      </c>
      <c r="BN12" s="143">
        <f>IF(COUNT('Math Scores'!$CX13:$DU13)=0,"",SUMIF('Math Scores'!$F$6:$IC$6,BN$4,'Math Scores'!$F13:$IC13))</f>
        <v>0</v>
      </c>
      <c r="BO12" s="143">
        <f>IF(COUNT('Math Scores'!$CX13:$DU13)=0,"",SUMIF('Math Scores'!$F$6:$IC$6,BO$4,'Math Scores'!$F13:$IC13))</f>
        <v>0</v>
      </c>
      <c r="BP12" s="143">
        <f>IF(COUNT('Math Scores'!$CX13:$DU13)=0,"",SUMIF('Math Scores'!$F$6:$IC$6,BP$4,'Math Scores'!$F13:$IC13))</f>
        <v>0</v>
      </c>
      <c r="BQ12" s="143">
        <f>IF(COUNT('Math Scores'!$CX13:$DU13)=0,"",SUMIF('Math Scores'!$F$6:$IC$6,BQ$4,'Math Scores'!$F13:$IC13))</f>
        <v>0</v>
      </c>
      <c r="BR12" s="143">
        <f>IF(COUNT('Math Scores'!$CX13:$DU13)=0,"",SUMIF('Math Scores'!$F$6:$IC$6,BR$4,'Math Scores'!$F13:$IC13))</f>
        <v>0</v>
      </c>
      <c r="BS12" s="143">
        <f>IF(COUNT('Math Scores'!$CX13:$DU13)=0,"",SUMIF('Math Scores'!$F$6:$IC$6,BS$4,'Math Scores'!$F13:$IC13))</f>
        <v>0</v>
      </c>
      <c r="BT12" s="143">
        <f>IF(COUNT('Math Scores'!$CX13:$DU13)=0,"",SUMIF('Math Scores'!$F$6:$IC$6,BT$4,'Math Scores'!$F13:$IC13))</f>
        <v>0</v>
      </c>
      <c r="BU12" s="143">
        <f>IF(COUNT('Math Scores'!$CX13:$DU13)=0,"",SUMIF('Math Scores'!$F$6:$IC$6,BU$4,'Math Scores'!$F13:$IC13))</f>
        <v>0</v>
      </c>
      <c r="BV12" s="143">
        <f>IF(COUNT('Math Scores'!$CX13:$DU13)=0,"",SUMIF('Math Scores'!$F$6:$IC$6,BV$4,'Math Scores'!$F13:$IC13))</f>
        <v>0</v>
      </c>
      <c r="BW12" s="143">
        <f>IF(COUNT('Math Scores'!$CX13:$DU13)=0,"",SUMIF('Math Scores'!$F$6:$IC$6,BW$4,'Math Scores'!$F13:$IC13))</f>
        <v>0</v>
      </c>
      <c r="BX12" s="143">
        <f>IF(COUNT('Math Scores'!$CX13:$DU13)=0,"",SUMIF('Math Scores'!$F$6:$IC$6,BX$4,'Math Scores'!$F13:$IC13))</f>
        <v>0</v>
      </c>
      <c r="BY12" s="143">
        <f>IF(COUNT('Math Scores'!$CX13:$DU13)=0,"",SUMIF('Math Scores'!$F$6:$IC$6,BY$4,'Math Scores'!$F13:$IC13))</f>
        <v>0</v>
      </c>
      <c r="BZ12" s="143">
        <f>IF(COUNT('Math Scores'!$CX13:$DU13)=0,"",SUMIF('Math Scores'!$F$6:$IC$6,BZ$4,'Math Scores'!$F13:$IC13))</f>
        <v>0</v>
      </c>
      <c r="CA12" s="143">
        <f>IF(COUNT('Math Scores'!$CX13:$DU13)=0,"",SUMIF('Math Scores'!$F$6:$IC$6,CA$4,'Math Scores'!$F13:$IC13))</f>
        <v>0</v>
      </c>
      <c r="CB12" s="143">
        <f>IF(COUNT('Math Scores'!$CX13:$DU13)=0,"",SUMIF('Math Scores'!$F$6:$IC$6,CB$4,'Math Scores'!$F13:$IC13))</f>
        <v>0</v>
      </c>
      <c r="CC12" s="143">
        <f>IF(COUNT('Math Scores'!$CX13:$DU13)=0,"",SUMIF('Math Scores'!$F$6:$IC$6,CC$4,'Math Scores'!$F13:$IC13))</f>
        <v>0</v>
      </c>
      <c r="CD12" s="143">
        <f>IF(COUNT('Math Scores'!$DV13:$EU13)=0,"",SUMIF('Math Scores'!$F$6:$IC$6,CD$4,'Math Scores'!$F13:$IC13))</f>
        <v>0</v>
      </c>
      <c r="CE12" s="143">
        <f>IF(COUNT('Math Scores'!$DV13:$EU13)=0,"",SUMIF('Math Scores'!$F$6:$IC$6,CE$4,'Math Scores'!$F13:$IC13))</f>
        <v>0</v>
      </c>
      <c r="CF12" s="143">
        <f>IF(COUNT('Math Scores'!$DV13:$EU13)=0,"",SUMIF('Math Scores'!$F$6:$IC$6,CF$4,'Math Scores'!$F13:$IC13))</f>
        <v>0</v>
      </c>
      <c r="CG12" s="143">
        <f>IF(COUNT('Math Scores'!$DV13:$EU13)=0,"",SUMIF('Math Scores'!$F$6:$IC$6,CG$4,'Math Scores'!$F13:$IC13))</f>
        <v>0</v>
      </c>
      <c r="CH12" s="143">
        <f>IF(COUNT('Math Scores'!$DV13:$EU13)=0,"",SUMIF('Math Scores'!$F$6:$IC$6,CH$4,'Math Scores'!$F13:$IC13))</f>
        <v>0</v>
      </c>
      <c r="CI12" s="143">
        <f>IF(COUNT('Math Scores'!$DV13:$EU13)=0,"",SUMIF('Math Scores'!$F$6:$IC$6,CI$4,'Math Scores'!$F13:$IC13))</f>
        <v>0</v>
      </c>
      <c r="CJ12" s="143">
        <f>IF(COUNT('Math Scores'!$DV13:$EU13)=0,"",SUMIF('Math Scores'!$F$6:$IC$6,CJ$4,'Math Scores'!$F13:$IC13))</f>
        <v>0</v>
      </c>
      <c r="CK12" s="143">
        <f>IF(COUNT('Math Scores'!$DV13:$EU13)=0,"",SUMIF('Math Scores'!$F$6:$IC$6,CK$4,'Math Scores'!$F13:$IC13))</f>
        <v>0</v>
      </c>
      <c r="CL12" s="143">
        <f>IF(COUNT('Math Scores'!$DV13:$EU13)=0,"",SUMIF('Math Scores'!$F$6:$IC$6,CL$4,'Math Scores'!$F13:$IC13))</f>
        <v>0</v>
      </c>
      <c r="CM12" s="143">
        <f>IF(COUNT('Math Scores'!$DV13:$EU13)=0,"",SUMIF('Math Scores'!$F$6:$IC$6,CM$4,'Math Scores'!$F13:$IC13))</f>
        <v>0</v>
      </c>
      <c r="CN12" s="143">
        <f>IF(COUNT('Math Scores'!$DV13:$EU13)=0,"",SUMIF('Math Scores'!$F$6:$IC$6,CN$4,'Math Scores'!$F13:$IC13))</f>
        <v>0</v>
      </c>
      <c r="CO12" s="143">
        <f>IF(COUNT('Math Scores'!$DV13:$EU13)=0,"",SUMIF('Math Scores'!$F$6:$IC$6,CO$4,'Math Scores'!$F13:$IC13))</f>
        <v>0</v>
      </c>
      <c r="CP12" s="143">
        <f>IF(COUNT('Math Scores'!$DV13:$EU13)=0,"",SUMIF('Math Scores'!$F$6:$IC$6,CP$4,'Math Scores'!$F13:$IC13))</f>
        <v>0</v>
      </c>
      <c r="CQ12" s="143">
        <f>IF(COUNT('Math Scores'!$DV13:$EU13)=0,"",SUMIF('Math Scores'!$F$6:$IC$6,CQ$4,'Math Scores'!$F13:$IC13))</f>
        <v>0</v>
      </c>
      <c r="CR12" s="143">
        <f>IF(COUNT('Math Scores'!$DV13:$EU13)=0,"",SUMIF('Math Scores'!$F$6:$IC$6,CR$4,'Math Scores'!$F13:$IC13))</f>
        <v>0</v>
      </c>
      <c r="CS12" s="143">
        <f>IF(COUNT('Math Scores'!$DV13:$EU13)=0,"",SUMIF('Math Scores'!$F$6:$IC$6,CS$4,'Math Scores'!$F13:$IC13))</f>
        <v>0</v>
      </c>
      <c r="CT12" s="143">
        <f>IF(COUNT('Math Scores'!$EV13:$FW13)=0,"",SUMIF('Math Scores'!$F$6:$IC$6,CT$4,'Math Scores'!$F13:$IC13))</f>
        <v>0</v>
      </c>
      <c r="CU12" s="143">
        <f>IF(COUNT('Math Scores'!$EV13:$FW13)=0,"",SUMIF('Math Scores'!$F$6:$IC$6,CU$4,'Math Scores'!$F13:$IC13))</f>
        <v>0</v>
      </c>
      <c r="CV12" s="143">
        <f>IF(COUNT('Math Scores'!$EV13:$FW13)=0,"",SUMIF('Math Scores'!$F$6:$IC$6,CV$4,'Math Scores'!$F13:$IC13))</f>
        <v>0</v>
      </c>
      <c r="CW12" s="143">
        <f>IF(COUNT('Math Scores'!$EV13:$FW13)=0,"",SUMIF('Math Scores'!$F$6:$IC$6,CW$4,'Math Scores'!$F13:$IC13))</f>
        <v>0</v>
      </c>
      <c r="CX12" s="143">
        <f>IF(COUNT('Math Scores'!$EV13:$FW13)=0,"",SUMIF('Math Scores'!$F$6:$IC$6,CX$4,'Math Scores'!$F13:$IC13))</f>
        <v>0</v>
      </c>
      <c r="CY12" s="143">
        <f>IF(COUNT('Math Scores'!$EV13:$FW13)=0,"",SUMIF('Math Scores'!$F$6:$IC$6,CY$4,'Math Scores'!$F13:$IC13))</f>
        <v>0</v>
      </c>
      <c r="CZ12" s="143">
        <f>IF(COUNT('Math Scores'!$EV13:$FW13)=0,"",SUMIF('Math Scores'!$F$6:$IC$6,CZ$4,'Math Scores'!$F13:$IC13))</f>
        <v>0</v>
      </c>
      <c r="DA12" s="143">
        <f>IF(COUNT('Math Scores'!$EV13:$FW13)=0,"",SUMIF('Math Scores'!$F$6:$IC$6,DA$4,'Math Scores'!$F13:$IC13))</f>
        <v>0</v>
      </c>
      <c r="DB12" s="143">
        <f>IF(COUNT('Math Scores'!$EV13:$FW13)=0,"",SUMIF('Math Scores'!$F$6:$IC$6,DB$4,'Math Scores'!$F13:$IC13))</f>
        <v>0</v>
      </c>
      <c r="DC12" s="143">
        <f>IF(COUNT('Math Scores'!$EV13:$FW13)=0,"",SUMIF('Math Scores'!$F$6:$IC$6,DC$4,'Math Scores'!$F13:$IC13))</f>
        <v>0</v>
      </c>
      <c r="DD12" s="143">
        <f>IF(COUNT('Math Scores'!$EV13:$FW13)=0,"",SUMIF('Math Scores'!$F$6:$IC$6,DD$4,'Math Scores'!$F13:$IC13))</f>
        <v>0</v>
      </c>
      <c r="DE12" s="143">
        <f>IF(COUNT('Math Scores'!$EV13:$FW13)=0,"",SUMIF('Math Scores'!$F$6:$IC$6,DE$4,'Math Scores'!$F13:$IC13))</f>
        <v>0</v>
      </c>
      <c r="DF12" s="143">
        <f>IF(COUNT('Math Scores'!$EV13:$FW13)=0,"",SUMIF('Math Scores'!$F$6:$IC$6,DF$4,'Math Scores'!$F13:$IC13))</f>
        <v>0</v>
      </c>
      <c r="DG12" s="143">
        <f>IF(COUNT('Math Scores'!$EV13:$FW13)=0,"",SUMIF('Math Scores'!$F$6:$IC$6,DG$4,'Math Scores'!$F13:$IC13))</f>
        <v>0</v>
      </c>
    </row>
    <row r="13" spans="1:111" x14ac:dyDescent="0.2">
      <c r="A13" s="35">
        <v>6</v>
      </c>
      <c r="B13" s="8" t="str">
        <f>'Math Scores'!B14</f>
        <v>G. Srikanth</v>
      </c>
      <c r="C13" s="127" t="e">
        <f>IF(COUNT('Math Scores'!F14:HI14)=0, "", (SUMIF('Math Scores'!$F$5:$HI$5,"Yes",'Math Scores'!F14:HI14)/SUMIF('Math Scores'!$F$5:$HI$5,"Yes",'Math Scores'!$F$2:$HI$2)))</f>
        <v>#DIV/0!</v>
      </c>
      <c r="D13" s="36" t="e">
        <f>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v>#DIV/0!</v>
      </c>
      <c r="E13" s="78" t="e">
        <f t="shared" si="12"/>
        <v>#DIV/0!</v>
      </c>
      <c r="F13" s="36" t="e">
        <f t="shared" si="11"/>
        <v>#DIV/0!</v>
      </c>
      <c r="G13" s="87" t="e">
        <f>IF(OR(B13="",'Cover Sheet'!$AC$6=""),"",IF(('Cover Sheet'!$AC$6="2nd"),(VLOOKUP(ROUND((D13*100),0),Goals!$E$4:$H$104,2,TRUE)/100),IF(('Cover Sheet'!$AC$6="3rd"),(VLOOKUP(ROUND((D13*100),0),Goals!$E$4:$H$104,3,TRUE)/100),VLOOKUP(ROUND((D13*100),0),Goals!$E$4:$H$104,4,TRUE)/100)))</f>
        <v>#DIV/0!</v>
      </c>
      <c r="H13" s="143" t="str">
        <f>IF(COUNT('Math Scores'!$F14:$AC14)=0,"",SUMIF('Math Scores'!$F$6:$IC$6,H$4,'Math Scores'!$F14:$IC14))</f>
        <v/>
      </c>
      <c r="I13" s="143" t="str">
        <f>IF(COUNT('Math Scores'!$F14:$AC14)=0,"",SUMIF('Math Scores'!$F$6:$IC$6,I$4,'Math Scores'!$F14:$IC14))</f>
        <v/>
      </c>
      <c r="J13" s="143" t="str">
        <f>IF(COUNT('Math Scores'!$F14:$AC14)=0,"",SUMIF('Math Scores'!$F$6:$IC$6,J$4,'Math Scores'!$F14:$IC14))</f>
        <v/>
      </c>
      <c r="K13" s="143" t="str">
        <f>IF(COUNT('Math Scores'!$F14:$AC14)=0,"",SUMIF('Math Scores'!$F$6:$IC$6,K$4,'Math Scores'!$F14:$IC14))</f>
        <v/>
      </c>
      <c r="L13" s="143" t="str">
        <f>IF(COUNT('Math Scores'!$F14:$AC14)=0,"",SUMIF('Math Scores'!$F$6:$IC$6,L$4,'Math Scores'!$F14:$IC14))</f>
        <v/>
      </c>
      <c r="M13" s="143" t="str">
        <f>IF(COUNT('Math Scores'!$F14:$AC14)=0,"",SUMIF('Math Scores'!$F$6:$IC$6,M$4,'Math Scores'!$F14:$IC14))</f>
        <v/>
      </c>
      <c r="N13" s="143" t="str">
        <f>IF(COUNT('Math Scores'!$F14:$AC14)=0,"",SUMIF('Math Scores'!$F$6:$IC$6,N$4,'Math Scores'!$F14:$IC14))</f>
        <v/>
      </c>
      <c r="O13" s="143" t="str">
        <f>IF(COUNT('Math Scores'!$F14:$AC14)=0,"",SUMIF('Math Scores'!$F$6:$IC$6,O$4,'Math Scores'!$F14:$IC14))</f>
        <v/>
      </c>
      <c r="P13" s="143" t="str">
        <f>IF(COUNT('Math Scores'!$F14:$AC14)=0,"",SUMIF('Math Scores'!$F$6:$IC$6,P$4,'Math Scores'!$F14:$IC14))</f>
        <v/>
      </c>
      <c r="Q13" s="143" t="str">
        <f>IF(COUNT('Math Scores'!$F14:$AC14)=0,"",SUMIF('Math Scores'!$F$6:$IC$6,Q$4,'Math Scores'!$F14:$IC14))</f>
        <v/>
      </c>
      <c r="R13" s="143" t="str">
        <f>IF(COUNT('Math Scores'!$F14:$AC14)=0,"",SUMIF('Math Scores'!$F$6:$IC$6,R$4,'Math Scores'!$F14:$IC14))</f>
        <v/>
      </c>
      <c r="S13" s="143"/>
      <c r="T13" s="143"/>
      <c r="U13" s="143"/>
      <c r="V13" s="143"/>
      <c r="W13" s="143"/>
      <c r="X13" s="143" t="str">
        <f>IF(COUNT('Math Scores'!$AD14:$AZ14)=0,"",SUMIF('Math Scores'!$F$6:$IC$6,X$4,'Math Scores'!$F14:$IC14))</f>
        <v/>
      </c>
      <c r="Y13" s="143" t="str">
        <f>IF(COUNT('Math Scores'!$AD14:$AZ14)=0,"",SUMIF('Math Scores'!$F$6:$IC$6,Y$4,'Math Scores'!$F14:$IC14))</f>
        <v/>
      </c>
      <c r="Z13" s="143" t="str">
        <f>IF(COUNT('Math Scores'!$AD14:$AZ14)=0,"",SUMIF('Math Scores'!$F$6:$IC$6,Z$4,'Math Scores'!$F14:$IC14))</f>
        <v/>
      </c>
      <c r="AA13" s="143" t="str">
        <f>IF(COUNT('Math Scores'!$AD14:$AZ14)=0,"",SUMIF('Math Scores'!$F$6:$IC$6,AA$4,'Math Scores'!$F14:$IC14))</f>
        <v/>
      </c>
      <c r="AB13" s="143" t="str">
        <f>IF(COUNT('Math Scores'!$AD14:$AZ14)=0,"",SUMIF('Math Scores'!$F$6:$IC$6,AB$4,'Math Scores'!$F14:$IC14))</f>
        <v/>
      </c>
      <c r="AC13" s="143" t="str">
        <f>IF(COUNT('Math Scores'!$AD14:$AZ14)=0,"",SUMIF('Math Scores'!$F$6:$IC$6,AC$4,'Math Scores'!$F14:$IC14))</f>
        <v/>
      </c>
      <c r="AD13" s="143" t="str">
        <f>IF(COUNT('Math Scores'!$AD14:$AZ14)=0,"",SUMIF('Math Scores'!$F$6:$IC$6,AD$4,'Math Scores'!$F14:$IC14))</f>
        <v/>
      </c>
      <c r="AE13" s="143" t="str">
        <f>IF(COUNT('Math Scores'!$AD14:$AZ14)=0,"",SUMIF('Math Scores'!$F$6:$IC$6,AE$4,'Math Scores'!$F14:$IC14))</f>
        <v/>
      </c>
      <c r="AF13" s="143" t="str">
        <f>IF(COUNT('Math Scores'!$AD14:$AZ14)=0,"",SUMIF('Math Scores'!$F$6:$IC$6,AF$4,'Math Scores'!$F14:$IC14))</f>
        <v/>
      </c>
      <c r="AG13" s="143" t="str">
        <f>IF(COUNT('Math Scores'!$AD14:$AZ14)=0,"",SUMIF('Math Scores'!$F$6:$IC$6,AG$4,'Math Scores'!$F14:$IC14))</f>
        <v/>
      </c>
      <c r="AH13" s="143" t="str">
        <f>IF(COUNT('Math Scores'!$AD14:$AZ14)=0,"",SUMIF('Math Scores'!$F$6:$IC$6,AH$4,'Math Scores'!$F14:$IC14))</f>
        <v/>
      </c>
      <c r="AI13" s="143" t="str">
        <f>IF(COUNT('Math Scores'!$AD14:$AZ14)=0,"",SUMIF('Math Scores'!$F$6:$IC$6,AI$4,'Math Scores'!$F14:$IC14))</f>
        <v/>
      </c>
      <c r="AJ13" s="143" t="str">
        <f>IF(COUNT('Math Scores'!$BA14:$BY14)=0,"",SUMIF('Math Scores'!$F$6:$IC$6,AJ$4,'Math Scores'!$F14:$IC14))</f>
        <v/>
      </c>
      <c r="AK13" s="143" t="str">
        <f>IF(COUNT('Math Scores'!$BA14:$BY14)=0,"",SUMIF('Math Scores'!$F$6:$IC$6,AK$4,'Math Scores'!$F14:$IC14))</f>
        <v/>
      </c>
      <c r="AL13" s="143" t="str">
        <f>IF(COUNT('Math Scores'!$BA14:$BY14)=0,"",SUMIF('Math Scores'!$F$6:$IC$6,AL$4,'Math Scores'!$F14:$IC14))</f>
        <v/>
      </c>
      <c r="AM13" s="143" t="str">
        <f>IF(COUNT('Math Scores'!$BA14:$BY14)=0,"",SUMIF('Math Scores'!$F$6:$IC$6,AM$4,'Math Scores'!$F14:$IC14))</f>
        <v/>
      </c>
      <c r="AN13" s="143" t="str">
        <f>IF(COUNT('Math Scores'!$BA14:$BY14)=0,"",SUMIF('Math Scores'!$F$6:$IC$6,AN$4,'Math Scores'!$F14:$IC14))</f>
        <v/>
      </c>
      <c r="AO13" s="143" t="str">
        <f>IF(COUNT('Math Scores'!$BA14:$BY14)=0,"",SUMIF('Math Scores'!$F$6:$IC$6,AO$4,'Math Scores'!$F14:$IC14))</f>
        <v/>
      </c>
      <c r="AP13" s="143" t="str">
        <f>IF(COUNT('Math Scores'!$BA14:$BY14)=0,"",SUMIF('Math Scores'!$F$6:$IC$6,AP$4,'Math Scores'!$F14:$IC14))</f>
        <v/>
      </c>
      <c r="AQ13" s="143" t="str">
        <f>IF(COUNT('Math Scores'!$BA14:$BY14)=0,"",SUMIF('Math Scores'!$F$6:$IC$6,AQ$4,'Math Scores'!$F14:$IC14))</f>
        <v/>
      </c>
      <c r="AR13" s="143" t="str">
        <f>IF(COUNT('Math Scores'!$BA14:$BY14)=0,"",SUMIF('Math Scores'!$F$6:$IC$6,AR$4,'Math Scores'!$F14:$IC14))</f>
        <v/>
      </c>
      <c r="AS13" s="143" t="str">
        <f>IF(COUNT('Math Scores'!$BA14:$BY14)=0,"",SUMIF('Math Scores'!$F$6:$IC$6,AS$4,'Math Scores'!$F14:$IC14))</f>
        <v/>
      </c>
      <c r="AT13" s="143" t="str">
        <f>IF(COUNT('Math Scores'!$BA14:$BY14)=0,"",SUMIF('Math Scores'!$F$6:$IC$6,AT$4,'Math Scores'!$F14:$IC14))</f>
        <v/>
      </c>
      <c r="AU13" s="143" t="str">
        <f>IF(COUNT('Math Scores'!$BA14:$BY14)=0,"",SUMIF('Math Scores'!$F$6:$IC$6,AU$4,'Math Scores'!$F14:$IC14))</f>
        <v/>
      </c>
      <c r="AV13" s="143" t="str">
        <f>IF(COUNT('Math Scores'!$BA14:$BY14)=0,"",SUMIF('Math Scores'!$F$6:$IC$6,AV$4,'Math Scores'!$F14:$IC14))</f>
        <v/>
      </c>
      <c r="AW13" s="143" t="str">
        <f>IF(COUNT('Math Scores'!$BA14:$BY14)=0,"",SUMIF('Math Scores'!$F$6:$IC$6,AW$4,'Math Scores'!$F14:$IC14))</f>
        <v/>
      </c>
      <c r="AX13" s="143" t="str">
        <f>IF(COUNT('Math Scores'!$BZ14:$CW14)=0,"",SUMIF('Math Scores'!$F$6:$IC$6,AX$4,'Math Scores'!$F14:$IC14))</f>
        <v/>
      </c>
      <c r="AY13" s="143" t="str">
        <f>IF(COUNT('Math Scores'!$BZ14:$CW14)=0,"",SUMIF('Math Scores'!$F$6:$IC$6,AY$4,'Math Scores'!$F14:$IC14))</f>
        <v/>
      </c>
      <c r="AZ13" s="143" t="str">
        <f>IF(COUNT('Math Scores'!$BZ14:$CW14)=0,"",SUMIF('Math Scores'!$F$6:$IC$6,AZ$4,'Math Scores'!$F14:$IC14))</f>
        <v/>
      </c>
      <c r="BA13" s="143" t="str">
        <f>IF(COUNT('Math Scores'!$BZ14:$CW14)=0,"",SUMIF('Math Scores'!$F$6:$IC$6,BA$4,'Math Scores'!$F14:$IC14))</f>
        <v/>
      </c>
      <c r="BB13" s="143" t="str">
        <f>IF(COUNT('Math Scores'!$BZ14:$CW14)=0,"",SUMIF('Math Scores'!$F$6:$IC$6,BB$4,'Math Scores'!$F14:$IC14))</f>
        <v/>
      </c>
      <c r="BC13" s="143" t="str">
        <f>IF(COUNT('Math Scores'!$BZ14:$CW14)=0,"",SUMIF('Math Scores'!$F$6:$IC$6,BC$4,'Math Scores'!$F14:$IC14))</f>
        <v/>
      </c>
      <c r="BD13" s="143" t="str">
        <f>IF(COUNT('Math Scores'!$BZ14:$CW14)=0,"",SUMIF('Math Scores'!$F$6:$IC$6,BD$4,'Math Scores'!$F14:$IC14))</f>
        <v/>
      </c>
      <c r="BE13" s="143" t="str">
        <f>IF(COUNT('Math Scores'!$BZ14:$CW14)=0,"",SUMIF('Math Scores'!$F$6:$IC$6,BE$4,'Math Scores'!$F14:$IC14))</f>
        <v/>
      </c>
      <c r="BF13" s="143" t="str">
        <f>IF(COUNT('Math Scores'!$BZ14:$CW14)=0,"",SUMIF('Math Scores'!$F$6:$IC$6,BF$4,'Math Scores'!$F14:$IC14))</f>
        <v/>
      </c>
      <c r="BG13" s="143" t="str">
        <f>IF(COUNT('Math Scores'!$BZ14:$CW14)=0,"",SUMIF('Math Scores'!$F$6:$IC$6,BG$4,'Math Scores'!$F14:$IC14))</f>
        <v/>
      </c>
      <c r="BH13" s="143" t="str">
        <f>IF(COUNT('Math Scores'!$BZ14:$CW14)=0,"",SUMIF('Math Scores'!$F$6:$IC$6,BH$4,'Math Scores'!$F14:$IC14))</f>
        <v/>
      </c>
      <c r="BI13" s="143" t="str">
        <f>IF(COUNT('Math Scores'!$BZ14:$CW14)=0,"",SUMIF('Math Scores'!$F$6:$IC$6,BI$4,'Math Scores'!$F14:$IC14))</f>
        <v/>
      </c>
      <c r="BJ13" s="143" t="str">
        <f>IF(COUNT('Math Scores'!$BZ14:$CW14)=0,"",SUMIF('Math Scores'!$F$6:$IC$6,BJ$4,'Math Scores'!$F14:$IC14))</f>
        <v/>
      </c>
      <c r="BK13" s="143" t="str">
        <f>IF(COUNT('Math Scores'!$BZ14:$CW14)=0,"",SUMIF('Math Scores'!$F$6:$IC$6,BK$4,'Math Scores'!$F14:$IC14))</f>
        <v/>
      </c>
      <c r="BL13" s="143">
        <f>IF(COUNT('Math Scores'!$CX14:$DU14)=0,"",SUMIF('Math Scores'!$F$6:$IC$6,BL$4,'Math Scores'!$F14:$IC14))</f>
        <v>0</v>
      </c>
      <c r="BM13" s="143">
        <f>IF(COUNT('Math Scores'!$CX14:$DU14)=0,"",SUMIF('Math Scores'!$F$6:$IC$6,BM$4,'Math Scores'!$F14:$IC14))</f>
        <v>0</v>
      </c>
      <c r="BN13" s="143">
        <f>IF(COUNT('Math Scores'!$CX14:$DU14)=0,"",SUMIF('Math Scores'!$F$6:$IC$6,BN$4,'Math Scores'!$F14:$IC14))</f>
        <v>0</v>
      </c>
      <c r="BO13" s="143">
        <f>IF(COUNT('Math Scores'!$CX14:$DU14)=0,"",SUMIF('Math Scores'!$F$6:$IC$6,BO$4,'Math Scores'!$F14:$IC14))</f>
        <v>0</v>
      </c>
      <c r="BP13" s="143">
        <f>IF(COUNT('Math Scores'!$CX14:$DU14)=0,"",SUMIF('Math Scores'!$F$6:$IC$6,BP$4,'Math Scores'!$F14:$IC14))</f>
        <v>0</v>
      </c>
      <c r="BQ13" s="143">
        <f>IF(COUNT('Math Scores'!$CX14:$DU14)=0,"",SUMIF('Math Scores'!$F$6:$IC$6,BQ$4,'Math Scores'!$F14:$IC14))</f>
        <v>0</v>
      </c>
      <c r="BR13" s="143">
        <f>IF(COUNT('Math Scores'!$CX14:$DU14)=0,"",SUMIF('Math Scores'!$F$6:$IC$6,BR$4,'Math Scores'!$F14:$IC14))</f>
        <v>0</v>
      </c>
      <c r="BS13" s="143">
        <f>IF(COUNT('Math Scores'!$CX14:$DU14)=0,"",SUMIF('Math Scores'!$F$6:$IC$6,BS$4,'Math Scores'!$F14:$IC14))</f>
        <v>0</v>
      </c>
      <c r="BT13" s="143">
        <f>IF(COUNT('Math Scores'!$CX14:$DU14)=0,"",SUMIF('Math Scores'!$F$6:$IC$6,BT$4,'Math Scores'!$F14:$IC14))</f>
        <v>0</v>
      </c>
      <c r="BU13" s="143">
        <f>IF(COUNT('Math Scores'!$CX14:$DU14)=0,"",SUMIF('Math Scores'!$F$6:$IC$6,BU$4,'Math Scores'!$F14:$IC14))</f>
        <v>0</v>
      </c>
      <c r="BV13" s="143">
        <f>IF(COUNT('Math Scores'!$CX14:$DU14)=0,"",SUMIF('Math Scores'!$F$6:$IC$6,BV$4,'Math Scores'!$F14:$IC14))</f>
        <v>0</v>
      </c>
      <c r="BW13" s="143">
        <f>IF(COUNT('Math Scores'!$CX14:$DU14)=0,"",SUMIF('Math Scores'!$F$6:$IC$6,BW$4,'Math Scores'!$F14:$IC14))</f>
        <v>0</v>
      </c>
      <c r="BX13" s="143">
        <f>IF(COUNT('Math Scores'!$CX14:$DU14)=0,"",SUMIF('Math Scores'!$F$6:$IC$6,BX$4,'Math Scores'!$F14:$IC14))</f>
        <v>0</v>
      </c>
      <c r="BY13" s="143">
        <f>IF(COUNT('Math Scores'!$CX14:$DU14)=0,"",SUMIF('Math Scores'!$F$6:$IC$6,BY$4,'Math Scores'!$F14:$IC14))</f>
        <v>0</v>
      </c>
      <c r="BZ13" s="143">
        <f>IF(COUNT('Math Scores'!$CX14:$DU14)=0,"",SUMIF('Math Scores'!$F$6:$IC$6,BZ$4,'Math Scores'!$F14:$IC14))</f>
        <v>0</v>
      </c>
      <c r="CA13" s="143">
        <f>IF(COUNT('Math Scores'!$CX14:$DU14)=0,"",SUMIF('Math Scores'!$F$6:$IC$6,CA$4,'Math Scores'!$F14:$IC14))</f>
        <v>0</v>
      </c>
      <c r="CB13" s="143">
        <f>IF(COUNT('Math Scores'!$CX14:$DU14)=0,"",SUMIF('Math Scores'!$F$6:$IC$6,CB$4,'Math Scores'!$F14:$IC14))</f>
        <v>0</v>
      </c>
      <c r="CC13" s="143">
        <f>IF(COUNT('Math Scores'!$CX14:$DU14)=0,"",SUMIF('Math Scores'!$F$6:$IC$6,CC$4,'Math Scores'!$F14:$IC14))</f>
        <v>0</v>
      </c>
      <c r="CD13" s="143">
        <f>IF(COUNT('Math Scores'!$DV14:$EU14)=0,"",SUMIF('Math Scores'!$F$6:$IC$6,CD$4,'Math Scores'!$F14:$IC14))</f>
        <v>0</v>
      </c>
      <c r="CE13" s="143">
        <f>IF(COUNT('Math Scores'!$DV14:$EU14)=0,"",SUMIF('Math Scores'!$F$6:$IC$6,CE$4,'Math Scores'!$F14:$IC14))</f>
        <v>0</v>
      </c>
      <c r="CF13" s="143">
        <f>IF(COUNT('Math Scores'!$DV14:$EU14)=0,"",SUMIF('Math Scores'!$F$6:$IC$6,CF$4,'Math Scores'!$F14:$IC14))</f>
        <v>0</v>
      </c>
      <c r="CG13" s="143">
        <f>IF(COUNT('Math Scores'!$DV14:$EU14)=0,"",SUMIF('Math Scores'!$F$6:$IC$6,CG$4,'Math Scores'!$F14:$IC14))</f>
        <v>0</v>
      </c>
      <c r="CH13" s="143">
        <f>IF(COUNT('Math Scores'!$DV14:$EU14)=0,"",SUMIF('Math Scores'!$F$6:$IC$6,CH$4,'Math Scores'!$F14:$IC14))</f>
        <v>0</v>
      </c>
      <c r="CI13" s="143">
        <f>IF(COUNT('Math Scores'!$DV14:$EU14)=0,"",SUMIF('Math Scores'!$F$6:$IC$6,CI$4,'Math Scores'!$F14:$IC14))</f>
        <v>0</v>
      </c>
      <c r="CJ13" s="143">
        <f>IF(COUNT('Math Scores'!$DV14:$EU14)=0,"",SUMIF('Math Scores'!$F$6:$IC$6,CJ$4,'Math Scores'!$F14:$IC14))</f>
        <v>0</v>
      </c>
      <c r="CK13" s="143">
        <f>IF(COUNT('Math Scores'!$DV14:$EU14)=0,"",SUMIF('Math Scores'!$F$6:$IC$6,CK$4,'Math Scores'!$F14:$IC14))</f>
        <v>0</v>
      </c>
      <c r="CL13" s="143">
        <f>IF(COUNT('Math Scores'!$DV14:$EU14)=0,"",SUMIF('Math Scores'!$F$6:$IC$6,CL$4,'Math Scores'!$F14:$IC14))</f>
        <v>0</v>
      </c>
      <c r="CM13" s="143">
        <f>IF(COUNT('Math Scores'!$DV14:$EU14)=0,"",SUMIF('Math Scores'!$F$6:$IC$6,CM$4,'Math Scores'!$F14:$IC14))</f>
        <v>0</v>
      </c>
      <c r="CN13" s="143">
        <f>IF(COUNT('Math Scores'!$DV14:$EU14)=0,"",SUMIF('Math Scores'!$F$6:$IC$6,CN$4,'Math Scores'!$F14:$IC14))</f>
        <v>0</v>
      </c>
      <c r="CO13" s="143">
        <f>IF(COUNT('Math Scores'!$DV14:$EU14)=0,"",SUMIF('Math Scores'!$F$6:$IC$6,CO$4,'Math Scores'!$F14:$IC14))</f>
        <v>0</v>
      </c>
      <c r="CP13" s="143">
        <f>IF(COUNT('Math Scores'!$DV14:$EU14)=0,"",SUMIF('Math Scores'!$F$6:$IC$6,CP$4,'Math Scores'!$F14:$IC14))</f>
        <v>0</v>
      </c>
      <c r="CQ13" s="143">
        <f>IF(COUNT('Math Scores'!$DV14:$EU14)=0,"",SUMIF('Math Scores'!$F$6:$IC$6,CQ$4,'Math Scores'!$F14:$IC14))</f>
        <v>0</v>
      </c>
      <c r="CR13" s="143">
        <f>IF(COUNT('Math Scores'!$DV14:$EU14)=0,"",SUMIF('Math Scores'!$F$6:$IC$6,CR$4,'Math Scores'!$F14:$IC14))</f>
        <v>0</v>
      </c>
      <c r="CS13" s="143">
        <f>IF(COUNT('Math Scores'!$DV14:$EU14)=0,"",SUMIF('Math Scores'!$F$6:$IC$6,CS$4,'Math Scores'!$F14:$IC14))</f>
        <v>0</v>
      </c>
      <c r="CT13" s="143">
        <f>IF(COUNT('Math Scores'!$EV14:$FW14)=0,"",SUMIF('Math Scores'!$F$6:$IC$6,CT$4,'Math Scores'!$F14:$IC14))</f>
        <v>0</v>
      </c>
      <c r="CU13" s="143">
        <f>IF(COUNT('Math Scores'!$EV14:$FW14)=0,"",SUMIF('Math Scores'!$F$6:$IC$6,CU$4,'Math Scores'!$F14:$IC14))</f>
        <v>0</v>
      </c>
      <c r="CV13" s="143">
        <f>IF(COUNT('Math Scores'!$EV14:$FW14)=0,"",SUMIF('Math Scores'!$F$6:$IC$6,CV$4,'Math Scores'!$F14:$IC14))</f>
        <v>0</v>
      </c>
      <c r="CW13" s="143">
        <f>IF(COUNT('Math Scores'!$EV14:$FW14)=0,"",SUMIF('Math Scores'!$F$6:$IC$6,CW$4,'Math Scores'!$F14:$IC14))</f>
        <v>0</v>
      </c>
      <c r="CX13" s="143">
        <f>IF(COUNT('Math Scores'!$EV14:$FW14)=0,"",SUMIF('Math Scores'!$F$6:$IC$6,CX$4,'Math Scores'!$F14:$IC14))</f>
        <v>0</v>
      </c>
      <c r="CY13" s="143">
        <f>IF(COUNT('Math Scores'!$EV14:$FW14)=0,"",SUMIF('Math Scores'!$F$6:$IC$6,CY$4,'Math Scores'!$F14:$IC14))</f>
        <v>0</v>
      </c>
      <c r="CZ13" s="143">
        <f>IF(COUNT('Math Scores'!$EV14:$FW14)=0,"",SUMIF('Math Scores'!$F$6:$IC$6,CZ$4,'Math Scores'!$F14:$IC14))</f>
        <v>0</v>
      </c>
      <c r="DA13" s="143">
        <f>IF(COUNT('Math Scores'!$EV14:$FW14)=0,"",SUMIF('Math Scores'!$F$6:$IC$6,DA$4,'Math Scores'!$F14:$IC14))</f>
        <v>0</v>
      </c>
      <c r="DB13" s="143">
        <f>IF(COUNT('Math Scores'!$EV14:$FW14)=0,"",SUMIF('Math Scores'!$F$6:$IC$6,DB$4,'Math Scores'!$F14:$IC14))</f>
        <v>0</v>
      </c>
      <c r="DC13" s="143">
        <f>IF(COUNT('Math Scores'!$EV14:$FW14)=0,"",SUMIF('Math Scores'!$F$6:$IC$6,DC$4,'Math Scores'!$F14:$IC14))</f>
        <v>0</v>
      </c>
      <c r="DD13" s="143">
        <f>IF(COUNT('Math Scores'!$EV14:$FW14)=0,"",SUMIF('Math Scores'!$F$6:$IC$6,DD$4,'Math Scores'!$F14:$IC14))</f>
        <v>0</v>
      </c>
      <c r="DE13" s="143">
        <f>IF(COUNT('Math Scores'!$EV14:$FW14)=0,"",SUMIF('Math Scores'!$F$6:$IC$6,DE$4,'Math Scores'!$F14:$IC14))</f>
        <v>0</v>
      </c>
      <c r="DF13" s="143">
        <f>IF(COUNT('Math Scores'!$EV14:$FW14)=0,"",SUMIF('Math Scores'!$F$6:$IC$6,DF$4,'Math Scores'!$F14:$IC14))</f>
        <v>0</v>
      </c>
      <c r="DG13" s="143">
        <f>IF(COUNT('Math Scores'!$EV14:$FW14)=0,"",SUMIF('Math Scores'!$F$6:$IC$6,DG$4,'Math Scores'!$F14:$IC14))</f>
        <v>0</v>
      </c>
    </row>
    <row r="14" spans="1:111" x14ac:dyDescent="0.2">
      <c r="A14" s="35">
        <v>7</v>
      </c>
      <c r="B14" s="8" t="str">
        <f>'Math Scores'!B15</f>
        <v>A. Maheshwari</v>
      </c>
      <c r="C14" s="127" t="e">
        <f>IF(COUNT('Math Scores'!F15:HI15)=0, "", (SUMIF('Math Scores'!$F$5:$HI$5,"Yes",'Math Scores'!F15:HI15)/SUMIF('Math Scores'!$F$5:$HI$5,"Yes",'Math Scores'!$F$2:$HI$2)))</f>
        <v>#DIV/0!</v>
      </c>
      <c r="D14" s="36" t="e">
        <f>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v>#DIV/0!</v>
      </c>
      <c r="E14" s="78" t="e">
        <f t="shared" si="12"/>
        <v>#DIV/0!</v>
      </c>
      <c r="F14" s="36" t="e">
        <f t="shared" si="11"/>
        <v>#DIV/0!</v>
      </c>
      <c r="G14" s="87" t="e">
        <f>IF(OR(B14="",'Cover Sheet'!$AC$6=""),"",IF(('Cover Sheet'!$AC$6="2nd"),(VLOOKUP(ROUND((D14*100),0),Goals!$E$4:$H$104,2,TRUE)/100),IF(('Cover Sheet'!$AC$6="3rd"),(VLOOKUP(ROUND((D14*100),0),Goals!$E$4:$H$104,3,TRUE)/100),VLOOKUP(ROUND((D14*100),0),Goals!$E$4:$H$104,4,TRUE)/100)))</f>
        <v>#DIV/0!</v>
      </c>
      <c r="H14" s="143" t="str">
        <f>IF(COUNT('Math Scores'!$F15:$AC15)=0,"",SUMIF('Math Scores'!$F$6:$IC$6,H$4,'Math Scores'!$F15:$IC15))</f>
        <v/>
      </c>
      <c r="I14" s="143" t="str">
        <f>IF(COUNT('Math Scores'!$F15:$AC15)=0,"",SUMIF('Math Scores'!$F$6:$IC$6,I$4,'Math Scores'!$F15:$IC15))</f>
        <v/>
      </c>
      <c r="J14" s="143" t="str">
        <f>IF(COUNT('Math Scores'!$F15:$AC15)=0,"",SUMIF('Math Scores'!$F$6:$IC$6,J$4,'Math Scores'!$F15:$IC15))</f>
        <v/>
      </c>
      <c r="K14" s="143" t="str">
        <f>IF(COUNT('Math Scores'!$F15:$AC15)=0,"",SUMIF('Math Scores'!$F$6:$IC$6,K$4,'Math Scores'!$F15:$IC15))</f>
        <v/>
      </c>
      <c r="L14" s="143" t="str">
        <f>IF(COUNT('Math Scores'!$F15:$AC15)=0,"",SUMIF('Math Scores'!$F$6:$IC$6,L$4,'Math Scores'!$F15:$IC15))</f>
        <v/>
      </c>
      <c r="M14" s="143" t="str">
        <f>IF(COUNT('Math Scores'!$F15:$AC15)=0,"",SUMIF('Math Scores'!$F$6:$IC$6,M$4,'Math Scores'!$F15:$IC15))</f>
        <v/>
      </c>
      <c r="N14" s="143" t="str">
        <f>IF(COUNT('Math Scores'!$F15:$AC15)=0,"",SUMIF('Math Scores'!$F$6:$IC$6,N$4,'Math Scores'!$F15:$IC15))</f>
        <v/>
      </c>
      <c r="O14" s="143" t="str">
        <f>IF(COUNT('Math Scores'!$F15:$AC15)=0,"",SUMIF('Math Scores'!$F$6:$IC$6,O$4,'Math Scores'!$F15:$IC15))</f>
        <v/>
      </c>
      <c r="P14" s="143" t="str">
        <f>IF(COUNT('Math Scores'!$F15:$AC15)=0,"",SUMIF('Math Scores'!$F$6:$IC$6,P$4,'Math Scores'!$F15:$IC15))</f>
        <v/>
      </c>
      <c r="Q14" s="143" t="str">
        <f>IF(COUNT('Math Scores'!$F15:$AC15)=0,"",SUMIF('Math Scores'!$F$6:$IC$6,Q$4,'Math Scores'!$F15:$IC15))</f>
        <v/>
      </c>
      <c r="R14" s="143" t="str">
        <f>IF(COUNT('Math Scores'!$F15:$AC15)=0,"",SUMIF('Math Scores'!$F$6:$IC$6,R$4,'Math Scores'!$F15:$IC15))</f>
        <v/>
      </c>
      <c r="S14" s="143"/>
      <c r="T14" s="143"/>
      <c r="U14" s="143"/>
      <c r="V14" s="143"/>
      <c r="W14" s="143"/>
      <c r="X14" s="143" t="str">
        <f>IF(COUNT('Math Scores'!$AD15:$AZ15)=0,"",SUMIF('Math Scores'!$F$6:$IC$6,X$4,'Math Scores'!$F15:$IC15))</f>
        <v/>
      </c>
      <c r="Y14" s="143" t="str">
        <f>IF(COUNT('Math Scores'!$AD15:$AZ15)=0,"",SUMIF('Math Scores'!$F$6:$IC$6,Y$4,'Math Scores'!$F15:$IC15))</f>
        <v/>
      </c>
      <c r="Z14" s="143" t="str">
        <f>IF(COUNT('Math Scores'!$AD15:$AZ15)=0,"",SUMIF('Math Scores'!$F$6:$IC$6,Z$4,'Math Scores'!$F15:$IC15))</f>
        <v/>
      </c>
      <c r="AA14" s="143" t="str">
        <f>IF(COUNT('Math Scores'!$AD15:$AZ15)=0,"",SUMIF('Math Scores'!$F$6:$IC$6,AA$4,'Math Scores'!$F15:$IC15))</f>
        <v/>
      </c>
      <c r="AB14" s="143" t="str">
        <f>IF(COUNT('Math Scores'!$AD15:$AZ15)=0,"",SUMIF('Math Scores'!$F$6:$IC$6,AB$4,'Math Scores'!$F15:$IC15))</f>
        <v/>
      </c>
      <c r="AC14" s="143" t="str">
        <f>IF(COUNT('Math Scores'!$AD15:$AZ15)=0,"",SUMIF('Math Scores'!$F$6:$IC$6,AC$4,'Math Scores'!$F15:$IC15))</f>
        <v/>
      </c>
      <c r="AD14" s="143" t="str">
        <f>IF(COUNT('Math Scores'!$AD15:$AZ15)=0,"",SUMIF('Math Scores'!$F$6:$IC$6,AD$4,'Math Scores'!$F15:$IC15))</f>
        <v/>
      </c>
      <c r="AE14" s="143" t="str">
        <f>IF(COUNT('Math Scores'!$AD15:$AZ15)=0,"",SUMIF('Math Scores'!$F$6:$IC$6,AE$4,'Math Scores'!$F15:$IC15))</f>
        <v/>
      </c>
      <c r="AF14" s="143" t="str">
        <f>IF(COUNT('Math Scores'!$AD15:$AZ15)=0,"",SUMIF('Math Scores'!$F$6:$IC$6,AF$4,'Math Scores'!$F15:$IC15))</f>
        <v/>
      </c>
      <c r="AG14" s="143" t="str">
        <f>IF(COUNT('Math Scores'!$AD15:$AZ15)=0,"",SUMIF('Math Scores'!$F$6:$IC$6,AG$4,'Math Scores'!$F15:$IC15))</f>
        <v/>
      </c>
      <c r="AH14" s="143" t="str">
        <f>IF(COUNT('Math Scores'!$AD15:$AZ15)=0,"",SUMIF('Math Scores'!$F$6:$IC$6,AH$4,'Math Scores'!$F15:$IC15))</f>
        <v/>
      </c>
      <c r="AI14" s="143" t="str">
        <f>IF(COUNT('Math Scores'!$AD15:$AZ15)=0,"",SUMIF('Math Scores'!$F$6:$IC$6,AI$4,'Math Scores'!$F15:$IC15))</f>
        <v/>
      </c>
      <c r="AJ14" s="143" t="str">
        <f>IF(COUNT('Math Scores'!$BA15:$BY15)=0,"",SUMIF('Math Scores'!$F$6:$IC$6,AJ$4,'Math Scores'!$F15:$IC15))</f>
        <v/>
      </c>
      <c r="AK14" s="143" t="str">
        <f>IF(COUNT('Math Scores'!$BA15:$BY15)=0,"",SUMIF('Math Scores'!$F$6:$IC$6,AK$4,'Math Scores'!$F15:$IC15))</f>
        <v/>
      </c>
      <c r="AL14" s="143" t="str">
        <f>IF(COUNT('Math Scores'!$BA15:$BY15)=0,"",SUMIF('Math Scores'!$F$6:$IC$6,AL$4,'Math Scores'!$F15:$IC15))</f>
        <v/>
      </c>
      <c r="AM14" s="143" t="str">
        <f>IF(COUNT('Math Scores'!$BA15:$BY15)=0,"",SUMIF('Math Scores'!$F$6:$IC$6,AM$4,'Math Scores'!$F15:$IC15))</f>
        <v/>
      </c>
      <c r="AN14" s="143" t="str">
        <f>IF(COUNT('Math Scores'!$BA15:$BY15)=0,"",SUMIF('Math Scores'!$F$6:$IC$6,AN$4,'Math Scores'!$F15:$IC15))</f>
        <v/>
      </c>
      <c r="AO14" s="143" t="str">
        <f>IF(COUNT('Math Scores'!$BA15:$BY15)=0,"",SUMIF('Math Scores'!$F$6:$IC$6,AO$4,'Math Scores'!$F15:$IC15))</f>
        <v/>
      </c>
      <c r="AP14" s="143" t="str">
        <f>IF(COUNT('Math Scores'!$BA15:$BY15)=0,"",SUMIF('Math Scores'!$F$6:$IC$6,AP$4,'Math Scores'!$F15:$IC15))</f>
        <v/>
      </c>
      <c r="AQ14" s="143" t="str">
        <f>IF(COUNT('Math Scores'!$BA15:$BY15)=0,"",SUMIF('Math Scores'!$F$6:$IC$6,AQ$4,'Math Scores'!$F15:$IC15))</f>
        <v/>
      </c>
      <c r="AR14" s="143" t="str">
        <f>IF(COUNT('Math Scores'!$BA15:$BY15)=0,"",SUMIF('Math Scores'!$F$6:$IC$6,AR$4,'Math Scores'!$F15:$IC15))</f>
        <v/>
      </c>
      <c r="AS14" s="143" t="str">
        <f>IF(COUNT('Math Scores'!$BA15:$BY15)=0,"",SUMIF('Math Scores'!$F$6:$IC$6,AS$4,'Math Scores'!$F15:$IC15))</f>
        <v/>
      </c>
      <c r="AT14" s="143" t="str">
        <f>IF(COUNT('Math Scores'!$BA15:$BY15)=0,"",SUMIF('Math Scores'!$F$6:$IC$6,AT$4,'Math Scores'!$F15:$IC15))</f>
        <v/>
      </c>
      <c r="AU14" s="143" t="str">
        <f>IF(COUNT('Math Scores'!$BA15:$BY15)=0,"",SUMIF('Math Scores'!$F$6:$IC$6,AU$4,'Math Scores'!$F15:$IC15))</f>
        <v/>
      </c>
      <c r="AV14" s="143" t="str">
        <f>IF(COUNT('Math Scores'!$BA15:$BY15)=0,"",SUMIF('Math Scores'!$F$6:$IC$6,AV$4,'Math Scores'!$F15:$IC15))</f>
        <v/>
      </c>
      <c r="AW14" s="143" t="str">
        <f>IF(COUNT('Math Scores'!$BA15:$BY15)=0,"",SUMIF('Math Scores'!$F$6:$IC$6,AW$4,'Math Scores'!$F15:$IC15))</f>
        <v/>
      </c>
      <c r="AX14" s="143" t="str">
        <f>IF(COUNT('Math Scores'!$BZ15:$CW15)=0,"",SUMIF('Math Scores'!$F$6:$IC$6,AX$4,'Math Scores'!$F15:$IC15))</f>
        <v/>
      </c>
      <c r="AY14" s="143" t="str">
        <f>IF(COUNT('Math Scores'!$BZ15:$CW15)=0,"",SUMIF('Math Scores'!$F$6:$IC$6,AY$4,'Math Scores'!$F15:$IC15))</f>
        <v/>
      </c>
      <c r="AZ14" s="143" t="str">
        <f>IF(COUNT('Math Scores'!$BZ15:$CW15)=0,"",SUMIF('Math Scores'!$F$6:$IC$6,AZ$4,'Math Scores'!$F15:$IC15))</f>
        <v/>
      </c>
      <c r="BA14" s="143" t="str">
        <f>IF(COUNT('Math Scores'!$BZ15:$CW15)=0,"",SUMIF('Math Scores'!$F$6:$IC$6,BA$4,'Math Scores'!$F15:$IC15))</f>
        <v/>
      </c>
      <c r="BB14" s="143" t="str">
        <f>IF(COUNT('Math Scores'!$BZ15:$CW15)=0,"",SUMIF('Math Scores'!$F$6:$IC$6,BB$4,'Math Scores'!$F15:$IC15))</f>
        <v/>
      </c>
      <c r="BC14" s="143" t="str">
        <f>IF(COUNT('Math Scores'!$BZ15:$CW15)=0,"",SUMIF('Math Scores'!$F$6:$IC$6,BC$4,'Math Scores'!$F15:$IC15))</f>
        <v/>
      </c>
      <c r="BD14" s="143" t="str">
        <f>IF(COUNT('Math Scores'!$BZ15:$CW15)=0,"",SUMIF('Math Scores'!$F$6:$IC$6,BD$4,'Math Scores'!$F15:$IC15))</f>
        <v/>
      </c>
      <c r="BE14" s="143" t="str">
        <f>IF(COUNT('Math Scores'!$BZ15:$CW15)=0,"",SUMIF('Math Scores'!$F$6:$IC$6,BE$4,'Math Scores'!$F15:$IC15))</f>
        <v/>
      </c>
      <c r="BF14" s="143" t="str">
        <f>IF(COUNT('Math Scores'!$BZ15:$CW15)=0,"",SUMIF('Math Scores'!$F$6:$IC$6,BF$4,'Math Scores'!$F15:$IC15))</f>
        <v/>
      </c>
      <c r="BG14" s="143" t="str">
        <f>IF(COUNT('Math Scores'!$BZ15:$CW15)=0,"",SUMIF('Math Scores'!$F$6:$IC$6,BG$4,'Math Scores'!$F15:$IC15))</f>
        <v/>
      </c>
      <c r="BH14" s="143" t="str">
        <f>IF(COUNT('Math Scores'!$BZ15:$CW15)=0,"",SUMIF('Math Scores'!$F$6:$IC$6,BH$4,'Math Scores'!$F15:$IC15))</f>
        <v/>
      </c>
      <c r="BI14" s="143" t="str">
        <f>IF(COUNT('Math Scores'!$BZ15:$CW15)=0,"",SUMIF('Math Scores'!$F$6:$IC$6,BI$4,'Math Scores'!$F15:$IC15))</f>
        <v/>
      </c>
      <c r="BJ14" s="143" t="str">
        <f>IF(COUNT('Math Scores'!$BZ15:$CW15)=0,"",SUMIF('Math Scores'!$F$6:$IC$6,BJ$4,'Math Scores'!$F15:$IC15))</f>
        <v/>
      </c>
      <c r="BK14" s="143" t="str">
        <f>IF(COUNT('Math Scores'!$BZ15:$CW15)=0,"",SUMIF('Math Scores'!$F$6:$IC$6,BK$4,'Math Scores'!$F15:$IC15))</f>
        <v/>
      </c>
      <c r="BL14" s="143">
        <f>IF(COUNT('Math Scores'!$CX15:$DU15)=0,"",SUMIF('Math Scores'!$F$6:$IC$6,BL$4,'Math Scores'!$F15:$IC15))</f>
        <v>0</v>
      </c>
      <c r="BM14" s="143">
        <f>IF(COUNT('Math Scores'!$CX15:$DU15)=0,"",SUMIF('Math Scores'!$F$6:$IC$6,BM$4,'Math Scores'!$F15:$IC15))</f>
        <v>0</v>
      </c>
      <c r="BN14" s="143">
        <f>IF(COUNT('Math Scores'!$CX15:$DU15)=0,"",SUMIF('Math Scores'!$F$6:$IC$6,BN$4,'Math Scores'!$F15:$IC15))</f>
        <v>0</v>
      </c>
      <c r="BO14" s="143">
        <f>IF(COUNT('Math Scores'!$CX15:$DU15)=0,"",SUMIF('Math Scores'!$F$6:$IC$6,BO$4,'Math Scores'!$F15:$IC15))</f>
        <v>0</v>
      </c>
      <c r="BP14" s="143">
        <f>IF(COUNT('Math Scores'!$CX15:$DU15)=0,"",SUMIF('Math Scores'!$F$6:$IC$6,BP$4,'Math Scores'!$F15:$IC15))</f>
        <v>0</v>
      </c>
      <c r="BQ14" s="143">
        <f>IF(COUNT('Math Scores'!$CX15:$DU15)=0,"",SUMIF('Math Scores'!$F$6:$IC$6,BQ$4,'Math Scores'!$F15:$IC15))</f>
        <v>0</v>
      </c>
      <c r="BR14" s="143">
        <f>IF(COUNT('Math Scores'!$CX15:$DU15)=0,"",SUMIF('Math Scores'!$F$6:$IC$6,BR$4,'Math Scores'!$F15:$IC15))</f>
        <v>0</v>
      </c>
      <c r="BS14" s="143">
        <f>IF(COUNT('Math Scores'!$CX15:$DU15)=0,"",SUMIF('Math Scores'!$F$6:$IC$6,BS$4,'Math Scores'!$F15:$IC15))</f>
        <v>0</v>
      </c>
      <c r="BT14" s="143">
        <f>IF(COUNT('Math Scores'!$CX15:$DU15)=0,"",SUMIF('Math Scores'!$F$6:$IC$6,BT$4,'Math Scores'!$F15:$IC15))</f>
        <v>0</v>
      </c>
      <c r="BU14" s="143">
        <f>IF(COUNT('Math Scores'!$CX15:$DU15)=0,"",SUMIF('Math Scores'!$F$6:$IC$6,BU$4,'Math Scores'!$F15:$IC15))</f>
        <v>0</v>
      </c>
      <c r="BV14" s="143">
        <f>IF(COUNT('Math Scores'!$CX15:$DU15)=0,"",SUMIF('Math Scores'!$F$6:$IC$6,BV$4,'Math Scores'!$F15:$IC15))</f>
        <v>0</v>
      </c>
      <c r="BW14" s="143">
        <f>IF(COUNT('Math Scores'!$CX15:$DU15)=0,"",SUMIF('Math Scores'!$F$6:$IC$6,BW$4,'Math Scores'!$F15:$IC15))</f>
        <v>0</v>
      </c>
      <c r="BX14" s="143">
        <f>IF(COUNT('Math Scores'!$CX15:$DU15)=0,"",SUMIF('Math Scores'!$F$6:$IC$6,BX$4,'Math Scores'!$F15:$IC15))</f>
        <v>0</v>
      </c>
      <c r="BY14" s="143">
        <f>IF(COUNT('Math Scores'!$CX15:$DU15)=0,"",SUMIF('Math Scores'!$F$6:$IC$6,BY$4,'Math Scores'!$F15:$IC15))</f>
        <v>0</v>
      </c>
      <c r="BZ14" s="143">
        <f>IF(COUNT('Math Scores'!$CX15:$DU15)=0,"",SUMIF('Math Scores'!$F$6:$IC$6,BZ$4,'Math Scores'!$F15:$IC15))</f>
        <v>0</v>
      </c>
      <c r="CA14" s="143">
        <f>IF(COUNT('Math Scores'!$CX15:$DU15)=0,"",SUMIF('Math Scores'!$F$6:$IC$6,CA$4,'Math Scores'!$F15:$IC15))</f>
        <v>0</v>
      </c>
      <c r="CB14" s="143">
        <f>IF(COUNT('Math Scores'!$CX15:$DU15)=0,"",SUMIF('Math Scores'!$F$6:$IC$6,CB$4,'Math Scores'!$F15:$IC15))</f>
        <v>0</v>
      </c>
      <c r="CC14" s="143">
        <f>IF(COUNT('Math Scores'!$CX15:$DU15)=0,"",SUMIF('Math Scores'!$F$6:$IC$6,CC$4,'Math Scores'!$F15:$IC15))</f>
        <v>0</v>
      </c>
      <c r="CD14" s="143">
        <f>IF(COUNT('Math Scores'!$DV15:$EU15)=0,"",SUMIF('Math Scores'!$F$6:$IC$6,CD$4,'Math Scores'!$F15:$IC15))</f>
        <v>0</v>
      </c>
      <c r="CE14" s="143">
        <f>IF(COUNT('Math Scores'!$DV15:$EU15)=0,"",SUMIF('Math Scores'!$F$6:$IC$6,CE$4,'Math Scores'!$F15:$IC15))</f>
        <v>0</v>
      </c>
      <c r="CF14" s="143">
        <f>IF(COUNT('Math Scores'!$DV15:$EU15)=0,"",SUMIF('Math Scores'!$F$6:$IC$6,CF$4,'Math Scores'!$F15:$IC15))</f>
        <v>0</v>
      </c>
      <c r="CG14" s="143">
        <f>IF(COUNT('Math Scores'!$DV15:$EU15)=0,"",SUMIF('Math Scores'!$F$6:$IC$6,CG$4,'Math Scores'!$F15:$IC15))</f>
        <v>0</v>
      </c>
      <c r="CH14" s="143">
        <f>IF(COUNT('Math Scores'!$DV15:$EU15)=0,"",SUMIF('Math Scores'!$F$6:$IC$6,CH$4,'Math Scores'!$F15:$IC15))</f>
        <v>0</v>
      </c>
      <c r="CI14" s="143">
        <f>IF(COUNT('Math Scores'!$DV15:$EU15)=0,"",SUMIF('Math Scores'!$F$6:$IC$6,CI$4,'Math Scores'!$F15:$IC15))</f>
        <v>0</v>
      </c>
      <c r="CJ14" s="143">
        <f>IF(COUNT('Math Scores'!$DV15:$EU15)=0,"",SUMIF('Math Scores'!$F$6:$IC$6,CJ$4,'Math Scores'!$F15:$IC15))</f>
        <v>0</v>
      </c>
      <c r="CK14" s="143">
        <f>IF(COUNT('Math Scores'!$DV15:$EU15)=0,"",SUMIF('Math Scores'!$F$6:$IC$6,CK$4,'Math Scores'!$F15:$IC15))</f>
        <v>0</v>
      </c>
      <c r="CL14" s="143">
        <f>IF(COUNT('Math Scores'!$DV15:$EU15)=0,"",SUMIF('Math Scores'!$F$6:$IC$6,CL$4,'Math Scores'!$F15:$IC15))</f>
        <v>0</v>
      </c>
      <c r="CM14" s="143">
        <f>IF(COUNT('Math Scores'!$DV15:$EU15)=0,"",SUMIF('Math Scores'!$F$6:$IC$6,CM$4,'Math Scores'!$F15:$IC15))</f>
        <v>0</v>
      </c>
      <c r="CN14" s="143">
        <f>IF(COUNT('Math Scores'!$DV15:$EU15)=0,"",SUMIF('Math Scores'!$F$6:$IC$6,CN$4,'Math Scores'!$F15:$IC15))</f>
        <v>0</v>
      </c>
      <c r="CO14" s="143">
        <f>IF(COUNT('Math Scores'!$DV15:$EU15)=0,"",SUMIF('Math Scores'!$F$6:$IC$6,CO$4,'Math Scores'!$F15:$IC15))</f>
        <v>0</v>
      </c>
      <c r="CP14" s="143">
        <f>IF(COUNT('Math Scores'!$DV15:$EU15)=0,"",SUMIF('Math Scores'!$F$6:$IC$6,CP$4,'Math Scores'!$F15:$IC15))</f>
        <v>0</v>
      </c>
      <c r="CQ14" s="143">
        <f>IF(COUNT('Math Scores'!$DV15:$EU15)=0,"",SUMIF('Math Scores'!$F$6:$IC$6,CQ$4,'Math Scores'!$F15:$IC15))</f>
        <v>0</v>
      </c>
      <c r="CR14" s="143">
        <f>IF(COUNT('Math Scores'!$DV15:$EU15)=0,"",SUMIF('Math Scores'!$F$6:$IC$6,CR$4,'Math Scores'!$F15:$IC15))</f>
        <v>0</v>
      </c>
      <c r="CS14" s="143">
        <f>IF(COUNT('Math Scores'!$DV15:$EU15)=0,"",SUMIF('Math Scores'!$F$6:$IC$6,CS$4,'Math Scores'!$F15:$IC15))</f>
        <v>0</v>
      </c>
      <c r="CT14" s="143">
        <f>IF(COUNT('Math Scores'!$EV15:$FW15)=0,"",SUMIF('Math Scores'!$F$6:$IC$6,CT$4,'Math Scores'!$F15:$IC15))</f>
        <v>0</v>
      </c>
      <c r="CU14" s="143">
        <f>IF(COUNT('Math Scores'!$EV15:$FW15)=0,"",SUMIF('Math Scores'!$F$6:$IC$6,CU$4,'Math Scores'!$F15:$IC15))</f>
        <v>0</v>
      </c>
      <c r="CV14" s="143">
        <f>IF(COUNT('Math Scores'!$EV15:$FW15)=0,"",SUMIF('Math Scores'!$F$6:$IC$6,CV$4,'Math Scores'!$F15:$IC15))</f>
        <v>0</v>
      </c>
      <c r="CW14" s="143">
        <f>IF(COUNT('Math Scores'!$EV15:$FW15)=0,"",SUMIF('Math Scores'!$F$6:$IC$6,CW$4,'Math Scores'!$F15:$IC15))</f>
        <v>0</v>
      </c>
      <c r="CX14" s="143">
        <f>IF(COUNT('Math Scores'!$EV15:$FW15)=0,"",SUMIF('Math Scores'!$F$6:$IC$6,CX$4,'Math Scores'!$F15:$IC15))</f>
        <v>0</v>
      </c>
      <c r="CY14" s="143">
        <f>IF(COUNT('Math Scores'!$EV15:$FW15)=0,"",SUMIF('Math Scores'!$F$6:$IC$6,CY$4,'Math Scores'!$F15:$IC15))</f>
        <v>0</v>
      </c>
      <c r="CZ14" s="143">
        <f>IF(COUNT('Math Scores'!$EV15:$FW15)=0,"",SUMIF('Math Scores'!$F$6:$IC$6,CZ$4,'Math Scores'!$F15:$IC15))</f>
        <v>0</v>
      </c>
      <c r="DA14" s="143">
        <f>IF(COUNT('Math Scores'!$EV15:$FW15)=0,"",SUMIF('Math Scores'!$F$6:$IC$6,DA$4,'Math Scores'!$F15:$IC15))</f>
        <v>0</v>
      </c>
      <c r="DB14" s="143">
        <f>IF(COUNT('Math Scores'!$EV15:$FW15)=0,"",SUMIF('Math Scores'!$F$6:$IC$6,DB$4,'Math Scores'!$F15:$IC15))</f>
        <v>0</v>
      </c>
      <c r="DC14" s="143">
        <f>IF(COUNT('Math Scores'!$EV15:$FW15)=0,"",SUMIF('Math Scores'!$F$6:$IC$6,DC$4,'Math Scores'!$F15:$IC15))</f>
        <v>0</v>
      </c>
      <c r="DD14" s="143">
        <f>IF(COUNT('Math Scores'!$EV15:$FW15)=0,"",SUMIF('Math Scores'!$F$6:$IC$6,DD$4,'Math Scores'!$F15:$IC15))</f>
        <v>0</v>
      </c>
      <c r="DE14" s="143">
        <f>IF(COUNT('Math Scores'!$EV15:$FW15)=0,"",SUMIF('Math Scores'!$F$6:$IC$6,DE$4,'Math Scores'!$F15:$IC15))</f>
        <v>0</v>
      </c>
      <c r="DF14" s="143">
        <f>IF(COUNT('Math Scores'!$EV15:$FW15)=0,"",SUMIF('Math Scores'!$F$6:$IC$6,DF$4,'Math Scores'!$F15:$IC15))</f>
        <v>0</v>
      </c>
      <c r="DG14" s="143">
        <f>IF(COUNT('Math Scores'!$EV15:$FW15)=0,"",SUMIF('Math Scores'!$F$6:$IC$6,DG$4,'Math Scores'!$F15:$IC15))</f>
        <v>0</v>
      </c>
    </row>
    <row r="15" spans="1:111" x14ac:dyDescent="0.2">
      <c r="A15" s="35">
        <v>8</v>
      </c>
      <c r="B15" s="8" t="str">
        <f>'Math Scores'!B16</f>
        <v>B. Vaishnavi</v>
      </c>
      <c r="C15" s="127" t="e">
        <f>IF(COUNT('Math Scores'!F16:HI16)=0, "", (SUMIF('Math Scores'!$F$5:$HI$5,"Yes",'Math Scores'!F16:HI16)/SUMIF('Math Scores'!$F$5:$HI$5,"Yes",'Math Scores'!$F$2:$HI$2)))</f>
        <v>#DIV/0!</v>
      </c>
      <c r="D15" s="36" t="e">
        <f>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v>#DIV/0!</v>
      </c>
      <c r="E15" s="78" t="e">
        <f t="shared" si="12"/>
        <v>#DIV/0!</v>
      </c>
      <c r="F15" s="36" t="e">
        <f t="shared" si="11"/>
        <v>#DIV/0!</v>
      </c>
      <c r="G15" s="87" t="e">
        <f>IF(OR(B15="",'Cover Sheet'!$AC$6=""),"",IF(('Cover Sheet'!$AC$6="2nd"),(VLOOKUP(ROUND((D15*100),0),Goals!$E$4:$H$104,2,TRUE)/100),IF(('Cover Sheet'!$AC$6="3rd"),(VLOOKUP(ROUND((D15*100),0),Goals!$E$4:$H$104,3,TRUE)/100),VLOOKUP(ROUND((D15*100),0),Goals!$E$4:$H$104,4,TRUE)/100)))</f>
        <v>#DIV/0!</v>
      </c>
      <c r="H15" s="143" t="str">
        <f>IF(COUNT('Math Scores'!$F16:$AC16)=0,"",SUMIF('Math Scores'!$F$6:$IC$6,H$4,'Math Scores'!$F16:$IC16))</f>
        <v/>
      </c>
      <c r="I15" s="143" t="str">
        <f>IF(COUNT('Math Scores'!$F16:$AC16)=0,"",SUMIF('Math Scores'!$F$6:$IC$6,I$4,'Math Scores'!$F16:$IC16))</f>
        <v/>
      </c>
      <c r="J15" s="143" t="str">
        <f>IF(COUNT('Math Scores'!$F16:$AC16)=0,"",SUMIF('Math Scores'!$F$6:$IC$6,J$4,'Math Scores'!$F16:$IC16))</f>
        <v/>
      </c>
      <c r="K15" s="143" t="str">
        <f>IF(COUNT('Math Scores'!$F16:$AC16)=0,"",SUMIF('Math Scores'!$F$6:$IC$6,K$4,'Math Scores'!$F16:$IC16))</f>
        <v/>
      </c>
      <c r="L15" s="143" t="str">
        <f>IF(COUNT('Math Scores'!$F16:$AC16)=0,"",SUMIF('Math Scores'!$F$6:$IC$6,L$4,'Math Scores'!$F16:$IC16))</f>
        <v/>
      </c>
      <c r="M15" s="143" t="str">
        <f>IF(COUNT('Math Scores'!$F16:$AC16)=0,"",SUMIF('Math Scores'!$F$6:$IC$6,M$4,'Math Scores'!$F16:$IC16))</f>
        <v/>
      </c>
      <c r="N15" s="143" t="str">
        <f>IF(COUNT('Math Scores'!$F16:$AC16)=0,"",SUMIF('Math Scores'!$F$6:$IC$6,N$4,'Math Scores'!$F16:$IC16))</f>
        <v/>
      </c>
      <c r="O15" s="143" t="str">
        <f>IF(COUNT('Math Scores'!$F16:$AC16)=0,"",SUMIF('Math Scores'!$F$6:$IC$6,O$4,'Math Scores'!$F16:$IC16))</f>
        <v/>
      </c>
      <c r="P15" s="143" t="str">
        <f>IF(COUNT('Math Scores'!$F16:$AC16)=0,"",SUMIF('Math Scores'!$F$6:$IC$6,P$4,'Math Scores'!$F16:$IC16))</f>
        <v/>
      </c>
      <c r="Q15" s="143" t="str">
        <f>IF(COUNT('Math Scores'!$F16:$AC16)=0,"",SUMIF('Math Scores'!$F$6:$IC$6,Q$4,'Math Scores'!$F16:$IC16))</f>
        <v/>
      </c>
      <c r="R15" s="143" t="str">
        <f>IF(COUNT('Math Scores'!$F16:$AC16)=0,"",SUMIF('Math Scores'!$F$6:$IC$6,R$4,'Math Scores'!$F16:$IC16))</f>
        <v/>
      </c>
      <c r="S15" s="143"/>
      <c r="T15" s="143"/>
      <c r="U15" s="143"/>
      <c r="V15" s="143"/>
      <c r="W15" s="143"/>
      <c r="X15" s="143" t="str">
        <f>IF(COUNT('Math Scores'!$AD16:$AZ16)=0,"",SUMIF('Math Scores'!$F$6:$IC$6,X$4,'Math Scores'!$F16:$IC16))</f>
        <v/>
      </c>
      <c r="Y15" s="143" t="str">
        <f>IF(COUNT('Math Scores'!$AD16:$AZ16)=0,"",SUMIF('Math Scores'!$F$6:$IC$6,Y$4,'Math Scores'!$F16:$IC16))</f>
        <v/>
      </c>
      <c r="Z15" s="143" t="str">
        <f>IF(COUNT('Math Scores'!$AD16:$AZ16)=0,"",SUMIF('Math Scores'!$F$6:$IC$6,Z$4,'Math Scores'!$F16:$IC16))</f>
        <v/>
      </c>
      <c r="AA15" s="143" t="str">
        <f>IF(COUNT('Math Scores'!$AD16:$AZ16)=0,"",SUMIF('Math Scores'!$F$6:$IC$6,AA$4,'Math Scores'!$F16:$IC16))</f>
        <v/>
      </c>
      <c r="AB15" s="143" t="str">
        <f>IF(COUNT('Math Scores'!$AD16:$AZ16)=0,"",SUMIF('Math Scores'!$F$6:$IC$6,AB$4,'Math Scores'!$F16:$IC16))</f>
        <v/>
      </c>
      <c r="AC15" s="143" t="str">
        <f>IF(COUNT('Math Scores'!$AD16:$AZ16)=0,"",SUMIF('Math Scores'!$F$6:$IC$6,AC$4,'Math Scores'!$F16:$IC16))</f>
        <v/>
      </c>
      <c r="AD15" s="143" t="str">
        <f>IF(COUNT('Math Scores'!$AD16:$AZ16)=0,"",SUMIF('Math Scores'!$F$6:$IC$6,AD$4,'Math Scores'!$F16:$IC16))</f>
        <v/>
      </c>
      <c r="AE15" s="143" t="str">
        <f>IF(COUNT('Math Scores'!$AD16:$AZ16)=0,"",SUMIF('Math Scores'!$F$6:$IC$6,AE$4,'Math Scores'!$F16:$IC16))</f>
        <v/>
      </c>
      <c r="AF15" s="143" t="str">
        <f>IF(COUNT('Math Scores'!$AD16:$AZ16)=0,"",SUMIF('Math Scores'!$F$6:$IC$6,AF$4,'Math Scores'!$F16:$IC16))</f>
        <v/>
      </c>
      <c r="AG15" s="143" t="str">
        <f>IF(COUNT('Math Scores'!$AD16:$AZ16)=0,"",SUMIF('Math Scores'!$F$6:$IC$6,AG$4,'Math Scores'!$F16:$IC16))</f>
        <v/>
      </c>
      <c r="AH15" s="143" t="str">
        <f>IF(COUNT('Math Scores'!$AD16:$AZ16)=0,"",SUMIF('Math Scores'!$F$6:$IC$6,AH$4,'Math Scores'!$F16:$IC16))</f>
        <v/>
      </c>
      <c r="AI15" s="143" t="str">
        <f>IF(COUNT('Math Scores'!$AD16:$AZ16)=0,"",SUMIF('Math Scores'!$F$6:$IC$6,AI$4,'Math Scores'!$F16:$IC16))</f>
        <v/>
      </c>
      <c r="AJ15" s="143" t="str">
        <f>IF(COUNT('Math Scores'!$BA16:$BY16)=0,"",SUMIF('Math Scores'!$F$6:$IC$6,AJ$4,'Math Scores'!$F16:$IC16))</f>
        <v/>
      </c>
      <c r="AK15" s="143" t="str">
        <f>IF(COUNT('Math Scores'!$BA16:$BY16)=0,"",SUMIF('Math Scores'!$F$6:$IC$6,AK$4,'Math Scores'!$F16:$IC16))</f>
        <v/>
      </c>
      <c r="AL15" s="143" t="str">
        <f>IF(COUNT('Math Scores'!$BA16:$BY16)=0,"",SUMIF('Math Scores'!$F$6:$IC$6,AL$4,'Math Scores'!$F16:$IC16))</f>
        <v/>
      </c>
      <c r="AM15" s="143" t="str">
        <f>IF(COUNT('Math Scores'!$BA16:$BY16)=0,"",SUMIF('Math Scores'!$F$6:$IC$6,AM$4,'Math Scores'!$F16:$IC16))</f>
        <v/>
      </c>
      <c r="AN15" s="143" t="str">
        <f>IF(COUNT('Math Scores'!$BA16:$BY16)=0,"",SUMIF('Math Scores'!$F$6:$IC$6,AN$4,'Math Scores'!$F16:$IC16))</f>
        <v/>
      </c>
      <c r="AO15" s="143" t="str">
        <f>IF(COUNT('Math Scores'!$BA16:$BY16)=0,"",SUMIF('Math Scores'!$F$6:$IC$6,AO$4,'Math Scores'!$F16:$IC16))</f>
        <v/>
      </c>
      <c r="AP15" s="143" t="str">
        <f>IF(COUNT('Math Scores'!$BA16:$BY16)=0,"",SUMIF('Math Scores'!$F$6:$IC$6,AP$4,'Math Scores'!$F16:$IC16))</f>
        <v/>
      </c>
      <c r="AQ15" s="143" t="str">
        <f>IF(COUNT('Math Scores'!$BA16:$BY16)=0,"",SUMIF('Math Scores'!$F$6:$IC$6,AQ$4,'Math Scores'!$F16:$IC16))</f>
        <v/>
      </c>
      <c r="AR15" s="143" t="str">
        <f>IF(COUNT('Math Scores'!$BA16:$BY16)=0,"",SUMIF('Math Scores'!$F$6:$IC$6,AR$4,'Math Scores'!$F16:$IC16))</f>
        <v/>
      </c>
      <c r="AS15" s="143" t="str">
        <f>IF(COUNT('Math Scores'!$BA16:$BY16)=0,"",SUMIF('Math Scores'!$F$6:$IC$6,AS$4,'Math Scores'!$F16:$IC16))</f>
        <v/>
      </c>
      <c r="AT15" s="143" t="str">
        <f>IF(COUNT('Math Scores'!$BA16:$BY16)=0,"",SUMIF('Math Scores'!$F$6:$IC$6,AT$4,'Math Scores'!$F16:$IC16))</f>
        <v/>
      </c>
      <c r="AU15" s="143" t="str">
        <f>IF(COUNT('Math Scores'!$BA16:$BY16)=0,"",SUMIF('Math Scores'!$F$6:$IC$6,AU$4,'Math Scores'!$F16:$IC16))</f>
        <v/>
      </c>
      <c r="AV15" s="143" t="str">
        <f>IF(COUNT('Math Scores'!$BA16:$BY16)=0,"",SUMIF('Math Scores'!$F$6:$IC$6,AV$4,'Math Scores'!$F16:$IC16))</f>
        <v/>
      </c>
      <c r="AW15" s="143" t="str">
        <f>IF(COUNT('Math Scores'!$BA16:$BY16)=0,"",SUMIF('Math Scores'!$F$6:$IC$6,AW$4,'Math Scores'!$F16:$IC16))</f>
        <v/>
      </c>
      <c r="AX15" s="143" t="str">
        <f>IF(COUNT('Math Scores'!$BZ16:$CW16)=0,"",SUMIF('Math Scores'!$F$6:$IC$6,AX$4,'Math Scores'!$F16:$IC16))</f>
        <v/>
      </c>
      <c r="AY15" s="143" t="str">
        <f>IF(COUNT('Math Scores'!$BZ16:$CW16)=0,"",SUMIF('Math Scores'!$F$6:$IC$6,AY$4,'Math Scores'!$F16:$IC16))</f>
        <v/>
      </c>
      <c r="AZ15" s="143" t="str">
        <f>IF(COUNT('Math Scores'!$BZ16:$CW16)=0,"",SUMIF('Math Scores'!$F$6:$IC$6,AZ$4,'Math Scores'!$F16:$IC16))</f>
        <v/>
      </c>
      <c r="BA15" s="143" t="str">
        <f>IF(COUNT('Math Scores'!$BZ16:$CW16)=0,"",SUMIF('Math Scores'!$F$6:$IC$6,BA$4,'Math Scores'!$F16:$IC16))</f>
        <v/>
      </c>
      <c r="BB15" s="143" t="str">
        <f>IF(COUNT('Math Scores'!$BZ16:$CW16)=0,"",SUMIF('Math Scores'!$F$6:$IC$6,BB$4,'Math Scores'!$F16:$IC16))</f>
        <v/>
      </c>
      <c r="BC15" s="143" t="str">
        <f>IF(COUNT('Math Scores'!$BZ16:$CW16)=0,"",SUMIF('Math Scores'!$F$6:$IC$6,BC$4,'Math Scores'!$F16:$IC16))</f>
        <v/>
      </c>
      <c r="BD15" s="143" t="str">
        <f>IF(COUNT('Math Scores'!$BZ16:$CW16)=0,"",SUMIF('Math Scores'!$F$6:$IC$6,BD$4,'Math Scores'!$F16:$IC16))</f>
        <v/>
      </c>
      <c r="BE15" s="143" t="str">
        <f>IF(COUNT('Math Scores'!$BZ16:$CW16)=0,"",SUMIF('Math Scores'!$F$6:$IC$6,BE$4,'Math Scores'!$F16:$IC16))</f>
        <v/>
      </c>
      <c r="BF15" s="143" t="str">
        <f>IF(COUNT('Math Scores'!$BZ16:$CW16)=0,"",SUMIF('Math Scores'!$F$6:$IC$6,BF$4,'Math Scores'!$F16:$IC16))</f>
        <v/>
      </c>
      <c r="BG15" s="143" t="str">
        <f>IF(COUNT('Math Scores'!$BZ16:$CW16)=0,"",SUMIF('Math Scores'!$F$6:$IC$6,BG$4,'Math Scores'!$F16:$IC16))</f>
        <v/>
      </c>
      <c r="BH15" s="143" t="str">
        <f>IF(COUNT('Math Scores'!$BZ16:$CW16)=0,"",SUMIF('Math Scores'!$F$6:$IC$6,BH$4,'Math Scores'!$F16:$IC16))</f>
        <v/>
      </c>
      <c r="BI15" s="143" t="str">
        <f>IF(COUNT('Math Scores'!$BZ16:$CW16)=0,"",SUMIF('Math Scores'!$F$6:$IC$6,BI$4,'Math Scores'!$F16:$IC16))</f>
        <v/>
      </c>
      <c r="BJ15" s="143" t="str">
        <f>IF(COUNT('Math Scores'!$BZ16:$CW16)=0,"",SUMIF('Math Scores'!$F$6:$IC$6,BJ$4,'Math Scores'!$F16:$IC16))</f>
        <v/>
      </c>
      <c r="BK15" s="143" t="str">
        <f>IF(COUNT('Math Scores'!$BZ16:$CW16)=0,"",SUMIF('Math Scores'!$F$6:$IC$6,BK$4,'Math Scores'!$F16:$IC16))</f>
        <v/>
      </c>
      <c r="BL15" s="143">
        <f>IF(COUNT('Math Scores'!$CX16:$DU16)=0,"",SUMIF('Math Scores'!$F$6:$IC$6,BL$4,'Math Scores'!$F16:$IC16))</f>
        <v>0</v>
      </c>
      <c r="BM15" s="143">
        <f>IF(COUNT('Math Scores'!$CX16:$DU16)=0,"",SUMIF('Math Scores'!$F$6:$IC$6,BM$4,'Math Scores'!$F16:$IC16))</f>
        <v>0</v>
      </c>
      <c r="BN15" s="143">
        <f>IF(COUNT('Math Scores'!$CX16:$DU16)=0,"",SUMIF('Math Scores'!$F$6:$IC$6,BN$4,'Math Scores'!$F16:$IC16))</f>
        <v>0</v>
      </c>
      <c r="BO15" s="143">
        <f>IF(COUNT('Math Scores'!$CX16:$DU16)=0,"",SUMIF('Math Scores'!$F$6:$IC$6,BO$4,'Math Scores'!$F16:$IC16))</f>
        <v>0</v>
      </c>
      <c r="BP15" s="143">
        <f>IF(COUNT('Math Scores'!$CX16:$DU16)=0,"",SUMIF('Math Scores'!$F$6:$IC$6,BP$4,'Math Scores'!$F16:$IC16))</f>
        <v>0</v>
      </c>
      <c r="BQ15" s="143">
        <f>IF(COUNT('Math Scores'!$CX16:$DU16)=0,"",SUMIF('Math Scores'!$F$6:$IC$6,BQ$4,'Math Scores'!$F16:$IC16))</f>
        <v>0</v>
      </c>
      <c r="BR15" s="143">
        <f>IF(COUNT('Math Scores'!$CX16:$DU16)=0,"",SUMIF('Math Scores'!$F$6:$IC$6,BR$4,'Math Scores'!$F16:$IC16))</f>
        <v>0</v>
      </c>
      <c r="BS15" s="143">
        <f>IF(COUNT('Math Scores'!$CX16:$DU16)=0,"",SUMIF('Math Scores'!$F$6:$IC$6,BS$4,'Math Scores'!$F16:$IC16))</f>
        <v>0</v>
      </c>
      <c r="BT15" s="143">
        <f>IF(COUNT('Math Scores'!$CX16:$DU16)=0,"",SUMIF('Math Scores'!$F$6:$IC$6,BT$4,'Math Scores'!$F16:$IC16))</f>
        <v>0</v>
      </c>
      <c r="BU15" s="143">
        <f>IF(COUNT('Math Scores'!$CX16:$DU16)=0,"",SUMIF('Math Scores'!$F$6:$IC$6,BU$4,'Math Scores'!$F16:$IC16))</f>
        <v>0</v>
      </c>
      <c r="BV15" s="143">
        <f>IF(COUNT('Math Scores'!$CX16:$DU16)=0,"",SUMIF('Math Scores'!$F$6:$IC$6,BV$4,'Math Scores'!$F16:$IC16))</f>
        <v>0</v>
      </c>
      <c r="BW15" s="143">
        <f>IF(COUNT('Math Scores'!$CX16:$DU16)=0,"",SUMIF('Math Scores'!$F$6:$IC$6,BW$4,'Math Scores'!$F16:$IC16))</f>
        <v>0</v>
      </c>
      <c r="BX15" s="143">
        <f>IF(COUNT('Math Scores'!$CX16:$DU16)=0,"",SUMIF('Math Scores'!$F$6:$IC$6,BX$4,'Math Scores'!$F16:$IC16))</f>
        <v>0</v>
      </c>
      <c r="BY15" s="143">
        <f>IF(COUNT('Math Scores'!$CX16:$DU16)=0,"",SUMIF('Math Scores'!$F$6:$IC$6,BY$4,'Math Scores'!$F16:$IC16))</f>
        <v>0</v>
      </c>
      <c r="BZ15" s="143">
        <f>IF(COUNT('Math Scores'!$CX16:$DU16)=0,"",SUMIF('Math Scores'!$F$6:$IC$6,BZ$4,'Math Scores'!$F16:$IC16))</f>
        <v>0</v>
      </c>
      <c r="CA15" s="143">
        <f>IF(COUNT('Math Scores'!$CX16:$DU16)=0,"",SUMIF('Math Scores'!$F$6:$IC$6,CA$4,'Math Scores'!$F16:$IC16))</f>
        <v>0</v>
      </c>
      <c r="CB15" s="143">
        <f>IF(COUNT('Math Scores'!$CX16:$DU16)=0,"",SUMIF('Math Scores'!$F$6:$IC$6,CB$4,'Math Scores'!$F16:$IC16))</f>
        <v>0</v>
      </c>
      <c r="CC15" s="143">
        <f>IF(COUNT('Math Scores'!$CX16:$DU16)=0,"",SUMIF('Math Scores'!$F$6:$IC$6,CC$4,'Math Scores'!$F16:$IC16))</f>
        <v>0</v>
      </c>
      <c r="CD15" s="143">
        <f>IF(COUNT('Math Scores'!$DV16:$EU16)=0,"",SUMIF('Math Scores'!$F$6:$IC$6,CD$4,'Math Scores'!$F16:$IC16))</f>
        <v>0</v>
      </c>
      <c r="CE15" s="143">
        <f>IF(COUNT('Math Scores'!$DV16:$EU16)=0,"",SUMIF('Math Scores'!$F$6:$IC$6,CE$4,'Math Scores'!$F16:$IC16))</f>
        <v>0</v>
      </c>
      <c r="CF15" s="143">
        <f>IF(COUNT('Math Scores'!$DV16:$EU16)=0,"",SUMIF('Math Scores'!$F$6:$IC$6,CF$4,'Math Scores'!$F16:$IC16))</f>
        <v>0</v>
      </c>
      <c r="CG15" s="143">
        <f>IF(COUNT('Math Scores'!$DV16:$EU16)=0,"",SUMIF('Math Scores'!$F$6:$IC$6,CG$4,'Math Scores'!$F16:$IC16))</f>
        <v>0</v>
      </c>
      <c r="CH15" s="143">
        <f>IF(COUNT('Math Scores'!$DV16:$EU16)=0,"",SUMIF('Math Scores'!$F$6:$IC$6,CH$4,'Math Scores'!$F16:$IC16))</f>
        <v>0</v>
      </c>
      <c r="CI15" s="143">
        <f>IF(COUNT('Math Scores'!$DV16:$EU16)=0,"",SUMIF('Math Scores'!$F$6:$IC$6,CI$4,'Math Scores'!$F16:$IC16))</f>
        <v>0</v>
      </c>
      <c r="CJ15" s="143">
        <f>IF(COUNT('Math Scores'!$DV16:$EU16)=0,"",SUMIF('Math Scores'!$F$6:$IC$6,CJ$4,'Math Scores'!$F16:$IC16))</f>
        <v>0</v>
      </c>
      <c r="CK15" s="143">
        <f>IF(COUNT('Math Scores'!$DV16:$EU16)=0,"",SUMIF('Math Scores'!$F$6:$IC$6,CK$4,'Math Scores'!$F16:$IC16))</f>
        <v>0</v>
      </c>
      <c r="CL15" s="143">
        <f>IF(COUNT('Math Scores'!$DV16:$EU16)=0,"",SUMIF('Math Scores'!$F$6:$IC$6,CL$4,'Math Scores'!$F16:$IC16))</f>
        <v>0</v>
      </c>
      <c r="CM15" s="143">
        <f>IF(COUNT('Math Scores'!$DV16:$EU16)=0,"",SUMIF('Math Scores'!$F$6:$IC$6,CM$4,'Math Scores'!$F16:$IC16))</f>
        <v>0</v>
      </c>
      <c r="CN15" s="143">
        <f>IF(COUNT('Math Scores'!$DV16:$EU16)=0,"",SUMIF('Math Scores'!$F$6:$IC$6,CN$4,'Math Scores'!$F16:$IC16))</f>
        <v>0</v>
      </c>
      <c r="CO15" s="143">
        <f>IF(COUNT('Math Scores'!$DV16:$EU16)=0,"",SUMIF('Math Scores'!$F$6:$IC$6,CO$4,'Math Scores'!$F16:$IC16))</f>
        <v>0</v>
      </c>
      <c r="CP15" s="143">
        <f>IF(COUNT('Math Scores'!$DV16:$EU16)=0,"",SUMIF('Math Scores'!$F$6:$IC$6,CP$4,'Math Scores'!$F16:$IC16))</f>
        <v>0</v>
      </c>
      <c r="CQ15" s="143">
        <f>IF(COUNT('Math Scores'!$DV16:$EU16)=0,"",SUMIF('Math Scores'!$F$6:$IC$6,CQ$4,'Math Scores'!$F16:$IC16))</f>
        <v>0</v>
      </c>
      <c r="CR15" s="143">
        <f>IF(COUNT('Math Scores'!$DV16:$EU16)=0,"",SUMIF('Math Scores'!$F$6:$IC$6,CR$4,'Math Scores'!$F16:$IC16))</f>
        <v>0</v>
      </c>
      <c r="CS15" s="143">
        <f>IF(COUNT('Math Scores'!$DV16:$EU16)=0,"",SUMIF('Math Scores'!$F$6:$IC$6,CS$4,'Math Scores'!$F16:$IC16))</f>
        <v>0</v>
      </c>
      <c r="CT15" s="143">
        <f>IF(COUNT('Math Scores'!$EV16:$FW16)=0,"",SUMIF('Math Scores'!$F$6:$IC$6,CT$4,'Math Scores'!$F16:$IC16))</f>
        <v>0</v>
      </c>
      <c r="CU15" s="143">
        <f>IF(COUNT('Math Scores'!$EV16:$FW16)=0,"",SUMIF('Math Scores'!$F$6:$IC$6,CU$4,'Math Scores'!$F16:$IC16))</f>
        <v>0</v>
      </c>
      <c r="CV15" s="143">
        <f>IF(COUNT('Math Scores'!$EV16:$FW16)=0,"",SUMIF('Math Scores'!$F$6:$IC$6,CV$4,'Math Scores'!$F16:$IC16))</f>
        <v>0</v>
      </c>
      <c r="CW15" s="143">
        <f>IF(COUNT('Math Scores'!$EV16:$FW16)=0,"",SUMIF('Math Scores'!$F$6:$IC$6,CW$4,'Math Scores'!$F16:$IC16))</f>
        <v>0</v>
      </c>
      <c r="CX15" s="143">
        <f>IF(COUNT('Math Scores'!$EV16:$FW16)=0,"",SUMIF('Math Scores'!$F$6:$IC$6,CX$4,'Math Scores'!$F16:$IC16))</f>
        <v>0</v>
      </c>
      <c r="CY15" s="143">
        <f>IF(COUNT('Math Scores'!$EV16:$FW16)=0,"",SUMIF('Math Scores'!$F$6:$IC$6,CY$4,'Math Scores'!$F16:$IC16))</f>
        <v>0</v>
      </c>
      <c r="CZ15" s="143">
        <f>IF(COUNT('Math Scores'!$EV16:$FW16)=0,"",SUMIF('Math Scores'!$F$6:$IC$6,CZ$4,'Math Scores'!$F16:$IC16))</f>
        <v>0</v>
      </c>
      <c r="DA15" s="143">
        <f>IF(COUNT('Math Scores'!$EV16:$FW16)=0,"",SUMIF('Math Scores'!$F$6:$IC$6,DA$4,'Math Scores'!$F16:$IC16))</f>
        <v>0</v>
      </c>
      <c r="DB15" s="143">
        <f>IF(COUNT('Math Scores'!$EV16:$FW16)=0,"",SUMIF('Math Scores'!$F$6:$IC$6,DB$4,'Math Scores'!$F16:$IC16))</f>
        <v>0</v>
      </c>
      <c r="DC15" s="143">
        <f>IF(COUNT('Math Scores'!$EV16:$FW16)=0,"",SUMIF('Math Scores'!$F$6:$IC$6,DC$4,'Math Scores'!$F16:$IC16))</f>
        <v>0</v>
      </c>
      <c r="DD15" s="143">
        <f>IF(COUNT('Math Scores'!$EV16:$FW16)=0,"",SUMIF('Math Scores'!$F$6:$IC$6,DD$4,'Math Scores'!$F16:$IC16))</f>
        <v>0</v>
      </c>
      <c r="DE15" s="143">
        <f>IF(COUNT('Math Scores'!$EV16:$FW16)=0,"",SUMIF('Math Scores'!$F$6:$IC$6,DE$4,'Math Scores'!$F16:$IC16))</f>
        <v>0</v>
      </c>
      <c r="DF15" s="143">
        <f>IF(COUNT('Math Scores'!$EV16:$FW16)=0,"",SUMIF('Math Scores'!$F$6:$IC$6,DF$4,'Math Scores'!$F16:$IC16))</f>
        <v>0</v>
      </c>
      <c r="DG15" s="143">
        <f>IF(COUNT('Math Scores'!$EV16:$FW16)=0,"",SUMIF('Math Scores'!$F$6:$IC$6,DG$4,'Math Scores'!$F16:$IC16))</f>
        <v>0</v>
      </c>
    </row>
    <row r="16" spans="1:111" x14ac:dyDescent="0.2">
      <c r="A16" s="35">
        <v>9</v>
      </c>
      <c r="B16" s="8" t="str">
        <f>'Math Scores'!B17</f>
        <v>Firdouse Farheen</v>
      </c>
      <c r="C16" s="127" t="e">
        <f>IF(COUNT('Math Scores'!F17:HI17)=0, "", (SUMIF('Math Scores'!$F$5:$HI$5,"Yes",'Math Scores'!F17:HI17)/SUMIF('Math Scores'!$F$5:$HI$5,"Yes",'Math Scores'!$F$2:$HI$2)))</f>
        <v>#DIV/0!</v>
      </c>
      <c r="D16" s="36" t="e">
        <f>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v>#DIV/0!</v>
      </c>
      <c r="E16" s="78" t="e">
        <f t="shared" si="12"/>
        <v>#DIV/0!</v>
      </c>
      <c r="F16" s="36" t="e">
        <f t="shared" si="11"/>
        <v>#DIV/0!</v>
      </c>
      <c r="G16" s="87" t="e">
        <f>IF(OR(B16="",'Cover Sheet'!$AC$6=""),"",IF(('Cover Sheet'!$AC$6="2nd"),(VLOOKUP(ROUND((D16*100),0),Goals!$E$4:$H$104,2,TRUE)/100),IF(('Cover Sheet'!$AC$6="3rd"),(VLOOKUP(ROUND((D16*100),0),Goals!$E$4:$H$104,3,TRUE)/100),VLOOKUP(ROUND((D16*100),0),Goals!$E$4:$H$104,4,TRUE)/100)))</f>
        <v>#DIV/0!</v>
      </c>
      <c r="H16" s="143" t="str">
        <f>IF(COUNT('Math Scores'!$F17:$AC17)=0,"",SUMIF('Math Scores'!$F$6:$IC$6,H$4,'Math Scores'!$F17:$IC17))</f>
        <v/>
      </c>
      <c r="I16" s="143" t="str">
        <f>IF(COUNT('Math Scores'!$F17:$AC17)=0,"",SUMIF('Math Scores'!$F$6:$IC$6,I$4,'Math Scores'!$F17:$IC17))</f>
        <v/>
      </c>
      <c r="J16" s="143" t="str">
        <f>IF(COUNT('Math Scores'!$F17:$AC17)=0,"",SUMIF('Math Scores'!$F$6:$IC$6,J$4,'Math Scores'!$F17:$IC17))</f>
        <v/>
      </c>
      <c r="K16" s="143" t="str">
        <f>IF(COUNT('Math Scores'!$F17:$AC17)=0,"",SUMIF('Math Scores'!$F$6:$IC$6,K$4,'Math Scores'!$F17:$IC17))</f>
        <v/>
      </c>
      <c r="L16" s="143" t="str">
        <f>IF(COUNT('Math Scores'!$F17:$AC17)=0,"",SUMIF('Math Scores'!$F$6:$IC$6,L$4,'Math Scores'!$F17:$IC17))</f>
        <v/>
      </c>
      <c r="M16" s="143" t="str">
        <f>IF(COUNT('Math Scores'!$F17:$AC17)=0,"",SUMIF('Math Scores'!$F$6:$IC$6,M$4,'Math Scores'!$F17:$IC17))</f>
        <v/>
      </c>
      <c r="N16" s="143" t="str">
        <f>IF(COUNT('Math Scores'!$F17:$AC17)=0,"",SUMIF('Math Scores'!$F$6:$IC$6,N$4,'Math Scores'!$F17:$IC17))</f>
        <v/>
      </c>
      <c r="O16" s="143" t="str">
        <f>IF(COUNT('Math Scores'!$F17:$AC17)=0,"",SUMIF('Math Scores'!$F$6:$IC$6,O$4,'Math Scores'!$F17:$IC17))</f>
        <v/>
      </c>
      <c r="P16" s="143" t="str">
        <f>IF(COUNT('Math Scores'!$F17:$AC17)=0,"",SUMIF('Math Scores'!$F$6:$IC$6,P$4,'Math Scores'!$F17:$IC17))</f>
        <v/>
      </c>
      <c r="Q16" s="143" t="str">
        <f>IF(COUNT('Math Scores'!$F17:$AC17)=0,"",SUMIF('Math Scores'!$F$6:$IC$6,Q$4,'Math Scores'!$F17:$IC17))</f>
        <v/>
      </c>
      <c r="R16" s="143" t="str">
        <f>IF(COUNT('Math Scores'!$F17:$AC17)=0,"",SUMIF('Math Scores'!$F$6:$IC$6,R$4,'Math Scores'!$F17:$IC17))</f>
        <v/>
      </c>
      <c r="S16" s="143"/>
      <c r="T16" s="143"/>
      <c r="U16" s="143"/>
      <c r="V16" s="143"/>
      <c r="W16" s="143"/>
      <c r="X16" s="143" t="str">
        <f>IF(COUNT('Math Scores'!$AD17:$AZ17)=0,"",SUMIF('Math Scores'!$F$6:$IC$6,X$4,'Math Scores'!$F17:$IC17))</f>
        <v/>
      </c>
      <c r="Y16" s="143" t="str">
        <f>IF(COUNT('Math Scores'!$AD17:$AZ17)=0,"",SUMIF('Math Scores'!$F$6:$IC$6,Y$4,'Math Scores'!$F17:$IC17))</f>
        <v/>
      </c>
      <c r="Z16" s="143" t="str">
        <f>IF(COUNT('Math Scores'!$AD17:$AZ17)=0,"",SUMIF('Math Scores'!$F$6:$IC$6,Z$4,'Math Scores'!$F17:$IC17))</f>
        <v/>
      </c>
      <c r="AA16" s="143" t="str">
        <f>IF(COUNT('Math Scores'!$AD17:$AZ17)=0,"",SUMIF('Math Scores'!$F$6:$IC$6,AA$4,'Math Scores'!$F17:$IC17))</f>
        <v/>
      </c>
      <c r="AB16" s="143" t="str">
        <f>IF(COUNT('Math Scores'!$AD17:$AZ17)=0,"",SUMIF('Math Scores'!$F$6:$IC$6,AB$4,'Math Scores'!$F17:$IC17))</f>
        <v/>
      </c>
      <c r="AC16" s="143" t="str">
        <f>IF(COUNT('Math Scores'!$AD17:$AZ17)=0,"",SUMIF('Math Scores'!$F$6:$IC$6,AC$4,'Math Scores'!$F17:$IC17))</f>
        <v/>
      </c>
      <c r="AD16" s="143" t="str">
        <f>IF(COUNT('Math Scores'!$AD17:$AZ17)=0,"",SUMIF('Math Scores'!$F$6:$IC$6,AD$4,'Math Scores'!$F17:$IC17))</f>
        <v/>
      </c>
      <c r="AE16" s="143" t="str">
        <f>IF(COUNT('Math Scores'!$AD17:$AZ17)=0,"",SUMIF('Math Scores'!$F$6:$IC$6,AE$4,'Math Scores'!$F17:$IC17))</f>
        <v/>
      </c>
      <c r="AF16" s="143" t="str">
        <f>IF(COUNT('Math Scores'!$AD17:$AZ17)=0,"",SUMIF('Math Scores'!$F$6:$IC$6,AF$4,'Math Scores'!$F17:$IC17))</f>
        <v/>
      </c>
      <c r="AG16" s="143" t="str">
        <f>IF(COUNT('Math Scores'!$AD17:$AZ17)=0,"",SUMIF('Math Scores'!$F$6:$IC$6,AG$4,'Math Scores'!$F17:$IC17))</f>
        <v/>
      </c>
      <c r="AH16" s="143" t="str">
        <f>IF(COUNT('Math Scores'!$AD17:$AZ17)=0,"",SUMIF('Math Scores'!$F$6:$IC$6,AH$4,'Math Scores'!$F17:$IC17))</f>
        <v/>
      </c>
      <c r="AI16" s="143" t="str">
        <f>IF(COUNT('Math Scores'!$AD17:$AZ17)=0,"",SUMIF('Math Scores'!$F$6:$IC$6,AI$4,'Math Scores'!$F17:$IC17))</f>
        <v/>
      </c>
      <c r="AJ16" s="143" t="str">
        <f>IF(COUNT('Math Scores'!$BA17:$BY17)=0,"",SUMIF('Math Scores'!$F$6:$IC$6,AJ$4,'Math Scores'!$F17:$IC17))</f>
        <v/>
      </c>
      <c r="AK16" s="143" t="str">
        <f>IF(COUNT('Math Scores'!$BA17:$BY17)=0,"",SUMIF('Math Scores'!$F$6:$IC$6,AK$4,'Math Scores'!$F17:$IC17))</f>
        <v/>
      </c>
      <c r="AL16" s="143" t="str">
        <f>IF(COUNT('Math Scores'!$BA17:$BY17)=0,"",SUMIF('Math Scores'!$F$6:$IC$6,AL$4,'Math Scores'!$F17:$IC17))</f>
        <v/>
      </c>
      <c r="AM16" s="143" t="str">
        <f>IF(COUNT('Math Scores'!$BA17:$BY17)=0,"",SUMIF('Math Scores'!$F$6:$IC$6,AM$4,'Math Scores'!$F17:$IC17))</f>
        <v/>
      </c>
      <c r="AN16" s="143" t="str">
        <f>IF(COUNT('Math Scores'!$BA17:$BY17)=0,"",SUMIF('Math Scores'!$F$6:$IC$6,AN$4,'Math Scores'!$F17:$IC17))</f>
        <v/>
      </c>
      <c r="AO16" s="143" t="str">
        <f>IF(COUNT('Math Scores'!$BA17:$BY17)=0,"",SUMIF('Math Scores'!$F$6:$IC$6,AO$4,'Math Scores'!$F17:$IC17))</f>
        <v/>
      </c>
      <c r="AP16" s="143" t="str">
        <f>IF(COUNT('Math Scores'!$BA17:$BY17)=0,"",SUMIF('Math Scores'!$F$6:$IC$6,AP$4,'Math Scores'!$F17:$IC17))</f>
        <v/>
      </c>
      <c r="AQ16" s="143" t="str">
        <f>IF(COUNT('Math Scores'!$BA17:$BY17)=0,"",SUMIF('Math Scores'!$F$6:$IC$6,AQ$4,'Math Scores'!$F17:$IC17))</f>
        <v/>
      </c>
      <c r="AR16" s="143" t="str">
        <f>IF(COUNT('Math Scores'!$BA17:$BY17)=0,"",SUMIF('Math Scores'!$F$6:$IC$6,AR$4,'Math Scores'!$F17:$IC17))</f>
        <v/>
      </c>
      <c r="AS16" s="143" t="str">
        <f>IF(COUNT('Math Scores'!$BA17:$BY17)=0,"",SUMIF('Math Scores'!$F$6:$IC$6,AS$4,'Math Scores'!$F17:$IC17))</f>
        <v/>
      </c>
      <c r="AT16" s="143" t="str">
        <f>IF(COUNT('Math Scores'!$BA17:$BY17)=0,"",SUMIF('Math Scores'!$F$6:$IC$6,AT$4,'Math Scores'!$F17:$IC17))</f>
        <v/>
      </c>
      <c r="AU16" s="143" t="str">
        <f>IF(COUNT('Math Scores'!$BA17:$BY17)=0,"",SUMIF('Math Scores'!$F$6:$IC$6,AU$4,'Math Scores'!$F17:$IC17))</f>
        <v/>
      </c>
      <c r="AV16" s="143" t="str">
        <f>IF(COUNT('Math Scores'!$BA17:$BY17)=0,"",SUMIF('Math Scores'!$F$6:$IC$6,AV$4,'Math Scores'!$F17:$IC17))</f>
        <v/>
      </c>
      <c r="AW16" s="143" t="str">
        <f>IF(COUNT('Math Scores'!$BA17:$BY17)=0,"",SUMIF('Math Scores'!$F$6:$IC$6,AW$4,'Math Scores'!$F17:$IC17))</f>
        <v/>
      </c>
      <c r="AX16" s="143" t="str">
        <f>IF(COUNT('Math Scores'!$BZ17:$CW17)=0,"",SUMIF('Math Scores'!$F$6:$IC$6,AX$4,'Math Scores'!$F17:$IC17))</f>
        <v/>
      </c>
      <c r="AY16" s="143" t="str">
        <f>IF(COUNT('Math Scores'!$BZ17:$CW17)=0,"",SUMIF('Math Scores'!$F$6:$IC$6,AY$4,'Math Scores'!$F17:$IC17))</f>
        <v/>
      </c>
      <c r="AZ16" s="143" t="str">
        <f>IF(COUNT('Math Scores'!$BZ17:$CW17)=0,"",SUMIF('Math Scores'!$F$6:$IC$6,AZ$4,'Math Scores'!$F17:$IC17))</f>
        <v/>
      </c>
      <c r="BA16" s="143" t="str">
        <f>IF(COUNT('Math Scores'!$BZ17:$CW17)=0,"",SUMIF('Math Scores'!$F$6:$IC$6,BA$4,'Math Scores'!$F17:$IC17))</f>
        <v/>
      </c>
      <c r="BB16" s="143" t="str">
        <f>IF(COUNT('Math Scores'!$BZ17:$CW17)=0,"",SUMIF('Math Scores'!$F$6:$IC$6,BB$4,'Math Scores'!$F17:$IC17))</f>
        <v/>
      </c>
      <c r="BC16" s="143" t="str">
        <f>IF(COUNT('Math Scores'!$BZ17:$CW17)=0,"",SUMIF('Math Scores'!$F$6:$IC$6,BC$4,'Math Scores'!$F17:$IC17))</f>
        <v/>
      </c>
      <c r="BD16" s="143" t="str">
        <f>IF(COUNT('Math Scores'!$BZ17:$CW17)=0,"",SUMIF('Math Scores'!$F$6:$IC$6,BD$4,'Math Scores'!$F17:$IC17))</f>
        <v/>
      </c>
      <c r="BE16" s="143" t="str">
        <f>IF(COUNT('Math Scores'!$BZ17:$CW17)=0,"",SUMIF('Math Scores'!$F$6:$IC$6,BE$4,'Math Scores'!$F17:$IC17))</f>
        <v/>
      </c>
      <c r="BF16" s="143" t="str">
        <f>IF(COUNT('Math Scores'!$BZ17:$CW17)=0,"",SUMIF('Math Scores'!$F$6:$IC$6,BF$4,'Math Scores'!$F17:$IC17))</f>
        <v/>
      </c>
      <c r="BG16" s="143" t="str">
        <f>IF(COUNT('Math Scores'!$BZ17:$CW17)=0,"",SUMIF('Math Scores'!$F$6:$IC$6,BG$4,'Math Scores'!$F17:$IC17))</f>
        <v/>
      </c>
      <c r="BH16" s="143" t="str">
        <f>IF(COUNT('Math Scores'!$BZ17:$CW17)=0,"",SUMIF('Math Scores'!$F$6:$IC$6,BH$4,'Math Scores'!$F17:$IC17))</f>
        <v/>
      </c>
      <c r="BI16" s="143" t="str">
        <f>IF(COUNT('Math Scores'!$BZ17:$CW17)=0,"",SUMIF('Math Scores'!$F$6:$IC$6,BI$4,'Math Scores'!$F17:$IC17))</f>
        <v/>
      </c>
      <c r="BJ16" s="143" t="str">
        <f>IF(COUNT('Math Scores'!$BZ17:$CW17)=0,"",SUMIF('Math Scores'!$F$6:$IC$6,BJ$4,'Math Scores'!$F17:$IC17))</f>
        <v/>
      </c>
      <c r="BK16" s="143" t="str">
        <f>IF(COUNT('Math Scores'!$BZ17:$CW17)=0,"",SUMIF('Math Scores'!$F$6:$IC$6,BK$4,'Math Scores'!$F17:$IC17))</f>
        <v/>
      </c>
      <c r="BL16" s="143">
        <f>IF(COUNT('Math Scores'!$CX17:$DU17)=0,"",SUMIF('Math Scores'!$F$6:$IC$6,BL$4,'Math Scores'!$F17:$IC17))</f>
        <v>0</v>
      </c>
      <c r="BM16" s="143">
        <f>IF(COUNT('Math Scores'!$CX17:$DU17)=0,"",SUMIF('Math Scores'!$F$6:$IC$6,BM$4,'Math Scores'!$F17:$IC17))</f>
        <v>0</v>
      </c>
      <c r="BN16" s="143">
        <f>IF(COUNT('Math Scores'!$CX17:$DU17)=0,"",SUMIF('Math Scores'!$F$6:$IC$6,BN$4,'Math Scores'!$F17:$IC17))</f>
        <v>0</v>
      </c>
      <c r="BO16" s="143">
        <f>IF(COUNT('Math Scores'!$CX17:$DU17)=0,"",SUMIF('Math Scores'!$F$6:$IC$6,BO$4,'Math Scores'!$F17:$IC17))</f>
        <v>0</v>
      </c>
      <c r="BP16" s="143">
        <f>IF(COUNT('Math Scores'!$CX17:$DU17)=0,"",SUMIF('Math Scores'!$F$6:$IC$6,BP$4,'Math Scores'!$F17:$IC17))</f>
        <v>0</v>
      </c>
      <c r="BQ16" s="143">
        <f>IF(COUNT('Math Scores'!$CX17:$DU17)=0,"",SUMIF('Math Scores'!$F$6:$IC$6,BQ$4,'Math Scores'!$F17:$IC17))</f>
        <v>0</v>
      </c>
      <c r="BR16" s="143">
        <f>IF(COUNT('Math Scores'!$CX17:$DU17)=0,"",SUMIF('Math Scores'!$F$6:$IC$6,BR$4,'Math Scores'!$F17:$IC17))</f>
        <v>0</v>
      </c>
      <c r="BS16" s="143">
        <f>IF(COUNT('Math Scores'!$CX17:$DU17)=0,"",SUMIF('Math Scores'!$F$6:$IC$6,BS$4,'Math Scores'!$F17:$IC17))</f>
        <v>0</v>
      </c>
      <c r="BT16" s="143">
        <f>IF(COUNT('Math Scores'!$CX17:$DU17)=0,"",SUMIF('Math Scores'!$F$6:$IC$6,BT$4,'Math Scores'!$F17:$IC17))</f>
        <v>0</v>
      </c>
      <c r="BU16" s="143">
        <f>IF(COUNT('Math Scores'!$CX17:$DU17)=0,"",SUMIF('Math Scores'!$F$6:$IC$6,BU$4,'Math Scores'!$F17:$IC17))</f>
        <v>0</v>
      </c>
      <c r="BV16" s="143">
        <f>IF(COUNT('Math Scores'!$CX17:$DU17)=0,"",SUMIF('Math Scores'!$F$6:$IC$6,BV$4,'Math Scores'!$F17:$IC17))</f>
        <v>0</v>
      </c>
      <c r="BW16" s="143">
        <f>IF(COUNT('Math Scores'!$CX17:$DU17)=0,"",SUMIF('Math Scores'!$F$6:$IC$6,BW$4,'Math Scores'!$F17:$IC17))</f>
        <v>0</v>
      </c>
      <c r="BX16" s="143">
        <f>IF(COUNT('Math Scores'!$CX17:$DU17)=0,"",SUMIF('Math Scores'!$F$6:$IC$6,BX$4,'Math Scores'!$F17:$IC17))</f>
        <v>0</v>
      </c>
      <c r="BY16" s="143">
        <f>IF(COUNT('Math Scores'!$CX17:$DU17)=0,"",SUMIF('Math Scores'!$F$6:$IC$6,BY$4,'Math Scores'!$F17:$IC17))</f>
        <v>0</v>
      </c>
      <c r="BZ16" s="143">
        <f>IF(COUNT('Math Scores'!$CX17:$DU17)=0,"",SUMIF('Math Scores'!$F$6:$IC$6,BZ$4,'Math Scores'!$F17:$IC17))</f>
        <v>0</v>
      </c>
      <c r="CA16" s="143">
        <f>IF(COUNT('Math Scores'!$CX17:$DU17)=0,"",SUMIF('Math Scores'!$F$6:$IC$6,CA$4,'Math Scores'!$F17:$IC17))</f>
        <v>0</v>
      </c>
      <c r="CB16" s="143">
        <f>IF(COUNT('Math Scores'!$CX17:$DU17)=0,"",SUMIF('Math Scores'!$F$6:$IC$6,CB$4,'Math Scores'!$F17:$IC17))</f>
        <v>0</v>
      </c>
      <c r="CC16" s="143">
        <f>IF(COUNT('Math Scores'!$CX17:$DU17)=0,"",SUMIF('Math Scores'!$F$6:$IC$6,CC$4,'Math Scores'!$F17:$IC17))</f>
        <v>0</v>
      </c>
      <c r="CD16" s="143">
        <f>IF(COUNT('Math Scores'!$DV17:$EU17)=0,"",SUMIF('Math Scores'!$F$6:$IC$6,CD$4,'Math Scores'!$F17:$IC17))</f>
        <v>0</v>
      </c>
      <c r="CE16" s="143">
        <f>IF(COUNT('Math Scores'!$DV17:$EU17)=0,"",SUMIF('Math Scores'!$F$6:$IC$6,CE$4,'Math Scores'!$F17:$IC17))</f>
        <v>0</v>
      </c>
      <c r="CF16" s="143">
        <f>IF(COUNT('Math Scores'!$DV17:$EU17)=0,"",SUMIF('Math Scores'!$F$6:$IC$6,CF$4,'Math Scores'!$F17:$IC17))</f>
        <v>0</v>
      </c>
      <c r="CG16" s="143">
        <f>IF(COUNT('Math Scores'!$DV17:$EU17)=0,"",SUMIF('Math Scores'!$F$6:$IC$6,CG$4,'Math Scores'!$F17:$IC17))</f>
        <v>0</v>
      </c>
      <c r="CH16" s="143">
        <f>IF(COUNT('Math Scores'!$DV17:$EU17)=0,"",SUMIF('Math Scores'!$F$6:$IC$6,CH$4,'Math Scores'!$F17:$IC17))</f>
        <v>0</v>
      </c>
      <c r="CI16" s="143">
        <f>IF(COUNT('Math Scores'!$DV17:$EU17)=0,"",SUMIF('Math Scores'!$F$6:$IC$6,CI$4,'Math Scores'!$F17:$IC17))</f>
        <v>0</v>
      </c>
      <c r="CJ16" s="143">
        <f>IF(COUNT('Math Scores'!$DV17:$EU17)=0,"",SUMIF('Math Scores'!$F$6:$IC$6,CJ$4,'Math Scores'!$F17:$IC17))</f>
        <v>0</v>
      </c>
      <c r="CK16" s="143">
        <f>IF(COUNT('Math Scores'!$DV17:$EU17)=0,"",SUMIF('Math Scores'!$F$6:$IC$6,CK$4,'Math Scores'!$F17:$IC17))</f>
        <v>0</v>
      </c>
      <c r="CL16" s="143">
        <f>IF(COUNT('Math Scores'!$DV17:$EU17)=0,"",SUMIF('Math Scores'!$F$6:$IC$6,CL$4,'Math Scores'!$F17:$IC17))</f>
        <v>0</v>
      </c>
      <c r="CM16" s="143">
        <f>IF(COUNT('Math Scores'!$DV17:$EU17)=0,"",SUMIF('Math Scores'!$F$6:$IC$6,CM$4,'Math Scores'!$F17:$IC17))</f>
        <v>0</v>
      </c>
      <c r="CN16" s="143">
        <f>IF(COUNT('Math Scores'!$DV17:$EU17)=0,"",SUMIF('Math Scores'!$F$6:$IC$6,CN$4,'Math Scores'!$F17:$IC17))</f>
        <v>0</v>
      </c>
      <c r="CO16" s="143">
        <f>IF(COUNT('Math Scores'!$DV17:$EU17)=0,"",SUMIF('Math Scores'!$F$6:$IC$6,CO$4,'Math Scores'!$F17:$IC17))</f>
        <v>0</v>
      </c>
      <c r="CP16" s="143">
        <f>IF(COUNT('Math Scores'!$DV17:$EU17)=0,"",SUMIF('Math Scores'!$F$6:$IC$6,CP$4,'Math Scores'!$F17:$IC17))</f>
        <v>0</v>
      </c>
      <c r="CQ16" s="143">
        <f>IF(COUNT('Math Scores'!$DV17:$EU17)=0,"",SUMIF('Math Scores'!$F$6:$IC$6,CQ$4,'Math Scores'!$F17:$IC17))</f>
        <v>0</v>
      </c>
      <c r="CR16" s="143">
        <f>IF(COUNT('Math Scores'!$DV17:$EU17)=0,"",SUMIF('Math Scores'!$F$6:$IC$6,CR$4,'Math Scores'!$F17:$IC17))</f>
        <v>0</v>
      </c>
      <c r="CS16" s="143">
        <f>IF(COUNT('Math Scores'!$DV17:$EU17)=0,"",SUMIF('Math Scores'!$F$6:$IC$6,CS$4,'Math Scores'!$F17:$IC17))</f>
        <v>0</v>
      </c>
      <c r="CT16" s="143">
        <f>IF(COUNT('Math Scores'!$EV17:$FW17)=0,"",SUMIF('Math Scores'!$F$6:$IC$6,CT$4,'Math Scores'!$F17:$IC17))</f>
        <v>0</v>
      </c>
      <c r="CU16" s="143">
        <f>IF(COUNT('Math Scores'!$EV17:$FW17)=0,"",SUMIF('Math Scores'!$F$6:$IC$6,CU$4,'Math Scores'!$F17:$IC17))</f>
        <v>0</v>
      </c>
      <c r="CV16" s="143">
        <f>IF(COUNT('Math Scores'!$EV17:$FW17)=0,"",SUMIF('Math Scores'!$F$6:$IC$6,CV$4,'Math Scores'!$F17:$IC17))</f>
        <v>0</v>
      </c>
      <c r="CW16" s="143">
        <f>IF(COUNT('Math Scores'!$EV17:$FW17)=0,"",SUMIF('Math Scores'!$F$6:$IC$6,CW$4,'Math Scores'!$F17:$IC17))</f>
        <v>0</v>
      </c>
      <c r="CX16" s="143">
        <f>IF(COUNT('Math Scores'!$EV17:$FW17)=0,"",SUMIF('Math Scores'!$F$6:$IC$6,CX$4,'Math Scores'!$F17:$IC17))</f>
        <v>0</v>
      </c>
      <c r="CY16" s="143">
        <f>IF(COUNT('Math Scores'!$EV17:$FW17)=0,"",SUMIF('Math Scores'!$F$6:$IC$6,CY$4,'Math Scores'!$F17:$IC17))</f>
        <v>0</v>
      </c>
      <c r="CZ16" s="143">
        <f>IF(COUNT('Math Scores'!$EV17:$FW17)=0,"",SUMIF('Math Scores'!$F$6:$IC$6,CZ$4,'Math Scores'!$F17:$IC17))</f>
        <v>0</v>
      </c>
      <c r="DA16" s="143">
        <f>IF(COUNT('Math Scores'!$EV17:$FW17)=0,"",SUMIF('Math Scores'!$F$6:$IC$6,DA$4,'Math Scores'!$F17:$IC17))</f>
        <v>0</v>
      </c>
      <c r="DB16" s="143">
        <f>IF(COUNT('Math Scores'!$EV17:$FW17)=0,"",SUMIF('Math Scores'!$F$6:$IC$6,DB$4,'Math Scores'!$F17:$IC17))</f>
        <v>0</v>
      </c>
      <c r="DC16" s="143">
        <f>IF(COUNT('Math Scores'!$EV17:$FW17)=0,"",SUMIF('Math Scores'!$F$6:$IC$6,DC$4,'Math Scores'!$F17:$IC17))</f>
        <v>0</v>
      </c>
      <c r="DD16" s="143">
        <f>IF(COUNT('Math Scores'!$EV17:$FW17)=0,"",SUMIF('Math Scores'!$F$6:$IC$6,DD$4,'Math Scores'!$F17:$IC17))</f>
        <v>0</v>
      </c>
      <c r="DE16" s="143">
        <f>IF(COUNT('Math Scores'!$EV17:$FW17)=0,"",SUMIF('Math Scores'!$F$6:$IC$6,DE$4,'Math Scores'!$F17:$IC17))</f>
        <v>0</v>
      </c>
      <c r="DF16" s="143">
        <f>IF(COUNT('Math Scores'!$EV17:$FW17)=0,"",SUMIF('Math Scores'!$F$6:$IC$6,DF$4,'Math Scores'!$F17:$IC17))</f>
        <v>0</v>
      </c>
      <c r="DG16" s="143">
        <f>IF(COUNT('Math Scores'!$EV17:$FW17)=0,"",SUMIF('Math Scores'!$F$6:$IC$6,DG$4,'Math Scores'!$F17:$IC17))</f>
        <v>0</v>
      </c>
    </row>
    <row r="17" spans="1:111" x14ac:dyDescent="0.2">
      <c r="A17" s="35">
        <v>10</v>
      </c>
      <c r="B17" s="8" t="str">
        <f>'Math Scores'!B18</f>
        <v>Md. Shoeb</v>
      </c>
      <c r="C17" s="127" t="e">
        <f>IF(COUNT('Math Scores'!F18:HI18)=0, "", (SUMIF('Math Scores'!$F$5:$HI$5,"Yes",'Math Scores'!F18:HI18)/SUMIF('Math Scores'!$F$5:$HI$5,"Yes",'Math Scores'!$F$2:$HI$2)))</f>
        <v>#DIV/0!</v>
      </c>
      <c r="D17" s="36" t="e">
        <f>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v>#DIV/0!</v>
      </c>
      <c r="E17" s="78" t="e">
        <f t="shared" si="12"/>
        <v>#DIV/0!</v>
      </c>
      <c r="F17" s="36" t="e">
        <f t="shared" si="11"/>
        <v>#DIV/0!</v>
      </c>
      <c r="G17" s="87" t="e">
        <f>IF(OR(B17="",'Cover Sheet'!$AC$6=""),"",IF(('Cover Sheet'!$AC$6="2nd"),(VLOOKUP(ROUND((D17*100),0),Goals!$E$4:$H$104,2,TRUE)/100),IF(('Cover Sheet'!$AC$6="3rd"),(VLOOKUP(ROUND((D17*100),0),Goals!$E$4:$H$104,3,TRUE)/100),VLOOKUP(ROUND((D17*100),0),Goals!$E$4:$H$104,4,TRUE)/100)))</f>
        <v>#DIV/0!</v>
      </c>
      <c r="H17" s="143" t="str">
        <f>IF(COUNT('Math Scores'!$F18:$AC18)=0,"",SUMIF('Math Scores'!$F$6:$IC$6,H$4,'Math Scores'!$F18:$IC18))</f>
        <v/>
      </c>
      <c r="I17" s="143" t="str">
        <f>IF(COUNT('Math Scores'!$F18:$AC18)=0,"",SUMIF('Math Scores'!$F$6:$IC$6,I$4,'Math Scores'!$F18:$IC18))</f>
        <v/>
      </c>
      <c r="J17" s="143" t="str">
        <f>IF(COUNT('Math Scores'!$F18:$AC18)=0,"",SUMIF('Math Scores'!$F$6:$IC$6,J$4,'Math Scores'!$F18:$IC18))</f>
        <v/>
      </c>
      <c r="K17" s="143" t="str">
        <f>IF(COUNT('Math Scores'!$F18:$AC18)=0,"",SUMIF('Math Scores'!$F$6:$IC$6,K$4,'Math Scores'!$F18:$IC18))</f>
        <v/>
      </c>
      <c r="L17" s="143" t="str">
        <f>IF(COUNT('Math Scores'!$F18:$AC18)=0,"",SUMIF('Math Scores'!$F$6:$IC$6,L$4,'Math Scores'!$F18:$IC18))</f>
        <v/>
      </c>
      <c r="M17" s="143" t="str">
        <f>IF(COUNT('Math Scores'!$F18:$AC18)=0,"",SUMIF('Math Scores'!$F$6:$IC$6,M$4,'Math Scores'!$F18:$IC18))</f>
        <v/>
      </c>
      <c r="N17" s="143" t="str">
        <f>IF(COUNT('Math Scores'!$F18:$AC18)=0,"",SUMIF('Math Scores'!$F$6:$IC$6,N$4,'Math Scores'!$F18:$IC18))</f>
        <v/>
      </c>
      <c r="O17" s="143" t="str">
        <f>IF(COUNT('Math Scores'!$F18:$AC18)=0,"",SUMIF('Math Scores'!$F$6:$IC$6,O$4,'Math Scores'!$F18:$IC18))</f>
        <v/>
      </c>
      <c r="P17" s="143" t="str">
        <f>IF(COUNT('Math Scores'!$F18:$AC18)=0,"",SUMIF('Math Scores'!$F$6:$IC$6,P$4,'Math Scores'!$F18:$IC18))</f>
        <v/>
      </c>
      <c r="Q17" s="143" t="str">
        <f>IF(COUNT('Math Scores'!$F18:$AC18)=0,"",SUMIF('Math Scores'!$F$6:$IC$6,Q$4,'Math Scores'!$F18:$IC18))</f>
        <v/>
      </c>
      <c r="R17" s="143" t="str">
        <f>IF(COUNT('Math Scores'!$F18:$AC18)=0,"",SUMIF('Math Scores'!$F$6:$IC$6,R$4,'Math Scores'!$F18:$IC18))</f>
        <v/>
      </c>
      <c r="S17" s="143"/>
      <c r="T17" s="143"/>
      <c r="U17" s="143"/>
      <c r="V17" s="143"/>
      <c r="W17" s="143"/>
      <c r="X17" s="143" t="str">
        <f>IF(COUNT('Math Scores'!$AD18:$AZ18)=0,"",SUMIF('Math Scores'!$F$6:$IC$6,X$4,'Math Scores'!$F18:$IC18))</f>
        <v/>
      </c>
      <c r="Y17" s="143" t="str">
        <f>IF(COUNT('Math Scores'!$AD18:$AZ18)=0,"",SUMIF('Math Scores'!$F$6:$IC$6,Y$4,'Math Scores'!$F18:$IC18))</f>
        <v/>
      </c>
      <c r="Z17" s="143" t="str">
        <f>IF(COUNT('Math Scores'!$AD18:$AZ18)=0,"",SUMIF('Math Scores'!$F$6:$IC$6,Z$4,'Math Scores'!$F18:$IC18))</f>
        <v/>
      </c>
      <c r="AA17" s="143" t="str">
        <f>IF(COUNT('Math Scores'!$AD18:$AZ18)=0,"",SUMIF('Math Scores'!$F$6:$IC$6,AA$4,'Math Scores'!$F18:$IC18))</f>
        <v/>
      </c>
      <c r="AB17" s="143" t="str">
        <f>IF(COUNT('Math Scores'!$AD18:$AZ18)=0,"",SUMIF('Math Scores'!$F$6:$IC$6,AB$4,'Math Scores'!$F18:$IC18))</f>
        <v/>
      </c>
      <c r="AC17" s="143" t="str">
        <f>IF(COUNT('Math Scores'!$AD18:$AZ18)=0,"",SUMIF('Math Scores'!$F$6:$IC$6,AC$4,'Math Scores'!$F18:$IC18))</f>
        <v/>
      </c>
      <c r="AD17" s="143" t="str">
        <f>IF(COUNT('Math Scores'!$AD18:$AZ18)=0,"",SUMIF('Math Scores'!$F$6:$IC$6,AD$4,'Math Scores'!$F18:$IC18))</f>
        <v/>
      </c>
      <c r="AE17" s="143" t="str">
        <f>IF(COUNT('Math Scores'!$AD18:$AZ18)=0,"",SUMIF('Math Scores'!$F$6:$IC$6,AE$4,'Math Scores'!$F18:$IC18))</f>
        <v/>
      </c>
      <c r="AF17" s="143" t="str">
        <f>IF(COUNT('Math Scores'!$AD18:$AZ18)=0,"",SUMIF('Math Scores'!$F$6:$IC$6,AF$4,'Math Scores'!$F18:$IC18))</f>
        <v/>
      </c>
      <c r="AG17" s="143" t="str">
        <f>IF(COUNT('Math Scores'!$AD18:$AZ18)=0,"",SUMIF('Math Scores'!$F$6:$IC$6,AG$4,'Math Scores'!$F18:$IC18))</f>
        <v/>
      </c>
      <c r="AH17" s="143" t="str">
        <f>IF(COUNT('Math Scores'!$AD18:$AZ18)=0,"",SUMIF('Math Scores'!$F$6:$IC$6,AH$4,'Math Scores'!$F18:$IC18))</f>
        <v/>
      </c>
      <c r="AI17" s="143" t="str">
        <f>IF(COUNT('Math Scores'!$AD18:$AZ18)=0,"",SUMIF('Math Scores'!$F$6:$IC$6,AI$4,'Math Scores'!$F18:$IC18))</f>
        <v/>
      </c>
      <c r="AJ17" s="143" t="str">
        <f>IF(COUNT('Math Scores'!$BA18:$BY18)=0,"",SUMIF('Math Scores'!$F$6:$IC$6,AJ$4,'Math Scores'!$F18:$IC18))</f>
        <v/>
      </c>
      <c r="AK17" s="143" t="str">
        <f>IF(COUNT('Math Scores'!$BA18:$BY18)=0,"",SUMIF('Math Scores'!$F$6:$IC$6,AK$4,'Math Scores'!$F18:$IC18))</f>
        <v/>
      </c>
      <c r="AL17" s="143" t="str">
        <f>IF(COUNT('Math Scores'!$BA18:$BY18)=0,"",SUMIF('Math Scores'!$F$6:$IC$6,AL$4,'Math Scores'!$F18:$IC18))</f>
        <v/>
      </c>
      <c r="AM17" s="143" t="str">
        <f>IF(COUNT('Math Scores'!$BA18:$BY18)=0,"",SUMIF('Math Scores'!$F$6:$IC$6,AM$4,'Math Scores'!$F18:$IC18))</f>
        <v/>
      </c>
      <c r="AN17" s="143" t="str">
        <f>IF(COUNT('Math Scores'!$BA18:$BY18)=0,"",SUMIF('Math Scores'!$F$6:$IC$6,AN$4,'Math Scores'!$F18:$IC18))</f>
        <v/>
      </c>
      <c r="AO17" s="143" t="str">
        <f>IF(COUNT('Math Scores'!$BA18:$BY18)=0,"",SUMIF('Math Scores'!$F$6:$IC$6,AO$4,'Math Scores'!$F18:$IC18))</f>
        <v/>
      </c>
      <c r="AP17" s="143" t="str">
        <f>IF(COUNT('Math Scores'!$BA18:$BY18)=0,"",SUMIF('Math Scores'!$F$6:$IC$6,AP$4,'Math Scores'!$F18:$IC18))</f>
        <v/>
      </c>
      <c r="AQ17" s="143" t="str">
        <f>IF(COUNT('Math Scores'!$BA18:$BY18)=0,"",SUMIF('Math Scores'!$F$6:$IC$6,AQ$4,'Math Scores'!$F18:$IC18))</f>
        <v/>
      </c>
      <c r="AR17" s="143" t="str">
        <f>IF(COUNT('Math Scores'!$BA18:$BY18)=0,"",SUMIF('Math Scores'!$F$6:$IC$6,AR$4,'Math Scores'!$F18:$IC18))</f>
        <v/>
      </c>
      <c r="AS17" s="143" t="str">
        <f>IF(COUNT('Math Scores'!$BA18:$BY18)=0,"",SUMIF('Math Scores'!$F$6:$IC$6,AS$4,'Math Scores'!$F18:$IC18))</f>
        <v/>
      </c>
      <c r="AT17" s="143" t="str">
        <f>IF(COUNT('Math Scores'!$BA18:$BY18)=0,"",SUMIF('Math Scores'!$F$6:$IC$6,AT$4,'Math Scores'!$F18:$IC18))</f>
        <v/>
      </c>
      <c r="AU17" s="143" t="str">
        <f>IF(COUNT('Math Scores'!$BA18:$BY18)=0,"",SUMIF('Math Scores'!$F$6:$IC$6,AU$4,'Math Scores'!$F18:$IC18))</f>
        <v/>
      </c>
      <c r="AV17" s="143" t="str">
        <f>IF(COUNT('Math Scores'!$BA18:$BY18)=0,"",SUMIF('Math Scores'!$F$6:$IC$6,AV$4,'Math Scores'!$F18:$IC18))</f>
        <v/>
      </c>
      <c r="AW17" s="143" t="str">
        <f>IF(COUNT('Math Scores'!$BA18:$BY18)=0,"",SUMIF('Math Scores'!$F$6:$IC$6,AW$4,'Math Scores'!$F18:$IC18))</f>
        <v/>
      </c>
      <c r="AX17" s="143" t="str">
        <f>IF(COUNT('Math Scores'!$BZ18:$CW18)=0,"",SUMIF('Math Scores'!$F$6:$IC$6,AX$4,'Math Scores'!$F18:$IC18))</f>
        <v/>
      </c>
      <c r="AY17" s="143" t="str">
        <f>IF(COUNT('Math Scores'!$BZ18:$CW18)=0,"",SUMIF('Math Scores'!$F$6:$IC$6,AY$4,'Math Scores'!$F18:$IC18))</f>
        <v/>
      </c>
      <c r="AZ17" s="143" t="str">
        <f>IF(COUNT('Math Scores'!$BZ18:$CW18)=0,"",SUMIF('Math Scores'!$F$6:$IC$6,AZ$4,'Math Scores'!$F18:$IC18))</f>
        <v/>
      </c>
      <c r="BA17" s="143" t="str">
        <f>IF(COUNT('Math Scores'!$BZ18:$CW18)=0,"",SUMIF('Math Scores'!$F$6:$IC$6,BA$4,'Math Scores'!$F18:$IC18))</f>
        <v/>
      </c>
      <c r="BB17" s="143" t="str">
        <f>IF(COUNT('Math Scores'!$BZ18:$CW18)=0,"",SUMIF('Math Scores'!$F$6:$IC$6,BB$4,'Math Scores'!$F18:$IC18))</f>
        <v/>
      </c>
      <c r="BC17" s="143" t="str">
        <f>IF(COUNT('Math Scores'!$BZ18:$CW18)=0,"",SUMIF('Math Scores'!$F$6:$IC$6,BC$4,'Math Scores'!$F18:$IC18))</f>
        <v/>
      </c>
      <c r="BD17" s="143" t="str">
        <f>IF(COUNT('Math Scores'!$BZ18:$CW18)=0,"",SUMIF('Math Scores'!$F$6:$IC$6,BD$4,'Math Scores'!$F18:$IC18))</f>
        <v/>
      </c>
      <c r="BE17" s="143" t="str">
        <f>IF(COUNT('Math Scores'!$BZ18:$CW18)=0,"",SUMIF('Math Scores'!$F$6:$IC$6,BE$4,'Math Scores'!$F18:$IC18))</f>
        <v/>
      </c>
      <c r="BF17" s="143" t="str">
        <f>IF(COUNT('Math Scores'!$BZ18:$CW18)=0,"",SUMIF('Math Scores'!$F$6:$IC$6,BF$4,'Math Scores'!$F18:$IC18))</f>
        <v/>
      </c>
      <c r="BG17" s="143" t="str">
        <f>IF(COUNT('Math Scores'!$BZ18:$CW18)=0,"",SUMIF('Math Scores'!$F$6:$IC$6,BG$4,'Math Scores'!$F18:$IC18))</f>
        <v/>
      </c>
      <c r="BH17" s="143" t="str">
        <f>IF(COUNT('Math Scores'!$BZ18:$CW18)=0,"",SUMIF('Math Scores'!$F$6:$IC$6,BH$4,'Math Scores'!$F18:$IC18))</f>
        <v/>
      </c>
      <c r="BI17" s="143" t="str">
        <f>IF(COUNT('Math Scores'!$BZ18:$CW18)=0,"",SUMIF('Math Scores'!$F$6:$IC$6,BI$4,'Math Scores'!$F18:$IC18))</f>
        <v/>
      </c>
      <c r="BJ17" s="143" t="str">
        <f>IF(COUNT('Math Scores'!$BZ18:$CW18)=0,"",SUMIF('Math Scores'!$F$6:$IC$6,BJ$4,'Math Scores'!$F18:$IC18))</f>
        <v/>
      </c>
      <c r="BK17" s="143" t="str">
        <f>IF(COUNT('Math Scores'!$BZ18:$CW18)=0,"",SUMIF('Math Scores'!$F$6:$IC$6,BK$4,'Math Scores'!$F18:$IC18))</f>
        <v/>
      </c>
      <c r="BL17" s="143">
        <f>IF(COUNT('Math Scores'!$CX18:$DU18)=0,"",SUMIF('Math Scores'!$F$6:$IC$6,BL$4,'Math Scores'!$F18:$IC18))</f>
        <v>0</v>
      </c>
      <c r="BM17" s="143">
        <f>IF(COUNT('Math Scores'!$CX18:$DU18)=0,"",SUMIF('Math Scores'!$F$6:$IC$6,BM$4,'Math Scores'!$F18:$IC18))</f>
        <v>0</v>
      </c>
      <c r="BN17" s="143">
        <f>IF(COUNT('Math Scores'!$CX18:$DU18)=0,"",SUMIF('Math Scores'!$F$6:$IC$6,BN$4,'Math Scores'!$F18:$IC18))</f>
        <v>0</v>
      </c>
      <c r="BO17" s="143">
        <f>IF(COUNT('Math Scores'!$CX18:$DU18)=0,"",SUMIF('Math Scores'!$F$6:$IC$6,BO$4,'Math Scores'!$F18:$IC18))</f>
        <v>0</v>
      </c>
      <c r="BP17" s="143">
        <f>IF(COUNT('Math Scores'!$CX18:$DU18)=0,"",SUMIF('Math Scores'!$F$6:$IC$6,BP$4,'Math Scores'!$F18:$IC18))</f>
        <v>0</v>
      </c>
      <c r="BQ17" s="143">
        <f>IF(COUNT('Math Scores'!$CX18:$DU18)=0,"",SUMIF('Math Scores'!$F$6:$IC$6,BQ$4,'Math Scores'!$F18:$IC18))</f>
        <v>0</v>
      </c>
      <c r="BR17" s="143">
        <f>IF(COUNT('Math Scores'!$CX18:$DU18)=0,"",SUMIF('Math Scores'!$F$6:$IC$6,BR$4,'Math Scores'!$F18:$IC18))</f>
        <v>0</v>
      </c>
      <c r="BS17" s="143">
        <f>IF(COUNT('Math Scores'!$CX18:$DU18)=0,"",SUMIF('Math Scores'!$F$6:$IC$6,BS$4,'Math Scores'!$F18:$IC18))</f>
        <v>0</v>
      </c>
      <c r="BT17" s="143">
        <f>IF(COUNT('Math Scores'!$CX18:$DU18)=0,"",SUMIF('Math Scores'!$F$6:$IC$6,BT$4,'Math Scores'!$F18:$IC18))</f>
        <v>0</v>
      </c>
      <c r="BU17" s="143">
        <f>IF(COUNT('Math Scores'!$CX18:$DU18)=0,"",SUMIF('Math Scores'!$F$6:$IC$6,BU$4,'Math Scores'!$F18:$IC18))</f>
        <v>0</v>
      </c>
      <c r="BV17" s="143">
        <f>IF(COUNT('Math Scores'!$CX18:$DU18)=0,"",SUMIF('Math Scores'!$F$6:$IC$6,BV$4,'Math Scores'!$F18:$IC18))</f>
        <v>0</v>
      </c>
      <c r="BW17" s="143">
        <f>IF(COUNT('Math Scores'!$CX18:$DU18)=0,"",SUMIF('Math Scores'!$F$6:$IC$6,BW$4,'Math Scores'!$F18:$IC18))</f>
        <v>0</v>
      </c>
      <c r="BX17" s="143">
        <f>IF(COUNT('Math Scores'!$CX18:$DU18)=0,"",SUMIF('Math Scores'!$F$6:$IC$6,BX$4,'Math Scores'!$F18:$IC18))</f>
        <v>0</v>
      </c>
      <c r="BY17" s="143">
        <f>IF(COUNT('Math Scores'!$CX18:$DU18)=0,"",SUMIF('Math Scores'!$F$6:$IC$6,BY$4,'Math Scores'!$F18:$IC18))</f>
        <v>0</v>
      </c>
      <c r="BZ17" s="143">
        <f>IF(COUNT('Math Scores'!$CX18:$DU18)=0,"",SUMIF('Math Scores'!$F$6:$IC$6,BZ$4,'Math Scores'!$F18:$IC18))</f>
        <v>0</v>
      </c>
      <c r="CA17" s="143">
        <f>IF(COUNT('Math Scores'!$CX18:$DU18)=0,"",SUMIF('Math Scores'!$F$6:$IC$6,CA$4,'Math Scores'!$F18:$IC18))</f>
        <v>0</v>
      </c>
      <c r="CB17" s="143">
        <f>IF(COUNT('Math Scores'!$CX18:$DU18)=0,"",SUMIF('Math Scores'!$F$6:$IC$6,CB$4,'Math Scores'!$F18:$IC18))</f>
        <v>0</v>
      </c>
      <c r="CC17" s="143">
        <f>IF(COUNT('Math Scores'!$CX18:$DU18)=0,"",SUMIF('Math Scores'!$F$6:$IC$6,CC$4,'Math Scores'!$F18:$IC18))</f>
        <v>0</v>
      </c>
      <c r="CD17" s="143">
        <f>IF(COUNT('Math Scores'!$DV18:$EU18)=0,"",SUMIF('Math Scores'!$F$6:$IC$6,CD$4,'Math Scores'!$F18:$IC18))</f>
        <v>0</v>
      </c>
      <c r="CE17" s="143">
        <f>IF(COUNT('Math Scores'!$DV18:$EU18)=0,"",SUMIF('Math Scores'!$F$6:$IC$6,CE$4,'Math Scores'!$F18:$IC18))</f>
        <v>0</v>
      </c>
      <c r="CF17" s="143">
        <f>IF(COUNT('Math Scores'!$DV18:$EU18)=0,"",SUMIF('Math Scores'!$F$6:$IC$6,CF$4,'Math Scores'!$F18:$IC18))</f>
        <v>0</v>
      </c>
      <c r="CG17" s="143">
        <f>IF(COUNT('Math Scores'!$DV18:$EU18)=0,"",SUMIF('Math Scores'!$F$6:$IC$6,CG$4,'Math Scores'!$F18:$IC18))</f>
        <v>0</v>
      </c>
      <c r="CH17" s="143">
        <f>IF(COUNT('Math Scores'!$DV18:$EU18)=0,"",SUMIF('Math Scores'!$F$6:$IC$6,CH$4,'Math Scores'!$F18:$IC18))</f>
        <v>0</v>
      </c>
      <c r="CI17" s="143">
        <f>IF(COUNT('Math Scores'!$DV18:$EU18)=0,"",SUMIF('Math Scores'!$F$6:$IC$6,CI$4,'Math Scores'!$F18:$IC18))</f>
        <v>0</v>
      </c>
      <c r="CJ17" s="143">
        <f>IF(COUNT('Math Scores'!$DV18:$EU18)=0,"",SUMIF('Math Scores'!$F$6:$IC$6,CJ$4,'Math Scores'!$F18:$IC18))</f>
        <v>0</v>
      </c>
      <c r="CK17" s="143">
        <f>IF(COUNT('Math Scores'!$DV18:$EU18)=0,"",SUMIF('Math Scores'!$F$6:$IC$6,CK$4,'Math Scores'!$F18:$IC18))</f>
        <v>0</v>
      </c>
      <c r="CL17" s="143">
        <f>IF(COUNT('Math Scores'!$DV18:$EU18)=0,"",SUMIF('Math Scores'!$F$6:$IC$6,CL$4,'Math Scores'!$F18:$IC18))</f>
        <v>0</v>
      </c>
      <c r="CM17" s="143">
        <f>IF(COUNT('Math Scores'!$DV18:$EU18)=0,"",SUMIF('Math Scores'!$F$6:$IC$6,CM$4,'Math Scores'!$F18:$IC18))</f>
        <v>0</v>
      </c>
      <c r="CN17" s="143">
        <f>IF(COUNT('Math Scores'!$DV18:$EU18)=0,"",SUMIF('Math Scores'!$F$6:$IC$6,CN$4,'Math Scores'!$F18:$IC18))</f>
        <v>0</v>
      </c>
      <c r="CO17" s="143">
        <f>IF(COUNT('Math Scores'!$DV18:$EU18)=0,"",SUMIF('Math Scores'!$F$6:$IC$6,CO$4,'Math Scores'!$F18:$IC18))</f>
        <v>0</v>
      </c>
      <c r="CP17" s="143">
        <f>IF(COUNT('Math Scores'!$DV18:$EU18)=0,"",SUMIF('Math Scores'!$F$6:$IC$6,CP$4,'Math Scores'!$F18:$IC18))</f>
        <v>0</v>
      </c>
      <c r="CQ17" s="143">
        <f>IF(COUNT('Math Scores'!$DV18:$EU18)=0,"",SUMIF('Math Scores'!$F$6:$IC$6,CQ$4,'Math Scores'!$F18:$IC18))</f>
        <v>0</v>
      </c>
      <c r="CR17" s="143">
        <f>IF(COUNT('Math Scores'!$DV18:$EU18)=0,"",SUMIF('Math Scores'!$F$6:$IC$6,CR$4,'Math Scores'!$F18:$IC18))</f>
        <v>0</v>
      </c>
      <c r="CS17" s="143">
        <f>IF(COUNT('Math Scores'!$DV18:$EU18)=0,"",SUMIF('Math Scores'!$F$6:$IC$6,CS$4,'Math Scores'!$F18:$IC18))</f>
        <v>0</v>
      </c>
      <c r="CT17" s="143">
        <f>IF(COUNT('Math Scores'!$EV18:$FW18)=0,"",SUMIF('Math Scores'!$F$6:$IC$6,CT$4,'Math Scores'!$F18:$IC18))</f>
        <v>0</v>
      </c>
      <c r="CU17" s="143">
        <f>IF(COUNT('Math Scores'!$EV18:$FW18)=0,"",SUMIF('Math Scores'!$F$6:$IC$6,CU$4,'Math Scores'!$F18:$IC18))</f>
        <v>0</v>
      </c>
      <c r="CV17" s="143">
        <f>IF(COUNT('Math Scores'!$EV18:$FW18)=0,"",SUMIF('Math Scores'!$F$6:$IC$6,CV$4,'Math Scores'!$F18:$IC18))</f>
        <v>0</v>
      </c>
      <c r="CW17" s="143">
        <f>IF(COUNT('Math Scores'!$EV18:$FW18)=0,"",SUMIF('Math Scores'!$F$6:$IC$6,CW$4,'Math Scores'!$F18:$IC18))</f>
        <v>0</v>
      </c>
      <c r="CX17" s="143">
        <f>IF(COUNT('Math Scores'!$EV18:$FW18)=0,"",SUMIF('Math Scores'!$F$6:$IC$6,CX$4,'Math Scores'!$F18:$IC18))</f>
        <v>0</v>
      </c>
      <c r="CY17" s="143">
        <f>IF(COUNT('Math Scores'!$EV18:$FW18)=0,"",SUMIF('Math Scores'!$F$6:$IC$6,CY$4,'Math Scores'!$F18:$IC18))</f>
        <v>0</v>
      </c>
      <c r="CZ17" s="143">
        <f>IF(COUNT('Math Scores'!$EV18:$FW18)=0,"",SUMIF('Math Scores'!$F$6:$IC$6,CZ$4,'Math Scores'!$F18:$IC18))</f>
        <v>0</v>
      </c>
      <c r="DA17" s="143">
        <f>IF(COUNT('Math Scores'!$EV18:$FW18)=0,"",SUMIF('Math Scores'!$F$6:$IC$6,DA$4,'Math Scores'!$F18:$IC18))</f>
        <v>0</v>
      </c>
      <c r="DB17" s="143">
        <f>IF(COUNT('Math Scores'!$EV18:$FW18)=0,"",SUMIF('Math Scores'!$F$6:$IC$6,DB$4,'Math Scores'!$F18:$IC18))</f>
        <v>0</v>
      </c>
      <c r="DC17" s="143">
        <f>IF(COUNT('Math Scores'!$EV18:$FW18)=0,"",SUMIF('Math Scores'!$F$6:$IC$6,DC$4,'Math Scores'!$F18:$IC18))</f>
        <v>0</v>
      </c>
      <c r="DD17" s="143">
        <f>IF(COUNT('Math Scores'!$EV18:$FW18)=0,"",SUMIF('Math Scores'!$F$6:$IC$6,DD$4,'Math Scores'!$F18:$IC18))</f>
        <v>0</v>
      </c>
      <c r="DE17" s="143">
        <f>IF(COUNT('Math Scores'!$EV18:$FW18)=0,"",SUMIF('Math Scores'!$F$6:$IC$6,DE$4,'Math Scores'!$F18:$IC18))</f>
        <v>0</v>
      </c>
      <c r="DF17" s="143">
        <f>IF(COUNT('Math Scores'!$EV18:$FW18)=0,"",SUMIF('Math Scores'!$F$6:$IC$6,DF$4,'Math Scores'!$F18:$IC18))</f>
        <v>0</v>
      </c>
      <c r="DG17" s="143">
        <f>IF(COUNT('Math Scores'!$EV18:$FW18)=0,"",SUMIF('Math Scores'!$F$6:$IC$6,DG$4,'Math Scores'!$F18:$IC18))</f>
        <v>0</v>
      </c>
    </row>
    <row r="18" spans="1:111" x14ac:dyDescent="0.2">
      <c r="A18" s="35">
        <v>11</v>
      </c>
      <c r="B18" s="8" t="str">
        <f>'Math Scores'!B19</f>
        <v>M. Rajeshwari</v>
      </c>
      <c r="C18" s="127" t="e">
        <f>IF(COUNT('Math Scores'!F19:HI19)=0, "", (SUMIF('Math Scores'!$F$5:$HI$5,"Yes",'Math Scores'!F19:HI19)/SUMIF('Math Scores'!$F$5:$HI$5,"Yes",'Math Scores'!$F$2:$HI$2)))</f>
        <v>#DIV/0!</v>
      </c>
      <c r="D18" s="36" t="e">
        <f>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v>#DIV/0!</v>
      </c>
      <c r="E18" s="78" t="e">
        <f t="shared" si="12"/>
        <v>#DIV/0!</v>
      </c>
      <c r="F18" s="36" t="e">
        <f t="shared" si="11"/>
        <v>#DIV/0!</v>
      </c>
      <c r="G18" s="87" t="e">
        <f>IF(OR(B18="",'Cover Sheet'!$AC$6=""),"",IF(('Cover Sheet'!$AC$6="2nd"),(VLOOKUP(ROUND((D18*100),0),Goals!$E$4:$H$104,2,TRUE)/100),IF(('Cover Sheet'!$AC$6="3rd"),(VLOOKUP(ROUND((D18*100),0),Goals!$E$4:$H$104,3,TRUE)/100),VLOOKUP(ROUND((D18*100),0),Goals!$E$4:$H$104,4,TRUE)/100)))</f>
        <v>#DIV/0!</v>
      </c>
      <c r="H18" s="143" t="str">
        <f>IF(COUNT('Math Scores'!$F19:$AC19)=0,"",SUMIF('Math Scores'!$F$6:$IC$6,H$4,'Math Scores'!$F19:$IC19))</f>
        <v/>
      </c>
      <c r="I18" s="143" t="str">
        <f>IF(COUNT('Math Scores'!$F19:$AC19)=0,"",SUMIF('Math Scores'!$F$6:$IC$6,I$4,'Math Scores'!$F19:$IC19))</f>
        <v/>
      </c>
      <c r="J18" s="143" t="str">
        <f>IF(COUNT('Math Scores'!$F19:$AC19)=0,"",SUMIF('Math Scores'!$F$6:$IC$6,J$4,'Math Scores'!$F19:$IC19))</f>
        <v/>
      </c>
      <c r="K18" s="143" t="str">
        <f>IF(COUNT('Math Scores'!$F19:$AC19)=0,"",SUMIF('Math Scores'!$F$6:$IC$6,K$4,'Math Scores'!$F19:$IC19))</f>
        <v/>
      </c>
      <c r="L18" s="143" t="str">
        <f>IF(COUNT('Math Scores'!$F19:$AC19)=0,"",SUMIF('Math Scores'!$F$6:$IC$6,L$4,'Math Scores'!$F19:$IC19))</f>
        <v/>
      </c>
      <c r="M18" s="143" t="str">
        <f>IF(COUNT('Math Scores'!$F19:$AC19)=0,"",SUMIF('Math Scores'!$F$6:$IC$6,M$4,'Math Scores'!$F19:$IC19))</f>
        <v/>
      </c>
      <c r="N18" s="143" t="str">
        <f>IF(COUNT('Math Scores'!$F19:$AC19)=0,"",SUMIF('Math Scores'!$F$6:$IC$6,N$4,'Math Scores'!$F19:$IC19))</f>
        <v/>
      </c>
      <c r="O18" s="143" t="str">
        <f>IF(COUNT('Math Scores'!$F19:$AC19)=0,"",SUMIF('Math Scores'!$F$6:$IC$6,O$4,'Math Scores'!$F19:$IC19))</f>
        <v/>
      </c>
      <c r="P18" s="143" t="str">
        <f>IF(COUNT('Math Scores'!$F19:$AC19)=0,"",SUMIF('Math Scores'!$F$6:$IC$6,P$4,'Math Scores'!$F19:$IC19))</f>
        <v/>
      </c>
      <c r="Q18" s="143" t="str">
        <f>IF(COUNT('Math Scores'!$F19:$AC19)=0,"",SUMIF('Math Scores'!$F$6:$IC$6,Q$4,'Math Scores'!$F19:$IC19))</f>
        <v/>
      </c>
      <c r="R18" s="143" t="str">
        <f>IF(COUNT('Math Scores'!$F19:$AC19)=0,"",SUMIF('Math Scores'!$F$6:$IC$6,R$4,'Math Scores'!$F19:$IC19))</f>
        <v/>
      </c>
      <c r="S18" s="143"/>
      <c r="T18" s="143"/>
      <c r="U18" s="143"/>
      <c r="V18" s="143"/>
      <c r="W18" s="143"/>
      <c r="X18" s="143" t="str">
        <f>IF(COUNT('Math Scores'!$AD19:$AZ19)=0,"",SUMIF('Math Scores'!$F$6:$IC$6,X$4,'Math Scores'!$F19:$IC19))</f>
        <v/>
      </c>
      <c r="Y18" s="143" t="str">
        <f>IF(COUNT('Math Scores'!$AD19:$AZ19)=0,"",SUMIF('Math Scores'!$F$6:$IC$6,Y$4,'Math Scores'!$F19:$IC19))</f>
        <v/>
      </c>
      <c r="Z18" s="143" t="str">
        <f>IF(COUNT('Math Scores'!$AD19:$AZ19)=0,"",SUMIF('Math Scores'!$F$6:$IC$6,Z$4,'Math Scores'!$F19:$IC19))</f>
        <v/>
      </c>
      <c r="AA18" s="143" t="str">
        <f>IF(COUNT('Math Scores'!$AD19:$AZ19)=0,"",SUMIF('Math Scores'!$F$6:$IC$6,AA$4,'Math Scores'!$F19:$IC19))</f>
        <v/>
      </c>
      <c r="AB18" s="143" t="str">
        <f>IF(COUNT('Math Scores'!$AD19:$AZ19)=0,"",SUMIF('Math Scores'!$F$6:$IC$6,AB$4,'Math Scores'!$F19:$IC19))</f>
        <v/>
      </c>
      <c r="AC18" s="143" t="str">
        <f>IF(COUNT('Math Scores'!$AD19:$AZ19)=0,"",SUMIF('Math Scores'!$F$6:$IC$6,AC$4,'Math Scores'!$F19:$IC19))</f>
        <v/>
      </c>
      <c r="AD18" s="143" t="str">
        <f>IF(COUNT('Math Scores'!$AD19:$AZ19)=0,"",SUMIF('Math Scores'!$F$6:$IC$6,AD$4,'Math Scores'!$F19:$IC19))</f>
        <v/>
      </c>
      <c r="AE18" s="143" t="str">
        <f>IF(COUNT('Math Scores'!$AD19:$AZ19)=0,"",SUMIF('Math Scores'!$F$6:$IC$6,AE$4,'Math Scores'!$F19:$IC19))</f>
        <v/>
      </c>
      <c r="AF18" s="143" t="str">
        <f>IF(COUNT('Math Scores'!$AD19:$AZ19)=0,"",SUMIF('Math Scores'!$F$6:$IC$6,AF$4,'Math Scores'!$F19:$IC19))</f>
        <v/>
      </c>
      <c r="AG18" s="143" t="str">
        <f>IF(COUNT('Math Scores'!$AD19:$AZ19)=0,"",SUMIF('Math Scores'!$F$6:$IC$6,AG$4,'Math Scores'!$F19:$IC19))</f>
        <v/>
      </c>
      <c r="AH18" s="143" t="str">
        <f>IF(COUNT('Math Scores'!$AD19:$AZ19)=0,"",SUMIF('Math Scores'!$F$6:$IC$6,AH$4,'Math Scores'!$F19:$IC19))</f>
        <v/>
      </c>
      <c r="AI18" s="143" t="str">
        <f>IF(COUNT('Math Scores'!$AD19:$AZ19)=0,"",SUMIF('Math Scores'!$F$6:$IC$6,AI$4,'Math Scores'!$F19:$IC19))</f>
        <v/>
      </c>
      <c r="AJ18" s="143" t="str">
        <f>IF(COUNT('Math Scores'!$BA19:$BY19)=0,"",SUMIF('Math Scores'!$F$6:$IC$6,AJ$4,'Math Scores'!$F19:$IC19))</f>
        <v/>
      </c>
      <c r="AK18" s="143" t="str">
        <f>IF(COUNT('Math Scores'!$BA19:$BY19)=0,"",SUMIF('Math Scores'!$F$6:$IC$6,AK$4,'Math Scores'!$F19:$IC19))</f>
        <v/>
      </c>
      <c r="AL18" s="143" t="str">
        <f>IF(COUNT('Math Scores'!$BA19:$BY19)=0,"",SUMIF('Math Scores'!$F$6:$IC$6,AL$4,'Math Scores'!$F19:$IC19))</f>
        <v/>
      </c>
      <c r="AM18" s="143" t="str">
        <f>IF(COUNT('Math Scores'!$BA19:$BY19)=0,"",SUMIF('Math Scores'!$F$6:$IC$6,AM$4,'Math Scores'!$F19:$IC19))</f>
        <v/>
      </c>
      <c r="AN18" s="143" t="str">
        <f>IF(COUNT('Math Scores'!$BA19:$BY19)=0,"",SUMIF('Math Scores'!$F$6:$IC$6,AN$4,'Math Scores'!$F19:$IC19))</f>
        <v/>
      </c>
      <c r="AO18" s="143" t="str">
        <f>IF(COUNT('Math Scores'!$BA19:$BY19)=0,"",SUMIF('Math Scores'!$F$6:$IC$6,AO$4,'Math Scores'!$F19:$IC19))</f>
        <v/>
      </c>
      <c r="AP18" s="143" t="str">
        <f>IF(COUNT('Math Scores'!$BA19:$BY19)=0,"",SUMIF('Math Scores'!$F$6:$IC$6,AP$4,'Math Scores'!$F19:$IC19))</f>
        <v/>
      </c>
      <c r="AQ18" s="143" t="str">
        <f>IF(COUNT('Math Scores'!$BA19:$BY19)=0,"",SUMIF('Math Scores'!$F$6:$IC$6,AQ$4,'Math Scores'!$F19:$IC19))</f>
        <v/>
      </c>
      <c r="AR18" s="143" t="str">
        <f>IF(COUNT('Math Scores'!$BA19:$BY19)=0,"",SUMIF('Math Scores'!$F$6:$IC$6,AR$4,'Math Scores'!$F19:$IC19))</f>
        <v/>
      </c>
      <c r="AS18" s="143" t="str">
        <f>IF(COUNT('Math Scores'!$BA19:$BY19)=0,"",SUMIF('Math Scores'!$F$6:$IC$6,AS$4,'Math Scores'!$F19:$IC19))</f>
        <v/>
      </c>
      <c r="AT18" s="143" t="str">
        <f>IF(COUNT('Math Scores'!$BA19:$BY19)=0,"",SUMIF('Math Scores'!$F$6:$IC$6,AT$4,'Math Scores'!$F19:$IC19))</f>
        <v/>
      </c>
      <c r="AU18" s="143" t="str">
        <f>IF(COUNT('Math Scores'!$BA19:$BY19)=0,"",SUMIF('Math Scores'!$F$6:$IC$6,AU$4,'Math Scores'!$F19:$IC19))</f>
        <v/>
      </c>
      <c r="AV18" s="143" t="str">
        <f>IF(COUNT('Math Scores'!$BA19:$BY19)=0,"",SUMIF('Math Scores'!$F$6:$IC$6,AV$4,'Math Scores'!$F19:$IC19))</f>
        <v/>
      </c>
      <c r="AW18" s="143" t="str">
        <f>IF(COUNT('Math Scores'!$BA19:$BY19)=0,"",SUMIF('Math Scores'!$F$6:$IC$6,AW$4,'Math Scores'!$F19:$IC19))</f>
        <v/>
      </c>
      <c r="AX18" s="143" t="str">
        <f>IF(COUNT('Math Scores'!$BZ19:$CW19)=0,"",SUMIF('Math Scores'!$F$6:$IC$6,AX$4,'Math Scores'!$F19:$IC19))</f>
        <v/>
      </c>
      <c r="AY18" s="143" t="str">
        <f>IF(COUNT('Math Scores'!$BZ19:$CW19)=0,"",SUMIF('Math Scores'!$F$6:$IC$6,AY$4,'Math Scores'!$F19:$IC19))</f>
        <v/>
      </c>
      <c r="AZ18" s="143" t="str">
        <f>IF(COUNT('Math Scores'!$BZ19:$CW19)=0,"",SUMIF('Math Scores'!$F$6:$IC$6,AZ$4,'Math Scores'!$F19:$IC19))</f>
        <v/>
      </c>
      <c r="BA18" s="143" t="str">
        <f>IF(COUNT('Math Scores'!$BZ19:$CW19)=0,"",SUMIF('Math Scores'!$F$6:$IC$6,BA$4,'Math Scores'!$F19:$IC19))</f>
        <v/>
      </c>
      <c r="BB18" s="143" t="str">
        <f>IF(COUNT('Math Scores'!$BZ19:$CW19)=0,"",SUMIF('Math Scores'!$F$6:$IC$6,BB$4,'Math Scores'!$F19:$IC19))</f>
        <v/>
      </c>
      <c r="BC18" s="143" t="str">
        <f>IF(COUNT('Math Scores'!$BZ19:$CW19)=0,"",SUMIF('Math Scores'!$F$6:$IC$6,BC$4,'Math Scores'!$F19:$IC19))</f>
        <v/>
      </c>
      <c r="BD18" s="143" t="str">
        <f>IF(COUNT('Math Scores'!$BZ19:$CW19)=0,"",SUMIF('Math Scores'!$F$6:$IC$6,BD$4,'Math Scores'!$F19:$IC19))</f>
        <v/>
      </c>
      <c r="BE18" s="143" t="str">
        <f>IF(COUNT('Math Scores'!$BZ19:$CW19)=0,"",SUMIF('Math Scores'!$F$6:$IC$6,BE$4,'Math Scores'!$F19:$IC19))</f>
        <v/>
      </c>
      <c r="BF18" s="143" t="str">
        <f>IF(COUNT('Math Scores'!$BZ19:$CW19)=0,"",SUMIF('Math Scores'!$F$6:$IC$6,BF$4,'Math Scores'!$F19:$IC19))</f>
        <v/>
      </c>
      <c r="BG18" s="143" t="str">
        <f>IF(COUNT('Math Scores'!$BZ19:$CW19)=0,"",SUMIF('Math Scores'!$F$6:$IC$6,BG$4,'Math Scores'!$F19:$IC19))</f>
        <v/>
      </c>
      <c r="BH18" s="143" t="str">
        <f>IF(COUNT('Math Scores'!$BZ19:$CW19)=0,"",SUMIF('Math Scores'!$F$6:$IC$6,BH$4,'Math Scores'!$F19:$IC19))</f>
        <v/>
      </c>
      <c r="BI18" s="143" t="str">
        <f>IF(COUNT('Math Scores'!$BZ19:$CW19)=0,"",SUMIF('Math Scores'!$F$6:$IC$6,BI$4,'Math Scores'!$F19:$IC19))</f>
        <v/>
      </c>
      <c r="BJ18" s="143" t="str">
        <f>IF(COUNT('Math Scores'!$BZ19:$CW19)=0,"",SUMIF('Math Scores'!$F$6:$IC$6,BJ$4,'Math Scores'!$F19:$IC19))</f>
        <v/>
      </c>
      <c r="BK18" s="143" t="str">
        <f>IF(COUNT('Math Scores'!$BZ19:$CW19)=0,"",SUMIF('Math Scores'!$F$6:$IC$6,BK$4,'Math Scores'!$F19:$IC19))</f>
        <v/>
      </c>
      <c r="BL18" s="143">
        <f>IF(COUNT('Math Scores'!$CX19:$DU19)=0,"",SUMIF('Math Scores'!$F$6:$IC$6,BL$4,'Math Scores'!$F19:$IC19))</f>
        <v>0</v>
      </c>
      <c r="BM18" s="143">
        <f>IF(COUNT('Math Scores'!$CX19:$DU19)=0,"",SUMIF('Math Scores'!$F$6:$IC$6,BM$4,'Math Scores'!$F19:$IC19))</f>
        <v>0</v>
      </c>
      <c r="BN18" s="143">
        <f>IF(COUNT('Math Scores'!$CX19:$DU19)=0,"",SUMIF('Math Scores'!$F$6:$IC$6,BN$4,'Math Scores'!$F19:$IC19))</f>
        <v>0</v>
      </c>
      <c r="BO18" s="143">
        <f>IF(COUNT('Math Scores'!$CX19:$DU19)=0,"",SUMIF('Math Scores'!$F$6:$IC$6,BO$4,'Math Scores'!$F19:$IC19))</f>
        <v>0</v>
      </c>
      <c r="BP18" s="143">
        <f>IF(COUNT('Math Scores'!$CX19:$DU19)=0,"",SUMIF('Math Scores'!$F$6:$IC$6,BP$4,'Math Scores'!$F19:$IC19))</f>
        <v>0</v>
      </c>
      <c r="BQ18" s="143">
        <f>IF(COUNT('Math Scores'!$CX19:$DU19)=0,"",SUMIF('Math Scores'!$F$6:$IC$6,BQ$4,'Math Scores'!$F19:$IC19))</f>
        <v>0</v>
      </c>
      <c r="BR18" s="143">
        <f>IF(COUNT('Math Scores'!$CX19:$DU19)=0,"",SUMIF('Math Scores'!$F$6:$IC$6,BR$4,'Math Scores'!$F19:$IC19))</f>
        <v>0</v>
      </c>
      <c r="BS18" s="143">
        <f>IF(COUNT('Math Scores'!$CX19:$DU19)=0,"",SUMIF('Math Scores'!$F$6:$IC$6,BS$4,'Math Scores'!$F19:$IC19))</f>
        <v>0</v>
      </c>
      <c r="BT18" s="143">
        <f>IF(COUNT('Math Scores'!$CX19:$DU19)=0,"",SUMIF('Math Scores'!$F$6:$IC$6,BT$4,'Math Scores'!$F19:$IC19))</f>
        <v>0</v>
      </c>
      <c r="BU18" s="143">
        <f>IF(COUNT('Math Scores'!$CX19:$DU19)=0,"",SUMIF('Math Scores'!$F$6:$IC$6,BU$4,'Math Scores'!$F19:$IC19))</f>
        <v>0</v>
      </c>
      <c r="BV18" s="143">
        <f>IF(COUNT('Math Scores'!$CX19:$DU19)=0,"",SUMIF('Math Scores'!$F$6:$IC$6,BV$4,'Math Scores'!$F19:$IC19))</f>
        <v>0</v>
      </c>
      <c r="BW18" s="143">
        <f>IF(COUNT('Math Scores'!$CX19:$DU19)=0,"",SUMIF('Math Scores'!$F$6:$IC$6,BW$4,'Math Scores'!$F19:$IC19))</f>
        <v>0</v>
      </c>
      <c r="BX18" s="143">
        <f>IF(COUNT('Math Scores'!$CX19:$DU19)=0,"",SUMIF('Math Scores'!$F$6:$IC$6,BX$4,'Math Scores'!$F19:$IC19))</f>
        <v>0</v>
      </c>
      <c r="BY18" s="143">
        <f>IF(COUNT('Math Scores'!$CX19:$DU19)=0,"",SUMIF('Math Scores'!$F$6:$IC$6,BY$4,'Math Scores'!$F19:$IC19))</f>
        <v>0</v>
      </c>
      <c r="BZ18" s="143">
        <f>IF(COUNT('Math Scores'!$CX19:$DU19)=0,"",SUMIF('Math Scores'!$F$6:$IC$6,BZ$4,'Math Scores'!$F19:$IC19))</f>
        <v>0</v>
      </c>
      <c r="CA18" s="143">
        <f>IF(COUNT('Math Scores'!$CX19:$DU19)=0,"",SUMIF('Math Scores'!$F$6:$IC$6,CA$4,'Math Scores'!$F19:$IC19))</f>
        <v>0</v>
      </c>
      <c r="CB18" s="143">
        <f>IF(COUNT('Math Scores'!$CX19:$DU19)=0,"",SUMIF('Math Scores'!$F$6:$IC$6,CB$4,'Math Scores'!$F19:$IC19))</f>
        <v>0</v>
      </c>
      <c r="CC18" s="143">
        <f>IF(COUNT('Math Scores'!$CX19:$DU19)=0,"",SUMIF('Math Scores'!$F$6:$IC$6,CC$4,'Math Scores'!$F19:$IC19))</f>
        <v>0</v>
      </c>
      <c r="CD18" s="143">
        <f>IF(COUNT('Math Scores'!$DV19:$EU19)=0,"",SUMIF('Math Scores'!$F$6:$IC$6,CD$4,'Math Scores'!$F19:$IC19))</f>
        <v>0</v>
      </c>
      <c r="CE18" s="143">
        <f>IF(COUNT('Math Scores'!$DV19:$EU19)=0,"",SUMIF('Math Scores'!$F$6:$IC$6,CE$4,'Math Scores'!$F19:$IC19))</f>
        <v>0</v>
      </c>
      <c r="CF18" s="143">
        <f>IF(COUNT('Math Scores'!$DV19:$EU19)=0,"",SUMIF('Math Scores'!$F$6:$IC$6,CF$4,'Math Scores'!$F19:$IC19))</f>
        <v>0</v>
      </c>
      <c r="CG18" s="143">
        <f>IF(COUNT('Math Scores'!$DV19:$EU19)=0,"",SUMIF('Math Scores'!$F$6:$IC$6,CG$4,'Math Scores'!$F19:$IC19))</f>
        <v>0</v>
      </c>
      <c r="CH18" s="143">
        <f>IF(COUNT('Math Scores'!$DV19:$EU19)=0,"",SUMIF('Math Scores'!$F$6:$IC$6,CH$4,'Math Scores'!$F19:$IC19))</f>
        <v>0</v>
      </c>
      <c r="CI18" s="143">
        <f>IF(COUNT('Math Scores'!$DV19:$EU19)=0,"",SUMIF('Math Scores'!$F$6:$IC$6,CI$4,'Math Scores'!$F19:$IC19))</f>
        <v>0</v>
      </c>
      <c r="CJ18" s="143">
        <f>IF(COUNT('Math Scores'!$DV19:$EU19)=0,"",SUMIF('Math Scores'!$F$6:$IC$6,CJ$4,'Math Scores'!$F19:$IC19))</f>
        <v>0</v>
      </c>
      <c r="CK18" s="143">
        <f>IF(COUNT('Math Scores'!$DV19:$EU19)=0,"",SUMIF('Math Scores'!$F$6:$IC$6,CK$4,'Math Scores'!$F19:$IC19))</f>
        <v>0</v>
      </c>
      <c r="CL18" s="143">
        <f>IF(COUNT('Math Scores'!$DV19:$EU19)=0,"",SUMIF('Math Scores'!$F$6:$IC$6,CL$4,'Math Scores'!$F19:$IC19))</f>
        <v>0</v>
      </c>
      <c r="CM18" s="143">
        <f>IF(COUNT('Math Scores'!$DV19:$EU19)=0,"",SUMIF('Math Scores'!$F$6:$IC$6,CM$4,'Math Scores'!$F19:$IC19))</f>
        <v>0</v>
      </c>
      <c r="CN18" s="143">
        <f>IF(COUNT('Math Scores'!$DV19:$EU19)=0,"",SUMIF('Math Scores'!$F$6:$IC$6,CN$4,'Math Scores'!$F19:$IC19))</f>
        <v>0</v>
      </c>
      <c r="CO18" s="143">
        <f>IF(COUNT('Math Scores'!$DV19:$EU19)=0,"",SUMIF('Math Scores'!$F$6:$IC$6,CO$4,'Math Scores'!$F19:$IC19))</f>
        <v>0</v>
      </c>
      <c r="CP18" s="143">
        <f>IF(COUNT('Math Scores'!$DV19:$EU19)=0,"",SUMIF('Math Scores'!$F$6:$IC$6,CP$4,'Math Scores'!$F19:$IC19))</f>
        <v>0</v>
      </c>
      <c r="CQ18" s="143">
        <f>IF(COUNT('Math Scores'!$DV19:$EU19)=0,"",SUMIF('Math Scores'!$F$6:$IC$6,CQ$4,'Math Scores'!$F19:$IC19))</f>
        <v>0</v>
      </c>
      <c r="CR18" s="143">
        <f>IF(COUNT('Math Scores'!$DV19:$EU19)=0,"",SUMIF('Math Scores'!$F$6:$IC$6,CR$4,'Math Scores'!$F19:$IC19))</f>
        <v>0</v>
      </c>
      <c r="CS18" s="143">
        <f>IF(COUNT('Math Scores'!$DV19:$EU19)=0,"",SUMIF('Math Scores'!$F$6:$IC$6,CS$4,'Math Scores'!$F19:$IC19))</f>
        <v>0</v>
      </c>
      <c r="CT18" s="143">
        <f>IF(COUNT('Math Scores'!$EV19:$FW19)=0,"",SUMIF('Math Scores'!$F$6:$IC$6,CT$4,'Math Scores'!$F19:$IC19))</f>
        <v>0</v>
      </c>
      <c r="CU18" s="143">
        <f>IF(COUNT('Math Scores'!$EV19:$FW19)=0,"",SUMIF('Math Scores'!$F$6:$IC$6,CU$4,'Math Scores'!$F19:$IC19))</f>
        <v>0</v>
      </c>
      <c r="CV18" s="143">
        <f>IF(COUNT('Math Scores'!$EV19:$FW19)=0,"",SUMIF('Math Scores'!$F$6:$IC$6,CV$4,'Math Scores'!$F19:$IC19))</f>
        <v>0</v>
      </c>
      <c r="CW18" s="143">
        <f>IF(COUNT('Math Scores'!$EV19:$FW19)=0,"",SUMIF('Math Scores'!$F$6:$IC$6,CW$4,'Math Scores'!$F19:$IC19))</f>
        <v>0</v>
      </c>
      <c r="CX18" s="143">
        <f>IF(COUNT('Math Scores'!$EV19:$FW19)=0,"",SUMIF('Math Scores'!$F$6:$IC$6,CX$4,'Math Scores'!$F19:$IC19))</f>
        <v>0</v>
      </c>
      <c r="CY18" s="143">
        <f>IF(COUNT('Math Scores'!$EV19:$FW19)=0,"",SUMIF('Math Scores'!$F$6:$IC$6,CY$4,'Math Scores'!$F19:$IC19))</f>
        <v>0</v>
      </c>
      <c r="CZ18" s="143">
        <f>IF(COUNT('Math Scores'!$EV19:$FW19)=0,"",SUMIF('Math Scores'!$F$6:$IC$6,CZ$4,'Math Scores'!$F19:$IC19))</f>
        <v>0</v>
      </c>
      <c r="DA18" s="143">
        <f>IF(COUNT('Math Scores'!$EV19:$FW19)=0,"",SUMIF('Math Scores'!$F$6:$IC$6,DA$4,'Math Scores'!$F19:$IC19))</f>
        <v>0</v>
      </c>
      <c r="DB18" s="143">
        <f>IF(COUNT('Math Scores'!$EV19:$FW19)=0,"",SUMIF('Math Scores'!$F$6:$IC$6,DB$4,'Math Scores'!$F19:$IC19))</f>
        <v>0</v>
      </c>
      <c r="DC18" s="143">
        <f>IF(COUNT('Math Scores'!$EV19:$FW19)=0,"",SUMIF('Math Scores'!$F$6:$IC$6,DC$4,'Math Scores'!$F19:$IC19))</f>
        <v>0</v>
      </c>
      <c r="DD18" s="143">
        <f>IF(COUNT('Math Scores'!$EV19:$FW19)=0,"",SUMIF('Math Scores'!$F$6:$IC$6,DD$4,'Math Scores'!$F19:$IC19))</f>
        <v>0</v>
      </c>
      <c r="DE18" s="143">
        <f>IF(COUNT('Math Scores'!$EV19:$FW19)=0,"",SUMIF('Math Scores'!$F$6:$IC$6,DE$4,'Math Scores'!$F19:$IC19))</f>
        <v>0</v>
      </c>
      <c r="DF18" s="143">
        <f>IF(COUNT('Math Scores'!$EV19:$FW19)=0,"",SUMIF('Math Scores'!$F$6:$IC$6,DF$4,'Math Scores'!$F19:$IC19))</f>
        <v>0</v>
      </c>
      <c r="DG18" s="143">
        <f>IF(COUNT('Math Scores'!$EV19:$FW19)=0,"",SUMIF('Math Scores'!$F$6:$IC$6,DG$4,'Math Scores'!$F19:$IC19))</f>
        <v>0</v>
      </c>
    </row>
    <row r="19" spans="1:111" x14ac:dyDescent="0.2">
      <c r="A19" s="35">
        <v>12</v>
      </c>
      <c r="B19" s="8" t="str">
        <f>'Math Scores'!B20</f>
        <v>B. Ramu</v>
      </c>
      <c r="C19" s="127" t="e">
        <f>IF(COUNT('Math Scores'!F20:HI20)=0, "", (SUMIF('Math Scores'!$F$5:$HI$5,"Yes",'Math Scores'!F20:HI20)/SUMIF('Math Scores'!$F$5:$HI$5,"Yes",'Math Scores'!$F$2:$HI$2)))</f>
        <v>#DIV/0!</v>
      </c>
      <c r="D19" s="78" t="e">
        <f>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v>#DIV/0!</v>
      </c>
      <c r="E19" s="78" t="e">
        <f t="shared" si="12"/>
        <v>#DIV/0!</v>
      </c>
      <c r="F19" s="36" t="e">
        <f t="shared" si="11"/>
        <v>#DIV/0!</v>
      </c>
      <c r="G19" s="87" t="e">
        <f>IF(OR(B19="",'Cover Sheet'!$AC$6=""),"",IF(('Cover Sheet'!$AC$6="2nd"),(VLOOKUP(ROUND((D19*100),0),Goals!$E$4:$H$104,2,TRUE)/100),IF(('Cover Sheet'!$AC$6="3rd"),(VLOOKUP(ROUND((D19*100),0),Goals!$E$4:$H$104,3,TRUE)/100),VLOOKUP(ROUND((D19*100),0),Goals!$E$4:$H$104,4,TRUE)/100)))</f>
        <v>#DIV/0!</v>
      </c>
      <c r="H19" s="143" t="str">
        <f>IF(COUNT('Math Scores'!$F20:$AC20)=0,"",SUMIF('Math Scores'!$F$6:$IC$6,H$4,'Math Scores'!$F20:$IC20))</f>
        <v/>
      </c>
      <c r="I19" s="143" t="str">
        <f>IF(COUNT('Math Scores'!$F20:$AC20)=0,"",SUMIF('Math Scores'!$F$6:$IC$6,I$4,'Math Scores'!$F20:$IC20))</f>
        <v/>
      </c>
      <c r="J19" s="143" t="str">
        <f>IF(COUNT('Math Scores'!$F20:$AC20)=0,"",SUMIF('Math Scores'!$F$6:$IC$6,J$4,'Math Scores'!$F20:$IC20))</f>
        <v/>
      </c>
      <c r="K19" s="143" t="str">
        <f>IF(COUNT('Math Scores'!$F20:$AC20)=0,"",SUMIF('Math Scores'!$F$6:$IC$6,K$4,'Math Scores'!$F20:$IC20))</f>
        <v/>
      </c>
      <c r="L19" s="143" t="str">
        <f>IF(COUNT('Math Scores'!$F20:$AC20)=0,"",SUMIF('Math Scores'!$F$6:$IC$6,L$4,'Math Scores'!$F20:$IC20))</f>
        <v/>
      </c>
      <c r="M19" s="143" t="str">
        <f>IF(COUNT('Math Scores'!$F20:$AC20)=0,"",SUMIF('Math Scores'!$F$6:$IC$6,M$4,'Math Scores'!$F20:$IC20))</f>
        <v/>
      </c>
      <c r="N19" s="143" t="str">
        <f>IF(COUNT('Math Scores'!$F20:$AC20)=0,"",SUMIF('Math Scores'!$F$6:$IC$6,N$4,'Math Scores'!$F20:$IC20))</f>
        <v/>
      </c>
      <c r="O19" s="143" t="str">
        <f>IF(COUNT('Math Scores'!$F20:$AC20)=0,"",SUMIF('Math Scores'!$F$6:$IC$6,O$4,'Math Scores'!$F20:$IC20))</f>
        <v/>
      </c>
      <c r="P19" s="143" t="str">
        <f>IF(COUNT('Math Scores'!$F20:$AC20)=0,"",SUMIF('Math Scores'!$F$6:$IC$6,P$4,'Math Scores'!$F20:$IC20))</f>
        <v/>
      </c>
      <c r="Q19" s="143" t="str">
        <f>IF(COUNT('Math Scores'!$F20:$AC20)=0,"",SUMIF('Math Scores'!$F$6:$IC$6,Q$4,'Math Scores'!$F20:$IC20))</f>
        <v/>
      </c>
      <c r="R19" s="143" t="str">
        <f>IF(COUNT('Math Scores'!$F20:$AC20)=0,"",SUMIF('Math Scores'!$F$6:$IC$6,R$4,'Math Scores'!$F20:$IC20))</f>
        <v/>
      </c>
      <c r="S19" s="143"/>
      <c r="T19" s="143"/>
      <c r="U19" s="143"/>
      <c r="V19" s="143"/>
      <c r="W19" s="143"/>
      <c r="X19" s="143" t="str">
        <f>IF(COUNT('Math Scores'!$AD20:$AZ20)=0,"",SUMIF('Math Scores'!$F$6:$IC$6,X$4,'Math Scores'!$F20:$IC20))</f>
        <v/>
      </c>
      <c r="Y19" s="143" t="str">
        <f>IF(COUNT('Math Scores'!$AD20:$AZ20)=0,"",SUMIF('Math Scores'!$F$6:$IC$6,Y$4,'Math Scores'!$F20:$IC20))</f>
        <v/>
      </c>
      <c r="Z19" s="143" t="str">
        <f>IF(COUNT('Math Scores'!$AD20:$AZ20)=0,"",SUMIF('Math Scores'!$F$6:$IC$6,Z$4,'Math Scores'!$F20:$IC20))</f>
        <v/>
      </c>
      <c r="AA19" s="143" t="str">
        <f>IF(COUNT('Math Scores'!$AD20:$AZ20)=0,"",SUMIF('Math Scores'!$F$6:$IC$6,AA$4,'Math Scores'!$F20:$IC20))</f>
        <v/>
      </c>
      <c r="AB19" s="143" t="str">
        <f>IF(COUNT('Math Scores'!$AD20:$AZ20)=0,"",SUMIF('Math Scores'!$F$6:$IC$6,AB$4,'Math Scores'!$F20:$IC20))</f>
        <v/>
      </c>
      <c r="AC19" s="143" t="str">
        <f>IF(COUNT('Math Scores'!$AD20:$AZ20)=0,"",SUMIF('Math Scores'!$F$6:$IC$6,AC$4,'Math Scores'!$F20:$IC20))</f>
        <v/>
      </c>
      <c r="AD19" s="143" t="str">
        <f>IF(COUNT('Math Scores'!$AD20:$AZ20)=0,"",SUMIF('Math Scores'!$F$6:$IC$6,AD$4,'Math Scores'!$F20:$IC20))</f>
        <v/>
      </c>
      <c r="AE19" s="143" t="str">
        <f>IF(COUNT('Math Scores'!$AD20:$AZ20)=0,"",SUMIF('Math Scores'!$F$6:$IC$6,AE$4,'Math Scores'!$F20:$IC20))</f>
        <v/>
      </c>
      <c r="AF19" s="143" t="str">
        <f>IF(COUNT('Math Scores'!$AD20:$AZ20)=0,"",SUMIF('Math Scores'!$F$6:$IC$6,AF$4,'Math Scores'!$F20:$IC20))</f>
        <v/>
      </c>
      <c r="AG19" s="143" t="str">
        <f>IF(COUNT('Math Scores'!$AD20:$AZ20)=0,"",SUMIF('Math Scores'!$F$6:$IC$6,AG$4,'Math Scores'!$F20:$IC20))</f>
        <v/>
      </c>
      <c r="AH19" s="143" t="str">
        <f>IF(COUNT('Math Scores'!$AD20:$AZ20)=0,"",SUMIF('Math Scores'!$F$6:$IC$6,AH$4,'Math Scores'!$F20:$IC20))</f>
        <v/>
      </c>
      <c r="AI19" s="143" t="str">
        <f>IF(COUNT('Math Scores'!$AD20:$AZ20)=0,"",SUMIF('Math Scores'!$F$6:$IC$6,AI$4,'Math Scores'!$F20:$IC20))</f>
        <v/>
      </c>
      <c r="AJ19" s="143" t="str">
        <f>IF(COUNT('Math Scores'!$BA20:$BY20)=0,"",SUMIF('Math Scores'!$F$6:$IC$6,AJ$4,'Math Scores'!$F20:$IC20))</f>
        <v/>
      </c>
      <c r="AK19" s="143" t="str">
        <f>IF(COUNT('Math Scores'!$BA20:$BY20)=0,"",SUMIF('Math Scores'!$F$6:$IC$6,AK$4,'Math Scores'!$F20:$IC20))</f>
        <v/>
      </c>
      <c r="AL19" s="143" t="str">
        <f>IF(COUNT('Math Scores'!$BA20:$BY20)=0,"",SUMIF('Math Scores'!$F$6:$IC$6,AL$4,'Math Scores'!$F20:$IC20))</f>
        <v/>
      </c>
      <c r="AM19" s="143" t="str">
        <f>IF(COUNT('Math Scores'!$BA20:$BY20)=0,"",SUMIF('Math Scores'!$F$6:$IC$6,AM$4,'Math Scores'!$F20:$IC20))</f>
        <v/>
      </c>
      <c r="AN19" s="143" t="str">
        <f>IF(COUNT('Math Scores'!$BA20:$BY20)=0,"",SUMIF('Math Scores'!$F$6:$IC$6,AN$4,'Math Scores'!$F20:$IC20))</f>
        <v/>
      </c>
      <c r="AO19" s="143" t="str">
        <f>IF(COUNT('Math Scores'!$BA20:$BY20)=0,"",SUMIF('Math Scores'!$F$6:$IC$6,AO$4,'Math Scores'!$F20:$IC20))</f>
        <v/>
      </c>
      <c r="AP19" s="143" t="str">
        <f>IF(COUNT('Math Scores'!$BA20:$BY20)=0,"",SUMIF('Math Scores'!$F$6:$IC$6,AP$4,'Math Scores'!$F20:$IC20))</f>
        <v/>
      </c>
      <c r="AQ19" s="143" t="str">
        <f>IF(COUNT('Math Scores'!$BA20:$BY20)=0,"",SUMIF('Math Scores'!$F$6:$IC$6,AQ$4,'Math Scores'!$F20:$IC20))</f>
        <v/>
      </c>
      <c r="AR19" s="143" t="str">
        <f>IF(COUNT('Math Scores'!$BA20:$BY20)=0,"",SUMIF('Math Scores'!$F$6:$IC$6,AR$4,'Math Scores'!$F20:$IC20))</f>
        <v/>
      </c>
      <c r="AS19" s="143" t="str">
        <f>IF(COUNT('Math Scores'!$BA20:$BY20)=0,"",SUMIF('Math Scores'!$F$6:$IC$6,AS$4,'Math Scores'!$F20:$IC20))</f>
        <v/>
      </c>
      <c r="AT19" s="143" t="str">
        <f>IF(COUNT('Math Scores'!$BA20:$BY20)=0,"",SUMIF('Math Scores'!$F$6:$IC$6,AT$4,'Math Scores'!$F20:$IC20))</f>
        <v/>
      </c>
      <c r="AU19" s="143" t="str">
        <f>IF(COUNT('Math Scores'!$BA20:$BY20)=0,"",SUMIF('Math Scores'!$F$6:$IC$6,AU$4,'Math Scores'!$F20:$IC20))</f>
        <v/>
      </c>
      <c r="AV19" s="143" t="str">
        <f>IF(COUNT('Math Scores'!$BA20:$BY20)=0,"",SUMIF('Math Scores'!$F$6:$IC$6,AV$4,'Math Scores'!$F20:$IC20))</f>
        <v/>
      </c>
      <c r="AW19" s="143" t="str">
        <f>IF(COUNT('Math Scores'!$BA20:$BY20)=0,"",SUMIF('Math Scores'!$F$6:$IC$6,AW$4,'Math Scores'!$F20:$IC20))</f>
        <v/>
      </c>
      <c r="AX19" s="143" t="str">
        <f>IF(COUNT('Math Scores'!$BZ20:$CW20)=0,"",SUMIF('Math Scores'!$F$6:$IC$6,AX$4,'Math Scores'!$F20:$IC20))</f>
        <v/>
      </c>
      <c r="AY19" s="143" t="str">
        <f>IF(COUNT('Math Scores'!$BZ20:$CW20)=0,"",SUMIF('Math Scores'!$F$6:$IC$6,AY$4,'Math Scores'!$F20:$IC20))</f>
        <v/>
      </c>
      <c r="AZ19" s="143" t="str">
        <f>IF(COUNT('Math Scores'!$BZ20:$CW20)=0,"",SUMIF('Math Scores'!$F$6:$IC$6,AZ$4,'Math Scores'!$F20:$IC20))</f>
        <v/>
      </c>
      <c r="BA19" s="143" t="str">
        <f>IF(COUNT('Math Scores'!$BZ20:$CW20)=0,"",SUMIF('Math Scores'!$F$6:$IC$6,BA$4,'Math Scores'!$F20:$IC20))</f>
        <v/>
      </c>
      <c r="BB19" s="143" t="str">
        <f>IF(COUNT('Math Scores'!$BZ20:$CW20)=0,"",SUMIF('Math Scores'!$F$6:$IC$6,BB$4,'Math Scores'!$F20:$IC20))</f>
        <v/>
      </c>
      <c r="BC19" s="143" t="str">
        <f>IF(COUNT('Math Scores'!$BZ20:$CW20)=0,"",SUMIF('Math Scores'!$F$6:$IC$6,BC$4,'Math Scores'!$F20:$IC20))</f>
        <v/>
      </c>
      <c r="BD19" s="143" t="str">
        <f>IF(COUNT('Math Scores'!$BZ20:$CW20)=0,"",SUMIF('Math Scores'!$F$6:$IC$6,BD$4,'Math Scores'!$F20:$IC20))</f>
        <v/>
      </c>
      <c r="BE19" s="143" t="str">
        <f>IF(COUNT('Math Scores'!$BZ20:$CW20)=0,"",SUMIF('Math Scores'!$F$6:$IC$6,BE$4,'Math Scores'!$F20:$IC20))</f>
        <v/>
      </c>
      <c r="BF19" s="143" t="str">
        <f>IF(COUNT('Math Scores'!$BZ20:$CW20)=0,"",SUMIF('Math Scores'!$F$6:$IC$6,BF$4,'Math Scores'!$F20:$IC20))</f>
        <v/>
      </c>
      <c r="BG19" s="143" t="str">
        <f>IF(COUNT('Math Scores'!$BZ20:$CW20)=0,"",SUMIF('Math Scores'!$F$6:$IC$6,BG$4,'Math Scores'!$F20:$IC20))</f>
        <v/>
      </c>
      <c r="BH19" s="143" t="str">
        <f>IF(COUNT('Math Scores'!$BZ20:$CW20)=0,"",SUMIF('Math Scores'!$F$6:$IC$6,BH$4,'Math Scores'!$F20:$IC20))</f>
        <v/>
      </c>
      <c r="BI19" s="143" t="str">
        <f>IF(COUNT('Math Scores'!$BZ20:$CW20)=0,"",SUMIF('Math Scores'!$F$6:$IC$6,BI$4,'Math Scores'!$F20:$IC20))</f>
        <v/>
      </c>
      <c r="BJ19" s="143" t="str">
        <f>IF(COUNT('Math Scores'!$BZ20:$CW20)=0,"",SUMIF('Math Scores'!$F$6:$IC$6,BJ$4,'Math Scores'!$F20:$IC20))</f>
        <v/>
      </c>
      <c r="BK19" s="143" t="str">
        <f>IF(COUNT('Math Scores'!$BZ20:$CW20)=0,"",SUMIF('Math Scores'!$F$6:$IC$6,BK$4,'Math Scores'!$F20:$IC20))</f>
        <v/>
      </c>
      <c r="BL19" s="143">
        <f>IF(COUNT('Math Scores'!$CX20:$DU20)=0,"",SUMIF('Math Scores'!$F$6:$IC$6,BL$4,'Math Scores'!$F20:$IC20))</f>
        <v>0</v>
      </c>
      <c r="BM19" s="143">
        <f>IF(COUNT('Math Scores'!$CX20:$DU20)=0,"",SUMIF('Math Scores'!$F$6:$IC$6,BM$4,'Math Scores'!$F20:$IC20))</f>
        <v>0</v>
      </c>
      <c r="BN19" s="143">
        <f>IF(COUNT('Math Scores'!$CX20:$DU20)=0,"",SUMIF('Math Scores'!$F$6:$IC$6,BN$4,'Math Scores'!$F20:$IC20))</f>
        <v>0</v>
      </c>
      <c r="BO19" s="143">
        <f>IF(COUNT('Math Scores'!$CX20:$DU20)=0,"",SUMIF('Math Scores'!$F$6:$IC$6,BO$4,'Math Scores'!$F20:$IC20))</f>
        <v>0</v>
      </c>
      <c r="BP19" s="143">
        <f>IF(COUNT('Math Scores'!$CX20:$DU20)=0,"",SUMIF('Math Scores'!$F$6:$IC$6,BP$4,'Math Scores'!$F20:$IC20))</f>
        <v>0</v>
      </c>
      <c r="BQ19" s="143">
        <f>IF(COUNT('Math Scores'!$CX20:$DU20)=0,"",SUMIF('Math Scores'!$F$6:$IC$6,BQ$4,'Math Scores'!$F20:$IC20))</f>
        <v>0</v>
      </c>
      <c r="BR19" s="143">
        <f>IF(COUNT('Math Scores'!$CX20:$DU20)=0,"",SUMIF('Math Scores'!$F$6:$IC$6,BR$4,'Math Scores'!$F20:$IC20))</f>
        <v>0</v>
      </c>
      <c r="BS19" s="143">
        <f>IF(COUNT('Math Scores'!$CX20:$DU20)=0,"",SUMIF('Math Scores'!$F$6:$IC$6,BS$4,'Math Scores'!$F20:$IC20))</f>
        <v>0</v>
      </c>
      <c r="BT19" s="143">
        <f>IF(COUNT('Math Scores'!$CX20:$DU20)=0,"",SUMIF('Math Scores'!$F$6:$IC$6,BT$4,'Math Scores'!$F20:$IC20))</f>
        <v>0</v>
      </c>
      <c r="BU19" s="143">
        <f>IF(COUNT('Math Scores'!$CX20:$DU20)=0,"",SUMIF('Math Scores'!$F$6:$IC$6,BU$4,'Math Scores'!$F20:$IC20))</f>
        <v>0</v>
      </c>
      <c r="BV19" s="143">
        <f>IF(COUNT('Math Scores'!$CX20:$DU20)=0,"",SUMIF('Math Scores'!$F$6:$IC$6,BV$4,'Math Scores'!$F20:$IC20))</f>
        <v>0</v>
      </c>
      <c r="BW19" s="143">
        <f>IF(COUNT('Math Scores'!$CX20:$DU20)=0,"",SUMIF('Math Scores'!$F$6:$IC$6,BW$4,'Math Scores'!$F20:$IC20))</f>
        <v>0</v>
      </c>
      <c r="BX19" s="143">
        <f>IF(COUNT('Math Scores'!$CX20:$DU20)=0,"",SUMIF('Math Scores'!$F$6:$IC$6,BX$4,'Math Scores'!$F20:$IC20))</f>
        <v>0</v>
      </c>
      <c r="BY19" s="143">
        <f>IF(COUNT('Math Scores'!$CX20:$DU20)=0,"",SUMIF('Math Scores'!$F$6:$IC$6,BY$4,'Math Scores'!$F20:$IC20))</f>
        <v>0</v>
      </c>
      <c r="BZ19" s="143">
        <f>IF(COUNT('Math Scores'!$CX20:$DU20)=0,"",SUMIF('Math Scores'!$F$6:$IC$6,BZ$4,'Math Scores'!$F20:$IC20))</f>
        <v>0</v>
      </c>
      <c r="CA19" s="143">
        <f>IF(COUNT('Math Scores'!$CX20:$DU20)=0,"",SUMIF('Math Scores'!$F$6:$IC$6,CA$4,'Math Scores'!$F20:$IC20))</f>
        <v>0</v>
      </c>
      <c r="CB19" s="143">
        <f>IF(COUNT('Math Scores'!$CX20:$DU20)=0,"",SUMIF('Math Scores'!$F$6:$IC$6,CB$4,'Math Scores'!$F20:$IC20))</f>
        <v>0</v>
      </c>
      <c r="CC19" s="143">
        <f>IF(COUNT('Math Scores'!$CX20:$DU20)=0,"",SUMIF('Math Scores'!$F$6:$IC$6,CC$4,'Math Scores'!$F20:$IC20))</f>
        <v>0</v>
      </c>
      <c r="CD19" s="143">
        <f>IF(COUNT('Math Scores'!$DV20:$EU20)=0,"",SUMIF('Math Scores'!$F$6:$IC$6,CD$4,'Math Scores'!$F20:$IC20))</f>
        <v>0</v>
      </c>
      <c r="CE19" s="143">
        <f>IF(COUNT('Math Scores'!$DV20:$EU20)=0,"",SUMIF('Math Scores'!$F$6:$IC$6,CE$4,'Math Scores'!$F20:$IC20))</f>
        <v>0</v>
      </c>
      <c r="CF19" s="143">
        <f>IF(COUNT('Math Scores'!$DV20:$EU20)=0,"",SUMIF('Math Scores'!$F$6:$IC$6,CF$4,'Math Scores'!$F20:$IC20))</f>
        <v>0</v>
      </c>
      <c r="CG19" s="143">
        <f>IF(COUNT('Math Scores'!$DV20:$EU20)=0,"",SUMIF('Math Scores'!$F$6:$IC$6,CG$4,'Math Scores'!$F20:$IC20))</f>
        <v>0</v>
      </c>
      <c r="CH19" s="143">
        <f>IF(COUNT('Math Scores'!$DV20:$EU20)=0,"",SUMIF('Math Scores'!$F$6:$IC$6,CH$4,'Math Scores'!$F20:$IC20))</f>
        <v>0</v>
      </c>
      <c r="CI19" s="143">
        <f>IF(COUNT('Math Scores'!$DV20:$EU20)=0,"",SUMIF('Math Scores'!$F$6:$IC$6,CI$4,'Math Scores'!$F20:$IC20))</f>
        <v>0</v>
      </c>
      <c r="CJ19" s="143">
        <f>IF(COUNT('Math Scores'!$DV20:$EU20)=0,"",SUMIF('Math Scores'!$F$6:$IC$6,CJ$4,'Math Scores'!$F20:$IC20))</f>
        <v>0</v>
      </c>
      <c r="CK19" s="143">
        <f>IF(COUNT('Math Scores'!$DV20:$EU20)=0,"",SUMIF('Math Scores'!$F$6:$IC$6,CK$4,'Math Scores'!$F20:$IC20))</f>
        <v>0</v>
      </c>
      <c r="CL19" s="143">
        <f>IF(COUNT('Math Scores'!$DV20:$EU20)=0,"",SUMIF('Math Scores'!$F$6:$IC$6,CL$4,'Math Scores'!$F20:$IC20))</f>
        <v>0</v>
      </c>
      <c r="CM19" s="143">
        <f>IF(COUNT('Math Scores'!$DV20:$EU20)=0,"",SUMIF('Math Scores'!$F$6:$IC$6,CM$4,'Math Scores'!$F20:$IC20))</f>
        <v>0</v>
      </c>
      <c r="CN19" s="143">
        <f>IF(COUNT('Math Scores'!$DV20:$EU20)=0,"",SUMIF('Math Scores'!$F$6:$IC$6,CN$4,'Math Scores'!$F20:$IC20))</f>
        <v>0</v>
      </c>
      <c r="CO19" s="143">
        <f>IF(COUNT('Math Scores'!$DV20:$EU20)=0,"",SUMIF('Math Scores'!$F$6:$IC$6,CO$4,'Math Scores'!$F20:$IC20))</f>
        <v>0</v>
      </c>
      <c r="CP19" s="143">
        <f>IF(COUNT('Math Scores'!$DV20:$EU20)=0,"",SUMIF('Math Scores'!$F$6:$IC$6,CP$4,'Math Scores'!$F20:$IC20))</f>
        <v>0</v>
      </c>
      <c r="CQ19" s="143">
        <f>IF(COUNT('Math Scores'!$DV20:$EU20)=0,"",SUMIF('Math Scores'!$F$6:$IC$6,CQ$4,'Math Scores'!$F20:$IC20))</f>
        <v>0</v>
      </c>
      <c r="CR19" s="143">
        <f>IF(COUNT('Math Scores'!$DV20:$EU20)=0,"",SUMIF('Math Scores'!$F$6:$IC$6,CR$4,'Math Scores'!$F20:$IC20))</f>
        <v>0</v>
      </c>
      <c r="CS19" s="143">
        <f>IF(COUNT('Math Scores'!$DV20:$EU20)=0,"",SUMIF('Math Scores'!$F$6:$IC$6,CS$4,'Math Scores'!$F20:$IC20))</f>
        <v>0</v>
      </c>
      <c r="CT19" s="143">
        <f>IF(COUNT('Math Scores'!$EV20:$FW20)=0,"",SUMIF('Math Scores'!$F$6:$IC$6,CT$4,'Math Scores'!$F20:$IC20))</f>
        <v>0</v>
      </c>
      <c r="CU19" s="143">
        <f>IF(COUNT('Math Scores'!$EV20:$FW20)=0,"",SUMIF('Math Scores'!$F$6:$IC$6,CU$4,'Math Scores'!$F20:$IC20))</f>
        <v>0</v>
      </c>
      <c r="CV19" s="143">
        <f>IF(COUNT('Math Scores'!$EV20:$FW20)=0,"",SUMIF('Math Scores'!$F$6:$IC$6,CV$4,'Math Scores'!$F20:$IC20))</f>
        <v>0</v>
      </c>
      <c r="CW19" s="143">
        <f>IF(COUNT('Math Scores'!$EV20:$FW20)=0,"",SUMIF('Math Scores'!$F$6:$IC$6,CW$4,'Math Scores'!$F20:$IC20))</f>
        <v>0</v>
      </c>
      <c r="CX19" s="143">
        <f>IF(COUNT('Math Scores'!$EV20:$FW20)=0,"",SUMIF('Math Scores'!$F$6:$IC$6,CX$4,'Math Scores'!$F20:$IC20))</f>
        <v>0</v>
      </c>
      <c r="CY19" s="143">
        <f>IF(COUNT('Math Scores'!$EV20:$FW20)=0,"",SUMIF('Math Scores'!$F$6:$IC$6,CY$4,'Math Scores'!$F20:$IC20))</f>
        <v>0</v>
      </c>
      <c r="CZ19" s="143">
        <f>IF(COUNT('Math Scores'!$EV20:$FW20)=0,"",SUMIF('Math Scores'!$F$6:$IC$6,CZ$4,'Math Scores'!$F20:$IC20))</f>
        <v>0</v>
      </c>
      <c r="DA19" s="143">
        <f>IF(COUNT('Math Scores'!$EV20:$FW20)=0,"",SUMIF('Math Scores'!$F$6:$IC$6,DA$4,'Math Scores'!$F20:$IC20))</f>
        <v>0</v>
      </c>
      <c r="DB19" s="143">
        <f>IF(COUNT('Math Scores'!$EV20:$FW20)=0,"",SUMIF('Math Scores'!$F$6:$IC$6,DB$4,'Math Scores'!$F20:$IC20))</f>
        <v>0</v>
      </c>
      <c r="DC19" s="143">
        <f>IF(COUNT('Math Scores'!$EV20:$FW20)=0,"",SUMIF('Math Scores'!$F$6:$IC$6,DC$4,'Math Scores'!$F20:$IC20))</f>
        <v>0</v>
      </c>
      <c r="DD19" s="143">
        <f>IF(COUNT('Math Scores'!$EV20:$FW20)=0,"",SUMIF('Math Scores'!$F$6:$IC$6,DD$4,'Math Scores'!$F20:$IC20))</f>
        <v>0</v>
      </c>
      <c r="DE19" s="143">
        <f>IF(COUNT('Math Scores'!$EV20:$FW20)=0,"",SUMIF('Math Scores'!$F$6:$IC$6,DE$4,'Math Scores'!$F20:$IC20))</f>
        <v>0</v>
      </c>
      <c r="DF19" s="143">
        <f>IF(COUNT('Math Scores'!$EV20:$FW20)=0,"",SUMIF('Math Scores'!$F$6:$IC$6,DF$4,'Math Scores'!$F20:$IC20))</f>
        <v>0</v>
      </c>
      <c r="DG19" s="143">
        <f>IF(COUNT('Math Scores'!$EV20:$FW20)=0,"",SUMIF('Math Scores'!$F$6:$IC$6,DG$4,'Math Scores'!$F20:$IC20))</f>
        <v>0</v>
      </c>
    </row>
    <row r="20" spans="1:111" x14ac:dyDescent="0.2">
      <c r="A20" s="35">
        <v>13</v>
      </c>
      <c r="B20" s="8" t="str">
        <f>'Math Scores'!B21</f>
        <v>Yasmeen Fathima</v>
      </c>
      <c r="C20" s="127" t="e">
        <f>IF(COUNT('Math Scores'!F21:HI21)=0, "", (SUMIF('Math Scores'!$F$5:$HI$5,"Yes",'Math Scores'!F21:HI21)/SUMIF('Math Scores'!$F$5:$HI$5,"Yes",'Math Scores'!$F$2:$HI$2)))</f>
        <v>#DIV/0!</v>
      </c>
      <c r="D20" s="78" t="e">
        <f>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v>#DIV/0!</v>
      </c>
      <c r="E20" s="78" t="e">
        <f t="shared" si="12"/>
        <v>#DIV/0!</v>
      </c>
      <c r="F20" s="36" t="e">
        <f t="shared" si="11"/>
        <v>#DIV/0!</v>
      </c>
      <c r="G20" s="87" t="e">
        <f>IF(OR(B20="",'Cover Sheet'!$AC$6=""),"",IF(('Cover Sheet'!$AC$6="2nd"),(VLOOKUP(ROUND((D20*100),0),Goals!$E$4:$H$104,2,TRUE)/100),IF(('Cover Sheet'!$AC$6="3rd"),(VLOOKUP(ROUND((D20*100),0),Goals!$E$4:$H$104,3,TRUE)/100),VLOOKUP(ROUND((D20*100),0),Goals!$E$4:$H$104,4,TRUE)/100)))</f>
        <v>#DIV/0!</v>
      </c>
      <c r="H20" s="143" t="str">
        <f>IF(COUNT('Math Scores'!$F21:$AC21)=0,"",SUMIF('Math Scores'!$F$6:$IC$6,H$4,'Math Scores'!$F21:$IC21))</f>
        <v/>
      </c>
      <c r="I20" s="143" t="str">
        <f>IF(COUNT('Math Scores'!$F21:$AC21)=0,"",SUMIF('Math Scores'!$F$6:$IC$6,I$4,'Math Scores'!$F21:$IC21))</f>
        <v/>
      </c>
      <c r="J20" s="143" t="str">
        <f>IF(COUNT('Math Scores'!$F21:$AC21)=0,"",SUMIF('Math Scores'!$F$6:$IC$6,J$4,'Math Scores'!$F21:$IC21))</f>
        <v/>
      </c>
      <c r="K20" s="143" t="str">
        <f>IF(COUNT('Math Scores'!$F21:$AC21)=0,"",SUMIF('Math Scores'!$F$6:$IC$6,K$4,'Math Scores'!$F21:$IC21))</f>
        <v/>
      </c>
      <c r="L20" s="143" t="str">
        <f>IF(COUNT('Math Scores'!$F21:$AC21)=0,"",SUMIF('Math Scores'!$F$6:$IC$6,L$4,'Math Scores'!$F21:$IC21))</f>
        <v/>
      </c>
      <c r="M20" s="143" t="str">
        <f>IF(COUNT('Math Scores'!$F21:$AC21)=0,"",SUMIF('Math Scores'!$F$6:$IC$6,M$4,'Math Scores'!$F21:$IC21))</f>
        <v/>
      </c>
      <c r="N20" s="143" t="str">
        <f>IF(COUNT('Math Scores'!$F21:$AC21)=0,"",SUMIF('Math Scores'!$F$6:$IC$6,N$4,'Math Scores'!$F21:$IC21))</f>
        <v/>
      </c>
      <c r="O20" s="143" t="str">
        <f>IF(COUNT('Math Scores'!$F21:$AC21)=0,"",SUMIF('Math Scores'!$F$6:$IC$6,O$4,'Math Scores'!$F21:$IC21))</f>
        <v/>
      </c>
      <c r="P20" s="143" t="str">
        <f>IF(COUNT('Math Scores'!$F21:$AC21)=0,"",SUMIF('Math Scores'!$F$6:$IC$6,P$4,'Math Scores'!$F21:$IC21))</f>
        <v/>
      </c>
      <c r="Q20" s="143" t="str">
        <f>IF(COUNT('Math Scores'!$F21:$AC21)=0,"",SUMIF('Math Scores'!$F$6:$IC$6,Q$4,'Math Scores'!$F21:$IC21))</f>
        <v/>
      </c>
      <c r="R20" s="143" t="str">
        <f>IF(COUNT('Math Scores'!$F21:$AC21)=0,"",SUMIF('Math Scores'!$F$6:$IC$6,R$4,'Math Scores'!$F21:$IC21))</f>
        <v/>
      </c>
      <c r="S20" s="143"/>
      <c r="T20" s="143"/>
      <c r="U20" s="143"/>
      <c r="V20" s="143"/>
      <c r="W20" s="143"/>
      <c r="X20" s="143" t="str">
        <f>IF(COUNT('Math Scores'!$AD21:$AZ21)=0,"",SUMIF('Math Scores'!$F$6:$IC$6,X$4,'Math Scores'!$F21:$IC21))</f>
        <v/>
      </c>
      <c r="Y20" s="143" t="str">
        <f>IF(COUNT('Math Scores'!$AD21:$AZ21)=0,"",SUMIF('Math Scores'!$F$6:$IC$6,Y$4,'Math Scores'!$F21:$IC21))</f>
        <v/>
      </c>
      <c r="Z20" s="143" t="str">
        <f>IF(COUNT('Math Scores'!$AD21:$AZ21)=0,"",SUMIF('Math Scores'!$F$6:$IC$6,Z$4,'Math Scores'!$F21:$IC21))</f>
        <v/>
      </c>
      <c r="AA20" s="143" t="str">
        <f>IF(COUNT('Math Scores'!$AD21:$AZ21)=0,"",SUMIF('Math Scores'!$F$6:$IC$6,AA$4,'Math Scores'!$F21:$IC21))</f>
        <v/>
      </c>
      <c r="AB20" s="143" t="str">
        <f>IF(COUNT('Math Scores'!$AD21:$AZ21)=0,"",SUMIF('Math Scores'!$F$6:$IC$6,AB$4,'Math Scores'!$F21:$IC21))</f>
        <v/>
      </c>
      <c r="AC20" s="143" t="str">
        <f>IF(COUNT('Math Scores'!$AD21:$AZ21)=0,"",SUMIF('Math Scores'!$F$6:$IC$6,AC$4,'Math Scores'!$F21:$IC21))</f>
        <v/>
      </c>
      <c r="AD20" s="143" t="str">
        <f>IF(COUNT('Math Scores'!$AD21:$AZ21)=0,"",SUMIF('Math Scores'!$F$6:$IC$6,AD$4,'Math Scores'!$F21:$IC21))</f>
        <v/>
      </c>
      <c r="AE20" s="143" t="str">
        <f>IF(COUNT('Math Scores'!$AD21:$AZ21)=0,"",SUMIF('Math Scores'!$F$6:$IC$6,AE$4,'Math Scores'!$F21:$IC21))</f>
        <v/>
      </c>
      <c r="AF20" s="143" t="str">
        <f>IF(COUNT('Math Scores'!$AD21:$AZ21)=0,"",SUMIF('Math Scores'!$F$6:$IC$6,AF$4,'Math Scores'!$F21:$IC21))</f>
        <v/>
      </c>
      <c r="AG20" s="143" t="str">
        <f>IF(COUNT('Math Scores'!$AD21:$AZ21)=0,"",SUMIF('Math Scores'!$F$6:$IC$6,AG$4,'Math Scores'!$F21:$IC21))</f>
        <v/>
      </c>
      <c r="AH20" s="143" t="str">
        <f>IF(COUNT('Math Scores'!$AD21:$AZ21)=0,"",SUMIF('Math Scores'!$F$6:$IC$6,AH$4,'Math Scores'!$F21:$IC21))</f>
        <v/>
      </c>
      <c r="AI20" s="143" t="str">
        <f>IF(COUNT('Math Scores'!$AD21:$AZ21)=0,"",SUMIF('Math Scores'!$F$6:$IC$6,AI$4,'Math Scores'!$F21:$IC21))</f>
        <v/>
      </c>
      <c r="AJ20" s="143" t="str">
        <f>IF(COUNT('Math Scores'!$BA21:$BY21)=0,"",SUMIF('Math Scores'!$F$6:$IC$6,AJ$4,'Math Scores'!$F21:$IC21))</f>
        <v/>
      </c>
      <c r="AK20" s="143" t="str">
        <f>IF(COUNT('Math Scores'!$BA21:$BY21)=0,"",SUMIF('Math Scores'!$F$6:$IC$6,AK$4,'Math Scores'!$F21:$IC21))</f>
        <v/>
      </c>
      <c r="AL20" s="143" t="str">
        <f>IF(COUNT('Math Scores'!$BA21:$BY21)=0,"",SUMIF('Math Scores'!$F$6:$IC$6,AL$4,'Math Scores'!$F21:$IC21))</f>
        <v/>
      </c>
      <c r="AM20" s="143" t="str">
        <f>IF(COUNT('Math Scores'!$BA21:$BY21)=0,"",SUMIF('Math Scores'!$F$6:$IC$6,AM$4,'Math Scores'!$F21:$IC21))</f>
        <v/>
      </c>
      <c r="AN20" s="143" t="str">
        <f>IF(COUNT('Math Scores'!$BA21:$BY21)=0,"",SUMIF('Math Scores'!$F$6:$IC$6,AN$4,'Math Scores'!$F21:$IC21))</f>
        <v/>
      </c>
      <c r="AO20" s="143" t="str">
        <f>IF(COUNT('Math Scores'!$BA21:$BY21)=0,"",SUMIF('Math Scores'!$F$6:$IC$6,AO$4,'Math Scores'!$F21:$IC21))</f>
        <v/>
      </c>
      <c r="AP20" s="143" t="str">
        <f>IF(COUNT('Math Scores'!$BA21:$BY21)=0,"",SUMIF('Math Scores'!$F$6:$IC$6,AP$4,'Math Scores'!$F21:$IC21))</f>
        <v/>
      </c>
      <c r="AQ20" s="143" t="str">
        <f>IF(COUNT('Math Scores'!$BA21:$BY21)=0,"",SUMIF('Math Scores'!$F$6:$IC$6,AQ$4,'Math Scores'!$F21:$IC21))</f>
        <v/>
      </c>
      <c r="AR20" s="143" t="str">
        <f>IF(COUNT('Math Scores'!$BA21:$BY21)=0,"",SUMIF('Math Scores'!$F$6:$IC$6,AR$4,'Math Scores'!$F21:$IC21))</f>
        <v/>
      </c>
      <c r="AS20" s="143" t="str">
        <f>IF(COUNT('Math Scores'!$BA21:$BY21)=0,"",SUMIF('Math Scores'!$F$6:$IC$6,AS$4,'Math Scores'!$F21:$IC21))</f>
        <v/>
      </c>
      <c r="AT20" s="143" t="str">
        <f>IF(COUNT('Math Scores'!$BA21:$BY21)=0,"",SUMIF('Math Scores'!$F$6:$IC$6,AT$4,'Math Scores'!$F21:$IC21))</f>
        <v/>
      </c>
      <c r="AU20" s="143" t="str">
        <f>IF(COUNT('Math Scores'!$BA21:$BY21)=0,"",SUMIF('Math Scores'!$F$6:$IC$6,AU$4,'Math Scores'!$F21:$IC21))</f>
        <v/>
      </c>
      <c r="AV20" s="143" t="str">
        <f>IF(COUNT('Math Scores'!$BA21:$BY21)=0,"",SUMIF('Math Scores'!$F$6:$IC$6,AV$4,'Math Scores'!$F21:$IC21))</f>
        <v/>
      </c>
      <c r="AW20" s="143" t="str">
        <f>IF(COUNT('Math Scores'!$BA21:$BY21)=0,"",SUMIF('Math Scores'!$F$6:$IC$6,AW$4,'Math Scores'!$F21:$IC21))</f>
        <v/>
      </c>
      <c r="AX20" s="143" t="str">
        <f>IF(COUNT('Math Scores'!$BZ21:$CW21)=0,"",SUMIF('Math Scores'!$F$6:$IC$6,AX$4,'Math Scores'!$F21:$IC21))</f>
        <v/>
      </c>
      <c r="AY20" s="143" t="str">
        <f>IF(COUNT('Math Scores'!$BZ21:$CW21)=0,"",SUMIF('Math Scores'!$F$6:$IC$6,AY$4,'Math Scores'!$F21:$IC21))</f>
        <v/>
      </c>
      <c r="AZ20" s="143" t="str">
        <f>IF(COUNT('Math Scores'!$BZ21:$CW21)=0,"",SUMIF('Math Scores'!$F$6:$IC$6,AZ$4,'Math Scores'!$F21:$IC21))</f>
        <v/>
      </c>
      <c r="BA20" s="143" t="str">
        <f>IF(COUNT('Math Scores'!$BZ21:$CW21)=0,"",SUMIF('Math Scores'!$F$6:$IC$6,BA$4,'Math Scores'!$F21:$IC21))</f>
        <v/>
      </c>
      <c r="BB20" s="143" t="str">
        <f>IF(COUNT('Math Scores'!$BZ21:$CW21)=0,"",SUMIF('Math Scores'!$F$6:$IC$6,BB$4,'Math Scores'!$F21:$IC21))</f>
        <v/>
      </c>
      <c r="BC20" s="143" t="str">
        <f>IF(COUNT('Math Scores'!$BZ21:$CW21)=0,"",SUMIF('Math Scores'!$F$6:$IC$6,BC$4,'Math Scores'!$F21:$IC21))</f>
        <v/>
      </c>
      <c r="BD20" s="143" t="str">
        <f>IF(COUNT('Math Scores'!$BZ21:$CW21)=0,"",SUMIF('Math Scores'!$F$6:$IC$6,BD$4,'Math Scores'!$F21:$IC21))</f>
        <v/>
      </c>
      <c r="BE20" s="143" t="str">
        <f>IF(COUNT('Math Scores'!$BZ21:$CW21)=0,"",SUMIF('Math Scores'!$F$6:$IC$6,BE$4,'Math Scores'!$F21:$IC21))</f>
        <v/>
      </c>
      <c r="BF20" s="143" t="str">
        <f>IF(COUNT('Math Scores'!$BZ21:$CW21)=0,"",SUMIF('Math Scores'!$F$6:$IC$6,BF$4,'Math Scores'!$F21:$IC21))</f>
        <v/>
      </c>
      <c r="BG20" s="143" t="str">
        <f>IF(COUNT('Math Scores'!$BZ21:$CW21)=0,"",SUMIF('Math Scores'!$F$6:$IC$6,BG$4,'Math Scores'!$F21:$IC21))</f>
        <v/>
      </c>
      <c r="BH20" s="143" t="str">
        <f>IF(COUNT('Math Scores'!$BZ21:$CW21)=0,"",SUMIF('Math Scores'!$F$6:$IC$6,BH$4,'Math Scores'!$F21:$IC21))</f>
        <v/>
      </c>
      <c r="BI20" s="143" t="str">
        <f>IF(COUNT('Math Scores'!$BZ21:$CW21)=0,"",SUMIF('Math Scores'!$F$6:$IC$6,BI$4,'Math Scores'!$F21:$IC21))</f>
        <v/>
      </c>
      <c r="BJ20" s="143" t="str">
        <f>IF(COUNT('Math Scores'!$BZ21:$CW21)=0,"",SUMIF('Math Scores'!$F$6:$IC$6,BJ$4,'Math Scores'!$F21:$IC21))</f>
        <v/>
      </c>
      <c r="BK20" s="143" t="str">
        <f>IF(COUNT('Math Scores'!$BZ21:$CW21)=0,"",SUMIF('Math Scores'!$F$6:$IC$6,BK$4,'Math Scores'!$F21:$IC21))</f>
        <v/>
      </c>
      <c r="BL20" s="143">
        <f>IF(COUNT('Math Scores'!$CX21:$DU21)=0,"",SUMIF('Math Scores'!$F$6:$IC$6,BL$4,'Math Scores'!$F21:$IC21))</f>
        <v>0</v>
      </c>
      <c r="BM20" s="143">
        <f>IF(COUNT('Math Scores'!$CX21:$DU21)=0,"",SUMIF('Math Scores'!$F$6:$IC$6,BM$4,'Math Scores'!$F21:$IC21))</f>
        <v>0</v>
      </c>
      <c r="BN20" s="143">
        <f>IF(COUNT('Math Scores'!$CX21:$DU21)=0,"",SUMIF('Math Scores'!$F$6:$IC$6,BN$4,'Math Scores'!$F21:$IC21))</f>
        <v>0</v>
      </c>
      <c r="BO20" s="143">
        <f>IF(COUNT('Math Scores'!$CX21:$DU21)=0,"",SUMIF('Math Scores'!$F$6:$IC$6,BO$4,'Math Scores'!$F21:$IC21))</f>
        <v>0</v>
      </c>
      <c r="BP20" s="143">
        <f>IF(COUNT('Math Scores'!$CX21:$DU21)=0,"",SUMIF('Math Scores'!$F$6:$IC$6,BP$4,'Math Scores'!$F21:$IC21))</f>
        <v>0</v>
      </c>
      <c r="BQ20" s="143">
        <f>IF(COUNT('Math Scores'!$CX21:$DU21)=0,"",SUMIF('Math Scores'!$F$6:$IC$6,BQ$4,'Math Scores'!$F21:$IC21))</f>
        <v>0</v>
      </c>
      <c r="BR20" s="143">
        <f>IF(COUNT('Math Scores'!$CX21:$DU21)=0,"",SUMIF('Math Scores'!$F$6:$IC$6,BR$4,'Math Scores'!$F21:$IC21))</f>
        <v>0</v>
      </c>
      <c r="BS20" s="143">
        <f>IF(COUNT('Math Scores'!$CX21:$DU21)=0,"",SUMIF('Math Scores'!$F$6:$IC$6,BS$4,'Math Scores'!$F21:$IC21))</f>
        <v>0</v>
      </c>
      <c r="BT20" s="143">
        <f>IF(COUNT('Math Scores'!$CX21:$DU21)=0,"",SUMIF('Math Scores'!$F$6:$IC$6,BT$4,'Math Scores'!$F21:$IC21))</f>
        <v>0</v>
      </c>
      <c r="BU20" s="143">
        <f>IF(COUNT('Math Scores'!$CX21:$DU21)=0,"",SUMIF('Math Scores'!$F$6:$IC$6,BU$4,'Math Scores'!$F21:$IC21))</f>
        <v>0</v>
      </c>
      <c r="BV20" s="143">
        <f>IF(COUNT('Math Scores'!$CX21:$DU21)=0,"",SUMIF('Math Scores'!$F$6:$IC$6,BV$4,'Math Scores'!$F21:$IC21))</f>
        <v>0</v>
      </c>
      <c r="BW20" s="143">
        <f>IF(COUNT('Math Scores'!$CX21:$DU21)=0,"",SUMIF('Math Scores'!$F$6:$IC$6,BW$4,'Math Scores'!$F21:$IC21))</f>
        <v>0</v>
      </c>
      <c r="BX20" s="143">
        <f>IF(COUNT('Math Scores'!$CX21:$DU21)=0,"",SUMIF('Math Scores'!$F$6:$IC$6,BX$4,'Math Scores'!$F21:$IC21))</f>
        <v>0</v>
      </c>
      <c r="BY20" s="143">
        <f>IF(COUNT('Math Scores'!$CX21:$DU21)=0,"",SUMIF('Math Scores'!$F$6:$IC$6,BY$4,'Math Scores'!$F21:$IC21))</f>
        <v>0</v>
      </c>
      <c r="BZ20" s="143">
        <f>IF(COUNT('Math Scores'!$CX21:$DU21)=0,"",SUMIF('Math Scores'!$F$6:$IC$6,BZ$4,'Math Scores'!$F21:$IC21))</f>
        <v>0</v>
      </c>
      <c r="CA20" s="143">
        <f>IF(COUNT('Math Scores'!$CX21:$DU21)=0,"",SUMIF('Math Scores'!$F$6:$IC$6,CA$4,'Math Scores'!$F21:$IC21))</f>
        <v>0</v>
      </c>
      <c r="CB20" s="143">
        <f>IF(COUNT('Math Scores'!$CX21:$DU21)=0,"",SUMIF('Math Scores'!$F$6:$IC$6,CB$4,'Math Scores'!$F21:$IC21))</f>
        <v>0</v>
      </c>
      <c r="CC20" s="143">
        <f>IF(COUNT('Math Scores'!$CX21:$DU21)=0,"",SUMIF('Math Scores'!$F$6:$IC$6,CC$4,'Math Scores'!$F21:$IC21))</f>
        <v>0</v>
      </c>
      <c r="CD20" s="143">
        <f>IF(COUNT('Math Scores'!$DV21:$EU21)=0,"",SUMIF('Math Scores'!$F$6:$IC$6,CD$4,'Math Scores'!$F21:$IC21))</f>
        <v>0</v>
      </c>
      <c r="CE20" s="143">
        <f>IF(COUNT('Math Scores'!$DV21:$EU21)=0,"",SUMIF('Math Scores'!$F$6:$IC$6,CE$4,'Math Scores'!$F21:$IC21))</f>
        <v>0</v>
      </c>
      <c r="CF20" s="143">
        <f>IF(COUNT('Math Scores'!$DV21:$EU21)=0,"",SUMIF('Math Scores'!$F$6:$IC$6,CF$4,'Math Scores'!$F21:$IC21))</f>
        <v>0</v>
      </c>
      <c r="CG20" s="143">
        <f>IF(COUNT('Math Scores'!$DV21:$EU21)=0,"",SUMIF('Math Scores'!$F$6:$IC$6,CG$4,'Math Scores'!$F21:$IC21))</f>
        <v>0</v>
      </c>
      <c r="CH20" s="143">
        <f>IF(COUNT('Math Scores'!$DV21:$EU21)=0,"",SUMIF('Math Scores'!$F$6:$IC$6,CH$4,'Math Scores'!$F21:$IC21))</f>
        <v>0</v>
      </c>
      <c r="CI20" s="143">
        <f>IF(COUNT('Math Scores'!$DV21:$EU21)=0,"",SUMIF('Math Scores'!$F$6:$IC$6,CI$4,'Math Scores'!$F21:$IC21))</f>
        <v>0</v>
      </c>
      <c r="CJ20" s="143">
        <f>IF(COUNT('Math Scores'!$DV21:$EU21)=0,"",SUMIF('Math Scores'!$F$6:$IC$6,CJ$4,'Math Scores'!$F21:$IC21))</f>
        <v>0</v>
      </c>
      <c r="CK20" s="143">
        <f>IF(COUNT('Math Scores'!$DV21:$EU21)=0,"",SUMIF('Math Scores'!$F$6:$IC$6,CK$4,'Math Scores'!$F21:$IC21))</f>
        <v>0</v>
      </c>
      <c r="CL20" s="143">
        <f>IF(COUNT('Math Scores'!$DV21:$EU21)=0,"",SUMIF('Math Scores'!$F$6:$IC$6,CL$4,'Math Scores'!$F21:$IC21))</f>
        <v>0</v>
      </c>
      <c r="CM20" s="143">
        <f>IF(COUNT('Math Scores'!$DV21:$EU21)=0,"",SUMIF('Math Scores'!$F$6:$IC$6,CM$4,'Math Scores'!$F21:$IC21))</f>
        <v>0</v>
      </c>
      <c r="CN20" s="143">
        <f>IF(COUNT('Math Scores'!$DV21:$EU21)=0,"",SUMIF('Math Scores'!$F$6:$IC$6,CN$4,'Math Scores'!$F21:$IC21))</f>
        <v>0</v>
      </c>
      <c r="CO20" s="143">
        <f>IF(COUNT('Math Scores'!$DV21:$EU21)=0,"",SUMIF('Math Scores'!$F$6:$IC$6,CO$4,'Math Scores'!$F21:$IC21))</f>
        <v>0</v>
      </c>
      <c r="CP20" s="143">
        <f>IF(COUNT('Math Scores'!$DV21:$EU21)=0,"",SUMIF('Math Scores'!$F$6:$IC$6,CP$4,'Math Scores'!$F21:$IC21))</f>
        <v>0</v>
      </c>
      <c r="CQ20" s="143">
        <f>IF(COUNT('Math Scores'!$DV21:$EU21)=0,"",SUMIF('Math Scores'!$F$6:$IC$6,CQ$4,'Math Scores'!$F21:$IC21))</f>
        <v>0</v>
      </c>
      <c r="CR20" s="143">
        <f>IF(COUNT('Math Scores'!$DV21:$EU21)=0,"",SUMIF('Math Scores'!$F$6:$IC$6,CR$4,'Math Scores'!$F21:$IC21))</f>
        <v>0</v>
      </c>
      <c r="CS20" s="143">
        <f>IF(COUNT('Math Scores'!$DV21:$EU21)=0,"",SUMIF('Math Scores'!$F$6:$IC$6,CS$4,'Math Scores'!$F21:$IC21))</f>
        <v>0</v>
      </c>
      <c r="CT20" s="143">
        <f>IF(COUNT('Math Scores'!$EV21:$FW21)=0,"",SUMIF('Math Scores'!$F$6:$IC$6,CT$4,'Math Scores'!$F21:$IC21))</f>
        <v>0</v>
      </c>
      <c r="CU20" s="143">
        <f>IF(COUNT('Math Scores'!$EV21:$FW21)=0,"",SUMIF('Math Scores'!$F$6:$IC$6,CU$4,'Math Scores'!$F21:$IC21))</f>
        <v>0</v>
      </c>
      <c r="CV20" s="143">
        <f>IF(COUNT('Math Scores'!$EV21:$FW21)=0,"",SUMIF('Math Scores'!$F$6:$IC$6,CV$4,'Math Scores'!$F21:$IC21))</f>
        <v>0</v>
      </c>
      <c r="CW20" s="143">
        <f>IF(COUNT('Math Scores'!$EV21:$FW21)=0,"",SUMIF('Math Scores'!$F$6:$IC$6,CW$4,'Math Scores'!$F21:$IC21))</f>
        <v>0</v>
      </c>
      <c r="CX20" s="143">
        <f>IF(COUNT('Math Scores'!$EV21:$FW21)=0,"",SUMIF('Math Scores'!$F$6:$IC$6,CX$4,'Math Scores'!$F21:$IC21))</f>
        <v>0</v>
      </c>
      <c r="CY20" s="143">
        <f>IF(COUNT('Math Scores'!$EV21:$FW21)=0,"",SUMIF('Math Scores'!$F$6:$IC$6,CY$4,'Math Scores'!$F21:$IC21))</f>
        <v>0</v>
      </c>
      <c r="CZ20" s="143">
        <f>IF(COUNT('Math Scores'!$EV21:$FW21)=0,"",SUMIF('Math Scores'!$F$6:$IC$6,CZ$4,'Math Scores'!$F21:$IC21))</f>
        <v>0</v>
      </c>
      <c r="DA20" s="143">
        <f>IF(COUNT('Math Scores'!$EV21:$FW21)=0,"",SUMIF('Math Scores'!$F$6:$IC$6,DA$4,'Math Scores'!$F21:$IC21))</f>
        <v>0</v>
      </c>
      <c r="DB20" s="143">
        <f>IF(COUNT('Math Scores'!$EV21:$FW21)=0,"",SUMIF('Math Scores'!$F$6:$IC$6,DB$4,'Math Scores'!$F21:$IC21))</f>
        <v>0</v>
      </c>
      <c r="DC20" s="143">
        <f>IF(COUNT('Math Scores'!$EV21:$FW21)=0,"",SUMIF('Math Scores'!$F$6:$IC$6,DC$4,'Math Scores'!$F21:$IC21))</f>
        <v>0</v>
      </c>
      <c r="DD20" s="143">
        <f>IF(COUNT('Math Scores'!$EV21:$FW21)=0,"",SUMIF('Math Scores'!$F$6:$IC$6,DD$4,'Math Scores'!$F21:$IC21))</f>
        <v>0</v>
      </c>
      <c r="DE20" s="143">
        <f>IF(COUNT('Math Scores'!$EV21:$FW21)=0,"",SUMIF('Math Scores'!$F$6:$IC$6,DE$4,'Math Scores'!$F21:$IC21))</f>
        <v>0</v>
      </c>
      <c r="DF20" s="143">
        <f>IF(COUNT('Math Scores'!$EV21:$FW21)=0,"",SUMIF('Math Scores'!$F$6:$IC$6,DF$4,'Math Scores'!$F21:$IC21))</f>
        <v>0</v>
      </c>
      <c r="DG20" s="143">
        <f>IF(COUNT('Math Scores'!$EV21:$FW21)=0,"",SUMIF('Math Scores'!$F$6:$IC$6,DG$4,'Math Scores'!$F21:$IC21))</f>
        <v>0</v>
      </c>
    </row>
    <row r="21" spans="1:111" x14ac:dyDescent="0.2">
      <c r="A21" s="35">
        <v>14</v>
      </c>
      <c r="B21" s="8" t="str">
        <f>'Math Scores'!B22</f>
        <v>Asra</v>
      </c>
      <c r="C21" s="127" t="e">
        <f>IF(COUNT('Math Scores'!F22:HI22)=0, "", (SUMIF('Math Scores'!$F$5:$HI$5,"Yes",'Math Scores'!F22:HI22)/SUMIF('Math Scores'!$F$5:$HI$5,"Yes",'Math Scores'!$F$2:$HI$2)))</f>
        <v>#DIV/0!</v>
      </c>
      <c r="D21" s="78" t="e">
        <f>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v>#DIV/0!</v>
      </c>
      <c r="E21" s="78" t="e">
        <f t="shared" si="12"/>
        <v>#DIV/0!</v>
      </c>
      <c r="F21" s="36" t="e">
        <f t="shared" si="11"/>
        <v>#DIV/0!</v>
      </c>
      <c r="G21" s="87" t="e">
        <f>IF(OR(B21="",'Cover Sheet'!$AC$6=""),"",IF(('Cover Sheet'!$AC$6="2nd"),(VLOOKUP(ROUND((D21*100),0),Goals!$E$4:$H$104,2,TRUE)/100),IF(('Cover Sheet'!$AC$6="3rd"),(VLOOKUP(ROUND((D21*100),0),Goals!$E$4:$H$104,3,TRUE)/100),VLOOKUP(ROUND((D21*100),0),Goals!$E$4:$H$104,4,TRUE)/100)))</f>
        <v>#DIV/0!</v>
      </c>
      <c r="H21" s="143" t="str">
        <f>IF(COUNT('Math Scores'!$F22:$AC22)=0,"",SUMIF('Math Scores'!$F$6:$IC$6,H$4,'Math Scores'!$F22:$IC22))</f>
        <v/>
      </c>
      <c r="I21" s="143" t="str">
        <f>IF(COUNT('Math Scores'!$F22:$AC22)=0,"",SUMIF('Math Scores'!$F$6:$IC$6,I$4,'Math Scores'!$F22:$IC22))</f>
        <v/>
      </c>
      <c r="J21" s="143" t="str">
        <f>IF(COUNT('Math Scores'!$F22:$AC22)=0,"",SUMIF('Math Scores'!$F$6:$IC$6,J$4,'Math Scores'!$F22:$IC22))</f>
        <v/>
      </c>
      <c r="K21" s="143" t="str">
        <f>IF(COUNT('Math Scores'!$F22:$AC22)=0,"",SUMIF('Math Scores'!$F$6:$IC$6,K$4,'Math Scores'!$F22:$IC22))</f>
        <v/>
      </c>
      <c r="L21" s="143" t="str">
        <f>IF(COUNT('Math Scores'!$F22:$AC22)=0,"",SUMIF('Math Scores'!$F$6:$IC$6,L$4,'Math Scores'!$F22:$IC22))</f>
        <v/>
      </c>
      <c r="M21" s="143" t="str">
        <f>IF(COUNT('Math Scores'!$F22:$AC22)=0,"",SUMIF('Math Scores'!$F$6:$IC$6,M$4,'Math Scores'!$F22:$IC22))</f>
        <v/>
      </c>
      <c r="N21" s="143" t="str">
        <f>IF(COUNT('Math Scores'!$F22:$AC22)=0,"",SUMIF('Math Scores'!$F$6:$IC$6,N$4,'Math Scores'!$F22:$IC22))</f>
        <v/>
      </c>
      <c r="O21" s="143" t="str">
        <f>IF(COUNT('Math Scores'!$F22:$AC22)=0,"",SUMIF('Math Scores'!$F$6:$IC$6,O$4,'Math Scores'!$F22:$IC22))</f>
        <v/>
      </c>
      <c r="P21" s="143" t="str">
        <f>IF(COUNT('Math Scores'!$F22:$AC22)=0,"",SUMIF('Math Scores'!$F$6:$IC$6,P$4,'Math Scores'!$F22:$IC22))</f>
        <v/>
      </c>
      <c r="Q21" s="143" t="str">
        <f>IF(COUNT('Math Scores'!$F22:$AC22)=0,"",SUMIF('Math Scores'!$F$6:$IC$6,Q$4,'Math Scores'!$F22:$IC22))</f>
        <v/>
      </c>
      <c r="R21" s="143" t="str">
        <f>IF(COUNT('Math Scores'!$F22:$AC22)=0,"",SUMIF('Math Scores'!$F$6:$IC$6,R$4,'Math Scores'!$F22:$IC22))</f>
        <v/>
      </c>
      <c r="S21" s="143"/>
      <c r="T21" s="143"/>
      <c r="U21" s="143"/>
      <c r="V21" s="143"/>
      <c r="W21" s="143"/>
      <c r="X21" s="143" t="str">
        <f>IF(COUNT('Math Scores'!$AD22:$AZ22)=0,"",SUMIF('Math Scores'!$F$6:$IC$6,X$4,'Math Scores'!$F22:$IC22))</f>
        <v/>
      </c>
      <c r="Y21" s="143" t="str">
        <f>IF(COUNT('Math Scores'!$AD22:$AZ22)=0,"",SUMIF('Math Scores'!$F$6:$IC$6,Y$4,'Math Scores'!$F22:$IC22))</f>
        <v/>
      </c>
      <c r="Z21" s="143" t="str">
        <f>IF(COUNT('Math Scores'!$AD22:$AZ22)=0,"",SUMIF('Math Scores'!$F$6:$IC$6,Z$4,'Math Scores'!$F22:$IC22))</f>
        <v/>
      </c>
      <c r="AA21" s="143" t="str">
        <f>IF(COUNT('Math Scores'!$AD22:$AZ22)=0,"",SUMIF('Math Scores'!$F$6:$IC$6,AA$4,'Math Scores'!$F22:$IC22))</f>
        <v/>
      </c>
      <c r="AB21" s="143" t="str">
        <f>IF(COUNT('Math Scores'!$AD22:$AZ22)=0,"",SUMIF('Math Scores'!$F$6:$IC$6,AB$4,'Math Scores'!$F22:$IC22))</f>
        <v/>
      </c>
      <c r="AC21" s="143" t="str">
        <f>IF(COUNT('Math Scores'!$AD22:$AZ22)=0,"",SUMIF('Math Scores'!$F$6:$IC$6,AC$4,'Math Scores'!$F22:$IC22))</f>
        <v/>
      </c>
      <c r="AD21" s="143" t="str">
        <f>IF(COUNT('Math Scores'!$AD22:$AZ22)=0,"",SUMIF('Math Scores'!$F$6:$IC$6,AD$4,'Math Scores'!$F22:$IC22))</f>
        <v/>
      </c>
      <c r="AE21" s="143" t="str">
        <f>IF(COUNT('Math Scores'!$AD22:$AZ22)=0,"",SUMIF('Math Scores'!$F$6:$IC$6,AE$4,'Math Scores'!$F22:$IC22))</f>
        <v/>
      </c>
      <c r="AF21" s="143" t="str">
        <f>IF(COUNT('Math Scores'!$AD22:$AZ22)=0,"",SUMIF('Math Scores'!$F$6:$IC$6,AF$4,'Math Scores'!$F22:$IC22))</f>
        <v/>
      </c>
      <c r="AG21" s="143" t="str">
        <f>IF(COUNT('Math Scores'!$AD22:$AZ22)=0,"",SUMIF('Math Scores'!$F$6:$IC$6,AG$4,'Math Scores'!$F22:$IC22))</f>
        <v/>
      </c>
      <c r="AH21" s="143" t="str">
        <f>IF(COUNT('Math Scores'!$AD22:$AZ22)=0,"",SUMIF('Math Scores'!$F$6:$IC$6,AH$4,'Math Scores'!$F22:$IC22))</f>
        <v/>
      </c>
      <c r="AI21" s="143" t="str">
        <f>IF(COUNT('Math Scores'!$AD22:$AZ22)=0,"",SUMIF('Math Scores'!$F$6:$IC$6,AI$4,'Math Scores'!$F22:$IC22))</f>
        <v/>
      </c>
      <c r="AJ21" s="143" t="str">
        <f>IF(COUNT('Math Scores'!$BA22:$BY22)=0,"",SUMIF('Math Scores'!$F$6:$IC$6,AJ$4,'Math Scores'!$F22:$IC22))</f>
        <v/>
      </c>
      <c r="AK21" s="143" t="str">
        <f>IF(COUNT('Math Scores'!$BA22:$BY22)=0,"",SUMIF('Math Scores'!$F$6:$IC$6,AK$4,'Math Scores'!$F22:$IC22))</f>
        <v/>
      </c>
      <c r="AL21" s="143" t="str">
        <f>IF(COUNT('Math Scores'!$BA22:$BY22)=0,"",SUMIF('Math Scores'!$F$6:$IC$6,AL$4,'Math Scores'!$F22:$IC22))</f>
        <v/>
      </c>
      <c r="AM21" s="143" t="str">
        <f>IF(COUNT('Math Scores'!$BA22:$BY22)=0,"",SUMIF('Math Scores'!$F$6:$IC$6,AM$4,'Math Scores'!$F22:$IC22))</f>
        <v/>
      </c>
      <c r="AN21" s="143" t="str">
        <f>IF(COUNT('Math Scores'!$BA22:$BY22)=0,"",SUMIF('Math Scores'!$F$6:$IC$6,AN$4,'Math Scores'!$F22:$IC22))</f>
        <v/>
      </c>
      <c r="AO21" s="143" t="str">
        <f>IF(COUNT('Math Scores'!$BA22:$BY22)=0,"",SUMIF('Math Scores'!$F$6:$IC$6,AO$4,'Math Scores'!$F22:$IC22))</f>
        <v/>
      </c>
      <c r="AP21" s="143" t="str">
        <f>IF(COUNT('Math Scores'!$BA22:$BY22)=0,"",SUMIF('Math Scores'!$F$6:$IC$6,AP$4,'Math Scores'!$F22:$IC22))</f>
        <v/>
      </c>
      <c r="AQ21" s="143" t="str">
        <f>IF(COUNT('Math Scores'!$BA22:$BY22)=0,"",SUMIF('Math Scores'!$F$6:$IC$6,AQ$4,'Math Scores'!$F22:$IC22))</f>
        <v/>
      </c>
      <c r="AR21" s="143" t="str">
        <f>IF(COUNT('Math Scores'!$BA22:$BY22)=0,"",SUMIF('Math Scores'!$F$6:$IC$6,AR$4,'Math Scores'!$F22:$IC22))</f>
        <v/>
      </c>
      <c r="AS21" s="143" t="str">
        <f>IF(COUNT('Math Scores'!$BA22:$BY22)=0,"",SUMIF('Math Scores'!$F$6:$IC$6,AS$4,'Math Scores'!$F22:$IC22))</f>
        <v/>
      </c>
      <c r="AT21" s="143" t="str">
        <f>IF(COUNT('Math Scores'!$BA22:$BY22)=0,"",SUMIF('Math Scores'!$F$6:$IC$6,AT$4,'Math Scores'!$F22:$IC22))</f>
        <v/>
      </c>
      <c r="AU21" s="143" t="str">
        <f>IF(COUNT('Math Scores'!$BA22:$BY22)=0,"",SUMIF('Math Scores'!$F$6:$IC$6,AU$4,'Math Scores'!$F22:$IC22))</f>
        <v/>
      </c>
      <c r="AV21" s="143" t="str">
        <f>IF(COUNT('Math Scores'!$BA22:$BY22)=0,"",SUMIF('Math Scores'!$F$6:$IC$6,AV$4,'Math Scores'!$F22:$IC22))</f>
        <v/>
      </c>
      <c r="AW21" s="143" t="str">
        <f>IF(COUNT('Math Scores'!$BA22:$BY22)=0,"",SUMIF('Math Scores'!$F$6:$IC$6,AW$4,'Math Scores'!$F22:$IC22))</f>
        <v/>
      </c>
      <c r="AX21" s="143" t="str">
        <f>IF(COUNT('Math Scores'!$BZ22:$CW22)=0,"",SUMIF('Math Scores'!$F$6:$IC$6,AX$4,'Math Scores'!$F22:$IC22))</f>
        <v/>
      </c>
      <c r="AY21" s="143" t="str">
        <f>IF(COUNT('Math Scores'!$BZ22:$CW22)=0,"",SUMIF('Math Scores'!$F$6:$IC$6,AY$4,'Math Scores'!$F22:$IC22))</f>
        <v/>
      </c>
      <c r="AZ21" s="143" t="str">
        <f>IF(COUNT('Math Scores'!$BZ22:$CW22)=0,"",SUMIF('Math Scores'!$F$6:$IC$6,AZ$4,'Math Scores'!$F22:$IC22))</f>
        <v/>
      </c>
      <c r="BA21" s="143" t="str">
        <f>IF(COUNT('Math Scores'!$BZ22:$CW22)=0,"",SUMIF('Math Scores'!$F$6:$IC$6,BA$4,'Math Scores'!$F22:$IC22))</f>
        <v/>
      </c>
      <c r="BB21" s="143" t="str">
        <f>IF(COUNT('Math Scores'!$BZ22:$CW22)=0,"",SUMIF('Math Scores'!$F$6:$IC$6,BB$4,'Math Scores'!$F22:$IC22))</f>
        <v/>
      </c>
      <c r="BC21" s="143" t="str">
        <f>IF(COUNT('Math Scores'!$BZ22:$CW22)=0,"",SUMIF('Math Scores'!$F$6:$IC$6,BC$4,'Math Scores'!$F22:$IC22))</f>
        <v/>
      </c>
      <c r="BD21" s="143" t="str">
        <f>IF(COUNT('Math Scores'!$BZ22:$CW22)=0,"",SUMIF('Math Scores'!$F$6:$IC$6,BD$4,'Math Scores'!$F22:$IC22))</f>
        <v/>
      </c>
      <c r="BE21" s="143" t="str">
        <f>IF(COUNT('Math Scores'!$BZ22:$CW22)=0,"",SUMIF('Math Scores'!$F$6:$IC$6,BE$4,'Math Scores'!$F22:$IC22))</f>
        <v/>
      </c>
      <c r="BF21" s="143" t="str">
        <f>IF(COUNT('Math Scores'!$BZ22:$CW22)=0,"",SUMIF('Math Scores'!$F$6:$IC$6,BF$4,'Math Scores'!$F22:$IC22))</f>
        <v/>
      </c>
      <c r="BG21" s="143" t="str">
        <f>IF(COUNT('Math Scores'!$BZ22:$CW22)=0,"",SUMIF('Math Scores'!$F$6:$IC$6,BG$4,'Math Scores'!$F22:$IC22))</f>
        <v/>
      </c>
      <c r="BH21" s="143" t="str">
        <f>IF(COUNT('Math Scores'!$BZ22:$CW22)=0,"",SUMIF('Math Scores'!$F$6:$IC$6,BH$4,'Math Scores'!$F22:$IC22))</f>
        <v/>
      </c>
      <c r="BI21" s="143" t="str">
        <f>IF(COUNT('Math Scores'!$BZ22:$CW22)=0,"",SUMIF('Math Scores'!$F$6:$IC$6,BI$4,'Math Scores'!$F22:$IC22))</f>
        <v/>
      </c>
      <c r="BJ21" s="143" t="str">
        <f>IF(COUNT('Math Scores'!$BZ22:$CW22)=0,"",SUMIF('Math Scores'!$F$6:$IC$6,BJ$4,'Math Scores'!$F22:$IC22))</f>
        <v/>
      </c>
      <c r="BK21" s="143" t="str">
        <f>IF(COUNT('Math Scores'!$BZ22:$CW22)=0,"",SUMIF('Math Scores'!$F$6:$IC$6,BK$4,'Math Scores'!$F22:$IC22))</f>
        <v/>
      </c>
      <c r="BL21" s="143">
        <f>IF(COUNT('Math Scores'!$CX22:$DU22)=0,"",SUMIF('Math Scores'!$F$6:$IC$6,BL$4,'Math Scores'!$F22:$IC22))</f>
        <v>0</v>
      </c>
      <c r="BM21" s="143">
        <f>IF(COUNT('Math Scores'!$CX22:$DU22)=0,"",SUMIF('Math Scores'!$F$6:$IC$6,BM$4,'Math Scores'!$F22:$IC22))</f>
        <v>0</v>
      </c>
      <c r="BN21" s="143">
        <f>IF(COUNT('Math Scores'!$CX22:$DU22)=0,"",SUMIF('Math Scores'!$F$6:$IC$6,BN$4,'Math Scores'!$F22:$IC22))</f>
        <v>0</v>
      </c>
      <c r="BO21" s="143">
        <f>IF(COUNT('Math Scores'!$CX22:$DU22)=0,"",SUMIF('Math Scores'!$F$6:$IC$6,BO$4,'Math Scores'!$F22:$IC22))</f>
        <v>0</v>
      </c>
      <c r="BP21" s="143">
        <f>IF(COUNT('Math Scores'!$CX22:$DU22)=0,"",SUMIF('Math Scores'!$F$6:$IC$6,BP$4,'Math Scores'!$F22:$IC22))</f>
        <v>0</v>
      </c>
      <c r="BQ21" s="143">
        <f>IF(COUNT('Math Scores'!$CX22:$DU22)=0,"",SUMIF('Math Scores'!$F$6:$IC$6,BQ$4,'Math Scores'!$F22:$IC22))</f>
        <v>0</v>
      </c>
      <c r="BR21" s="143">
        <f>IF(COUNT('Math Scores'!$CX22:$DU22)=0,"",SUMIF('Math Scores'!$F$6:$IC$6,BR$4,'Math Scores'!$F22:$IC22))</f>
        <v>0</v>
      </c>
      <c r="BS21" s="143">
        <f>IF(COUNT('Math Scores'!$CX22:$DU22)=0,"",SUMIF('Math Scores'!$F$6:$IC$6,BS$4,'Math Scores'!$F22:$IC22))</f>
        <v>0</v>
      </c>
      <c r="BT21" s="143">
        <f>IF(COUNT('Math Scores'!$CX22:$DU22)=0,"",SUMIF('Math Scores'!$F$6:$IC$6,BT$4,'Math Scores'!$F22:$IC22))</f>
        <v>0</v>
      </c>
      <c r="BU21" s="143">
        <f>IF(COUNT('Math Scores'!$CX22:$DU22)=0,"",SUMIF('Math Scores'!$F$6:$IC$6,BU$4,'Math Scores'!$F22:$IC22))</f>
        <v>0</v>
      </c>
      <c r="BV21" s="143">
        <f>IF(COUNT('Math Scores'!$CX22:$DU22)=0,"",SUMIF('Math Scores'!$F$6:$IC$6,BV$4,'Math Scores'!$F22:$IC22))</f>
        <v>0</v>
      </c>
      <c r="BW21" s="143">
        <f>IF(COUNT('Math Scores'!$CX22:$DU22)=0,"",SUMIF('Math Scores'!$F$6:$IC$6,BW$4,'Math Scores'!$F22:$IC22))</f>
        <v>0</v>
      </c>
      <c r="BX21" s="143">
        <f>IF(COUNT('Math Scores'!$CX22:$DU22)=0,"",SUMIF('Math Scores'!$F$6:$IC$6,BX$4,'Math Scores'!$F22:$IC22))</f>
        <v>0</v>
      </c>
      <c r="BY21" s="143">
        <f>IF(COUNT('Math Scores'!$CX22:$DU22)=0,"",SUMIF('Math Scores'!$F$6:$IC$6,BY$4,'Math Scores'!$F22:$IC22))</f>
        <v>0</v>
      </c>
      <c r="BZ21" s="143">
        <f>IF(COUNT('Math Scores'!$CX22:$DU22)=0,"",SUMIF('Math Scores'!$F$6:$IC$6,BZ$4,'Math Scores'!$F22:$IC22))</f>
        <v>0</v>
      </c>
      <c r="CA21" s="143">
        <f>IF(COUNT('Math Scores'!$CX22:$DU22)=0,"",SUMIF('Math Scores'!$F$6:$IC$6,CA$4,'Math Scores'!$F22:$IC22))</f>
        <v>0</v>
      </c>
      <c r="CB21" s="143">
        <f>IF(COUNT('Math Scores'!$CX22:$DU22)=0,"",SUMIF('Math Scores'!$F$6:$IC$6,CB$4,'Math Scores'!$F22:$IC22))</f>
        <v>0</v>
      </c>
      <c r="CC21" s="143">
        <f>IF(COUNT('Math Scores'!$CX22:$DU22)=0,"",SUMIF('Math Scores'!$F$6:$IC$6,CC$4,'Math Scores'!$F22:$IC22))</f>
        <v>0</v>
      </c>
      <c r="CD21" s="143">
        <f>IF(COUNT('Math Scores'!$DV22:$EU22)=0,"",SUMIF('Math Scores'!$F$6:$IC$6,CD$4,'Math Scores'!$F22:$IC22))</f>
        <v>0</v>
      </c>
      <c r="CE21" s="143">
        <f>IF(COUNT('Math Scores'!$DV22:$EU22)=0,"",SUMIF('Math Scores'!$F$6:$IC$6,CE$4,'Math Scores'!$F22:$IC22))</f>
        <v>0</v>
      </c>
      <c r="CF21" s="143">
        <f>IF(COUNT('Math Scores'!$DV22:$EU22)=0,"",SUMIF('Math Scores'!$F$6:$IC$6,CF$4,'Math Scores'!$F22:$IC22))</f>
        <v>0</v>
      </c>
      <c r="CG21" s="143">
        <f>IF(COUNT('Math Scores'!$DV22:$EU22)=0,"",SUMIF('Math Scores'!$F$6:$IC$6,CG$4,'Math Scores'!$F22:$IC22))</f>
        <v>0</v>
      </c>
      <c r="CH21" s="143">
        <f>IF(COUNT('Math Scores'!$DV22:$EU22)=0,"",SUMIF('Math Scores'!$F$6:$IC$6,CH$4,'Math Scores'!$F22:$IC22))</f>
        <v>0</v>
      </c>
      <c r="CI21" s="143">
        <f>IF(COUNT('Math Scores'!$DV22:$EU22)=0,"",SUMIF('Math Scores'!$F$6:$IC$6,CI$4,'Math Scores'!$F22:$IC22))</f>
        <v>0</v>
      </c>
      <c r="CJ21" s="143">
        <f>IF(COUNT('Math Scores'!$DV22:$EU22)=0,"",SUMIF('Math Scores'!$F$6:$IC$6,CJ$4,'Math Scores'!$F22:$IC22))</f>
        <v>0</v>
      </c>
      <c r="CK21" s="143">
        <f>IF(COUNT('Math Scores'!$DV22:$EU22)=0,"",SUMIF('Math Scores'!$F$6:$IC$6,CK$4,'Math Scores'!$F22:$IC22))</f>
        <v>0</v>
      </c>
      <c r="CL21" s="143">
        <f>IF(COUNT('Math Scores'!$DV22:$EU22)=0,"",SUMIF('Math Scores'!$F$6:$IC$6,CL$4,'Math Scores'!$F22:$IC22))</f>
        <v>0</v>
      </c>
      <c r="CM21" s="143">
        <f>IF(COUNT('Math Scores'!$DV22:$EU22)=0,"",SUMIF('Math Scores'!$F$6:$IC$6,CM$4,'Math Scores'!$F22:$IC22))</f>
        <v>0</v>
      </c>
      <c r="CN21" s="143">
        <f>IF(COUNT('Math Scores'!$DV22:$EU22)=0,"",SUMIF('Math Scores'!$F$6:$IC$6,CN$4,'Math Scores'!$F22:$IC22))</f>
        <v>0</v>
      </c>
      <c r="CO21" s="143">
        <f>IF(COUNT('Math Scores'!$DV22:$EU22)=0,"",SUMIF('Math Scores'!$F$6:$IC$6,CO$4,'Math Scores'!$F22:$IC22))</f>
        <v>0</v>
      </c>
      <c r="CP21" s="143">
        <f>IF(COUNT('Math Scores'!$DV22:$EU22)=0,"",SUMIF('Math Scores'!$F$6:$IC$6,CP$4,'Math Scores'!$F22:$IC22))</f>
        <v>0</v>
      </c>
      <c r="CQ21" s="143">
        <f>IF(COUNT('Math Scores'!$DV22:$EU22)=0,"",SUMIF('Math Scores'!$F$6:$IC$6,CQ$4,'Math Scores'!$F22:$IC22))</f>
        <v>0</v>
      </c>
      <c r="CR21" s="143">
        <f>IF(COUNT('Math Scores'!$DV22:$EU22)=0,"",SUMIF('Math Scores'!$F$6:$IC$6,CR$4,'Math Scores'!$F22:$IC22))</f>
        <v>0</v>
      </c>
      <c r="CS21" s="143">
        <f>IF(COUNT('Math Scores'!$DV22:$EU22)=0,"",SUMIF('Math Scores'!$F$6:$IC$6,CS$4,'Math Scores'!$F22:$IC22))</f>
        <v>0</v>
      </c>
      <c r="CT21" s="143">
        <f>IF(COUNT('Math Scores'!$EV22:$FW22)=0,"",SUMIF('Math Scores'!$F$6:$IC$6,CT$4,'Math Scores'!$F22:$IC22))</f>
        <v>0</v>
      </c>
      <c r="CU21" s="143">
        <f>IF(COUNT('Math Scores'!$EV22:$FW22)=0,"",SUMIF('Math Scores'!$F$6:$IC$6,CU$4,'Math Scores'!$F22:$IC22))</f>
        <v>0</v>
      </c>
      <c r="CV21" s="143">
        <f>IF(COUNT('Math Scores'!$EV22:$FW22)=0,"",SUMIF('Math Scores'!$F$6:$IC$6,CV$4,'Math Scores'!$F22:$IC22))</f>
        <v>0</v>
      </c>
      <c r="CW21" s="143">
        <f>IF(COUNT('Math Scores'!$EV22:$FW22)=0,"",SUMIF('Math Scores'!$F$6:$IC$6,CW$4,'Math Scores'!$F22:$IC22))</f>
        <v>0</v>
      </c>
      <c r="CX21" s="143">
        <f>IF(COUNT('Math Scores'!$EV22:$FW22)=0,"",SUMIF('Math Scores'!$F$6:$IC$6,CX$4,'Math Scores'!$F22:$IC22))</f>
        <v>0</v>
      </c>
      <c r="CY21" s="143">
        <f>IF(COUNT('Math Scores'!$EV22:$FW22)=0,"",SUMIF('Math Scores'!$F$6:$IC$6,CY$4,'Math Scores'!$F22:$IC22))</f>
        <v>0</v>
      </c>
      <c r="CZ21" s="143">
        <f>IF(COUNT('Math Scores'!$EV22:$FW22)=0,"",SUMIF('Math Scores'!$F$6:$IC$6,CZ$4,'Math Scores'!$F22:$IC22))</f>
        <v>0</v>
      </c>
      <c r="DA21" s="143">
        <f>IF(COUNT('Math Scores'!$EV22:$FW22)=0,"",SUMIF('Math Scores'!$F$6:$IC$6,DA$4,'Math Scores'!$F22:$IC22))</f>
        <v>0</v>
      </c>
      <c r="DB21" s="143">
        <f>IF(COUNT('Math Scores'!$EV22:$FW22)=0,"",SUMIF('Math Scores'!$F$6:$IC$6,DB$4,'Math Scores'!$F22:$IC22))</f>
        <v>0</v>
      </c>
      <c r="DC21" s="143">
        <f>IF(COUNT('Math Scores'!$EV22:$FW22)=0,"",SUMIF('Math Scores'!$F$6:$IC$6,DC$4,'Math Scores'!$F22:$IC22))</f>
        <v>0</v>
      </c>
      <c r="DD21" s="143">
        <f>IF(COUNT('Math Scores'!$EV22:$FW22)=0,"",SUMIF('Math Scores'!$F$6:$IC$6,DD$4,'Math Scores'!$F22:$IC22))</f>
        <v>0</v>
      </c>
      <c r="DE21" s="143">
        <f>IF(COUNT('Math Scores'!$EV22:$FW22)=0,"",SUMIF('Math Scores'!$F$6:$IC$6,DE$4,'Math Scores'!$F22:$IC22))</f>
        <v>0</v>
      </c>
      <c r="DF21" s="143">
        <f>IF(COUNT('Math Scores'!$EV22:$FW22)=0,"",SUMIF('Math Scores'!$F$6:$IC$6,DF$4,'Math Scores'!$F22:$IC22))</f>
        <v>0</v>
      </c>
      <c r="DG21" s="143">
        <f>IF(COUNT('Math Scores'!$EV22:$FW22)=0,"",SUMIF('Math Scores'!$F$6:$IC$6,DG$4,'Math Scores'!$F22:$IC22))</f>
        <v>0</v>
      </c>
    </row>
    <row r="22" spans="1:111" x14ac:dyDescent="0.2">
      <c r="A22" s="35">
        <v>15</v>
      </c>
      <c r="B22" s="8" t="str">
        <f>'Math Scores'!B23</f>
        <v>Siddiqua fatima</v>
      </c>
      <c r="C22" s="127" t="e">
        <f>IF(COUNT('Math Scores'!F23:HI23)=0, "", (SUMIF('Math Scores'!$F$5:$HI$5,"Yes",'Math Scores'!F23:HI23)/SUMIF('Math Scores'!$F$5:$HI$5,"Yes",'Math Scores'!$F$2:$HI$2)))</f>
        <v>#DIV/0!</v>
      </c>
      <c r="D22" s="78" t="e">
        <f>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v>#DIV/0!</v>
      </c>
      <c r="E22" s="78" t="e">
        <f t="shared" si="12"/>
        <v>#DIV/0!</v>
      </c>
      <c r="F22" s="36" t="e">
        <f t="shared" si="11"/>
        <v>#DIV/0!</v>
      </c>
      <c r="G22" s="87" t="e">
        <f>IF(OR(B22="",'Cover Sheet'!$AC$6=""),"",IF(('Cover Sheet'!$AC$6="2nd"),(VLOOKUP(ROUND((D22*100),0),Goals!$E$4:$H$104,2,TRUE)/100),IF(('Cover Sheet'!$AC$6="3rd"),(VLOOKUP(ROUND((D22*100),0),Goals!$E$4:$H$104,3,TRUE)/100),VLOOKUP(ROUND((D22*100),0),Goals!$E$4:$H$104,4,TRUE)/100)))</f>
        <v>#DIV/0!</v>
      </c>
      <c r="H22" s="143" t="str">
        <f>IF(COUNT('Math Scores'!$F23:$AC23)=0,"",SUMIF('Math Scores'!$F$6:$IC$6,H$4,'Math Scores'!$F23:$IC23))</f>
        <v/>
      </c>
      <c r="I22" s="143" t="str">
        <f>IF(COUNT('Math Scores'!$F23:$AC23)=0,"",SUMIF('Math Scores'!$F$6:$IC$6,I$4,'Math Scores'!$F23:$IC23))</f>
        <v/>
      </c>
      <c r="J22" s="143" t="str">
        <f>IF(COUNT('Math Scores'!$F23:$AC23)=0,"",SUMIF('Math Scores'!$F$6:$IC$6,J$4,'Math Scores'!$F23:$IC23))</f>
        <v/>
      </c>
      <c r="K22" s="143" t="str">
        <f>IF(COUNT('Math Scores'!$F23:$AC23)=0,"",SUMIF('Math Scores'!$F$6:$IC$6,K$4,'Math Scores'!$F23:$IC23))</f>
        <v/>
      </c>
      <c r="L22" s="143" t="str">
        <f>IF(COUNT('Math Scores'!$F23:$AC23)=0,"",SUMIF('Math Scores'!$F$6:$IC$6,L$4,'Math Scores'!$F23:$IC23))</f>
        <v/>
      </c>
      <c r="M22" s="143" t="str">
        <f>IF(COUNT('Math Scores'!$F23:$AC23)=0,"",SUMIF('Math Scores'!$F$6:$IC$6,M$4,'Math Scores'!$F23:$IC23))</f>
        <v/>
      </c>
      <c r="N22" s="143" t="str">
        <f>IF(COUNT('Math Scores'!$F23:$AC23)=0,"",SUMIF('Math Scores'!$F$6:$IC$6,N$4,'Math Scores'!$F23:$IC23))</f>
        <v/>
      </c>
      <c r="O22" s="143" t="str">
        <f>IF(COUNT('Math Scores'!$F23:$AC23)=0,"",SUMIF('Math Scores'!$F$6:$IC$6,O$4,'Math Scores'!$F23:$IC23))</f>
        <v/>
      </c>
      <c r="P22" s="143" t="str">
        <f>IF(COUNT('Math Scores'!$F23:$AC23)=0,"",SUMIF('Math Scores'!$F$6:$IC$6,P$4,'Math Scores'!$F23:$IC23))</f>
        <v/>
      </c>
      <c r="Q22" s="143" t="str">
        <f>IF(COUNT('Math Scores'!$F23:$AC23)=0,"",SUMIF('Math Scores'!$F$6:$IC$6,Q$4,'Math Scores'!$F23:$IC23))</f>
        <v/>
      </c>
      <c r="R22" s="143" t="str">
        <f>IF(COUNT('Math Scores'!$F23:$AC23)=0,"",SUMIF('Math Scores'!$F$6:$IC$6,R$4,'Math Scores'!$F23:$IC23))</f>
        <v/>
      </c>
      <c r="S22" s="143"/>
      <c r="T22" s="143"/>
      <c r="U22" s="143"/>
      <c r="V22" s="143"/>
      <c r="W22" s="143"/>
      <c r="X22" s="143" t="str">
        <f>IF(COUNT('Math Scores'!$AD23:$AZ23)=0,"",SUMIF('Math Scores'!$F$6:$IC$6,X$4,'Math Scores'!$F23:$IC23))</f>
        <v/>
      </c>
      <c r="Y22" s="143" t="str">
        <f>IF(COUNT('Math Scores'!$AD23:$AZ23)=0,"",SUMIF('Math Scores'!$F$6:$IC$6,Y$4,'Math Scores'!$F23:$IC23))</f>
        <v/>
      </c>
      <c r="Z22" s="143" t="str">
        <f>IF(COUNT('Math Scores'!$AD23:$AZ23)=0,"",SUMIF('Math Scores'!$F$6:$IC$6,Z$4,'Math Scores'!$F23:$IC23))</f>
        <v/>
      </c>
      <c r="AA22" s="143" t="str">
        <f>IF(COUNT('Math Scores'!$AD23:$AZ23)=0,"",SUMIF('Math Scores'!$F$6:$IC$6,AA$4,'Math Scores'!$F23:$IC23))</f>
        <v/>
      </c>
      <c r="AB22" s="143" t="str">
        <f>IF(COUNT('Math Scores'!$AD23:$AZ23)=0,"",SUMIF('Math Scores'!$F$6:$IC$6,AB$4,'Math Scores'!$F23:$IC23))</f>
        <v/>
      </c>
      <c r="AC22" s="143" t="str">
        <f>IF(COUNT('Math Scores'!$AD23:$AZ23)=0,"",SUMIF('Math Scores'!$F$6:$IC$6,AC$4,'Math Scores'!$F23:$IC23))</f>
        <v/>
      </c>
      <c r="AD22" s="143" t="str">
        <f>IF(COUNT('Math Scores'!$AD23:$AZ23)=0,"",SUMIF('Math Scores'!$F$6:$IC$6,AD$4,'Math Scores'!$F23:$IC23))</f>
        <v/>
      </c>
      <c r="AE22" s="143" t="str">
        <f>IF(COUNT('Math Scores'!$AD23:$AZ23)=0,"",SUMIF('Math Scores'!$F$6:$IC$6,AE$4,'Math Scores'!$F23:$IC23))</f>
        <v/>
      </c>
      <c r="AF22" s="143" t="str">
        <f>IF(COUNT('Math Scores'!$AD23:$AZ23)=0,"",SUMIF('Math Scores'!$F$6:$IC$6,AF$4,'Math Scores'!$F23:$IC23))</f>
        <v/>
      </c>
      <c r="AG22" s="143" t="str">
        <f>IF(COUNT('Math Scores'!$AD23:$AZ23)=0,"",SUMIF('Math Scores'!$F$6:$IC$6,AG$4,'Math Scores'!$F23:$IC23))</f>
        <v/>
      </c>
      <c r="AH22" s="143" t="str">
        <f>IF(COUNT('Math Scores'!$AD23:$AZ23)=0,"",SUMIF('Math Scores'!$F$6:$IC$6,AH$4,'Math Scores'!$F23:$IC23))</f>
        <v/>
      </c>
      <c r="AI22" s="143" t="str">
        <f>IF(COUNT('Math Scores'!$AD23:$AZ23)=0,"",SUMIF('Math Scores'!$F$6:$IC$6,AI$4,'Math Scores'!$F23:$IC23))</f>
        <v/>
      </c>
      <c r="AJ22" s="143" t="str">
        <f>IF(COUNT('Math Scores'!$BA23:$BY23)=0,"",SUMIF('Math Scores'!$F$6:$IC$6,AJ$4,'Math Scores'!$F23:$IC23))</f>
        <v/>
      </c>
      <c r="AK22" s="143" t="str">
        <f>IF(COUNT('Math Scores'!$BA23:$BY23)=0,"",SUMIF('Math Scores'!$F$6:$IC$6,AK$4,'Math Scores'!$F23:$IC23))</f>
        <v/>
      </c>
      <c r="AL22" s="143" t="str">
        <f>IF(COUNT('Math Scores'!$BA23:$BY23)=0,"",SUMIF('Math Scores'!$F$6:$IC$6,AL$4,'Math Scores'!$F23:$IC23))</f>
        <v/>
      </c>
      <c r="AM22" s="143" t="str">
        <f>IF(COUNT('Math Scores'!$BA23:$BY23)=0,"",SUMIF('Math Scores'!$F$6:$IC$6,AM$4,'Math Scores'!$F23:$IC23))</f>
        <v/>
      </c>
      <c r="AN22" s="143" t="str">
        <f>IF(COUNT('Math Scores'!$BA23:$BY23)=0,"",SUMIF('Math Scores'!$F$6:$IC$6,AN$4,'Math Scores'!$F23:$IC23))</f>
        <v/>
      </c>
      <c r="AO22" s="143" t="str">
        <f>IF(COUNT('Math Scores'!$BA23:$BY23)=0,"",SUMIF('Math Scores'!$F$6:$IC$6,AO$4,'Math Scores'!$F23:$IC23))</f>
        <v/>
      </c>
      <c r="AP22" s="143" t="str">
        <f>IF(COUNT('Math Scores'!$BA23:$BY23)=0,"",SUMIF('Math Scores'!$F$6:$IC$6,AP$4,'Math Scores'!$F23:$IC23))</f>
        <v/>
      </c>
      <c r="AQ22" s="143" t="str">
        <f>IF(COUNT('Math Scores'!$BA23:$BY23)=0,"",SUMIF('Math Scores'!$F$6:$IC$6,AQ$4,'Math Scores'!$F23:$IC23))</f>
        <v/>
      </c>
      <c r="AR22" s="143" t="str">
        <f>IF(COUNT('Math Scores'!$BA23:$BY23)=0,"",SUMIF('Math Scores'!$F$6:$IC$6,AR$4,'Math Scores'!$F23:$IC23))</f>
        <v/>
      </c>
      <c r="AS22" s="143" t="str">
        <f>IF(COUNT('Math Scores'!$BA23:$BY23)=0,"",SUMIF('Math Scores'!$F$6:$IC$6,AS$4,'Math Scores'!$F23:$IC23))</f>
        <v/>
      </c>
      <c r="AT22" s="143" t="str">
        <f>IF(COUNT('Math Scores'!$BA23:$BY23)=0,"",SUMIF('Math Scores'!$F$6:$IC$6,AT$4,'Math Scores'!$F23:$IC23))</f>
        <v/>
      </c>
      <c r="AU22" s="143" t="str">
        <f>IF(COUNT('Math Scores'!$BA23:$BY23)=0,"",SUMIF('Math Scores'!$F$6:$IC$6,AU$4,'Math Scores'!$F23:$IC23))</f>
        <v/>
      </c>
      <c r="AV22" s="143" t="str">
        <f>IF(COUNT('Math Scores'!$BA23:$BY23)=0,"",SUMIF('Math Scores'!$F$6:$IC$6,AV$4,'Math Scores'!$F23:$IC23))</f>
        <v/>
      </c>
      <c r="AW22" s="143" t="str">
        <f>IF(COUNT('Math Scores'!$BA23:$BY23)=0,"",SUMIF('Math Scores'!$F$6:$IC$6,AW$4,'Math Scores'!$F23:$IC23))</f>
        <v/>
      </c>
      <c r="AX22" s="143" t="str">
        <f>IF(COUNT('Math Scores'!$BZ23:$CW23)=0,"",SUMIF('Math Scores'!$F$6:$IC$6,AX$4,'Math Scores'!$F23:$IC23))</f>
        <v/>
      </c>
      <c r="AY22" s="143" t="str">
        <f>IF(COUNT('Math Scores'!$BZ23:$CW23)=0,"",SUMIF('Math Scores'!$F$6:$IC$6,AY$4,'Math Scores'!$F23:$IC23))</f>
        <v/>
      </c>
      <c r="AZ22" s="143" t="str">
        <f>IF(COUNT('Math Scores'!$BZ23:$CW23)=0,"",SUMIF('Math Scores'!$F$6:$IC$6,AZ$4,'Math Scores'!$F23:$IC23))</f>
        <v/>
      </c>
      <c r="BA22" s="143" t="str">
        <f>IF(COUNT('Math Scores'!$BZ23:$CW23)=0,"",SUMIF('Math Scores'!$F$6:$IC$6,BA$4,'Math Scores'!$F23:$IC23))</f>
        <v/>
      </c>
      <c r="BB22" s="143" t="str">
        <f>IF(COUNT('Math Scores'!$BZ23:$CW23)=0,"",SUMIF('Math Scores'!$F$6:$IC$6,BB$4,'Math Scores'!$F23:$IC23))</f>
        <v/>
      </c>
      <c r="BC22" s="143" t="str">
        <f>IF(COUNT('Math Scores'!$BZ23:$CW23)=0,"",SUMIF('Math Scores'!$F$6:$IC$6,BC$4,'Math Scores'!$F23:$IC23))</f>
        <v/>
      </c>
      <c r="BD22" s="143" t="str">
        <f>IF(COUNT('Math Scores'!$BZ23:$CW23)=0,"",SUMIF('Math Scores'!$F$6:$IC$6,BD$4,'Math Scores'!$F23:$IC23))</f>
        <v/>
      </c>
      <c r="BE22" s="143" t="str">
        <f>IF(COUNT('Math Scores'!$BZ23:$CW23)=0,"",SUMIF('Math Scores'!$F$6:$IC$6,BE$4,'Math Scores'!$F23:$IC23))</f>
        <v/>
      </c>
      <c r="BF22" s="143" t="str">
        <f>IF(COUNT('Math Scores'!$BZ23:$CW23)=0,"",SUMIF('Math Scores'!$F$6:$IC$6,BF$4,'Math Scores'!$F23:$IC23))</f>
        <v/>
      </c>
      <c r="BG22" s="143" t="str">
        <f>IF(COUNT('Math Scores'!$BZ23:$CW23)=0,"",SUMIF('Math Scores'!$F$6:$IC$6,BG$4,'Math Scores'!$F23:$IC23))</f>
        <v/>
      </c>
      <c r="BH22" s="143" t="str">
        <f>IF(COUNT('Math Scores'!$BZ23:$CW23)=0,"",SUMIF('Math Scores'!$F$6:$IC$6,BH$4,'Math Scores'!$F23:$IC23))</f>
        <v/>
      </c>
      <c r="BI22" s="143" t="str">
        <f>IF(COUNT('Math Scores'!$BZ23:$CW23)=0,"",SUMIF('Math Scores'!$F$6:$IC$6,BI$4,'Math Scores'!$F23:$IC23))</f>
        <v/>
      </c>
      <c r="BJ22" s="143" t="str">
        <f>IF(COUNT('Math Scores'!$BZ23:$CW23)=0,"",SUMIF('Math Scores'!$F$6:$IC$6,BJ$4,'Math Scores'!$F23:$IC23))</f>
        <v/>
      </c>
      <c r="BK22" s="143" t="str">
        <f>IF(COUNT('Math Scores'!$BZ23:$CW23)=0,"",SUMIF('Math Scores'!$F$6:$IC$6,BK$4,'Math Scores'!$F23:$IC23))</f>
        <v/>
      </c>
      <c r="BL22" s="143">
        <f>IF(COUNT('Math Scores'!$CX23:$DU23)=0,"",SUMIF('Math Scores'!$F$6:$IC$6,BL$4,'Math Scores'!$F23:$IC23))</f>
        <v>0</v>
      </c>
      <c r="BM22" s="143">
        <f>IF(COUNT('Math Scores'!$CX23:$DU23)=0,"",SUMIF('Math Scores'!$F$6:$IC$6,BM$4,'Math Scores'!$F23:$IC23))</f>
        <v>0</v>
      </c>
      <c r="BN22" s="143">
        <f>IF(COUNT('Math Scores'!$CX23:$DU23)=0,"",SUMIF('Math Scores'!$F$6:$IC$6,BN$4,'Math Scores'!$F23:$IC23))</f>
        <v>0</v>
      </c>
      <c r="BO22" s="143">
        <f>IF(COUNT('Math Scores'!$CX23:$DU23)=0,"",SUMIF('Math Scores'!$F$6:$IC$6,BO$4,'Math Scores'!$F23:$IC23))</f>
        <v>0</v>
      </c>
      <c r="BP22" s="143">
        <f>IF(COUNT('Math Scores'!$CX23:$DU23)=0,"",SUMIF('Math Scores'!$F$6:$IC$6,BP$4,'Math Scores'!$F23:$IC23))</f>
        <v>0</v>
      </c>
      <c r="BQ22" s="143">
        <f>IF(COUNT('Math Scores'!$CX23:$DU23)=0,"",SUMIF('Math Scores'!$F$6:$IC$6,BQ$4,'Math Scores'!$F23:$IC23))</f>
        <v>0</v>
      </c>
      <c r="BR22" s="143">
        <f>IF(COUNT('Math Scores'!$CX23:$DU23)=0,"",SUMIF('Math Scores'!$F$6:$IC$6,BR$4,'Math Scores'!$F23:$IC23))</f>
        <v>0</v>
      </c>
      <c r="BS22" s="143">
        <f>IF(COUNT('Math Scores'!$CX23:$DU23)=0,"",SUMIF('Math Scores'!$F$6:$IC$6,BS$4,'Math Scores'!$F23:$IC23))</f>
        <v>0</v>
      </c>
      <c r="BT22" s="143">
        <f>IF(COUNT('Math Scores'!$CX23:$DU23)=0,"",SUMIF('Math Scores'!$F$6:$IC$6,BT$4,'Math Scores'!$F23:$IC23))</f>
        <v>0</v>
      </c>
      <c r="BU22" s="143">
        <f>IF(COUNT('Math Scores'!$CX23:$DU23)=0,"",SUMIF('Math Scores'!$F$6:$IC$6,BU$4,'Math Scores'!$F23:$IC23))</f>
        <v>0</v>
      </c>
      <c r="BV22" s="143">
        <f>IF(COUNT('Math Scores'!$CX23:$DU23)=0,"",SUMIF('Math Scores'!$F$6:$IC$6,BV$4,'Math Scores'!$F23:$IC23))</f>
        <v>0</v>
      </c>
      <c r="BW22" s="143">
        <f>IF(COUNT('Math Scores'!$CX23:$DU23)=0,"",SUMIF('Math Scores'!$F$6:$IC$6,BW$4,'Math Scores'!$F23:$IC23))</f>
        <v>0</v>
      </c>
      <c r="BX22" s="143">
        <f>IF(COUNT('Math Scores'!$CX23:$DU23)=0,"",SUMIF('Math Scores'!$F$6:$IC$6,BX$4,'Math Scores'!$F23:$IC23))</f>
        <v>0</v>
      </c>
      <c r="BY22" s="143">
        <f>IF(COUNT('Math Scores'!$CX23:$DU23)=0,"",SUMIF('Math Scores'!$F$6:$IC$6,BY$4,'Math Scores'!$F23:$IC23))</f>
        <v>0</v>
      </c>
      <c r="BZ22" s="143">
        <f>IF(COUNT('Math Scores'!$CX23:$DU23)=0,"",SUMIF('Math Scores'!$F$6:$IC$6,BZ$4,'Math Scores'!$F23:$IC23))</f>
        <v>0</v>
      </c>
      <c r="CA22" s="143">
        <f>IF(COUNT('Math Scores'!$CX23:$DU23)=0,"",SUMIF('Math Scores'!$F$6:$IC$6,CA$4,'Math Scores'!$F23:$IC23))</f>
        <v>0</v>
      </c>
      <c r="CB22" s="143">
        <f>IF(COUNT('Math Scores'!$CX23:$DU23)=0,"",SUMIF('Math Scores'!$F$6:$IC$6,CB$4,'Math Scores'!$F23:$IC23))</f>
        <v>0</v>
      </c>
      <c r="CC22" s="143">
        <f>IF(COUNT('Math Scores'!$CX23:$DU23)=0,"",SUMIF('Math Scores'!$F$6:$IC$6,CC$4,'Math Scores'!$F23:$IC23))</f>
        <v>0</v>
      </c>
      <c r="CD22" s="143">
        <f>IF(COUNT('Math Scores'!$DV23:$EU23)=0,"",SUMIF('Math Scores'!$F$6:$IC$6,CD$4,'Math Scores'!$F23:$IC23))</f>
        <v>0</v>
      </c>
      <c r="CE22" s="143">
        <f>IF(COUNT('Math Scores'!$DV23:$EU23)=0,"",SUMIF('Math Scores'!$F$6:$IC$6,CE$4,'Math Scores'!$F23:$IC23))</f>
        <v>0</v>
      </c>
      <c r="CF22" s="143">
        <f>IF(COUNT('Math Scores'!$DV23:$EU23)=0,"",SUMIF('Math Scores'!$F$6:$IC$6,CF$4,'Math Scores'!$F23:$IC23))</f>
        <v>0</v>
      </c>
      <c r="CG22" s="143">
        <f>IF(COUNT('Math Scores'!$DV23:$EU23)=0,"",SUMIF('Math Scores'!$F$6:$IC$6,CG$4,'Math Scores'!$F23:$IC23))</f>
        <v>0</v>
      </c>
      <c r="CH22" s="143">
        <f>IF(COUNT('Math Scores'!$DV23:$EU23)=0,"",SUMIF('Math Scores'!$F$6:$IC$6,CH$4,'Math Scores'!$F23:$IC23))</f>
        <v>0</v>
      </c>
      <c r="CI22" s="143">
        <f>IF(COUNT('Math Scores'!$DV23:$EU23)=0,"",SUMIF('Math Scores'!$F$6:$IC$6,CI$4,'Math Scores'!$F23:$IC23))</f>
        <v>0</v>
      </c>
      <c r="CJ22" s="143">
        <f>IF(COUNT('Math Scores'!$DV23:$EU23)=0,"",SUMIF('Math Scores'!$F$6:$IC$6,CJ$4,'Math Scores'!$F23:$IC23))</f>
        <v>0</v>
      </c>
      <c r="CK22" s="143">
        <f>IF(COUNT('Math Scores'!$DV23:$EU23)=0,"",SUMIF('Math Scores'!$F$6:$IC$6,CK$4,'Math Scores'!$F23:$IC23))</f>
        <v>0</v>
      </c>
      <c r="CL22" s="143">
        <f>IF(COUNT('Math Scores'!$DV23:$EU23)=0,"",SUMIF('Math Scores'!$F$6:$IC$6,CL$4,'Math Scores'!$F23:$IC23))</f>
        <v>0</v>
      </c>
      <c r="CM22" s="143">
        <f>IF(COUNT('Math Scores'!$DV23:$EU23)=0,"",SUMIF('Math Scores'!$F$6:$IC$6,CM$4,'Math Scores'!$F23:$IC23))</f>
        <v>0</v>
      </c>
      <c r="CN22" s="143">
        <f>IF(COUNT('Math Scores'!$DV23:$EU23)=0,"",SUMIF('Math Scores'!$F$6:$IC$6,CN$4,'Math Scores'!$F23:$IC23))</f>
        <v>0</v>
      </c>
      <c r="CO22" s="143">
        <f>IF(COUNT('Math Scores'!$DV23:$EU23)=0,"",SUMIF('Math Scores'!$F$6:$IC$6,CO$4,'Math Scores'!$F23:$IC23))</f>
        <v>0</v>
      </c>
      <c r="CP22" s="143">
        <f>IF(COUNT('Math Scores'!$DV23:$EU23)=0,"",SUMIF('Math Scores'!$F$6:$IC$6,CP$4,'Math Scores'!$F23:$IC23))</f>
        <v>0</v>
      </c>
      <c r="CQ22" s="143">
        <f>IF(COUNT('Math Scores'!$DV23:$EU23)=0,"",SUMIF('Math Scores'!$F$6:$IC$6,CQ$4,'Math Scores'!$F23:$IC23))</f>
        <v>0</v>
      </c>
      <c r="CR22" s="143">
        <f>IF(COUNT('Math Scores'!$DV23:$EU23)=0,"",SUMIF('Math Scores'!$F$6:$IC$6,CR$4,'Math Scores'!$F23:$IC23))</f>
        <v>0</v>
      </c>
      <c r="CS22" s="143">
        <f>IF(COUNT('Math Scores'!$DV23:$EU23)=0,"",SUMIF('Math Scores'!$F$6:$IC$6,CS$4,'Math Scores'!$F23:$IC23))</f>
        <v>0</v>
      </c>
      <c r="CT22" s="143">
        <f>IF(COUNT('Math Scores'!$EV23:$FW23)=0,"",SUMIF('Math Scores'!$F$6:$IC$6,CT$4,'Math Scores'!$F23:$IC23))</f>
        <v>0</v>
      </c>
      <c r="CU22" s="143">
        <f>IF(COUNT('Math Scores'!$EV23:$FW23)=0,"",SUMIF('Math Scores'!$F$6:$IC$6,CU$4,'Math Scores'!$F23:$IC23))</f>
        <v>0</v>
      </c>
      <c r="CV22" s="143">
        <f>IF(COUNT('Math Scores'!$EV23:$FW23)=0,"",SUMIF('Math Scores'!$F$6:$IC$6,CV$4,'Math Scores'!$F23:$IC23))</f>
        <v>0</v>
      </c>
      <c r="CW22" s="143">
        <f>IF(COUNT('Math Scores'!$EV23:$FW23)=0,"",SUMIF('Math Scores'!$F$6:$IC$6,CW$4,'Math Scores'!$F23:$IC23))</f>
        <v>0</v>
      </c>
      <c r="CX22" s="143">
        <f>IF(COUNT('Math Scores'!$EV23:$FW23)=0,"",SUMIF('Math Scores'!$F$6:$IC$6,CX$4,'Math Scores'!$F23:$IC23))</f>
        <v>0</v>
      </c>
      <c r="CY22" s="143">
        <f>IF(COUNT('Math Scores'!$EV23:$FW23)=0,"",SUMIF('Math Scores'!$F$6:$IC$6,CY$4,'Math Scores'!$F23:$IC23))</f>
        <v>0</v>
      </c>
      <c r="CZ22" s="143">
        <f>IF(COUNT('Math Scores'!$EV23:$FW23)=0,"",SUMIF('Math Scores'!$F$6:$IC$6,CZ$4,'Math Scores'!$F23:$IC23))</f>
        <v>0</v>
      </c>
      <c r="DA22" s="143">
        <f>IF(COUNT('Math Scores'!$EV23:$FW23)=0,"",SUMIF('Math Scores'!$F$6:$IC$6,DA$4,'Math Scores'!$F23:$IC23))</f>
        <v>0</v>
      </c>
      <c r="DB22" s="143">
        <f>IF(COUNT('Math Scores'!$EV23:$FW23)=0,"",SUMIF('Math Scores'!$F$6:$IC$6,DB$4,'Math Scores'!$F23:$IC23))</f>
        <v>0</v>
      </c>
      <c r="DC22" s="143">
        <f>IF(COUNT('Math Scores'!$EV23:$FW23)=0,"",SUMIF('Math Scores'!$F$6:$IC$6,DC$4,'Math Scores'!$F23:$IC23))</f>
        <v>0</v>
      </c>
      <c r="DD22" s="143">
        <f>IF(COUNT('Math Scores'!$EV23:$FW23)=0,"",SUMIF('Math Scores'!$F$6:$IC$6,DD$4,'Math Scores'!$F23:$IC23))</f>
        <v>0</v>
      </c>
      <c r="DE22" s="143">
        <f>IF(COUNT('Math Scores'!$EV23:$FW23)=0,"",SUMIF('Math Scores'!$F$6:$IC$6,DE$4,'Math Scores'!$F23:$IC23))</f>
        <v>0</v>
      </c>
      <c r="DF22" s="143">
        <f>IF(COUNT('Math Scores'!$EV23:$FW23)=0,"",SUMIF('Math Scores'!$F$6:$IC$6,DF$4,'Math Scores'!$F23:$IC23))</f>
        <v>0</v>
      </c>
      <c r="DG22" s="143">
        <f>IF(COUNT('Math Scores'!$EV23:$FW23)=0,"",SUMIF('Math Scores'!$F$6:$IC$6,DG$4,'Math Scores'!$F23:$IC23))</f>
        <v>0</v>
      </c>
    </row>
    <row r="23" spans="1:111" x14ac:dyDescent="0.2">
      <c r="A23" s="35">
        <v>16</v>
      </c>
      <c r="B23" s="8" t="str">
        <f>'Math Scores'!B24</f>
        <v>K.Akshitha</v>
      </c>
      <c r="C23" s="127" t="e">
        <f>IF(COUNT('Math Scores'!F24:HI24)=0, "", (SUMIF('Math Scores'!$F$5:$HI$5,"Yes",'Math Scores'!F24:HI24)/SUMIF('Math Scores'!$F$5:$HI$5,"Yes",'Math Scores'!$F$2:$HI$2)))</f>
        <v>#DIV/0!</v>
      </c>
      <c r="D23" s="78" t="e">
        <f>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v>#DIV/0!</v>
      </c>
      <c r="E23" s="78" t="e">
        <f t="shared" si="12"/>
        <v>#DIV/0!</v>
      </c>
      <c r="F23" s="36" t="e">
        <f t="shared" si="11"/>
        <v>#DIV/0!</v>
      </c>
      <c r="G23" s="87" t="e">
        <f>IF(OR(B23="",'Cover Sheet'!$AC$6=""),"",IF(('Cover Sheet'!$AC$6="2nd"),(VLOOKUP(ROUND((D23*100),0),Goals!$E$4:$H$104,2,TRUE)/100),IF(('Cover Sheet'!$AC$6="3rd"),(VLOOKUP(ROUND((D23*100),0),Goals!$E$4:$H$104,3,TRUE)/100),VLOOKUP(ROUND((D23*100),0),Goals!$E$4:$H$104,4,TRUE)/100)))</f>
        <v>#DIV/0!</v>
      </c>
      <c r="H23" s="143" t="str">
        <f>IF(COUNT('Math Scores'!$F24:$AC24)=0,"",SUMIF('Math Scores'!$F$6:$IC$6,H$4,'Math Scores'!$F24:$IC24))</f>
        <v/>
      </c>
      <c r="I23" s="143" t="str">
        <f>IF(COUNT('Math Scores'!$F24:$AC24)=0,"",SUMIF('Math Scores'!$F$6:$IC$6,I$4,'Math Scores'!$F24:$IC24))</f>
        <v/>
      </c>
      <c r="J23" s="143" t="str">
        <f>IF(COUNT('Math Scores'!$F24:$AC24)=0,"",SUMIF('Math Scores'!$F$6:$IC$6,J$4,'Math Scores'!$F24:$IC24))</f>
        <v/>
      </c>
      <c r="K23" s="143" t="str">
        <f>IF(COUNT('Math Scores'!$F24:$AC24)=0,"",SUMIF('Math Scores'!$F$6:$IC$6,K$4,'Math Scores'!$F24:$IC24))</f>
        <v/>
      </c>
      <c r="L23" s="143" t="str">
        <f>IF(COUNT('Math Scores'!$F24:$AC24)=0,"",SUMIF('Math Scores'!$F$6:$IC$6,L$4,'Math Scores'!$F24:$IC24))</f>
        <v/>
      </c>
      <c r="M23" s="143" t="str">
        <f>IF(COUNT('Math Scores'!$F24:$AC24)=0,"",SUMIF('Math Scores'!$F$6:$IC$6,M$4,'Math Scores'!$F24:$IC24))</f>
        <v/>
      </c>
      <c r="N23" s="143" t="str">
        <f>IF(COUNT('Math Scores'!$F24:$AC24)=0,"",SUMIF('Math Scores'!$F$6:$IC$6,N$4,'Math Scores'!$F24:$IC24))</f>
        <v/>
      </c>
      <c r="O23" s="143" t="str">
        <f>IF(COUNT('Math Scores'!$F24:$AC24)=0,"",SUMIF('Math Scores'!$F$6:$IC$6,O$4,'Math Scores'!$F24:$IC24))</f>
        <v/>
      </c>
      <c r="P23" s="143" t="str">
        <f>IF(COUNT('Math Scores'!$F24:$AC24)=0,"",SUMIF('Math Scores'!$F$6:$IC$6,P$4,'Math Scores'!$F24:$IC24))</f>
        <v/>
      </c>
      <c r="Q23" s="143" t="str">
        <f>IF(COUNT('Math Scores'!$F24:$AC24)=0,"",SUMIF('Math Scores'!$F$6:$IC$6,Q$4,'Math Scores'!$F24:$IC24))</f>
        <v/>
      </c>
      <c r="R23" s="143" t="str">
        <f>IF(COUNT('Math Scores'!$F24:$AC24)=0,"",SUMIF('Math Scores'!$F$6:$IC$6,R$4,'Math Scores'!$F24:$IC24))</f>
        <v/>
      </c>
      <c r="S23" s="143"/>
      <c r="T23" s="143"/>
      <c r="U23" s="143"/>
      <c r="V23" s="143"/>
      <c r="W23" s="143"/>
      <c r="X23" s="143" t="str">
        <f>IF(COUNT('Math Scores'!$AD24:$AZ24)=0,"",SUMIF('Math Scores'!$F$6:$IC$6,X$4,'Math Scores'!$F24:$IC24))</f>
        <v/>
      </c>
      <c r="Y23" s="143" t="str">
        <f>IF(COUNT('Math Scores'!$AD24:$AZ24)=0,"",SUMIF('Math Scores'!$F$6:$IC$6,Y$4,'Math Scores'!$F24:$IC24))</f>
        <v/>
      </c>
      <c r="Z23" s="143" t="str">
        <f>IF(COUNT('Math Scores'!$AD24:$AZ24)=0,"",SUMIF('Math Scores'!$F$6:$IC$6,Z$4,'Math Scores'!$F24:$IC24))</f>
        <v/>
      </c>
      <c r="AA23" s="143" t="str">
        <f>IF(COUNT('Math Scores'!$AD24:$AZ24)=0,"",SUMIF('Math Scores'!$F$6:$IC$6,AA$4,'Math Scores'!$F24:$IC24))</f>
        <v/>
      </c>
      <c r="AB23" s="143" t="str">
        <f>IF(COUNT('Math Scores'!$AD24:$AZ24)=0,"",SUMIF('Math Scores'!$F$6:$IC$6,AB$4,'Math Scores'!$F24:$IC24))</f>
        <v/>
      </c>
      <c r="AC23" s="143" t="str">
        <f>IF(COUNT('Math Scores'!$AD24:$AZ24)=0,"",SUMIF('Math Scores'!$F$6:$IC$6,AC$4,'Math Scores'!$F24:$IC24))</f>
        <v/>
      </c>
      <c r="AD23" s="143" t="str">
        <f>IF(COUNT('Math Scores'!$AD24:$AZ24)=0,"",SUMIF('Math Scores'!$F$6:$IC$6,AD$4,'Math Scores'!$F24:$IC24))</f>
        <v/>
      </c>
      <c r="AE23" s="143" t="str">
        <f>IF(COUNT('Math Scores'!$AD24:$AZ24)=0,"",SUMIF('Math Scores'!$F$6:$IC$6,AE$4,'Math Scores'!$F24:$IC24))</f>
        <v/>
      </c>
      <c r="AF23" s="143" t="str">
        <f>IF(COUNT('Math Scores'!$AD24:$AZ24)=0,"",SUMIF('Math Scores'!$F$6:$IC$6,AF$4,'Math Scores'!$F24:$IC24))</f>
        <v/>
      </c>
      <c r="AG23" s="143" t="str">
        <f>IF(COUNT('Math Scores'!$AD24:$AZ24)=0,"",SUMIF('Math Scores'!$F$6:$IC$6,AG$4,'Math Scores'!$F24:$IC24))</f>
        <v/>
      </c>
      <c r="AH23" s="143" t="str">
        <f>IF(COUNT('Math Scores'!$AD24:$AZ24)=0,"",SUMIF('Math Scores'!$F$6:$IC$6,AH$4,'Math Scores'!$F24:$IC24))</f>
        <v/>
      </c>
      <c r="AI23" s="143" t="str">
        <f>IF(COUNT('Math Scores'!$AD24:$AZ24)=0,"",SUMIF('Math Scores'!$F$6:$IC$6,AI$4,'Math Scores'!$F24:$IC24))</f>
        <v/>
      </c>
      <c r="AJ23" s="143" t="str">
        <f>IF(COUNT('Math Scores'!$BA24:$BY24)=0,"",SUMIF('Math Scores'!$F$6:$IC$6,AJ$4,'Math Scores'!$F24:$IC24))</f>
        <v/>
      </c>
      <c r="AK23" s="143" t="str">
        <f>IF(COUNT('Math Scores'!$BA24:$BY24)=0,"",SUMIF('Math Scores'!$F$6:$IC$6,AK$4,'Math Scores'!$F24:$IC24))</f>
        <v/>
      </c>
      <c r="AL23" s="143" t="str">
        <f>IF(COUNT('Math Scores'!$BA24:$BY24)=0,"",SUMIF('Math Scores'!$F$6:$IC$6,AL$4,'Math Scores'!$F24:$IC24))</f>
        <v/>
      </c>
      <c r="AM23" s="143" t="str">
        <f>IF(COUNT('Math Scores'!$BA24:$BY24)=0,"",SUMIF('Math Scores'!$F$6:$IC$6,AM$4,'Math Scores'!$F24:$IC24))</f>
        <v/>
      </c>
      <c r="AN23" s="143" t="str">
        <f>IF(COUNT('Math Scores'!$BA24:$BY24)=0,"",SUMIF('Math Scores'!$F$6:$IC$6,AN$4,'Math Scores'!$F24:$IC24))</f>
        <v/>
      </c>
      <c r="AO23" s="143" t="str">
        <f>IF(COUNT('Math Scores'!$BA24:$BY24)=0,"",SUMIF('Math Scores'!$F$6:$IC$6,AO$4,'Math Scores'!$F24:$IC24))</f>
        <v/>
      </c>
      <c r="AP23" s="143" t="str">
        <f>IF(COUNT('Math Scores'!$BA24:$BY24)=0,"",SUMIF('Math Scores'!$F$6:$IC$6,AP$4,'Math Scores'!$F24:$IC24))</f>
        <v/>
      </c>
      <c r="AQ23" s="143" t="str">
        <f>IF(COUNT('Math Scores'!$BA24:$BY24)=0,"",SUMIF('Math Scores'!$F$6:$IC$6,AQ$4,'Math Scores'!$F24:$IC24))</f>
        <v/>
      </c>
      <c r="AR23" s="143" t="str">
        <f>IF(COUNT('Math Scores'!$BA24:$BY24)=0,"",SUMIF('Math Scores'!$F$6:$IC$6,AR$4,'Math Scores'!$F24:$IC24))</f>
        <v/>
      </c>
      <c r="AS23" s="143" t="str">
        <f>IF(COUNT('Math Scores'!$BA24:$BY24)=0,"",SUMIF('Math Scores'!$F$6:$IC$6,AS$4,'Math Scores'!$F24:$IC24))</f>
        <v/>
      </c>
      <c r="AT23" s="143" t="str">
        <f>IF(COUNT('Math Scores'!$BA24:$BY24)=0,"",SUMIF('Math Scores'!$F$6:$IC$6,AT$4,'Math Scores'!$F24:$IC24))</f>
        <v/>
      </c>
      <c r="AU23" s="143" t="str">
        <f>IF(COUNT('Math Scores'!$BA24:$BY24)=0,"",SUMIF('Math Scores'!$F$6:$IC$6,AU$4,'Math Scores'!$F24:$IC24))</f>
        <v/>
      </c>
      <c r="AV23" s="143" t="str">
        <f>IF(COUNT('Math Scores'!$BA24:$BY24)=0,"",SUMIF('Math Scores'!$F$6:$IC$6,AV$4,'Math Scores'!$F24:$IC24))</f>
        <v/>
      </c>
      <c r="AW23" s="143" t="str">
        <f>IF(COUNT('Math Scores'!$BA24:$BY24)=0,"",SUMIF('Math Scores'!$F$6:$IC$6,AW$4,'Math Scores'!$F24:$IC24))</f>
        <v/>
      </c>
      <c r="AX23" s="143" t="str">
        <f>IF(COUNT('Math Scores'!$BZ24:$CW24)=0,"",SUMIF('Math Scores'!$F$6:$IC$6,AX$4,'Math Scores'!$F24:$IC24))</f>
        <v/>
      </c>
      <c r="AY23" s="143" t="str">
        <f>IF(COUNT('Math Scores'!$BZ24:$CW24)=0,"",SUMIF('Math Scores'!$F$6:$IC$6,AY$4,'Math Scores'!$F24:$IC24))</f>
        <v/>
      </c>
      <c r="AZ23" s="143" t="str">
        <f>IF(COUNT('Math Scores'!$BZ24:$CW24)=0,"",SUMIF('Math Scores'!$F$6:$IC$6,AZ$4,'Math Scores'!$F24:$IC24))</f>
        <v/>
      </c>
      <c r="BA23" s="143" t="str">
        <f>IF(COUNT('Math Scores'!$BZ24:$CW24)=0,"",SUMIF('Math Scores'!$F$6:$IC$6,BA$4,'Math Scores'!$F24:$IC24))</f>
        <v/>
      </c>
      <c r="BB23" s="143" t="str">
        <f>IF(COUNT('Math Scores'!$BZ24:$CW24)=0,"",SUMIF('Math Scores'!$F$6:$IC$6,BB$4,'Math Scores'!$F24:$IC24))</f>
        <v/>
      </c>
      <c r="BC23" s="143" t="str">
        <f>IF(COUNT('Math Scores'!$BZ24:$CW24)=0,"",SUMIF('Math Scores'!$F$6:$IC$6,BC$4,'Math Scores'!$F24:$IC24))</f>
        <v/>
      </c>
      <c r="BD23" s="143" t="str">
        <f>IF(COUNT('Math Scores'!$BZ24:$CW24)=0,"",SUMIF('Math Scores'!$F$6:$IC$6,BD$4,'Math Scores'!$F24:$IC24))</f>
        <v/>
      </c>
      <c r="BE23" s="143" t="str">
        <f>IF(COUNT('Math Scores'!$BZ24:$CW24)=0,"",SUMIF('Math Scores'!$F$6:$IC$6,BE$4,'Math Scores'!$F24:$IC24))</f>
        <v/>
      </c>
      <c r="BF23" s="143" t="str">
        <f>IF(COUNT('Math Scores'!$BZ24:$CW24)=0,"",SUMIF('Math Scores'!$F$6:$IC$6,BF$4,'Math Scores'!$F24:$IC24))</f>
        <v/>
      </c>
      <c r="BG23" s="143" t="str">
        <f>IF(COUNT('Math Scores'!$BZ24:$CW24)=0,"",SUMIF('Math Scores'!$F$6:$IC$6,BG$4,'Math Scores'!$F24:$IC24))</f>
        <v/>
      </c>
      <c r="BH23" s="143" t="str">
        <f>IF(COUNT('Math Scores'!$BZ24:$CW24)=0,"",SUMIF('Math Scores'!$F$6:$IC$6,BH$4,'Math Scores'!$F24:$IC24))</f>
        <v/>
      </c>
      <c r="BI23" s="143" t="str">
        <f>IF(COUNT('Math Scores'!$BZ24:$CW24)=0,"",SUMIF('Math Scores'!$F$6:$IC$6,BI$4,'Math Scores'!$F24:$IC24))</f>
        <v/>
      </c>
      <c r="BJ23" s="143" t="str">
        <f>IF(COUNT('Math Scores'!$BZ24:$CW24)=0,"",SUMIF('Math Scores'!$F$6:$IC$6,BJ$4,'Math Scores'!$F24:$IC24))</f>
        <v/>
      </c>
      <c r="BK23" s="143" t="str">
        <f>IF(COUNT('Math Scores'!$BZ24:$CW24)=0,"",SUMIF('Math Scores'!$F$6:$IC$6,BK$4,'Math Scores'!$F24:$IC24))</f>
        <v/>
      </c>
      <c r="BL23" s="143">
        <f>IF(COUNT('Math Scores'!$CX24:$DU24)=0,"",SUMIF('Math Scores'!$F$6:$IC$6,BL$4,'Math Scores'!$F24:$IC24))</f>
        <v>0</v>
      </c>
      <c r="BM23" s="143">
        <f>IF(COUNT('Math Scores'!$CX24:$DU24)=0,"",SUMIF('Math Scores'!$F$6:$IC$6,BM$4,'Math Scores'!$F24:$IC24))</f>
        <v>0</v>
      </c>
      <c r="BN23" s="143">
        <f>IF(COUNT('Math Scores'!$CX24:$DU24)=0,"",SUMIF('Math Scores'!$F$6:$IC$6,BN$4,'Math Scores'!$F24:$IC24))</f>
        <v>0</v>
      </c>
      <c r="BO23" s="143">
        <f>IF(COUNT('Math Scores'!$CX24:$DU24)=0,"",SUMIF('Math Scores'!$F$6:$IC$6,BO$4,'Math Scores'!$F24:$IC24))</f>
        <v>0</v>
      </c>
      <c r="BP23" s="143">
        <f>IF(COUNT('Math Scores'!$CX24:$DU24)=0,"",SUMIF('Math Scores'!$F$6:$IC$6,BP$4,'Math Scores'!$F24:$IC24))</f>
        <v>0</v>
      </c>
      <c r="BQ23" s="143">
        <f>IF(COUNT('Math Scores'!$CX24:$DU24)=0,"",SUMIF('Math Scores'!$F$6:$IC$6,BQ$4,'Math Scores'!$F24:$IC24))</f>
        <v>0</v>
      </c>
      <c r="BR23" s="143">
        <f>IF(COUNT('Math Scores'!$CX24:$DU24)=0,"",SUMIF('Math Scores'!$F$6:$IC$6,BR$4,'Math Scores'!$F24:$IC24))</f>
        <v>0</v>
      </c>
      <c r="BS23" s="143">
        <f>IF(COUNT('Math Scores'!$CX24:$DU24)=0,"",SUMIF('Math Scores'!$F$6:$IC$6,BS$4,'Math Scores'!$F24:$IC24))</f>
        <v>0</v>
      </c>
      <c r="BT23" s="143">
        <f>IF(COUNT('Math Scores'!$CX24:$DU24)=0,"",SUMIF('Math Scores'!$F$6:$IC$6,BT$4,'Math Scores'!$F24:$IC24))</f>
        <v>0</v>
      </c>
      <c r="BU23" s="143">
        <f>IF(COUNT('Math Scores'!$CX24:$DU24)=0,"",SUMIF('Math Scores'!$F$6:$IC$6,BU$4,'Math Scores'!$F24:$IC24))</f>
        <v>0</v>
      </c>
      <c r="BV23" s="143">
        <f>IF(COUNT('Math Scores'!$CX24:$DU24)=0,"",SUMIF('Math Scores'!$F$6:$IC$6,BV$4,'Math Scores'!$F24:$IC24))</f>
        <v>0</v>
      </c>
      <c r="BW23" s="143">
        <f>IF(COUNT('Math Scores'!$CX24:$DU24)=0,"",SUMIF('Math Scores'!$F$6:$IC$6,BW$4,'Math Scores'!$F24:$IC24))</f>
        <v>0</v>
      </c>
      <c r="BX23" s="143">
        <f>IF(COUNT('Math Scores'!$CX24:$DU24)=0,"",SUMIF('Math Scores'!$F$6:$IC$6,BX$4,'Math Scores'!$F24:$IC24))</f>
        <v>0</v>
      </c>
      <c r="BY23" s="143">
        <f>IF(COUNT('Math Scores'!$CX24:$DU24)=0,"",SUMIF('Math Scores'!$F$6:$IC$6,BY$4,'Math Scores'!$F24:$IC24))</f>
        <v>0</v>
      </c>
      <c r="BZ23" s="143">
        <f>IF(COUNT('Math Scores'!$CX24:$DU24)=0,"",SUMIF('Math Scores'!$F$6:$IC$6,BZ$4,'Math Scores'!$F24:$IC24))</f>
        <v>0</v>
      </c>
      <c r="CA23" s="143">
        <f>IF(COUNT('Math Scores'!$CX24:$DU24)=0,"",SUMIF('Math Scores'!$F$6:$IC$6,CA$4,'Math Scores'!$F24:$IC24))</f>
        <v>0</v>
      </c>
      <c r="CB23" s="143">
        <f>IF(COUNT('Math Scores'!$CX24:$DU24)=0,"",SUMIF('Math Scores'!$F$6:$IC$6,CB$4,'Math Scores'!$F24:$IC24))</f>
        <v>0</v>
      </c>
      <c r="CC23" s="143">
        <f>IF(COUNT('Math Scores'!$CX24:$DU24)=0,"",SUMIF('Math Scores'!$F$6:$IC$6,CC$4,'Math Scores'!$F24:$IC24))</f>
        <v>0</v>
      </c>
      <c r="CD23" s="143">
        <f>IF(COUNT('Math Scores'!$DV24:$EU24)=0,"",SUMIF('Math Scores'!$F$6:$IC$6,CD$4,'Math Scores'!$F24:$IC24))</f>
        <v>0</v>
      </c>
      <c r="CE23" s="143">
        <f>IF(COUNT('Math Scores'!$DV24:$EU24)=0,"",SUMIF('Math Scores'!$F$6:$IC$6,CE$4,'Math Scores'!$F24:$IC24))</f>
        <v>0</v>
      </c>
      <c r="CF23" s="143">
        <f>IF(COUNT('Math Scores'!$DV24:$EU24)=0,"",SUMIF('Math Scores'!$F$6:$IC$6,CF$4,'Math Scores'!$F24:$IC24))</f>
        <v>0</v>
      </c>
      <c r="CG23" s="143">
        <f>IF(COUNT('Math Scores'!$DV24:$EU24)=0,"",SUMIF('Math Scores'!$F$6:$IC$6,CG$4,'Math Scores'!$F24:$IC24))</f>
        <v>0</v>
      </c>
      <c r="CH23" s="143">
        <f>IF(COUNT('Math Scores'!$DV24:$EU24)=0,"",SUMIF('Math Scores'!$F$6:$IC$6,CH$4,'Math Scores'!$F24:$IC24))</f>
        <v>0</v>
      </c>
      <c r="CI23" s="143">
        <f>IF(COUNT('Math Scores'!$DV24:$EU24)=0,"",SUMIF('Math Scores'!$F$6:$IC$6,CI$4,'Math Scores'!$F24:$IC24))</f>
        <v>0</v>
      </c>
      <c r="CJ23" s="143">
        <f>IF(COUNT('Math Scores'!$DV24:$EU24)=0,"",SUMIF('Math Scores'!$F$6:$IC$6,CJ$4,'Math Scores'!$F24:$IC24))</f>
        <v>0</v>
      </c>
      <c r="CK23" s="143">
        <f>IF(COUNT('Math Scores'!$DV24:$EU24)=0,"",SUMIF('Math Scores'!$F$6:$IC$6,CK$4,'Math Scores'!$F24:$IC24))</f>
        <v>0</v>
      </c>
      <c r="CL23" s="143">
        <f>IF(COUNT('Math Scores'!$DV24:$EU24)=0,"",SUMIF('Math Scores'!$F$6:$IC$6,CL$4,'Math Scores'!$F24:$IC24))</f>
        <v>0</v>
      </c>
      <c r="CM23" s="143">
        <f>IF(COUNT('Math Scores'!$DV24:$EU24)=0,"",SUMIF('Math Scores'!$F$6:$IC$6,CM$4,'Math Scores'!$F24:$IC24))</f>
        <v>0</v>
      </c>
      <c r="CN23" s="143">
        <f>IF(COUNT('Math Scores'!$DV24:$EU24)=0,"",SUMIF('Math Scores'!$F$6:$IC$6,CN$4,'Math Scores'!$F24:$IC24))</f>
        <v>0</v>
      </c>
      <c r="CO23" s="143">
        <f>IF(COUNT('Math Scores'!$DV24:$EU24)=0,"",SUMIF('Math Scores'!$F$6:$IC$6,CO$4,'Math Scores'!$F24:$IC24))</f>
        <v>0</v>
      </c>
      <c r="CP23" s="143">
        <f>IF(COUNT('Math Scores'!$DV24:$EU24)=0,"",SUMIF('Math Scores'!$F$6:$IC$6,CP$4,'Math Scores'!$F24:$IC24))</f>
        <v>0</v>
      </c>
      <c r="CQ23" s="143">
        <f>IF(COUNT('Math Scores'!$DV24:$EU24)=0,"",SUMIF('Math Scores'!$F$6:$IC$6,CQ$4,'Math Scores'!$F24:$IC24))</f>
        <v>0</v>
      </c>
      <c r="CR23" s="143">
        <f>IF(COUNT('Math Scores'!$DV24:$EU24)=0,"",SUMIF('Math Scores'!$F$6:$IC$6,CR$4,'Math Scores'!$F24:$IC24))</f>
        <v>0</v>
      </c>
      <c r="CS23" s="143">
        <f>IF(COUNT('Math Scores'!$DV24:$EU24)=0,"",SUMIF('Math Scores'!$F$6:$IC$6,CS$4,'Math Scores'!$F24:$IC24))</f>
        <v>0</v>
      </c>
      <c r="CT23" s="143">
        <f>IF(COUNT('Math Scores'!$EV24:$FW24)=0,"",SUMIF('Math Scores'!$F$6:$IC$6,CT$4,'Math Scores'!$F24:$IC24))</f>
        <v>0</v>
      </c>
      <c r="CU23" s="143">
        <f>IF(COUNT('Math Scores'!$EV24:$FW24)=0,"",SUMIF('Math Scores'!$F$6:$IC$6,CU$4,'Math Scores'!$F24:$IC24))</f>
        <v>0</v>
      </c>
      <c r="CV23" s="143">
        <f>IF(COUNT('Math Scores'!$EV24:$FW24)=0,"",SUMIF('Math Scores'!$F$6:$IC$6,CV$4,'Math Scores'!$F24:$IC24))</f>
        <v>0</v>
      </c>
      <c r="CW23" s="143">
        <f>IF(COUNT('Math Scores'!$EV24:$FW24)=0,"",SUMIF('Math Scores'!$F$6:$IC$6,CW$4,'Math Scores'!$F24:$IC24))</f>
        <v>0</v>
      </c>
      <c r="CX23" s="143">
        <f>IF(COUNT('Math Scores'!$EV24:$FW24)=0,"",SUMIF('Math Scores'!$F$6:$IC$6,CX$4,'Math Scores'!$F24:$IC24))</f>
        <v>0</v>
      </c>
      <c r="CY23" s="143">
        <f>IF(COUNT('Math Scores'!$EV24:$FW24)=0,"",SUMIF('Math Scores'!$F$6:$IC$6,CY$4,'Math Scores'!$F24:$IC24))</f>
        <v>0</v>
      </c>
      <c r="CZ23" s="143">
        <f>IF(COUNT('Math Scores'!$EV24:$FW24)=0,"",SUMIF('Math Scores'!$F$6:$IC$6,CZ$4,'Math Scores'!$F24:$IC24))</f>
        <v>0</v>
      </c>
      <c r="DA23" s="143">
        <f>IF(COUNT('Math Scores'!$EV24:$FW24)=0,"",SUMIF('Math Scores'!$F$6:$IC$6,DA$4,'Math Scores'!$F24:$IC24))</f>
        <v>0</v>
      </c>
      <c r="DB23" s="143">
        <f>IF(COUNT('Math Scores'!$EV24:$FW24)=0,"",SUMIF('Math Scores'!$F$6:$IC$6,DB$4,'Math Scores'!$F24:$IC24))</f>
        <v>0</v>
      </c>
      <c r="DC23" s="143">
        <f>IF(COUNT('Math Scores'!$EV24:$FW24)=0,"",SUMIF('Math Scores'!$F$6:$IC$6,DC$4,'Math Scores'!$F24:$IC24))</f>
        <v>0</v>
      </c>
      <c r="DD23" s="143">
        <f>IF(COUNT('Math Scores'!$EV24:$FW24)=0,"",SUMIF('Math Scores'!$F$6:$IC$6,DD$4,'Math Scores'!$F24:$IC24))</f>
        <v>0</v>
      </c>
      <c r="DE23" s="143">
        <f>IF(COUNT('Math Scores'!$EV24:$FW24)=0,"",SUMIF('Math Scores'!$F$6:$IC$6,DE$4,'Math Scores'!$F24:$IC24))</f>
        <v>0</v>
      </c>
      <c r="DF23" s="143">
        <f>IF(COUNT('Math Scores'!$EV24:$FW24)=0,"",SUMIF('Math Scores'!$F$6:$IC$6,DF$4,'Math Scores'!$F24:$IC24))</f>
        <v>0</v>
      </c>
      <c r="DG23" s="143">
        <f>IF(COUNT('Math Scores'!$EV24:$FW24)=0,"",SUMIF('Math Scores'!$F$6:$IC$6,DG$4,'Math Scores'!$F24:$IC24))</f>
        <v>0</v>
      </c>
    </row>
    <row r="24" spans="1:111" x14ac:dyDescent="0.2">
      <c r="A24" s="35">
        <v>17</v>
      </c>
      <c r="B24" s="8" t="str">
        <f>'Math Scores'!B25</f>
        <v>S. Payal</v>
      </c>
      <c r="C24" s="127" t="e">
        <f>IF(COUNT('Math Scores'!F25:HI25)=0, "", (SUMIF('Math Scores'!$F$5:$HI$5,"Yes",'Math Scores'!F25:HI25)/SUMIF('Math Scores'!$F$5:$HI$5,"Yes",'Math Scores'!$F$2:$HI$2)))</f>
        <v>#DIV/0!</v>
      </c>
      <c r="D24" s="78" t="e">
        <f>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v>#DIV/0!</v>
      </c>
      <c r="E24" s="78" t="e">
        <f t="shared" si="12"/>
        <v>#DIV/0!</v>
      </c>
      <c r="F24" s="36" t="e">
        <f t="shared" si="11"/>
        <v>#DIV/0!</v>
      </c>
      <c r="G24" s="87" t="e">
        <f>IF(OR(B24="",'Cover Sheet'!$AC$6=""),"",IF(('Cover Sheet'!$AC$6="2nd"),(VLOOKUP(ROUND((D24*100),0),Goals!$E$4:$H$104,2,TRUE)/100),IF(('Cover Sheet'!$AC$6="3rd"),(VLOOKUP(ROUND((D24*100),0),Goals!$E$4:$H$104,3,TRUE)/100),VLOOKUP(ROUND((D24*100),0),Goals!$E$4:$H$104,4,TRUE)/100)))</f>
        <v>#DIV/0!</v>
      </c>
      <c r="H24" s="143" t="str">
        <f>IF(COUNT('Math Scores'!$F25:$AC25)=0,"",SUMIF('Math Scores'!$F$6:$IC$6,H$4,'Math Scores'!$F25:$IC25))</f>
        <v/>
      </c>
      <c r="I24" s="143" t="str">
        <f>IF(COUNT('Math Scores'!$F25:$AC25)=0,"",SUMIF('Math Scores'!$F$6:$IC$6,I$4,'Math Scores'!$F25:$IC25))</f>
        <v/>
      </c>
      <c r="J24" s="143" t="str">
        <f>IF(COUNT('Math Scores'!$F25:$AC25)=0,"",SUMIF('Math Scores'!$F$6:$IC$6,J$4,'Math Scores'!$F25:$IC25))</f>
        <v/>
      </c>
      <c r="K24" s="143" t="str">
        <f>IF(COUNT('Math Scores'!$F25:$AC25)=0,"",SUMIF('Math Scores'!$F$6:$IC$6,K$4,'Math Scores'!$F25:$IC25))</f>
        <v/>
      </c>
      <c r="L24" s="143" t="str">
        <f>IF(COUNT('Math Scores'!$F25:$AC25)=0,"",SUMIF('Math Scores'!$F$6:$IC$6,L$4,'Math Scores'!$F25:$IC25))</f>
        <v/>
      </c>
      <c r="M24" s="143" t="str">
        <f>IF(COUNT('Math Scores'!$F25:$AC25)=0,"",SUMIF('Math Scores'!$F$6:$IC$6,M$4,'Math Scores'!$F25:$IC25))</f>
        <v/>
      </c>
      <c r="N24" s="143" t="str">
        <f>IF(COUNT('Math Scores'!$F25:$AC25)=0,"",SUMIF('Math Scores'!$F$6:$IC$6,N$4,'Math Scores'!$F25:$IC25))</f>
        <v/>
      </c>
      <c r="O24" s="143" t="str">
        <f>IF(COUNT('Math Scores'!$F25:$AC25)=0,"",SUMIF('Math Scores'!$F$6:$IC$6,O$4,'Math Scores'!$F25:$IC25))</f>
        <v/>
      </c>
      <c r="P24" s="143" t="str">
        <f>IF(COUNT('Math Scores'!$F25:$AC25)=0,"",SUMIF('Math Scores'!$F$6:$IC$6,P$4,'Math Scores'!$F25:$IC25))</f>
        <v/>
      </c>
      <c r="Q24" s="143" t="str">
        <f>IF(COUNT('Math Scores'!$F25:$AC25)=0,"",SUMIF('Math Scores'!$F$6:$IC$6,Q$4,'Math Scores'!$F25:$IC25))</f>
        <v/>
      </c>
      <c r="R24" s="143" t="str">
        <f>IF(COUNT('Math Scores'!$F25:$AC25)=0,"",SUMIF('Math Scores'!$F$6:$IC$6,R$4,'Math Scores'!$F25:$IC25))</f>
        <v/>
      </c>
      <c r="S24" s="143"/>
      <c r="T24" s="143"/>
      <c r="U24" s="143"/>
      <c r="V24" s="143"/>
      <c r="W24" s="143"/>
      <c r="X24" s="143" t="str">
        <f>IF(COUNT('Math Scores'!$AD25:$AZ25)=0,"",SUMIF('Math Scores'!$F$6:$IC$6,X$4,'Math Scores'!$F25:$IC25))</f>
        <v/>
      </c>
      <c r="Y24" s="143" t="str">
        <f>IF(COUNT('Math Scores'!$AD25:$AZ25)=0,"",SUMIF('Math Scores'!$F$6:$IC$6,Y$4,'Math Scores'!$F25:$IC25))</f>
        <v/>
      </c>
      <c r="Z24" s="143" t="str">
        <f>IF(COUNT('Math Scores'!$AD25:$AZ25)=0,"",SUMIF('Math Scores'!$F$6:$IC$6,Z$4,'Math Scores'!$F25:$IC25))</f>
        <v/>
      </c>
      <c r="AA24" s="143" t="str">
        <f>IF(COUNT('Math Scores'!$AD25:$AZ25)=0,"",SUMIF('Math Scores'!$F$6:$IC$6,AA$4,'Math Scores'!$F25:$IC25))</f>
        <v/>
      </c>
      <c r="AB24" s="143" t="str">
        <f>IF(COUNT('Math Scores'!$AD25:$AZ25)=0,"",SUMIF('Math Scores'!$F$6:$IC$6,AB$4,'Math Scores'!$F25:$IC25))</f>
        <v/>
      </c>
      <c r="AC24" s="143" t="str">
        <f>IF(COUNT('Math Scores'!$AD25:$AZ25)=0,"",SUMIF('Math Scores'!$F$6:$IC$6,AC$4,'Math Scores'!$F25:$IC25))</f>
        <v/>
      </c>
      <c r="AD24" s="143" t="str">
        <f>IF(COUNT('Math Scores'!$AD25:$AZ25)=0,"",SUMIF('Math Scores'!$F$6:$IC$6,AD$4,'Math Scores'!$F25:$IC25))</f>
        <v/>
      </c>
      <c r="AE24" s="143" t="str">
        <f>IF(COUNT('Math Scores'!$AD25:$AZ25)=0,"",SUMIF('Math Scores'!$F$6:$IC$6,AE$4,'Math Scores'!$F25:$IC25))</f>
        <v/>
      </c>
      <c r="AF24" s="143" t="str">
        <f>IF(COUNT('Math Scores'!$AD25:$AZ25)=0,"",SUMIF('Math Scores'!$F$6:$IC$6,AF$4,'Math Scores'!$F25:$IC25))</f>
        <v/>
      </c>
      <c r="AG24" s="143" t="str">
        <f>IF(COUNT('Math Scores'!$AD25:$AZ25)=0,"",SUMIF('Math Scores'!$F$6:$IC$6,AG$4,'Math Scores'!$F25:$IC25))</f>
        <v/>
      </c>
      <c r="AH24" s="143" t="str">
        <f>IF(COUNT('Math Scores'!$AD25:$AZ25)=0,"",SUMIF('Math Scores'!$F$6:$IC$6,AH$4,'Math Scores'!$F25:$IC25))</f>
        <v/>
      </c>
      <c r="AI24" s="143" t="str">
        <f>IF(COUNT('Math Scores'!$AD25:$AZ25)=0,"",SUMIF('Math Scores'!$F$6:$IC$6,AI$4,'Math Scores'!$F25:$IC25))</f>
        <v/>
      </c>
      <c r="AJ24" s="143" t="str">
        <f>IF(COUNT('Math Scores'!$BA25:$BY25)=0,"",SUMIF('Math Scores'!$F$6:$IC$6,AJ$4,'Math Scores'!$F25:$IC25))</f>
        <v/>
      </c>
      <c r="AK24" s="143" t="str">
        <f>IF(COUNT('Math Scores'!$BA25:$BY25)=0,"",SUMIF('Math Scores'!$F$6:$IC$6,AK$4,'Math Scores'!$F25:$IC25))</f>
        <v/>
      </c>
      <c r="AL24" s="143" t="str">
        <f>IF(COUNT('Math Scores'!$BA25:$BY25)=0,"",SUMIF('Math Scores'!$F$6:$IC$6,AL$4,'Math Scores'!$F25:$IC25))</f>
        <v/>
      </c>
      <c r="AM24" s="143" t="str">
        <f>IF(COUNT('Math Scores'!$BA25:$BY25)=0,"",SUMIF('Math Scores'!$F$6:$IC$6,AM$4,'Math Scores'!$F25:$IC25))</f>
        <v/>
      </c>
      <c r="AN24" s="143" t="str">
        <f>IF(COUNT('Math Scores'!$BA25:$BY25)=0,"",SUMIF('Math Scores'!$F$6:$IC$6,AN$4,'Math Scores'!$F25:$IC25))</f>
        <v/>
      </c>
      <c r="AO24" s="143" t="str">
        <f>IF(COUNT('Math Scores'!$BA25:$BY25)=0,"",SUMIF('Math Scores'!$F$6:$IC$6,AO$4,'Math Scores'!$F25:$IC25))</f>
        <v/>
      </c>
      <c r="AP24" s="143" t="str">
        <f>IF(COUNT('Math Scores'!$BA25:$BY25)=0,"",SUMIF('Math Scores'!$F$6:$IC$6,AP$4,'Math Scores'!$F25:$IC25))</f>
        <v/>
      </c>
      <c r="AQ24" s="143" t="str">
        <f>IF(COUNT('Math Scores'!$BA25:$BY25)=0,"",SUMIF('Math Scores'!$F$6:$IC$6,AQ$4,'Math Scores'!$F25:$IC25))</f>
        <v/>
      </c>
      <c r="AR24" s="143" t="str">
        <f>IF(COUNT('Math Scores'!$BA25:$BY25)=0,"",SUMIF('Math Scores'!$F$6:$IC$6,AR$4,'Math Scores'!$F25:$IC25))</f>
        <v/>
      </c>
      <c r="AS24" s="143" t="str">
        <f>IF(COUNT('Math Scores'!$BA25:$BY25)=0,"",SUMIF('Math Scores'!$F$6:$IC$6,AS$4,'Math Scores'!$F25:$IC25))</f>
        <v/>
      </c>
      <c r="AT24" s="143" t="str">
        <f>IF(COUNT('Math Scores'!$BA25:$BY25)=0,"",SUMIF('Math Scores'!$F$6:$IC$6,AT$4,'Math Scores'!$F25:$IC25))</f>
        <v/>
      </c>
      <c r="AU24" s="143" t="str">
        <f>IF(COUNT('Math Scores'!$BA25:$BY25)=0,"",SUMIF('Math Scores'!$F$6:$IC$6,AU$4,'Math Scores'!$F25:$IC25))</f>
        <v/>
      </c>
      <c r="AV24" s="143" t="str">
        <f>IF(COUNT('Math Scores'!$BA25:$BY25)=0,"",SUMIF('Math Scores'!$F$6:$IC$6,AV$4,'Math Scores'!$F25:$IC25))</f>
        <v/>
      </c>
      <c r="AW24" s="143" t="str">
        <f>IF(COUNT('Math Scores'!$BA25:$BY25)=0,"",SUMIF('Math Scores'!$F$6:$IC$6,AW$4,'Math Scores'!$F25:$IC25))</f>
        <v/>
      </c>
      <c r="AX24" s="143" t="str">
        <f>IF(COUNT('Math Scores'!$BZ25:$CW25)=0,"",SUMIF('Math Scores'!$F$6:$IC$6,AX$4,'Math Scores'!$F25:$IC25))</f>
        <v/>
      </c>
      <c r="AY24" s="143" t="str">
        <f>IF(COUNT('Math Scores'!$BZ25:$CW25)=0,"",SUMIF('Math Scores'!$F$6:$IC$6,AY$4,'Math Scores'!$F25:$IC25))</f>
        <v/>
      </c>
      <c r="AZ24" s="143" t="str">
        <f>IF(COUNT('Math Scores'!$BZ25:$CW25)=0,"",SUMIF('Math Scores'!$F$6:$IC$6,AZ$4,'Math Scores'!$F25:$IC25))</f>
        <v/>
      </c>
      <c r="BA24" s="143" t="str">
        <f>IF(COUNT('Math Scores'!$BZ25:$CW25)=0,"",SUMIF('Math Scores'!$F$6:$IC$6,BA$4,'Math Scores'!$F25:$IC25))</f>
        <v/>
      </c>
      <c r="BB24" s="143" t="str">
        <f>IF(COUNT('Math Scores'!$BZ25:$CW25)=0,"",SUMIF('Math Scores'!$F$6:$IC$6,BB$4,'Math Scores'!$F25:$IC25))</f>
        <v/>
      </c>
      <c r="BC24" s="143" t="str">
        <f>IF(COUNT('Math Scores'!$BZ25:$CW25)=0,"",SUMIF('Math Scores'!$F$6:$IC$6,BC$4,'Math Scores'!$F25:$IC25))</f>
        <v/>
      </c>
      <c r="BD24" s="143" t="str">
        <f>IF(COUNT('Math Scores'!$BZ25:$CW25)=0,"",SUMIF('Math Scores'!$F$6:$IC$6,BD$4,'Math Scores'!$F25:$IC25))</f>
        <v/>
      </c>
      <c r="BE24" s="143" t="str">
        <f>IF(COUNT('Math Scores'!$BZ25:$CW25)=0,"",SUMIF('Math Scores'!$F$6:$IC$6,BE$4,'Math Scores'!$F25:$IC25))</f>
        <v/>
      </c>
      <c r="BF24" s="143" t="str">
        <f>IF(COUNT('Math Scores'!$BZ25:$CW25)=0,"",SUMIF('Math Scores'!$F$6:$IC$6,BF$4,'Math Scores'!$F25:$IC25))</f>
        <v/>
      </c>
      <c r="BG24" s="143" t="str">
        <f>IF(COUNT('Math Scores'!$BZ25:$CW25)=0,"",SUMIF('Math Scores'!$F$6:$IC$6,BG$4,'Math Scores'!$F25:$IC25))</f>
        <v/>
      </c>
      <c r="BH24" s="143" t="str">
        <f>IF(COUNT('Math Scores'!$BZ25:$CW25)=0,"",SUMIF('Math Scores'!$F$6:$IC$6,BH$4,'Math Scores'!$F25:$IC25))</f>
        <v/>
      </c>
      <c r="BI24" s="143" t="str">
        <f>IF(COUNT('Math Scores'!$BZ25:$CW25)=0,"",SUMIF('Math Scores'!$F$6:$IC$6,BI$4,'Math Scores'!$F25:$IC25))</f>
        <v/>
      </c>
      <c r="BJ24" s="143" t="str">
        <f>IF(COUNT('Math Scores'!$BZ25:$CW25)=0,"",SUMIF('Math Scores'!$F$6:$IC$6,BJ$4,'Math Scores'!$F25:$IC25))</f>
        <v/>
      </c>
      <c r="BK24" s="143" t="str">
        <f>IF(COUNT('Math Scores'!$BZ25:$CW25)=0,"",SUMIF('Math Scores'!$F$6:$IC$6,BK$4,'Math Scores'!$F25:$IC25))</f>
        <v/>
      </c>
      <c r="BL24" s="143">
        <f>IF(COUNT('Math Scores'!$CX25:$DU25)=0,"",SUMIF('Math Scores'!$F$6:$IC$6,BL$4,'Math Scores'!$F25:$IC25))</f>
        <v>0</v>
      </c>
      <c r="BM24" s="143">
        <f>IF(COUNT('Math Scores'!$CX25:$DU25)=0,"",SUMIF('Math Scores'!$F$6:$IC$6,BM$4,'Math Scores'!$F25:$IC25))</f>
        <v>0</v>
      </c>
      <c r="BN24" s="143">
        <f>IF(COUNT('Math Scores'!$CX25:$DU25)=0,"",SUMIF('Math Scores'!$F$6:$IC$6,BN$4,'Math Scores'!$F25:$IC25))</f>
        <v>0</v>
      </c>
      <c r="BO24" s="143">
        <f>IF(COUNT('Math Scores'!$CX25:$DU25)=0,"",SUMIF('Math Scores'!$F$6:$IC$6,BO$4,'Math Scores'!$F25:$IC25))</f>
        <v>0</v>
      </c>
      <c r="BP24" s="143">
        <f>IF(COUNT('Math Scores'!$CX25:$DU25)=0,"",SUMIF('Math Scores'!$F$6:$IC$6,BP$4,'Math Scores'!$F25:$IC25))</f>
        <v>0</v>
      </c>
      <c r="BQ24" s="143">
        <f>IF(COUNT('Math Scores'!$CX25:$DU25)=0,"",SUMIF('Math Scores'!$F$6:$IC$6,BQ$4,'Math Scores'!$F25:$IC25))</f>
        <v>0</v>
      </c>
      <c r="BR24" s="143">
        <f>IF(COUNT('Math Scores'!$CX25:$DU25)=0,"",SUMIF('Math Scores'!$F$6:$IC$6,BR$4,'Math Scores'!$F25:$IC25))</f>
        <v>0</v>
      </c>
      <c r="BS24" s="143">
        <f>IF(COUNT('Math Scores'!$CX25:$DU25)=0,"",SUMIF('Math Scores'!$F$6:$IC$6,BS$4,'Math Scores'!$F25:$IC25))</f>
        <v>0</v>
      </c>
      <c r="BT24" s="143">
        <f>IF(COUNT('Math Scores'!$CX25:$DU25)=0,"",SUMIF('Math Scores'!$F$6:$IC$6,BT$4,'Math Scores'!$F25:$IC25))</f>
        <v>0</v>
      </c>
      <c r="BU24" s="143">
        <f>IF(COUNT('Math Scores'!$CX25:$DU25)=0,"",SUMIF('Math Scores'!$F$6:$IC$6,BU$4,'Math Scores'!$F25:$IC25))</f>
        <v>0</v>
      </c>
      <c r="BV24" s="143">
        <f>IF(COUNT('Math Scores'!$CX25:$DU25)=0,"",SUMIF('Math Scores'!$F$6:$IC$6,BV$4,'Math Scores'!$F25:$IC25))</f>
        <v>0</v>
      </c>
      <c r="BW24" s="143">
        <f>IF(COUNT('Math Scores'!$CX25:$DU25)=0,"",SUMIF('Math Scores'!$F$6:$IC$6,BW$4,'Math Scores'!$F25:$IC25))</f>
        <v>0</v>
      </c>
      <c r="BX24" s="143">
        <f>IF(COUNT('Math Scores'!$CX25:$DU25)=0,"",SUMIF('Math Scores'!$F$6:$IC$6,BX$4,'Math Scores'!$F25:$IC25))</f>
        <v>0</v>
      </c>
      <c r="BY24" s="143">
        <f>IF(COUNT('Math Scores'!$CX25:$DU25)=0,"",SUMIF('Math Scores'!$F$6:$IC$6,BY$4,'Math Scores'!$F25:$IC25))</f>
        <v>0</v>
      </c>
      <c r="BZ24" s="143">
        <f>IF(COUNT('Math Scores'!$CX25:$DU25)=0,"",SUMIF('Math Scores'!$F$6:$IC$6,BZ$4,'Math Scores'!$F25:$IC25))</f>
        <v>0</v>
      </c>
      <c r="CA24" s="143">
        <f>IF(COUNT('Math Scores'!$CX25:$DU25)=0,"",SUMIF('Math Scores'!$F$6:$IC$6,CA$4,'Math Scores'!$F25:$IC25))</f>
        <v>0</v>
      </c>
      <c r="CB24" s="143">
        <f>IF(COUNT('Math Scores'!$CX25:$DU25)=0,"",SUMIF('Math Scores'!$F$6:$IC$6,CB$4,'Math Scores'!$F25:$IC25))</f>
        <v>0</v>
      </c>
      <c r="CC24" s="143">
        <f>IF(COUNT('Math Scores'!$CX25:$DU25)=0,"",SUMIF('Math Scores'!$F$6:$IC$6,CC$4,'Math Scores'!$F25:$IC25))</f>
        <v>0</v>
      </c>
      <c r="CD24" s="143">
        <f>IF(COUNT('Math Scores'!$DV25:$EU25)=0,"",SUMIF('Math Scores'!$F$6:$IC$6,CD$4,'Math Scores'!$F25:$IC25))</f>
        <v>0</v>
      </c>
      <c r="CE24" s="143">
        <f>IF(COUNT('Math Scores'!$DV25:$EU25)=0,"",SUMIF('Math Scores'!$F$6:$IC$6,CE$4,'Math Scores'!$F25:$IC25))</f>
        <v>0</v>
      </c>
      <c r="CF24" s="143">
        <f>IF(COUNT('Math Scores'!$DV25:$EU25)=0,"",SUMIF('Math Scores'!$F$6:$IC$6,CF$4,'Math Scores'!$F25:$IC25))</f>
        <v>0</v>
      </c>
      <c r="CG24" s="143">
        <f>IF(COUNT('Math Scores'!$DV25:$EU25)=0,"",SUMIF('Math Scores'!$F$6:$IC$6,CG$4,'Math Scores'!$F25:$IC25))</f>
        <v>0</v>
      </c>
      <c r="CH24" s="143">
        <f>IF(COUNT('Math Scores'!$DV25:$EU25)=0,"",SUMIF('Math Scores'!$F$6:$IC$6,CH$4,'Math Scores'!$F25:$IC25))</f>
        <v>0</v>
      </c>
      <c r="CI24" s="143">
        <f>IF(COUNT('Math Scores'!$DV25:$EU25)=0,"",SUMIF('Math Scores'!$F$6:$IC$6,CI$4,'Math Scores'!$F25:$IC25))</f>
        <v>0</v>
      </c>
      <c r="CJ24" s="143">
        <f>IF(COUNT('Math Scores'!$DV25:$EU25)=0,"",SUMIF('Math Scores'!$F$6:$IC$6,CJ$4,'Math Scores'!$F25:$IC25))</f>
        <v>0</v>
      </c>
      <c r="CK24" s="143">
        <f>IF(COUNT('Math Scores'!$DV25:$EU25)=0,"",SUMIF('Math Scores'!$F$6:$IC$6,CK$4,'Math Scores'!$F25:$IC25))</f>
        <v>0</v>
      </c>
      <c r="CL24" s="143">
        <f>IF(COUNT('Math Scores'!$DV25:$EU25)=0,"",SUMIF('Math Scores'!$F$6:$IC$6,CL$4,'Math Scores'!$F25:$IC25))</f>
        <v>0</v>
      </c>
      <c r="CM24" s="143">
        <f>IF(COUNT('Math Scores'!$DV25:$EU25)=0,"",SUMIF('Math Scores'!$F$6:$IC$6,CM$4,'Math Scores'!$F25:$IC25))</f>
        <v>0</v>
      </c>
      <c r="CN24" s="143">
        <f>IF(COUNT('Math Scores'!$DV25:$EU25)=0,"",SUMIF('Math Scores'!$F$6:$IC$6,CN$4,'Math Scores'!$F25:$IC25))</f>
        <v>0</v>
      </c>
      <c r="CO24" s="143">
        <f>IF(COUNT('Math Scores'!$DV25:$EU25)=0,"",SUMIF('Math Scores'!$F$6:$IC$6,CO$4,'Math Scores'!$F25:$IC25))</f>
        <v>0</v>
      </c>
      <c r="CP24" s="143">
        <f>IF(COUNT('Math Scores'!$DV25:$EU25)=0,"",SUMIF('Math Scores'!$F$6:$IC$6,CP$4,'Math Scores'!$F25:$IC25))</f>
        <v>0</v>
      </c>
      <c r="CQ24" s="143">
        <f>IF(COUNT('Math Scores'!$DV25:$EU25)=0,"",SUMIF('Math Scores'!$F$6:$IC$6,CQ$4,'Math Scores'!$F25:$IC25))</f>
        <v>0</v>
      </c>
      <c r="CR24" s="143">
        <f>IF(COUNT('Math Scores'!$DV25:$EU25)=0,"",SUMIF('Math Scores'!$F$6:$IC$6,CR$4,'Math Scores'!$F25:$IC25))</f>
        <v>0</v>
      </c>
      <c r="CS24" s="143">
        <f>IF(COUNT('Math Scores'!$DV25:$EU25)=0,"",SUMIF('Math Scores'!$F$6:$IC$6,CS$4,'Math Scores'!$F25:$IC25))</f>
        <v>0</v>
      </c>
      <c r="CT24" s="143">
        <f>IF(COUNT('Math Scores'!$EV25:$FW25)=0,"",SUMIF('Math Scores'!$F$6:$IC$6,CT$4,'Math Scores'!$F25:$IC25))</f>
        <v>0</v>
      </c>
      <c r="CU24" s="143">
        <f>IF(COUNT('Math Scores'!$EV25:$FW25)=0,"",SUMIF('Math Scores'!$F$6:$IC$6,CU$4,'Math Scores'!$F25:$IC25))</f>
        <v>0</v>
      </c>
      <c r="CV24" s="143">
        <f>IF(COUNT('Math Scores'!$EV25:$FW25)=0,"",SUMIF('Math Scores'!$F$6:$IC$6,CV$4,'Math Scores'!$F25:$IC25))</f>
        <v>0</v>
      </c>
      <c r="CW24" s="143">
        <f>IF(COUNT('Math Scores'!$EV25:$FW25)=0,"",SUMIF('Math Scores'!$F$6:$IC$6,CW$4,'Math Scores'!$F25:$IC25))</f>
        <v>0</v>
      </c>
      <c r="CX24" s="143">
        <f>IF(COUNT('Math Scores'!$EV25:$FW25)=0,"",SUMIF('Math Scores'!$F$6:$IC$6,CX$4,'Math Scores'!$F25:$IC25))</f>
        <v>0</v>
      </c>
      <c r="CY24" s="143">
        <f>IF(COUNT('Math Scores'!$EV25:$FW25)=0,"",SUMIF('Math Scores'!$F$6:$IC$6,CY$4,'Math Scores'!$F25:$IC25))</f>
        <v>0</v>
      </c>
      <c r="CZ24" s="143">
        <f>IF(COUNT('Math Scores'!$EV25:$FW25)=0,"",SUMIF('Math Scores'!$F$6:$IC$6,CZ$4,'Math Scores'!$F25:$IC25))</f>
        <v>0</v>
      </c>
      <c r="DA24" s="143">
        <f>IF(COUNT('Math Scores'!$EV25:$FW25)=0,"",SUMIF('Math Scores'!$F$6:$IC$6,DA$4,'Math Scores'!$F25:$IC25))</f>
        <v>0</v>
      </c>
      <c r="DB24" s="143">
        <f>IF(COUNT('Math Scores'!$EV25:$FW25)=0,"",SUMIF('Math Scores'!$F$6:$IC$6,DB$4,'Math Scores'!$F25:$IC25))</f>
        <v>0</v>
      </c>
      <c r="DC24" s="143">
        <f>IF(COUNT('Math Scores'!$EV25:$FW25)=0,"",SUMIF('Math Scores'!$F$6:$IC$6,DC$4,'Math Scores'!$F25:$IC25))</f>
        <v>0</v>
      </c>
      <c r="DD24" s="143">
        <f>IF(COUNT('Math Scores'!$EV25:$FW25)=0,"",SUMIF('Math Scores'!$F$6:$IC$6,DD$4,'Math Scores'!$F25:$IC25))</f>
        <v>0</v>
      </c>
      <c r="DE24" s="143">
        <f>IF(COUNT('Math Scores'!$EV25:$FW25)=0,"",SUMIF('Math Scores'!$F$6:$IC$6,DE$4,'Math Scores'!$F25:$IC25))</f>
        <v>0</v>
      </c>
      <c r="DF24" s="143">
        <f>IF(COUNT('Math Scores'!$EV25:$FW25)=0,"",SUMIF('Math Scores'!$F$6:$IC$6,DF$4,'Math Scores'!$F25:$IC25))</f>
        <v>0</v>
      </c>
      <c r="DG24" s="143">
        <f>IF(COUNT('Math Scores'!$EV25:$FW25)=0,"",SUMIF('Math Scores'!$F$6:$IC$6,DG$4,'Math Scores'!$F25:$IC25))</f>
        <v>0</v>
      </c>
    </row>
    <row r="25" spans="1:111" x14ac:dyDescent="0.2">
      <c r="A25" s="35">
        <v>18</v>
      </c>
      <c r="B25" s="8" t="str">
        <f>'Math Scores'!B26</f>
        <v>S. Prerna</v>
      </c>
      <c r="C25" s="127" t="e">
        <f>IF(COUNT('Math Scores'!F26:HI26)=0, "", (SUMIF('Math Scores'!$F$5:$HI$5,"Yes",'Math Scores'!F26:HI26)/SUMIF('Math Scores'!$F$5:$HI$5,"Yes",'Math Scores'!$F$2:$HI$2)))</f>
        <v>#DIV/0!</v>
      </c>
      <c r="D25" s="78" t="e">
        <f>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v>#DIV/0!</v>
      </c>
      <c r="E25" s="78" t="e">
        <f t="shared" si="12"/>
        <v>#DIV/0!</v>
      </c>
      <c r="F25" s="36" t="e">
        <f t="shared" si="11"/>
        <v>#DIV/0!</v>
      </c>
      <c r="G25" s="87" t="e">
        <f>IF(OR(B25="",'Cover Sheet'!$AC$6=""),"",IF(('Cover Sheet'!$AC$6="2nd"),(VLOOKUP(ROUND((D25*100),0),Goals!$E$4:$H$104,2,TRUE)/100),IF(('Cover Sheet'!$AC$6="3rd"),(VLOOKUP(ROUND((D25*100),0),Goals!$E$4:$H$104,3,TRUE)/100),VLOOKUP(ROUND((D25*100),0),Goals!$E$4:$H$104,4,TRUE)/100)))</f>
        <v>#DIV/0!</v>
      </c>
      <c r="H25" s="143" t="str">
        <f>IF(COUNT('Math Scores'!$F26:$AC26)=0,"",SUMIF('Math Scores'!$F$6:$IC$6,H$4,'Math Scores'!$F26:$IC26))</f>
        <v/>
      </c>
      <c r="I25" s="143" t="str">
        <f>IF(COUNT('Math Scores'!$F26:$AC26)=0,"",SUMIF('Math Scores'!$F$6:$IC$6,I$4,'Math Scores'!$F26:$IC26))</f>
        <v/>
      </c>
      <c r="J25" s="143" t="str">
        <f>IF(COUNT('Math Scores'!$F26:$AC26)=0,"",SUMIF('Math Scores'!$F$6:$IC$6,J$4,'Math Scores'!$F26:$IC26))</f>
        <v/>
      </c>
      <c r="K25" s="143" t="str">
        <f>IF(COUNT('Math Scores'!$F26:$AC26)=0,"",SUMIF('Math Scores'!$F$6:$IC$6,K$4,'Math Scores'!$F26:$IC26))</f>
        <v/>
      </c>
      <c r="L25" s="143" t="str">
        <f>IF(COUNT('Math Scores'!$F26:$AC26)=0,"",SUMIF('Math Scores'!$F$6:$IC$6,L$4,'Math Scores'!$F26:$IC26))</f>
        <v/>
      </c>
      <c r="M25" s="143" t="str">
        <f>IF(COUNT('Math Scores'!$F26:$AC26)=0,"",SUMIF('Math Scores'!$F$6:$IC$6,M$4,'Math Scores'!$F26:$IC26))</f>
        <v/>
      </c>
      <c r="N25" s="143" t="str">
        <f>IF(COUNT('Math Scores'!$F26:$AC26)=0,"",SUMIF('Math Scores'!$F$6:$IC$6,N$4,'Math Scores'!$F26:$IC26))</f>
        <v/>
      </c>
      <c r="O25" s="143" t="str">
        <f>IF(COUNT('Math Scores'!$F26:$AC26)=0,"",SUMIF('Math Scores'!$F$6:$IC$6,O$4,'Math Scores'!$F26:$IC26))</f>
        <v/>
      </c>
      <c r="P25" s="143" t="str">
        <f>IF(COUNT('Math Scores'!$F26:$AC26)=0,"",SUMIF('Math Scores'!$F$6:$IC$6,P$4,'Math Scores'!$F26:$IC26))</f>
        <v/>
      </c>
      <c r="Q25" s="143" t="str">
        <f>IF(COUNT('Math Scores'!$F26:$AC26)=0,"",SUMIF('Math Scores'!$F$6:$IC$6,Q$4,'Math Scores'!$F26:$IC26))</f>
        <v/>
      </c>
      <c r="R25" s="143" t="str">
        <f>IF(COUNT('Math Scores'!$F26:$AC26)=0,"",SUMIF('Math Scores'!$F$6:$IC$6,R$4,'Math Scores'!$F26:$IC26))</f>
        <v/>
      </c>
      <c r="S25" s="143"/>
      <c r="T25" s="143"/>
      <c r="U25" s="143"/>
      <c r="V25" s="143"/>
      <c r="W25" s="143"/>
      <c r="X25" s="143" t="str">
        <f>IF(COUNT('Math Scores'!$AD26:$AZ26)=0,"",SUMIF('Math Scores'!$F$6:$IC$6,X$4,'Math Scores'!$F26:$IC26))</f>
        <v/>
      </c>
      <c r="Y25" s="143" t="str">
        <f>IF(COUNT('Math Scores'!$AD26:$AZ26)=0,"",SUMIF('Math Scores'!$F$6:$IC$6,Y$4,'Math Scores'!$F26:$IC26))</f>
        <v/>
      </c>
      <c r="Z25" s="143" t="str">
        <f>IF(COUNT('Math Scores'!$AD26:$AZ26)=0,"",SUMIF('Math Scores'!$F$6:$IC$6,Z$4,'Math Scores'!$F26:$IC26))</f>
        <v/>
      </c>
      <c r="AA25" s="143" t="str">
        <f>IF(COUNT('Math Scores'!$AD26:$AZ26)=0,"",SUMIF('Math Scores'!$F$6:$IC$6,AA$4,'Math Scores'!$F26:$IC26))</f>
        <v/>
      </c>
      <c r="AB25" s="143" t="str">
        <f>IF(COUNT('Math Scores'!$AD26:$AZ26)=0,"",SUMIF('Math Scores'!$F$6:$IC$6,AB$4,'Math Scores'!$F26:$IC26))</f>
        <v/>
      </c>
      <c r="AC25" s="143" t="str">
        <f>IF(COUNT('Math Scores'!$AD26:$AZ26)=0,"",SUMIF('Math Scores'!$F$6:$IC$6,AC$4,'Math Scores'!$F26:$IC26))</f>
        <v/>
      </c>
      <c r="AD25" s="143" t="str">
        <f>IF(COUNT('Math Scores'!$AD26:$AZ26)=0,"",SUMIF('Math Scores'!$F$6:$IC$6,AD$4,'Math Scores'!$F26:$IC26))</f>
        <v/>
      </c>
      <c r="AE25" s="143" t="str">
        <f>IF(COUNT('Math Scores'!$AD26:$AZ26)=0,"",SUMIF('Math Scores'!$F$6:$IC$6,AE$4,'Math Scores'!$F26:$IC26))</f>
        <v/>
      </c>
      <c r="AF25" s="143" t="str">
        <f>IF(COUNT('Math Scores'!$AD26:$AZ26)=0,"",SUMIF('Math Scores'!$F$6:$IC$6,AF$4,'Math Scores'!$F26:$IC26))</f>
        <v/>
      </c>
      <c r="AG25" s="143" t="str">
        <f>IF(COUNT('Math Scores'!$AD26:$AZ26)=0,"",SUMIF('Math Scores'!$F$6:$IC$6,AG$4,'Math Scores'!$F26:$IC26))</f>
        <v/>
      </c>
      <c r="AH25" s="143" t="str">
        <f>IF(COUNT('Math Scores'!$AD26:$AZ26)=0,"",SUMIF('Math Scores'!$F$6:$IC$6,AH$4,'Math Scores'!$F26:$IC26))</f>
        <v/>
      </c>
      <c r="AI25" s="143" t="str">
        <f>IF(COUNT('Math Scores'!$AD26:$AZ26)=0,"",SUMIF('Math Scores'!$F$6:$IC$6,AI$4,'Math Scores'!$F26:$IC26))</f>
        <v/>
      </c>
      <c r="AJ25" s="143" t="str">
        <f>IF(COUNT('Math Scores'!$BA26:$BY26)=0,"",SUMIF('Math Scores'!$F$6:$IC$6,AJ$4,'Math Scores'!$F26:$IC26))</f>
        <v/>
      </c>
      <c r="AK25" s="143" t="str">
        <f>IF(COUNT('Math Scores'!$BA26:$BY26)=0,"",SUMIF('Math Scores'!$F$6:$IC$6,AK$4,'Math Scores'!$F26:$IC26))</f>
        <v/>
      </c>
      <c r="AL25" s="143" t="str">
        <f>IF(COUNT('Math Scores'!$BA26:$BY26)=0,"",SUMIF('Math Scores'!$F$6:$IC$6,AL$4,'Math Scores'!$F26:$IC26))</f>
        <v/>
      </c>
      <c r="AM25" s="143" t="str">
        <f>IF(COUNT('Math Scores'!$BA26:$BY26)=0,"",SUMIF('Math Scores'!$F$6:$IC$6,AM$4,'Math Scores'!$F26:$IC26))</f>
        <v/>
      </c>
      <c r="AN25" s="143" t="str">
        <f>IF(COUNT('Math Scores'!$BA26:$BY26)=0,"",SUMIF('Math Scores'!$F$6:$IC$6,AN$4,'Math Scores'!$F26:$IC26))</f>
        <v/>
      </c>
      <c r="AO25" s="143" t="str">
        <f>IF(COUNT('Math Scores'!$BA26:$BY26)=0,"",SUMIF('Math Scores'!$F$6:$IC$6,AO$4,'Math Scores'!$F26:$IC26))</f>
        <v/>
      </c>
      <c r="AP25" s="143" t="str">
        <f>IF(COUNT('Math Scores'!$BA26:$BY26)=0,"",SUMIF('Math Scores'!$F$6:$IC$6,AP$4,'Math Scores'!$F26:$IC26))</f>
        <v/>
      </c>
      <c r="AQ25" s="143" t="str">
        <f>IF(COUNT('Math Scores'!$BA26:$BY26)=0,"",SUMIF('Math Scores'!$F$6:$IC$6,AQ$4,'Math Scores'!$F26:$IC26))</f>
        <v/>
      </c>
      <c r="AR25" s="143" t="str">
        <f>IF(COUNT('Math Scores'!$BA26:$BY26)=0,"",SUMIF('Math Scores'!$F$6:$IC$6,AR$4,'Math Scores'!$F26:$IC26))</f>
        <v/>
      </c>
      <c r="AS25" s="143" t="str">
        <f>IF(COUNT('Math Scores'!$BA26:$BY26)=0,"",SUMIF('Math Scores'!$F$6:$IC$6,AS$4,'Math Scores'!$F26:$IC26))</f>
        <v/>
      </c>
      <c r="AT25" s="143" t="str">
        <f>IF(COUNT('Math Scores'!$BA26:$BY26)=0,"",SUMIF('Math Scores'!$F$6:$IC$6,AT$4,'Math Scores'!$F26:$IC26))</f>
        <v/>
      </c>
      <c r="AU25" s="143" t="str">
        <f>IF(COUNT('Math Scores'!$BA26:$BY26)=0,"",SUMIF('Math Scores'!$F$6:$IC$6,AU$4,'Math Scores'!$F26:$IC26))</f>
        <v/>
      </c>
      <c r="AV25" s="143" t="str">
        <f>IF(COUNT('Math Scores'!$BA26:$BY26)=0,"",SUMIF('Math Scores'!$F$6:$IC$6,AV$4,'Math Scores'!$F26:$IC26))</f>
        <v/>
      </c>
      <c r="AW25" s="143" t="str">
        <f>IF(COUNT('Math Scores'!$BA26:$BY26)=0,"",SUMIF('Math Scores'!$F$6:$IC$6,AW$4,'Math Scores'!$F26:$IC26))</f>
        <v/>
      </c>
      <c r="AX25" s="143" t="str">
        <f>IF(COUNT('Math Scores'!$BZ26:$CW26)=0,"",SUMIF('Math Scores'!$F$6:$IC$6,AX$4,'Math Scores'!$F26:$IC26))</f>
        <v/>
      </c>
      <c r="AY25" s="143" t="str">
        <f>IF(COUNT('Math Scores'!$BZ26:$CW26)=0,"",SUMIF('Math Scores'!$F$6:$IC$6,AY$4,'Math Scores'!$F26:$IC26))</f>
        <v/>
      </c>
      <c r="AZ25" s="143" t="str">
        <f>IF(COUNT('Math Scores'!$BZ26:$CW26)=0,"",SUMIF('Math Scores'!$F$6:$IC$6,AZ$4,'Math Scores'!$F26:$IC26))</f>
        <v/>
      </c>
      <c r="BA25" s="143" t="str">
        <f>IF(COUNT('Math Scores'!$BZ26:$CW26)=0,"",SUMIF('Math Scores'!$F$6:$IC$6,BA$4,'Math Scores'!$F26:$IC26))</f>
        <v/>
      </c>
      <c r="BB25" s="143" t="str">
        <f>IF(COUNT('Math Scores'!$BZ26:$CW26)=0,"",SUMIF('Math Scores'!$F$6:$IC$6,BB$4,'Math Scores'!$F26:$IC26))</f>
        <v/>
      </c>
      <c r="BC25" s="143" t="str">
        <f>IF(COUNT('Math Scores'!$BZ26:$CW26)=0,"",SUMIF('Math Scores'!$F$6:$IC$6,BC$4,'Math Scores'!$F26:$IC26))</f>
        <v/>
      </c>
      <c r="BD25" s="143" t="str">
        <f>IF(COUNT('Math Scores'!$BZ26:$CW26)=0,"",SUMIF('Math Scores'!$F$6:$IC$6,BD$4,'Math Scores'!$F26:$IC26))</f>
        <v/>
      </c>
      <c r="BE25" s="143" t="str">
        <f>IF(COUNT('Math Scores'!$BZ26:$CW26)=0,"",SUMIF('Math Scores'!$F$6:$IC$6,BE$4,'Math Scores'!$F26:$IC26))</f>
        <v/>
      </c>
      <c r="BF25" s="143" t="str">
        <f>IF(COUNT('Math Scores'!$BZ26:$CW26)=0,"",SUMIF('Math Scores'!$F$6:$IC$6,BF$4,'Math Scores'!$F26:$IC26))</f>
        <v/>
      </c>
      <c r="BG25" s="143" t="str">
        <f>IF(COUNT('Math Scores'!$BZ26:$CW26)=0,"",SUMIF('Math Scores'!$F$6:$IC$6,BG$4,'Math Scores'!$F26:$IC26))</f>
        <v/>
      </c>
      <c r="BH25" s="143" t="str">
        <f>IF(COUNT('Math Scores'!$BZ26:$CW26)=0,"",SUMIF('Math Scores'!$F$6:$IC$6,BH$4,'Math Scores'!$F26:$IC26))</f>
        <v/>
      </c>
      <c r="BI25" s="143" t="str">
        <f>IF(COUNT('Math Scores'!$BZ26:$CW26)=0,"",SUMIF('Math Scores'!$F$6:$IC$6,BI$4,'Math Scores'!$F26:$IC26))</f>
        <v/>
      </c>
      <c r="BJ25" s="143" t="str">
        <f>IF(COUNT('Math Scores'!$BZ26:$CW26)=0,"",SUMIF('Math Scores'!$F$6:$IC$6,BJ$4,'Math Scores'!$F26:$IC26))</f>
        <v/>
      </c>
      <c r="BK25" s="143" t="str">
        <f>IF(COUNT('Math Scores'!$BZ26:$CW26)=0,"",SUMIF('Math Scores'!$F$6:$IC$6,BK$4,'Math Scores'!$F26:$IC26))</f>
        <v/>
      </c>
      <c r="BL25" s="143">
        <f>IF(COUNT('Math Scores'!$CX26:$DU26)=0,"",SUMIF('Math Scores'!$F$6:$IC$6,BL$4,'Math Scores'!$F26:$IC26))</f>
        <v>0</v>
      </c>
      <c r="BM25" s="143">
        <f>IF(COUNT('Math Scores'!$CX26:$DU26)=0,"",SUMIF('Math Scores'!$F$6:$IC$6,BM$4,'Math Scores'!$F26:$IC26))</f>
        <v>0</v>
      </c>
      <c r="BN25" s="143">
        <f>IF(COUNT('Math Scores'!$CX26:$DU26)=0,"",SUMIF('Math Scores'!$F$6:$IC$6,BN$4,'Math Scores'!$F26:$IC26))</f>
        <v>0</v>
      </c>
      <c r="BO25" s="143">
        <f>IF(COUNT('Math Scores'!$CX26:$DU26)=0,"",SUMIF('Math Scores'!$F$6:$IC$6,BO$4,'Math Scores'!$F26:$IC26))</f>
        <v>0</v>
      </c>
      <c r="BP25" s="143">
        <f>IF(COUNT('Math Scores'!$CX26:$DU26)=0,"",SUMIF('Math Scores'!$F$6:$IC$6,BP$4,'Math Scores'!$F26:$IC26))</f>
        <v>0</v>
      </c>
      <c r="BQ25" s="143">
        <f>IF(COUNT('Math Scores'!$CX26:$DU26)=0,"",SUMIF('Math Scores'!$F$6:$IC$6,BQ$4,'Math Scores'!$F26:$IC26))</f>
        <v>0</v>
      </c>
      <c r="BR25" s="143">
        <f>IF(COUNT('Math Scores'!$CX26:$DU26)=0,"",SUMIF('Math Scores'!$F$6:$IC$6,BR$4,'Math Scores'!$F26:$IC26))</f>
        <v>0</v>
      </c>
      <c r="BS25" s="143">
        <f>IF(COUNT('Math Scores'!$CX26:$DU26)=0,"",SUMIF('Math Scores'!$F$6:$IC$6,BS$4,'Math Scores'!$F26:$IC26))</f>
        <v>0</v>
      </c>
      <c r="BT25" s="143">
        <f>IF(COUNT('Math Scores'!$CX26:$DU26)=0,"",SUMIF('Math Scores'!$F$6:$IC$6,BT$4,'Math Scores'!$F26:$IC26))</f>
        <v>0</v>
      </c>
      <c r="BU25" s="143">
        <f>IF(COUNT('Math Scores'!$CX26:$DU26)=0,"",SUMIF('Math Scores'!$F$6:$IC$6,BU$4,'Math Scores'!$F26:$IC26))</f>
        <v>0</v>
      </c>
      <c r="BV25" s="143">
        <f>IF(COUNT('Math Scores'!$CX26:$DU26)=0,"",SUMIF('Math Scores'!$F$6:$IC$6,BV$4,'Math Scores'!$F26:$IC26))</f>
        <v>0</v>
      </c>
      <c r="BW25" s="143">
        <f>IF(COUNT('Math Scores'!$CX26:$DU26)=0,"",SUMIF('Math Scores'!$F$6:$IC$6,BW$4,'Math Scores'!$F26:$IC26))</f>
        <v>0</v>
      </c>
      <c r="BX25" s="143">
        <f>IF(COUNT('Math Scores'!$CX26:$DU26)=0,"",SUMIF('Math Scores'!$F$6:$IC$6,BX$4,'Math Scores'!$F26:$IC26))</f>
        <v>0</v>
      </c>
      <c r="BY25" s="143">
        <f>IF(COUNT('Math Scores'!$CX26:$DU26)=0,"",SUMIF('Math Scores'!$F$6:$IC$6,BY$4,'Math Scores'!$F26:$IC26))</f>
        <v>0</v>
      </c>
      <c r="BZ25" s="143">
        <f>IF(COUNT('Math Scores'!$CX26:$DU26)=0,"",SUMIF('Math Scores'!$F$6:$IC$6,BZ$4,'Math Scores'!$F26:$IC26))</f>
        <v>0</v>
      </c>
      <c r="CA25" s="143">
        <f>IF(COUNT('Math Scores'!$CX26:$DU26)=0,"",SUMIF('Math Scores'!$F$6:$IC$6,CA$4,'Math Scores'!$F26:$IC26))</f>
        <v>0</v>
      </c>
      <c r="CB25" s="143">
        <f>IF(COUNT('Math Scores'!$CX26:$DU26)=0,"",SUMIF('Math Scores'!$F$6:$IC$6,CB$4,'Math Scores'!$F26:$IC26))</f>
        <v>0</v>
      </c>
      <c r="CC25" s="143">
        <f>IF(COUNT('Math Scores'!$CX26:$DU26)=0,"",SUMIF('Math Scores'!$F$6:$IC$6,CC$4,'Math Scores'!$F26:$IC26))</f>
        <v>0</v>
      </c>
      <c r="CD25" s="143">
        <f>IF(COUNT('Math Scores'!$DV26:$EU26)=0,"",SUMIF('Math Scores'!$F$6:$IC$6,CD$4,'Math Scores'!$F26:$IC26))</f>
        <v>0</v>
      </c>
      <c r="CE25" s="143">
        <f>IF(COUNT('Math Scores'!$DV26:$EU26)=0,"",SUMIF('Math Scores'!$F$6:$IC$6,CE$4,'Math Scores'!$F26:$IC26))</f>
        <v>0</v>
      </c>
      <c r="CF25" s="143">
        <f>IF(COUNT('Math Scores'!$DV26:$EU26)=0,"",SUMIF('Math Scores'!$F$6:$IC$6,CF$4,'Math Scores'!$F26:$IC26))</f>
        <v>0</v>
      </c>
      <c r="CG25" s="143">
        <f>IF(COUNT('Math Scores'!$DV26:$EU26)=0,"",SUMIF('Math Scores'!$F$6:$IC$6,CG$4,'Math Scores'!$F26:$IC26))</f>
        <v>0</v>
      </c>
      <c r="CH25" s="143">
        <f>IF(COUNT('Math Scores'!$DV26:$EU26)=0,"",SUMIF('Math Scores'!$F$6:$IC$6,CH$4,'Math Scores'!$F26:$IC26))</f>
        <v>0</v>
      </c>
      <c r="CI25" s="143">
        <f>IF(COUNT('Math Scores'!$DV26:$EU26)=0,"",SUMIF('Math Scores'!$F$6:$IC$6,CI$4,'Math Scores'!$F26:$IC26))</f>
        <v>0</v>
      </c>
      <c r="CJ25" s="143">
        <f>IF(COUNT('Math Scores'!$DV26:$EU26)=0,"",SUMIF('Math Scores'!$F$6:$IC$6,CJ$4,'Math Scores'!$F26:$IC26))</f>
        <v>0</v>
      </c>
      <c r="CK25" s="143">
        <f>IF(COUNT('Math Scores'!$DV26:$EU26)=0,"",SUMIF('Math Scores'!$F$6:$IC$6,CK$4,'Math Scores'!$F26:$IC26))</f>
        <v>0</v>
      </c>
      <c r="CL25" s="143">
        <f>IF(COUNT('Math Scores'!$DV26:$EU26)=0,"",SUMIF('Math Scores'!$F$6:$IC$6,CL$4,'Math Scores'!$F26:$IC26))</f>
        <v>0</v>
      </c>
      <c r="CM25" s="143">
        <f>IF(COUNT('Math Scores'!$DV26:$EU26)=0,"",SUMIF('Math Scores'!$F$6:$IC$6,CM$4,'Math Scores'!$F26:$IC26))</f>
        <v>0</v>
      </c>
      <c r="CN25" s="143">
        <f>IF(COUNT('Math Scores'!$DV26:$EU26)=0,"",SUMIF('Math Scores'!$F$6:$IC$6,CN$4,'Math Scores'!$F26:$IC26))</f>
        <v>0</v>
      </c>
      <c r="CO25" s="143">
        <f>IF(COUNT('Math Scores'!$DV26:$EU26)=0,"",SUMIF('Math Scores'!$F$6:$IC$6,CO$4,'Math Scores'!$F26:$IC26))</f>
        <v>0</v>
      </c>
      <c r="CP25" s="143">
        <f>IF(COUNT('Math Scores'!$DV26:$EU26)=0,"",SUMIF('Math Scores'!$F$6:$IC$6,CP$4,'Math Scores'!$F26:$IC26))</f>
        <v>0</v>
      </c>
      <c r="CQ25" s="143">
        <f>IF(COUNT('Math Scores'!$DV26:$EU26)=0,"",SUMIF('Math Scores'!$F$6:$IC$6,CQ$4,'Math Scores'!$F26:$IC26))</f>
        <v>0</v>
      </c>
      <c r="CR25" s="143">
        <f>IF(COUNT('Math Scores'!$DV26:$EU26)=0,"",SUMIF('Math Scores'!$F$6:$IC$6,CR$4,'Math Scores'!$F26:$IC26))</f>
        <v>0</v>
      </c>
      <c r="CS25" s="143">
        <f>IF(COUNT('Math Scores'!$DV26:$EU26)=0,"",SUMIF('Math Scores'!$F$6:$IC$6,CS$4,'Math Scores'!$F26:$IC26))</f>
        <v>0</v>
      </c>
      <c r="CT25" s="143">
        <f>IF(COUNT('Math Scores'!$EV26:$FW26)=0,"",SUMIF('Math Scores'!$F$6:$IC$6,CT$4,'Math Scores'!$F26:$IC26))</f>
        <v>0</v>
      </c>
      <c r="CU25" s="143">
        <f>IF(COUNT('Math Scores'!$EV26:$FW26)=0,"",SUMIF('Math Scores'!$F$6:$IC$6,CU$4,'Math Scores'!$F26:$IC26))</f>
        <v>0</v>
      </c>
      <c r="CV25" s="143">
        <f>IF(COUNT('Math Scores'!$EV26:$FW26)=0,"",SUMIF('Math Scores'!$F$6:$IC$6,CV$4,'Math Scores'!$F26:$IC26))</f>
        <v>0</v>
      </c>
      <c r="CW25" s="143">
        <f>IF(COUNT('Math Scores'!$EV26:$FW26)=0,"",SUMIF('Math Scores'!$F$6:$IC$6,CW$4,'Math Scores'!$F26:$IC26))</f>
        <v>0</v>
      </c>
      <c r="CX25" s="143">
        <f>IF(COUNT('Math Scores'!$EV26:$FW26)=0,"",SUMIF('Math Scores'!$F$6:$IC$6,CX$4,'Math Scores'!$F26:$IC26))</f>
        <v>0</v>
      </c>
      <c r="CY25" s="143">
        <f>IF(COUNT('Math Scores'!$EV26:$FW26)=0,"",SUMIF('Math Scores'!$F$6:$IC$6,CY$4,'Math Scores'!$F26:$IC26))</f>
        <v>0</v>
      </c>
      <c r="CZ25" s="143">
        <f>IF(COUNT('Math Scores'!$EV26:$FW26)=0,"",SUMIF('Math Scores'!$F$6:$IC$6,CZ$4,'Math Scores'!$F26:$IC26))</f>
        <v>0</v>
      </c>
      <c r="DA25" s="143">
        <f>IF(COUNT('Math Scores'!$EV26:$FW26)=0,"",SUMIF('Math Scores'!$F$6:$IC$6,DA$4,'Math Scores'!$F26:$IC26))</f>
        <v>0</v>
      </c>
      <c r="DB25" s="143">
        <f>IF(COUNT('Math Scores'!$EV26:$FW26)=0,"",SUMIF('Math Scores'!$F$6:$IC$6,DB$4,'Math Scores'!$F26:$IC26))</f>
        <v>0</v>
      </c>
      <c r="DC25" s="143">
        <f>IF(COUNT('Math Scores'!$EV26:$FW26)=0,"",SUMIF('Math Scores'!$F$6:$IC$6,DC$4,'Math Scores'!$F26:$IC26))</f>
        <v>0</v>
      </c>
      <c r="DD25" s="143">
        <f>IF(COUNT('Math Scores'!$EV26:$FW26)=0,"",SUMIF('Math Scores'!$F$6:$IC$6,DD$4,'Math Scores'!$F26:$IC26))</f>
        <v>0</v>
      </c>
      <c r="DE25" s="143">
        <f>IF(COUNT('Math Scores'!$EV26:$FW26)=0,"",SUMIF('Math Scores'!$F$6:$IC$6,DE$4,'Math Scores'!$F26:$IC26))</f>
        <v>0</v>
      </c>
      <c r="DF25" s="143">
        <f>IF(COUNT('Math Scores'!$EV26:$FW26)=0,"",SUMIF('Math Scores'!$F$6:$IC$6,DF$4,'Math Scores'!$F26:$IC26))</f>
        <v>0</v>
      </c>
      <c r="DG25" s="143">
        <f>IF(COUNT('Math Scores'!$EV26:$FW26)=0,"",SUMIF('Math Scores'!$F$6:$IC$6,DG$4,'Math Scores'!$F26:$IC26))</f>
        <v>0</v>
      </c>
    </row>
    <row r="26" spans="1:111" x14ac:dyDescent="0.2">
      <c r="A26" s="35">
        <v>19</v>
      </c>
      <c r="B26" s="8" t="str">
        <f>'Math Scores'!B27</f>
        <v>E. Jyothi</v>
      </c>
      <c r="C26" s="127" t="e">
        <f>IF(COUNT('Math Scores'!F27:HI27)=0, "", (SUMIF('Math Scores'!$F$5:$HI$5,"Yes",'Math Scores'!F27:HI27)/SUMIF('Math Scores'!$F$5:$HI$5,"Yes",'Math Scores'!$F$2:$HI$2)))</f>
        <v>#DIV/0!</v>
      </c>
      <c r="D26" s="78" t="e">
        <f>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v>#DIV/0!</v>
      </c>
      <c r="E26" s="78" t="e">
        <f t="shared" si="12"/>
        <v>#DIV/0!</v>
      </c>
      <c r="F26" s="36" t="e">
        <f t="shared" si="11"/>
        <v>#DIV/0!</v>
      </c>
      <c r="G26" s="87" t="e">
        <f>IF(OR(B26="",'Cover Sheet'!$AC$6=""),"",IF(('Cover Sheet'!$AC$6="2nd"),(VLOOKUP(ROUND((D26*100),0),Goals!$E$4:$H$104,2,TRUE)/100),IF(('Cover Sheet'!$AC$6="3rd"),(VLOOKUP(ROUND((D26*100),0),Goals!$E$4:$H$104,3,TRUE)/100),VLOOKUP(ROUND((D26*100),0),Goals!$E$4:$H$104,4,TRUE)/100)))</f>
        <v>#DIV/0!</v>
      </c>
      <c r="H26" s="143" t="str">
        <f>IF(COUNT('Math Scores'!$F27:$AC27)=0,"",SUMIF('Math Scores'!$F$6:$IC$6,H$4,'Math Scores'!$F27:$IC27))</f>
        <v/>
      </c>
      <c r="I26" s="143" t="str">
        <f>IF(COUNT('Math Scores'!$F27:$AC27)=0,"",SUMIF('Math Scores'!$F$6:$IC$6,I$4,'Math Scores'!$F27:$IC27))</f>
        <v/>
      </c>
      <c r="J26" s="143" t="str">
        <f>IF(COUNT('Math Scores'!$F27:$AC27)=0,"",SUMIF('Math Scores'!$F$6:$IC$6,J$4,'Math Scores'!$F27:$IC27))</f>
        <v/>
      </c>
      <c r="K26" s="143" t="str">
        <f>IF(COUNT('Math Scores'!$F27:$AC27)=0,"",SUMIF('Math Scores'!$F$6:$IC$6,K$4,'Math Scores'!$F27:$IC27))</f>
        <v/>
      </c>
      <c r="L26" s="143" t="str">
        <f>IF(COUNT('Math Scores'!$F27:$AC27)=0,"",SUMIF('Math Scores'!$F$6:$IC$6,L$4,'Math Scores'!$F27:$IC27))</f>
        <v/>
      </c>
      <c r="M26" s="143" t="str">
        <f>IF(COUNT('Math Scores'!$F27:$AC27)=0,"",SUMIF('Math Scores'!$F$6:$IC$6,M$4,'Math Scores'!$F27:$IC27))</f>
        <v/>
      </c>
      <c r="N26" s="143" t="str">
        <f>IF(COUNT('Math Scores'!$F27:$AC27)=0,"",SUMIF('Math Scores'!$F$6:$IC$6,N$4,'Math Scores'!$F27:$IC27))</f>
        <v/>
      </c>
      <c r="O26" s="143" t="str">
        <f>IF(COUNT('Math Scores'!$F27:$AC27)=0,"",SUMIF('Math Scores'!$F$6:$IC$6,O$4,'Math Scores'!$F27:$IC27))</f>
        <v/>
      </c>
      <c r="P26" s="143" t="str">
        <f>IF(COUNT('Math Scores'!$F27:$AC27)=0,"",SUMIF('Math Scores'!$F$6:$IC$6,P$4,'Math Scores'!$F27:$IC27))</f>
        <v/>
      </c>
      <c r="Q26" s="143" t="str">
        <f>IF(COUNT('Math Scores'!$F27:$AC27)=0,"",SUMIF('Math Scores'!$F$6:$IC$6,Q$4,'Math Scores'!$F27:$IC27))</f>
        <v/>
      </c>
      <c r="R26" s="143" t="str">
        <f>IF(COUNT('Math Scores'!$F27:$AC27)=0,"",SUMIF('Math Scores'!$F$6:$IC$6,R$4,'Math Scores'!$F27:$IC27))</f>
        <v/>
      </c>
      <c r="S26" s="143"/>
      <c r="T26" s="143"/>
      <c r="U26" s="143"/>
      <c r="V26" s="143"/>
      <c r="W26" s="143"/>
      <c r="X26" s="143" t="str">
        <f>IF(COUNT('Math Scores'!$AD27:$AZ27)=0,"",SUMIF('Math Scores'!$F$6:$IC$6,X$4,'Math Scores'!$F27:$IC27))</f>
        <v/>
      </c>
      <c r="Y26" s="143" t="str">
        <f>IF(COUNT('Math Scores'!$AD27:$AZ27)=0,"",SUMIF('Math Scores'!$F$6:$IC$6,Y$4,'Math Scores'!$F27:$IC27))</f>
        <v/>
      </c>
      <c r="Z26" s="143" t="str">
        <f>IF(COUNT('Math Scores'!$AD27:$AZ27)=0,"",SUMIF('Math Scores'!$F$6:$IC$6,Z$4,'Math Scores'!$F27:$IC27))</f>
        <v/>
      </c>
      <c r="AA26" s="143" t="str">
        <f>IF(COUNT('Math Scores'!$AD27:$AZ27)=0,"",SUMIF('Math Scores'!$F$6:$IC$6,AA$4,'Math Scores'!$F27:$IC27))</f>
        <v/>
      </c>
      <c r="AB26" s="143" t="str">
        <f>IF(COUNT('Math Scores'!$AD27:$AZ27)=0,"",SUMIF('Math Scores'!$F$6:$IC$6,AB$4,'Math Scores'!$F27:$IC27))</f>
        <v/>
      </c>
      <c r="AC26" s="143" t="str">
        <f>IF(COUNT('Math Scores'!$AD27:$AZ27)=0,"",SUMIF('Math Scores'!$F$6:$IC$6,AC$4,'Math Scores'!$F27:$IC27))</f>
        <v/>
      </c>
      <c r="AD26" s="143" t="str">
        <f>IF(COUNT('Math Scores'!$AD27:$AZ27)=0,"",SUMIF('Math Scores'!$F$6:$IC$6,AD$4,'Math Scores'!$F27:$IC27))</f>
        <v/>
      </c>
      <c r="AE26" s="143" t="str">
        <f>IF(COUNT('Math Scores'!$AD27:$AZ27)=0,"",SUMIF('Math Scores'!$F$6:$IC$6,AE$4,'Math Scores'!$F27:$IC27))</f>
        <v/>
      </c>
      <c r="AF26" s="143" t="str">
        <f>IF(COUNT('Math Scores'!$AD27:$AZ27)=0,"",SUMIF('Math Scores'!$F$6:$IC$6,AF$4,'Math Scores'!$F27:$IC27))</f>
        <v/>
      </c>
      <c r="AG26" s="143" t="str">
        <f>IF(COUNT('Math Scores'!$AD27:$AZ27)=0,"",SUMIF('Math Scores'!$F$6:$IC$6,AG$4,'Math Scores'!$F27:$IC27))</f>
        <v/>
      </c>
      <c r="AH26" s="143" t="str">
        <f>IF(COUNT('Math Scores'!$AD27:$AZ27)=0,"",SUMIF('Math Scores'!$F$6:$IC$6,AH$4,'Math Scores'!$F27:$IC27))</f>
        <v/>
      </c>
      <c r="AI26" s="143" t="str">
        <f>IF(COUNT('Math Scores'!$AD27:$AZ27)=0,"",SUMIF('Math Scores'!$F$6:$IC$6,AI$4,'Math Scores'!$F27:$IC27))</f>
        <v/>
      </c>
      <c r="AJ26" s="143" t="str">
        <f>IF(COUNT('Math Scores'!$BA27:$BY27)=0,"",SUMIF('Math Scores'!$F$6:$IC$6,AJ$4,'Math Scores'!$F27:$IC27))</f>
        <v/>
      </c>
      <c r="AK26" s="143" t="str">
        <f>IF(COUNT('Math Scores'!$BA27:$BY27)=0,"",SUMIF('Math Scores'!$F$6:$IC$6,AK$4,'Math Scores'!$F27:$IC27))</f>
        <v/>
      </c>
      <c r="AL26" s="143" t="str">
        <f>IF(COUNT('Math Scores'!$BA27:$BY27)=0,"",SUMIF('Math Scores'!$F$6:$IC$6,AL$4,'Math Scores'!$F27:$IC27))</f>
        <v/>
      </c>
      <c r="AM26" s="143" t="str">
        <f>IF(COUNT('Math Scores'!$BA27:$BY27)=0,"",SUMIF('Math Scores'!$F$6:$IC$6,AM$4,'Math Scores'!$F27:$IC27))</f>
        <v/>
      </c>
      <c r="AN26" s="143" t="str">
        <f>IF(COUNT('Math Scores'!$BA27:$BY27)=0,"",SUMIF('Math Scores'!$F$6:$IC$6,AN$4,'Math Scores'!$F27:$IC27))</f>
        <v/>
      </c>
      <c r="AO26" s="143" t="str">
        <f>IF(COUNT('Math Scores'!$BA27:$BY27)=0,"",SUMIF('Math Scores'!$F$6:$IC$6,AO$4,'Math Scores'!$F27:$IC27))</f>
        <v/>
      </c>
      <c r="AP26" s="143" t="str">
        <f>IF(COUNT('Math Scores'!$BA27:$BY27)=0,"",SUMIF('Math Scores'!$F$6:$IC$6,AP$4,'Math Scores'!$F27:$IC27))</f>
        <v/>
      </c>
      <c r="AQ26" s="143" t="str">
        <f>IF(COUNT('Math Scores'!$BA27:$BY27)=0,"",SUMIF('Math Scores'!$F$6:$IC$6,AQ$4,'Math Scores'!$F27:$IC27))</f>
        <v/>
      </c>
      <c r="AR26" s="143" t="str">
        <f>IF(COUNT('Math Scores'!$BA27:$BY27)=0,"",SUMIF('Math Scores'!$F$6:$IC$6,AR$4,'Math Scores'!$F27:$IC27))</f>
        <v/>
      </c>
      <c r="AS26" s="143" t="str">
        <f>IF(COUNT('Math Scores'!$BA27:$BY27)=0,"",SUMIF('Math Scores'!$F$6:$IC$6,AS$4,'Math Scores'!$F27:$IC27))</f>
        <v/>
      </c>
      <c r="AT26" s="143" t="str">
        <f>IF(COUNT('Math Scores'!$BA27:$BY27)=0,"",SUMIF('Math Scores'!$F$6:$IC$6,AT$4,'Math Scores'!$F27:$IC27))</f>
        <v/>
      </c>
      <c r="AU26" s="143" t="str">
        <f>IF(COUNT('Math Scores'!$BA27:$BY27)=0,"",SUMIF('Math Scores'!$F$6:$IC$6,AU$4,'Math Scores'!$F27:$IC27))</f>
        <v/>
      </c>
      <c r="AV26" s="143" t="str">
        <f>IF(COUNT('Math Scores'!$BA27:$BY27)=0,"",SUMIF('Math Scores'!$F$6:$IC$6,AV$4,'Math Scores'!$F27:$IC27))</f>
        <v/>
      </c>
      <c r="AW26" s="143" t="str">
        <f>IF(COUNT('Math Scores'!$BA27:$BY27)=0,"",SUMIF('Math Scores'!$F$6:$IC$6,AW$4,'Math Scores'!$F27:$IC27))</f>
        <v/>
      </c>
      <c r="AX26" s="143" t="str">
        <f>IF(COUNT('Math Scores'!$BZ27:$CW27)=0,"",SUMIF('Math Scores'!$F$6:$IC$6,AX$4,'Math Scores'!$F27:$IC27))</f>
        <v/>
      </c>
      <c r="AY26" s="143" t="str">
        <f>IF(COUNT('Math Scores'!$BZ27:$CW27)=0,"",SUMIF('Math Scores'!$F$6:$IC$6,AY$4,'Math Scores'!$F27:$IC27))</f>
        <v/>
      </c>
      <c r="AZ26" s="143" t="str">
        <f>IF(COUNT('Math Scores'!$BZ27:$CW27)=0,"",SUMIF('Math Scores'!$F$6:$IC$6,AZ$4,'Math Scores'!$F27:$IC27))</f>
        <v/>
      </c>
      <c r="BA26" s="143" t="str">
        <f>IF(COUNT('Math Scores'!$BZ27:$CW27)=0,"",SUMIF('Math Scores'!$F$6:$IC$6,BA$4,'Math Scores'!$F27:$IC27))</f>
        <v/>
      </c>
      <c r="BB26" s="143" t="str">
        <f>IF(COUNT('Math Scores'!$BZ27:$CW27)=0,"",SUMIF('Math Scores'!$F$6:$IC$6,BB$4,'Math Scores'!$F27:$IC27))</f>
        <v/>
      </c>
      <c r="BC26" s="143" t="str">
        <f>IF(COUNT('Math Scores'!$BZ27:$CW27)=0,"",SUMIF('Math Scores'!$F$6:$IC$6,BC$4,'Math Scores'!$F27:$IC27))</f>
        <v/>
      </c>
      <c r="BD26" s="143" t="str">
        <f>IF(COUNT('Math Scores'!$BZ27:$CW27)=0,"",SUMIF('Math Scores'!$F$6:$IC$6,BD$4,'Math Scores'!$F27:$IC27))</f>
        <v/>
      </c>
      <c r="BE26" s="143" t="str">
        <f>IF(COUNT('Math Scores'!$BZ27:$CW27)=0,"",SUMIF('Math Scores'!$F$6:$IC$6,BE$4,'Math Scores'!$F27:$IC27))</f>
        <v/>
      </c>
      <c r="BF26" s="143" t="str">
        <f>IF(COUNT('Math Scores'!$BZ27:$CW27)=0,"",SUMIF('Math Scores'!$F$6:$IC$6,BF$4,'Math Scores'!$F27:$IC27))</f>
        <v/>
      </c>
      <c r="BG26" s="143" t="str">
        <f>IF(COUNT('Math Scores'!$BZ27:$CW27)=0,"",SUMIF('Math Scores'!$F$6:$IC$6,BG$4,'Math Scores'!$F27:$IC27))</f>
        <v/>
      </c>
      <c r="BH26" s="143" t="str">
        <f>IF(COUNT('Math Scores'!$BZ27:$CW27)=0,"",SUMIF('Math Scores'!$F$6:$IC$6,BH$4,'Math Scores'!$F27:$IC27))</f>
        <v/>
      </c>
      <c r="BI26" s="143" t="str">
        <f>IF(COUNT('Math Scores'!$BZ27:$CW27)=0,"",SUMIF('Math Scores'!$F$6:$IC$6,BI$4,'Math Scores'!$F27:$IC27))</f>
        <v/>
      </c>
      <c r="BJ26" s="143" t="str">
        <f>IF(COUNT('Math Scores'!$BZ27:$CW27)=0,"",SUMIF('Math Scores'!$F$6:$IC$6,BJ$4,'Math Scores'!$F27:$IC27))</f>
        <v/>
      </c>
      <c r="BK26" s="143" t="str">
        <f>IF(COUNT('Math Scores'!$BZ27:$CW27)=0,"",SUMIF('Math Scores'!$F$6:$IC$6,BK$4,'Math Scores'!$F27:$IC27))</f>
        <v/>
      </c>
      <c r="BL26" s="143">
        <f>IF(COUNT('Math Scores'!$CX27:$DU27)=0,"",SUMIF('Math Scores'!$F$6:$IC$6,BL$4,'Math Scores'!$F27:$IC27))</f>
        <v>0</v>
      </c>
      <c r="BM26" s="143">
        <f>IF(COUNT('Math Scores'!$CX27:$DU27)=0,"",SUMIF('Math Scores'!$F$6:$IC$6,BM$4,'Math Scores'!$F27:$IC27))</f>
        <v>0</v>
      </c>
      <c r="BN26" s="143">
        <f>IF(COUNT('Math Scores'!$CX27:$DU27)=0,"",SUMIF('Math Scores'!$F$6:$IC$6,BN$4,'Math Scores'!$F27:$IC27))</f>
        <v>0</v>
      </c>
      <c r="BO26" s="143">
        <f>IF(COUNT('Math Scores'!$CX27:$DU27)=0,"",SUMIF('Math Scores'!$F$6:$IC$6,BO$4,'Math Scores'!$F27:$IC27))</f>
        <v>0</v>
      </c>
      <c r="BP26" s="143">
        <f>IF(COUNT('Math Scores'!$CX27:$DU27)=0,"",SUMIF('Math Scores'!$F$6:$IC$6,BP$4,'Math Scores'!$F27:$IC27))</f>
        <v>0</v>
      </c>
      <c r="BQ26" s="143">
        <f>IF(COUNT('Math Scores'!$CX27:$DU27)=0,"",SUMIF('Math Scores'!$F$6:$IC$6,BQ$4,'Math Scores'!$F27:$IC27))</f>
        <v>0</v>
      </c>
      <c r="BR26" s="143">
        <f>IF(COUNT('Math Scores'!$CX27:$DU27)=0,"",SUMIF('Math Scores'!$F$6:$IC$6,BR$4,'Math Scores'!$F27:$IC27))</f>
        <v>0</v>
      </c>
      <c r="BS26" s="143">
        <f>IF(COUNT('Math Scores'!$CX27:$DU27)=0,"",SUMIF('Math Scores'!$F$6:$IC$6,BS$4,'Math Scores'!$F27:$IC27))</f>
        <v>0</v>
      </c>
      <c r="BT26" s="143">
        <f>IF(COUNT('Math Scores'!$CX27:$DU27)=0,"",SUMIF('Math Scores'!$F$6:$IC$6,BT$4,'Math Scores'!$F27:$IC27))</f>
        <v>0</v>
      </c>
      <c r="BU26" s="143">
        <f>IF(COUNT('Math Scores'!$CX27:$DU27)=0,"",SUMIF('Math Scores'!$F$6:$IC$6,BU$4,'Math Scores'!$F27:$IC27))</f>
        <v>0</v>
      </c>
      <c r="BV26" s="143">
        <f>IF(COUNT('Math Scores'!$CX27:$DU27)=0,"",SUMIF('Math Scores'!$F$6:$IC$6,BV$4,'Math Scores'!$F27:$IC27))</f>
        <v>0</v>
      </c>
      <c r="BW26" s="143">
        <f>IF(COUNT('Math Scores'!$CX27:$DU27)=0,"",SUMIF('Math Scores'!$F$6:$IC$6,BW$4,'Math Scores'!$F27:$IC27))</f>
        <v>0</v>
      </c>
      <c r="BX26" s="143">
        <f>IF(COUNT('Math Scores'!$CX27:$DU27)=0,"",SUMIF('Math Scores'!$F$6:$IC$6,BX$4,'Math Scores'!$F27:$IC27))</f>
        <v>0</v>
      </c>
      <c r="BY26" s="143">
        <f>IF(COUNT('Math Scores'!$CX27:$DU27)=0,"",SUMIF('Math Scores'!$F$6:$IC$6,BY$4,'Math Scores'!$F27:$IC27))</f>
        <v>0</v>
      </c>
      <c r="BZ26" s="143">
        <f>IF(COUNT('Math Scores'!$CX27:$DU27)=0,"",SUMIF('Math Scores'!$F$6:$IC$6,BZ$4,'Math Scores'!$F27:$IC27))</f>
        <v>0</v>
      </c>
      <c r="CA26" s="143">
        <f>IF(COUNT('Math Scores'!$CX27:$DU27)=0,"",SUMIF('Math Scores'!$F$6:$IC$6,CA$4,'Math Scores'!$F27:$IC27))</f>
        <v>0</v>
      </c>
      <c r="CB26" s="143">
        <f>IF(COUNT('Math Scores'!$CX27:$DU27)=0,"",SUMIF('Math Scores'!$F$6:$IC$6,CB$4,'Math Scores'!$F27:$IC27))</f>
        <v>0</v>
      </c>
      <c r="CC26" s="143">
        <f>IF(COUNT('Math Scores'!$CX27:$DU27)=0,"",SUMIF('Math Scores'!$F$6:$IC$6,CC$4,'Math Scores'!$F27:$IC27))</f>
        <v>0</v>
      </c>
      <c r="CD26" s="143">
        <f>IF(COUNT('Math Scores'!$DV27:$EU27)=0,"",SUMIF('Math Scores'!$F$6:$IC$6,CD$4,'Math Scores'!$F27:$IC27))</f>
        <v>0</v>
      </c>
      <c r="CE26" s="143">
        <f>IF(COUNT('Math Scores'!$DV27:$EU27)=0,"",SUMIF('Math Scores'!$F$6:$IC$6,CE$4,'Math Scores'!$F27:$IC27))</f>
        <v>0</v>
      </c>
      <c r="CF26" s="143">
        <f>IF(COUNT('Math Scores'!$DV27:$EU27)=0,"",SUMIF('Math Scores'!$F$6:$IC$6,CF$4,'Math Scores'!$F27:$IC27))</f>
        <v>0</v>
      </c>
      <c r="CG26" s="143">
        <f>IF(COUNT('Math Scores'!$DV27:$EU27)=0,"",SUMIF('Math Scores'!$F$6:$IC$6,CG$4,'Math Scores'!$F27:$IC27))</f>
        <v>0</v>
      </c>
      <c r="CH26" s="143">
        <f>IF(COUNT('Math Scores'!$DV27:$EU27)=0,"",SUMIF('Math Scores'!$F$6:$IC$6,CH$4,'Math Scores'!$F27:$IC27))</f>
        <v>0</v>
      </c>
      <c r="CI26" s="143">
        <f>IF(COUNT('Math Scores'!$DV27:$EU27)=0,"",SUMIF('Math Scores'!$F$6:$IC$6,CI$4,'Math Scores'!$F27:$IC27))</f>
        <v>0</v>
      </c>
      <c r="CJ26" s="143">
        <f>IF(COUNT('Math Scores'!$DV27:$EU27)=0,"",SUMIF('Math Scores'!$F$6:$IC$6,CJ$4,'Math Scores'!$F27:$IC27))</f>
        <v>0</v>
      </c>
      <c r="CK26" s="143">
        <f>IF(COUNT('Math Scores'!$DV27:$EU27)=0,"",SUMIF('Math Scores'!$F$6:$IC$6,CK$4,'Math Scores'!$F27:$IC27))</f>
        <v>0</v>
      </c>
      <c r="CL26" s="143">
        <f>IF(COUNT('Math Scores'!$DV27:$EU27)=0,"",SUMIF('Math Scores'!$F$6:$IC$6,CL$4,'Math Scores'!$F27:$IC27))</f>
        <v>0</v>
      </c>
      <c r="CM26" s="143">
        <f>IF(COUNT('Math Scores'!$DV27:$EU27)=0,"",SUMIF('Math Scores'!$F$6:$IC$6,CM$4,'Math Scores'!$F27:$IC27))</f>
        <v>0</v>
      </c>
      <c r="CN26" s="143">
        <f>IF(COUNT('Math Scores'!$DV27:$EU27)=0,"",SUMIF('Math Scores'!$F$6:$IC$6,CN$4,'Math Scores'!$F27:$IC27))</f>
        <v>0</v>
      </c>
      <c r="CO26" s="143">
        <f>IF(COUNT('Math Scores'!$DV27:$EU27)=0,"",SUMIF('Math Scores'!$F$6:$IC$6,CO$4,'Math Scores'!$F27:$IC27))</f>
        <v>0</v>
      </c>
      <c r="CP26" s="143">
        <f>IF(COUNT('Math Scores'!$DV27:$EU27)=0,"",SUMIF('Math Scores'!$F$6:$IC$6,CP$4,'Math Scores'!$F27:$IC27))</f>
        <v>0</v>
      </c>
      <c r="CQ26" s="143">
        <f>IF(COUNT('Math Scores'!$DV27:$EU27)=0,"",SUMIF('Math Scores'!$F$6:$IC$6,CQ$4,'Math Scores'!$F27:$IC27))</f>
        <v>0</v>
      </c>
      <c r="CR26" s="143">
        <f>IF(COUNT('Math Scores'!$DV27:$EU27)=0,"",SUMIF('Math Scores'!$F$6:$IC$6,CR$4,'Math Scores'!$F27:$IC27))</f>
        <v>0</v>
      </c>
      <c r="CS26" s="143">
        <f>IF(COUNT('Math Scores'!$DV27:$EU27)=0,"",SUMIF('Math Scores'!$F$6:$IC$6,CS$4,'Math Scores'!$F27:$IC27))</f>
        <v>0</v>
      </c>
      <c r="CT26" s="143">
        <f>IF(COUNT('Math Scores'!$EV27:$FW27)=0,"",SUMIF('Math Scores'!$F$6:$IC$6,CT$4,'Math Scores'!$F27:$IC27))</f>
        <v>0</v>
      </c>
      <c r="CU26" s="143">
        <f>IF(COUNT('Math Scores'!$EV27:$FW27)=0,"",SUMIF('Math Scores'!$F$6:$IC$6,CU$4,'Math Scores'!$F27:$IC27))</f>
        <v>0</v>
      </c>
      <c r="CV26" s="143">
        <f>IF(COUNT('Math Scores'!$EV27:$FW27)=0,"",SUMIF('Math Scores'!$F$6:$IC$6,CV$4,'Math Scores'!$F27:$IC27))</f>
        <v>0</v>
      </c>
      <c r="CW26" s="143">
        <f>IF(COUNT('Math Scores'!$EV27:$FW27)=0,"",SUMIF('Math Scores'!$F$6:$IC$6,CW$4,'Math Scores'!$F27:$IC27))</f>
        <v>0</v>
      </c>
      <c r="CX26" s="143">
        <f>IF(COUNT('Math Scores'!$EV27:$FW27)=0,"",SUMIF('Math Scores'!$F$6:$IC$6,CX$4,'Math Scores'!$F27:$IC27))</f>
        <v>0</v>
      </c>
      <c r="CY26" s="143">
        <f>IF(COUNT('Math Scores'!$EV27:$FW27)=0,"",SUMIF('Math Scores'!$F$6:$IC$6,CY$4,'Math Scores'!$F27:$IC27))</f>
        <v>0</v>
      </c>
      <c r="CZ26" s="143">
        <f>IF(COUNT('Math Scores'!$EV27:$FW27)=0,"",SUMIF('Math Scores'!$F$6:$IC$6,CZ$4,'Math Scores'!$F27:$IC27))</f>
        <v>0</v>
      </c>
      <c r="DA26" s="143">
        <f>IF(COUNT('Math Scores'!$EV27:$FW27)=0,"",SUMIF('Math Scores'!$F$6:$IC$6,DA$4,'Math Scores'!$F27:$IC27))</f>
        <v>0</v>
      </c>
      <c r="DB26" s="143">
        <f>IF(COUNT('Math Scores'!$EV27:$FW27)=0,"",SUMIF('Math Scores'!$F$6:$IC$6,DB$4,'Math Scores'!$F27:$IC27))</f>
        <v>0</v>
      </c>
      <c r="DC26" s="143">
        <f>IF(COUNT('Math Scores'!$EV27:$FW27)=0,"",SUMIF('Math Scores'!$F$6:$IC$6,DC$4,'Math Scores'!$F27:$IC27))</f>
        <v>0</v>
      </c>
      <c r="DD26" s="143">
        <f>IF(COUNT('Math Scores'!$EV27:$FW27)=0,"",SUMIF('Math Scores'!$F$6:$IC$6,DD$4,'Math Scores'!$F27:$IC27))</f>
        <v>0</v>
      </c>
      <c r="DE26" s="143">
        <f>IF(COUNT('Math Scores'!$EV27:$FW27)=0,"",SUMIF('Math Scores'!$F$6:$IC$6,DE$4,'Math Scores'!$F27:$IC27))</f>
        <v>0</v>
      </c>
      <c r="DF26" s="143">
        <f>IF(COUNT('Math Scores'!$EV27:$FW27)=0,"",SUMIF('Math Scores'!$F$6:$IC$6,DF$4,'Math Scores'!$F27:$IC27))</f>
        <v>0</v>
      </c>
      <c r="DG26" s="143">
        <f>IF(COUNT('Math Scores'!$EV27:$FW27)=0,"",SUMIF('Math Scores'!$F$6:$IC$6,DG$4,'Math Scores'!$F27:$IC27))</f>
        <v>0</v>
      </c>
    </row>
    <row r="27" spans="1:111" x14ac:dyDescent="0.2">
      <c r="A27" s="35">
        <v>20</v>
      </c>
      <c r="B27" s="8" t="str">
        <f>'Math Scores'!B28</f>
        <v>K. Akhil</v>
      </c>
      <c r="C27" s="127" t="e">
        <f>IF(COUNT('Math Scores'!F28:HI28)=0, "", (SUMIF('Math Scores'!$F$5:$HI$5,"Yes",'Math Scores'!F28:HI28)/SUMIF('Math Scores'!$F$5:$HI$5,"Yes",'Math Scores'!$F$2:$HI$2)))</f>
        <v>#DIV/0!</v>
      </c>
      <c r="D27" s="78" t="e">
        <f>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v>#DIV/0!</v>
      </c>
      <c r="E27" s="78" t="e">
        <f t="shared" si="12"/>
        <v>#DIV/0!</v>
      </c>
      <c r="F27" s="36" t="e">
        <f t="shared" si="11"/>
        <v>#DIV/0!</v>
      </c>
      <c r="G27" s="87" t="e">
        <f>IF(OR(B27="",'Cover Sheet'!$AC$6=""),"",IF(('Cover Sheet'!$AC$6="2nd"),(VLOOKUP(ROUND((D27*100),0),Goals!$E$4:$H$104,2,TRUE)/100),IF(('Cover Sheet'!$AC$6="3rd"),(VLOOKUP(ROUND((D27*100),0),Goals!$E$4:$H$104,3,TRUE)/100),VLOOKUP(ROUND((D27*100),0),Goals!$E$4:$H$104,4,TRUE)/100)))</f>
        <v>#DIV/0!</v>
      </c>
      <c r="H27" s="143" t="str">
        <f>IF(COUNT('Math Scores'!$F28:$AC28)=0,"",SUMIF('Math Scores'!$F$6:$IC$6,H$4,'Math Scores'!$F28:$IC28))</f>
        <v/>
      </c>
      <c r="I27" s="143" t="str">
        <f>IF(COUNT('Math Scores'!$F28:$AC28)=0,"",SUMIF('Math Scores'!$F$6:$IC$6,I$4,'Math Scores'!$F28:$IC28))</f>
        <v/>
      </c>
      <c r="J27" s="143" t="str">
        <f>IF(COUNT('Math Scores'!$F28:$AC28)=0,"",SUMIF('Math Scores'!$F$6:$IC$6,J$4,'Math Scores'!$F28:$IC28))</f>
        <v/>
      </c>
      <c r="K27" s="143" t="str">
        <f>IF(COUNT('Math Scores'!$F28:$AC28)=0,"",SUMIF('Math Scores'!$F$6:$IC$6,K$4,'Math Scores'!$F28:$IC28))</f>
        <v/>
      </c>
      <c r="L27" s="143" t="str">
        <f>IF(COUNT('Math Scores'!$F28:$AC28)=0,"",SUMIF('Math Scores'!$F$6:$IC$6,L$4,'Math Scores'!$F28:$IC28))</f>
        <v/>
      </c>
      <c r="M27" s="143" t="str">
        <f>IF(COUNT('Math Scores'!$F28:$AC28)=0,"",SUMIF('Math Scores'!$F$6:$IC$6,M$4,'Math Scores'!$F28:$IC28))</f>
        <v/>
      </c>
      <c r="N27" s="143" t="str">
        <f>IF(COUNT('Math Scores'!$F28:$AC28)=0,"",SUMIF('Math Scores'!$F$6:$IC$6,N$4,'Math Scores'!$F28:$IC28))</f>
        <v/>
      </c>
      <c r="O27" s="143" t="str">
        <f>IF(COUNT('Math Scores'!$F28:$AC28)=0,"",SUMIF('Math Scores'!$F$6:$IC$6,O$4,'Math Scores'!$F28:$IC28))</f>
        <v/>
      </c>
      <c r="P27" s="143" t="str">
        <f>IF(COUNT('Math Scores'!$F28:$AC28)=0,"",SUMIF('Math Scores'!$F$6:$IC$6,P$4,'Math Scores'!$F28:$IC28))</f>
        <v/>
      </c>
      <c r="Q27" s="143" t="str">
        <f>IF(COUNT('Math Scores'!$F28:$AC28)=0,"",SUMIF('Math Scores'!$F$6:$IC$6,Q$4,'Math Scores'!$F28:$IC28))</f>
        <v/>
      </c>
      <c r="R27" s="143" t="str">
        <f>IF(COUNT('Math Scores'!$F28:$AC28)=0,"",SUMIF('Math Scores'!$F$6:$IC$6,R$4,'Math Scores'!$F28:$IC28))</f>
        <v/>
      </c>
      <c r="S27" s="143"/>
      <c r="T27" s="143"/>
      <c r="U27" s="143"/>
      <c r="V27" s="143"/>
      <c r="W27" s="143"/>
      <c r="X27" s="143" t="str">
        <f>IF(COUNT('Math Scores'!$AD28:$AZ28)=0,"",SUMIF('Math Scores'!$F$6:$IC$6,X$4,'Math Scores'!$F28:$IC28))</f>
        <v/>
      </c>
      <c r="Y27" s="143" t="str">
        <f>IF(COUNT('Math Scores'!$AD28:$AZ28)=0,"",SUMIF('Math Scores'!$F$6:$IC$6,Y$4,'Math Scores'!$F28:$IC28))</f>
        <v/>
      </c>
      <c r="Z27" s="143" t="str">
        <f>IF(COUNT('Math Scores'!$AD28:$AZ28)=0,"",SUMIF('Math Scores'!$F$6:$IC$6,Z$4,'Math Scores'!$F28:$IC28))</f>
        <v/>
      </c>
      <c r="AA27" s="143" t="str">
        <f>IF(COUNT('Math Scores'!$AD28:$AZ28)=0,"",SUMIF('Math Scores'!$F$6:$IC$6,AA$4,'Math Scores'!$F28:$IC28))</f>
        <v/>
      </c>
      <c r="AB27" s="143" t="str">
        <f>IF(COUNT('Math Scores'!$AD28:$AZ28)=0,"",SUMIF('Math Scores'!$F$6:$IC$6,AB$4,'Math Scores'!$F28:$IC28))</f>
        <v/>
      </c>
      <c r="AC27" s="143" t="str">
        <f>IF(COUNT('Math Scores'!$AD28:$AZ28)=0,"",SUMIF('Math Scores'!$F$6:$IC$6,AC$4,'Math Scores'!$F28:$IC28))</f>
        <v/>
      </c>
      <c r="AD27" s="143" t="str">
        <f>IF(COUNT('Math Scores'!$AD28:$AZ28)=0,"",SUMIF('Math Scores'!$F$6:$IC$6,AD$4,'Math Scores'!$F28:$IC28))</f>
        <v/>
      </c>
      <c r="AE27" s="143" t="str">
        <f>IF(COUNT('Math Scores'!$AD28:$AZ28)=0,"",SUMIF('Math Scores'!$F$6:$IC$6,AE$4,'Math Scores'!$F28:$IC28))</f>
        <v/>
      </c>
      <c r="AF27" s="143" t="str">
        <f>IF(COUNT('Math Scores'!$AD28:$AZ28)=0,"",SUMIF('Math Scores'!$F$6:$IC$6,AF$4,'Math Scores'!$F28:$IC28))</f>
        <v/>
      </c>
      <c r="AG27" s="143" t="str">
        <f>IF(COUNT('Math Scores'!$AD28:$AZ28)=0,"",SUMIF('Math Scores'!$F$6:$IC$6,AG$4,'Math Scores'!$F28:$IC28))</f>
        <v/>
      </c>
      <c r="AH27" s="143" t="str">
        <f>IF(COUNT('Math Scores'!$AD28:$AZ28)=0,"",SUMIF('Math Scores'!$F$6:$IC$6,AH$4,'Math Scores'!$F28:$IC28))</f>
        <v/>
      </c>
      <c r="AI27" s="143" t="str">
        <f>IF(COUNT('Math Scores'!$AD28:$AZ28)=0,"",SUMIF('Math Scores'!$F$6:$IC$6,AI$4,'Math Scores'!$F28:$IC28))</f>
        <v/>
      </c>
      <c r="AJ27" s="143" t="str">
        <f>IF(COUNT('Math Scores'!$BA28:$BY28)=0,"",SUMIF('Math Scores'!$F$6:$IC$6,AJ$4,'Math Scores'!$F28:$IC28))</f>
        <v/>
      </c>
      <c r="AK27" s="143" t="str">
        <f>IF(COUNT('Math Scores'!$BA28:$BY28)=0,"",SUMIF('Math Scores'!$F$6:$IC$6,AK$4,'Math Scores'!$F28:$IC28))</f>
        <v/>
      </c>
      <c r="AL27" s="143" t="str">
        <f>IF(COUNT('Math Scores'!$BA28:$BY28)=0,"",SUMIF('Math Scores'!$F$6:$IC$6,AL$4,'Math Scores'!$F28:$IC28))</f>
        <v/>
      </c>
      <c r="AM27" s="143" t="str">
        <f>IF(COUNT('Math Scores'!$BA28:$BY28)=0,"",SUMIF('Math Scores'!$F$6:$IC$6,AM$4,'Math Scores'!$F28:$IC28))</f>
        <v/>
      </c>
      <c r="AN27" s="143" t="str">
        <f>IF(COUNT('Math Scores'!$BA28:$BY28)=0,"",SUMIF('Math Scores'!$F$6:$IC$6,AN$4,'Math Scores'!$F28:$IC28))</f>
        <v/>
      </c>
      <c r="AO27" s="143" t="str">
        <f>IF(COUNT('Math Scores'!$BA28:$BY28)=0,"",SUMIF('Math Scores'!$F$6:$IC$6,AO$4,'Math Scores'!$F28:$IC28))</f>
        <v/>
      </c>
      <c r="AP27" s="143" t="str">
        <f>IF(COUNT('Math Scores'!$BA28:$BY28)=0,"",SUMIF('Math Scores'!$F$6:$IC$6,AP$4,'Math Scores'!$F28:$IC28))</f>
        <v/>
      </c>
      <c r="AQ27" s="143" t="str">
        <f>IF(COUNT('Math Scores'!$BA28:$BY28)=0,"",SUMIF('Math Scores'!$F$6:$IC$6,AQ$4,'Math Scores'!$F28:$IC28))</f>
        <v/>
      </c>
      <c r="AR27" s="143" t="str">
        <f>IF(COUNT('Math Scores'!$BA28:$BY28)=0,"",SUMIF('Math Scores'!$F$6:$IC$6,AR$4,'Math Scores'!$F28:$IC28))</f>
        <v/>
      </c>
      <c r="AS27" s="143" t="str">
        <f>IF(COUNT('Math Scores'!$BA28:$BY28)=0,"",SUMIF('Math Scores'!$F$6:$IC$6,AS$4,'Math Scores'!$F28:$IC28))</f>
        <v/>
      </c>
      <c r="AT27" s="143" t="str">
        <f>IF(COUNT('Math Scores'!$BA28:$BY28)=0,"",SUMIF('Math Scores'!$F$6:$IC$6,AT$4,'Math Scores'!$F28:$IC28))</f>
        <v/>
      </c>
      <c r="AU27" s="143" t="str">
        <f>IF(COUNT('Math Scores'!$BA28:$BY28)=0,"",SUMIF('Math Scores'!$F$6:$IC$6,AU$4,'Math Scores'!$F28:$IC28))</f>
        <v/>
      </c>
      <c r="AV27" s="143" t="str">
        <f>IF(COUNT('Math Scores'!$BA28:$BY28)=0,"",SUMIF('Math Scores'!$F$6:$IC$6,AV$4,'Math Scores'!$F28:$IC28))</f>
        <v/>
      </c>
      <c r="AW27" s="143" t="str">
        <f>IF(COUNT('Math Scores'!$BA28:$BY28)=0,"",SUMIF('Math Scores'!$F$6:$IC$6,AW$4,'Math Scores'!$F28:$IC28))</f>
        <v/>
      </c>
      <c r="AX27" s="143" t="str">
        <f>IF(COUNT('Math Scores'!$BZ28:$CW28)=0,"",SUMIF('Math Scores'!$F$6:$IC$6,AX$4,'Math Scores'!$F28:$IC28))</f>
        <v/>
      </c>
      <c r="AY27" s="143" t="str">
        <f>IF(COUNT('Math Scores'!$BZ28:$CW28)=0,"",SUMIF('Math Scores'!$F$6:$IC$6,AY$4,'Math Scores'!$F28:$IC28))</f>
        <v/>
      </c>
      <c r="AZ27" s="143" t="str">
        <f>IF(COUNT('Math Scores'!$BZ28:$CW28)=0,"",SUMIF('Math Scores'!$F$6:$IC$6,AZ$4,'Math Scores'!$F28:$IC28))</f>
        <v/>
      </c>
      <c r="BA27" s="143" t="str">
        <f>IF(COUNT('Math Scores'!$BZ28:$CW28)=0,"",SUMIF('Math Scores'!$F$6:$IC$6,BA$4,'Math Scores'!$F28:$IC28))</f>
        <v/>
      </c>
      <c r="BB27" s="143" t="str">
        <f>IF(COUNT('Math Scores'!$BZ28:$CW28)=0,"",SUMIF('Math Scores'!$F$6:$IC$6,BB$4,'Math Scores'!$F28:$IC28))</f>
        <v/>
      </c>
      <c r="BC27" s="143" t="str">
        <f>IF(COUNT('Math Scores'!$BZ28:$CW28)=0,"",SUMIF('Math Scores'!$F$6:$IC$6,BC$4,'Math Scores'!$F28:$IC28))</f>
        <v/>
      </c>
      <c r="BD27" s="143" t="str">
        <f>IF(COUNT('Math Scores'!$BZ28:$CW28)=0,"",SUMIF('Math Scores'!$F$6:$IC$6,BD$4,'Math Scores'!$F28:$IC28))</f>
        <v/>
      </c>
      <c r="BE27" s="143" t="str">
        <f>IF(COUNT('Math Scores'!$BZ28:$CW28)=0,"",SUMIF('Math Scores'!$F$6:$IC$6,BE$4,'Math Scores'!$F28:$IC28))</f>
        <v/>
      </c>
      <c r="BF27" s="143" t="str">
        <f>IF(COUNT('Math Scores'!$BZ28:$CW28)=0,"",SUMIF('Math Scores'!$F$6:$IC$6,BF$4,'Math Scores'!$F28:$IC28))</f>
        <v/>
      </c>
      <c r="BG27" s="143" t="str">
        <f>IF(COUNT('Math Scores'!$BZ28:$CW28)=0,"",SUMIF('Math Scores'!$F$6:$IC$6,BG$4,'Math Scores'!$F28:$IC28))</f>
        <v/>
      </c>
      <c r="BH27" s="143" t="str">
        <f>IF(COUNT('Math Scores'!$BZ28:$CW28)=0,"",SUMIF('Math Scores'!$F$6:$IC$6,BH$4,'Math Scores'!$F28:$IC28))</f>
        <v/>
      </c>
      <c r="BI27" s="143" t="str">
        <f>IF(COUNT('Math Scores'!$BZ28:$CW28)=0,"",SUMIF('Math Scores'!$F$6:$IC$6,BI$4,'Math Scores'!$F28:$IC28))</f>
        <v/>
      </c>
      <c r="BJ27" s="143" t="str">
        <f>IF(COUNT('Math Scores'!$BZ28:$CW28)=0,"",SUMIF('Math Scores'!$F$6:$IC$6,BJ$4,'Math Scores'!$F28:$IC28))</f>
        <v/>
      </c>
      <c r="BK27" s="143" t="str">
        <f>IF(COUNT('Math Scores'!$BZ28:$CW28)=0,"",SUMIF('Math Scores'!$F$6:$IC$6,BK$4,'Math Scores'!$F28:$IC28))</f>
        <v/>
      </c>
      <c r="BL27" s="143">
        <f>IF(COUNT('Math Scores'!$CX28:$DU28)=0,"",SUMIF('Math Scores'!$F$6:$IC$6,BL$4,'Math Scores'!$F28:$IC28))</f>
        <v>0</v>
      </c>
      <c r="BM27" s="143">
        <f>IF(COUNT('Math Scores'!$CX28:$DU28)=0,"",SUMIF('Math Scores'!$F$6:$IC$6,BM$4,'Math Scores'!$F28:$IC28))</f>
        <v>0</v>
      </c>
      <c r="BN27" s="143">
        <f>IF(COUNT('Math Scores'!$CX28:$DU28)=0,"",SUMIF('Math Scores'!$F$6:$IC$6,BN$4,'Math Scores'!$F28:$IC28))</f>
        <v>0</v>
      </c>
      <c r="BO27" s="143">
        <f>IF(COUNT('Math Scores'!$CX28:$DU28)=0,"",SUMIF('Math Scores'!$F$6:$IC$6,BO$4,'Math Scores'!$F28:$IC28))</f>
        <v>0</v>
      </c>
      <c r="BP27" s="143">
        <f>IF(COUNT('Math Scores'!$CX28:$DU28)=0,"",SUMIF('Math Scores'!$F$6:$IC$6,BP$4,'Math Scores'!$F28:$IC28))</f>
        <v>0</v>
      </c>
      <c r="BQ27" s="143">
        <f>IF(COUNT('Math Scores'!$CX28:$DU28)=0,"",SUMIF('Math Scores'!$F$6:$IC$6,BQ$4,'Math Scores'!$F28:$IC28))</f>
        <v>0</v>
      </c>
      <c r="BR27" s="143">
        <f>IF(COUNT('Math Scores'!$CX28:$DU28)=0,"",SUMIF('Math Scores'!$F$6:$IC$6,BR$4,'Math Scores'!$F28:$IC28))</f>
        <v>0</v>
      </c>
      <c r="BS27" s="143">
        <f>IF(COUNT('Math Scores'!$CX28:$DU28)=0,"",SUMIF('Math Scores'!$F$6:$IC$6,BS$4,'Math Scores'!$F28:$IC28))</f>
        <v>0</v>
      </c>
      <c r="BT27" s="143">
        <f>IF(COUNT('Math Scores'!$CX28:$DU28)=0,"",SUMIF('Math Scores'!$F$6:$IC$6,BT$4,'Math Scores'!$F28:$IC28))</f>
        <v>0</v>
      </c>
      <c r="BU27" s="143">
        <f>IF(COUNT('Math Scores'!$CX28:$DU28)=0,"",SUMIF('Math Scores'!$F$6:$IC$6,BU$4,'Math Scores'!$F28:$IC28))</f>
        <v>0</v>
      </c>
      <c r="BV27" s="143">
        <f>IF(COUNT('Math Scores'!$CX28:$DU28)=0,"",SUMIF('Math Scores'!$F$6:$IC$6,BV$4,'Math Scores'!$F28:$IC28))</f>
        <v>0</v>
      </c>
      <c r="BW27" s="143">
        <f>IF(COUNT('Math Scores'!$CX28:$DU28)=0,"",SUMIF('Math Scores'!$F$6:$IC$6,BW$4,'Math Scores'!$F28:$IC28))</f>
        <v>0</v>
      </c>
      <c r="BX27" s="143">
        <f>IF(COUNT('Math Scores'!$CX28:$DU28)=0,"",SUMIF('Math Scores'!$F$6:$IC$6,BX$4,'Math Scores'!$F28:$IC28))</f>
        <v>0</v>
      </c>
      <c r="BY27" s="143">
        <f>IF(COUNT('Math Scores'!$CX28:$DU28)=0,"",SUMIF('Math Scores'!$F$6:$IC$6,BY$4,'Math Scores'!$F28:$IC28))</f>
        <v>0</v>
      </c>
      <c r="BZ27" s="143">
        <f>IF(COUNT('Math Scores'!$CX28:$DU28)=0,"",SUMIF('Math Scores'!$F$6:$IC$6,BZ$4,'Math Scores'!$F28:$IC28))</f>
        <v>0</v>
      </c>
      <c r="CA27" s="143">
        <f>IF(COUNT('Math Scores'!$CX28:$DU28)=0,"",SUMIF('Math Scores'!$F$6:$IC$6,CA$4,'Math Scores'!$F28:$IC28))</f>
        <v>0</v>
      </c>
      <c r="CB27" s="143">
        <f>IF(COUNT('Math Scores'!$CX28:$DU28)=0,"",SUMIF('Math Scores'!$F$6:$IC$6,CB$4,'Math Scores'!$F28:$IC28))</f>
        <v>0</v>
      </c>
      <c r="CC27" s="143">
        <f>IF(COUNT('Math Scores'!$CX28:$DU28)=0,"",SUMIF('Math Scores'!$F$6:$IC$6,CC$4,'Math Scores'!$F28:$IC28))</f>
        <v>0</v>
      </c>
      <c r="CD27" s="143">
        <f>IF(COUNT('Math Scores'!$DV28:$EU28)=0,"",SUMIF('Math Scores'!$F$6:$IC$6,CD$4,'Math Scores'!$F28:$IC28))</f>
        <v>0</v>
      </c>
      <c r="CE27" s="143">
        <f>IF(COUNT('Math Scores'!$DV28:$EU28)=0,"",SUMIF('Math Scores'!$F$6:$IC$6,CE$4,'Math Scores'!$F28:$IC28))</f>
        <v>0</v>
      </c>
      <c r="CF27" s="143">
        <f>IF(COUNT('Math Scores'!$DV28:$EU28)=0,"",SUMIF('Math Scores'!$F$6:$IC$6,CF$4,'Math Scores'!$F28:$IC28))</f>
        <v>0</v>
      </c>
      <c r="CG27" s="143">
        <f>IF(COUNT('Math Scores'!$DV28:$EU28)=0,"",SUMIF('Math Scores'!$F$6:$IC$6,CG$4,'Math Scores'!$F28:$IC28))</f>
        <v>0</v>
      </c>
      <c r="CH27" s="143">
        <f>IF(COUNT('Math Scores'!$DV28:$EU28)=0,"",SUMIF('Math Scores'!$F$6:$IC$6,CH$4,'Math Scores'!$F28:$IC28))</f>
        <v>0</v>
      </c>
      <c r="CI27" s="143">
        <f>IF(COUNT('Math Scores'!$DV28:$EU28)=0,"",SUMIF('Math Scores'!$F$6:$IC$6,CI$4,'Math Scores'!$F28:$IC28))</f>
        <v>0</v>
      </c>
      <c r="CJ27" s="143">
        <f>IF(COUNT('Math Scores'!$DV28:$EU28)=0,"",SUMIF('Math Scores'!$F$6:$IC$6,CJ$4,'Math Scores'!$F28:$IC28))</f>
        <v>0</v>
      </c>
      <c r="CK27" s="143">
        <f>IF(COUNT('Math Scores'!$DV28:$EU28)=0,"",SUMIF('Math Scores'!$F$6:$IC$6,CK$4,'Math Scores'!$F28:$IC28))</f>
        <v>0</v>
      </c>
      <c r="CL27" s="143">
        <f>IF(COUNT('Math Scores'!$DV28:$EU28)=0,"",SUMIF('Math Scores'!$F$6:$IC$6,CL$4,'Math Scores'!$F28:$IC28))</f>
        <v>0</v>
      </c>
      <c r="CM27" s="143">
        <f>IF(COUNT('Math Scores'!$DV28:$EU28)=0,"",SUMIF('Math Scores'!$F$6:$IC$6,CM$4,'Math Scores'!$F28:$IC28))</f>
        <v>0</v>
      </c>
      <c r="CN27" s="143">
        <f>IF(COUNT('Math Scores'!$DV28:$EU28)=0,"",SUMIF('Math Scores'!$F$6:$IC$6,CN$4,'Math Scores'!$F28:$IC28))</f>
        <v>0</v>
      </c>
      <c r="CO27" s="143">
        <f>IF(COUNT('Math Scores'!$DV28:$EU28)=0,"",SUMIF('Math Scores'!$F$6:$IC$6,CO$4,'Math Scores'!$F28:$IC28))</f>
        <v>0</v>
      </c>
      <c r="CP27" s="143">
        <f>IF(COUNT('Math Scores'!$DV28:$EU28)=0,"",SUMIF('Math Scores'!$F$6:$IC$6,CP$4,'Math Scores'!$F28:$IC28))</f>
        <v>0</v>
      </c>
      <c r="CQ27" s="143">
        <f>IF(COUNT('Math Scores'!$DV28:$EU28)=0,"",SUMIF('Math Scores'!$F$6:$IC$6,CQ$4,'Math Scores'!$F28:$IC28))</f>
        <v>0</v>
      </c>
      <c r="CR27" s="143">
        <f>IF(COUNT('Math Scores'!$DV28:$EU28)=0,"",SUMIF('Math Scores'!$F$6:$IC$6,CR$4,'Math Scores'!$F28:$IC28))</f>
        <v>0</v>
      </c>
      <c r="CS27" s="143">
        <f>IF(COUNT('Math Scores'!$DV28:$EU28)=0,"",SUMIF('Math Scores'!$F$6:$IC$6,CS$4,'Math Scores'!$F28:$IC28))</f>
        <v>0</v>
      </c>
      <c r="CT27" s="143">
        <f>IF(COUNT('Math Scores'!$EV28:$FW28)=0,"",SUMIF('Math Scores'!$F$6:$IC$6,CT$4,'Math Scores'!$F28:$IC28))</f>
        <v>0</v>
      </c>
      <c r="CU27" s="143">
        <f>IF(COUNT('Math Scores'!$EV28:$FW28)=0,"",SUMIF('Math Scores'!$F$6:$IC$6,CU$4,'Math Scores'!$F28:$IC28))</f>
        <v>0</v>
      </c>
      <c r="CV27" s="143">
        <f>IF(COUNT('Math Scores'!$EV28:$FW28)=0,"",SUMIF('Math Scores'!$F$6:$IC$6,CV$4,'Math Scores'!$F28:$IC28))</f>
        <v>0</v>
      </c>
      <c r="CW27" s="143">
        <f>IF(COUNT('Math Scores'!$EV28:$FW28)=0,"",SUMIF('Math Scores'!$F$6:$IC$6,CW$4,'Math Scores'!$F28:$IC28))</f>
        <v>0</v>
      </c>
      <c r="CX27" s="143">
        <f>IF(COUNT('Math Scores'!$EV28:$FW28)=0,"",SUMIF('Math Scores'!$F$6:$IC$6,CX$4,'Math Scores'!$F28:$IC28))</f>
        <v>0</v>
      </c>
      <c r="CY27" s="143">
        <f>IF(COUNT('Math Scores'!$EV28:$FW28)=0,"",SUMIF('Math Scores'!$F$6:$IC$6,CY$4,'Math Scores'!$F28:$IC28))</f>
        <v>0</v>
      </c>
      <c r="CZ27" s="143">
        <f>IF(COUNT('Math Scores'!$EV28:$FW28)=0,"",SUMIF('Math Scores'!$F$6:$IC$6,CZ$4,'Math Scores'!$F28:$IC28))</f>
        <v>0</v>
      </c>
      <c r="DA27" s="143">
        <f>IF(COUNT('Math Scores'!$EV28:$FW28)=0,"",SUMIF('Math Scores'!$F$6:$IC$6,DA$4,'Math Scores'!$F28:$IC28))</f>
        <v>0</v>
      </c>
      <c r="DB27" s="143">
        <f>IF(COUNT('Math Scores'!$EV28:$FW28)=0,"",SUMIF('Math Scores'!$F$6:$IC$6,DB$4,'Math Scores'!$F28:$IC28))</f>
        <v>0</v>
      </c>
      <c r="DC27" s="143">
        <f>IF(COUNT('Math Scores'!$EV28:$FW28)=0,"",SUMIF('Math Scores'!$F$6:$IC$6,DC$4,'Math Scores'!$F28:$IC28))</f>
        <v>0</v>
      </c>
      <c r="DD27" s="143">
        <f>IF(COUNT('Math Scores'!$EV28:$FW28)=0,"",SUMIF('Math Scores'!$F$6:$IC$6,DD$4,'Math Scores'!$F28:$IC28))</f>
        <v>0</v>
      </c>
      <c r="DE27" s="143">
        <f>IF(COUNT('Math Scores'!$EV28:$FW28)=0,"",SUMIF('Math Scores'!$F$6:$IC$6,DE$4,'Math Scores'!$F28:$IC28))</f>
        <v>0</v>
      </c>
      <c r="DF27" s="143">
        <f>IF(COUNT('Math Scores'!$EV28:$FW28)=0,"",SUMIF('Math Scores'!$F$6:$IC$6,DF$4,'Math Scores'!$F28:$IC28))</f>
        <v>0</v>
      </c>
      <c r="DG27" s="143">
        <f>IF(COUNT('Math Scores'!$EV28:$FW28)=0,"",SUMIF('Math Scores'!$F$6:$IC$6,DG$4,'Math Scores'!$F28:$IC28))</f>
        <v>0</v>
      </c>
    </row>
    <row r="28" spans="1:111" x14ac:dyDescent="0.2">
      <c r="A28" s="35">
        <v>21</v>
      </c>
      <c r="B28" s="8" t="str">
        <f>'Math Scores'!B29</f>
        <v>K. Gowtham</v>
      </c>
      <c r="C28" s="127" t="e">
        <f>IF(COUNT('Math Scores'!F29:HI29)=0, "", (SUMIF('Math Scores'!$F$5:$HI$5,"Yes",'Math Scores'!F29:HI29)/SUMIF('Math Scores'!$F$5:$HI$5,"Yes",'Math Scores'!$F$2:$HI$2)))</f>
        <v>#DIV/0!</v>
      </c>
      <c r="D28" s="78" t="e">
        <f>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v>#DIV/0!</v>
      </c>
      <c r="E28" s="78" t="e">
        <f t="shared" si="12"/>
        <v>#DIV/0!</v>
      </c>
      <c r="F28" s="36" t="e">
        <f t="shared" si="11"/>
        <v>#DIV/0!</v>
      </c>
      <c r="G28" s="87" t="e">
        <f>IF(OR(B28="",'Cover Sheet'!$AC$6=""),"",IF(('Cover Sheet'!$AC$6="2nd"),(VLOOKUP(ROUND((D28*100),0),Goals!$E$4:$H$104,2,TRUE)/100),IF(('Cover Sheet'!$AC$6="3rd"),(VLOOKUP(ROUND((D28*100),0),Goals!$E$4:$H$104,3,TRUE)/100),VLOOKUP(ROUND((D28*100),0),Goals!$E$4:$H$104,4,TRUE)/100)))</f>
        <v>#DIV/0!</v>
      </c>
      <c r="H28" s="143" t="str">
        <f>IF(COUNT('Math Scores'!$F29:$AC29)=0,"",SUMIF('Math Scores'!$F$6:$IC$6,H$4,'Math Scores'!$F29:$IC29))</f>
        <v/>
      </c>
      <c r="I28" s="143" t="str">
        <f>IF(COUNT('Math Scores'!$F29:$AC29)=0,"",SUMIF('Math Scores'!$F$6:$IC$6,I$4,'Math Scores'!$F29:$IC29))</f>
        <v/>
      </c>
      <c r="J28" s="143" t="str">
        <f>IF(COUNT('Math Scores'!$F29:$AC29)=0,"",SUMIF('Math Scores'!$F$6:$IC$6,J$4,'Math Scores'!$F29:$IC29))</f>
        <v/>
      </c>
      <c r="K28" s="143" t="str">
        <f>IF(COUNT('Math Scores'!$F29:$AC29)=0,"",SUMIF('Math Scores'!$F$6:$IC$6,K$4,'Math Scores'!$F29:$IC29))</f>
        <v/>
      </c>
      <c r="L28" s="143" t="str">
        <f>IF(COUNT('Math Scores'!$F29:$AC29)=0,"",SUMIF('Math Scores'!$F$6:$IC$6,L$4,'Math Scores'!$F29:$IC29))</f>
        <v/>
      </c>
      <c r="M28" s="143" t="str">
        <f>IF(COUNT('Math Scores'!$F29:$AC29)=0,"",SUMIF('Math Scores'!$F$6:$IC$6,M$4,'Math Scores'!$F29:$IC29))</f>
        <v/>
      </c>
      <c r="N28" s="143" t="str">
        <f>IF(COUNT('Math Scores'!$F29:$AC29)=0,"",SUMIF('Math Scores'!$F$6:$IC$6,N$4,'Math Scores'!$F29:$IC29))</f>
        <v/>
      </c>
      <c r="O28" s="143" t="str">
        <f>IF(COUNT('Math Scores'!$F29:$AC29)=0,"",SUMIF('Math Scores'!$F$6:$IC$6,O$4,'Math Scores'!$F29:$IC29))</f>
        <v/>
      </c>
      <c r="P28" s="143" t="str">
        <f>IF(COUNT('Math Scores'!$F29:$AC29)=0,"",SUMIF('Math Scores'!$F$6:$IC$6,P$4,'Math Scores'!$F29:$IC29))</f>
        <v/>
      </c>
      <c r="Q28" s="143" t="str">
        <f>IF(COUNT('Math Scores'!$F29:$AC29)=0,"",SUMIF('Math Scores'!$F$6:$IC$6,Q$4,'Math Scores'!$F29:$IC29))</f>
        <v/>
      </c>
      <c r="R28" s="143" t="str">
        <f>IF(COUNT('Math Scores'!$F29:$AC29)=0,"",SUMIF('Math Scores'!$F$6:$IC$6,R$4,'Math Scores'!$F29:$IC29))</f>
        <v/>
      </c>
      <c r="S28" s="143"/>
      <c r="T28" s="143"/>
      <c r="U28" s="143"/>
      <c r="V28" s="143"/>
      <c r="W28" s="143"/>
      <c r="X28" s="143" t="str">
        <f>IF(COUNT('Math Scores'!$AD29:$AZ29)=0,"",SUMIF('Math Scores'!$F$6:$IC$6,X$4,'Math Scores'!$F29:$IC29))</f>
        <v/>
      </c>
      <c r="Y28" s="143" t="str">
        <f>IF(COUNT('Math Scores'!$AD29:$AZ29)=0,"",SUMIF('Math Scores'!$F$6:$IC$6,Y$4,'Math Scores'!$F29:$IC29))</f>
        <v/>
      </c>
      <c r="Z28" s="143" t="str">
        <f>IF(COUNT('Math Scores'!$AD29:$AZ29)=0,"",SUMIF('Math Scores'!$F$6:$IC$6,Z$4,'Math Scores'!$F29:$IC29))</f>
        <v/>
      </c>
      <c r="AA28" s="143" t="str">
        <f>IF(COUNT('Math Scores'!$AD29:$AZ29)=0,"",SUMIF('Math Scores'!$F$6:$IC$6,AA$4,'Math Scores'!$F29:$IC29))</f>
        <v/>
      </c>
      <c r="AB28" s="143" t="str">
        <f>IF(COUNT('Math Scores'!$AD29:$AZ29)=0,"",SUMIF('Math Scores'!$F$6:$IC$6,AB$4,'Math Scores'!$F29:$IC29))</f>
        <v/>
      </c>
      <c r="AC28" s="143" t="str">
        <f>IF(COUNT('Math Scores'!$AD29:$AZ29)=0,"",SUMIF('Math Scores'!$F$6:$IC$6,AC$4,'Math Scores'!$F29:$IC29))</f>
        <v/>
      </c>
      <c r="AD28" s="143" t="str">
        <f>IF(COUNT('Math Scores'!$AD29:$AZ29)=0,"",SUMIF('Math Scores'!$F$6:$IC$6,AD$4,'Math Scores'!$F29:$IC29))</f>
        <v/>
      </c>
      <c r="AE28" s="143" t="str">
        <f>IF(COUNT('Math Scores'!$AD29:$AZ29)=0,"",SUMIF('Math Scores'!$F$6:$IC$6,AE$4,'Math Scores'!$F29:$IC29))</f>
        <v/>
      </c>
      <c r="AF28" s="143" t="str">
        <f>IF(COUNT('Math Scores'!$AD29:$AZ29)=0,"",SUMIF('Math Scores'!$F$6:$IC$6,AF$4,'Math Scores'!$F29:$IC29))</f>
        <v/>
      </c>
      <c r="AG28" s="143" t="str">
        <f>IF(COUNT('Math Scores'!$AD29:$AZ29)=0,"",SUMIF('Math Scores'!$F$6:$IC$6,AG$4,'Math Scores'!$F29:$IC29))</f>
        <v/>
      </c>
      <c r="AH28" s="143" t="str">
        <f>IF(COUNT('Math Scores'!$AD29:$AZ29)=0,"",SUMIF('Math Scores'!$F$6:$IC$6,AH$4,'Math Scores'!$F29:$IC29))</f>
        <v/>
      </c>
      <c r="AI28" s="143" t="str">
        <f>IF(COUNT('Math Scores'!$AD29:$AZ29)=0,"",SUMIF('Math Scores'!$F$6:$IC$6,AI$4,'Math Scores'!$F29:$IC29))</f>
        <v/>
      </c>
      <c r="AJ28" s="143" t="str">
        <f>IF(COUNT('Math Scores'!$BA29:$BY29)=0,"",SUMIF('Math Scores'!$F$6:$IC$6,AJ$4,'Math Scores'!$F29:$IC29))</f>
        <v/>
      </c>
      <c r="AK28" s="143" t="str">
        <f>IF(COUNT('Math Scores'!$BA29:$BY29)=0,"",SUMIF('Math Scores'!$F$6:$IC$6,AK$4,'Math Scores'!$F29:$IC29))</f>
        <v/>
      </c>
      <c r="AL28" s="143" t="str">
        <f>IF(COUNT('Math Scores'!$BA29:$BY29)=0,"",SUMIF('Math Scores'!$F$6:$IC$6,AL$4,'Math Scores'!$F29:$IC29))</f>
        <v/>
      </c>
      <c r="AM28" s="143" t="str">
        <f>IF(COUNT('Math Scores'!$BA29:$BY29)=0,"",SUMIF('Math Scores'!$F$6:$IC$6,AM$4,'Math Scores'!$F29:$IC29))</f>
        <v/>
      </c>
      <c r="AN28" s="143" t="str">
        <f>IF(COUNT('Math Scores'!$BA29:$BY29)=0,"",SUMIF('Math Scores'!$F$6:$IC$6,AN$4,'Math Scores'!$F29:$IC29))</f>
        <v/>
      </c>
      <c r="AO28" s="143" t="str">
        <f>IF(COUNT('Math Scores'!$BA29:$BY29)=0,"",SUMIF('Math Scores'!$F$6:$IC$6,AO$4,'Math Scores'!$F29:$IC29))</f>
        <v/>
      </c>
      <c r="AP28" s="143" t="str">
        <f>IF(COUNT('Math Scores'!$BA29:$BY29)=0,"",SUMIF('Math Scores'!$F$6:$IC$6,AP$4,'Math Scores'!$F29:$IC29))</f>
        <v/>
      </c>
      <c r="AQ28" s="143" t="str">
        <f>IF(COUNT('Math Scores'!$BA29:$BY29)=0,"",SUMIF('Math Scores'!$F$6:$IC$6,AQ$4,'Math Scores'!$F29:$IC29))</f>
        <v/>
      </c>
      <c r="AR28" s="143" t="str">
        <f>IF(COUNT('Math Scores'!$BA29:$BY29)=0,"",SUMIF('Math Scores'!$F$6:$IC$6,AR$4,'Math Scores'!$F29:$IC29))</f>
        <v/>
      </c>
      <c r="AS28" s="143" t="str">
        <f>IF(COUNT('Math Scores'!$BA29:$BY29)=0,"",SUMIF('Math Scores'!$F$6:$IC$6,AS$4,'Math Scores'!$F29:$IC29))</f>
        <v/>
      </c>
      <c r="AT28" s="143" t="str">
        <f>IF(COUNT('Math Scores'!$BA29:$BY29)=0,"",SUMIF('Math Scores'!$F$6:$IC$6,AT$4,'Math Scores'!$F29:$IC29))</f>
        <v/>
      </c>
      <c r="AU28" s="143" t="str">
        <f>IF(COUNT('Math Scores'!$BA29:$BY29)=0,"",SUMIF('Math Scores'!$F$6:$IC$6,AU$4,'Math Scores'!$F29:$IC29))</f>
        <v/>
      </c>
      <c r="AV28" s="143" t="str">
        <f>IF(COUNT('Math Scores'!$BA29:$BY29)=0,"",SUMIF('Math Scores'!$F$6:$IC$6,AV$4,'Math Scores'!$F29:$IC29))</f>
        <v/>
      </c>
      <c r="AW28" s="143" t="str">
        <f>IF(COUNT('Math Scores'!$BA29:$BY29)=0,"",SUMIF('Math Scores'!$F$6:$IC$6,AW$4,'Math Scores'!$F29:$IC29))</f>
        <v/>
      </c>
      <c r="AX28" s="143" t="str">
        <f>IF(COUNT('Math Scores'!$BZ29:$CW29)=0,"",SUMIF('Math Scores'!$F$6:$IC$6,AX$4,'Math Scores'!$F29:$IC29))</f>
        <v/>
      </c>
      <c r="AY28" s="143" t="str">
        <f>IF(COUNT('Math Scores'!$BZ29:$CW29)=0,"",SUMIF('Math Scores'!$F$6:$IC$6,AY$4,'Math Scores'!$F29:$IC29))</f>
        <v/>
      </c>
      <c r="AZ28" s="143" t="str">
        <f>IF(COUNT('Math Scores'!$BZ29:$CW29)=0,"",SUMIF('Math Scores'!$F$6:$IC$6,AZ$4,'Math Scores'!$F29:$IC29))</f>
        <v/>
      </c>
      <c r="BA28" s="143" t="str">
        <f>IF(COUNT('Math Scores'!$BZ29:$CW29)=0,"",SUMIF('Math Scores'!$F$6:$IC$6,BA$4,'Math Scores'!$F29:$IC29))</f>
        <v/>
      </c>
      <c r="BB28" s="143" t="str">
        <f>IF(COUNT('Math Scores'!$BZ29:$CW29)=0,"",SUMIF('Math Scores'!$F$6:$IC$6,BB$4,'Math Scores'!$F29:$IC29))</f>
        <v/>
      </c>
      <c r="BC28" s="143" t="str">
        <f>IF(COUNT('Math Scores'!$BZ29:$CW29)=0,"",SUMIF('Math Scores'!$F$6:$IC$6,BC$4,'Math Scores'!$F29:$IC29))</f>
        <v/>
      </c>
      <c r="BD28" s="143" t="str">
        <f>IF(COUNT('Math Scores'!$BZ29:$CW29)=0,"",SUMIF('Math Scores'!$F$6:$IC$6,BD$4,'Math Scores'!$F29:$IC29))</f>
        <v/>
      </c>
      <c r="BE28" s="143" t="str">
        <f>IF(COUNT('Math Scores'!$BZ29:$CW29)=0,"",SUMIF('Math Scores'!$F$6:$IC$6,BE$4,'Math Scores'!$F29:$IC29))</f>
        <v/>
      </c>
      <c r="BF28" s="143" t="str">
        <f>IF(COUNT('Math Scores'!$BZ29:$CW29)=0,"",SUMIF('Math Scores'!$F$6:$IC$6,BF$4,'Math Scores'!$F29:$IC29))</f>
        <v/>
      </c>
      <c r="BG28" s="143" t="str">
        <f>IF(COUNT('Math Scores'!$BZ29:$CW29)=0,"",SUMIF('Math Scores'!$F$6:$IC$6,BG$4,'Math Scores'!$F29:$IC29))</f>
        <v/>
      </c>
      <c r="BH28" s="143" t="str">
        <f>IF(COUNT('Math Scores'!$BZ29:$CW29)=0,"",SUMIF('Math Scores'!$F$6:$IC$6,BH$4,'Math Scores'!$F29:$IC29))</f>
        <v/>
      </c>
      <c r="BI28" s="143" t="str">
        <f>IF(COUNT('Math Scores'!$BZ29:$CW29)=0,"",SUMIF('Math Scores'!$F$6:$IC$6,BI$4,'Math Scores'!$F29:$IC29))</f>
        <v/>
      </c>
      <c r="BJ28" s="143" t="str">
        <f>IF(COUNT('Math Scores'!$BZ29:$CW29)=0,"",SUMIF('Math Scores'!$F$6:$IC$6,BJ$4,'Math Scores'!$F29:$IC29))</f>
        <v/>
      </c>
      <c r="BK28" s="143" t="str">
        <f>IF(COUNT('Math Scores'!$BZ29:$CW29)=0,"",SUMIF('Math Scores'!$F$6:$IC$6,BK$4,'Math Scores'!$F29:$IC29))</f>
        <v/>
      </c>
      <c r="BL28" s="143">
        <f>IF(COUNT('Math Scores'!$CX29:$DU29)=0,"",SUMIF('Math Scores'!$F$6:$IC$6,BL$4,'Math Scores'!$F29:$IC29))</f>
        <v>0</v>
      </c>
      <c r="BM28" s="143">
        <f>IF(COUNT('Math Scores'!$CX29:$DU29)=0,"",SUMIF('Math Scores'!$F$6:$IC$6,BM$4,'Math Scores'!$F29:$IC29))</f>
        <v>0</v>
      </c>
      <c r="BN28" s="143">
        <f>IF(COUNT('Math Scores'!$CX29:$DU29)=0,"",SUMIF('Math Scores'!$F$6:$IC$6,BN$4,'Math Scores'!$F29:$IC29))</f>
        <v>0</v>
      </c>
      <c r="BO28" s="143">
        <f>IF(COUNT('Math Scores'!$CX29:$DU29)=0,"",SUMIF('Math Scores'!$F$6:$IC$6,BO$4,'Math Scores'!$F29:$IC29))</f>
        <v>0</v>
      </c>
      <c r="BP28" s="143">
        <f>IF(COUNT('Math Scores'!$CX29:$DU29)=0,"",SUMIF('Math Scores'!$F$6:$IC$6,BP$4,'Math Scores'!$F29:$IC29))</f>
        <v>0</v>
      </c>
      <c r="BQ28" s="143">
        <f>IF(COUNT('Math Scores'!$CX29:$DU29)=0,"",SUMIF('Math Scores'!$F$6:$IC$6,BQ$4,'Math Scores'!$F29:$IC29))</f>
        <v>0</v>
      </c>
      <c r="BR28" s="143">
        <f>IF(COUNT('Math Scores'!$CX29:$DU29)=0,"",SUMIF('Math Scores'!$F$6:$IC$6,BR$4,'Math Scores'!$F29:$IC29))</f>
        <v>0</v>
      </c>
      <c r="BS28" s="143">
        <f>IF(COUNT('Math Scores'!$CX29:$DU29)=0,"",SUMIF('Math Scores'!$F$6:$IC$6,BS$4,'Math Scores'!$F29:$IC29))</f>
        <v>0</v>
      </c>
      <c r="BT28" s="143">
        <f>IF(COUNT('Math Scores'!$CX29:$DU29)=0,"",SUMIF('Math Scores'!$F$6:$IC$6,BT$4,'Math Scores'!$F29:$IC29))</f>
        <v>0</v>
      </c>
      <c r="BU28" s="143">
        <f>IF(COUNT('Math Scores'!$CX29:$DU29)=0,"",SUMIF('Math Scores'!$F$6:$IC$6,BU$4,'Math Scores'!$F29:$IC29))</f>
        <v>0</v>
      </c>
      <c r="BV28" s="143">
        <f>IF(COUNT('Math Scores'!$CX29:$DU29)=0,"",SUMIF('Math Scores'!$F$6:$IC$6,BV$4,'Math Scores'!$F29:$IC29))</f>
        <v>0</v>
      </c>
      <c r="BW28" s="143">
        <f>IF(COUNT('Math Scores'!$CX29:$DU29)=0,"",SUMIF('Math Scores'!$F$6:$IC$6,BW$4,'Math Scores'!$F29:$IC29))</f>
        <v>0</v>
      </c>
      <c r="BX28" s="143">
        <f>IF(COUNT('Math Scores'!$CX29:$DU29)=0,"",SUMIF('Math Scores'!$F$6:$IC$6,BX$4,'Math Scores'!$F29:$IC29))</f>
        <v>0</v>
      </c>
      <c r="BY28" s="143">
        <f>IF(COUNT('Math Scores'!$CX29:$DU29)=0,"",SUMIF('Math Scores'!$F$6:$IC$6,BY$4,'Math Scores'!$F29:$IC29))</f>
        <v>0</v>
      </c>
      <c r="BZ28" s="143">
        <f>IF(COUNT('Math Scores'!$CX29:$DU29)=0,"",SUMIF('Math Scores'!$F$6:$IC$6,BZ$4,'Math Scores'!$F29:$IC29))</f>
        <v>0</v>
      </c>
      <c r="CA28" s="143">
        <f>IF(COUNT('Math Scores'!$CX29:$DU29)=0,"",SUMIF('Math Scores'!$F$6:$IC$6,CA$4,'Math Scores'!$F29:$IC29))</f>
        <v>0</v>
      </c>
      <c r="CB28" s="143">
        <f>IF(COUNT('Math Scores'!$CX29:$DU29)=0,"",SUMIF('Math Scores'!$F$6:$IC$6,CB$4,'Math Scores'!$F29:$IC29))</f>
        <v>0</v>
      </c>
      <c r="CC28" s="143">
        <f>IF(COUNT('Math Scores'!$CX29:$DU29)=0,"",SUMIF('Math Scores'!$F$6:$IC$6,CC$4,'Math Scores'!$F29:$IC29))</f>
        <v>0</v>
      </c>
      <c r="CD28" s="143">
        <f>IF(COUNT('Math Scores'!$DV29:$EU29)=0,"",SUMIF('Math Scores'!$F$6:$IC$6,CD$4,'Math Scores'!$F29:$IC29))</f>
        <v>0</v>
      </c>
      <c r="CE28" s="143">
        <f>IF(COUNT('Math Scores'!$DV29:$EU29)=0,"",SUMIF('Math Scores'!$F$6:$IC$6,CE$4,'Math Scores'!$F29:$IC29))</f>
        <v>0</v>
      </c>
      <c r="CF28" s="143">
        <f>IF(COUNT('Math Scores'!$DV29:$EU29)=0,"",SUMIF('Math Scores'!$F$6:$IC$6,CF$4,'Math Scores'!$F29:$IC29))</f>
        <v>0</v>
      </c>
      <c r="CG28" s="143">
        <f>IF(COUNT('Math Scores'!$DV29:$EU29)=0,"",SUMIF('Math Scores'!$F$6:$IC$6,CG$4,'Math Scores'!$F29:$IC29))</f>
        <v>0</v>
      </c>
      <c r="CH28" s="143">
        <f>IF(COUNT('Math Scores'!$DV29:$EU29)=0,"",SUMIF('Math Scores'!$F$6:$IC$6,CH$4,'Math Scores'!$F29:$IC29))</f>
        <v>0</v>
      </c>
      <c r="CI28" s="143">
        <f>IF(COUNT('Math Scores'!$DV29:$EU29)=0,"",SUMIF('Math Scores'!$F$6:$IC$6,CI$4,'Math Scores'!$F29:$IC29))</f>
        <v>0</v>
      </c>
      <c r="CJ28" s="143">
        <f>IF(COUNT('Math Scores'!$DV29:$EU29)=0,"",SUMIF('Math Scores'!$F$6:$IC$6,CJ$4,'Math Scores'!$F29:$IC29))</f>
        <v>0</v>
      </c>
      <c r="CK28" s="143">
        <f>IF(COUNT('Math Scores'!$DV29:$EU29)=0,"",SUMIF('Math Scores'!$F$6:$IC$6,CK$4,'Math Scores'!$F29:$IC29))</f>
        <v>0</v>
      </c>
      <c r="CL28" s="143">
        <f>IF(COUNT('Math Scores'!$DV29:$EU29)=0,"",SUMIF('Math Scores'!$F$6:$IC$6,CL$4,'Math Scores'!$F29:$IC29))</f>
        <v>0</v>
      </c>
      <c r="CM28" s="143">
        <f>IF(COUNT('Math Scores'!$DV29:$EU29)=0,"",SUMIF('Math Scores'!$F$6:$IC$6,CM$4,'Math Scores'!$F29:$IC29))</f>
        <v>0</v>
      </c>
      <c r="CN28" s="143">
        <f>IF(COUNT('Math Scores'!$DV29:$EU29)=0,"",SUMIF('Math Scores'!$F$6:$IC$6,CN$4,'Math Scores'!$F29:$IC29))</f>
        <v>0</v>
      </c>
      <c r="CO28" s="143">
        <f>IF(COUNT('Math Scores'!$DV29:$EU29)=0,"",SUMIF('Math Scores'!$F$6:$IC$6,CO$4,'Math Scores'!$F29:$IC29))</f>
        <v>0</v>
      </c>
      <c r="CP28" s="143">
        <f>IF(COUNT('Math Scores'!$DV29:$EU29)=0,"",SUMIF('Math Scores'!$F$6:$IC$6,CP$4,'Math Scores'!$F29:$IC29))</f>
        <v>0</v>
      </c>
      <c r="CQ28" s="143">
        <f>IF(COUNT('Math Scores'!$DV29:$EU29)=0,"",SUMIF('Math Scores'!$F$6:$IC$6,CQ$4,'Math Scores'!$F29:$IC29))</f>
        <v>0</v>
      </c>
      <c r="CR28" s="143">
        <f>IF(COUNT('Math Scores'!$DV29:$EU29)=0,"",SUMIF('Math Scores'!$F$6:$IC$6,CR$4,'Math Scores'!$F29:$IC29))</f>
        <v>0</v>
      </c>
      <c r="CS28" s="143">
        <f>IF(COUNT('Math Scores'!$DV29:$EU29)=0,"",SUMIF('Math Scores'!$F$6:$IC$6,CS$4,'Math Scores'!$F29:$IC29))</f>
        <v>0</v>
      </c>
      <c r="CT28" s="143">
        <f>IF(COUNT('Math Scores'!$EV29:$FW29)=0,"",SUMIF('Math Scores'!$F$6:$IC$6,CT$4,'Math Scores'!$F29:$IC29))</f>
        <v>0</v>
      </c>
      <c r="CU28" s="143">
        <f>IF(COUNT('Math Scores'!$EV29:$FW29)=0,"",SUMIF('Math Scores'!$F$6:$IC$6,CU$4,'Math Scores'!$F29:$IC29))</f>
        <v>0</v>
      </c>
      <c r="CV28" s="143">
        <f>IF(COUNT('Math Scores'!$EV29:$FW29)=0,"",SUMIF('Math Scores'!$F$6:$IC$6,CV$4,'Math Scores'!$F29:$IC29))</f>
        <v>0</v>
      </c>
      <c r="CW28" s="143">
        <f>IF(COUNT('Math Scores'!$EV29:$FW29)=0,"",SUMIF('Math Scores'!$F$6:$IC$6,CW$4,'Math Scores'!$F29:$IC29))</f>
        <v>0</v>
      </c>
      <c r="CX28" s="143">
        <f>IF(COUNT('Math Scores'!$EV29:$FW29)=0,"",SUMIF('Math Scores'!$F$6:$IC$6,CX$4,'Math Scores'!$F29:$IC29))</f>
        <v>0</v>
      </c>
      <c r="CY28" s="143">
        <f>IF(COUNT('Math Scores'!$EV29:$FW29)=0,"",SUMIF('Math Scores'!$F$6:$IC$6,CY$4,'Math Scores'!$F29:$IC29))</f>
        <v>0</v>
      </c>
      <c r="CZ28" s="143">
        <f>IF(COUNT('Math Scores'!$EV29:$FW29)=0,"",SUMIF('Math Scores'!$F$6:$IC$6,CZ$4,'Math Scores'!$F29:$IC29))</f>
        <v>0</v>
      </c>
      <c r="DA28" s="143">
        <f>IF(COUNT('Math Scores'!$EV29:$FW29)=0,"",SUMIF('Math Scores'!$F$6:$IC$6,DA$4,'Math Scores'!$F29:$IC29))</f>
        <v>0</v>
      </c>
      <c r="DB28" s="143">
        <f>IF(COUNT('Math Scores'!$EV29:$FW29)=0,"",SUMIF('Math Scores'!$F$6:$IC$6,DB$4,'Math Scores'!$F29:$IC29))</f>
        <v>0</v>
      </c>
      <c r="DC28" s="143">
        <f>IF(COUNT('Math Scores'!$EV29:$FW29)=0,"",SUMIF('Math Scores'!$F$6:$IC$6,DC$4,'Math Scores'!$F29:$IC29))</f>
        <v>0</v>
      </c>
      <c r="DD28" s="143">
        <f>IF(COUNT('Math Scores'!$EV29:$FW29)=0,"",SUMIF('Math Scores'!$F$6:$IC$6,DD$4,'Math Scores'!$F29:$IC29))</f>
        <v>0</v>
      </c>
      <c r="DE28" s="143">
        <f>IF(COUNT('Math Scores'!$EV29:$FW29)=0,"",SUMIF('Math Scores'!$F$6:$IC$6,DE$4,'Math Scores'!$F29:$IC29))</f>
        <v>0</v>
      </c>
      <c r="DF28" s="143">
        <f>IF(COUNT('Math Scores'!$EV29:$FW29)=0,"",SUMIF('Math Scores'!$F$6:$IC$6,DF$4,'Math Scores'!$F29:$IC29))</f>
        <v>0</v>
      </c>
      <c r="DG28" s="143">
        <f>IF(COUNT('Math Scores'!$EV29:$FW29)=0,"",SUMIF('Math Scores'!$F$6:$IC$6,DG$4,'Math Scores'!$F29:$IC29))</f>
        <v>0</v>
      </c>
    </row>
    <row r="29" spans="1:111" x14ac:dyDescent="0.2">
      <c r="A29" s="35">
        <v>22</v>
      </c>
      <c r="B29" s="8" t="str">
        <f>'Math Scores'!B30</f>
        <v xml:space="preserve">Juveriya </v>
      </c>
      <c r="C29" s="127" t="e">
        <f>IF(COUNT('Math Scores'!F30:HI30)=0, "", (SUMIF('Math Scores'!$F$5:$HI$5,"Yes",'Math Scores'!F30:HI30)/SUMIF('Math Scores'!$F$5:$HI$5,"Yes",'Math Scores'!$F$2:$HI$2)))</f>
        <v>#DIV/0!</v>
      </c>
      <c r="D29" s="78" t="e">
        <f>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v>#DIV/0!</v>
      </c>
      <c r="E29" s="78" t="e">
        <f t="shared" si="12"/>
        <v>#DIV/0!</v>
      </c>
      <c r="F29" s="36" t="e">
        <f t="shared" si="11"/>
        <v>#DIV/0!</v>
      </c>
      <c r="G29" s="87" t="e">
        <f>IF(OR(B29="",'Cover Sheet'!$AC$6=""),"",IF(('Cover Sheet'!$AC$6="2nd"),(VLOOKUP(ROUND((D29*100),0),Goals!$E$4:$H$104,2,TRUE)/100),IF(('Cover Sheet'!$AC$6="3rd"),(VLOOKUP(ROUND((D29*100),0),Goals!$E$4:$H$104,3,TRUE)/100),VLOOKUP(ROUND((D29*100),0),Goals!$E$4:$H$104,4,TRUE)/100)))</f>
        <v>#DIV/0!</v>
      </c>
      <c r="H29" s="143" t="str">
        <f>IF(COUNT('Math Scores'!$F30:$AC30)=0,"",SUMIF('Math Scores'!$F$6:$IC$6,H$4,'Math Scores'!$F30:$IC30))</f>
        <v/>
      </c>
      <c r="I29" s="143" t="str">
        <f>IF(COUNT('Math Scores'!$F30:$AC30)=0,"",SUMIF('Math Scores'!$F$6:$IC$6,I$4,'Math Scores'!$F30:$IC30))</f>
        <v/>
      </c>
      <c r="J29" s="143" t="str">
        <f>IF(COUNT('Math Scores'!$F30:$AC30)=0,"",SUMIF('Math Scores'!$F$6:$IC$6,J$4,'Math Scores'!$F30:$IC30))</f>
        <v/>
      </c>
      <c r="K29" s="143" t="str">
        <f>IF(COUNT('Math Scores'!$F30:$AC30)=0,"",SUMIF('Math Scores'!$F$6:$IC$6,K$4,'Math Scores'!$F30:$IC30))</f>
        <v/>
      </c>
      <c r="L29" s="143" t="str">
        <f>IF(COUNT('Math Scores'!$F30:$AC30)=0,"",SUMIF('Math Scores'!$F$6:$IC$6,L$4,'Math Scores'!$F30:$IC30))</f>
        <v/>
      </c>
      <c r="M29" s="143" t="str">
        <f>IF(COUNT('Math Scores'!$F30:$AC30)=0,"",SUMIF('Math Scores'!$F$6:$IC$6,M$4,'Math Scores'!$F30:$IC30))</f>
        <v/>
      </c>
      <c r="N29" s="143" t="str">
        <f>IF(COUNT('Math Scores'!$F30:$AC30)=0,"",SUMIF('Math Scores'!$F$6:$IC$6,N$4,'Math Scores'!$F30:$IC30))</f>
        <v/>
      </c>
      <c r="O29" s="143" t="str">
        <f>IF(COUNT('Math Scores'!$F30:$AC30)=0,"",SUMIF('Math Scores'!$F$6:$IC$6,O$4,'Math Scores'!$F30:$IC30))</f>
        <v/>
      </c>
      <c r="P29" s="143" t="str">
        <f>IF(COUNT('Math Scores'!$F30:$AC30)=0,"",SUMIF('Math Scores'!$F$6:$IC$6,P$4,'Math Scores'!$F30:$IC30))</f>
        <v/>
      </c>
      <c r="Q29" s="143" t="str">
        <f>IF(COUNT('Math Scores'!$F30:$AC30)=0,"",SUMIF('Math Scores'!$F$6:$IC$6,Q$4,'Math Scores'!$F30:$IC30))</f>
        <v/>
      </c>
      <c r="R29" s="143" t="str">
        <f>IF(COUNT('Math Scores'!$F30:$AC30)=0,"",SUMIF('Math Scores'!$F$6:$IC$6,R$4,'Math Scores'!$F30:$IC30))</f>
        <v/>
      </c>
      <c r="S29" s="143"/>
      <c r="T29" s="143"/>
      <c r="U29" s="143"/>
      <c r="V29" s="143"/>
      <c r="W29" s="143"/>
      <c r="X29" s="143" t="str">
        <f>IF(COUNT('Math Scores'!$AD30:$AZ30)=0,"",SUMIF('Math Scores'!$F$6:$IC$6,X$4,'Math Scores'!$F30:$IC30))</f>
        <v/>
      </c>
      <c r="Y29" s="143" t="str">
        <f>IF(COUNT('Math Scores'!$AD30:$AZ30)=0,"",SUMIF('Math Scores'!$F$6:$IC$6,Y$4,'Math Scores'!$F30:$IC30))</f>
        <v/>
      </c>
      <c r="Z29" s="143" t="str">
        <f>IF(COUNT('Math Scores'!$AD30:$AZ30)=0,"",SUMIF('Math Scores'!$F$6:$IC$6,Z$4,'Math Scores'!$F30:$IC30))</f>
        <v/>
      </c>
      <c r="AA29" s="143" t="str">
        <f>IF(COUNT('Math Scores'!$AD30:$AZ30)=0,"",SUMIF('Math Scores'!$F$6:$IC$6,AA$4,'Math Scores'!$F30:$IC30))</f>
        <v/>
      </c>
      <c r="AB29" s="143" t="str">
        <f>IF(COUNT('Math Scores'!$AD30:$AZ30)=0,"",SUMIF('Math Scores'!$F$6:$IC$6,AB$4,'Math Scores'!$F30:$IC30))</f>
        <v/>
      </c>
      <c r="AC29" s="143" t="str">
        <f>IF(COUNT('Math Scores'!$AD30:$AZ30)=0,"",SUMIF('Math Scores'!$F$6:$IC$6,AC$4,'Math Scores'!$F30:$IC30))</f>
        <v/>
      </c>
      <c r="AD29" s="143" t="str">
        <f>IF(COUNT('Math Scores'!$AD30:$AZ30)=0,"",SUMIF('Math Scores'!$F$6:$IC$6,AD$4,'Math Scores'!$F30:$IC30))</f>
        <v/>
      </c>
      <c r="AE29" s="143" t="str">
        <f>IF(COUNT('Math Scores'!$AD30:$AZ30)=0,"",SUMIF('Math Scores'!$F$6:$IC$6,AE$4,'Math Scores'!$F30:$IC30))</f>
        <v/>
      </c>
      <c r="AF29" s="143" t="str">
        <f>IF(COUNT('Math Scores'!$AD30:$AZ30)=0,"",SUMIF('Math Scores'!$F$6:$IC$6,AF$4,'Math Scores'!$F30:$IC30))</f>
        <v/>
      </c>
      <c r="AG29" s="143" t="str">
        <f>IF(COUNT('Math Scores'!$AD30:$AZ30)=0,"",SUMIF('Math Scores'!$F$6:$IC$6,AG$4,'Math Scores'!$F30:$IC30))</f>
        <v/>
      </c>
      <c r="AH29" s="143" t="str">
        <f>IF(COUNT('Math Scores'!$AD30:$AZ30)=0,"",SUMIF('Math Scores'!$F$6:$IC$6,AH$4,'Math Scores'!$F30:$IC30))</f>
        <v/>
      </c>
      <c r="AI29" s="143" t="str">
        <f>IF(COUNT('Math Scores'!$AD30:$AZ30)=0,"",SUMIF('Math Scores'!$F$6:$IC$6,AI$4,'Math Scores'!$F30:$IC30))</f>
        <v/>
      </c>
      <c r="AJ29" s="143" t="str">
        <f>IF(COUNT('Math Scores'!$BA30:$BY30)=0,"",SUMIF('Math Scores'!$F$6:$IC$6,AJ$4,'Math Scores'!$F30:$IC30))</f>
        <v/>
      </c>
      <c r="AK29" s="143" t="str">
        <f>IF(COUNT('Math Scores'!$BA30:$BY30)=0,"",SUMIF('Math Scores'!$F$6:$IC$6,AK$4,'Math Scores'!$F30:$IC30))</f>
        <v/>
      </c>
      <c r="AL29" s="143" t="str">
        <f>IF(COUNT('Math Scores'!$BA30:$BY30)=0,"",SUMIF('Math Scores'!$F$6:$IC$6,AL$4,'Math Scores'!$F30:$IC30))</f>
        <v/>
      </c>
      <c r="AM29" s="143" t="str">
        <f>IF(COUNT('Math Scores'!$BA30:$BY30)=0,"",SUMIF('Math Scores'!$F$6:$IC$6,AM$4,'Math Scores'!$F30:$IC30))</f>
        <v/>
      </c>
      <c r="AN29" s="143" t="str">
        <f>IF(COUNT('Math Scores'!$BA30:$BY30)=0,"",SUMIF('Math Scores'!$F$6:$IC$6,AN$4,'Math Scores'!$F30:$IC30))</f>
        <v/>
      </c>
      <c r="AO29" s="143" t="str">
        <f>IF(COUNT('Math Scores'!$BA30:$BY30)=0,"",SUMIF('Math Scores'!$F$6:$IC$6,AO$4,'Math Scores'!$F30:$IC30))</f>
        <v/>
      </c>
      <c r="AP29" s="143" t="str">
        <f>IF(COUNT('Math Scores'!$BA30:$BY30)=0,"",SUMIF('Math Scores'!$F$6:$IC$6,AP$4,'Math Scores'!$F30:$IC30))</f>
        <v/>
      </c>
      <c r="AQ29" s="143" t="str">
        <f>IF(COUNT('Math Scores'!$BA30:$BY30)=0,"",SUMIF('Math Scores'!$F$6:$IC$6,AQ$4,'Math Scores'!$F30:$IC30))</f>
        <v/>
      </c>
      <c r="AR29" s="143" t="str">
        <f>IF(COUNT('Math Scores'!$BA30:$BY30)=0,"",SUMIF('Math Scores'!$F$6:$IC$6,AR$4,'Math Scores'!$F30:$IC30))</f>
        <v/>
      </c>
      <c r="AS29" s="143" t="str">
        <f>IF(COUNT('Math Scores'!$BA30:$BY30)=0,"",SUMIF('Math Scores'!$F$6:$IC$6,AS$4,'Math Scores'!$F30:$IC30))</f>
        <v/>
      </c>
      <c r="AT29" s="143" t="str">
        <f>IF(COUNT('Math Scores'!$BA30:$BY30)=0,"",SUMIF('Math Scores'!$F$6:$IC$6,AT$4,'Math Scores'!$F30:$IC30))</f>
        <v/>
      </c>
      <c r="AU29" s="143" t="str">
        <f>IF(COUNT('Math Scores'!$BA30:$BY30)=0,"",SUMIF('Math Scores'!$F$6:$IC$6,AU$4,'Math Scores'!$F30:$IC30))</f>
        <v/>
      </c>
      <c r="AV29" s="143" t="str">
        <f>IF(COUNT('Math Scores'!$BA30:$BY30)=0,"",SUMIF('Math Scores'!$F$6:$IC$6,AV$4,'Math Scores'!$F30:$IC30))</f>
        <v/>
      </c>
      <c r="AW29" s="143" t="str">
        <f>IF(COUNT('Math Scores'!$BA30:$BY30)=0,"",SUMIF('Math Scores'!$F$6:$IC$6,AW$4,'Math Scores'!$F30:$IC30))</f>
        <v/>
      </c>
      <c r="AX29" s="143" t="str">
        <f>IF(COUNT('Math Scores'!$BZ30:$CW30)=0,"",SUMIF('Math Scores'!$F$6:$IC$6,AX$4,'Math Scores'!$F30:$IC30))</f>
        <v/>
      </c>
      <c r="AY29" s="143" t="str">
        <f>IF(COUNT('Math Scores'!$BZ30:$CW30)=0,"",SUMIF('Math Scores'!$F$6:$IC$6,AY$4,'Math Scores'!$F30:$IC30))</f>
        <v/>
      </c>
      <c r="AZ29" s="143" t="str">
        <f>IF(COUNT('Math Scores'!$BZ30:$CW30)=0,"",SUMIF('Math Scores'!$F$6:$IC$6,AZ$4,'Math Scores'!$F30:$IC30))</f>
        <v/>
      </c>
      <c r="BA29" s="143" t="str">
        <f>IF(COUNT('Math Scores'!$BZ30:$CW30)=0,"",SUMIF('Math Scores'!$F$6:$IC$6,BA$4,'Math Scores'!$F30:$IC30))</f>
        <v/>
      </c>
      <c r="BB29" s="143" t="str">
        <f>IF(COUNT('Math Scores'!$BZ30:$CW30)=0,"",SUMIF('Math Scores'!$F$6:$IC$6,BB$4,'Math Scores'!$F30:$IC30))</f>
        <v/>
      </c>
      <c r="BC29" s="143" t="str">
        <f>IF(COUNT('Math Scores'!$BZ30:$CW30)=0,"",SUMIF('Math Scores'!$F$6:$IC$6,BC$4,'Math Scores'!$F30:$IC30))</f>
        <v/>
      </c>
      <c r="BD29" s="143" t="str">
        <f>IF(COUNT('Math Scores'!$BZ30:$CW30)=0,"",SUMIF('Math Scores'!$F$6:$IC$6,BD$4,'Math Scores'!$F30:$IC30))</f>
        <v/>
      </c>
      <c r="BE29" s="143" t="str">
        <f>IF(COUNT('Math Scores'!$BZ30:$CW30)=0,"",SUMIF('Math Scores'!$F$6:$IC$6,BE$4,'Math Scores'!$F30:$IC30))</f>
        <v/>
      </c>
      <c r="BF29" s="143" t="str">
        <f>IF(COUNT('Math Scores'!$BZ30:$CW30)=0,"",SUMIF('Math Scores'!$F$6:$IC$6,BF$4,'Math Scores'!$F30:$IC30))</f>
        <v/>
      </c>
      <c r="BG29" s="143" t="str">
        <f>IF(COUNT('Math Scores'!$BZ30:$CW30)=0,"",SUMIF('Math Scores'!$F$6:$IC$6,BG$4,'Math Scores'!$F30:$IC30))</f>
        <v/>
      </c>
      <c r="BH29" s="143" t="str">
        <f>IF(COUNT('Math Scores'!$BZ30:$CW30)=0,"",SUMIF('Math Scores'!$F$6:$IC$6,BH$4,'Math Scores'!$F30:$IC30))</f>
        <v/>
      </c>
      <c r="BI29" s="143" t="str">
        <f>IF(COUNT('Math Scores'!$BZ30:$CW30)=0,"",SUMIF('Math Scores'!$F$6:$IC$6,BI$4,'Math Scores'!$F30:$IC30))</f>
        <v/>
      </c>
      <c r="BJ29" s="143" t="str">
        <f>IF(COUNT('Math Scores'!$BZ30:$CW30)=0,"",SUMIF('Math Scores'!$F$6:$IC$6,BJ$4,'Math Scores'!$F30:$IC30))</f>
        <v/>
      </c>
      <c r="BK29" s="143" t="str">
        <f>IF(COUNT('Math Scores'!$BZ30:$CW30)=0,"",SUMIF('Math Scores'!$F$6:$IC$6,BK$4,'Math Scores'!$F30:$IC30))</f>
        <v/>
      </c>
      <c r="BL29" s="143">
        <f>IF(COUNT('Math Scores'!$CX30:$DU30)=0,"",SUMIF('Math Scores'!$F$6:$IC$6,BL$4,'Math Scores'!$F30:$IC30))</f>
        <v>0</v>
      </c>
      <c r="BM29" s="143">
        <f>IF(COUNT('Math Scores'!$CX30:$DU30)=0,"",SUMIF('Math Scores'!$F$6:$IC$6,BM$4,'Math Scores'!$F30:$IC30))</f>
        <v>0</v>
      </c>
      <c r="BN29" s="143">
        <f>IF(COUNT('Math Scores'!$CX30:$DU30)=0,"",SUMIF('Math Scores'!$F$6:$IC$6,BN$4,'Math Scores'!$F30:$IC30))</f>
        <v>0</v>
      </c>
      <c r="BO29" s="143">
        <f>IF(COUNT('Math Scores'!$CX30:$DU30)=0,"",SUMIF('Math Scores'!$F$6:$IC$6,BO$4,'Math Scores'!$F30:$IC30))</f>
        <v>0</v>
      </c>
      <c r="BP29" s="143">
        <f>IF(COUNT('Math Scores'!$CX30:$DU30)=0,"",SUMIF('Math Scores'!$F$6:$IC$6,BP$4,'Math Scores'!$F30:$IC30))</f>
        <v>0</v>
      </c>
      <c r="BQ29" s="143">
        <f>IF(COUNT('Math Scores'!$CX30:$DU30)=0,"",SUMIF('Math Scores'!$F$6:$IC$6,BQ$4,'Math Scores'!$F30:$IC30))</f>
        <v>0</v>
      </c>
      <c r="BR29" s="143">
        <f>IF(COUNT('Math Scores'!$CX30:$DU30)=0,"",SUMIF('Math Scores'!$F$6:$IC$6,BR$4,'Math Scores'!$F30:$IC30))</f>
        <v>0</v>
      </c>
      <c r="BS29" s="143">
        <f>IF(COUNT('Math Scores'!$CX30:$DU30)=0,"",SUMIF('Math Scores'!$F$6:$IC$6,BS$4,'Math Scores'!$F30:$IC30))</f>
        <v>0</v>
      </c>
      <c r="BT29" s="143">
        <f>IF(COUNT('Math Scores'!$CX30:$DU30)=0,"",SUMIF('Math Scores'!$F$6:$IC$6,BT$4,'Math Scores'!$F30:$IC30))</f>
        <v>0</v>
      </c>
      <c r="BU29" s="143">
        <f>IF(COUNT('Math Scores'!$CX30:$DU30)=0,"",SUMIF('Math Scores'!$F$6:$IC$6,BU$4,'Math Scores'!$F30:$IC30))</f>
        <v>0</v>
      </c>
      <c r="BV29" s="143">
        <f>IF(COUNT('Math Scores'!$CX30:$DU30)=0,"",SUMIF('Math Scores'!$F$6:$IC$6,BV$4,'Math Scores'!$F30:$IC30))</f>
        <v>0</v>
      </c>
      <c r="BW29" s="143">
        <f>IF(COUNT('Math Scores'!$CX30:$DU30)=0,"",SUMIF('Math Scores'!$F$6:$IC$6,BW$4,'Math Scores'!$F30:$IC30))</f>
        <v>0</v>
      </c>
      <c r="BX29" s="143">
        <f>IF(COUNT('Math Scores'!$CX30:$DU30)=0,"",SUMIF('Math Scores'!$F$6:$IC$6,BX$4,'Math Scores'!$F30:$IC30))</f>
        <v>0</v>
      </c>
      <c r="BY29" s="143">
        <f>IF(COUNT('Math Scores'!$CX30:$DU30)=0,"",SUMIF('Math Scores'!$F$6:$IC$6,BY$4,'Math Scores'!$F30:$IC30))</f>
        <v>0</v>
      </c>
      <c r="BZ29" s="143">
        <f>IF(COUNT('Math Scores'!$CX30:$DU30)=0,"",SUMIF('Math Scores'!$F$6:$IC$6,BZ$4,'Math Scores'!$F30:$IC30))</f>
        <v>0</v>
      </c>
      <c r="CA29" s="143">
        <f>IF(COUNT('Math Scores'!$CX30:$DU30)=0,"",SUMIF('Math Scores'!$F$6:$IC$6,CA$4,'Math Scores'!$F30:$IC30))</f>
        <v>0</v>
      </c>
      <c r="CB29" s="143">
        <f>IF(COUNT('Math Scores'!$CX30:$DU30)=0,"",SUMIF('Math Scores'!$F$6:$IC$6,CB$4,'Math Scores'!$F30:$IC30))</f>
        <v>0</v>
      </c>
      <c r="CC29" s="143">
        <f>IF(COUNT('Math Scores'!$CX30:$DU30)=0,"",SUMIF('Math Scores'!$F$6:$IC$6,CC$4,'Math Scores'!$F30:$IC30))</f>
        <v>0</v>
      </c>
      <c r="CD29" s="143">
        <f>IF(COUNT('Math Scores'!$DV30:$EU30)=0,"",SUMIF('Math Scores'!$F$6:$IC$6,CD$4,'Math Scores'!$F30:$IC30))</f>
        <v>0</v>
      </c>
      <c r="CE29" s="143">
        <f>IF(COUNT('Math Scores'!$DV30:$EU30)=0,"",SUMIF('Math Scores'!$F$6:$IC$6,CE$4,'Math Scores'!$F30:$IC30))</f>
        <v>0</v>
      </c>
      <c r="CF29" s="143">
        <f>IF(COUNT('Math Scores'!$DV30:$EU30)=0,"",SUMIF('Math Scores'!$F$6:$IC$6,CF$4,'Math Scores'!$F30:$IC30))</f>
        <v>0</v>
      </c>
      <c r="CG29" s="143">
        <f>IF(COUNT('Math Scores'!$DV30:$EU30)=0,"",SUMIF('Math Scores'!$F$6:$IC$6,CG$4,'Math Scores'!$F30:$IC30))</f>
        <v>0</v>
      </c>
      <c r="CH29" s="143">
        <f>IF(COUNT('Math Scores'!$DV30:$EU30)=0,"",SUMIF('Math Scores'!$F$6:$IC$6,CH$4,'Math Scores'!$F30:$IC30))</f>
        <v>0</v>
      </c>
      <c r="CI29" s="143">
        <f>IF(COUNT('Math Scores'!$DV30:$EU30)=0,"",SUMIF('Math Scores'!$F$6:$IC$6,CI$4,'Math Scores'!$F30:$IC30))</f>
        <v>0</v>
      </c>
      <c r="CJ29" s="143">
        <f>IF(COUNT('Math Scores'!$DV30:$EU30)=0,"",SUMIF('Math Scores'!$F$6:$IC$6,CJ$4,'Math Scores'!$F30:$IC30))</f>
        <v>0</v>
      </c>
      <c r="CK29" s="143">
        <f>IF(COUNT('Math Scores'!$DV30:$EU30)=0,"",SUMIF('Math Scores'!$F$6:$IC$6,CK$4,'Math Scores'!$F30:$IC30))</f>
        <v>0</v>
      </c>
      <c r="CL29" s="143">
        <f>IF(COUNT('Math Scores'!$DV30:$EU30)=0,"",SUMIF('Math Scores'!$F$6:$IC$6,CL$4,'Math Scores'!$F30:$IC30))</f>
        <v>0</v>
      </c>
      <c r="CM29" s="143">
        <f>IF(COUNT('Math Scores'!$DV30:$EU30)=0,"",SUMIF('Math Scores'!$F$6:$IC$6,CM$4,'Math Scores'!$F30:$IC30))</f>
        <v>0</v>
      </c>
      <c r="CN29" s="143">
        <f>IF(COUNT('Math Scores'!$DV30:$EU30)=0,"",SUMIF('Math Scores'!$F$6:$IC$6,CN$4,'Math Scores'!$F30:$IC30))</f>
        <v>0</v>
      </c>
      <c r="CO29" s="143">
        <f>IF(COUNT('Math Scores'!$DV30:$EU30)=0,"",SUMIF('Math Scores'!$F$6:$IC$6,CO$4,'Math Scores'!$F30:$IC30))</f>
        <v>0</v>
      </c>
      <c r="CP29" s="143">
        <f>IF(COUNT('Math Scores'!$DV30:$EU30)=0,"",SUMIF('Math Scores'!$F$6:$IC$6,CP$4,'Math Scores'!$F30:$IC30))</f>
        <v>0</v>
      </c>
      <c r="CQ29" s="143">
        <f>IF(COUNT('Math Scores'!$DV30:$EU30)=0,"",SUMIF('Math Scores'!$F$6:$IC$6,CQ$4,'Math Scores'!$F30:$IC30))</f>
        <v>0</v>
      </c>
      <c r="CR29" s="143">
        <f>IF(COUNT('Math Scores'!$DV30:$EU30)=0,"",SUMIF('Math Scores'!$F$6:$IC$6,CR$4,'Math Scores'!$F30:$IC30))</f>
        <v>0</v>
      </c>
      <c r="CS29" s="143">
        <f>IF(COUNT('Math Scores'!$DV30:$EU30)=0,"",SUMIF('Math Scores'!$F$6:$IC$6,CS$4,'Math Scores'!$F30:$IC30))</f>
        <v>0</v>
      </c>
      <c r="CT29" s="143">
        <f>IF(COUNT('Math Scores'!$EV30:$FW30)=0,"",SUMIF('Math Scores'!$F$6:$IC$6,CT$4,'Math Scores'!$F30:$IC30))</f>
        <v>0</v>
      </c>
      <c r="CU29" s="143">
        <f>IF(COUNT('Math Scores'!$EV30:$FW30)=0,"",SUMIF('Math Scores'!$F$6:$IC$6,CU$4,'Math Scores'!$F30:$IC30))</f>
        <v>0</v>
      </c>
      <c r="CV29" s="143">
        <f>IF(COUNT('Math Scores'!$EV30:$FW30)=0,"",SUMIF('Math Scores'!$F$6:$IC$6,CV$4,'Math Scores'!$F30:$IC30))</f>
        <v>0</v>
      </c>
      <c r="CW29" s="143">
        <f>IF(COUNT('Math Scores'!$EV30:$FW30)=0,"",SUMIF('Math Scores'!$F$6:$IC$6,CW$4,'Math Scores'!$F30:$IC30))</f>
        <v>0</v>
      </c>
      <c r="CX29" s="143">
        <f>IF(COUNT('Math Scores'!$EV30:$FW30)=0,"",SUMIF('Math Scores'!$F$6:$IC$6,CX$4,'Math Scores'!$F30:$IC30))</f>
        <v>0</v>
      </c>
      <c r="CY29" s="143">
        <f>IF(COUNT('Math Scores'!$EV30:$FW30)=0,"",SUMIF('Math Scores'!$F$6:$IC$6,CY$4,'Math Scores'!$F30:$IC30))</f>
        <v>0</v>
      </c>
      <c r="CZ29" s="143">
        <f>IF(COUNT('Math Scores'!$EV30:$FW30)=0,"",SUMIF('Math Scores'!$F$6:$IC$6,CZ$4,'Math Scores'!$F30:$IC30))</f>
        <v>0</v>
      </c>
      <c r="DA29" s="143">
        <f>IF(COUNT('Math Scores'!$EV30:$FW30)=0,"",SUMIF('Math Scores'!$F$6:$IC$6,DA$4,'Math Scores'!$F30:$IC30))</f>
        <v>0</v>
      </c>
      <c r="DB29" s="143">
        <f>IF(COUNT('Math Scores'!$EV30:$FW30)=0,"",SUMIF('Math Scores'!$F$6:$IC$6,DB$4,'Math Scores'!$F30:$IC30))</f>
        <v>0</v>
      </c>
      <c r="DC29" s="143">
        <f>IF(COUNT('Math Scores'!$EV30:$FW30)=0,"",SUMIF('Math Scores'!$F$6:$IC$6,DC$4,'Math Scores'!$F30:$IC30))</f>
        <v>0</v>
      </c>
      <c r="DD29" s="143">
        <f>IF(COUNT('Math Scores'!$EV30:$FW30)=0,"",SUMIF('Math Scores'!$F$6:$IC$6,DD$4,'Math Scores'!$F30:$IC30))</f>
        <v>0</v>
      </c>
      <c r="DE29" s="143">
        <f>IF(COUNT('Math Scores'!$EV30:$FW30)=0,"",SUMIF('Math Scores'!$F$6:$IC$6,DE$4,'Math Scores'!$F30:$IC30))</f>
        <v>0</v>
      </c>
      <c r="DF29" s="143">
        <f>IF(COUNT('Math Scores'!$EV30:$FW30)=0,"",SUMIF('Math Scores'!$F$6:$IC$6,DF$4,'Math Scores'!$F30:$IC30))</f>
        <v>0</v>
      </c>
      <c r="DG29" s="143">
        <f>IF(COUNT('Math Scores'!$EV30:$FW30)=0,"",SUMIF('Math Scores'!$F$6:$IC$6,DG$4,'Math Scores'!$F30:$IC30))</f>
        <v>0</v>
      </c>
    </row>
    <row r="30" spans="1:111" x14ac:dyDescent="0.2">
      <c r="A30" s="35">
        <v>23</v>
      </c>
      <c r="B30" s="8" t="str">
        <f>'Math Scores'!B31</f>
        <v>Faisal</v>
      </c>
      <c r="C30" s="127" t="e">
        <f>IF(COUNT('Math Scores'!F31:HI31)=0, "", (SUMIF('Math Scores'!$F$5:$HI$5,"Yes",'Math Scores'!F31:HI31)/SUMIF('Math Scores'!$F$5:$HI$5,"Yes",'Math Scores'!$F$2:$HI$2)))</f>
        <v>#DIV/0!</v>
      </c>
      <c r="D30" s="78" t="e">
        <f>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v>#DIV/0!</v>
      </c>
      <c r="E30" s="78" t="e">
        <f t="shared" si="12"/>
        <v>#DIV/0!</v>
      </c>
      <c r="F30" s="36" t="e">
        <f t="shared" si="11"/>
        <v>#DIV/0!</v>
      </c>
      <c r="G30" s="87" t="e">
        <f>IF(OR(B30="",'Cover Sheet'!$AC$6=""),"",IF(('Cover Sheet'!$AC$6="2nd"),(VLOOKUP(ROUND((D30*100),0),Goals!$E$4:$H$104,2,TRUE)/100),IF(('Cover Sheet'!$AC$6="3rd"),(VLOOKUP(ROUND((D30*100),0),Goals!$E$4:$H$104,3,TRUE)/100),VLOOKUP(ROUND((D30*100),0),Goals!$E$4:$H$104,4,TRUE)/100)))</f>
        <v>#DIV/0!</v>
      </c>
      <c r="H30" s="143" t="str">
        <f>IF(COUNT('Math Scores'!$F31:$AC31)=0,"",SUMIF('Math Scores'!$F$6:$IC$6,H$4,'Math Scores'!$F31:$IC31))</f>
        <v/>
      </c>
      <c r="I30" s="143" t="str">
        <f>IF(COUNT('Math Scores'!$F31:$AC31)=0,"",SUMIF('Math Scores'!$F$6:$IC$6,I$4,'Math Scores'!$F31:$IC31))</f>
        <v/>
      </c>
      <c r="J30" s="143" t="str">
        <f>IF(COUNT('Math Scores'!$F31:$AC31)=0,"",SUMIF('Math Scores'!$F$6:$IC$6,J$4,'Math Scores'!$F31:$IC31))</f>
        <v/>
      </c>
      <c r="K30" s="143" t="str">
        <f>IF(COUNT('Math Scores'!$F31:$AC31)=0,"",SUMIF('Math Scores'!$F$6:$IC$6,K$4,'Math Scores'!$F31:$IC31))</f>
        <v/>
      </c>
      <c r="L30" s="143" t="str">
        <f>IF(COUNT('Math Scores'!$F31:$AC31)=0,"",SUMIF('Math Scores'!$F$6:$IC$6,L$4,'Math Scores'!$F31:$IC31))</f>
        <v/>
      </c>
      <c r="M30" s="143" t="str">
        <f>IF(COUNT('Math Scores'!$F31:$AC31)=0,"",SUMIF('Math Scores'!$F$6:$IC$6,M$4,'Math Scores'!$F31:$IC31))</f>
        <v/>
      </c>
      <c r="N30" s="143" t="str">
        <f>IF(COUNT('Math Scores'!$F31:$AC31)=0,"",SUMIF('Math Scores'!$F$6:$IC$6,N$4,'Math Scores'!$F31:$IC31))</f>
        <v/>
      </c>
      <c r="O30" s="143" t="str">
        <f>IF(COUNT('Math Scores'!$F31:$AC31)=0,"",SUMIF('Math Scores'!$F$6:$IC$6,O$4,'Math Scores'!$F31:$IC31))</f>
        <v/>
      </c>
      <c r="P30" s="143" t="str">
        <f>IF(COUNT('Math Scores'!$F31:$AC31)=0,"",SUMIF('Math Scores'!$F$6:$IC$6,P$4,'Math Scores'!$F31:$IC31))</f>
        <v/>
      </c>
      <c r="Q30" s="143" t="str">
        <f>IF(COUNT('Math Scores'!$F31:$AC31)=0,"",SUMIF('Math Scores'!$F$6:$IC$6,Q$4,'Math Scores'!$F31:$IC31))</f>
        <v/>
      </c>
      <c r="R30" s="143" t="str">
        <f>IF(COUNT('Math Scores'!$F31:$AC31)=0,"",SUMIF('Math Scores'!$F$6:$IC$6,R$4,'Math Scores'!$F31:$IC31))</f>
        <v/>
      </c>
      <c r="S30" s="143"/>
      <c r="T30" s="143"/>
      <c r="U30" s="143"/>
      <c r="V30" s="143"/>
      <c r="W30" s="143"/>
      <c r="X30" s="143" t="str">
        <f>IF(COUNT('Math Scores'!$AD31:$AZ31)=0,"",SUMIF('Math Scores'!$F$6:$IC$6,X$4,'Math Scores'!$F31:$IC31))</f>
        <v/>
      </c>
      <c r="Y30" s="143" t="str">
        <f>IF(COUNT('Math Scores'!$AD31:$AZ31)=0,"",SUMIF('Math Scores'!$F$6:$IC$6,Y$4,'Math Scores'!$F31:$IC31))</f>
        <v/>
      </c>
      <c r="Z30" s="143" t="str">
        <f>IF(COUNT('Math Scores'!$AD31:$AZ31)=0,"",SUMIF('Math Scores'!$F$6:$IC$6,Z$4,'Math Scores'!$F31:$IC31))</f>
        <v/>
      </c>
      <c r="AA30" s="143" t="str">
        <f>IF(COUNT('Math Scores'!$AD31:$AZ31)=0,"",SUMIF('Math Scores'!$F$6:$IC$6,AA$4,'Math Scores'!$F31:$IC31))</f>
        <v/>
      </c>
      <c r="AB30" s="143" t="str">
        <f>IF(COUNT('Math Scores'!$AD31:$AZ31)=0,"",SUMIF('Math Scores'!$F$6:$IC$6,AB$4,'Math Scores'!$F31:$IC31))</f>
        <v/>
      </c>
      <c r="AC30" s="143" t="str">
        <f>IF(COUNT('Math Scores'!$AD31:$AZ31)=0,"",SUMIF('Math Scores'!$F$6:$IC$6,AC$4,'Math Scores'!$F31:$IC31))</f>
        <v/>
      </c>
      <c r="AD30" s="143" t="str">
        <f>IF(COUNT('Math Scores'!$AD31:$AZ31)=0,"",SUMIF('Math Scores'!$F$6:$IC$6,AD$4,'Math Scores'!$F31:$IC31))</f>
        <v/>
      </c>
      <c r="AE30" s="143" t="str">
        <f>IF(COUNT('Math Scores'!$AD31:$AZ31)=0,"",SUMIF('Math Scores'!$F$6:$IC$6,AE$4,'Math Scores'!$F31:$IC31))</f>
        <v/>
      </c>
      <c r="AF30" s="143" t="str">
        <f>IF(COUNT('Math Scores'!$AD31:$AZ31)=0,"",SUMIF('Math Scores'!$F$6:$IC$6,AF$4,'Math Scores'!$F31:$IC31))</f>
        <v/>
      </c>
      <c r="AG30" s="143" t="str">
        <f>IF(COUNT('Math Scores'!$AD31:$AZ31)=0,"",SUMIF('Math Scores'!$F$6:$IC$6,AG$4,'Math Scores'!$F31:$IC31))</f>
        <v/>
      </c>
      <c r="AH30" s="143" t="str">
        <f>IF(COUNT('Math Scores'!$AD31:$AZ31)=0,"",SUMIF('Math Scores'!$F$6:$IC$6,AH$4,'Math Scores'!$F31:$IC31))</f>
        <v/>
      </c>
      <c r="AI30" s="143" t="str">
        <f>IF(COUNT('Math Scores'!$AD31:$AZ31)=0,"",SUMIF('Math Scores'!$F$6:$IC$6,AI$4,'Math Scores'!$F31:$IC31))</f>
        <v/>
      </c>
      <c r="AJ30" s="143" t="str">
        <f>IF(COUNT('Math Scores'!$BA31:$BY31)=0,"",SUMIF('Math Scores'!$F$6:$IC$6,AJ$4,'Math Scores'!$F31:$IC31))</f>
        <v/>
      </c>
      <c r="AK30" s="143" t="str">
        <f>IF(COUNT('Math Scores'!$BA31:$BY31)=0,"",SUMIF('Math Scores'!$F$6:$IC$6,AK$4,'Math Scores'!$F31:$IC31))</f>
        <v/>
      </c>
      <c r="AL30" s="143" t="str">
        <f>IF(COUNT('Math Scores'!$BA31:$BY31)=0,"",SUMIF('Math Scores'!$F$6:$IC$6,AL$4,'Math Scores'!$F31:$IC31))</f>
        <v/>
      </c>
      <c r="AM30" s="143" t="str">
        <f>IF(COUNT('Math Scores'!$BA31:$BY31)=0,"",SUMIF('Math Scores'!$F$6:$IC$6,AM$4,'Math Scores'!$F31:$IC31))</f>
        <v/>
      </c>
      <c r="AN30" s="143" t="str">
        <f>IF(COUNT('Math Scores'!$BA31:$BY31)=0,"",SUMIF('Math Scores'!$F$6:$IC$6,AN$4,'Math Scores'!$F31:$IC31))</f>
        <v/>
      </c>
      <c r="AO30" s="143" t="str">
        <f>IF(COUNT('Math Scores'!$BA31:$BY31)=0,"",SUMIF('Math Scores'!$F$6:$IC$6,AO$4,'Math Scores'!$F31:$IC31))</f>
        <v/>
      </c>
      <c r="AP30" s="143" t="str">
        <f>IF(COUNT('Math Scores'!$BA31:$BY31)=0,"",SUMIF('Math Scores'!$F$6:$IC$6,AP$4,'Math Scores'!$F31:$IC31))</f>
        <v/>
      </c>
      <c r="AQ30" s="143" t="str">
        <f>IF(COUNT('Math Scores'!$BA31:$BY31)=0,"",SUMIF('Math Scores'!$F$6:$IC$6,AQ$4,'Math Scores'!$F31:$IC31))</f>
        <v/>
      </c>
      <c r="AR30" s="143" t="str">
        <f>IF(COUNT('Math Scores'!$BA31:$BY31)=0,"",SUMIF('Math Scores'!$F$6:$IC$6,AR$4,'Math Scores'!$F31:$IC31))</f>
        <v/>
      </c>
      <c r="AS30" s="143" t="str">
        <f>IF(COUNT('Math Scores'!$BA31:$BY31)=0,"",SUMIF('Math Scores'!$F$6:$IC$6,AS$4,'Math Scores'!$F31:$IC31))</f>
        <v/>
      </c>
      <c r="AT30" s="143" t="str">
        <f>IF(COUNT('Math Scores'!$BA31:$BY31)=0,"",SUMIF('Math Scores'!$F$6:$IC$6,AT$4,'Math Scores'!$F31:$IC31))</f>
        <v/>
      </c>
      <c r="AU30" s="143" t="str">
        <f>IF(COUNT('Math Scores'!$BA31:$BY31)=0,"",SUMIF('Math Scores'!$F$6:$IC$6,AU$4,'Math Scores'!$F31:$IC31))</f>
        <v/>
      </c>
      <c r="AV30" s="143" t="str">
        <f>IF(COUNT('Math Scores'!$BA31:$BY31)=0,"",SUMIF('Math Scores'!$F$6:$IC$6,AV$4,'Math Scores'!$F31:$IC31))</f>
        <v/>
      </c>
      <c r="AW30" s="143" t="str">
        <f>IF(COUNT('Math Scores'!$BA31:$BY31)=0,"",SUMIF('Math Scores'!$F$6:$IC$6,AW$4,'Math Scores'!$F31:$IC31))</f>
        <v/>
      </c>
      <c r="AX30" s="143" t="str">
        <f>IF(COUNT('Math Scores'!$BZ31:$CW31)=0,"",SUMIF('Math Scores'!$F$6:$IC$6,AX$4,'Math Scores'!$F31:$IC31))</f>
        <v/>
      </c>
      <c r="AY30" s="143" t="str">
        <f>IF(COUNT('Math Scores'!$BZ31:$CW31)=0,"",SUMIF('Math Scores'!$F$6:$IC$6,AY$4,'Math Scores'!$F31:$IC31))</f>
        <v/>
      </c>
      <c r="AZ30" s="143" t="str">
        <f>IF(COUNT('Math Scores'!$BZ31:$CW31)=0,"",SUMIF('Math Scores'!$F$6:$IC$6,AZ$4,'Math Scores'!$F31:$IC31))</f>
        <v/>
      </c>
      <c r="BA30" s="143" t="str">
        <f>IF(COUNT('Math Scores'!$BZ31:$CW31)=0,"",SUMIF('Math Scores'!$F$6:$IC$6,BA$4,'Math Scores'!$F31:$IC31))</f>
        <v/>
      </c>
      <c r="BB30" s="143" t="str">
        <f>IF(COUNT('Math Scores'!$BZ31:$CW31)=0,"",SUMIF('Math Scores'!$F$6:$IC$6,BB$4,'Math Scores'!$F31:$IC31))</f>
        <v/>
      </c>
      <c r="BC30" s="143" t="str">
        <f>IF(COUNT('Math Scores'!$BZ31:$CW31)=0,"",SUMIF('Math Scores'!$F$6:$IC$6,BC$4,'Math Scores'!$F31:$IC31))</f>
        <v/>
      </c>
      <c r="BD30" s="143" t="str">
        <f>IF(COUNT('Math Scores'!$BZ31:$CW31)=0,"",SUMIF('Math Scores'!$F$6:$IC$6,BD$4,'Math Scores'!$F31:$IC31))</f>
        <v/>
      </c>
      <c r="BE30" s="143" t="str">
        <f>IF(COUNT('Math Scores'!$BZ31:$CW31)=0,"",SUMIF('Math Scores'!$F$6:$IC$6,BE$4,'Math Scores'!$F31:$IC31))</f>
        <v/>
      </c>
      <c r="BF30" s="143" t="str">
        <f>IF(COUNT('Math Scores'!$BZ31:$CW31)=0,"",SUMIF('Math Scores'!$F$6:$IC$6,BF$4,'Math Scores'!$F31:$IC31))</f>
        <v/>
      </c>
      <c r="BG30" s="143" t="str">
        <f>IF(COUNT('Math Scores'!$BZ31:$CW31)=0,"",SUMIF('Math Scores'!$F$6:$IC$6,BG$4,'Math Scores'!$F31:$IC31))</f>
        <v/>
      </c>
      <c r="BH30" s="143" t="str">
        <f>IF(COUNT('Math Scores'!$BZ31:$CW31)=0,"",SUMIF('Math Scores'!$F$6:$IC$6,BH$4,'Math Scores'!$F31:$IC31))</f>
        <v/>
      </c>
      <c r="BI30" s="143" t="str">
        <f>IF(COUNT('Math Scores'!$BZ31:$CW31)=0,"",SUMIF('Math Scores'!$F$6:$IC$6,BI$4,'Math Scores'!$F31:$IC31))</f>
        <v/>
      </c>
      <c r="BJ30" s="143" t="str">
        <f>IF(COUNT('Math Scores'!$BZ31:$CW31)=0,"",SUMIF('Math Scores'!$F$6:$IC$6,BJ$4,'Math Scores'!$F31:$IC31))</f>
        <v/>
      </c>
      <c r="BK30" s="143" t="str">
        <f>IF(COUNT('Math Scores'!$BZ31:$CW31)=0,"",SUMIF('Math Scores'!$F$6:$IC$6,BK$4,'Math Scores'!$F31:$IC31))</f>
        <v/>
      </c>
      <c r="BL30" s="143">
        <f>IF(COUNT('Math Scores'!$CX31:$DU31)=0,"",SUMIF('Math Scores'!$F$6:$IC$6,BL$4,'Math Scores'!$F31:$IC31))</f>
        <v>0</v>
      </c>
      <c r="BM30" s="143">
        <f>IF(COUNT('Math Scores'!$CX31:$DU31)=0,"",SUMIF('Math Scores'!$F$6:$IC$6,BM$4,'Math Scores'!$F31:$IC31))</f>
        <v>0</v>
      </c>
      <c r="BN30" s="143">
        <f>IF(COUNT('Math Scores'!$CX31:$DU31)=0,"",SUMIF('Math Scores'!$F$6:$IC$6,BN$4,'Math Scores'!$F31:$IC31))</f>
        <v>0</v>
      </c>
      <c r="BO30" s="143">
        <f>IF(COUNT('Math Scores'!$CX31:$DU31)=0,"",SUMIF('Math Scores'!$F$6:$IC$6,BO$4,'Math Scores'!$F31:$IC31))</f>
        <v>0</v>
      </c>
      <c r="BP30" s="143">
        <f>IF(COUNT('Math Scores'!$CX31:$DU31)=0,"",SUMIF('Math Scores'!$F$6:$IC$6,BP$4,'Math Scores'!$F31:$IC31))</f>
        <v>0</v>
      </c>
      <c r="BQ30" s="143">
        <f>IF(COUNT('Math Scores'!$CX31:$DU31)=0,"",SUMIF('Math Scores'!$F$6:$IC$6,BQ$4,'Math Scores'!$F31:$IC31))</f>
        <v>0</v>
      </c>
      <c r="BR30" s="143">
        <f>IF(COUNT('Math Scores'!$CX31:$DU31)=0,"",SUMIF('Math Scores'!$F$6:$IC$6,BR$4,'Math Scores'!$F31:$IC31))</f>
        <v>0</v>
      </c>
      <c r="BS30" s="143">
        <f>IF(COUNT('Math Scores'!$CX31:$DU31)=0,"",SUMIF('Math Scores'!$F$6:$IC$6,BS$4,'Math Scores'!$F31:$IC31))</f>
        <v>0</v>
      </c>
      <c r="BT30" s="143">
        <f>IF(COUNT('Math Scores'!$CX31:$DU31)=0,"",SUMIF('Math Scores'!$F$6:$IC$6,BT$4,'Math Scores'!$F31:$IC31))</f>
        <v>0</v>
      </c>
      <c r="BU30" s="143">
        <f>IF(COUNT('Math Scores'!$CX31:$DU31)=0,"",SUMIF('Math Scores'!$F$6:$IC$6,BU$4,'Math Scores'!$F31:$IC31))</f>
        <v>0</v>
      </c>
      <c r="BV30" s="143">
        <f>IF(COUNT('Math Scores'!$CX31:$DU31)=0,"",SUMIF('Math Scores'!$F$6:$IC$6,BV$4,'Math Scores'!$F31:$IC31))</f>
        <v>0</v>
      </c>
      <c r="BW30" s="143">
        <f>IF(COUNT('Math Scores'!$CX31:$DU31)=0,"",SUMIF('Math Scores'!$F$6:$IC$6,BW$4,'Math Scores'!$F31:$IC31))</f>
        <v>0</v>
      </c>
      <c r="BX30" s="143">
        <f>IF(COUNT('Math Scores'!$CX31:$DU31)=0,"",SUMIF('Math Scores'!$F$6:$IC$6,BX$4,'Math Scores'!$F31:$IC31))</f>
        <v>0</v>
      </c>
      <c r="BY30" s="143">
        <f>IF(COUNT('Math Scores'!$CX31:$DU31)=0,"",SUMIF('Math Scores'!$F$6:$IC$6,BY$4,'Math Scores'!$F31:$IC31))</f>
        <v>0</v>
      </c>
      <c r="BZ30" s="143">
        <f>IF(COUNT('Math Scores'!$CX31:$DU31)=0,"",SUMIF('Math Scores'!$F$6:$IC$6,BZ$4,'Math Scores'!$F31:$IC31))</f>
        <v>0</v>
      </c>
      <c r="CA30" s="143">
        <f>IF(COUNT('Math Scores'!$CX31:$DU31)=0,"",SUMIF('Math Scores'!$F$6:$IC$6,CA$4,'Math Scores'!$F31:$IC31))</f>
        <v>0</v>
      </c>
      <c r="CB30" s="143">
        <f>IF(COUNT('Math Scores'!$CX31:$DU31)=0,"",SUMIF('Math Scores'!$F$6:$IC$6,CB$4,'Math Scores'!$F31:$IC31))</f>
        <v>0</v>
      </c>
      <c r="CC30" s="143">
        <f>IF(COUNT('Math Scores'!$CX31:$DU31)=0,"",SUMIF('Math Scores'!$F$6:$IC$6,CC$4,'Math Scores'!$F31:$IC31))</f>
        <v>0</v>
      </c>
      <c r="CD30" s="143">
        <f>IF(COUNT('Math Scores'!$DV31:$EU31)=0,"",SUMIF('Math Scores'!$F$6:$IC$6,CD$4,'Math Scores'!$F31:$IC31))</f>
        <v>0</v>
      </c>
      <c r="CE30" s="143">
        <f>IF(COUNT('Math Scores'!$DV31:$EU31)=0,"",SUMIF('Math Scores'!$F$6:$IC$6,CE$4,'Math Scores'!$F31:$IC31))</f>
        <v>0</v>
      </c>
      <c r="CF30" s="143">
        <f>IF(COUNT('Math Scores'!$DV31:$EU31)=0,"",SUMIF('Math Scores'!$F$6:$IC$6,CF$4,'Math Scores'!$F31:$IC31))</f>
        <v>0</v>
      </c>
      <c r="CG30" s="143">
        <f>IF(COUNT('Math Scores'!$DV31:$EU31)=0,"",SUMIF('Math Scores'!$F$6:$IC$6,CG$4,'Math Scores'!$F31:$IC31))</f>
        <v>0</v>
      </c>
      <c r="CH30" s="143">
        <f>IF(COUNT('Math Scores'!$DV31:$EU31)=0,"",SUMIF('Math Scores'!$F$6:$IC$6,CH$4,'Math Scores'!$F31:$IC31))</f>
        <v>0</v>
      </c>
      <c r="CI30" s="143">
        <f>IF(COUNT('Math Scores'!$DV31:$EU31)=0,"",SUMIF('Math Scores'!$F$6:$IC$6,CI$4,'Math Scores'!$F31:$IC31))</f>
        <v>0</v>
      </c>
      <c r="CJ30" s="143">
        <f>IF(COUNT('Math Scores'!$DV31:$EU31)=0,"",SUMIF('Math Scores'!$F$6:$IC$6,CJ$4,'Math Scores'!$F31:$IC31))</f>
        <v>0</v>
      </c>
      <c r="CK30" s="143">
        <f>IF(COUNT('Math Scores'!$DV31:$EU31)=0,"",SUMIF('Math Scores'!$F$6:$IC$6,CK$4,'Math Scores'!$F31:$IC31))</f>
        <v>0</v>
      </c>
      <c r="CL30" s="143">
        <f>IF(COUNT('Math Scores'!$DV31:$EU31)=0,"",SUMIF('Math Scores'!$F$6:$IC$6,CL$4,'Math Scores'!$F31:$IC31))</f>
        <v>0</v>
      </c>
      <c r="CM30" s="143">
        <f>IF(COUNT('Math Scores'!$DV31:$EU31)=0,"",SUMIF('Math Scores'!$F$6:$IC$6,CM$4,'Math Scores'!$F31:$IC31))</f>
        <v>0</v>
      </c>
      <c r="CN30" s="143">
        <f>IF(COUNT('Math Scores'!$DV31:$EU31)=0,"",SUMIF('Math Scores'!$F$6:$IC$6,CN$4,'Math Scores'!$F31:$IC31))</f>
        <v>0</v>
      </c>
      <c r="CO30" s="143">
        <f>IF(COUNT('Math Scores'!$DV31:$EU31)=0,"",SUMIF('Math Scores'!$F$6:$IC$6,CO$4,'Math Scores'!$F31:$IC31))</f>
        <v>0</v>
      </c>
      <c r="CP30" s="143">
        <f>IF(COUNT('Math Scores'!$DV31:$EU31)=0,"",SUMIF('Math Scores'!$F$6:$IC$6,CP$4,'Math Scores'!$F31:$IC31))</f>
        <v>0</v>
      </c>
      <c r="CQ30" s="143">
        <f>IF(COUNT('Math Scores'!$DV31:$EU31)=0,"",SUMIF('Math Scores'!$F$6:$IC$6,CQ$4,'Math Scores'!$F31:$IC31))</f>
        <v>0</v>
      </c>
      <c r="CR30" s="143">
        <f>IF(COUNT('Math Scores'!$DV31:$EU31)=0,"",SUMIF('Math Scores'!$F$6:$IC$6,CR$4,'Math Scores'!$F31:$IC31))</f>
        <v>0</v>
      </c>
      <c r="CS30" s="143">
        <f>IF(COUNT('Math Scores'!$DV31:$EU31)=0,"",SUMIF('Math Scores'!$F$6:$IC$6,CS$4,'Math Scores'!$F31:$IC31))</f>
        <v>0</v>
      </c>
      <c r="CT30" s="143">
        <f>IF(COUNT('Math Scores'!$EV31:$FW31)=0,"",SUMIF('Math Scores'!$F$6:$IC$6,CT$4,'Math Scores'!$F31:$IC31))</f>
        <v>0</v>
      </c>
      <c r="CU30" s="143">
        <f>IF(COUNT('Math Scores'!$EV31:$FW31)=0,"",SUMIF('Math Scores'!$F$6:$IC$6,CU$4,'Math Scores'!$F31:$IC31))</f>
        <v>0</v>
      </c>
      <c r="CV30" s="143">
        <f>IF(COUNT('Math Scores'!$EV31:$FW31)=0,"",SUMIF('Math Scores'!$F$6:$IC$6,CV$4,'Math Scores'!$F31:$IC31))</f>
        <v>0</v>
      </c>
      <c r="CW30" s="143">
        <f>IF(COUNT('Math Scores'!$EV31:$FW31)=0,"",SUMIF('Math Scores'!$F$6:$IC$6,CW$4,'Math Scores'!$F31:$IC31))</f>
        <v>0</v>
      </c>
      <c r="CX30" s="143">
        <f>IF(COUNT('Math Scores'!$EV31:$FW31)=0,"",SUMIF('Math Scores'!$F$6:$IC$6,CX$4,'Math Scores'!$F31:$IC31))</f>
        <v>0</v>
      </c>
      <c r="CY30" s="143">
        <f>IF(COUNT('Math Scores'!$EV31:$FW31)=0,"",SUMIF('Math Scores'!$F$6:$IC$6,CY$4,'Math Scores'!$F31:$IC31))</f>
        <v>0</v>
      </c>
      <c r="CZ30" s="143">
        <f>IF(COUNT('Math Scores'!$EV31:$FW31)=0,"",SUMIF('Math Scores'!$F$6:$IC$6,CZ$4,'Math Scores'!$F31:$IC31))</f>
        <v>0</v>
      </c>
      <c r="DA30" s="143">
        <f>IF(COUNT('Math Scores'!$EV31:$FW31)=0,"",SUMIF('Math Scores'!$F$6:$IC$6,DA$4,'Math Scores'!$F31:$IC31))</f>
        <v>0</v>
      </c>
      <c r="DB30" s="143">
        <f>IF(COUNT('Math Scores'!$EV31:$FW31)=0,"",SUMIF('Math Scores'!$F$6:$IC$6,DB$4,'Math Scores'!$F31:$IC31))</f>
        <v>0</v>
      </c>
      <c r="DC30" s="143">
        <f>IF(COUNT('Math Scores'!$EV31:$FW31)=0,"",SUMIF('Math Scores'!$F$6:$IC$6,DC$4,'Math Scores'!$F31:$IC31))</f>
        <v>0</v>
      </c>
      <c r="DD30" s="143">
        <f>IF(COUNT('Math Scores'!$EV31:$FW31)=0,"",SUMIF('Math Scores'!$F$6:$IC$6,DD$4,'Math Scores'!$F31:$IC31))</f>
        <v>0</v>
      </c>
      <c r="DE30" s="143">
        <f>IF(COUNT('Math Scores'!$EV31:$FW31)=0,"",SUMIF('Math Scores'!$F$6:$IC$6,DE$4,'Math Scores'!$F31:$IC31))</f>
        <v>0</v>
      </c>
      <c r="DF30" s="143">
        <f>IF(COUNT('Math Scores'!$EV31:$FW31)=0,"",SUMIF('Math Scores'!$F$6:$IC$6,DF$4,'Math Scores'!$F31:$IC31))</f>
        <v>0</v>
      </c>
      <c r="DG30" s="143">
        <f>IF(COUNT('Math Scores'!$EV31:$FW31)=0,"",SUMIF('Math Scores'!$F$6:$IC$6,DG$4,'Math Scores'!$F31:$IC31))</f>
        <v>0</v>
      </c>
    </row>
    <row r="31" spans="1:111" x14ac:dyDescent="0.2">
      <c r="A31" s="35">
        <v>24</v>
      </c>
      <c r="B31" s="8" t="str">
        <f>'Math Scores'!B32</f>
        <v>Subhan</v>
      </c>
      <c r="C31" s="127" t="str">
        <f>IF(COUNT('Math Scores'!F32:HI32)=0, "", (SUMIF('Math Scores'!$F$5:$HI$5,"Yes",'Math Scores'!F32:HI32)/SUMIF('Math Scores'!$F$5:$HI$5,"Yes",'Math Scores'!$F$2:$HI$2)))</f>
        <v/>
      </c>
      <c r="D31" s="78" t="str">
        <f>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v/>
      </c>
      <c r="E31" s="78" t="str">
        <f t="shared" si="12"/>
        <v/>
      </c>
      <c r="F31" s="36" t="e">
        <f t="shared" si="11"/>
        <v>#VALUE!</v>
      </c>
      <c r="G31" s="87" t="e">
        <f>IF(OR(B31="",'Cover Sheet'!$AC$6=""),"",IF(('Cover Sheet'!$AC$6="2nd"),(VLOOKUP(ROUND((D31*100),0),Goals!$E$4:$H$104,2,TRUE)/100),IF(('Cover Sheet'!$AC$6="3rd"),(VLOOKUP(ROUND((D31*100),0),Goals!$E$4:$H$104,3,TRUE)/100),VLOOKUP(ROUND((D31*100),0),Goals!$E$4:$H$104,4,TRUE)/100)))</f>
        <v>#VALUE!</v>
      </c>
      <c r="H31" s="143" t="str">
        <f>IF(COUNT('Math Scores'!$F32:$AC32)=0,"",SUMIF('Math Scores'!$F$6:$IC$6,H$4,'Math Scores'!$F32:$IC32))</f>
        <v/>
      </c>
      <c r="I31" s="143" t="str">
        <f>IF(COUNT('Math Scores'!$F32:$AC32)=0,"",SUMIF('Math Scores'!$F$6:$IC$6,I$4,'Math Scores'!$F32:$IC32))</f>
        <v/>
      </c>
      <c r="J31" s="143" t="str">
        <f>IF(COUNT('Math Scores'!$F32:$AC32)=0,"",SUMIF('Math Scores'!$F$6:$IC$6,J$4,'Math Scores'!$F32:$IC32))</f>
        <v/>
      </c>
      <c r="K31" s="143" t="str">
        <f>IF(COUNT('Math Scores'!$F32:$AC32)=0,"",SUMIF('Math Scores'!$F$6:$IC$6,K$4,'Math Scores'!$F32:$IC32))</f>
        <v/>
      </c>
      <c r="L31" s="143" t="str">
        <f>IF(COUNT('Math Scores'!$F32:$AC32)=0,"",SUMIF('Math Scores'!$F$6:$IC$6,L$4,'Math Scores'!$F32:$IC32))</f>
        <v/>
      </c>
      <c r="M31" s="143" t="str">
        <f>IF(COUNT('Math Scores'!$F32:$AC32)=0,"",SUMIF('Math Scores'!$F$6:$IC$6,M$4,'Math Scores'!$F32:$IC32))</f>
        <v/>
      </c>
      <c r="N31" s="143" t="str">
        <f>IF(COUNT('Math Scores'!$F32:$AC32)=0,"",SUMIF('Math Scores'!$F$6:$IC$6,N$4,'Math Scores'!$F32:$IC32))</f>
        <v/>
      </c>
      <c r="O31" s="143" t="str">
        <f>IF(COUNT('Math Scores'!$F32:$AC32)=0,"",SUMIF('Math Scores'!$F$6:$IC$6,O$4,'Math Scores'!$F32:$IC32))</f>
        <v/>
      </c>
      <c r="P31" s="143" t="str">
        <f>IF(COUNT('Math Scores'!$F32:$AC32)=0,"",SUMIF('Math Scores'!$F$6:$IC$6,P$4,'Math Scores'!$F32:$IC32))</f>
        <v/>
      </c>
      <c r="Q31" s="143" t="str">
        <f>IF(COUNT('Math Scores'!$F32:$AC32)=0,"",SUMIF('Math Scores'!$F$6:$IC$6,Q$4,'Math Scores'!$F32:$IC32))</f>
        <v/>
      </c>
      <c r="R31" s="143" t="str">
        <f>IF(COUNT('Math Scores'!$F32:$AC32)=0,"",SUMIF('Math Scores'!$F$6:$IC$6,R$4,'Math Scores'!$F32:$IC32))</f>
        <v/>
      </c>
      <c r="S31" s="143"/>
      <c r="T31" s="143"/>
      <c r="U31" s="143"/>
      <c r="V31" s="143"/>
      <c r="W31" s="143"/>
      <c r="X31" s="143" t="str">
        <f>IF(COUNT('Math Scores'!$AD32:$AZ32)=0,"",SUMIF('Math Scores'!$F$6:$IC$6,X$4,'Math Scores'!$F32:$IC32))</f>
        <v/>
      </c>
      <c r="Y31" s="143" t="str">
        <f>IF(COUNT('Math Scores'!$AD32:$AZ32)=0,"",SUMIF('Math Scores'!$F$6:$IC$6,Y$4,'Math Scores'!$F32:$IC32))</f>
        <v/>
      </c>
      <c r="Z31" s="143" t="str">
        <f>IF(COUNT('Math Scores'!$AD32:$AZ32)=0,"",SUMIF('Math Scores'!$F$6:$IC$6,Z$4,'Math Scores'!$F32:$IC32))</f>
        <v/>
      </c>
      <c r="AA31" s="143" t="str">
        <f>IF(COUNT('Math Scores'!$AD32:$AZ32)=0,"",SUMIF('Math Scores'!$F$6:$IC$6,AA$4,'Math Scores'!$F32:$IC32))</f>
        <v/>
      </c>
      <c r="AB31" s="143" t="str">
        <f>IF(COUNT('Math Scores'!$AD32:$AZ32)=0,"",SUMIF('Math Scores'!$F$6:$IC$6,AB$4,'Math Scores'!$F32:$IC32))</f>
        <v/>
      </c>
      <c r="AC31" s="143" t="str">
        <f>IF(COUNT('Math Scores'!$AD32:$AZ32)=0,"",SUMIF('Math Scores'!$F$6:$IC$6,AC$4,'Math Scores'!$F32:$IC32))</f>
        <v/>
      </c>
      <c r="AD31" s="143" t="str">
        <f>IF(COUNT('Math Scores'!$AD32:$AZ32)=0,"",SUMIF('Math Scores'!$F$6:$IC$6,AD$4,'Math Scores'!$F32:$IC32))</f>
        <v/>
      </c>
      <c r="AE31" s="143" t="str">
        <f>IF(COUNT('Math Scores'!$AD32:$AZ32)=0,"",SUMIF('Math Scores'!$F$6:$IC$6,AE$4,'Math Scores'!$F32:$IC32))</f>
        <v/>
      </c>
      <c r="AF31" s="143" t="str">
        <f>IF(COUNT('Math Scores'!$AD32:$AZ32)=0,"",SUMIF('Math Scores'!$F$6:$IC$6,AF$4,'Math Scores'!$F32:$IC32))</f>
        <v/>
      </c>
      <c r="AG31" s="143" t="str">
        <f>IF(COUNT('Math Scores'!$AD32:$AZ32)=0,"",SUMIF('Math Scores'!$F$6:$IC$6,AG$4,'Math Scores'!$F32:$IC32))</f>
        <v/>
      </c>
      <c r="AH31" s="143" t="str">
        <f>IF(COUNT('Math Scores'!$AD32:$AZ32)=0,"",SUMIF('Math Scores'!$F$6:$IC$6,AH$4,'Math Scores'!$F32:$IC32))</f>
        <v/>
      </c>
      <c r="AI31" s="143" t="str">
        <f>IF(COUNT('Math Scores'!$AD32:$AZ32)=0,"",SUMIF('Math Scores'!$F$6:$IC$6,AI$4,'Math Scores'!$F32:$IC32))</f>
        <v/>
      </c>
      <c r="AJ31" s="143" t="str">
        <f>IF(COUNT('Math Scores'!$BA32:$BY32)=0,"",SUMIF('Math Scores'!$F$6:$IC$6,AJ$4,'Math Scores'!$F32:$IC32))</f>
        <v/>
      </c>
      <c r="AK31" s="143" t="str">
        <f>IF(COUNT('Math Scores'!$BA32:$BY32)=0,"",SUMIF('Math Scores'!$F$6:$IC$6,AK$4,'Math Scores'!$F32:$IC32))</f>
        <v/>
      </c>
      <c r="AL31" s="143" t="str">
        <f>IF(COUNT('Math Scores'!$BA32:$BY32)=0,"",SUMIF('Math Scores'!$F$6:$IC$6,AL$4,'Math Scores'!$F32:$IC32))</f>
        <v/>
      </c>
      <c r="AM31" s="143" t="str">
        <f>IF(COUNT('Math Scores'!$BA32:$BY32)=0,"",SUMIF('Math Scores'!$F$6:$IC$6,AM$4,'Math Scores'!$F32:$IC32))</f>
        <v/>
      </c>
      <c r="AN31" s="143" t="str">
        <f>IF(COUNT('Math Scores'!$BA32:$BY32)=0,"",SUMIF('Math Scores'!$F$6:$IC$6,AN$4,'Math Scores'!$F32:$IC32))</f>
        <v/>
      </c>
      <c r="AO31" s="143" t="str">
        <f>IF(COUNT('Math Scores'!$BA32:$BY32)=0,"",SUMIF('Math Scores'!$F$6:$IC$6,AO$4,'Math Scores'!$F32:$IC32))</f>
        <v/>
      </c>
      <c r="AP31" s="143" t="str">
        <f>IF(COUNT('Math Scores'!$BA32:$BY32)=0,"",SUMIF('Math Scores'!$F$6:$IC$6,AP$4,'Math Scores'!$F32:$IC32))</f>
        <v/>
      </c>
      <c r="AQ31" s="143" t="str">
        <f>IF(COUNT('Math Scores'!$BA32:$BY32)=0,"",SUMIF('Math Scores'!$F$6:$IC$6,AQ$4,'Math Scores'!$F32:$IC32))</f>
        <v/>
      </c>
      <c r="AR31" s="143" t="str">
        <f>IF(COUNT('Math Scores'!$BA32:$BY32)=0,"",SUMIF('Math Scores'!$F$6:$IC$6,AR$4,'Math Scores'!$F32:$IC32))</f>
        <v/>
      </c>
      <c r="AS31" s="143" t="str">
        <f>IF(COUNT('Math Scores'!$BA32:$BY32)=0,"",SUMIF('Math Scores'!$F$6:$IC$6,AS$4,'Math Scores'!$F32:$IC32))</f>
        <v/>
      </c>
      <c r="AT31" s="143" t="str">
        <f>IF(COUNT('Math Scores'!$BA32:$BY32)=0,"",SUMIF('Math Scores'!$F$6:$IC$6,AT$4,'Math Scores'!$F32:$IC32))</f>
        <v/>
      </c>
      <c r="AU31" s="143" t="str">
        <f>IF(COUNT('Math Scores'!$BA32:$BY32)=0,"",SUMIF('Math Scores'!$F$6:$IC$6,AU$4,'Math Scores'!$F32:$IC32))</f>
        <v/>
      </c>
      <c r="AV31" s="143" t="str">
        <f>IF(COUNT('Math Scores'!$BA32:$BY32)=0,"",SUMIF('Math Scores'!$F$6:$IC$6,AV$4,'Math Scores'!$F32:$IC32))</f>
        <v/>
      </c>
      <c r="AW31" s="143" t="str">
        <f>IF(COUNT('Math Scores'!$BA32:$BY32)=0,"",SUMIF('Math Scores'!$F$6:$IC$6,AW$4,'Math Scores'!$F32:$IC32))</f>
        <v/>
      </c>
      <c r="AX31" s="143" t="str">
        <f>IF(COUNT('Math Scores'!$BZ32:$CW32)=0,"",SUMIF('Math Scores'!$F$6:$IC$6,AX$4,'Math Scores'!$F32:$IC32))</f>
        <v/>
      </c>
      <c r="AY31" s="143" t="str">
        <f>IF(COUNT('Math Scores'!$BZ32:$CW32)=0,"",SUMIF('Math Scores'!$F$6:$IC$6,AY$4,'Math Scores'!$F32:$IC32))</f>
        <v/>
      </c>
      <c r="AZ31" s="143" t="str">
        <f>IF(COUNT('Math Scores'!$BZ32:$CW32)=0,"",SUMIF('Math Scores'!$F$6:$IC$6,AZ$4,'Math Scores'!$F32:$IC32))</f>
        <v/>
      </c>
      <c r="BA31" s="143" t="str">
        <f>IF(COUNT('Math Scores'!$BZ32:$CW32)=0,"",SUMIF('Math Scores'!$F$6:$IC$6,BA$4,'Math Scores'!$F32:$IC32))</f>
        <v/>
      </c>
      <c r="BB31" s="143" t="str">
        <f>IF(COUNT('Math Scores'!$BZ32:$CW32)=0,"",SUMIF('Math Scores'!$F$6:$IC$6,BB$4,'Math Scores'!$F32:$IC32))</f>
        <v/>
      </c>
      <c r="BC31" s="143" t="str">
        <f>IF(COUNT('Math Scores'!$BZ32:$CW32)=0,"",SUMIF('Math Scores'!$F$6:$IC$6,BC$4,'Math Scores'!$F32:$IC32))</f>
        <v/>
      </c>
      <c r="BD31" s="143" t="str">
        <f>IF(COUNT('Math Scores'!$BZ32:$CW32)=0,"",SUMIF('Math Scores'!$F$6:$IC$6,BD$4,'Math Scores'!$F32:$IC32))</f>
        <v/>
      </c>
      <c r="BE31" s="143" t="str">
        <f>IF(COUNT('Math Scores'!$BZ32:$CW32)=0,"",SUMIF('Math Scores'!$F$6:$IC$6,BE$4,'Math Scores'!$F32:$IC32))</f>
        <v/>
      </c>
      <c r="BF31" s="143" t="str">
        <f>IF(COUNT('Math Scores'!$BZ32:$CW32)=0,"",SUMIF('Math Scores'!$F$6:$IC$6,BF$4,'Math Scores'!$F32:$IC32))</f>
        <v/>
      </c>
      <c r="BG31" s="143" t="str">
        <f>IF(COUNT('Math Scores'!$BZ32:$CW32)=0,"",SUMIF('Math Scores'!$F$6:$IC$6,BG$4,'Math Scores'!$F32:$IC32))</f>
        <v/>
      </c>
      <c r="BH31" s="143" t="str">
        <f>IF(COUNT('Math Scores'!$BZ32:$CW32)=0,"",SUMIF('Math Scores'!$F$6:$IC$6,BH$4,'Math Scores'!$F32:$IC32))</f>
        <v/>
      </c>
      <c r="BI31" s="143" t="str">
        <f>IF(COUNT('Math Scores'!$BZ32:$CW32)=0,"",SUMIF('Math Scores'!$F$6:$IC$6,BI$4,'Math Scores'!$F32:$IC32))</f>
        <v/>
      </c>
      <c r="BJ31" s="143" t="str">
        <f>IF(COUNT('Math Scores'!$BZ32:$CW32)=0,"",SUMIF('Math Scores'!$F$6:$IC$6,BJ$4,'Math Scores'!$F32:$IC32))</f>
        <v/>
      </c>
      <c r="BK31" s="143" t="str">
        <f>IF(COUNT('Math Scores'!$BZ32:$CW32)=0,"",SUMIF('Math Scores'!$F$6:$IC$6,BK$4,'Math Scores'!$F32:$IC32))</f>
        <v/>
      </c>
      <c r="BL31" s="143" t="str">
        <f>IF(COUNT('Math Scores'!$CX32:$DU32)=0,"",SUMIF('Math Scores'!$F$6:$IC$6,BL$4,'Math Scores'!$F32:$IC32))</f>
        <v/>
      </c>
      <c r="BM31" s="143" t="str">
        <f>IF(COUNT('Math Scores'!$CX32:$DU32)=0,"",SUMIF('Math Scores'!$F$6:$IC$6,BM$4,'Math Scores'!$F32:$IC32))</f>
        <v/>
      </c>
      <c r="BN31" s="143" t="str">
        <f>IF(COUNT('Math Scores'!$CX32:$DU32)=0,"",SUMIF('Math Scores'!$F$6:$IC$6,BN$4,'Math Scores'!$F32:$IC32))</f>
        <v/>
      </c>
      <c r="BO31" s="143" t="str">
        <f>IF(COUNT('Math Scores'!$CX32:$DU32)=0,"",SUMIF('Math Scores'!$F$6:$IC$6,BO$4,'Math Scores'!$F32:$IC32))</f>
        <v/>
      </c>
      <c r="BP31" s="143" t="str">
        <f>IF(COUNT('Math Scores'!$CX32:$DU32)=0,"",SUMIF('Math Scores'!$F$6:$IC$6,BP$4,'Math Scores'!$F32:$IC32))</f>
        <v/>
      </c>
      <c r="BQ31" s="143" t="str">
        <f>IF(COUNT('Math Scores'!$CX32:$DU32)=0,"",SUMIF('Math Scores'!$F$6:$IC$6,BQ$4,'Math Scores'!$F32:$IC32))</f>
        <v/>
      </c>
      <c r="BR31" s="143" t="str">
        <f>IF(COUNT('Math Scores'!$CX32:$DU32)=0,"",SUMIF('Math Scores'!$F$6:$IC$6,BR$4,'Math Scores'!$F32:$IC32))</f>
        <v/>
      </c>
      <c r="BS31" s="143" t="str">
        <f>IF(COUNT('Math Scores'!$CX32:$DU32)=0,"",SUMIF('Math Scores'!$F$6:$IC$6,BS$4,'Math Scores'!$F32:$IC32))</f>
        <v/>
      </c>
      <c r="BT31" s="143" t="str">
        <f>IF(COUNT('Math Scores'!$CX32:$DU32)=0,"",SUMIF('Math Scores'!$F$6:$IC$6,BT$4,'Math Scores'!$F32:$IC32))</f>
        <v/>
      </c>
      <c r="BU31" s="143" t="str">
        <f>IF(COUNT('Math Scores'!$CX32:$DU32)=0,"",SUMIF('Math Scores'!$F$6:$IC$6,BU$4,'Math Scores'!$F32:$IC32))</f>
        <v/>
      </c>
      <c r="BV31" s="143" t="str">
        <f>IF(COUNT('Math Scores'!$CX32:$DU32)=0,"",SUMIF('Math Scores'!$F$6:$IC$6,BV$4,'Math Scores'!$F32:$IC32))</f>
        <v/>
      </c>
      <c r="BW31" s="143" t="str">
        <f>IF(COUNT('Math Scores'!$CX32:$DU32)=0,"",SUMIF('Math Scores'!$F$6:$IC$6,BW$4,'Math Scores'!$F32:$IC32))</f>
        <v/>
      </c>
      <c r="BX31" s="143" t="str">
        <f>IF(COUNT('Math Scores'!$CX32:$DU32)=0,"",SUMIF('Math Scores'!$F$6:$IC$6,BX$4,'Math Scores'!$F32:$IC32))</f>
        <v/>
      </c>
      <c r="BY31" s="143" t="str">
        <f>IF(COUNT('Math Scores'!$CX32:$DU32)=0,"",SUMIF('Math Scores'!$F$6:$IC$6,BY$4,'Math Scores'!$F32:$IC32))</f>
        <v/>
      </c>
      <c r="BZ31" s="143" t="str">
        <f>IF(COUNT('Math Scores'!$CX32:$DU32)=0,"",SUMIF('Math Scores'!$F$6:$IC$6,BZ$4,'Math Scores'!$F32:$IC32))</f>
        <v/>
      </c>
      <c r="CA31" s="143" t="str">
        <f>IF(COUNT('Math Scores'!$CX32:$DU32)=0,"",SUMIF('Math Scores'!$F$6:$IC$6,CA$4,'Math Scores'!$F32:$IC32))</f>
        <v/>
      </c>
      <c r="CB31" s="143" t="str">
        <f>IF(COUNT('Math Scores'!$CX32:$DU32)=0,"",SUMIF('Math Scores'!$F$6:$IC$6,CB$4,'Math Scores'!$F32:$IC32))</f>
        <v/>
      </c>
      <c r="CC31" s="143" t="str">
        <f>IF(COUNT('Math Scores'!$CX32:$DU32)=0,"",SUMIF('Math Scores'!$F$6:$IC$6,CC$4,'Math Scores'!$F32:$IC32))</f>
        <v/>
      </c>
      <c r="CD31" s="143" t="str">
        <f>IF(COUNT('Math Scores'!$DV32:$EU32)=0,"",SUMIF('Math Scores'!$F$6:$IC$6,CD$4,'Math Scores'!$F32:$IC32))</f>
        <v/>
      </c>
      <c r="CE31" s="143" t="str">
        <f>IF(COUNT('Math Scores'!$DV32:$EU32)=0,"",SUMIF('Math Scores'!$F$6:$IC$6,CE$4,'Math Scores'!$F32:$IC32))</f>
        <v/>
      </c>
      <c r="CF31" s="143" t="str">
        <f>IF(COUNT('Math Scores'!$DV32:$EU32)=0,"",SUMIF('Math Scores'!$F$6:$IC$6,CF$4,'Math Scores'!$F32:$IC32))</f>
        <v/>
      </c>
      <c r="CG31" s="143" t="str">
        <f>IF(COUNT('Math Scores'!$DV32:$EU32)=0,"",SUMIF('Math Scores'!$F$6:$IC$6,CG$4,'Math Scores'!$F32:$IC32))</f>
        <v/>
      </c>
      <c r="CH31" s="143" t="str">
        <f>IF(COUNT('Math Scores'!$DV32:$EU32)=0,"",SUMIF('Math Scores'!$F$6:$IC$6,CH$4,'Math Scores'!$F32:$IC32))</f>
        <v/>
      </c>
      <c r="CI31" s="143" t="str">
        <f>IF(COUNT('Math Scores'!$DV32:$EU32)=0,"",SUMIF('Math Scores'!$F$6:$IC$6,CI$4,'Math Scores'!$F32:$IC32))</f>
        <v/>
      </c>
      <c r="CJ31" s="143" t="str">
        <f>IF(COUNT('Math Scores'!$DV32:$EU32)=0,"",SUMIF('Math Scores'!$F$6:$IC$6,CJ$4,'Math Scores'!$F32:$IC32))</f>
        <v/>
      </c>
      <c r="CK31" s="143" t="str">
        <f>IF(COUNT('Math Scores'!$DV32:$EU32)=0,"",SUMIF('Math Scores'!$F$6:$IC$6,CK$4,'Math Scores'!$F32:$IC32))</f>
        <v/>
      </c>
      <c r="CL31" s="143" t="str">
        <f>IF(COUNT('Math Scores'!$DV32:$EU32)=0,"",SUMIF('Math Scores'!$F$6:$IC$6,CL$4,'Math Scores'!$F32:$IC32))</f>
        <v/>
      </c>
      <c r="CM31" s="143" t="str">
        <f>IF(COUNT('Math Scores'!$DV32:$EU32)=0,"",SUMIF('Math Scores'!$F$6:$IC$6,CM$4,'Math Scores'!$F32:$IC32))</f>
        <v/>
      </c>
      <c r="CN31" s="143" t="str">
        <f>IF(COUNT('Math Scores'!$DV32:$EU32)=0,"",SUMIF('Math Scores'!$F$6:$IC$6,CN$4,'Math Scores'!$F32:$IC32))</f>
        <v/>
      </c>
      <c r="CO31" s="143" t="str">
        <f>IF(COUNT('Math Scores'!$DV32:$EU32)=0,"",SUMIF('Math Scores'!$F$6:$IC$6,CO$4,'Math Scores'!$F32:$IC32))</f>
        <v/>
      </c>
      <c r="CP31" s="143" t="str">
        <f>IF(COUNT('Math Scores'!$DV32:$EU32)=0,"",SUMIF('Math Scores'!$F$6:$IC$6,CP$4,'Math Scores'!$F32:$IC32))</f>
        <v/>
      </c>
      <c r="CQ31" s="143" t="str">
        <f>IF(COUNT('Math Scores'!$DV32:$EU32)=0,"",SUMIF('Math Scores'!$F$6:$IC$6,CQ$4,'Math Scores'!$F32:$IC32))</f>
        <v/>
      </c>
      <c r="CR31" s="143" t="str">
        <f>IF(COUNT('Math Scores'!$DV32:$EU32)=0,"",SUMIF('Math Scores'!$F$6:$IC$6,CR$4,'Math Scores'!$F32:$IC32))</f>
        <v/>
      </c>
      <c r="CS31" s="143" t="str">
        <f>IF(COUNT('Math Scores'!$DV32:$EU32)=0,"",SUMIF('Math Scores'!$F$6:$IC$6,CS$4,'Math Scores'!$F32:$IC32))</f>
        <v/>
      </c>
      <c r="CT31" s="143" t="str">
        <f>IF(COUNT('Math Scores'!$EV32:$FW32)=0,"",SUMIF('Math Scores'!$F$6:$IC$6,CT$4,'Math Scores'!$F32:$IC32))</f>
        <v/>
      </c>
      <c r="CU31" s="143" t="str">
        <f>IF(COUNT('Math Scores'!$EV32:$FW32)=0,"",SUMIF('Math Scores'!$F$6:$IC$6,CU$4,'Math Scores'!$F32:$IC32))</f>
        <v/>
      </c>
      <c r="CV31" s="143" t="str">
        <f>IF(COUNT('Math Scores'!$EV32:$FW32)=0,"",SUMIF('Math Scores'!$F$6:$IC$6,CV$4,'Math Scores'!$F32:$IC32))</f>
        <v/>
      </c>
      <c r="CW31" s="143" t="str">
        <f>IF(COUNT('Math Scores'!$EV32:$FW32)=0,"",SUMIF('Math Scores'!$F$6:$IC$6,CW$4,'Math Scores'!$F32:$IC32))</f>
        <v/>
      </c>
      <c r="CX31" s="143" t="str">
        <f>IF(COUNT('Math Scores'!$EV32:$FW32)=0,"",SUMIF('Math Scores'!$F$6:$IC$6,CX$4,'Math Scores'!$F32:$IC32))</f>
        <v/>
      </c>
      <c r="CY31" s="143" t="str">
        <f>IF(COUNT('Math Scores'!$EV32:$FW32)=0,"",SUMIF('Math Scores'!$F$6:$IC$6,CY$4,'Math Scores'!$F32:$IC32))</f>
        <v/>
      </c>
      <c r="CZ31" s="143" t="str">
        <f>IF(COUNT('Math Scores'!$EV32:$FW32)=0,"",SUMIF('Math Scores'!$F$6:$IC$6,CZ$4,'Math Scores'!$F32:$IC32))</f>
        <v/>
      </c>
      <c r="DA31" s="143" t="str">
        <f>IF(COUNT('Math Scores'!$EV32:$FW32)=0,"",SUMIF('Math Scores'!$F$6:$IC$6,DA$4,'Math Scores'!$F32:$IC32))</f>
        <v/>
      </c>
      <c r="DB31" s="143" t="str">
        <f>IF(COUNT('Math Scores'!$EV32:$FW32)=0,"",SUMIF('Math Scores'!$F$6:$IC$6,DB$4,'Math Scores'!$F32:$IC32))</f>
        <v/>
      </c>
      <c r="DC31" s="143" t="str">
        <f>IF(COUNT('Math Scores'!$EV32:$FW32)=0,"",SUMIF('Math Scores'!$F$6:$IC$6,DC$4,'Math Scores'!$F32:$IC32))</f>
        <v/>
      </c>
      <c r="DD31" s="143" t="str">
        <f>IF(COUNT('Math Scores'!$EV32:$FW32)=0,"",SUMIF('Math Scores'!$F$6:$IC$6,DD$4,'Math Scores'!$F32:$IC32))</f>
        <v/>
      </c>
      <c r="DE31" s="143" t="str">
        <f>IF(COUNT('Math Scores'!$EV32:$FW32)=0,"",SUMIF('Math Scores'!$F$6:$IC$6,DE$4,'Math Scores'!$F32:$IC32))</f>
        <v/>
      </c>
      <c r="DF31" s="143" t="str">
        <f>IF(COUNT('Math Scores'!$EV32:$FW32)=0,"",SUMIF('Math Scores'!$F$6:$IC$6,DF$4,'Math Scores'!$F32:$IC32))</f>
        <v/>
      </c>
      <c r="DG31" s="143" t="str">
        <f>IF(COUNT('Math Scores'!$EV32:$FW32)=0,"",SUMIF('Math Scores'!$F$6:$IC$6,DG$4,'Math Scores'!$F32:$IC32))</f>
        <v/>
      </c>
    </row>
    <row r="32" spans="1:111" x14ac:dyDescent="0.2">
      <c r="A32" s="35">
        <v>25</v>
      </c>
      <c r="B32" s="8" t="str">
        <f>'Math Scores'!B33</f>
        <v>Maya</v>
      </c>
      <c r="C32" s="127" t="str">
        <f>IF(COUNT('Math Scores'!F33:HI33)=0, "", (SUMIF('Math Scores'!$F$5:$HI$5,"Yes",'Math Scores'!F33:HI33)/SUMIF('Math Scores'!$F$5:$HI$5,"Yes",'Math Scores'!$F$2:$HI$2)))</f>
        <v/>
      </c>
      <c r="D32" s="78" t="str">
        <f>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v/>
      </c>
      <c r="E32" s="78" t="str">
        <f t="shared" si="12"/>
        <v/>
      </c>
      <c r="F32" s="36" t="e">
        <f t="shared" si="11"/>
        <v>#VALUE!</v>
      </c>
      <c r="G32" s="87" t="e">
        <f>IF(OR(B32="",'Cover Sheet'!$AC$6=""),"",IF(('Cover Sheet'!$AC$6="2nd"),(VLOOKUP(ROUND((D32*100),0),Goals!$E$4:$H$104,2,TRUE)/100),IF(('Cover Sheet'!$AC$6="3rd"),(VLOOKUP(ROUND((D32*100),0),Goals!$E$4:$H$104,3,TRUE)/100),VLOOKUP(ROUND((D32*100),0),Goals!$E$4:$H$104,4,TRUE)/100)))</f>
        <v>#VALUE!</v>
      </c>
      <c r="H32" s="143" t="str">
        <f>IF(COUNT('Math Scores'!$F33:$AC33)=0,"",SUMIF('Math Scores'!$F$6:$IC$6,H$4,'Math Scores'!$F33:$IC33))</f>
        <v/>
      </c>
      <c r="I32" s="143" t="str">
        <f>IF(COUNT('Math Scores'!$F33:$AC33)=0,"",SUMIF('Math Scores'!$F$6:$IC$6,I$4,'Math Scores'!$F33:$IC33))</f>
        <v/>
      </c>
      <c r="J32" s="143" t="str">
        <f>IF(COUNT('Math Scores'!$F33:$AC33)=0,"",SUMIF('Math Scores'!$F$6:$IC$6,J$4,'Math Scores'!$F33:$IC33))</f>
        <v/>
      </c>
      <c r="K32" s="143" t="str">
        <f>IF(COUNT('Math Scores'!$F33:$AC33)=0,"",SUMIF('Math Scores'!$F$6:$IC$6,K$4,'Math Scores'!$F33:$IC33))</f>
        <v/>
      </c>
      <c r="L32" s="143" t="str">
        <f>IF(COUNT('Math Scores'!$F33:$AC33)=0,"",SUMIF('Math Scores'!$F$6:$IC$6,L$4,'Math Scores'!$F33:$IC33))</f>
        <v/>
      </c>
      <c r="M32" s="143" t="str">
        <f>IF(COUNT('Math Scores'!$F33:$AC33)=0,"",SUMIF('Math Scores'!$F$6:$IC$6,M$4,'Math Scores'!$F33:$IC33))</f>
        <v/>
      </c>
      <c r="N32" s="143" t="str">
        <f>IF(COUNT('Math Scores'!$F33:$AC33)=0,"",SUMIF('Math Scores'!$F$6:$IC$6,N$4,'Math Scores'!$F33:$IC33))</f>
        <v/>
      </c>
      <c r="O32" s="143" t="str">
        <f>IF(COUNT('Math Scores'!$F33:$AC33)=0,"",SUMIF('Math Scores'!$F$6:$IC$6,O$4,'Math Scores'!$F33:$IC33))</f>
        <v/>
      </c>
      <c r="P32" s="143" t="str">
        <f>IF(COUNT('Math Scores'!$F33:$AC33)=0,"",SUMIF('Math Scores'!$F$6:$IC$6,P$4,'Math Scores'!$F33:$IC33))</f>
        <v/>
      </c>
      <c r="Q32" s="143" t="str">
        <f>IF(COUNT('Math Scores'!$F33:$AC33)=0,"",SUMIF('Math Scores'!$F$6:$IC$6,Q$4,'Math Scores'!$F33:$IC33))</f>
        <v/>
      </c>
      <c r="R32" s="143" t="str">
        <f>IF(COUNT('Math Scores'!$F33:$AC33)=0,"",SUMIF('Math Scores'!$F$6:$IC$6,R$4,'Math Scores'!$F33:$IC33))</f>
        <v/>
      </c>
      <c r="S32" s="143"/>
      <c r="T32" s="143"/>
      <c r="U32" s="143"/>
      <c r="V32" s="143"/>
      <c r="W32" s="143"/>
      <c r="X32" s="143" t="str">
        <f>IF(COUNT('Math Scores'!$AD33:$AZ33)=0,"",SUMIF('Math Scores'!$F$6:$IC$6,X$4,'Math Scores'!$F33:$IC33))</f>
        <v/>
      </c>
      <c r="Y32" s="143" t="str">
        <f>IF(COUNT('Math Scores'!$AD33:$AZ33)=0,"",SUMIF('Math Scores'!$F$6:$IC$6,Y$4,'Math Scores'!$F33:$IC33))</f>
        <v/>
      </c>
      <c r="Z32" s="143" t="str">
        <f>IF(COUNT('Math Scores'!$AD33:$AZ33)=0,"",SUMIF('Math Scores'!$F$6:$IC$6,Z$4,'Math Scores'!$F33:$IC33))</f>
        <v/>
      </c>
      <c r="AA32" s="143" t="str">
        <f>IF(COUNT('Math Scores'!$AD33:$AZ33)=0,"",SUMIF('Math Scores'!$F$6:$IC$6,AA$4,'Math Scores'!$F33:$IC33))</f>
        <v/>
      </c>
      <c r="AB32" s="143" t="str">
        <f>IF(COUNT('Math Scores'!$AD33:$AZ33)=0,"",SUMIF('Math Scores'!$F$6:$IC$6,AB$4,'Math Scores'!$F33:$IC33))</f>
        <v/>
      </c>
      <c r="AC32" s="143" t="str">
        <f>IF(COUNT('Math Scores'!$AD33:$AZ33)=0,"",SUMIF('Math Scores'!$F$6:$IC$6,AC$4,'Math Scores'!$F33:$IC33))</f>
        <v/>
      </c>
      <c r="AD32" s="143" t="str">
        <f>IF(COUNT('Math Scores'!$AD33:$AZ33)=0,"",SUMIF('Math Scores'!$F$6:$IC$6,AD$4,'Math Scores'!$F33:$IC33))</f>
        <v/>
      </c>
      <c r="AE32" s="143" t="str">
        <f>IF(COUNT('Math Scores'!$AD33:$AZ33)=0,"",SUMIF('Math Scores'!$F$6:$IC$6,AE$4,'Math Scores'!$F33:$IC33))</f>
        <v/>
      </c>
      <c r="AF32" s="143" t="str">
        <f>IF(COUNT('Math Scores'!$AD33:$AZ33)=0,"",SUMIF('Math Scores'!$F$6:$IC$6,AF$4,'Math Scores'!$F33:$IC33))</f>
        <v/>
      </c>
      <c r="AG32" s="143" t="str">
        <f>IF(COUNT('Math Scores'!$AD33:$AZ33)=0,"",SUMIF('Math Scores'!$F$6:$IC$6,AG$4,'Math Scores'!$F33:$IC33))</f>
        <v/>
      </c>
      <c r="AH32" s="143" t="str">
        <f>IF(COUNT('Math Scores'!$AD33:$AZ33)=0,"",SUMIF('Math Scores'!$F$6:$IC$6,AH$4,'Math Scores'!$F33:$IC33))</f>
        <v/>
      </c>
      <c r="AI32" s="143" t="str">
        <f>IF(COUNT('Math Scores'!$AD33:$AZ33)=0,"",SUMIF('Math Scores'!$F$6:$IC$6,AI$4,'Math Scores'!$F33:$IC33))</f>
        <v/>
      </c>
      <c r="AJ32" s="143" t="str">
        <f>IF(COUNT('Math Scores'!$BA33:$BY33)=0,"",SUMIF('Math Scores'!$F$6:$IC$6,AJ$4,'Math Scores'!$F33:$IC33))</f>
        <v/>
      </c>
      <c r="AK32" s="143" t="str">
        <f>IF(COUNT('Math Scores'!$BA33:$BY33)=0,"",SUMIF('Math Scores'!$F$6:$IC$6,AK$4,'Math Scores'!$F33:$IC33))</f>
        <v/>
      </c>
      <c r="AL32" s="143" t="str">
        <f>IF(COUNT('Math Scores'!$BA33:$BY33)=0,"",SUMIF('Math Scores'!$F$6:$IC$6,AL$4,'Math Scores'!$F33:$IC33))</f>
        <v/>
      </c>
      <c r="AM32" s="143" t="str">
        <f>IF(COUNT('Math Scores'!$BA33:$BY33)=0,"",SUMIF('Math Scores'!$F$6:$IC$6,AM$4,'Math Scores'!$F33:$IC33))</f>
        <v/>
      </c>
      <c r="AN32" s="143" t="str">
        <f>IF(COUNT('Math Scores'!$BA33:$BY33)=0,"",SUMIF('Math Scores'!$F$6:$IC$6,AN$4,'Math Scores'!$F33:$IC33))</f>
        <v/>
      </c>
      <c r="AO32" s="143" t="str">
        <f>IF(COUNT('Math Scores'!$BA33:$BY33)=0,"",SUMIF('Math Scores'!$F$6:$IC$6,AO$4,'Math Scores'!$F33:$IC33))</f>
        <v/>
      </c>
      <c r="AP32" s="143" t="str">
        <f>IF(COUNT('Math Scores'!$BA33:$BY33)=0,"",SUMIF('Math Scores'!$F$6:$IC$6,AP$4,'Math Scores'!$F33:$IC33))</f>
        <v/>
      </c>
      <c r="AQ32" s="143" t="str">
        <f>IF(COUNT('Math Scores'!$BA33:$BY33)=0,"",SUMIF('Math Scores'!$F$6:$IC$6,AQ$4,'Math Scores'!$F33:$IC33))</f>
        <v/>
      </c>
      <c r="AR32" s="143" t="str">
        <f>IF(COUNT('Math Scores'!$BA33:$BY33)=0,"",SUMIF('Math Scores'!$F$6:$IC$6,AR$4,'Math Scores'!$F33:$IC33))</f>
        <v/>
      </c>
      <c r="AS32" s="143" t="str">
        <f>IF(COUNT('Math Scores'!$BA33:$BY33)=0,"",SUMIF('Math Scores'!$F$6:$IC$6,AS$4,'Math Scores'!$F33:$IC33))</f>
        <v/>
      </c>
      <c r="AT32" s="143" t="str">
        <f>IF(COUNT('Math Scores'!$BA33:$BY33)=0,"",SUMIF('Math Scores'!$F$6:$IC$6,AT$4,'Math Scores'!$F33:$IC33))</f>
        <v/>
      </c>
      <c r="AU32" s="143" t="str">
        <f>IF(COUNT('Math Scores'!$BA33:$BY33)=0,"",SUMIF('Math Scores'!$F$6:$IC$6,AU$4,'Math Scores'!$F33:$IC33))</f>
        <v/>
      </c>
      <c r="AV32" s="143" t="str">
        <f>IF(COUNT('Math Scores'!$BA33:$BY33)=0,"",SUMIF('Math Scores'!$F$6:$IC$6,AV$4,'Math Scores'!$F33:$IC33))</f>
        <v/>
      </c>
      <c r="AW32" s="143" t="str">
        <f>IF(COUNT('Math Scores'!$BA33:$BY33)=0,"",SUMIF('Math Scores'!$F$6:$IC$6,AW$4,'Math Scores'!$F33:$IC33))</f>
        <v/>
      </c>
      <c r="AX32" s="143" t="str">
        <f>IF(COUNT('Math Scores'!$BZ33:$CW33)=0,"",SUMIF('Math Scores'!$F$6:$IC$6,AX$4,'Math Scores'!$F33:$IC33))</f>
        <v/>
      </c>
      <c r="AY32" s="143" t="str">
        <f>IF(COUNT('Math Scores'!$BZ33:$CW33)=0,"",SUMIF('Math Scores'!$F$6:$IC$6,AY$4,'Math Scores'!$F33:$IC33))</f>
        <v/>
      </c>
      <c r="AZ32" s="143" t="str">
        <f>IF(COUNT('Math Scores'!$BZ33:$CW33)=0,"",SUMIF('Math Scores'!$F$6:$IC$6,AZ$4,'Math Scores'!$F33:$IC33))</f>
        <v/>
      </c>
      <c r="BA32" s="143" t="str">
        <f>IF(COUNT('Math Scores'!$BZ33:$CW33)=0,"",SUMIF('Math Scores'!$F$6:$IC$6,BA$4,'Math Scores'!$F33:$IC33))</f>
        <v/>
      </c>
      <c r="BB32" s="143" t="str">
        <f>IF(COUNT('Math Scores'!$BZ33:$CW33)=0,"",SUMIF('Math Scores'!$F$6:$IC$6,BB$4,'Math Scores'!$F33:$IC33))</f>
        <v/>
      </c>
      <c r="BC32" s="143" t="str">
        <f>IF(COUNT('Math Scores'!$BZ33:$CW33)=0,"",SUMIF('Math Scores'!$F$6:$IC$6,BC$4,'Math Scores'!$F33:$IC33))</f>
        <v/>
      </c>
      <c r="BD32" s="143" t="str">
        <f>IF(COUNT('Math Scores'!$BZ33:$CW33)=0,"",SUMIF('Math Scores'!$F$6:$IC$6,BD$4,'Math Scores'!$F33:$IC33))</f>
        <v/>
      </c>
      <c r="BE32" s="143" t="str">
        <f>IF(COUNT('Math Scores'!$BZ33:$CW33)=0,"",SUMIF('Math Scores'!$F$6:$IC$6,BE$4,'Math Scores'!$F33:$IC33))</f>
        <v/>
      </c>
      <c r="BF32" s="143" t="str">
        <f>IF(COUNT('Math Scores'!$BZ33:$CW33)=0,"",SUMIF('Math Scores'!$F$6:$IC$6,BF$4,'Math Scores'!$F33:$IC33))</f>
        <v/>
      </c>
      <c r="BG32" s="143" t="str">
        <f>IF(COUNT('Math Scores'!$BZ33:$CW33)=0,"",SUMIF('Math Scores'!$F$6:$IC$6,BG$4,'Math Scores'!$F33:$IC33))</f>
        <v/>
      </c>
      <c r="BH32" s="143" t="str">
        <f>IF(COUNT('Math Scores'!$BZ33:$CW33)=0,"",SUMIF('Math Scores'!$F$6:$IC$6,BH$4,'Math Scores'!$F33:$IC33))</f>
        <v/>
      </c>
      <c r="BI32" s="143" t="str">
        <f>IF(COUNT('Math Scores'!$BZ33:$CW33)=0,"",SUMIF('Math Scores'!$F$6:$IC$6,BI$4,'Math Scores'!$F33:$IC33))</f>
        <v/>
      </c>
      <c r="BJ32" s="143" t="str">
        <f>IF(COUNT('Math Scores'!$BZ33:$CW33)=0,"",SUMIF('Math Scores'!$F$6:$IC$6,BJ$4,'Math Scores'!$F33:$IC33))</f>
        <v/>
      </c>
      <c r="BK32" s="143" t="str">
        <f>IF(COUNT('Math Scores'!$BZ33:$CW33)=0,"",SUMIF('Math Scores'!$F$6:$IC$6,BK$4,'Math Scores'!$F33:$IC33))</f>
        <v/>
      </c>
      <c r="BL32" s="143" t="str">
        <f>IF(COUNT('Math Scores'!$CX33:$DU33)=0,"",SUMIF('Math Scores'!$F$6:$IC$6,BL$4,'Math Scores'!$F33:$IC33))</f>
        <v/>
      </c>
      <c r="BM32" s="143" t="str">
        <f>IF(COUNT('Math Scores'!$CX33:$DU33)=0,"",SUMIF('Math Scores'!$F$6:$IC$6,BM$4,'Math Scores'!$F33:$IC33))</f>
        <v/>
      </c>
      <c r="BN32" s="143" t="str">
        <f>IF(COUNT('Math Scores'!$CX33:$DU33)=0,"",SUMIF('Math Scores'!$F$6:$IC$6,BN$4,'Math Scores'!$F33:$IC33))</f>
        <v/>
      </c>
      <c r="BO32" s="143" t="str">
        <f>IF(COUNT('Math Scores'!$CX33:$DU33)=0,"",SUMIF('Math Scores'!$F$6:$IC$6,BO$4,'Math Scores'!$F33:$IC33))</f>
        <v/>
      </c>
      <c r="BP32" s="143" t="str">
        <f>IF(COUNT('Math Scores'!$CX33:$DU33)=0,"",SUMIF('Math Scores'!$F$6:$IC$6,BP$4,'Math Scores'!$F33:$IC33))</f>
        <v/>
      </c>
      <c r="BQ32" s="143" t="str">
        <f>IF(COUNT('Math Scores'!$CX33:$DU33)=0,"",SUMIF('Math Scores'!$F$6:$IC$6,BQ$4,'Math Scores'!$F33:$IC33))</f>
        <v/>
      </c>
      <c r="BR32" s="143" t="str">
        <f>IF(COUNT('Math Scores'!$CX33:$DU33)=0,"",SUMIF('Math Scores'!$F$6:$IC$6,BR$4,'Math Scores'!$F33:$IC33))</f>
        <v/>
      </c>
      <c r="BS32" s="143" t="str">
        <f>IF(COUNT('Math Scores'!$CX33:$DU33)=0,"",SUMIF('Math Scores'!$F$6:$IC$6,BS$4,'Math Scores'!$F33:$IC33))</f>
        <v/>
      </c>
      <c r="BT32" s="143" t="str">
        <f>IF(COUNT('Math Scores'!$CX33:$DU33)=0,"",SUMIF('Math Scores'!$F$6:$IC$6,BT$4,'Math Scores'!$F33:$IC33))</f>
        <v/>
      </c>
      <c r="BU32" s="143" t="str">
        <f>IF(COUNT('Math Scores'!$CX33:$DU33)=0,"",SUMIF('Math Scores'!$F$6:$IC$6,BU$4,'Math Scores'!$F33:$IC33))</f>
        <v/>
      </c>
      <c r="BV32" s="143" t="str">
        <f>IF(COUNT('Math Scores'!$CX33:$DU33)=0,"",SUMIF('Math Scores'!$F$6:$IC$6,BV$4,'Math Scores'!$F33:$IC33))</f>
        <v/>
      </c>
      <c r="BW32" s="143" t="str">
        <f>IF(COUNT('Math Scores'!$CX33:$DU33)=0,"",SUMIF('Math Scores'!$F$6:$IC$6,BW$4,'Math Scores'!$F33:$IC33))</f>
        <v/>
      </c>
      <c r="BX32" s="143" t="str">
        <f>IF(COUNT('Math Scores'!$CX33:$DU33)=0,"",SUMIF('Math Scores'!$F$6:$IC$6,BX$4,'Math Scores'!$F33:$IC33))</f>
        <v/>
      </c>
      <c r="BY32" s="143" t="str">
        <f>IF(COUNT('Math Scores'!$CX33:$DU33)=0,"",SUMIF('Math Scores'!$F$6:$IC$6,BY$4,'Math Scores'!$F33:$IC33))</f>
        <v/>
      </c>
      <c r="BZ32" s="143" t="str">
        <f>IF(COUNT('Math Scores'!$CX33:$DU33)=0,"",SUMIF('Math Scores'!$F$6:$IC$6,BZ$4,'Math Scores'!$F33:$IC33))</f>
        <v/>
      </c>
      <c r="CA32" s="143" t="str">
        <f>IF(COUNT('Math Scores'!$CX33:$DU33)=0,"",SUMIF('Math Scores'!$F$6:$IC$6,CA$4,'Math Scores'!$F33:$IC33))</f>
        <v/>
      </c>
      <c r="CB32" s="143" t="str">
        <f>IF(COUNT('Math Scores'!$CX33:$DU33)=0,"",SUMIF('Math Scores'!$F$6:$IC$6,CB$4,'Math Scores'!$F33:$IC33))</f>
        <v/>
      </c>
      <c r="CC32" s="143" t="str">
        <f>IF(COUNT('Math Scores'!$CX33:$DU33)=0,"",SUMIF('Math Scores'!$F$6:$IC$6,CC$4,'Math Scores'!$F33:$IC33))</f>
        <v/>
      </c>
      <c r="CD32" s="143" t="str">
        <f>IF(COUNT('Math Scores'!$DV33:$EU33)=0,"",SUMIF('Math Scores'!$F$6:$IC$6,CD$4,'Math Scores'!$F33:$IC33))</f>
        <v/>
      </c>
      <c r="CE32" s="143" t="str">
        <f>IF(COUNT('Math Scores'!$DV33:$EU33)=0,"",SUMIF('Math Scores'!$F$6:$IC$6,CE$4,'Math Scores'!$F33:$IC33))</f>
        <v/>
      </c>
      <c r="CF32" s="143" t="str">
        <f>IF(COUNT('Math Scores'!$DV33:$EU33)=0,"",SUMIF('Math Scores'!$F$6:$IC$6,CF$4,'Math Scores'!$F33:$IC33))</f>
        <v/>
      </c>
      <c r="CG32" s="143" t="str">
        <f>IF(COUNT('Math Scores'!$DV33:$EU33)=0,"",SUMIF('Math Scores'!$F$6:$IC$6,CG$4,'Math Scores'!$F33:$IC33))</f>
        <v/>
      </c>
      <c r="CH32" s="143" t="str">
        <f>IF(COUNT('Math Scores'!$DV33:$EU33)=0,"",SUMIF('Math Scores'!$F$6:$IC$6,CH$4,'Math Scores'!$F33:$IC33))</f>
        <v/>
      </c>
      <c r="CI32" s="143" t="str">
        <f>IF(COUNT('Math Scores'!$DV33:$EU33)=0,"",SUMIF('Math Scores'!$F$6:$IC$6,CI$4,'Math Scores'!$F33:$IC33))</f>
        <v/>
      </c>
      <c r="CJ32" s="143" t="str">
        <f>IF(COUNT('Math Scores'!$DV33:$EU33)=0,"",SUMIF('Math Scores'!$F$6:$IC$6,CJ$4,'Math Scores'!$F33:$IC33))</f>
        <v/>
      </c>
      <c r="CK32" s="143" t="str">
        <f>IF(COUNT('Math Scores'!$DV33:$EU33)=0,"",SUMIF('Math Scores'!$F$6:$IC$6,CK$4,'Math Scores'!$F33:$IC33))</f>
        <v/>
      </c>
      <c r="CL32" s="143" t="str">
        <f>IF(COUNT('Math Scores'!$DV33:$EU33)=0,"",SUMIF('Math Scores'!$F$6:$IC$6,CL$4,'Math Scores'!$F33:$IC33))</f>
        <v/>
      </c>
      <c r="CM32" s="143" t="str">
        <f>IF(COUNT('Math Scores'!$DV33:$EU33)=0,"",SUMIF('Math Scores'!$F$6:$IC$6,CM$4,'Math Scores'!$F33:$IC33))</f>
        <v/>
      </c>
      <c r="CN32" s="143" t="str">
        <f>IF(COUNT('Math Scores'!$DV33:$EU33)=0,"",SUMIF('Math Scores'!$F$6:$IC$6,CN$4,'Math Scores'!$F33:$IC33))</f>
        <v/>
      </c>
      <c r="CO32" s="143" t="str">
        <f>IF(COUNT('Math Scores'!$DV33:$EU33)=0,"",SUMIF('Math Scores'!$F$6:$IC$6,CO$4,'Math Scores'!$F33:$IC33))</f>
        <v/>
      </c>
      <c r="CP32" s="143" t="str">
        <f>IF(COUNT('Math Scores'!$DV33:$EU33)=0,"",SUMIF('Math Scores'!$F$6:$IC$6,CP$4,'Math Scores'!$F33:$IC33))</f>
        <v/>
      </c>
      <c r="CQ32" s="143" t="str">
        <f>IF(COUNT('Math Scores'!$DV33:$EU33)=0,"",SUMIF('Math Scores'!$F$6:$IC$6,CQ$4,'Math Scores'!$F33:$IC33))</f>
        <v/>
      </c>
      <c r="CR32" s="143" t="str">
        <f>IF(COUNT('Math Scores'!$DV33:$EU33)=0,"",SUMIF('Math Scores'!$F$6:$IC$6,CR$4,'Math Scores'!$F33:$IC33))</f>
        <v/>
      </c>
      <c r="CS32" s="143" t="str">
        <f>IF(COUNT('Math Scores'!$DV33:$EU33)=0,"",SUMIF('Math Scores'!$F$6:$IC$6,CS$4,'Math Scores'!$F33:$IC33))</f>
        <v/>
      </c>
      <c r="CT32" s="143" t="str">
        <f>IF(COUNT('Math Scores'!$EV33:$FW33)=0,"",SUMIF('Math Scores'!$F$6:$IC$6,CT$4,'Math Scores'!$F33:$IC33))</f>
        <v/>
      </c>
      <c r="CU32" s="143" t="str">
        <f>IF(COUNT('Math Scores'!$EV33:$FW33)=0,"",SUMIF('Math Scores'!$F$6:$IC$6,CU$4,'Math Scores'!$F33:$IC33))</f>
        <v/>
      </c>
      <c r="CV32" s="143" t="str">
        <f>IF(COUNT('Math Scores'!$EV33:$FW33)=0,"",SUMIF('Math Scores'!$F$6:$IC$6,CV$4,'Math Scores'!$F33:$IC33))</f>
        <v/>
      </c>
      <c r="CW32" s="143" t="str">
        <f>IF(COUNT('Math Scores'!$EV33:$FW33)=0,"",SUMIF('Math Scores'!$F$6:$IC$6,CW$4,'Math Scores'!$F33:$IC33))</f>
        <v/>
      </c>
      <c r="CX32" s="143" t="str">
        <f>IF(COUNT('Math Scores'!$EV33:$FW33)=0,"",SUMIF('Math Scores'!$F$6:$IC$6,CX$4,'Math Scores'!$F33:$IC33))</f>
        <v/>
      </c>
      <c r="CY32" s="143" t="str">
        <f>IF(COUNT('Math Scores'!$EV33:$FW33)=0,"",SUMIF('Math Scores'!$F$6:$IC$6,CY$4,'Math Scores'!$F33:$IC33))</f>
        <v/>
      </c>
      <c r="CZ32" s="143" t="str">
        <f>IF(COUNT('Math Scores'!$EV33:$FW33)=0,"",SUMIF('Math Scores'!$F$6:$IC$6,CZ$4,'Math Scores'!$F33:$IC33))</f>
        <v/>
      </c>
      <c r="DA32" s="143" t="str">
        <f>IF(COUNT('Math Scores'!$EV33:$FW33)=0,"",SUMIF('Math Scores'!$F$6:$IC$6,DA$4,'Math Scores'!$F33:$IC33))</f>
        <v/>
      </c>
      <c r="DB32" s="143" t="str">
        <f>IF(COUNT('Math Scores'!$EV33:$FW33)=0,"",SUMIF('Math Scores'!$F$6:$IC$6,DB$4,'Math Scores'!$F33:$IC33))</f>
        <v/>
      </c>
      <c r="DC32" s="143" t="str">
        <f>IF(COUNT('Math Scores'!$EV33:$FW33)=0,"",SUMIF('Math Scores'!$F$6:$IC$6,DC$4,'Math Scores'!$F33:$IC33))</f>
        <v/>
      </c>
      <c r="DD32" s="143" t="str">
        <f>IF(COUNT('Math Scores'!$EV33:$FW33)=0,"",SUMIF('Math Scores'!$F$6:$IC$6,DD$4,'Math Scores'!$F33:$IC33))</f>
        <v/>
      </c>
      <c r="DE32" s="143" t="str">
        <f>IF(COUNT('Math Scores'!$EV33:$FW33)=0,"",SUMIF('Math Scores'!$F$6:$IC$6,DE$4,'Math Scores'!$F33:$IC33))</f>
        <v/>
      </c>
      <c r="DF32" s="143" t="str">
        <f>IF(COUNT('Math Scores'!$EV33:$FW33)=0,"",SUMIF('Math Scores'!$F$6:$IC$6,DF$4,'Math Scores'!$F33:$IC33))</f>
        <v/>
      </c>
      <c r="DG32" s="143" t="str">
        <f>IF(COUNT('Math Scores'!$EV33:$FW33)=0,"",SUMIF('Math Scores'!$F$6:$IC$6,DG$4,'Math Scores'!$F33:$IC33))</f>
        <v/>
      </c>
    </row>
    <row r="33" spans="1:111" x14ac:dyDescent="0.2">
      <c r="A33" s="35">
        <v>26</v>
      </c>
      <c r="B33" s="8" t="str">
        <f>'Math Scores'!B34</f>
        <v>Krish</v>
      </c>
      <c r="C33" s="127" t="str">
        <f>IF(COUNT('Math Scores'!F34:HI34)=0, "", (SUMIF('Math Scores'!$F$5:$HI$5,"Yes",'Math Scores'!F34:HI34)/SUMIF('Math Scores'!$F$5:$HI$5,"Yes",'Math Scores'!$F$2:$HI$2)))</f>
        <v/>
      </c>
      <c r="D33" s="78" t="str">
        <f>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v/>
      </c>
      <c r="E33" s="78" t="str">
        <f t="shared" si="12"/>
        <v/>
      </c>
      <c r="F33" s="36" t="e">
        <f t="shared" si="11"/>
        <v>#VALUE!</v>
      </c>
      <c r="G33" s="87" t="e">
        <f>IF(OR(B33="",'Cover Sheet'!$AC$6=""),"",IF(('Cover Sheet'!$AC$6="2nd"),(VLOOKUP(ROUND((D33*100),0),Goals!$E$4:$H$104,2,TRUE)/100),IF(('Cover Sheet'!$AC$6="3rd"),(VLOOKUP(ROUND((D33*100),0),Goals!$E$4:$H$104,3,TRUE)/100),VLOOKUP(ROUND((D33*100),0),Goals!$E$4:$H$104,4,TRUE)/100)))</f>
        <v>#VALUE!</v>
      </c>
      <c r="H33" s="143" t="str">
        <f>IF(COUNT('Math Scores'!$F34:$AC34)=0,"",SUMIF('Math Scores'!$F$6:$IC$6,H$4,'Math Scores'!$F34:$IC34))</f>
        <v/>
      </c>
      <c r="I33" s="143" t="str">
        <f>IF(COUNT('Math Scores'!$F34:$AC34)=0,"",SUMIF('Math Scores'!$F$6:$IC$6,I$4,'Math Scores'!$F34:$IC34))</f>
        <v/>
      </c>
      <c r="J33" s="143" t="str">
        <f>IF(COUNT('Math Scores'!$F34:$AC34)=0,"",SUMIF('Math Scores'!$F$6:$IC$6,J$4,'Math Scores'!$F34:$IC34))</f>
        <v/>
      </c>
      <c r="K33" s="143" t="str">
        <f>IF(COUNT('Math Scores'!$F34:$AC34)=0,"",SUMIF('Math Scores'!$F$6:$IC$6,K$4,'Math Scores'!$F34:$IC34))</f>
        <v/>
      </c>
      <c r="L33" s="143" t="str">
        <f>IF(COUNT('Math Scores'!$F34:$AC34)=0,"",SUMIF('Math Scores'!$F$6:$IC$6,L$4,'Math Scores'!$F34:$IC34))</f>
        <v/>
      </c>
      <c r="M33" s="143" t="str">
        <f>IF(COUNT('Math Scores'!$F34:$AC34)=0,"",SUMIF('Math Scores'!$F$6:$IC$6,M$4,'Math Scores'!$F34:$IC34))</f>
        <v/>
      </c>
      <c r="N33" s="143" t="str">
        <f>IF(COUNT('Math Scores'!$F34:$AC34)=0,"",SUMIF('Math Scores'!$F$6:$IC$6,N$4,'Math Scores'!$F34:$IC34))</f>
        <v/>
      </c>
      <c r="O33" s="143" t="str">
        <f>IF(COUNT('Math Scores'!$F34:$AC34)=0,"",SUMIF('Math Scores'!$F$6:$IC$6,O$4,'Math Scores'!$F34:$IC34))</f>
        <v/>
      </c>
      <c r="P33" s="143" t="str">
        <f>IF(COUNT('Math Scores'!$F34:$AC34)=0,"",SUMIF('Math Scores'!$F$6:$IC$6,P$4,'Math Scores'!$F34:$IC34))</f>
        <v/>
      </c>
      <c r="Q33" s="143" t="str">
        <f>IF(COUNT('Math Scores'!$F34:$AC34)=0,"",SUMIF('Math Scores'!$F$6:$IC$6,Q$4,'Math Scores'!$F34:$IC34))</f>
        <v/>
      </c>
      <c r="R33" s="143" t="str">
        <f>IF(COUNT('Math Scores'!$F34:$AC34)=0,"",SUMIF('Math Scores'!$F$6:$IC$6,R$4,'Math Scores'!$F34:$IC34))</f>
        <v/>
      </c>
      <c r="S33" s="143"/>
      <c r="T33" s="143"/>
      <c r="U33" s="143"/>
      <c r="V33" s="143"/>
      <c r="W33" s="143"/>
      <c r="X33" s="143" t="str">
        <f>IF(COUNT('Math Scores'!$AD34:$AZ34)=0,"",SUMIF('Math Scores'!$F$6:$IC$6,X$4,'Math Scores'!$F34:$IC34))</f>
        <v/>
      </c>
      <c r="Y33" s="143" t="str">
        <f>IF(COUNT('Math Scores'!$AD34:$AZ34)=0,"",SUMIF('Math Scores'!$F$6:$IC$6,Y$4,'Math Scores'!$F34:$IC34))</f>
        <v/>
      </c>
      <c r="Z33" s="143" t="str">
        <f>IF(COUNT('Math Scores'!$AD34:$AZ34)=0,"",SUMIF('Math Scores'!$F$6:$IC$6,Z$4,'Math Scores'!$F34:$IC34))</f>
        <v/>
      </c>
      <c r="AA33" s="143" t="str">
        <f>IF(COUNT('Math Scores'!$AD34:$AZ34)=0,"",SUMIF('Math Scores'!$F$6:$IC$6,AA$4,'Math Scores'!$F34:$IC34))</f>
        <v/>
      </c>
      <c r="AB33" s="143" t="str">
        <f>IF(COUNT('Math Scores'!$AD34:$AZ34)=0,"",SUMIF('Math Scores'!$F$6:$IC$6,AB$4,'Math Scores'!$F34:$IC34))</f>
        <v/>
      </c>
      <c r="AC33" s="143" t="str">
        <f>IF(COUNT('Math Scores'!$AD34:$AZ34)=0,"",SUMIF('Math Scores'!$F$6:$IC$6,AC$4,'Math Scores'!$F34:$IC34))</f>
        <v/>
      </c>
      <c r="AD33" s="143" t="str">
        <f>IF(COUNT('Math Scores'!$AD34:$AZ34)=0,"",SUMIF('Math Scores'!$F$6:$IC$6,AD$4,'Math Scores'!$F34:$IC34))</f>
        <v/>
      </c>
      <c r="AE33" s="143" t="str">
        <f>IF(COUNT('Math Scores'!$AD34:$AZ34)=0,"",SUMIF('Math Scores'!$F$6:$IC$6,AE$4,'Math Scores'!$F34:$IC34))</f>
        <v/>
      </c>
      <c r="AF33" s="143" t="str">
        <f>IF(COUNT('Math Scores'!$AD34:$AZ34)=0,"",SUMIF('Math Scores'!$F$6:$IC$6,AF$4,'Math Scores'!$F34:$IC34))</f>
        <v/>
      </c>
      <c r="AG33" s="143" t="str">
        <f>IF(COUNT('Math Scores'!$AD34:$AZ34)=0,"",SUMIF('Math Scores'!$F$6:$IC$6,AG$4,'Math Scores'!$F34:$IC34))</f>
        <v/>
      </c>
      <c r="AH33" s="143" t="str">
        <f>IF(COUNT('Math Scores'!$AD34:$AZ34)=0,"",SUMIF('Math Scores'!$F$6:$IC$6,AH$4,'Math Scores'!$F34:$IC34))</f>
        <v/>
      </c>
      <c r="AI33" s="143" t="str">
        <f>IF(COUNT('Math Scores'!$AD34:$AZ34)=0,"",SUMIF('Math Scores'!$F$6:$IC$6,AI$4,'Math Scores'!$F34:$IC34))</f>
        <v/>
      </c>
      <c r="AJ33" s="143" t="str">
        <f>IF(COUNT('Math Scores'!$BA34:$BY34)=0,"",SUMIF('Math Scores'!$F$6:$IC$6,AJ$4,'Math Scores'!$F34:$IC34))</f>
        <v/>
      </c>
      <c r="AK33" s="143" t="str">
        <f>IF(COUNT('Math Scores'!$BA34:$BY34)=0,"",SUMIF('Math Scores'!$F$6:$IC$6,AK$4,'Math Scores'!$F34:$IC34))</f>
        <v/>
      </c>
      <c r="AL33" s="143" t="str">
        <f>IF(COUNT('Math Scores'!$BA34:$BY34)=0,"",SUMIF('Math Scores'!$F$6:$IC$6,AL$4,'Math Scores'!$F34:$IC34))</f>
        <v/>
      </c>
      <c r="AM33" s="143" t="str">
        <f>IF(COUNT('Math Scores'!$BA34:$BY34)=0,"",SUMIF('Math Scores'!$F$6:$IC$6,AM$4,'Math Scores'!$F34:$IC34))</f>
        <v/>
      </c>
      <c r="AN33" s="143" t="str">
        <f>IF(COUNT('Math Scores'!$BA34:$BY34)=0,"",SUMIF('Math Scores'!$F$6:$IC$6,AN$4,'Math Scores'!$F34:$IC34))</f>
        <v/>
      </c>
      <c r="AO33" s="143" t="str">
        <f>IF(COUNT('Math Scores'!$BA34:$BY34)=0,"",SUMIF('Math Scores'!$F$6:$IC$6,AO$4,'Math Scores'!$F34:$IC34))</f>
        <v/>
      </c>
      <c r="AP33" s="143" t="str">
        <f>IF(COUNT('Math Scores'!$BA34:$BY34)=0,"",SUMIF('Math Scores'!$F$6:$IC$6,AP$4,'Math Scores'!$F34:$IC34))</f>
        <v/>
      </c>
      <c r="AQ33" s="143" t="str">
        <f>IF(COUNT('Math Scores'!$BA34:$BY34)=0,"",SUMIF('Math Scores'!$F$6:$IC$6,AQ$4,'Math Scores'!$F34:$IC34))</f>
        <v/>
      </c>
      <c r="AR33" s="143" t="str">
        <f>IF(COUNT('Math Scores'!$BA34:$BY34)=0,"",SUMIF('Math Scores'!$F$6:$IC$6,AR$4,'Math Scores'!$F34:$IC34))</f>
        <v/>
      </c>
      <c r="AS33" s="143" t="str">
        <f>IF(COUNT('Math Scores'!$BA34:$BY34)=0,"",SUMIF('Math Scores'!$F$6:$IC$6,AS$4,'Math Scores'!$F34:$IC34))</f>
        <v/>
      </c>
      <c r="AT33" s="143" t="str">
        <f>IF(COUNT('Math Scores'!$BA34:$BY34)=0,"",SUMIF('Math Scores'!$F$6:$IC$6,AT$4,'Math Scores'!$F34:$IC34))</f>
        <v/>
      </c>
      <c r="AU33" s="143" t="str">
        <f>IF(COUNT('Math Scores'!$BA34:$BY34)=0,"",SUMIF('Math Scores'!$F$6:$IC$6,AU$4,'Math Scores'!$F34:$IC34))</f>
        <v/>
      </c>
      <c r="AV33" s="143" t="str">
        <f>IF(COUNT('Math Scores'!$BA34:$BY34)=0,"",SUMIF('Math Scores'!$F$6:$IC$6,AV$4,'Math Scores'!$F34:$IC34))</f>
        <v/>
      </c>
      <c r="AW33" s="143" t="str">
        <f>IF(COUNT('Math Scores'!$BA34:$BY34)=0,"",SUMIF('Math Scores'!$F$6:$IC$6,AW$4,'Math Scores'!$F34:$IC34))</f>
        <v/>
      </c>
      <c r="AX33" s="143" t="str">
        <f>IF(COUNT('Math Scores'!$BZ34:$CW34)=0,"",SUMIF('Math Scores'!$F$6:$IC$6,AX$4,'Math Scores'!$F34:$IC34))</f>
        <v/>
      </c>
      <c r="AY33" s="143" t="str">
        <f>IF(COUNT('Math Scores'!$BZ34:$CW34)=0,"",SUMIF('Math Scores'!$F$6:$IC$6,AY$4,'Math Scores'!$F34:$IC34))</f>
        <v/>
      </c>
      <c r="AZ33" s="143" t="str">
        <f>IF(COUNT('Math Scores'!$BZ34:$CW34)=0,"",SUMIF('Math Scores'!$F$6:$IC$6,AZ$4,'Math Scores'!$F34:$IC34))</f>
        <v/>
      </c>
      <c r="BA33" s="143" t="str">
        <f>IF(COUNT('Math Scores'!$BZ34:$CW34)=0,"",SUMIF('Math Scores'!$F$6:$IC$6,BA$4,'Math Scores'!$F34:$IC34))</f>
        <v/>
      </c>
      <c r="BB33" s="143" t="str">
        <f>IF(COUNT('Math Scores'!$BZ34:$CW34)=0,"",SUMIF('Math Scores'!$F$6:$IC$6,BB$4,'Math Scores'!$F34:$IC34))</f>
        <v/>
      </c>
      <c r="BC33" s="143" t="str">
        <f>IF(COUNT('Math Scores'!$BZ34:$CW34)=0,"",SUMIF('Math Scores'!$F$6:$IC$6,BC$4,'Math Scores'!$F34:$IC34))</f>
        <v/>
      </c>
      <c r="BD33" s="143" t="str">
        <f>IF(COUNT('Math Scores'!$BZ34:$CW34)=0,"",SUMIF('Math Scores'!$F$6:$IC$6,BD$4,'Math Scores'!$F34:$IC34))</f>
        <v/>
      </c>
      <c r="BE33" s="143" t="str">
        <f>IF(COUNT('Math Scores'!$BZ34:$CW34)=0,"",SUMIF('Math Scores'!$F$6:$IC$6,BE$4,'Math Scores'!$F34:$IC34))</f>
        <v/>
      </c>
      <c r="BF33" s="143" t="str">
        <f>IF(COUNT('Math Scores'!$BZ34:$CW34)=0,"",SUMIF('Math Scores'!$F$6:$IC$6,BF$4,'Math Scores'!$F34:$IC34))</f>
        <v/>
      </c>
      <c r="BG33" s="143" t="str">
        <f>IF(COUNT('Math Scores'!$BZ34:$CW34)=0,"",SUMIF('Math Scores'!$F$6:$IC$6,BG$4,'Math Scores'!$F34:$IC34))</f>
        <v/>
      </c>
      <c r="BH33" s="143" t="str">
        <f>IF(COUNT('Math Scores'!$BZ34:$CW34)=0,"",SUMIF('Math Scores'!$F$6:$IC$6,BH$4,'Math Scores'!$F34:$IC34))</f>
        <v/>
      </c>
      <c r="BI33" s="143" t="str">
        <f>IF(COUNT('Math Scores'!$BZ34:$CW34)=0,"",SUMIF('Math Scores'!$F$6:$IC$6,BI$4,'Math Scores'!$F34:$IC34))</f>
        <v/>
      </c>
      <c r="BJ33" s="143" t="str">
        <f>IF(COUNT('Math Scores'!$BZ34:$CW34)=0,"",SUMIF('Math Scores'!$F$6:$IC$6,BJ$4,'Math Scores'!$F34:$IC34))</f>
        <v/>
      </c>
      <c r="BK33" s="143" t="str">
        <f>IF(COUNT('Math Scores'!$BZ34:$CW34)=0,"",SUMIF('Math Scores'!$F$6:$IC$6,BK$4,'Math Scores'!$F34:$IC34))</f>
        <v/>
      </c>
      <c r="BL33" s="143" t="str">
        <f>IF(COUNT('Math Scores'!$CX34:$DU34)=0,"",SUMIF('Math Scores'!$F$6:$IC$6,BL$4,'Math Scores'!$F34:$IC34))</f>
        <v/>
      </c>
      <c r="BM33" s="143" t="str">
        <f>IF(COUNT('Math Scores'!$CX34:$DU34)=0,"",SUMIF('Math Scores'!$F$6:$IC$6,BM$4,'Math Scores'!$F34:$IC34))</f>
        <v/>
      </c>
      <c r="BN33" s="143" t="str">
        <f>IF(COUNT('Math Scores'!$CX34:$DU34)=0,"",SUMIF('Math Scores'!$F$6:$IC$6,BN$4,'Math Scores'!$F34:$IC34))</f>
        <v/>
      </c>
      <c r="BO33" s="143" t="str">
        <f>IF(COUNT('Math Scores'!$CX34:$DU34)=0,"",SUMIF('Math Scores'!$F$6:$IC$6,BO$4,'Math Scores'!$F34:$IC34))</f>
        <v/>
      </c>
      <c r="BP33" s="143" t="str">
        <f>IF(COUNT('Math Scores'!$CX34:$DU34)=0,"",SUMIF('Math Scores'!$F$6:$IC$6,BP$4,'Math Scores'!$F34:$IC34))</f>
        <v/>
      </c>
      <c r="BQ33" s="143" t="str">
        <f>IF(COUNT('Math Scores'!$CX34:$DU34)=0,"",SUMIF('Math Scores'!$F$6:$IC$6,BQ$4,'Math Scores'!$F34:$IC34))</f>
        <v/>
      </c>
      <c r="BR33" s="143" t="str">
        <f>IF(COUNT('Math Scores'!$CX34:$DU34)=0,"",SUMIF('Math Scores'!$F$6:$IC$6,BR$4,'Math Scores'!$F34:$IC34))</f>
        <v/>
      </c>
      <c r="BS33" s="143" t="str">
        <f>IF(COUNT('Math Scores'!$CX34:$DU34)=0,"",SUMIF('Math Scores'!$F$6:$IC$6,BS$4,'Math Scores'!$F34:$IC34))</f>
        <v/>
      </c>
      <c r="BT33" s="143" t="str">
        <f>IF(COUNT('Math Scores'!$CX34:$DU34)=0,"",SUMIF('Math Scores'!$F$6:$IC$6,BT$4,'Math Scores'!$F34:$IC34))</f>
        <v/>
      </c>
      <c r="BU33" s="143" t="str">
        <f>IF(COUNT('Math Scores'!$CX34:$DU34)=0,"",SUMIF('Math Scores'!$F$6:$IC$6,BU$4,'Math Scores'!$F34:$IC34))</f>
        <v/>
      </c>
      <c r="BV33" s="143" t="str">
        <f>IF(COUNT('Math Scores'!$CX34:$DU34)=0,"",SUMIF('Math Scores'!$F$6:$IC$6,BV$4,'Math Scores'!$F34:$IC34))</f>
        <v/>
      </c>
      <c r="BW33" s="143" t="str">
        <f>IF(COUNT('Math Scores'!$CX34:$DU34)=0,"",SUMIF('Math Scores'!$F$6:$IC$6,BW$4,'Math Scores'!$F34:$IC34))</f>
        <v/>
      </c>
      <c r="BX33" s="143" t="str">
        <f>IF(COUNT('Math Scores'!$CX34:$DU34)=0,"",SUMIF('Math Scores'!$F$6:$IC$6,BX$4,'Math Scores'!$F34:$IC34))</f>
        <v/>
      </c>
      <c r="BY33" s="143" t="str">
        <f>IF(COUNT('Math Scores'!$CX34:$DU34)=0,"",SUMIF('Math Scores'!$F$6:$IC$6,BY$4,'Math Scores'!$F34:$IC34))</f>
        <v/>
      </c>
      <c r="BZ33" s="143" t="str">
        <f>IF(COUNT('Math Scores'!$CX34:$DU34)=0,"",SUMIF('Math Scores'!$F$6:$IC$6,BZ$4,'Math Scores'!$F34:$IC34))</f>
        <v/>
      </c>
      <c r="CA33" s="143" t="str">
        <f>IF(COUNT('Math Scores'!$CX34:$DU34)=0,"",SUMIF('Math Scores'!$F$6:$IC$6,CA$4,'Math Scores'!$F34:$IC34))</f>
        <v/>
      </c>
      <c r="CB33" s="143" t="str">
        <f>IF(COUNT('Math Scores'!$CX34:$DU34)=0,"",SUMIF('Math Scores'!$F$6:$IC$6,CB$4,'Math Scores'!$F34:$IC34))</f>
        <v/>
      </c>
      <c r="CC33" s="143" t="str">
        <f>IF(COUNT('Math Scores'!$CX34:$DU34)=0,"",SUMIF('Math Scores'!$F$6:$IC$6,CC$4,'Math Scores'!$F34:$IC34))</f>
        <v/>
      </c>
      <c r="CD33" s="143" t="str">
        <f>IF(COUNT('Math Scores'!$DV34:$EU34)=0,"",SUMIF('Math Scores'!$F$6:$IC$6,CD$4,'Math Scores'!$F34:$IC34))</f>
        <v/>
      </c>
      <c r="CE33" s="143" t="str">
        <f>IF(COUNT('Math Scores'!$DV34:$EU34)=0,"",SUMIF('Math Scores'!$F$6:$IC$6,CE$4,'Math Scores'!$F34:$IC34))</f>
        <v/>
      </c>
      <c r="CF33" s="143" t="str">
        <f>IF(COUNT('Math Scores'!$DV34:$EU34)=0,"",SUMIF('Math Scores'!$F$6:$IC$6,CF$4,'Math Scores'!$F34:$IC34))</f>
        <v/>
      </c>
      <c r="CG33" s="143" t="str">
        <f>IF(COUNT('Math Scores'!$DV34:$EU34)=0,"",SUMIF('Math Scores'!$F$6:$IC$6,CG$4,'Math Scores'!$F34:$IC34))</f>
        <v/>
      </c>
      <c r="CH33" s="143" t="str">
        <f>IF(COUNT('Math Scores'!$DV34:$EU34)=0,"",SUMIF('Math Scores'!$F$6:$IC$6,CH$4,'Math Scores'!$F34:$IC34))</f>
        <v/>
      </c>
      <c r="CI33" s="143" t="str">
        <f>IF(COUNT('Math Scores'!$DV34:$EU34)=0,"",SUMIF('Math Scores'!$F$6:$IC$6,CI$4,'Math Scores'!$F34:$IC34))</f>
        <v/>
      </c>
      <c r="CJ33" s="143" t="str">
        <f>IF(COUNT('Math Scores'!$DV34:$EU34)=0,"",SUMIF('Math Scores'!$F$6:$IC$6,CJ$4,'Math Scores'!$F34:$IC34))</f>
        <v/>
      </c>
      <c r="CK33" s="143" t="str">
        <f>IF(COUNT('Math Scores'!$DV34:$EU34)=0,"",SUMIF('Math Scores'!$F$6:$IC$6,CK$4,'Math Scores'!$F34:$IC34))</f>
        <v/>
      </c>
      <c r="CL33" s="143" t="str">
        <f>IF(COUNT('Math Scores'!$DV34:$EU34)=0,"",SUMIF('Math Scores'!$F$6:$IC$6,CL$4,'Math Scores'!$F34:$IC34))</f>
        <v/>
      </c>
      <c r="CM33" s="143" t="str">
        <f>IF(COUNT('Math Scores'!$DV34:$EU34)=0,"",SUMIF('Math Scores'!$F$6:$IC$6,CM$4,'Math Scores'!$F34:$IC34))</f>
        <v/>
      </c>
      <c r="CN33" s="143" t="str">
        <f>IF(COUNT('Math Scores'!$DV34:$EU34)=0,"",SUMIF('Math Scores'!$F$6:$IC$6,CN$4,'Math Scores'!$F34:$IC34))</f>
        <v/>
      </c>
      <c r="CO33" s="143" t="str">
        <f>IF(COUNT('Math Scores'!$DV34:$EU34)=0,"",SUMIF('Math Scores'!$F$6:$IC$6,CO$4,'Math Scores'!$F34:$IC34))</f>
        <v/>
      </c>
      <c r="CP33" s="143" t="str">
        <f>IF(COUNT('Math Scores'!$DV34:$EU34)=0,"",SUMIF('Math Scores'!$F$6:$IC$6,CP$4,'Math Scores'!$F34:$IC34))</f>
        <v/>
      </c>
      <c r="CQ33" s="143" t="str">
        <f>IF(COUNT('Math Scores'!$DV34:$EU34)=0,"",SUMIF('Math Scores'!$F$6:$IC$6,CQ$4,'Math Scores'!$F34:$IC34))</f>
        <v/>
      </c>
      <c r="CR33" s="143" t="str">
        <f>IF(COUNT('Math Scores'!$DV34:$EU34)=0,"",SUMIF('Math Scores'!$F$6:$IC$6,CR$4,'Math Scores'!$F34:$IC34))</f>
        <v/>
      </c>
      <c r="CS33" s="143" t="str">
        <f>IF(COUNT('Math Scores'!$DV34:$EU34)=0,"",SUMIF('Math Scores'!$F$6:$IC$6,CS$4,'Math Scores'!$F34:$IC34))</f>
        <v/>
      </c>
      <c r="CT33" s="143" t="str">
        <f>IF(COUNT('Math Scores'!$EV34:$FW34)=0,"",SUMIF('Math Scores'!$F$6:$IC$6,CT$4,'Math Scores'!$F34:$IC34))</f>
        <v/>
      </c>
      <c r="CU33" s="143" t="str">
        <f>IF(COUNT('Math Scores'!$EV34:$FW34)=0,"",SUMIF('Math Scores'!$F$6:$IC$6,CU$4,'Math Scores'!$F34:$IC34))</f>
        <v/>
      </c>
      <c r="CV33" s="143" t="str">
        <f>IF(COUNT('Math Scores'!$EV34:$FW34)=0,"",SUMIF('Math Scores'!$F$6:$IC$6,CV$4,'Math Scores'!$F34:$IC34))</f>
        <v/>
      </c>
      <c r="CW33" s="143" t="str">
        <f>IF(COUNT('Math Scores'!$EV34:$FW34)=0,"",SUMIF('Math Scores'!$F$6:$IC$6,CW$4,'Math Scores'!$F34:$IC34))</f>
        <v/>
      </c>
      <c r="CX33" s="143" t="str">
        <f>IF(COUNT('Math Scores'!$EV34:$FW34)=0,"",SUMIF('Math Scores'!$F$6:$IC$6,CX$4,'Math Scores'!$F34:$IC34))</f>
        <v/>
      </c>
      <c r="CY33" s="143" t="str">
        <f>IF(COUNT('Math Scores'!$EV34:$FW34)=0,"",SUMIF('Math Scores'!$F$6:$IC$6,CY$4,'Math Scores'!$F34:$IC34))</f>
        <v/>
      </c>
      <c r="CZ33" s="143" t="str">
        <f>IF(COUNT('Math Scores'!$EV34:$FW34)=0,"",SUMIF('Math Scores'!$F$6:$IC$6,CZ$4,'Math Scores'!$F34:$IC34))</f>
        <v/>
      </c>
      <c r="DA33" s="143" t="str">
        <f>IF(COUNT('Math Scores'!$EV34:$FW34)=0,"",SUMIF('Math Scores'!$F$6:$IC$6,DA$4,'Math Scores'!$F34:$IC34))</f>
        <v/>
      </c>
      <c r="DB33" s="143" t="str">
        <f>IF(COUNT('Math Scores'!$EV34:$FW34)=0,"",SUMIF('Math Scores'!$F$6:$IC$6,DB$4,'Math Scores'!$F34:$IC34))</f>
        <v/>
      </c>
      <c r="DC33" s="143" t="str">
        <f>IF(COUNT('Math Scores'!$EV34:$FW34)=0,"",SUMIF('Math Scores'!$F$6:$IC$6,DC$4,'Math Scores'!$F34:$IC34))</f>
        <v/>
      </c>
      <c r="DD33" s="143" t="str">
        <f>IF(COUNT('Math Scores'!$EV34:$FW34)=0,"",SUMIF('Math Scores'!$F$6:$IC$6,DD$4,'Math Scores'!$F34:$IC34))</f>
        <v/>
      </c>
      <c r="DE33" s="143" t="str">
        <f>IF(COUNT('Math Scores'!$EV34:$FW34)=0,"",SUMIF('Math Scores'!$F$6:$IC$6,DE$4,'Math Scores'!$F34:$IC34))</f>
        <v/>
      </c>
      <c r="DF33" s="143" t="str">
        <f>IF(COUNT('Math Scores'!$EV34:$FW34)=0,"",SUMIF('Math Scores'!$F$6:$IC$6,DF$4,'Math Scores'!$F34:$IC34))</f>
        <v/>
      </c>
      <c r="DG33" s="143" t="str">
        <f>IF(COUNT('Math Scores'!$EV34:$FW34)=0,"",SUMIF('Math Scores'!$F$6:$IC$6,DG$4,'Math Scores'!$F34:$IC34))</f>
        <v/>
      </c>
    </row>
    <row r="34" spans="1:111" x14ac:dyDescent="0.2">
      <c r="A34" s="35">
        <v>27</v>
      </c>
      <c r="B34" s="8" t="str">
        <f>'Math Scores'!B35</f>
        <v>Nishita</v>
      </c>
      <c r="C34" s="127" t="str">
        <f>IF(COUNT('Math Scores'!F35:HI35)=0, "", (SUMIF('Math Scores'!$F$5:$HI$5,"Yes",'Math Scores'!F35:HI35)/SUMIF('Math Scores'!$F$5:$HI$5,"Yes",'Math Scores'!$F$2:$HI$2)))</f>
        <v/>
      </c>
      <c r="D34" s="78" t="str">
        <f>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v/>
      </c>
      <c r="E34" s="78" t="str">
        <f t="shared" si="12"/>
        <v/>
      </c>
      <c r="F34" s="36" t="e">
        <f t="shared" si="11"/>
        <v>#VALUE!</v>
      </c>
      <c r="G34" s="87" t="e">
        <f>IF(OR(B34="",'Cover Sheet'!$AC$6=""),"",IF(('Cover Sheet'!$AC$6="2nd"),(VLOOKUP(ROUND((D34*100),0),Goals!$E$4:$H$104,2,TRUE)/100),IF(('Cover Sheet'!$AC$6="3rd"),(VLOOKUP(ROUND((D34*100),0),Goals!$E$4:$H$104,3,TRUE)/100),VLOOKUP(ROUND((D34*100),0),Goals!$E$4:$H$104,4,TRUE)/100)))</f>
        <v>#VALUE!</v>
      </c>
      <c r="H34" s="143" t="str">
        <f>IF(COUNT('Math Scores'!$F35:$AC35)=0,"",SUMIF('Math Scores'!$F$6:$IC$6,H$4,'Math Scores'!$F35:$IC35))</f>
        <v/>
      </c>
      <c r="I34" s="143" t="str">
        <f>IF(COUNT('Math Scores'!$F35:$AC35)=0,"",SUMIF('Math Scores'!$F$6:$IC$6,I$4,'Math Scores'!$F35:$IC35))</f>
        <v/>
      </c>
      <c r="J34" s="143" t="str">
        <f>IF(COUNT('Math Scores'!$F35:$AC35)=0,"",SUMIF('Math Scores'!$F$6:$IC$6,J$4,'Math Scores'!$F35:$IC35))</f>
        <v/>
      </c>
      <c r="K34" s="143" t="str">
        <f>IF(COUNT('Math Scores'!$F35:$AC35)=0,"",SUMIF('Math Scores'!$F$6:$IC$6,K$4,'Math Scores'!$F35:$IC35))</f>
        <v/>
      </c>
      <c r="L34" s="143" t="str">
        <f>IF(COUNT('Math Scores'!$F35:$AC35)=0,"",SUMIF('Math Scores'!$F$6:$IC$6,L$4,'Math Scores'!$F35:$IC35))</f>
        <v/>
      </c>
      <c r="M34" s="143" t="str">
        <f>IF(COUNT('Math Scores'!$F35:$AC35)=0,"",SUMIF('Math Scores'!$F$6:$IC$6,M$4,'Math Scores'!$F35:$IC35))</f>
        <v/>
      </c>
      <c r="N34" s="143" t="str">
        <f>IF(COUNT('Math Scores'!$F35:$AC35)=0,"",SUMIF('Math Scores'!$F$6:$IC$6,N$4,'Math Scores'!$F35:$IC35))</f>
        <v/>
      </c>
      <c r="O34" s="143" t="str">
        <f>IF(COUNT('Math Scores'!$F35:$AC35)=0,"",SUMIF('Math Scores'!$F$6:$IC$6,O$4,'Math Scores'!$F35:$IC35))</f>
        <v/>
      </c>
      <c r="P34" s="143" t="str">
        <f>IF(COUNT('Math Scores'!$F35:$AC35)=0,"",SUMIF('Math Scores'!$F$6:$IC$6,P$4,'Math Scores'!$F35:$IC35))</f>
        <v/>
      </c>
      <c r="Q34" s="143" t="str">
        <f>IF(COUNT('Math Scores'!$F35:$AC35)=0,"",SUMIF('Math Scores'!$F$6:$IC$6,Q$4,'Math Scores'!$F35:$IC35))</f>
        <v/>
      </c>
      <c r="R34" s="143" t="str">
        <f>IF(COUNT('Math Scores'!$F35:$AC35)=0,"",SUMIF('Math Scores'!$F$6:$IC$6,R$4,'Math Scores'!$F35:$IC35))</f>
        <v/>
      </c>
      <c r="S34" s="143"/>
      <c r="T34" s="143"/>
      <c r="U34" s="143"/>
      <c r="V34" s="143"/>
      <c r="W34" s="143"/>
      <c r="X34" s="143" t="str">
        <f>IF(COUNT('Math Scores'!$AD35:$AZ35)=0,"",SUMIF('Math Scores'!$F$6:$IC$6,X$4,'Math Scores'!$F35:$IC35))</f>
        <v/>
      </c>
      <c r="Y34" s="143" t="str">
        <f>IF(COUNT('Math Scores'!$AD35:$AZ35)=0,"",SUMIF('Math Scores'!$F$6:$IC$6,Y$4,'Math Scores'!$F35:$IC35))</f>
        <v/>
      </c>
      <c r="Z34" s="143" t="str">
        <f>IF(COUNT('Math Scores'!$AD35:$AZ35)=0,"",SUMIF('Math Scores'!$F$6:$IC$6,Z$4,'Math Scores'!$F35:$IC35))</f>
        <v/>
      </c>
      <c r="AA34" s="143" t="str">
        <f>IF(COUNT('Math Scores'!$AD35:$AZ35)=0,"",SUMIF('Math Scores'!$F$6:$IC$6,AA$4,'Math Scores'!$F35:$IC35))</f>
        <v/>
      </c>
      <c r="AB34" s="143" t="str">
        <f>IF(COUNT('Math Scores'!$AD35:$AZ35)=0,"",SUMIF('Math Scores'!$F$6:$IC$6,AB$4,'Math Scores'!$F35:$IC35))</f>
        <v/>
      </c>
      <c r="AC34" s="143" t="str">
        <f>IF(COUNT('Math Scores'!$AD35:$AZ35)=0,"",SUMIF('Math Scores'!$F$6:$IC$6,AC$4,'Math Scores'!$F35:$IC35))</f>
        <v/>
      </c>
      <c r="AD34" s="143" t="str">
        <f>IF(COUNT('Math Scores'!$AD35:$AZ35)=0,"",SUMIF('Math Scores'!$F$6:$IC$6,AD$4,'Math Scores'!$F35:$IC35))</f>
        <v/>
      </c>
      <c r="AE34" s="143" t="str">
        <f>IF(COUNT('Math Scores'!$AD35:$AZ35)=0,"",SUMIF('Math Scores'!$F$6:$IC$6,AE$4,'Math Scores'!$F35:$IC35))</f>
        <v/>
      </c>
      <c r="AF34" s="143" t="str">
        <f>IF(COUNT('Math Scores'!$AD35:$AZ35)=0,"",SUMIF('Math Scores'!$F$6:$IC$6,AF$4,'Math Scores'!$F35:$IC35))</f>
        <v/>
      </c>
      <c r="AG34" s="143" t="str">
        <f>IF(COUNT('Math Scores'!$AD35:$AZ35)=0,"",SUMIF('Math Scores'!$F$6:$IC$6,AG$4,'Math Scores'!$F35:$IC35))</f>
        <v/>
      </c>
      <c r="AH34" s="143" t="str">
        <f>IF(COUNT('Math Scores'!$AD35:$AZ35)=0,"",SUMIF('Math Scores'!$F$6:$IC$6,AH$4,'Math Scores'!$F35:$IC35))</f>
        <v/>
      </c>
      <c r="AI34" s="143" t="str">
        <f>IF(COUNT('Math Scores'!$AD35:$AZ35)=0,"",SUMIF('Math Scores'!$F$6:$IC$6,AI$4,'Math Scores'!$F35:$IC35))</f>
        <v/>
      </c>
      <c r="AJ34" s="143" t="str">
        <f>IF(COUNT('Math Scores'!$BA35:$BY35)=0,"",SUMIF('Math Scores'!$F$6:$IC$6,AJ$4,'Math Scores'!$F35:$IC35))</f>
        <v/>
      </c>
      <c r="AK34" s="143" t="str">
        <f>IF(COUNT('Math Scores'!$BA35:$BY35)=0,"",SUMIF('Math Scores'!$F$6:$IC$6,AK$4,'Math Scores'!$F35:$IC35))</f>
        <v/>
      </c>
      <c r="AL34" s="143" t="str">
        <f>IF(COUNT('Math Scores'!$BA35:$BY35)=0,"",SUMIF('Math Scores'!$F$6:$IC$6,AL$4,'Math Scores'!$F35:$IC35))</f>
        <v/>
      </c>
      <c r="AM34" s="143" t="str">
        <f>IF(COUNT('Math Scores'!$BA35:$BY35)=0,"",SUMIF('Math Scores'!$F$6:$IC$6,AM$4,'Math Scores'!$F35:$IC35))</f>
        <v/>
      </c>
      <c r="AN34" s="143" t="str">
        <f>IF(COUNT('Math Scores'!$BA35:$BY35)=0,"",SUMIF('Math Scores'!$F$6:$IC$6,AN$4,'Math Scores'!$F35:$IC35))</f>
        <v/>
      </c>
      <c r="AO34" s="143" t="str">
        <f>IF(COUNT('Math Scores'!$BA35:$BY35)=0,"",SUMIF('Math Scores'!$F$6:$IC$6,AO$4,'Math Scores'!$F35:$IC35))</f>
        <v/>
      </c>
      <c r="AP34" s="143" t="str">
        <f>IF(COUNT('Math Scores'!$BA35:$BY35)=0,"",SUMIF('Math Scores'!$F$6:$IC$6,AP$4,'Math Scores'!$F35:$IC35))</f>
        <v/>
      </c>
      <c r="AQ34" s="143" t="str">
        <f>IF(COUNT('Math Scores'!$BA35:$BY35)=0,"",SUMIF('Math Scores'!$F$6:$IC$6,AQ$4,'Math Scores'!$F35:$IC35))</f>
        <v/>
      </c>
      <c r="AR34" s="143" t="str">
        <f>IF(COUNT('Math Scores'!$BA35:$BY35)=0,"",SUMIF('Math Scores'!$F$6:$IC$6,AR$4,'Math Scores'!$F35:$IC35))</f>
        <v/>
      </c>
      <c r="AS34" s="143" t="str">
        <f>IF(COUNT('Math Scores'!$BA35:$BY35)=0,"",SUMIF('Math Scores'!$F$6:$IC$6,AS$4,'Math Scores'!$F35:$IC35))</f>
        <v/>
      </c>
      <c r="AT34" s="143" t="str">
        <f>IF(COUNT('Math Scores'!$BA35:$BY35)=0,"",SUMIF('Math Scores'!$F$6:$IC$6,AT$4,'Math Scores'!$F35:$IC35))</f>
        <v/>
      </c>
      <c r="AU34" s="143" t="str">
        <f>IF(COUNT('Math Scores'!$BA35:$BY35)=0,"",SUMIF('Math Scores'!$F$6:$IC$6,AU$4,'Math Scores'!$F35:$IC35))</f>
        <v/>
      </c>
      <c r="AV34" s="143" t="str">
        <f>IF(COUNT('Math Scores'!$BA35:$BY35)=0,"",SUMIF('Math Scores'!$F$6:$IC$6,AV$4,'Math Scores'!$F35:$IC35))</f>
        <v/>
      </c>
      <c r="AW34" s="143" t="str">
        <f>IF(COUNT('Math Scores'!$BA35:$BY35)=0,"",SUMIF('Math Scores'!$F$6:$IC$6,AW$4,'Math Scores'!$F35:$IC35))</f>
        <v/>
      </c>
      <c r="AX34" s="143" t="str">
        <f>IF(COUNT('Math Scores'!$BZ35:$CW35)=0,"",SUMIF('Math Scores'!$F$6:$IC$6,AX$4,'Math Scores'!$F35:$IC35))</f>
        <v/>
      </c>
      <c r="AY34" s="143" t="str">
        <f>IF(COUNT('Math Scores'!$BZ35:$CW35)=0,"",SUMIF('Math Scores'!$F$6:$IC$6,AY$4,'Math Scores'!$F35:$IC35))</f>
        <v/>
      </c>
      <c r="AZ34" s="143" t="str">
        <f>IF(COUNT('Math Scores'!$BZ35:$CW35)=0,"",SUMIF('Math Scores'!$F$6:$IC$6,AZ$4,'Math Scores'!$F35:$IC35))</f>
        <v/>
      </c>
      <c r="BA34" s="143" t="str">
        <f>IF(COUNT('Math Scores'!$BZ35:$CW35)=0,"",SUMIF('Math Scores'!$F$6:$IC$6,BA$4,'Math Scores'!$F35:$IC35))</f>
        <v/>
      </c>
      <c r="BB34" s="143" t="str">
        <f>IF(COUNT('Math Scores'!$BZ35:$CW35)=0,"",SUMIF('Math Scores'!$F$6:$IC$6,BB$4,'Math Scores'!$F35:$IC35))</f>
        <v/>
      </c>
      <c r="BC34" s="143" t="str">
        <f>IF(COUNT('Math Scores'!$BZ35:$CW35)=0,"",SUMIF('Math Scores'!$F$6:$IC$6,BC$4,'Math Scores'!$F35:$IC35))</f>
        <v/>
      </c>
      <c r="BD34" s="143" t="str">
        <f>IF(COUNT('Math Scores'!$BZ35:$CW35)=0,"",SUMIF('Math Scores'!$F$6:$IC$6,BD$4,'Math Scores'!$F35:$IC35))</f>
        <v/>
      </c>
      <c r="BE34" s="143" t="str">
        <f>IF(COUNT('Math Scores'!$BZ35:$CW35)=0,"",SUMIF('Math Scores'!$F$6:$IC$6,BE$4,'Math Scores'!$F35:$IC35))</f>
        <v/>
      </c>
      <c r="BF34" s="143" t="str">
        <f>IF(COUNT('Math Scores'!$BZ35:$CW35)=0,"",SUMIF('Math Scores'!$F$6:$IC$6,BF$4,'Math Scores'!$F35:$IC35))</f>
        <v/>
      </c>
      <c r="BG34" s="143" t="str">
        <f>IF(COUNT('Math Scores'!$BZ35:$CW35)=0,"",SUMIF('Math Scores'!$F$6:$IC$6,BG$4,'Math Scores'!$F35:$IC35))</f>
        <v/>
      </c>
      <c r="BH34" s="143" t="str">
        <f>IF(COUNT('Math Scores'!$BZ35:$CW35)=0,"",SUMIF('Math Scores'!$F$6:$IC$6,BH$4,'Math Scores'!$F35:$IC35))</f>
        <v/>
      </c>
      <c r="BI34" s="143" t="str">
        <f>IF(COUNT('Math Scores'!$BZ35:$CW35)=0,"",SUMIF('Math Scores'!$F$6:$IC$6,BI$4,'Math Scores'!$F35:$IC35))</f>
        <v/>
      </c>
      <c r="BJ34" s="143" t="str">
        <f>IF(COUNT('Math Scores'!$BZ35:$CW35)=0,"",SUMIF('Math Scores'!$F$6:$IC$6,BJ$4,'Math Scores'!$F35:$IC35))</f>
        <v/>
      </c>
      <c r="BK34" s="143" t="str">
        <f>IF(COUNT('Math Scores'!$BZ35:$CW35)=0,"",SUMIF('Math Scores'!$F$6:$IC$6,BK$4,'Math Scores'!$F35:$IC35))</f>
        <v/>
      </c>
      <c r="BL34" s="143" t="str">
        <f>IF(COUNT('Math Scores'!$CX35:$DU35)=0,"",SUMIF('Math Scores'!$F$6:$IC$6,BL$4,'Math Scores'!$F35:$IC35))</f>
        <v/>
      </c>
      <c r="BM34" s="143" t="str">
        <f>IF(COUNT('Math Scores'!$CX35:$DU35)=0,"",SUMIF('Math Scores'!$F$6:$IC$6,BM$4,'Math Scores'!$F35:$IC35))</f>
        <v/>
      </c>
      <c r="BN34" s="143" t="str">
        <f>IF(COUNT('Math Scores'!$CX35:$DU35)=0,"",SUMIF('Math Scores'!$F$6:$IC$6,BN$4,'Math Scores'!$F35:$IC35))</f>
        <v/>
      </c>
      <c r="BO34" s="143" t="str">
        <f>IF(COUNT('Math Scores'!$CX35:$DU35)=0,"",SUMIF('Math Scores'!$F$6:$IC$6,BO$4,'Math Scores'!$F35:$IC35))</f>
        <v/>
      </c>
      <c r="BP34" s="143" t="str">
        <f>IF(COUNT('Math Scores'!$CX35:$DU35)=0,"",SUMIF('Math Scores'!$F$6:$IC$6,BP$4,'Math Scores'!$F35:$IC35))</f>
        <v/>
      </c>
      <c r="BQ34" s="143" t="str">
        <f>IF(COUNT('Math Scores'!$CX35:$DU35)=0,"",SUMIF('Math Scores'!$F$6:$IC$6,BQ$4,'Math Scores'!$F35:$IC35))</f>
        <v/>
      </c>
      <c r="BR34" s="143" t="str">
        <f>IF(COUNT('Math Scores'!$CX35:$DU35)=0,"",SUMIF('Math Scores'!$F$6:$IC$6,BR$4,'Math Scores'!$F35:$IC35))</f>
        <v/>
      </c>
      <c r="BS34" s="143" t="str">
        <f>IF(COUNT('Math Scores'!$CX35:$DU35)=0,"",SUMIF('Math Scores'!$F$6:$IC$6,BS$4,'Math Scores'!$F35:$IC35))</f>
        <v/>
      </c>
      <c r="BT34" s="143" t="str">
        <f>IF(COUNT('Math Scores'!$CX35:$DU35)=0,"",SUMIF('Math Scores'!$F$6:$IC$6,BT$4,'Math Scores'!$F35:$IC35))</f>
        <v/>
      </c>
      <c r="BU34" s="143" t="str">
        <f>IF(COUNT('Math Scores'!$CX35:$DU35)=0,"",SUMIF('Math Scores'!$F$6:$IC$6,BU$4,'Math Scores'!$F35:$IC35))</f>
        <v/>
      </c>
      <c r="BV34" s="143" t="str">
        <f>IF(COUNT('Math Scores'!$CX35:$DU35)=0,"",SUMIF('Math Scores'!$F$6:$IC$6,BV$4,'Math Scores'!$F35:$IC35))</f>
        <v/>
      </c>
      <c r="BW34" s="143" t="str">
        <f>IF(COUNT('Math Scores'!$CX35:$DU35)=0,"",SUMIF('Math Scores'!$F$6:$IC$6,BW$4,'Math Scores'!$F35:$IC35))</f>
        <v/>
      </c>
      <c r="BX34" s="143" t="str">
        <f>IF(COUNT('Math Scores'!$CX35:$DU35)=0,"",SUMIF('Math Scores'!$F$6:$IC$6,BX$4,'Math Scores'!$F35:$IC35))</f>
        <v/>
      </c>
      <c r="BY34" s="143" t="str">
        <f>IF(COUNT('Math Scores'!$CX35:$DU35)=0,"",SUMIF('Math Scores'!$F$6:$IC$6,BY$4,'Math Scores'!$F35:$IC35))</f>
        <v/>
      </c>
      <c r="BZ34" s="143" t="str">
        <f>IF(COUNT('Math Scores'!$CX35:$DU35)=0,"",SUMIF('Math Scores'!$F$6:$IC$6,BZ$4,'Math Scores'!$F35:$IC35))</f>
        <v/>
      </c>
      <c r="CA34" s="143" t="str">
        <f>IF(COUNT('Math Scores'!$CX35:$DU35)=0,"",SUMIF('Math Scores'!$F$6:$IC$6,CA$4,'Math Scores'!$F35:$IC35))</f>
        <v/>
      </c>
      <c r="CB34" s="143" t="str">
        <f>IF(COUNT('Math Scores'!$CX35:$DU35)=0,"",SUMIF('Math Scores'!$F$6:$IC$6,CB$4,'Math Scores'!$F35:$IC35))</f>
        <v/>
      </c>
      <c r="CC34" s="143" t="str">
        <f>IF(COUNT('Math Scores'!$CX35:$DU35)=0,"",SUMIF('Math Scores'!$F$6:$IC$6,CC$4,'Math Scores'!$F35:$IC35))</f>
        <v/>
      </c>
      <c r="CD34" s="143" t="str">
        <f>IF(COUNT('Math Scores'!$DV35:$EU35)=0,"",SUMIF('Math Scores'!$F$6:$IC$6,CD$4,'Math Scores'!$F35:$IC35))</f>
        <v/>
      </c>
      <c r="CE34" s="143" t="str">
        <f>IF(COUNT('Math Scores'!$DV35:$EU35)=0,"",SUMIF('Math Scores'!$F$6:$IC$6,CE$4,'Math Scores'!$F35:$IC35))</f>
        <v/>
      </c>
      <c r="CF34" s="143" t="str">
        <f>IF(COUNT('Math Scores'!$DV35:$EU35)=0,"",SUMIF('Math Scores'!$F$6:$IC$6,CF$4,'Math Scores'!$F35:$IC35))</f>
        <v/>
      </c>
      <c r="CG34" s="143" t="str">
        <f>IF(COUNT('Math Scores'!$DV35:$EU35)=0,"",SUMIF('Math Scores'!$F$6:$IC$6,CG$4,'Math Scores'!$F35:$IC35))</f>
        <v/>
      </c>
      <c r="CH34" s="143" t="str">
        <f>IF(COUNT('Math Scores'!$DV35:$EU35)=0,"",SUMIF('Math Scores'!$F$6:$IC$6,CH$4,'Math Scores'!$F35:$IC35))</f>
        <v/>
      </c>
      <c r="CI34" s="143" t="str">
        <f>IF(COUNT('Math Scores'!$DV35:$EU35)=0,"",SUMIF('Math Scores'!$F$6:$IC$6,CI$4,'Math Scores'!$F35:$IC35))</f>
        <v/>
      </c>
      <c r="CJ34" s="143" t="str">
        <f>IF(COUNT('Math Scores'!$DV35:$EU35)=0,"",SUMIF('Math Scores'!$F$6:$IC$6,CJ$4,'Math Scores'!$F35:$IC35))</f>
        <v/>
      </c>
      <c r="CK34" s="143" t="str">
        <f>IF(COUNT('Math Scores'!$DV35:$EU35)=0,"",SUMIF('Math Scores'!$F$6:$IC$6,CK$4,'Math Scores'!$F35:$IC35))</f>
        <v/>
      </c>
      <c r="CL34" s="143" t="str">
        <f>IF(COUNT('Math Scores'!$DV35:$EU35)=0,"",SUMIF('Math Scores'!$F$6:$IC$6,CL$4,'Math Scores'!$F35:$IC35))</f>
        <v/>
      </c>
      <c r="CM34" s="143" t="str">
        <f>IF(COUNT('Math Scores'!$DV35:$EU35)=0,"",SUMIF('Math Scores'!$F$6:$IC$6,CM$4,'Math Scores'!$F35:$IC35))</f>
        <v/>
      </c>
      <c r="CN34" s="143" t="str">
        <f>IF(COUNT('Math Scores'!$DV35:$EU35)=0,"",SUMIF('Math Scores'!$F$6:$IC$6,CN$4,'Math Scores'!$F35:$IC35))</f>
        <v/>
      </c>
      <c r="CO34" s="143" t="str">
        <f>IF(COUNT('Math Scores'!$DV35:$EU35)=0,"",SUMIF('Math Scores'!$F$6:$IC$6,CO$4,'Math Scores'!$F35:$IC35))</f>
        <v/>
      </c>
      <c r="CP34" s="143" t="str">
        <f>IF(COUNT('Math Scores'!$DV35:$EU35)=0,"",SUMIF('Math Scores'!$F$6:$IC$6,CP$4,'Math Scores'!$F35:$IC35))</f>
        <v/>
      </c>
      <c r="CQ34" s="143" t="str">
        <f>IF(COUNT('Math Scores'!$DV35:$EU35)=0,"",SUMIF('Math Scores'!$F$6:$IC$6,CQ$4,'Math Scores'!$F35:$IC35))</f>
        <v/>
      </c>
      <c r="CR34" s="143" t="str">
        <f>IF(COUNT('Math Scores'!$DV35:$EU35)=0,"",SUMIF('Math Scores'!$F$6:$IC$6,CR$4,'Math Scores'!$F35:$IC35))</f>
        <v/>
      </c>
      <c r="CS34" s="143" t="str">
        <f>IF(COUNT('Math Scores'!$DV35:$EU35)=0,"",SUMIF('Math Scores'!$F$6:$IC$6,CS$4,'Math Scores'!$F35:$IC35))</f>
        <v/>
      </c>
      <c r="CT34" s="143" t="str">
        <f>IF(COUNT('Math Scores'!$EV35:$FW35)=0,"",SUMIF('Math Scores'!$F$6:$IC$6,CT$4,'Math Scores'!$F35:$IC35))</f>
        <v/>
      </c>
      <c r="CU34" s="143" t="str">
        <f>IF(COUNT('Math Scores'!$EV35:$FW35)=0,"",SUMIF('Math Scores'!$F$6:$IC$6,CU$4,'Math Scores'!$F35:$IC35))</f>
        <v/>
      </c>
      <c r="CV34" s="143" t="str">
        <f>IF(COUNT('Math Scores'!$EV35:$FW35)=0,"",SUMIF('Math Scores'!$F$6:$IC$6,CV$4,'Math Scores'!$F35:$IC35))</f>
        <v/>
      </c>
      <c r="CW34" s="143" t="str">
        <f>IF(COUNT('Math Scores'!$EV35:$FW35)=0,"",SUMIF('Math Scores'!$F$6:$IC$6,CW$4,'Math Scores'!$F35:$IC35))</f>
        <v/>
      </c>
      <c r="CX34" s="143" t="str">
        <f>IF(COUNT('Math Scores'!$EV35:$FW35)=0,"",SUMIF('Math Scores'!$F$6:$IC$6,CX$4,'Math Scores'!$F35:$IC35))</f>
        <v/>
      </c>
      <c r="CY34" s="143" t="str">
        <f>IF(COUNT('Math Scores'!$EV35:$FW35)=0,"",SUMIF('Math Scores'!$F$6:$IC$6,CY$4,'Math Scores'!$F35:$IC35))</f>
        <v/>
      </c>
      <c r="CZ34" s="143" t="str">
        <f>IF(COUNT('Math Scores'!$EV35:$FW35)=0,"",SUMIF('Math Scores'!$F$6:$IC$6,CZ$4,'Math Scores'!$F35:$IC35))</f>
        <v/>
      </c>
      <c r="DA34" s="143" t="str">
        <f>IF(COUNT('Math Scores'!$EV35:$FW35)=0,"",SUMIF('Math Scores'!$F$6:$IC$6,DA$4,'Math Scores'!$F35:$IC35))</f>
        <v/>
      </c>
      <c r="DB34" s="143" t="str">
        <f>IF(COUNT('Math Scores'!$EV35:$FW35)=0,"",SUMIF('Math Scores'!$F$6:$IC$6,DB$4,'Math Scores'!$F35:$IC35))</f>
        <v/>
      </c>
      <c r="DC34" s="143" t="str">
        <f>IF(COUNT('Math Scores'!$EV35:$FW35)=0,"",SUMIF('Math Scores'!$F$6:$IC$6,DC$4,'Math Scores'!$F35:$IC35))</f>
        <v/>
      </c>
      <c r="DD34" s="143" t="str">
        <f>IF(COUNT('Math Scores'!$EV35:$FW35)=0,"",SUMIF('Math Scores'!$F$6:$IC$6,DD$4,'Math Scores'!$F35:$IC35))</f>
        <v/>
      </c>
      <c r="DE34" s="143" t="str">
        <f>IF(COUNT('Math Scores'!$EV35:$FW35)=0,"",SUMIF('Math Scores'!$F$6:$IC$6,DE$4,'Math Scores'!$F35:$IC35))</f>
        <v/>
      </c>
      <c r="DF34" s="143" t="str">
        <f>IF(COUNT('Math Scores'!$EV35:$FW35)=0,"",SUMIF('Math Scores'!$F$6:$IC$6,DF$4,'Math Scores'!$F35:$IC35))</f>
        <v/>
      </c>
      <c r="DG34" s="143" t="str">
        <f>IF(COUNT('Math Scores'!$EV35:$FW35)=0,"",SUMIF('Math Scores'!$F$6:$IC$6,DG$4,'Math Scores'!$F35:$IC35))</f>
        <v/>
      </c>
    </row>
    <row r="35" spans="1:111" x14ac:dyDescent="0.2">
      <c r="A35" s="35">
        <v>28</v>
      </c>
      <c r="B35" s="8" t="str">
        <f>'Math Scores'!B36</f>
        <v>B Akhil</v>
      </c>
      <c r="C35" s="127" t="str">
        <f>IF(COUNT('Math Scores'!F36:HI36)=0, "", (SUMIF('Math Scores'!$F$5:$HI$5,"Yes",'Math Scores'!F36:HI36)/SUMIF('Math Scores'!$F$5:$HI$5,"Yes",'Math Scores'!$F$2:$HI$2)))</f>
        <v/>
      </c>
      <c r="D35" s="78" t="str">
        <f>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v/>
      </c>
      <c r="E35" s="78" t="str">
        <f t="shared" si="12"/>
        <v/>
      </c>
      <c r="F35" s="36" t="e">
        <f t="shared" si="11"/>
        <v>#VALUE!</v>
      </c>
      <c r="G35" s="87" t="e">
        <f>IF(OR(B35="",'Cover Sheet'!$AC$6=""),"",IF(('Cover Sheet'!$AC$6="2nd"),(VLOOKUP(ROUND((D35*100),0),Goals!$E$4:$H$104,2,TRUE)/100),IF(('Cover Sheet'!$AC$6="3rd"),(VLOOKUP(ROUND((D35*100),0),Goals!$E$4:$H$104,3,TRUE)/100),VLOOKUP(ROUND((D35*100),0),Goals!$E$4:$H$104,4,TRUE)/100)))</f>
        <v>#VALUE!</v>
      </c>
      <c r="H35" s="143" t="str">
        <f>IF(COUNT('Math Scores'!$F36:$AC36)=0,"",SUMIF('Math Scores'!$F$6:$IC$6,H$4,'Math Scores'!$F36:$IC36))</f>
        <v/>
      </c>
      <c r="I35" s="143" t="str">
        <f>IF(COUNT('Math Scores'!$F36:$AC36)=0,"",SUMIF('Math Scores'!$F$6:$IC$6,I$4,'Math Scores'!$F36:$IC36))</f>
        <v/>
      </c>
      <c r="J35" s="143" t="str">
        <f>IF(COUNT('Math Scores'!$F36:$AC36)=0,"",SUMIF('Math Scores'!$F$6:$IC$6,J$4,'Math Scores'!$F36:$IC36))</f>
        <v/>
      </c>
      <c r="K35" s="143" t="str">
        <f>IF(COUNT('Math Scores'!$F36:$AC36)=0,"",SUMIF('Math Scores'!$F$6:$IC$6,K$4,'Math Scores'!$F36:$IC36))</f>
        <v/>
      </c>
      <c r="L35" s="143" t="str">
        <f>IF(COUNT('Math Scores'!$F36:$AC36)=0,"",SUMIF('Math Scores'!$F$6:$IC$6,L$4,'Math Scores'!$F36:$IC36))</f>
        <v/>
      </c>
      <c r="M35" s="143" t="str">
        <f>IF(COUNT('Math Scores'!$F36:$AC36)=0,"",SUMIF('Math Scores'!$F$6:$IC$6,M$4,'Math Scores'!$F36:$IC36))</f>
        <v/>
      </c>
      <c r="N35" s="143" t="str">
        <f>IF(COUNT('Math Scores'!$F36:$AC36)=0,"",SUMIF('Math Scores'!$F$6:$IC$6,N$4,'Math Scores'!$F36:$IC36))</f>
        <v/>
      </c>
      <c r="O35" s="143" t="str">
        <f>IF(COUNT('Math Scores'!$F36:$AC36)=0,"",SUMIF('Math Scores'!$F$6:$IC$6,O$4,'Math Scores'!$F36:$IC36))</f>
        <v/>
      </c>
      <c r="P35" s="143" t="str">
        <f>IF(COUNT('Math Scores'!$F36:$AC36)=0,"",SUMIF('Math Scores'!$F$6:$IC$6,P$4,'Math Scores'!$F36:$IC36))</f>
        <v/>
      </c>
      <c r="Q35" s="143" t="str">
        <f>IF(COUNT('Math Scores'!$F36:$AC36)=0,"",SUMIF('Math Scores'!$F$6:$IC$6,Q$4,'Math Scores'!$F36:$IC36))</f>
        <v/>
      </c>
      <c r="R35" s="143" t="str">
        <f>IF(COUNT('Math Scores'!$F36:$AC36)=0,"",SUMIF('Math Scores'!$F$6:$IC$6,R$4,'Math Scores'!$F36:$IC36))</f>
        <v/>
      </c>
      <c r="S35" s="143"/>
      <c r="T35" s="143"/>
      <c r="U35" s="143"/>
      <c r="V35" s="143"/>
      <c r="W35" s="143"/>
      <c r="X35" s="143" t="str">
        <f>IF(COUNT('Math Scores'!$AD36:$AZ36)=0,"",SUMIF('Math Scores'!$F$6:$IC$6,X$4,'Math Scores'!$F36:$IC36))</f>
        <v/>
      </c>
      <c r="Y35" s="143" t="str">
        <f>IF(COUNT('Math Scores'!$AD36:$AZ36)=0,"",SUMIF('Math Scores'!$F$6:$IC$6,Y$4,'Math Scores'!$F36:$IC36))</f>
        <v/>
      </c>
      <c r="Z35" s="143" t="str">
        <f>IF(COUNT('Math Scores'!$AD36:$AZ36)=0,"",SUMIF('Math Scores'!$F$6:$IC$6,Z$4,'Math Scores'!$F36:$IC36))</f>
        <v/>
      </c>
      <c r="AA35" s="143" t="str">
        <f>IF(COUNT('Math Scores'!$AD36:$AZ36)=0,"",SUMIF('Math Scores'!$F$6:$IC$6,AA$4,'Math Scores'!$F36:$IC36))</f>
        <v/>
      </c>
      <c r="AB35" s="143" t="str">
        <f>IF(COUNT('Math Scores'!$AD36:$AZ36)=0,"",SUMIF('Math Scores'!$F$6:$IC$6,AB$4,'Math Scores'!$F36:$IC36))</f>
        <v/>
      </c>
      <c r="AC35" s="143" t="str">
        <f>IF(COUNT('Math Scores'!$AD36:$AZ36)=0,"",SUMIF('Math Scores'!$F$6:$IC$6,AC$4,'Math Scores'!$F36:$IC36))</f>
        <v/>
      </c>
      <c r="AD35" s="143" t="str">
        <f>IF(COUNT('Math Scores'!$AD36:$AZ36)=0,"",SUMIF('Math Scores'!$F$6:$IC$6,AD$4,'Math Scores'!$F36:$IC36))</f>
        <v/>
      </c>
      <c r="AE35" s="143" t="str">
        <f>IF(COUNT('Math Scores'!$AD36:$AZ36)=0,"",SUMIF('Math Scores'!$F$6:$IC$6,AE$4,'Math Scores'!$F36:$IC36))</f>
        <v/>
      </c>
      <c r="AF35" s="143" t="str">
        <f>IF(COUNT('Math Scores'!$AD36:$AZ36)=0,"",SUMIF('Math Scores'!$F$6:$IC$6,AF$4,'Math Scores'!$F36:$IC36))</f>
        <v/>
      </c>
      <c r="AG35" s="143" t="str">
        <f>IF(COUNT('Math Scores'!$AD36:$AZ36)=0,"",SUMIF('Math Scores'!$F$6:$IC$6,AG$4,'Math Scores'!$F36:$IC36))</f>
        <v/>
      </c>
      <c r="AH35" s="143" t="str">
        <f>IF(COUNT('Math Scores'!$AD36:$AZ36)=0,"",SUMIF('Math Scores'!$F$6:$IC$6,AH$4,'Math Scores'!$F36:$IC36))</f>
        <v/>
      </c>
      <c r="AI35" s="143" t="str">
        <f>IF(COUNT('Math Scores'!$AD36:$AZ36)=0,"",SUMIF('Math Scores'!$F$6:$IC$6,AI$4,'Math Scores'!$F36:$IC36))</f>
        <v/>
      </c>
      <c r="AJ35" s="143" t="str">
        <f>IF(COUNT('Math Scores'!$BA36:$BY36)=0,"",SUMIF('Math Scores'!$F$6:$IC$6,AJ$4,'Math Scores'!$F36:$IC36))</f>
        <v/>
      </c>
      <c r="AK35" s="143" t="str">
        <f>IF(COUNT('Math Scores'!$BA36:$BY36)=0,"",SUMIF('Math Scores'!$F$6:$IC$6,AK$4,'Math Scores'!$F36:$IC36))</f>
        <v/>
      </c>
      <c r="AL35" s="143" t="str">
        <f>IF(COUNT('Math Scores'!$BA36:$BY36)=0,"",SUMIF('Math Scores'!$F$6:$IC$6,AL$4,'Math Scores'!$F36:$IC36))</f>
        <v/>
      </c>
      <c r="AM35" s="143" t="str">
        <f>IF(COUNT('Math Scores'!$BA36:$BY36)=0,"",SUMIF('Math Scores'!$F$6:$IC$6,AM$4,'Math Scores'!$F36:$IC36))</f>
        <v/>
      </c>
      <c r="AN35" s="143" t="str">
        <f>IF(COUNT('Math Scores'!$BA36:$BY36)=0,"",SUMIF('Math Scores'!$F$6:$IC$6,AN$4,'Math Scores'!$F36:$IC36))</f>
        <v/>
      </c>
      <c r="AO35" s="143" t="str">
        <f>IF(COUNT('Math Scores'!$BA36:$BY36)=0,"",SUMIF('Math Scores'!$F$6:$IC$6,AO$4,'Math Scores'!$F36:$IC36))</f>
        <v/>
      </c>
      <c r="AP35" s="143" t="str">
        <f>IF(COUNT('Math Scores'!$BA36:$BY36)=0,"",SUMIF('Math Scores'!$F$6:$IC$6,AP$4,'Math Scores'!$F36:$IC36))</f>
        <v/>
      </c>
      <c r="AQ35" s="143" t="str">
        <f>IF(COUNT('Math Scores'!$BA36:$BY36)=0,"",SUMIF('Math Scores'!$F$6:$IC$6,AQ$4,'Math Scores'!$F36:$IC36))</f>
        <v/>
      </c>
      <c r="AR35" s="143" t="str">
        <f>IF(COUNT('Math Scores'!$BA36:$BY36)=0,"",SUMIF('Math Scores'!$F$6:$IC$6,AR$4,'Math Scores'!$F36:$IC36))</f>
        <v/>
      </c>
      <c r="AS35" s="143" t="str">
        <f>IF(COUNT('Math Scores'!$BA36:$BY36)=0,"",SUMIF('Math Scores'!$F$6:$IC$6,AS$4,'Math Scores'!$F36:$IC36))</f>
        <v/>
      </c>
      <c r="AT35" s="143" t="str">
        <f>IF(COUNT('Math Scores'!$BA36:$BY36)=0,"",SUMIF('Math Scores'!$F$6:$IC$6,AT$4,'Math Scores'!$F36:$IC36))</f>
        <v/>
      </c>
      <c r="AU35" s="143" t="str">
        <f>IF(COUNT('Math Scores'!$BA36:$BY36)=0,"",SUMIF('Math Scores'!$F$6:$IC$6,AU$4,'Math Scores'!$F36:$IC36))</f>
        <v/>
      </c>
      <c r="AV35" s="143" t="str">
        <f>IF(COUNT('Math Scores'!$BA36:$BY36)=0,"",SUMIF('Math Scores'!$F$6:$IC$6,AV$4,'Math Scores'!$F36:$IC36))</f>
        <v/>
      </c>
      <c r="AW35" s="143" t="str">
        <f>IF(COUNT('Math Scores'!$BA36:$BY36)=0,"",SUMIF('Math Scores'!$F$6:$IC$6,AW$4,'Math Scores'!$F36:$IC36))</f>
        <v/>
      </c>
      <c r="AX35" s="143" t="str">
        <f>IF(COUNT('Math Scores'!$BZ36:$CW36)=0,"",SUMIF('Math Scores'!$F$6:$IC$6,AX$4,'Math Scores'!$F36:$IC36))</f>
        <v/>
      </c>
      <c r="AY35" s="143" t="str">
        <f>IF(COUNT('Math Scores'!$BZ36:$CW36)=0,"",SUMIF('Math Scores'!$F$6:$IC$6,AY$4,'Math Scores'!$F36:$IC36))</f>
        <v/>
      </c>
      <c r="AZ35" s="143" t="str">
        <f>IF(COUNT('Math Scores'!$BZ36:$CW36)=0,"",SUMIF('Math Scores'!$F$6:$IC$6,AZ$4,'Math Scores'!$F36:$IC36))</f>
        <v/>
      </c>
      <c r="BA35" s="143" t="str">
        <f>IF(COUNT('Math Scores'!$BZ36:$CW36)=0,"",SUMIF('Math Scores'!$F$6:$IC$6,BA$4,'Math Scores'!$F36:$IC36))</f>
        <v/>
      </c>
      <c r="BB35" s="143" t="str">
        <f>IF(COUNT('Math Scores'!$BZ36:$CW36)=0,"",SUMIF('Math Scores'!$F$6:$IC$6,BB$4,'Math Scores'!$F36:$IC36))</f>
        <v/>
      </c>
      <c r="BC35" s="143" t="str">
        <f>IF(COUNT('Math Scores'!$BZ36:$CW36)=0,"",SUMIF('Math Scores'!$F$6:$IC$6,BC$4,'Math Scores'!$F36:$IC36))</f>
        <v/>
      </c>
      <c r="BD35" s="143" t="str">
        <f>IF(COUNT('Math Scores'!$BZ36:$CW36)=0,"",SUMIF('Math Scores'!$F$6:$IC$6,BD$4,'Math Scores'!$F36:$IC36))</f>
        <v/>
      </c>
      <c r="BE35" s="143" t="str">
        <f>IF(COUNT('Math Scores'!$BZ36:$CW36)=0,"",SUMIF('Math Scores'!$F$6:$IC$6,BE$4,'Math Scores'!$F36:$IC36))</f>
        <v/>
      </c>
      <c r="BF35" s="143" t="str">
        <f>IF(COUNT('Math Scores'!$BZ36:$CW36)=0,"",SUMIF('Math Scores'!$F$6:$IC$6,BF$4,'Math Scores'!$F36:$IC36))</f>
        <v/>
      </c>
      <c r="BG35" s="143" t="str">
        <f>IF(COUNT('Math Scores'!$BZ36:$CW36)=0,"",SUMIF('Math Scores'!$F$6:$IC$6,BG$4,'Math Scores'!$F36:$IC36))</f>
        <v/>
      </c>
      <c r="BH35" s="143" t="str">
        <f>IF(COUNT('Math Scores'!$BZ36:$CW36)=0,"",SUMIF('Math Scores'!$F$6:$IC$6,BH$4,'Math Scores'!$F36:$IC36))</f>
        <v/>
      </c>
      <c r="BI35" s="143" t="str">
        <f>IF(COUNT('Math Scores'!$BZ36:$CW36)=0,"",SUMIF('Math Scores'!$F$6:$IC$6,BI$4,'Math Scores'!$F36:$IC36))</f>
        <v/>
      </c>
      <c r="BJ35" s="143" t="str">
        <f>IF(COUNT('Math Scores'!$BZ36:$CW36)=0,"",SUMIF('Math Scores'!$F$6:$IC$6,BJ$4,'Math Scores'!$F36:$IC36))</f>
        <v/>
      </c>
      <c r="BK35" s="143" t="str">
        <f>IF(COUNT('Math Scores'!$BZ36:$CW36)=0,"",SUMIF('Math Scores'!$F$6:$IC$6,BK$4,'Math Scores'!$F36:$IC36))</f>
        <v/>
      </c>
      <c r="BL35" s="143" t="str">
        <f>IF(COUNT('Math Scores'!$CX36:$DU36)=0,"",SUMIF('Math Scores'!$F$6:$IC$6,BL$4,'Math Scores'!$F36:$IC36))</f>
        <v/>
      </c>
      <c r="BM35" s="143" t="str">
        <f>IF(COUNT('Math Scores'!$CX36:$DU36)=0,"",SUMIF('Math Scores'!$F$6:$IC$6,BM$4,'Math Scores'!$F36:$IC36))</f>
        <v/>
      </c>
      <c r="BN35" s="143" t="str">
        <f>IF(COUNT('Math Scores'!$CX36:$DU36)=0,"",SUMIF('Math Scores'!$F$6:$IC$6,BN$4,'Math Scores'!$F36:$IC36))</f>
        <v/>
      </c>
      <c r="BO35" s="143" t="str">
        <f>IF(COUNT('Math Scores'!$CX36:$DU36)=0,"",SUMIF('Math Scores'!$F$6:$IC$6,BO$4,'Math Scores'!$F36:$IC36))</f>
        <v/>
      </c>
      <c r="BP35" s="143" t="str">
        <f>IF(COUNT('Math Scores'!$CX36:$DU36)=0,"",SUMIF('Math Scores'!$F$6:$IC$6,BP$4,'Math Scores'!$F36:$IC36))</f>
        <v/>
      </c>
      <c r="BQ35" s="143" t="str">
        <f>IF(COUNT('Math Scores'!$CX36:$DU36)=0,"",SUMIF('Math Scores'!$F$6:$IC$6,BQ$4,'Math Scores'!$F36:$IC36))</f>
        <v/>
      </c>
      <c r="BR35" s="143" t="str">
        <f>IF(COUNT('Math Scores'!$CX36:$DU36)=0,"",SUMIF('Math Scores'!$F$6:$IC$6,BR$4,'Math Scores'!$F36:$IC36))</f>
        <v/>
      </c>
      <c r="BS35" s="143" t="str">
        <f>IF(COUNT('Math Scores'!$CX36:$DU36)=0,"",SUMIF('Math Scores'!$F$6:$IC$6,BS$4,'Math Scores'!$F36:$IC36))</f>
        <v/>
      </c>
      <c r="BT35" s="143" t="str">
        <f>IF(COUNT('Math Scores'!$CX36:$DU36)=0,"",SUMIF('Math Scores'!$F$6:$IC$6,BT$4,'Math Scores'!$F36:$IC36))</f>
        <v/>
      </c>
      <c r="BU35" s="143" t="str">
        <f>IF(COUNT('Math Scores'!$CX36:$DU36)=0,"",SUMIF('Math Scores'!$F$6:$IC$6,BU$4,'Math Scores'!$F36:$IC36))</f>
        <v/>
      </c>
      <c r="BV35" s="143" t="str">
        <f>IF(COUNT('Math Scores'!$CX36:$DU36)=0,"",SUMIF('Math Scores'!$F$6:$IC$6,BV$4,'Math Scores'!$F36:$IC36))</f>
        <v/>
      </c>
      <c r="BW35" s="143" t="str">
        <f>IF(COUNT('Math Scores'!$CX36:$DU36)=0,"",SUMIF('Math Scores'!$F$6:$IC$6,BW$4,'Math Scores'!$F36:$IC36))</f>
        <v/>
      </c>
      <c r="BX35" s="143" t="str">
        <f>IF(COUNT('Math Scores'!$CX36:$DU36)=0,"",SUMIF('Math Scores'!$F$6:$IC$6,BX$4,'Math Scores'!$F36:$IC36))</f>
        <v/>
      </c>
      <c r="BY35" s="143" t="str">
        <f>IF(COUNT('Math Scores'!$CX36:$DU36)=0,"",SUMIF('Math Scores'!$F$6:$IC$6,BY$4,'Math Scores'!$F36:$IC36))</f>
        <v/>
      </c>
      <c r="BZ35" s="143" t="str">
        <f>IF(COUNT('Math Scores'!$CX36:$DU36)=0,"",SUMIF('Math Scores'!$F$6:$IC$6,BZ$4,'Math Scores'!$F36:$IC36))</f>
        <v/>
      </c>
      <c r="CA35" s="143" t="str">
        <f>IF(COUNT('Math Scores'!$CX36:$DU36)=0,"",SUMIF('Math Scores'!$F$6:$IC$6,CA$4,'Math Scores'!$F36:$IC36))</f>
        <v/>
      </c>
      <c r="CB35" s="143" t="str">
        <f>IF(COUNT('Math Scores'!$CX36:$DU36)=0,"",SUMIF('Math Scores'!$F$6:$IC$6,CB$4,'Math Scores'!$F36:$IC36))</f>
        <v/>
      </c>
      <c r="CC35" s="143" t="str">
        <f>IF(COUNT('Math Scores'!$CX36:$DU36)=0,"",SUMIF('Math Scores'!$F$6:$IC$6,CC$4,'Math Scores'!$F36:$IC36))</f>
        <v/>
      </c>
      <c r="CD35" s="143" t="str">
        <f>IF(COUNT('Math Scores'!$DV36:$EU36)=0,"",SUMIF('Math Scores'!$F$6:$IC$6,CD$4,'Math Scores'!$F36:$IC36))</f>
        <v/>
      </c>
      <c r="CE35" s="143" t="str">
        <f>IF(COUNT('Math Scores'!$DV36:$EU36)=0,"",SUMIF('Math Scores'!$F$6:$IC$6,CE$4,'Math Scores'!$F36:$IC36))</f>
        <v/>
      </c>
      <c r="CF35" s="143" t="str">
        <f>IF(COUNT('Math Scores'!$DV36:$EU36)=0,"",SUMIF('Math Scores'!$F$6:$IC$6,CF$4,'Math Scores'!$F36:$IC36))</f>
        <v/>
      </c>
      <c r="CG35" s="143" t="str">
        <f>IF(COUNT('Math Scores'!$DV36:$EU36)=0,"",SUMIF('Math Scores'!$F$6:$IC$6,CG$4,'Math Scores'!$F36:$IC36))</f>
        <v/>
      </c>
      <c r="CH35" s="143" t="str">
        <f>IF(COUNT('Math Scores'!$DV36:$EU36)=0,"",SUMIF('Math Scores'!$F$6:$IC$6,CH$4,'Math Scores'!$F36:$IC36))</f>
        <v/>
      </c>
      <c r="CI35" s="143" t="str">
        <f>IF(COUNT('Math Scores'!$DV36:$EU36)=0,"",SUMIF('Math Scores'!$F$6:$IC$6,CI$4,'Math Scores'!$F36:$IC36))</f>
        <v/>
      </c>
      <c r="CJ35" s="143" t="str">
        <f>IF(COUNT('Math Scores'!$DV36:$EU36)=0,"",SUMIF('Math Scores'!$F$6:$IC$6,CJ$4,'Math Scores'!$F36:$IC36))</f>
        <v/>
      </c>
      <c r="CK35" s="143" t="str">
        <f>IF(COUNT('Math Scores'!$DV36:$EU36)=0,"",SUMIF('Math Scores'!$F$6:$IC$6,CK$4,'Math Scores'!$F36:$IC36))</f>
        <v/>
      </c>
      <c r="CL35" s="143" t="str">
        <f>IF(COUNT('Math Scores'!$DV36:$EU36)=0,"",SUMIF('Math Scores'!$F$6:$IC$6,CL$4,'Math Scores'!$F36:$IC36))</f>
        <v/>
      </c>
      <c r="CM35" s="143" t="str">
        <f>IF(COUNT('Math Scores'!$DV36:$EU36)=0,"",SUMIF('Math Scores'!$F$6:$IC$6,CM$4,'Math Scores'!$F36:$IC36))</f>
        <v/>
      </c>
      <c r="CN35" s="143" t="str">
        <f>IF(COUNT('Math Scores'!$DV36:$EU36)=0,"",SUMIF('Math Scores'!$F$6:$IC$6,CN$4,'Math Scores'!$F36:$IC36))</f>
        <v/>
      </c>
      <c r="CO35" s="143" t="str">
        <f>IF(COUNT('Math Scores'!$DV36:$EU36)=0,"",SUMIF('Math Scores'!$F$6:$IC$6,CO$4,'Math Scores'!$F36:$IC36))</f>
        <v/>
      </c>
      <c r="CP35" s="143" t="str">
        <f>IF(COUNT('Math Scores'!$DV36:$EU36)=0,"",SUMIF('Math Scores'!$F$6:$IC$6,CP$4,'Math Scores'!$F36:$IC36))</f>
        <v/>
      </c>
      <c r="CQ35" s="143" t="str">
        <f>IF(COUNT('Math Scores'!$DV36:$EU36)=0,"",SUMIF('Math Scores'!$F$6:$IC$6,CQ$4,'Math Scores'!$F36:$IC36))</f>
        <v/>
      </c>
      <c r="CR35" s="143" t="str">
        <f>IF(COUNT('Math Scores'!$DV36:$EU36)=0,"",SUMIF('Math Scores'!$F$6:$IC$6,CR$4,'Math Scores'!$F36:$IC36))</f>
        <v/>
      </c>
      <c r="CS35" s="143" t="str">
        <f>IF(COUNT('Math Scores'!$DV36:$EU36)=0,"",SUMIF('Math Scores'!$F$6:$IC$6,CS$4,'Math Scores'!$F36:$IC36))</f>
        <v/>
      </c>
      <c r="CT35" s="143" t="str">
        <f>IF(COUNT('Math Scores'!$EV36:$FW36)=0,"",SUMIF('Math Scores'!$F$6:$IC$6,CT$4,'Math Scores'!$F36:$IC36))</f>
        <v/>
      </c>
      <c r="CU35" s="143" t="str">
        <f>IF(COUNT('Math Scores'!$EV36:$FW36)=0,"",SUMIF('Math Scores'!$F$6:$IC$6,CU$4,'Math Scores'!$F36:$IC36))</f>
        <v/>
      </c>
      <c r="CV35" s="143" t="str">
        <f>IF(COUNT('Math Scores'!$EV36:$FW36)=0,"",SUMIF('Math Scores'!$F$6:$IC$6,CV$4,'Math Scores'!$F36:$IC36))</f>
        <v/>
      </c>
      <c r="CW35" s="143" t="str">
        <f>IF(COUNT('Math Scores'!$EV36:$FW36)=0,"",SUMIF('Math Scores'!$F$6:$IC$6,CW$4,'Math Scores'!$F36:$IC36))</f>
        <v/>
      </c>
      <c r="CX35" s="143" t="str">
        <f>IF(COUNT('Math Scores'!$EV36:$FW36)=0,"",SUMIF('Math Scores'!$F$6:$IC$6,CX$4,'Math Scores'!$F36:$IC36))</f>
        <v/>
      </c>
      <c r="CY35" s="143" t="str">
        <f>IF(COUNT('Math Scores'!$EV36:$FW36)=0,"",SUMIF('Math Scores'!$F$6:$IC$6,CY$4,'Math Scores'!$F36:$IC36))</f>
        <v/>
      </c>
      <c r="CZ35" s="143" t="str">
        <f>IF(COUNT('Math Scores'!$EV36:$FW36)=0,"",SUMIF('Math Scores'!$F$6:$IC$6,CZ$4,'Math Scores'!$F36:$IC36))</f>
        <v/>
      </c>
      <c r="DA35" s="143" t="str">
        <f>IF(COUNT('Math Scores'!$EV36:$FW36)=0,"",SUMIF('Math Scores'!$F$6:$IC$6,DA$4,'Math Scores'!$F36:$IC36))</f>
        <v/>
      </c>
      <c r="DB35" s="143" t="str">
        <f>IF(COUNT('Math Scores'!$EV36:$FW36)=0,"",SUMIF('Math Scores'!$F$6:$IC$6,DB$4,'Math Scores'!$F36:$IC36))</f>
        <v/>
      </c>
      <c r="DC35" s="143" t="str">
        <f>IF(COUNT('Math Scores'!$EV36:$FW36)=0,"",SUMIF('Math Scores'!$F$6:$IC$6,DC$4,'Math Scores'!$F36:$IC36))</f>
        <v/>
      </c>
      <c r="DD35" s="143" t="str">
        <f>IF(COUNT('Math Scores'!$EV36:$FW36)=0,"",SUMIF('Math Scores'!$F$6:$IC$6,DD$4,'Math Scores'!$F36:$IC36))</f>
        <v/>
      </c>
      <c r="DE35" s="143" t="str">
        <f>IF(COUNT('Math Scores'!$EV36:$FW36)=0,"",SUMIF('Math Scores'!$F$6:$IC$6,DE$4,'Math Scores'!$F36:$IC36))</f>
        <v/>
      </c>
      <c r="DF35" s="143" t="str">
        <f>IF(COUNT('Math Scores'!$EV36:$FW36)=0,"",SUMIF('Math Scores'!$F$6:$IC$6,DF$4,'Math Scores'!$F36:$IC36))</f>
        <v/>
      </c>
      <c r="DG35" s="143" t="str">
        <f>IF(COUNT('Math Scores'!$EV36:$FW36)=0,"",SUMIF('Math Scores'!$F$6:$IC$6,DG$4,'Math Scores'!$F36:$IC36))</f>
        <v/>
      </c>
    </row>
    <row r="36" spans="1:111" x14ac:dyDescent="0.2">
      <c r="A36" s="35">
        <v>29</v>
      </c>
      <c r="B36" s="8" t="str">
        <f>'Math Scores'!B37</f>
        <v>Muskan Begum</v>
      </c>
      <c r="C36" s="127" t="str">
        <f>IF(COUNT('Math Scores'!F37:HI37)=0, "", (SUMIF('Math Scores'!$F$5:$HI$5,"Yes",'Math Scores'!F37:HI37)/SUMIF('Math Scores'!$F$5:$HI$5,"Yes",'Math Scores'!$F$2:$HI$2)))</f>
        <v/>
      </c>
      <c r="D36" s="78" t="str">
        <f>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v/>
      </c>
      <c r="E36" s="78" t="str">
        <f t="shared" si="12"/>
        <v/>
      </c>
      <c r="F36" s="36" t="e">
        <f t="shared" si="11"/>
        <v>#VALUE!</v>
      </c>
      <c r="G36" s="87" t="e">
        <f>IF(OR(B36="",'Cover Sheet'!$AC$6=""),"",IF(('Cover Sheet'!$AC$6="2nd"),(VLOOKUP(ROUND((D36*100),0),Goals!$E$4:$H$104,2,TRUE)/100),IF(('Cover Sheet'!$AC$6="3rd"),(VLOOKUP(ROUND((D36*100),0),Goals!$E$4:$H$104,3,TRUE)/100),VLOOKUP(ROUND((D36*100),0),Goals!$E$4:$H$104,4,TRUE)/100)))</f>
        <v>#VALUE!</v>
      </c>
      <c r="H36" s="143" t="str">
        <f>IF(COUNT('Math Scores'!$F37:$AC37)=0,"",SUMIF('Math Scores'!$F$6:$IC$6,H$4,'Math Scores'!$F37:$IC37))</f>
        <v/>
      </c>
      <c r="I36" s="143" t="str">
        <f>IF(COUNT('Math Scores'!$F37:$AC37)=0,"",SUMIF('Math Scores'!$F$6:$IC$6,I$4,'Math Scores'!$F37:$IC37))</f>
        <v/>
      </c>
      <c r="J36" s="143" t="str">
        <f>IF(COUNT('Math Scores'!$F37:$AC37)=0,"",SUMIF('Math Scores'!$F$6:$IC$6,J$4,'Math Scores'!$F37:$IC37))</f>
        <v/>
      </c>
      <c r="K36" s="143" t="str">
        <f>IF(COUNT('Math Scores'!$F37:$AC37)=0,"",SUMIF('Math Scores'!$F$6:$IC$6,K$4,'Math Scores'!$F37:$IC37))</f>
        <v/>
      </c>
      <c r="L36" s="143" t="str">
        <f>IF(COUNT('Math Scores'!$F37:$AC37)=0,"",SUMIF('Math Scores'!$F$6:$IC$6,L$4,'Math Scores'!$F37:$IC37))</f>
        <v/>
      </c>
      <c r="M36" s="143" t="str">
        <f>IF(COUNT('Math Scores'!$F37:$AC37)=0,"",SUMIF('Math Scores'!$F$6:$IC$6,M$4,'Math Scores'!$F37:$IC37))</f>
        <v/>
      </c>
      <c r="N36" s="143" t="str">
        <f>IF(COUNT('Math Scores'!$F37:$AC37)=0,"",SUMIF('Math Scores'!$F$6:$IC$6,N$4,'Math Scores'!$F37:$IC37))</f>
        <v/>
      </c>
      <c r="O36" s="143" t="str">
        <f>IF(COUNT('Math Scores'!$F37:$AC37)=0,"",SUMIF('Math Scores'!$F$6:$IC$6,O$4,'Math Scores'!$F37:$IC37))</f>
        <v/>
      </c>
      <c r="P36" s="143" t="str">
        <f>IF(COUNT('Math Scores'!$F37:$AC37)=0,"",SUMIF('Math Scores'!$F$6:$IC$6,P$4,'Math Scores'!$F37:$IC37))</f>
        <v/>
      </c>
      <c r="Q36" s="143" t="str">
        <f>IF(COUNT('Math Scores'!$F37:$AC37)=0,"",SUMIF('Math Scores'!$F$6:$IC$6,Q$4,'Math Scores'!$F37:$IC37))</f>
        <v/>
      </c>
      <c r="R36" s="143" t="str">
        <f>IF(COUNT('Math Scores'!$F37:$AC37)=0,"",SUMIF('Math Scores'!$F$6:$IC$6,R$4,'Math Scores'!$F37:$IC37))</f>
        <v/>
      </c>
      <c r="S36" s="143"/>
      <c r="T36" s="143"/>
      <c r="U36" s="143"/>
      <c r="V36" s="143"/>
      <c r="W36" s="143"/>
      <c r="X36" s="143" t="str">
        <f>IF(COUNT('Math Scores'!$AD37:$AZ37)=0,"",SUMIF('Math Scores'!$F$6:$IC$6,X$4,'Math Scores'!$F37:$IC37))</f>
        <v/>
      </c>
      <c r="Y36" s="143" t="str">
        <f>IF(COUNT('Math Scores'!$AD37:$AZ37)=0,"",SUMIF('Math Scores'!$F$6:$IC$6,Y$4,'Math Scores'!$F37:$IC37))</f>
        <v/>
      </c>
      <c r="Z36" s="143" t="str">
        <f>IF(COUNT('Math Scores'!$AD37:$AZ37)=0,"",SUMIF('Math Scores'!$F$6:$IC$6,Z$4,'Math Scores'!$F37:$IC37))</f>
        <v/>
      </c>
      <c r="AA36" s="143" t="str">
        <f>IF(COUNT('Math Scores'!$AD37:$AZ37)=0,"",SUMIF('Math Scores'!$F$6:$IC$6,AA$4,'Math Scores'!$F37:$IC37))</f>
        <v/>
      </c>
      <c r="AB36" s="143" t="str">
        <f>IF(COUNT('Math Scores'!$AD37:$AZ37)=0,"",SUMIF('Math Scores'!$F$6:$IC$6,AB$4,'Math Scores'!$F37:$IC37))</f>
        <v/>
      </c>
      <c r="AC36" s="143" t="str">
        <f>IF(COUNT('Math Scores'!$AD37:$AZ37)=0,"",SUMIF('Math Scores'!$F$6:$IC$6,AC$4,'Math Scores'!$F37:$IC37))</f>
        <v/>
      </c>
      <c r="AD36" s="143" t="str">
        <f>IF(COUNT('Math Scores'!$AD37:$AZ37)=0,"",SUMIF('Math Scores'!$F$6:$IC$6,AD$4,'Math Scores'!$F37:$IC37))</f>
        <v/>
      </c>
      <c r="AE36" s="143" t="str">
        <f>IF(COUNT('Math Scores'!$AD37:$AZ37)=0,"",SUMIF('Math Scores'!$F$6:$IC$6,AE$4,'Math Scores'!$F37:$IC37))</f>
        <v/>
      </c>
      <c r="AF36" s="143" t="str">
        <f>IF(COUNT('Math Scores'!$AD37:$AZ37)=0,"",SUMIF('Math Scores'!$F$6:$IC$6,AF$4,'Math Scores'!$F37:$IC37))</f>
        <v/>
      </c>
      <c r="AG36" s="143" t="str">
        <f>IF(COUNT('Math Scores'!$AD37:$AZ37)=0,"",SUMIF('Math Scores'!$F$6:$IC$6,AG$4,'Math Scores'!$F37:$IC37))</f>
        <v/>
      </c>
      <c r="AH36" s="143" t="str">
        <f>IF(COUNT('Math Scores'!$AD37:$AZ37)=0,"",SUMIF('Math Scores'!$F$6:$IC$6,AH$4,'Math Scores'!$F37:$IC37))</f>
        <v/>
      </c>
      <c r="AI36" s="143" t="str">
        <f>IF(COUNT('Math Scores'!$AD37:$AZ37)=0,"",SUMIF('Math Scores'!$F$6:$IC$6,AI$4,'Math Scores'!$F37:$IC37))</f>
        <v/>
      </c>
      <c r="AJ36" s="143" t="str">
        <f>IF(COUNT('Math Scores'!$BA37:$BY37)=0,"",SUMIF('Math Scores'!$F$6:$IC$6,AJ$4,'Math Scores'!$F37:$IC37))</f>
        <v/>
      </c>
      <c r="AK36" s="143" t="str">
        <f>IF(COUNT('Math Scores'!$BA37:$BY37)=0,"",SUMIF('Math Scores'!$F$6:$IC$6,AK$4,'Math Scores'!$F37:$IC37))</f>
        <v/>
      </c>
      <c r="AL36" s="143" t="str">
        <f>IF(COUNT('Math Scores'!$BA37:$BY37)=0,"",SUMIF('Math Scores'!$F$6:$IC$6,AL$4,'Math Scores'!$F37:$IC37))</f>
        <v/>
      </c>
      <c r="AM36" s="143" t="str">
        <f>IF(COUNT('Math Scores'!$BA37:$BY37)=0,"",SUMIF('Math Scores'!$F$6:$IC$6,AM$4,'Math Scores'!$F37:$IC37))</f>
        <v/>
      </c>
      <c r="AN36" s="143" t="str">
        <f>IF(COUNT('Math Scores'!$BA37:$BY37)=0,"",SUMIF('Math Scores'!$F$6:$IC$6,AN$4,'Math Scores'!$F37:$IC37))</f>
        <v/>
      </c>
      <c r="AO36" s="143" t="str">
        <f>IF(COUNT('Math Scores'!$BA37:$BY37)=0,"",SUMIF('Math Scores'!$F$6:$IC$6,AO$4,'Math Scores'!$F37:$IC37))</f>
        <v/>
      </c>
      <c r="AP36" s="143" t="str">
        <f>IF(COUNT('Math Scores'!$BA37:$BY37)=0,"",SUMIF('Math Scores'!$F$6:$IC$6,AP$4,'Math Scores'!$F37:$IC37))</f>
        <v/>
      </c>
      <c r="AQ36" s="143" t="str">
        <f>IF(COUNT('Math Scores'!$BA37:$BY37)=0,"",SUMIF('Math Scores'!$F$6:$IC$6,AQ$4,'Math Scores'!$F37:$IC37))</f>
        <v/>
      </c>
      <c r="AR36" s="143" t="str">
        <f>IF(COUNT('Math Scores'!$BA37:$BY37)=0,"",SUMIF('Math Scores'!$F$6:$IC$6,AR$4,'Math Scores'!$F37:$IC37))</f>
        <v/>
      </c>
      <c r="AS36" s="143" t="str">
        <f>IF(COUNT('Math Scores'!$BA37:$BY37)=0,"",SUMIF('Math Scores'!$F$6:$IC$6,AS$4,'Math Scores'!$F37:$IC37))</f>
        <v/>
      </c>
      <c r="AT36" s="143" t="str">
        <f>IF(COUNT('Math Scores'!$BA37:$BY37)=0,"",SUMIF('Math Scores'!$F$6:$IC$6,AT$4,'Math Scores'!$F37:$IC37))</f>
        <v/>
      </c>
      <c r="AU36" s="143" t="str">
        <f>IF(COUNT('Math Scores'!$BA37:$BY37)=0,"",SUMIF('Math Scores'!$F$6:$IC$6,AU$4,'Math Scores'!$F37:$IC37))</f>
        <v/>
      </c>
      <c r="AV36" s="143" t="str">
        <f>IF(COUNT('Math Scores'!$BA37:$BY37)=0,"",SUMIF('Math Scores'!$F$6:$IC$6,AV$4,'Math Scores'!$F37:$IC37))</f>
        <v/>
      </c>
      <c r="AW36" s="143" t="str">
        <f>IF(COUNT('Math Scores'!$BA37:$BY37)=0,"",SUMIF('Math Scores'!$F$6:$IC$6,AW$4,'Math Scores'!$F37:$IC37))</f>
        <v/>
      </c>
      <c r="AX36" s="143" t="str">
        <f>IF(COUNT('Math Scores'!$BZ37:$CW37)=0,"",SUMIF('Math Scores'!$F$6:$IC$6,AX$4,'Math Scores'!$F37:$IC37))</f>
        <v/>
      </c>
      <c r="AY36" s="143" t="str">
        <f>IF(COUNT('Math Scores'!$BZ37:$CW37)=0,"",SUMIF('Math Scores'!$F$6:$IC$6,AY$4,'Math Scores'!$F37:$IC37))</f>
        <v/>
      </c>
      <c r="AZ36" s="143" t="str">
        <f>IF(COUNT('Math Scores'!$BZ37:$CW37)=0,"",SUMIF('Math Scores'!$F$6:$IC$6,AZ$4,'Math Scores'!$F37:$IC37))</f>
        <v/>
      </c>
      <c r="BA36" s="143" t="str">
        <f>IF(COUNT('Math Scores'!$BZ37:$CW37)=0,"",SUMIF('Math Scores'!$F$6:$IC$6,BA$4,'Math Scores'!$F37:$IC37))</f>
        <v/>
      </c>
      <c r="BB36" s="143" t="str">
        <f>IF(COUNT('Math Scores'!$BZ37:$CW37)=0,"",SUMIF('Math Scores'!$F$6:$IC$6,BB$4,'Math Scores'!$F37:$IC37))</f>
        <v/>
      </c>
      <c r="BC36" s="143" t="str">
        <f>IF(COUNT('Math Scores'!$BZ37:$CW37)=0,"",SUMIF('Math Scores'!$F$6:$IC$6,BC$4,'Math Scores'!$F37:$IC37))</f>
        <v/>
      </c>
      <c r="BD36" s="143" t="str">
        <f>IF(COUNT('Math Scores'!$BZ37:$CW37)=0,"",SUMIF('Math Scores'!$F$6:$IC$6,BD$4,'Math Scores'!$F37:$IC37))</f>
        <v/>
      </c>
      <c r="BE36" s="143" t="str">
        <f>IF(COUNT('Math Scores'!$BZ37:$CW37)=0,"",SUMIF('Math Scores'!$F$6:$IC$6,BE$4,'Math Scores'!$F37:$IC37))</f>
        <v/>
      </c>
      <c r="BF36" s="143" t="str">
        <f>IF(COUNT('Math Scores'!$BZ37:$CW37)=0,"",SUMIF('Math Scores'!$F$6:$IC$6,BF$4,'Math Scores'!$F37:$IC37))</f>
        <v/>
      </c>
      <c r="BG36" s="143" t="str">
        <f>IF(COUNT('Math Scores'!$BZ37:$CW37)=0,"",SUMIF('Math Scores'!$F$6:$IC$6,BG$4,'Math Scores'!$F37:$IC37))</f>
        <v/>
      </c>
      <c r="BH36" s="143" t="str">
        <f>IF(COUNT('Math Scores'!$BZ37:$CW37)=0,"",SUMIF('Math Scores'!$F$6:$IC$6,BH$4,'Math Scores'!$F37:$IC37))</f>
        <v/>
      </c>
      <c r="BI36" s="143" t="str">
        <f>IF(COUNT('Math Scores'!$BZ37:$CW37)=0,"",SUMIF('Math Scores'!$F$6:$IC$6,BI$4,'Math Scores'!$F37:$IC37))</f>
        <v/>
      </c>
      <c r="BJ36" s="143" t="str">
        <f>IF(COUNT('Math Scores'!$BZ37:$CW37)=0,"",SUMIF('Math Scores'!$F$6:$IC$6,BJ$4,'Math Scores'!$F37:$IC37))</f>
        <v/>
      </c>
      <c r="BK36" s="143" t="str">
        <f>IF(COUNT('Math Scores'!$BZ37:$CW37)=0,"",SUMIF('Math Scores'!$F$6:$IC$6,BK$4,'Math Scores'!$F37:$IC37))</f>
        <v/>
      </c>
      <c r="BL36" s="143" t="str">
        <f>IF(COUNT('Math Scores'!$CX37:$DU37)=0,"",SUMIF('Math Scores'!$F$6:$IC$6,BL$4,'Math Scores'!$F37:$IC37))</f>
        <v/>
      </c>
      <c r="BM36" s="143" t="str">
        <f>IF(COUNT('Math Scores'!$CX37:$DU37)=0,"",SUMIF('Math Scores'!$F$6:$IC$6,BM$4,'Math Scores'!$F37:$IC37))</f>
        <v/>
      </c>
      <c r="BN36" s="143" t="str">
        <f>IF(COUNT('Math Scores'!$CX37:$DU37)=0,"",SUMIF('Math Scores'!$F$6:$IC$6,BN$4,'Math Scores'!$F37:$IC37))</f>
        <v/>
      </c>
      <c r="BO36" s="143" t="str">
        <f>IF(COUNT('Math Scores'!$CX37:$DU37)=0,"",SUMIF('Math Scores'!$F$6:$IC$6,BO$4,'Math Scores'!$F37:$IC37))</f>
        <v/>
      </c>
      <c r="BP36" s="143" t="str">
        <f>IF(COUNT('Math Scores'!$CX37:$DU37)=0,"",SUMIF('Math Scores'!$F$6:$IC$6,BP$4,'Math Scores'!$F37:$IC37))</f>
        <v/>
      </c>
      <c r="BQ36" s="143" t="str">
        <f>IF(COUNT('Math Scores'!$CX37:$DU37)=0,"",SUMIF('Math Scores'!$F$6:$IC$6,BQ$4,'Math Scores'!$F37:$IC37))</f>
        <v/>
      </c>
      <c r="BR36" s="143" t="str">
        <f>IF(COUNT('Math Scores'!$CX37:$DU37)=0,"",SUMIF('Math Scores'!$F$6:$IC$6,BR$4,'Math Scores'!$F37:$IC37))</f>
        <v/>
      </c>
      <c r="BS36" s="143" t="str">
        <f>IF(COUNT('Math Scores'!$CX37:$DU37)=0,"",SUMIF('Math Scores'!$F$6:$IC$6,BS$4,'Math Scores'!$F37:$IC37))</f>
        <v/>
      </c>
      <c r="BT36" s="143" t="str">
        <f>IF(COUNT('Math Scores'!$CX37:$DU37)=0,"",SUMIF('Math Scores'!$F$6:$IC$6,BT$4,'Math Scores'!$F37:$IC37))</f>
        <v/>
      </c>
      <c r="BU36" s="143" t="str">
        <f>IF(COUNT('Math Scores'!$CX37:$DU37)=0,"",SUMIF('Math Scores'!$F$6:$IC$6,BU$4,'Math Scores'!$F37:$IC37))</f>
        <v/>
      </c>
      <c r="BV36" s="143" t="str">
        <f>IF(COUNT('Math Scores'!$CX37:$DU37)=0,"",SUMIF('Math Scores'!$F$6:$IC$6,BV$4,'Math Scores'!$F37:$IC37))</f>
        <v/>
      </c>
      <c r="BW36" s="143" t="str">
        <f>IF(COUNT('Math Scores'!$CX37:$DU37)=0,"",SUMIF('Math Scores'!$F$6:$IC$6,BW$4,'Math Scores'!$F37:$IC37))</f>
        <v/>
      </c>
      <c r="BX36" s="143" t="str">
        <f>IF(COUNT('Math Scores'!$CX37:$DU37)=0,"",SUMIF('Math Scores'!$F$6:$IC$6,BX$4,'Math Scores'!$F37:$IC37))</f>
        <v/>
      </c>
      <c r="BY36" s="143" t="str">
        <f>IF(COUNT('Math Scores'!$CX37:$DU37)=0,"",SUMIF('Math Scores'!$F$6:$IC$6,BY$4,'Math Scores'!$F37:$IC37))</f>
        <v/>
      </c>
      <c r="BZ36" s="143" t="str">
        <f>IF(COUNT('Math Scores'!$CX37:$DU37)=0,"",SUMIF('Math Scores'!$F$6:$IC$6,BZ$4,'Math Scores'!$F37:$IC37))</f>
        <v/>
      </c>
      <c r="CA36" s="143" t="str">
        <f>IF(COUNT('Math Scores'!$CX37:$DU37)=0,"",SUMIF('Math Scores'!$F$6:$IC$6,CA$4,'Math Scores'!$F37:$IC37))</f>
        <v/>
      </c>
      <c r="CB36" s="143" t="str">
        <f>IF(COUNT('Math Scores'!$CX37:$DU37)=0,"",SUMIF('Math Scores'!$F$6:$IC$6,CB$4,'Math Scores'!$F37:$IC37))</f>
        <v/>
      </c>
      <c r="CC36" s="143" t="str">
        <f>IF(COUNT('Math Scores'!$CX37:$DU37)=0,"",SUMIF('Math Scores'!$F$6:$IC$6,CC$4,'Math Scores'!$F37:$IC37))</f>
        <v/>
      </c>
      <c r="CD36" s="143" t="str">
        <f>IF(COUNT('Math Scores'!$DV37:$EU37)=0,"",SUMIF('Math Scores'!$F$6:$IC$6,CD$4,'Math Scores'!$F37:$IC37))</f>
        <v/>
      </c>
      <c r="CE36" s="143" t="str">
        <f>IF(COUNT('Math Scores'!$DV37:$EU37)=0,"",SUMIF('Math Scores'!$F$6:$IC$6,CE$4,'Math Scores'!$F37:$IC37))</f>
        <v/>
      </c>
      <c r="CF36" s="143" t="str">
        <f>IF(COUNT('Math Scores'!$DV37:$EU37)=0,"",SUMIF('Math Scores'!$F$6:$IC$6,CF$4,'Math Scores'!$F37:$IC37))</f>
        <v/>
      </c>
      <c r="CG36" s="143" t="str">
        <f>IF(COUNT('Math Scores'!$DV37:$EU37)=0,"",SUMIF('Math Scores'!$F$6:$IC$6,CG$4,'Math Scores'!$F37:$IC37))</f>
        <v/>
      </c>
      <c r="CH36" s="143" t="str">
        <f>IF(COUNT('Math Scores'!$DV37:$EU37)=0,"",SUMIF('Math Scores'!$F$6:$IC$6,CH$4,'Math Scores'!$F37:$IC37))</f>
        <v/>
      </c>
      <c r="CI36" s="143" t="str">
        <f>IF(COUNT('Math Scores'!$DV37:$EU37)=0,"",SUMIF('Math Scores'!$F$6:$IC$6,CI$4,'Math Scores'!$F37:$IC37))</f>
        <v/>
      </c>
      <c r="CJ36" s="143" t="str">
        <f>IF(COUNT('Math Scores'!$DV37:$EU37)=0,"",SUMIF('Math Scores'!$F$6:$IC$6,CJ$4,'Math Scores'!$F37:$IC37))</f>
        <v/>
      </c>
      <c r="CK36" s="143" t="str">
        <f>IF(COUNT('Math Scores'!$DV37:$EU37)=0,"",SUMIF('Math Scores'!$F$6:$IC$6,CK$4,'Math Scores'!$F37:$IC37))</f>
        <v/>
      </c>
      <c r="CL36" s="143" t="str">
        <f>IF(COUNT('Math Scores'!$DV37:$EU37)=0,"",SUMIF('Math Scores'!$F$6:$IC$6,CL$4,'Math Scores'!$F37:$IC37))</f>
        <v/>
      </c>
      <c r="CM36" s="143" t="str">
        <f>IF(COUNT('Math Scores'!$DV37:$EU37)=0,"",SUMIF('Math Scores'!$F$6:$IC$6,CM$4,'Math Scores'!$F37:$IC37))</f>
        <v/>
      </c>
      <c r="CN36" s="143" t="str">
        <f>IF(COUNT('Math Scores'!$DV37:$EU37)=0,"",SUMIF('Math Scores'!$F$6:$IC$6,CN$4,'Math Scores'!$F37:$IC37))</f>
        <v/>
      </c>
      <c r="CO36" s="143" t="str">
        <f>IF(COUNT('Math Scores'!$DV37:$EU37)=0,"",SUMIF('Math Scores'!$F$6:$IC$6,CO$4,'Math Scores'!$F37:$IC37))</f>
        <v/>
      </c>
      <c r="CP36" s="143" t="str">
        <f>IF(COUNT('Math Scores'!$DV37:$EU37)=0,"",SUMIF('Math Scores'!$F$6:$IC$6,CP$4,'Math Scores'!$F37:$IC37))</f>
        <v/>
      </c>
      <c r="CQ36" s="143" t="str">
        <f>IF(COUNT('Math Scores'!$DV37:$EU37)=0,"",SUMIF('Math Scores'!$F$6:$IC$6,CQ$4,'Math Scores'!$F37:$IC37))</f>
        <v/>
      </c>
      <c r="CR36" s="143" t="str">
        <f>IF(COUNT('Math Scores'!$DV37:$EU37)=0,"",SUMIF('Math Scores'!$F$6:$IC$6,CR$4,'Math Scores'!$F37:$IC37))</f>
        <v/>
      </c>
      <c r="CS36" s="143" t="str">
        <f>IF(COUNT('Math Scores'!$DV37:$EU37)=0,"",SUMIF('Math Scores'!$F$6:$IC$6,CS$4,'Math Scores'!$F37:$IC37))</f>
        <v/>
      </c>
      <c r="CT36" s="143" t="str">
        <f>IF(COUNT('Math Scores'!$EV37:$FW37)=0,"",SUMIF('Math Scores'!$F$6:$IC$6,CT$4,'Math Scores'!$F37:$IC37))</f>
        <v/>
      </c>
      <c r="CU36" s="143" t="str">
        <f>IF(COUNT('Math Scores'!$EV37:$FW37)=0,"",SUMIF('Math Scores'!$F$6:$IC$6,CU$4,'Math Scores'!$F37:$IC37))</f>
        <v/>
      </c>
      <c r="CV36" s="143" t="str">
        <f>IF(COUNT('Math Scores'!$EV37:$FW37)=0,"",SUMIF('Math Scores'!$F$6:$IC$6,CV$4,'Math Scores'!$F37:$IC37))</f>
        <v/>
      </c>
      <c r="CW36" s="143" t="str">
        <f>IF(COUNT('Math Scores'!$EV37:$FW37)=0,"",SUMIF('Math Scores'!$F$6:$IC$6,CW$4,'Math Scores'!$F37:$IC37))</f>
        <v/>
      </c>
      <c r="CX36" s="143" t="str">
        <f>IF(COUNT('Math Scores'!$EV37:$FW37)=0,"",SUMIF('Math Scores'!$F$6:$IC$6,CX$4,'Math Scores'!$F37:$IC37))</f>
        <v/>
      </c>
      <c r="CY36" s="143" t="str">
        <f>IF(COUNT('Math Scores'!$EV37:$FW37)=0,"",SUMIF('Math Scores'!$F$6:$IC$6,CY$4,'Math Scores'!$F37:$IC37))</f>
        <v/>
      </c>
      <c r="CZ36" s="143" t="str">
        <f>IF(COUNT('Math Scores'!$EV37:$FW37)=0,"",SUMIF('Math Scores'!$F$6:$IC$6,CZ$4,'Math Scores'!$F37:$IC37))</f>
        <v/>
      </c>
      <c r="DA36" s="143" t="str">
        <f>IF(COUNT('Math Scores'!$EV37:$FW37)=0,"",SUMIF('Math Scores'!$F$6:$IC$6,DA$4,'Math Scores'!$F37:$IC37))</f>
        <v/>
      </c>
      <c r="DB36" s="143" t="str">
        <f>IF(COUNT('Math Scores'!$EV37:$FW37)=0,"",SUMIF('Math Scores'!$F$6:$IC$6,DB$4,'Math Scores'!$F37:$IC37))</f>
        <v/>
      </c>
      <c r="DC36" s="143" t="str">
        <f>IF(COUNT('Math Scores'!$EV37:$FW37)=0,"",SUMIF('Math Scores'!$F$6:$IC$6,DC$4,'Math Scores'!$F37:$IC37))</f>
        <v/>
      </c>
      <c r="DD36" s="143" t="str">
        <f>IF(COUNT('Math Scores'!$EV37:$FW37)=0,"",SUMIF('Math Scores'!$F$6:$IC$6,DD$4,'Math Scores'!$F37:$IC37))</f>
        <v/>
      </c>
      <c r="DE36" s="143" t="str">
        <f>IF(COUNT('Math Scores'!$EV37:$FW37)=0,"",SUMIF('Math Scores'!$F$6:$IC$6,DE$4,'Math Scores'!$F37:$IC37))</f>
        <v/>
      </c>
      <c r="DF36" s="143" t="str">
        <f>IF(COUNT('Math Scores'!$EV37:$FW37)=0,"",SUMIF('Math Scores'!$F$6:$IC$6,DF$4,'Math Scores'!$F37:$IC37))</f>
        <v/>
      </c>
      <c r="DG36" s="143" t="str">
        <f>IF(COUNT('Math Scores'!$EV37:$FW37)=0,"",SUMIF('Math Scores'!$F$6:$IC$6,DG$4,'Math Scores'!$F37:$IC37))</f>
        <v/>
      </c>
    </row>
    <row r="37" spans="1:111" x14ac:dyDescent="0.2">
      <c r="A37" s="35">
        <v>30</v>
      </c>
      <c r="B37" s="8" t="str">
        <f>'Math Scores'!B38</f>
        <v>Insha Khan</v>
      </c>
      <c r="C37" s="127" t="str">
        <f>IF(COUNT('Math Scores'!F38:HI38)=0, "", (SUMIF('Math Scores'!$F$5:$HI$5,"Yes",'Math Scores'!F38:HI38)/SUMIF('Math Scores'!$F$5:$HI$5,"Yes",'Math Scores'!$F$2:$HI$2)))</f>
        <v/>
      </c>
      <c r="D37" s="78" t="str">
        <f>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v/>
      </c>
      <c r="E37" s="78" t="str">
        <f t="shared" si="12"/>
        <v/>
      </c>
      <c r="F37" s="36" t="e">
        <f t="shared" si="11"/>
        <v>#VALUE!</v>
      </c>
      <c r="G37" s="87" t="e">
        <f>IF(OR(B37="",'Cover Sheet'!$AC$6=""),"",IF(('Cover Sheet'!$AC$6="2nd"),(VLOOKUP(ROUND((D37*100),0),Goals!$E$4:$H$104,2,TRUE)/100),IF(('Cover Sheet'!$AC$6="3rd"),(VLOOKUP(ROUND((D37*100),0),Goals!$E$4:$H$104,3,TRUE)/100),VLOOKUP(ROUND((D37*100),0),Goals!$E$4:$H$104,4,TRUE)/100)))</f>
        <v>#VALUE!</v>
      </c>
      <c r="H37" s="143" t="str">
        <f>IF(COUNT('Math Scores'!$F38:$AC38)=0,"",SUMIF('Math Scores'!$F$6:$IC$6,H$4,'Math Scores'!$F38:$IC38))</f>
        <v/>
      </c>
      <c r="I37" s="143" t="str">
        <f>IF(COUNT('Math Scores'!$F38:$AC38)=0,"",SUMIF('Math Scores'!$F$6:$IC$6,I$4,'Math Scores'!$F38:$IC38))</f>
        <v/>
      </c>
      <c r="J37" s="143" t="str">
        <f>IF(COUNT('Math Scores'!$F38:$AC38)=0,"",SUMIF('Math Scores'!$F$6:$IC$6,J$4,'Math Scores'!$F38:$IC38))</f>
        <v/>
      </c>
      <c r="K37" s="143" t="str">
        <f>IF(COUNT('Math Scores'!$F38:$AC38)=0,"",SUMIF('Math Scores'!$F$6:$IC$6,K$4,'Math Scores'!$F38:$IC38))</f>
        <v/>
      </c>
      <c r="L37" s="143" t="str">
        <f>IF(COUNT('Math Scores'!$F38:$AC38)=0,"",SUMIF('Math Scores'!$F$6:$IC$6,L$4,'Math Scores'!$F38:$IC38))</f>
        <v/>
      </c>
      <c r="M37" s="143" t="str">
        <f>IF(COUNT('Math Scores'!$F38:$AC38)=0,"",SUMIF('Math Scores'!$F$6:$IC$6,M$4,'Math Scores'!$F38:$IC38))</f>
        <v/>
      </c>
      <c r="N37" s="143" t="str">
        <f>IF(COUNT('Math Scores'!$F38:$AC38)=0,"",SUMIF('Math Scores'!$F$6:$IC$6,N$4,'Math Scores'!$F38:$IC38))</f>
        <v/>
      </c>
      <c r="O37" s="143" t="str">
        <f>IF(COUNT('Math Scores'!$F38:$AC38)=0,"",SUMIF('Math Scores'!$F$6:$IC$6,O$4,'Math Scores'!$F38:$IC38))</f>
        <v/>
      </c>
      <c r="P37" s="143" t="str">
        <f>IF(COUNT('Math Scores'!$F38:$AC38)=0,"",SUMIF('Math Scores'!$F$6:$IC$6,P$4,'Math Scores'!$F38:$IC38))</f>
        <v/>
      </c>
      <c r="Q37" s="143" t="str">
        <f>IF(COUNT('Math Scores'!$F38:$AC38)=0,"",SUMIF('Math Scores'!$F$6:$IC$6,Q$4,'Math Scores'!$F38:$IC38))</f>
        <v/>
      </c>
      <c r="R37" s="143" t="str">
        <f>IF(COUNT('Math Scores'!$F38:$AC38)=0,"",SUMIF('Math Scores'!$F$6:$IC$6,R$4,'Math Scores'!$F38:$IC38))</f>
        <v/>
      </c>
      <c r="S37" s="143"/>
      <c r="T37" s="143"/>
      <c r="U37" s="143"/>
      <c r="V37" s="143"/>
      <c r="W37" s="143"/>
      <c r="X37" s="143" t="str">
        <f>IF(COUNT('Math Scores'!$AD38:$AZ38)=0,"",SUMIF('Math Scores'!$F$6:$IC$6,X$4,'Math Scores'!$F38:$IC38))</f>
        <v/>
      </c>
      <c r="Y37" s="143" t="str">
        <f>IF(COUNT('Math Scores'!$AD38:$AZ38)=0,"",SUMIF('Math Scores'!$F$6:$IC$6,Y$4,'Math Scores'!$F38:$IC38))</f>
        <v/>
      </c>
      <c r="Z37" s="143" t="str">
        <f>IF(COUNT('Math Scores'!$AD38:$AZ38)=0,"",SUMIF('Math Scores'!$F$6:$IC$6,Z$4,'Math Scores'!$F38:$IC38))</f>
        <v/>
      </c>
      <c r="AA37" s="143" t="str">
        <f>IF(COUNT('Math Scores'!$AD38:$AZ38)=0,"",SUMIF('Math Scores'!$F$6:$IC$6,AA$4,'Math Scores'!$F38:$IC38))</f>
        <v/>
      </c>
      <c r="AB37" s="143" t="str">
        <f>IF(COUNT('Math Scores'!$AD38:$AZ38)=0,"",SUMIF('Math Scores'!$F$6:$IC$6,AB$4,'Math Scores'!$F38:$IC38))</f>
        <v/>
      </c>
      <c r="AC37" s="143" t="str">
        <f>IF(COUNT('Math Scores'!$AD38:$AZ38)=0,"",SUMIF('Math Scores'!$F$6:$IC$6,AC$4,'Math Scores'!$F38:$IC38))</f>
        <v/>
      </c>
      <c r="AD37" s="143" t="str">
        <f>IF(COUNT('Math Scores'!$AD38:$AZ38)=0,"",SUMIF('Math Scores'!$F$6:$IC$6,AD$4,'Math Scores'!$F38:$IC38))</f>
        <v/>
      </c>
      <c r="AE37" s="143" t="str">
        <f>IF(COUNT('Math Scores'!$AD38:$AZ38)=0,"",SUMIF('Math Scores'!$F$6:$IC$6,AE$4,'Math Scores'!$F38:$IC38))</f>
        <v/>
      </c>
      <c r="AF37" s="143" t="str">
        <f>IF(COUNT('Math Scores'!$AD38:$AZ38)=0,"",SUMIF('Math Scores'!$F$6:$IC$6,AF$4,'Math Scores'!$F38:$IC38))</f>
        <v/>
      </c>
      <c r="AG37" s="143" t="str">
        <f>IF(COUNT('Math Scores'!$AD38:$AZ38)=0,"",SUMIF('Math Scores'!$F$6:$IC$6,AG$4,'Math Scores'!$F38:$IC38))</f>
        <v/>
      </c>
      <c r="AH37" s="143" t="str">
        <f>IF(COUNT('Math Scores'!$AD38:$AZ38)=0,"",SUMIF('Math Scores'!$F$6:$IC$6,AH$4,'Math Scores'!$F38:$IC38))</f>
        <v/>
      </c>
      <c r="AI37" s="143" t="str">
        <f>IF(COUNT('Math Scores'!$AD38:$AZ38)=0,"",SUMIF('Math Scores'!$F$6:$IC$6,AI$4,'Math Scores'!$F38:$IC38))</f>
        <v/>
      </c>
      <c r="AJ37" s="143" t="str">
        <f>IF(COUNT('Math Scores'!$BA38:$BY38)=0,"",SUMIF('Math Scores'!$F$6:$IC$6,AJ$4,'Math Scores'!$F38:$IC38))</f>
        <v/>
      </c>
      <c r="AK37" s="143" t="str">
        <f>IF(COUNT('Math Scores'!$BA38:$BY38)=0,"",SUMIF('Math Scores'!$F$6:$IC$6,AK$4,'Math Scores'!$F38:$IC38))</f>
        <v/>
      </c>
      <c r="AL37" s="143" t="str">
        <f>IF(COUNT('Math Scores'!$BA38:$BY38)=0,"",SUMIF('Math Scores'!$F$6:$IC$6,AL$4,'Math Scores'!$F38:$IC38))</f>
        <v/>
      </c>
      <c r="AM37" s="143" t="str">
        <f>IF(COUNT('Math Scores'!$BA38:$BY38)=0,"",SUMIF('Math Scores'!$F$6:$IC$6,AM$4,'Math Scores'!$F38:$IC38))</f>
        <v/>
      </c>
      <c r="AN37" s="143" t="str">
        <f>IF(COUNT('Math Scores'!$BA38:$BY38)=0,"",SUMIF('Math Scores'!$F$6:$IC$6,AN$4,'Math Scores'!$F38:$IC38))</f>
        <v/>
      </c>
      <c r="AO37" s="143" t="str">
        <f>IF(COUNT('Math Scores'!$BA38:$BY38)=0,"",SUMIF('Math Scores'!$F$6:$IC$6,AO$4,'Math Scores'!$F38:$IC38))</f>
        <v/>
      </c>
      <c r="AP37" s="143" t="str">
        <f>IF(COUNT('Math Scores'!$BA38:$BY38)=0,"",SUMIF('Math Scores'!$F$6:$IC$6,AP$4,'Math Scores'!$F38:$IC38))</f>
        <v/>
      </c>
      <c r="AQ37" s="143" t="str">
        <f>IF(COUNT('Math Scores'!$BA38:$BY38)=0,"",SUMIF('Math Scores'!$F$6:$IC$6,AQ$4,'Math Scores'!$F38:$IC38))</f>
        <v/>
      </c>
      <c r="AR37" s="143" t="str">
        <f>IF(COUNT('Math Scores'!$BA38:$BY38)=0,"",SUMIF('Math Scores'!$F$6:$IC$6,AR$4,'Math Scores'!$F38:$IC38))</f>
        <v/>
      </c>
      <c r="AS37" s="143" t="str">
        <f>IF(COUNT('Math Scores'!$BA38:$BY38)=0,"",SUMIF('Math Scores'!$F$6:$IC$6,AS$4,'Math Scores'!$F38:$IC38))</f>
        <v/>
      </c>
      <c r="AT37" s="143" t="str">
        <f>IF(COUNT('Math Scores'!$BA38:$BY38)=0,"",SUMIF('Math Scores'!$F$6:$IC$6,AT$4,'Math Scores'!$F38:$IC38))</f>
        <v/>
      </c>
      <c r="AU37" s="143" t="str">
        <f>IF(COUNT('Math Scores'!$BA38:$BY38)=0,"",SUMIF('Math Scores'!$F$6:$IC$6,AU$4,'Math Scores'!$F38:$IC38))</f>
        <v/>
      </c>
      <c r="AV37" s="143" t="str">
        <f>IF(COUNT('Math Scores'!$BA38:$BY38)=0,"",SUMIF('Math Scores'!$F$6:$IC$6,AV$4,'Math Scores'!$F38:$IC38))</f>
        <v/>
      </c>
      <c r="AW37" s="143" t="str">
        <f>IF(COUNT('Math Scores'!$BA38:$BY38)=0,"",SUMIF('Math Scores'!$F$6:$IC$6,AW$4,'Math Scores'!$F38:$IC38))</f>
        <v/>
      </c>
      <c r="AX37" s="143" t="str">
        <f>IF(COUNT('Math Scores'!$BZ38:$CW38)=0,"",SUMIF('Math Scores'!$F$6:$IC$6,AX$4,'Math Scores'!$F38:$IC38))</f>
        <v/>
      </c>
      <c r="AY37" s="143" t="str">
        <f>IF(COUNT('Math Scores'!$BZ38:$CW38)=0,"",SUMIF('Math Scores'!$F$6:$IC$6,AY$4,'Math Scores'!$F38:$IC38))</f>
        <v/>
      </c>
      <c r="AZ37" s="143" t="str">
        <f>IF(COUNT('Math Scores'!$BZ38:$CW38)=0,"",SUMIF('Math Scores'!$F$6:$IC$6,AZ$4,'Math Scores'!$F38:$IC38))</f>
        <v/>
      </c>
      <c r="BA37" s="143" t="str">
        <f>IF(COUNT('Math Scores'!$BZ38:$CW38)=0,"",SUMIF('Math Scores'!$F$6:$IC$6,BA$4,'Math Scores'!$F38:$IC38))</f>
        <v/>
      </c>
      <c r="BB37" s="143" t="str">
        <f>IF(COUNT('Math Scores'!$BZ38:$CW38)=0,"",SUMIF('Math Scores'!$F$6:$IC$6,BB$4,'Math Scores'!$F38:$IC38))</f>
        <v/>
      </c>
      <c r="BC37" s="143" t="str">
        <f>IF(COUNT('Math Scores'!$BZ38:$CW38)=0,"",SUMIF('Math Scores'!$F$6:$IC$6,BC$4,'Math Scores'!$F38:$IC38))</f>
        <v/>
      </c>
      <c r="BD37" s="143" t="str">
        <f>IF(COUNT('Math Scores'!$BZ38:$CW38)=0,"",SUMIF('Math Scores'!$F$6:$IC$6,BD$4,'Math Scores'!$F38:$IC38))</f>
        <v/>
      </c>
      <c r="BE37" s="143" t="str">
        <f>IF(COUNT('Math Scores'!$BZ38:$CW38)=0,"",SUMIF('Math Scores'!$F$6:$IC$6,BE$4,'Math Scores'!$F38:$IC38))</f>
        <v/>
      </c>
      <c r="BF37" s="143" t="str">
        <f>IF(COUNT('Math Scores'!$BZ38:$CW38)=0,"",SUMIF('Math Scores'!$F$6:$IC$6,BF$4,'Math Scores'!$F38:$IC38))</f>
        <v/>
      </c>
      <c r="BG37" s="143" t="str">
        <f>IF(COUNT('Math Scores'!$BZ38:$CW38)=0,"",SUMIF('Math Scores'!$F$6:$IC$6,BG$4,'Math Scores'!$F38:$IC38))</f>
        <v/>
      </c>
      <c r="BH37" s="143" t="str">
        <f>IF(COUNT('Math Scores'!$BZ38:$CW38)=0,"",SUMIF('Math Scores'!$F$6:$IC$6,BH$4,'Math Scores'!$F38:$IC38))</f>
        <v/>
      </c>
      <c r="BI37" s="143" t="str">
        <f>IF(COUNT('Math Scores'!$BZ38:$CW38)=0,"",SUMIF('Math Scores'!$F$6:$IC$6,BI$4,'Math Scores'!$F38:$IC38))</f>
        <v/>
      </c>
      <c r="BJ37" s="143" t="str">
        <f>IF(COUNT('Math Scores'!$BZ38:$CW38)=0,"",SUMIF('Math Scores'!$F$6:$IC$6,BJ$4,'Math Scores'!$F38:$IC38))</f>
        <v/>
      </c>
      <c r="BK37" s="143" t="str">
        <f>IF(COUNT('Math Scores'!$BZ38:$CW38)=0,"",SUMIF('Math Scores'!$F$6:$IC$6,BK$4,'Math Scores'!$F38:$IC38))</f>
        <v/>
      </c>
      <c r="BL37" s="143" t="str">
        <f>IF(COUNT('Math Scores'!$CX38:$DU38)=0,"",SUMIF('Math Scores'!$F$6:$IC$6,BL$4,'Math Scores'!$F38:$IC38))</f>
        <v/>
      </c>
      <c r="BM37" s="143" t="str">
        <f>IF(COUNT('Math Scores'!$CX38:$DU38)=0,"",SUMIF('Math Scores'!$F$6:$IC$6,BM$4,'Math Scores'!$F38:$IC38))</f>
        <v/>
      </c>
      <c r="BN37" s="143" t="str">
        <f>IF(COUNT('Math Scores'!$CX38:$DU38)=0,"",SUMIF('Math Scores'!$F$6:$IC$6,BN$4,'Math Scores'!$F38:$IC38))</f>
        <v/>
      </c>
      <c r="BO37" s="143" t="str">
        <f>IF(COUNT('Math Scores'!$CX38:$DU38)=0,"",SUMIF('Math Scores'!$F$6:$IC$6,BO$4,'Math Scores'!$F38:$IC38))</f>
        <v/>
      </c>
      <c r="BP37" s="143" t="str">
        <f>IF(COUNT('Math Scores'!$CX38:$DU38)=0,"",SUMIF('Math Scores'!$F$6:$IC$6,BP$4,'Math Scores'!$F38:$IC38))</f>
        <v/>
      </c>
      <c r="BQ37" s="143" t="str">
        <f>IF(COUNT('Math Scores'!$CX38:$DU38)=0,"",SUMIF('Math Scores'!$F$6:$IC$6,BQ$4,'Math Scores'!$F38:$IC38))</f>
        <v/>
      </c>
      <c r="BR37" s="143" t="str">
        <f>IF(COUNT('Math Scores'!$CX38:$DU38)=0,"",SUMIF('Math Scores'!$F$6:$IC$6,BR$4,'Math Scores'!$F38:$IC38))</f>
        <v/>
      </c>
      <c r="BS37" s="143" t="str">
        <f>IF(COUNT('Math Scores'!$CX38:$DU38)=0,"",SUMIF('Math Scores'!$F$6:$IC$6,BS$4,'Math Scores'!$F38:$IC38))</f>
        <v/>
      </c>
      <c r="BT37" s="143" t="str">
        <f>IF(COUNT('Math Scores'!$CX38:$DU38)=0,"",SUMIF('Math Scores'!$F$6:$IC$6,BT$4,'Math Scores'!$F38:$IC38))</f>
        <v/>
      </c>
      <c r="BU37" s="143" t="str">
        <f>IF(COUNT('Math Scores'!$CX38:$DU38)=0,"",SUMIF('Math Scores'!$F$6:$IC$6,BU$4,'Math Scores'!$F38:$IC38))</f>
        <v/>
      </c>
      <c r="BV37" s="143" t="str">
        <f>IF(COUNT('Math Scores'!$CX38:$DU38)=0,"",SUMIF('Math Scores'!$F$6:$IC$6,BV$4,'Math Scores'!$F38:$IC38))</f>
        <v/>
      </c>
      <c r="BW37" s="143" t="str">
        <f>IF(COUNT('Math Scores'!$CX38:$DU38)=0,"",SUMIF('Math Scores'!$F$6:$IC$6,BW$4,'Math Scores'!$F38:$IC38))</f>
        <v/>
      </c>
      <c r="BX37" s="143" t="str">
        <f>IF(COUNT('Math Scores'!$CX38:$DU38)=0,"",SUMIF('Math Scores'!$F$6:$IC$6,BX$4,'Math Scores'!$F38:$IC38))</f>
        <v/>
      </c>
      <c r="BY37" s="143" t="str">
        <f>IF(COUNT('Math Scores'!$CX38:$DU38)=0,"",SUMIF('Math Scores'!$F$6:$IC$6,BY$4,'Math Scores'!$F38:$IC38))</f>
        <v/>
      </c>
      <c r="BZ37" s="143" t="str">
        <f>IF(COUNT('Math Scores'!$CX38:$DU38)=0,"",SUMIF('Math Scores'!$F$6:$IC$6,BZ$4,'Math Scores'!$F38:$IC38))</f>
        <v/>
      </c>
      <c r="CA37" s="143" t="str">
        <f>IF(COUNT('Math Scores'!$CX38:$DU38)=0,"",SUMIF('Math Scores'!$F$6:$IC$6,CA$4,'Math Scores'!$F38:$IC38))</f>
        <v/>
      </c>
      <c r="CB37" s="143" t="str">
        <f>IF(COUNT('Math Scores'!$CX38:$DU38)=0,"",SUMIF('Math Scores'!$F$6:$IC$6,CB$4,'Math Scores'!$F38:$IC38))</f>
        <v/>
      </c>
      <c r="CC37" s="143" t="str">
        <f>IF(COUNT('Math Scores'!$CX38:$DU38)=0,"",SUMIF('Math Scores'!$F$6:$IC$6,CC$4,'Math Scores'!$F38:$IC38))</f>
        <v/>
      </c>
      <c r="CD37" s="143" t="str">
        <f>IF(COUNT('Math Scores'!$DV38:$EU38)=0,"",SUMIF('Math Scores'!$F$6:$IC$6,CD$4,'Math Scores'!$F38:$IC38))</f>
        <v/>
      </c>
      <c r="CE37" s="143" t="str">
        <f>IF(COUNT('Math Scores'!$DV38:$EU38)=0,"",SUMIF('Math Scores'!$F$6:$IC$6,CE$4,'Math Scores'!$F38:$IC38))</f>
        <v/>
      </c>
      <c r="CF37" s="143" t="str">
        <f>IF(COUNT('Math Scores'!$DV38:$EU38)=0,"",SUMIF('Math Scores'!$F$6:$IC$6,CF$4,'Math Scores'!$F38:$IC38))</f>
        <v/>
      </c>
      <c r="CG37" s="143" t="str">
        <f>IF(COUNT('Math Scores'!$DV38:$EU38)=0,"",SUMIF('Math Scores'!$F$6:$IC$6,CG$4,'Math Scores'!$F38:$IC38))</f>
        <v/>
      </c>
      <c r="CH37" s="143" t="str">
        <f>IF(COUNT('Math Scores'!$DV38:$EU38)=0,"",SUMIF('Math Scores'!$F$6:$IC$6,CH$4,'Math Scores'!$F38:$IC38))</f>
        <v/>
      </c>
      <c r="CI37" s="143" t="str">
        <f>IF(COUNT('Math Scores'!$DV38:$EU38)=0,"",SUMIF('Math Scores'!$F$6:$IC$6,CI$4,'Math Scores'!$F38:$IC38))</f>
        <v/>
      </c>
      <c r="CJ37" s="143" t="str">
        <f>IF(COUNT('Math Scores'!$DV38:$EU38)=0,"",SUMIF('Math Scores'!$F$6:$IC$6,CJ$4,'Math Scores'!$F38:$IC38))</f>
        <v/>
      </c>
      <c r="CK37" s="143" t="str">
        <f>IF(COUNT('Math Scores'!$DV38:$EU38)=0,"",SUMIF('Math Scores'!$F$6:$IC$6,CK$4,'Math Scores'!$F38:$IC38))</f>
        <v/>
      </c>
      <c r="CL37" s="143" t="str">
        <f>IF(COUNT('Math Scores'!$DV38:$EU38)=0,"",SUMIF('Math Scores'!$F$6:$IC$6,CL$4,'Math Scores'!$F38:$IC38))</f>
        <v/>
      </c>
      <c r="CM37" s="143" t="str">
        <f>IF(COUNT('Math Scores'!$DV38:$EU38)=0,"",SUMIF('Math Scores'!$F$6:$IC$6,CM$4,'Math Scores'!$F38:$IC38))</f>
        <v/>
      </c>
      <c r="CN37" s="143" t="str">
        <f>IF(COUNT('Math Scores'!$DV38:$EU38)=0,"",SUMIF('Math Scores'!$F$6:$IC$6,CN$4,'Math Scores'!$F38:$IC38))</f>
        <v/>
      </c>
      <c r="CO37" s="143" t="str">
        <f>IF(COUNT('Math Scores'!$DV38:$EU38)=0,"",SUMIF('Math Scores'!$F$6:$IC$6,CO$4,'Math Scores'!$F38:$IC38))</f>
        <v/>
      </c>
      <c r="CP37" s="143" t="str">
        <f>IF(COUNT('Math Scores'!$DV38:$EU38)=0,"",SUMIF('Math Scores'!$F$6:$IC$6,CP$4,'Math Scores'!$F38:$IC38))</f>
        <v/>
      </c>
      <c r="CQ37" s="143" t="str">
        <f>IF(COUNT('Math Scores'!$DV38:$EU38)=0,"",SUMIF('Math Scores'!$F$6:$IC$6,CQ$4,'Math Scores'!$F38:$IC38))</f>
        <v/>
      </c>
      <c r="CR37" s="143" t="str">
        <f>IF(COUNT('Math Scores'!$DV38:$EU38)=0,"",SUMIF('Math Scores'!$F$6:$IC$6,CR$4,'Math Scores'!$F38:$IC38))</f>
        <v/>
      </c>
      <c r="CS37" s="143" t="str">
        <f>IF(COUNT('Math Scores'!$DV38:$EU38)=0,"",SUMIF('Math Scores'!$F$6:$IC$6,CS$4,'Math Scores'!$F38:$IC38))</f>
        <v/>
      </c>
      <c r="CT37" s="143" t="str">
        <f>IF(COUNT('Math Scores'!$EV38:$FW38)=0,"",SUMIF('Math Scores'!$F$6:$IC$6,CT$4,'Math Scores'!$F38:$IC38))</f>
        <v/>
      </c>
      <c r="CU37" s="143" t="str">
        <f>IF(COUNT('Math Scores'!$EV38:$FW38)=0,"",SUMIF('Math Scores'!$F$6:$IC$6,CU$4,'Math Scores'!$F38:$IC38))</f>
        <v/>
      </c>
      <c r="CV37" s="143" t="str">
        <f>IF(COUNT('Math Scores'!$EV38:$FW38)=0,"",SUMIF('Math Scores'!$F$6:$IC$6,CV$4,'Math Scores'!$F38:$IC38))</f>
        <v/>
      </c>
      <c r="CW37" s="143" t="str">
        <f>IF(COUNT('Math Scores'!$EV38:$FW38)=0,"",SUMIF('Math Scores'!$F$6:$IC$6,CW$4,'Math Scores'!$F38:$IC38))</f>
        <v/>
      </c>
      <c r="CX37" s="143" t="str">
        <f>IF(COUNT('Math Scores'!$EV38:$FW38)=0,"",SUMIF('Math Scores'!$F$6:$IC$6,CX$4,'Math Scores'!$F38:$IC38))</f>
        <v/>
      </c>
      <c r="CY37" s="143" t="str">
        <f>IF(COUNT('Math Scores'!$EV38:$FW38)=0,"",SUMIF('Math Scores'!$F$6:$IC$6,CY$4,'Math Scores'!$F38:$IC38))</f>
        <v/>
      </c>
      <c r="CZ37" s="143" t="str">
        <f>IF(COUNT('Math Scores'!$EV38:$FW38)=0,"",SUMIF('Math Scores'!$F$6:$IC$6,CZ$4,'Math Scores'!$F38:$IC38))</f>
        <v/>
      </c>
      <c r="DA37" s="143" t="str">
        <f>IF(COUNT('Math Scores'!$EV38:$FW38)=0,"",SUMIF('Math Scores'!$F$6:$IC$6,DA$4,'Math Scores'!$F38:$IC38))</f>
        <v/>
      </c>
      <c r="DB37" s="143" t="str">
        <f>IF(COUNT('Math Scores'!$EV38:$FW38)=0,"",SUMIF('Math Scores'!$F$6:$IC$6,DB$4,'Math Scores'!$F38:$IC38))</f>
        <v/>
      </c>
      <c r="DC37" s="143" t="str">
        <f>IF(COUNT('Math Scores'!$EV38:$FW38)=0,"",SUMIF('Math Scores'!$F$6:$IC$6,DC$4,'Math Scores'!$F38:$IC38))</f>
        <v/>
      </c>
      <c r="DD37" s="143" t="str">
        <f>IF(COUNT('Math Scores'!$EV38:$FW38)=0,"",SUMIF('Math Scores'!$F$6:$IC$6,DD$4,'Math Scores'!$F38:$IC38))</f>
        <v/>
      </c>
      <c r="DE37" s="143" t="str">
        <f>IF(COUNT('Math Scores'!$EV38:$FW38)=0,"",SUMIF('Math Scores'!$F$6:$IC$6,DE$4,'Math Scores'!$F38:$IC38))</f>
        <v/>
      </c>
      <c r="DF37" s="143" t="str">
        <f>IF(COUNT('Math Scores'!$EV38:$FW38)=0,"",SUMIF('Math Scores'!$F$6:$IC$6,DF$4,'Math Scores'!$F38:$IC38))</f>
        <v/>
      </c>
      <c r="DG37" s="143" t="str">
        <f>IF(COUNT('Math Scores'!$EV38:$FW38)=0,"",SUMIF('Math Scores'!$F$6:$IC$6,DG$4,'Math Scores'!$F38:$IC38))</f>
        <v/>
      </c>
    </row>
    <row r="38" spans="1:111" x14ac:dyDescent="0.2">
      <c r="A38" s="35">
        <v>31</v>
      </c>
      <c r="B38" s="8" t="str">
        <f>'Math Scores'!B39</f>
        <v>Bhoomi</v>
      </c>
      <c r="C38" s="127" t="str">
        <f>IF(COUNT('Math Scores'!F39:HI39)=0, "", (SUMIF('Math Scores'!$F$5:$HI$5,"Yes",'Math Scores'!F39:HI39)/SUMIF('Math Scores'!$F$5:$HI$5,"Yes",'Math Scores'!$F$2:$HI$2)))</f>
        <v/>
      </c>
      <c r="D38" s="78" t="str">
        <f>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v/>
      </c>
      <c r="E38" s="78" t="str">
        <f t="shared" si="12"/>
        <v/>
      </c>
      <c r="F38" s="36" t="e">
        <f t="shared" si="11"/>
        <v>#VALUE!</v>
      </c>
      <c r="G38" s="87" t="e">
        <f>IF(OR(B38="",'Cover Sheet'!$AC$6=""),"",IF(('Cover Sheet'!$AC$6="2nd"),(VLOOKUP(ROUND((D38*100),0),Goals!$E$4:$H$104,2,TRUE)/100),IF(('Cover Sheet'!$AC$6="3rd"),(VLOOKUP(ROUND((D38*100),0),Goals!$E$4:$H$104,3,TRUE)/100),VLOOKUP(ROUND((D38*100),0),Goals!$E$4:$H$104,4,TRUE)/100)))</f>
        <v>#VALUE!</v>
      </c>
      <c r="H38" s="143" t="str">
        <f>IF(COUNT('Math Scores'!$F39:$AC39)=0,"",SUMIF('Math Scores'!$F$6:$IC$6,H$4,'Math Scores'!$F39:$IC39))</f>
        <v/>
      </c>
      <c r="I38" s="143" t="str">
        <f>IF(COUNT('Math Scores'!$F39:$AC39)=0,"",SUMIF('Math Scores'!$F$6:$IC$6,I$4,'Math Scores'!$F39:$IC39))</f>
        <v/>
      </c>
      <c r="J38" s="143" t="str">
        <f>IF(COUNT('Math Scores'!$F39:$AC39)=0,"",SUMIF('Math Scores'!$F$6:$IC$6,J$4,'Math Scores'!$F39:$IC39))</f>
        <v/>
      </c>
      <c r="K38" s="143" t="str">
        <f>IF(COUNT('Math Scores'!$F39:$AC39)=0,"",SUMIF('Math Scores'!$F$6:$IC$6,K$4,'Math Scores'!$F39:$IC39))</f>
        <v/>
      </c>
      <c r="L38" s="143" t="str">
        <f>IF(COUNT('Math Scores'!$F39:$AC39)=0,"",SUMIF('Math Scores'!$F$6:$IC$6,L$4,'Math Scores'!$F39:$IC39))</f>
        <v/>
      </c>
      <c r="M38" s="143" t="str">
        <f>IF(COUNT('Math Scores'!$F39:$AC39)=0,"",SUMIF('Math Scores'!$F$6:$IC$6,M$4,'Math Scores'!$F39:$IC39))</f>
        <v/>
      </c>
      <c r="N38" s="143" t="str">
        <f>IF(COUNT('Math Scores'!$F39:$AC39)=0,"",SUMIF('Math Scores'!$F$6:$IC$6,N$4,'Math Scores'!$F39:$IC39))</f>
        <v/>
      </c>
      <c r="O38" s="143" t="str">
        <f>IF(COUNT('Math Scores'!$F39:$AC39)=0,"",SUMIF('Math Scores'!$F$6:$IC$6,O$4,'Math Scores'!$F39:$IC39))</f>
        <v/>
      </c>
      <c r="P38" s="143" t="str">
        <f>IF(COUNT('Math Scores'!$F39:$AC39)=0,"",SUMIF('Math Scores'!$F$6:$IC$6,P$4,'Math Scores'!$F39:$IC39))</f>
        <v/>
      </c>
      <c r="Q38" s="143" t="str">
        <f>IF(COUNT('Math Scores'!$F39:$AC39)=0,"",SUMIF('Math Scores'!$F$6:$IC$6,Q$4,'Math Scores'!$F39:$IC39))</f>
        <v/>
      </c>
      <c r="R38" s="143" t="str">
        <f>IF(COUNT('Math Scores'!$F39:$AC39)=0,"",SUMIF('Math Scores'!$F$6:$IC$6,R$4,'Math Scores'!$F39:$IC39))</f>
        <v/>
      </c>
      <c r="S38" s="143"/>
      <c r="T38" s="143"/>
      <c r="U38" s="143"/>
      <c r="V38" s="143"/>
      <c r="W38" s="143"/>
      <c r="X38" s="143" t="str">
        <f>IF(COUNT('Math Scores'!$AD39:$AZ39)=0,"",SUMIF('Math Scores'!$F$6:$IC$6,X$4,'Math Scores'!$F39:$IC39))</f>
        <v/>
      </c>
      <c r="Y38" s="143" t="str">
        <f>IF(COUNT('Math Scores'!$AD39:$AZ39)=0,"",SUMIF('Math Scores'!$F$6:$IC$6,Y$4,'Math Scores'!$F39:$IC39))</f>
        <v/>
      </c>
      <c r="Z38" s="143" t="str">
        <f>IF(COUNT('Math Scores'!$AD39:$AZ39)=0,"",SUMIF('Math Scores'!$F$6:$IC$6,Z$4,'Math Scores'!$F39:$IC39))</f>
        <v/>
      </c>
      <c r="AA38" s="143" t="str">
        <f>IF(COUNT('Math Scores'!$AD39:$AZ39)=0,"",SUMIF('Math Scores'!$F$6:$IC$6,AA$4,'Math Scores'!$F39:$IC39))</f>
        <v/>
      </c>
      <c r="AB38" s="143" t="str">
        <f>IF(COUNT('Math Scores'!$AD39:$AZ39)=0,"",SUMIF('Math Scores'!$F$6:$IC$6,AB$4,'Math Scores'!$F39:$IC39))</f>
        <v/>
      </c>
      <c r="AC38" s="143" t="str">
        <f>IF(COUNT('Math Scores'!$AD39:$AZ39)=0,"",SUMIF('Math Scores'!$F$6:$IC$6,AC$4,'Math Scores'!$F39:$IC39))</f>
        <v/>
      </c>
      <c r="AD38" s="143" t="str">
        <f>IF(COUNT('Math Scores'!$AD39:$AZ39)=0,"",SUMIF('Math Scores'!$F$6:$IC$6,AD$4,'Math Scores'!$F39:$IC39))</f>
        <v/>
      </c>
      <c r="AE38" s="143" t="str">
        <f>IF(COUNT('Math Scores'!$AD39:$AZ39)=0,"",SUMIF('Math Scores'!$F$6:$IC$6,AE$4,'Math Scores'!$F39:$IC39))</f>
        <v/>
      </c>
      <c r="AF38" s="143" t="str">
        <f>IF(COUNT('Math Scores'!$AD39:$AZ39)=0,"",SUMIF('Math Scores'!$F$6:$IC$6,AF$4,'Math Scores'!$F39:$IC39))</f>
        <v/>
      </c>
      <c r="AG38" s="143" t="str">
        <f>IF(COUNT('Math Scores'!$AD39:$AZ39)=0,"",SUMIF('Math Scores'!$F$6:$IC$6,AG$4,'Math Scores'!$F39:$IC39))</f>
        <v/>
      </c>
      <c r="AH38" s="143" t="str">
        <f>IF(COUNT('Math Scores'!$AD39:$AZ39)=0,"",SUMIF('Math Scores'!$F$6:$IC$6,AH$4,'Math Scores'!$F39:$IC39))</f>
        <v/>
      </c>
      <c r="AI38" s="143" t="str">
        <f>IF(COUNT('Math Scores'!$AD39:$AZ39)=0,"",SUMIF('Math Scores'!$F$6:$IC$6,AI$4,'Math Scores'!$F39:$IC39))</f>
        <v/>
      </c>
      <c r="AJ38" s="143" t="str">
        <f>IF(COUNT('Math Scores'!$BA39:$BY39)=0,"",SUMIF('Math Scores'!$F$6:$IC$6,AJ$4,'Math Scores'!$F39:$IC39))</f>
        <v/>
      </c>
      <c r="AK38" s="143" t="str">
        <f>IF(COUNT('Math Scores'!$BA39:$BY39)=0,"",SUMIF('Math Scores'!$F$6:$IC$6,AK$4,'Math Scores'!$F39:$IC39))</f>
        <v/>
      </c>
      <c r="AL38" s="143" t="str">
        <f>IF(COUNT('Math Scores'!$BA39:$BY39)=0,"",SUMIF('Math Scores'!$F$6:$IC$6,AL$4,'Math Scores'!$F39:$IC39))</f>
        <v/>
      </c>
      <c r="AM38" s="143" t="str">
        <f>IF(COUNT('Math Scores'!$BA39:$BY39)=0,"",SUMIF('Math Scores'!$F$6:$IC$6,AM$4,'Math Scores'!$F39:$IC39))</f>
        <v/>
      </c>
      <c r="AN38" s="143" t="str">
        <f>IF(COUNT('Math Scores'!$BA39:$BY39)=0,"",SUMIF('Math Scores'!$F$6:$IC$6,AN$4,'Math Scores'!$F39:$IC39))</f>
        <v/>
      </c>
      <c r="AO38" s="143" t="str">
        <f>IF(COUNT('Math Scores'!$BA39:$BY39)=0,"",SUMIF('Math Scores'!$F$6:$IC$6,AO$4,'Math Scores'!$F39:$IC39))</f>
        <v/>
      </c>
      <c r="AP38" s="143" t="str">
        <f>IF(COUNT('Math Scores'!$BA39:$BY39)=0,"",SUMIF('Math Scores'!$F$6:$IC$6,AP$4,'Math Scores'!$F39:$IC39))</f>
        <v/>
      </c>
      <c r="AQ38" s="143" t="str">
        <f>IF(COUNT('Math Scores'!$BA39:$BY39)=0,"",SUMIF('Math Scores'!$F$6:$IC$6,AQ$4,'Math Scores'!$F39:$IC39))</f>
        <v/>
      </c>
      <c r="AR38" s="143" t="str">
        <f>IF(COUNT('Math Scores'!$BA39:$BY39)=0,"",SUMIF('Math Scores'!$F$6:$IC$6,AR$4,'Math Scores'!$F39:$IC39))</f>
        <v/>
      </c>
      <c r="AS38" s="143" t="str">
        <f>IF(COUNT('Math Scores'!$BA39:$BY39)=0,"",SUMIF('Math Scores'!$F$6:$IC$6,AS$4,'Math Scores'!$F39:$IC39))</f>
        <v/>
      </c>
      <c r="AT38" s="143" t="str">
        <f>IF(COUNT('Math Scores'!$BA39:$BY39)=0,"",SUMIF('Math Scores'!$F$6:$IC$6,AT$4,'Math Scores'!$F39:$IC39))</f>
        <v/>
      </c>
      <c r="AU38" s="143" t="str">
        <f>IF(COUNT('Math Scores'!$BA39:$BY39)=0,"",SUMIF('Math Scores'!$F$6:$IC$6,AU$4,'Math Scores'!$F39:$IC39))</f>
        <v/>
      </c>
      <c r="AV38" s="143" t="str">
        <f>IF(COUNT('Math Scores'!$BA39:$BY39)=0,"",SUMIF('Math Scores'!$F$6:$IC$6,AV$4,'Math Scores'!$F39:$IC39))</f>
        <v/>
      </c>
      <c r="AW38" s="143" t="str">
        <f>IF(COUNT('Math Scores'!$BA39:$BY39)=0,"",SUMIF('Math Scores'!$F$6:$IC$6,AW$4,'Math Scores'!$F39:$IC39))</f>
        <v/>
      </c>
      <c r="AX38" s="143" t="str">
        <f>IF(COUNT('Math Scores'!$BZ39:$CW39)=0,"",SUMIF('Math Scores'!$F$6:$IC$6,AX$4,'Math Scores'!$F39:$IC39))</f>
        <v/>
      </c>
      <c r="AY38" s="143" t="str">
        <f>IF(COUNT('Math Scores'!$BZ39:$CW39)=0,"",SUMIF('Math Scores'!$F$6:$IC$6,AY$4,'Math Scores'!$F39:$IC39))</f>
        <v/>
      </c>
      <c r="AZ38" s="143" t="str">
        <f>IF(COUNT('Math Scores'!$BZ39:$CW39)=0,"",SUMIF('Math Scores'!$F$6:$IC$6,AZ$4,'Math Scores'!$F39:$IC39))</f>
        <v/>
      </c>
      <c r="BA38" s="143" t="str">
        <f>IF(COUNT('Math Scores'!$BZ39:$CW39)=0,"",SUMIF('Math Scores'!$F$6:$IC$6,BA$4,'Math Scores'!$F39:$IC39))</f>
        <v/>
      </c>
      <c r="BB38" s="143" t="str">
        <f>IF(COUNT('Math Scores'!$BZ39:$CW39)=0,"",SUMIF('Math Scores'!$F$6:$IC$6,BB$4,'Math Scores'!$F39:$IC39))</f>
        <v/>
      </c>
      <c r="BC38" s="143" t="str">
        <f>IF(COUNT('Math Scores'!$BZ39:$CW39)=0,"",SUMIF('Math Scores'!$F$6:$IC$6,BC$4,'Math Scores'!$F39:$IC39))</f>
        <v/>
      </c>
      <c r="BD38" s="143" t="str">
        <f>IF(COUNT('Math Scores'!$BZ39:$CW39)=0,"",SUMIF('Math Scores'!$F$6:$IC$6,BD$4,'Math Scores'!$F39:$IC39))</f>
        <v/>
      </c>
      <c r="BE38" s="143" t="str">
        <f>IF(COUNT('Math Scores'!$BZ39:$CW39)=0,"",SUMIF('Math Scores'!$F$6:$IC$6,BE$4,'Math Scores'!$F39:$IC39))</f>
        <v/>
      </c>
      <c r="BF38" s="143" t="str">
        <f>IF(COUNT('Math Scores'!$BZ39:$CW39)=0,"",SUMIF('Math Scores'!$F$6:$IC$6,BF$4,'Math Scores'!$F39:$IC39))</f>
        <v/>
      </c>
      <c r="BG38" s="143" t="str">
        <f>IF(COUNT('Math Scores'!$BZ39:$CW39)=0,"",SUMIF('Math Scores'!$F$6:$IC$6,BG$4,'Math Scores'!$F39:$IC39))</f>
        <v/>
      </c>
      <c r="BH38" s="143" t="str">
        <f>IF(COUNT('Math Scores'!$BZ39:$CW39)=0,"",SUMIF('Math Scores'!$F$6:$IC$6,BH$4,'Math Scores'!$F39:$IC39))</f>
        <v/>
      </c>
      <c r="BI38" s="143" t="str">
        <f>IF(COUNT('Math Scores'!$BZ39:$CW39)=0,"",SUMIF('Math Scores'!$F$6:$IC$6,BI$4,'Math Scores'!$F39:$IC39))</f>
        <v/>
      </c>
      <c r="BJ38" s="143" t="str">
        <f>IF(COUNT('Math Scores'!$BZ39:$CW39)=0,"",SUMIF('Math Scores'!$F$6:$IC$6,BJ$4,'Math Scores'!$F39:$IC39))</f>
        <v/>
      </c>
      <c r="BK38" s="143" t="str">
        <f>IF(COUNT('Math Scores'!$BZ39:$CW39)=0,"",SUMIF('Math Scores'!$F$6:$IC$6,BK$4,'Math Scores'!$F39:$IC39))</f>
        <v/>
      </c>
      <c r="BL38" s="143" t="str">
        <f>IF(COUNT('Math Scores'!$CX39:$DU39)=0,"",SUMIF('Math Scores'!$F$6:$IC$6,BL$4,'Math Scores'!$F39:$IC39))</f>
        <v/>
      </c>
      <c r="BM38" s="143" t="str">
        <f>IF(COUNT('Math Scores'!$CX39:$DU39)=0,"",SUMIF('Math Scores'!$F$6:$IC$6,BM$4,'Math Scores'!$F39:$IC39))</f>
        <v/>
      </c>
      <c r="BN38" s="143" t="str">
        <f>IF(COUNT('Math Scores'!$CX39:$DU39)=0,"",SUMIF('Math Scores'!$F$6:$IC$6,BN$4,'Math Scores'!$F39:$IC39))</f>
        <v/>
      </c>
      <c r="BO38" s="143" t="str">
        <f>IF(COUNT('Math Scores'!$CX39:$DU39)=0,"",SUMIF('Math Scores'!$F$6:$IC$6,BO$4,'Math Scores'!$F39:$IC39))</f>
        <v/>
      </c>
      <c r="BP38" s="143" t="str">
        <f>IF(COUNT('Math Scores'!$CX39:$DU39)=0,"",SUMIF('Math Scores'!$F$6:$IC$6,BP$4,'Math Scores'!$F39:$IC39))</f>
        <v/>
      </c>
      <c r="BQ38" s="143" t="str">
        <f>IF(COUNT('Math Scores'!$CX39:$DU39)=0,"",SUMIF('Math Scores'!$F$6:$IC$6,BQ$4,'Math Scores'!$F39:$IC39))</f>
        <v/>
      </c>
      <c r="BR38" s="143" t="str">
        <f>IF(COUNT('Math Scores'!$CX39:$DU39)=0,"",SUMIF('Math Scores'!$F$6:$IC$6,BR$4,'Math Scores'!$F39:$IC39))</f>
        <v/>
      </c>
      <c r="BS38" s="143" t="str">
        <f>IF(COUNT('Math Scores'!$CX39:$DU39)=0,"",SUMIF('Math Scores'!$F$6:$IC$6,BS$4,'Math Scores'!$F39:$IC39))</f>
        <v/>
      </c>
      <c r="BT38" s="143" t="str">
        <f>IF(COUNT('Math Scores'!$CX39:$DU39)=0,"",SUMIF('Math Scores'!$F$6:$IC$6,BT$4,'Math Scores'!$F39:$IC39))</f>
        <v/>
      </c>
      <c r="BU38" s="143" t="str">
        <f>IF(COUNT('Math Scores'!$CX39:$DU39)=0,"",SUMIF('Math Scores'!$F$6:$IC$6,BU$4,'Math Scores'!$F39:$IC39))</f>
        <v/>
      </c>
      <c r="BV38" s="143" t="str">
        <f>IF(COUNT('Math Scores'!$CX39:$DU39)=0,"",SUMIF('Math Scores'!$F$6:$IC$6,BV$4,'Math Scores'!$F39:$IC39))</f>
        <v/>
      </c>
      <c r="BW38" s="143" t="str">
        <f>IF(COUNT('Math Scores'!$CX39:$DU39)=0,"",SUMIF('Math Scores'!$F$6:$IC$6,BW$4,'Math Scores'!$F39:$IC39))</f>
        <v/>
      </c>
      <c r="BX38" s="143" t="str">
        <f>IF(COUNT('Math Scores'!$CX39:$DU39)=0,"",SUMIF('Math Scores'!$F$6:$IC$6,BX$4,'Math Scores'!$F39:$IC39))</f>
        <v/>
      </c>
      <c r="BY38" s="143" t="str">
        <f>IF(COUNT('Math Scores'!$CX39:$DU39)=0,"",SUMIF('Math Scores'!$F$6:$IC$6,BY$4,'Math Scores'!$F39:$IC39))</f>
        <v/>
      </c>
      <c r="BZ38" s="143" t="str">
        <f>IF(COUNT('Math Scores'!$CX39:$DU39)=0,"",SUMIF('Math Scores'!$F$6:$IC$6,BZ$4,'Math Scores'!$F39:$IC39))</f>
        <v/>
      </c>
      <c r="CA38" s="143" t="str">
        <f>IF(COUNT('Math Scores'!$CX39:$DU39)=0,"",SUMIF('Math Scores'!$F$6:$IC$6,CA$4,'Math Scores'!$F39:$IC39))</f>
        <v/>
      </c>
      <c r="CB38" s="143" t="str">
        <f>IF(COUNT('Math Scores'!$CX39:$DU39)=0,"",SUMIF('Math Scores'!$F$6:$IC$6,CB$4,'Math Scores'!$F39:$IC39))</f>
        <v/>
      </c>
      <c r="CC38" s="143" t="str">
        <f>IF(COUNT('Math Scores'!$CX39:$DU39)=0,"",SUMIF('Math Scores'!$F$6:$IC$6,CC$4,'Math Scores'!$F39:$IC39))</f>
        <v/>
      </c>
      <c r="CD38" s="143" t="str">
        <f>IF(COUNT('Math Scores'!$DV39:$EU39)=0,"",SUMIF('Math Scores'!$F$6:$IC$6,CD$4,'Math Scores'!$F39:$IC39))</f>
        <v/>
      </c>
      <c r="CE38" s="143" t="str">
        <f>IF(COUNT('Math Scores'!$DV39:$EU39)=0,"",SUMIF('Math Scores'!$F$6:$IC$6,CE$4,'Math Scores'!$F39:$IC39))</f>
        <v/>
      </c>
      <c r="CF38" s="143" t="str">
        <f>IF(COUNT('Math Scores'!$DV39:$EU39)=0,"",SUMIF('Math Scores'!$F$6:$IC$6,CF$4,'Math Scores'!$F39:$IC39))</f>
        <v/>
      </c>
      <c r="CG38" s="143" t="str">
        <f>IF(COUNT('Math Scores'!$DV39:$EU39)=0,"",SUMIF('Math Scores'!$F$6:$IC$6,CG$4,'Math Scores'!$F39:$IC39))</f>
        <v/>
      </c>
      <c r="CH38" s="143" t="str">
        <f>IF(COUNT('Math Scores'!$DV39:$EU39)=0,"",SUMIF('Math Scores'!$F$6:$IC$6,CH$4,'Math Scores'!$F39:$IC39))</f>
        <v/>
      </c>
      <c r="CI38" s="143" t="str">
        <f>IF(COUNT('Math Scores'!$DV39:$EU39)=0,"",SUMIF('Math Scores'!$F$6:$IC$6,CI$4,'Math Scores'!$F39:$IC39))</f>
        <v/>
      </c>
      <c r="CJ38" s="143" t="str">
        <f>IF(COUNT('Math Scores'!$DV39:$EU39)=0,"",SUMIF('Math Scores'!$F$6:$IC$6,CJ$4,'Math Scores'!$F39:$IC39))</f>
        <v/>
      </c>
      <c r="CK38" s="143" t="str">
        <f>IF(COUNT('Math Scores'!$DV39:$EU39)=0,"",SUMIF('Math Scores'!$F$6:$IC$6,CK$4,'Math Scores'!$F39:$IC39))</f>
        <v/>
      </c>
      <c r="CL38" s="143" t="str">
        <f>IF(COUNT('Math Scores'!$DV39:$EU39)=0,"",SUMIF('Math Scores'!$F$6:$IC$6,CL$4,'Math Scores'!$F39:$IC39))</f>
        <v/>
      </c>
      <c r="CM38" s="143" t="str">
        <f>IF(COUNT('Math Scores'!$DV39:$EU39)=0,"",SUMIF('Math Scores'!$F$6:$IC$6,CM$4,'Math Scores'!$F39:$IC39))</f>
        <v/>
      </c>
      <c r="CN38" s="143" t="str">
        <f>IF(COUNT('Math Scores'!$DV39:$EU39)=0,"",SUMIF('Math Scores'!$F$6:$IC$6,CN$4,'Math Scores'!$F39:$IC39))</f>
        <v/>
      </c>
      <c r="CO38" s="143" t="str">
        <f>IF(COUNT('Math Scores'!$DV39:$EU39)=0,"",SUMIF('Math Scores'!$F$6:$IC$6,CO$4,'Math Scores'!$F39:$IC39))</f>
        <v/>
      </c>
      <c r="CP38" s="143" t="str">
        <f>IF(COUNT('Math Scores'!$DV39:$EU39)=0,"",SUMIF('Math Scores'!$F$6:$IC$6,CP$4,'Math Scores'!$F39:$IC39))</f>
        <v/>
      </c>
      <c r="CQ38" s="143" t="str">
        <f>IF(COUNT('Math Scores'!$DV39:$EU39)=0,"",SUMIF('Math Scores'!$F$6:$IC$6,CQ$4,'Math Scores'!$F39:$IC39))</f>
        <v/>
      </c>
      <c r="CR38" s="143" t="str">
        <f>IF(COUNT('Math Scores'!$DV39:$EU39)=0,"",SUMIF('Math Scores'!$F$6:$IC$6,CR$4,'Math Scores'!$F39:$IC39))</f>
        <v/>
      </c>
      <c r="CS38" s="143" t="str">
        <f>IF(COUNT('Math Scores'!$DV39:$EU39)=0,"",SUMIF('Math Scores'!$F$6:$IC$6,CS$4,'Math Scores'!$F39:$IC39))</f>
        <v/>
      </c>
      <c r="CT38" s="143" t="str">
        <f>IF(COUNT('Math Scores'!$EV39:$FW39)=0,"",SUMIF('Math Scores'!$F$6:$IC$6,CT$4,'Math Scores'!$F39:$IC39))</f>
        <v/>
      </c>
      <c r="CU38" s="143" t="str">
        <f>IF(COUNT('Math Scores'!$EV39:$FW39)=0,"",SUMIF('Math Scores'!$F$6:$IC$6,CU$4,'Math Scores'!$F39:$IC39))</f>
        <v/>
      </c>
      <c r="CV38" s="143" t="str">
        <f>IF(COUNT('Math Scores'!$EV39:$FW39)=0,"",SUMIF('Math Scores'!$F$6:$IC$6,CV$4,'Math Scores'!$F39:$IC39))</f>
        <v/>
      </c>
      <c r="CW38" s="143" t="str">
        <f>IF(COUNT('Math Scores'!$EV39:$FW39)=0,"",SUMIF('Math Scores'!$F$6:$IC$6,CW$4,'Math Scores'!$F39:$IC39))</f>
        <v/>
      </c>
      <c r="CX38" s="143" t="str">
        <f>IF(COUNT('Math Scores'!$EV39:$FW39)=0,"",SUMIF('Math Scores'!$F$6:$IC$6,CX$4,'Math Scores'!$F39:$IC39))</f>
        <v/>
      </c>
      <c r="CY38" s="143" t="str">
        <f>IF(COUNT('Math Scores'!$EV39:$FW39)=0,"",SUMIF('Math Scores'!$F$6:$IC$6,CY$4,'Math Scores'!$F39:$IC39))</f>
        <v/>
      </c>
      <c r="CZ38" s="143" t="str">
        <f>IF(COUNT('Math Scores'!$EV39:$FW39)=0,"",SUMIF('Math Scores'!$F$6:$IC$6,CZ$4,'Math Scores'!$F39:$IC39))</f>
        <v/>
      </c>
      <c r="DA38" s="143" t="str">
        <f>IF(COUNT('Math Scores'!$EV39:$FW39)=0,"",SUMIF('Math Scores'!$F$6:$IC$6,DA$4,'Math Scores'!$F39:$IC39))</f>
        <v/>
      </c>
      <c r="DB38" s="143" t="str">
        <f>IF(COUNT('Math Scores'!$EV39:$FW39)=0,"",SUMIF('Math Scores'!$F$6:$IC$6,DB$4,'Math Scores'!$F39:$IC39))</f>
        <v/>
      </c>
      <c r="DC38" s="143" t="str">
        <f>IF(COUNT('Math Scores'!$EV39:$FW39)=0,"",SUMIF('Math Scores'!$F$6:$IC$6,DC$4,'Math Scores'!$F39:$IC39))</f>
        <v/>
      </c>
      <c r="DD38" s="143" t="str">
        <f>IF(COUNT('Math Scores'!$EV39:$FW39)=0,"",SUMIF('Math Scores'!$F$6:$IC$6,DD$4,'Math Scores'!$F39:$IC39))</f>
        <v/>
      </c>
      <c r="DE38" s="143" t="str">
        <f>IF(COUNT('Math Scores'!$EV39:$FW39)=0,"",SUMIF('Math Scores'!$F$6:$IC$6,DE$4,'Math Scores'!$F39:$IC39))</f>
        <v/>
      </c>
      <c r="DF38" s="143" t="str">
        <f>IF(COUNT('Math Scores'!$EV39:$FW39)=0,"",SUMIF('Math Scores'!$F$6:$IC$6,DF$4,'Math Scores'!$F39:$IC39))</f>
        <v/>
      </c>
      <c r="DG38" s="143" t="str">
        <f>IF(COUNT('Math Scores'!$EV39:$FW39)=0,"",SUMIF('Math Scores'!$F$6:$IC$6,DG$4,'Math Scores'!$F39:$IC39))</f>
        <v/>
      </c>
    </row>
    <row r="39" spans="1:111" x14ac:dyDescent="0.2">
      <c r="A39" s="35">
        <v>32</v>
      </c>
      <c r="B39" s="8" t="str">
        <f>'Math Scores'!B40</f>
        <v>Abhishek</v>
      </c>
      <c r="C39" s="127" t="str">
        <f>IF(COUNT('Math Scores'!F40:HI40)=0, "", (SUMIF('Math Scores'!$F$5:$HI$5,"Yes",'Math Scores'!F40:HI40)/SUMIF('Math Scores'!$F$5:$HI$5,"Yes",'Math Scores'!$F$2:$HI$2)))</f>
        <v/>
      </c>
      <c r="D39" s="36" t="str">
        <f>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v/>
      </c>
      <c r="E39" s="78" t="str">
        <f t="shared" si="12"/>
        <v/>
      </c>
      <c r="F39" s="36" t="e">
        <f t="shared" si="11"/>
        <v>#VALUE!</v>
      </c>
      <c r="G39" s="87" t="e">
        <f>IF(OR(B39="",'Cover Sheet'!$AC$6=""),"",IF(('Cover Sheet'!$AC$6="2nd"),(VLOOKUP(ROUND((D39*100),0),Goals!$E$4:$H$104,2,TRUE)/100),IF(('Cover Sheet'!$AC$6="3rd"),(VLOOKUP(ROUND((D39*100),0),Goals!$E$4:$H$104,3,TRUE)/100),VLOOKUP(ROUND((D39*100),0),Goals!$E$4:$H$104,4,TRUE)/100)))</f>
        <v>#VALUE!</v>
      </c>
      <c r="H39" s="143" t="str">
        <f>IF(COUNT('Math Scores'!$F40:$AC40)=0,"",SUMIF('Math Scores'!$F$6:$IC$6,H$4,'Math Scores'!$F40:$IC40))</f>
        <v/>
      </c>
      <c r="I39" s="143" t="str">
        <f>IF(COUNT('Math Scores'!$F40:$AC40)=0,"",SUMIF('Math Scores'!$F$6:$IC$6,I$4,'Math Scores'!$F40:$IC40))</f>
        <v/>
      </c>
      <c r="J39" s="143" t="str">
        <f>IF(COUNT('Math Scores'!$F40:$AC40)=0,"",SUMIF('Math Scores'!$F$6:$IC$6,J$4,'Math Scores'!$F40:$IC40))</f>
        <v/>
      </c>
      <c r="K39" s="143" t="str">
        <f>IF(COUNT('Math Scores'!$F40:$AC40)=0,"",SUMIF('Math Scores'!$F$6:$IC$6,K$4,'Math Scores'!$F40:$IC40))</f>
        <v/>
      </c>
      <c r="L39" s="143" t="str">
        <f>IF(COUNT('Math Scores'!$F40:$AC40)=0,"",SUMIF('Math Scores'!$F$6:$IC$6,L$4,'Math Scores'!$F40:$IC40))</f>
        <v/>
      </c>
      <c r="M39" s="143" t="str">
        <f>IF(COUNT('Math Scores'!$F40:$AC40)=0,"",SUMIF('Math Scores'!$F$6:$IC$6,M$4,'Math Scores'!$F40:$IC40))</f>
        <v/>
      </c>
      <c r="N39" s="143" t="str">
        <f>IF(COUNT('Math Scores'!$F40:$AC40)=0,"",SUMIF('Math Scores'!$F$6:$IC$6,N$4,'Math Scores'!$F40:$IC40))</f>
        <v/>
      </c>
      <c r="O39" s="143" t="str">
        <f>IF(COUNT('Math Scores'!$F40:$AC40)=0,"",SUMIF('Math Scores'!$F$6:$IC$6,O$4,'Math Scores'!$F40:$IC40))</f>
        <v/>
      </c>
      <c r="P39" s="143" t="str">
        <f>IF(COUNT('Math Scores'!$F40:$AC40)=0,"",SUMIF('Math Scores'!$F$6:$IC$6,P$4,'Math Scores'!$F40:$IC40))</f>
        <v/>
      </c>
      <c r="Q39" s="143" t="str">
        <f>IF(COUNT('Math Scores'!$F40:$AC40)=0,"",SUMIF('Math Scores'!$F$6:$IC$6,Q$4,'Math Scores'!$F40:$IC40))</f>
        <v/>
      </c>
      <c r="R39" s="143" t="str">
        <f>IF(COUNT('Math Scores'!$F40:$AC40)=0,"",SUMIF('Math Scores'!$F$6:$IC$6,R$4,'Math Scores'!$F40:$IC40))</f>
        <v/>
      </c>
      <c r="S39" s="143"/>
      <c r="T39" s="143"/>
      <c r="U39" s="143"/>
      <c r="V39" s="143"/>
      <c r="W39" s="143"/>
      <c r="X39" s="143" t="str">
        <f>IF(COUNT('Math Scores'!$AD40:$AZ40)=0,"",SUMIF('Math Scores'!$F$6:$IC$6,X$4,'Math Scores'!$F40:$IC40))</f>
        <v/>
      </c>
      <c r="Y39" s="143" t="str">
        <f>IF(COUNT('Math Scores'!$AD40:$AZ40)=0,"",SUMIF('Math Scores'!$F$6:$IC$6,Y$4,'Math Scores'!$F40:$IC40))</f>
        <v/>
      </c>
      <c r="Z39" s="143" t="str">
        <f>IF(COUNT('Math Scores'!$AD40:$AZ40)=0,"",SUMIF('Math Scores'!$F$6:$IC$6,Z$4,'Math Scores'!$F40:$IC40))</f>
        <v/>
      </c>
      <c r="AA39" s="143" t="str">
        <f>IF(COUNT('Math Scores'!$AD40:$AZ40)=0,"",SUMIF('Math Scores'!$F$6:$IC$6,AA$4,'Math Scores'!$F40:$IC40))</f>
        <v/>
      </c>
      <c r="AB39" s="143" t="str">
        <f>IF(COUNT('Math Scores'!$AD40:$AZ40)=0,"",SUMIF('Math Scores'!$F$6:$IC$6,AB$4,'Math Scores'!$F40:$IC40))</f>
        <v/>
      </c>
      <c r="AC39" s="143" t="str">
        <f>IF(COUNT('Math Scores'!$AD40:$AZ40)=0,"",SUMIF('Math Scores'!$F$6:$IC$6,AC$4,'Math Scores'!$F40:$IC40))</f>
        <v/>
      </c>
      <c r="AD39" s="143" t="str">
        <f>IF(COUNT('Math Scores'!$AD40:$AZ40)=0,"",SUMIF('Math Scores'!$F$6:$IC$6,AD$4,'Math Scores'!$F40:$IC40))</f>
        <v/>
      </c>
      <c r="AE39" s="143" t="str">
        <f>IF(COUNT('Math Scores'!$AD40:$AZ40)=0,"",SUMIF('Math Scores'!$F$6:$IC$6,AE$4,'Math Scores'!$F40:$IC40))</f>
        <v/>
      </c>
      <c r="AF39" s="143" t="str">
        <f>IF(COUNT('Math Scores'!$AD40:$AZ40)=0,"",SUMIF('Math Scores'!$F$6:$IC$6,AF$4,'Math Scores'!$F40:$IC40))</f>
        <v/>
      </c>
      <c r="AG39" s="143" t="str">
        <f>IF(COUNT('Math Scores'!$AD40:$AZ40)=0,"",SUMIF('Math Scores'!$F$6:$IC$6,AG$4,'Math Scores'!$F40:$IC40))</f>
        <v/>
      </c>
      <c r="AH39" s="143" t="str">
        <f>IF(COUNT('Math Scores'!$AD40:$AZ40)=0,"",SUMIF('Math Scores'!$F$6:$IC$6,AH$4,'Math Scores'!$F40:$IC40))</f>
        <v/>
      </c>
      <c r="AI39" s="143" t="str">
        <f>IF(COUNT('Math Scores'!$AD40:$AZ40)=0,"",SUMIF('Math Scores'!$F$6:$IC$6,AI$4,'Math Scores'!$F40:$IC40))</f>
        <v/>
      </c>
      <c r="AJ39" s="143" t="str">
        <f>IF(COUNT('Math Scores'!$BA40:$BY40)=0,"",SUMIF('Math Scores'!$F$6:$IC$6,AJ$4,'Math Scores'!$F40:$IC40))</f>
        <v/>
      </c>
      <c r="AK39" s="143" t="str">
        <f>IF(COUNT('Math Scores'!$BA40:$BY40)=0,"",SUMIF('Math Scores'!$F$6:$IC$6,AK$4,'Math Scores'!$F40:$IC40))</f>
        <v/>
      </c>
      <c r="AL39" s="143" t="str">
        <f>IF(COUNT('Math Scores'!$BA40:$BY40)=0,"",SUMIF('Math Scores'!$F$6:$IC$6,AL$4,'Math Scores'!$F40:$IC40))</f>
        <v/>
      </c>
      <c r="AM39" s="143" t="str">
        <f>IF(COUNT('Math Scores'!$BA40:$BY40)=0,"",SUMIF('Math Scores'!$F$6:$IC$6,AM$4,'Math Scores'!$F40:$IC40))</f>
        <v/>
      </c>
      <c r="AN39" s="143" t="str">
        <f>IF(COUNT('Math Scores'!$BA40:$BY40)=0,"",SUMIF('Math Scores'!$F$6:$IC$6,AN$4,'Math Scores'!$F40:$IC40))</f>
        <v/>
      </c>
      <c r="AO39" s="143" t="str">
        <f>IF(COUNT('Math Scores'!$BA40:$BY40)=0,"",SUMIF('Math Scores'!$F$6:$IC$6,AO$4,'Math Scores'!$F40:$IC40))</f>
        <v/>
      </c>
      <c r="AP39" s="143" t="str">
        <f>IF(COUNT('Math Scores'!$BA40:$BY40)=0,"",SUMIF('Math Scores'!$F$6:$IC$6,AP$4,'Math Scores'!$F40:$IC40))</f>
        <v/>
      </c>
      <c r="AQ39" s="143" t="str">
        <f>IF(COUNT('Math Scores'!$BA40:$BY40)=0,"",SUMIF('Math Scores'!$F$6:$IC$6,AQ$4,'Math Scores'!$F40:$IC40))</f>
        <v/>
      </c>
      <c r="AR39" s="143" t="str">
        <f>IF(COUNT('Math Scores'!$BA40:$BY40)=0,"",SUMIF('Math Scores'!$F$6:$IC$6,AR$4,'Math Scores'!$F40:$IC40))</f>
        <v/>
      </c>
      <c r="AS39" s="143" t="str">
        <f>IF(COUNT('Math Scores'!$BA40:$BY40)=0,"",SUMIF('Math Scores'!$F$6:$IC$6,AS$4,'Math Scores'!$F40:$IC40))</f>
        <v/>
      </c>
      <c r="AT39" s="143" t="str">
        <f>IF(COUNT('Math Scores'!$BA40:$BY40)=0,"",SUMIF('Math Scores'!$F$6:$IC$6,AT$4,'Math Scores'!$F40:$IC40))</f>
        <v/>
      </c>
      <c r="AU39" s="143" t="str">
        <f>IF(COUNT('Math Scores'!$BA40:$BY40)=0,"",SUMIF('Math Scores'!$F$6:$IC$6,AU$4,'Math Scores'!$F40:$IC40))</f>
        <v/>
      </c>
      <c r="AV39" s="143" t="str">
        <f>IF(COUNT('Math Scores'!$BA40:$BY40)=0,"",SUMIF('Math Scores'!$F$6:$IC$6,AV$4,'Math Scores'!$F40:$IC40))</f>
        <v/>
      </c>
      <c r="AW39" s="143" t="str">
        <f>IF(COUNT('Math Scores'!$BA40:$BY40)=0,"",SUMIF('Math Scores'!$F$6:$IC$6,AW$4,'Math Scores'!$F40:$IC40))</f>
        <v/>
      </c>
      <c r="AX39" s="143" t="str">
        <f>IF(COUNT('Math Scores'!$BZ40:$CW40)=0,"",SUMIF('Math Scores'!$F$6:$IC$6,AX$4,'Math Scores'!$F40:$IC40))</f>
        <v/>
      </c>
      <c r="AY39" s="143" t="str">
        <f>IF(COUNT('Math Scores'!$BZ40:$CW40)=0,"",SUMIF('Math Scores'!$F$6:$IC$6,AY$4,'Math Scores'!$F40:$IC40))</f>
        <v/>
      </c>
      <c r="AZ39" s="143" t="str">
        <f>IF(COUNT('Math Scores'!$BZ40:$CW40)=0,"",SUMIF('Math Scores'!$F$6:$IC$6,AZ$4,'Math Scores'!$F40:$IC40))</f>
        <v/>
      </c>
      <c r="BA39" s="143" t="str">
        <f>IF(COUNT('Math Scores'!$BZ40:$CW40)=0,"",SUMIF('Math Scores'!$F$6:$IC$6,BA$4,'Math Scores'!$F40:$IC40))</f>
        <v/>
      </c>
      <c r="BB39" s="143" t="str">
        <f>IF(COUNT('Math Scores'!$BZ40:$CW40)=0,"",SUMIF('Math Scores'!$F$6:$IC$6,BB$4,'Math Scores'!$F40:$IC40))</f>
        <v/>
      </c>
      <c r="BC39" s="143" t="str">
        <f>IF(COUNT('Math Scores'!$BZ40:$CW40)=0,"",SUMIF('Math Scores'!$F$6:$IC$6,BC$4,'Math Scores'!$F40:$IC40))</f>
        <v/>
      </c>
      <c r="BD39" s="143" t="str">
        <f>IF(COUNT('Math Scores'!$BZ40:$CW40)=0,"",SUMIF('Math Scores'!$F$6:$IC$6,BD$4,'Math Scores'!$F40:$IC40))</f>
        <v/>
      </c>
      <c r="BE39" s="143" t="str">
        <f>IF(COUNT('Math Scores'!$BZ40:$CW40)=0,"",SUMIF('Math Scores'!$F$6:$IC$6,BE$4,'Math Scores'!$F40:$IC40))</f>
        <v/>
      </c>
      <c r="BF39" s="143" t="str">
        <f>IF(COUNT('Math Scores'!$BZ40:$CW40)=0,"",SUMIF('Math Scores'!$F$6:$IC$6,BF$4,'Math Scores'!$F40:$IC40))</f>
        <v/>
      </c>
      <c r="BG39" s="143" t="str">
        <f>IF(COUNT('Math Scores'!$BZ40:$CW40)=0,"",SUMIF('Math Scores'!$F$6:$IC$6,BG$4,'Math Scores'!$F40:$IC40))</f>
        <v/>
      </c>
      <c r="BH39" s="143" t="str">
        <f>IF(COUNT('Math Scores'!$BZ40:$CW40)=0,"",SUMIF('Math Scores'!$F$6:$IC$6,BH$4,'Math Scores'!$F40:$IC40))</f>
        <v/>
      </c>
      <c r="BI39" s="143" t="str">
        <f>IF(COUNT('Math Scores'!$BZ40:$CW40)=0,"",SUMIF('Math Scores'!$F$6:$IC$6,BI$4,'Math Scores'!$F40:$IC40))</f>
        <v/>
      </c>
      <c r="BJ39" s="143" t="str">
        <f>IF(COUNT('Math Scores'!$BZ40:$CW40)=0,"",SUMIF('Math Scores'!$F$6:$IC$6,BJ$4,'Math Scores'!$F40:$IC40))</f>
        <v/>
      </c>
      <c r="BK39" s="143" t="str">
        <f>IF(COUNT('Math Scores'!$BZ40:$CW40)=0,"",SUMIF('Math Scores'!$F$6:$IC$6,BK$4,'Math Scores'!$F40:$IC40))</f>
        <v/>
      </c>
      <c r="BL39" s="143" t="str">
        <f>IF(COUNT('Math Scores'!$CX40:$DU40)=0,"",SUMIF('Math Scores'!$F$6:$IC$6,BL$4,'Math Scores'!$F40:$IC40))</f>
        <v/>
      </c>
      <c r="BM39" s="143" t="str">
        <f>IF(COUNT('Math Scores'!$CX40:$DU40)=0,"",SUMIF('Math Scores'!$F$6:$IC$6,BM$4,'Math Scores'!$F40:$IC40))</f>
        <v/>
      </c>
      <c r="BN39" s="143" t="str">
        <f>IF(COUNT('Math Scores'!$CX40:$DU40)=0,"",SUMIF('Math Scores'!$F$6:$IC$6,BN$4,'Math Scores'!$F40:$IC40))</f>
        <v/>
      </c>
      <c r="BO39" s="143" t="str">
        <f>IF(COUNT('Math Scores'!$CX40:$DU40)=0,"",SUMIF('Math Scores'!$F$6:$IC$6,BO$4,'Math Scores'!$F40:$IC40))</f>
        <v/>
      </c>
      <c r="BP39" s="143" t="str">
        <f>IF(COUNT('Math Scores'!$CX40:$DU40)=0,"",SUMIF('Math Scores'!$F$6:$IC$6,BP$4,'Math Scores'!$F40:$IC40))</f>
        <v/>
      </c>
      <c r="BQ39" s="143" t="str">
        <f>IF(COUNT('Math Scores'!$CX40:$DU40)=0,"",SUMIF('Math Scores'!$F$6:$IC$6,BQ$4,'Math Scores'!$F40:$IC40))</f>
        <v/>
      </c>
      <c r="BR39" s="143" t="str">
        <f>IF(COUNT('Math Scores'!$CX40:$DU40)=0,"",SUMIF('Math Scores'!$F$6:$IC$6,BR$4,'Math Scores'!$F40:$IC40))</f>
        <v/>
      </c>
      <c r="BS39" s="143" t="str">
        <f>IF(COUNT('Math Scores'!$CX40:$DU40)=0,"",SUMIF('Math Scores'!$F$6:$IC$6,BS$4,'Math Scores'!$F40:$IC40))</f>
        <v/>
      </c>
      <c r="BT39" s="143" t="str">
        <f>IF(COUNT('Math Scores'!$CX40:$DU40)=0,"",SUMIF('Math Scores'!$F$6:$IC$6,BT$4,'Math Scores'!$F40:$IC40))</f>
        <v/>
      </c>
      <c r="BU39" s="143" t="str">
        <f>IF(COUNT('Math Scores'!$CX40:$DU40)=0,"",SUMIF('Math Scores'!$F$6:$IC$6,BU$4,'Math Scores'!$F40:$IC40))</f>
        <v/>
      </c>
      <c r="BV39" s="143" t="str">
        <f>IF(COUNT('Math Scores'!$CX40:$DU40)=0,"",SUMIF('Math Scores'!$F$6:$IC$6,BV$4,'Math Scores'!$F40:$IC40))</f>
        <v/>
      </c>
      <c r="BW39" s="143" t="str">
        <f>IF(COUNT('Math Scores'!$CX40:$DU40)=0,"",SUMIF('Math Scores'!$F$6:$IC$6,BW$4,'Math Scores'!$F40:$IC40))</f>
        <v/>
      </c>
      <c r="BX39" s="143" t="str">
        <f>IF(COUNT('Math Scores'!$CX40:$DU40)=0,"",SUMIF('Math Scores'!$F$6:$IC$6,BX$4,'Math Scores'!$F40:$IC40))</f>
        <v/>
      </c>
      <c r="BY39" s="143" t="str">
        <f>IF(COUNT('Math Scores'!$CX40:$DU40)=0,"",SUMIF('Math Scores'!$F$6:$IC$6,BY$4,'Math Scores'!$F40:$IC40))</f>
        <v/>
      </c>
      <c r="BZ39" s="143" t="str">
        <f>IF(COUNT('Math Scores'!$CX40:$DU40)=0,"",SUMIF('Math Scores'!$F$6:$IC$6,BZ$4,'Math Scores'!$F40:$IC40))</f>
        <v/>
      </c>
      <c r="CA39" s="143" t="str">
        <f>IF(COUNT('Math Scores'!$CX40:$DU40)=0,"",SUMIF('Math Scores'!$F$6:$IC$6,CA$4,'Math Scores'!$F40:$IC40))</f>
        <v/>
      </c>
      <c r="CB39" s="143" t="str">
        <f>IF(COUNT('Math Scores'!$CX40:$DU40)=0,"",SUMIF('Math Scores'!$F$6:$IC$6,CB$4,'Math Scores'!$F40:$IC40))</f>
        <v/>
      </c>
      <c r="CC39" s="143" t="str">
        <f>IF(COUNT('Math Scores'!$CX40:$DU40)=0,"",SUMIF('Math Scores'!$F$6:$IC$6,CC$4,'Math Scores'!$F40:$IC40))</f>
        <v/>
      </c>
      <c r="CD39" s="143" t="str">
        <f>IF(COUNT('Math Scores'!$DV40:$EU40)=0,"",SUMIF('Math Scores'!$F$6:$IC$6,CD$4,'Math Scores'!$F40:$IC40))</f>
        <v/>
      </c>
      <c r="CE39" s="143" t="str">
        <f>IF(COUNT('Math Scores'!$DV40:$EU40)=0,"",SUMIF('Math Scores'!$F$6:$IC$6,CE$4,'Math Scores'!$F40:$IC40))</f>
        <v/>
      </c>
      <c r="CF39" s="143" t="str">
        <f>IF(COUNT('Math Scores'!$DV40:$EU40)=0,"",SUMIF('Math Scores'!$F$6:$IC$6,CF$4,'Math Scores'!$F40:$IC40))</f>
        <v/>
      </c>
      <c r="CG39" s="143" t="str">
        <f>IF(COUNT('Math Scores'!$DV40:$EU40)=0,"",SUMIF('Math Scores'!$F$6:$IC$6,CG$4,'Math Scores'!$F40:$IC40))</f>
        <v/>
      </c>
      <c r="CH39" s="143" t="str">
        <f>IF(COUNT('Math Scores'!$DV40:$EU40)=0,"",SUMIF('Math Scores'!$F$6:$IC$6,CH$4,'Math Scores'!$F40:$IC40))</f>
        <v/>
      </c>
      <c r="CI39" s="143" t="str">
        <f>IF(COUNT('Math Scores'!$DV40:$EU40)=0,"",SUMIF('Math Scores'!$F$6:$IC$6,CI$4,'Math Scores'!$F40:$IC40))</f>
        <v/>
      </c>
      <c r="CJ39" s="143" t="str">
        <f>IF(COUNT('Math Scores'!$DV40:$EU40)=0,"",SUMIF('Math Scores'!$F$6:$IC$6,CJ$4,'Math Scores'!$F40:$IC40))</f>
        <v/>
      </c>
      <c r="CK39" s="143" t="str">
        <f>IF(COUNT('Math Scores'!$DV40:$EU40)=0,"",SUMIF('Math Scores'!$F$6:$IC$6,CK$4,'Math Scores'!$F40:$IC40))</f>
        <v/>
      </c>
      <c r="CL39" s="143" t="str">
        <f>IF(COUNT('Math Scores'!$DV40:$EU40)=0,"",SUMIF('Math Scores'!$F$6:$IC$6,CL$4,'Math Scores'!$F40:$IC40))</f>
        <v/>
      </c>
      <c r="CM39" s="143" t="str">
        <f>IF(COUNT('Math Scores'!$DV40:$EU40)=0,"",SUMIF('Math Scores'!$F$6:$IC$6,CM$4,'Math Scores'!$F40:$IC40))</f>
        <v/>
      </c>
      <c r="CN39" s="143" t="str">
        <f>IF(COUNT('Math Scores'!$DV40:$EU40)=0,"",SUMIF('Math Scores'!$F$6:$IC$6,CN$4,'Math Scores'!$F40:$IC40))</f>
        <v/>
      </c>
      <c r="CO39" s="143" t="str">
        <f>IF(COUNT('Math Scores'!$DV40:$EU40)=0,"",SUMIF('Math Scores'!$F$6:$IC$6,CO$4,'Math Scores'!$F40:$IC40))</f>
        <v/>
      </c>
      <c r="CP39" s="143" t="str">
        <f>IF(COUNT('Math Scores'!$DV40:$EU40)=0,"",SUMIF('Math Scores'!$F$6:$IC$6,CP$4,'Math Scores'!$F40:$IC40))</f>
        <v/>
      </c>
      <c r="CQ39" s="143" t="str">
        <f>IF(COUNT('Math Scores'!$DV40:$EU40)=0,"",SUMIF('Math Scores'!$F$6:$IC$6,CQ$4,'Math Scores'!$F40:$IC40))</f>
        <v/>
      </c>
      <c r="CR39" s="143" t="str">
        <f>IF(COUNT('Math Scores'!$DV40:$EU40)=0,"",SUMIF('Math Scores'!$F$6:$IC$6,CR$4,'Math Scores'!$F40:$IC40))</f>
        <v/>
      </c>
      <c r="CS39" s="143" t="str">
        <f>IF(COUNT('Math Scores'!$DV40:$EU40)=0,"",SUMIF('Math Scores'!$F$6:$IC$6,CS$4,'Math Scores'!$F40:$IC40))</f>
        <v/>
      </c>
      <c r="CT39" s="143" t="str">
        <f>IF(COUNT('Math Scores'!$EV40:$FW40)=0,"",SUMIF('Math Scores'!$F$6:$IC$6,CT$4,'Math Scores'!$F40:$IC40))</f>
        <v/>
      </c>
      <c r="CU39" s="143" t="str">
        <f>IF(COUNT('Math Scores'!$EV40:$FW40)=0,"",SUMIF('Math Scores'!$F$6:$IC$6,CU$4,'Math Scores'!$F40:$IC40))</f>
        <v/>
      </c>
      <c r="CV39" s="143" t="str">
        <f>IF(COUNT('Math Scores'!$EV40:$FW40)=0,"",SUMIF('Math Scores'!$F$6:$IC$6,CV$4,'Math Scores'!$F40:$IC40))</f>
        <v/>
      </c>
      <c r="CW39" s="143" t="str">
        <f>IF(COUNT('Math Scores'!$EV40:$FW40)=0,"",SUMIF('Math Scores'!$F$6:$IC$6,CW$4,'Math Scores'!$F40:$IC40))</f>
        <v/>
      </c>
      <c r="CX39" s="143" t="str">
        <f>IF(COUNT('Math Scores'!$EV40:$FW40)=0,"",SUMIF('Math Scores'!$F$6:$IC$6,CX$4,'Math Scores'!$F40:$IC40))</f>
        <v/>
      </c>
      <c r="CY39" s="143" t="str">
        <f>IF(COUNT('Math Scores'!$EV40:$FW40)=0,"",SUMIF('Math Scores'!$F$6:$IC$6,CY$4,'Math Scores'!$F40:$IC40))</f>
        <v/>
      </c>
      <c r="CZ39" s="143" t="str">
        <f>IF(COUNT('Math Scores'!$EV40:$FW40)=0,"",SUMIF('Math Scores'!$F$6:$IC$6,CZ$4,'Math Scores'!$F40:$IC40))</f>
        <v/>
      </c>
      <c r="DA39" s="143" t="str">
        <f>IF(COUNT('Math Scores'!$EV40:$FW40)=0,"",SUMIF('Math Scores'!$F$6:$IC$6,DA$4,'Math Scores'!$F40:$IC40))</f>
        <v/>
      </c>
      <c r="DB39" s="143" t="str">
        <f>IF(COUNT('Math Scores'!$EV40:$FW40)=0,"",SUMIF('Math Scores'!$F$6:$IC$6,DB$4,'Math Scores'!$F40:$IC40))</f>
        <v/>
      </c>
      <c r="DC39" s="143" t="str">
        <f>IF(COUNT('Math Scores'!$EV40:$FW40)=0,"",SUMIF('Math Scores'!$F$6:$IC$6,DC$4,'Math Scores'!$F40:$IC40))</f>
        <v/>
      </c>
      <c r="DD39" s="143" t="str">
        <f>IF(COUNT('Math Scores'!$EV40:$FW40)=0,"",SUMIF('Math Scores'!$F$6:$IC$6,DD$4,'Math Scores'!$F40:$IC40))</f>
        <v/>
      </c>
      <c r="DE39" s="143" t="str">
        <f>IF(COUNT('Math Scores'!$EV40:$FW40)=0,"",SUMIF('Math Scores'!$F$6:$IC$6,DE$4,'Math Scores'!$F40:$IC40))</f>
        <v/>
      </c>
      <c r="DF39" s="143" t="str">
        <f>IF(COUNT('Math Scores'!$EV40:$FW40)=0,"",SUMIF('Math Scores'!$F$6:$IC$6,DF$4,'Math Scores'!$F40:$IC40))</f>
        <v/>
      </c>
      <c r="DG39" s="143" t="str">
        <f>IF(COUNT('Math Scores'!$EV40:$FW40)=0,"",SUMIF('Math Scores'!$F$6:$IC$6,DG$4,'Math Scores'!$F40:$IC40))</f>
        <v/>
      </c>
    </row>
    <row r="40" spans="1:111" x14ac:dyDescent="0.2">
      <c r="A40" s="35">
        <v>33</v>
      </c>
      <c r="B40" s="8" t="str">
        <f>'Math Scores'!B41</f>
        <v>Shruthi</v>
      </c>
      <c r="C40" s="127" t="str">
        <f>IF(COUNT('Math Scores'!F41:HI41)=0, "", (SUMIF('Math Scores'!$F$5:$HI$5,"Yes",'Math Scores'!F41:HI41)/SUMIF('Math Scores'!$F$5:$HI$5,"Yes",'Math Scores'!$F$2:$HI$2)))</f>
        <v/>
      </c>
      <c r="D40" s="36" t="str">
        <f>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v/>
      </c>
      <c r="E40" s="78" t="str">
        <f t="shared" si="12"/>
        <v/>
      </c>
      <c r="F40" s="36" t="e">
        <f t="shared" si="11"/>
        <v>#VALUE!</v>
      </c>
      <c r="G40" s="87" t="e">
        <f>IF(OR(B40="",'Cover Sheet'!$AC$6=""),"",IF(('Cover Sheet'!$AC$6="2nd"),(VLOOKUP(ROUND((D40*100),0),Goals!$E$4:$H$104,2,TRUE)/100),IF(('Cover Sheet'!$AC$6="3rd"),(VLOOKUP(ROUND((D40*100),0),Goals!$E$4:$H$104,3,TRUE)/100),VLOOKUP(ROUND((D40*100),0),Goals!$E$4:$H$104,4,TRUE)/100)))</f>
        <v>#VALUE!</v>
      </c>
      <c r="H40" s="143" t="str">
        <f>IF(COUNT('Math Scores'!$F41:$AC41)=0,"",SUMIF('Math Scores'!$F$6:$IC$6,H$4,'Math Scores'!$F41:$IC41))</f>
        <v/>
      </c>
      <c r="I40" s="143" t="str">
        <f>IF(COUNT('Math Scores'!$F41:$AC41)=0,"",SUMIF('Math Scores'!$F$6:$IC$6,I$4,'Math Scores'!$F41:$IC41))</f>
        <v/>
      </c>
      <c r="J40" s="143" t="str">
        <f>IF(COUNT('Math Scores'!$F41:$AC41)=0,"",SUMIF('Math Scores'!$F$6:$IC$6,J$4,'Math Scores'!$F41:$IC41))</f>
        <v/>
      </c>
      <c r="K40" s="143" t="str">
        <f>IF(COUNT('Math Scores'!$F41:$AC41)=0,"",SUMIF('Math Scores'!$F$6:$IC$6,K$4,'Math Scores'!$F41:$IC41))</f>
        <v/>
      </c>
      <c r="L40" s="143" t="str">
        <f>IF(COUNT('Math Scores'!$F41:$AC41)=0,"",SUMIF('Math Scores'!$F$6:$IC$6,L$4,'Math Scores'!$F41:$IC41))</f>
        <v/>
      </c>
      <c r="M40" s="143" t="str">
        <f>IF(COUNT('Math Scores'!$F41:$AC41)=0,"",SUMIF('Math Scores'!$F$6:$IC$6,M$4,'Math Scores'!$F41:$IC41))</f>
        <v/>
      </c>
      <c r="N40" s="143" t="str">
        <f>IF(COUNT('Math Scores'!$F41:$AC41)=0,"",SUMIF('Math Scores'!$F$6:$IC$6,N$4,'Math Scores'!$F41:$IC41))</f>
        <v/>
      </c>
      <c r="O40" s="143" t="str">
        <f>IF(COUNT('Math Scores'!$F41:$AC41)=0,"",SUMIF('Math Scores'!$F$6:$IC$6,O$4,'Math Scores'!$F41:$IC41))</f>
        <v/>
      </c>
      <c r="P40" s="143" t="str">
        <f>IF(COUNT('Math Scores'!$F41:$AC41)=0,"",SUMIF('Math Scores'!$F$6:$IC$6,P$4,'Math Scores'!$F41:$IC41))</f>
        <v/>
      </c>
      <c r="Q40" s="143" t="str">
        <f>IF(COUNT('Math Scores'!$F41:$AC41)=0,"",SUMIF('Math Scores'!$F$6:$IC$6,Q$4,'Math Scores'!$F41:$IC41))</f>
        <v/>
      </c>
      <c r="R40" s="143" t="str">
        <f>IF(COUNT('Math Scores'!$F41:$AC41)=0,"",SUMIF('Math Scores'!$F$6:$IC$6,R$4,'Math Scores'!$F41:$IC41))</f>
        <v/>
      </c>
      <c r="S40" s="143"/>
      <c r="T40" s="143"/>
      <c r="U40" s="143"/>
      <c r="V40" s="143"/>
      <c r="W40" s="143"/>
      <c r="X40" s="143" t="str">
        <f>IF(COUNT('Math Scores'!$AD41:$AZ41)=0,"",SUMIF('Math Scores'!$F$6:$IC$6,X$4,'Math Scores'!$F41:$IC41))</f>
        <v/>
      </c>
      <c r="Y40" s="143" t="str">
        <f>IF(COUNT('Math Scores'!$AD41:$AZ41)=0,"",SUMIF('Math Scores'!$F$6:$IC$6,Y$4,'Math Scores'!$F41:$IC41))</f>
        <v/>
      </c>
      <c r="Z40" s="143" t="str">
        <f>IF(COUNT('Math Scores'!$AD41:$AZ41)=0,"",SUMIF('Math Scores'!$F$6:$IC$6,Z$4,'Math Scores'!$F41:$IC41))</f>
        <v/>
      </c>
      <c r="AA40" s="143" t="str">
        <f>IF(COUNT('Math Scores'!$AD41:$AZ41)=0,"",SUMIF('Math Scores'!$F$6:$IC$6,AA$4,'Math Scores'!$F41:$IC41))</f>
        <v/>
      </c>
      <c r="AB40" s="143" t="str">
        <f>IF(COUNT('Math Scores'!$AD41:$AZ41)=0,"",SUMIF('Math Scores'!$F$6:$IC$6,AB$4,'Math Scores'!$F41:$IC41))</f>
        <v/>
      </c>
      <c r="AC40" s="143" t="str">
        <f>IF(COUNT('Math Scores'!$AD41:$AZ41)=0,"",SUMIF('Math Scores'!$F$6:$IC$6,AC$4,'Math Scores'!$F41:$IC41))</f>
        <v/>
      </c>
      <c r="AD40" s="143" t="str">
        <f>IF(COUNT('Math Scores'!$AD41:$AZ41)=0,"",SUMIF('Math Scores'!$F$6:$IC$6,AD$4,'Math Scores'!$F41:$IC41))</f>
        <v/>
      </c>
      <c r="AE40" s="143" t="str">
        <f>IF(COUNT('Math Scores'!$AD41:$AZ41)=0,"",SUMIF('Math Scores'!$F$6:$IC$6,AE$4,'Math Scores'!$F41:$IC41))</f>
        <v/>
      </c>
      <c r="AF40" s="143" t="str">
        <f>IF(COUNT('Math Scores'!$AD41:$AZ41)=0,"",SUMIF('Math Scores'!$F$6:$IC$6,AF$4,'Math Scores'!$F41:$IC41))</f>
        <v/>
      </c>
      <c r="AG40" s="143" t="str">
        <f>IF(COUNT('Math Scores'!$AD41:$AZ41)=0,"",SUMIF('Math Scores'!$F$6:$IC$6,AG$4,'Math Scores'!$F41:$IC41))</f>
        <v/>
      </c>
      <c r="AH40" s="143" t="str">
        <f>IF(COUNT('Math Scores'!$AD41:$AZ41)=0,"",SUMIF('Math Scores'!$F$6:$IC$6,AH$4,'Math Scores'!$F41:$IC41))</f>
        <v/>
      </c>
      <c r="AI40" s="143" t="str">
        <f>IF(COUNT('Math Scores'!$AD41:$AZ41)=0,"",SUMIF('Math Scores'!$F$6:$IC$6,AI$4,'Math Scores'!$F41:$IC41))</f>
        <v/>
      </c>
      <c r="AJ40" s="143" t="str">
        <f>IF(COUNT('Math Scores'!$BA41:$BY41)=0,"",SUMIF('Math Scores'!$F$6:$IC$6,AJ$4,'Math Scores'!$F41:$IC41))</f>
        <v/>
      </c>
      <c r="AK40" s="143" t="str">
        <f>IF(COUNT('Math Scores'!$BA41:$BY41)=0,"",SUMIF('Math Scores'!$F$6:$IC$6,AK$4,'Math Scores'!$F41:$IC41))</f>
        <v/>
      </c>
      <c r="AL40" s="143" t="str">
        <f>IF(COUNT('Math Scores'!$BA41:$BY41)=0,"",SUMIF('Math Scores'!$F$6:$IC$6,AL$4,'Math Scores'!$F41:$IC41))</f>
        <v/>
      </c>
      <c r="AM40" s="143" t="str">
        <f>IF(COUNT('Math Scores'!$BA41:$BY41)=0,"",SUMIF('Math Scores'!$F$6:$IC$6,AM$4,'Math Scores'!$F41:$IC41))</f>
        <v/>
      </c>
      <c r="AN40" s="143" t="str">
        <f>IF(COUNT('Math Scores'!$BA41:$BY41)=0,"",SUMIF('Math Scores'!$F$6:$IC$6,AN$4,'Math Scores'!$F41:$IC41))</f>
        <v/>
      </c>
      <c r="AO40" s="143" t="str">
        <f>IF(COUNT('Math Scores'!$BA41:$BY41)=0,"",SUMIF('Math Scores'!$F$6:$IC$6,AO$4,'Math Scores'!$F41:$IC41))</f>
        <v/>
      </c>
      <c r="AP40" s="143" t="str">
        <f>IF(COUNT('Math Scores'!$BA41:$BY41)=0,"",SUMIF('Math Scores'!$F$6:$IC$6,AP$4,'Math Scores'!$F41:$IC41))</f>
        <v/>
      </c>
      <c r="AQ40" s="143" t="str">
        <f>IF(COUNT('Math Scores'!$BA41:$BY41)=0,"",SUMIF('Math Scores'!$F$6:$IC$6,AQ$4,'Math Scores'!$F41:$IC41))</f>
        <v/>
      </c>
      <c r="AR40" s="143" t="str">
        <f>IF(COUNT('Math Scores'!$BA41:$BY41)=0,"",SUMIF('Math Scores'!$F$6:$IC$6,AR$4,'Math Scores'!$F41:$IC41))</f>
        <v/>
      </c>
      <c r="AS40" s="143" t="str">
        <f>IF(COUNT('Math Scores'!$BA41:$BY41)=0,"",SUMIF('Math Scores'!$F$6:$IC$6,AS$4,'Math Scores'!$F41:$IC41))</f>
        <v/>
      </c>
      <c r="AT40" s="143" t="str">
        <f>IF(COUNT('Math Scores'!$BA41:$BY41)=0,"",SUMIF('Math Scores'!$F$6:$IC$6,AT$4,'Math Scores'!$F41:$IC41))</f>
        <v/>
      </c>
      <c r="AU40" s="143" t="str">
        <f>IF(COUNT('Math Scores'!$BA41:$BY41)=0,"",SUMIF('Math Scores'!$F$6:$IC$6,AU$4,'Math Scores'!$F41:$IC41))</f>
        <v/>
      </c>
      <c r="AV40" s="143" t="str">
        <f>IF(COUNT('Math Scores'!$BA41:$BY41)=0,"",SUMIF('Math Scores'!$F$6:$IC$6,AV$4,'Math Scores'!$F41:$IC41))</f>
        <v/>
      </c>
      <c r="AW40" s="143" t="str">
        <f>IF(COUNT('Math Scores'!$BA41:$BY41)=0,"",SUMIF('Math Scores'!$F$6:$IC$6,AW$4,'Math Scores'!$F41:$IC41))</f>
        <v/>
      </c>
      <c r="AX40" s="143" t="str">
        <f>IF(COUNT('Math Scores'!$BZ41:$CW41)=0,"",SUMIF('Math Scores'!$F$6:$IC$6,AX$4,'Math Scores'!$F41:$IC41))</f>
        <v/>
      </c>
      <c r="AY40" s="143" t="str">
        <f>IF(COUNT('Math Scores'!$BZ41:$CW41)=0,"",SUMIF('Math Scores'!$F$6:$IC$6,AY$4,'Math Scores'!$F41:$IC41))</f>
        <v/>
      </c>
      <c r="AZ40" s="143" t="str">
        <f>IF(COUNT('Math Scores'!$BZ41:$CW41)=0,"",SUMIF('Math Scores'!$F$6:$IC$6,AZ$4,'Math Scores'!$F41:$IC41))</f>
        <v/>
      </c>
      <c r="BA40" s="143" t="str">
        <f>IF(COUNT('Math Scores'!$BZ41:$CW41)=0,"",SUMIF('Math Scores'!$F$6:$IC$6,BA$4,'Math Scores'!$F41:$IC41))</f>
        <v/>
      </c>
      <c r="BB40" s="143" t="str">
        <f>IF(COUNT('Math Scores'!$BZ41:$CW41)=0,"",SUMIF('Math Scores'!$F$6:$IC$6,BB$4,'Math Scores'!$F41:$IC41))</f>
        <v/>
      </c>
      <c r="BC40" s="143" t="str">
        <f>IF(COUNT('Math Scores'!$BZ41:$CW41)=0,"",SUMIF('Math Scores'!$F$6:$IC$6,BC$4,'Math Scores'!$F41:$IC41))</f>
        <v/>
      </c>
      <c r="BD40" s="143" t="str">
        <f>IF(COUNT('Math Scores'!$BZ41:$CW41)=0,"",SUMIF('Math Scores'!$F$6:$IC$6,BD$4,'Math Scores'!$F41:$IC41))</f>
        <v/>
      </c>
      <c r="BE40" s="143" t="str">
        <f>IF(COUNT('Math Scores'!$BZ41:$CW41)=0,"",SUMIF('Math Scores'!$F$6:$IC$6,BE$4,'Math Scores'!$F41:$IC41))</f>
        <v/>
      </c>
      <c r="BF40" s="143" t="str">
        <f>IF(COUNT('Math Scores'!$BZ41:$CW41)=0,"",SUMIF('Math Scores'!$F$6:$IC$6,BF$4,'Math Scores'!$F41:$IC41))</f>
        <v/>
      </c>
      <c r="BG40" s="143" t="str">
        <f>IF(COUNT('Math Scores'!$BZ41:$CW41)=0,"",SUMIF('Math Scores'!$F$6:$IC$6,BG$4,'Math Scores'!$F41:$IC41))</f>
        <v/>
      </c>
      <c r="BH40" s="143" t="str">
        <f>IF(COUNT('Math Scores'!$BZ41:$CW41)=0,"",SUMIF('Math Scores'!$F$6:$IC$6,BH$4,'Math Scores'!$F41:$IC41))</f>
        <v/>
      </c>
      <c r="BI40" s="143" t="str">
        <f>IF(COUNT('Math Scores'!$BZ41:$CW41)=0,"",SUMIF('Math Scores'!$F$6:$IC$6,BI$4,'Math Scores'!$F41:$IC41))</f>
        <v/>
      </c>
      <c r="BJ40" s="143" t="str">
        <f>IF(COUNT('Math Scores'!$BZ41:$CW41)=0,"",SUMIF('Math Scores'!$F$6:$IC$6,BJ$4,'Math Scores'!$F41:$IC41))</f>
        <v/>
      </c>
      <c r="BK40" s="143" t="str">
        <f>IF(COUNT('Math Scores'!$BZ41:$CW41)=0,"",SUMIF('Math Scores'!$F$6:$IC$6,BK$4,'Math Scores'!$F41:$IC41))</f>
        <v/>
      </c>
      <c r="BL40" s="143" t="str">
        <f>IF(COUNT('Math Scores'!$CX41:$DU41)=0,"",SUMIF('Math Scores'!$F$6:$IC$6,BL$4,'Math Scores'!$F41:$IC41))</f>
        <v/>
      </c>
      <c r="BM40" s="143" t="str">
        <f>IF(COUNT('Math Scores'!$CX41:$DU41)=0,"",SUMIF('Math Scores'!$F$6:$IC$6,BM$4,'Math Scores'!$F41:$IC41))</f>
        <v/>
      </c>
      <c r="BN40" s="143" t="str">
        <f>IF(COUNT('Math Scores'!$CX41:$DU41)=0,"",SUMIF('Math Scores'!$F$6:$IC$6,BN$4,'Math Scores'!$F41:$IC41))</f>
        <v/>
      </c>
      <c r="BO40" s="143" t="str">
        <f>IF(COUNT('Math Scores'!$CX41:$DU41)=0,"",SUMIF('Math Scores'!$F$6:$IC$6,BO$4,'Math Scores'!$F41:$IC41))</f>
        <v/>
      </c>
      <c r="BP40" s="143" t="str">
        <f>IF(COUNT('Math Scores'!$CX41:$DU41)=0,"",SUMIF('Math Scores'!$F$6:$IC$6,BP$4,'Math Scores'!$F41:$IC41))</f>
        <v/>
      </c>
      <c r="BQ40" s="143" t="str">
        <f>IF(COUNT('Math Scores'!$CX41:$DU41)=0,"",SUMIF('Math Scores'!$F$6:$IC$6,BQ$4,'Math Scores'!$F41:$IC41))</f>
        <v/>
      </c>
      <c r="BR40" s="143" t="str">
        <f>IF(COUNT('Math Scores'!$CX41:$DU41)=0,"",SUMIF('Math Scores'!$F$6:$IC$6,BR$4,'Math Scores'!$F41:$IC41))</f>
        <v/>
      </c>
      <c r="BS40" s="143" t="str">
        <f>IF(COUNT('Math Scores'!$CX41:$DU41)=0,"",SUMIF('Math Scores'!$F$6:$IC$6,BS$4,'Math Scores'!$F41:$IC41))</f>
        <v/>
      </c>
      <c r="BT40" s="143" t="str">
        <f>IF(COUNT('Math Scores'!$CX41:$DU41)=0,"",SUMIF('Math Scores'!$F$6:$IC$6,BT$4,'Math Scores'!$F41:$IC41))</f>
        <v/>
      </c>
      <c r="BU40" s="143" t="str">
        <f>IF(COUNT('Math Scores'!$CX41:$DU41)=0,"",SUMIF('Math Scores'!$F$6:$IC$6,BU$4,'Math Scores'!$F41:$IC41))</f>
        <v/>
      </c>
      <c r="BV40" s="143" t="str">
        <f>IF(COUNT('Math Scores'!$CX41:$DU41)=0,"",SUMIF('Math Scores'!$F$6:$IC$6,BV$4,'Math Scores'!$F41:$IC41))</f>
        <v/>
      </c>
      <c r="BW40" s="143" t="str">
        <f>IF(COUNT('Math Scores'!$CX41:$DU41)=0,"",SUMIF('Math Scores'!$F$6:$IC$6,BW$4,'Math Scores'!$F41:$IC41))</f>
        <v/>
      </c>
      <c r="BX40" s="143" t="str">
        <f>IF(COUNT('Math Scores'!$CX41:$DU41)=0,"",SUMIF('Math Scores'!$F$6:$IC$6,BX$4,'Math Scores'!$F41:$IC41))</f>
        <v/>
      </c>
      <c r="BY40" s="143" t="str">
        <f>IF(COUNT('Math Scores'!$CX41:$DU41)=0,"",SUMIF('Math Scores'!$F$6:$IC$6,BY$4,'Math Scores'!$F41:$IC41))</f>
        <v/>
      </c>
      <c r="BZ40" s="143" t="str">
        <f>IF(COUNT('Math Scores'!$CX41:$DU41)=0,"",SUMIF('Math Scores'!$F$6:$IC$6,BZ$4,'Math Scores'!$F41:$IC41))</f>
        <v/>
      </c>
      <c r="CA40" s="143" t="str">
        <f>IF(COUNT('Math Scores'!$CX41:$DU41)=0,"",SUMIF('Math Scores'!$F$6:$IC$6,CA$4,'Math Scores'!$F41:$IC41))</f>
        <v/>
      </c>
      <c r="CB40" s="143" t="str">
        <f>IF(COUNT('Math Scores'!$CX41:$DU41)=0,"",SUMIF('Math Scores'!$F$6:$IC$6,CB$4,'Math Scores'!$F41:$IC41))</f>
        <v/>
      </c>
      <c r="CC40" s="143" t="str">
        <f>IF(COUNT('Math Scores'!$CX41:$DU41)=0,"",SUMIF('Math Scores'!$F$6:$IC$6,CC$4,'Math Scores'!$F41:$IC41))</f>
        <v/>
      </c>
      <c r="CD40" s="143" t="str">
        <f>IF(COUNT('Math Scores'!$DV41:$EU41)=0,"",SUMIF('Math Scores'!$F$6:$IC$6,CD$4,'Math Scores'!$F41:$IC41))</f>
        <v/>
      </c>
      <c r="CE40" s="143" t="str">
        <f>IF(COUNT('Math Scores'!$DV41:$EU41)=0,"",SUMIF('Math Scores'!$F$6:$IC$6,CE$4,'Math Scores'!$F41:$IC41))</f>
        <v/>
      </c>
      <c r="CF40" s="143" t="str">
        <f>IF(COUNT('Math Scores'!$DV41:$EU41)=0,"",SUMIF('Math Scores'!$F$6:$IC$6,CF$4,'Math Scores'!$F41:$IC41))</f>
        <v/>
      </c>
      <c r="CG40" s="143" t="str">
        <f>IF(COUNT('Math Scores'!$DV41:$EU41)=0,"",SUMIF('Math Scores'!$F$6:$IC$6,CG$4,'Math Scores'!$F41:$IC41))</f>
        <v/>
      </c>
      <c r="CH40" s="143" t="str">
        <f>IF(COUNT('Math Scores'!$DV41:$EU41)=0,"",SUMIF('Math Scores'!$F$6:$IC$6,CH$4,'Math Scores'!$F41:$IC41))</f>
        <v/>
      </c>
      <c r="CI40" s="143" t="str">
        <f>IF(COUNT('Math Scores'!$DV41:$EU41)=0,"",SUMIF('Math Scores'!$F$6:$IC$6,CI$4,'Math Scores'!$F41:$IC41))</f>
        <v/>
      </c>
      <c r="CJ40" s="143" t="str">
        <f>IF(COUNT('Math Scores'!$DV41:$EU41)=0,"",SUMIF('Math Scores'!$F$6:$IC$6,CJ$4,'Math Scores'!$F41:$IC41))</f>
        <v/>
      </c>
      <c r="CK40" s="143" t="str">
        <f>IF(COUNT('Math Scores'!$DV41:$EU41)=0,"",SUMIF('Math Scores'!$F$6:$IC$6,CK$4,'Math Scores'!$F41:$IC41))</f>
        <v/>
      </c>
      <c r="CL40" s="143" t="str">
        <f>IF(COUNT('Math Scores'!$DV41:$EU41)=0,"",SUMIF('Math Scores'!$F$6:$IC$6,CL$4,'Math Scores'!$F41:$IC41))</f>
        <v/>
      </c>
      <c r="CM40" s="143" t="str">
        <f>IF(COUNT('Math Scores'!$DV41:$EU41)=0,"",SUMIF('Math Scores'!$F$6:$IC$6,CM$4,'Math Scores'!$F41:$IC41))</f>
        <v/>
      </c>
      <c r="CN40" s="143" t="str">
        <f>IF(COUNT('Math Scores'!$DV41:$EU41)=0,"",SUMIF('Math Scores'!$F$6:$IC$6,CN$4,'Math Scores'!$F41:$IC41))</f>
        <v/>
      </c>
      <c r="CO40" s="143" t="str">
        <f>IF(COUNT('Math Scores'!$DV41:$EU41)=0,"",SUMIF('Math Scores'!$F$6:$IC$6,CO$4,'Math Scores'!$F41:$IC41))</f>
        <v/>
      </c>
      <c r="CP40" s="143" t="str">
        <f>IF(COUNT('Math Scores'!$DV41:$EU41)=0,"",SUMIF('Math Scores'!$F$6:$IC$6,CP$4,'Math Scores'!$F41:$IC41))</f>
        <v/>
      </c>
      <c r="CQ40" s="143" t="str">
        <f>IF(COUNT('Math Scores'!$DV41:$EU41)=0,"",SUMIF('Math Scores'!$F$6:$IC$6,CQ$4,'Math Scores'!$F41:$IC41))</f>
        <v/>
      </c>
      <c r="CR40" s="143" t="str">
        <f>IF(COUNT('Math Scores'!$DV41:$EU41)=0,"",SUMIF('Math Scores'!$F$6:$IC$6,CR$4,'Math Scores'!$F41:$IC41))</f>
        <v/>
      </c>
      <c r="CS40" s="143" t="str">
        <f>IF(COUNT('Math Scores'!$DV41:$EU41)=0,"",SUMIF('Math Scores'!$F$6:$IC$6,CS$4,'Math Scores'!$F41:$IC41))</f>
        <v/>
      </c>
      <c r="CT40" s="143" t="str">
        <f>IF(COUNT('Math Scores'!$EV41:$FW41)=0,"",SUMIF('Math Scores'!$F$6:$IC$6,CT$4,'Math Scores'!$F41:$IC41))</f>
        <v/>
      </c>
      <c r="CU40" s="143" t="str">
        <f>IF(COUNT('Math Scores'!$EV41:$FW41)=0,"",SUMIF('Math Scores'!$F$6:$IC$6,CU$4,'Math Scores'!$F41:$IC41))</f>
        <v/>
      </c>
      <c r="CV40" s="143" t="str">
        <f>IF(COUNT('Math Scores'!$EV41:$FW41)=0,"",SUMIF('Math Scores'!$F$6:$IC$6,CV$4,'Math Scores'!$F41:$IC41))</f>
        <v/>
      </c>
      <c r="CW40" s="143" t="str">
        <f>IF(COUNT('Math Scores'!$EV41:$FW41)=0,"",SUMIF('Math Scores'!$F$6:$IC$6,CW$4,'Math Scores'!$F41:$IC41))</f>
        <v/>
      </c>
      <c r="CX40" s="143" t="str">
        <f>IF(COUNT('Math Scores'!$EV41:$FW41)=0,"",SUMIF('Math Scores'!$F$6:$IC$6,CX$4,'Math Scores'!$F41:$IC41))</f>
        <v/>
      </c>
      <c r="CY40" s="143" t="str">
        <f>IF(COUNT('Math Scores'!$EV41:$FW41)=0,"",SUMIF('Math Scores'!$F$6:$IC$6,CY$4,'Math Scores'!$F41:$IC41))</f>
        <v/>
      </c>
      <c r="CZ40" s="143" t="str">
        <f>IF(COUNT('Math Scores'!$EV41:$FW41)=0,"",SUMIF('Math Scores'!$F$6:$IC$6,CZ$4,'Math Scores'!$F41:$IC41))</f>
        <v/>
      </c>
      <c r="DA40" s="143" t="str">
        <f>IF(COUNT('Math Scores'!$EV41:$FW41)=0,"",SUMIF('Math Scores'!$F$6:$IC$6,DA$4,'Math Scores'!$F41:$IC41))</f>
        <v/>
      </c>
      <c r="DB40" s="143" t="str">
        <f>IF(COUNT('Math Scores'!$EV41:$FW41)=0,"",SUMIF('Math Scores'!$F$6:$IC$6,DB$4,'Math Scores'!$F41:$IC41))</f>
        <v/>
      </c>
      <c r="DC40" s="143" t="str">
        <f>IF(COUNT('Math Scores'!$EV41:$FW41)=0,"",SUMIF('Math Scores'!$F$6:$IC$6,DC$4,'Math Scores'!$F41:$IC41))</f>
        <v/>
      </c>
      <c r="DD40" s="143" t="str">
        <f>IF(COUNT('Math Scores'!$EV41:$FW41)=0,"",SUMIF('Math Scores'!$F$6:$IC$6,DD$4,'Math Scores'!$F41:$IC41))</f>
        <v/>
      </c>
      <c r="DE40" s="143" t="str">
        <f>IF(COUNT('Math Scores'!$EV41:$FW41)=0,"",SUMIF('Math Scores'!$F$6:$IC$6,DE$4,'Math Scores'!$F41:$IC41))</f>
        <v/>
      </c>
      <c r="DF40" s="143" t="str">
        <f>IF(COUNT('Math Scores'!$EV41:$FW41)=0,"",SUMIF('Math Scores'!$F$6:$IC$6,DF$4,'Math Scores'!$F41:$IC41))</f>
        <v/>
      </c>
      <c r="DG40" s="143" t="str">
        <f>IF(COUNT('Math Scores'!$EV41:$FW41)=0,"",SUMIF('Math Scores'!$F$6:$IC$6,DG$4,'Math Scores'!$F41:$IC41))</f>
        <v/>
      </c>
    </row>
    <row r="41" spans="1:111" x14ac:dyDescent="0.2">
      <c r="A41" s="35">
        <v>34</v>
      </c>
      <c r="B41" s="8" t="str">
        <f>'Math Scores'!B42</f>
        <v>Syed Osman</v>
      </c>
      <c r="C41" s="127" t="str">
        <f>IF(COUNT('Math Scores'!F42:HI42)=0, "", (SUMIF('Math Scores'!$F$5:$HI$5,"Yes",'Math Scores'!F42:HI42)/SUMIF('Math Scores'!$F$5:$HI$5,"Yes",'Math Scores'!$F$2:$HI$2)))</f>
        <v/>
      </c>
      <c r="D41" s="36" t="str">
        <f>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v/>
      </c>
      <c r="E41" s="78" t="str">
        <f t="shared" si="12"/>
        <v/>
      </c>
      <c r="F41" s="36" t="e">
        <f t="shared" si="11"/>
        <v>#VALUE!</v>
      </c>
      <c r="G41" s="87" t="e">
        <f>IF(OR(B41="",'Cover Sheet'!$AC$6=""),"",IF(('Cover Sheet'!$AC$6="2nd"),(VLOOKUP(ROUND((D41*100),0),Goals!$E$4:$H$104,2,TRUE)/100),IF(('Cover Sheet'!$AC$6="3rd"),(VLOOKUP(ROUND((D41*100),0),Goals!$E$4:$H$104,3,TRUE)/100),VLOOKUP(ROUND((D41*100),0),Goals!$E$4:$H$104,4,TRUE)/100)))</f>
        <v>#VALUE!</v>
      </c>
      <c r="H41" s="143" t="str">
        <f>IF(COUNT('Math Scores'!$F42:$AC42)=0,"",SUMIF('Math Scores'!$F$6:$IC$6,H$4,'Math Scores'!$F42:$IC42))</f>
        <v/>
      </c>
      <c r="I41" s="143" t="str">
        <f>IF(COUNT('Math Scores'!$F42:$AC42)=0,"",SUMIF('Math Scores'!$F$6:$IC$6,I$4,'Math Scores'!$F42:$IC42))</f>
        <v/>
      </c>
      <c r="J41" s="143" t="str">
        <f>IF(COUNT('Math Scores'!$F42:$AC42)=0,"",SUMIF('Math Scores'!$F$6:$IC$6,J$4,'Math Scores'!$F42:$IC42))</f>
        <v/>
      </c>
      <c r="K41" s="143" t="str">
        <f>IF(COUNT('Math Scores'!$F42:$AC42)=0,"",SUMIF('Math Scores'!$F$6:$IC$6,K$4,'Math Scores'!$F42:$IC42))</f>
        <v/>
      </c>
      <c r="L41" s="143" t="str">
        <f>IF(COUNT('Math Scores'!$F42:$AC42)=0,"",SUMIF('Math Scores'!$F$6:$IC$6,L$4,'Math Scores'!$F42:$IC42))</f>
        <v/>
      </c>
      <c r="M41" s="143" t="str">
        <f>IF(COUNT('Math Scores'!$F42:$AC42)=0,"",SUMIF('Math Scores'!$F$6:$IC$6,M$4,'Math Scores'!$F42:$IC42))</f>
        <v/>
      </c>
      <c r="N41" s="143" t="str">
        <f>IF(COUNT('Math Scores'!$F42:$AC42)=0,"",SUMIF('Math Scores'!$F$6:$IC$6,N$4,'Math Scores'!$F42:$IC42))</f>
        <v/>
      </c>
      <c r="O41" s="143" t="str">
        <f>IF(COUNT('Math Scores'!$F42:$AC42)=0,"",SUMIF('Math Scores'!$F$6:$IC$6,O$4,'Math Scores'!$F42:$IC42))</f>
        <v/>
      </c>
      <c r="P41" s="143" t="str">
        <f>IF(COUNT('Math Scores'!$F42:$AC42)=0,"",SUMIF('Math Scores'!$F$6:$IC$6,P$4,'Math Scores'!$F42:$IC42))</f>
        <v/>
      </c>
      <c r="Q41" s="143" t="str">
        <f>IF(COUNT('Math Scores'!$F42:$AC42)=0,"",SUMIF('Math Scores'!$F$6:$IC$6,Q$4,'Math Scores'!$F42:$IC42))</f>
        <v/>
      </c>
      <c r="R41" s="143" t="str">
        <f>IF(COUNT('Math Scores'!$F42:$AC42)=0,"",SUMIF('Math Scores'!$F$6:$IC$6,R$4,'Math Scores'!$F42:$IC42))</f>
        <v/>
      </c>
      <c r="S41" s="143"/>
      <c r="T41" s="143"/>
      <c r="U41" s="143"/>
      <c r="V41" s="143"/>
      <c r="W41" s="143"/>
      <c r="X41" s="143" t="str">
        <f>IF(COUNT('Math Scores'!$AD42:$AZ42)=0,"",SUMIF('Math Scores'!$F$6:$IC$6,X$4,'Math Scores'!$F42:$IC42))</f>
        <v/>
      </c>
      <c r="Y41" s="143" t="str">
        <f>IF(COUNT('Math Scores'!$AD42:$AZ42)=0,"",SUMIF('Math Scores'!$F$6:$IC$6,Y$4,'Math Scores'!$F42:$IC42))</f>
        <v/>
      </c>
      <c r="Z41" s="143" t="str">
        <f>IF(COUNT('Math Scores'!$AD42:$AZ42)=0,"",SUMIF('Math Scores'!$F$6:$IC$6,Z$4,'Math Scores'!$F42:$IC42))</f>
        <v/>
      </c>
      <c r="AA41" s="143" t="str">
        <f>IF(COUNT('Math Scores'!$AD42:$AZ42)=0,"",SUMIF('Math Scores'!$F$6:$IC$6,AA$4,'Math Scores'!$F42:$IC42))</f>
        <v/>
      </c>
      <c r="AB41" s="143" t="str">
        <f>IF(COUNT('Math Scores'!$AD42:$AZ42)=0,"",SUMIF('Math Scores'!$F$6:$IC$6,AB$4,'Math Scores'!$F42:$IC42))</f>
        <v/>
      </c>
      <c r="AC41" s="143" t="str">
        <f>IF(COUNT('Math Scores'!$AD42:$AZ42)=0,"",SUMIF('Math Scores'!$F$6:$IC$6,AC$4,'Math Scores'!$F42:$IC42))</f>
        <v/>
      </c>
      <c r="AD41" s="143" t="str">
        <f>IF(COUNT('Math Scores'!$AD42:$AZ42)=0,"",SUMIF('Math Scores'!$F$6:$IC$6,AD$4,'Math Scores'!$F42:$IC42))</f>
        <v/>
      </c>
      <c r="AE41" s="143" t="str">
        <f>IF(COUNT('Math Scores'!$AD42:$AZ42)=0,"",SUMIF('Math Scores'!$F$6:$IC$6,AE$4,'Math Scores'!$F42:$IC42))</f>
        <v/>
      </c>
      <c r="AF41" s="143" t="str">
        <f>IF(COUNT('Math Scores'!$AD42:$AZ42)=0,"",SUMIF('Math Scores'!$F$6:$IC$6,AF$4,'Math Scores'!$F42:$IC42))</f>
        <v/>
      </c>
      <c r="AG41" s="143" t="str">
        <f>IF(COUNT('Math Scores'!$AD42:$AZ42)=0,"",SUMIF('Math Scores'!$F$6:$IC$6,AG$4,'Math Scores'!$F42:$IC42))</f>
        <v/>
      </c>
      <c r="AH41" s="143" t="str">
        <f>IF(COUNT('Math Scores'!$AD42:$AZ42)=0,"",SUMIF('Math Scores'!$F$6:$IC$6,AH$4,'Math Scores'!$F42:$IC42))</f>
        <v/>
      </c>
      <c r="AI41" s="143" t="str">
        <f>IF(COUNT('Math Scores'!$AD42:$AZ42)=0,"",SUMIF('Math Scores'!$F$6:$IC$6,AI$4,'Math Scores'!$F42:$IC42))</f>
        <v/>
      </c>
      <c r="AJ41" s="143" t="str">
        <f>IF(COUNT('Math Scores'!$BA42:$BY42)=0,"",SUMIF('Math Scores'!$F$6:$IC$6,AJ$4,'Math Scores'!$F42:$IC42))</f>
        <v/>
      </c>
      <c r="AK41" s="143" t="str">
        <f>IF(COUNT('Math Scores'!$BA42:$BY42)=0,"",SUMIF('Math Scores'!$F$6:$IC$6,AK$4,'Math Scores'!$F42:$IC42))</f>
        <v/>
      </c>
      <c r="AL41" s="143" t="str">
        <f>IF(COUNT('Math Scores'!$BA42:$BY42)=0,"",SUMIF('Math Scores'!$F$6:$IC$6,AL$4,'Math Scores'!$F42:$IC42))</f>
        <v/>
      </c>
      <c r="AM41" s="143" t="str">
        <f>IF(COUNT('Math Scores'!$BA42:$BY42)=0,"",SUMIF('Math Scores'!$F$6:$IC$6,AM$4,'Math Scores'!$F42:$IC42))</f>
        <v/>
      </c>
      <c r="AN41" s="143" t="str">
        <f>IF(COUNT('Math Scores'!$BA42:$BY42)=0,"",SUMIF('Math Scores'!$F$6:$IC$6,AN$4,'Math Scores'!$F42:$IC42))</f>
        <v/>
      </c>
      <c r="AO41" s="143" t="str">
        <f>IF(COUNT('Math Scores'!$BA42:$BY42)=0,"",SUMIF('Math Scores'!$F$6:$IC$6,AO$4,'Math Scores'!$F42:$IC42))</f>
        <v/>
      </c>
      <c r="AP41" s="143" t="str">
        <f>IF(COUNT('Math Scores'!$BA42:$BY42)=0,"",SUMIF('Math Scores'!$F$6:$IC$6,AP$4,'Math Scores'!$F42:$IC42))</f>
        <v/>
      </c>
      <c r="AQ41" s="143" t="str">
        <f>IF(COUNT('Math Scores'!$BA42:$BY42)=0,"",SUMIF('Math Scores'!$F$6:$IC$6,AQ$4,'Math Scores'!$F42:$IC42))</f>
        <v/>
      </c>
      <c r="AR41" s="143" t="str">
        <f>IF(COUNT('Math Scores'!$BA42:$BY42)=0,"",SUMIF('Math Scores'!$F$6:$IC$6,AR$4,'Math Scores'!$F42:$IC42))</f>
        <v/>
      </c>
      <c r="AS41" s="143" t="str">
        <f>IF(COUNT('Math Scores'!$BA42:$BY42)=0,"",SUMIF('Math Scores'!$F$6:$IC$6,AS$4,'Math Scores'!$F42:$IC42))</f>
        <v/>
      </c>
      <c r="AT41" s="143" t="str">
        <f>IF(COUNT('Math Scores'!$BA42:$BY42)=0,"",SUMIF('Math Scores'!$F$6:$IC$6,AT$4,'Math Scores'!$F42:$IC42))</f>
        <v/>
      </c>
      <c r="AU41" s="143" t="str">
        <f>IF(COUNT('Math Scores'!$BA42:$BY42)=0,"",SUMIF('Math Scores'!$F$6:$IC$6,AU$4,'Math Scores'!$F42:$IC42))</f>
        <v/>
      </c>
      <c r="AV41" s="143" t="str">
        <f>IF(COUNT('Math Scores'!$BA42:$BY42)=0,"",SUMIF('Math Scores'!$F$6:$IC$6,AV$4,'Math Scores'!$F42:$IC42))</f>
        <v/>
      </c>
      <c r="AW41" s="143" t="str">
        <f>IF(COUNT('Math Scores'!$BA42:$BY42)=0,"",SUMIF('Math Scores'!$F$6:$IC$6,AW$4,'Math Scores'!$F42:$IC42))</f>
        <v/>
      </c>
      <c r="AX41" s="143" t="str">
        <f>IF(COUNT('Math Scores'!$BZ42:$CW42)=0,"",SUMIF('Math Scores'!$F$6:$IC$6,AX$4,'Math Scores'!$F42:$IC42))</f>
        <v/>
      </c>
      <c r="AY41" s="143" t="str">
        <f>IF(COUNT('Math Scores'!$BZ42:$CW42)=0,"",SUMIF('Math Scores'!$F$6:$IC$6,AY$4,'Math Scores'!$F42:$IC42))</f>
        <v/>
      </c>
      <c r="AZ41" s="143" t="str">
        <f>IF(COUNT('Math Scores'!$BZ42:$CW42)=0,"",SUMIF('Math Scores'!$F$6:$IC$6,AZ$4,'Math Scores'!$F42:$IC42))</f>
        <v/>
      </c>
      <c r="BA41" s="143" t="str">
        <f>IF(COUNT('Math Scores'!$BZ42:$CW42)=0,"",SUMIF('Math Scores'!$F$6:$IC$6,BA$4,'Math Scores'!$F42:$IC42))</f>
        <v/>
      </c>
      <c r="BB41" s="143" t="str">
        <f>IF(COUNT('Math Scores'!$BZ42:$CW42)=0,"",SUMIF('Math Scores'!$F$6:$IC$6,BB$4,'Math Scores'!$F42:$IC42))</f>
        <v/>
      </c>
      <c r="BC41" s="143" t="str">
        <f>IF(COUNT('Math Scores'!$BZ42:$CW42)=0,"",SUMIF('Math Scores'!$F$6:$IC$6,BC$4,'Math Scores'!$F42:$IC42))</f>
        <v/>
      </c>
      <c r="BD41" s="143" t="str">
        <f>IF(COUNT('Math Scores'!$BZ42:$CW42)=0,"",SUMIF('Math Scores'!$F$6:$IC$6,BD$4,'Math Scores'!$F42:$IC42))</f>
        <v/>
      </c>
      <c r="BE41" s="143" t="str">
        <f>IF(COUNT('Math Scores'!$BZ42:$CW42)=0,"",SUMIF('Math Scores'!$F$6:$IC$6,BE$4,'Math Scores'!$F42:$IC42))</f>
        <v/>
      </c>
      <c r="BF41" s="143" t="str">
        <f>IF(COUNT('Math Scores'!$BZ42:$CW42)=0,"",SUMIF('Math Scores'!$F$6:$IC$6,BF$4,'Math Scores'!$F42:$IC42))</f>
        <v/>
      </c>
      <c r="BG41" s="143" t="str">
        <f>IF(COUNT('Math Scores'!$BZ42:$CW42)=0,"",SUMIF('Math Scores'!$F$6:$IC$6,BG$4,'Math Scores'!$F42:$IC42))</f>
        <v/>
      </c>
      <c r="BH41" s="143" t="str">
        <f>IF(COUNT('Math Scores'!$BZ42:$CW42)=0,"",SUMIF('Math Scores'!$F$6:$IC$6,BH$4,'Math Scores'!$F42:$IC42))</f>
        <v/>
      </c>
      <c r="BI41" s="143" t="str">
        <f>IF(COUNT('Math Scores'!$BZ42:$CW42)=0,"",SUMIF('Math Scores'!$F$6:$IC$6,BI$4,'Math Scores'!$F42:$IC42))</f>
        <v/>
      </c>
      <c r="BJ41" s="143" t="str">
        <f>IF(COUNT('Math Scores'!$BZ42:$CW42)=0,"",SUMIF('Math Scores'!$F$6:$IC$6,BJ$4,'Math Scores'!$F42:$IC42))</f>
        <v/>
      </c>
      <c r="BK41" s="143" t="str">
        <f>IF(COUNT('Math Scores'!$BZ42:$CW42)=0,"",SUMIF('Math Scores'!$F$6:$IC$6,BK$4,'Math Scores'!$F42:$IC42))</f>
        <v/>
      </c>
      <c r="BL41" s="143" t="str">
        <f>IF(COUNT('Math Scores'!$CX42:$DU42)=0,"",SUMIF('Math Scores'!$F$6:$IC$6,BL$4,'Math Scores'!$F42:$IC42))</f>
        <v/>
      </c>
      <c r="BM41" s="143" t="str">
        <f>IF(COUNT('Math Scores'!$CX42:$DU42)=0,"",SUMIF('Math Scores'!$F$6:$IC$6,BM$4,'Math Scores'!$F42:$IC42))</f>
        <v/>
      </c>
      <c r="BN41" s="143" t="str">
        <f>IF(COUNT('Math Scores'!$CX42:$DU42)=0,"",SUMIF('Math Scores'!$F$6:$IC$6,BN$4,'Math Scores'!$F42:$IC42))</f>
        <v/>
      </c>
      <c r="BO41" s="143" t="str">
        <f>IF(COUNT('Math Scores'!$CX42:$DU42)=0,"",SUMIF('Math Scores'!$F$6:$IC$6,BO$4,'Math Scores'!$F42:$IC42))</f>
        <v/>
      </c>
      <c r="BP41" s="143" t="str">
        <f>IF(COUNT('Math Scores'!$CX42:$DU42)=0,"",SUMIF('Math Scores'!$F$6:$IC$6,BP$4,'Math Scores'!$F42:$IC42))</f>
        <v/>
      </c>
      <c r="BQ41" s="143" t="str">
        <f>IF(COUNT('Math Scores'!$CX42:$DU42)=0,"",SUMIF('Math Scores'!$F$6:$IC$6,BQ$4,'Math Scores'!$F42:$IC42))</f>
        <v/>
      </c>
      <c r="BR41" s="143" t="str">
        <f>IF(COUNT('Math Scores'!$CX42:$DU42)=0,"",SUMIF('Math Scores'!$F$6:$IC$6,BR$4,'Math Scores'!$F42:$IC42))</f>
        <v/>
      </c>
      <c r="BS41" s="143" t="str">
        <f>IF(COUNT('Math Scores'!$CX42:$DU42)=0,"",SUMIF('Math Scores'!$F$6:$IC$6,BS$4,'Math Scores'!$F42:$IC42))</f>
        <v/>
      </c>
      <c r="BT41" s="143" t="str">
        <f>IF(COUNT('Math Scores'!$CX42:$DU42)=0,"",SUMIF('Math Scores'!$F$6:$IC$6,BT$4,'Math Scores'!$F42:$IC42))</f>
        <v/>
      </c>
      <c r="BU41" s="143" t="str">
        <f>IF(COUNT('Math Scores'!$CX42:$DU42)=0,"",SUMIF('Math Scores'!$F$6:$IC$6,BU$4,'Math Scores'!$F42:$IC42))</f>
        <v/>
      </c>
      <c r="BV41" s="143" t="str">
        <f>IF(COUNT('Math Scores'!$CX42:$DU42)=0,"",SUMIF('Math Scores'!$F$6:$IC$6,BV$4,'Math Scores'!$F42:$IC42))</f>
        <v/>
      </c>
      <c r="BW41" s="143" t="str">
        <f>IF(COUNT('Math Scores'!$CX42:$DU42)=0,"",SUMIF('Math Scores'!$F$6:$IC$6,BW$4,'Math Scores'!$F42:$IC42))</f>
        <v/>
      </c>
      <c r="BX41" s="143" t="str">
        <f>IF(COUNT('Math Scores'!$CX42:$DU42)=0,"",SUMIF('Math Scores'!$F$6:$IC$6,BX$4,'Math Scores'!$F42:$IC42))</f>
        <v/>
      </c>
      <c r="BY41" s="143" t="str">
        <f>IF(COUNT('Math Scores'!$CX42:$DU42)=0,"",SUMIF('Math Scores'!$F$6:$IC$6,BY$4,'Math Scores'!$F42:$IC42))</f>
        <v/>
      </c>
      <c r="BZ41" s="143" t="str">
        <f>IF(COUNT('Math Scores'!$CX42:$DU42)=0,"",SUMIF('Math Scores'!$F$6:$IC$6,BZ$4,'Math Scores'!$F42:$IC42))</f>
        <v/>
      </c>
      <c r="CA41" s="143" t="str">
        <f>IF(COUNT('Math Scores'!$CX42:$DU42)=0,"",SUMIF('Math Scores'!$F$6:$IC$6,CA$4,'Math Scores'!$F42:$IC42))</f>
        <v/>
      </c>
      <c r="CB41" s="143" t="str">
        <f>IF(COUNT('Math Scores'!$CX42:$DU42)=0,"",SUMIF('Math Scores'!$F$6:$IC$6,CB$4,'Math Scores'!$F42:$IC42))</f>
        <v/>
      </c>
      <c r="CC41" s="143" t="str">
        <f>IF(COUNT('Math Scores'!$CX42:$DU42)=0,"",SUMIF('Math Scores'!$F$6:$IC$6,CC$4,'Math Scores'!$F42:$IC42))</f>
        <v/>
      </c>
      <c r="CD41" s="143" t="str">
        <f>IF(COUNT('Math Scores'!$DV42:$EU42)=0,"",SUMIF('Math Scores'!$F$6:$IC$6,CD$4,'Math Scores'!$F42:$IC42))</f>
        <v/>
      </c>
      <c r="CE41" s="143" t="str">
        <f>IF(COUNT('Math Scores'!$DV42:$EU42)=0,"",SUMIF('Math Scores'!$F$6:$IC$6,CE$4,'Math Scores'!$F42:$IC42))</f>
        <v/>
      </c>
      <c r="CF41" s="143" t="str">
        <f>IF(COUNT('Math Scores'!$DV42:$EU42)=0,"",SUMIF('Math Scores'!$F$6:$IC$6,CF$4,'Math Scores'!$F42:$IC42))</f>
        <v/>
      </c>
      <c r="CG41" s="143" t="str">
        <f>IF(COUNT('Math Scores'!$DV42:$EU42)=0,"",SUMIF('Math Scores'!$F$6:$IC$6,CG$4,'Math Scores'!$F42:$IC42))</f>
        <v/>
      </c>
      <c r="CH41" s="143" t="str">
        <f>IF(COUNT('Math Scores'!$DV42:$EU42)=0,"",SUMIF('Math Scores'!$F$6:$IC$6,CH$4,'Math Scores'!$F42:$IC42))</f>
        <v/>
      </c>
      <c r="CI41" s="143" t="str">
        <f>IF(COUNT('Math Scores'!$DV42:$EU42)=0,"",SUMIF('Math Scores'!$F$6:$IC$6,CI$4,'Math Scores'!$F42:$IC42))</f>
        <v/>
      </c>
      <c r="CJ41" s="143" t="str">
        <f>IF(COUNT('Math Scores'!$DV42:$EU42)=0,"",SUMIF('Math Scores'!$F$6:$IC$6,CJ$4,'Math Scores'!$F42:$IC42))</f>
        <v/>
      </c>
      <c r="CK41" s="143" t="str">
        <f>IF(COUNT('Math Scores'!$DV42:$EU42)=0,"",SUMIF('Math Scores'!$F$6:$IC$6,CK$4,'Math Scores'!$F42:$IC42))</f>
        <v/>
      </c>
      <c r="CL41" s="143" t="str">
        <f>IF(COUNT('Math Scores'!$DV42:$EU42)=0,"",SUMIF('Math Scores'!$F$6:$IC$6,CL$4,'Math Scores'!$F42:$IC42))</f>
        <v/>
      </c>
      <c r="CM41" s="143" t="str">
        <f>IF(COUNT('Math Scores'!$DV42:$EU42)=0,"",SUMIF('Math Scores'!$F$6:$IC$6,CM$4,'Math Scores'!$F42:$IC42))</f>
        <v/>
      </c>
      <c r="CN41" s="143" t="str">
        <f>IF(COUNT('Math Scores'!$DV42:$EU42)=0,"",SUMIF('Math Scores'!$F$6:$IC$6,CN$4,'Math Scores'!$F42:$IC42))</f>
        <v/>
      </c>
      <c r="CO41" s="143" t="str">
        <f>IF(COUNT('Math Scores'!$DV42:$EU42)=0,"",SUMIF('Math Scores'!$F$6:$IC$6,CO$4,'Math Scores'!$F42:$IC42))</f>
        <v/>
      </c>
      <c r="CP41" s="143" t="str">
        <f>IF(COUNT('Math Scores'!$DV42:$EU42)=0,"",SUMIF('Math Scores'!$F$6:$IC$6,CP$4,'Math Scores'!$F42:$IC42))</f>
        <v/>
      </c>
      <c r="CQ41" s="143" t="str">
        <f>IF(COUNT('Math Scores'!$DV42:$EU42)=0,"",SUMIF('Math Scores'!$F$6:$IC$6,CQ$4,'Math Scores'!$F42:$IC42))</f>
        <v/>
      </c>
      <c r="CR41" s="143" t="str">
        <f>IF(COUNT('Math Scores'!$DV42:$EU42)=0,"",SUMIF('Math Scores'!$F$6:$IC$6,CR$4,'Math Scores'!$F42:$IC42))</f>
        <v/>
      </c>
      <c r="CS41" s="143" t="str">
        <f>IF(COUNT('Math Scores'!$DV42:$EU42)=0,"",SUMIF('Math Scores'!$F$6:$IC$6,CS$4,'Math Scores'!$F42:$IC42))</f>
        <v/>
      </c>
      <c r="CT41" s="143" t="str">
        <f>IF(COUNT('Math Scores'!$EV42:$FW42)=0,"",SUMIF('Math Scores'!$F$6:$IC$6,CT$4,'Math Scores'!$F42:$IC42))</f>
        <v/>
      </c>
      <c r="CU41" s="143" t="str">
        <f>IF(COUNT('Math Scores'!$EV42:$FW42)=0,"",SUMIF('Math Scores'!$F$6:$IC$6,CU$4,'Math Scores'!$F42:$IC42))</f>
        <v/>
      </c>
      <c r="CV41" s="143" t="str">
        <f>IF(COUNT('Math Scores'!$EV42:$FW42)=0,"",SUMIF('Math Scores'!$F$6:$IC$6,CV$4,'Math Scores'!$F42:$IC42))</f>
        <v/>
      </c>
      <c r="CW41" s="143" t="str">
        <f>IF(COUNT('Math Scores'!$EV42:$FW42)=0,"",SUMIF('Math Scores'!$F$6:$IC$6,CW$4,'Math Scores'!$F42:$IC42))</f>
        <v/>
      </c>
      <c r="CX41" s="143" t="str">
        <f>IF(COUNT('Math Scores'!$EV42:$FW42)=0,"",SUMIF('Math Scores'!$F$6:$IC$6,CX$4,'Math Scores'!$F42:$IC42))</f>
        <v/>
      </c>
      <c r="CY41" s="143" t="str">
        <f>IF(COUNT('Math Scores'!$EV42:$FW42)=0,"",SUMIF('Math Scores'!$F$6:$IC$6,CY$4,'Math Scores'!$F42:$IC42))</f>
        <v/>
      </c>
      <c r="CZ41" s="143" t="str">
        <f>IF(COUNT('Math Scores'!$EV42:$FW42)=0,"",SUMIF('Math Scores'!$F$6:$IC$6,CZ$4,'Math Scores'!$F42:$IC42))</f>
        <v/>
      </c>
      <c r="DA41" s="143" t="str">
        <f>IF(COUNT('Math Scores'!$EV42:$FW42)=0,"",SUMIF('Math Scores'!$F$6:$IC$6,DA$4,'Math Scores'!$F42:$IC42))</f>
        <v/>
      </c>
      <c r="DB41" s="143" t="str">
        <f>IF(COUNT('Math Scores'!$EV42:$FW42)=0,"",SUMIF('Math Scores'!$F$6:$IC$6,DB$4,'Math Scores'!$F42:$IC42))</f>
        <v/>
      </c>
      <c r="DC41" s="143" t="str">
        <f>IF(COUNT('Math Scores'!$EV42:$FW42)=0,"",SUMIF('Math Scores'!$F$6:$IC$6,DC$4,'Math Scores'!$F42:$IC42))</f>
        <v/>
      </c>
      <c r="DD41" s="143" t="str">
        <f>IF(COUNT('Math Scores'!$EV42:$FW42)=0,"",SUMIF('Math Scores'!$F$6:$IC$6,DD$4,'Math Scores'!$F42:$IC42))</f>
        <v/>
      </c>
      <c r="DE41" s="143" t="str">
        <f>IF(COUNT('Math Scores'!$EV42:$FW42)=0,"",SUMIF('Math Scores'!$F$6:$IC$6,DE$4,'Math Scores'!$F42:$IC42))</f>
        <v/>
      </c>
      <c r="DF41" s="143" t="str">
        <f>IF(COUNT('Math Scores'!$EV42:$FW42)=0,"",SUMIF('Math Scores'!$F$6:$IC$6,DF$4,'Math Scores'!$F42:$IC42))</f>
        <v/>
      </c>
      <c r="DG41" s="143" t="str">
        <f>IF(COUNT('Math Scores'!$EV42:$FW42)=0,"",SUMIF('Math Scores'!$F$6:$IC$6,DG$4,'Math Scores'!$F42:$IC42))</f>
        <v/>
      </c>
    </row>
    <row r="42" spans="1:111" x14ac:dyDescent="0.2">
      <c r="A42" s="35">
        <v>35</v>
      </c>
      <c r="B42" s="8" t="str">
        <f>'Math Scores'!B43</f>
        <v>Amreen Muskan</v>
      </c>
      <c r="C42" s="127" t="str">
        <f>IF(COUNT('Math Scores'!F43:HI43)=0, "", (SUMIF('Math Scores'!$F$5:$HI$5,"Yes",'Math Scores'!F43:HI43)/SUMIF('Math Scores'!$F$5:$HI$5,"Yes",'Math Scores'!$F$2:$HI$2)))</f>
        <v/>
      </c>
      <c r="D42" s="36" t="str">
        <f>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v/>
      </c>
      <c r="E42" s="78" t="str">
        <f t="shared" si="12"/>
        <v/>
      </c>
      <c r="F42" s="36" t="e">
        <f t="shared" si="11"/>
        <v>#VALUE!</v>
      </c>
      <c r="G42" s="87" t="e">
        <f>IF(OR(B42="",'Cover Sheet'!$AC$6=""),"",IF(('Cover Sheet'!$AC$6="2nd"),(VLOOKUP(ROUND((D42*100),0),Goals!$E$4:$H$104,2,TRUE)/100),IF(('Cover Sheet'!$AC$6="3rd"),(VLOOKUP(ROUND((D42*100),0),Goals!$E$4:$H$104,3,TRUE)/100),VLOOKUP(ROUND((D42*100),0),Goals!$E$4:$H$104,4,TRUE)/100)))</f>
        <v>#VALUE!</v>
      </c>
      <c r="H42" s="143" t="str">
        <f>IF(COUNT('Math Scores'!$F43:$AC43)=0,"",SUMIF('Math Scores'!$F$6:$IC$6,H$4,'Math Scores'!$F43:$IC43))</f>
        <v/>
      </c>
      <c r="I42" s="143" t="str">
        <f>IF(COUNT('Math Scores'!$F43:$AC43)=0,"",SUMIF('Math Scores'!$F$6:$IC$6,I$4,'Math Scores'!$F43:$IC43))</f>
        <v/>
      </c>
      <c r="J42" s="143" t="str">
        <f>IF(COUNT('Math Scores'!$F43:$AC43)=0,"",SUMIF('Math Scores'!$F$6:$IC$6,J$4,'Math Scores'!$F43:$IC43))</f>
        <v/>
      </c>
      <c r="K42" s="143" t="str">
        <f>IF(COUNT('Math Scores'!$F43:$AC43)=0,"",SUMIF('Math Scores'!$F$6:$IC$6,K$4,'Math Scores'!$F43:$IC43))</f>
        <v/>
      </c>
      <c r="L42" s="143" t="str">
        <f>IF(COUNT('Math Scores'!$F43:$AC43)=0,"",SUMIF('Math Scores'!$F$6:$IC$6,L$4,'Math Scores'!$F43:$IC43))</f>
        <v/>
      </c>
      <c r="M42" s="143" t="str">
        <f>IF(COUNT('Math Scores'!$F43:$AC43)=0,"",SUMIF('Math Scores'!$F$6:$IC$6,M$4,'Math Scores'!$F43:$IC43))</f>
        <v/>
      </c>
      <c r="N42" s="143" t="str">
        <f>IF(COUNT('Math Scores'!$F43:$AC43)=0,"",SUMIF('Math Scores'!$F$6:$IC$6,N$4,'Math Scores'!$F43:$IC43))</f>
        <v/>
      </c>
      <c r="O42" s="143" t="str">
        <f>IF(COUNT('Math Scores'!$F43:$AC43)=0,"",SUMIF('Math Scores'!$F$6:$IC$6,O$4,'Math Scores'!$F43:$IC43))</f>
        <v/>
      </c>
      <c r="P42" s="143" t="str">
        <f>IF(COUNT('Math Scores'!$F43:$AC43)=0,"",SUMIF('Math Scores'!$F$6:$IC$6,P$4,'Math Scores'!$F43:$IC43))</f>
        <v/>
      </c>
      <c r="Q42" s="143" t="str">
        <f>IF(COUNT('Math Scores'!$F43:$AC43)=0,"",SUMIF('Math Scores'!$F$6:$IC$6,Q$4,'Math Scores'!$F43:$IC43))</f>
        <v/>
      </c>
      <c r="R42" s="143" t="str">
        <f>IF(COUNT('Math Scores'!$F43:$AC43)=0,"",SUMIF('Math Scores'!$F$6:$IC$6,R$4,'Math Scores'!$F43:$IC43))</f>
        <v/>
      </c>
      <c r="S42" s="143"/>
      <c r="T42" s="143"/>
      <c r="U42" s="143"/>
      <c r="V42" s="143"/>
      <c r="W42" s="143"/>
      <c r="X42" s="143" t="str">
        <f>IF(COUNT('Math Scores'!$AD43:$AZ43)=0,"",SUMIF('Math Scores'!$F$6:$IC$6,X$4,'Math Scores'!$F43:$IC43))</f>
        <v/>
      </c>
      <c r="Y42" s="143" t="str">
        <f>IF(COUNT('Math Scores'!$AD43:$AZ43)=0,"",SUMIF('Math Scores'!$F$6:$IC$6,Y$4,'Math Scores'!$F43:$IC43))</f>
        <v/>
      </c>
      <c r="Z42" s="143" t="str">
        <f>IF(COUNT('Math Scores'!$AD43:$AZ43)=0,"",SUMIF('Math Scores'!$F$6:$IC$6,Z$4,'Math Scores'!$F43:$IC43))</f>
        <v/>
      </c>
      <c r="AA42" s="143" t="str">
        <f>IF(COUNT('Math Scores'!$AD43:$AZ43)=0,"",SUMIF('Math Scores'!$F$6:$IC$6,AA$4,'Math Scores'!$F43:$IC43))</f>
        <v/>
      </c>
      <c r="AB42" s="143" t="str">
        <f>IF(COUNT('Math Scores'!$AD43:$AZ43)=0,"",SUMIF('Math Scores'!$F$6:$IC$6,AB$4,'Math Scores'!$F43:$IC43))</f>
        <v/>
      </c>
      <c r="AC42" s="143" t="str">
        <f>IF(COUNT('Math Scores'!$AD43:$AZ43)=0,"",SUMIF('Math Scores'!$F$6:$IC$6,AC$4,'Math Scores'!$F43:$IC43))</f>
        <v/>
      </c>
      <c r="AD42" s="143" t="str">
        <f>IF(COUNT('Math Scores'!$AD43:$AZ43)=0,"",SUMIF('Math Scores'!$F$6:$IC$6,AD$4,'Math Scores'!$F43:$IC43))</f>
        <v/>
      </c>
      <c r="AE42" s="143" t="str">
        <f>IF(COUNT('Math Scores'!$AD43:$AZ43)=0,"",SUMIF('Math Scores'!$F$6:$IC$6,AE$4,'Math Scores'!$F43:$IC43))</f>
        <v/>
      </c>
      <c r="AF42" s="143" t="str">
        <f>IF(COUNT('Math Scores'!$AD43:$AZ43)=0,"",SUMIF('Math Scores'!$F$6:$IC$6,AF$4,'Math Scores'!$F43:$IC43))</f>
        <v/>
      </c>
      <c r="AG42" s="143" t="str">
        <f>IF(COUNT('Math Scores'!$AD43:$AZ43)=0,"",SUMIF('Math Scores'!$F$6:$IC$6,AG$4,'Math Scores'!$F43:$IC43))</f>
        <v/>
      </c>
      <c r="AH42" s="143" t="str">
        <f>IF(COUNT('Math Scores'!$AD43:$AZ43)=0,"",SUMIF('Math Scores'!$F$6:$IC$6,AH$4,'Math Scores'!$F43:$IC43))</f>
        <v/>
      </c>
      <c r="AI42" s="143" t="str">
        <f>IF(COUNT('Math Scores'!$AD43:$AZ43)=0,"",SUMIF('Math Scores'!$F$6:$IC$6,AI$4,'Math Scores'!$F43:$IC43))</f>
        <v/>
      </c>
      <c r="AJ42" s="143" t="str">
        <f>IF(COUNT('Math Scores'!$BA43:$BY43)=0,"",SUMIF('Math Scores'!$F$6:$IC$6,AJ$4,'Math Scores'!$F43:$IC43))</f>
        <v/>
      </c>
      <c r="AK42" s="143" t="str">
        <f>IF(COUNT('Math Scores'!$BA43:$BY43)=0,"",SUMIF('Math Scores'!$F$6:$IC$6,AK$4,'Math Scores'!$F43:$IC43))</f>
        <v/>
      </c>
      <c r="AL42" s="143" t="str">
        <f>IF(COUNT('Math Scores'!$BA43:$BY43)=0,"",SUMIF('Math Scores'!$F$6:$IC$6,AL$4,'Math Scores'!$F43:$IC43))</f>
        <v/>
      </c>
      <c r="AM42" s="143" t="str">
        <f>IF(COUNT('Math Scores'!$BA43:$BY43)=0,"",SUMIF('Math Scores'!$F$6:$IC$6,AM$4,'Math Scores'!$F43:$IC43))</f>
        <v/>
      </c>
      <c r="AN42" s="143" t="str">
        <f>IF(COUNT('Math Scores'!$BA43:$BY43)=0,"",SUMIF('Math Scores'!$F$6:$IC$6,AN$4,'Math Scores'!$F43:$IC43))</f>
        <v/>
      </c>
      <c r="AO42" s="143" t="str">
        <f>IF(COUNT('Math Scores'!$BA43:$BY43)=0,"",SUMIF('Math Scores'!$F$6:$IC$6,AO$4,'Math Scores'!$F43:$IC43))</f>
        <v/>
      </c>
      <c r="AP42" s="143" t="str">
        <f>IF(COUNT('Math Scores'!$BA43:$BY43)=0,"",SUMIF('Math Scores'!$F$6:$IC$6,AP$4,'Math Scores'!$F43:$IC43))</f>
        <v/>
      </c>
      <c r="AQ42" s="143" t="str">
        <f>IF(COUNT('Math Scores'!$BA43:$BY43)=0,"",SUMIF('Math Scores'!$F$6:$IC$6,AQ$4,'Math Scores'!$F43:$IC43))</f>
        <v/>
      </c>
      <c r="AR42" s="143" t="str">
        <f>IF(COUNT('Math Scores'!$BA43:$BY43)=0,"",SUMIF('Math Scores'!$F$6:$IC$6,AR$4,'Math Scores'!$F43:$IC43))</f>
        <v/>
      </c>
      <c r="AS42" s="143" t="str">
        <f>IF(COUNT('Math Scores'!$BA43:$BY43)=0,"",SUMIF('Math Scores'!$F$6:$IC$6,AS$4,'Math Scores'!$F43:$IC43))</f>
        <v/>
      </c>
      <c r="AT42" s="143" t="str">
        <f>IF(COUNT('Math Scores'!$BA43:$BY43)=0,"",SUMIF('Math Scores'!$F$6:$IC$6,AT$4,'Math Scores'!$F43:$IC43))</f>
        <v/>
      </c>
      <c r="AU42" s="143" t="str">
        <f>IF(COUNT('Math Scores'!$BA43:$BY43)=0,"",SUMIF('Math Scores'!$F$6:$IC$6,AU$4,'Math Scores'!$F43:$IC43))</f>
        <v/>
      </c>
      <c r="AV42" s="143" t="str">
        <f>IF(COUNT('Math Scores'!$BA43:$BY43)=0,"",SUMIF('Math Scores'!$F$6:$IC$6,AV$4,'Math Scores'!$F43:$IC43))</f>
        <v/>
      </c>
      <c r="AW42" s="143" t="str">
        <f>IF(COUNT('Math Scores'!$BA43:$BY43)=0,"",SUMIF('Math Scores'!$F$6:$IC$6,AW$4,'Math Scores'!$F43:$IC43))</f>
        <v/>
      </c>
      <c r="AX42" s="143" t="str">
        <f>IF(COUNT('Math Scores'!$BZ43:$CW43)=0,"",SUMIF('Math Scores'!$F$6:$IC$6,AX$4,'Math Scores'!$F43:$IC43))</f>
        <v/>
      </c>
      <c r="AY42" s="143" t="str">
        <f>IF(COUNT('Math Scores'!$BZ43:$CW43)=0,"",SUMIF('Math Scores'!$F$6:$IC$6,AY$4,'Math Scores'!$F43:$IC43))</f>
        <v/>
      </c>
      <c r="AZ42" s="143" t="str">
        <f>IF(COUNT('Math Scores'!$BZ43:$CW43)=0,"",SUMIF('Math Scores'!$F$6:$IC$6,AZ$4,'Math Scores'!$F43:$IC43))</f>
        <v/>
      </c>
      <c r="BA42" s="143" t="str">
        <f>IF(COUNT('Math Scores'!$BZ43:$CW43)=0,"",SUMIF('Math Scores'!$F$6:$IC$6,BA$4,'Math Scores'!$F43:$IC43))</f>
        <v/>
      </c>
      <c r="BB42" s="143" t="str">
        <f>IF(COUNT('Math Scores'!$BZ43:$CW43)=0,"",SUMIF('Math Scores'!$F$6:$IC$6,BB$4,'Math Scores'!$F43:$IC43))</f>
        <v/>
      </c>
      <c r="BC42" s="143" t="str">
        <f>IF(COUNT('Math Scores'!$BZ43:$CW43)=0,"",SUMIF('Math Scores'!$F$6:$IC$6,BC$4,'Math Scores'!$F43:$IC43))</f>
        <v/>
      </c>
      <c r="BD42" s="143" t="str">
        <f>IF(COUNT('Math Scores'!$BZ43:$CW43)=0,"",SUMIF('Math Scores'!$F$6:$IC$6,BD$4,'Math Scores'!$F43:$IC43))</f>
        <v/>
      </c>
      <c r="BE42" s="143" t="str">
        <f>IF(COUNT('Math Scores'!$BZ43:$CW43)=0,"",SUMIF('Math Scores'!$F$6:$IC$6,BE$4,'Math Scores'!$F43:$IC43))</f>
        <v/>
      </c>
      <c r="BF42" s="143" t="str">
        <f>IF(COUNT('Math Scores'!$BZ43:$CW43)=0,"",SUMIF('Math Scores'!$F$6:$IC$6,BF$4,'Math Scores'!$F43:$IC43))</f>
        <v/>
      </c>
      <c r="BG42" s="143" t="str">
        <f>IF(COUNT('Math Scores'!$BZ43:$CW43)=0,"",SUMIF('Math Scores'!$F$6:$IC$6,BG$4,'Math Scores'!$F43:$IC43))</f>
        <v/>
      </c>
      <c r="BH42" s="143" t="str">
        <f>IF(COUNT('Math Scores'!$BZ43:$CW43)=0,"",SUMIF('Math Scores'!$F$6:$IC$6,BH$4,'Math Scores'!$F43:$IC43))</f>
        <v/>
      </c>
      <c r="BI42" s="143" t="str">
        <f>IF(COUNT('Math Scores'!$BZ43:$CW43)=0,"",SUMIF('Math Scores'!$F$6:$IC$6,BI$4,'Math Scores'!$F43:$IC43))</f>
        <v/>
      </c>
      <c r="BJ42" s="143" t="str">
        <f>IF(COUNT('Math Scores'!$BZ43:$CW43)=0,"",SUMIF('Math Scores'!$F$6:$IC$6,BJ$4,'Math Scores'!$F43:$IC43))</f>
        <v/>
      </c>
      <c r="BK42" s="143" t="str">
        <f>IF(COUNT('Math Scores'!$BZ43:$CW43)=0,"",SUMIF('Math Scores'!$F$6:$IC$6,BK$4,'Math Scores'!$F43:$IC43))</f>
        <v/>
      </c>
      <c r="BL42" s="143" t="str">
        <f>IF(COUNT('Math Scores'!$CX43:$DU43)=0,"",SUMIF('Math Scores'!$F$6:$IC$6,BL$4,'Math Scores'!$F43:$IC43))</f>
        <v/>
      </c>
      <c r="BM42" s="143" t="str">
        <f>IF(COUNT('Math Scores'!$CX43:$DU43)=0,"",SUMIF('Math Scores'!$F$6:$IC$6,BM$4,'Math Scores'!$F43:$IC43))</f>
        <v/>
      </c>
      <c r="BN42" s="143" t="str">
        <f>IF(COUNT('Math Scores'!$CX43:$DU43)=0,"",SUMIF('Math Scores'!$F$6:$IC$6,BN$4,'Math Scores'!$F43:$IC43))</f>
        <v/>
      </c>
      <c r="BO42" s="143" t="str">
        <f>IF(COUNT('Math Scores'!$CX43:$DU43)=0,"",SUMIF('Math Scores'!$F$6:$IC$6,BO$4,'Math Scores'!$F43:$IC43))</f>
        <v/>
      </c>
      <c r="BP42" s="143" t="str">
        <f>IF(COUNT('Math Scores'!$CX43:$DU43)=0,"",SUMIF('Math Scores'!$F$6:$IC$6,BP$4,'Math Scores'!$F43:$IC43))</f>
        <v/>
      </c>
      <c r="BQ42" s="143" t="str">
        <f>IF(COUNT('Math Scores'!$CX43:$DU43)=0,"",SUMIF('Math Scores'!$F$6:$IC$6,BQ$4,'Math Scores'!$F43:$IC43))</f>
        <v/>
      </c>
      <c r="BR42" s="143" t="str">
        <f>IF(COUNT('Math Scores'!$CX43:$DU43)=0,"",SUMIF('Math Scores'!$F$6:$IC$6,BR$4,'Math Scores'!$F43:$IC43))</f>
        <v/>
      </c>
      <c r="BS42" s="143" t="str">
        <f>IF(COUNT('Math Scores'!$CX43:$DU43)=0,"",SUMIF('Math Scores'!$F$6:$IC$6,BS$4,'Math Scores'!$F43:$IC43))</f>
        <v/>
      </c>
      <c r="BT42" s="143" t="str">
        <f>IF(COUNT('Math Scores'!$CX43:$DU43)=0,"",SUMIF('Math Scores'!$F$6:$IC$6,BT$4,'Math Scores'!$F43:$IC43))</f>
        <v/>
      </c>
      <c r="BU42" s="143" t="str">
        <f>IF(COUNT('Math Scores'!$CX43:$DU43)=0,"",SUMIF('Math Scores'!$F$6:$IC$6,BU$4,'Math Scores'!$F43:$IC43))</f>
        <v/>
      </c>
      <c r="BV42" s="143" t="str">
        <f>IF(COUNT('Math Scores'!$CX43:$DU43)=0,"",SUMIF('Math Scores'!$F$6:$IC$6,BV$4,'Math Scores'!$F43:$IC43))</f>
        <v/>
      </c>
      <c r="BW42" s="143" t="str">
        <f>IF(COUNT('Math Scores'!$CX43:$DU43)=0,"",SUMIF('Math Scores'!$F$6:$IC$6,BW$4,'Math Scores'!$F43:$IC43))</f>
        <v/>
      </c>
      <c r="BX42" s="143" t="str">
        <f>IF(COUNT('Math Scores'!$CX43:$DU43)=0,"",SUMIF('Math Scores'!$F$6:$IC$6,BX$4,'Math Scores'!$F43:$IC43))</f>
        <v/>
      </c>
      <c r="BY42" s="143" t="str">
        <f>IF(COUNT('Math Scores'!$CX43:$DU43)=0,"",SUMIF('Math Scores'!$F$6:$IC$6,BY$4,'Math Scores'!$F43:$IC43))</f>
        <v/>
      </c>
      <c r="BZ42" s="143" t="str">
        <f>IF(COUNT('Math Scores'!$CX43:$DU43)=0,"",SUMIF('Math Scores'!$F$6:$IC$6,BZ$4,'Math Scores'!$F43:$IC43))</f>
        <v/>
      </c>
      <c r="CA42" s="143" t="str">
        <f>IF(COUNT('Math Scores'!$CX43:$DU43)=0,"",SUMIF('Math Scores'!$F$6:$IC$6,CA$4,'Math Scores'!$F43:$IC43))</f>
        <v/>
      </c>
      <c r="CB42" s="143" t="str">
        <f>IF(COUNT('Math Scores'!$CX43:$DU43)=0,"",SUMIF('Math Scores'!$F$6:$IC$6,CB$4,'Math Scores'!$F43:$IC43))</f>
        <v/>
      </c>
      <c r="CC42" s="143" t="str">
        <f>IF(COUNT('Math Scores'!$CX43:$DU43)=0,"",SUMIF('Math Scores'!$F$6:$IC$6,CC$4,'Math Scores'!$F43:$IC43))</f>
        <v/>
      </c>
      <c r="CD42" s="143" t="str">
        <f>IF(COUNT('Math Scores'!$DV43:$EU43)=0,"",SUMIF('Math Scores'!$F$6:$IC$6,CD$4,'Math Scores'!$F43:$IC43))</f>
        <v/>
      </c>
      <c r="CE42" s="143" t="str">
        <f>IF(COUNT('Math Scores'!$DV43:$EU43)=0,"",SUMIF('Math Scores'!$F$6:$IC$6,CE$4,'Math Scores'!$F43:$IC43))</f>
        <v/>
      </c>
      <c r="CF42" s="143" t="str">
        <f>IF(COUNT('Math Scores'!$DV43:$EU43)=0,"",SUMIF('Math Scores'!$F$6:$IC$6,CF$4,'Math Scores'!$F43:$IC43))</f>
        <v/>
      </c>
      <c r="CG42" s="143" t="str">
        <f>IF(COUNT('Math Scores'!$DV43:$EU43)=0,"",SUMIF('Math Scores'!$F$6:$IC$6,CG$4,'Math Scores'!$F43:$IC43))</f>
        <v/>
      </c>
      <c r="CH42" s="143" t="str">
        <f>IF(COUNT('Math Scores'!$DV43:$EU43)=0,"",SUMIF('Math Scores'!$F$6:$IC$6,CH$4,'Math Scores'!$F43:$IC43))</f>
        <v/>
      </c>
      <c r="CI42" s="143" t="str">
        <f>IF(COUNT('Math Scores'!$DV43:$EU43)=0,"",SUMIF('Math Scores'!$F$6:$IC$6,CI$4,'Math Scores'!$F43:$IC43))</f>
        <v/>
      </c>
      <c r="CJ42" s="143" t="str">
        <f>IF(COUNT('Math Scores'!$DV43:$EU43)=0,"",SUMIF('Math Scores'!$F$6:$IC$6,CJ$4,'Math Scores'!$F43:$IC43))</f>
        <v/>
      </c>
      <c r="CK42" s="143" t="str">
        <f>IF(COUNT('Math Scores'!$DV43:$EU43)=0,"",SUMIF('Math Scores'!$F$6:$IC$6,CK$4,'Math Scores'!$F43:$IC43))</f>
        <v/>
      </c>
      <c r="CL42" s="143" t="str">
        <f>IF(COUNT('Math Scores'!$DV43:$EU43)=0,"",SUMIF('Math Scores'!$F$6:$IC$6,CL$4,'Math Scores'!$F43:$IC43))</f>
        <v/>
      </c>
      <c r="CM42" s="143" t="str">
        <f>IF(COUNT('Math Scores'!$DV43:$EU43)=0,"",SUMIF('Math Scores'!$F$6:$IC$6,CM$4,'Math Scores'!$F43:$IC43))</f>
        <v/>
      </c>
      <c r="CN42" s="143" t="str">
        <f>IF(COUNT('Math Scores'!$DV43:$EU43)=0,"",SUMIF('Math Scores'!$F$6:$IC$6,CN$4,'Math Scores'!$F43:$IC43))</f>
        <v/>
      </c>
      <c r="CO42" s="143" t="str">
        <f>IF(COUNT('Math Scores'!$DV43:$EU43)=0,"",SUMIF('Math Scores'!$F$6:$IC$6,CO$4,'Math Scores'!$F43:$IC43))</f>
        <v/>
      </c>
      <c r="CP42" s="143" t="str">
        <f>IF(COUNT('Math Scores'!$DV43:$EU43)=0,"",SUMIF('Math Scores'!$F$6:$IC$6,CP$4,'Math Scores'!$F43:$IC43))</f>
        <v/>
      </c>
      <c r="CQ42" s="143" t="str">
        <f>IF(COUNT('Math Scores'!$DV43:$EU43)=0,"",SUMIF('Math Scores'!$F$6:$IC$6,CQ$4,'Math Scores'!$F43:$IC43))</f>
        <v/>
      </c>
      <c r="CR42" s="143" t="str">
        <f>IF(COUNT('Math Scores'!$DV43:$EU43)=0,"",SUMIF('Math Scores'!$F$6:$IC$6,CR$4,'Math Scores'!$F43:$IC43))</f>
        <v/>
      </c>
      <c r="CS42" s="143" t="str">
        <f>IF(COUNT('Math Scores'!$DV43:$EU43)=0,"",SUMIF('Math Scores'!$F$6:$IC$6,CS$4,'Math Scores'!$F43:$IC43))</f>
        <v/>
      </c>
      <c r="CT42" s="143" t="str">
        <f>IF(COUNT('Math Scores'!$EV43:$FW43)=0,"",SUMIF('Math Scores'!$F$6:$IC$6,CT$4,'Math Scores'!$F43:$IC43))</f>
        <v/>
      </c>
      <c r="CU42" s="143" t="str">
        <f>IF(COUNT('Math Scores'!$EV43:$FW43)=0,"",SUMIF('Math Scores'!$F$6:$IC$6,CU$4,'Math Scores'!$F43:$IC43))</f>
        <v/>
      </c>
      <c r="CV42" s="143" t="str">
        <f>IF(COUNT('Math Scores'!$EV43:$FW43)=0,"",SUMIF('Math Scores'!$F$6:$IC$6,CV$4,'Math Scores'!$F43:$IC43))</f>
        <v/>
      </c>
      <c r="CW42" s="143" t="str">
        <f>IF(COUNT('Math Scores'!$EV43:$FW43)=0,"",SUMIF('Math Scores'!$F$6:$IC$6,CW$4,'Math Scores'!$F43:$IC43))</f>
        <v/>
      </c>
      <c r="CX42" s="143" t="str">
        <f>IF(COUNT('Math Scores'!$EV43:$FW43)=0,"",SUMIF('Math Scores'!$F$6:$IC$6,CX$4,'Math Scores'!$F43:$IC43))</f>
        <v/>
      </c>
      <c r="CY42" s="143" t="str">
        <f>IF(COUNT('Math Scores'!$EV43:$FW43)=0,"",SUMIF('Math Scores'!$F$6:$IC$6,CY$4,'Math Scores'!$F43:$IC43))</f>
        <v/>
      </c>
      <c r="CZ42" s="143" t="str">
        <f>IF(COUNT('Math Scores'!$EV43:$FW43)=0,"",SUMIF('Math Scores'!$F$6:$IC$6,CZ$4,'Math Scores'!$F43:$IC43))</f>
        <v/>
      </c>
      <c r="DA42" s="143" t="str">
        <f>IF(COUNT('Math Scores'!$EV43:$FW43)=0,"",SUMIF('Math Scores'!$F$6:$IC$6,DA$4,'Math Scores'!$F43:$IC43))</f>
        <v/>
      </c>
      <c r="DB42" s="143" t="str">
        <f>IF(COUNT('Math Scores'!$EV43:$FW43)=0,"",SUMIF('Math Scores'!$F$6:$IC$6,DB$4,'Math Scores'!$F43:$IC43))</f>
        <v/>
      </c>
      <c r="DC42" s="143" t="str">
        <f>IF(COUNT('Math Scores'!$EV43:$FW43)=0,"",SUMIF('Math Scores'!$F$6:$IC$6,DC$4,'Math Scores'!$F43:$IC43))</f>
        <v/>
      </c>
      <c r="DD42" s="143" t="str">
        <f>IF(COUNT('Math Scores'!$EV43:$FW43)=0,"",SUMIF('Math Scores'!$F$6:$IC$6,DD$4,'Math Scores'!$F43:$IC43))</f>
        <v/>
      </c>
      <c r="DE42" s="143" t="str">
        <f>IF(COUNT('Math Scores'!$EV43:$FW43)=0,"",SUMIF('Math Scores'!$F$6:$IC$6,DE$4,'Math Scores'!$F43:$IC43))</f>
        <v/>
      </c>
      <c r="DF42" s="143" t="str">
        <f>IF(COUNT('Math Scores'!$EV43:$FW43)=0,"",SUMIF('Math Scores'!$F$6:$IC$6,DF$4,'Math Scores'!$F43:$IC43))</f>
        <v/>
      </c>
      <c r="DG42" s="143" t="str">
        <f>IF(COUNT('Math Scores'!$EV43:$FW43)=0,"",SUMIF('Math Scores'!$F$6:$IC$6,DG$4,'Math Scores'!$F43:$IC43))</f>
        <v/>
      </c>
    </row>
    <row r="43" spans="1:111" x14ac:dyDescent="0.2">
      <c r="A43" s="35">
        <v>36</v>
      </c>
      <c r="B43" s="8" t="str">
        <f>'Math Scores'!B44</f>
        <v/>
      </c>
      <c r="C43" s="127" t="str">
        <f>IF(COUNT('Math Scores'!F44:HI44)=0, "", (SUMIF('Math Scores'!$F$5:$HI$5,"Yes",'Math Scores'!F44:HI44)/SUMIF('Math Scores'!$F$5:$HI$5,"Yes",'Math Scores'!$F$2:$HI$2)))</f>
        <v/>
      </c>
      <c r="D43" s="36" t="str">
        <f>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v/>
      </c>
      <c r="E43" s="78" t="str">
        <f t="shared" si="12"/>
        <v/>
      </c>
      <c r="F43" s="36" t="str">
        <f t="shared" si="11"/>
        <v/>
      </c>
      <c r="G43" s="87" t="str">
        <f>IF(OR(B43="",'Cover Sheet'!$AC$6=""),"",IF(('Cover Sheet'!$AC$6="2nd"),(VLOOKUP(ROUND((D43*100),0),Goals!$E$4:$H$104,2,TRUE)/100),IF(('Cover Sheet'!$AC$6="3rd"),(VLOOKUP(ROUND((D43*100),0),Goals!$E$4:$H$104,3,TRUE)/100),VLOOKUP(ROUND((D43*100),0),Goals!$E$4:$H$104,4,TRUE)/100)))</f>
        <v/>
      </c>
      <c r="H43" s="143" t="str">
        <f>IF(COUNT('Math Scores'!$F44:$AC44)=0,"",SUMIF('Math Scores'!$F$6:$IC$6,H$4,'Math Scores'!$F44:$IC44))</f>
        <v/>
      </c>
      <c r="I43" s="143" t="str">
        <f>IF(COUNT('Math Scores'!$F44:$AC44)=0,"",SUMIF('Math Scores'!$F$6:$IC$6,I$4,'Math Scores'!$F44:$IC44))</f>
        <v/>
      </c>
      <c r="J43" s="143" t="str">
        <f>IF(COUNT('Math Scores'!$F44:$AC44)=0,"",SUMIF('Math Scores'!$F$6:$IC$6,J$4,'Math Scores'!$F44:$IC44))</f>
        <v/>
      </c>
      <c r="K43" s="143" t="str">
        <f>IF(COUNT('Math Scores'!$F44:$AC44)=0,"",SUMIF('Math Scores'!$F$6:$IC$6,K$4,'Math Scores'!$F44:$IC44))</f>
        <v/>
      </c>
      <c r="L43" s="143" t="str">
        <f>IF(COUNT('Math Scores'!$F44:$AC44)=0,"",SUMIF('Math Scores'!$F$6:$IC$6,L$4,'Math Scores'!$F44:$IC44))</f>
        <v/>
      </c>
      <c r="M43" s="143" t="str">
        <f>IF(COUNT('Math Scores'!$F44:$AC44)=0,"",SUMIF('Math Scores'!$F$6:$IC$6,M$4,'Math Scores'!$F44:$IC44))</f>
        <v/>
      </c>
      <c r="N43" s="143" t="str">
        <f>IF(COUNT('Math Scores'!$F44:$AC44)=0,"",SUMIF('Math Scores'!$F$6:$IC$6,N$4,'Math Scores'!$F44:$IC44))</f>
        <v/>
      </c>
      <c r="O43" s="143" t="str">
        <f>IF(COUNT('Math Scores'!$F44:$AC44)=0,"",SUMIF('Math Scores'!$F$6:$IC$6,O$4,'Math Scores'!$F44:$IC44))</f>
        <v/>
      </c>
      <c r="P43" s="143" t="str">
        <f>IF(COUNT('Math Scores'!$F44:$AC44)=0,"",SUMIF('Math Scores'!$F$6:$IC$6,P$4,'Math Scores'!$F44:$IC44))</f>
        <v/>
      </c>
      <c r="Q43" s="143" t="str">
        <f>IF(COUNT('Math Scores'!$F44:$AC44)=0,"",SUMIF('Math Scores'!$F$6:$IC$6,Q$4,'Math Scores'!$F44:$IC44))</f>
        <v/>
      </c>
      <c r="R43" s="143" t="str">
        <f>IF(COUNT('Math Scores'!$F44:$AC44)=0,"",SUMIF('Math Scores'!$F$6:$IC$6,R$4,'Math Scores'!$F44:$IC44))</f>
        <v/>
      </c>
      <c r="S43" s="143"/>
      <c r="T43" s="143"/>
      <c r="U43" s="143"/>
      <c r="V43" s="143"/>
      <c r="W43" s="143"/>
      <c r="X43" s="143" t="str">
        <f>IF(COUNT('Math Scores'!$AD44:$AZ44)=0,"",SUMIF('Math Scores'!$F$6:$IC$6,X$4,'Math Scores'!$F44:$IC44))</f>
        <v/>
      </c>
      <c r="Y43" s="143" t="str">
        <f>IF(COUNT('Math Scores'!$AD44:$AZ44)=0,"",SUMIF('Math Scores'!$F$6:$IC$6,Y$4,'Math Scores'!$F44:$IC44))</f>
        <v/>
      </c>
      <c r="Z43" s="143" t="str">
        <f>IF(COUNT('Math Scores'!$AD44:$AZ44)=0,"",SUMIF('Math Scores'!$F$6:$IC$6,Z$4,'Math Scores'!$F44:$IC44))</f>
        <v/>
      </c>
      <c r="AA43" s="143" t="str">
        <f>IF(COUNT('Math Scores'!$AD44:$AZ44)=0,"",SUMIF('Math Scores'!$F$6:$IC$6,AA$4,'Math Scores'!$F44:$IC44))</f>
        <v/>
      </c>
      <c r="AB43" s="143" t="str">
        <f>IF(COUNT('Math Scores'!$AD44:$AZ44)=0,"",SUMIF('Math Scores'!$F$6:$IC$6,AB$4,'Math Scores'!$F44:$IC44))</f>
        <v/>
      </c>
      <c r="AC43" s="143" t="str">
        <f>IF(COUNT('Math Scores'!$AD44:$AZ44)=0,"",SUMIF('Math Scores'!$F$6:$IC$6,AC$4,'Math Scores'!$F44:$IC44))</f>
        <v/>
      </c>
      <c r="AD43" s="143" t="str">
        <f>IF(COUNT('Math Scores'!$AD44:$AZ44)=0,"",SUMIF('Math Scores'!$F$6:$IC$6,AD$4,'Math Scores'!$F44:$IC44))</f>
        <v/>
      </c>
      <c r="AE43" s="143" t="str">
        <f>IF(COUNT('Math Scores'!$AD44:$AZ44)=0,"",SUMIF('Math Scores'!$F$6:$IC$6,AE$4,'Math Scores'!$F44:$IC44))</f>
        <v/>
      </c>
      <c r="AF43" s="143" t="str">
        <f>IF(COUNT('Math Scores'!$AD44:$AZ44)=0,"",SUMIF('Math Scores'!$F$6:$IC$6,AF$4,'Math Scores'!$F44:$IC44))</f>
        <v/>
      </c>
      <c r="AG43" s="143" t="str">
        <f>IF(COUNT('Math Scores'!$AD44:$AZ44)=0,"",SUMIF('Math Scores'!$F$6:$IC$6,AG$4,'Math Scores'!$F44:$IC44))</f>
        <v/>
      </c>
      <c r="AH43" s="143" t="str">
        <f>IF(COUNT('Math Scores'!$AD44:$AZ44)=0,"",SUMIF('Math Scores'!$F$6:$IC$6,AH$4,'Math Scores'!$F44:$IC44))</f>
        <v/>
      </c>
      <c r="AI43" s="143" t="str">
        <f>IF(COUNT('Math Scores'!$AD44:$AZ44)=0,"",SUMIF('Math Scores'!$F$6:$IC$6,AI$4,'Math Scores'!$F44:$IC44))</f>
        <v/>
      </c>
      <c r="AJ43" s="143" t="str">
        <f>IF(COUNT('Math Scores'!$BA44:$BY44)=0,"",SUMIF('Math Scores'!$F$6:$IC$6,AJ$4,'Math Scores'!$F44:$IC44))</f>
        <v/>
      </c>
      <c r="AK43" s="143" t="str">
        <f>IF(COUNT('Math Scores'!$BA44:$BY44)=0,"",SUMIF('Math Scores'!$F$6:$IC$6,AK$4,'Math Scores'!$F44:$IC44))</f>
        <v/>
      </c>
      <c r="AL43" s="143" t="str">
        <f>IF(COUNT('Math Scores'!$BA44:$BY44)=0,"",SUMIF('Math Scores'!$F$6:$IC$6,AL$4,'Math Scores'!$F44:$IC44))</f>
        <v/>
      </c>
      <c r="AM43" s="143" t="str">
        <f>IF(COUNT('Math Scores'!$BA44:$BY44)=0,"",SUMIF('Math Scores'!$F$6:$IC$6,AM$4,'Math Scores'!$F44:$IC44))</f>
        <v/>
      </c>
      <c r="AN43" s="143" t="str">
        <f>IF(COUNT('Math Scores'!$BA44:$BY44)=0,"",SUMIF('Math Scores'!$F$6:$IC$6,AN$4,'Math Scores'!$F44:$IC44))</f>
        <v/>
      </c>
      <c r="AO43" s="143" t="str">
        <f>IF(COUNT('Math Scores'!$BA44:$BY44)=0,"",SUMIF('Math Scores'!$F$6:$IC$6,AO$4,'Math Scores'!$F44:$IC44))</f>
        <v/>
      </c>
      <c r="AP43" s="143" t="str">
        <f>IF(COUNT('Math Scores'!$BA44:$BY44)=0,"",SUMIF('Math Scores'!$F$6:$IC$6,AP$4,'Math Scores'!$F44:$IC44))</f>
        <v/>
      </c>
      <c r="AQ43" s="143" t="str">
        <f>IF(COUNT('Math Scores'!$BA44:$BY44)=0,"",SUMIF('Math Scores'!$F$6:$IC$6,AQ$4,'Math Scores'!$F44:$IC44))</f>
        <v/>
      </c>
      <c r="AR43" s="143" t="str">
        <f>IF(COUNT('Math Scores'!$BA44:$BY44)=0,"",SUMIF('Math Scores'!$F$6:$IC$6,AR$4,'Math Scores'!$F44:$IC44))</f>
        <v/>
      </c>
      <c r="AS43" s="143" t="str">
        <f>IF(COUNT('Math Scores'!$BA44:$BY44)=0,"",SUMIF('Math Scores'!$F$6:$IC$6,AS$4,'Math Scores'!$F44:$IC44))</f>
        <v/>
      </c>
      <c r="AT43" s="143" t="str">
        <f>IF(COUNT('Math Scores'!$BA44:$BY44)=0,"",SUMIF('Math Scores'!$F$6:$IC$6,AT$4,'Math Scores'!$F44:$IC44))</f>
        <v/>
      </c>
      <c r="AU43" s="143" t="str">
        <f>IF(COUNT('Math Scores'!$BA44:$BY44)=0,"",SUMIF('Math Scores'!$F$6:$IC$6,AU$4,'Math Scores'!$F44:$IC44))</f>
        <v/>
      </c>
      <c r="AV43" s="143" t="str">
        <f>IF(COUNT('Math Scores'!$BA44:$BY44)=0,"",SUMIF('Math Scores'!$F$6:$IC$6,AV$4,'Math Scores'!$F44:$IC44))</f>
        <v/>
      </c>
      <c r="AW43" s="143" t="str">
        <f>IF(COUNT('Math Scores'!$BA44:$BY44)=0,"",SUMIF('Math Scores'!$F$6:$IC$6,AW$4,'Math Scores'!$F44:$IC44))</f>
        <v/>
      </c>
      <c r="AX43" s="143" t="str">
        <f>IF(COUNT('Math Scores'!$BZ44:$CW44)=0,"",SUMIF('Math Scores'!$F$6:$IC$6,AX$4,'Math Scores'!$F44:$IC44))</f>
        <v/>
      </c>
      <c r="AY43" s="143" t="str">
        <f>IF(COUNT('Math Scores'!$BZ44:$CW44)=0,"",SUMIF('Math Scores'!$F$6:$IC$6,AY$4,'Math Scores'!$F44:$IC44))</f>
        <v/>
      </c>
      <c r="AZ43" s="143" t="str">
        <f>IF(COUNT('Math Scores'!$BZ44:$CW44)=0,"",SUMIF('Math Scores'!$F$6:$IC$6,AZ$4,'Math Scores'!$F44:$IC44))</f>
        <v/>
      </c>
      <c r="BA43" s="143" t="str">
        <f>IF(COUNT('Math Scores'!$BZ44:$CW44)=0,"",SUMIF('Math Scores'!$F$6:$IC$6,BA$4,'Math Scores'!$F44:$IC44))</f>
        <v/>
      </c>
      <c r="BB43" s="143" t="str">
        <f>IF(COUNT('Math Scores'!$BZ44:$CW44)=0,"",SUMIF('Math Scores'!$F$6:$IC$6,BB$4,'Math Scores'!$F44:$IC44))</f>
        <v/>
      </c>
      <c r="BC43" s="143" t="str">
        <f>IF(COUNT('Math Scores'!$BZ44:$CW44)=0,"",SUMIF('Math Scores'!$F$6:$IC$6,BC$4,'Math Scores'!$F44:$IC44))</f>
        <v/>
      </c>
      <c r="BD43" s="143" t="str">
        <f>IF(COUNT('Math Scores'!$BZ44:$CW44)=0,"",SUMIF('Math Scores'!$F$6:$IC$6,BD$4,'Math Scores'!$F44:$IC44))</f>
        <v/>
      </c>
      <c r="BE43" s="143" t="str">
        <f>IF(COUNT('Math Scores'!$BZ44:$CW44)=0,"",SUMIF('Math Scores'!$F$6:$IC$6,BE$4,'Math Scores'!$F44:$IC44))</f>
        <v/>
      </c>
      <c r="BF43" s="143" t="str">
        <f>IF(COUNT('Math Scores'!$BZ44:$CW44)=0,"",SUMIF('Math Scores'!$F$6:$IC$6,BF$4,'Math Scores'!$F44:$IC44))</f>
        <v/>
      </c>
      <c r="BG43" s="143" t="str">
        <f>IF(COUNT('Math Scores'!$BZ44:$CW44)=0,"",SUMIF('Math Scores'!$F$6:$IC$6,BG$4,'Math Scores'!$F44:$IC44))</f>
        <v/>
      </c>
      <c r="BH43" s="143" t="str">
        <f>IF(COUNT('Math Scores'!$BZ44:$CW44)=0,"",SUMIF('Math Scores'!$F$6:$IC$6,BH$4,'Math Scores'!$F44:$IC44))</f>
        <v/>
      </c>
      <c r="BI43" s="143" t="str">
        <f>IF(COUNT('Math Scores'!$BZ44:$CW44)=0,"",SUMIF('Math Scores'!$F$6:$IC$6,BI$4,'Math Scores'!$F44:$IC44))</f>
        <v/>
      </c>
      <c r="BJ43" s="143" t="str">
        <f>IF(COUNT('Math Scores'!$BZ44:$CW44)=0,"",SUMIF('Math Scores'!$F$6:$IC$6,BJ$4,'Math Scores'!$F44:$IC44))</f>
        <v/>
      </c>
      <c r="BK43" s="143" t="str">
        <f>IF(COUNT('Math Scores'!$BZ44:$CW44)=0,"",SUMIF('Math Scores'!$F$6:$IC$6,BK$4,'Math Scores'!$F44:$IC44))</f>
        <v/>
      </c>
      <c r="BL43" s="143" t="str">
        <f>IF(COUNT('Math Scores'!$CX44:$DU44)=0,"",SUMIF('Math Scores'!$F$6:$IC$6,BL$4,'Math Scores'!$F44:$IC44))</f>
        <v/>
      </c>
      <c r="BM43" s="143" t="str">
        <f>IF(COUNT('Math Scores'!$CX44:$DU44)=0,"",SUMIF('Math Scores'!$F$6:$IC$6,BM$4,'Math Scores'!$F44:$IC44))</f>
        <v/>
      </c>
      <c r="BN43" s="143" t="str">
        <f>IF(COUNT('Math Scores'!$CX44:$DU44)=0,"",SUMIF('Math Scores'!$F$6:$IC$6,BN$4,'Math Scores'!$F44:$IC44))</f>
        <v/>
      </c>
      <c r="BO43" s="143" t="str">
        <f>IF(COUNT('Math Scores'!$CX44:$DU44)=0,"",SUMIF('Math Scores'!$F$6:$IC$6,BO$4,'Math Scores'!$F44:$IC44))</f>
        <v/>
      </c>
      <c r="BP43" s="143" t="str">
        <f>IF(COUNT('Math Scores'!$CX44:$DU44)=0,"",SUMIF('Math Scores'!$F$6:$IC$6,BP$4,'Math Scores'!$F44:$IC44))</f>
        <v/>
      </c>
      <c r="BQ43" s="143" t="str">
        <f>IF(COUNT('Math Scores'!$CX44:$DU44)=0,"",SUMIF('Math Scores'!$F$6:$IC$6,BQ$4,'Math Scores'!$F44:$IC44))</f>
        <v/>
      </c>
      <c r="BR43" s="143" t="str">
        <f>IF(COUNT('Math Scores'!$CX44:$DU44)=0,"",SUMIF('Math Scores'!$F$6:$IC$6,BR$4,'Math Scores'!$F44:$IC44))</f>
        <v/>
      </c>
      <c r="BS43" s="143" t="str">
        <f>IF(COUNT('Math Scores'!$CX44:$DU44)=0,"",SUMIF('Math Scores'!$F$6:$IC$6,BS$4,'Math Scores'!$F44:$IC44))</f>
        <v/>
      </c>
      <c r="BT43" s="143" t="str">
        <f>IF(COUNT('Math Scores'!$CX44:$DU44)=0,"",SUMIF('Math Scores'!$F$6:$IC$6,BT$4,'Math Scores'!$F44:$IC44))</f>
        <v/>
      </c>
      <c r="BU43" s="143" t="str">
        <f>IF(COUNT('Math Scores'!$CX44:$DU44)=0,"",SUMIF('Math Scores'!$F$6:$IC$6,BU$4,'Math Scores'!$F44:$IC44))</f>
        <v/>
      </c>
      <c r="BV43" s="143" t="str">
        <f>IF(COUNT('Math Scores'!$CX44:$DU44)=0,"",SUMIF('Math Scores'!$F$6:$IC$6,BV$4,'Math Scores'!$F44:$IC44))</f>
        <v/>
      </c>
      <c r="BW43" s="143" t="str">
        <f>IF(COUNT('Math Scores'!$CX44:$DU44)=0,"",SUMIF('Math Scores'!$F$6:$IC$6,BW$4,'Math Scores'!$F44:$IC44))</f>
        <v/>
      </c>
      <c r="BX43" s="143" t="str">
        <f>IF(COUNT('Math Scores'!$CX44:$DU44)=0,"",SUMIF('Math Scores'!$F$6:$IC$6,BX$4,'Math Scores'!$F44:$IC44))</f>
        <v/>
      </c>
      <c r="BY43" s="143" t="str">
        <f>IF(COUNT('Math Scores'!$CX44:$DU44)=0,"",SUMIF('Math Scores'!$F$6:$IC$6,BY$4,'Math Scores'!$F44:$IC44))</f>
        <v/>
      </c>
      <c r="BZ43" s="143" t="str">
        <f>IF(COUNT('Math Scores'!$CX44:$DU44)=0,"",SUMIF('Math Scores'!$F$6:$IC$6,BZ$4,'Math Scores'!$F44:$IC44))</f>
        <v/>
      </c>
      <c r="CA43" s="143" t="str">
        <f>IF(COUNT('Math Scores'!$CX44:$DU44)=0,"",SUMIF('Math Scores'!$F$6:$IC$6,CA$4,'Math Scores'!$F44:$IC44))</f>
        <v/>
      </c>
      <c r="CB43" s="143" t="str">
        <f>IF(COUNT('Math Scores'!$CX44:$DU44)=0,"",SUMIF('Math Scores'!$F$6:$IC$6,CB$4,'Math Scores'!$F44:$IC44))</f>
        <v/>
      </c>
      <c r="CC43" s="143" t="str">
        <f>IF(COUNT('Math Scores'!$CX44:$DU44)=0,"",SUMIF('Math Scores'!$F$6:$IC$6,CC$4,'Math Scores'!$F44:$IC44))</f>
        <v/>
      </c>
      <c r="CD43" s="143" t="str">
        <f>IF(COUNT('Math Scores'!$DV44:$EU44)=0,"",SUMIF('Math Scores'!$F$6:$IC$6,CD$4,'Math Scores'!$F44:$IC44))</f>
        <v/>
      </c>
      <c r="CE43" s="143" t="str">
        <f>IF(COUNT('Math Scores'!$DV44:$EU44)=0,"",SUMIF('Math Scores'!$F$6:$IC$6,CE$4,'Math Scores'!$F44:$IC44))</f>
        <v/>
      </c>
      <c r="CF43" s="143" t="str">
        <f>IF(COUNT('Math Scores'!$DV44:$EU44)=0,"",SUMIF('Math Scores'!$F$6:$IC$6,CF$4,'Math Scores'!$F44:$IC44))</f>
        <v/>
      </c>
      <c r="CG43" s="143" t="str">
        <f>IF(COUNT('Math Scores'!$DV44:$EU44)=0,"",SUMIF('Math Scores'!$F$6:$IC$6,CG$4,'Math Scores'!$F44:$IC44))</f>
        <v/>
      </c>
      <c r="CH43" s="143" t="str">
        <f>IF(COUNT('Math Scores'!$DV44:$EU44)=0,"",SUMIF('Math Scores'!$F$6:$IC$6,CH$4,'Math Scores'!$F44:$IC44))</f>
        <v/>
      </c>
      <c r="CI43" s="143" t="str">
        <f>IF(COUNT('Math Scores'!$DV44:$EU44)=0,"",SUMIF('Math Scores'!$F$6:$IC$6,CI$4,'Math Scores'!$F44:$IC44))</f>
        <v/>
      </c>
      <c r="CJ43" s="143" t="str">
        <f>IF(COUNT('Math Scores'!$DV44:$EU44)=0,"",SUMIF('Math Scores'!$F$6:$IC$6,CJ$4,'Math Scores'!$F44:$IC44))</f>
        <v/>
      </c>
      <c r="CK43" s="143" t="str">
        <f>IF(COUNT('Math Scores'!$DV44:$EU44)=0,"",SUMIF('Math Scores'!$F$6:$IC$6,CK$4,'Math Scores'!$F44:$IC44))</f>
        <v/>
      </c>
      <c r="CL43" s="143" t="str">
        <f>IF(COUNT('Math Scores'!$DV44:$EU44)=0,"",SUMIF('Math Scores'!$F$6:$IC$6,CL$4,'Math Scores'!$F44:$IC44))</f>
        <v/>
      </c>
      <c r="CM43" s="143" t="str">
        <f>IF(COUNT('Math Scores'!$DV44:$EU44)=0,"",SUMIF('Math Scores'!$F$6:$IC$6,CM$4,'Math Scores'!$F44:$IC44))</f>
        <v/>
      </c>
      <c r="CN43" s="143" t="str">
        <f>IF(COUNT('Math Scores'!$DV44:$EU44)=0,"",SUMIF('Math Scores'!$F$6:$IC$6,CN$4,'Math Scores'!$F44:$IC44))</f>
        <v/>
      </c>
      <c r="CO43" s="143" t="str">
        <f>IF(COUNT('Math Scores'!$DV44:$EU44)=0,"",SUMIF('Math Scores'!$F$6:$IC$6,CO$4,'Math Scores'!$F44:$IC44))</f>
        <v/>
      </c>
      <c r="CP43" s="143" t="str">
        <f>IF(COUNT('Math Scores'!$DV44:$EU44)=0,"",SUMIF('Math Scores'!$F$6:$IC$6,CP$4,'Math Scores'!$F44:$IC44))</f>
        <v/>
      </c>
      <c r="CQ43" s="143" t="str">
        <f>IF(COUNT('Math Scores'!$DV44:$EU44)=0,"",SUMIF('Math Scores'!$F$6:$IC$6,CQ$4,'Math Scores'!$F44:$IC44))</f>
        <v/>
      </c>
      <c r="CR43" s="143" t="str">
        <f>IF(COUNT('Math Scores'!$DV44:$EU44)=0,"",SUMIF('Math Scores'!$F$6:$IC$6,CR$4,'Math Scores'!$F44:$IC44))</f>
        <v/>
      </c>
      <c r="CS43" s="143" t="str">
        <f>IF(COUNT('Math Scores'!$DV44:$EU44)=0,"",SUMIF('Math Scores'!$F$6:$IC$6,CS$4,'Math Scores'!$F44:$IC44))</f>
        <v/>
      </c>
      <c r="CT43" s="143" t="str">
        <f>IF(COUNT('Math Scores'!$EV44:$FW44)=0,"",SUMIF('Math Scores'!$F$6:$IC$6,CT$4,'Math Scores'!$F44:$IC44))</f>
        <v/>
      </c>
      <c r="CU43" s="143" t="str">
        <f>IF(COUNT('Math Scores'!$EV44:$FW44)=0,"",SUMIF('Math Scores'!$F$6:$IC$6,CU$4,'Math Scores'!$F44:$IC44))</f>
        <v/>
      </c>
      <c r="CV43" s="143" t="str">
        <f>IF(COUNT('Math Scores'!$EV44:$FW44)=0,"",SUMIF('Math Scores'!$F$6:$IC$6,CV$4,'Math Scores'!$F44:$IC44))</f>
        <v/>
      </c>
      <c r="CW43" s="143" t="str">
        <f>IF(COUNT('Math Scores'!$EV44:$FW44)=0,"",SUMIF('Math Scores'!$F$6:$IC$6,CW$4,'Math Scores'!$F44:$IC44))</f>
        <v/>
      </c>
      <c r="CX43" s="143" t="str">
        <f>IF(COUNT('Math Scores'!$EV44:$FW44)=0,"",SUMIF('Math Scores'!$F$6:$IC$6,CX$4,'Math Scores'!$F44:$IC44))</f>
        <v/>
      </c>
      <c r="CY43" s="143" t="str">
        <f>IF(COUNT('Math Scores'!$EV44:$FW44)=0,"",SUMIF('Math Scores'!$F$6:$IC$6,CY$4,'Math Scores'!$F44:$IC44))</f>
        <v/>
      </c>
      <c r="CZ43" s="143" t="str">
        <f>IF(COUNT('Math Scores'!$EV44:$FW44)=0,"",SUMIF('Math Scores'!$F$6:$IC$6,CZ$4,'Math Scores'!$F44:$IC44))</f>
        <v/>
      </c>
      <c r="DA43" s="143" t="str">
        <f>IF(COUNT('Math Scores'!$EV44:$FW44)=0,"",SUMIF('Math Scores'!$F$6:$IC$6,DA$4,'Math Scores'!$F44:$IC44))</f>
        <v/>
      </c>
      <c r="DB43" s="143" t="str">
        <f>IF(COUNT('Math Scores'!$EV44:$FW44)=0,"",SUMIF('Math Scores'!$F$6:$IC$6,DB$4,'Math Scores'!$F44:$IC44))</f>
        <v/>
      </c>
      <c r="DC43" s="143" t="str">
        <f>IF(COUNT('Math Scores'!$EV44:$FW44)=0,"",SUMIF('Math Scores'!$F$6:$IC$6,DC$4,'Math Scores'!$F44:$IC44))</f>
        <v/>
      </c>
      <c r="DD43" s="143" t="str">
        <f>IF(COUNT('Math Scores'!$EV44:$FW44)=0,"",SUMIF('Math Scores'!$F$6:$IC$6,DD$4,'Math Scores'!$F44:$IC44))</f>
        <v/>
      </c>
      <c r="DE43" s="143" t="str">
        <f>IF(COUNT('Math Scores'!$EV44:$FW44)=0,"",SUMIF('Math Scores'!$F$6:$IC$6,DE$4,'Math Scores'!$F44:$IC44))</f>
        <v/>
      </c>
      <c r="DF43" s="143" t="str">
        <f>IF(COUNT('Math Scores'!$EV44:$FW44)=0,"",SUMIF('Math Scores'!$F$6:$IC$6,DF$4,'Math Scores'!$F44:$IC44))</f>
        <v/>
      </c>
      <c r="DG43" s="143" t="str">
        <f>IF(COUNT('Math Scores'!$EV44:$FW44)=0,"",SUMIF('Math Scores'!$F$6:$IC$6,DG$4,'Math Scores'!$F44:$IC44))</f>
        <v/>
      </c>
    </row>
    <row r="44" spans="1:111" x14ac:dyDescent="0.2">
      <c r="A44" s="35">
        <v>37</v>
      </c>
      <c r="B44" s="8" t="str">
        <f>'Math Scores'!B45</f>
        <v/>
      </c>
      <c r="C44" s="127" t="str">
        <f>IF(COUNT('Math Scores'!F45:HI45)=0, "", (SUMIF('Math Scores'!$F$5:$HI$5,"Yes",'Math Scores'!F45:HI45)/SUMIF('Math Scores'!$F$5:$HI$5,"Yes",'Math Scores'!$F$2:$HI$2)))</f>
        <v/>
      </c>
      <c r="D44" s="36" t="str">
        <f>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v/>
      </c>
      <c r="E44" s="78" t="str">
        <f t="shared" si="12"/>
        <v/>
      </c>
      <c r="F44" s="36" t="str">
        <f t="shared" si="11"/>
        <v/>
      </c>
      <c r="G44" s="87" t="str">
        <f>IF(OR(B44="",'Cover Sheet'!$AC$6=""),"",IF(('Cover Sheet'!$AC$6="2nd"),(VLOOKUP(ROUND((D44*100),0),Goals!$E$4:$H$104,2,TRUE)/100),IF(('Cover Sheet'!$AC$6="3rd"),(VLOOKUP(ROUND((D44*100),0),Goals!$E$4:$H$104,3,TRUE)/100),VLOOKUP(ROUND((D44*100),0),Goals!$E$4:$H$104,4,TRUE)/100)))</f>
        <v/>
      </c>
      <c r="H44" s="143" t="str">
        <f>IF(COUNT('Math Scores'!$F45:$AC45)=0,"",SUMIF('Math Scores'!$F$6:$IC$6,H$4,'Math Scores'!$F45:$IC45))</f>
        <v/>
      </c>
      <c r="I44" s="143" t="str">
        <f>IF(COUNT('Math Scores'!$F45:$AC45)=0,"",SUMIF('Math Scores'!$F$6:$IC$6,I$4,'Math Scores'!$F45:$IC45))</f>
        <v/>
      </c>
      <c r="J44" s="143" t="str">
        <f>IF(COUNT('Math Scores'!$F45:$AC45)=0,"",SUMIF('Math Scores'!$F$6:$IC$6,J$4,'Math Scores'!$F45:$IC45))</f>
        <v/>
      </c>
      <c r="K44" s="143" t="str">
        <f>IF(COUNT('Math Scores'!$F45:$AC45)=0,"",SUMIF('Math Scores'!$F$6:$IC$6,K$4,'Math Scores'!$F45:$IC45))</f>
        <v/>
      </c>
      <c r="L44" s="143" t="str">
        <f>IF(COUNT('Math Scores'!$F45:$AC45)=0,"",SUMIF('Math Scores'!$F$6:$IC$6,L$4,'Math Scores'!$F45:$IC45))</f>
        <v/>
      </c>
      <c r="M44" s="143" t="str">
        <f>IF(COUNT('Math Scores'!$F45:$AC45)=0,"",SUMIF('Math Scores'!$F$6:$IC$6,M$4,'Math Scores'!$F45:$IC45))</f>
        <v/>
      </c>
      <c r="N44" s="143" t="str">
        <f>IF(COUNT('Math Scores'!$F45:$AC45)=0,"",SUMIF('Math Scores'!$F$6:$IC$6,N$4,'Math Scores'!$F45:$IC45))</f>
        <v/>
      </c>
      <c r="O44" s="143" t="str">
        <f>IF(COUNT('Math Scores'!$F45:$AC45)=0,"",SUMIF('Math Scores'!$F$6:$IC$6,O$4,'Math Scores'!$F45:$IC45))</f>
        <v/>
      </c>
      <c r="P44" s="143" t="str">
        <f>IF(COUNT('Math Scores'!$F45:$AC45)=0,"",SUMIF('Math Scores'!$F$6:$IC$6,P$4,'Math Scores'!$F45:$IC45))</f>
        <v/>
      </c>
      <c r="Q44" s="143" t="str">
        <f>IF(COUNT('Math Scores'!$F45:$AC45)=0,"",SUMIF('Math Scores'!$F$6:$IC$6,Q$4,'Math Scores'!$F45:$IC45))</f>
        <v/>
      </c>
      <c r="R44" s="143" t="str">
        <f>IF(COUNT('Math Scores'!$F45:$AC45)=0,"",SUMIF('Math Scores'!$F$6:$IC$6,R$4,'Math Scores'!$F45:$IC45))</f>
        <v/>
      </c>
      <c r="S44" s="143"/>
      <c r="T44" s="143"/>
      <c r="U44" s="143"/>
      <c r="V44" s="143"/>
      <c r="W44" s="143"/>
      <c r="X44" s="143" t="str">
        <f>IF(COUNT('Math Scores'!$AD45:$AZ45)=0,"",SUMIF('Math Scores'!$F$6:$IC$6,X$4,'Math Scores'!$F45:$IC45))</f>
        <v/>
      </c>
      <c r="Y44" s="143" t="str">
        <f>IF(COUNT('Math Scores'!$AD45:$AZ45)=0,"",SUMIF('Math Scores'!$F$6:$IC$6,Y$4,'Math Scores'!$F45:$IC45))</f>
        <v/>
      </c>
      <c r="Z44" s="143" t="str">
        <f>IF(COUNT('Math Scores'!$AD45:$AZ45)=0,"",SUMIF('Math Scores'!$F$6:$IC$6,Z$4,'Math Scores'!$F45:$IC45))</f>
        <v/>
      </c>
      <c r="AA44" s="143" t="str">
        <f>IF(COUNT('Math Scores'!$AD45:$AZ45)=0,"",SUMIF('Math Scores'!$F$6:$IC$6,AA$4,'Math Scores'!$F45:$IC45))</f>
        <v/>
      </c>
      <c r="AB44" s="143" t="str">
        <f>IF(COUNT('Math Scores'!$AD45:$AZ45)=0,"",SUMIF('Math Scores'!$F$6:$IC$6,AB$4,'Math Scores'!$F45:$IC45))</f>
        <v/>
      </c>
      <c r="AC44" s="143" t="str">
        <f>IF(COUNT('Math Scores'!$AD45:$AZ45)=0,"",SUMIF('Math Scores'!$F$6:$IC$6,AC$4,'Math Scores'!$F45:$IC45))</f>
        <v/>
      </c>
      <c r="AD44" s="143" t="str">
        <f>IF(COUNT('Math Scores'!$AD45:$AZ45)=0,"",SUMIF('Math Scores'!$F$6:$IC$6,AD$4,'Math Scores'!$F45:$IC45))</f>
        <v/>
      </c>
      <c r="AE44" s="143" t="str">
        <f>IF(COUNT('Math Scores'!$AD45:$AZ45)=0,"",SUMIF('Math Scores'!$F$6:$IC$6,AE$4,'Math Scores'!$F45:$IC45))</f>
        <v/>
      </c>
      <c r="AF44" s="143" t="str">
        <f>IF(COUNT('Math Scores'!$AD45:$AZ45)=0,"",SUMIF('Math Scores'!$F$6:$IC$6,AF$4,'Math Scores'!$F45:$IC45))</f>
        <v/>
      </c>
      <c r="AG44" s="143" t="str">
        <f>IF(COUNT('Math Scores'!$AD45:$AZ45)=0,"",SUMIF('Math Scores'!$F$6:$IC$6,AG$4,'Math Scores'!$F45:$IC45))</f>
        <v/>
      </c>
      <c r="AH44" s="143" t="str">
        <f>IF(COUNT('Math Scores'!$AD45:$AZ45)=0,"",SUMIF('Math Scores'!$F$6:$IC$6,AH$4,'Math Scores'!$F45:$IC45))</f>
        <v/>
      </c>
      <c r="AI44" s="143" t="str">
        <f>IF(COUNT('Math Scores'!$AD45:$AZ45)=0,"",SUMIF('Math Scores'!$F$6:$IC$6,AI$4,'Math Scores'!$F45:$IC45))</f>
        <v/>
      </c>
      <c r="AJ44" s="143" t="str">
        <f>IF(COUNT('Math Scores'!$BA45:$BY45)=0,"",SUMIF('Math Scores'!$F$6:$IC$6,AJ$4,'Math Scores'!$F45:$IC45))</f>
        <v/>
      </c>
      <c r="AK44" s="143" t="str">
        <f>IF(COUNT('Math Scores'!$BA45:$BY45)=0,"",SUMIF('Math Scores'!$F$6:$IC$6,AK$4,'Math Scores'!$F45:$IC45))</f>
        <v/>
      </c>
      <c r="AL44" s="143" t="str">
        <f>IF(COUNT('Math Scores'!$BA45:$BY45)=0,"",SUMIF('Math Scores'!$F$6:$IC$6,AL$4,'Math Scores'!$F45:$IC45))</f>
        <v/>
      </c>
      <c r="AM44" s="143" t="str">
        <f>IF(COUNT('Math Scores'!$BA45:$BY45)=0,"",SUMIF('Math Scores'!$F$6:$IC$6,AM$4,'Math Scores'!$F45:$IC45))</f>
        <v/>
      </c>
      <c r="AN44" s="143" t="str">
        <f>IF(COUNT('Math Scores'!$BA45:$BY45)=0,"",SUMIF('Math Scores'!$F$6:$IC$6,AN$4,'Math Scores'!$F45:$IC45))</f>
        <v/>
      </c>
      <c r="AO44" s="143" t="str">
        <f>IF(COUNT('Math Scores'!$BA45:$BY45)=0,"",SUMIF('Math Scores'!$F$6:$IC$6,AO$4,'Math Scores'!$F45:$IC45))</f>
        <v/>
      </c>
      <c r="AP44" s="143" t="str">
        <f>IF(COUNT('Math Scores'!$BA45:$BY45)=0,"",SUMIF('Math Scores'!$F$6:$IC$6,AP$4,'Math Scores'!$F45:$IC45))</f>
        <v/>
      </c>
      <c r="AQ44" s="143" t="str">
        <f>IF(COUNT('Math Scores'!$BA45:$BY45)=0,"",SUMIF('Math Scores'!$F$6:$IC$6,AQ$4,'Math Scores'!$F45:$IC45))</f>
        <v/>
      </c>
      <c r="AR44" s="143" t="str">
        <f>IF(COUNT('Math Scores'!$BA45:$BY45)=0,"",SUMIF('Math Scores'!$F$6:$IC$6,AR$4,'Math Scores'!$F45:$IC45))</f>
        <v/>
      </c>
      <c r="AS44" s="143" t="str">
        <f>IF(COUNT('Math Scores'!$BA45:$BY45)=0,"",SUMIF('Math Scores'!$F$6:$IC$6,AS$4,'Math Scores'!$F45:$IC45))</f>
        <v/>
      </c>
      <c r="AT44" s="143" t="str">
        <f>IF(COUNT('Math Scores'!$BA45:$BY45)=0,"",SUMIF('Math Scores'!$F$6:$IC$6,AT$4,'Math Scores'!$F45:$IC45))</f>
        <v/>
      </c>
      <c r="AU44" s="143" t="str">
        <f>IF(COUNT('Math Scores'!$BA45:$BY45)=0,"",SUMIF('Math Scores'!$F$6:$IC$6,AU$4,'Math Scores'!$F45:$IC45))</f>
        <v/>
      </c>
      <c r="AV44" s="143" t="str">
        <f>IF(COUNT('Math Scores'!$BA45:$BY45)=0,"",SUMIF('Math Scores'!$F$6:$IC$6,AV$4,'Math Scores'!$F45:$IC45))</f>
        <v/>
      </c>
      <c r="AW44" s="143" t="str">
        <f>IF(COUNT('Math Scores'!$BA45:$BY45)=0,"",SUMIF('Math Scores'!$F$6:$IC$6,AW$4,'Math Scores'!$F45:$IC45))</f>
        <v/>
      </c>
      <c r="AX44" s="143" t="str">
        <f>IF(COUNT('Math Scores'!$BZ45:$CW45)=0,"",SUMIF('Math Scores'!$F$6:$IC$6,AX$4,'Math Scores'!$F45:$IC45))</f>
        <v/>
      </c>
      <c r="AY44" s="143" t="str">
        <f>IF(COUNT('Math Scores'!$BZ45:$CW45)=0,"",SUMIF('Math Scores'!$F$6:$IC$6,AY$4,'Math Scores'!$F45:$IC45))</f>
        <v/>
      </c>
      <c r="AZ44" s="143" t="str">
        <f>IF(COUNT('Math Scores'!$BZ45:$CW45)=0,"",SUMIF('Math Scores'!$F$6:$IC$6,AZ$4,'Math Scores'!$F45:$IC45))</f>
        <v/>
      </c>
      <c r="BA44" s="143" t="str">
        <f>IF(COUNT('Math Scores'!$BZ45:$CW45)=0,"",SUMIF('Math Scores'!$F$6:$IC$6,BA$4,'Math Scores'!$F45:$IC45))</f>
        <v/>
      </c>
      <c r="BB44" s="143" t="str">
        <f>IF(COUNT('Math Scores'!$BZ45:$CW45)=0,"",SUMIF('Math Scores'!$F$6:$IC$6,BB$4,'Math Scores'!$F45:$IC45))</f>
        <v/>
      </c>
      <c r="BC44" s="143" t="str">
        <f>IF(COUNT('Math Scores'!$BZ45:$CW45)=0,"",SUMIF('Math Scores'!$F$6:$IC$6,BC$4,'Math Scores'!$F45:$IC45))</f>
        <v/>
      </c>
      <c r="BD44" s="143" t="str">
        <f>IF(COUNT('Math Scores'!$BZ45:$CW45)=0,"",SUMIF('Math Scores'!$F$6:$IC$6,BD$4,'Math Scores'!$F45:$IC45))</f>
        <v/>
      </c>
      <c r="BE44" s="143" t="str">
        <f>IF(COUNT('Math Scores'!$BZ45:$CW45)=0,"",SUMIF('Math Scores'!$F$6:$IC$6,BE$4,'Math Scores'!$F45:$IC45))</f>
        <v/>
      </c>
      <c r="BF44" s="143" t="str">
        <f>IF(COUNT('Math Scores'!$BZ45:$CW45)=0,"",SUMIF('Math Scores'!$F$6:$IC$6,BF$4,'Math Scores'!$F45:$IC45))</f>
        <v/>
      </c>
      <c r="BG44" s="143" t="str">
        <f>IF(COUNT('Math Scores'!$BZ45:$CW45)=0,"",SUMIF('Math Scores'!$F$6:$IC$6,BG$4,'Math Scores'!$F45:$IC45))</f>
        <v/>
      </c>
      <c r="BH44" s="143" t="str">
        <f>IF(COUNT('Math Scores'!$BZ45:$CW45)=0,"",SUMIF('Math Scores'!$F$6:$IC$6,BH$4,'Math Scores'!$F45:$IC45))</f>
        <v/>
      </c>
      <c r="BI44" s="143" t="str">
        <f>IF(COUNT('Math Scores'!$BZ45:$CW45)=0,"",SUMIF('Math Scores'!$F$6:$IC$6,BI$4,'Math Scores'!$F45:$IC45))</f>
        <v/>
      </c>
      <c r="BJ44" s="143" t="str">
        <f>IF(COUNT('Math Scores'!$BZ45:$CW45)=0,"",SUMIF('Math Scores'!$F$6:$IC$6,BJ$4,'Math Scores'!$F45:$IC45))</f>
        <v/>
      </c>
      <c r="BK44" s="143" t="str">
        <f>IF(COUNT('Math Scores'!$BZ45:$CW45)=0,"",SUMIF('Math Scores'!$F$6:$IC$6,BK$4,'Math Scores'!$F45:$IC45))</f>
        <v/>
      </c>
      <c r="BL44" s="143" t="str">
        <f>IF(COUNT('Math Scores'!$CX45:$DU45)=0,"",SUMIF('Math Scores'!$F$6:$IC$6,BL$4,'Math Scores'!$F45:$IC45))</f>
        <v/>
      </c>
      <c r="BM44" s="143" t="str">
        <f>IF(COUNT('Math Scores'!$CX45:$DU45)=0,"",SUMIF('Math Scores'!$F$6:$IC$6,BM$4,'Math Scores'!$F45:$IC45))</f>
        <v/>
      </c>
      <c r="BN44" s="143" t="str">
        <f>IF(COUNT('Math Scores'!$CX45:$DU45)=0,"",SUMIF('Math Scores'!$F$6:$IC$6,BN$4,'Math Scores'!$F45:$IC45))</f>
        <v/>
      </c>
      <c r="BO44" s="143" t="str">
        <f>IF(COUNT('Math Scores'!$CX45:$DU45)=0,"",SUMIF('Math Scores'!$F$6:$IC$6,BO$4,'Math Scores'!$F45:$IC45))</f>
        <v/>
      </c>
      <c r="BP44" s="143" t="str">
        <f>IF(COUNT('Math Scores'!$CX45:$DU45)=0,"",SUMIF('Math Scores'!$F$6:$IC$6,BP$4,'Math Scores'!$F45:$IC45))</f>
        <v/>
      </c>
      <c r="BQ44" s="143" t="str">
        <f>IF(COUNT('Math Scores'!$CX45:$DU45)=0,"",SUMIF('Math Scores'!$F$6:$IC$6,BQ$4,'Math Scores'!$F45:$IC45))</f>
        <v/>
      </c>
      <c r="BR44" s="143" t="str">
        <f>IF(COUNT('Math Scores'!$CX45:$DU45)=0,"",SUMIF('Math Scores'!$F$6:$IC$6,BR$4,'Math Scores'!$F45:$IC45))</f>
        <v/>
      </c>
      <c r="BS44" s="143" t="str">
        <f>IF(COUNT('Math Scores'!$CX45:$DU45)=0,"",SUMIF('Math Scores'!$F$6:$IC$6,BS$4,'Math Scores'!$F45:$IC45))</f>
        <v/>
      </c>
      <c r="BT44" s="143" t="str">
        <f>IF(COUNT('Math Scores'!$CX45:$DU45)=0,"",SUMIF('Math Scores'!$F$6:$IC$6,BT$4,'Math Scores'!$F45:$IC45))</f>
        <v/>
      </c>
      <c r="BU44" s="143" t="str">
        <f>IF(COUNT('Math Scores'!$CX45:$DU45)=0,"",SUMIF('Math Scores'!$F$6:$IC$6,BU$4,'Math Scores'!$F45:$IC45))</f>
        <v/>
      </c>
      <c r="BV44" s="143" t="str">
        <f>IF(COUNT('Math Scores'!$CX45:$DU45)=0,"",SUMIF('Math Scores'!$F$6:$IC$6,BV$4,'Math Scores'!$F45:$IC45))</f>
        <v/>
      </c>
      <c r="BW44" s="143" t="str">
        <f>IF(COUNT('Math Scores'!$CX45:$DU45)=0,"",SUMIF('Math Scores'!$F$6:$IC$6,BW$4,'Math Scores'!$F45:$IC45))</f>
        <v/>
      </c>
      <c r="BX44" s="143" t="str">
        <f>IF(COUNT('Math Scores'!$CX45:$DU45)=0,"",SUMIF('Math Scores'!$F$6:$IC$6,BX$4,'Math Scores'!$F45:$IC45))</f>
        <v/>
      </c>
      <c r="BY44" s="143" t="str">
        <f>IF(COUNT('Math Scores'!$CX45:$DU45)=0,"",SUMIF('Math Scores'!$F$6:$IC$6,BY$4,'Math Scores'!$F45:$IC45))</f>
        <v/>
      </c>
      <c r="BZ44" s="143" t="str">
        <f>IF(COUNT('Math Scores'!$CX45:$DU45)=0,"",SUMIF('Math Scores'!$F$6:$IC$6,BZ$4,'Math Scores'!$F45:$IC45))</f>
        <v/>
      </c>
      <c r="CA44" s="143" t="str">
        <f>IF(COUNT('Math Scores'!$CX45:$DU45)=0,"",SUMIF('Math Scores'!$F$6:$IC$6,CA$4,'Math Scores'!$F45:$IC45))</f>
        <v/>
      </c>
      <c r="CB44" s="143" t="str">
        <f>IF(COUNT('Math Scores'!$CX45:$DU45)=0,"",SUMIF('Math Scores'!$F$6:$IC$6,CB$4,'Math Scores'!$F45:$IC45))</f>
        <v/>
      </c>
      <c r="CC44" s="143" t="str">
        <f>IF(COUNT('Math Scores'!$CX45:$DU45)=0,"",SUMIF('Math Scores'!$F$6:$IC$6,CC$4,'Math Scores'!$F45:$IC45))</f>
        <v/>
      </c>
      <c r="CD44" s="143" t="str">
        <f>IF(COUNT('Math Scores'!$DV45:$EU45)=0,"",SUMIF('Math Scores'!$F$6:$IC$6,CD$4,'Math Scores'!$F45:$IC45))</f>
        <v/>
      </c>
      <c r="CE44" s="143" t="str">
        <f>IF(COUNT('Math Scores'!$DV45:$EU45)=0,"",SUMIF('Math Scores'!$F$6:$IC$6,CE$4,'Math Scores'!$F45:$IC45))</f>
        <v/>
      </c>
      <c r="CF44" s="143" t="str">
        <f>IF(COUNT('Math Scores'!$DV45:$EU45)=0,"",SUMIF('Math Scores'!$F$6:$IC$6,CF$4,'Math Scores'!$F45:$IC45))</f>
        <v/>
      </c>
      <c r="CG44" s="143" t="str">
        <f>IF(COUNT('Math Scores'!$DV45:$EU45)=0,"",SUMIF('Math Scores'!$F$6:$IC$6,CG$4,'Math Scores'!$F45:$IC45))</f>
        <v/>
      </c>
      <c r="CH44" s="143" t="str">
        <f>IF(COUNT('Math Scores'!$DV45:$EU45)=0,"",SUMIF('Math Scores'!$F$6:$IC$6,CH$4,'Math Scores'!$F45:$IC45))</f>
        <v/>
      </c>
      <c r="CI44" s="143" t="str">
        <f>IF(COUNT('Math Scores'!$DV45:$EU45)=0,"",SUMIF('Math Scores'!$F$6:$IC$6,CI$4,'Math Scores'!$F45:$IC45))</f>
        <v/>
      </c>
      <c r="CJ44" s="143" t="str">
        <f>IF(COUNT('Math Scores'!$DV45:$EU45)=0,"",SUMIF('Math Scores'!$F$6:$IC$6,CJ$4,'Math Scores'!$F45:$IC45))</f>
        <v/>
      </c>
      <c r="CK44" s="143" t="str">
        <f>IF(COUNT('Math Scores'!$DV45:$EU45)=0,"",SUMIF('Math Scores'!$F$6:$IC$6,CK$4,'Math Scores'!$F45:$IC45))</f>
        <v/>
      </c>
      <c r="CL44" s="143" t="str">
        <f>IF(COUNT('Math Scores'!$DV45:$EU45)=0,"",SUMIF('Math Scores'!$F$6:$IC$6,CL$4,'Math Scores'!$F45:$IC45))</f>
        <v/>
      </c>
      <c r="CM44" s="143" t="str">
        <f>IF(COUNT('Math Scores'!$DV45:$EU45)=0,"",SUMIF('Math Scores'!$F$6:$IC$6,CM$4,'Math Scores'!$F45:$IC45))</f>
        <v/>
      </c>
      <c r="CN44" s="143" t="str">
        <f>IF(COUNT('Math Scores'!$DV45:$EU45)=0,"",SUMIF('Math Scores'!$F$6:$IC$6,CN$4,'Math Scores'!$F45:$IC45))</f>
        <v/>
      </c>
      <c r="CO44" s="143" t="str">
        <f>IF(COUNT('Math Scores'!$DV45:$EU45)=0,"",SUMIF('Math Scores'!$F$6:$IC$6,CO$4,'Math Scores'!$F45:$IC45))</f>
        <v/>
      </c>
      <c r="CP44" s="143" t="str">
        <f>IF(COUNT('Math Scores'!$DV45:$EU45)=0,"",SUMIF('Math Scores'!$F$6:$IC$6,CP$4,'Math Scores'!$F45:$IC45))</f>
        <v/>
      </c>
      <c r="CQ44" s="143" t="str">
        <f>IF(COUNT('Math Scores'!$DV45:$EU45)=0,"",SUMIF('Math Scores'!$F$6:$IC$6,CQ$4,'Math Scores'!$F45:$IC45))</f>
        <v/>
      </c>
      <c r="CR44" s="143" t="str">
        <f>IF(COUNT('Math Scores'!$DV45:$EU45)=0,"",SUMIF('Math Scores'!$F$6:$IC$6,CR$4,'Math Scores'!$F45:$IC45))</f>
        <v/>
      </c>
      <c r="CS44" s="143" t="str">
        <f>IF(COUNT('Math Scores'!$DV45:$EU45)=0,"",SUMIF('Math Scores'!$F$6:$IC$6,CS$4,'Math Scores'!$F45:$IC45))</f>
        <v/>
      </c>
      <c r="CT44" s="143" t="str">
        <f>IF(COUNT('Math Scores'!$EV45:$FW45)=0,"",SUMIF('Math Scores'!$F$6:$IC$6,CT$4,'Math Scores'!$F45:$IC45))</f>
        <v/>
      </c>
      <c r="CU44" s="143" t="str">
        <f>IF(COUNT('Math Scores'!$EV45:$FW45)=0,"",SUMIF('Math Scores'!$F$6:$IC$6,CU$4,'Math Scores'!$F45:$IC45))</f>
        <v/>
      </c>
      <c r="CV44" s="143" t="str">
        <f>IF(COUNT('Math Scores'!$EV45:$FW45)=0,"",SUMIF('Math Scores'!$F$6:$IC$6,CV$4,'Math Scores'!$F45:$IC45))</f>
        <v/>
      </c>
      <c r="CW44" s="143" t="str">
        <f>IF(COUNT('Math Scores'!$EV45:$FW45)=0,"",SUMIF('Math Scores'!$F$6:$IC$6,CW$4,'Math Scores'!$F45:$IC45))</f>
        <v/>
      </c>
      <c r="CX44" s="143" t="str">
        <f>IF(COUNT('Math Scores'!$EV45:$FW45)=0,"",SUMIF('Math Scores'!$F$6:$IC$6,CX$4,'Math Scores'!$F45:$IC45))</f>
        <v/>
      </c>
      <c r="CY44" s="143" t="str">
        <f>IF(COUNT('Math Scores'!$EV45:$FW45)=0,"",SUMIF('Math Scores'!$F$6:$IC$6,CY$4,'Math Scores'!$F45:$IC45))</f>
        <v/>
      </c>
      <c r="CZ44" s="143" t="str">
        <f>IF(COUNT('Math Scores'!$EV45:$FW45)=0,"",SUMIF('Math Scores'!$F$6:$IC$6,CZ$4,'Math Scores'!$F45:$IC45))</f>
        <v/>
      </c>
      <c r="DA44" s="143" t="str">
        <f>IF(COUNT('Math Scores'!$EV45:$FW45)=0,"",SUMIF('Math Scores'!$F$6:$IC$6,DA$4,'Math Scores'!$F45:$IC45))</f>
        <v/>
      </c>
      <c r="DB44" s="143" t="str">
        <f>IF(COUNT('Math Scores'!$EV45:$FW45)=0,"",SUMIF('Math Scores'!$F$6:$IC$6,DB$4,'Math Scores'!$F45:$IC45))</f>
        <v/>
      </c>
      <c r="DC44" s="143" t="str">
        <f>IF(COUNT('Math Scores'!$EV45:$FW45)=0,"",SUMIF('Math Scores'!$F$6:$IC$6,DC$4,'Math Scores'!$F45:$IC45))</f>
        <v/>
      </c>
      <c r="DD44" s="143" t="str">
        <f>IF(COUNT('Math Scores'!$EV45:$FW45)=0,"",SUMIF('Math Scores'!$F$6:$IC$6,DD$4,'Math Scores'!$F45:$IC45))</f>
        <v/>
      </c>
      <c r="DE44" s="143" t="str">
        <f>IF(COUNT('Math Scores'!$EV45:$FW45)=0,"",SUMIF('Math Scores'!$F$6:$IC$6,DE$4,'Math Scores'!$F45:$IC45))</f>
        <v/>
      </c>
      <c r="DF44" s="143" t="str">
        <f>IF(COUNT('Math Scores'!$EV45:$FW45)=0,"",SUMIF('Math Scores'!$F$6:$IC$6,DF$4,'Math Scores'!$F45:$IC45))</f>
        <v/>
      </c>
      <c r="DG44" s="143" t="str">
        <f>IF(COUNT('Math Scores'!$EV45:$FW45)=0,"",SUMIF('Math Scores'!$F$6:$IC$6,DG$4,'Math Scores'!$F45:$IC45))</f>
        <v/>
      </c>
    </row>
    <row r="45" spans="1:111" x14ac:dyDescent="0.2">
      <c r="A45" s="35">
        <v>38</v>
      </c>
      <c r="B45" s="8" t="str">
        <f>'Math Scores'!B46</f>
        <v/>
      </c>
      <c r="C45" s="127" t="str">
        <f>IF(COUNT('Math Scores'!F46:HI46)=0, "", (SUMIF('Math Scores'!$F$5:$HI$5,"Yes",'Math Scores'!F46:HI46)/SUMIF('Math Scores'!$F$5:$HI$5,"Yes",'Math Scores'!$F$2:$HI$2)))</f>
        <v/>
      </c>
      <c r="D45" s="36" t="str">
        <f>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v/>
      </c>
      <c r="E45" s="78" t="str">
        <f t="shared" si="12"/>
        <v/>
      </c>
      <c r="F45" s="36" t="str">
        <f t="shared" si="11"/>
        <v/>
      </c>
      <c r="G45" s="87" t="str">
        <f>IF(OR(B45="",'Cover Sheet'!$AC$6=""),"",IF(('Cover Sheet'!$AC$6="2nd"),(VLOOKUP(ROUND((D45*100),0),Goals!$E$4:$H$104,2,TRUE)/100),IF(('Cover Sheet'!$AC$6="3rd"),(VLOOKUP(ROUND((D45*100),0),Goals!$E$4:$H$104,3,TRUE)/100),VLOOKUP(ROUND((D45*100),0),Goals!$E$4:$H$104,4,TRUE)/100)))</f>
        <v/>
      </c>
      <c r="H45" s="143" t="str">
        <f>IF(COUNT('Math Scores'!$F46:$AC46)=0,"",SUMIF('Math Scores'!$F$6:$IC$6,H$4,'Math Scores'!$F46:$IC46))</f>
        <v/>
      </c>
      <c r="I45" s="143" t="str">
        <f>IF(COUNT('Math Scores'!$F46:$AC46)=0,"",SUMIF('Math Scores'!$F$6:$IC$6,I$4,'Math Scores'!$F46:$IC46))</f>
        <v/>
      </c>
      <c r="J45" s="143" t="str">
        <f>IF(COUNT('Math Scores'!$F46:$AC46)=0,"",SUMIF('Math Scores'!$F$6:$IC$6,J$4,'Math Scores'!$F46:$IC46))</f>
        <v/>
      </c>
      <c r="K45" s="143" t="str">
        <f>IF(COUNT('Math Scores'!$F46:$AC46)=0,"",SUMIF('Math Scores'!$F$6:$IC$6,K$4,'Math Scores'!$F46:$IC46))</f>
        <v/>
      </c>
      <c r="L45" s="143" t="str">
        <f>IF(COUNT('Math Scores'!$F46:$AC46)=0,"",SUMIF('Math Scores'!$F$6:$IC$6,L$4,'Math Scores'!$F46:$IC46))</f>
        <v/>
      </c>
      <c r="M45" s="143" t="str">
        <f>IF(COUNT('Math Scores'!$F46:$AC46)=0,"",SUMIF('Math Scores'!$F$6:$IC$6,M$4,'Math Scores'!$F46:$IC46))</f>
        <v/>
      </c>
      <c r="N45" s="143" t="str">
        <f>IF(COUNT('Math Scores'!$F46:$AC46)=0,"",SUMIF('Math Scores'!$F$6:$IC$6,N$4,'Math Scores'!$F46:$IC46))</f>
        <v/>
      </c>
      <c r="O45" s="143" t="str">
        <f>IF(COUNT('Math Scores'!$F46:$AC46)=0,"",SUMIF('Math Scores'!$F$6:$IC$6,O$4,'Math Scores'!$F46:$IC46))</f>
        <v/>
      </c>
      <c r="P45" s="143" t="str">
        <f>IF(COUNT('Math Scores'!$F46:$AC46)=0,"",SUMIF('Math Scores'!$F$6:$IC$6,P$4,'Math Scores'!$F46:$IC46))</f>
        <v/>
      </c>
      <c r="Q45" s="143" t="str">
        <f>IF(COUNT('Math Scores'!$F46:$AC46)=0,"",SUMIF('Math Scores'!$F$6:$IC$6,Q$4,'Math Scores'!$F46:$IC46))</f>
        <v/>
      </c>
      <c r="R45" s="143" t="str">
        <f>IF(COUNT('Math Scores'!$F46:$AC46)=0,"",SUMIF('Math Scores'!$F$6:$IC$6,R$4,'Math Scores'!$F46:$IC46))</f>
        <v/>
      </c>
      <c r="S45" s="143"/>
      <c r="T45" s="143"/>
      <c r="U45" s="143"/>
      <c r="V45" s="143"/>
      <c r="W45" s="143"/>
      <c r="X45" s="143" t="str">
        <f>IF(COUNT('Math Scores'!$AD46:$AZ46)=0,"",SUMIF('Math Scores'!$F$6:$IC$6,X$4,'Math Scores'!$F46:$IC46))</f>
        <v/>
      </c>
      <c r="Y45" s="143" t="str">
        <f>IF(COUNT('Math Scores'!$AD46:$AZ46)=0,"",SUMIF('Math Scores'!$F$6:$IC$6,Y$4,'Math Scores'!$F46:$IC46))</f>
        <v/>
      </c>
      <c r="Z45" s="143" t="str">
        <f>IF(COUNT('Math Scores'!$AD46:$AZ46)=0,"",SUMIF('Math Scores'!$F$6:$IC$6,Z$4,'Math Scores'!$F46:$IC46))</f>
        <v/>
      </c>
      <c r="AA45" s="143" t="str">
        <f>IF(COUNT('Math Scores'!$AD46:$AZ46)=0,"",SUMIF('Math Scores'!$F$6:$IC$6,AA$4,'Math Scores'!$F46:$IC46))</f>
        <v/>
      </c>
      <c r="AB45" s="143" t="str">
        <f>IF(COUNT('Math Scores'!$AD46:$AZ46)=0,"",SUMIF('Math Scores'!$F$6:$IC$6,AB$4,'Math Scores'!$F46:$IC46))</f>
        <v/>
      </c>
      <c r="AC45" s="143" t="str">
        <f>IF(COUNT('Math Scores'!$AD46:$AZ46)=0,"",SUMIF('Math Scores'!$F$6:$IC$6,AC$4,'Math Scores'!$F46:$IC46))</f>
        <v/>
      </c>
      <c r="AD45" s="143" t="str">
        <f>IF(COUNT('Math Scores'!$AD46:$AZ46)=0,"",SUMIF('Math Scores'!$F$6:$IC$6,AD$4,'Math Scores'!$F46:$IC46))</f>
        <v/>
      </c>
      <c r="AE45" s="143" t="str">
        <f>IF(COUNT('Math Scores'!$AD46:$AZ46)=0,"",SUMIF('Math Scores'!$F$6:$IC$6,AE$4,'Math Scores'!$F46:$IC46))</f>
        <v/>
      </c>
      <c r="AF45" s="143" t="str">
        <f>IF(COUNT('Math Scores'!$AD46:$AZ46)=0,"",SUMIF('Math Scores'!$F$6:$IC$6,AF$4,'Math Scores'!$F46:$IC46))</f>
        <v/>
      </c>
      <c r="AG45" s="143" t="str">
        <f>IF(COUNT('Math Scores'!$AD46:$AZ46)=0,"",SUMIF('Math Scores'!$F$6:$IC$6,AG$4,'Math Scores'!$F46:$IC46))</f>
        <v/>
      </c>
      <c r="AH45" s="143" t="str">
        <f>IF(COUNT('Math Scores'!$AD46:$AZ46)=0,"",SUMIF('Math Scores'!$F$6:$IC$6,AH$4,'Math Scores'!$F46:$IC46))</f>
        <v/>
      </c>
      <c r="AI45" s="143" t="str">
        <f>IF(COUNT('Math Scores'!$AD46:$AZ46)=0,"",SUMIF('Math Scores'!$F$6:$IC$6,AI$4,'Math Scores'!$F46:$IC46))</f>
        <v/>
      </c>
      <c r="AJ45" s="143" t="str">
        <f>IF(COUNT('Math Scores'!$BA46:$BY46)=0,"",SUMIF('Math Scores'!$F$6:$IC$6,AJ$4,'Math Scores'!$F46:$IC46))</f>
        <v/>
      </c>
      <c r="AK45" s="143" t="str">
        <f>IF(COUNT('Math Scores'!$BA46:$BY46)=0,"",SUMIF('Math Scores'!$F$6:$IC$6,AK$4,'Math Scores'!$F46:$IC46))</f>
        <v/>
      </c>
      <c r="AL45" s="143" t="str">
        <f>IF(COUNT('Math Scores'!$BA46:$BY46)=0,"",SUMIF('Math Scores'!$F$6:$IC$6,AL$4,'Math Scores'!$F46:$IC46))</f>
        <v/>
      </c>
      <c r="AM45" s="143" t="str">
        <f>IF(COUNT('Math Scores'!$BA46:$BY46)=0,"",SUMIF('Math Scores'!$F$6:$IC$6,AM$4,'Math Scores'!$F46:$IC46))</f>
        <v/>
      </c>
      <c r="AN45" s="143" t="str">
        <f>IF(COUNT('Math Scores'!$BA46:$BY46)=0,"",SUMIF('Math Scores'!$F$6:$IC$6,AN$4,'Math Scores'!$F46:$IC46))</f>
        <v/>
      </c>
      <c r="AO45" s="143" t="str">
        <f>IF(COUNT('Math Scores'!$BA46:$BY46)=0,"",SUMIF('Math Scores'!$F$6:$IC$6,AO$4,'Math Scores'!$F46:$IC46))</f>
        <v/>
      </c>
      <c r="AP45" s="143" t="str">
        <f>IF(COUNT('Math Scores'!$BA46:$BY46)=0,"",SUMIF('Math Scores'!$F$6:$IC$6,AP$4,'Math Scores'!$F46:$IC46))</f>
        <v/>
      </c>
      <c r="AQ45" s="143" t="str">
        <f>IF(COUNT('Math Scores'!$BA46:$BY46)=0,"",SUMIF('Math Scores'!$F$6:$IC$6,AQ$4,'Math Scores'!$F46:$IC46))</f>
        <v/>
      </c>
      <c r="AR45" s="143" t="str">
        <f>IF(COUNT('Math Scores'!$BA46:$BY46)=0,"",SUMIF('Math Scores'!$F$6:$IC$6,AR$4,'Math Scores'!$F46:$IC46))</f>
        <v/>
      </c>
      <c r="AS45" s="143" t="str">
        <f>IF(COUNT('Math Scores'!$BA46:$BY46)=0,"",SUMIF('Math Scores'!$F$6:$IC$6,AS$4,'Math Scores'!$F46:$IC46))</f>
        <v/>
      </c>
      <c r="AT45" s="143" t="str">
        <f>IF(COUNT('Math Scores'!$BA46:$BY46)=0,"",SUMIF('Math Scores'!$F$6:$IC$6,AT$4,'Math Scores'!$F46:$IC46))</f>
        <v/>
      </c>
      <c r="AU45" s="143" t="str">
        <f>IF(COUNT('Math Scores'!$BA46:$BY46)=0,"",SUMIF('Math Scores'!$F$6:$IC$6,AU$4,'Math Scores'!$F46:$IC46))</f>
        <v/>
      </c>
      <c r="AV45" s="143" t="str">
        <f>IF(COUNT('Math Scores'!$BA46:$BY46)=0,"",SUMIF('Math Scores'!$F$6:$IC$6,AV$4,'Math Scores'!$F46:$IC46))</f>
        <v/>
      </c>
      <c r="AW45" s="143" t="str">
        <f>IF(COUNT('Math Scores'!$BA46:$BY46)=0,"",SUMIF('Math Scores'!$F$6:$IC$6,AW$4,'Math Scores'!$F46:$IC46))</f>
        <v/>
      </c>
      <c r="AX45" s="143" t="str">
        <f>IF(COUNT('Math Scores'!$BZ46:$CW46)=0,"",SUMIF('Math Scores'!$F$6:$IC$6,AX$4,'Math Scores'!$F46:$IC46))</f>
        <v/>
      </c>
      <c r="AY45" s="143" t="str">
        <f>IF(COUNT('Math Scores'!$BZ46:$CW46)=0,"",SUMIF('Math Scores'!$F$6:$IC$6,AY$4,'Math Scores'!$F46:$IC46))</f>
        <v/>
      </c>
      <c r="AZ45" s="143" t="str">
        <f>IF(COUNT('Math Scores'!$BZ46:$CW46)=0,"",SUMIF('Math Scores'!$F$6:$IC$6,AZ$4,'Math Scores'!$F46:$IC46))</f>
        <v/>
      </c>
      <c r="BA45" s="143" t="str">
        <f>IF(COUNT('Math Scores'!$BZ46:$CW46)=0,"",SUMIF('Math Scores'!$F$6:$IC$6,BA$4,'Math Scores'!$F46:$IC46))</f>
        <v/>
      </c>
      <c r="BB45" s="143" t="str">
        <f>IF(COUNT('Math Scores'!$BZ46:$CW46)=0,"",SUMIF('Math Scores'!$F$6:$IC$6,BB$4,'Math Scores'!$F46:$IC46))</f>
        <v/>
      </c>
      <c r="BC45" s="143" t="str">
        <f>IF(COUNT('Math Scores'!$BZ46:$CW46)=0,"",SUMIF('Math Scores'!$F$6:$IC$6,BC$4,'Math Scores'!$F46:$IC46))</f>
        <v/>
      </c>
      <c r="BD45" s="143" t="str">
        <f>IF(COUNT('Math Scores'!$BZ46:$CW46)=0,"",SUMIF('Math Scores'!$F$6:$IC$6,BD$4,'Math Scores'!$F46:$IC46))</f>
        <v/>
      </c>
      <c r="BE45" s="143" t="str">
        <f>IF(COUNT('Math Scores'!$BZ46:$CW46)=0,"",SUMIF('Math Scores'!$F$6:$IC$6,BE$4,'Math Scores'!$F46:$IC46))</f>
        <v/>
      </c>
      <c r="BF45" s="143" t="str">
        <f>IF(COUNT('Math Scores'!$BZ46:$CW46)=0,"",SUMIF('Math Scores'!$F$6:$IC$6,BF$4,'Math Scores'!$F46:$IC46))</f>
        <v/>
      </c>
      <c r="BG45" s="143" t="str">
        <f>IF(COUNT('Math Scores'!$BZ46:$CW46)=0,"",SUMIF('Math Scores'!$F$6:$IC$6,BG$4,'Math Scores'!$F46:$IC46))</f>
        <v/>
      </c>
      <c r="BH45" s="143" t="str">
        <f>IF(COUNT('Math Scores'!$BZ46:$CW46)=0,"",SUMIF('Math Scores'!$F$6:$IC$6,BH$4,'Math Scores'!$F46:$IC46))</f>
        <v/>
      </c>
      <c r="BI45" s="143" t="str">
        <f>IF(COUNT('Math Scores'!$BZ46:$CW46)=0,"",SUMIF('Math Scores'!$F$6:$IC$6,BI$4,'Math Scores'!$F46:$IC46))</f>
        <v/>
      </c>
      <c r="BJ45" s="143" t="str">
        <f>IF(COUNT('Math Scores'!$BZ46:$CW46)=0,"",SUMIF('Math Scores'!$F$6:$IC$6,BJ$4,'Math Scores'!$F46:$IC46))</f>
        <v/>
      </c>
      <c r="BK45" s="143" t="str">
        <f>IF(COUNT('Math Scores'!$BZ46:$CW46)=0,"",SUMIF('Math Scores'!$F$6:$IC$6,BK$4,'Math Scores'!$F46:$IC46))</f>
        <v/>
      </c>
      <c r="BL45" s="143" t="str">
        <f>IF(COUNT('Math Scores'!$CX46:$DU46)=0,"",SUMIF('Math Scores'!$F$6:$IC$6,BL$4,'Math Scores'!$F46:$IC46))</f>
        <v/>
      </c>
      <c r="BM45" s="143" t="str">
        <f>IF(COUNT('Math Scores'!$CX46:$DU46)=0,"",SUMIF('Math Scores'!$F$6:$IC$6,BM$4,'Math Scores'!$F46:$IC46))</f>
        <v/>
      </c>
      <c r="BN45" s="143" t="str">
        <f>IF(COUNT('Math Scores'!$CX46:$DU46)=0,"",SUMIF('Math Scores'!$F$6:$IC$6,BN$4,'Math Scores'!$F46:$IC46))</f>
        <v/>
      </c>
      <c r="BO45" s="143" t="str">
        <f>IF(COUNT('Math Scores'!$CX46:$DU46)=0,"",SUMIF('Math Scores'!$F$6:$IC$6,BO$4,'Math Scores'!$F46:$IC46))</f>
        <v/>
      </c>
      <c r="BP45" s="143" t="str">
        <f>IF(COUNT('Math Scores'!$CX46:$DU46)=0,"",SUMIF('Math Scores'!$F$6:$IC$6,BP$4,'Math Scores'!$F46:$IC46))</f>
        <v/>
      </c>
      <c r="BQ45" s="143" t="str">
        <f>IF(COUNT('Math Scores'!$CX46:$DU46)=0,"",SUMIF('Math Scores'!$F$6:$IC$6,BQ$4,'Math Scores'!$F46:$IC46))</f>
        <v/>
      </c>
      <c r="BR45" s="143" t="str">
        <f>IF(COUNT('Math Scores'!$CX46:$DU46)=0,"",SUMIF('Math Scores'!$F$6:$IC$6,BR$4,'Math Scores'!$F46:$IC46))</f>
        <v/>
      </c>
      <c r="BS45" s="143" t="str">
        <f>IF(COUNT('Math Scores'!$CX46:$DU46)=0,"",SUMIF('Math Scores'!$F$6:$IC$6,BS$4,'Math Scores'!$F46:$IC46))</f>
        <v/>
      </c>
      <c r="BT45" s="143" t="str">
        <f>IF(COUNT('Math Scores'!$CX46:$DU46)=0,"",SUMIF('Math Scores'!$F$6:$IC$6,BT$4,'Math Scores'!$F46:$IC46))</f>
        <v/>
      </c>
      <c r="BU45" s="143" t="str">
        <f>IF(COUNT('Math Scores'!$CX46:$DU46)=0,"",SUMIF('Math Scores'!$F$6:$IC$6,BU$4,'Math Scores'!$F46:$IC46))</f>
        <v/>
      </c>
      <c r="BV45" s="143" t="str">
        <f>IF(COUNT('Math Scores'!$CX46:$DU46)=0,"",SUMIF('Math Scores'!$F$6:$IC$6,BV$4,'Math Scores'!$F46:$IC46))</f>
        <v/>
      </c>
      <c r="BW45" s="143" t="str">
        <f>IF(COUNT('Math Scores'!$CX46:$DU46)=0,"",SUMIF('Math Scores'!$F$6:$IC$6,BW$4,'Math Scores'!$F46:$IC46))</f>
        <v/>
      </c>
      <c r="BX45" s="143" t="str">
        <f>IF(COUNT('Math Scores'!$CX46:$DU46)=0,"",SUMIF('Math Scores'!$F$6:$IC$6,BX$4,'Math Scores'!$F46:$IC46))</f>
        <v/>
      </c>
      <c r="BY45" s="143" t="str">
        <f>IF(COUNT('Math Scores'!$CX46:$DU46)=0,"",SUMIF('Math Scores'!$F$6:$IC$6,BY$4,'Math Scores'!$F46:$IC46))</f>
        <v/>
      </c>
      <c r="BZ45" s="143" t="str">
        <f>IF(COUNT('Math Scores'!$CX46:$DU46)=0,"",SUMIF('Math Scores'!$F$6:$IC$6,BZ$4,'Math Scores'!$F46:$IC46))</f>
        <v/>
      </c>
      <c r="CA45" s="143" t="str">
        <f>IF(COUNT('Math Scores'!$CX46:$DU46)=0,"",SUMIF('Math Scores'!$F$6:$IC$6,CA$4,'Math Scores'!$F46:$IC46))</f>
        <v/>
      </c>
      <c r="CB45" s="143" t="str">
        <f>IF(COUNT('Math Scores'!$CX46:$DU46)=0,"",SUMIF('Math Scores'!$F$6:$IC$6,CB$4,'Math Scores'!$F46:$IC46))</f>
        <v/>
      </c>
      <c r="CC45" s="143" t="str">
        <f>IF(COUNT('Math Scores'!$CX46:$DU46)=0,"",SUMIF('Math Scores'!$F$6:$IC$6,CC$4,'Math Scores'!$F46:$IC46))</f>
        <v/>
      </c>
      <c r="CD45" s="143" t="str">
        <f>IF(COUNT('Math Scores'!$DV46:$EU46)=0,"",SUMIF('Math Scores'!$F$6:$IC$6,CD$4,'Math Scores'!$F46:$IC46))</f>
        <v/>
      </c>
      <c r="CE45" s="143" t="str">
        <f>IF(COUNT('Math Scores'!$DV46:$EU46)=0,"",SUMIF('Math Scores'!$F$6:$IC$6,CE$4,'Math Scores'!$F46:$IC46))</f>
        <v/>
      </c>
      <c r="CF45" s="143" t="str">
        <f>IF(COUNT('Math Scores'!$DV46:$EU46)=0,"",SUMIF('Math Scores'!$F$6:$IC$6,CF$4,'Math Scores'!$F46:$IC46))</f>
        <v/>
      </c>
      <c r="CG45" s="143" t="str">
        <f>IF(COUNT('Math Scores'!$DV46:$EU46)=0,"",SUMIF('Math Scores'!$F$6:$IC$6,CG$4,'Math Scores'!$F46:$IC46))</f>
        <v/>
      </c>
      <c r="CH45" s="143" t="str">
        <f>IF(COUNT('Math Scores'!$DV46:$EU46)=0,"",SUMIF('Math Scores'!$F$6:$IC$6,CH$4,'Math Scores'!$F46:$IC46))</f>
        <v/>
      </c>
      <c r="CI45" s="143" t="str">
        <f>IF(COUNT('Math Scores'!$DV46:$EU46)=0,"",SUMIF('Math Scores'!$F$6:$IC$6,CI$4,'Math Scores'!$F46:$IC46))</f>
        <v/>
      </c>
      <c r="CJ45" s="143" t="str">
        <f>IF(COUNT('Math Scores'!$DV46:$EU46)=0,"",SUMIF('Math Scores'!$F$6:$IC$6,CJ$4,'Math Scores'!$F46:$IC46))</f>
        <v/>
      </c>
      <c r="CK45" s="143" t="str">
        <f>IF(COUNT('Math Scores'!$DV46:$EU46)=0,"",SUMIF('Math Scores'!$F$6:$IC$6,CK$4,'Math Scores'!$F46:$IC46))</f>
        <v/>
      </c>
      <c r="CL45" s="143" t="str">
        <f>IF(COUNT('Math Scores'!$DV46:$EU46)=0,"",SUMIF('Math Scores'!$F$6:$IC$6,CL$4,'Math Scores'!$F46:$IC46))</f>
        <v/>
      </c>
      <c r="CM45" s="143" t="str">
        <f>IF(COUNT('Math Scores'!$DV46:$EU46)=0,"",SUMIF('Math Scores'!$F$6:$IC$6,CM$4,'Math Scores'!$F46:$IC46))</f>
        <v/>
      </c>
      <c r="CN45" s="143" t="str">
        <f>IF(COUNT('Math Scores'!$DV46:$EU46)=0,"",SUMIF('Math Scores'!$F$6:$IC$6,CN$4,'Math Scores'!$F46:$IC46))</f>
        <v/>
      </c>
      <c r="CO45" s="143" t="str">
        <f>IF(COUNT('Math Scores'!$DV46:$EU46)=0,"",SUMIF('Math Scores'!$F$6:$IC$6,CO$4,'Math Scores'!$F46:$IC46))</f>
        <v/>
      </c>
      <c r="CP45" s="143" t="str">
        <f>IF(COUNT('Math Scores'!$DV46:$EU46)=0,"",SUMIF('Math Scores'!$F$6:$IC$6,CP$4,'Math Scores'!$F46:$IC46))</f>
        <v/>
      </c>
      <c r="CQ45" s="143" t="str">
        <f>IF(COUNT('Math Scores'!$DV46:$EU46)=0,"",SUMIF('Math Scores'!$F$6:$IC$6,CQ$4,'Math Scores'!$F46:$IC46))</f>
        <v/>
      </c>
      <c r="CR45" s="143" t="str">
        <f>IF(COUNT('Math Scores'!$DV46:$EU46)=0,"",SUMIF('Math Scores'!$F$6:$IC$6,CR$4,'Math Scores'!$F46:$IC46))</f>
        <v/>
      </c>
      <c r="CS45" s="143" t="str">
        <f>IF(COUNT('Math Scores'!$DV46:$EU46)=0,"",SUMIF('Math Scores'!$F$6:$IC$6,CS$4,'Math Scores'!$F46:$IC46))</f>
        <v/>
      </c>
      <c r="CT45" s="143" t="str">
        <f>IF(COUNT('Math Scores'!$EV46:$FW46)=0,"",SUMIF('Math Scores'!$F$6:$IC$6,CT$4,'Math Scores'!$F46:$IC46))</f>
        <v/>
      </c>
      <c r="CU45" s="143" t="str">
        <f>IF(COUNT('Math Scores'!$EV46:$FW46)=0,"",SUMIF('Math Scores'!$F$6:$IC$6,CU$4,'Math Scores'!$F46:$IC46))</f>
        <v/>
      </c>
      <c r="CV45" s="143" t="str">
        <f>IF(COUNT('Math Scores'!$EV46:$FW46)=0,"",SUMIF('Math Scores'!$F$6:$IC$6,CV$4,'Math Scores'!$F46:$IC46))</f>
        <v/>
      </c>
      <c r="CW45" s="143" t="str">
        <f>IF(COUNT('Math Scores'!$EV46:$FW46)=0,"",SUMIF('Math Scores'!$F$6:$IC$6,CW$4,'Math Scores'!$F46:$IC46))</f>
        <v/>
      </c>
      <c r="CX45" s="143" t="str">
        <f>IF(COUNT('Math Scores'!$EV46:$FW46)=0,"",SUMIF('Math Scores'!$F$6:$IC$6,CX$4,'Math Scores'!$F46:$IC46))</f>
        <v/>
      </c>
      <c r="CY45" s="143" t="str">
        <f>IF(COUNT('Math Scores'!$EV46:$FW46)=0,"",SUMIF('Math Scores'!$F$6:$IC$6,CY$4,'Math Scores'!$F46:$IC46))</f>
        <v/>
      </c>
      <c r="CZ45" s="143" t="str">
        <f>IF(COUNT('Math Scores'!$EV46:$FW46)=0,"",SUMIF('Math Scores'!$F$6:$IC$6,CZ$4,'Math Scores'!$F46:$IC46))</f>
        <v/>
      </c>
      <c r="DA45" s="143" t="str">
        <f>IF(COUNT('Math Scores'!$EV46:$FW46)=0,"",SUMIF('Math Scores'!$F$6:$IC$6,DA$4,'Math Scores'!$F46:$IC46))</f>
        <v/>
      </c>
      <c r="DB45" s="143" t="str">
        <f>IF(COUNT('Math Scores'!$EV46:$FW46)=0,"",SUMIF('Math Scores'!$F$6:$IC$6,DB$4,'Math Scores'!$F46:$IC46))</f>
        <v/>
      </c>
      <c r="DC45" s="143" t="str">
        <f>IF(COUNT('Math Scores'!$EV46:$FW46)=0,"",SUMIF('Math Scores'!$F$6:$IC$6,DC$4,'Math Scores'!$F46:$IC46))</f>
        <v/>
      </c>
      <c r="DD45" s="143" t="str">
        <f>IF(COUNT('Math Scores'!$EV46:$FW46)=0,"",SUMIF('Math Scores'!$F$6:$IC$6,DD$4,'Math Scores'!$F46:$IC46))</f>
        <v/>
      </c>
      <c r="DE45" s="143" t="str">
        <f>IF(COUNT('Math Scores'!$EV46:$FW46)=0,"",SUMIF('Math Scores'!$F$6:$IC$6,DE$4,'Math Scores'!$F46:$IC46))</f>
        <v/>
      </c>
      <c r="DF45" s="143" t="str">
        <f>IF(COUNT('Math Scores'!$EV46:$FW46)=0,"",SUMIF('Math Scores'!$F$6:$IC$6,DF$4,'Math Scores'!$F46:$IC46))</f>
        <v/>
      </c>
      <c r="DG45" s="143" t="str">
        <f>IF(COUNT('Math Scores'!$EV46:$FW46)=0,"",SUMIF('Math Scores'!$F$6:$IC$6,DG$4,'Math Scores'!$F46:$IC46))</f>
        <v/>
      </c>
    </row>
    <row r="46" spans="1:111" x14ac:dyDescent="0.2">
      <c r="A46" s="35">
        <v>39</v>
      </c>
      <c r="B46" s="8" t="str">
        <f>'Math Scores'!B47</f>
        <v/>
      </c>
      <c r="C46" s="127" t="str">
        <f>IF(COUNT('Math Scores'!F47:HI47)=0, "", (SUMIF('Math Scores'!$F$5:$HI$5,"Yes",'Math Scores'!F47:HI47)/SUMIF('Math Scores'!$F$5:$HI$5,"Yes",'Math Scores'!$F$2:$HI$2)))</f>
        <v/>
      </c>
      <c r="D46" s="36" t="str">
        <f>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v/>
      </c>
      <c r="E46" s="78" t="str">
        <f t="shared" si="12"/>
        <v/>
      </c>
      <c r="F46" s="36" t="str">
        <f t="shared" si="11"/>
        <v/>
      </c>
      <c r="G46" s="87" t="str">
        <f>IF(OR(B46="",'Cover Sheet'!$AC$6=""),"",IF(('Cover Sheet'!$AC$6="2nd"),(VLOOKUP(ROUND((D46*100),0),Goals!$E$4:$H$104,2,TRUE)/100),IF(('Cover Sheet'!$AC$6="3rd"),(VLOOKUP(ROUND((D46*100),0),Goals!$E$4:$H$104,3,TRUE)/100),VLOOKUP(ROUND((D46*100),0),Goals!$E$4:$H$104,4,TRUE)/100)))</f>
        <v/>
      </c>
      <c r="H46" s="143" t="str">
        <f>IF(COUNT('Math Scores'!$F47:$AC47)=0,"",SUMIF('Math Scores'!$F$6:$IC$6,H$4,'Math Scores'!$F47:$IC47))</f>
        <v/>
      </c>
      <c r="I46" s="143" t="str">
        <f>IF(COUNT('Math Scores'!$F47:$AC47)=0,"",SUMIF('Math Scores'!$F$6:$IC$6,I$4,'Math Scores'!$F47:$IC47))</f>
        <v/>
      </c>
      <c r="J46" s="143" t="str">
        <f>IF(COUNT('Math Scores'!$F47:$AC47)=0,"",SUMIF('Math Scores'!$F$6:$IC$6,J$4,'Math Scores'!$F47:$IC47))</f>
        <v/>
      </c>
      <c r="K46" s="143" t="str">
        <f>IF(COUNT('Math Scores'!$F47:$AC47)=0,"",SUMIF('Math Scores'!$F$6:$IC$6,K$4,'Math Scores'!$F47:$IC47))</f>
        <v/>
      </c>
      <c r="L46" s="143" t="str">
        <f>IF(COUNT('Math Scores'!$F47:$AC47)=0,"",SUMIF('Math Scores'!$F$6:$IC$6,L$4,'Math Scores'!$F47:$IC47))</f>
        <v/>
      </c>
      <c r="M46" s="143" t="str">
        <f>IF(COUNT('Math Scores'!$F47:$AC47)=0,"",SUMIF('Math Scores'!$F$6:$IC$6,M$4,'Math Scores'!$F47:$IC47))</f>
        <v/>
      </c>
      <c r="N46" s="143" t="str">
        <f>IF(COUNT('Math Scores'!$F47:$AC47)=0,"",SUMIF('Math Scores'!$F$6:$IC$6,N$4,'Math Scores'!$F47:$IC47))</f>
        <v/>
      </c>
      <c r="O46" s="143" t="str">
        <f>IF(COUNT('Math Scores'!$F47:$AC47)=0,"",SUMIF('Math Scores'!$F$6:$IC$6,O$4,'Math Scores'!$F47:$IC47))</f>
        <v/>
      </c>
      <c r="P46" s="143" t="str">
        <f>IF(COUNT('Math Scores'!$F47:$AC47)=0,"",SUMIF('Math Scores'!$F$6:$IC$6,P$4,'Math Scores'!$F47:$IC47))</f>
        <v/>
      </c>
      <c r="Q46" s="143" t="str">
        <f>IF(COUNT('Math Scores'!$F47:$AC47)=0,"",SUMIF('Math Scores'!$F$6:$IC$6,Q$4,'Math Scores'!$F47:$IC47))</f>
        <v/>
      </c>
      <c r="R46" s="143" t="str">
        <f>IF(COUNT('Math Scores'!$F47:$AC47)=0,"",SUMIF('Math Scores'!$F$6:$IC$6,R$4,'Math Scores'!$F47:$IC47))</f>
        <v/>
      </c>
      <c r="S46" s="143"/>
      <c r="T46" s="143"/>
      <c r="U46" s="143"/>
      <c r="V46" s="143"/>
      <c r="W46" s="143"/>
      <c r="X46" s="143" t="str">
        <f>IF(COUNT('Math Scores'!$AD47:$AZ47)=0,"",SUMIF('Math Scores'!$F$6:$IC$6,X$4,'Math Scores'!$F47:$IC47))</f>
        <v/>
      </c>
      <c r="Y46" s="143" t="str">
        <f>IF(COUNT('Math Scores'!$AD47:$AZ47)=0,"",SUMIF('Math Scores'!$F$6:$IC$6,Y$4,'Math Scores'!$F47:$IC47))</f>
        <v/>
      </c>
      <c r="Z46" s="143" t="str">
        <f>IF(COUNT('Math Scores'!$AD47:$AZ47)=0,"",SUMIF('Math Scores'!$F$6:$IC$6,Z$4,'Math Scores'!$F47:$IC47))</f>
        <v/>
      </c>
      <c r="AA46" s="143" t="str">
        <f>IF(COUNT('Math Scores'!$AD47:$AZ47)=0,"",SUMIF('Math Scores'!$F$6:$IC$6,AA$4,'Math Scores'!$F47:$IC47))</f>
        <v/>
      </c>
      <c r="AB46" s="143" t="str">
        <f>IF(COUNT('Math Scores'!$AD47:$AZ47)=0,"",SUMIF('Math Scores'!$F$6:$IC$6,AB$4,'Math Scores'!$F47:$IC47))</f>
        <v/>
      </c>
      <c r="AC46" s="143" t="str">
        <f>IF(COUNT('Math Scores'!$AD47:$AZ47)=0,"",SUMIF('Math Scores'!$F$6:$IC$6,AC$4,'Math Scores'!$F47:$IC47))</f>
        <v/>
      </c>
      <c r="AD46" s="143" t="str">
        <f>IF(COUNT('Math Scores'!$AD47:$AZ47)=0,"",SUMIF('Math Scores'!$F$6:$IC$6,AD$4,'Math Scores'!$F47:$IC47))</f>
        <v/>
      </c>
      <c r="AE46" s="143" t="str">
        <f>IF(COUNT('Math Scores'!$AD47:$AZ47)=0,"",SUMIF('Math Scores'!$F$6:$IC$6,AE$4,'Math Scores'!$F47:$IC47))</f>
        <v/>
      </c>
      <c r="AF46" s="143" t="str">
        <f>IF(COUNT('Math Scores'!$AD47:$AZ47)=0,"",SUMIF('Math Scores'!$F$6:$IC$6,AF$4,'Math Scores'!$F47:$IC47))</f>
        <v/>
      </c>
      <c r="AG46" s="143" t="str">
        <f>IF(COUNT('Math Scores'!$AD47:$AZ47)=0,"",SUMIF('Math Scores'!$F$6:$IC$6,AG$4,'Math Scores'!$F47:$IC47))</f>
        <v/>
      </c>
      <c r="AH46" s="143" t="str">
        <f>IF(COUNT('Math Scores'!$AD47:$AZ47)=0,"",SUMIF('Math Scores'!$F$6:$IC$6,AH$4,'Math Scores'!$F47:$IC47))</f>
        <v/>
      </c>
      <c r="AI46" s="143" t="str">
        <f>IF(COUNT('Math Scores'!$AD47:$AZ47)=0,"",SUMIF('Math Scores'!$F$6:$IC$6,AI$4,'Math Scores'!$F47:$IC47))</f>
        <v/>
      </c>
      <c r="AJ46" s="143" t="str">
        <f>IF(COUNT('Math Scores'!$BA47:$BY47)=0,"",SUMIF('Math Scores'!$F$6:$IC$6,AJ$4,'Math Scores'!$F47:$IC47))</f>
        <v/>
      </c>
      <c r="AK46" s="143" t="str">
        <f>IF(COUNT('Math Scores'!$BA47:$BY47)=0,"",SUMIF('Math Scores'!$F$6:$IC$6,AK$4,'Math Scores'!$F47:$IC47))</f>
        <v/>
      </c>
      <c r="AL46" s="143" t="str">
        <f>IF(COUNT('Math Scores'!$BA47:$BY47)=0,"",SUMIF('Math Scores'!$F$6:$IC$6,AL$4,'Math Scores'!$F47:$IC47))</f>
        <v/>
      </c>
      <c r="AM46" s="143" t="str">
        <f>IF(COUNT('Math Scores'!$BA47:$BY47)=0,"",SUMIF('Math Scores'!$F$6:$IC$6,AM$4,'Math Scores'!$F47:$IC47))</f>
        <v/>
      </c>
      <c r="AN46" s="143" t="str">
        <f>IF(COUNT('Math Scores'!$BA47:$BY47)=0,"",SUMIF('Math Scores'!$F$6:$IC$6,AN$4,'Math Scores'!$F47:$IC47))</f>
        <v/>
      </c>
      <c r="AO46" s="143" t="str">
        <f>IF(COUNT('Math Scores'!$BA47:$BY47)=0,"",SUMIF('Math Scores'!$F$6:$IC$6,AO$4,'Math Scores'!$F47:$IC47))</f>
        <v/>
      </c>
      <c r="AP46" s="143" t="str">
        <f>IF(COUNT('Math Scores'!$BA47:$BY47)=0,"",SUMIF('Math Scores'!$F$6:$IC$6,AP$4,'Math Scores'!$F47:$IC47))</f>
        <v/>
      </c>
      <c r="AQ46" s="143" t="str">
        <f>IF(COUNT('Math Scores'!$BA47:$BY47)=0,"",SUMIF('Math Scores'!$F$6:$IC$6,AQ$4,'Math Scores'!$F47:$IC47))</f>
        <v/>
      </c>
      <c r="AR46" s="143" t="str">
        <f>IF(COUNT('Math Scores'!$BA47:$BY47)=0,"",SUMIF('Math Scores'!$F$6:$IC$6,AR$4,'Math Scores'!$F47:$IC47))</f>
        <v/>
      </c>
      <c r="AS46" s="143" t="str">
        <f>IF(COUNT('Math Scores'!$BA47:$BY47)=0,"",SUMIF('Math Scores'!$F$6:$IC$6,AS$4,'Math Scores'!$F47:$IC47))</f>
        <v/>
      </c>
      <c r="AT46" s="143" t="str">
        <f>IF(COUNT('Math Scores'!$BA47:$BY47)=0,"",SUMIF('Math Scores'!$F$6:$IC$6,AT$4,'Math Scores'!$F47:$IC47))</f>
        <v/>
      </c>
      <c r="AU46" s="143" t="str">
        <f>IF(COUNT('Math Scores'!$BA47:$BY47)=0,"",SUMIF('Math Scores'!$F$6:$IC$6,AU$4,'Math Scores'!$F47:$IC47))</f>
        <v/>
      </c>
      <c r="AV46" s="143" t="str">
        <f>IF(COUNT('Math Scores'!$BA47:$BY47)=0,"",SUMIF('Math Scores'!$F$6:$IC$6,AV$4,'Math Scores'!$F47:$IC47))</f>
        <v/>
      </c>
      <c r="AW46" s="143" t="str">
        <f>IF(COUNT('Math Scores'!$BA47:$BY47)=0,"",SUMIF('Math Scores'!$F$6:$IC$6,AW$4,'Math Scores'!$F47:$IC47))</f>
        <v/>
      </c>
      <c r="AX46" s="143" t="str">
        <f>IF(COUNT('Math Scores'!$BZ47:$CW47)=0,"",SUMIF('Math Scores'!$F$6:$IC$6,AX$4,'Math Scores'!$F47:$IC47))</f>
        <v/>
      </c>
      <c r="AY46" s="143" t="str">
        <f>IF(COUNT('Math Scores'!$BZ47:$CW47)=0,"",SUMIF('Math Scores'!$F$6:$IC$6,AY$4,'Math Scores'!$F47:$IC47))</f>
        <v/>
      </c>
      <c r="AZ46" s="143" t="str">
        <f>IF(COUNT('Math Scores'!$BZ47:$CW47)=0,"",SUMIF('Math Scores'!$F$6:$IC$6,AZ$4,'Math Scores'!$F47:$IC47))</f>
        <v/>
      </c>
      <c r="BA46" s="143" t="str">
        <f>IF(COUNT('Math Scores'!$BZ47:$CW47)=0,"",SUMIF('Math Scores'!$F$6:$IC$6,BA$4,'Math Scores'!$F47:$IC47))</f>
        <v/>
      </c>
      <c r="BB46" s="143" t="str">
        <f>IF(COUNT('Math Scores'!$BZ47:$CW47)=0,"",SUMIF('Math Scores'!$F$6:$IC$6,BB$4,'Math Scores'!$F47:$IC47))</f>
        <v/>
      </c>
      <c r="BC46" s="143" t="str">
        <f>IF(COUNT('Math Scores'!$BZ47:$CW47)=0,"",SUMIF('Math Scores'!$F$6:$IC$6,BC$4,'Math Scores'!$F47:$IC47))</f>
        <v/>
      </c>
      <c r="BD46" s="143" t="str">
        <f>IF(COUNT('Math Scores'!$BZ47:$CW47)=0,"",SUMIF('Math Scores'!$F$6:$IC$6,BD$4,'Math Scores'!$F47:$IC47))</f>
        <v/>
      </c>
      <c r="BE46" s="143" t="str">
        <f>IF(COUNT('Math Scores'!$BZ47:$CW47)=0,"",SUMIF('Math Scores'!$F$6:$IC$6,BE$4,'Math Scores'!$F47:$IC47))</f>
        <v/>
      </c>
      <c r="BF46" s="143" t="str">
        <f>IF(COUNT('Math Scores'!$BZ47:$CW47)=0,"",SUMIF('Math Scores'!$F$6:$IC$6,BF$4,'Math Scores'!$F47:$IC47))</f>
        <v/>
      </c>
      <c r="BG46" s="143" t="str">
        <f>IF(COUNT('Math Scores'!$BZ47:$CW47)=0,"",SUMIF('Math Scores'!$F$6:$IC$6,BG$4,'Math Scores'!$F47:$IC47))</f>
        <v/>
      </c>
      <c r="BH46" s="143" t="str">
        <f>IF(COUNT('Math Scores'!$BZ47:$CW47)=0,"",SUMIF('Math Scores'!$F$6:$IC$6,BH$4,'Math Scores'!$F47:$IC47))</f>
        <v/>
      </c>
      <c r="BI46" s="143" t="str">
        <f>IF(COUNT('Math Scores'!$BZ47:$CW47)=0,"",SUMIF('Math Scores'!$F$6:$IC$6,BI$4,'Math Scores'!$F47:$IC47))</f>
        <v/>
      </c>
      <c r="BJ46" s="143" t="str">
        <f>IF(COUNT('Math Scores'!$BZ47:$CW47)=0,"",SUMIF('Math Scores'!$F$6:$IC$6,BJ$4,'Math Scores'!$F47:$IC47))</f>
        <v/>
      </c>
      <c r="BK46" s="143" t="str">
        <f>IF(COUNT('Math Scores'!$BZ47:$CW47)=0,"",SUMIF('Math Scores'!$F$6:$IC$6,BK$4,'Math Scores'!$F47:$IC47))</f>
        <v/>
      </c>
      <c r="BL46" s="143" t="str">
        <f>IF(COUNT('Math Scores'!$CX47:$DU47)=0,"",SUMIF('Math Scores'!$F$6:$IC$6,BL$4,'Math Scores'!$F47:$IC47))</f>
        <v/>
      </c>
      <c r="BM46" s="143" t="str">
        <f>IF(COUNT('Math Scores'!$CX47:$DU47)=0,"",SUMIF('Math Scores'!$F$6:$IC$6,BM$4,'Math Scores'!$F47:$IC47))</f>
        <v/>
      </c>
      <c r="BN46" s="143" t="str">
        <f>IF(COUNT('Math Scores'!$CX47:$DU47)=0,"",SUMIF('Math Scores'!$F$6:$IC$6,BN$4,'Math Scores'!$F47:$IC47))</f>
        <v/>
      </c>
      <c r="BO46" s="143" t="str">
        <f>IF(COUNT('Math Scores'!$CX47:$DU47)=0,"",SUMIF('Math Scores'!$F$6:$IC$6,BO$4,'Math Scores'!$F47:$IC47))</f>
        <v/>
      </c>
      <c r="BP46" s="143" t="str">
        <f>IF(COUNT('Math Scores'!$CX47:$DU47)=0,"",SUMIF('Math Scores'!$F$6:$IC$6,BP$4,'Math Scores'!$F47:$IC47))</f>
        <v/>
      </c>
      <c r="BQ46" s="143" t="str">
        <f>IF(COUNT('Math Scores'!$CX47:$DU47)=0,"",SUMIF('Math Scores'!$F$6:$IC$6,BQ$4,'Math Scores'!$F47:$IC47))</f>
        <v/>
      </c>
      <c r="BR46" s="143" t="str">
        <f>IF(COUNT('Math Scores'!$CX47:$DU47)=0,"",SUMIF('Math Scores'!$F$6:$IC$6,BR$4,'Math Scores'!$F47:$IC47))</f>
        <v/>
      </c>
      <c r="BS46" s="143" t="str">
        <f>IF(COUNT('Math Scores'!$CX47:$DU47)=0,"",SUMIF('Math Scores'!$F$6:$IC$6,BS$4,'Math Scores'!$F47:$IC47))</f>
        <v/>
      </c>
      <c r="BT46" s="143" t="str">
        <f>IF(COUNT('Math Scores'!$CX47:$DU47)=0,"",SUMIF('Math Scores'!$F$6:$IC$6,BT$4,'Math Scores'!$F47:$IC47))</f>
        <v/>
      </c>
      <c r="BU46" s="143" t="str">
        <f>IF(COUNT('Math Scores'!$CX47:$DU47)=0,"",SUMIF('Math Scores'!$F$6:$IC$6,BU$4,'Math Scores'!$F47:$IC47))</f>
        <v/>
      </c>
      <c r="BV46" s="143" t="str">
        <f>IF(COUNT('Math Scores'!$CX47:$DU47)=0,"",SUMIF('Math Scores'!$F$6:$IC$6,BV$4,'Math Scores'!$F47:$IC47))</f>
        <v/>
      </c>
      <c r="BW46" s="143" t="str">
        <f>IF(COUNT('Math Scores'!$CX47:$DU47)=0,"",SUMIF('Math Scores'!$F$6:$IC$6,BW$4,'Math Scores'!$F47:$IC47))</f>
        <v/>
      </c>
      <c r="BX46" s="143" t="str">
        <f>IF(COUNT('Math Scores'!$CX47:$DU47)=0,"",SUMIF('Math Scores'!$F$6:$IC$6,BX$4,'Math Scores'!$F47:$IC47))</f>
        <v/>
      </c>
      <c r="BY46" s="143" t="str">
        <f>IF(COUNT('Math Scores'!$CX47:$DU47)=0,"",SUMIF('Math Scores'!$F$6:$IC$6,BY$4,'Math Scores'!$F47:$IC47))</f>
        <v/>
      </c>
      <c r="BZ46" s="143" t="str">
        <f>IF(COUNT('Math Scores'!$CX47:$DU47)=0,"",SUMIF('Math Scores'!$F$6:$IC$6,BZ$4,'Math Scores'!$F47:$IC47))</f>
        <v/>
      </c>
      <c r="CA46" s="143" t="str">
        <f>IF(COUNT('Math Scores'!$CX47:$DU47)=0,"",SUMIF('Math Scores'!$F$6:$IC$6,CA$4,'Math Scores'!$F47:$IC47))</f>
        <v/>
      </c>
      <c r="CB46" s="143" t="str">
        <f>IF(COUNT('Math Scores'!$CX47:$DU47)=0,"",SUMIF('Math Scores'!$F$6:$IC$6,CB$4,'Math Scores'!$F47:$IC47))</f>
        <v/>
      </c>
      <c r="CC46" s="143" t="str">
        <f>IF(COUNT('Math Scores'!$CX47:$DU47)=0,"",SUMIF('Math Scores'!$F$6:$IC$6,CC$4,'Math Scores'!$F47:$IC47))</f>
        <v/>
      </c>
      <c r="CD46" s="143" t="str">
        <f>IF(COUNT('Math Scores'!$DV47:$EU47)=0,"",SUMIF('Math Scores'!$F$6:$IC$6,CD$4,'Math Scores'!$F47:$IC47))</f>
        <v/>
      </c>
      <c r="CE46" s="143" t="str">
        <f>IF(COUNT('Math Scores'!$DV47:$EU47)=0,"",SUMIF('Math Scores'!$F$6:$IC$6,CE$4,'Math Scores'!$F47:$IC47))</f>
        <v/>
      </c>
      <c r="CF46" s="143" t="str">
        <f>IF(COUNT('Math Scores'!$DV47:$EU47)=0,"",SUMIF('Math Scores'!$F$6:$IC$6,CF$4,'Math Scores'!$F47:$IC47))</f>
        <v/>
      </c>
      <c r="CG46" s="143" t="str">
        <f>IF(COUNT('Math Scores'!$DV47:$EU47)=0,"",SUMIF('Math Scores'!$F$6:$IC$6,CG$4,'Math Scores'!$F47:$IC47))</f>
        <v/>
      </c>
      <c r="CH46" s="143" t="str">
        <f>IF(COUNT('Math Scores'!$DV47:$EU47)=0,"",SUMIF('Math Scores'!$F$6:$IC$6,CH$4,'Math Scores'!$F47:$IC47))</f>
        <v/>
      </c>
      <c r="CI46" s="143" t="str">
        <f>IF(COUNT('Math Scores'!$DV47:$EU47)=0,"",SUMIF('Math Scores'!$F$6:$IC$6,CI$4,'Math Scores'!$F47:$IC47))</f>
        <v/>
      </c>
      <c r="CJ46" s="143" t="str">
        <f>IF(COUNT('Math Scores'!$DV47:$EU47)=0,"",SUMIF('Math Scores'!$F$6:$IC$6,CJ$4,'Math Scores'!$F47:$IC47))</f>
        <v/>
      </c>
      <c r="CK46" s="143" t="str">
        <f>IF(COUNT('Math Scores'!$DV47:$EU47)=0,"",SUMIF('Math Scores'!$F$6:$IC$6,CK$4,'Math Scores'!$F47:$IC47))</f>
        <v/>
      </c>
      <c r="CL46" s="143" t="str">
        <f>IF(COUNT('Math Scores'!$DV47:$EU47)=0,"",SUMIF('Math Scores'!$F$6:$IC$6,CL$4,'Math Scores'!$F47:$IC47))</f>
        <v/>
      </c>
      <c r="CM46" s="143" t="str">
        <f>IF(COUNT('Math Scores'!$DV47:$EU47)=0,"",SUMIF('Math Scores'!$F$6:$IC$6,CM$4,'Math Scores'!$F47:$IC47))</f>
        <v/>
      </c>
      <c r="CN46" s="143" t="str">
        <f>IF(COUNT('Math Scores'!$DV47:$EU47)=0,"",SUMIF('Math Scores'!$F$6:$IC$6,CN$4,'Math Scores'!$F47:$IC47))</f>
        <v/>
      </c>
      <c r="CO46" s="143" t="str">
        <f>IF(COUNT('Math Scores'!$DV47:$EU47)=0,"",SUMIF('Math Scores'!$F$6:$IC$6,CO$4,'Math Scores'!$F47:$IC47))</f>
        <v/>
      </c>
      <c r="CP46" s="143" t="str">
        <f>IF(COUNT('Math Scores'!$DV47:$EU47)=0,"",SUMIF('Math Scores'!$F$6:$IC$6,CP$4,'Math Scores'!$F47:$IC47))</f>
        <v/>
      </c>
      <c r="CQ46" s="143" t="str">
        <f>IF(COUNT('Math Scores'!$DV47:$EU47)=0,"",SUMIF('Math Scores'!$F$6:$IC$6,CQ$4,'Math Scores'!$F47:$IC47))</f>
        <v/>
      </c>
      <c r="CR46" s="143" t="str">
        <f>IF(COUNT('Math Scores'!$DV47:$EU47)=0,"",SUMIF('Math Scores'!$F$6:$IC$6,CR$4,'Math Scores'!$F47:$IC47))</f>
        <v/>
      </c>
      <c r="CS46" s="143" t="str">
        <f>IF(COUNT('Math Scores'!$DV47:$EU47)=0,"",SUMIF('Math Scores'!$F$6:$IC$6,CS$4,'Math Scores'!$F47:$IC47))</f>
        <v/>
      </c>
      <c r="CT46" s="143" t="str">
        <f>IF(COUNT('Math Scores'!$EV47:$FW47)=0,"",SUMIF('Math Scores'!$F$6:$IC$6,CT$4,'Math Scores'!$F47:$IC47))</f>
        <v/>
      </c>
      <c r="CU46" s="143" t="str">
        <f>IF(COUNT('Math Scores'!$EV47:$FW47)=0,"",SUMIF('Math Scores'!$F$6:$IC$6,CU$4,'Math Scores'!$F47:$IC47))</f>
        <v/>
      </c>
      <c r="CV46" s="143" t="str">
        <f>IF(COUNT('Math Scores'!$EV47:$FW47)=0,"",SUMIF('Math Scores'!$F$6:$IC$6,CV$4,'Math Scores'!$F47:$IC47))</f>
        <v/>
      </c>
      <c r="CW46" s="143" t="str">
        <f>IF(COUNT('Math Scores'!$EV47:$FW47)=0,"",SUMIF('Math Scores'!$F$6:$IC$6,CW$4,'Math Scores'!$F47:$IC47))</f>
        <v/>
      </c>
      <c r="CX46" s="143" t="str">
        <f>IF(COUNT('Math Scores'!$EV47:$FW47)=0,"",SUMIF('Math Scores'!$F$6:$IC$6,CX$4,'Math Scores'!$F47:$IC47))</f>
        <v/>
      </c>
      <c r="CY46" s="143" t="str">
        <f>IF(COUNT('Math Scores'!$EV47:$FW47)=0,"",SUMIF('Math Scores'!$F$6:$IC$6,CY$4,'Math Scores'!$F47:$IC47))</f>
        <v/>
      </c>
      <c r="CZ46" s="143" t="str">
        <f>IF(COUNT('Math Scores'!$EV47:$FW47)=0,"",SUMIF('Math Scores'!$F$6:$IC$6,CZ$4,'Math Scores'!$F47:$IC47))</f>
        <v/>
      </c>
      <c r="DA46" s="143" t="str">
        <f>IF(COUNT('Math Scores'!$EV47:$FW47)=0,"",SUMIF('Math Scores'!$F$6:$IC$6,DA$4,'Math Scores'!$F47:$IC47))</f>
        <v/>
      </c>
      <c r="DB46" s="143" t="str">
        <f>IF(COUNT('Math Scores'!$EV47:$FW47)=0,"",SUMIF('Math Scores'!$F$6:$IC$6,DB$4,'Math Scores'!$F47:$IC47))</f>
        <v/>
      </c>
      <c r="DC46" s="143" t="str">
        <f>IF(COUNT('Math Scores'!$EV47:$FW47)=0,"",SUMIF('Math Scores'!$F$6:$IC$6,DC$4,'Math Scores'!$F47:$IC47))</f>
        <v/>
      </c>
      <c r="DD46" s="143" t="str">
        <f>IF(COUNT('Math Scores'!$EV47:$FW47)=0,"",SUMIF('Math Scores'!$F$6:$IC$6,DD$4,'Math Scores'!$F47:$IC47))</f>
        <v/>
      </c>
      <c r="DE46" s="143" t="str">
        <f>IF(COUNT('Math Scores'!$EV47:$FW47)=0,"",SUMIF('Math Scores'!$F$6:$IC$6,DE$4,'Math Scores'!$F47:$IC47))</f>
        <v/>
      </c>
      <c r="DF46" s="143" t="str">
        <f>IF(COUNT('Math Scores'!$EV47:$FW47)=0,"",SUMIF('Math Scores'!$F$6:$IC$6,DF$4,'Math Scores'!$F47:$IC47))</f>
        <v/>
      </c>
      <c r="DG46" s="143" t="str">
        <f>IF(COUNT('Math Scores'!$EV47:$FW47)=0,"",SUMIF('Math Scores'!$F$6:$IC$6,DG$4,'Math Scores'!$F47:$IC47))</f>
        <v/>
      </c>
    </row>
    <row r="47" spans="1:111" x14ac:dyDescent="0.2">
      <c r="A47" s="35">
        <v>40</v>
      </c>
      <c r="B47" s="8" t="str">
        <f>'Math Scores'!B48</f>
        <v/>
      </c>
      <c r="C47" s="127" t="str">
        <f>IF(COUNT('Math Scores'!F48:HI48)=0, "", (SUMIF('Math Scores'!$F$5:$HI$5,"Yes",'Math Scores'!F48:HI48)/SUMIF('Math Scores'!$F$5:$HI$5,"Yes",'Math Scores'!$F$2:$HI$2)))</f>
        <v/>
      </c>
      <c r="D47" s="36" t="str">
        <f>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v/>
      </c>
      <c r="E47" s="78" t="str">
        <f t="shared" si="12"/>
        <v/>
      </c>
      <c r="F47" s="36" t="str">
        <f t="shared" si="11"/>
        <v/>
      </c>
      <c r="G47" s="87" t="str">
        <f>IF(OR(B47="",'Cover Sheet'!$AC$6=""),"",IF(('Cover Sheet'!$AC$6="2nd"),(VLOOKUP(ROUND((D47*100),0),Goals!$E$4:$H$104,2,TRUE)/100),IF(('Cover Sheet'!$AC$6="3rd"),(VLOOKUP(ROUND((D47*100),0),Goals!$E$4:$H$104,3,TRUE)/100),VLOOKUP(ROUND((D47*100),0),Goals!$E$4:$H$104,4,TRUE)/100)))</f>
        <v/>
      </c>
      <c r="H47" s="143" t="str">
        <f>IF(COUNT('Math Scores'!$F48:$AC48)=0,"",SUMIF('Math Scores'!$F$6:$IC$6,H$4,'Math Scores'!$F48:$IC48))</f>
        <v/>
      </c>
      <c r="I47" s="143" t="str">
        <f>IF(COUNT('Math Scores'!$F48:$AC48)=0,"",SUMIF('Math Scores'!$F$6:$IC$6,I$4,'Math Scores'!$F48:$IC48))</f>
        <v/>
      </c>
      <c r="J47" s="143" t="str">
        <f>IF(COUNT('Math Scores'!$F48:$AC48)=0,"",SUMIF('Math Scores'!$F$6:$IC$6,J$4,'Math Scores'!$F48:$IC48))</f>
        <v/>
      </c>
      <c r="K47" s="143" t="str">
        <f>IF(COUNT('Math Scores'!$F48:$AC48)=0,"",SUMIF('Math Scores'!$F$6:$IC$6,K$4,'Math Scores'!$F48:$IC48))</f>
        <v/>
      </c>
      <c r="L47" s="143" t="str">
        <f>IF(COUNT('Math Scores'!$F48:$AC48)=0,"",SUMIF('Math Scores'!$F$6:$IC$6,L$4,'Math Scores'!$F48:$IC48))</f>
        <v/>
      </c>
      <c r="M47" s="143" t="str">
        <f>IF(COUNT('Math Scores'!$F48:$AC48)=0,"",SUMIF('Math Scores'!$F$6:$IC$6,M$4,'Math Scores'!$F48:$IC48))</f>
        <v/>
      </c>
      <c r="N47" s="143" t="str">
        <f>IF(COUNT('Math Scores'!$F48:$AC48)=0,"",SUMIF('Math Scores'!$F$6:$IC$6,N$4,'Math Scores'!$F48:$IC48))</f>
        <v/>
      </c>
      <c r="O47" s="143" t="str">
        <f>IF(COUNT('Math Scores'!$F48:$AC48)=0,"",SUMIF('Math Scores'!$F$6:$IC$6,O$4,'Math Scores'!$F48:$IC48))</f>
        <v/>
      </c>
      <c r="P47" s="143" t="str">
        <f>IF(COUNT('Math Scores'!$F48:$AC48)=0,"",SUMIF('Math Scores'!$F$6:$IC$6,P$4,'Math Scores'!$F48:$IC48))</f>
        <v/>
      </c>
      <c r="Q47" s="143" t="str">
        <f>IF(COUNT('Math Scores'!$F48:$AC48)=0,"",SUMIF('Math Scores'!$F$6:$IC$6,Q$4,'Math Scores'!$F48:$IC48))</f>
        <v/>
      </c>
      <c r="R47" s="143" t="str">
        <f>IF(COUNT('Math Scores'!$F48:$AC48)=0,"",SUMIF('Math Scores'!$F$6:$IC$6,R$4,'Math Scores'!$F48:$IC48))</f>
        <v/>
      </c>
      <c r="S47" s="143"/>
      <c r="T47" s="143"/>
      <c r="U47" s="143"/>
      <c r="V47" s="143"/>
      <c r="W47" s="143"/>
      <c r="X47" s="143" t="str">
        <f>IF(COUNT('Math Scores'!$AD48:$AZ48)=0,"",SUMIF('Math Scores'!$F$6:$IC$6,X$4,'Math Scores'!$F48:$IC48))</f>
        <v/>
      </c>
      <c r="Y47" s="143" t="str">
        <f>IF(COUNT('Math Scores'!$AD48:$AZ48)=0,"",SUMIF('Math Scores'!$F$6:$IC$6,Y$4,'Math Scores'!$F48:$IC48))</f>
        <v/>
      </c>
      <c r="Z47" s="143" t="str">
        <f>IF(COUNT('Math Scores'!$AD48:$AZ48)=0,"",SUMIF('Math Scores'!$F$6:$IC$6,Z$4,'Math Scores'!$F48:$IC48))</f>
        <v/>
      </c>
      <c r="AA47" s="143" t="str">
        <f>IF(COUNT('Math Scores'!$AD48:$AZ48)=0,"",SUMIF('Math Scores'!$F$6:$IC$6,AA$4,'Math Scores'!$F48:$IC48))</f>
        <v/>
      </c>
      <c r="AB47" s="143" t="str">
        <f>IF(COUNT('Math Scores'!$AD48:$AZ48)=0,"",SUMIF('Math Scores'!$F$6:$IC$6,AB$4,'Math Scores'!$F48:$IC48))</f>
        <v/>
      </c>
      <c r="AC47" s="143" t="str">
        <f>IF(COUNT('Math Scores'!$AD48:$AZ48)=0,"",SUMIF('Math Scores'!$F$6:$IC$6,AC$4,'Math Scores'!$F48:$IC48))</f>
        <v/>
      </c>
      <c r="AD47" s="143" t="str">
        <f>IF(COUNT('Math Scores'!$AD48:$AZ48)=0,"",SUMIF('Math Scores'!$F$6:$IC$6,AD$4,'Math Scores'!$F48:$IC48))</f>
        <v/>
      </c>
      <c r="AE47" s="143" t="str">
        <f>IF(COUNT('Math Scores'!$AD48:$AZ48)=0,"",SUMIF('Math Scores'!$F$6:$IC$6,AE$4,'Math Scores'!$F48:$IC48))</f>
        <v/>
      </c>
      <c r="AF47" s="143" t="str">
        <f>IF(COUNT('Math Scores'!$AD48:$AZ48)=0,"",SUMIF('Math Scores'!$F$6:$IC$6,AF$4,'Math Scores'!$F48:$IC48))</f>
        <v/>
      </c>
      <c r="AG47" s="143" t="str">
        <f>IF(COUNT('Math Scores'!$AD48:$AZ48)=0,"",SUMIF('Math Scores'!$F$6:$IC$6,AG$4,'Math Scores'!$F48:$IC48))</f>
        <v/>
      </c>
      <c r="AH47" s="143" t="str">
        <f>IF(COUNT('Math Scores'!$AD48:$AZ48)=0,"",SUMIF('Math Scores'!$F$6:$IC$6,AH$4,'Math Scores'!$F48:$IC48))</f>
        <v/>
      </c>
      <c r="AI47" s="143" t="str">
        <f>IF(COUNT('Math Scores'!$AD48:$AZ48)=0,"",SUMIF('Math Scores'!$F$6:$IC$6,AI$4,'Math Scores'!$F48:$IC48))</f>
        <v/>
      </c>
      <c r="AJ47" s="143" t="str">
        <f>IF(COUNT('Math Scores'!$BA48:$BY48)=0,"",SUMIF('Math Scores'!$F$6:$IC$6,AJ$4,'Math Scores'!$F48:$IC48))</f>
        <v/>
      </c>
      <c r="AK47" s="143" t="str">
        <f>IF(COUNT('Math Scores'!$BA48:$BY48)=0,"",SUMIF('Math Scores'!$F$6:$IC$6,AK$4,'Math Scores'!$F48:$IC48))</f>
        <v/>
      </c>
      <c r="AL47" s="143" t="str">
        <f>IF(COUNT('Math Scores'!$BA48:$BY48)=0,"",SUMIF('Math Scores'!$F$6:$IC$6,AL$4,'Math Scores'!$F48:$IC48))</f>
        <v/>
      </c>
      <c r="AM47" s="143" t="str">
        <f>IF(COUNT('Math Scores'!$BA48:$BY48)=0,"",SUMIF('Math Scores'!$F$6:$IC$6,AM$4,'Math Scores'!$F48:$IC48))</f>
        <v/>
      </c>
      <c r="AN47" s="143" t="str">
        <f>IF(COUNT('Math Scores'!$BA48:$BY48)=0,"",SUMIF('Math Scores'!$F$6:$IC$6,AN$4,'Math Scores'!$F48:$IC48))</f>
        <v/>
      </c>
      <c r="AO47" s="143" t="str">
        <f>IF(COUNT('Math Scores'!$BA48:$BY48)=0,"",SUMIF('Math Scores'!$F$6:$IC$6,AO$4,'Math Scores'!$F48:$IC48))</f>
        <v/>
      </c>
      <c r="AP47" s="143" t="str">
        <f>IF(COUNT('Math Scores'!$BA48:$BY48)=0,"",SUMIF('Math Scores'!$F$6:$IC$6,AP$4,'Math Scores'!$F48:$IC48))</f>
        <v/>
      </c>
      <c r="AQ47" s="143" t="str">
        <f>IF(COUNT('Math Scores'!$BA48:$BY48)=0,"",SUMIF('Math Scores'!$F$6:$IC$6,AQ$4,'Math Scores'!$F48:$IC48))</f>
        <v/>
      </c>
      <c r="AR47" s="143" t="str">
        <f>IF(COUNT('Math Scores'!$BA48:$BY48)=0,"",SUMIF('Math Scores'!$F$6:$IC$6,AR$4,'Math Scores'!$F48:$IC48))</f>
        <v/>
      </c>
      <c r="AS47" s="143" t="str">
        <f>IF(COUNT('Math Scores'!$BA48:$BY48)=0,"",SUMIF('Math Scores'!$F$6:$IC$6,AS$4,'Math Scores'!$F48:$IC48))</f>
        <v/>
      </c>
      <c r="AT47" s="143" t="str">
        <f>IF(COUNT('Math Scores'!$BA48:$BY48)=0,"",SUMIF('Math Scores'!$F$6:$IC$6,AT$4,'Math Scores'!$F48:$IC48))</f>
        <v/>
      </c>
      <c r="AU47" s="143" t="str">
        <f>IF(COUNT('Math Scores'!$BA48:$BY48)=0,"",SUMIF('Math Scores'!$F$6:$IC$6,AU$4,'Math Scores'!$F48:$IC48))</f>
        <v/>
      </c>
      <c r="AV47" s="143" t="str">
        <f>IF(COUNT('Math Scores'!$BA48:$BY48)=0,"",SUMIF('Math Scores'!$F$6:$IC$6,AV$4,'Math Scores'!$F48:$IC48))</f>
        <v/>
      </c>
      <c r="AW47" s="143" t="str">
        <f>IF(COUNT('Math Scores'!$BA48:$BY48)=0,"",SUMIF('Math Scores'!$F$6:$IC$6,AW$4,'Math Scores'!$F48:$IC48))</f>
        <v/>
      </c>
      <c r="AX47" s="143" t="str">
        <f>IF(COUNT('Math Scores'!$BZ48:$CW48)=0,"",SUMIF('Math Scores'!$F$6:$IC$6,AX$4,'Math Scores'!$F48:$IC48))</f>
        <v/>
      </c>
      <c r="AY47" s="143" t="str">
        <f>IF(COUNT('Math Scores'!$BZ48:$CW48)=0,"",SUMIF('Math Scores'!$F$6:$IC$6,AY$4,'Math Scores'!$F48:$IC48))</f>
        <v/>
      </c>
      <c r="AZ47" s="143" t="str">
        <f>IF(COUNT('Math Scores'!$BZ48:$CW48)=0,"",SUMIF('Math Scores'!$F$6:$IC$6,AZ$4,'Math Scores'!$F48:$IC48))</f>
        <v/>
      </c>
      <c r="BA47" s="143" t="str">
        <f>IF(COUNT('Math Scores'!$BZ48:$CW48)=0,"",SUMIF('Math Scores'!$F$6:$IC$6,BA$4,'Math Scores'!$F48:$IC48))</f>
        <v/>
      </c>
      <c r="BB47" s="143" t="str">
        <f>IF(COUNT('Math Scores'!$BZ48:$CW48)=0,"",SUMIF('Math Scores'!$F$6:$IC$6,BB$4,'Math Scores'!$F48:$IC48))</f>
        <v/>
      </c>
      <c r="BC47" s="143" t="str">
        <f>IF(COUNT('Math Scores'!$BZ48:$CW48)=0,"",SUMIF('Math Scores'!$F$6:$IC$6,BC$4,'Math Scores'!$F48:$IC48))</f>
        <v/>
      </c>
      <c r="BD47" s="143" t="str">
        <f>IF(COUNT('Math Scores'!$BZ48:$CW48)=0,"",SUMIF('Math Scores'!$F$6:$IC$6,BD$4,'Math Scores'!$F48:$IC48))</f>
        <v/>
      </c>
      <c r="BE47" s="143" t="str">
        <f>IF(COUNT('Math Scores'!$BZ48:$CW48)=0,"",SUMIF('Math Scores'!$F$6:$IC$6,BE$4,'Math Scores'!$F48:$IC48))</f>
        <v/>
      </c>
      <c r="BF47" s="143" t="str">
        <f>IF(COUNT('Math Scores'!$BZ48:$CW48)=0,"",SUMIF('Math Scores'!$F$6:$IC$6,BF$4,'Math Scores'!$F48:$IC48))</f>
        <v/>
      </c>
      <c r="BG47" s="143" t="str">
        <f>IF(COUNT('Math Scores'!$BZ48:$CW48)=0,"",SUMIF('Math Scores'!$F$6:$IC$6,BG$4,'Math Scores'!$F48:$IC48))</f>
        <v/>
      </c>
      <c r="BH47" s="143" t="str">
        <f>IF(COUNT('Math Scores'!$BZ48:$CW48)=0,"",SUMIF('Math Scores'!$F$6:$IC$6,BH$4,'Math Scores'!$F48:$IC48))</f>
        <v/>
      </c>
      <c r="BI47" s="143" t="str">
        <f>IF(COUNT('Math Scores'!$BZ48:$CW48)=0,"",SUMIF('Math Scores'!$F$6:$IC$6,BI$4,'Math Scores'!$F48:$IC48))</f>
        <v/>
      </c>
      <c r="BJ47" s="143" t="str">
        <f>IF(COUNT('Math Scores'!$BZ48:$CW48)=0,"",SUMIF('Math Scores'!$F$6:$IC$6,BJ$4,'Math Scores'!$F48:$IC48))</f>
        <v/>
      </c>
      <c r="BK47" s="143" t="str">
        <f>IF(COUNT('Math Scores'!$BZ48:$CW48)=0,"",SUMIF('Math Scores'!$F$6:$IC$6,BK$4,'Math Scores'!$F48:$IC48))</f>
        <v/>
      </c>
      <c r="BL47" s="143" t="str">
        <f>IF(COUNT('Math Scores'!$CX48:$DU48)=0,"",SUMIF('Math Scores'!$F$6:$IC$6,BL$4,'Math Scores'!$F48:$IC48))</f>
        <v/>
      </c>
      <c r="BM47" s="143" t="str">
        <f>IF(COUNT('Math Scores'!$CX48:$DU48)=0,"",SUMIF('Math Scores'!$F$6:$IC$6,BM$4,'Math Scores'!$F48:$IC48))</f>
        <v/>
      </c>
      <c r="BN47" s="143" t="str">
        <f>IF(COUNT('Math Scores'!$CX48:$DU48)=0,"",SUMIF('Math Scores'!$F$6:$IC$6,BN$4,'Math Scores'!$F48:$IC48))</f>
        <v/>
      </c>
      <c r="BO47" s="143" t="str">
        <f>IF(COUNT('Math Scores'!$CX48:$DU48)=0,"",SUMIF('Math Scores'!$F$6:$IC$6,BO$4,'Math Scores'!$F48:$IC48))</f>
        <v/>
      </c>
      <c r="BP47" s="143" t="str">
        <f>IF(COUNT('Math Scores'!$CX48:$DU48)=0,"",SUMIF('Math Scores'!$F$6:$IC$6,BP$4,'Math Scores'!$F48:$IC48))</f>
        <v/>
      </c>
      <c r="BQ47" s="143" t="str">
        <f>IF(COUNT('Math Scores'!$CX48:$DU48)=0,"",SUMIF('Math Scores'!$F$6:$IC$6,BQ$4,'Math Scores'!$F48:$IC48))</f>
        <v/>
      </c>
      <c r="BR47" s="143" t="str">
        <f>IF(COUNT('Math Scores'!$CX48:$DU48)=0,"",SUMIF('Math Scores'!$F$6:$IC$6,BR$4,'Math Scores'!$F48:$IC48))</f>
        <v/>
      </c>
      <c r="BS47" s="143" t="str">
        <f>IF(COUNT('Math Scores'!$CX48:$DU48)=0,"",SUMIF('Math Scores'!$F$6:$IC$6,BS$4,'Math Scores'!$F48:$IC48))</f>
        <v/>
      </c>
      <c r="BT47" s="143" t="str">
        <f>IF(COUNT('Math Scores'!$CX48:$DU48)=0,"",SUMIF('Math Scores'!$F$6:$IC$6,BT$4,'Math Scores'!$F48:$IC48))</f>
        <v/>
      </c>
      <c r="BU47" s="143" t="str">
        <f>IF(COUNT('Math Scores'!$CX48:$DU48)=0,"",SUMIF('Math Scores'!$F$6:$IC$6,BU$4,'Math Scores'!$F48:$IC48))</f>
        <v/>
      </c>
      <c r="BV47" s="143" t="str">
        <f>IF(COUNT('Math Scores'!$CX48:$DU48)=0,"",SUMIF('Math Scores'!$F$6:$IC$6,BV$4,'Math Scores'!$F48:$IC48))</f>
        <v/>
      </c>
      <c r="BW47" s="143" t="str">
        <f>IF(COUNT('Math Scores'!$CX48:$DU48)=0,"",SUMIF('Math Scores'!$F$6:$IC$6,BW$4,'Math Scores'!$F48:$IC48))</f>
        <v/>
      </c>
      <c r="BX47" s="143" t="str">
        <f>IF(COUNT('Math Scores'!$CX48:$DU48)=0,"",SUMIF('Math Scores'!$F$6:$IC$6,BX$4,'Math Scores'!$F48:$IC48))</f>
        <v/>
      </c>
      <c r="BY47" s="143" t="str">
        <f>IF(COUNT('Math Scores'!$CX48:$DU48)=0,"",SUMIF('Math Scores'!$F$6:$IC$6,BY$4,'Math Scores'!$F48:$IC48))</f>
        <v/>
      </c>
      <c r="BZ47" s="143" t="str">
        <f>IF(COUNT('Math Scores'!$CX48:$DU48)=0,"",SUMIF('Math Scores'!$F$6:$IC$6,BZ$4,'Math Scores'!$F48:$IC48))</f>
        <v/>
      </c>
      <c r="CA47" s="143" t="str">
        <f>IF(COUNT('Math Scores'!$CX48:$DU48)=0,"",SUMIF('Math Scores'!$F$6:$IC$6,CA$4,'Math Scores'!$F48:$IC48))</f>
        <v/>
      </c>
      <c r="CB47" s="143" t="str">
        <f>IF(COUNT('Math Scores'!$CX48:$DU48)=0,"",SUMIF('Math Scores'!$F$6:$IC$6,CB$4,'Math Scores'!$F48:$IC48))</f>
        <v/>
      </c>
      <c r="CC47" s="143" t="str">
        <f>IF(COUNT('Math Scores'!$CX48:$DU48)=0,"",SUMIF('Math Scores'!$F$6:$IC$6,CC$4,'Math Scores'!$F48:$IC48))</f>
        <v/>
      </c>
      <c r="CD47" s="143" t="str">
        <f>IF(COUNT('Math Scores'!$DV48:$EU48)=0,"",SUMIF('Math Scores'!$F$6:$IC$6,CD$4,'Math Scores'!$F48:$IC48))</f>
        <v/>
      </c>
      <c r="CE47" s="143" t="str">
        <f>IF(COUNT('Math Scores'!$DV48:$EU48)=0,"",SUMIF('Math Scores'!$F$6:$IC$6,CE$4,'Math Scores'!$F48:$IC48))</f>
        <v/>
      </c>
      <c r="CF47" s="143" t="str">
        <f>IF(COUNT('Math Scores'!$DV48:$EU48)=0,"",SUMIF('Math Scores'!$F$6:$IC$6,CF$4,'Math Scores'!$F48:$IC48))</f>
        <v/>
      </c>
      <c r="CG47" s="143" t="str">
        <f>IF(COUNT('Math Scores'!$DV48:$EU48)=0,"",SUMIF('Math Scores'!$F$6:$IC$6,CG$4,'Math Scores'!$F48:$IC48))</f>
        <v/>
      </c>
      <c r="CH47" s="143" t="str">
        <f>IF(COUNT('Math Scores'!$DV48:$EU48)=0,"",SUMIF('Math Scores'!$F$6:$IC$6,CH$4,'Math Scores'!$F48:$IC48))</f>
        <v/>
      </c>
      <c r="CI47" s="143" t="str">
        <f>IF(COUNT('Math Scores'!$DV48:$EU48)=0,"",SUMIF('Math Scores'!$F$6:$IC$6,CI$4,'Math Scores'!$F48:$IC48))</f>
        <v/>
      </c>
      <c r="CJ47" s="143" t="str">
        <f>IF(COUNT('Math Scores'!$DV48:$EU48)=0,"",SUMIF('Math Scores'!$F$6:$IC$6,CJ$4,'Math Scores'!$F48:$IC48))</f>
        <v/>
      </c>
      <c r="CK47" s="143" t="str">
        <f>IF(COUNT('Math Scores'!$DV48:$EU48)=0,"",SUMIF('Math Scores'!$F$6:$IC$6,CK$4,'Math Scores'!$F48:$IC48))</f>
        <v/>
      </c>
      <c r="CL47" s="143" t="str">
        <f>IF(COUNT('Math Scores'!$DV48:$EU48)=0,"",SUMIF('Math Scores'!$F$6:$IC$6,CL$4,'Math Scores'!$F48:$IC48))</f>
        <v/>
      </c>
      <c r="CM47" s="143" t="str">
        <f>IF(COUNT('Math Scores'!$DV48:$EU48)=0,"",SUMIF('Math Scores'!$F$6:$IC$6,CM$4,'Math Scores'!$F48:$IC48))</f>
        <v/>
      </c>
      <c r="CN47" s="143" t="str">
        <f>IF(COUNT('Math Scores'!$DV48:$EU48)=0,"",SUMIF('Math Scores'!$F$6:$IC$6,CN$4,'Math Scores'!$F48:$IC48))</f>
        <v/>
      </c>
      <c r="CO47" s="143" t="str">
        <f>IF(COUNT('Math Scores'!$DV48:$EU48)=0,"",SUMIF('Math Scores'!$F$6:$IC$6,CO$4,'Math Scores'!$F48:$IC48))</f>
        <v/>
      </c>
      <c r="CP47" s="143" t="str">
        <f>IF(COUNT('Math Scores'!$DV48:$EU48)=0,"",SUMIF('Math Scores'!$F$6:$IC$6,CP$4,'Math Scores'!$F48:$IC48))</f>
        <v/>
      </c>
      <c r="CQ47" s="143" t="str">
        <f>IF(COUNT('Math Scores'!$DV48:$EU48)=0,"",SUMIF('Math Scores'!$F$6:$IC$6,CQ$4,'Math Scores'!$F48:$IC48))</f>
        <v/>
      </c>
      <c r="CR47" s="143" t="str">
        <f>IF(COUNT('Math Scores'!$DV48:$EU48)=0,"",SUMIF('Math Scores'!$F$6:$IC$6,CR$4,'Math Scores'!$F48:$IC48))</f>
        <v/>
      </c>
      <c r="CS47" s="143" t="str">
        <f>IF(COUNT('Math Scores'!$DV48:$EU48)=0,"",SUMIF('Math Scores'!$F$6:$IC$6,CS$4,'Math Scores'!$F48:$IC48))</f>
        <v/>
      </c>
      <c r="CT47" s="143" t="str">
        <f>IF(COUNT('Math Scores'!$EV48:$FW48)=0,"",SUMIF('Math Scores'!$F$6:$IC$6,CT$4,'Math Scores'!$F48:$IC48))</f>
        <v/>
      </c>
      <c r="CU47" s="143" t="str">
        <f>IF(COUNT('Math Scores'!$EV48:$FW48)=0,"",SUMIF('Math Scores'!$F$6:$IC$6,CU$4,'Math Scores'!$F48:$IC48))</f>
        <v/>
      </c>
      <c r="CV47" s="143" t="str">
        <f>IF(COUNT('Math Scores'!$EV48:$FW48)=0,"",SUMIF('Math Scores'!$F$6:$IC$6,CV$4,'Math Scores'!$F48:$IC48))</f>
        <v/>
      </c>
      <c r="CW47" s="143" t="str">
        <f>IF(COUNT('Math Scores'!$EV48:$FW48)=0,"",SUMIF('Math Scores'!$F$6:$IC$6,CW$4,'Math Scores'!$F48:$IC48))</f>
        <v/>
      </c>
      <c r="CX47" s="143" t="str">
        <f>IF(COUNT('Math Scores'!$EV48:$FW48)=0,"",SUMIF('Math Scores'!$F$6:$IC$6,CX$4,'Math Scores'!$F48:$IC48))</f>
        <v/>
      </c>
      <c r="CY47" s="143" t="str">
        <f>IF(COUNT('Math Scores'!$EV48:$FW48)=0,"",SUMIF('Math Scores'!$F$6:$IC$6,CY$4,'Math Scores'!$F48:$IC48))</f>
        <v/>
      </c>
      <c r="CZ47" s="143" t="str">
        <f>IF(COUNT('Math Scores'!$EV48:$FW48)=0,"",SUMIF('Math Scores'!$F$6:$IC$6,CZ$4,'Math Scores'!$F48:$IC48))</f>
        <v/>
      </c>
      <c r="DA47" s="143" t="str">
        <f>IF(COUNT('Math Scores'!$EV48:$FW48)=0,"",SUMIF('Math Scores'!$F$6:$IC$6,DA$4,'Math Scores'!$F48:$IC48))</f>
        <v/>
      </c>
      <c r="DB47" s="143" t="str">
        <f>IF(COUNT('Math Scores'!$EV48:$FW48)=0,"",SUMIF('Math Scores'!$F$6:$IC$6,DB$4,'Math Scores'!$F48:$IC48))</f>
        <v/>
      </c>
      <c r="DC47" s="143" t="str">
        <f>IF(COUNT('Math Scores'!$EV48:$FW48)=0,"",SUMIF('Math Scores'!$F$6:$IC$6,DC$4,'Math Scores'!$F48:$IC48))</f>
        <v/>
      </c>
      <c r="DD47" s="143" t="str">
        <f>IF(COUNT('Math Scores'!$EV48:$FW48)=0,"",SUMIF('Math Scores'!$F$6:$IC$6,DD$4,'Math Scores'!$F48:$IC48))</f>
        <v/>
      </c>
      <c r="DE47" s="143" t="str">
        <f>IF(COUNT('Math Scores'!$EV48:$FW48)=0,"",SUMIF('Math Scores'!$F$6:$IC$6,DE$4,'Math Scores'!$F48:$IC48))</f>
        <v/>
      </c>
      <c r="DF47" s="143" t="str">
        <f>IF(COUNT('Math Scores'!$EV48:$FW48)=0,"",SUMIF('Math Scores'!$F$6:$IC$6,DF$4,'Math Scores'!$F48:$IC48))</f>
        <v/>
      </c>
      <c r="DG47" s="143" t="str">
        <f>IF(COUNT('Math Scores'!$EV48:$FW48)=0,"",SUMIF('Math Scores'!$F$6:$IC$6,DG$4,'Math Scores'!$F48:$IC48))</f>
        <v/>
      </c>
    </row>
    <row r="48" spans="1:111" x14ac:dyDescent="0.2">
      <c r="A48" s="35">
        <v>41</v>
      </c>
      <c r="B48" s="8" t="str">
        <f>'Math Scores'!B49</f>
        <v/>
      </c>
      <c r="C48" s="127" t="str">
        <f>IF(COUNT('Math Scores'!F49:HI49)=0, "", (SUMIF('Math Scores'!$F$5:$HI$5,"Yes",'Math Scores'!F49:HI49)/SUMIF('Math Scores'!$F$5:$HI$5,"Yes",'Math Scores'!$F$2:$HI$2)))</f>
        <v/>
      </c>
      <c r="D48" s="36" t="str">
        <f>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v/>
      </c>
      <c r="E48" s="78" t="str">
        <f t="shared" si="12"/>
        <v/>
      </c>
      <c r="F48" s="36" t="str">
        <f t="shared" si="11"/>
        <v/>
      </c>
      <c r="G48" s="87" t="str">
        <f>IF(OR(B48="",'Cover Sheet'!$AC$6=""),"",IF(('Cover Sheet'!$AC$6="2nd"),(VLOOKUP(ROUND((D48*100),0),Goals!$E$4:$H$104,2,TRUE)/100),IF(('Cover Sheet'!$AC$6="3rd"),(VLOOKUP(ROUND((D48*100),0),Goals!$E$4:$H$104,3,TRUE)/100),VLOOKUP(ROUND((D48*100),0),Goals!$E$4:$H$104,4,TRUE)/100)))</f>
        <v/>
      </c>
      <c r="H48" s="143" t="str">
        <f>IF(COUNT('Math Scores'!$F49:$AC49)=0,"",SUMIF('Math Scores'!$F$6:$IC$6,H$4,'Math Scores'!$F49:$IC49))</f>
        <v/>
      </c>
      <c r="I48" s="143" t="str">
        <f>IF(COUNT('Math Scores'!$F49:$AC49)=0,"",SUMIF('Math Scores'!$F$6:$IC$6,I$4,'Math Scores'!$F49:$IC49))</f>
        <v/>
      </c>
      <c r="J48" s="143" t="str">
        <f>IF(COUNT('Math Scores'!$F49:$AC49)=0,"",SUMIF('Math Scores'!$F$6:$IC$6,J$4,'Math Scores'!$F49:$IC49))</f>
        <v/>
      </c>
      <c r="K48" s="143" t="str">
        <f>IF(COUNT('Math Scores'!$F49:$AC49)=0,"",SUMIF('Math Scores'!$F$6:$IC$6,K$4,'Math Scores'!$F49:$IC49))</f>
        <v/>
      </c>
      <c r="L48" s="143" t="str">
        <f>IF(COUNT('Math Scores'!$F49:$AC49)=0,"",SUMIF('Math Scores'!$F$6:$IC$6,L$4,'Math Scores'!$F49:$IC49))</f>
        <v/>
      </c>
      <c r="M48" s="143" t="str">
        <f>IF(COUNT('Math Scores'!$F49:$AC49)=0,"",SUMIF('Math Scores'!$F$6:$IC$6,M$4,'Math Scores'!$F49:$IC49))</f>
        <v/>
      </c>
      <c r="N48" s="143" t="str">
        <f>IF(COUNT('Math Scores'!$F49:$AC49)=0,"",SUMIF('Math Scores'!$F$6:$IC$6,N$4,'Math Scores'!$F49:$IC49))</f>
        <v/>
      </c>
      <c r="O48" s="143" t="str">
        <f>IF(COUNT('Math Scores'!$F49:$AC49)=0,"",SUMIF('Math Scores'!$F$6:$IC$6,O$4,'Math Scores'!$F49:$IC49))</f>
        <v/>
      </c>
      <c r="P48" s="143" t="str">
        <f>IF(COUNT('Math Scores'!$F49:$AC49)=0,"",SUMIF('Math Scores'!$F$6:$IC$6,P$4,'Math Scores'!$F49:$IC49))</f>
        <v/>
      </c>
      <c r="Q48" s="143" t="str">
        <f>IF(COUNT('Math Scores'!$F49:$AC49)=0,"",SUMIF('Math Scores'!$F$6:$IC$6,Q$4,'Math Scores'!$F49:$IC49))</f>
        <v/>
      </c>
      <c r="R48" s="143" t="str">
        <f>IF(COUNT('Math Scores'!$F49:$AC49)=0,"",SUMIF('Math Scores'!$F$6:$IC$6,R$4,'Math Scores'!$F49:$IC49))</f>
        <v/>
      </c>
      <c r="S48" s="143"/>
      <c r="T48" s="143"/>
      <c r="U48" s="143"/>
      <c r="V48" s="143"/>
      <c r="W48" s="143"/>
      <c r="X48" s="143" t="str">
        <f>IF(COUNT('Math Scores'!$AD49:$AZ49)=0,"",SUMIF('Math Scores'!$F$6:$IC$6,X$4,'Math Scores'!$F49:$IC49))</f>
        <v/>
      </c>
      <c r="Y48" s="143" t="str">
        <f>IF(COUNT('Math Scores'!$AD49:$AZ49)=0,"",SUMIF('Math Scores'!$F$6:$IC$6,Y$4,'Math Scores'!$F49:$IC49))</f>
        <v/>
      </c>
      <c r="Z48" s="143" t="str">
        <f>IF(COUNT('Math Scores'!$AD49:$AZ49)=0,"",SUMIF('Math Scores'!$F$6:$IC$6,Z$4,'Math Scores'!$F49:$IC49))</f>
        <v/>
      </c>
      <c r="AA48" s="143" t="str">
        <f>IF(COUNT('Math Scores'!$AD49:$AZ49)=0,"",SUMIF('Math Scores'!$F$6:$IC$6,AA$4,'Math Scores'!$F49:$IC49))</f>
        <v/>
      </c>
      <c r="AB48" s="143" t="str">
        <f>IF(COUNT('Math Scores'!$AD49:$AZ49)=0,"",SUMIF('Math Scores'!$F$6:$IC$6,AB$4,'Math Scores'!$F49:$IC49))</f>
        <v/>
      </c>
      <c r="AC48" s="143" t="str">
        <f>IF(COUNT('Math Scores'!$AD49:$AZ49)=0,"",SUMIF('Math Scores'!$F$6:$IC$6,AC$4,'Math Scores'!$F49:$IC49))</f>
        <v/>
      </c>
      <c r="AD48" s="143" t="str">
        <f>IF(COUNT('Math Scores'!$AD49:$AZ49)=0,"",SUMIF('Math Scores'!$F$6:$IC$6,AD$4,'Math Scores'!$F49:$IC49))</f>
        <v/>
      </c>
      <c r="AE48" s="143" t="str">
        <f>IF(COUNT('Math Scores'!$AD49:$AZ49)=0,"",SUMIF('Math Scores'!$F$6:$IC$6,AE$4,'Math Scores'!$F49:$IC49))</f>
        <v/>
      </c>
      <c r="AF48" s="143" t="str">
        <f>IF(COUNT('Math Scores'!$AD49:$AZ49)=0,"",SUMIF('Math Scores'!$F$6:$IC$6,AF$4,'Math Scores'!$F49:$IC49))</f>
        <v/>
      </c>
      <c r="AG48" s="143" t="str">
        <f>IF(COUNT('Math Scores'!$AD49:$AZ49)=0,"",SUMIF('Math Scores'!$F$6:$IC$6,AG$4,'Math Scores'!$F49:$IC49))</f>
        <v/>
      </c>
      <c r="AH48" s="143" t="str">
        <f>IF(COUNT('Math Scores'!$AD49:$AZ49)=0,"",SUMIF('Math Scores'!$F$6:$IC$6,AH$4,'Math Scores'!$F49:$IC49))</f>
        <v/>
      </c>
      <c r="AI48" s="143" t="str">
        <f>IF(COUNT('Math Scores'!$AD49:$AZ49)=0,"",SUMIF('Math Scores'!$F$6:$IC$6,AI$4,'Math Scores'!$F49:$IC49))</f>
        <v/>
      </c>
      <c r="AJ48" s="143" t="str">
        <f>IF(COUNT('Math Scores'!$BA49:$BY49)=0,"",SUMIF('Math Scores'!$F$6:$IC$6,AJ$4,'Math Scores'!$F49:$IC49))</f>
        <v/>
      </c>
      <c r="AK48" s="143" t="str">
        <f>IF(COUNT('Math Scores'!$BA49:$BY49)=0,"",SUMIF('Math Scores'!$F$6:$IC$6,AK$4,'Math Scores'!$F49:$IC49))</f>
        <v/>
      </c>
      <c r="AL48" s="143" t="str">
        <f>IF(COUNT('Math Scores'!$BA49:$BY49)=0,"",SUMIF('Math Scores'!$F$6:$IC$6,AL$4,'Math Scores'!$F49:$IC49))</f>
        <v/>
      </c>
      <c r="AM48" s="143" t="str">
        <f>IF(COUNT('Math Scores'!$BA49:$BY49)=0,"",SUMIF('Math Scores'!$F$6:$IC$6,AM$4,'Math Scores'!$F49:$IC49))</f>
        <v/>
      </c>
      <c r="AN48" s="143" t="str">
        <f>IF(COUNT('Math Scores'!$BA49:$BY49)=0,"",SUMIF('Math Scores'!$F$6:$IC$6,AN$4,'Math Scores'!$F49:$IC49))</f>
        <v/>
      </c>
      <c r="AO48" s="143" t="str">
        <f>IF(COUNT('Math Scores'!$BA49:$BY49)=0,"",SUMIF('Math Scores'!$F$6:$IC$6,AO$4,'Math Scores'!$F49:$IC49))</f>
        <v/>
      </c>
      <c r="AP48" s="143" t="str">
        <f>IF(COUNT('Math Scores'!$BA49:$BY49)=0,"",SUMIF('Math Scores'!$F$6:$IC$6,AP$4,'Math Scores'!$F49:$IC49))</f>
        <v/>
      </c>
      <c r="AQ48" s="143" t="str">
        <f>IF(COUNT('Math Scores'!$BA49:$BY49)=0,"",SUMIF('Math Scores'!$F$6:$IC$6,AQ$4,'Math Scores'!$F49:$IC49))</f>
        <v/>
      </c>
      <c r="AR48" s="143" t="str">
        <f>IF(COUNT('Math Scores'!$BA49:$BY49)=0,"",SUMIF('Math Scores'!$F$6:$IC$6,AR$4,'Math Scores'!$F49:$IC49))</f>
        <v/>
      </c>
      <c r="AS48" s="143" t="str">
        <f>IF(COUNT('Math Scores'!$BA49:$BY49)=0,"",SUMIF('Math Scores'!$F$6:$IC$6,AS$4,'Math Scores'!$F49:$IC49))</f>
        <v/>
      </c>
      <c r="AT48" s="143" t="str">
        <f>IF(COUNT('Math Scores'!$BA49:$BY49)=0,"",SUMIF('Math Scores'!$F$6:$IC$6,AT$4,'Math Scores'!$F49:$IC49))</f>
        <v/>
      </c>
      <c r="AU48" s="143" t="str">
        <f>IF(COUNT('Math Scores'!$BA49:$BY49)=0,"",SUMIF('Math Scores'!$F$6:$IC$6,AU$4,'Math Scores'!$F49:$IC49))</f>
        <v/>
      </c>
      <c r="AV48" s="143" t="str">
        <f>IF(COUNT('Math Scores'!$BA49:$BY49)=0,"",SUMIF('Math Scores'!$F$6:$IC$6,AV$4,'Math Scores'!$F49:$IC49))</f>
        <v/>
      </c>
      <c r="AW48" s="143" t="str">
        <f>IF(COUNT('Math Scores'!$BA49:$BY49)=0,"",SUMIF('Math Scores'!$F$6:$IC$6,AW$4,'Math Scores'!$F49:$IC49))</f>
        <v/>
      </c>
      <c r="AX48" s="143" t="str">
        <f>IF(COUNT('Math Scores'!$BZ49:$CW49)=0,"",SUMIF('Math Scores'!$F$6:$IC$6,AX$4,'Math Scores'!$F49:$IC49))</f>
        <v/>
      </c>
      <c r="AY48" s="143" t="str">
        <f>IF(COUNT('Math Scores'!$BZ49:$CW49)=0,"",SUMIF('Math Scores'!$F$6:$IC$6,AY$4,'Math Scores'!$F49:$IC49))</f>
        <v/>
      </c>
      <c r="AZ48" s="143" t="str">
        <f>IF(COUNT('Math Scores'!$BZ49:$CW49)=0,"",SUMIF('Math Scores'!$F$6:$IC$6,AZ$4,'Math Scores'!$F49:$IC49))</f>
        <v/>
      </c>
      <c r="BA48" s="143" t="str">
        <f>IF(COUNT('Math Scores'!$BZ49:$CW49)=0,"",SUMIF('Math Scores'!$F$6:$IC$6,BA$4,'Math Scores'!$F49:$IC49))</f>
        <v/>
      </c>
      <c r="BB48" s="143" t="str">
        <f>IF(COUNT('Math Scores'!$BZ49:$CW49)=0,"",SUMIF('Math Scores'!$F$6:$IC$6,BB$4,'Math Scores'!$F49:$IC49))</f>
        <v/>
      </c>
      <c r="BC48" s="143" t="str">
        <f>IF(COUNT('Math Scores'!$BZ49:$CW49)=0,"",SUMIF('Math Scores'!$F$6:$IC$6,BC$4,'Math Scores'!$F49:$IC49))</f>
        <v/>
      </c>
      <c r="BD48" s="143" t="str">
        <f>IF(COUNT('Math Scores'!$BZ49:$CW49)=0,"",SUMIF('Math Scores'!$F$6:$IC$6,BD$4,'Math Scores'!$F49:$IC49))</f>
        <v/>
      </c>
      <c r="BE48" s="143" t="str">
        <f>IF(COUNT('Math Scores'!$BZ49:$CW49)=0,"",SUMIF('Math Scores'!$F$6:$IC$6,BE$4,'Math Scores'!$F49:$IC49))</f>
        <v/>
      </c>
      <c r="BF48" s="143" t="str">
        <f>IF(COUNT('Math Scores'!$BZ49:$CW49)=0,"",SUMIF('Math Scores'!$F$6:$IC$6,BF$4,'Math Scores'!$F49:$IC49))</f>
        <v/>
      </c>
      <c r="BG48" s="143" t="str">
        <f>IF(COUNT('Math Scores'!$BZ49:$CW49)=0,"",SUMIF('Math Scores'!$F$6:$IC$6,BG$4,'Math Scores'!$F49:$IC49))</f>
        <v/>
      </c>
      <c r="BH48" s="143" t="str">
        <f>IF(COUNT('Math Scores'!$BZ49:$CW49)=0,"",SUMIF('Math Scores'!$F$6:$IC$6,BH$4,'Math Scores'!$F49:$IC49))</f>
        <v/>
      </c>
      <c r="BI48" s="143" t="str">
        <f>IF(COUNT('Math Scores'!$BZ49:$CW49)=0,"",SUMIF('Math Scores'!$F$6:$IC$6,BI$4,'Math Scores'!$F49:$IC49))</f>
        <v/>
      </c>
      <c r="BJ48" s="143" t="str">
        <f>IF(COUNT('Math Scores'!$BZ49:$CW49)=0,"",SUMIF('Math Scores'!$F$6:$IC$6,BJ$4,'Math Scores'!$F49:$IC49))</f>
        <v/>
      </c>
      <c r="BK48" s="143" t="str">
        <f>IF(COUNT('Math Scores'!$BZ49:$CW49)=0,"",SUMIF('Math Scores'!$F$6:$IC$6,BK$4,'Math Scores'!$F49:$IC49))</f>
        <v/>
      </c>
      <c r="BL48" s="143" t="str">
        <f>IF(COUNT('Math Scores'!$CX49:$DU49)=0,"",SUMIF('Math Scores'!$F$6:$IC$6,BL$4,'Math Scores'!$F49:$IC49))</f>
        <v/>
      </c>
      <c r="BM48" s="143" t="str">
        <f>IF(COUNT('Math Scores'!$CX49:$DU49)=0,"",SUMIF('Math Scores'!$F$6:$IC$6,BM$4,'Math Scores'!$F49:$IC49))</f>
        <v/>
      </c>
      <c r="BN48" s="143" t="str">
        <f>IF(COUNT('Math Scores'!$CX49:$DU49)=0,"",SUMIF('Math Scores'!$F$6:$IC$6,BN$4,'Math Scores'!$F49:$IC49))</f>
        <v/>
      </c>
      <c r="BO48" s="143" t="str">
        <f>IF(COUNT('Math Scores'!$CX49:$DU49)=0,"",SUMIF('Math Scores'!$F$6:$IC$6,BO$4,'Math Scores'!$F49:$IC49))</f>
        <v/>
      </c>
      <c r="BP48" s="143" t="str">
        <f>IF(COUNT('Math Scores'!$CX49:$DU49)=0,"",SUMIF('Math Scores'!$F$6:$IC$6,BP$4,'Math Scores'!$F49:$IC49))</f>
        <v/>
      </c>
      <c r="BQ48" s="143" t="str">
        <f>IF(COUNT('Math Scores'!$CX49:$DU49)=0,"",SUMIF('Math Scores'!$F$6:$IC$6,BQ$4,'Math Scores'!$F49:$IC49))</f>
        <v/>
      </c>
      <c r="BR48" s="143" t="str">
        <f>IF(COUNT('Math Scores'!$CX49:$DU49)=0,"",SUMIF('Math Scores'!$F$6:$IC$6,BR$4,'Math Scores'!$F49:$IC49))</f>
        <v/>
      </c>
      <c r="BS48" s="143" t="str">
        <f>IF(COUNT('Math Scores'!$CX49:$DU49)=0,"",SUMIF('Math Scores'!$F$6:$IC$6,BS$4,'Math Scores'!$F49:$IC49))</f>
        <v/>
      </c>
      <c r="BT48" s="143" t="str">
        <f>IF(COUNT('Math Scores'!$CX49:$DU49)=0,"",SUMIF('Math Scores'!$F$6:$IC$6,BT$4,'Math Scores'!$F49:$IC49))</f>
        <v/>
      </c>
      <c r="BU48" s="143" t="str">
        <f>IF(COUNT('Math Scores'!$CX49:$DU49)=0,"",SUMIF('Math Scores'!$F$6:$IC$6,BU$4,'Math Scores'!$F49:$IC49))</f>
        <v/>
      </c>
      <c r="BV48" s="143" t="str">
        <f>IF(COUNT('Math Scores'!$CX49:$DU49)=0,"",SUMIF('Math Scores'!$F$6:$IC$6,BV$4,'Math Scores'!$F49:$IC49))</f>
        <v/>
      </c>
      <c r="BW48" s="143" t="str">
        <f>IF(COUNT('Math Scores'!$CX49:$DU49)=0,"",SUMIF('Math Scores'!$F$6:$IC$6,BW$4,'Math Scores'!$F49:$IC49))</f>
        <v/>
      </c>
      <c r="BX48" s="143" t="str">
        <f>IF(COUNT('Math Scores'!$CX49:$DU49)=0,"",SUMIF('Math Scores'!$F$6:$IC$6,BX$4,'Math Scores'!$F49:$IC49))</f>
        <v/>
      </c>
      <c r="BY48" s="143" t="str">
        <f>IF(COUNT('Math Scores'!$CX49:$DU49)=0,"",SUMIF('Math Scores'!$F$6:$IC$6,BY$4,'Math Scores'!$F49:$IC49))</f>
        <v/>
      </c>
      <c r="BZ48" s="143" t="str">
        <f>IF(COUNT('Math Scores'!$CX49:$DU49)=0,"",SUMIF('Math Scores'!$F$6:$IC$6,BZ$4,'Math Scores'!$F49:$IC49))</f>
        <v/>
      </c>
      <c r="CA48" s="143" t="str">
        <f>IF(COUNT('Math Scores'!$CX49:$DU49)=0,"",SUMIF('Math Scores'!$F$6:$IC$6,CA$4,'Math Scores'!$F49:$IC49))</f>
        <v/>
      </c>
      <c r="CB48" s="143" t="str">
        <f>IF(COUNT('Math Scores'!$CX49:$DU49)=0,"",SUMIF('Math Scores'!$F$6:$IC$6,CB$4,'Math Scores'!$F49:$IC49))</f>
        <v/>
      </c>
      <c r="CC48" s="143" t="str">
        <f>IF(COUNT('Math Scores'!$CX49:$DU49)=0,"",SUMIF('Math Scores'!$F$6:$IC$6,CC$4,'Math Scores'!$F49:$IC49))</f>
        <v/>
      </c>
      <c r="CD48" s="143" t="str">
        <f>IF(COUNT('Math Scores'!$DV49:$EU49)=0,"",SUMIF('Math Scores'!$F$6:$IC$6,CD$4,'Math Scores'!$F49:$IC49))</f>
        <v/>
      </c>
      <c r="CE48" s="143" t="str">
        <f>IF(COUNT('Math Scores'!$DV49:$EU49)=0,"",SUMIF('Math Scores'!$F$6:$IC$6,CE$4,'Math Scores'!$F49:$IC49))</f>
        <v/>
      </c>
      <c r="CF48" s="143" t="str">
        <f>IF(COUNT('Math Scores'!$DV49:$EU49)=0,"",SUMIF('Math Scores'!$F$6:$IC$6,CF$4,'Math Scores'!$F49:$IC49))</f>
        <v/>
      </c>
      <c r="CG48" s="143" t="str">
        <f>IF(COUNT('Math Scores'!$DV49:$EU49)=0,"",SUMIF('Math Scores'!$F$6:$IC$6,CG$4,'Math Scores'!$F49:$IC49))</f>
        <v/>
      </c>
      <c r="CH48" s="143" t="str">
        <f>IF(COUNT('Math Scores'!$DV49:$EU49)=0,"",SUMIF('Math Scores'!$F$6:$IC$6,CH$4,'Math Scores'!$F49:$IC49))</f>
        <v/>
      </c>
      <c r="CI48" s="143" t="str">
        <f>IF(COUNT('Math Scores'!$DV49:$EU49)=0,"",SUMIF('Math Scores'!$F$6:$IC$6,CI$4,'Math Scores'!$F49:$IC49))</f>
        <v/>
      </c>
      <c r="CJ48" s="143" t="str">
        <f>IF(COUNT('Math Scores'!$DV49:$EU49)=0,"",SUMIF('Math Scores'!$F$6:$IC$6,CJ$4,'Math Scores'!$F49:$IC49))</f>
        <v/>
      </c>
      <c r="CK48" s="143" t="str">
        <f>IF(COUNT('Math Scores'!$DV49:$EU49)=0,"",SUMIF('Math Scores'!$F$6:$IC$6,CK$4,'Math Scores'!$F49:$IC49))</f>
        <v/>
      </c>
      <c r="CL48" s="143" t="str">
        <f>IF(COUNT('Math Scores'!$DV49:$EU49)=0,"",SUMIF('Math Scores'!$F$6:$IC$6,CL$4,'Math Scores'!$F49:$IC49))</f>
        <v/>
      </c>
      <c r="CM48" s="143" t="str">
        <f>IF(COUNT('Math Scores'!$DV49:$EU49)=0,"",SUMIF('Math Scores'!$F$6:$IC$6,CM$4,'Math Scores'!$F49:$IC49))</f>
        <v/>
      </c>
      <c r="CN48" s="143" t="str">
        <f>IF(COUNT('Math Scores'!$DV49:$EU49)=0,"",SUMIF('Math Scores'!$F$6:$IC$6,CN$4,'Math Scores'!$F49:$IC49))</f>
        <v/>
      </c>
      <c r="CO48" s="143" t="str">
        <f>IF(COUNT('Math Scores'!$DV49:$EU49)=0,"",SUMIF('Math Scores'!$F$6:$IC$6,CO$4,'Math Scores'!$F49:$IC49))</f>
        <v/>
      </c>
      <c r="CP48" s="143" t="str">
        <f>IF(COUNT('Math Scores'!$DV49:$EU49)=0,"",SUMIF('Math Scores'!$F$6:$IC$6,CP$4,'Math Scores'!$F49:$IC49))</f>
        <v/>
      </c>
      <c r="CQ48" s="143" t="str">
        <f>IF(COUNT('Math Scores'!$DV49:$EU49)=0,"",SUMIF('Math Scores'!$F$6:$IC$6,CQ$4,'Math Scores'!$F49:$IC49))</f>
        <v/>
      </c>
      <c r="CR48" s="143" t="str">
        <f>IF(COUNT('Math Scores'!$DV49:$EU49)=0,"",SUMIF('Math Scores'!$F$6:$IC$6,CR$4,'Math Scores'!$F49:$IC49))</f>
        <v/>
      </c>
      <c r="CS48" s="143" t="str">
        <f>IF(COUNT('Math Scores'!$DV49:$EU49)=0,"",SUMIF('Math Scores'!$F$6:$IC$6,CS$4,'Math Scores'!$F49:$IC49))</f>
        <v/>
      </c>
      <c r="CT48" s="143" t="str">
        <f>IF(COUNT('Math Scores'!$EV49:$FW49)=0,"",SUMIF('Math Scores'!$F$6:$IC$6,CT$4,'Math Scores'!$F49:$IC49))</f>
        <v/>
      </c>
      <c r="CU48" s="143" t="str">
        <f>IF(COUNT('Math Scores'!$EV49:$FW49)=0,"",SUMIF('Math Scores'!$F$6:$IC$6,CU$4,'Math Scores'!$F49:$IC49))</f>
        <v/>
      </c>
      <c r="CV48" s="143" t="str">
        <f>IF(COUNT('Math Scores'!$EV49:$FW49)=0,"",SUMIF('Math Scores'!$F$6:$IC$6,CV$4,'Math Scores'!$F49:$IC49))</f>
        <v/>
      </c>
      <c r="CW48" s="143" t="str">
        <f>IF(COUNT('Math Scores'!$EV49:$FW49)=0,"",SUMIF('Math Scores'!$F$6:$IC$6,CW$4,'Math Scores'!$F49:$IC49))</f>
        <v/>
      </c>
      <c r="CX48" s="143" t="str">
        <f>IF(COUNT('Math Scores'!$EV49:$FW49)=0,"",SUMIF('Math Scores'!$F$6:$IC$6,CX$4,'Math Scores'!$F49:$IC49))</f>
        <v/>
      </c>
      <c r="CY48" s="143" t="str">
        <f>IF(COUNT('Math Scores'!$EV49:$FW49)=0,"",SUMIF('Math Scores'!$F$6:$IC$6,CY$4,'Math Scores'!$F49:$IC49))</f>
        <v/>
      </c>
      <c r="CZ48" s="143" t="str">
        <f>IF(COUNT('Math Scores'!$EV49:$FW49)=0,"",SUMIF('Math Scores'!$F$6:$IC$6,CZ$4,'Math Scores'!$F49:$IC49))</f>
        <v/>
      </c>
      <c r="DA48" s="143" t="str">
        <f>IF(COUNT('Math Scores'!$EV49:$FW49)=0,"",SUMIF('Math Scores'!$F$6:$IC$6,DA$4,'Math Scores'!$F49:$IC49))</f>
        <v/>
      </c>
      <c r="DB48" s="143" t="str">
        <f>IF(COUNT('Math Scores'!$EV49:$FW49)=0,"",SUMIF('Math Scores'!$F$6:$IC$6,DB$4,'Math Scores'!$F49:$IC49))</f>
        <v/>
      </c>
      <c r="DC48" s="143" t="str">
        <f>IF(COUNT('Math Scores'!$EV49:$FW49)=0,"",SUMIF('Math Scores'!$F$6:$IC$6,DC$4,'Math Scores'!$F49:$IC49))</f>
        <v/>
      </c>
      <c r="DD48" s="143" t="str">
        <f>IF(COUNT('Math Scores'!$EV49:$FW49)=0,"",SUMIF('Math Scores'!$F$6:$IC$6,DD$4,'Math Scores'!$F49:$IC49))</f>
        <v/>
      </c>
      <c r="DE48" s="143" t="str">
        <f>IF(COUNT('Math Scores'!$EV49:$FW49)=0,"",SUMIF('Math Scores'!$F$6:$IC$6,DE$4,'Math Scores'!$F49:$IC49))</f>
        <v/>
      </c>
      <c r="DF48" s="143" t="str">
        <f>IF(COUNT('Math Scores'!$EV49:$FW49)=0,"",SUMIF('Math Scores'!$F$6:$IC$6,DF$4,'Math Scores'!$F49:$IC49))</f>
        <v/>
      </c>
      <c r="DG48" s="143" t="str">
        <f>IF(COUNT('Math Scores'!$EV49:$FW49)=0,"",SUMIF('Math Scores'!$F$6:$IC$6,DG$4,'Math Scores'!$F49:$IC49))</f>
        <v/>
      </c>
    </row>
    <row r="49" spans="1:111" x14ac:dyDescent="0.2">
      <c r="A49" s="35">
        <v>42</v>
      </c>
      <c r="B49" s="8" t="str">
        <f>'Math Scores'!B50</f>
        <v/>
      </c>
      <c r="C49" s="127" t="str">
        <f>IF(COUNT('Math Scores'!F50:HI50)=0, "", (SUMIF('Math Scores'!$F$5:$HI$5,"Yes",'Math Scores'!F50:HI50)/SUMIF('Math Scores'!$F$5:$HI$5,"Yes",'Math Scores'!$F$2:$HI$2)))</f>
        <v/>
      </c>
      <c r="D49" s="36" t="str">
        <f>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v/>
      </c>
      <c r="E49" s="78" t="str">
        <f t="shared" si="12"/>
        <v/>
      </c>
      <c r="F49" s="36" t="str">
        <f t="shared" si="11"/>
        <v/>
      </c>
      <c r="G49" s="87" t="str">
        <f>IF(OR(B49="",'Cover Sheet'!$AC$6=""),"",IF(('Cover Sheet'!$AC$6="2nd"),(VLOOKUP(ROUND((D49*100),0),Goals!$E$4:$H$104,2,TRUE)/100),IF(('Cover Sheet'!$AC$6="3rd"),(VLOOKUP(ROUND((D49*100),0),Goals!$E$4:$H$104,3,TRUE)/100),VLOOKUP(ROUND((D49*100),0),Goals!$E$4:$H$104,4,TRUE)/100)))</f>
        <v/>
      </c>
      <c r="H49" s="143" t="str">
        <f>IF(COUNT('Math Scores'!$F50:$AC50)=0,"",SUMIF('Math Scores'!$F$6:$IC$6,H$4,'Math Scores'!$F50:$IC50))</f>
        <v/>
      </c>
      <c r="I49" s="143" t="str">
        <f>IF(COUNT('Math Scores'!$F50:$AC50)=0,"",SUMIF('Math Scores'!$F$6:$IC$6,I$4,'Math Scores'!$F50:$IC50))</f>
        <v/>
      </c>
      <c r="J49" s="143" t="str">
        <f>IF(COUNT('Math Scores'!$F50:$AC50)=0,"",SUMIF('Math Scores'!$F$6:$IC$6,J$4,'Math Scores'!$F50:$IC50))</f>
        <v/>
      </c>
      <c r="K49" s="143" t="str">
        <f>IF(COUNT('Math Scores'!$F50:$AC50)=0,"",SUMIF('Math Scores'!$F$6:$IC$6,K$4,'Math Scores'!$F50:$IC50))</f>
        <v/>
      </c>
      <c r="L49" s="143" t="str">
        <f>IF(COUNT('Math Scores'!$F50:$AC50)=0,"",SUMIF('Math Scores'!$F$6:$IC$6,L$4,'Math Scores'!$F50:$IC50))</f>
        <v/>
      </c>
      <c r="M49" s="143" t="str">
        <f>IF(COUNT('Math Scores'!$F50:$AC50)=0,"",SUMIF('Math Scores'!$F$6:$IC$6,M$4,'Math Scores'!$F50:$IC50))</f>
        <v/>
      </c>
      <c r="N49" s="143" t="str">
        <f>IF(COUNT('Math Scores'!$F50:$AC50)=0,"",SUMIF('Math Scores'!$F$6:$IC$6,N$4,'Math Scores'!$F50:$IC50))</f>
        <v/>
      </c>
      <c r="O49" s="143" t="str">
        <f>IF(COUNT('Math Scores'!$F50:$AC50)=0,"",SUMIF('Math Scores'!$F$6:$IC$6,O$4,'Math Scores'!$F50:$IC50))</f>
        <v/>
      </c>
      <c r="P49" s="143" t="str">
        <f>IF(COUNT('Math Scores'!$F50:$AC50)=0,"",SUMIF('Math Scores'!$F$6:$IC$6,P$4,'Math Scores'!$F50:$IC50))</f>
        <v/>
      </c>
      <c r="Q49" s="143" t="str">
        <f>IF(COUNT('Math Scores'!$F50:$AC50)=0,"",SUMIF('Math Scores'!$F$6:$IC$6,Q$4,'Math Scores'!$F50:$IC50))</f>
        <v/>
      </c>
      <c r="R49" s="143" t="str">
        <f>IF(COUNT('Math Scores'!$F50:$AC50)=0,"",SUMIF('Math Scores'!$F$6:$IC$6,R$4,'Math Scores'!$F50:$IC50))</f>
        <v/>
      </c>
      <c r="S49" s="143"/>
      <c r="T49" s="143"/>
      <c r="U49" s="143"/>
      <c r="V49" s="143"/>
      <c r="W49" s="143"/>
      <c r="X49" s="143" t="str">
        <f>IF(COUNT('Math Scores'!$AD50:$AZ50)=0,"",SUMIF('Math Scores'!$F$6:$IC$6,X$4,'Math Scores'!$F50:$IC50))</f>
        <v/>
      </c>
      <c r="Y49" s="143" t="str">
        <f>IF(COUNT('Math Scores'!$AD50:$AZ50)=0,"",SUMIF('Math Scores'!$F$6:$IC$6,Y$4,'Math Scores'!$F50:$IC50))</f>
        <v/>
      </c>
      <c r="Z49" s="143" t="str">
        <f>IF(COUNT('Math Scores'!$AD50:$AZ50)=0,"",SUMIF('Math Scores'!$F$6:$IC$6,Z$4,'Math Scores'!$F50:$IC50))</f>
        <v/>
      </c>
      <c r="AA49" s="143" t="str">
        <f>IF(COUNT('Math Scores'!$AD50:$AZ50)=0,"",SUMIF('Math Scores'!$F$6:$IC$6,AA$4,'Math Scores'!$F50:$IC50))</f>
        <v/>
      </c>
      <c r="AB49" s="143" t="str">
        <f>IF(COUNT('Math Scores'!$AD50:$AZ50)=0,"",SUMIF('Math Scores'!$F$6:$IC$6,AB$4,'Math Scores'!$F50:$IC50))</f>
        <v/>
      </c>
      <c r="AC49" s="143" t="str">
        <f>IF(COUNT('Math Scores'!$AD50:$AZ50)=0,"",SUMIF('Math Scores'!$F$6:$IC$6,AC$4,'Math Scores'!$F50:$IC50))</f>
        <v/>
      </c>
      <c r="AD49" s="143" t="str">
        <f>IF(COUNT('Math Scores'!$AD50:$AZ50)=0,"",SUMIF('Math Scores'!$F$6:$IC$6,AD$4,'Math Scores'!$F50:$IC50))</f>
        <v/>
      </c>
      <c r="AE49" s="143" t="str">
        <f>IF(COUNT('Math Scores'!$AD50:$AZ50)=0,"",SUMIF('Math Scores'!$F$6:$IC$6,AE$4,'Math Scores'!$F50:$IC50))</f>
        <v/>
      </c>
      <c r="AF49" s="143" t="str">
        <f>IF(COUNT('Math Scores'!$AD50:$AZ50)=0,"",SUMIF('Math Scores'!$F$6:$IC$6,AF$4,'Math Scores'!$F50:$IC50))</f>
        <v/>
      </c>
      <c r="AG49" s="143" t="str">
        <f>IF(COUNT('Math Scores'!$AD50:$AZ50)=0,"",SUMIF('Math Scores'!$F$6:$IC$6,AG$4,'Math Scores'!$F50:$IC50))</f>
        <v/>
      </c>
      <c r="AH49" s="143" t="str">
        <f>IF(COUNT('Math Scores'!$AD50:$AZ50)=0,"",SUMIF('Math Scores'!$F$6:$IC$6,AH$4,'Math Scores'!$F50:$IC50))</f>
        <v/>
      </c>
      <c r="AI49" s="143" t="str">
        <f>IF(COUNT('Math Scores'!$AD50:$AZ50)=0,"",SUMIF('Math Scores'!$F$6:$IC$6,AI$4,'Math Scores'!$F50:$IC50))</f>
        <v/>
      </c>
      <c r="AJ49" s="143" t="str">
        <f>IF(COUNT('Math Scores'!$BA50:$BY50)=0,"",SUMIF('Math Scores'!$F$6:$IC$6,AJ$4,'Math Scores'!$F50:$IC50))</f>
        <v/>
      </c>
      <c r="AK49" s="143" t="str">
        <f>IF(COUNT('Math Scores'!$BA50:$BY50)=0,"",SUMIF('Math Scores'!$F$6:$IC$6,AK$4,'Math Scores'!$F50:$IC50))</f>
        <v/>
      </c>
      <c r="AL49" s="143" t="str">
        <f>IF(COUNT('Math Scores'!$BA50:$BY50)=0,"",SUMIF('Math Scores'!$F$6:$IC$6,AL$4,'Math Scores'!$F50:$IC50))</f>
        <v/>
      </c>
      <c r="AM49" s="143" t="str">
        <f>IF(COUNT('Math Scores'!$BA50:$BY50)=0,"",SUMIF('Math Scores'!$F$6:$IC$6,AM$4,'Math Scores'!$F50:$IC50))</f>
        <v/>
      </c>
      <c r="AN49" s="143" t="str">
        <f>IF(COUNT('Math Scores'!$BA50:$BY50)=0,"",SUMIF('Math Scores'!$F$6:$IC$6,AN$4,'Math Scores'!$F50:$IC50))</f>
        <v/>
      </c>
      <c r="AO49" s="143" t="str">
        <f>IF(COUNT('Math Scores'!$BA50:$BY50)=0,"",SUMIF('Math Scores'!$F$6:$IC$6,AO$4,'Math Scores'!$F50:$IC50))</f>
        <v/>
      </c>
      <c r="AP49" s="143" t="str">
        <f>IF(COUNT('Math Scores'!$BA50:$BY50)=0,"",SUMIF('Math Scores'!$F$6:$IC$6,AP$4,'Math Scores'!$F50:$IC50))</f>
        <v/>
      </c>
      <c r="AQ49" s="143" t="str">
        <f>IF(COUNT('Math Scores'!$BA50:$BY50)=0,"",SUMIF('Math Scores'!$F$6:$IC$6,AQ$4,'Math Scores'!$F50:$IC50))</f>
        <v/>
      </c>
      <c r="AR49" s="143" t="str">
        <f>IF(COUNT('Math Scores'!$BA50:$BY50)=0,"",SUMIF('Math Scores'!$F$6:$IC$6,AR$4,'Math Scores'!$F50:$IC50))</f>
        <v/>
      </c>
      <c r="AS49" s="143" t="str">
        <f>IF(COUNT('Math Scores'!$BA50:$BY50)=0,"",SUMIF('Math Scores'!$F$6:$IC$6,AS$4,'Math Scores'!$F50:$IC50))</f>
        <v/>
      </c>
      <c r="AT49" s="143" t="str">
        <f>IF(COUNT('Math Scores'!$BA50:$BY50)=0,"",SUMIF('Math Scores'!$F$6:$IC$6,AT$4,'Math Scores'!$F50:$IC50))</f>
        <v/>
      </c>
      <c r="AU49" s="143" t="str">
        <f>IF(COUNT('Math Scores'!$BA50:$BY50)=0,"",SUMIF('Math Scores'!$F$6:$IC$6,AU$4,'Math Scores'!$F50:$IC50))</f>
        <v/>
      </c>
      <c r="AV49" s="143" t="str">
        <f>IF(COUNT('Math Scores'!$BA50:$BY50)=0,"",SUMIF('Math Scores'!$F$6:$IC$6,AV$4,'Math Scores'!$F50:$IC50))</f>
        <v/>
      </c>
      <c r="AW49" s="143" t="str">
        <f>IF(COUNT('Math Scores'!$BA50:$BY50)=0,"",SUMIF('Math Scores'!$F$6:$IC$6,AW$4,'Math Scores'!$F50:$IC50))</f>
        <v/>
      </c>
      <c r="AX49" s="143" t="str">
        <f>IF(COUNT('Math Scores'!$BZ50:$CW50)=0,"",SUMIF('Math Scores'!$F$6:$IC$6,AX$4,'Math Scores'!$F50:$IC50))</f>
        <v/>
      </c>
      <c r="AY49" s="143" t="str">
        <f>IF(COUNT('Math Scores'!$BZ50:$CW50)=0,"",SUMIF('Math Scores'!$F$6:$IC$6,AY$4,'Math Scores'!$F50:$IC50))</f>
        <v/>
      </c>
      <c r="AZ49" s="143" t="str">
        <f>IF(COUNT('Math Scores'!$BZ50:$CW50)=0,"",SUMIF('Math Scores'!$F$6:$IC$6,AZ$4,'Math Scores'!$F50:$IC50))</f>
        <v/>
      </c>
      <c r="BA49" s="143" t="str">
        <f>IF(COUNT('Math Scores'!$BZ50:$CW50)=0,"",SUMIF('Math Scores'!$F$6:$IC$6,BA$4,'Math Scores'!$F50:$IC50))</f>
        <v/>
      </c>
      <c r="BB49" s="143" t="str">
        <f>IF(COUNT('Math Scores'!$BZ50:$CW50)=0,"",SUMIF('Math Scores'!$F$6:$IC$6,BB$4,'Math Scores'!$F50:$IC50))</f>
        <v/>
      </c>
      <c r="BC49" s="143" t="str">
        <f>IF(COUNT('Math Scores'!$BZ50:$CW50)=0,"",SUMIF('Math Scores'!$F$6:$IC$6,BC$4,'Math Scores'!$F50:$IC50))</f>
        <v/>
      </c>
      <c r="BD49" s="143" t="str">
        <f>IF(COUNT('Math Scores'!$BZ50:$CW50)=0,"",SUMIF('Math Scores'!$F$6:$IC$6,BD$4,'Math Scores'!$F50:$IC50))</f>
        <v/>
      </c>
      <c r="BE49" s="143" t="str">
        <f>IF(COUNT('Math Scores'!$BZ50:$CW50)=0,"",SUMIF('Math Scores'!$F$6:$IC$6,BE$4,'Math Scores'!$F50:$IC50))</f>
        <v/>
      </c>
      <c r="BF49" s="143" t="str">
        <f>IF(COUNT('Math Scores'!$BZ50:$CW50)=0,"",SUMIF('Math Scores'!$F$6:$IC$6,BF$4,'Math Scores'!$F50:$IC50))</f>
        <v/>
      </c>
      <c r="BG49" s="143" t="str">
        <f>IF(COUNT('Math Scores'!$BZ50:$CW50)=0,"",SUMIF('Math Scores'!$F$6:$IC$6,BG$4,'Math Scores'!$F50:$IC50))</f>
        <v/>
      </c>
      <c r="BH49" s="143" t="str">
        <f>IF(COUNT('Math Scores'!$BZ50:$CW50)=0,"",SUMIF('Math Scores'!$F$6:$IC$6,BH$4,'Math Scores'!$F50:$IC50))</f>
        <v/>
      </c>
      <c r="BI49" s="143" t="str">
        <f>IF(COUNT('Math Scores'!$BZ50:$CW50)=0,"",SUMIF('Math Scores'!$F$6:$IC$6,BI$4,'Math Scores'!$F50:$IC50))</f>
        <v/>
      </c>
      <c r="BJ49" s="143" t="str">
        <f>IF(COUNT('Math Scores'!$BZ50:$CW50)=0,"",SUMIF('Math Scores'!$F$6:$IC$6,BJ$4,'Math Scores'!$F50:$IC50))</f>
        <v/>
      </c>
      <c r="BK49" s="143" t="str">
        <f>IF(COUNT('Math Scores'!$BZ50:$CW50)=0,"",SUMIF('Math Scores'!$F$6:$IC$6,BK$4,'Math Scores'!$F50:$IC50))</f>
        <v/>
      </c>
      <c r="BL49" s="143" t="str">
        <f>IF(COUNT('Math Scores'!$CX50:$DU50)=0,"",SUMIF('Math Scores'!$F$6:$IC$6,BL$4,'Math Scores'!$F50:$IC50))</f>
        <v/>
      </c>
      <c r="BM49" s="143" t="str">
        <f>IF(COUNT('Math Scores'!$CX50:$DU50)=0,"",SUMIF('Math Scores'!$F$6:$IC$6,BM$4,'Math Scores'!$F50:$IC50))</f>
        <v/>
      </c>
      <c r="BN49" s="143" t="str">
        <f>IF(COUNT('Math Scores'!$CX50:$DU50)=0,"",SUMIF('Math Scores'!$F$6:$IC$6,BN$4,'Math Scores'!$F50:$IC50))</f>
        <v/>
      </c>
      <c r="BO49" s="143" t="str">
        <f>IF(COUNT('Math Scores'!$CX50:$DU50)=0,"",SUMIF('Math Scores'!$F$6:$IC$6,BO$4,'Math Scores'!$F50:$IC50))</f>
        <v/>
      </c>
      <c r="BP49" s="143" t="str">
        <f>IF(COUNT('Math Scores'!$CX50:$DU50)=0,"",SUMIF('Math Scores'!$F$6:$IC$6,BP$4,'Math Scores'!$F50:$IC50))</f>
        <v/>
      </c>
      <c r="BQ49" s="143" t="str">
        <f>IF(COUNT('Math Scores'!$CX50:$DU50)=0,"",SUMIF('Math Scores'!$F$6:$IC$6,BQ$4,'Math Scores'!$F50:$IC50))</f>
        <v/>
      </c>
      <c r="BR49" s="143" t="str">
        <f>IF(COUNT('Math Scores'!$CX50:$DU50)=0,"",SUMIF('Math Scores'!$F$6:$IC$6,BR$4,'Math Scores'!$F50:$IC50))</f>
        <v/>
      </c>
      <c r="BS49" s="143" t="str">
        <f>IF(COUNT('Math Scores'!$CX50:$DU50)=0,"",SUMIF('Math Scores'!$F$6:$IC$6,BS$4,'Math Scores'!$F50:$IC50))</f>
        <v/>
      </c>
      <c r="BT49" s="143" t="str">
        <f>IF(COUNT('Math Scores'!$CX50:$DU50)=0,"",SUMIF('Math Scores'!$F$6:$IC$6,BT$4,'Math Scores'!$F50:$IC50))</f>
        <v/>
      </c>
      <c r="BU49" s="143" t="str">
        <f>IF(COUNT('Math Scores'!$CX50:$DU50)=0,"",SUMIF('Math Scores'!$F$6:$IC$6,BU$4,'Math Scores'!$F50:$IC50))</f>
        <v/>
      </c>
      <c r="BV49" s="143" t="str">
        <f>IF(COUNT('Math Scores'!$CX50:$DU50)=0,"",SUMIF('Math Scores'!$F$6:$IC$6,BV$4,'Math Scores'!$F50:$IC50))</f>
        <v/>
      </c>
      <c r="BW49" s="143" t="str">
        <f>IF(COUNT('Math Scores'!$CX50:$DU50)=0,"",SUMIF('Math Scores'!$F$6:$IC$6,BW$4,'Math Scores'!$F50:$IC50))</f>
        <v/>
      </c>
      <c r="BX49" s="143" t="str">
        <f>IF(COUNT('Math Scores'!$CX50:$DU50)=0,"",SUMIF('Math Scores'!$F$6:$IC$6,BX$4,'Math Scores'!$F50:$IC50))</f>
        <v/>
      </c>
      <c r="BY49" s="143" t="str">
        <f>IF(COUNT('Math Scores'!$CX50:$DU50)=0,"",SUMIF('Math Scores'!$F$6:$IC$6,BY$4,'Math Scores'!$F50:$IC50))</f>
        <v/>
      </c>
      <c r="BZ49" s="143" t="str">
        <f>IF(COUNT('Math Scores'!$CX50:$DU50)=0,"",SUMIF('Math Scores'!$F$6:$IC$6,BZ$4,'Math Scores'!$F50:$IC50))</f>
        <v/>
      </c>
      <c r="CA49" s="143" t="str">
        <f>IF(COUNT('Math Scores'!$CX50:$DU50)=0,"",SUMIF('Math Scores'!$F$6:$IC$6,CA$4,'Math Scores'!$F50:$IC50))</f>
        <v/>
      </c>
      <c r="CB49" s="143" t="str">
        <f>IF(COUNT('Math Scores'!$CX50:$DU50)=0,"",SUMIF('Math Scores'!$F$6:$IC$6,CB$4,'Math Scores'!$F50:$IC50))</f>
        <v/>
      </c>
      <c r="CC49" s="143" t="str">
        <f>IF(COUNT('Math Scores'!$CX50:$DU50)=0,"",SUMIF('Math Scores'!$F$6:$IC$6,CC$4,'Math Scores'!$F50:$IC50))</f>
        <v/>
      </c>
      <c r="CD49" s="143" t="str">
        <f>IF(COUNT('Math Scores'!$DV50:$EU50)=0,"",SUMIF('Math Scores'!$F$6:$IC$6,CD$4,'Math Scores'!$F50:$IC50))</f>
        <v/>
      </c>
      <c r="CE49" s="143" t="str">
        <f>IF(COUNT('Math Scores'!$DV50:$EU50)=0,"",SUMIF('Math Scores'!$F$6:$IC$6,CE$4,'Math Scores'!$F50:$IC50))</f>
        <v/>
      </c>
      <c r="CF49" s="143" t="str">
        <f>IF(COUNT('Math Scores'!$DV50:$EU50)=0,"",SUMIF('Math Scores'!$F$6:$IC$6,CF$4,'Math Scores'!$F50:$IC50))</f>
        <v/>
      </c>
      <c r="CG49" s="143" t="str">
        <f>IF(COUNT('Math Scores'!$DV50:$EU50)=0,"",SUMIF('Math Scores'!$F$6:$IC$6,CG$4,'Math Scores'!$F50:$IC50))</f>
        <v/>
      </c>
      <c r="CH49" s="143" t="str">
        <f>IF(COUNT('Math Scores'!$DV50:$EU50)=0,"",SUMIF('Math Scores'!$F$6:$IC$6,CH$4,'Math Scores'!$F50:$IC50))</f>
        <v/>
      </c>
      <c r="CI49" s="143" t="str">
        <f>IF(COUNT('Math Scores'!$DV50:$EU50)=0,"",SUMIF('Math Scores'!$F$6:$IC$6,CI$4,'Math Scores'!$F50:$IC50))</f>
        <v/>
      </c>
      <c r="CJ49" s="143" t="str">
        <f>IF(COUNT('Math Scores'!$DV50:$EU50)=0,"",SUMIF('Math Scores'!$F$6:$IC$6,CJ$4,'Math Scores'!$F50:$IC50))</f>
        <v/>
      </c>
      <c r="CK49" s="143" t="str">
        <f>IF(COUNT('Math Scores'!$DV50:$EU50)=0,"",SUMIF('Math Scores'!$F$6:$IC$6,CK$4,'Math Scores'!$F50:$IC50))</f>
        <v/>
      </c>
      <c r="CL49" s="143" t="str">
        <f>IF(COUNT('Math Scores'!$DV50:$EU50)=0,"",SUMIF('Math Scores'!$F$6:$IC$6,CL$4,'Math Scores'!$F50:$IC50))</f>
        <v/>
      </c>
      <c r="CM49" s="143" t="str">
        <f>IF(COUNT('Math Scores'!$DV50:$EU50)=0,"",SUMIF('Math Scores'!$F$6:$IC$6,CM$4,'Math Scores'!$F50:$IC50))</f>
        <v/>
      </c>
      <c r="CN49" s="143" t="str">
        <f>IF(COUNT('Math Scores'!$DV50:$EU50)=0,"",SUMIF('Math Scores'!$F$6:$IC$6,CN$4,'Math Scores'!$F50:$IC50))</f>
        <v/>
      </c>
      <c r="CO49" s="143" t="str">
        <f>IF(COUNT('Math Scores'!$DV50:$EU50)=0,"",SUMIF('Math Scores'!$F$6:$IC$6,CO$4,'Math Scores'!$F50:$IC50))</f>
        <v/>
      </c>
      <c r="CP49" s="143" t="str">
        <f>IF(COUNT('Math Scores'!$DV50:$EU50)=0,"",SUMIF('Math Scores'!$F$6:$IC$6,CP$4,'Math Scores'!$F50:$IC50))</f>
        <v/>
      </c>
      <c r="CQ49" s="143" t="str">
        <f>IF(COUNT('Math Scores'!$DV50:$EU50)=0,"",SUMIF('Math Scores'!$F$6:$IC$6,CQ$4,'Math Scores'!$F50:$IC50))</f>
        <v/>
      </c>
      <c r="CR49" s="143" t="str">
        <f>IF(COUNT('Math Scores'!$DV50:$EU50)=0,"",SUMIF('Math Scores'!$F$6:$IC$6,CR$4,'Math Scores'!$F50:$IC50))</f>
        <v/>
      </c>
      <c r="CS49" s="143" t="str">
        <f>IF(COUNT('Math Scores'!$DV50:$EU50)=0,"",SUMIF('Math Scores'!$F$6:$IC$6,CS$4,'Math Scores'!$F50:$IC50))</f>
        <v/>
      </c>
      <c r="CT49" s="143" t="str">
        <f>IF(COUNT('Math Scores'!$EV50:$FW50)=0,"",SUMIF('Math Scores'!$F$6:$IC$6,CT$4,'Math Scores'!$F50:$IC50))</f>
        <v/>
      </c>
      <c r="CU49" s="143" t="str">
        <f>IF(COUNT('Math Scores'!$EV50:$FW50)=0,"",SUMIF('Math Scores'!$F$6:$IC$6,CU$4,'Math Scores'!$F50:$IC50))</f>
        <v/>
      </c>
      <c r="CV49" s="143" t="str">
        <f>IF(COUNT('Math Scores'!$EV50:$FW50)=0,"",SUMIF('Math Scores'!$F$6:$IC$6,CV$4,'Math Scores'!$F50:$IC50))</f>
        <v/>
      </c>
      <c r="CW49" s="143" t="str">
        <f>IF(COUNT('Math Scores'!$EV50:$FW50)=0,"",SUMIF('Math Scores'!$F$6:$IC$6,CW$4,'Math Scores'!$F50:$IC50))</f>
        <v/>
      </c>
      <c r="CX49" s="143" t="str">
        <f>IF(COUNT('Math Scores'!$EV50:$FW50)=0,"",SUMIF('Math Scores'!$F$6:$IC$6,CX$4,'Math Scores'!$F50:$IC50))</f>
        <v/>
      </c>
      <c r="CY49" s="143" t="str">
        <f>IF(COUNT('Math Scores'!$EV50:$FW50)=0,"",SUMIF('Math Scores'!$F$6:$IC$6,CY$4,'Math Scores'!$F50:$IC50))</f>
        <v/>
      </c>
      <c r="CZ49" s="143" t="str">
        <f>IF(COUNT('Math Scores'!$EV50:$FW50)=0,"",SUMIF('Math Scores'!$F$6:$IC$6,CZ$4,'Math Scores'!$F50:$IC50))</f>
        <v/>
      </c>
      <c r="DA49" s="143" t="str">
        <f>IF(COUNT('Math Scores'!$EV50:$FW50)=0,"",SUMIF('Math Scores'!$F$6:$IC$6,DA$4,'Math Scores'!$F50:$IC50))</f>
        <v/>
      </c>
      <c r="DB49" s="143" t="str">
        <f>IF(COUNT('Math Scores'!$EV50:$FW50)=0,"",SUMIF('Math Scores'!$F$6:$IC$6,DB$4,'Math Scores'!$F50:$IC50))</f>
        <v/>
      </c>
      <c r="DC49" s="143" t="str">
        <f>IF(COUNT('Math Scores'!$EV50:$FW50)=0,"",SUMIF('Math Scores'!$F$6:$IC$6,DC$4,'Math Scores'!$F50:$IC50))</f>
        <v/>
      </c>
      <c r="DD49" s="143" t="str">
        <f>IF(COUNT('Math Scores'!$EV50:$FW50)=0,"",SUMIF('Math Scores'!$F$6:$IC$6,DD$4,'Math Scores'!$F50:$IC50))</f>
        <v/>
      </c>
      <c r="DE49" s="143" t="str">
        <f>IF(COUNT('Math Scores'!$EV50:$FW50)=0,"",SUMIF('Math Scores'!$F$6:$IC$6,DE$4,'Math Scores'!$F50:$IC50))</f>
        <v/>
      </c>
      <c r="DF49" s="143" t="str">
        <f>IF(COUNT('Math Scores'!$EV50:$FW50)=0,"",SUMIF('Math Scores'!$F$6:$IC$6,DF$4,'Math Scores'!$F50:$IC50))</f>
        <v/>
      </c>
      <c r="DG49" s="143" t="str">
        <f>IF(COUNT('Math Scores'!$EV50:$FW50)=0,"",SUMIF('Math Scores'!$F$6:$IC$6,DG$4,'Math Scores'!$F50:$IC50))</f>
        <v/>
      </c>
    </row>
    <row r="50" spans="1:111" x14ac:dyDescent="0.2">
      <c r="A50" s="35">
        <v>43</v>
      </c>
      <c r="B50" s="8" t="str">
        <f>'Math Scores'!B51</f>
        <v/>
      </c>
      <c r="C50" s="127" t="str">
        <f>IF(COUNT('Math Scores'!F51:HI51)=0, "", (SUMIF('Math Scores'!$F$5:$HI$5,"Yes",'Math Scores'!F51:HI51)/SUMIF('Math Scores'!$F$5:$HI$5,"Yes",'Math Scores'!$F$2:$HI$2)))</f>
        <v/>
      </c>
      <c r="D50" s="36" t="str">
        <f>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v/>
      </c>
      <c r="E50" s="78" t="str">
        <f t="shared" si="12"/>
        <v/>
      </c>
      <c r="F50" s="36" t="str">
        <f t="shared" si="11"/>
        <v/>
      </c>
      <c r="G50" s="87" t="str">
        <f>IF(OR(B50="",'Cover Sheet'!$AC$6=""),"",IF(('Cover Sheet'!$AC$6="2nd"),(VLOOKUP(ROUND((D50*100),0),Goals!$E$4:$H$104,2,TRUE)/100),IF(('Cover Sheet'!$AC$6="3rd"),(VLOOKUP(ROUND((D50*100),0),Goals!$E$4:$H$104,3,TRUE)/100),VLOOKUP(ROUND((D50*100),0),Goals!$E$4:$H$104,4,TRUE)/100)))</f>
        <v/>
      </c>
      <c r="H50" s="143" t="str">
        <f>IF(COUNT('Math Scores'!$F51:$AC51)=0,"",SUMIF('Math Scores'!$F$6:$IC$6,H$4,'Math Scores'!$F51:$IC51))</f>
        <v/>
      </c>
      <c r="I50" s="143" t="str">
        <f>IF(COUNT('Math Scores'!$F51:$AC51)=0,"",SUMIF('Math Scores'!$F$6:$IC$6,I$4,'Math Scores'!$F51:$IC51))</f>
        <v/>
      </c>
      <c r="J50" s="143" t="str">
        <f>IF(COUNT('Math Scores'!$F51:$AC51)=0,"",SUMIF('Math Scores'!$F$6:$IC$6,J$4,'Math Scores'!$F51:$IC51))</f>
        <v/>
      </c>
      <c r="K50" s="143" t="str">
        <f>IF(COUNT('Math Scores'!$F51:$AC51)=0,"",SUMIF('Math Scores'!$F$6:$IC$6,K$4,'Math Scores'!$F51:$IC51))</f>
        <v/>
      </c>
      <c r="L50" s="143" t="str">
        <f>IF(COUNT('Math Scores'!$F51:$AC51)=0,"",SUMIF('Math Scores'!$F$6:$IC$6,L$4,'Math Scores'!$F51:$IC51))</f>
        <v/>
      </c>
      <c r="M50" s="143" t="str">
        <f>IF(COUNT('Math Scores'!$F51:$AC51)=0,"",SUMIF('Math Scores'!$F$6:$IC$6,M$4,'Math Scores'!$F51:$IC51))</f>
        <v/>
      </c>
      <c r="N50" s="143" t="str">
        <f>IF(COUNT('Math Scores'!$F51:$AC51)=0,"",SUMIF('Math Scores'!$F$6:$IC$6,N$4,'Math Scores'!$F51:$IC51))</f>
        <v/>
      </c>
      <c r="O50" s="143" t="str">
        <f>IF(COUNT('Math Scores'!$F51:$AC51)=0,"",SUMIF('Math Scores'!$F$6:$IC$6,O$4,'Math Scores'!$F51:$IC51))</f>
        <v/>
      </c>
      <c r="P50" s="143" t="str">
        <f>IF(COUNT('Math Scores'!$F51:$AC51)=0,"",SUMIF('Math Scores'!$F$6:$IC$6,P$4,'Math Scores'!$F51:$IC51))</f>
        <v/>
      </c>
      <c r="Q50" s="143" t="str">
        <f>IF(COUNT('Math Scores'!$F51:$AC51)=0,"",SUMIF('Math Scores'!$F$6:$IC$6,Q$4,'Math Scores'!$F51:$IC51))</f>
        <v/>
      </c>
      <c r="R50" s="143" t="str">
        <f>IF(COUNT('Math Scores'!$F51:$AC51)=0,"",SUMIF('Math Scores'!$F$6:$IC$6,R$4,'Math Scores'!$F51:$IC51))</f>
        <v/>
      </c>
      <c r="S50" s="143"/>
      <c r="T50" s="143"/>
      <c r="U50" s="143"/>
      <c r="V50" s="143"/>
      <c r="W50" s="143"/>
      <c r="X50" s="143" t="str">
        <f>IF(COUNT('Math Scores'!$AD51:$AZ51)=0,"",SUMIF('Math Scores'!$F$6:$IC$6,X$4,'Math Scores'!$F51:$IC51))</f>
        <v/>
      </c>
      <c r="Y50" s="143" t="str">
        <f>IF(COUNT('Math Scores'!$AD51:$AZ51)=0,"",SUMIF('Math Scores'!$F$6:$IC$6,Y$4,'Math Scores'!$F51:$IC51))</f>
        <v/>
      </c>
      <c r="Z50" s="143" t="str">
        <f>IF(COUNT('Math Scores'!$AD51:$AZ51)=0,"",SUMIF('Math Scores'!$F$6:$IC$6,Z$4,'Math Scores'!$F51:$IC51))</f>
        <v/>
      </c>
      <c r="AA50" s="143" t="str">
        <f>IF(COUNT('Math Scores'!$AD51:$AZ51)=0,"",SUMIF('Math Scores'!$F$6:$IC$6,AA$4,'Math Scores'!$F51:$IC51))</f>
        <v/>
      </c>
      <c r="AB50" s="143" t="str">
        <f>IF(COUNT('Math Scores'!$AD51:$AZ51)=0,"",SUMIF('Math Scores'!$F$6:$IC$6,AB$4,'Math Scores'!$F51:$IC51))</f>
        <v/>
      </c>
      <c r="AC50" s="143" t="str">
        <f>IF(COUNT('Math Scores'!$AD51:$AZ51)=0,"",SUMIF('Math Scores'!$F$6:$IC$6,AC$4,'Math Scores'!$F51:$IC51))</f>
        <v/>
      </c>
      <c r="AD50" s="143" t="str">
        <f>IF(COUNT('Math Scores'!$AD51:$AZ51)=0,"",SUMIF('Math Scores'!$F$6:$IC$6,AD$4,'Math Scores'!$F51:$IC51))</f>
        <v/>
      </c>
      <c r="AE50" s="143" t="str">
        <f>IF(COUNT('Math Scores'!$AD51:$AZ51)=0,"",SUMIF('Math Scores'!$F$6:$IC$6,AE$4,'Math Scores'!$F51:$IC51))</f>
        <v/>
      </c>
      <c r="AF50" s="143" t="str">
        <f>IF(COUNT('Math Scores'!$AD51:$AZ51)=0,"",SUMIF('Math Scores'!$F$6:$IC$6,AF$4,'Math Scores'!$F51:$IC51))</f>
        <v/>
      </c>
      <c r="AG50" s="143" t="str">
        <f>IF(COUNT('Math Scores'!$AD51:$AZ51)=0,"",SUMIF('Math Scores'!$F$6:$IC$6,AG$4,'Math Scores'!$F51:$IC51))</f>
        <v/>
      </c>
      <c r="AH50" s="143" t="str">
        <f>IF(COUNT('Math Scores'!$AD51:$AZ51)=0,"",SUMIF('Math Scores'!$F$6:$IC$6,AH$4,'Math Scores'!$F51:$IC51))</f>
        <v/>
      </c>
      <c r="AI50" s="143" t="str">
        <f>IF(COUNT('Math Scores'!$AD51:$AZ51)=0,"",SUMIF('Math Scores'!$F$6:$IC$6,AI$4,'Math Scores'!$F51:$IC51))</f>
        <v/>
      </c>
      <c r="AJ50" s="143" t="str">
        <f>IF(COUNT('Math Scores'!$BA51:$BY51)=0,"",SUMIF('Math Scores'!$F$6:$IC$6,AJ$4,'Math Scores'!$F51:$IC51))</f>
        <v/>
      </c>
      <c r="AK50" s="143" t="str">
        <f>IF(COUNT('Math Scores'!$BA51:$BY51)=0,"",SUMIF('Math Scores'!$F$6:$IC$6,AK$4,'Math Scores'!$F51:$IC51))</f>
        <v/>
      </c>
      <c r="AL50" s="143" t="str">
        <f>IF(COUNT('Math Scores'!$BA51:$BY51)=0,"",SUMIF('Math Scores'!$F$6:$IC$6,AL$4,'Math Scores'!$F51:$IC51))</f>
        <v/>
      </c>
      <c r="AM50" s="143" t="str">
        <f>IF(COUNT('Math Scores'!$BA51:$BY51)=0,"",SUMIF('Math Scores'!$F$6:$IC$6,AM$4,'Math Scores'!$F51:$IC51))</f>
        <v/>
      </c>
      <c r="AN50" s="143" t="str">
        <f>IF(COUNT('Math Scores'!$BA51:$BY51)=0,"",SUMIF('Math Scores'!$F$6:$IC$6,AN$4,'Math Scores'!$F51:$IC51))</f>
        <v/>
      </c>
      <c r="AO50" s="143" t="str">
        <f>IF(COUNT('Math Scores'!$BA51:$BY51)=0,"",SUMIF('Math Scores'!$F$6:$IC$6,AO$4,'Math Scores'!$F51:$IC51))</f>
        <v/>
      </c>
      <c r="AP50" s="143" t="str">
        <f>IF(COUNT('Math Scores'!$BA51:$BY51)=0,"",SUMIF('Math Scores'!$F$6:$IC$6,AP$4,'Math Scores'!$F51:$IC51))</f>
        <v/>
      </c>
      <c r="AQ50" s="143" t="str">
        <f>IF(COUNT('Math Scores'!$BA51:$BY51)=0,"",SUMIF('Math Scores'!$F$6:$IC$6,AQ$4,'Math Scores'!$F51:$IC51))</f>
        <v/>
      </c>
      <c r="AR50" s="143" t="str">
        <f>IF(COUNT('Math Scores'!$BA51:$BY51)=0,"",SUMIF('Math Scores'!$F$6:$IC$6,AR$4,'Math Scores'!$F51:$IC51))</f>
        <v/>
      </c>
      <c r="AS50" s="143" t="str">
        <f>IF(COUNT('Math Scores'!$BA51:$BY51)=0,"",SUMIF('Math Scores'!$F$6:$IC$6,AS$4,'Math Scores'!$F51:$IC51))</f>
        <v/>
      </c>
      <c r="AT50" s="143" t="str">
        <f>IF(COUNT('Math Scores'!$BA51:$BY51)=0,"",SUMIF('Math Scores'!$F$6:$IC$6,AT$4,'Math Scores'!$F51:$IC51))</f>
        <v/>
      </c>
      <c r="AU50" s="143" t="str">
        <f>IF(COUNT('Math Scores'!$BA51:$BY51)=0,"",SUMIF('Math Scores'!$F$6:$IC$6,AU$4,'Math Scores'!$F51:$IC51))</f>
        <v/>
      </c>
      <c r="AV50" s="143" t="str">
        <f>IF(COUNT('Math Scores'!$BA51:$BY51)=0,"",SUMIF('Math Scores'!$F$6:$IC$6,AV$4,'Math Scores'!$F51:$IC51))</f>
        <v/>
      </c>
      <c r="AW50" s="143" t="str">
        <f>IF(COUNT('Math Scores'!$BA51:$BY51)=0,"",SUMIF('Math Scores'!$F$6:$IC$6,AW$4,'Math Scores'!$F51:$IC51))</f>
        <v/>
      </c>
      <c r="AX50" s="143" t="str">
        <f>IF(COUNT('Math Scores'!$BZ51:$CW51)=0,"",SUMIF('Math Scores'!$F$6:$IC$6,AX$4,'Math Scores'!$F51:$IC51))</f>
        <v/>
      </c>
      <c r="AY50" s="143" t="str">
        <f>IF(COUNT('Math Scores'!$BZ51:$CW51)=0,"",SUMIF('Math Scores'!$F$6:$IC$6,AY$4,'Math Scores'!$F51:$IC51))</f>
        <v/>
      </c>
      <c r="AZ50" s="143" t="str">
        <f>IF(COUNT('Math Scores'!$BZ51:$CW51)=0,"",SUMIF('Math Scores'!$F$6:$IC$6,AZ$4,'Math Scores'!$F51:$IC51))</f>
        <v/>
      </c>
      <c r="BA50" s="143" t="str">
        <f>IF(COUNT('Math Scores'!$BZ51:$CW51)=0,"",SUMIF('Math Scores'!$F$6:$IC$6,BA$4,'Math Scores'!$F51:$IC51))</f>
        <v/>
      </c>
      <c r="BB50" s="143" t="str">
        <f>IF(COUNT('Math Scores'!$BZ51:$CW51)=0,"",SUMIF('Math Scores'!$F$6:$IC$6,BB$4,'Math Scores'!$F51:$IC51))</f>
        <v/>
      </c>
      <c r="BC50" s="143" t="str">
        <f>IF(COUNT('Math Scores'!$BZ51:$CW51)=0,"",SUMIF('Math Scores'!$F$6:$IC$6,BC$4,'Math Scores'!$F51:$IC51))</f>
        <v/>
      </c>
      <c r="BD50" s="143" t="str">
        <f>IF(COUNT('Math Scores'!$BZ51:$CW51)=0,"",SUMIF('Math Scores'!$F$6:$IC$6,BD$4,'Math Scores'!$F51:$IC51))</f>
        <v/>
      </c>
      <c r="BE50" s="143" t="str">
        <f>IF(COUNT('Math Scores'!$BZ51:$CW51)=0,"",SUMIF('Math Scores'!$F$6:$IC$6,BE$4,'Math Scores'!$F51:$IC51))</f>
        <v/>
      </c>
      <c r="BF50" s="143" t="str">
        <f>IF(COUNT('Math Scores'!$BZ51:$CW51)=0,"",SUMIF('Math Scores'!$F$6:$IC$6,BF$4,'Math Scores'!$F51:$IC51))</f>
        <v/>
      </c>
      <c r="BG50" s="143" t="str">
        <f>IF(COUNT('Math Scores'!$BZ51:$CW51)=0,"",SUMIF('Math Scores'!$F$6:$IC$6,BG$4,'Math Scores'!$F51:$IC51))</f>
        <v/>
      </c>
      <c r="BH50" s="143" t="str">
        <f>IF(COUNT('Math Scores'!$BZ51:$CW51)=0,"",SUMIF('Math Scores'!$F$6:$IC$6,BH$4,'Math Scores'!$F51:$IC51))</f>
        <v/>
      </c>
      <c r="BI50" s="143" t="str">
        <f>IF(COUNT('Math Scores'!$BZ51:$CW51)=0,"",SUMIF('Math Scores'!$F$6:$IC$6,BI$4,'Math Scores'!$F51:$IC51))</f>
        <v/>
      </c>
      <c r="BJ50" s="143" t="str">
        <f>IF(COUNT('Math Scores'!$BZ51:$CW51)=0,"",SUMIF('Math Scores'!$F$6:$IC$6,BJ$4,'Math Scores'!$F51:$IC51))</f>
        <v/>
      </c>
      <c r="BK50" s="143" t="str">
        <f>IF(COUNT('Math Scores'!$BZ51:$CW51)=0,"",SUMIF('Math Scores'!$F$6:$IC$6,BK$4,'Math Scores'!$F51:$IC51))</f>
        <v/>
      </c>
      <c r="BL50" s="143" t="str">
        <f>IF(COUNT('Math Scores'!$CX51:$DU51)=0,"",SUMIF('Math Scores'!$F$6:$IC$6,BL$4,'Math Scores'!$F51:$IC51))</f>
        <v/>
      </c>
      <c r="BM50" s="143" t="str">
        <f>IF(COUNT('Math Scores'!$CX51:$DU51)=0,"",SUMIF('Math Scores'!$F$6:$IC$6,BM$4,'Math Scores'!$F51:$IC51))</f>
        <v/>
      </c>
      <c r="BN50" s="143" t="str">
        <f>IF(COUNT('Math Scores'!$CX51:$DU51)=0,"",SUMIF('Math Scores'!$F$6:$IC$6,BN$4,'Math Scores'!$F51:$IC51))</f>
        <v/>
      </c>
      <c r="BO50" s="143" t="str">
        <f>IF(COUNT('Math Scores'!$CX51:$DU51)=0,"",SUMIF('Math Scores'!$F$6:$IC$6,BO$4,'Math Scores'!$F51:$IC51))</f>
        <v/>
      </c>
      <c r="BP50" s="143" t="str">
        <f>IF(COUNT('Math Scores'!$CX51:$DU51)=0,"",SUMIF('Math Scores'!$F$6:$IC$6,BP$4,'Math Scores'!$F51:$IC51))</f>
        <v/>
      </c>
      <c r="BQ50" s="143" t="str">
        <f>IF(COUNT('Math Scores'!$CX51:$DU51)=0,"",SUMIF('Math Scores'!$F$6:$IC$6,BQ$4,'Math Scores'!$F51:$IC51))</f>
        <v/>
      </c>
      <c r="BR50" s="143" t="str">
        <f>IF(COUNT('Math Scores'!$CX51:$DU51)=0,"",SUMIF('Math Scores'!$F$6:$IC$6,BR$4,'Math Scores'!$F51:$IC51))</f>
        <v/>
      </c>
      <c r="BS50" s="143" t="str">
        <f>IF(COUNT('Math Scores'!$CX51:$DU51)=0,"",SUMIF('Math Scores'!$F$6:$IC$6,BS$4,'Math Scores'!$F51:$IC51))</f>
        <v/>
      </c>
      <c r="BT50" s="143" t="str">
        <f>IF(COUNT('Math Scores'!$CX51:$DU51)=0,"",SUMIF('Math Scores'!$F$6:$IC$6,BT$4,'Math Scores'!$F51:$IC51))</f>
        <v/>
      </c>
      <c r="BU50" s="143" t="str">
        <f>IF(COUNT('Math Scores'!$CX51:$DU51)=0,"",SUMIF('Math Scores'!$F$6:$IC$6,BU$4,'Math Scores'!$F51:$IC51))</f>
        <v/>
      </c>
      <c r="BV50" s="143" t="str">
        <f>IF(COUNT('Math Scores'!$CX51:$DU51)=0,"",SUMIF('Math Scores'!$F$6:$IC$6,BV$4,'Math Scores'!$F51:$IC51))</f>
        <v/>
      </c>
      <c r="BW50" s="143" t="str">
        <f>IF(COUNT('Math Scores'!$CX51:$DU51)=0,"",SUMIF('Math Scores'!$F$6:$IC$6,BW$4,'Math Scores'!$F51:$IC51))</f>
        <v/>
      </c>
      <c r="BX50" s="143" t="str">
        <f>IF(COUNT('Math Scores'!$CX51:$DU51)=0,"",SUMIF('Math Scores'!$F$6:$IC$6,BX$4,'Math Scores'!$F51:$IC51))</f>
        <v/>
      </c>
      <c r="BY50" s="143" t="str">
        <f>IF(COUNT('Math Scores'!$CX51:$DU51)=0,"",SUMIF('Math Scores'!$F$6:$IC$6,BY$4,'Math Scores'!$F51:$IC51))</f>
        <v/>
      </c>
      <c r="BZ50" s="143" t="str">
        <f>IF(COUNT('Math Scores'!$CX51:$DU51)=0,"",SUMIF('Math Scores'!$F$6:$IC$6,BZ$4,'Math Scores'!$F51:$IC51))</f>
        <v/>
      </c>
      <c r="CA50" s="143" t="str">
        <f>IF(COUNT('Math Scores'!$CX51:$DU51)=0,"",SUMIF('Math Scores'!$F$6:$IC$6,CA$4,'Math Scores'!$F51:$IC51))</f>
        <v/>
      </c>
      <c r="CB50" s="143" t="str">
        <f>IF(COUNT('Math Scores'!$CX51:$DU51)=0,"",SUMIF('Math Scores'!$F$6:$IC$6,CB$4,'Math Scores'!$F51:$IC51))</f>
        <v/>
      </c>
      <c r="CC50" s="143" t="str">
        <f>IF(COUNT('Math Scores'!$CX51:$DU51)=0,"",SUMIF('Math Scores'!$F$6:$IC$6,CC$4,'Math Scores'!$F51:$IC51))</f>
        <v/>
      </c>
      <c r="CD50" s="143" t="str">
        <f>IF(COUNT('Math Scores'!$DV51:$EU51)=0,"",SUMIF('Math Scores'!$F$6:$IC$6,CD$4,'Math Scores'!$F51:$IC51))</f>
        <v/>
      </c>
      <c r="CE50" s="143" t="str">
        <f>IF(COUNT('Math Scores'!$DV51:$EU51)=0,"",SUMIF('Math Scores'!$F$6:$IC$6,CE$4,'Math Scores'!$F51:$IC51))</f>
        <v/>
      </c>
      <c r="CF50" s="143" t="str">
        <f>IF(COUNT('Math Scores'!$DV51:$EU51)=0,"",SUMIF('Math Scores'!$F$6:$IC$6,CF$4,'Math Scores'!$F51:$IC51))</f>
        <v/>
      </c>
      <c r="CG50" s="143" t="str">
        <f>IF(COUNT('Math Scores'!$DV51:$EU51)=0,"",SUMIF('Math Scores'!$F$6:$IC$6,CG$4,'Math Scores'!$F51:$IC51))</f>
        <v/>
      </c>
      <c r="CH50" s="143" t="str">
        <f>IF(COUNT('Math Scores'!$DV51:$EU51)=0,"",SUMIF('Math Scores'!$F$6:$IC$6,CH$4,'Math Scores'!$F51:$IC51))</f>
        <v/>
      </c>
      <c r="CI50" s="143" t="str">
        <f>IF(COUNT('Math Scores'!$DV51:$EU51)=0,"",SUMIF('Math Scores'!$F$6:$IC$6,CI$4,'Math Scores'!$F51:$IC51))</f>
        <v/>
      </c>
      <c r="CJ50" s="143" t="str">
        <f>IF(COUNT('Math Scores'!$DV51:$EU51)=0,"",SUMIF('Math Scores'!$F$6:$IC$6,CJ$4,'Math Scores'!$F51:$IC51))</f>
        <v/>
      </c>
      <c r="CK50" s="143" t="str">
        <f>IF(COUNT('Math Scores'!$DV51:$EU51)=0,"",SUMIF('Math Scores'!$F$6:$IC$6,CK$4,'Math Scores'!$F51:$IC51))</f>
        <v/>
      </c>
      <c r="CL50" s="143" t="str">
        <f>IF(COUNT('Math Scores'!$DV51:$EU51)=0,"",SUMIF('Math Scores'!$F$6:$IC$6,CL$4,'Math Scores'!$F51:$IC51))</f>
        <v/>
      </c>
      <c r="CM50" s="143" t="str">
        <f>IF(COUNT('Math Scores'!$DV51:$EU51)=0,"",SUMIF('Math Scores'!$F$6:$IC$6,CM$4,'Math Scores'!$F51:$IC51))</f>
        <v/>
      </c>
      <c r="CN50" s="143" t="str">
        <f>IF(COUNT('Math Scores'!$DV51:$EU51)=0,"",SUMIF('Math Scores'!$F$6:$IC$6,CN$4,'Math Scores'!$F51:$IC51))</f>
        <v/>
      </c>
      <c r="CO50" s="143" t="str">
        <f>IF(COUNT('Math Scores'!$DV51:$EU51)=0,"",SUMIF('Math Scores'!$F$6:$IC$6,CO$4,'Math Scores'!$F51:$IC51))</f>
        <v/>
      </c>
      <c r="CP50" s="143" t="str">
        <f>IF(COUNT('Math Scores'!$DV51:$EU51)=0,"",SUMIF('Math Scores'!$F$6:$IC$6,CP$4,'Math Scores'!$F51:$IC51))</f>
        <v/>
      </c>
      <c r="CQ50" s="143" t="str">
        <f>IF(COUNT('Math Scores'!$DV51:$EU51)=0,"",SUMIF('Math Scores'!$F$6:$IC$6,CQ$4,'Math Scores'!$F51:$IC51))</f>
        <v/>
      </c>
      <c r="CR50" s="143" t="str">
        <f>IF(COUNT('Math Scores'!$DV51:$EU51)=0,"",SUMIF('Math Scores'!$F$6:$IC$6,CR$4,'Math Scores'!$F51:$IC51))</f>
        <v/>
      </c>
      <c r="CS50" s="143" t="str">
        <f>IF(COUNT('Math Scores'!$DV51:$EU51)=0,"",SUMIF('Math Scores'!$F$6:$IC$6,CS$4,'Math Scores'!$F51:$IC51))</f>
        <v/>
      </c>
      <c r="CT50" s="143" t="str">
        <f>IF(COUNT('Math Scores'!$EV51:$FW51)=0,"",SUMIF('Math Scores'!$F$6:$IC$6,CT$4,'Math Scores'!$F51:$IC51))</f>
        <v/>
      </c>
      <c r="CU50" s="143" t="str">
        <f>IF(COUNT('Math Scores'!$EV51:$FW51)=0,"",SUMIF('Math Scores'!$F$6:$IC$6,CU$4,'Math Scores'!$F51:$IC51))</f>
        <v/>
      </c>
      <c r="CV50" s="143" t="str">
        <f>IF(COUNT('Math Scores'!$EV51:$FW51)=0,"",SUMIF('Math Scores'!$F$6:$IC$6,CV$4,'Math Scores'!$F51:$IC51))</f>
        <v/>
      </c>
      <c r="CW50" s="143" t="str">
        <f>IF(COUNT('Math Scores'!$EV51:$FW51)=0,"",SUMIF('Math Scores'!$F$6:$IC$6,CW$4,'Math Scores'!$F51:$IC51))</f>
        <v/>
      </c>
      <c r="CX50" s="143" t="str">
        <f>IF(COUNT('Math Scores'!$EV51:$FW51)=0,"",SUMIF('Math Scores'!$F$6:$IC$6,CX$4,'Math Scores'!$F51:$IC51))</f>
        <v/>
      </c>
      <c r="CY50" s="143" t="str">
        <f>IF(COUNT('Math Scores'!$EV51:$FW51)=0,"",SUMIF('Math Scores'!$F$6:$IC$6,CY$4,'Math Scores'!$F51:$IC51))</f>
        <v/>
      </c>
      <c r="CZ50" s="143" t="str">
        <f>IF(COUNT('Math Scores'!$EV51:$FW51)=0,"",SUMIF('Math Scores'!$F$6:$IC$6,CZ$4,'Math Scores'!$F51:$IC51))</f>
        <v/>
      </c>
      <c r="DA50" s="143" t="str">
        <f>IF(COUNT('Math Scores'!$EV51:$FW51)=0,"",SUMIF('Math Scores'!$F$6:$IC$6,DA$4,'Math Scores'!$F51:$IC51))</f>
        <v/>
      </c>
      <c r="DB50" s="143" t="str">
        <f>IF(COUNT('Math Scores'!$EV51:$FW51)=0,"",SUMIF('Math Scores'!$F$6:$IC$6,DB$4,'Math Scores'!$F51:$IC51))</f>
        <v/>
      </c>
      <c r="DC50" s="143" t="str">
        <f>IF(COUNT('Math Scores'!$EV51:$FW51)=0,"",SUMIF('Math Scores'!$F$6:$IC$6,DC$4,'Math Scores'!$F51:$IC51))</f>
        <v/>
      </c>
      <c r="DD50" s="143" t="str">
        <f>IF(COUNT('Math Scores'!$EV51:$FW51)=0,"",SUMIF('Math Scores'!$F$6:$IC$6,DD$4,'Math Scores'!$F51:$IC51))</f>
        <v/>
      </c>
      <c r="DE50" s="143" t="str">
        <f>IF(COUNT('Math Scores'!$EV51:$FW51)=0,"",SUMIF('Math Scores'!$F$6:$IC$6,DE$4,'Math Scores'!$F51:$IC51))</f>
        <v/>
      </c>
      <c r="DF50" s="143" t="str">
        <f>IF(COUNT('Math Scores'!$EV51:$FW51)=0,"",SUMIF('Math Scores'!$F$6:$IC$6,DF$4,'Math Scores'!$F51:$IC51))</f>
        <v/>
      </c>
      <c r="DG50" s="143" t="str">
        <f>IF(COUNT('Math Scores'!$EV51:$FW51)=0,"",SUMIF('Math Scores'!$F$6:$IC$6,DG$4,'Math Scores'!$F51:$IC51))</f>
        <v/>
      </c>
    </row>
    <row r="51" spans="1:111" x14ac:dyDescent="0.2">
      <c r="A51" s="35">
        <v>44</v>
      </c>
      <c r="B51" s="8" t="str">
        <f>'Math Scores'!B52</f>
        <v/>
      </c>
      <c r="C51" s="127" t="str">
        <f>IF(COUNT('Math Scores'!F52:HI52)=0, "", (SUMIF('Math Scores'!$F$5:$HI$5,"Yes",'Math Scores'!F52:HI52)/SUMIF('Math Scores'!$F$5:$HI$5,"Yes",'Math Scores'!$F$2:$HI$2)))</f>
        <v/>
      </c>
      <c r="D51" s="36" t="str">
        <f>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v/>
      </c>
      <c r="E51" s="78" t="str">
        <f t="shared" si="12"/>
        <v/>
      </c>
      <c r="F51" s="36" t="str">
        <f t="shared" si="11"/>
        <v/>
      </c>
      <c r="G51" s="87" t="str">
        <f>IF(OR(B51="",'Cover Sheet'!$AC$6=""),"",IF(('Cover Sheet'!$AC$6="2nd"),(VLOOKUP(ROUND((D51*100),0),Goals!$E$4:$H$104,2,TRUE)/100),IF(('Cover Sheet'!$AC$6="3rd"),(VLOOKUP(ROUND((D51*100),0),Goals!$E$4:$H$104,3,TRUE)/100),VLOOKUP(ROUND((D51*100),0),Goals!$E$4:$H$104,4,TRUE)/100)))</f>
        <v/>
      </c>
      <c r="H51" s="143" t="str">
        <f>IF(COUNT('Math Scores'!$F52:$AC52)=0,"",SUMIF('Math Scores'!$F$6:$IC$6,H$4,'Math Scores'!$F52:$IC52))</f>
        <v/>
      </c>
      <c r="I51" s="143" t="str">
        <f>IF(COUNT('Math Scores'!$F52:$AC52)=0,"",SUMIF('Math Scores'!$F$6:$IC$6,I$4,'Math Scores'!$F52:$IC52))</f>
        <v/>
      </c>
      <c r="J51" s="143" t="str">
        <f>IF(COUNT('Math Scores'!$F52:$AC52)=0,"",SUMIF('Math Scores'!$F$6:$IC$6,J$4,'Math Scores'!$F52:$IC52))</f>
        <v/>
      </c>
      <c r="K51" s="143" t="str">
        <f>IF(COUNT('Math Scores'!$F52:$AC52)=0,"",SUMIF('Math Scores'!$F$6:$IC$6,K$4,'Math Scores'!$F52:$IC52))</f>
        <v/>
      </c>
      <c r="L51" s="143" t="str">
        <f>IF(COUNT('Math Scores'!$F52:$AC52)=0,"",SUMIF('Math Scores'!$F$6:$IC$6,L$4,'Math Scores'!$F52:$IC52))</f>
        <v/>
      </c>
      <c r="M51" s="143" t="str">
        <f>IF(COUNT('Math Scores'!$F52:$AC52)=0,"",SUMIF('Math Scores'!$F$6:$IC$6,M$4,'Math Scores'!$F52:$IC52))</f>
        <v/>
      </c>
      <c r="N51" s="143" t="str">
        <f>IF(COUNT('Math Scores'!$F52:$AC52)=0,"",SUMIF('Math Scores'!$F$6:$IC$6,N$4,'Math Scores'!$F52:$IC52))</f>
        <v/>
      </c>
      <c r="O51" s="143" t="str">
        <f>IF(COUNT('Math Scores'!$F52:$AC52)=0,"",SUMIF('Math Scores'!$F$6:$IC$6,O$4,'Math Scores'!$F52:$IC52))</f>
        <v/>
      </c>
      <c r="P51" s="143" t="str">
        <f>IF(COUNT('Math Scores'!$F52:$AC52)=0,"",SUMIF('Math Scores'!$F$6:$IC$6,P$4,'Math Scores'!$F52:$IC52))</f>
        <v/>
      </c>
      <c r="Q51" s="143" t="str">
        <f>IF(COUNT('Math Scores'!$F52:$AC52)=0,"",SUMIF('Math Scores'!$F$6:$IC$6,Q$4,'Math Scores'!$F52:$IC52))</f>
        <v/>
      </c>
      <c r="R51" s="143" t="str">
        <f>IF(COUNT('Math Scores'!$F52:$AC52)=0,"",SUMIF('Math Scores'!$F$6:$IC$6,R$4,'Math Scores'!$F52:$IC52))</f>
        <v/>
      </c>
      <c r="S51" s="143"/>
      <c r="T51" s="143"/>
      <c r="U51" s="143"/>
      <c r="V51" s="143"/>
      <c r="W51" s="143"/>
      <c r="X51" s="143" t="str">
        <f>IF(COUNT('Math Scores'!$AD52:$AZ52)=0,"",SUMIF('Math Scores'!$F$6:$IC$6,X$4,'Math Scores'!$F52:$IC52))</f>
        <v/>
      </c>
      <c r="Y51" s="143" t="str">
        <f>IF(COUNT('Math Scores'!$AD52:$AZ52)=0,"",SUMIF('Math Scores'!$F$6:$IC$6,Y$4,'Math Scores'!$F52:$IC52))</f>
        <v/>
      </c>
      <c r="Z51" s="143" t="str">
        <f>IF(COUNT('Math Scores'!$AD52:$AZ52)=0,"",SUMIF('Math Scores'!$F$6:$IC$6,Z$4,'Math Scores'!$F52:$IC52))</f>
        <v/>
      </c>
      <c r="AA51" s="143" t="str">
        <f>IF(COUNT('Math Scores'!$AD52:$AZ52)=0,"",SUMIF('Math Scores'!$F$6:$IC$6,AA$4,'Math Scores'!$F52:$IC52))</f>
        <v/>
      </c>
      <c r="AB51" s="143" t="str">
        <f>IF(COUNT('Math Scores'!$AD52:$AZ52)=0,"",SUMIF('Math Scores'!$F$6:$IC$6,AB$4,'Math Scores'!$F52:$IC52))</f>
        <v/>
      </c>
      <c r="AC51" s="143" t="str">
        <f>IF(COUNT('Math Scores'!$AD52:$AZ52)=0,"",SUMIF('Math Scores'!$F$6:$IC$6,AC$4,'Math Scores'!$F52:$IC52))</f>
        <v/>
      </c>
      <c r="AD51" s="143" t="str">
        <f>IF(COUNT('Math Scores'!$AD52:$AZ52)=0,"",SUMIF('Math Scores'!$F$6:$IC$6,AD$4,'Math Scores'!$F52:$IC52))</f>
        <v/>
      </c>
      <c r="AE51" s="143" t="str">
        <f>IF(COUNT('Math Scores'!$AD52:$AZ52)=0,"",SUMIF('Math Scores'!$F$6:$IC$6,AE$4,'Math Scores'!$F52:$IC52))</f>
        <v/>
      </c>
      <c r="AF51" s="143" t="str">
        <f>IF(COUNT('Math Scores'!$AD52:$AZ52)=0,"",SUMIF('Math Scores'!$F$6:$IC$6,AF$4,'Math Scores'!$F52:$IC52))</f>
        <v/>
      </c>
      <c r="AG51" s="143" t="str">
        <f>IF(COUNT('Math Scores'!$AD52:$AZ52)=0,"",SUMIF('Math Scores'!$F$6:$IC$6,AG$4,'Math Scores'!$F52:$IC52))</f>
        <v/>
      </c>
      <c r="AH51" s="143" t="str">
        <f>IF(COUNT('Math Scores'!$AD52:$AZ52)=0,"",SUMIF('Math Scores'!$F$6:$IC$6,AH$4,'Math Scores'!$F52:$IC52))</f>
        <v/>
      </c>
      <c r="AI51" s="143" t="str">
        <f>IF(COUNT('Math Scores'!$AD52:$AZ52)=0,"",SUMIF('Math Scores'!$F$6:$IC$6,AI$4,'Math Scores'!$F52:$IC52))</f>
        <v/>
      </c>
      <c r="AJ51" s="143" t="str">
        <f>IF(COUNT('Math Scores'!$BA52:$BY52)=0,"",SUMIF('Math Scores'!$F$6:$IC$6,AJ$4,'Math Scores'!$F52:$IC52))</f>
        <v/>
      </c>
      <c r="AK51" s="143" t="str">
        <f>IF(COUNT('Math Scores'!$BA52:$BY52)=0,"",SUMIF('Math Scores'!$F$6:$IC$6,AK$4,'Math Scores'!$F52:$IC52))</f>
        <v/>
      </c>
      <c r="AL51" s="143" t="str">
        <f>IF(COUNT('Math Scores'!$BA52:$BY52)=0,"",SUMIF('Math Scores'!$F$6:$IC$6,AL$4,'Math Scores'!$F52:$IC52))</f>
        <v/>
      </c>
      <c r="AM51" s="143" t="str">
        <f>IF(COUNT('Math Scores'!$BA52:$BY52)=0,"",SUMIF('Math Scores'!$F$6:$IC$6,AM$4,'Math Scores'!$F52:$IC52))</f>
        <v/>
      </c>
      <c r="AN51" s="143" t="str">
        <f>IF(COUNT('Math Scores'!$BA52:$BY52)=0,"",SUMIF('Math Scores'!$F$6:$IC$6,AN$4,'Math Scores'!$F52:$IC52))</f>
        <v/>
      </c>
      <c r="AO51" s="143" t="str">
        <f>IF(COUNT('Math Scores'!$BA52:$BY52)=0,"",SUMIF('Math Scores'!$F$6:$IC$6,AO$4,'Math Scores'!$F52:$IC52))</f>
        <v/>
      </c>
      <c r="AP51" s="143" t="str">
        <f>IF(COUNT('Math Scores'!$BA52:$BY52)=0,"",SUMIF('Math Scores'!$F$6:$IC$6,AP$4,'Math Scores'!$F52:$IC52))</f>
        <v/>
      </c>
      <c r="AQ51" s="143" t="str">
        <f>IF(COUNT('Math Scores'!$BA52:$BY52)=0,"",SUMIF('Math Scores'!$F$6:$IC$6,AQ$4,'Math Scores'!$F52:$IC52))</f>
        <v/>
      </c>
      <c r="AR51" s="143" t="str">
        <f>IF(COUNT('Math Scores'!$BA52:$BY52)=0,"",SUMIF('Math Scores'!$F$6:$IC$6,AR$4,'Math Scores'!$F52:$IC52))</f>
        <v/>
      </c>
      <c r="AS51" s="143" t="str">
        <f>IF(COUNT('Math Scores'!$BA52:$BY52)=0,"",SUMIF('Math Scores'!$F$6:$IC$6,AS$4,'Math Scores'!$F52:$IC52))</f>
        <v/>
      </c>
      <c r="AT51" s="143" t="str">
        <f>IF(COUNT('Math Scores'!$BA52:$BY52)=0,"",SUMIF('Math Scores'!$F$6:$IC$6,AT$4,'Math Scores'!$F52:$IC52))</f>
        <v/>
      </c>
      <c r="AU51" s="143" t="str">
        <f>IF(COUNT('Math Scores'!$BA52:$BY52)=0,"",SUMIF('Math Scores'!$F$6:$IC$6,AU$4,'Math Scores'!$F52:$IC52))</f>
        <v/>
      </c>
      <c r="AV51" s="143" t="str">
        <f>IF(COUNT('Math Scores'!$BA52:$BY52)=0,"",SUMIF('Math Scores'!$F$6:$IC$6,AV$4,'Math Scores'!$F52:$IC52))</f>
        <v/>
      </c>
      <c r="AW51" s="143" t="str">
        <f>IF(COUNT('Math Scores'!$BA52:$BY52)=0,"",SUMIF('Math Scores'!$F$6:$IC$6,AW$4,'Math Scores'!$F52:$IC52))</f>
        <v/>
      </c>
      <c r="AX51" s="143" t="str">
        <f>IF(COUNT('Math Scores'!$BZ52:$CW52)=0,"",SUMIF('Math Scores'!$F$6:$IC$6,AX$4,'Math Scores'!$F52:$IC52))</f>
        <v/>
      </c>
      <c r="AY51" s="143" t="str">
        <f>IF(COUNT('Math Scores'!$BZ52:$CW52)=0,"",SUMIF('Math Scores'!$F$6:$IC$6,AY$4,'Math Scores'!$F52:$IC52))</f>
        <v/>
      </c>
      <c r="AZ51" s="143" t="str">
        <f>IF(COUNT('Math Scores'!$BZ52:$CW52)=0,"",SUMIF('Math Scores'!$F$6:$IC$6,AZ$4,'Math Scores'!$F52:$IC52))</f>
        <v/>
      </c>
      <c r="BA51" s="143" t="str">
        <f>IF(COUNT('Math Scores'!$BZ52:$CW52)=0,"",SUMIF('Math Scores'!$F$6:$IC$6,BA$4,'Math Scores'!$F52:$IC52))</f>
        <v/>
      </c>
      <c r="BB51" s="143" t="str">
        <f>IF(COUNT('Math Scores'!$BZ52:$CW52)=0,"",SUMIF('Math Scores'!$F$6:$IC$6,BB$4,'Math Scores'!$F52:$IC52))</f>
        <v/>
      </c>
      <c r="BC51" s="143" t="str">
        <f>IF(COUNT('Math Scores'!$BZ52:$CW52)=0,"",SUMIF('Math Scores'!$F$6:$IC$6,BC$4,'Math Scores'!$F52:$IC52))</f>
        <v/>
      </c>
      <c r="BD51" s="143" t="str">
        <f>IF(COUNT('Math Scores'!$BZ52:$CW52)=0,"",SUMIF('Math Scores'!$F$6:$IC$6,BD$4,'Math Scores'!$F52:$IC52))</f>
        <v/>
      </c>
      <c r="BE51" s="143" t="str">
        <f>IF(COUNT('Math Scores'!$BZ52:$CW52)=0,"",SUMIF('Math Scores'!$F$6:$IC$6,BE$4,'Math Scores'!$F52:$IC52))</f>
        <v/>
      </c>
      <c r="BF51" s="143" t="str">
        <f>IF(COUNT('Math Scores'!$BZ52:$CW52)=0,"",SUMIF('Math Scores'!$F$6:$IC$6,BF$4,'Math Scores'!$F52:$IC52))</f>
        <v/>
      </c>
      <c r="BG51" s="143" t="str">
        <f>IF(COUNT('Math Scores'!$BZ52:$CW52)=0,"",SUMIF('Math Scores'!$F$6:$IC$6,BG$4,'Math Scores'!$F52:$IC52))</f>
        <v/>
      </c>
      <c r="BH51" s="143" t="str">
        <f>IF(COUNT('Math Scores'!$BZ52:$CW52)=0,"",SUMIF('Math Scores'!$F$6:$IC$6,BH$4,'Math Scores'!$F52:$IC52))</f>
        <v/>
      </c>
      <c r="BI51" s="143" t="str">
        <f>IF(COUNT('Math Scores'!$BZ52:$CW52)=0,"",SUMIF('Math Scores'!$F$6:$IC$6,BI$4,'Math Scores'!$F52:$IC52))</f>
        <v/>
      </c>
      <c r="BJ51" s="143" t="str">
        <f>IF(COUNT('Math Scores'!$BZ52:$CW52)=0,"",SUMIF('Math Scores'!$F$6:$IC$6,BJ$4,'Math Scores'!$F52:$IC52))</f>
        <v/>
      </c>
      <c r="BK51" s="143" t="str">
        <f>IF(COUNT('Math Scores'!$BZ52:$CW52)=0,"",SUMIF('Math Scores'!$F$6:$IC$6,BK$4,'Math Scores'!$F52:$IC52))</f>
        <v/>
      </c>
      <c r="BL51" s="143" t="str">
        <f>IF(COUNT('Math Scores'!$CX52:$DU52)=0,"",SUMIF('Math Scores'!$F$6:$IC$6,BL$4,'Math Scores'!$F52:$IC52))</f>
        <v/>
      </c>
      <c r="BM51" s="143" t="str">
        <f>IF(COUNT('Math Scores'!$CX52:$DU52)=0,"",SUMIF('Math Scores'!$F$6:$IC$6,BM$4,'Math Scores'!$F52:$IC52))</f>
        <v/>
      </c>
      <c r="BN51" s="143" t="str">
        <f>IF(COUNT('Math Scores'!$CX52:$DU52)=0,"",SUMIF('Math Scores'!$F$6:$IC$6,BN$4,'Math Scores'!$F52:$IC52))</f>
        <v/>
      </c>
      <c r="BO51" s="143" t="str">
        <f>IF(COUNT('Math Scores'!$CX52:$DU52)=0,"",SUMIF('Math Scores'!$F$6:$IC$6,BO$4,'Math Scores'!$F52:$IC52))</f>
        <v/>
      </c>
      <c r="BP51" s="143" t="str">
        <f>IF(COUNT('Math Scores'!$CX52:$DU52)=0,"",SUMIF('Math Scores'!$F$6:$IC$6,BP$4,'Math Scores'!$F52:$IC52))</f>
        <v/>
      </c>
      <c r="BQ51" s="143" t="str">
        <f>IF(COUNT('Math Scores'!$CX52:$DU52)=0,"",SUMIF('Math Scores'!$F$6:$IC$6,BQ$4,'Math Scores'!$F52:$IC52))</f>
        <v/>
      </c>
      <c r="BR51" s="143" t="str">
        <f>IF(COUNT('Math Scores'!$CX52:$DU52)=0,"",SUMIF('Math Scores'!$F$6:$IC$6,BR$4,'Math Scores'!$F52:$IC52))</f>
        <v/>
      </c>
      <c r="BS51" s="143" t="str">
        <f>IF(COUNT('Math Scores'!$CX52:$DU52)=0,"",SUMIF('Math Scores'!$F$6:$IC$6,BS$4,'Math Scores'!$F52:$IC52))</f>
        <v/>
      </c>
      <c r="BT51" s="143" t="str">
        <f>IF(COUNT('Math Scores'!$CX52:$DU52)=0,"",SUMIF('Math Scores'!$F$6:$IC$6,BT$4,'Math Scores'!$F52:$IC52))</f>
        <v/>
      </c>
      <c r="BU51" s="143" t="str">
        <f>IF(COUNT('Math Scores'!$CX52:$DU52)=0,"",SUMIF('Math Scores'!$F$6:$IC$6,BU$4,'Math Scores'!$F52:$IC52))</f>
        <v/>
      </c>
      <c r="BV51" s="143" t="str">
        <f>IF(COUNT('Math Scores'!$CX52:$DU52)=0,"",SUMIF('Math Scores'!$F$6:$IC$6,BV$4,'Math Scores'!$F52:$IC52))</f>
        <v/>
      </c>
      <c r="BW51" s="143" t="str">
        <f>IF(COUNT('Math Scores'!$CX52:$DU52)=0,"",SUMIF('Math Scores'!$F$6:$IC$6,BW$4,'Math Scores'!$F52:$IC52))</f>
        <v/>
      </c>
      <c r="BX51" s="143" t="str">
        <f>IF(COUNT('Math Scores'!$CX52:$DU52)=0,"",SUMIF('Math Scores'!$F$6:$IC$6,BX$4,'Math Scores'!$F52:$IC52))</f>
        <v/>
      </c>
      <c r="BY51" s="143" t="str">
        <f>IF(COUNT('Math Scores'!$CX52:$DU52)=0,"",SUMIF('Math Scores'!$F$6:$IC$6,BY$4,'Math Scores'!$F52:$IC52))</f>
        <v/>
      </c>
      <c r="BZ51" s="143" t="str">
        <f>IF(COUNT('Math Scores'!$CX52:$DU52)=0,"",SUMIF('Math Scores'!$F$6:$IC$6,BZ$4,'Math Scores'!$F52:$IC52))</f>
        <v/>
      </c>
      <c r="CA51" s="143" t="str">
        <f>IF(COUNT('Math Scores'!$CX52:$DU52)=0,"",SUMIF('Math Scores'!$F$6:$IC$6,CA$4,'Math Scores'!$F52:$IC52))</f>
        <v/>
      </c>
      <c r="CB51" s="143" t="str">
        <f>IF(COUNT('Math Scores'!$CX52:$DU52)=0,"",SUMIF('Math Scores'!$F$6:$IC$6,CB$4,'Math Scores'!$F52:$IC52))</f>
        <v/>
      </c>
      <c r="CC51" s="143" t="str">
        <f>IF(COUNT('Math Scores'!$CX52:$DU52)=0,"",SUMIF('Math Scores'!$F$6:$IC$6,CC$4,'Math Scores'!$F52:$IC52))</f>
        <v/>
      </c>
      <c r="CD51" s="143" t="str">
        <f>IF(COUNT('Math Scores'!$DV52:$EU52)=0,"",SUMIF('Math Scores'!$F$6:$IC$6,CD$4,'Math Scores'!$F52:$IC52))</f>
        <v/>
      </c>
      <c r="CE51" s="143" t="str">
        <f>IF(COUNT('Math Scores'!$DV52:$EU52)=0,"",SUMIF('Math Scores'!$F$6:$IC$6,CE$4,'Math Scores'!$F52:$IC52))</f>
        <v/>
      </c>
      <c r="CF51" s="143" t="str">
        <f>IF(COUNT('Math Scores'!$DV52:$EU52)=0,"",SUMIF('Math Scores'!$F$6:$IC$6,CF$4,'Math Scores'!$F52:$IC52))</f>
        <v/>
      </c>
      <c r="CG51" s="143" t="str">
        <f>IF(COUNT('Math Scores'!$DV52:$EU52)=0,"",SUMIF('Math Scores'!$F$6:$IC$6,CG$4,'Math Scores'!$F52:$IC52))</f>
        <v/>
      </c>
      <c r="CH51" s="143" t="str">
        <f>IF(COUNT('Math Scores'!$DV52:$EU52)=0,"",SUMIF('Math Scores'!$F$6:$IC$6,CH$4,'Math Scores'!$F52:$IC52))</f>
        <v/>
      </c>
      <c r="CI51" s="143" t="str">
        <f>IF(COUNT('Math Scores'!$DV52:$EU52)=0,"",SUMIF('Math Scores'!$F$6:$IC$6,CI$4,'Math Scores'!$F52:$IC52))</f>
        <v/>
      </c>
      <c r="CJ51" s="143" t="str">
        <f>IF(COUNT('Math Scores'!$DV52:$EU52)=0,"",SUMIF('Math Scores'!$F$6:$IC$6,CJ$4,'Math Scores'!$F52:$IC52))</f>
        <v/>
      </c>
      <c r="CK51" s="143" t="str">
        <f>IF(COUNT('Math Scores'!$DV52:$EU52)=0,"",SUMIF('Math Scores'!$F$6:$IC$6,CK$4,'Math Scores'!$F52:$IC52))</f>
        <v/>
      </c>
      <c r="CL51" s="143" t="str">
        <f>IF(COUNT('Math Scores'!$DV52:$EU52)=0,"",SUMIF('Math Scores'!$F$6:$IC$6,CL$4,'Math Scores'!$F52:$IC52))</f>
        <v/>
      </c>
      <c r="CM51" s="143" t="str">
        <f>IF(COUNT('Math Scores'!$DV52:$EU52)=0,"",SUMIF('Math Scores'!$F$6:$IC$6,CM$4,'Math Scores'!$F52:$IC52))</f>
        <v/>
      </c>
      <c r="CN51" s="143" t="str">
        <f>IF(COUNT('Math Scores'!$DV52:$EU52)=0,"",SUMIF('Math Scores'!$F$6:$IC$6,CN$4,'Math Scores'!$F52:$IC52))</f>
        <v/>
      </c>
      <c r="CO51" s="143" t="str">
        <f>IF(COUNT('Math Scores'!$DV52:$EU52)=0,"",SUMIF('Math Scores'!$F$6:$IC$6,CO$4,'Math Scores'!$F52:$IC52))</f>
        <v/>
      </c>
      <c r="CP51" s="143" t="str">
        <f>IF(COUNT('Math Scores'!$DV52:$EU52)=0,"",SUMIF('Math Scores'!$F$6:$IC$6,CP$4,'Math Scores'!$F52:$IC52))</f>
        <v/>
      </c>
      <c r="CQ51" s="143" t="str">
        <f>IF(COUNT('Math Scores'!$DV52:$EU52)=0,"",SUMIF('Math Scores'!$F$6:$IC$6,CQ$4,'Math Scores'!$F52:$IC52))</f>
        <v/>
      </c>
      <c r="CR51" s="143" t="str">
        <f>IF(COUNT('Math Scores'!$DV52:$EU52)=0,"",SUMIF('Math Scores'!$F$6:$IC$6,CR$4,'Math Scores'!$F52:$IC52))</f>
        <v/>
      </c>
      <c r="CS51" s="143" t="str">
        <f>IF(COUNT('Math Scores'!$DV52:$EU52)=0,"",SUMIF('Math Scores'!$F$6:$IC$6,CS$4,'Math Scores'!$F52:$IC52))</f>
        <v/>
      </c>
      <c r="CT51" s="143" t="str">
        <f>IF(COUNT('Math Scores'!$EV52:$FW52)=0,"",SUMIF('Math Scores'!$F$6:$IC$6,CT$4,'Math Scores'!$F52:$IC52))</f>
        <v/>
      </c>
      <c r="CU51" s="143" t="str">
        <f>IF(COUNT('Math Scores'!$EV52:$FW52)=0,"",SUMIF('Math Scores'!$F$6:$IC$6,CU$4,'Math Scores'!$F52:$IC52))</f>
        <v/>
      </c>
      <c r="CV51" s="143" t="str">
        <f>IF(COUNT('Math Scores'!$EV52:$FW52)=0,"",SUMIF('Math Scores'!$F$6:$IC$6,CV$4,'Math Scores'!$F52:$IC52))</f>
        <v/>
      </c>
      <c r="CW51" s="143" t="str">
        <f>IF(COUNT('Math Scores'!$EV52:$FW52)=0,"",SUMIF('Math Scores'!$F$6:$IC$6,CW$4,'Math Scores'!$F52:$IC52))</f>
        <v/>
      </c>
      <c r="CX51" s="143" t="str">
        <f>IF(COUNT('Math Scores'!$EV52:$FW52)=0,"",SUMIF('Math Scores'!$F$6:$IC$6,CX$4,'Math Scores'!$F52:$IC52))</f>
        <v/>
      </c>
      <c r="CY51" s="143" t="str">
        <f>IF(COUNT('Math Scores'!$EV52:$FW52)=0,"",SUMIF('Math Scores'!$F$6:$IC$6,CY$4,'Math Scores'!$F52:$IC52))</f>
        <v/>
      </c>
      <c r="CZ51" s="143" t="str">
        <f>IF(COUNT('Math Scores'!$EV52:$FW52)=0,"",SUMIF('Math Scores'!$F$6:$IC$6,CZ$4,'Math Scores'!$F52:$IC52))</f>
        <v/>
      </c>
      <c r="DA51" s="143" t="str">
        <f>IF(COUNT('Math Scores'!$EV52:$FW52)=0,"",SUMIF('Math Scores'!$F$6:$IC$6,DA$4,'Math Scores'!$F52:$IC52))</f>
        <v/>
      </c>
      <c r="DB51" s="143" t="str">
        <f>IF(COUNT('Math Scores'!$EV52:$FW52)=0,"",SUMIF('Math Scores'!$F$6:$IC$6,DB$4,'Math Scores'!$F52:$IC52))</f>
        <v/>
      </c>
      <c r="DC51" s="143" t="str">
        <f>IF(COUNT('Math Scores'!$EV52:$FW52)=0,"",SUMIF('Math Scores'!$F$6:$IC$6,DC$4,'Math Scores'!$F52:$IC52))</f>
        <v/>
      </c>
      <c r="DD51" s="143" t="str">
        <f>IF(COUNT('Math Scores'!$EV52:$FW52)=0,"",SUMIF('Math Scores'!$F$6:$IC$6,DD$4,'Math Scores'!$F52:$IC52))</f>
        <v/>
      </c>
      <c r="DE51" s="143" t="str">
        <f>IF(COUNT('Math Scores'!$EV52:$FW52)=0,"",SUMIF('Math Scores'!$F$6:$IC$6,DE$4,'Math Scores'!$F52:$IC52))</f>
        <v/>
      </c>
      <c r="DF51" s="143" t="str">
        <f>IF(COUNT('Math Scores'!$EV52:$FW52)=0,"",SUMIF('Math Scores'!$F$6:$IC$6,DF$4,'Math Scores'!$F52:$IC52))</f>
        <v/>
      </c>
      <c r="DG51" s="143" t="str">
        <f>IF(COUNT('Math Scores'!$EV52:$FW52)=0,"",SUMIF('Math Scores'!$F$6:$IC$6,DG$4,'Math Scores'!$F52:$IC52))</f>
        <v/>
      </c>
    </row>
    <row r="52" spans="1:111" x14ac:dyDescent="0.2">
      <c r="A52" s="35">
        <v>45</v>
      </c>
      <c r="B52" s="8" t="str">
        <f>'Math Scores'!B53</f>
        <v/>
      </c>
      <c r="C52" s="127" t="str">
        <f>IF(COUNT('Math Scores'!F53:HI53)=0, "", (SUMIF('Math Scores'!$F$5:$HI$5,"Yes",'Math Scores'!F53:HI53)/SUMIF('Math Scores'!$F$5:$HI$5,"Yes",'Math Scores'!$F$2:$HI$2)))</f>
        <v/>
      </c>
      <c r="D52" s="36" t="str">
        <f>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v/>
      </c>
      <c r="E52" s="78" t="str">
        <f t="shared" si="12"/>
        <v/>
      </c>
      <c r="F52" s="36" t="str">
        <f t="shared" si="11"/>
        <v/>
      </c>
      <c r="G52" s="87" t="str">
        <f>IF(OR(B52="",'Cover Sheet'!$AC$6=""),"",IF(('Cover Sheet'!$AC$6="2nd"),(VLOOKUP(ROUND((D52*100),0),Goals!$E$4:$H$104,2,TRUE)/100),IF(('Cover Sheet'!$AC$6="3rd"),(VLOOKUP(ROUND((D52*100),0),Goals!$E$4:$H$104,3,TRUE)/100),VLOOKUP(ROUND((D52*100),0),Goals!$E$4:$H$104,4,TRUE)/100)))</f>
        <v/>
      </c>
      <c r="H52" s="143" t="str">
        <f>IF(COUNT('Math Scores'!$F53:$AC53)=0,"",SUMIF('Math Scores'!$F$6:$IC$6,H$4,'Math Scores'!$F53:$IC53))</f>
        <v/>
      </c>
      <c r="I52" s="143" t="str">
        <f>IF(COUNT('Math Scores'!$F53:$AC53)=0,"",SUMIF('Math Scores'!$F$6:$IC$6,I$4,'Math Scores'!$F53:$IC53))</f>
        <v/>
      </c>
      <c r="J52" s="143" t="str">
        <f>IF(COUNT('Math Scores'!$F53:$AC53)=0,"",SUMIF('Math Scores'!$F$6:$IC$6,J$4,'Math Scores'!$F53:$IC53))</f>
        <v/>
      </c>
      <c r="K52" s="143" t="str">
        <f>IF(COUNT('Math Scores'!$F53:$AC53)=0,"",SUMIF('Math Scores'!$F$6:$IC$6,K$4,'Math Scores'!$F53:$IC53))</f>
        <v/>
      </c>
      <c r="L52" s="143" t="str">
        <f>IF(COUNT('Math Scores'!$F53:$AC53)=0,"",SUMIF('Math Scores'!$F$6:$IC$6,L$4,'Math Scores'!$F53:$IC53))</f>
        <v/>
      </c>
      <c r="M52" s="143" t="str">
        <f>IF(COUNT('Math Scores'!$F53:$AC53)=0,"",SUMIF('Math Scores'!$F$6:$IC$6,M$4,'Math Scores'!$F53:$IC53))</f>
        <v/>
      </c>
      <c r="N52" s="143" t="str">
        <f>IF(COUNT('Math Scores'!$F53:$AC53)=0,"",SUMIF('Math Scores'!$F$6:$IC$6,N$4,'Math Scores'!$F53:$IC53))</f>
        <v/>
      </c>
      <c r="O52" s="143" t="str">
        <f>IF(COUNT('Math Scores'!$F53:$AC53)=0,"",SUMIF('Math Scores'!$F$6:$IC$6,O$4,'Math Scores'!$F53:$IC53))</f>
        <v/>
      </c>
      <c r="P52" s="143" t="str">
        <f>IF(COUNT('Math Scores'!$F53:$AC53)=0,"",SUMIF('Math Scores'!$F$6:$IC$6,P$4,'Math Scores'!$F53:$IC53))</f>
        <v/>
      </c>
      <c r="Q52" s="143" t="str">
        <f>IF(COUNT('Math Scores'!$F53:$AC53)=0,"",SUMIF('Math Scores'!$F$6:$IC$6,Q$4,'Math Scores'!$F53:$IC53))</f>
        <v/>
      </c>
      <c r="R52" s="143" t="str">
        <f>IF(COUNT('Math Scores'!$F53:$AC53)=0,"",SUMIF('Math Scores'!$F$6:$IC$6,R$4,'Math Scores'!$F53:$IC53))</f>
        <v/>
      </c>
      <c r="S52" s="143"/>
      <c r="T52" s="143"/>
      <c r="U52" s="143"/>
      <c r="V52" s="143"/>
      <c r="W52" s="143"/>
      <c r="X52" s="143" t="str">
        <f>IF(COUNT('Math Scores'!$AD53:$AZ53)=0,"",SUMIF('Math Scores'!$F$6:$IC$6,X$4,'Math Scores'!$F53:$IC53))</f>
        <v/>
      </c>
      <c r="Y52" s="143" t="str">
        <f>IF(COUNT('Math Scores'!$AD53:$AZ53)=0,"",SUMIF('Math Scores'!$F$6:$IC$6,Y$4,'Math Scores'!$F53:$IC53))</f>
        <v/>
      </c>
      <c r="Z52" s="143" t="str">
        <f>IF(COUNT('Math Scores'!$AD53:$AZ53)=0,"",SUMIF('Math Scores'!$F$6:$IC$6,Z$4,'Math Scores'!$F53:$IC53))</f>
        <v/>
      </c>
      <c r="AA52" s="143" t="str">
        <f>IF(COUNT('Math Scores'!$AD53:$AZ53)=0,"",SUMIF('Math Scores'!$F$6:$IC$6,AA$4,'Math Scores'!$F53:$IC53))</f>
        <v/>
      </c>
      <c r="AB52" s="143" t="str">
        <f>IF(COUNT('Math Scores'!$AD53:$AZ53)=0,"",SUMIF('Math Scores'!$F$6:$IC$6,AB$4,'Math Scores'!$F53:$IC53))</f>
        <v/>
      </c>
      <c r="AC52" s="143" t="str">
        <f>IF(COUNT('Math Scores'!$AD53:$AZ53)=0,"",SUMIF('Math Scores'!$F$6:$IC$6,AC$4,'Math Scores'!$F53:$IC53))</f>
        <v/>
      </c>
      <c r="AD52" s="143" t="str">
        <f>IF(COUNT('Math Scores'!$AD53:$AZ53)=0,"",SUMIF('Math Scores'!$F$6:$IC$6,AD$4,'Math Scores'!$F53:$IC53))</f>
        <v/>
      </c>
      <c r="AE52" s="143" t="str">
        <f>IF(COUNT('Math Scores'!$AD53:$AZ53)=0,"",SUMIF('Math Scores'!$F$6:$IC$6,AE$4,'Math Scores'!$F53:$IC53))</f>
        <v/>
      </c>
      <c r="AF52" s="143" t="str">
        <f>IF(COUNT('Math Scores'!$AD53:$AZ53)=0,"",SUMIF('Math Scores'!$F$6:$IC$6,AF$4,'Math Scores'!$F53:$IC53))</f>
        <v/>
      </c>
      <c r="AG52" s="143" t="str">
        <f>IF(COUNT('Math Scores'!$AD53:$AZ53)=0,"",SUMIF('Math Scores'!$F$6:$IC$6,AG$4,'Math Scores'!$F53:$IC53))</f>
        <v/>
      </c>
      <c r="AH52" s="143" t="str">
        <f>IF(COUNT('Math Scores'!$AD53:$AZ53)=0,"",SUMIF('Math Scores'!$F$6:$IC$6,AH$4,'Math Scores'!$F53:$IC53))</f>
        <v/>
      </c>
      <c r="AI52" s="143" t="str">
        <f>IF(COUNT('Math Scores'!$AD53:$AZ53)=0,"",SUMIF('Math Scores'!$F$6:$IC$6,AI$4,'Math Scores'!$F53:$IC53))</f>
        <v/>
      </c>
      <c r="AJ52" s="143" t="str">
        <f>IF(COUNT('Math Scores'!$BA53:$BY53)=0,"",SUMIF('Math Scores'!$F$6:$IC$6,AJ$4,'Math Scores'!$F53:$IC53))</f>
        <v/>
      </c>
      <c r="AK52" s="143" t="str">
        <f>IF(COUNT('Math Scores'!$BA53:$BY53)=0,"",SUMIF('Math Scores'!$F$6:$IC$6,AK$4,'Math Scores'!$F53:$IC53))</f>
        <v/>
      </c>
      <c r="AL52" s="143" t="str">
        <f>IF(COUNT('Math Scores'!$BA53:$BY53)=0,"",SUMIF('Math Scores'!$F$6:$IC$6,AL$4,'Math Scores'!$F53:$IC53))</f>
        <v/>
      </c>
      <c r="AM52" s="143" t="str">
        <f>IF(COUNT('Math Scores'!$BA53:$BY53)=0,"",SUMIF('Math Scores'!$F$6:$IC$6,AM$4,'Math Scores'!$F53:$IC53))</f>
        <v/>
      </c>
      <c r="AN52" s="143" t="str">
        <f>IF(COUNT('Math Scores'!$BA53:$BY53)=0,"",SUMIF('Math Scores'!$F$6:$IC$6,AN$4,'Math Scores'!$F53:$IC53))</f>
        <v/>
      </c>
      <c r="AO52" s="143" t="str">
        <f>IF(COUNT('Math Scores'!$BA53:$BY53)=0,"",SUMIF('Math Scores'!$F$6:$IC$6,AO$4,'Math Scores'!$F53:$IC53))</f>
        <v/>
      </c>
      <c r="AP52" s="143" t="str">
        <f>IF(COUNT('Math Scores'!$BA53:$BY53)=0,"",SUMIF('Math Scores'!$F$6:$IC$6,AP$4,'Math Scores'!$F53:$IC53))</f>
        <v/>
      </c>
      <c r="AQ52" s="143" t="str">
        <f>IF(COUNT('Math Scores'!$BA53:$BY53)=0,"",SUMIF('Math Scores'!$F$6:$IC$6,AQ$4,'Math Scores'!$F53:$IC53))</f>
        <v/>
      </c>
      <c r="AR52" s="143" t="str">
        <f>IF(COUNT('Math Scores'!$BA53:$BY53)=0,"",SUMIF('Math Scores'!$F$6:$IC$6,AR$4,'Math Scores'!$F53:$IC53))</f>
        <v/>
      </c>
      <c r="AS52" s="143" t="str">
        <f>IF(COUNT('Math Scores'!$BA53:$BY53)=0,"",SUMIF('Math Scores'!$F$6:$IC$6,AS$4,'Math Scores'!$F53:$IC53))</f>
        <v/>
      </c>
      <c r="AT52" s="143" t="str">
        <f>IF(COUNT('Math Scores'!$BA53:$BY53)=0,"",SUMIF('Math Scores'!$F$6:$IC$6,AT$4,'Math Scores'!$F53:$IC53))</f>
        <v/>
      </c>
      <c r="AU52" s="143" t="str">
        <f>IF(COUNT('Math Scores'!$BA53:$BY53)=0,"",SUMIF('Math Scores'!$F$6:$IC$6,AU$4,'Math Scores'!$F53:$IC53))</f>
        <v/>
      </c>
      <c r="AV52" s="143" t="str">
        <f>IF(COUNT('Math Scores'!$BA53:$BY53)=0,"",SUMIF('Math Scores'!$F$6:$IC$6,AV$4,'Math Scores'!$F53:$IC53))</f>
        <v/>
      </c>
      <c r="AW52" s="143" t="str">
        <f>IF(COUNT('Math Scores'!$BA53:$BY53)=0,"",SUMIF('Math Scores'!$F$6:$IC$6,AW$4,'Math Scores'!$F53:$IC53))</f>
        <v/>
      </c>
      <c r="AX52" s="143" t="str">
        <f>IF(COUNT('Math Scores'!$BZ53:$CW53)=0,"",SUMIF('Math Scores'!$F$6:$IC$6,AX$4,'Math Scores'!$F53:$IC53))</f>
        <v/>
      </c>
      <c r="AY52" s="143" t="str">
        <f>IF(COUNT('Math Scores'!$BZ53:$CW53)=0,"",SUMIF('Math Scores'!$F$6:$IC$6,AY$4,'Math Scores'!$F53:$IC53))</f>
        <v/>
      </c>
      <c r="AZ52" s="143" t="str">
        <f>IF(COUNT('Math Scores'!$BZ53:$CW53)=0,"",SUMIF('Math Scores'!$F$6:$IC$6,AZ$4,'Math Scores'!$F53:$IC53))</f>
        <v/>
      </c>
      <c r="BA52" s="143" t="str">
        <f>IF(COUNT('Math Scores'!$BZ53:$CW53)=0,"",SUMIF('Math Scores'!$F$6:$IC$6,BA$4,'Math Scores'!$F53:$IC53))</f>
        <v/>
      </c>
      <c r="BB52" s="143" t="str">
        <f>IF(COUNT('Math Scores'!$BZ53:$CW53)=0,"",SUMIF('Math Scores'!$F$6:$IC$6,BB$4,'Math Scores'!$F53:$IC53))</f>
        <v/>
      </c>
      <c r="BC52" s="143" t="str">
        <f>IF(COUNT('Math Scores'!$BZ53:$CW53)=0,"",SUMIF('Math Scores'!$F$6:$IC$6,BC$4,'Math Scores'!$F53:$IC53))</f>
        <v/>
      </c>
      <c r="BD52" s="143" t="str">
        <f>IF(COUNT('Math Scores'!$BZ53:$CW53)=0,"",SUMIF('Math Scores'!$F$6:$IC$6,BD$4,'Math Scores'!$F53:$IC53))</f>
        <v/>
      </c>
      <c r="BE52" s="143" t="str">
        <f>IF(COUNT('Math Scores'!$BZ53:$CW53)=0,"",SUMIF('Math Scores'!$F$6:$IC$6,BE$4,'Math Scores'!$F53:$IC53))</f>
        <v/>
      </c>
      <c r="BF52" s="143" t="str">
        <f>IF(COUNT('Math Scores'!$BZ53:$CW53)=0,"",SUMIF('Math Scores'!$F$6:$IC$6,BF$4,'Math Scores'!$F53:$IC53))</f>
        <v/>
      </c>
      <c r="BG52" s="143" t="str">
        <f>IF(COUNT('Math Scores'!$BZ53:$CW53)=0,"",SUMIF('Math Scores'!$F$6:$IC$6,BG$4,'Math Scores'!$F53:$IC53))</f>
        <v/>
      </c>
      <c r="BH52" s="143" t="str">
        <f>IF(COUNT('Math Scores'!$BZ53:$CW53)=0,"",SUMIF('Math Scores'!$F$6:$IC$6,BH$4,'Math Scores'!$F53:$IC53))</f>
        <v/>
      </c>
      <c r="BI52" s="143" t="str">
        <f>IF(COUNT('Math Scores'!$BZ53:$CW53)=0,"",SUMIF('Math Scores'!$F$6:$IC$6,BI$4,'Math Scores'!$F53:$IC53))</f>
        <v/>
      </c>
      <c r="BJ52" s="143" t="str">
        <f>IF(COUNT('Math Scores'!$BZ53:$CW53)=0,"",SUMIF('Math Scores'!$F$6:$IC$6,BJ$4,'Math Scores'!$F53:$IC53))</f>
        <v/>
      </c>
      <c r="BK52" s="143" t="str">
        <f>IF(COUNT('Math Scores'!$BZ53:$CW53)=0,"",SUMIF('Math Scores'!$F$6:$IC$6,BK$4,'Math Scores'!$F53:$IC53))</f>
        <v/>
      </c>
      <c r="BL52" s="143" t="str">
        <f>IF(COUNT('Math Scores'!$CX53:$DU53)=0,"",SUMIF('Math Scores'!$F$6:$IC$6,BL$4,'Math Scores'!$F53:$IC53))</f>
        <v/>
      </c>
      <c r="BM52" s="143" t="str">
        <f>IF(COUNT('Math Scores'!$CX53:$DU53)=0,"",SUMIF('Math Scores'!$F$6:$IC$6,BM$4,'Math Scores'!$F53:$IC53))</f>
        <v/>
      </c>
      <c r="BN52" s="143" t="str">
        <f>IF(COUNT('Math Scores'!$CX53:$DU53)=0,"",SUMIF('Math Scores'!$F$6:$IC$6,BN$4,'Math Scores'!$F53:$IC53))</f>
        <v/>
      </c>
      <c r="BO52" s="143" t="str">
        <f>IF(COUNT('Math Scores'!$CX53:$DU53)=0,"",SUMIF('Math Scores'!$F$6:$IC$6,BO$4,'Math Scores'!$F53:$IC53))</f>
        <v/>
      </c>
      <c r="BP52" s="143" t="str">
        <f>IF(COUNT('Math Scores'!$CX53:$DU53)=0,"",SUMIF('Math Scores'!$F$6:$IC$6,BP$4,'Math Scores'!$F53:$IC53))</f>
        <v/>
      </c>
      <c r="BQ52" s="143" t="str">
        <f>IF(COUNT('Math Scores'!$CX53:$DU53)=0,"",SUMIF('Math Scores'!$F$6:$IC$6,BQ$4,'Math Scores'!$F53:$IC53))</f>
        <v/>
      </c>
      <c r="BR52" s="143" t="str">
        <f>IF(COUNT('Math Scores'!$CX53:$DU53)=0,"",SUMIF('Math Scores'!$F$6:$IC$6,BR$4,'Math Scores'!$F53:$IC53))</f>
        <v/>
      </c>
      <c r="BS52" s="143" t="str">
        <f>IF(COUNT('Math Scores'!$CX53:$DU53)=0,"",SUMIF('Math Scores'!$F$6:$IC$6,BS$4,'Math Scores'!$F53:$IC53))</f>
        <v/>
      </c>
      <c r="BT52" s="143" t="str">
        <f>IF(COUNT('Math Scores'!$CX53:$DU53)=0,"",SUMIF('Math Scores'!$F$6:$IC$6,BT$4,'Math Scores'!$F53:$IC53))</f>
        <v/>
      </c>
      <c r="BU52" s="143" t="str">
        <f>IF(COUNT('Math Scores'!$CX53:$DU53)=0,"",SUMIF('Math Scores'!$F$6:$IC$6,BU$4,'Math Scores'!$F53:$IC53))</f>
        <v/>
      </c>
      <c r="BV52" s="143" t="str">
        <f>IF(COUNT('Math Scores'!$CX53:$DU53)=0,"",SUMIF('Math Scores'!$F$6:$IC$6,BV$4,'Math Scores'!$F53:$IC53))</f>
        <v/>
      </c>
      <c r="BW52" s="143" t="str">
        <f>IF(COUNT('Math Scores'!$CX53:$DU53)=0,"",SUMIF('Math Scores'!$F$6:$IC$6,BW$4,'Math Scores'!$F53:$IC53))</f>
        <v/>
      </c>
      <c r="BX52" s="143" t="str">
        <f>IF(COUNT('Math Scores'!$CX53:$DU53)=0,"",SUMIF('Math Scores'!$F$6:$IC$6,BX$4,'Math Scores'!$F53:$IC53))</f>
        <v/>
      </c>
      <c r="BY52" s="143" t="str">
        <f>IF(COUNT('Math Scores'!$CX53:$DU53)=0,"",SUMIF('Math Scores'!$F$6:$IC$6,BY$4,'Math Scores'!$F53:$IC53))</f>
        <v/>
      </c>
      <c r="BZ52" s="143" t="str">
        <f>IF(COUNT('Math Scores'!$CX53:$DU53)=0,"",SUMIF('Math Scores'!$F$6:$IC$6,BZ$4,'Math Scores'!$F53:$IC53))</f>
        <v/>
      </c>
      <c r="CA52" s="143" t="str">
        <f>IF(COUNT('Math Scores'!$CX53:$DU53)=0,"",SUMIF('Math Scores'!$F$6:$IC$6,CA$4,'Math Scores'!$F53:$IC53))</f>
        <v/>
      </c>
      <c r="CB52" s="143" t="str">
        <f>IF(COUNT('Math Scores'!$CX53:$DU53)=0,"",SUMIF('Math Scores'!$F$6:$IC$6,CB$4,'Math Scores'!$F53:$IC53))</f>
        <v/>
      </c>
      <c r="CC52" s="143" t="str">
        <f>IF(COUNT('Math Scores'!$CX53:$DU53)=0,"",SUMIF('Math Scores'!$F$6:$IC$6,CC$4,'Math Scores'!$F53:$IC53))</f>
        <v/>
      </c>
      <c r="CD52" s="143" t="str">
        <f>IF(COUNT('Math Scores'!$DV53:$EU53)=0,"",SUMIF('Math Scores'!$F$6:$IC$6,CD$4,'Math Scores'!$F53:$IC53))</f>
        <v/>
      </c>
      <c r="CE52" s="143" t="str">
        <f>IF(COUNT('Math Scores'!$DV53:$EU53)=0,"",SUMIF('Math Scores'!$F$6:$IC$6,CE$4,'Math Scores'!$F53:$IC53))</f>
        <v/>
      </c>
      <c r="CF52" s="143" t="str">
        <f>IF(COUNT('Math Scores'!$DV53:$EU53)=0,"",SUMIF('Math Scores'!$F$6:$IC$6,CF$4,'Math Scores'!$F53:$IC53))</f>
        <v/>
      </c>
      <c r="CG52" s="143" t="str">
        <f>IF(COUNT('Math Scores'!$DV53:$EU53)=0,"",SUMIF('Math Scores'!$F$6:$IC$6,CG$4,'Math Scores'!$F53:$IC53))</f>
        <v/>
      </c>
      <c r="CH52" s="143" t="str">
        <f>IF(COUNT('Math Scores'!$DV53:$EU53)=0,"",SUMIF('Math Scores'!$F$6:$IC$6,CH$4,'Math Scores'!$F53:$IC53))</f>
        <v/>
      </c>
      <c r="CI52" s="143" t="str">
        <f>IF(COUNT('Math Scores'!$DV53:$EU53)=0,"",SUMIF('Math Scores'!$F$6:$IC$6,CI$4,'Math Scores'!$F53:$IC53))</f>
        <v/>
      </c>
      <c r="CJ52" s="143" t="str">
        <f>IF(COUNT('Math Scores'!$DV53:$EU53)=0,"",SUMIF('Math Scores'!$F$6:$IC$6,CJ$4,'Math Scores'!$F53:$IC53))</f>
        <v/>
      </c>
      <c r="CK52" s="143" t="str">
        <f>IF(COUNT('Math Scores'!$DV53:$EU53)=0,"",SUMIF('Math Scores'!$F$6:$IC$6,CK$4,'Math Scores'!$F53:$IC53))</f>
        <v/>
      </c>
      <c r="CL52" s="143" t="str">
        <f>IF(COUNT('Math Scores'!$DV53:$EU53)=0,"",SUMIF('Math Scores'!$F$6:$IC$6,CL$4,'Math Scores'!$F53:$IC53))</f>
        <v/>
      </c>
      <c r="CM52" s="143" t="str">
        <f>IF(COUNT('Math Scores'!$DV53:$EU53)=0,"",SUMIF('Math Scores'!$F$6:$IC$6,CM$4,'Math Scores'!$F53:$IC53))</f>
        <v/>
      </c>
      <c r="CN52" s="143" t="str">
        <f>IF(COUNT('Math Scores'!$DV53:$EU53)=0,"",SUMIF('Math Scores'!$F$6:$IC$6,CN$4,'Math Scores'!$F53:$IC53))</f>
        <v/>
      </c>
      <c r="CO52" s="143" t="str">
        <f>IF(COUNT('Math Scores'!$DV53:$EU53)=0,"",SUMIF('Math Scores'!$F$6:$IC$6,CO$4,'Math Scores'!$F53:$IC53))</f>
        <v/>
      </c>
      <c r="CP52" s="143" t="str">
        <f>IF(COUNT('Math Scores'!$DV53:$EU53)=0,"",SUMIF('Math Scores'!$F$6:$IC$6,CP$4,'Math Scores'!$F53:$IC53))</f>
        <v/>
      </c>
      <c r="CQ52" s="143" t="str">
        <f>IF(COUNT('Math Scores'!$DV53:$EU53)=0,"",SUMIF('Math Scores'!$F$6:$IC$6,CQ$4,'Math Scores'!$F53:$IC53))</f>
        <v/>
      </c>
      <c r="CR52" s="143" t="str">
        <f>IF(COUNT('Math Scores'!$DV53:$EU53)=0,"",SUMIF('Math Scores'!$F$6:$IC$6,CR$4,'Math Scores'!$F53:$IC53))</f>
        <v/>
      </c>
      <c r="CS52" s="143" t="str">
        <f>IF(COUNT('Math Scores'!$DV53:$EU53)=0,"",SUMIF('Math Scores'!$F$6:$IC$6,CS$4,'Math Scores'!$F53:$IC53))</f>
        <v/>
      </c>
      <c r="CT52" s="143" t="str">
        <f>IF(COUNT('Math Scores'!$EV53:$FW53)=0,"",SUMIF('Math Scores'!$F$6:$IC$6,CT$4,'Math Scores'!$F53:$IC53))</f>
        <v/>
      </c>
      <c r="CU52" s="143" t="str">
        <f>IF(COUNT('Math Scores'!$EV53:$FW53)=0,"",SUMIF('Math Scores'!$F$6:$IC$6,CU$4,'Math Scores'!$F53:$IC53))</f>
        <v/>
      </c>
      <c r="CV52" s="143" t="str">
        <f>IF(COUNT('Math Scores'!$EV53:$FW53)=0,"",SUMIF('Math Scores'!$F$6:$IC$6,CV$4,'Math Scores'!$F53:$IC53))</f>
        <v/>
      </c>
      <c r="CW52" s="143" t="str">
        <f>IF(COUNT('Math Scores'!$EV53:$FW53)=0,"",SUMIF('Math Scores'!$F$6:$IC$6,CW$4,'Math Scores'!$F53:$IC53))</f>
        <v/>
      </c>
      <c r="CX52" s="143" t="str">
        <f>IF(COUNT('Math Scores'!$EV53:$FW53)=0,"",SUMIF('Math Scores'!$F$6:$IC$6,CX$4,'Math Scores'!$F53:$IC53))</f>
        <v/>
      </c>
      <c r="CY52" s="143" t="str">
        <f>IF(COUNT('Math Scores'!$EV53:$FW53)=0,"",SUMIF('Math Scores'!$F$6:$IC$6,CY$4,'Math Scores'!$F53:$IC53))</f>
        <v/>
      </c>
      <c r="CZ52" s="143" t="str">
        <f>IF(COUNT('Math Scores'!$EV53:$FW53)=0,"",SUMIF('Math Scores'!$F$6:$IC$6,CZ$4,'Math Scores'!$F53:$IC53))</f>
        <v/>
      </c>
      <c r="DA52" s="143" t="str">
        <f>IF(COUNT('Math Scores'!$EV53:$FW53)=0,"",SUMIF('Math Scores'!$F$6:$IC$6,DA$4,'Math Scores'!$F53:$IC53))</f>
        <v/>
      </c>
      <c r="DB52" s="143" t="str">
        <f>IF(COUNT('Math Scores'!$EV53:$FW53)=0,"",SUMIF('Math Scores'!$F$6:$IC$6,DB$4,'Math Scores'!$F53:$IC53))</f>
        <v/>
      </c>
      <c r="DC52" s="143" t="str">
        <f>IF(COUNT('Math Scores'!$EV53:$FW53)=0,"",SUMIF('Math Scores'!$F$6:$IC$6,DC$4,'Math Scores'!$F53:$IC53))</f>
        <v/>
      </c>
      <c r="DD52" s="143" t="str">
        <f>IF(COUNT('Math Scores'!$EV53:$FW53)=0,"",SUMIF('Math Scores'!$F$6:$IC$6,DD$4,'Math Scores'!$F53:$IC53))</f>
        <v/>
      </c>
      <c r="DE52" s="143" t="str">
        <f>IF(COUNT('Math Scores'!$EV53:$FW53)=0,"",SUMIF('Math Scores'!$F$6:$IC$6,DE$4,'Math Scores'!$F53:$IC53))</f>
        <v/>
      </c>
      <c r="DF52" s="143" t="str">
        <f>IF(COUNT('Math Scores'!$EV53:$FW53)=0,"",SUMIF('Math Scores'!$F$6:$IC$6,DF$4,'Math Scores'!$F53:$IC53))</f>
        <v/>
      </c>
      <c r="DG52" s="143" t="str">
        <f>IF(COUNT('Math Scores'!$EV53:$FW53)=0,"",SUMIF('Math Scores'!$F$6:$IC$6,DG$4,'Math Scores'!$F53:$IC53))</f>
        <v/>
      </c>
    </row>
    <row r="53" spans="1:111" x14ac:dyDescent="0.2">
      <c r="A53" s="35">
        <v>46</v>
      </c>
      <c r="B53" s="8" t="str">
        <f>'Math Scores'!B54</f>
        <v/>
      </c>
      <c r="C53" s="127" t="str">
        <f>IF(COUNT('Math Scores'!F54:HI54)=0, "", (SUMIF('Math Scores'!$F$5:$HI$5,"Yes",'Math Scores'!F54:HI54)/SUMIF('Math Scores'!$F$5:$HI$5,"Yes",'Math Scores'!$F$2:$HI$2)))</f>
        <v/>
      </c>
      <c r="D53" s="36" t="str">
        <f>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v/>
      </c>
      <c r="E53" s="78" t="str">
        <f t="shared" si="12"/>
        <v/>
      </c>
      <c r="F53" s="36" t="str">
        <f t="shared" si="11"/>
        <v/>
      </c>
      <c r="G53" s="87" t="str">
        <f>IF(OR(B53="",'Cover Sheet'!$AC$6=""),"",IF(('Cover Sheet'!$AC$6="2nd"),(VLOOKUP(ROUND((D53*100),0),Goals!$E$4:$H$104,2,TRUE)/100),IF(('Cover Sheet'!$AC$6="3rd"),(VLOOKUP(ROUND((D53*100),0),Goals!$E$4:$H$104,3,TRUE)/100),VLOOKUP(ROUND((D53*100),0),Goals!$E$4:$H$104,4,TRUE)/100)))</f>
        <v/>
      </c>
      <c r="H53" s="143" t="str">
        <f>IF(COUNT('Math Scores'!$F54:$AC54)=0,"",SUMIF('Math Scores'!$F$6:$IC$6,H$4,'Math Scores'!$F54:$IC54))</f>
        <v/>
      </c>
      <c r="I53" s="143" t="str">
        <f>IF(COUNT('Math Scores'!$F54:$AC54)=0,"",SUMIF('Math Scores'!$F$6:$IC$6,I$4,'Math Scores'!$F54:$IC54))</f>
        <v/>
      </c>
      <c r="J53" s="143" t="str">
        <f>IF(COUNT('Math Scores'!$F54:$AC54)=0,"",SUMIF('Math Scores'!$F$6:$IC$6,J$4,'Math Scores'!$F54:$IC54))</f>
        <v/>
      </c>
      <c r="K53" s="143" t="str">
        <f>IF(COUNT('Math Scores'!$F54:$AC54)=0,"",SUMIF('Math Scores'!$F$6:$IC$6,K$4,'Math Scores'!$F54:$IC54))</f>
        <v/>
      </c>
      <c r="L53" s="143" t="str">
        <f>IF(COUNT('Math Scores'!$F54:$AC54)=0,"",SUMIF('Math Scores'!$F$6:$IC$6,L$4,'Math Scores'!$F54:$IC54))</f>
        <v/>
      </c>
      <c r="M53" s="143" t="str">
        <f>IF(COUNT('Math Scores'!$F54:$AC54)=0,"",SUMIF('Math Scores'!$F$6:$IC$6,M$4,'Math Scores'!$F54:$IC54))</f>
        <v/>
      </c>
      <c r="N53" s="143" t="str">
        <f>IF(COUNT('Math Scores'!$F54:$AC54)=0,"",SUMIF('Math Scores'!$F$6:$IC$6,N$4,'Math Scores'!$F54:$IC54))</f>
        <v/>
      </c>
      <c r="O53" s="143" t="str">
        <f>IF(COUNT('Math Scores'!$F54:$AC54)=0,"",SUMIF('Math Scores'!$F$6:$IC$6,O$4,'Math Scores'!$F54:$IC54))</f>
        <v/>
      </c>
      <c r="P53" s="143" t="str">
        <f>IF(COUNT('Math Scores'!$F54:$AC54)=0,"",SUMIF('Math Scores'!$F$6:$IC$6,P$4,'Math Scores'!$F54:$IC54))</f>
        <v/>
      </c>
      <c r="Q53" s="143" t="str">
        <f>IF(COUNT('Math Scores'!$F54:$AC54)=0,"",SUMIF('Math Scores'!$F$6:$IC$6,Q$4,'Math Scores'!$F54:$IC54))</f>
        <v/>
      </c>
      <c r="R53" s="143" t="str">
        <f>IF(COUNT('Math Scores'!$F54:$AC54)=0,"",SUMIF('Math Scores'!$F$6:$IC$6,R$4,'Math Scores'!$F54:$IC54))</f>
        <v/>
      </c>
      <c r="S53" s="143"/>
      <c r="T53" s="143"/>
      <c r="U53" s="143"/>
      <c r="V53" s="143"/>
      <c r="W53" s="143"/>
      <c r="X53" s="143" t="str">
        <f>IF(COUNT('Math Scores'!$AD54:$AZ54)=0,"",SUMIF('Math Scores'!$F$6:$IC$6,X$4,'Math Scores'!$F54:$IC54))</f>
        <v/>
      </c>
      <c r="Y53" s="143" t="str">
        <f>IF(COUNT('Math Scores'!$AD54:$AZ54)=0,"",SUMIF('Math Scores'!$F$6:$IC$6,Y$4,'Math Scores'!$F54:$IC54))</f>
        <v/>
      </c>
      <c r="Z53" s="143" t="str">
        <f>IF(COUNT('Math Scores'!$AD54:$AZ54)=0,"",SUMIF('Math Scores'!$F$6:$IC$6,Z$4,'Math Scores'!$F54:$IC54))</f>
        <v/>
      </c>
      <c r="AA53" s="143" t="str">
        <f>IF(COUNT('Math Scores'!$AD54:$AZ54)=0,"",SUMIF('Math Scores'!$F$6:$IC$6,AA$4,'Math Scores'!$F54:$IC54))</f>
        <v/>
      </c>
      <c r="AB53" s="143" t="str">
        <f>IF(COUNT('Math Scores'!$AD54:$AZ54)=0,"",SUMIF('Math Scores'!$F$6:$IC$6,AB$4,'Math Scores'!$F54:$IC54))</f>
        <v/>
      </c>
      <c r="AC53" s="143" t="str">
        <f>IF(COUNT('Math Scores'!$AD54:$AZ54)=0,"",SUMIF('Math Scores'!$F$6:$IC$6,AC$4,'Math Scores'!$F54:$IC54))</f>
        <v/>
      </c>
      <c r="AD53" s="143" t="str">
        <f>IF(COUNT('Math Scores'!$AD54:$AZ54)=0,"",SUMIF('Math Scores'!$F$6:$IC$6,AD$4,'Math Scores'!$F54:$IC54))</f>
        <v/>
      </c>
      <c r="AE53" s="143" t="str">
        <f>IF(COUNT('Math Scores'!$AD54:$AZ54)=0,"",SUMIF('Math Scores'!$F$6:$IC$6,AE$4,'Math Scores'!$F54:$IC54))</f>
        <v/>
      </c>
      <c r="AF53" s="143" t="str">
        <f>IF(COUNT('Math Scores'!$AD54:$AZ54)=0,"",SUMIF('Math Scores'!$F$6:$IC$6,AF$4,'Math Scores'!$F54:$IC54))</f>
        <v/>
      </c>
      <c r="AG53" s="143" t="str">
        <f>IF(COUNT('Math Scores'!$AD54:$AZ54)=0,"",SUMIF('Math Scores'!$F$6:$IC$6,AG$4,'Math Scores'!$F54:$IC54))</f>
        <v/>
      </c>
      <c r="AH53" s="143" t="str">
        <f>IF(COUNT('Math Scores'!$AD54:$AZ54)=0,"",SUMIF('Math Scores'!$F$6:$IC$6,AH$4,'Math Scores'!$F54:$IC54))</f>
        <v/>
      </c>
      <c r="AI53" s="143" t="str">
        <f>IF(COUNT('Math Scores'!$AD54:$AZ54)=0,"",SUMIF('Math Scores'!$F$6:$IC$6,AI$4,'Math Scores'!$F54:$IC54))</f>
        <v/>
      </c>
      <c r="AJ53" s="143" t="str">
        <f>IF(COUNT('Math Scores'!$BA54:$BY54)=0,"",SUMIF('Math Scores'!$F$6:$IC$6,AJ$4,'Math Scores'!$F54:$IC54))</f>
        <v/>
      </c>
      <c r="AK53" s="143" t="str">
        <f>IF(COUNT('Math Scores'!$BA54:$BY54)=0,"",SUMIF('Math Scores'!$F$6:$IC$6,AK$4,'Math Scores'!$F54:$IC54))</f>
        <v/>
      </c>
      <c r="AL53" s="143" t="str">
        <f>IF(COUNT('Math Scores'!$BA54:$BY54)=0,"",SUMIF('Math Scores'!$F$6:$IC$6,AL$4,'Math Scores'!$F54:$IC54))</f>
        <v/>
      </c>
      <c r="AM53" s="143" t="str">
        <f>IF(COUNT('Math Scores'!$BA54:$BY54)=0,"",SUMIF('Math Scores'!$F$6:$IC$6,AM$4,'Math Scores'!$F54:$IC54))</f>
        <v/>
      </c>
      <c r="AN53" s="143" t="str">
        <f>IF(COUNT('Math Scores'!$BA54:$BY54)=0,"",SUMIF('Math Scores'!$F$6:$IC$6,AN$4,'Math Scores'!$F54:$IC54))</f>
        <v/>
      </c>
      <c r="AO53" s="143" t="str">
        <f>IF(COUNT('Math Scores'!$BA54:$BY54)=0,"",SUMIF('Math Scores'!$F$6:$IC$6,AO$4,'Math Scores'!$F54:$IC54))</f>
        <v/>
      </c>
      <c r="AP53" s="143" t="str">
        <f>IF(COUNT('Math Scores'!$BA54:$BY54)=0,"",SUMIF('Math Scores'!$F$6:$IC$6,AP$4,'Math Scores'!$F54:$IC54))</f>
        <v/>
      </c>
      <c r="AQ53" s="143" t="str">
        <f>IF(COUNT('Math Scores'!$BA54:$BY54)=0,"",SUMIF('Math Scores'!$F$6:$IC$6,AQ$4,'Math Scores'!$F54:$IC54))</f>
        <v/>
      </c>
      <c r="AR53" s="143" t="str">
        <f>IF(COUNT('Math Scores'!$BA54:$BY54)=0,"",SUMIF('Math Scores'!$F$6:$IC$6,AR$4,'Math Scores'!$F54:$IC54))</f>
        <v/>
      </c>
      <c r="AS53" s="143" t="str">
        <f>IF(COUNT('Math Scores'!$BA54:$BY54)=0,"",SUMIF('Math Scores'!$F$6:$IC$6,AS$4,'Math Scores'!$F54:$IC54))</f>
        <v/>
      </c>
      <c r="AT53" s="143" t="str">
        <f>IF(COUNT('Math Scores'!$BA54:$BY54)=0,"",SUMIF('Math Scores'!$F$6:$IC$6,AT$4,'Math Scores'!$F54:$IC54))</f>
        <v/>
      </c>
      <c r="AU53" s="143" t="str">
        <f>IF(COUNT('Math Scores'!$BA54:$BY54)=0,"",SUMIF('Math Scores'!$F$6:$IC$6,AU$4,'Math Scores'!$F54:$IC54))</f>
        <v/>
      </c>
      <c r="AV53" s="143" t="str">
        <f>IF(COUNT('Math Scores'!$BA54:$BY54)=0,"",SUMIF('Math Scores'!$F$6:$IC$6,AV$4,'Math Scores'!$F54:$IC54))</f>
        <v/>
      </c>
      <c r="AW53" s="143" t="str">
        <f>IF(COUNT('Math Scores'!$BA54:$BY54)=0,"",SUMIF('Math Scores'!$F$6:$IC$6,AW$4,'Math Scores'!$F54:$IC54))</f>
        <v/>
      </c>
      <c r="AX53" s="143" t="str">
        <f>IF(COUNT('Math Scores'!$BZ54:$CW54)=0,"",SUMIF('Math Scores'!$F$6:$IC$6,AX$4,'Math Scores'!$F54:$IC54))</f>
        <v/>
      </c>
      <c r="AY53" s="143" t="str">
        <f>IF(COUNT('Math Scores'!$BZ54:$CW54)=0,"",SUMIF('Math Scores'!$F$6:$IC$6,AY$4,'Math Scores'!$F54:$IC54))</f>
        <v/>
      </c>
      <c r="AZ53" s="143" t="str">
        <f>IF(COUNT('Math Scores'!$BZ54:$CW54)=0,"",SUMIF('Math Scores'!$F$6:$IC$6,AZ$4,'Math Scores'!$F54:$IC54))</f>
        <v/>
      </c>
      <c r="BA53" s="143" t="str">
        <f>IF(COUNT('Math Scores'!$BZ54:$CW54)=0,"",SUMIF('Math Scores'!$F$6:$IC$6,BA$4,'Math Scores'!$F54:$IC54))</f>
        <v/>
      </c>
      <c r="BB53" s="143" t="str">
        <f>IF(COUNT('Math Scores'!$BZ54:$CW54)=0,"",SUMIF('Math Scores'!$F$6:$IC$6,BB$4,'Math Scores'!$F54:$IC54))</f>
        <v/>
      </c>
      <c r="BC53" s="143" t="str">
        <f>IF(COUNT('Math Scores'!$BZ54:$CW54)=0,"",SUMIF('Math Scores'!$F$6:$IC$6,BC$4,'Math Scores'!$F54:$IC54))</f>
        <v/>
      </c>
      <c r="BD53" s="143" t="str">
        <f>IF(COUNT('Math Scores'!$BZ54:$CW54)=0,"",SUMIF('Math Scores'!$F$6:$IC$6,BD$4,'Math Scores'!$F54:$IC54))</f>
        <v/>
      </c>
      <c r="BE53" s="143" t="str">
        <f>IF(COUNT('Math Scores'!$BZ54:$CW54)=0,"",SUMIF('Math Scores'!$F$6:$IC$6,BE$4,'Math Scores'!$F54:$IC54))</f>
        <v/>
      </c>
      <c r="BF53" s="143" t="str">
        <f>IF(COUNT('Math Scores'!$BZ54:$CW54)=0,"",SUMIF('Math Scores'!$F$6:$IC$6,BF$4,'Math Scores'!$F54:$IC54))</f>
        <v/>
      </c>
      <c r="BG53" s="143" t="str">
        <f>IF(COUNT('Math Scores'!$BZ54:$CW54)=0,"",SUMIF('Math Scores'!$F$6:$IC$6,BG$4,'Math Scores'!$F54:$IC54))</f>
        <v/>
      </c>
      <c r="BH53" s="143" t="str">
        <f>IF(COUNT('Math Scores'!$BZ54:$CW54)=0,"",SUMIF('Math Scores'!$F$6:$IC$6,BH$4,'Math Scores'!$F54:$IC54))</f>
        <v/>
      </c>
      <c r="BI53" s="143" t="str">
        <f>IF(COUNT('Math Scores'!$BZ54:$CW54)=0,"",SUMIF('Math Scores'!$F$6:$IC$6,BI$4,'Math Scores'!$F54:$IC54))</f>
        <v/>
      </c>
      <c r="BJ53" s="143" t="str">
        <f>IF(COUNT('Math Scores'!$BZ54:$CW54)=0,"",SUMIF('Math Scores'!$F$6:$IC$6,BJ$4,'Math Scores'!$F54:$IC54))</f>
        <v/>
      </c>
      <c r="BK53" s="143" t="str">
        <f>IF(COUNT('Math Scores'!$BZ54:$CW54)=0,"",SUMIF('Math Scores'!$F$6:$IC$6,BK$4,'Math Scores'!$F54:$IC54))</f>
        <v/>
      </c>
      <c r="BL53" s="143" t="str">
        <f>IF(COUNT('Math Scores'!$CX54:$DU54)=0,"",SUMIF('Math Scores'!$F$6:$IC$6,BL$4,'Math Scores'!$F54:$IC54))</f>
        <v/>
      </c>
      <c r="BM53" s="143" t="str">
        <f>IF(COUNT('Math Scores'!$CX54:$DU54)=0,"",SUMIF('Math Scores'!$F$6:$IC$6,BM$4,'Math Scores'!$F54:$IC54))</f>
        <v/>
      </c>
      <c r="BN53" s="143" t="str">
        <f>IF(COUNT('Math Scores'!$CX54:$DU54)=0,"",SUMIF('Math Scores'!$F$6:$IC$6,BN$4,'Math Scores'!$F54:$IC54))</f>
        <v/>
      </c>
      <c r="BO53" s="143" t="str">
        <f>IF(COUNT('Math Scores'!$CX54:$DU54)=0,"",SUMIF('Math Scores'!$F$6:$IC$6,BO$4,'Math Scores'!$F54:$IC54))</f>
        <v/>
      </c>
      <c r="BP53" s="143" t="str">
        <f>IF(COUNT('Math Scores'!$CX54:$DU54)=0,"",SUMIF('Math Scores'!$F$6:$IC$6,BP$4,'Math Scores'!$F54:$IC54))</f>
        <v/>
      </c>
      <c r="BQ53" s="143" t="str">
        <f>IF(COUNT('Math Scores'!$CX54:$DU54)=0,"",SUMIF('Math Scores'!$F$6:$IC$6,BQ$4,'Math Scores'!$F54:$IC54))</f>
        <v/>
      </c>
      <c r="BR53" s="143" t="str">
        <f>IF(COUNT('Math Scores'!$CX54:$DU54)=0,"",SUMIF('Math Scores'!$F$6:$IC$6,BR$4,'Math Scores'!$F54:$IC54))</f>
        <v/>
      </c>
      <c r="BS53" s="143" t="str">
        <f>IF(COUNT('Math Scores'!$CX54:$DU54)=0,"",SUMIF('Math Scores'!$F$6:$IC$6,BS$4,'Math Scores'!$F54:$IC54))</f>
        <v/>
      </c>
      <c r="BT53" s="143" t="str">
        <f>IF(COUNT('Math Scores'!$CX54:$DU54)=0,"",SUMIF('Math Scores'!$F$6:$IC$6,BT$4,'Math Scores'!$F54:$IC54))</f>
        <v/>
      </c>
      <c r="BU53" s="143" t="str">
        <f>IF(COUNT('Math Scores'!$CX54:$DU54)=0,"",SUMIF('Math Scores'!$F$6:$IC$6,BU$4,'Math Scores'!$F54:$IC54))</f>
        <v/>
      </c>
      <c r="BV53" s="143" t="str">
        <f>IF(COUNT('Math Scores'!$CX54:$DU54)=0,"",SUMIF('Math Scores'!$F$6:$IC$6,BV$4,'Math Scores'!$F54:$IC54))</f>
        <v/>
      </c>
      <c r="BW53" s="143" t="str">
        <f>IF(COUNT('Math Scores'!$CX54:$DU54)=0,"",SUMIF('Math Scores'!$F$6:$IC$6,BW$4,'Math Scores'!$F54:$IC54))</f>
        <v/>
      </c>
      <c r="BX53" s="143" t="str">
        <f>IF(COUNT('Math Scores'!$CX54:$DU54)=0,"",SUMIF('Math Scores'!$F$6:$IC$6,BX$4,'Math Scores'!$F54:$IC54))</f>
        <v/>
      </c>
      <c r="BY53" s="143" t="str">
        <f>IF(COUNT('Math Scores'!$CX54:$DU54)=0,"",SUMIF('Math Scores'!$F$6:$IC$6,BY$4,'Math Scores'!$F54:$IC54))</f>
        <v/>
      </c>
      <c r="BZ53" s="143" t="str">
        <f>IF(COUNT('Math Scores'!$CX54:$DU54)=0,"",SUMIF('Math Scores'!$F$6:$IC$6,BZ$4,'Math Scores'!$F54:$IC54))</f>
        <v/>
      </c>
      <c r="CA53" s="143" t="str">
        <f>IF(COUNT('Math Scores'!$CX54:$DU54)=0,"",SUMIF('Math Scores'!$F$6:$IC$6,CA$4,'Math Scores'!$F54:$IC54))</f>
        <v/>
      </c>
      <c r="CB53" s="143" t="str">
        <f>IF(COUNT('Math Scores'!$CX54:$DU54)=0,"",SUMIF('Math Scores'!$F$6:$IC$6,CB$4,'Math Scores'!$F54:$IC54))</f>
        <v/>
      </c>
      <c r="CC53" s="143" t="str">
        <f>IF(COUNT('Math Scores'!$CX54:$DU54)=0,"",SUMIF('Math Scores'!$F$6:$IC$6,CC$4,'Math Scores'!$F54:$IC54))</f>
        <v/>
      </c>
      <c r="CD53" s="143" t="str">
        <f>IF(COUNT('Math Scores'!$DV54:$EU54)=0,"",SUMIF('Math Scores'!$F$6:$IC$6,CD$4,'Math Scores'!$F54:$IC54))</f>
        <v/>
      </c>
      <c r="CE53" s="143" t="str">
        <f>IF(COUNT('Math Scores'!$DV54:$EU54)=0,"",SUMIF('Math Scores'!$F$6:$IC$6,CE$4,'Math Scores'!$F54:$IC54))</f>
        <v/>
      </c>
      <c r="CF53" s="143" t="str">
        <f>IF(COUNT('Math Scores'!$DV54:$EU54)=0,"",SUMIF('Math Scores'!$F$6:$IC$6,CF$4,'Math Scores'!$F54:$IC54))</f>
        <v/>
      </c>
      <c r="CG53" s="143" t="str">
        <f>IF(COUNT('Math Scores'!$DV54:$EU54)=0,"",SUMIF('Math Scores'!$F$6:$IC$6,CG$4,'Math Scores'!$F54:$IC54))</f>
        <v/>
      </c>
      <c r="CH53" s="143" t="str">
        <f>IF(COUNT('Math Scores'!$DV54:$EU54)=0,"",SUMIF('Math Scores'!$F$6:$IC$6,CH$4,'Math Scores'!$F54:$IC54))</f>
        <v/>
      </c>
      <c r="CI53" s="143" t="str">
        <f>IF(COUNT('Math Scores'!$DV54:$EU54)=0,"",SUMIF('Math Scores'!$F$6:$IC$6,CI$4,'Math Scores'!$F54:$IC54))</f>
        <v/>
      </c>
      <c r="CJ53" s="143" t="str">
        <f>IF(COUNT('Math Scores'!$DV54:$EU54)=0,"",SUMIF('Math Scores'!$F$6:$IC$6,CJ$4,'Math Scores'!$F54:$IC54))</f>
        <v/>
      </c>
      <c r="CK53" s="143" t="str">
        <f>IF(COUNT('Math Scores'!$DV54:$EU54)=0,"",SUMIF('Math Scores'!$F$6:$IC$6,CK$4,'Math Scores'!$F54:$IC54))</f>
        <v/>
      </c>
      <c r="CL53" s="143" t="str">
        <f>IF(COUNT('Math Scores'!$DV54:$EU54)=0,"",SUMIF('Math Scores'!$F$6:$IC$6,CL$4,'Math Scores'!$F54:$IC54))</f>
        <v/>
      </c>
      <c r="CM53" s="143" t="str">
        <f>IF(COUNT('Math Scores'!$DV54:$EU54)=0,"",SUMIF('Math Scores'!$F$6:$IC$6,CM$4,'Math Scores'!$F54:$IC54))</f>
        <v/>
      </c>
      <c r="CN53" s="143" t="str">
        <f>IF(COUNT('Math Scores'!$DV54:$EU54)=0,"",SUMIF('Math Scores'!$F$6:$IC$6,CN$4,'Math Scores'!$F54:$IC54))</f>
        <v/>
      </c>
      <c r="CO53" s="143" t="str">
        <f>IF(COUNT('Math Scores'!$DV54:$EU54)=0,"",SUMIF('Math Scores'!$F$6:$IC$6,CO$4,'Math Scores'!$F54:$IC54))</f>
        <v/>
      </c>
      <c r="CP53" s="143" t="str">
        <f>IF(COUNT('Math Scores'!$DV54:$EU54)=0,"",SUMIF('Math Scores'!$F$6:$IC$6,CP$4,'Math Scores'!$F54:$IC54))</f>
        <v/>
      </c>
      <c r="CQ53" s="143" t="str">
        <f>IF(COUNT('Math Scores'!$DV54:$EU54)=0,"",SUMIF('Math Scores'!$F$6:$IC$6,CQ$4,'Math Scores'!$F54:$IC54))</f>
        <v/>
      </c>
      <c r="CR53" s="143" t="str">
        <f>IF(COUNT('Math Scores'!$DV54:$EU54)=0,"",SUMIF('Math Scores'!$F$6:$IC$6,CR$4,'Math Scores'!$F54:$IC54))</f>
        <v/>
      </c>
      <c r="CS53" s="143" t="str">
        <f>IF(COUNT('Math Scores'!$DV54:$EU54)=0,"",SUMIF('Math Scores'!$F$6:$IC$6,CS$4,'Math Scores'!$F54:$IC54))</f>
        <v/>
      </c>
      <c r="CT53" s="143" t="str">
        <f>IF(COUNT('Math Scores'!$EV54:$FW54)=0,"",SUMIF('Math Scores'!$F$6:$IC$6,CT$4,'Math Scores'!$F54:$IC54))</f>
        <v/>
      </c>
      <c r="CU53" s="143" t="str">
        <f>IF(COUNT('Math Scores'!$EV54:$FW54)=0,"",SUMIF('Math Scores'!$F$6:$IC$6,CU$4,'Math Scores'!$F54:$IC54))</f>
        <v/>
      </c>
      <c r="CV53" s="143" t="str">
        <f>IF(COUNT('Math Scores'!$EV54:$FW54)=0,"",SUMIF('Math Scores'!$F$6:$IC$6,CV$4,'Math Scores'!$F54:$IC54))</f>
        <v/>
      </c>
      <c r="CW53" s="143" t="str">
        <f>IF(COUNT('Math Scores'!$EV54:$FW54)=0,"",SUMIF('Math Scores'!$F$6:$IC$6,CW$4,'Math Scores'!$F54:$IC54))</f>
        <v/>
      </c>
      <c r="CX53" s="143" t="str">
        <f>IF(COUNT('Math Scores'!$EV54:$FW54)=0,"",SUMIF('Math Scores'!$F$6:$IC$6,CX$4,'Math Scores'!$F54:$IC54))</f>
        <v/>
      </c>
      <c r="CY53" s="143" t="str">
        <f>IF(COUNT('Math Scores'!$EV54:$FW54)=0,"",SUMIF('Math Scores'!$F$6:$IC$6,CY$4,'Math Scores'!$F54:$IC54))</f>
        <v/>
      </c>
      <c r="CZ53" s="143" t="str">
        <f>IF(COUNT('Math Scores'!$EV54:$FW54)=0,"",SUMIF('Math Scores'!$F$6:$IC$6,CZ$4,'Math Scores'!$F54:$IC54))</f>
        <v/>
      </c>
      <c r="DA53" s="143" t="str">
        <f>IF(COUNT('Math Scores'!$EV54:$FW54)=0,"",SUMIF('Math Scores'!$F$6:$IC$6,DA$4,'Math Scores'!$F54:$IC54))</f>
        <v/>
      </c>
      <c r="DB53" s="143" t="str">
        <f>IF(COUNT('Math Scores'!$EV54:$FW54)=0,"",SUMIF('Math Scores'!$F$6:$IC$6,DB$4,'Math Scores'!$F54:$IC54))</f>
        <v/>
      </c>
      <c r="DC53" s="143" t="str">
        <f>IF(COUNT('Math Scores'!$EV54:$FW54)=0,"",SUMIF('Math Scores'!$F$6:$IC$6,DC$4,'Math Scores'!$F54:$IC54))</f>
        <v/>
      </c>
      <c r="DD53" s="143" t="str">
        <f>IF(COUNT('Math Scores'!$EV54:$FW54)=0,"",SUMIF('Math Scores'!$F$6:$IC$6,DD$4,'Math Scores'!$F54:$IC54))</f>
        <v/>
      </c>
      <c r="DE53" s="143" t="str">
        <f>IF(COUNT('Math Scores'!$EV54:$FW54)=0,"",SUMIF('Math Scores'!$F$6:$IC$6,DE$4,'Math Scores'!$F54:$IC54))</f>
        <v/>
      </c>
      <c r="DF53" s="143" t="str">
        <f>IF(COUNT('Math Scores'!$EV54:$FW54)=0,"",SUMIF('Math Scores'!$F$6:$IC$6,DF$4,'Math Scores'!$F54:$IC54))</f>
        <v/>
      </c>
      <c r="DG53" s="143" t="str">
        <f>IF(COUNT('Math Scores'!$EV54:$FW54)=0,"",SUMIF('Math Scores'!$F$6:$IC$6,DG$4,'Math Scores'!$F54:$IC54))</f>
        <v/>
      </c>
    </row>
    <row r="54" spans="1:111" x14ac:dyDescent="0.2">
      <c r="A54" s="35">
        <v>47</v>
      </c>
      <c r="B54" s="8" t="str">
        <f>'Math Scores'!B55</f>
        <v/>
      </c>
      <c r="C54" s="127" t="str">
        <f>IF(COUNT('Math Scores'!F55:HI55)=0, "", (SUMIF('Math Scores'!$F$5:$HI$5,"Yes",'Math Scores'!F55:HI55)/SUMIF('Math Scores'!$F$5:$HI$5,"Yes",'Math Scores'!$F$2:$HI$2)))</f>
        <v/>
      </c>
      <c r="D54" s="36" t="str">
        <f>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v/>
      </c>
      <c r="E54" s="78" t="str">
        <f t="shared" si="12"/>
        <v/>
      </c>
      <c r="F54" s="36" t="str">
        <f t="shared" si="11"/>
        <v/>
      </c>
      <c r="G54" s="87" t="str">
        <f>IF(OR(B54="",'Cover Sheet'!$AC$6=""),"",IF(('Cover Sheet'!$AC$6="2nd"),(VLOOKUP(ROUND((D54*100),0),Goals!$E$4:$H$104,2,TRUE)/100),IF(('Cover Sheet'!$AC$6="3rd"),(VLOOKUP(ROUND((D54*100),0),Goals!$E$4:$H$104,3,TRUE)/100),VLOOKUP(ROUND((D54*100),0),Goals!$E$4:$H$104,4,TRUE)/100)))</f>
        <v/>
      </c>
      <c r="H54" s="143" t="str">
        <f>IF(COUNT('Math Scores'!$F55:$AC55)=0,"",SUMIF('Math Scores'!$F$6:$IC$6,H$4,'Math Scores'!$F55:$IC55))</f>
        <v/>
      </c>
      <c r="I54" s="143" t="str">
        <f>IF(COUNT('Math Scores'!$F55:$AC55)=0,"",SUMIF('Math Scores'!$F$6:$IC$6,I$4,'Math Scores'!$F55:$IC55))</f>
        <v/>
      </c>
      <c r="J54" s="143" t="str">
        <f>IF(COUNT('Math Scores'!$F55:$AC55)=0,"",SUMIF('Math Scores'!$F$6:$IC$6,J$4,'Math Scores'!$F55:$IC55))</f>
        <v/>
      </c>
      <c r="K54" s="143" t="str">
        <f>IF(COUNT('Math Scores'!$F55:$AC55)=0,"",SUMIF('Math Scores'!$F$6:$IC$6,K$4,'Math Scores'!$F55:$IC55))</f>
        <v/>
      </c>
      <c r="L54" s="143" t="str">
        <f>IF(COUNT('Math Scores'!$F55:$AC55)=0,"",SUMIF('Math Scores'!$F$6:$IC$6,L$4,'Math Scores'!$F55:$IC55))</f>
        <v/>
      </c>
      <c r="M54" s="143" t="str">
        <f>IF(COUNT('Math Scores'!$F55:$AC55)=0,"",SUMIF('Math Scores'!$F$6:$IC$6,M$4,'Math Scores'!$F55:$IC55))</f>
        <v/>
      </c>
      <c r="N54" s="143" t="str">
        <f>IF(COUNT('Math Scores'!$F55:$AC55)=0,"",SUMIF('Math Scores'!$F$6:$IC$6,N$4,'Math Scores'!$F55:$IC55))</f>
        <v/>
      </c>
      <c r="O54" s="143" t="str">
        <f>IF(COUNT('Math Scores'!$F55:$AC55)=0,"",SUMIF('Math Scores'!$F$6:$IC$6,O$4,'Math Scores'!$F55:$IC55))</f>
        <v/>
      </c>
      <c r="P54" s="143" t="str">
        <f>IF(COUNT('Math Scores'!$F55:$AC55)=0,"",SUMIF('Math Scores'!$F$6:$IC$6,P$4,'Math Scores'!$F55:$IC55))</f>
        <v/>
      </c>
      <c r="Q54" s="143" t="str">
        <f>IF(COUNT('Math Scores'!$F55:$AC55)=0,"",SUMIF('Math Scores'!$F$6:$IC$6,Q$4,'Math Scores'!$F55:$IC55))</f>
        <v/>
      </c>
      <c r="R54" s="143" t="str">
        <f>IF(COUNT('Math Scores'!$F55:$AC55)=0,"",SUMIF('Math Scores'!$F$6:$IC$6,R$4,'Math Scores'!$F55:$IC55))</f>
        <v/>
      </c>
      <c r="S54" s="143"/>
      <c r="T54" s="143"/>
      <c r="U54" s="143"/>
      <c r="V54" s="143"/>
      <c r="W54" s="143"/>
      <c r="X54" s="143" t="str">
        <f>IF(COUNT('Math Scores'!$AD55:$AZ55)=0,"",SUMIF('Math Scores'!$F$6:$IC$6,X$4,'Math Scores'!$F55:$IC55))</f>
        <v/>
      </c>
      <c r="Y54" s="143" t="str">
        <f>IF(COUNT('Math Scores'!$AD55:$AZ55)=0,"",SUMIF('Math Scores'!$F$6:$IC$6,Y$4,'Math Scores'!$F55:$IC55))</f>
        <v/>
      </c>
      <c r="Z54" s="143" t="str">
        <f>IF(COUNT('Math Scores'!$AD55:$AZ55)=0,"",SUMIF('Math Scores'!$F$6:$IC$6,Z$4,'Math Scores'!$F55:$IC55))</f>
        <v/>
      </c>
      <c r="AA54" s="143" t="str">
        <f>IF(COUNT('Math Scores'!$AD55:$AZ55)=0,"",SUMIF('Math Scores'!$F$6:$IC$6,AA$4,'Math Scores'!$F55:$IC55))</f>
        <v/>
      </c>
      <c r="AB54" s="143" t="str">
        <f>IF(COUNT('Math Scores'!$AD55:$AZ55)=0,"",SUMIF('Math Scores'!$F$6:$IC$6,AB$4,'Math Scores'!$F55:$IC55))</f>
        <v/>
      </c>
      <c r="AC54" s="143" t="str">
        <f>IF(COUNT('Math Scores'!$AD55:$AZ55)=0,"",SUMIF('Math Scores'!$F$6:$IC$6,AC$4,'Math Scores'!$F55:$IC55))</f>
        <v/>
      </c>
      <c r="AD54" s="143" t="str">
        <f>IF(COUNT('Math Scores'!$AD55:$AZ55)=0,"",SUMIF('Math Scores'!$F$6:$IC$6,AD$4,'Math Scores'!$F55:$IC55))</f>
        <v/>
      </c>
      <c r="AE54" s="143" t="str">
        <f>IF(COUNT('Math Scores'!$AD55:$AZ55)=0,"",SUMIF('Math Scores'!$F$6:$IC$6,AE$4,'Math Scores'!$F55:$IC55))</f>
        <v/>
      </c>
      <c r="AF54" s="143" t="str">
        <f>IF(COUNT('Math Scores'!$AD55:$AZ55)=0,"",SUMIF('Math Scores'!$F$6:$IC$6,AF$4,'Math Scores'!$F55:$IC55))</f>
        <v/>
      </c>
      <c r="AG54" s="143" t="str">
        <f>IF(COUNT('Math Scores'!$AD55:$AZ55)=0,"",SUMIF('Math Scores'!$F$6:$IC$6,AG$4,'Math Scores'!$F55:$IC55))</f>
        <v/>
      </c>
      <c r="AH54" s="143" t="str">
        <f>IF(COUNT('Math Scores'!$AD55:$AZ55)=0,"",SUMIF('Math Scores'!$F$6:$IC$6,AH$4,'Math Scores'!$F55:$IC55))</f>
        <v/>
      </c>
      <c r="AI54" s="143" t="str">
        <f>IF(COUNT('Math Scores'!$AD55:$AZ55)=0,"",SUMIF('Math Scores'!$F$6:$IC$6,AI$4,'Math Scores'!$F55:$IC55))</f>
        <v/>
      </c>
      <c r="AJ54" s="143" t="str">
        <f>IF(COUNT('Math Scores'!$BA55:$BY55)=0,"",SUMIF('Math Scores'!$F$6:$IC$6,AJ$4,'Math Scores'!$F55:$IC55))</f>
        <v/>
      </c>
      <c r="AK54" s="143" t="str">
        <f>IF(COUNT('Math Scores'!$BA55:$BY55)=0,"",SUMIF('Math Scores'!$F$6:$IC$6,AK$4,'Math Scores'!$F55:$IC55))</f>
        <v/>
      </c>
      <c r="AL54" s="143" t="str">
        <f>IF(COUNT('Math Scores'!$BA55:$BY55)=0,"",SUMIF('Math Scores'!$F$6:$IC$6,AL$4,'Math Scores'!$F55:$IC55))</f>
        <v/>
      </c>
      <c r="AM54" s="143" t="str">
        <f>IF(COUNT('Math Scores'!$BA55:$BY55)=0,"",SUMIF('Math Scores'!$F$6:$IC$6,AM$4,'Math Scores'!$F55:$IC55))</f>
        <v/>
      </c>
      <c r="AN54" s="143" t="str">
        <f>IF(COUNT('Math Scores'!$BA55:$BY55)=0,"",SUMIF('Math Scores'!$F$6:$IC$6,AN$4,'Math Scores'!$F55:$IC55))</f>
        <v/>
      </c>
      <c r="AO54" s="143" t="str">
        <f>IF(COUNT('Math Scores'!$BA55:$BY55)=0,"",SUMIF('Math Scores'!$F$6:$IC$6,AO$4,'Math Scores'!$F55:$IC55))</f>
        <v/>
      </c>
      <c r="AP54" s="143" t="str">
        <f>IF(COUNT('Math Scores'!$BA55:$BY55)=0,"",SUMIF('Math Scores'!$F$6:$IC$6,AP$4,'Math Scores'!$F55:$IC55))</f>
        <v/>
      </c>
      <c r="AQ54" s="143" t="str">
        <f>IF(COUNT('Math Scores'!$BA55:$BY55)=0,"",SUMIF('Math Scores'!$F$6:$IC$6,AQ$4,'Math Scores'!$F55:$IC55))</f>
        <v/>
      </c>
      <c r="AR54" s="143" t="str">
        <f>IF(COUNT('Math Scores'!$BA55:$BY55)=0,"",SUMIF('Math Scores'!$F$6:$IC$6,AR$4,'Math Scores'!$F55:$IC55))</f>
        <v/>
      </c>
      <c r="AS54" s="143" t="str">
        <f>IF(COUNT('Math Scores'!$BA55:$BY55)=0,"",SUMIF('Math Scores'!$F$6:$IC$6,AS$4,'Math Scores'!$F55:$IC55))</f>
        <v/>
      </c>
      <c r="AT54" s="143" t="str">
        <f>IF(COUNT('Math Scores'!$BA55:$BY55)=0,"",SUMIF('Math Scores'!$F$6:$IC$6,AT$4,'Math Scores'!$F55:$IC55))</f>
        <v/>
      </c>
      <c r="AU54" s="143" t="str">
        <f>IF(COUNT('Math Scores'!$BA55:$BY55)=0,"",SUMIF('Math Scores'!$F$6:$IC$6,AU$4,'Math Scores'!$F55:$IC55))</f>
        <v/>
      </c>
      <c r="AV54" s="143" t="str">
        <f>IF(COUNT('Math Scores'!$BA55:$BY55)=0,"",SUMIF('Math Scores'!$F$6:$IC$6,AV$4,'Math Scores'!$F55:$IC55))</f>
        <v/>
      </c>
      <c r="AW54" s="143" t="str">
        <f>IF(COUNT('Math Scores'!$BA55:$BY55)=0,"",SUMIF('Math Scores'!$F$6:$IC$6,AW$4,'Math Scores'!$F55:$IC55))</f>
        <v/>
      </c>
      <c r="AX54" s="143" t="str">
        <f>IF(COUNT('Math Scores'!$BZ55:$CW55)=0,"",SUMIF('Math Scores'!$F$6:$IC$6,AX$4,'Math Scores'!$F55:$IC55))</f>
        <v/>
      </c>
      <c r="AY54" s="143" t="str">
        <f>IF(COUNT('Math Scores'!$BZ55:$CW55)=0,"",SUMIF('Math Scores'!$F$6:$IC$6,AY$4,'Math Scores'!$F55:$IC55))</f>
        <v/>
      </c>
      <c r="AZ54" s="143" t="str">
        <f>IF(COUNT('Math Scores'!$BZ55:$CW55)=0,"",SUMIF('Math Scores'!$F$6:$IC$6,AZ$4,'Math Scores'!$F55:$IC55))</f>
        <v/>
      </c>
      <c r="BA54" s="143" t="str">
        <f>IF(COUNT('Math Scores'!$BZ55:$CW55)=0,"",SUMIF('Math Scores'!$F$6:$IC$6,BA$4,'Math Scores'!$F55:$IC55))</f>
        <v/>
      </c>
      <c r="BB54" s="143" t="str">
        <f>IF(COUNT('Math Scores'!$BZ55:$CW55)=0,"",SUMIF('Math Scores'!$F$6:$IC$6,BB$4,'Math Scores'!$F55:$IC55))</f>
        <v/>
      </c>
      <c r="BC54" s="143" t="str">
        <f>IF(COUNT('Math Scores'!$BZ55:$CW55)=0,"",SUMIF('Math Scores'!$F$6:$IC$6,BC$4,'Math Scores'!$F55:$IC55))</f>
        <v/>
      </c>
      <c r="BD54" s="143" t="str">
        <f>IF(COUNT('Math Scores'!$BZ55:$CW55)=0,"",SUMIF('Math Scores'!$F$6:$IC$6,BD$4,'Math Scores'!$F55:$IC55))</f>
        <v/>
      </c>
      <c r="BE54" s="143" t="str">
        <f>IF(COUNT('Math Scores'!$BZ55:$CW55)=0,"",SUMIF('Math Scores'!$F$6:$IC$6,BE$4,'Math Scores'!$F55:$IC55))</f>
        <v/>
      </c>
      <c r="BF54" s="143" t="str">
        <f>IF(COUNT('Math Scores'!$BZ55:$CW55)=0,"",SUMIF('Math Scores'!$F$6:$IC$6,BF$4,'Math Scores'!$F55:$IC55))</f>
        <v/>
      </c>
      <c r="BG54" s="143" t="str">
        <f>IF(COUNT('Math Scores'!$BZ55:$CW55)=0,"",SUMIF('Math Scores'!$F$6:$IC$6,BG$4,'Math Scores'!$F55:$IC55))</f>
        <v/>
      </c>
      <c r="BH54" s="143" t="str">
        <f>IF(COUNT('Math Scores'!$BZ55:$CW55)=0,"",SUMIF('Math Scores'!$F$6:$IC$6,BH$4,'Math Scores'!$F55:$IC55))</f>
        <v/>
      </c>
      <c r="BI54" s="143" t="str">
        <f>IF(COUNT('Math Scores'!$BZ55:$CW55)=0,"",SUMIF('Math Scores'!$F$6:$IC$6,BI$4,'Math Scores'!$F55:$IC55))</f>
        <v/>
      </c>
      <c r="BJ54" s="143" t="str">
        <f>IF(COUNT('Math Scores'!$BZ55:$CW55)=0,"",SUMIF('Math Scores'!$F$6:$IC$6,BJ$4,'Math Scores'!$F55:$IC55))</f>
        <v/>
      </c>
      <c r="BK54" s="143" t="str">
        <f>IF(COUNT('Math Scores'!$BZ55:$CW55)=0,"",SUMIF('Math Scores'!$F$6:$IC$6,BK$4,'Math Scores'!$F55:$IC55))</f>
        <v/>
      </c>
      <c r="BL54" s="143" t="str">
        <f>IF(COUNT('Math Scores'!$CX55:$DU55)=0,"",SUMIF('Math Scores'!$F$6:$IC$6,BL$4,'Math Scores'!$F55:$IC55))</f>
        <v/>
      </c>
      <c r="BM54" s="143" t="str">
        <f>IF(COUNT('Math Scores'!$CX55:$DU55)=0,"",SUMIF('Math Scores'!$F$6:$IC$6,BM$4,'Math Scores'!$F55:$IC55))</f>
        <v/>
      </c>
      <c r="BN54" s="143" t="str">
        <f>IF(COUNT('Math Scores'!$CX55:$DU55)=0,"",SUMIF('Math Scores'!$F$6:$IC$6,BN$4,'Math Scores'!$F55:$IC55))</f>
        <v/>
      </c>
      <c r="BO54" s="143" t="str">
        <f>IF(COUNT('Math Scores'!$CX55:$DU55)=0,"",SUMIF('Math Scores'!$F$6:$IC$6,BO$4,'Math Scores'!$F55:$IC55))</f>
        <v/>
      </c>
      <c r="BP54" s="143" t="str">
        <f>IF(COUNT('Math Scores'!$CX55:$DU55)=0,"",SUMIF('Math Scores'!$F$6:$IC$6,BP$4,'Math Scores'!$F55:$IC55))</f>
        <v/>
      </c>
      <c r="BQ54" s="143" t="str">
        <f>IF(COUNT('Math Scores'!$CX55:$DU55)=0,"",SUMIF('Math Scores'!$F$6:$IC$6,BQ$4,'Math Scores'!$F55:$IC55))</f>
        <v/>
      </c>
      <c r="BR54" s="143" t="str">
        <f>IF(COUNT('Math Scores'!$CX55:$DU55)=0,"",SUMIF('Math Scores'!$F$6:$IC$6,BR$4,'Math Scores'!$F55:$IC55))</f>
        <v/>
      </c>
      <c r="BS54" s="143" t="str">
        <f>IF(COUNT('Math Scores'!$CX55:$DU55)=0,"",SUMIF('Math Scores'!$F$6:$IC$6,BS$4,'Math Scores'!$F55:$IC55))</f>
        <v/>
      </c>
      <c r="BT54" s="143" t="str">
        <f>IF(COUNT('Math Scores'!$CX55:$DU55)=0,"",SUMIF('Math Scores'!$F$6:$IC$6,BT$4,'Math Scores'!$F55:$IC55))</f>
        <v/>
      </c>
      <c r="BU54" s="143" t="str">
        <f>IF(COUNT('Math Scores'!$CX55:$DU55)=0,"",SUMIF('Math Scores'!$F$6:$IC$6,BU$4,'Math Scores'!$F55:$IC55))</f>
        <v/>
      </c>
      <c r="BV54" s="143" t="str">
        <f>IF(COUNT('Math Scores'!$CX55:$DU55)=0,"",SUMIF('Math Scores'!$F$6:$IC$6,BV$4,'Math Scores'!$F55:$IC55))</f>
        <v/>
      </c>
      <c r="BW54" s="143" t="str">
        <f>IF(COUNT('Math Scores'!$CX55:$DU55)=0,"",SUMIF('Math Scores'!$F$6:$IC$6,BW$4,'Math Scores'!$F55:$IC55))</f>
        <v/>
      </c>
      <c r="BX54" s="143" t="str">
        <f>IF(COUNT('Math Scores'!$CX55:$DU55)=0,"",SUMIF('Math Scores'!$F$6:$IC$6,BX$4,'Math Scores'!$F55:$IC55))</f>
        <v/>
      </c>
      <c r="BY54" s="143" t="str">
        <f>IF(COUNT('Math Scores'!$CX55:$DU55)=0,"",SUMIF('Math Scores'!$F$6:$IC$6,BY$4,'Math Scores'!$F55:$IC55))</f>
        <v/>
      </c>
      <c r="BZ54" s="143" t="str">
        <f>IF(COUNT('Math Scores'!$CX55:$DU55)=0,"",SUMIF('Math Scores'!$F$6:$IC$6,BZ$4,'Math Scores'!$F55:$IC55))</f>
        <v/>
      </c>
      <c r="CA54" s="143" t="str">
        <f>IF(COUNT('Math Scores'!$CX55:$DU55)=0,"",SUMIF('Math Scores'!$F$6:$IC$6,CA$4,'Math Scores'!$F55:$IC55))</f>
        <v/>
      </c>
      <c r="CB54" s="143" t="str">
        <f>IF(COUNT('Math Scores'!$CX55:$DU55)=0,"",SUMIF('Math Scores'!$F$6:$IC$6,CB$4,'Math Scores'!$F55:$IC55))</f>
        <v/>
      </c>
      <c r="CC54" s="143" t="str">
        <f>IF(COUNT('Math Scores'!$CX55:$DU55)=0,"",SUMIF('Math Scores'!$F$6:$IC$6,CC$4,'Math Scores'!$F55:$IC55))</f>
        <v/>
      </c>
      <c r="CD54" s="143" t="str">
        <f>IF(COUNT('Math Scores'!$DV55:$EU55)=0,"",SUMIF('Math Scores'!$F$6:$IC$6,CD$4,'Math Scores'!$F55:$IC55))</f>
        <v/>
      </c>
      <c r="CE54" s="143" t="str">
        <f>IF(COUNT('Math Scores'!$DV55:$EU55)=0,"",SUMIF('Math Scores'!$F$6:$IC$6,CE$4,'Math Scores'!$F55:$IC55))</f>
        <v/>
      </c>
      <c r="CF54" s="143" t="str">
        <f>IF(COUNT('Math Scores'!$DV55:$EU55)=0,"",SUMIF('Math Scores'!$F$6:$IC$6,CF$4,'Math Scores'!$F55:$IC55))</f>
        <v/>
      </c>
      <c r="CG54" s="143" t="str">
        <f>IF(COUNT('Math Scores'!$DV55:$EU55)=0,"",SUMIF('Math Scores'!$F$6:$IC$6,CG$4,'Math Scores'!$F55:$IC55))</f>
        <v/>
      </c>
      <c r="CH54" s="143" t="str">
        <f>IF(COUNT('Math Scores'!$DV55:$EU55)=0,"",SUMIF('Math Scores'!$F$6:$IC$6,CH$4,'Math Scores'!$F55:$IC55))</f>
        <v/>
      </c>
      <c r="CI54" s="143" t="str">
        <f>IF(COUNT('Math Scores'!$DV55:$EU55)=0,"",SUMIF('Math Scores'!$F$6:$IC$6,CI$4,'Math Scores'!$F55:$IC55))</f>
        <v/>
      </c>
      <c r="CJ54" s="143" t="str">
        <f>IF(COUNT('Math Scores'!$DV55:$EU55)=0,"",SUMIF('Math Scores'!$F$6:$IC$6,CJ$4,'Math Scores'!$F55:$IC55))</f>
        <v/>
      </c>
      <c r="CK54" s="143" t="str">
        <f>IF(COUNT('Math Scores'!$DV55:$EU55)=0,"",SUMIF('Math Scores'!$F$6:$IC$6,CK$4,'Math Scores'!$F55:$IC55))</f>
        <v/>
      </c>
      <c r="CL54" s="143" t="str">
        <f>IF(COUNT('Math Scores'!$DV55:$EU55)=0,"",SUMIF('Math Scores'!$F$6:$IC$6,CL$4,'Math Scores'!$F55:$IC55))</f>
        <v/>
      </c>
      <c r="CM54" s="143" t="str">
        <f>IF(COUNT('Math Scores'!$DV55:$EU55)=0,"",SUMIF('Math Scores'!$F$6:$IC$6,CM$4,'Math Scores'!$F55:$IC55))</f>
        <v/>
      </c>
      <c r="CN54" s="143" t="str">
        <f>IF(COUNT('Math Scores'!$DV55:$EU55)=0,"",SUMIF('Math Scores'!$F$6:$IC$6,CN$4,'Math Scores'!$F55:$IC55))</f>
        <v/>
      </c>
      <c r="CO54" s="143" t="str">
        <f>IF(COUNT('Math Scores'!$DV55:$EU55)=0,"",SUMIF('Math Scores'!$F$6:$IC$6,CO$4,'Math Scores'!$F55:$IC55))</f>
        <v/>
      </c>
      <c r="CP54" s="143" t="str">
        <f>IF(COUNT('Math Scores'!$DV55:$EU55)=0,"",SUMIF('Math Scores'!$F$6:$IC$6,CP$4,'Math Scores'!$F55:$IC55))</f>
        <v/>
      </c>
      <c r="CQ54" s="143" t="str">
        <f>IF(COUNT('Math Scores'!$DV55:$EU55)=0,"",SUMIF('Math Scores'!$F$6:$IC$6,CQ$4,'Math Scores'!$F55:$IC55))</f>
        <v/>
      </c>
      <c r="CR54" s="143" t="str">
        <f>IF(COUNT('Math Scores'!$DV55:$EU55)=0,"",SUMIF('Math Scores'!$F$6:$IC$6,CR$4,'Math Scores'!$F55:$IC55))</f>
        <v/>
      </c>
      <c r="CS54" s="143" t="str">
        <f>IF(COUNT('Math Scores'!$DV55:$EU55)=0,"",SUMIF('Math Scores'!$F$6:$IC$6,CS$4,'Math Scores'!$F55:$IC55))</f>
        <v/>
      </c>
      <c r="CT54" s="143" t="str">
        <f>IF(COUNT('Math Scores'!$EV55:$FW55)=0,"",SUMIF('Math Scores'!$F$6:$IC$6,CT$4,'Math Scores'!$F55:$IC55))</f>
        <v/>
      </c>
      <c r="CU54" s="143" t="str">
        <f>IF(COUNT('Math Scores'!$EV55:$FW55)=0,"",SUMIF('Math Scores'!$F$6:$IC$6,CU$4,'Math Scores'!$F55:$IC55))</f>
        <v/>
      </c>
      <c r="CV54" s="143" t="str">
        <f>IF(COUNT('Math Scores'!$EV55:$FW55)=0,"",SUMIF('Math Scores'!$F$6:$IC$6,CV$4,'Math Scores'!$F55:$IC55))</f>
        <v/>
      </c>
      <c r="CW54" s="143" t="str">
        <f>IF(COUNT('Math Scores'!$EV55:$FW55)=0,"",SUMIF('Math Scores'!$F$6:$IC$6,CW$4,'Math Scores'!$F55:$IC55))</f>
        <v/>
      </c>
      <c r="CX54" s="143" t="str">
        <f>IF(COUNT('Math Scores'!$EV55:$FW55)=0,"",SUMIF('Math Scores'!$F$6:$IC$6,CX$4,'Math Scores'!$F55:$IC55))</f>
        <v/>
      </c>
      <c r="CY54" s="143" t="str">
        <f>IF(COUNT('Math Scores'!$EV55:$FW55)=0,"",SUMIF('Math Scores'!$F$6:$IC$6,CY$4,'Math Scores'!$F55:$IC55))</f>
        <v/>
      </c>
      <c r="CZ54" s="143" t="str">
        <f>IF(COUNT('Math Scores'!$EV55:$FW55)=0,"",SUMIF('Math Scores'!$F$6:$IC$6,CZ$4,'Math Scores'!$F55:$IC55))</f>
        <v/>
      </c>
      <c r="DA54" s="143" t="str">
        <f>IF(COUNT('Math Scores'!$EV55:$FW55)=0,"",SUMIF('Math Scores'!$F$6:$IC$6,DA$4,'Math Scores'!$F55:$IC55))</f>
        <v/>
      </c>
      <c r="DB54" s="143" t="str">
        <f>IF(COUNT('Math Scores'!$EV55:$FW55)=0,"",SUMIF('Math Scores'!$F$6:$IC$6,DB$4,'Math Scores'!$F55:$IC55))</f>
        <v/>
      </c>
      <c r="DC54" s="143" t="str">
        <f>IF(COUNT('Math Scores'!$EV55:$FW55)=0,"",SUMIF('Math Scores'!$F$6:$IC$6,DC$4,'Math Scores'!$F55:$IC55))</f>
        <v/>
      </c>
      <c r="DD54" s="143" t="str">
        <f>IF(COUNT('Math Scores'!$EV55:$FW55)=0,"",SUMIF('Math Scores'!$F$6:$IC$6,DD$4,'Math Scores'!$F55:$IC55))</f>
        <v/>
      </c>
      <c r="DE54" s="143" t="str">
        <f>IF(COUNT('Math Scores'!$EV55:$FW55)=0,"",SUMIF('Math Scores'!$F$6:$IC$6,DE$4,'Math Scores'!$F55:$IC55))</f>
        <v/>
      </c>
      <c r="DF54" s="143" t="str">
        <f>IF(COUNT('Math Scores'!$EV55:$FW55)=0,"",SUMIF('Math Scores'!$F$6:$IC$6,DF$4,'Math Scores'!$F55:$IC55))</f>
        <v/>
      </c>
      <c r="DG54" s="143" t="str">
        <f>IF(COUNT('Math Scores'!$EV55:$FW55)=0,"",SUMIF('Math Scores'!$F$6:$IC$6,DG$4,'Math Scores'!$F55:$IC55))</f>
        <v/>
      </c>
    </row>
    <row r="55" spans="1:111" x14ac:dyDescent="0.2">
      <c r="A55" s="35">
        <v>48</v>
      </c>
      <c r="B55" s="8" t="str">
        <f>'Math Scores'!B56</f>
        <v/>
      </c>
      <c r="C55" s="127" t="str">
        <f>IF(COUNT('Math Scores'!F56:HI56)=0, "", (SUMIF('Math Scores'!$F$5:$HI$5,"Yes",'Math Scores'!F56:HI56)/SUMIF('Math Scores'!$F$5:$HI$5,"Yes",'Math Scores'!$F$2:$HI$2)))</f>
        <v/>
      </c>
      <c r="D55" s="36" t="str">
        <f>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v/>
      </c>
      <c r="E55" s="78" t="str">
        <f t="shared" si="12"/>
        <v/>
      </c>
      <c r="F55" s="36" t="str">
        <f t="shared" si="11"/>
        <v/>
      </c>
      <c r="G55" s="87" t="str">
        <f>IF(OR(B55="",'Cover Sheet'!$AC$6=""),"",IF(('Cover Sheet'!$AC$6="2nd"),(VLOOKUP(ROUND((D55*100),0),Goals!$E$4:$H$104,2,TRUE)/100),IF(('Cover Sheet'!$AC$6="3rd"),(VLOOKUP(ROUND((D55*100),0),Goals!$E$4:$H$104,3,TRUE)/100),VLOOKUP(ROUND((D55*100),0),Goals!$E$4:$H$104,4,TRUE)/100)))</f>
        <v/>
      </c>
      <c r="H55" s="143" t="str">
        <f>IF(COUNT('Math Scores'!$F56:$AC56)=0,"",SUMIF('Math Scores'!$F$6:$IC$6,H$4,'Math Scores'!$F56:$IC56))</f>
        <v/>
      </c>
      <c r="I55" s="143" t="str">
        <f>IF(COUNT('Math Scores'!$F56:$AC56)=0,"",SUMIF('Math Scores'!$F$6:$IC$6,I$4,'Math Scores'!$F56:$IC56))</f>
        <v/>
      </c>
      <c r="J55" s="143" t="str">
        <f>IF(COUNT('Math Scores'!$F56:$AC56)=0,"",SUMIF('Math Scores'!$F$6:$IC$6,J$4,'Math Scores'!$F56:$IC56))</f>
        <v/>
      </c>
      <c r="K55" s="143" t="str">
        <f>IF(COUNT('Math Scores'!$F56:$AC56)=0,"",SUMIF('Math Scores'!$F$6:$IC$6,K$4,'Math Scores'!$F56:$IC56))</f>
        <v/>
      </c>
      <c r="L55" s="143" t="str">
        <f>IF(COUNT('Math Scores'!$F56:$AC56)=0,"",SUMIF('Math Scores'!$F$6:$IC$6,L$4,'Math Scores'!$F56:$IC56))</f>
        <v/>
      </c>
      <c r="M55" s="143" t="str">
        <f>IF(COUNT('Math Scores'!$F56:$AC56)=0,"",SUMIF('Math Scores'!$F$6:$IC$6,M$4,'Math Scores'!$F56:$IC56))</f>
        <v/>
      </c>
      <c r="N55" s="143" t="str">
        <f>IF(COUNT('Math Scores'!$F56:$AC56)=0,"",SUMIF('Math Scores'!$F$6:$IC$6,N$4,'Math Scores'!$F56:$IC56))</f>
        <v/>
      </c>
      <c r="O55" s="143" t="str">
        <f>IF(COUNT('Math Scores'!$F56:$AC56)=0,"",SUMIF('Math Scores'!$F$6:$IC$6,O$4,'Math Scores'!$F56:$IC56))</f>
        <v/>
      </c>
      <c r="P55" s="143" t="str">
        <f>IF(COUNT('Math Scores'!$F56:$AC56)=0,"",SUMIF('Math Scores'!$F$6:$IC$6,P$4,'Math Scores'!$F56:$IC56))</f>
        <v/>
      </c>
      <c r="Q55" s="143" t="str">
        <f>IF(COUNT('Math Scores'!$F56:$AC56)=0,"",SUMIF('Math Scores'!$F$6:$IC$6,Q$4,'Math Scores'!$F56:$IC56))</f>
        <v/>
      </c>
      <c r="R55" s="143" t="str">
        <f>IF(COUNT('Math Scores'!$F56:$AC56)=0,"",SUMIF('Math Scores'!$F$6:$IC$6,R$4,'Math Scores'!$F56:$IC56))</f>
        <v/>
      </c>
      <c r="S55" s="143"/>
      <c r="T55" s="143"/>
      <c r="U55" s="143"/>
      <c r="V55" s="143"/>
      <c r="W55" s="143"/>
      <c r="X55" s="143" t="str">
        <f>IF(COUNT('Math Scores'!$AD56:$AZ56)=0,"",SUMIF('Math Scores'!$F$6:$IC$6,X$4,'Math Scores'!$F56:$IC56))</f>
        <v/>
      </c>
      <c r="Y55" s="143" t="str">
        <f>IF(COUNT('Math Scores'!$AD56:$AZ56)=0,"",SUMIF('Math Scores'!$F$6:$IC$6,Y$4,'Math Scores'!$F56:$IC56))</f>
        <v/>
      </c>
      <c r="Z55" s="143" t="str">
        <f>IF(COUNT('Math Scores'!$AD56:$AZ56)=0,"",SUMIF('Math Scores'!$F$6:$IC$6,Z$4,'Math Scores'!$F56:$IC56))</f>
        <v/>
      </c>
      <c r="AA55" s="143" t="str">
        <f>IF(COUNT('Math Scores'!$AD56:$AZ56)=0,"",SUMIF('Math Scores'!$F$6:$IC$6,AA$4,'Math Scores'!$F56:$IC56))</f>
        <v/>
      </c>
      <c r="AB55" s="143" t="str">
        <f>IF(COUNT('Math Scores'!$AD56:$AZ56)=0,"",SUMIF('Math Scores'!$F$6:$IC$6,AB$4,'Math Scores'!$F56:$IC56))</f>
        <v/>
      </c>
      <c r="AC55" s="143" t="str">
        <f>IF(COUNT('Math Scores'!$AD56:$AZ56)=0,"",SUMIF('Math Scores'!$F$6:$IC$6,AC$4,'Math Scores'!$F56:$IC56))</f>
        <v/>
      </c>
      <c r="AD55" s="143" t="str">
        <f>IF(COUNT('Math Scores'!$AD56:$AZ56)=0,"",SUMIF('Math Scores'!$F$6:$IC$6,AD$4,'Math Scores'!$F56:$IC56))</f>
        <v/>
      </c>
      <c r="AE55" s="143" t="str">
        <f>IF(COUNT('Math Scores'!$AD56:$AZ56)=0,"",SUMIF('Math Scores'!$F$6:$IC$6,AE$4,'Math Scores'!$F56:$IC56))</f>
        <v/>
      </c>
      <c r="AF55" s="143" t="str">
        <f>IF(COUNT('Math Scores'!$AD56:$AZ56)=0,"",SUMIF('Math Scores'!$F$6:$IC$6,AF$4,'Math Scores'!$F56:$IC56))</f>
        <v/>
      </c>
      <c r="AG55" s="143" t="str">
        <f>IF(COUNT('Math Scores'!$AD56:$AZ56)=0,"",SUMIF('Math Scores'!$F$6:$IC$6,AG$4,'Math Scores'!$F56:$IC56))</f>
        <v/>
      </c>
      <c r="AH55" s="143" t="str">
        <f>IF(COUNT('Math Scores'!$AD56:$AZ56)=0,"",SUMIF('Math Scores'!$F$6:$IC$6,AH$4,'Math Scores'!$F56:$IC56))</f>
        <v/>
      </c>
      <c r="AI55" s="143" t="str">
        <f>IF(COUNT('Math Scores'!$AD56:$AZ56)=0,"",SUMIF('Math Scores'!$F$6:$IC$6,AI$4,'Math Scores'!$F56:$IC56))</f>
        <v/>
      </c>
      <c r="AJ55" s="143" t="str">
        <f>IF(COUNT('Math Scores'!$BA56:$BY56)=0,"",SUMIF('Math Scores'!$F$6:$IC$6,AJ$4,'Math Scores'!$F56:$IC56))</f>
        <v/>
      </c>
      <c r="AK55" s="143" t="str">
        <f>IF(COUNT('Math Scores'!$BA56:$BY56)=0,"",SUMIF('Math Scores'!$F$6:$IC$6,AK$4,'Math Scores'!$F56:$IC56))</f>
        <v/>
      </c>
      <c r="AL55" s="143" t="str">
        <f>IF(COUNT('Math Scores'!$BA56:$BY56)=0,"",SUMIF('Math Scores'!$F$6:$IC$6,AL$4,'Math Scores'!$F56:$IC56))</f>
        <v/>
      </c>
      <c r="AM55" s="143" t="str">
        <f>IF(COUNT('Math Scores'!$BA56:$BY56)=0,"",SUMIF('Math Scores'!$F$6:$IC$6,AM$4,'Math Scores'!$F56:$IC56))</f>
        <v/>
      </c>
      <c r="AN55" s="143" t="str">
        <f>IF(COUNT('Math Scores'!$BA56:$BY56)=0,"",SUMIF('Math Scores'!$F$6:$IC$6,AN$4,'Math Scores'!$F56:$IC56))</f>
        <v/>
      </c>
      <c r="AO55" s="143" t="str">
        <f>IF(COUNT('Math Scores'!$BA56:$BY56)=0,"",SUMIF('Math Scores'!$F$6:$IC$6,AO$4,'Math Scores'!$F56:$IC56))</f>
        <v/>
      </c>
      <c r="AP55" s="143" t="str">
        <f>IF(COUNT('Math Scores'!$BA56:$BY56)=0,"",SUMIF('Math Scores'!$F$6:$IC$6,AP$4,'Math Scores'!$F56:$IC56))</f>
        <v/>
      </c>
      <c r="AQ55" s="143" t="str">
        <f>IF(COUNT('Math Scores'!$BA56:$BY56)=0,"",SUMIF('Math Scores'!$F$6:$IC$6,AQ$4,'Math Scores'!$F56:$IC56))</f>
        <v/>
      </c>
      <c r="AR55" s="143" t="str">
        <f>IF(COUNT('Math Scores'!$BA56:$BY56)=0,"",SUMIF('Math Scores'!$F$6:$IC$6,AR$4,'Math Scores'!$F56:$IC56))</f>
        <v/>
      </c>
      <c r="AS55" s="143" t="str">
        <f>IF(COUNT('Math Scores'!$BA56:$BY56)=0,"",SUMIF('Math Scores'!$F$6:$IC$6,AS$4,'Math Scores'!$F56:$IC56))</f>
        <v/>
      </c>
      <c r="AT55" s="143" t="str">
        <f>IF(COUNT('Math Scores'!$BA56:$BY56)=0,"",SUMIF('Math Scores'!$F$6:$IC$6,AT$4,'Math Scores'!$F56:$IC56))</f>
        <v/>
      </c>
      <c r="AU55" s="143" t="str">
        <f>IF(COUNT('Math Scores'!$BA56:$BY56)=0,"",SUMIF('Math Scores'!$F$6:$IC$6,AU$4,'Math Scores'!$F56:$IC56))</f>
        <v/>
      </c>
      <c r="AV55" s="143" t="str">
        <f>IF(COUNT('Math Scores'!$BA56:$BY56)=0,"",SUMIF('Math Scores'!$F$6:$IC$6,AV$4,'Math Scores'!$F56:$IC56))</f>
        <v/>
      </c>
      <c r="AW55" s="143" t="str">
        <f>IF(COUNT('Math Scores'!$BA56:$BY56)=0,"",SUMIF('Math Scores'!$F$6:$IC$6,AW$4,'Math Scores'!$F56:$IC56))</f>
        <v/>
      </c>
      <c r="AX55" s="143" t="str">
        <f>IF(COUNT('Math Scores'!$BZ56:$CW56)=0,"",SUMIF('Math Scores'!$F$6:$IC$6,AX$4,'Math Scores'!$F56:$IC56))</f>
        <v/>
      </c>
      <c r="AY55" s="143" t="str">
        <f>IF(COUNT('Math Scores'!$BZ56:$CW56)=0,"",SUMIF('Math Scores'!$F$6:$IC$6,AY$4,'Math Scores'!$F56:$IC56))</f>
        <v/>
      </c>
      <c r="AZ55" s="143" t="str">
        <f>IF(COUNT('Math Scores'!$BZ56:$CW56)=0,"",SUMIF('Math Scores'!$F$6:$IC$6,AZ$4,'Math Scores'!$F56:$IC56))</f>
        <v/>
      </c>
      <c r="BA55" s="143" t="str">
        <f>IF(COUNT('Math Scores'!$BZ56:$CW56)=0,"",SUMIF('Math Scores'!$F$6:$IC$6,BA$4,'Math Scores'!$F56:$IC56))</f>
        <v/>
      </c>
      <c r="BB55" s="143" t="str">
        <f>IF(COUNT('Math Scores'!$BZ56:$CW56)=0,"",SUMIF('Math Scores'!$F$6:$IC$6,BB$4,'Math Scores'!$F56:$IC56))</f>
        <v/>
      </c>
      <c r="BC55" s="143" t="str">
        <f>IF(COUNT('Math Scores'!$BZ56:$CW56)=0,"",SUMIF('Math Scores'!$F$6:$IC$6,BC$4,'Math Scores'!$F56:$IC56))</f>
        <v/>
      </c>
      <c r="BD55" s="143" t="str">
        <f>IF(COUNT('Math Scores'!$BZ56:$CW56)=0,"",SUMIF('Math Scores'!$F$6:$IC$6,BD$4,'Math Scores'!$F56:$IC56))</f>
        <v/>
      </c>
      <c r="BE55" s="143" t="str">
        <f>IF(COUNT('Math Scores'!$BZ56:$CW56)=0,"",SUMIF('Math Scores'!$F$6:$IC$6,BE$4,'Math Scores'!$F56:$IC56))</f>
        <v/>
      </c>
      <c r="BF55" s="143" t="str">
        <f>IF(COUNT('Math Scores'!$BZ56:$CW56)=0,"",SUMIF('Math Scores'!$F$6:$IC$6,BF$4,'Math Scores'!$F56:$IC56))</f>
        <v/>
      </c>
      <c r="BG55" s="143" t="str">
        <f>IF(COUNT('Math Scores'!$BZ56:$CW56)=0,"",SUMIF('Math Scores'!$F$6:$IC$6,BG$4,'Math Scores'!$F56:$IC56))</f>
        <v/>
      </c>
      <c r="BH55" s="143" t="str">
        <f>IF(COUNT('Math Scores'!$BZ56:$CW56)=0,"",SUMIF('Math Scores'!$F$6:$IC$6,BH$4,'Math Scores'!$F56:$IC56))</f>
        <v/>
      </c>
      <c r="BI55" s="143" t="str">
        <f>IF(COUNT('Math Scores'!$BZ56:$CW56)=0,"",SUMIF('Math Scores'!$F$6:$IC$6,BI$4,'Math Scores'!$F56:$IC56))</f>
        <v/>
      </c>
      <c r="BJ55" s="143" t="str">
        <f>IF(COUNT('Math Scores'!$BZ56:$CW56)=0,"",SUMIF('Math Scores'!$F$6:$IC$6,BJ$4,'Math Scores'!$F56:$IC56))</f>
        <v/>
      </c>
      <c r="BK55" s="143" t="str">
        <f>IF(COUNT('Math Scores'!$BZ56:$CW56)=0,"",SUMIF('Math Scores'!$F$6:$IC$6,BK$4,'Math Scores'!$F56:$IC56))</f>
        <v/>
      </c>
      <c r="BL55" s="143" t="str">
        <f>IF(COUNT('Math Scores'!$CX56:$DU56)=0,"",SUMIF('Math Scores'!$F$6:$IC$6,BL$4,'Math Scores'!$F56:$IC56))</f>
        <v/>
      </c>
      <c r="BM55" s="143" t="str">
        <f>IF(COUNT('Math Scores'!$CX56:$DU56)=0,"",SUMIF('Math Scores'!$F$6:$IC$6,BM$4,'Math Scores'!$F56:$IC56))</f>
        <v/>
      </c>
      <c r="BN55" s="143" t="str">
        <f>IF(COUNT('Math Scores'!$CX56:$DU56)=0,"",SUMIF('Math Scores'!$F$6:$IC$6,BN$4,'Math Scores'!$F56:$IC56))</f>
        <v/>
      </c>
      <c r="BO55" s="143" t="str">
        <f>IF(COUNT('Math Scores'!$CX56:$DU56)=0,"",SUMIF('Math Scores'!$F$6:$IC$6,BO$4,'Math Scores'!$F56:$IC56))</f>
        <v/>
      </c>
      <c r="BP55" s="143" t="str">
        <f>IF(COUNT('Math Scores'!$CX56:$DU56)=0,"",SUMIF('Math Scores'!$F$6:$IC$6,BP$4,'Math Scores'!$F56:$IC56))</f>
        <v/>
      </c>
      <c r="BQ55" s="143" t="str">
        <f>IF(COUNT('Math Scores'!$CX56:$DU56)=0,"",SUMIF('Math Scores'!$F$6:$IC$6,BQ$4,'Math Scores'!$F56:$IC56))</f>
        <v/>
      </c>
      <c r="BR55" s="143" t="str">
        <f>IF(COUNT('Math Scores'!$CX56:$DU56)=0,"",SUMIF('Math Scores'!$F$6:$IC$6,BR$4,'Math Scores'!$F56:$IC56))</f>
        <v/>
      </c>
      <c r="BS55" s="143" t="str">
        <f>IF(COUNT('Math Scores'!$CX56:$DU56)=0,"",SUMIF('Math Scores'!$F$6:$IC$6,BS$4,'Math Scores'!$F56:$IC56))</f>
        <v/>
      </c>
      <c r="BT55" s="143" t="str">
        <f>IF(COUNT('Math Scores'!$CX56:$DU56)=0,"",SUMIF('Math Scores'!$F$6:$IC$6,BT$4,'Math Scores'!$F56:$IC56))</f>
        <v/>
      </c>
      <c r="BU55" s="143" t="str">
        <f>IF(COUNT('Math Scores'!$CX56:$DU56)=0,"",SUMIF('Math Scores'!$F$6:$IC$6,BU$4,'Math Scores'!$F56:$IC56))</f>
        <v/>
      </c>
      <c r="BV55" s="143" t="str">
        <f>IF(COUNT('Math Scores'!$CX56:$DU56)=0,"",SUMIF('Math Scores'!$F$6:$IC$6,BV$4,'Math Scores'!$F56:$IC56))</f>
        <v/>
      </c>
      <c r="BW55" s="143" t="str">
        <f>IF(COUNT('Math Scores'!$CX56:$DU56)=0,"",SUMIF('Math Scores'!$F$6:$IC$6,BW$4,'Math Scores'!$F56:$IC56))</f>
        <v/>
      </c>
      <c r="BX55" s="143" t="str">
        <f>IF(COUNT('Math Scores'!$CX56:$DU56)=0,"",SUMIF('Math Scores'!$F$6:$IC$6,BX$4,'Math Scores'!$F56:$IC56))</f>
        <v/>
      </c>
      <c r="BY55" s="143" t="str">
        <f>IF(COUNT('Math Scores'!$CX56:$DU56)=0,"",SUMIF('Math Scores'!$F$6:$IC$6,BY$4,'Math Scores'!$F56:$IC56))</f>
        <v/>
      </c>
      <c r="BZ55" s="143" t="str">
        <f>IF(COUNT('Math Scores'!$CX56:$DU56)=0,"",SUMIF('Math Scores'!$F$6:$IC$6,BZ$4,'Math Scores'!$F56:$IC56))</f>
        <v/>
      </c>
      <c r="CA55" s="143" t="str">
        <f>IF(COUNT('Math Scores'!$CX56:$DU56)=0,"",SUMIF('Math Scores'!$F$6:$IC$6,CA$4,'Math Scores'!$F56:$IC56))</f>
        <v/>
      </c>
      <c r="CB55" s="143" t="str">
        <f>IF(COUNT('Math Scores'!$CX56:$DU56)=0,"",SUMIF('Math Scores'!$F$6:$IC$6,CB$4,'Math Scores'!$F56:$IC56))</f>
        <v/>
      </c>
      <c r="CC55" s="143" t="str">
        <f>IF(COUNT('Math Scores'!$CX56:$DU56)=0,"",SUMIF('Math Scores'!$F$6:$IC$6,CC$4,'Math Scores'!$F56:$IC56))</f>
        <v/>
      </c>
      <c r="CD55" s="143" t="str">
        <f>IF(COUNT('Math Scores'!$DV56:$EU56)=0,"",SUMIF('Math Scores'!$F$6:$IC$6,CD$4,'Math Scores'!$F56:$IC56))</f>
        <v/>
      </c>
      <c r="CE55" s="143" t="str">
        <f>IF(COUNT('Math Scores'!$DV56:$EU56)=0,"",SUMIF('Math Scores'!$F$6:$IC$6,CE$4,'Math Scores'!$F56:$IC56))</f>
        <v/>
      </c>
      <c r="CF55" s="143" t="str">
        <f>IF(COUNT('Math Scores'!$DV56:$EU56)=0,"",SUMIF('Math Scores'!$F$6:$IC$6,CF$4,'Math Scores'!$F56:$IC56))</f>
        <v/>
      </c>
      <c r="CG55" s="143" t="str">
        <f>IF(COUNT('Math Scores'!$DV56:$EU56)=0,"",SUMIF('Math Scores'!$F$6:$IC$6,CG$4,'Math Scores'!$F56:$IC56))</f>
        <v/>
      </c>
      <c r="CH55" s="143" t="str">
        <f>IF(COUNT('Math Scores'!$DV56:$EU56)=0,"",SUMIF('Math Scores'!$F$6:$IC$6,CH$4,'Math Scores'!$F56:$IC56))</f>
        <v/>
      </c>
      <c r="CI55" s="143" t="str">
        <f>IF(COUNT('Math Scores'!$DV56:$EU56)=0,"",SUMIF('Math Scores'!$F$6:$IC$6,CI$4,'Math Scores'!$F56:$IC56))</f>
        <v/>
      </c>
      <c r="CJ55" s="143" t="str">
        <f>IF(COUNT('Math Scores'!$DV56:$EU56)=0,"",SUMIF('Math Scores'!$F$6:$IC$6,CJ$4,'Math Scores'!$F56:$IC56))</f>
        <v/>
      </c>
      <c r="CK55" s="143" t="str">
        <f>IF(COUNT('Math Scores'!$DV56:$EU56)=0,"",SUMIF('Math Scores'!$F$6:$IC$6,CK$4,'Math Scores'!$F56:$IC56))</f>
        <v/>
      </c>
      <c r="CL55" s="143" t="str">
        <f>IF(COUNT('Math Scores'!$DV56:$EU56)=0,"",SUMIF('Math Scores'!$F$6:$IC$6,CL$4,'Math Scores'!$F56:$IC56))</f>
        <v/>
      </c>
      <c r="CM55" s="143" t="str">
        <f>IF(COUNT('Math Scores'!$DV56:$EU56)=0,"",SUMIF('Math Scores'!$F$6:$IC$6,CM$4,'Math Scores'!$F56:$IC56))</f>
        <v/>
      </c>
      <c r="CN55" s="143" t="str">
        <f>IF(COUNT('Math Scores'!$DV56:$EU56)=0,"",SUMIF('Math Scores'!$F$6:$IC$6,CN$4,'Math Scores'!$F56:$IC56))</f>
        <v/>
      </c>
      <c r="CO55" s="143" t="str">
        <f>IF(COUNT('Math Scores'!$DV56:$EU56)=0,"",SUMIF('Math Scores'!$F$6:$IC$6,CO$4,'Math Scores'!$F56:$IC56))</f>
        <v/>
      </c>
      <c r="CP55" s="143" t="str">
        <f>IF(COUNT('Math Scores'!$DV56:$EU56)=0,"",SUMIF('Math Scores'!$F$6:$IC$6,CP$4,'Math Scores'!$F56:$IC56))</f>
        <v/>
      </c>
      <c r="CQ55" s="143" t="str">
        <f>IF(COUNT('Math Scores'!$DV56:$EU56)=0,"",SUMIF('Math Scores'!$F$6:$IC$6,CQ$4,'Math Scores'!$F56:$IC56))</f>
        <v/>
      </c>
      <c r="CR55" s="143" t="str">
        <f>IF(COUNT('Math Scores'!$DV56:$EU56)=0,"",SUMIF('Math Scores'!$F$6:$IC$6,CR$4,'Math Scores'!$F56:$IC56))</f>
        <v/>
      </c>
      <c r="CS55" s="143" t="str">
        <f>IF(COUNT('Math Scores'!$DV56:$EU56)=0,"",SUMIF('Math Scores'!$F$6:$IC$6,CS$4,'Math Scores'!$F56:$IC56))</f>
        <v/>
      </c>
      <c r="CT55" s="143" t="str">
        <f>IF(COUNT('Math Scores'!$EV56:$FW56)=0,"",SUMIF('Math Scores'!$F$6:$IC$6,CT$4,'Math Scores'!$F56:$IC56))</f>
        <v/>
      </c>
      <c r="CU55" s="143" t="str">
        <f>IF(COUNT('Math Scores'!$EV56:$FW56)=0,"",SUMIF('Math Scores'!$F$6:$IC$6,CU$4,'Math Scores'!$F56:$IC56))</f>
        <v/>
      </c>
      <c r="CV55" s="143" t="str">
        <f>IF(COUNT('Math Scores'!$EV56:$FW56)=0,"",SUMIF('Math Scores'!$F$6:$IC$6,CV$4,'Math Scores'!$F56:$IC56))</f>
        <v/>
      </c>
      <c r="CW55" s="143" t="str">
        <f>IF(COUNT('Math Scores'!$EV56:$FW56)=0,"",SUMIF('Math Scores'!$F$6:$IC$6,CW$4,'Math Scores'!$F56:$IC56))</f>
        <v/>
      </c>
      <c r="CX55" s="143" t="str">
        <f>IF(COUNT('Math Scores'!$EV56:$FW56)=0,"",SUMIF('Math Scores'!$F$6:$IC$6,CX$4,'Math Scores'!$F56:$IC56))</f>
        <v/>
      </c>
      <c r="CY55" s="143" t="str">
        <f>IF(COUNT('Math Scores'!$EV56:$FW56)=0,"",SUMIF('Math Scores'!$F$6:$IC$6,CY$4,'Math Scores'!$F56:$IC56))</f>
        <v/>
      </c>
      <c r="CZ55" s="143" t="str">
        <f>IF(COUNT('Math Scores'!$EV56:$FW56)=0,"",SUMIF('Math Scores'!$F$6:$IC$6,CZ$4,'Math Scores'!$F56:$IC56))</f>
        <v/>
      </c>
      <c r="DA55" s="143" t="str">
        <f>IF(COUNT('Math Scores'!$EV56:$FW56)=0,"",SUMIF('Math Scores'!$F$6:$IC$6,DA$4,'Math Scores'!$F56:$IC56))</f>
        <v/>
      </c>
      <c r="DB55" s="143" t="str">
        <f>IF(COUNT('Math Scores'!$EV56:$FW56)=0,"",SUMIF('Math Scores'!$F$6:$IC$6,DB$4,'Math Scores'!$F56:$IC56))</f>
        <v/>
      </c>
      <c r="DC55" s="143" t="str">
        <f>IF(COUNT('Math Scores'!$EV56:$FW56)=0,"",SUMIF('Math Scores'!$F$6:$IC$6,DC$4,'Math Scores'!$F56:$IC56))</f>
        <v/>
      </c>
      <c r="DD55" s="143" t="str">
        <f>IF(COUNT('Math Scores'!$EV56:$FW56)=0,"",SUMIF('Math Scores'!$F$6:$IC$6,DD$4,'Math Scores'!$F56:$IC56))</f>
        <v/>
      </c>
      <c r="DE55" s="143" t="str">
        <f>IF(COUNT('Math Scores'!$EV56:$FW56)=0,"",SUMIF('Math Scores'!$F$6:$IC$6,DE$4,'Math Scores'!$F56:$IC56))</f>
        <v/>
      </c>
      <c r="DF55" s="143" t="str">
        <f>IF(COUNT('Math Scores'!$EV56:$FW56)=0,"",SUMIF('Math Scores'!$F$6:$IC$6,DF$4,'Math Scores'!$F56:$IC56))</f>
        <v/>
      </c>
      <c r="DG55" s="143" t="str">
        <f>IF(COUNT('Math Scores'!$EV56:$FW56)=0,"",SUMIF('Math Scores'!$F$6:$IC$6,DG$4,'Math Scores'!$F56:$IC56))</f>
        <v/>
      </c>
    </row>
    <row r="56" spans="1:111" x14ac:dyDescent="0.2">
      <c r="A56" s="35">
        <v>49</v>
      </c>
      <c r="B56" s="8" t="str">
        <f>'Math Scores'!B57</f>
        <v/>
      </c>
      <c r="C56" s="127" t="str">
        <f>IF(COUNT('Math Scores'!F57:HI57)=0, "", (SUMIF('Math Scores'!$F$5:$HI$5,"Yes",'Math Scores'!F57:HI57)/SUMIF('Math Scores'!$F$5:$HI$5,"Yes",'Math Scores'!$F$2:$HI$2)))</f>
        <v/>
      </c>
      <c r="D56" s="36" t="str">
        <f>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v/>
      </c>
      <c r="E56" s="78" t="str">
        <f t="shared" si="12"/>
        <v/>
      </c>
      <c r="F56" s="36" t="str">
        <f t="shared" si="11"/>
        <v/>
      </c>
      <c r="G56" s="87" t="str">
        <f>IF(OR(B56="",'Cover Sheet'!$AC$6=""),"",IF(('Cover Sheet'!$AC$6="2nd"),(VLOOKUP(ROUND((D56*100),0),Goals!$E$4:$H$104,2,TRUE)/100),IF(('Cover Sheet'!$AC$6="3rd"),(VLOOKUP(ROUND((D56*100),0),Goals!$E$4:$H$104,3,TRUE)/100),VLOOKUP(ROUND((D56*100),0),Goals!$E$4:$H$104,4,TRUE)/100)))</f>
        <v/>
      </c>
      <c r="H56" s="143" t="str">
        <f>IF(COUNT('Math Scores'!$F57:$AC57)=0,"",SUMIF('Math Scores'!$F$6:$IC$6,H$4,'Math Scores'!$F57:$IC57))</f>
        <v/>
      </c>
      <c r="I56" s="143" t="str">
        <f>IF(COUNT('Math Scores'!$F57:$AC57)=0,"",SUMIF('Math Scores'!$F$6:$IC$6,I$4,'Math Scores'!$F57:$IC57))</f>
        <v/>
      </c>
      <c r="J56" s="143" t="str">
        <f>IF(COUNT('Math Scores'!$F57:$AC57)=0,"",SUMIF('Math Scores'!$F$6:$IC$6,J$4,'Math Scores'!$F57:$IC57))</f>
        <v/>
      </c>
      <c r="K56" s="143" t="str">
        <f>IF(COUNT('Math Scores'!$F57:$AC57)=0,"",SUMIF('Math Scores'!$F$6:$IC$6,K$4,'Math Scores'!$F57:$IC57))</f>
        <v/>
      </c>
      <c r="L56" s="143" t="str">
        <f>IF(COUNT('Math Scores'!$F57:$AC57)=0,"",SUMIF('Math Scores'!$F$6:$IC$6,L$4,'Math Scores'!$F57:$IC57))</f>
        <v/>
      </c>
      <c r="M56" s="143" t="str">
        <f>IF(COUNT('Math Scores'!$F57:$AC57)=0,"",SUMIF('Math Scores'!$F$6:$IC$6,M$4,'Math Scores'!$F57:$IC57))</f>
        <v/>
      </c>
      <c r="N56" s="143" t="str">
        <f>IF(COUNT('Math Scores'!$F57:$AC57)=0,"",SUMIF('Math Scores'!$F$6:$IC$6,N$4,'Math Scores'!$F57:$IC57))</f>
        <v/>
      </c>
      <c r="O56" s="143" t="str">
        <f>IF(COUNT('Math Scores'!$F57:$AC57)=0,"",SUMIF('Math Scores'!$F$6:$IC$6,O$4,'Math Scores'!$F57:$IC57))</f>
        <v/>
      </c>
      <c r="P56" s="143" t="str">
        <f>IF(COUNT('Math Scores'!$F57:$AC57)=0,"",SUMIF('Math Scores'!$F$6:$IC$6,P$4,'Math Scores'!$F57:$IC57))</f>
        <v/>
      </c>
      <c r="Q56" s="143" t="str">
        <f>IF(COUNT('Math Scores'!$F57:$AC57)=0,"",SUMIF('Math Scores'!$F$6:$IC$6,Q$4,'Math Scores'!$F57:$IC57))</f>
        <v/>
      </c>
      <c r="R56" s="143" t="str">
        <f>IF(COUNT('Math Scores'!$F57:$AC57)=0,"",SUMIF('Math Scores'!$F$6:$IC$6,R$4,'Math Scores'!$F57:$IC57))</f>
        <v/>
      </c>
      <c r="S56" s="143"/>
      <c r="T56" s="143"/>
      <c r="U56" s="143"/>
      <c r="V56" s="143"/>
      <c r="W56" s="143"/>
      <c r="X56" s="143" t="str">
        <f>IF(COUNT('Math Scores'!$AD57:$AZ57)=0,"",SUMIF('Math Scores'!$F$6:$IC$6,X$4,'Math Scores'!$F57:$IC57))</f>
        <v/>
      </c>
      <c r="Y56" s="143" t="str">
        <f>IF(COUNT('Math Scores'!$AD57:$AZ57)=0,"",SUMIF('Math Scores'!$F$6:$IC$6,Y$4,'Math Scores'!$F57:$IC57))</f>
        <v/>
      </c>
      <c r="Z56" s="143" t="str">
        <f>IF(COUNT('Math Scores'!$AD57:$AZ57)=0,"",SUMIF('Math Scores'!$F$6:$IC$6,Z$4,'Math Scores'!$F57:$IC57))</f>
        <v/>
      </c>
      <c r="AA56" s="143" t="str">
        <f>IF(COUNT('Math Scores'!$AD57:$AZ57)=0,"",SUMIF('Math Scores'!$F$6:$IC$6,AA$4,'Math Scores'!$F57:$IC57))</f>
        <v/>
      </c>
      <c r="AB56" s="143" t="str">
        <f>IF(COUNT('Math Scores'!$AD57:$AZ57)=0,"",SUMIF('Math Scores'!$F$6:$IC$6,AB$4,'Math Scores'!$F57:$IC57))</f>
        <v/>
      </c>
      <c r="AC56" s="143" t="str">
        <f>IF(COUNT('Math Scores'!$AD57:$AZ57)=0,"",SUMIF('Math Scores'!$F$6:$IC$6,AC$4,'Math Scores'!$F57:$IC57))</f>
        <v/>
      </c>
      <c r="AD56" s="143" t="str">
        <f>IF(COUNT('Math Scores'!$AD57:$AZ57)=0,"",SUMIF('Math Scores'!$F$6:$IC$6,AD$4,'Math Scores'!$F57:$IC57))</f>
        <v/>
      </c>
      <c r="AE56" s="143" t="str">
        <f>IF(COUNT('Math Scores'!$AD57:$AZ57)=0,"",SUMIF('Math Scores'!$F$6:$IC$6,AE$4,'Math Scores'!$F57:$IC57))</f>
        <v/>
      </c>
      <c r="AF56" s="143" t="str">
        <f>IF(COUNT('Math Scores'!$AD57:$AZ57)=0,"",SUMIF('Math Scores'!$F$6:$IC$6,AF$4,'Math Scores'!$F57:$IC57))</f>
        <v/>
      </c>
      <c r="AG56" s="143" t="str">
        <f>IF(COUNT('Math Scores'!$AD57:$AZ57)=0,"",SUMIF('Math Scores'!$F$6:$IC$6,AG$4,'Math Scores'!$F57:$IC57))</f>
        <v/>
      </c>
      <c r="AH56" s="143" t="str">
        <f>IF(COUNT('Math Scores'!$AD57:$AZ57)=0,"",SUMIF('Math Scores'!$F$6:$IC$6,AH$4,'Math Scores'!$F57:$IC57))</f>
        <v/>
      </c>
      <c r="AI56" s="143" t="str">
        <f>IF(COUNT('Math Scores'!$AD57:$AZ57)=0,"",SUMIF('Math Scores'!$F$6:$IC$6,AI$4,'Math Scores'!$F57:$IC57))</f>
        <v/>
      </c>
      <c r="AJ56" s="143" t="str">
        <f>IF(COUNT('Math Scores'!$BA57:$BY57)=0,"",SUMIF('Math Scores'!$F$6:$IC$6,AJ$4,'Math Scores'!$F57:$IC57))</f>
        <v/>
      </c>
      <c r="AK56" s="143" t="str">
        <f>IF(COUNT('Math Scores'!$BA57:$BY57)=0,"",SUMIF('Math Scores'!$F$6:$IC$6,AK$4,'Math Scores'!$F57:$IC57))</f>
        <v/>
      </c>
      <c r="AL56" s="143" t="str">
        <f>IF(COUNT('Math Scores'!$BA57:$BY57)=0,"",SUMIF('Math Scores'!$F$6:$IC$6,AL$4,'Math Scores'!$F57:$IC57))</f>
        <v/>
      </c>
      <c r="AM56" s="143" t="str">
        <f>IF(COUNT('Math Scores'!$BA57:$BY57)=0,"",SUMIF('Math Scores'!$F$6:$IC$6,AM$4,'Math Scores'!$F57:$IC57))</f>
        <v/>
      </c>
      <c r="AN56" s="143" t="str">
        <f>IF(COUNT('Math Scores'!$BA57:$BY57)=0,"",SUMIF('Math Scores'!$F$6:$IC$6,AN$4,'Math Scores'!$F57:$IC57))</f>
        <v/>
      </c>
      <c r="AO56" s="143" t="str">
        <f>IF(COUNT('Math Scores'!$BA57:$BY57)=0,"",SUMIF('Math Scores'!$F$6:$IC$6,AO$4,'Math Scores'!$F57:$IC57))</f>
        <v/>
      </c>
      <c r="AP56" s="143" t="str">
        <f>IF(COUNT('Math Scores'!$BA57:$BY57)=0,"",SUMIF('Math Scores'!$F$6:$IC$6,AP$4,'Math Scores'!$F57:$IC57))</f>
        <v/>
      </c>
      <c r="AQ56" s="143" t="str">
        <f>IF(COUNT('Math Scores'!$BA57:$BY57)=0,"",SUMIF('Math Scores'!$F$6:$IC$6,AQ$4,'Math Scores'!$F57:$IC57))</f>
        <v/>
      </c>
      <c r="AR56" s="143" t="str">
        <f>IF(COUNT('Math Scores'!$BA57:$BY57)=0,"",SUMIF('Math Scores'!$F$6:$IC$6,AR$4,'Math Scores'!$F57:$IC57))</f>
        <v/>
      </c>
      <c r="AS56" s="143" t="str">
        <f>IF(COUNT('Math Scores'!$BA57:$BY57)=0,"",SUMIF('Math Scores'!$F$6:$IC$6,AS$4,'Math Scores'!$F57:$IC57))</f>
        <v/>
      </c>
      <c r="AT56" s="143" t="str">
        <f>IF(COUNT('Math Scores'!$BA57:$BY57)=0,"",SUMIF('Math Scores'!$F$6:$IC$6,AT$4,'Math Scores'!$F57:$IC57))</f>
        <v/>
      </c>
      <c r="AU56" s="143" t="str">
        <f>IF(COUNT('Math Scores'!$BA57:$BY57)=0,"",SUMIF('Math Scores'!$F$6:$IC$6,AU$4,'Math Scores'!$F57:$IC57))</f>
        <v/>
      </c>
      <c r="AV56" s="143" t="str">
        <f>IF(COUNT('Math Scores'!$BA57:$BY57)=0,"",SUMIF('Math Scores'!$F$6:$IC$6,AV$4,'Math Scores'!$F57:$IC57))</f>
        <v/>
      </c>
      <c r="AW56" s="143" t="str">
        <f>IF(COUNT('Math Scores'!$BA57:$BY57)=0,"",SUMIF('Math Scores'!$F$6:$IC$6,AW$4,'Math Scores'!$F57:$IC57))</f>
        <v/>
      </c>
      <c r="AX56" s="143" t="str">
        <f>IF(COUNT('Math Scores'!$BZ57:$CW57)=0,"",SUMIF('Math Scores'!$F$6:$IC$6,AX$4,'Math Scores'!$F57:$IC57))</f>
        <v/>
      </c>
      <c r="AY56" s="143" t="str">
        <f>IF(COUNT('Math Scores'!$BZ57:$CW57)=0,"",SUMIF('Math Scores'!$F$6:$IC$6,AY$4,'Math Scores'!$F57:$IC57))</f>
        <v/>
      </c>
      <c r="AZ56" s="143" t="str">
        <f>IF(COUNT('Math Scores'!$BZ57:$CW57)=0,"",SUMIF('Math Scores'!$F$6:$IC$6,AZ$4,'Math Scores'!$F57:$IC57))</f>
        <v/>
      </c>
      <c r="BA56" s="143" t="str">
        <f>IF(COUNT('Math Scores'!$BZ57:$CW57)=0,"",SUMIF('Math Scores'!$F$6:$IC$6,BA$4,'Math Scores'!$F57:$IC57))</f>
        <v/>
      </c>
      <c r="BB56" s="143" t="str">
        <f>IF(COUNT('Math Scores'!$BZ57:$CW57)=0,"",SUMIF('Math Scores'!$F$6:$IC$6,BB$4,'Math Scores'!$F57:$IC57))</f>
        <v/>
      </c>
      <c r="BC56" s="143" t="str">
        <f>IF(COUNT('Math Scores'!$BZ57:$CW57)=0,"",SUMIF('Math Scores'!$F$6:$IC$6,BC$4,'Math Scores'!$F57:$IC57))</f>
        <v/>
      </c>
      <c r="BD56" s="143" t="str">
        <f>IF(COUNT('Math Scores'!$BZ57:$CW57)=0,"",SUMIF('Math Scores'!$F$6:$IC$6,BD$4,'Math Scores'!$F57:$IC57))</f>
        <v/>
      </c>
      <c r="BE56" s="143" t="str">
        <f>IF(COUNT('Math Scores'!$BZ57:$CW57)=0,"",SUMIF('Math Scores'!$F$6:$IC$6,BE$4,'Math Scores'!$F57:$IC57))</f>
        <v/>
      </c>
      <c r="BF56" s="143" t="str">
        <f>IF(COUNT('Math Scores'!$BZ57:$CW57)=0,"",SUMIF('Math Scores'!$F$6:$IC$6,BF$4,'Math Scores'!$F57:$IC57))</f>
        <v/>
      </c>
      <c r="BG56" s="143" t="str">
        <f>IF(COUNT('Math Scores'!$BZ57:$CW57)=0,"",SUMIF('Math Scores'!$F$6:$IC$6,BG$4,'Math Scores'!$F57:$IC57))</f>
        <v/>
      </c>
      <c r="BH56" s="143" t="str">
        <f>IF(COUNT('Math Scores'!$BZ57:$CW57)=0,"",SUMIF('Math Scores'!$F$6:$IC$6,BH$4,'Math Scores'!$F57:$IC57))</f>
        <v/>
      </c>
      <c r="BI56" s="143" t="str">
        <f>IF(COUNT('Math Scores'!$BZ57:$CW57)=0,"",SUMIF('Math Scores'!$F$6:$IC$6,BI$4,'Math Scores'!$F57:$IC57))</f>
        <v/>
      </c>
      <c r="BJ56" s="143" t="str">
        <f>IF(COUNT('Math Scores'!$BZ57:$CW57)=0,"",SUMIF('Math Scores'!$F$6:$IC$6,BJ$4,'Math Scores'!$F57:$IC57))</f>
        <v/>
      </c>
      <c r="BK56" s="143" t="str">
        <f>IF(COUNT('Math Scores'!$BZ57:$CW57)=0,"",SUMIF('Math Scores'!$F$6:$IC$6,BK$4,'Math Scores'!$F57:$IC57))</f>
        <v/>
      </c>
      <c r="BL56" s="143" t="str">
        <f>IF(COUNT('Math Scores'!$CX57:$DU57)=0,"",SUMIF('Math Scores'!$F$6:$IC$6,BL$4,'Math Scores'!$F57:$IC57))</f>
        <v/>
      </c>
      <c r="BM56" s="143" t="str">
        <f>IF(COUNT('Math Scores'!$CX57:$DU57)=0,"",SUMIF('Math Scores'!$F$6:$IC$6,BM$4,'Math Scores'!$F57:$IC57))</f>
        <v/>
      </c>
      <c r="BN56" s="143" t="str">
        <f>IF(COUNT('Math Scores'!$CX57:$DU57)=0,"",SUMIF('Math Scores'!$F$6:$IC$6,BN$4,'Math Scores'!$F57:$IC57))</f>
        <v/>
      </c>
      <c r="BO56" s="143" t="str">
        <f>IF(COUNT('Math Scores'!$CX57:$DU57)=0,"",SUMIF('Math Scores'!$F$6:$IC$6,BO$4,'Math Scores'!$F57:$IC57))</f>
        <v/>
      </c>
      <c r="BP56" s="143" t="str">
        <f>IF(COUNT('Math Scores'!$CX57:$DU57)=0,"",SUMIF('Math Scores'!$F$6:$IC$6,BP$4,'Math Scores'!$F57:$IC57))</f>
        <v/>
      </c>
      <c r="BQ56" s="143" t="str">
        <f>IF(COUNT('Math Scores'!$CX57:$DU57)=0,"",SUMIF('Math Scores'!$F$6:$IC$6,BQ$4,'Math Scores'!$F57:$IC57))</f>
        <v/>
      </c>
      <c r="BR56" s="143" t="str">
        <f>IF(COUNT('Math Scores'!$CX57:$DU57)=0,"",SUMIF('Math Scores'!$F$6:$IC$6,BR$4,'Math Scores'!$F57:$IC57))</f>
        <v/>
      </c>
      <c r="BS56" s="143" t="str">
        <f>IF(COUNT('Math Scores'!$CX57:$DU57)=0,"",SUMIF('Math Scores'!$F$6:$IC$6,BS$4,'Math Scores'!$F57:$IC57))</f>
        <v/>
      </c>
      <c r="BT56" s="143" t="str">
        <f>IF(COUNT('Math Scores'!$CX57:$DU57)=0,"",SUMIF('Math Scores'!$F$6:$IC$6,BT$4,'Math Scores'!$F57:$IC57))</f>
        <v/>
      </c>
      <c r="BU56" s="143" t="str">
        <f>IF(COUNT('Math Scores'!$CX57:$DU57)=0,"",SUMIF('Math Scores'!$F$6:$IC$6,BU$4,'Math Scores'!$F57:$IC57))</f>
        <v/>
      </c>
      <c r="BV56" s="143" t="str">
        <f>IF(COUNT('Math Scores'!$CX57:$DU57)=0,"",SUMIF('Math Scores'!$F$6:$IC$6,BV$4,'Math Scores'!$F57:$IC57))</f>
        <v/>
      </c>
      <c r="BW56" s="143" t="str">
        <f>IF(COUNT('Math Scores'!$CX57:$DU57)=0,"",SUMIF('Math Scores'!$F$6:$IC$6,BW$4,'Math Scores'!$F57:$IC57))</f>
        <v/>
      </c>
      <c r="BX56" s="143" t="str">
        <f>IF(COUNT('Math Scores'!$CX57:$DU57)=0,"",SUMIF('Math Scores'!$F$6:$IC$6,BX$4,'Math Scores'!$F57:$IC57))</f>
        <v/>
      </c>
      <c r="BY56" s="143" t="str">
        <f>IF(COUNT('Math Scores'!$CX57:$DU57)=0,"",SUMIF('Math Scores'!$F$6:$IC$6,BY$4,'Math Scores'!$F57:$IC57))</f>
        <v/>
      </c>
      <c r="BZ56" s="143" t="str">
        <f>IF(COUNT('Math Scores'!$CX57:$DU57)=0,"",SUMIF('Math Scores'!$F$6:$IC$6,BZ$4,'Math Scores'!$F57:$IC57))</f>
        <v/>
      </c>
      <c r="CA56" s="143" t="str">
        <f>IF(COUNT('Math Scores'!$CX57:$DU57)=0,"",SUMIF('Math Scores'!$F$6:$IC$6,CA$4,'Math Scores'!$F57:$IC57))</f>
        <v/>
      </c>
      <c r="CB56" s="143" t="str">
        <f>IF(COUNT('Math Scores'!$CX57:$DU57)=0,"",SUMIF('Math Scores'!$F$6:$IC$6,CB$4,'Math Scores'!$F57:$IC57))</f>
        <v/>
      </c>
      <c r="CC56" s="143" t="str">
        <f>IF(COUNT('Math Scores'!$CX57:$DU57)=0,"",SUMIF('Math Scores'!$F$6:$IC$6,CC$4,'Math Scores'!$F57:$IC57))</f>
        <v/>
      </c>
      <c r="CD56" s="143" t="str">
        <f>IF(COUNT('Math Scores'!$DV57:$EU57)=0,"",SUMIF('Math Scores'!$F$6:$IC$6,CD$4,'Math Scores'!$F57:$IC57))</f>
        <v/>
      </c>
      <c r="CE56" s="143" t="str">
        <f>IF(COUNT('Math Scores'!$DV57:$EU57)=0,"",SUMIF('Math Scores'!$F$6:$IC$6,CE$4,'Math Scores'!$F57:$IC57))</f>
        <v/>
      </c>
      <c r="CF56" s="143" t="str">
        <f>IF(COUNT('Math Scores'!$DV57:$EU57)=0,"",SUMIF('Math Scores'!$F$6:$IC$6,CF$4,'Math Scores'!$F57:$IC57))</f>
        <v/>
      </c>
      <c r="CG56" s="143" t="str">
        <f>IF(COUNT('Math Scores'!$DV57:$EU57)=0,"",SUMIF('Math Scores'!$F$6:$IC$6,CG$4,'Math Scores'!$F57:$IC57))</f>
        <v/>
      </c>
      <c r="CH56" s="143" t="str">
        <f>IF(COUNT('Math Scores'!$DV57:$EU57)=0,"",SUMIF('Math Scores'!$F$6:$IC$6,CH$4,'Math Scores'!$F57:$IC57))</f>
        <v/>
      </c>
      <c r="CI56" s="143" t="str">
        <f>IF(COUNT('Math Scores'!$DV57:$EU57)=0,"",SUMIF('Math Scores'!$F$6:$IC$6,CI$4,'Math Scores'!$F57:$IC57))</f>
        <v/>
      </c>
      <c r="CJ56" s="143" t="str">
        <f>IF(COUNT('Math Scores'!$DV57:$EU57)=0,"",SUMIF('Math Scores'!$F$6:$IC$6,CJ$4,'Math Scores'!$F57:$IC57))</f>
        <v/>
      </c>
      <c r="CK56" s="143" t="str">
        <f>IF(COUNT('Math Scores'!$DV57:$EU57)=0,"",SUMIF('Math Scores'!$F$6:$IC$6,CK$4,'Math Scores'!$F57:$IC57))</f>
        <v/>
      </c>
      <c r="CL56" s="143" t="str">
        <f>IF(COUNT('Math Scores'!$DV57:$EU57)=0,"",SUMIF('Math Scores'!$F$6:$IC$6,CL$4,'Math Scores'!$F57:$IC57))</f>
        <v/>
      </c>
      <c r="CM56" s="143" t="str">
        <f>IF(COUNT('Math Scores'!$DV57:$EU57)=0,"",SUMIF('Math Scores'!$F$6:$IC$6,CM$4,'Math Scores'!$F57:$IC57))</f>
        <v/>
      </c>
      <c r="CN56" s="143" t="str">
        <f>IF(COUNT('Math Scores'!$DV57:$EU57)=0,"",SUMIF('Math Scores'!$F$6:$IC$6,CN$4,'Math Scores'!$F57:$IC57))</f>
        <v/>
      </c>
      <c r="CO56" s="143" t="str">
        <f>IF(COUNT('Math Scores'!$DV57:$EU57)=0,"",SUMIF('Math Scores'!$F$6:$IC$6,CO$4,'Math Scores'!$F57:$IC57))</f>
        <v/>
      </c>
      <c r="CP56" s="143" t="str">
        <f>IF(COUNT('Math Scores'!$DV57:$EU57)=0,"",SUMIF('Math Scores'!$F$6:$IC$6,CP$4,'Math Scores'!$F57:$IC57))</f>
        <v/>
      </c>
      <c r="CQ56" s="143" t="str">
        <f>IF(COUNT('Math Scores'!$DV57:$EU57)=0,"",SUMIF('Math Scores'!$F$6:$IC$6,CQ$4,'Math Scores'!$F57:$IC57))</f>
        <v/>
      </c>
      <c r="CR56" s="143" t="str">
        <f>IF(COUNT('Math Scores'!$DV57:$EU57)=0,"",SUMIF('Math Scores'!$F$6:$IC$6,CR$4,'Math Scores'!$F57:$IC57))</f>
        <v/>
      </c>
      <c r="CS56" s="143" t="str">
        <f>IF(COUNT('Math Scores'!$DV57:$EU57)=0,"",SUMIF('Math Scores'!$F$6:$IC$6,CS$4,'Math Scores'!$F57:$IC57))</f>
        <v/>
      </c>
      <c r="CT56" s="143" t="str">
        <f>IF(COUNT('Math Scores'!$EV57:$FW57)=0,"",SUMIF('Math Scores'!$F$6:$IC$6,CT$4,'Math Scores'!$F57:$IC57))</f>
        <v/>
      </c>
      <c r="CU56" s="143" t="str">
        <f>IF(COUNT('Math Scores'!$EV57:$FW57)=0,"",SUMIF('Math Scores'!$F$6:$IC$6,CU$4,'Math Scores'!$F57:$IC57))</f>
        <v/>
      </c>
      <c r="CV56" s="143" t="str">
        <f>IF(COUNT('Math Scores'!$EV57:$FW57)=0,"",SUMIF('Math Scores'!$F$6:$IC$6,CV$4,'Math Scores'!$F57:$IC57))</f>
        <v/>
      </c>
      <c r="CW56" s="143" t="str">
        <f>IF(COUNT('Math Scores'!$EV57:$FW57)=0,"",SUMIF('Math Scores'!$F$6:$IC$6,CW$4,'Math Scores'!$F57:$IC57))</f>
        <v/>
      </c>
      <c r="CX56" s="143" t="str">
        <f>IF(COUNT('Math Scores'!$EV57:$FW57)=0,"",SUMIF('Math Scores'!$F$6:$IC$6,CX$4,'Math Scores'!$F57:$IC57))</f>
        <v/>
      </c>
      <c r="CY56" s="143" t="str">
        <f>IF(COUNT('Math Scores'!$EV57:$FW57)=0,"",SUMIF('Math Scores'!$F$6:$IC$6,CY$4,'Math Scores'!$F57:$IC57))</f>
        <v/>
      </c>
      <c r="CZ56" s="143" t="str">
        <f>IF(COUNT('Math Scores'!$EV57:$FW57)=0,"",SUMIF('Math Scores'!$F$6:$IC$6,CZ$4,'Math Scores'!$F57:$IC57))</f>
        <v/>
      </c>
      <c r="DA56" s="143" t="str">
        <f>IF(COUNT('Math Scores'!$EV57:$FW57)=0,"",SUMIF('Math Scores'!$F$6:$IC$6,DA$4,'Math Scores'!$F57:$IC57))</f>
        <v/>
      </c>
      <c r="DB56" s="143" t="str">
        <f>IF(COUNT('Math Scores'!$EV57:$FW57)=0,"",SUMIF('Math Scores'!$F$6:$IC$6,DB$4,'Math Scores'!$F57:$IC57))</f>
        <v/>
      </c>
      <c r="DC56" s="143" t="str">
        <f>IF(COUNT('Math Scores'!$EV57:$FW57)=0,"",SUMIF('Math Scores'!$F$6:$IC$6,DC$4,'Math Scores'!$F57:$IC57))</f>
        <v/>
      </c>
      <c r="DD56" s="143" t="str">
        <f>IF(COUNT('Math Scores'!$EV57:$FW57)=0,"",SUMIF('Math Scores'!$F$6:$IC$6,DD$4,'Math Scores'!$F57:$IC57))</f>
        <v/>
      </c>
      <c r="DE56" s="143" t="str">
        <f>IF(COUNT('Math Scores'!$EV57:$FW57)=0,"",SUMIF('Math Scores'!$F$6:$IC$6,DE$4,'Math Scores'!$F57:$IC57))</f>
        <v/>
      </c>
      <c r="DF56" s="143" t="str">
        <f>IF(COUNT('Math Scores'!$EV57:$FW57)=0,"",SUMIF('Math Scores'!$F$6:$IC$6,DF$4,'Math Scores'!$F57:$IC57))</f>
        <v/>
      </c>
      <c r="DG56" s="143" t="str">
        <f>IF(COUNT('Math Scores'!$EV57:$FW57)=0,"",SUMIF('Math Scores'!$F$6:$IC$6,DG$4,'Math Scores'!$F57:$IC57))</f>
        <v/>
      </c>
    </row>
    <row r="57" spans="1:111" x14ac:dyDescent="0.2">
      <c r="A57" s="35">
        <v>50</v>
      </c>
      <c r="B57" s="8" t="str">
        <f>'Math Scores'!B58</f>
        <v/>
      </c>
      <c r="C57" s="127" t="str">
        <f>IF(COUNT('Math Scores'!F58:HI58)=0, "", (SUMIF('Math Scores'!$F$5:$HI$5,"Yes",'Math Scores'!F58:HI58)/SUMIF('Math Scores'!$F$5:$HI$5,"Yes",'Math Scores'!$F$2:$HI$2)))</f>
        <v/>
      </c>
      <c r="D57" s="36" t="str">
        <f>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v/>
      </c>
      <c r="E57" s="78" t="str">
        <f t="shared" si="12"/>
        <v/>
      </c>
      <c r="F57" s="36" t="str">
        <f t="shared" si="11"/>
        <v/>
      </c>
      <c r="G57" s="87" t="str">
        <f>IF(OR(B57="",'Cover Sheet'!$AC$6=""),"",IF(('Cover Sheet'!$AC$6="2nd"),(VLOOKUP(ROUND((D57*100),0),Goals!$E$4:$H$104,2,TRUE)/100),IF(('Cover Sheet'!$AC$6="3rd"),(VLOOKUP(ROUND((D57*100),0),Goals!$E$4:$H$104,3,TRUE)/100),VLOOKUP(ROUND((D57*100),0),Goals!$E$4:$H$104,4,TRUE)/100)))</f>
        <v/>
      </c>
      <c r="H57" s="143" t="str">
        <f>IF(COUNT('Math Scores'!$F58:$AC58)=0,"",SUMIF('Math Scores'!$F$6:$IC$6,H$4,'Math Scores'!$F58:$IC58))</f>
        <v/>
      </c>
      <c r="I57" s="143" t="str">
        <f>IF(COUNT('Math Scores'!$F58:$AC58)=0,"",SUMIF('Math Scores'!$F$6:$IC$6,I$4,'Math Scores'!$F58:$IC58))</f>
        <v/>
      </c>
      <c r="J57" s="143" t="str">
        <f>IF(COUNT('Math Scores'!$F58:$AC58)=0,"",SUMIF('Math Scores'!$F$6:$IC$6,J$4,'Math Scores'!$F58:$IC58))</f>
        <v/>
      </c>
      <c r="K57" s="143" t="str">
        <f>IF(COUNT('Math Scores'!$F58:$AC58)=0,"",SUMIF('Math Scores'!$F$6:$IC$6,K$4,'Math Scores'!$F58:$IC58))</f>
        <v/>
      </c>
      <c r="L57" s="143" t="str">
        <f>IF(COUNT('Math Scores'!$F58:$AC58)=0,"",SUMIF('Math Scores'!$F$6:$IC$6,L$4,'Math Scores'!$F58:$IC58))</f>
        <v/>
      </c>
      <c r="M57" s="143" t="str">
        <f>IF(COUNT('Math Scores'!$F58:$AC58)=0,"",SUMIF('Math Scores'!$F$6:$IC$6,M$4,'Math Scores'!$F58:$IC58))</f>
        <v/>
      </c>
      <c r="N57" s="143" t="str">
        <f>IF(COUNT('Math Scores'!$F58:$AC58)=0,"",SUMIF('Math Scores'!$F$6:$IC$6,N$4,'Math Scores'!$F58:$IC58))</f>
        <v/>
      </c>
      <c r="O57" s="143" t="str">
        <f>IF(COUNT('Math Scores'!$F58:$AC58)=0,"",SUMIF('Math Scores'!$F$6:$IC$6,O$4,'Math Scores'!$F58:$IC58))</f>
        <v/>
      </c>
      <c r="P57" s="143" t="str">
        <f>IF(COUNT('Math Scores'!$F58:$AC58)=0,"",SUMIF('Math Scores'!$F$6:$IC$6,P$4,'Math Scores'!$F58:$IC58))</f>
        <v/>
      </c>
      <c r="Q57" s="143" t="str">
        <f>IF(COUNT('Math Scores'!$F58:$AC58)=0,"",SUMIF('Math Scores'!$F$6:$IC$6,Q$4,'Math Scores'!$F58:$IC58))</f>
        <v/>
      </c>
      <c r="R57" s="143" t="str">
        <f>IF(COUNT('Math Scores'!$F58:$AC58)=0,"",SUMIF('Math Scores'!$F$6:$IC$6,R$4,'Math Scores'!$F58:$IC58))</f>
        <v/>
      </c>
      <c r="S57" s="143"/>
      <c r="T57" s="143"/>
      <c r="U57" s="143"/>
      <c r="V57" s="143"/>
      <c r="W57" s="143"/>
      <c r="X57" s="143" t="str">
        <f>IF(COUNT('Math Scores'!$AD58:$AZ58)=0,"",SUMIF('Math Scores'!$F$6:$IC$6,X$4,'Math Scores'!$F58:$IC58))</f>
        <v/>
      </c>
      <c r="Y57" s="143" t="str">
        <f>IF(COUNT('Math Scores'!$AD58:$AZ58)=0,"",SUMIF('Math Scores'!$F$6:$IC$6,Y$4,'Math Scores'!$F58:$IC58))</f>
        <v/>
      </c>
      <c r="Z57" s="143" t="str">
        <f>IF(COUNT('Math Scores'!$AD58:$AZ58)=0,"",SUMIF('Math Scores'!$F$6:$IC$6,Z$4,'Math Scores'!$F58:$IC58))</f>
        <v/>
      </c>
      <c r="AA57" s="143" t="str">
        <f>IF(COUNT('Math Scores'!$AD58:$AZ58)=0,"",SUMIF('Math Scores'!$F$6:$IC$6,AA$4,'Math Scores'!$F58:$IC58))</f>
        <v/>
      </c>
      <c r="AB57" s="143" t="str">
        <f>IF(COUNT('Math Scores'!$AD58:$AZ58)=0,"",SUMIF('Math Scores'!$F$6:$IC$6,AB$4,'Math Scores'!$F58:$IC58))</f>
        <v/>
      </c>
      <c r="AC57" s="143" t="str">
        <f>IF(COUNT('Math Scores'!$AD58:$AZ58)=0,"",SUMIF('Math Scores'!$F$6:$IC$6,AC$4,'Math Scores'!$F58:$IC58))</f>
        <v/>
      </c>
      <c r="AD57" s="143" t="str">
        <f>IF(COUNT('Math Scores'!$AD58:$AZ58)=0,"",SUMIF('Math Scores'!$F$6:$IC$6,AD$4,'Math Scores'!$F58:$IC58))</f>
        <v/>
      </c>
      <c r="AE57" s="143" t="str">
        <f>IF(COUNT('Math Scores'!$AD58:$AZ58)=0,"",SUMIF('Math Scores'!$F$6:$IC$6,AE$4,'Math Scores'!$F58:$IC58))</f>
        <v/>
      </c>
      <c r="AF57" s="143" t="str">
        <f>IF(COUNT('Math Scores'!$AD58:$AZ58)=0,"",SUMIF('Math Scores'!$F$6:$IC$6,AF$4,'Math Scores'!$F58:$IC58))</f>
        <v/>
      </c>
      <c r="AG57" s="143" t="str">
        <f>IF(COUNT('Math Scores'!$AD58:$AZ58)=0,"",SUMIF('Math Scores'!$F$6:$IC$6,AG$4,'Math Scores'!$F58:$IC58))</f>
        <v/>
      </c>
      <c r="AH57" s="143" t="str">
        <f>IF(COUNT('Math Scores'!$AD58:$AZ58)=0,"",SUMIF('Math Scores'!$F$6:$IC$6,AH$4,'Math Scores'!$F58:$IC58))</f>
        <v/>
      </c>
      <c r="AI57" s="143" t="str">
        <f>IF(COUNT('Math Scores'!$AD58:$AZ58)=0,"",SUMIF('Math Scores'!$F$6:$IC$6,AI$4,'Math Scores'!$F58:$IC58))</f>
        <v/>
      </c>
      <c r="AJ57" s="143" t="str">
        <f>IF(COUNT('Math Scores'!$BA58:$BY58)=0,"",SUMIF('Math Scores'!$F$6:$IC$6,AJ$4,'Math Scores'!$F58:$IC58))</f>
        <v/>
      </c>
      <c r="AK57" s="143" t="str">
        <f>IF(COUNT('Math Scores'!$BA58:$BY58)=0,"",SUMIF('Math Scores'!$F$6:$IC$6,AK$4,'Math Scores'!$F58:$IC58))</f>
        <v/>
      </c>
      <c r="AL57" s="143" t="str">
        <f>IF(COUNT('Math Scores'!$BA58:$BY58)=0,"",SUMIF('Math Scores'!$F$6:$IC$6,AL$4,'Math Scores'!$F58:$IC58))</f>
        <v/>
      </c>
      <c r="AM57" s="143" t="str">
        <f>IF(COUNT('Math Scores'!$BA58:$BY58)=0,"",SUMIF('Math Scores'!$F$6:$IC$6,AM$4,'Math Scores'!$F58:$IC58))</f>
        <v/>
      </c>
      <c r="AN57" s="143" t="str">
        <f>IF(COUNT('Math Scores'!$BA58:$BY58)=0,"",SUMIF('Math Scores'!$F$6:$IC$6,AN$4,'Math Scores'!$F58:$IC58))</f>
        <v/>
      </c>
      <c r="AO57" s="143" t="str">
        <f>IF(COUNT('Math Scores'!$BA58:$BY58)=0,"",SUMIF('Math Scores'!$F$6:$IC$6,AO$4,'Math Scores'!$F58:$IC58))</f>
        <v/>
      </c>
      <c r="AP57" s="143" t="str">
        <f>IF(COUNT('Math Scores'!$BA58:$BY58)=0,"",SUMIF('Math Scores'!$F$6:$IC$6,AP$4,'Math Scores'!$F58:$IC58))</f>
        <v/>
      </c>
      <c r="AQ57" s="143" t="str">
        <f>IF(COUNT('Math Scores'!$BA58:$BY58)=0,"",SUMIF('Math Scores'!$F$6:$IC$6,AQ$4,'Math Scores'!$F58:$IC58))</f>
        <v/>
      </c>
      <c r="AR57" s="143" t="str">
        <f>IF(COUNT('Math Scores'!$BA58:$BY58)=0,"",SUMIF('Math Scores'!$F$6:$IC$6,AR$4,'Math Scores'!$F58:$IC58))</f>
        <v/>
      </c>
      <c r="AS57" s="143" t="str">
        <f>IF(COUNT('Math Scores'!$BA58:$BY58)=0,"",SUMIF('Math Scores'!$F$6:$IC$6,AS$4,'Math Scores'!$F58:$IC58))</f>
        <v/>
      </c>
      <c r="AT57" s="143" t="str">
        <f>IF(COUNT('Math Scores'!$BA58:$BY58)=0,"",SUMIF('Math Scores'!$F$6:$IC$6,AT$4,'Math Scores'!$F58:$IC58))</f>
        <v/>
      </c>
      <c r="AU57" s="143" t="str">
        <f>IF(COUNT('Math Scores'!$BA58:$BY58)=0,"",SUMIF('Math Scores'!$F$6:$IC$6,AU$4,'Math Scores'!$F58:$IC58))</f>
        <v/>
      </c>
      <c r="AV57" s="143" t="str">
        <f>IF(COUNT('Math Scores'!$BA58:$BY58)=0,"",SUMIF('Math Scores'!$F$6:$IC$6,AV$4,'Math Scores'!$F58:$IC58))</f>
        <v/>
      </c>
      <c r="AW57" s="143" t="str">
        <f>IF(COUNT('Math Scores'!$BA58:$BY58)=0,"",SUMIF('Math Scores'!$F$6:$IC$6,AW$4,'Math Scores'!$F58:$IC58))</f>
        <v/>
      </c>
      <c r="AX57" s="143" t="str">
        <f>IF(COUNT('Math Scores'!$BZ58:$CW58)=0,"",SUMIF('Math Scores'!$F$6:$IC$6,AX$4,'Math Scores'!$F58:$IC58))</f>
        <v/>
      </c>
      <c r="AY57" s="143" t="str">
        <f>IF(COUNT('Math Scores'!$BZ58:$CW58)=0,"",SUMIF('Math Scores'!$F$6:$IC$6,AY$4,'Math Scores'!$F58:$IC58))</f>
        <v/>
      </c>
      <c r="AZ57" s="143" t="str">
        <f>IF(COUNT('Math Scores'!$BZ58:$CW58)=0,"",SUMIF('Math Scores'!$F$6:$IC$6,AZ$4,'Math Scores'!$F58:$IC58))</f>
        <v/>
      </c>
      <c r="BA57" s="143" t="str">
        <f>IF(COUNT('Math Scores'!$BZ58:$CW58)=0,"",SUMIF('Math Scores'!$F$6:$IC$6,BA$4,'Math Scores'!$F58:$IC58))</f>
        <v/>
      </c>
      <c r="BB57" s="143" t="str">
        <f>IF(COUNT('Math Scores'!$BZ58:$CW58)=0,"",SUMIF('Math Scores'!$F$6:$IC$6,BB$4,'Math Scores'!$F58:$IC58))</f>
        <v/>
      </c>
      <c r="BC57" s="143" t="str">
        <f>IF(COUNT('Math Scores'!$BZ58:$CW58)=0,"",SUMIF('Math Scores'!$F$6:$IC$6,BC$4,'Math Scores'!$F58:$IC58))</f>
        <v/>
      </c>
      <c r="BD57" s="143" t="str">
        <f>IF(COUNT('Math Scores'!$BZ58:$CW58)=0,"",SUMIF('Math Scores'!$F$6:$IC$6,BD$4,'Math Scores'!$F58:$IC58))</f>
        <v/>
      </c>
      <c r="BE57" s="143" t="str">
        <f>IF(COUNT('Math Scores'!$BZ58:$CW58)=0,"",SUMIF('Math Scores'!$F$6:$IC$6,BE$4,'Math Scores'!$F58:$IC58))</f>
        <v/>
      </c>
      <c r="BF57" s="143" t="str">
        <f>IF(COUNT('Math Scores'!$BZ58:$CW58)=0,"",SUMIF('Math Scores'!$F$6:$IC$6,BF$4,'Math Scores'!$F58:$IC58))</f>
        <v/>
      </c>
      <c r="BG57" s="143" t="str">
        <f>IF(COUNT('Math Scores'!$BZ58:$CW58)=0,"",SUMIF('Math Scores'!$F$6:$IC$6,BG$4,'Math Scores'!$F58:$IC58))</f>
        <v/>
      </c>
      <c r="BH57" s="143" t="str">
        <f>IF(COUNT('Math Scores'!$BZ58:$CW58)=0,"",SUMIF('Math Scores'!$F$6:$IC$6,BH$4,'Math Scores'!$F58:$IC58))</f>
        <v/>
      </c>
      <c r="BI57" s="143" t="str">
        <f>IF(COUNT('Math Scores'!$BZ58:$CW58)=0,"",SUMIF('Math Scores'!$F$6:$IC$6,BI$4,'Math Scores'!$F58:$IC58))</f>
        <v/>
      </c>
      <c r="BJ57" s="143" t="str">
        <f>IF(COUNT('Math Scores'!$BZ58:$CW58)=0,"",SUMIF('Math Scores'!$F$6:$IC$6,BJ$4,'Math Scores'!$F58:$IC58))</f>
        <v/>
      </c>
      <c r="BK57" s="143" t="str">
        <f>IF(COUNT('Math Scores'!$BZ58:$CW58)=0,"",SUMIF('Math Scores'!$F$6:$IC$6,BK$4,'Math Scores'!$F58:$IC58))</f>
        <v/>
      </c>
      <c r="BL57" s="143" t="str">
        <f>IF(COUNT('Math Scores'!$CX58:$DU58)=0,"",SUMIF('Math Scores'!$F$6:$IC$6,BL$4,'Math Scores'!$F58:$IC58))</f>
        <v/>
      </c>
      <c r="BM57" s="143" t="str">
        <f>IF(COUNT('Math Scores'!$CX58:$DU58)=0,"",SUMIF('Math Scores'!$F$6:$IC$6,BM$4,'Math Scores'!$F58:$IC58))</f>
        <v/>
      </c>
      <c r="BN57" s="143" t="str">
        <f>IF(COUNT('Math Scores'!$CX58:$DU58)=0,"",SUMIF('Math Scores'!$F$6:$IC$6,BN$4,'Math Scores'!$F58:$IC58))</f>
        <v/>
      </c>
      <c r="BO57" s="143" t="str">
        <f>IF(COUNT('Math Scores'!$CX58:$DU58)=0,"",SUMIF('Math Scores'!$F$6:$IC$6,BO$4,'Math Scores'!$F58:$IC58))</f>
        <v/>
      </c>
      <c r="BP57" s="143" t="str">
        <f>IF(COUNT('Math Scores'!$CX58:$DU58)=0,"",SUMIF('Math Scores'!$F$6:$IC$6,BP$4,'Math Scores'!$F58:$IC58))</f>
        <v/>
      </c>
      <c r="BQ57" s="143" t="str">
        <f>IF(COUNT('Math Scores'!$CX58:$DU58)=0,"",SUMIF('Math Scores'!$F$6:$IC$6,BQ$4,'Math Scores'!$F58:$IC58))</f>
        <v/>
      </c>
      <c r="BR57" s="143" t="str">
        <f>IF(COUNT('Math Scores'!$CX58:$DU58)=0,"",SUMIF('Math Scores'!$F$6:$IC$6,BR$4,'Math Scores'!$F58:$IC58))</f>
        <v/>
      </c>
      <c r="BS57" s="143" t="str">
        <f>IF(COUNT('Math Scores'!$CX58:$DU58)=0,"",SUMIF('Math Scores'!$F$6:$IC$6,BS$4,'Math Scores'!$F58:$IC58))</f>
        <v/>
      </c>
      <c r="BT57" s="143" t="str">
        <f>IF(COUNT('Math Scores'!$CX58:$DU58)=0,"",SUMIF('Math Scores'!$F$6:$IC$6,BT$4,'Math Scores'!$F58:$IC58))</f>
        <v/>
      </c>
      <c r="BU57" s="143" t="str">
        <f>IF(COUNT('Math Scores'!$CX58:$DU58)=0,"",SUMIF('Math Scores'!$F$6:$IC$6,BU$4,'Math Scores'!$F58:$IC58))</f>
        <v/>
      </c>
      <c r="BV57" s="143" t="str">
        <f>IF(COUNT('Math Scores'!$CX58:$DU58)=0,"",SUMIF('Math Scores'!$F$6:$IC$6,BV$4,'Math Scores'!$F58:$IC58))</f>
        <v/>
      </c>
      <c r="BW57" s="143" t="str">
        <f>IF(COUNT('Math Scores'!$CX58:$DU58)=0,"",SUMIF('Math Scores'!$F$6:$IC$6,BW$4,'Math Scores'!$F58:$IC58))</f>
        <v/>
      </c>
      <c r="BX57" s="143" t="str">
        <f>IF(COUNT('Math Scores'!$CX58:$DU58)=0,"",SUMIF('Math Scores'!$F$6:$IC$6,BX$4,'Math Scores'!$F58:$IC58))</f>
        <v/>
      </c>
      <c r="BY57" s="143" t="str">
        <f>IF(COUNT('Math Scores'!$CX58:$DU58)=0,"",SUMIF('Math Scores'!$F$6:$IC$6,BY$4,'Math Scores'!$F58:$IC58))</f>
        <v/>
      </c>
      <c r="BZ57" s="143" t="str">
        <f>IF(COUNT('Math Scores'!$CX58:$DU58)=0,"",SUMIF('Math Scores'!$F$6:$IC$6,BZ$4,'Math Scores'!$F58:$IC58))</f>
        <v/>
      </c>
      <c r="CA57" s="143" t="str">
        <f>IF(COUNT('Math Scores'!$CX58:$DU58)=0,"",SUMIF('Math Scores'!$F$6:$IC$6,CA$4,'Math Scores'!$F58:$IC58))</f>
        <v/>
      </c>
      <c r="CB57" s="143" t="str">
        <f>IF(COUNT('Math Scores'!$CX58:$DU58)=0,"",SUMIF('Math Scores'!$F$6:$IC$6,CB$4,'Math Scores'!$F58:$IC58))</f>
        <v/>
      </c>
      <c r="CC57" s="143" t="str">
        <f>IF(COUNT('Math Scores'!$CX58:$DU58)=0,"",SUMIF('Math Scores'!$F$6:$IC$6,CC$4,'Math Scores'!$F58:$IC58))</f>
        <v/>
      </c>
      <c r="CD57" s="143" t="str">
        <f>IF(COUNT('Math Scores'!$DV58:$EU58)=0,"",SUMIF('Math Scores'!$F$6:$IC$6,CD$4,'Math Scores'!$F58:$IC58))</f>
        <v/>
      </c>
      <c r="CE57" s="143" t="str">
        <f>IF(COUNT('Math Scores'!$DV58:$EU58)=0,"",SUMIF('Math Scores'!$F$6:$IC$6,CE$4,'Math Scores'!$F58:$IC58))</f>
        <v/>
      </c>
      <c r="CF57" s="143" t="str">
        <f>IF(COUNT('Math Scores'!$DV58:$EU58)=0,"",SUMIF('Math Scores'!$F$6:$IC$6,CF$4,'Math Scores'!$F58:$IC58))</f>
        <v/>
      </c>
      <c r="CG57" s="143" t="str">
        <f>IF(COUNT('Math Scores'!$DV58:$EU58)=0,"",SUMIF('Math Scores'!$F$6:$IC$6,CG$4,'Math Scores'!$F58:$IC58))</f>
        <v/>
      </c>
      <c r="CH57" s="143" t="str">
        <f>IF(COUNT('Math Scores'!$DV58:$EU58)=0,"",SUMIF('Math Scores'!$F$6:$IC$6,CH$4,'Math Scores'!$F58:$IC58))</f>
        <v/>
      </c>
      <c r="CI57" s="143" t="str">
        <f>IF(COUNT('Math Scores'!$DV58:$EU58)=0,"",SUMIF('Math Scores'!$F$6:$IC$6,CI$4,'Math Scores'!$F58:$IC58))</f>
        <v/>
      </c>
      <c r="CJ57" s="143" t="str">
        <f>IF(COUNT('Math Scores'!$DV58:$EU58)=0,"",SUMIF('Math Scores'!$F$6:$IC$6,CJ$4,'Math Scores'!$F58:$IC58))</f>
        <v/>
      </c>
      <c r="CK57" s="143" t="str">
        <f>IF(COUNT('Math Scores'!$DV58:$EU58)=0,"",SUMIF('Math Scores'!$F$6:$IC$6,CK$4,'Math Scores'!$F58:$IC58))</f>
        <v/>
      </c>
      <c r="CL57" s="143" t="str">
        <f>IF(COUNT('Math Scores'!$DV58:$EU58)=0,"",SUMIF('Math Scores'!$F$6:$IC$6,CL$4,'Math Scores'!$F58:$IC58))</f>
        <v/>
      </c>
      <c r="CM57" s="143" t="str">
        <f>IF(COUNT('Math Scores'!$DV58:$EU58)=0,"",SUMIF('Math Scores'!$F$6:$IC$6,CM$4,'Math Scores'!$F58:$IC58))</f>
        <v/>
      </c>
      <c r="CN57" s="143" t="str">
        <f>IF(COUNT('Math Scores'!$DV58:$EU58)=0,"",SUMIF('Math Scores'!$F$6:$IC$6,CN$4,'Math Scores'!$F58:$IC58))</f>
        <v/>
      </c>
      <c r="CO57" s="143" t="str">
        <f>IF(COUNT('Math Scores'!$DV58:$EU58)=0,"",SUMIF('Math Scores'!$F$6:$IC$6,CO$4,'Math Scores'!$F58:$IC58))</f>
        <v/>
      </c>
      <c r="CP57" s="143" t="str">
        <f>IF(COUNT('Math Scores'!$DV58:$EU58)=0,"",SUMIF('Math Scores'!$F$6:$IC$6,CP$4,'Math Scores'!$F58:$IC58))</f>
        <v/>
      </c>
      <c r="CQ57" s="143" t="str">
        <f>IF(COUNT('Math Scores'!$DV58:$EU58)=0,"",SUMIF('Math Scores'!$F$6:$IC$6,CQ$4,'Math Scores'!$F58:$IC58))</f>
        <v/>
      </c>
      <c r="CR57" s="143" t="str">
        <f>IF(COUNT('Math Scores'!$DV58:$EU58)=0,"",SUMIF('Math Scores'!$F$6:$IC$6,CR$4,'Math Scores'!$F58:$IC58))</f>
        <v/>
      </c>
      <c r="CS57" s="143" t="str">
        <f>IF(COUNT('Math Scores'!$DV58:$EU58)=0,"",SUMIF('Math Scores'!$F$6:$IC$6,CS$4,'Math Scores'!$F58:$IC58))</f>
        <v/>
      </c>
      <c r="CT57" s="143" t="str">
        <f>IF(COUNT('Math Scores'!$EV58:$FW58)=0,"",SUMIF('Math Scores'!$F$6:$IC$6,CT$4,'Math Scores'!$F58:$IC58))</f>
        <v/>
      </c>
      <c r="CU57" s="143" t="str">
        <f>IF(COUNT('Math Scores'!$EV58:$FW58)=0,"",SUMIF('Math Scores'!$F$6:$IC$6,CU$4,'Math Scores'!$F58:$IC58))</f>
        <v/>
      </c>
      <c r="CV57" s="143" t="str">
        <f>IF(COUNT('Math Scores'!$EV58:$FW58)=0,"",SUMIF('Math Scores'!$F$6:$IC$6,CV$4,'Math Scores'!$F58:$IC58))</f>
        <v/>
      </c>
      <c r="CW57" s="143" t="str">
        <f>IF(COUNT('Math Scores'!$EV58:$FW58)=0,"",SUMIF('Math Scores'!$F$6:$IC$6,CW$4,'Math Scores'!$F58:$IC58))</f>
        <v/>
      </c>
      <c r="CX57" s="143" t="str">
        <f>IF(COUNT('Math Scores'!$EV58:$FW58)=0,"",SUMIF('Math Scores'!$F$6:$IC$6,CX$4,'Math Scores'!$F58:$IC58))</f>
        <v/>
      </c>
      <c r="CY57" s="143" t="str">
        <f>IF(COUNT('Math Scores'!$EV58:$FW58)=0,"",SUMIF('Math Scores'!$F$6:$IC$6,CY$4,'Math Scores'!$F58:$IC58))</f>
        <v/>
      </c>
      <c r="CZ57" s="143" t="str">
        <f>IF(COUNT('Math Scores'!$EV58:$FW58)=0,"",SUMIF('Math Scores'!$F$6:$IC$6,CZ$4,'Math Scores'!$F58:$IC58))</f>
        <v/>
      </c>
      <c r="DA57" s="143" t="str">
        <f>IF(COUNT('Math Scores'!$EV58:$FW58)=0,"",SUMIF('Math Scores'!$F$6:$IC$6,DA$4,'Math Scores'!$F58:$IC58))</f>
        <v/>
      </c>
      <c r="DB57" s="143" t="str">
        <f>IF(COUNT('Math Scores'!$EV58:$FW58)=0,"",SUMIF('Math Scores'!$F$6:$IC$6,DB$4,'Math Scores'!$F58:$IC58))</f>
        <v/>
      </c>
      <c r="DC57" s="143" t="str">
        <f>IF(COUNT('Math Scores'!$EV58:$FW58)=0,"",SUMIF('Math Scores'!$F$6:$IC$6,DC$4,'Math Scores'!$F58:$IC58))</f>
        <v/>
      </c>
      <c r="DD57" s="143" t="str">
        <f>IF(COUNT('Math Scores'!$EV58:$FW58)=0,"",SUMIF('Math Scores'!$F$6:$IC$6,DD$4,'Math Scores'!$F58:$IC58))</f>
        <v/>
      </c>
      <c r="DE57" s="143" t="str">
        <f>IF(COUNT('Math Scores'!$EV58:$FW58)=0,"",SUMIF('Math Scores'!$F$6:$IC$6,DE$4,'Math Scores'!$F58:$IC58))</f>
        <v/>
      </c>
      <c r="DF57" s="143" t="str">
        <f>IF(COUNT('Math Scores'!$EV58:$FW58)=0,"",SUMIF('Math Scores'!$F$6:$IC$6,DF$4,'Math Scores'!$F58:$IC58))</f>
        <v/>
      </c>
      <c r="DG57" s="143" t="str">
        <f>IF(COUNT('Math Scores'!$EV58:$FW58)=0,"",SUMIF('Math Scores'!$F$6:$IC$6,DG$4,'Math Scores'!$F58:$IC58))</f>
        <v/>
      </c>
    </row>
    <row r="58" spans="1:111" x14ac:dyDescent="0.2">
      <c r="A58" s="35">
        <v>51</v>
      </c>
      <c r="B58" s="8" t="str">
        <f>'Math Scores'!B59</f>
        <v/>
      </c>
      <c r="C58" s="127" t="str">
        <f>IF(COUNT('Math Scores'!F59:HI59)=0, "", (SUMIF('Math Scores'!$F$5:$HI$5,"Yes",'Math Scores'!F59:HI59)/SUMIF('Math Scores'!$F$5:$HI$5,"Yes",'Math Scores'!$F$2:$HI$2)))</f>
        <v/>
      </c>
      <c r="D58" s="36" t="str">
        <f>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v/>
      </c>
      <c r="E58" s="78" t="str">
        <f t="shared" si="12"/>
        <v/>
      </c>
      <c r="F58" s="36" t="str">
        <f t="shared" si="11"/>
        <v/>
      </c>
      <c r="G58" s="87" t="str">
        <f>IF(OR(B58="",'Cover Sheet'!$AC$6=""),"",IF(('Cover Sheet'!$AC$6="2nd"),(VLOOKUP(ROUND((D58*100),0),Goals!$E$4:$H$104,2,TRUE)/100),IF(('Cover Sheet'!$AC$6="3rd"),(VLOOKUP(ROUND((D58*100),0),Goals!$E$4:$H$104,3,TRUE)/100),VLOOKUP(ROUND((D58*100),0),Goals!$E$4:$H$104,4,TRUE)/100)))</f>
        <v/>
      </c>
      <c r="H58" s="143" t="str">
        <f>IF(COUNT('Math Scores'!$F59:$AC59)=0,"",SUMIF('Math Scores'!$F$6:$IC$6,H$4,'Math Scores'!$F59:$IC59))</f>
        <v/>
      </c>
      <c r="I58" s="143" t="str">
        <f>IF(COUNT('Math Scores'!$F59:$AC59)=0,"",SUMIF('Math Scores'!$F$6:$IC$6,I$4,'Math Scores'!$F59:$IC59))</f>
        <v/>
      </c>
      <c r="J58" s="143" t="str">
        <f>IF(COUNT('Math Scores'!$F59:$AC59)=0,"",SUMIF('Math Scores'!$F$6:$IC$6,J$4,'Math Scores'!$F59:$IC59))</f>
        <v/>
      </c>
      <c r="K58" s="143" t="str">
        <f>IF(COUNT('Math Scores'!$F59:$AC59)=0,"",SUMIF('Math Scores'!$F$6:$IC$6,K$4,'Math Scores'!$F59:$IC59))</f>
        <v/>
      </c>
      <c r="L58" s="143" t="str">
        <f>IF(COUNT('Math Scores'!$F59:$AC59)=0,"",SUMIF('Math Scores'!$F$6:$IC$6,L$4,'Math Scores'!$F59:$IC59))</f>
        <v/>
      </c>
      <c r="M58" s="143" t="str">
        <f>IF(COUNT('Math Scores'!$F59:$AC59)=0,"",SUMIF('Math Scores'!$F$6:$IC$6,M$4,'Math Scores'!$F59:$IC59))</f>
        <v/>
      </c>
      <c r="N58" s="143" t="str">
        <f>IF(COUNT('Math Scores'!$F59:$AC59)=0,"",SUMIF('Math Scores'!$F$6:$IC$6,N$4,'Math Scores'!$F59:$IC59))</f>
        <v/>
      </c>
      <c r="O58" s="143" t="str">
        <f>IF(COUNT('Math Scores'!$F59:$AC59)=0,"",SUMIF('Math Scores'!$F$6:$IC$6,O$4,'Math Scores'!$F59:$IC59))</f>
        <v/>
      </c>
      <c r="P58" s="143" t="str">
        <f>IF(COUNT('Math Scores'!$F59:$AC59)=0,"",SUMIF('Math Scores'!$F$6:$IC$6,P$4,'Math Scores'!$F59:$IC59))</f>
        <v/>
      </c>
      <c r="Q58" s="143" t="str">
        <f>IF(COUNT('Math Scores'!$F59:$AC59)=0,"",SUMIF('Math Scores'!$F$6:$IC$6,Q$4,'Math Scores'!$F59:$IC59))</f>
        <v/>
      </c>
      <c r="R58" s="143" t="str">
        <f>IF(COUNT('Math Scores'!$F59:$AC59)=0,"",SUMIF('Math Scores'!$F$6:$IC$6,R$4,'Math Scores'!$F59:$IC59))</f>
        <v/>
      </c>
      <c r="S58" s="143"/>
      <c r="T58" s="143"/>
      <c r="U58" s="143"/>
      <c r="V58" s="143"/>
      <c r="W58" s="143"/>
      <c r="X58" s="143" t="str">
        <f>IF(COUNT('Math Scores'!$AD59:$AZ59)=0,"",SUMIF('Math Scores'!$F$6:$IC$6,X$4,'Math Scores'!$F59:$IC59))</f>
        <v/>
      </c>
      <c r="Y58" s="143" t="str">
        <f>IF(COUNT('Math Scores'!$AD59:$AZ59)=0,"",SUMIF('Math Scores'!$F$6:$IC$6,Y$4,'Math Scores'!$F59:$IC59))</f>
        <v/>
      </c>
      <c r="Z58" s="143" t="str">
        <f>IF(COUNT('Math Scores'!$AD59:$AZ59)=0,"",SUMIF('Math Scores'!$F$6:$IC$6,Z$4,'Math Scores'!$F59:$IC59))</f>
        <v/>
      </c>
      <c r="AA58" s="143" t="str">
        <f>IF(COUNT('Math Scores'!$AD59:$AZ59)=0,"",SUMIF('Math Scores'!$F$6:$IC$6,AA$4,'Math Scores'!$F59:$IC59))</f>
        <v/>
      </c>
      <c r="AB58" s="143" t="str">
        <f>IF(COUNT('Math Scores'!$AD59:$AZ59)=0,"",SUMIF('Math Scores'!$F$6:$IC$6,AB$4,'Math Scores'!$F59:$IC59))</f>
        <v/>
      </c>
      <c r="AC58" s="143" t="str">
        <f>IF(COUNT('Math Scores'!$AD59:$AZ59)=0,"",SUMIF('Math Scores'!$F$6:$IC$6,AC$4,'Math Scores'!$F59:$IC59))</f>
        <v/>
      </c>
      <c r="AD58" s="143" t="str">
        <f>IF(COUNT('Math Scores'!$AD59:$AZ59)=0,"",SUMIF('Math Scores'!$F$6:$IC$6,AD$4,'Math Scores'!$F59:$IC59))</f>
        <v/>
      </c>
      <c r="AE58" s="143" t="str">
        <f>IF(COUNT('Math Scores'!$AD59:$AZ59)=0,"",SUMIF('Math Scores'!$F$6:$IC$6,AE$4,'Math Scores'!$F59:$IC59))</f>
        <v/>
      </c>
      <c r="AF58" s="143" t="str">
        <f>IF(COUNT('Math Scores'!$AD59:$AZ59)=0,"",SUMIF('Math Scores'!$F$6:$IC$6,AF$4,'Math Scores'!$F59:$IC59))</f>
        <v/>
      </c>
      <c r="AG58" s="143" t="str">
        <f>IF(COUNT('Math Scores'!$AD59:$AZ59)=0,"",SUMIF('Math Scores'!$F$6:$IC$6,AG$4,'Math Scores'!$F59:$IC59))</f>
        <v/>
      </c>
      <c r="AH58" s="143" t="str">
        <f>IF(COUNT('Math Scores'!$AD59:$AZ59)=0,"",SUMIF('Math Scores'!$F$6:$IC$6,AH$4,'Math Scores'!$F59:$IC59))</f>
        <v/>
      </c>
      <c r="AI58" s="143" t="str">
        <f>IF(COUNT('Math Scores'!$AD59:$AZ59)=0,"",SUMIF('Math Scores'!$F$6:$IC$6,AI$4,'Math Scores'!$F59:$IC59))</f>
        <v/>
      </c>
      <c r="AJ58" s="143" t="str">
        <f>IF(COUNT('Math Scores'!$BA59:$BY59)=0,"",SUMIF('Math Scores'!$F$6:$IC$6,AJ$4,'Math Scores'!$F59:$IC59))</f>
        <v/>
      </c>
      <c r="AK58" s="143" t="str">
        <f>IF(COUNT('Math Scores'!$BA59:$BY59)=0,"",SUMIF('Math Scores'!$F$6:$IC$6,AK$4,'Math Scores'!$F59:$IC59))</f>
        <v/>
      </c>
      <c r="AL58" s="143" t="str">
        <f>IF(COUNT('Math Scores'!$BA59:$BY59)=0,"",SUMIF('Math Scores'!$F$6:$IC$6,AL$4,'Math Scores'!$F59:$IC59))</f>
        <v/>
      </c>
      <c r="AM58" s="143" t="str">
        <f>IF(COUNT('Math Scores'!$BA59:$BY59)=0,"",SUMIF('Math Scores'!$F$6:$IC$6,AM$4,'Math Scores'!$F59:$IC59))</f>
        <v/>
      </c>
      <c r="AN58" s="143" t="str">
        <f>IF(COUNT('Math Scores'!$BA59:$BY59)=0,"",SUMIF('Math Scores'!$F$6:$IC$6,AN$4,'Math Scores'!$F59:$IC59))</f>
        <v/>
      </c>
      <c r="AO58" s="143" t="str">
        <f>IF(COUNT('Math Scores'!$BA59:$BY59)=0,"",SUMIF('Math Scores'!$F$6:$IC$6,AO$4,'Math Scores'!$F59:$IC59))</f>
        <v/>
      </c>
      <c r="AP58" s="143" t="str">
        <f>IF(COUNT('Math Scores'!$BA59:$BY59)=0,"",SUMIF('Math Scores'!$F$6:$IC$6,AP$4,'Math Scores'!$F59:$IC59))</f>
        <v/>
      </c>
      <c r="AQ58" s="143" t="str">
        <f>IF(COUNT('Math Scores'!$BA59:$BY59)=0,"",SUMIF('Math Scores'!$F$6:$IC$6,AQ$4,'Math Scores'!$F59:$IC59))</f>
        <v/>
      </c>
      <c r="AR58" s="143" t="str">
        <f>IF(COUNT('Math Scores'!$BA59:$BY59)=0,"",SUMIF('Math Scores'!$F$6:$IC$6,AR$4,'Math Scores'!$F59:$IC59))</f>
        <v/>
      </c>
      <c r="AS58" s="143" t="str">
        <f>IF(COUNT('Math Scores'!$BA59:$BY59)=0,"",SUMIF('Math Scores'!$F$6:$IC$6,AS$4,'Math Scores'!$F59:$IC59))</f>
        <v/>
      </c>
      <c r="AT58" s="143" t="str">
        <f>IF(COUNT('Math Scores'!$BA59:$BY59)=0,"",SUMIF('Math Scores'!$F$6:$IC$6,AT$4,'Math Scores'!$F59:$IC59))</f>
        <v/>
      </c>
      <c r="AU58" s="143" t="str">
        <f>IF(COUNT('Math Scores'!$BA59:$BY59)=0,"",SUMIF('Math Scores'!$F$6:$IC$6,AU$4,'Math Scores'!$F59:$IC59))</f>
        <v/>
      </c>
      <c r="AV58" s="143" t="str">
        <f>IF(COUNT('Math Scores'!$BA59:$BY59)=0,"",SUMIF('Math Scores'!$F$6:$IC$6,AV$4,'Math Scores'!$F59:$IC59))</f>
        <v/>
      </c>
      <c r="AW58" s="143" t="str">
        <f>IF(COUNT('Math Scores'!$BA59:$BY59)=0,"",SUMIF('Math Scores'!$F$6:$IC$6,AW$4,'Math Scores'!$F59:$IC59))</f>
        <v/>
      </c>
      <c r="AX58" s="143" t="str">
        <f>IF(COUNT('Math Scores'!$BZ59:$CW59)=0,"",SUMIF('Math Scores'!$F$6:$IC$6,AX$4,'Math Scores'!$F59:$IC59))</f>
        <v/>
      </c>
      <c r="AY58" s="143" t="str">
        <f>IF(COUNT('Math Scores'!$BZ59:$CW59)=0,"",SUMIF('Math Scores'!$F$6:$IC$6,AY$4,'Math Scores'!$F59:$IC59))</f>
        <v/>
      </c>
      <c r="AZ58" s="143" t="str">
        <f>IF(COUNT('Math Scores'!$BZ59:$CW59)=0,"",SUMIF('Math Scores'!$F$6:$IC$6,AZ$4,'Math Scores'!$F59:$IC59))</f>
        <v/>
      </c>
      <c r="BA58" s="143" t="str">
        <f>IF(COUNT('Math Scores'!$BZ59:$CW59)=0,"",SUMIF('Math Scores'!$F$6:$IC$6,BA$4,'Math Scores'!$F59:$IC59))</f>
        <v/>
      </c>
      <c r="BB58" s="143" t="str">
        <f>IF(COUNT('Math Scores'!$BZ59:$CW59)=0,"",SUMIF('Math Scores'!$F$6:$IC$6,BB$4,'Math Scores'!$F59:$IC59))</f>
        <v/>
      </c>
      <c r="BC58" s="143" t="str">
        <f>IF(COUNT('Math Scores'!$BZ59:$CW59)=0,"",SUMIF('Math Scores'!$F$6:$IC$6,BC$4,'Math Scores'!$F59:$IC59))</f>
        <v/>
      </c>
      <c r="BD58" s="143" t="str">
        <f>IF(COUNT('Math Scores'!$BZ59:$CW59)=0,"",SUMIF('Math Scores'!$F$6:$IC$6,BD$4,'Math Scores'!$F59:$IC59))</f>
        <v/>
      </c>
      <c r="BE58" s="143" t="str">
        <f>IF(COUNT('Math Scores'!$BZ59:$CW59)=0,"",SUMIF('Math Scores'!$F$6:$IC$6,BE$4,'Math Scores'!$F59:$IC59))</f>
        <v/>
      </c>
      <c r="BF58" s="143" t="str">
        <f>IF(COUNT('Math Scores'!$BZ59:$CW59)=0,"",SUMIF('Math Scores'!$F$6:$IC$6,BF$4,'Math Scores'!$F59:$IC59))</f>
        <v/>
      </c>
      <c r="BG58" s="143" t="str">
        <f>IF(COUNT('Math Scores'!$BZ59:$CW59)=0,"",SUMIF('Math Scores'!$F$6:$IC$6,BG$4,'Math Scores'!$F59:$IC59))</f>
        <v/>
      </c>
      <c r="BH58" s="143" t="str">
        <f>IF(COUNT('Math Scores'!$BZ59:$CW59)=0,"",SUMIF('Math Scores'!$F$6:$IC$6,BH$4,'Math Scores'!$F59:$IC59))</f>
        <v/>
      </c>
      <c r="BI58" s="143" t="str">
        <f>IF(COUNT('Math Scores'!$BZ59:$CW59)=0,"",SUMIF('Math Scores'!$F$6:$IC$6,BI$4,'Math Scores'!$F59:$IC59))</f>
        <v/>
      </c>
      <c r="BJ58" s="143" t="str">
        <f>IF(COUNT('Math Scores'!$BZ59:$CW59)=0,"",SUMIF('Math Scores'!$F$6:$IC$6,BJ$4,'Math Scores'!$F59:$IC59))</f>
        <v/>
      </c>
      <c r="BK58" s="143" t="str">
        <f>IF(COUNT('Math Scores'!$BZ59:$CW59)=0,"",SUMIF('Math Scores'!$F$6:$IC$6,BK$4,'Math Scores'!$F59:$IC59))</f>
        <v/>
      </c>
      <c r="BL58" s="143" t="str">
        <f>IF(COUNT('Math Scores'!$CX59:$DU59)=0,"",SUMIF('Math Scores'!$F$6:$IC$6,BL$4,'Math Scores'!$F59:$IC59))</f>
        <v/>
      </c>
      <c r="BM58" s="143" t="str">
        <f>IF(COUNT('Math Scores'!$CX59:$DU59)=0,"",SUMIF('Math Scores'!$F$6:$IC$6,BM$4,'Math Scores'!$F59:$IC59))</f>
        <v/>
      </c>
      <c r="BN58" s="143" t="str">
        <f>IF(COUNT('Math Scores'!$CX59:$DU59)=0,"",SUMIF('Math Scores'!$F$6:$IC$6,BN$4,'Math Scores'!$F59:$IC59))</f>
        <v/>
      </c>
      <c r="BO58" s="143" t="str">
        <f>IF(COUNT('Math Scores'!$CX59:$DU59)=0,"",SUMIF('Math Scores'!$F$6:$IC$6,BO$4,'Math Scores'!$F59:$IC59))</f>
        <v/>
      </c>
      <c r="BP58" s="143" t="str">
        <f>IF(COUNT('Math Scores'!$CX59:$DU59)=0,"",SUMIF('Math Scores'!$F$6:$IC$6,BP$4,'Math Scores'!$F59:$IC59))</f>
        <v/>
      </c>
      <c r="BQ58" s="143" t="str">
        <f>IF(COUNT('Math Scores'!$CX59:$DU59)=0,"",SUMIF('Math Scores'!$F$6:$IC$6,BQ$4,'Math Scores'!$F59:$IC59))</f>
        <v/>
      </c>
      <c r="BR58" s="143" t="str">
        <f>IF(COUNT('Math Scores'!$CX59:$DU59)=0,"",SUMIF('Math Scores'!$F$6:$IC$6,BR$4,'Math Scores'!$F59:$IC59))</f>
        <v/>
      </c>
      <c r="BS58" s="143" t="str">
        <f>IF(COUNT('Math Scores'!$CX59:$DU59)=0,"",SUMIF('Math Scores'!$F$6:$IC$6,BS$4,'Math Scores'!$F59:$IC59))</f>
        <v/>
      </c>
      <c r="BT58" s="143" t="str">
        <f>IF(COUNT('Math Scores'!$CX59:$DU59)=0,"",SUMIF('Math Scores'!$F$6:$IC$6,BT$4,'Math Scores'!$F59:$IC59))</f>
        <v/>
      </c>
      <c r="BU58" s="143" t="str">
        <f>IF(COUNT('Math Scores'!$CX59:$DU59)=0,"",SUMIF('Math Scores'!$F$6:$IC$6,BU$4,'Math Scores'!$F59:$IC59))</f>
        <v/>
      </c>
      <c r="BV58" s="143" t="str">
        <f>IF(COUNT('Math Scores'!$CX59:$DU59)=0,"",SUMIF('Math Scores'!$F$6:$IC$6,BV$4,'Math Scores'!$F59:$IC59))</f>
        <v/>
      </c>
      <c r="BW58" s="143" t="str">
        <f>IF(COUNT('Math Scores'!$CX59:$DU59)=0,"",SUMIF('Math Scores'!$F$6:$IC$6,BW$4,'Math Scores'!$F59:$IC59))</f>
        <v/>
      </c>
      <c r="BX58" s="143" t="str">
        <f>IF(COUNT('Math Scores'!$CX59:$DU59)=0,"",SUMIF('Math Scores'!$F$6:$IC$6,BX$4,'Math Scores'!$F59:$IC59))</f>
        <v/>
      </c>
      <c r="BY58" s="143" t="str">
        <f>IF(COUNT('Math Scores'!$CX59:$DU59)=0,"",SUMIF('Math Scores'!$F$6:$IC$6,BY$4,'Math Scores'!$F59:$IC59))</f>
        <v/>
      </c>
      <c r="BZ58" s="143" t="str">
        <f>IF(COUNT('Math Scores'!$CX59:$DU59)=0,"",SUMIF('Math Scores'!$F$6:$IC$6,BZ$4,'Math Scores'!$F59:$IC59))</f>
        <v/>
      </c>
      <c r="CA58" s="143" t="str">
        <f>IF(COUNT('Math Scores'!$CX59:$DU59)=0,"",SUMIF('Math Scores'!$F$6:$IC$6,CA$4,'Math Scores'!$F59:$IC59))</f>
        <v/>
      </c>
      <c r="CB58" s="143" t="str">
        <f>IF(COUNT('Math Scores'!$CX59:$DU59)=0,"",SUMIF('Math Scores'!$F$6:$IC$6,CB$4,'Math Scores'!$F59:$IC59))</f>
        <v/>
      </c>
      <c r="CC58" s="143" t="str">
        <f>IF(COUNT('Math Scores'!$CX59:$DU59)=0,"",SUMIF('Math Scores'!$F$6:$IC$6,CC$4,'Math Scores'!$F59:$IC59))</f>
        <v/>
      </c>
      <c r="CD58" s="143" t="str">
        <f>IF(COUNT('Math Scores'!$DV59:$EU59)=0,"",SUMIF('Math Scores'!$F$6:$IC$6,CD$4,'Math Scores'!$F59:$IC59))</f>
        <v/>
      </c>
      <c r="CE58" s="143" t="str">
        <f>IF(COUNT('Math Scores'!$DV59:$EU59)=0,"",SUMIF('Math Scores'!$F$6:$IC$6,CE$4,'Math Scores'!$F59:$IC59))</f>
        <v/>
      </c>
      <c r="CF58" s="143" t="str">
        <f>IF(COUNT('Math Scores'!$DV59:$EU59)=0,"",SUMIF('Math Scores'!$F$6:$IC$6,CF$4,'Math Scores'!$F59:$IC59))</f>
        <v/>
      </c>
      <c r="CG58" s="143" t="str">
        <f>IF(COUNT('Math Scores'!$DV59:$EU59)=0,"",SUMIF('Math Scores'!$F$6:$IC$6,CG$4,'Math Scores'!$F59:$IC59))</f>
        <v/>
      </c>
      <c r="CH58" s="143" t="str">
        <f>IF(COUNT('Math Scores'!$DV59:$EU59)=0,"",SUMIF('Math Scores'!$F$6:$IC$6,CH$4,'Math Scores'!$F59:$IC59))</f>
        <v/>
      </c>
      <c r="CI58" s="143" t="str">
        <f>IF(COUNT('Math Scores'!$DV59:$EU59)=0,"",SUMIF('Math Scores'!$F$6:$IC$6,CI$4,'Math Scores'!$F59:$IC59))</f>
        <v/>
      </c>
      <c r="CJ58" s="143" t="str">
        <f>IF(COUNT('Math Scores'!$DV59:$EU59)=0,"",SUMIF('Math Scores'!$F$6:$IC$6,CJ$4,'Math Scores'!$F59:$IC59))</f>
        <v/>
      </c>
      <c r="CK58" s="143" t="str">
        <f>IF(COUNT('Math Scores'!$DV59:$EU59)=0,"",SUMIF('Math Scores'!$F$6:$IC$6,CK$4,'Math Scores'!$F59:$IC59))</f>
        <v/>
      </c>
      <c r="CL58" s="143" t="str">
        <f>IF(COUNT('Math Scores'!$DV59:$EU59)=0,"",SUMIF('Math Scores'!$F$6:$IC$6,CL$4,'Math Scores'!$F59:$IC59))</f>
        <v/>
      </c>
      <c r="CM58" s="143" t="str">
        <f>IF(COUNT('Math Scores'!$DV59:$EU59)=0,"",SUMIF('Math Scores'!$F$6:$IC$6,CM$4,'Math Scores'!$F59:$IC59))</f>
        <v/>
      </c>
      <c r="CN58" s="143" t="str">
        <f>IF(COUNT('Math Scores'!$DV59:$EU59)=0,"",SUMIF('Math Scores'!$F$6:$IC$6,CN$4,'Math Scores'!$F59:$IC59))</f>
        <v/>
      </c>
      <c r="CO58" s="143" t="str">
        <f>IF(COUNT('Math Scores'!$DV59:$EU59)=0,"",SUMIF('Math Scores'!$F$6:$IC$6,CO$4,'Math Scores'!$F59:$IC59))</f>
        <v/>
      </c>
      <c r="CP58" s="143" t="str">
        <f>IF(COUNT('Math Scores'!$DV59:$EU59)=0,"",SUMIF('Math Scores'!$F$6:$IC$6,CP$4,'Math Scores'!$F59:$IC59))</f>
        <v/>
      </c>
      <c r="CQ58" s="143" t="str">
        <f>IF(COUNT('Math Scores'!$DV59:$EU59)=0,"",SUMIF('Math Scores'!$F$6:$IC$6,CQ$4,'Math Scores'!$F59:$IC59))</f>
        <v/>
      </c>
      <c r="CR58" s="143" t="str">
        <f>IF(COUNT('Math Scores'!$DV59:$EU59)=0,"",SUMIF('Math Scores'!$F$6:$IC$6,CR$4,'Math Scores'!$F59:$IC59))</f>
        <v/>
      </c>
      <c r="CS58" s="143" t="str">
        <f>IF(COUNT('Math Scores'!$DV59:$EU59)=0,"",SUMIF('Math Scores'!$F$6:$IC$6,CS$4,'Math Scores'!$F59:$IC59))</f>
        <v/>
      </c>
      <c r="CT58" s="143" t="str">
        <f>IF(COUNT('Math Scores'!$EV59:$FW59)=0,"",SUMIF('Math Scores'!$F$6:$IC$6,CT$4,'Math Scores'!$F59:$IC59))</f>
        <v/>
      </c>
      <c r="CU58" s="143" t="str">
        <f>IF(COUNT('Math Scores'!$EV59:$FW59)=0,"",SUMIF('Math Scores'!$F$6:$IC$6,CU$4,'Math Scores'!$F59:$IC59))</f>
        <v/>
      </c>
      <c r="CV58" s="143" t="str">
        <f>IF(COUNT('Math Scores'!$EV59:$FW59)=0,"",SUMIF('Math Scores'!$F$6:$IC$6,CV$4,'Math Scores'!$F59:$IC59))</f>
        <v/>
      </c>
      <c r="CW58" s="143" t="str">
        <f>IF(COUNT('Math Scores'!$EV59:$FW59)=0,"",SUMIF('Math Scores'!$F$6:$IC$6,CW$4,'Math Scores'!$F59:$IC59))</f>
        <v/>
      </c>
      <c r="CX58" s="143" t="str">
        <f>IF(COUNT('Math Scores'!$EV59:$FW59)=0,"",SUMIF('Math Scores'!$F$6:$IC$6,CX$4,'Math Scores'!$F59:$IC59))</f>
        <v/>
      </c>
      <c r="CY58" s="143" t="str">
        <f>IF(COUNT('Math Scores'!$EV59:$FW59)=0,"",SUMIF('Math Scores'!$F$6:$IC$6,CY$4,'Math Scores'!$F59:$IC59))</f>
        <v/>
      </c>
      <c r="CZ58" s="143" t="str">
        <f>IF(COUNT('Math Scores'!$EV59:$FW59)=0,"",SUMIF('Math Scores'!$F$6:$IC$6,CZ$4,'Math Scores'!$F59:$IC59))</f>
        <v/>
      </c>
      <c r="DA58" s="143" t="str">
        <f>IF(COUNT('Math Scores'!$EV59:$FW59)=0,"",SUMIF('Math Scores'!$F$6:$IC$6,DA$4,'Math Scores'!$F59:$IC59))</f>
        <v/>
      </c>
      <c r="DB58" s="143" t="str">
        <f>IF(COUNT('Math Scores'!$EV59:$FW59)=0,"",SUMIF('Math Scores'!$F$6:$IC$6,DB$4,'Math Scores'!$F59:$IC59))</f>
        <v/>
      </c>
      <c r="DC58" s="143" t="str">
        <f>IF(COUNT('Math Scores'!$EV59:$FW59)=0,"",SUMIF('Math Scores'!$F$6:$IC$6,DC$4,'Math Scores'!$F59:$IC59))</f>
        <v/>
      </c>
      <c r="DD58" s="143" t="str">
        <f>IF(COUNT('Math Scores'!$EV59:$FW59)=0,"",SUMIF('Math Scores'!$F$6:$IC$6,DD$4,'Math Scores'!$F59:$IC59))</f>
        <v/>
      </c>
      <c r="DE58" s="143" t="str">
        <f>IF(COUNT('Math Scores'!$EV59:$FW59)=0,"",SUMIF('Math Scores'!$F$6:$IC$6,DE$4,'Math Scores'!$F59:$IC59))</f>
        <v/>
      </c>
      <c r="DF58" s="143" t="str">
        <f>IF(COUNT('Math Scores'!$EV59:$FW59)=0,"",SUMIF('Math Scores'!$F$6:$IC$6,DF$4,'Math Scores'!$F59:$IC59))</f>
        <v/>
      </c>
      <c r="DG58" s="143" t="str">
        <f>IF(COUNT('Math Scores'!$EV59:$FW59)=0,"",SUMIF('Math Scores'!$F$6:$IC$6,DG$4,'Math Scores'!$F59:$IC59))</f>
        <v/>
      </c>
    </row>
    <row r="59" spans="1:111" x14ac:dyDescent="0.2">
      <c r="A59" s="35">
        <v>52</v>
      </c>
      <c r="B59" s="8" t="str">
        <f>'Math Scores'!B60</f>
        <v/>
      </c>
      <c r="C59" s="127" t="str">
        <f>IF(COUNT('Math Scores'!F60:HI60)=0, "", (SUMIF('Math Scores'!$F$5:$HI$5,"Yes",'Math Scores'!F60:HI60)/SUMIF('Math Scores'!$F$5:$HI$5,"Yes",'Math Scores'!$F$2:$HI$2)))</f>
        <v/>
      </c>
      <c r="D59" s="36" t="str">
        <f>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v/>
      </c>
      <c r="E59" s="78" t="str">
        <f t="shared" si="12"/>
        <v/>
      </c>
      <c r="F59" s="36" t="str">
        <f t="shared" si="11"/>
        <v/>
      </c>
      <c r="G59" s="87" t="str">
        <f>IF(OR(B59="",'Cover Sheet'!$AC$6=""),"",IF(('Cover Sheet'!$AC$6="2nd"),(VLOOKUP(ROUND((D59*100),0),Goals!$E$4:$H$104,2,TRUE)/100),IF(('Cover Sheet'!$AC$6="3rd"),(VLOOKUP(ROUND((D59*100),0),Goals!$E$4:$H$104,3,TRUE)/100),VLOOKUP(ROUND((D59*100),0),Goals!$E$4:$H$104,4,TRUE)/100)))</f>
        <v/>
      </c>
      <c r="H59" s="143" t="str">
        <f>IF(COUNT('Math Scores'!$F60:$AC60)=0,"",SUMIF('Math Scores'!$F$6:$IC$6,H$4,'Math Scores'!$F60:$IC60))</f>
        <v/>
      </c>
      <c r="I59" s="143" t="str">
        <f>IF(COUNT('Math Scores'!$F60:$AC60)=0,"",SUMIF('Math Scores'!$F$6:$IC$6,I$4,'Math Scores'!$F60:$IC60))</f>
        <v/>
      </c>
      <c r="J59" s="143" t="str">
        <f>IF(COUNT('Math Scores'!$F60:$AC60)=0,"",SUMIF('Math Scores'!$F$6:$IC$6,J$4,'Math Scores'!$F60:$IC60))</f>
        <v/>
      </c>
      <c r="K59" s="143" t="str">
        <f>IF(COUNT('Math Scores'!$F60:$AC60)=0,"",SUMIF('Math Scores'!$F$6:$IC$6,K$4,'Math Scores'!$F60:$IC60))</f>
        <v/>
      </c>
      <c r="L59" s="143" t="str">
        <f>IF(COUNT('Math Scores'!$F60:$AC60)=0,"",SUMIF('Math Scores'!$F$6:$IC$6,L$4,'Math Scores'!$F60:$IC60))</f>
        <v/>
      </c>
      <c r="M59" s="143" t="str">
        <f>IF(COUNT('Math Scores'!$F60:$AC60)=0,"",SUMIF('Math Scores'!$F$6:$IC$6,M$4,'Math Scores'!$F60:$IC60))</f>
        <v/>
      </c>
      <c r="N59" s="143" t="str">
        <f>IF(COUNT('Math Scores'!$F60:$AC60)=0,"",SUMIF('Math Scores'!$F$6:$IC$6,N$4,'Math Scores'!$F60:$IC60))</f>
        <v/>
      </c>
      <c r="O59" s="143" t="str">
        <f>IF(COUNT('Math Scores'!$F60:$AC60)=0,"",SUMIF('Math Scores'!$F$6:$IC$6,O$4,'Math Scores'!$F60:$IC60))</f>
        <v/>
      </c>
      <c r="P59" s="143" t="str">
        <f>IF(COUNT('Math Scores'!$F60:$AC60)=0,"",SUMIF('Math Scores'!$F$6:$IC$6,P$4,'Math Scores'!$F60:$IC60))</f>
        <v/>
      </c>
      <c r="Q59" s="143" t="str">
        <f>IF(COUNT('Math Scores'!$F60:$AC60)=0,"",SUMIF('Math Scores'!$F$6:$IC$6,Q$4,'Math Scores'!$F60:$IC60))</f>
        <v/>
      </c>
      <c r="R59" s="143" t="str">
        <f>IF(COUNT('Math Scores'!$F60:$AC60)=0,"",SUMIF('Math Scores'!$F$6:$IC$6,R$4,'Math Scores'!$F60:$IC60))</f>
        <v/>
      </c>
      <c r="S59" s="143"/>
      <c r="T59" s="143"/>
      <c r="U59" s="143"/>
      <c r="V59" s="143"/>
      <c r="W59" s="143"/>
      <c r="X59" s="143" t="str">
        <f>IF(COUNT('Math Scores'!$AD60:$AZ60)=0,"",SUMIF('Math Scores'!$F$6:$IC$6,X$4,'Math Scores'!$F60:$IC60))</f>
        <v/>
      </c>
      <c r="Y59" s="143" t="str">
        <f>IF(COUNT('Math Scores'!$AD60:$AZ60)=0,"",SUMIF('Math Scores'!$F$6:$IC$6,Y$4,'Math Scores'!$F60:$IC60))</f>
        <v/>
      </c>
      <c r="Z59" s="143" t="str">
        <f>IF(COUNT('Math Scores'!$AD60:$AZ60)=0,"",SUMIF('Math Scores'!$F$6:$IC$6,Z$4,'Math Scores'!$F60:$IC60))</f>
        <v/>
      </c>
      <c r="AA59" s="143" t="str">
        <f>IF(COUNT('Math Scores'!$AD60:$AZ60)=0,"",SUMIF('Math Scores'!$F$6:$IC$6,AA$4,'Math Scores'!$F60:$IC60))</f>
        <v/>
      </c>
      <c r="AB59" s="143" t="str">
        <f>IF(COUNT('Math Scores'!$AD60:$AZ60)=0,"",SUMIF('Math Scores'!$F$6:$IC$6,AB$4,'Math Scores'!$F60:$IC60))</f>
        <v/>
      </c>
      <c r="AC59" s="143" t="str">
        <f>IF(COUNT('Math Scores'!$AD60:$AZ60)=0,"",SUMIF('Math Scores'!$F$6:$IC$6,AC$4,'Math Scores'!$F60:$IC60))</f>
        <v/>
      </c>
      <c r="AD59" s="143" t="str">
        <f>IF(COUNT('Math Scores'!$AD60:$AZ60)=0,"",SUMIF('Math Scores'!$F$6:$IC$6,AD$4,'Math Scores'!$F60:$IC60))</f>
        <v/>
      </c>
      <c r="AE59" s="143" t="str">
        <f>IF(COUNT('Math Scores'!$AD60:$AZ60)=0,"",SUMIF('Math Scores'!$F$6:$IC$6,AE$4,'Math Scores'!$F60:$IC60))</f>
        <v/>
      </c>
      <c r="AF59" s="143" t="str">
        <f>IF(COUNT('Math Scores'!$AD60:$AZ60)=0,"",SUMIF('Math Scores'!$F$6:$IC$6,AF$4,'Math Scores'!$F60:$IC60))</f>
        <v/>
      </c>
      <c r="AG59" s="143" t="str">
        <f>IF(COUNT('Math Scores'!$AD60:$AZ60)=0,"",SUMIF('Math Scores'!$F$6:$IC$6,AG$4,'Math Scores'!$F60:$IC60))</f>
        <v/>
      </c>
      <c r="AH59" s="143" t="str">
        <f>IF(COUNT('Math Scores'!$AD60:$AZ60)=0,"",SUMIF('Math Scores'!$F$6:$IC$6,AH$4,'Math Scores'!$F60:$IC60))</f>
        <v/>
      </c>
      <c r="AI59" s="143" t="str">
        <f>IF(COUNT('Math Scores'!$AD60:$AZ60)=0,"",SUMIF('Math Scores'!$F$6:$IC$6,AI$4,'Math Scores'!$F60:$IC60))</f>
        <v/>
      </c>
      <c r="AJ59" s="143" t="str">
        <f>IF(COUNT('Math Scores'!$BA60:$BY60)=0,"",SUMIF('Math Scores'!$F$6:$IC$6,AJ$4,'Math Scores'!$F60:$IC60))</f>
        <v/>
      </c>
      <c r="AK59" s="143" t="str">
        <f>IF(COUNT('Math Scores'!$BA60:$BY60)=0,"",SUMIF('Math Scores'!$F$6:$IC$6,AK$4,'Math Scores'!$F60:$IC60))</f>
        <v/>
      </c>
      <c r="AL59" s="143" t="str">
        <f>IF(COUNT('Math Scores'!$BA60:$BY60)=0,"",SUMIF('Math Scores'!$F$6:$IC$6,AL$4,'Math Scores'!$F60:$IC60))</f>
        <v/>
      </c>
      <c r="AM59" s="143" t="str">
        <f>IF(COUNT('Math Scores'!$BA60:$BY60)=0,"",SUMIF('Math Scores'!$F$6:$IC$6,AM$4,'Math Scores'!$F60:$IC60))</f>
        <v/>
      </c>
      <c r="AN59" s="143" t="str">
        <f>IF(COUNT('Math Scores'!$BA60:$BY60)=0,"",SUMIF('Math Scores'!$F$6:$IC$6,AN$4,'Math Scores'!$F60:$IC60))</f>
        <v/>
      </c>
      <c r="AO59" s="143" t="str">
        <f>IF(COUNT('Math Scores'!$BA60:$BY60)=0,"",SUMIF('Math Scores'!$F$6:$IC$6,AO$4,'Math Scores'!$F60:$IC60))</f>
        <v/>
      </c>
      <c r="AP59" s="143" t="str">
        <f>IF(COUNT('Math Scores'!$BA60:$BY60)=0,"",SUMIF('Math Scores'!$F$6:$IC$6,AP$4,'Math Scores'!$F60:$IC60))</f>
        <v/>
      </c>
      <c r="AQ59" s="143" t="str">
        <f>IF(COUNT('Math Scores'!$BA60:$BY60)=0,"",SUMIF('Math Scores'!$F$6:$IC$6,AQ$4,'Math Scores'!$F60:$IC60))</f>
        <v/>
      </c>
      <c r="AR59" s="143" t="str">
        <f>IF(COUNT('Math Scores'!$BA60:$BY60)=0,"",SUMIF('Math Scores'!$F$6:$IC$6,AR$4,'Math Scores'!$F60:$IC60))</f>
        <v/>
      </c>
      <c r="AS59" s="143" t="str">
        <f>IF(COUNT('Math Scores'!$BA60:$BY60)=0,"",SUMIF('Math Scores'!$F$6:$IC$6,AS$4,'Math Scores'!$F60:$IC60))</f>
        <v/>
      </c>
      <c r="AT59" s="143" t="str">
        <f>IF(COUNT('Math Scores'!$BA60:$BY60)=0,"",SUMIF('Math Scores'!$F$6:$IC$6,AT$4,'Math Scores'!$F60:$IC60))</f>
        <v/>
      </c>
      <c r="AU59" s="143" t="str">
        <f>IF(COUNT('Math Scores'!$BA60:$BY60)=0,"",SUMIF('Math Scores'!$F$6:$IC$6,AU$4,'Math Scores'!$F60:$IC60))</f>
        <v/>
      </c>
      <c r="AV59" s="143" t="str">
        <f>IF(COUNT('Math Scores'!$BA60:$BY60)=0,"",SUMIF('Math Scores'!$F$6:$IC$6,AV$4,'Math Scores'!$F60:$IC60))</f>
        <v/>
      </c>
      <c r="AW59" s="143" t="str">
        <f>IF(COUNT('Math Scores'!$BA60:$BY60)=0,"",SUMIF('Math Scores'!$F$6:$IC$6,AW$4,'Math Scores'!$F60:$IC60))</f>
        <v/>
      </c>
      <c r="AX59" s="143" t="str">
        <f>IF(COUNT('Math Scores'!$BZ60:$CW60)=0,"",SUMIF('Math Scores'!$F$6:$IC$6,AX$4,'Math Scores'!$F60:$IC60))</f>
        <v/>
      </c>
      <c r="AY59" s="143" t="str">
        <f>IF(COUNT('Math Scores'!$BZ60:$CW60)=0,"",SUMIF('Math Scores'!$F$6:$IC$6,AY$4,'Math Scores'!$F60:$IC60))</f>
        <v/>
      </c>
      <c r="AZ59" s="143" t="str">
        <f>IF(COUNT('Math Scores'!$BZ60:$CW60)=0,"",SUMIF('Math Scores'!$F$6:$IC$6,AZ$4,'Math Scores'!$F60:$IC60))</f>
        <v/>
      </c>
      <c r="BA59" s="143" t="str">
        <f>IF(COUNT('Math Scores'!$BZ60:$CW60)=0,"",SUMIF('Math Scores'!$F$6:$IC$6,BA$4,'Math Scores'!$F60:$IC60))</f>
        <v/>
      </c>
      <c r="BB59" s="143" t="str">
        <f>IF(COUNT('Math Scores'!$BZ60:$CW60)=0,"",SUMIF('Math Scores'!$F$6:$IC$6,BB$4,'Math Scores'!$F60:$IC60))</f>
        <v/>
      </c>
      <c r="BC59" s="143" t="str">
        <f>IF(COUNT('Math Scores'!$BZ60:$CW60)=0,"",SUMIF('Math Scores'!$F$6:$IC$6,BC$4,'Math Scores'!$F60:$IC60))</f>
        <v/>
      </c>
      <c r="BD59" s="143" t="str">
        <f>IF(COUNT('Math Scores'!$BZ60:$CW60)=0,"",SUMIF('Math Scores'!$F$6:$IC$6,BD$4,'Math Scores'!$F60:$IC60))</f>
        <v/>
      </c>
      <c r="BE59" s="143" t="str">
        <f>IF(COUNT('Math Scores'!$BZ60:$CW60)=0,"",SUMIF('Math Scores'!$F$6:$IC$6,BE$4,'Math Scores'!$F60:$IC60))</f>
        <v/>
      </c>
      <c r="BF59" s="143" t="str">
        <f>IF(COUNT('Math Scores'!$BZ60:$CW60)=0,"",SUMIF('Math Scores'!$F$6:$IC$6,BF$4,'Math Scores'!$F60:$IC60))</f>
        <v/>
      </c>
      <c r="BG59" s="143" t="str">
        <f>IF(COUNT('Math Scores'!$BZ60:$CW60)=0,"",SUMIF('Math Scores'!$F$6:$IC$6,BG$4,'Math Scores'!$F60:$IC60))</f>
        <v/>
      </c>
      <c r="BH59" s="143" t="str">
        <f>IF(COUNT('Math Scores'!$BZ60:$CW60)=0,"",SUMIF('Math Scores'!$F$6:$IC$6,BH$4,'Math Scores'!$F60:$IC60))</f>
        <v/>
      </c>
      <c r="BI59" s="143" t="str">
        <f>IF(COUNT('Math Scores'!$BZ60:$CW60)=0,"",SUMIF('Math Scores'!$F$6:$IC$6,BI$4,'Math Scores'!$F60:$IC60))</f>
        <v/>
      </c>
      <c r="BJ59" s="143" t="str">
        <f>IF(COUNT('Math Scores'!$BZ60:$CW60)=0,"",SUMIF('Math Scores'!$F$6:$IC$6,BJ$4,'Math Scores'!$F60:$IC60))</f>
        <v/>
      </c>
      <c r="BK59" s="143" t="str">
        <f>IF(COUNT('Math Scores'!$BZ60:$CW60)=0,"",SUMIF('Math Scores'!$F$6:$IC$6,BK$4,'Math Scores'!$F60:$IC60))</f>
        <v/>
      </c>
      <c r="BL59" s="143" t="str">
        <f>IF(COUNT('Math Scores'!$CX60:$DU60)=0,"",SUMIF('Math Scores'!$F$6:$IC$6,BL$4,'Math Scores'!$F60:$IC60))</f>
        <v/>
      </c>
      <c r="BM59" s="143" t="str">
        <f>IF(COUNT('Math Scores'!$CX60:$DU60)=0,"",SUMIF('Math Scores'!$F$6:$IC$6,BM$4,'Math Scores'!$F60:$IC60))</f>
        <v/>
      </c>
      <c r="BN59" s="143" t="str">
        <f>IF(COUNT('Math Scores'!$CX60:$DU60)=0,"",SUMIF('Math Scores'!$F$6:$IC$6,BN$4,'Math Scores'!$F60:$IC60))</f>
        <v/>
      </c>
      <c r="BO59" s="143" t="str">
        <f>IF(COUNT('Math Scores'!$CX60:$DU60)=0,"",SUMIF('Math Scores'!$F$6:$IC$6,BO$4,'Math Scores'!$F60:$IC60))</f>
        <v/>
      </c>
      <c r="BP59" s="143" t="str">
        <f>IF(COUNT('Math Scores'!$CX60:$DU60)=0,"",SUMIF('Math Scores'!$F$6:$IC$6,BP$4,'Math Scores'!$F60:$IC60))</f>
        <v/>
      </c>
      <c r="BQ59" s="143" t="str">
        <f>IF(COUNT('Math Scores'!$CX60:$DU60)=0,"",SUMIF('Math Scores'!$F$6:$IC$6,BQ$4,'Math Scores'!$F60:$IC60))</f>
        <v/>
      </c>
      <c r="BR59" s="143" t="str">
        <f>IF(COUNT('Math Scores'!$CX60:$DU60)=0,"",SUMIF('Math Scores'!$F$6:$IC$6,BR$4,'Math Scores'!$F60:$IC60))</f>
        <v/>
      </c>
      <c r="BS59" s="143" t="str">
        <f>IF(COUNT('Math Scores'!$CX60:$DU60)=0,"",SUMIF('Math Scores'!$F$6:$IC$6,BS$4,'Math Scores'!$F60:$IC60))</f>
        <v/>
      </c>
      <c r="BT59" s="143" t="str">
        <f>IF(COUNT('Math Scores'!$CX60:$DU60)=0,"",SUMIF('Math Scores'!$F$6:$IC$6,BT$4,'Math Scores'!$F60:$IC60))</f>
        <v/>
      </c>
      <c r="BU59" s="143" t="str">
        <f>IF(COUNT('Math Scores'!$CX60:$DU60)=0,"",SUMIF('Math Scores'!$F$6:$IC$6,BU$4,'Math Scores'!$F60:$IC60))</f>
        <v/>
      </c>
      <c r="BV59" s="143" t="str">
        <f>IF(COUNT('Math Scores'!$CX60:$DU60)=0,"",SUMIF('Math Scores'!$F$6:$IC$6,BV$4,'Math Scores'!$F60:$IC60))</f>
        <v/>
      </c>
      <c r="BW59" s="143" t="str">
        <f>IF(COUNT('Math Scores'!$CX60:$DU60)=0,"",SUMIF('Math Scores'!$F$6:$IC$6,BW$4,'Math Scores'!$F60:$IC60))</f>
        <v/>
      </c>
      <c r="BX59" s="143" t="str">
        <f>IF(COUNT('Math Scores'!$CX60:$DU60)=0,"",SUMIF('Math Scores'!$F$6:$IC$6,BX$4,'Math Scores'!$F60:$IC60))</f>
        <v/>
      </c>
      <c r="BY59" s="143" t="str">
        <f>IF(COUNT('Math Scores'!$CX60:$DU60)=0,"",SUMIF('Math Scores'!$F$6:$IC$6,BY$4,'Math Scores'!$F60:$IC60))</f>
        <v/>
      </c>
      <c r="BZ59" s="143" t="str">
        <f>IF(COUNT('Math Scores'!$CX60:$DU60)=0,"",SUMIF('Math Scores'!$F$6:$IC$6,BZ$4,'Math Scores'!$F60:$IC60))</f>
        <v/>
      </c>
      <c r="CA59" s="143" t="str">
        <f>IF(COUNT('Math Scores'!$CX60:$DU60)=0,"",SUMIF('Math Scores'!$F$6:$IC$6,CA$4,'Math Scores'!$F60:$IC60))</f>
        <v/>
      </c>
      <c r="CB59" s="143" t="str">
        <f>IF(COUNT('Math Scores'!$CX60:$DU60)=0,"",SUMIF('Math Scores'!$F$6:$IC$6,CB$4,'Math Scores'!$F60:$IC60))</f>
        <v/>
      </c>
      <c r="CC59" s="143" t="str">
        <f>IF(COUNT('Math Scores'!$CX60:$DU60)=0,"",SUMIF('Math Scores'!$F$6:$IC$6,CC$4,'Math Scores'!$F60:$IC60))</f>
        <v/>
      </c>
      <c r="CD59" s="143" t="str">
        <f>IF(COUNT('Math Scores'!$DV60:$EU60)=0,"",SUMIF('Math Scores'!$F$6:$IC$6,CD$4,'Math Scores'!$F60:$IC60))</f>
        <v/>
      </c>
      <c r="CE59" s="143" t="str">
        <f>IF(COUNT('Math Scores'!$DV60:$EU60)=0,"",SUMIF('Math Scores'!$F$6:$IC$6,CE$4,'Math Scores'!$F60:$IC60))</f>
        <v/>
      </c>
      <c r="CF59" s="143" t="str">
        <f>IF(COUNT('Math Scores'!$DV60:$EU60)=0,"",SUMIF('Math Scores'!$F$6:$IC$6,CF$4,'Math Scores'!$F60:$IC60))</f>
        <v/>
      </c>
      <c r="CG59" s="143" t="str">
        <f>IF(COUNT('Math Scores'!$DV60:$EU60)=0,"",SUMIF('Math Scores'!$F$6:$IC$6,CG$4,'Math Scores'!$F60:$IC60))</f>
        <v/>
      </c>
      <c r="CH59" s="143" t="str">
        <f>IF(COUNT('Math Scores'!$DV60:$EU60)=0,"",SUMIF('Math Scores'!$F$6:$IC$6,CH$4,'Math Scores'!$F60:$IC60))</f>
        <v/>
      </c>
      <c r="CI59" s="143" t="str">
        <f>IF(COUNT('Math Scores'!$DV60:$EU60)=0,"",SUMIF('Math Scores'!$F$6:$IC$6,CI$4,'Math Scores'!$F60:$IC60))</f>
        <v/>
      </c>
      <c r="CJ59" s="143" t="str">
        <f>IF(COUNT('Math Scores'!$DV60:$EU60)=0,"",SUMIF('Math Scores'!$F$6:$IC$6,CJ$4,'Math Scores'!$F60:$IC60))</f>
        <v/>
      </c>
      <c r="CK59" s="143" t="str">
        <f>IF(COUNT('Math Scores'!$DV60:$EU60)=0,"",SUMIF('Math Scores'!$F$6:$IC$6,CK$4,'Math Scores'!$F60:$IC60))</f>
        <v/>
      </c>
      <c r="CL59" s="143" t="str">
        <f>IF(COUNT('Math Scores'!$DV60:$EU60)=0,"",SUMIF('Math Scores'!$F$6:$IC$6,CL$4,'Math Scores'!$F60:$IC60))</f>
        <v/>
      </c>
      <c r="CM59" s="143" t="str">
        <f>IF(COUNT('Math Scores'!$DV60:$EU60)=0,"",SUMIF('Math Scores'!$F$6:$IC$6,CM$4,'Math Scores'!$F60:$IC60))</f>
        <v/>
      </c>
      <c r="CN59" s="143" t="str">
        <f>IF(COUNT('Math Scores'!$DV60:$EU60)=0,"",SUMIF('Math Scores'!$F$6:$IC$6,CN$4,'Math Scores'!$F60:$IC60))</f>
        <v/>
      </c>
      <c r="CO59" s="143" t="str">
        <f>IF(COUNT('Math Scores'!$DV60:$EU60)=0,"",SUMIF('Math Scores'!$F$6:$IC$6,CO$4,'Math Scores'!$F60:$IC60))</f>
        <v/>
      </c>
      <c r="CP59" s="143" t="str">
        <f>IF(COUNT('Math Scores'!$DV60:$EU60)=0,"",SUMIF('Math Scores'!$F$6:$IC$6,CP$4,'Math Scores'!$F60:$IC60))</f>
        <v/>
      </c>
      <c r="CQ59" s="143" t="str">
        <f>IF(COUNT('Math Scores'!$DV60:$EU60)=0,"",SUMIF('Math Scores'!$F$6:$IC$6,CQ$4,'Math Scores'!$F60:$IC60))</f>
        <v/>
      </c>
      <c r="CR59" s="143" t="str">
        <f>IF(COUNT('Math Scores'!$DV60:$EU60)=0,"",SUMIF('Math Scores'!$F$6:$IC$6,CR$4,'Math Scores'!$F60:$IC60))</f>
        <v/>
      </c>
      <c r="CS59" s="143" t="str">
        <f>IF(COUNT('Math Scores'!$DV60:$EU60)=0,"",SUMIF('Math Scores'!$F$6:$IC$6,CS$4,'Math Scores'!$F60:$IC60))</f>
        <v/>
      </c>
      <c r="CT59" s="143" t="str">
        <f>IF(COUNT('Math Scores'!$EV60:$FW60)=0,"",SUMIF('Math Scores'!$F$6:$IC$6,CT$4,'Math Scores'!$F60:$IC60))</f>
        <v/>
      </c>
      <c r="CU59" s="143" t="str">
        <f>IF(COUNT('Math Scores'!$EV60:$FW60)=0,"",SUMIF('Math Scores'!$F$6:$IC$6,CU$4,'Math Scores'!$F60:$IC60))</f>
        <v/>
      </c>
      <c r="CV59" s="143" t="str">
        <f>IF(COUNT('Math Scores'!$EV60:$FW60)=0,"",SUMIF('Math Scores'!$F$6:$IC$6,CV$4,'Math Scores'!$F60:$IC60))</f>
        <v/>
      </c>
      <c r="CW59" s="143" t="str">
        <f>IF(COUNT('Math Scores'!$EV60:$FW60)=0,"",SUMIF('Math Scores'!$F$6:$IC$6,CW$4,'Math Scores'!$F60:$IC60))</f>
        <v/>
      </c>
      <c r="CX59" s="143" t="str">
        <f>IF(COUNT('Math Scores'!$EV60:$FW60)=0,"",SUMIF('Math Scores'!$F$6:$IC$6,CX$4,'Math Scores'!$F60:$IC60))</f>
        <v/>
      </c>
      <c r="CY59" s="143" t="str">
        <f>IF(COUNT('Math Scores'!$EV60:$FW60)=0,"",SUMIF('Math Scores'!$F$6:$IC$6,CY$4,'Math Scores'!$F60:$IC60))</f>
        <v/>
      </c>
      <c r="CZ59" s="143" t="str">
        <f>IF(COUNT('Math Scores'!$EV60:$FW60)=0,"",SUMIF('Math Scores'!$F$6:$IC$6,CZ$4,'Math Scores'!$F60:$IC60))</f>
        <v/>
      </c>
      <c r="DA59" s="143" t="str">
        <f>IF(COUNT('Math Scores'!$EV60:$FW60)=0,"",SUMIF('Math Scores'!$F$6:$IC$6,DA$4,'Math Scores'!$F60:$IC60))</f>
        <v/>
      </c>
      <c r="DB59" s="143" t="str">
        <f>IF(COUNT('Math Scores'!$EV60:$FW60)=0,"",SUMIF('Math Scores'!$F$6:$IC$6,DB$4,'Math Scores'!$F60:$IC60))</f>
        <v/>
      </c>
      <c r="DC59" s="143" t="str">
        <f>IF(COUNT('Math Scores'!$EV60:$FW60)=0,"",SUMIF('Math Scores'!$F$6:$IC$6,DC$4,'Math Scores'!$F60:$IC60))</f>
        <v/>
      </c>
      <c r="DD59" s="143" t="str">
        <f>IF(COUNT('Math Scores'!$EV60:$FW60)=0,"",SUMIF('Math Scores'!$F$6:$IC$6,DD$4,'Math Scores'!$F60:$IC60))</f>
        <v/>
      </c>
      <c r="DE59" s="143" t="str">
        <f>IF(COUNT('Math Scores'!$EV60:$FW60)=0,"",SUMIF('Math Scores'!$F$6:$IC$6,DE$4,'Math Scores'!$F60:$IC60))</f>
        <v/>
      </c>
      <c r="DF59" s="143" t="str">
        <f>IF(COUNT('Math Scores'!$EV60:$FW60)=0,"",SUMIF('Math Scores'!$F$6:$IC$6,DF$4,'Math Scores'!$F60:$IC60))</f>
        <v/>
      </c>
      <c r="DG59" s="143" t="str">
        <f>IF(COUNT('Math Scores'!$EV60:$FW60)=0,"",SUMIF('Math Scores'!$F$6:$IC$6,DG$4,'Math Scores'!$F60:$IC60))</f>
        <v/>
      </c>
    </row>
    <row r="60" spans="1:111" x14ac:dyDescent="0.2">
      <c r="A60" s="35">
        <v>53</v>
      </c>
      <c r="B60" s="8" t="str">
        <f>'Math Scores'!B61</f>
        <v/>
      </c>
      <c r="C60" s="127" t="str">
        <f>IF(COUNT('Math Scores'!F61:HI61)=0, "", (SUMIF('Math Scores'!$F$5:$HI$5,"Yes",'Math Scores'!F61:HI61)/SUMIF('Math Scores'!$F$5:$HI$5,"Yes",'Math Scores'!$F$2:$HI$2)))</f>
        <v/>
      </c>
      <c r="D60" s="36" t="str">
        <f>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v/>
      </c>
      <c r="E60" s="78" t="str">
        <f t="shared" si="12"/>
        <v/>
      </c>
      <c r="F60" s="36" t="str">
        <f t="shared" si="11"/>
        <v/>
      </c>
      <c r="G60" s="87" t="str">
        <f>IF(OR(B60="",'Cover Sheet'!$AC$6=""),"",IF(('Cover Sheet'!$AC$6="2nd"),(VLOOKUP(ROUND((D60*100),0),Goals!$E$4:$H$104,2,TRUE)/100),IF(('Cover Sheet'!$AC$6="3rd"),(VLOOKUP(ROUND((D60*100),0),Goals!$E$4:$H$104,3,TRUE)/100),VLOOKUP(ROUND((D60*100),0),Goals!$E$4:$H$104,4,TRUE)/100)))</f>
        <v/>
      </c>
      <c r="H60" s="143" t="str">
        <f>IF(COUNT('Math Scores'!$F61:$AC61)=0,"",SUMIF('Math Scores'!$F$6:$IC$6,H$4,'Math Scores'!$F61:$IC61))</f>
        <v/>
      </c>
      <c r="I60" s="143" t="str">
        <f>IF(COUNT('Math Scores'!$F61:$AC61)=0,"",SUMIF('Math Scores'!$F$6:$IC$6,I$4,'Math Scores'!$F61:$IC61))</f>
        <v/>
      </c>
      <c r="J60" s="143" t="str">
        <f>IF(COUNT('Math Scores'!$F61:$AC61)=0,"",SUMIF('Math Scores'!$F$6:$IC$6,J$4,'Math Scores'!$F61:$IC61))</f>
        <v/>
      </c>
      <c r="K60" s="143" t="str">
        <f>IF(COUNT('Math Scores'!$F61:$AC61)=0,"",SUMIF('Math Scores'!$F$6:$IC$6,K$4,'Math Scores'!$F61:$IC61))</f>
        <v/>
      </c>
      <c r="L60" s="143" t="str">
        <f>IF(COUNT('Math Scores'!$F61:$AC61)=0,"",SUMIF('Math Scores'!$F$6:$IC$6,L$4,'Math Scores'!$F61:$IC61))</f>
        <v/>
      </c>
      <c r="M60" s="143" t="str">
        <f>IF(COUNT('Math Scores'!$F61:$AC61)=0,"",SUMIF('Math Scores'!$F$6:$IC$6,M$4,'Math Scores'!$F61:$IC61))</f>
        <v/>
      </c>
      <c r="N60" s="143" t="str">
        <f>IF(COUNT('Math Scores'!$F61:$AC61)=0,"",SUMIF('Math Scores'!$F$6:$IC$6,N$4,'Math Scores'!$F61:$IC61))</f>
        <v/>
      </c>
      <c r="O60" s="143" t="str">
        <f>IF(COUNT('Math Scores'!$F61:$AC61)=0,"",SUMIF('Math Scores'!$F$6:$IC$6,O$4,'Math Scores'!$F61:$IC61))</f>
        <v/>
      </c>
      <c r="P60" s="143" t="str">
        <f>IF(COUNT('Math Scores'!$F61:$AC61)=0,"",SUMIF('Math Scores'!$F$6:$IC$6,P$4,'Math Scores'!$F61:$IC61))</f>
        <v/>
      </c>
      <c r="Q60" s="143" t="str">
        <f>IF(COUNT('Math Scores'!$F61:$AC61)=0,"",SUMIF('Math Scores'!$F$6:$IC$6,Q$4,'Math Scores'!$F61:$IC61))</f>
        <v/>
      </c>
      <c r="R60" s="143" t="str">
        <f>IF(COUNT('Math Scores'!$F61:$AC61)=0,"",SUMIF('Math Scores'!$F$6:$IC$6,R$4,'Math Scores'!$F61:$IC61))</f>
        <v/>
      </c>
      <c r="S60" s="143"/>
      <c r="T60" s="143"/>
      <c r="U60" s="143"/>
      <c r="V60" s="143"/>
      <c r="W60" s="143"/>
      <c r="X60" s="143" t="str">
        <f>IF(COUNT('Math Scores'!$AD61:$AZ61)=0,"",SUMIF('Math Scores'!$F$6:$IC$6,X$4,'Math Scores'!$F61:$IC61))</f>
        <v/>
      </c>
      <c r="Y60" s="143" t="str">
        <f>IF(COUNT('Math Scores'!$AD61:$AZ61)=0,"",SUMIF('Math Scores'!$F$6:$IC$6,Y$4,'Math Scores'!$F61:$IC61))</f>
        <v/>
      </c>
      <c r="Z60" s="143" t="str">
        <f>IF(COUNT('Math Scores'!$AD61:$AZ61)=0,"",SUMIF('Math Scores'!$F$6:$IC$6,Z$4,'Math Scores'!$F61:$IC61))</f>
        <v/>
      </c>
      <c r="AA60" s="143" t="str">
        <f>IF(COUNT('Math Scores'!$AD61:$AZ61)=0,"",SUMIF('Math Scores'!$F$6:$IC$6,AA$4,'Math Scores'!$F61:$IC61))</f>
        <v/>
      </c>
      <c r="AB60" s="143" t="str">
        <f>IF(COUNT('Math Scores'!$AD61:$AZ61)=0,"",SUMIF('Math Scores'!$F$6:$IC$6,AB$4,'Math Scores'!$F61:$IC61))</f>
        <v/>
      </c>
      <c r="AC60" s="143" t="str">
        <f>IF(COUNT('Math Scores'!$AD61:$AZ61)=0,"",SUMIF('Math Scores'!$F$6:$IC$6,AC$4,'Math Scores'!$F61:$IC61))</f>
        <v/>
      </c>
      <c r="AD60" s="143" t="str">
        <f>IF(COUNT('Math Scores'!$AD61:$AZ61)=0,"",SUMIF('Math Scores'!$F$6:$IC$6,AD$4,'Math Scores'!$F61:$IC61))</f>
        <v/>
      </c>
      <c r="AE60" s="143" t="str">
        <f>IF(COUNT('Math Scores'!$AD61:$AZ61)=0,"",SUMIF('Math Scores'!$F$6:$IC$6,AE$4,'Math Scores'!$F61:$IC61))</f>
        <v/>
      </c>
      <c r="AF60" s="143" t="str">
        <f>IF(COUNT('Math Scores'!$AD61:$AZ61)=0,"",SUMIF('Math Scores'!$F$6:$IC$6,AF$4,'Math Scores'!$F61:$IC61))</f>
        <v/>
      </c>
      <c r="AG60" s="143" t="str">
        <f>IF(COUNT('Math Scores'!$AD61:$AZ61)=0,"",SUMIF('Math Scores'!$F$6:$IC$6,AG$4,'Math Scores'!$F61:$IC61))</f>
        <v/>
      </c>
      <c r="AH60" s="143" t="str">
        <f>IF(COUNT('Math Scores'!$AD61:$AZ61)=0,"",SUMIF('Math Scores'!$F$6:$IC$6,AH$4,'Math Scores'!$F61:$IC61))</f>
        <v/>
      </c>
      <c r="AI60" s="143" t="str">
        <f>IF(COUNT('Math Scores'!$AD61:$AZ61)=0,"",SUMIF('Math Scores'!$F$6:$IC$6,AI$4,'Math Scores'!$F61:$IC61))</f>
        <v/>
      </c>
      <c r="AJ60" s="143" t="str">
        <f>IF(COUNT('Math Scores'!$BA61:$BY61)=0,"",SUMIF('Math Scores'!$F$6:$IC$6,AJ$4,'Math Scores'!$F61:$IC61))</f>
        <v/>
      </c>
      <c r="AK60" s="143" t="str">
        <f>IF(COUNT('Math Scores'!$BA61:$BY61)=0,"",SUMIF('Math Scores'!$F$6:$IC$6,AK$4,'Math Scores'!$F61:$IC61))</f>
        <v/>
      </c>
      <c r="AL60" s="143" t="str">
        <f>IF(COUNT('Math Scores'!$BA61:$BY61)=0,"",SUMIF('Math Scores'!$F$6:$IC$6,AL$4,'Math Scores'!$F61:$IC61))</f>
        <v/>
      </c>
      <c r="AM60" s="143" t="str">
        <f>IF(COUNT('Math Scores'!$BA61:$BY61)=0,"",SUMIF('Math Scores'!$F$6:$IC$6,AM$4,'Math Scores'!$F61:$IC61))</f>
        <v/>
      </c>
      <c r="AN60" s="143" t="str">
        <f>IF(COUNT('Math Scores'!$BA61:$BY61)=0,"",SUMIF('Math Scores'!$F$6:$IC$6,AN$4,'Math Scores'!$F61:$IC61))</f>
        <v/>
      </c>
      <c r="AO60" s="143" t="str">
        <f>IF(COUNT('Math Scores'!$BA61:$BY61)=0,"",SUMIF('Math Scores'!$F$6:$IC$6,AO$4,'Math Scores'!$F61:$IC61))</f>
        <v/>
      </c>
      <c r="AP60" s="143" t="str">
        <f>IF(COUNT('Math Scores'!$BA61:$BY61)=0,"",SUMIF('Math Scores'!$F$6:$IC$6,AP$4,'Math Scores'!$F61:$IC61))</f>
        <v/>
      </c>
      <c r="AQ60" s="143" t="str">
        <f>IF(COUNT('Math Scores'!$BA61:$BY61)=0,"",SUMIF('Math Scores'!$F$6:$IC$6,AQ$4,'Math Scores'!$F61:$IC61))</f>
        <v/>
      </c>
      <c r="AR60" s="143" t="str">
        <f>IF(COUNT('Math Scores'!$BA61:$BY61)=0,"",SUMIF('Math Scores'!$F$6:$IC$6,AR$4,'Math Scores'!$F61:$IC61))</f>
        <v/>
      </c>
      <c r="AS60" s="143" t="str">
        <f>IF(COUNT('Math Scores'!$BA61:$BY61)=0,"",SUMIF('Math Scores'!$F$6:$IC$6,AS$4,'Math Scores'!$F61:$IC61))</f>
        <v/>
      </c>
      <c r="AT60" s="143" t="str">
        <f>IF(COUNT('Math Scores'!$BA61:$BY61)=0,"",SUMIF('Math Scores'!$F$6:$IC$6,AT$4,'Math Scores'!$F61:$IC61))</f>
        <v/>
      </c>
      <c r="AU60" s="143" t="str">
        <f>IF(COUNT('Math Scores'!$BA61:$BY61)=0,"",SUMIF('Math Scores'!$F$6:$IC$6,AU$4,'Math Scores'!$F61:$IC61))</f>
        <v/>
      </c>
      <c r="AV60" s="143" t="str">
        <f>IF(COUNT('Math Scores'!$BA61:$BY61)=0,"",SUMIF('Math Scores'!$F$6:$IC$6,AV$4,'Math Scores'!$F61:$IC61))</f>
        <v/>
      </c>
      <c r="AW60" s="143" t="str">
        <f>IF(COUNT('Math Scores'!$BA61:$BY61)=0,"",SUMIF('Math Scores'!$F$6:$IC$6,AW$4,'Math Scores'!$F61:$IC61))</f>
        <v/>
      </c>
      <c r="AX60" s="143" t="str">
        <f>IF(COUNT('Math Scores'!$BZ61:$CW61)=0,"",SUMIF('Math Scores'!$F$6:$IC$6,AX$4,'Math Scores'!$F61:$IC61))</f>
        <v/>
      </c>
      <c r="AY60" s="143" t="str">
        <f>IF(COUNT('Math Scores'!$BZ61:$CW61)=0,"",SUMIF('Math Scores'!$F$6:$IC$6,AY$4,'Math Scores'!$F61:$IC61))</f>
        <v/>
      </c>
      <c r="AZ60" s="143" t="str">
        <f>IF(COUNT('Math Scores'!$BZ61:$CW61)=0,"",SUMIF('Math Scores'!$F$6:$IC$6,AZ$4,'Math Scores'!$F61:$IC61))</f>
        <v/>
      </c>
      <c r="BA60" s="143" t="str">
        <f>IF(COUNT('Math Scores'!$BZ61:$CW61)=0,"",SUMIF('Math Scores'!$F$6:$IC$6,BA$4,'Math Scores'!$F61:$IC61))</f>
        <v/>
      </c>
      <c r="BB60" s="143" t="str">
        <f>IF(COUNT('Math Scores'!$BZ61:$CW61)=0,"",SUMIF('Math Scores'!$F$6:$IC$6,BB$4,'Math Scores'!$F61:$IC61))</f>
        <v/>
      </c>
      <c r="BC60" s="143" t="str">
        <f>IF(COUNT('Math Scores'!$BZ61:$CW61)=0,"",SUMIF('Math Scores'!$F$6:$IC$6,BC$4,'Math Scores'!$F61:$IC61))</f>
        <v/>
      </c>
      <c r="BD60" s="143" t="str">
        <f>IF(COUNT('Math Scores'!$BZ61:$CW61)=0,"",SUMIF('Math Scores'!$F$6:$IC$6,BD$4,'Math Scores'!$F61:$IC61))</f>
        <v/>
      </c>
      <c r="BE60" s="143" t="str">
        <f>IF(COUNT('Math Scores'!$BZ61:$CW61)=0,"",SUMIF('Math Scores'!$F$6:$IC$6,BE$4,'Math Scores'!$F61:$IC61))</f>
        <v/>
      </c>
      <c r="BF60" s="143" t="str">
        <f>IF(COUNT('Math Scores'!$BZ61:$CW61)=0,"",SUMIF('Math Scores'!$F$6:$IC$6,BF$4,'Math Scores'!$F61:$IC61))</f>
        <v/>
      </c>
      <c r="BG60" s="143" t="str">
        <f>IF(COUNT('Math Scores'!$BZ61:$CW61)=0,"",SUMIF('Math Scores'!$F$6:$IC$6,BG$4,'Math Scores'!$F61:$IC61))</f>
        <v/>
      </c>
      <c r="BH60" s="143" t="str">
        <f>IF(COUNT('Math Scores'!$BZ61:$CW61)=0,"",SUMIF('Math Scores'!$F$6:$IC$6,BH$4,'Math Scores'!$F61:$IC61))</f>
        <v/>
      </c>
      <c r="BI60" s="143" t="str">
        <f>IF(COUNT('Math Scores'!$BZ61:$CW61)=0,"",SUMIF('Math Scores'!$F$6:$IC$6,BI$4,'Math Scores'!$F61:$IC61))</f>
        <v/>
      </c>
      <c r="BJ60" s="143" t="str">
        <f>IF(COUNT('Math Scores'!$BZ61:$CW61)=0,"",SUMIF('Math Scores'!$F$6:$IC$6,BJ$4,'Math Scores'!$F61:$IC61))</f>
        <v/>
      </c>
      <c r="BK60" s="143" t="str">
        <f>IF(COUNT('Math Scores'!$BZ61:$CW61)=0,"",SUMIF('Math Scores'!$F$6:$IC$6,BK$4,'Math Scores'!$F61:$IC61))</f>
        <v/>
      </c>
      <c r="BL60" s="143" t="str">
        <f>IF(COUNT('Math Scores'!$CX61:$DU61)=0,"",SUMIF('Math Scores'!$F$6:$IC$6,BL$4,'Math Scores'!$F61:$IC61))</f>
        <v/>
      </c>
      <c r="BM60" s="143" t="str">
        <f>IF(COUNT('Math Scores'!$CX61:$DU61)=0,"",SUMIF('Math Scores'!$F$6:$IC$6,BM$4,'Math Scores'!$F61:$IC61))</f>
        <v/>
      </c>
      <c r="BN60" s="143" t="str">
        <f>IF(COUNT('Math Scores'!$CX61:$DU61)=0,"",SUMIF('Math Scores'!$F$6:$IC$6,BN$4,'Math Scores'!$F61:$IC61))</f>
        <v/>
      </c>
      <c r="BO60" s="143" t="str">
        <f>IF(COUNT('Math Scores'!$CX61:$DU61)=0,"",SUMIF('Math Scores'!$F$6:$IC$6,BO$4,'Math Scores'!$F61:$IC61))</f>
        <v/>
      </c>
      <c r="BP60" s="143" t="str">
        <f>IF(COUNT('Math Scores'!$CX61:$DU61)=0,"",SUMIF('Math Scores'!$F$6:$IC$6,BP$4,'Math Scores'!$F61:$IC61))</f>
        <v/>
      </c>
      <c r="BQ60" s="143" t="str">
        <f>IF(COUNT('Math Scores'!$CX61:$DU61)=0,"",SUMIF('Math Scores'!$F$6:$IC$6,BQ$4,'Math Scores'!$F61:$IC61))</f>
        <v/>
      </c>
      <c r="BR60" s="143" t="str">
        <f>IF(COUNT('Math Scores'!$CX61:$DU61)=0,"",SUMIF('Math Scores'!$F$6:$IC$6,BR$4,'Math Scores'!$F61:$IC61))</f>
        <v/>
      </c>
      <c r="BS60" s="143" t="str">
        <f>IF(COUNT('Math Scores'!$CX61:$DU61)=0,"",SUMIF('Math Scores'!$F$6:$IC$6,BS$4,'Math Scores'!$F61:$IC61))</f>
        <v/>
      </c>
      <c r="BT60" s="143" t="str">
        <f>IF(COUNT('Math Scores'!$CX61:$DU61)=0,"",SUMIF('Math Scores'!$F$6:$IC$6,BT$4,'Math Scores'!$F61:$IC61))</f>
        <v/>
      </c>
      <c r="BU60" s="143" t="str">
        <f>IF(COUNT('Math Scores'!$CX61:$DU61)=0,"",SUMIF('Math Scores'!$F$6:$IC$6,BU$4,'Math Scores'!$F61:$IC61))</f>
        <v/>
      </c>
      <c r="BV60" s="143" t="str">
        <f>IF(COUNT('Math Scores'!$CX61:$DU61)=0,"",SUMIF('Math Scores'!$F$6:$IC$6,BV$4,'Math Scores'!$F61:$IC61))</f>
        <v/>
      </c>
      <c r="BW60" s="143" t="str">
        <f>IF(COUNT('Math Scores'!$CX61:$DU61)=0,"",SUMIF('Math Scores'!$F$6:$IC$6,BW$4,'Math Scores'!$F61:$IC61))</f>
        <v/>
      </c>
      <c r="BX60" s="143" t="str">
        <f>IF(COUNT('Math Scores'!$CX61:$DU61)=0,"",SUMIF('Math Scores'!$F$6:$IC$6,BX$4,'Math Scores'!$F61:$IC61))</f>
        <v/>
      </c>
      <c r="BY60" s="143" t="str">
        <f>IF(COUNT('Math Scores'!$CX61:$DU61)=0,"",SUMIF('Math Scores'!$F$6:$IC$6,BY$4,'Math Scores'!$F61:$IC61))</f>
        <v/>
      </c>
      <c r="BZ60" s="143" t="str">
        <f>IF(COUNT('Math Scores'!$CX61:$DU61)=0,"",SUMIF('Math Scores'!$F$6:$IC$6,BZ$4,'Math Scores'!$F61:$IC61))</f>
        <v/>
      </c>
      <c r="CA60" s="143" t="str">
        <f>IF(COUNT('Math Scores'!$CX61:$DU61)=0,"",SUMIF('Math Scores'!$F$6:$IC$6,CA$4,'Math Scores'!$F61:$IC61))</f>
        <v/>
      </c>
      <c r="CB60" s="143" t="str">
        <f>IF(COUNT('Math Scores'!$CX61:$DU61)=0,"",SUMIF('Math Scores'!$F$6:$IC$6,CB$4,'Math Scores'!$F61:$IC61))</f>
        <v/>
      </c>
      <c r="CC60" s="143" t="str">
        <f>IF(COUNT('Math Scores'!$CX61:$DU61)=0,"",SUMIF('Math Scores'!$F$6:$IC$6,CC$4,'Math Scores'!$F61:$IC61))</f>
        <v/>
      </c>
      <c r="CD60" s="143" t="str">
        <f>IF(COUNT('Math Scores'!$DV61:$EU61)=0,"",SUMIF('Math Scores'!$F$6:$IC$6,CD$4,'Math Scores'!$F61:$IC61))</f>
        <v/>
      </c>
      <c r="CE60" s="143" t="str">
        <f>IF(COUNT('Math Scores'!$DV61:$EU61)=0,"",SUMIF('Math Scores'!$F$6:$IC$6,CE$4,'Math Scores'!$F61:$IC61))</f>
        <v/>
      </c>
      <c r="CF60" s="143" t="str">
        <f>IF(COUNT('Math Scores'!$DV61:$EU61)=0,"",SUMIF('Math Scores'!$F$6:$IC$6,CF$4,'Math Scores'!$F61:$IC61))</f>
        <v/>
      </c>
      <c r="CG60" s="143" t="str">
        <f>IF(COUNT('Math Scores'!$DV61:$EU61)=0,"",SUMIF('Math Scores'!$F$6:$IC$6,CG$4,'Math Scores'!$F61:$IC61))</f>
        <v/>
      </c>
      <c r="CH60" s="143" t="str">
        <f>IF(COUNT('Math Scores'!$DV61:$EU61)=0,"",SUMIF('Math Scores'!$F$6:$IC$6,CH$4,'Math Scores'!$F61:$IC61))</f>
        <v/>
      </c>
      <c r="CI60" s="143" t="str">
        <f>IF(COUNT('Math Scores'!$DV61:$EU61)=0,"",SUMIF('Math Scores'!$F$6:$IC$6,CI$4,'Math Scores'!$F61:$IC61))</f>
        <v/>
      </c>
      <c r="CJ60" s="143" t="str">
        <f>IF(COUNT('Math Scores'!$DV61:$EU61)=0,"",SUMIF('Math Scores'!$F$6:$IC$6,CJ$4,'Math Scores'!$F61:$IC61))</f>
        <v/>
      </c>
      <c r="CK60" s="143" t="str">
        <f>IF(COUNT('Math Scores'!$DV61:$EU61)=0,"",SUMIF('Math Scores'!$F$6:$IC$6,CK$4,'Math Scores'!$F61:$IC61))</f>
        <v/>
      </c>
      <c r="CL60" s="143" t="str">
        <f>IF(COUNT('Math Scores'!$DV61:$EU61)=0,"",SUMIF('Math Scores'!$F$6:$IC$6,CL$4,'Math Scores'!$F61:$IC61))</f>
        <v/>
      </c>
      <c r="CM60" s="143" t="str">
        <f>IF(COUNT('Math Scores'!$DV61:$EU61)=0,"",SUMIF('Math Scores'!$F$6:$IC$6,CM$4,'Math Scores'!$F61:$IC61))</f>
        <v/>
      </c>
      <c r="CN60" s="143" t="str">
        <f>IF(COUNT('Math Scores'!$DV61:$EU61)=0,"",SUMIF('Math Scores'!$F$6:$IC$6,CN$4,'Math Scores'!$F61:$IC61))</f>
        <v/>
      </c>
      <c r="CO60" s="143" t="str">
        <f>IF(COUNT('Math Scores'!$DV61:$EU61)=0,"",SUMIF('Math Scores'!$F$6:$IC$6,CO$4,'Math Scores'!$F61:$IC61))</f>
        <v/>
      </c>
      <c r="CP60" s="143" t="str">
        <f>IF(COUNT('Math Scores'!$DV61:$EU61)=0,"",SUMIF('Math Scores'!$F$6:$IC$6,CP$4,'Math Scores'!$F61:$IC61))</f>
        <v/>
      </c>
      <c r="CQ60" s="143" t="str">
        <f>IF(COUNT('Math Scores'!$DV61:$EU61)=0,"",SUMIF('Math Scores'!$F$6:$IC$6,CQ$4,'Math Scores'!$F61:$IC61))</f>
        <v/>
      </c>
      <c r="CR60" s="143" t="str">
        <f>IF(COUNT('Math Scores'!$DV61:$EU61)=0,"",SUMIF('Math Scores'!$F$6:$IC$6,CR$4,'Math Scores'!$F61:$IC61))</f>
        <v/>
      </c>
      <c r="CS60" s="143" t="str">
        <f>IF(COUNT('Math Scores'!$DV61:$EU61)=0,"",SUMIF('Math Scores'!$F$6:$IC$6,CS$4,'Math Scores'!$F61:$IC61))</f>
        <v/>
      </c>
      <c r="CT60" s="143" t="str">
        <f>IF(COUNT('Math Scores'!$EV61:$FW61)=0,"",SUMIF('Math Scores'!$F$6:$IC$6,CT$4,'Math Scores'!$F61:$IC61))</f>
        <v/>
      </c>
      <c r="CU60" s="143" t="str">
        <f>IF(COUNT('Math Scores'!$EV61:$FW61)=0,"",SUMIF('Math Scores'!$F$6:$IC$6,CU$4,'Math Scores'!$F61:$IC61))</f>
        <v/>
      </c>
      <c r="CV60" s="143" t="str">
        <f>IF(COUNT('Math Scores'!$EV61:$FW61)=0,"",SUMIF('Math Scores'!$F$6:$IC$6,CV$4,'Math Scores'!$F61:$IC61))</f>
        <v/>
      </c>
      <c r="CW60" s="143" t="str">
        <f>IF(COUNT('Math Scores'!$EV61:$FW61)=0,"",SUMIF('Math Scores'!$F$6:$IC$6,CW$4,'Math Scores'!$F61:$IC61))</f>
        <v/>
      </c>
      <c r="CX60" s="143" t="str">
        <f>IF(COUNT('Math Scores'!$EV61:$FW61)=0,"",SUMIF('Math Scores'!$F$6:$IC$6,CX$4,'Math Scores'!$F61:$IC61))</f>
        <v/>
      </c>
      <c r="CY60" s="143" t="str">
        <f>IF(COUNT('Math Scores'!$EV61:$FW61)=0,"",SUMIF('Math Scores'!$F$6:$IC$6,CY$4,'Math Scores'!$F61:$IC61))</f>
        <v/>
      </c>
      <c r="CZ60" s="143" t="str">
        <f>IF(COUNT('Math Scores'!$EV61:$FW61)=0,"",SUMIF('Math Scores'!$F$6:$IC$6,CZ$4,'Math Scores'!$F61:$IC61))</f>
        <v/>
      </c>
      <c r="DA60" s="143" t="str">
        <f>IF(COUNT('Math Scores'!$EV61:$FW61)=0,"",SUMIF('Math Scores'!$F$6:$IC$6,DA$4,'Math Scores'!$F61:$IC61))</f>
        <v/>
      </c>
      <c r="DB60" s="143" t="str">
        <f>IF(COUNT('Math Scores'!$EV61:$FW61)=0,"",SUMIF('Math Scores'!$F$6:$IC$6,DB$4,'Math Scores'!$F61:$IC61))</f>
        <v/>
      </c>
      <c r="DC60" s="143" t="str">
        <f>IF(COUNT('Math Scores'!$EV61:$FW61)=0,"",SUMIF('Math Scores'!$F$6:$IC$6,DC$4,'Math Scores'!$F61:$IC61))</f>
        <v/>
      </c>
      <c r="DD60" s="143" t="str">
        <f>IF(COUNT('Math Scores'!$EV61:$FW61)=0,"",SUMIF('Math Scores'!$F$6:$IC$6,DD$4,'Math Scores'!$F61:$IC61))</f>
        <v/>
      </c>
      <c r="DE60" s="143" t="str">
        <f>IF(COUNT('Math Scores'!$EV61:$FW61)=0,"",SUMIF('Math Scores'!$F$6:$IC$6,DE$4,'Math Scores'!$F61:$IC61))</f>
        <v/>
      </c>
      <c r="DF60" s="143" t="str">
        <f>IF(COUNT('Math Scores'!$EV61:$FW61)=0,"",SUMIF('Math Scores'!$F$6:$IC$6,DF$4,'Math Scores'!$F61:$IC61))</f>
        <v/>
      </c>
      <c r="DG60" s="143" t="str">
        <f>IF(COUNT('Math Scores'!$EV61:$FW61)=0,"",SUMIF('Math Scores'!$F$6:$IC$6,DG$4,'Math Scores'!$F61:$IC61))</f>
        <v/>
      </c>
    </row>
    <row r="61" spans="1:111" x14ac:dyDescent="0.2">
      <c r="A61" s="35">
        <v>54</v>
      </c>
      <c r="B61" s="8" t="str">
        <f>'Math Scores'!B62</f>
        <v/>
      </c>
      <c r="C61" s="127" t="str">
        <f>IF(COUNT('Math Scores'!F62:HI62)=0, "", (SUMIF('Math Scores'!$F$5:$HI$5,"Yes",'Math Scores'!F62:HI62)/SUMIF('Math Scores'!$F$5:$HI$5,"Yes",'Math Scores'!$F$2:$HI$2)))</f>
        <v/>
      </c>
      <c r="D61" s="36" t="str">
        <f>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v/>
      </c>
      <c r="E61" s="78" t="str">
        <f t="shared" si="12"/>
        <v/>
      </c>
      <c r="F61" s="36" t="str">
        <f t="shared" si="11"/>
        <v/>
      </c>
      <c r="G61" s="87" t="str">
        <f>IF(OR(B61="",'Cover Sheet'!$AC$6=""),"",IF(('Cover Sheet'!$AC$6="2nd"),(VLOOKUP(ROUND((D61*100),0),Goals!$E$4:$H$104,2,TRUE)/100),IF(('Cover Sheet'!$AC$6="3rd"),(VLOOKUP(ROUND((D61*100),0),Goals!$E$4:$H$104,3,TRUE)/100),VLOOKUP(ROUND((D61*100),0),Goals!$E$4:$H$104,4,TRUE)/100)))</f>
        <v/>
      </c>
      <c r="H61" s="143" t="str">
        <f>IF(COUNT('Math Scores'!$F62:$AC62)=0,"",SUMIF('Math Scores'!$F$6:$IC$6,H$4,'Math Scores'!$F62:$IC62))</f>
        <v/>
      </c>
      <c r="I61" s="143" t="str">
        <f>IF(COUNT('Math Scores'!$F62:$AC62)=0,"",SUMIF('Math Scores'!$F$6:$IC$6,I$4,'Math Scores'!$F62:$IC62))</f>
        <v/>
      </c>
      <c r="J61" s="143" t="str">
        <f>IF(COUNT('Math Scores'!$F62:$AC62)=0,"",SUMIF('Math Scores'!$F$6:$IC$6,J$4,'Math Scores'!$F62:$IC62))</f>
        <v/>
      </c>
      <c r="K61" s="143" t="str">
        <f>IF(COUNT('Math Scores'!$F62:$AC62)=0,"",SUMIF('Math Scores'!$F$6:$IC$6,K$4,'Math Scores'!$F62:$IC62))</f>
        <v/>
      </c>
      <c r="L61" s="143" t="str">
        <f>IF(COUNT('Math Scores'!$F62:$AC62)=0,"",SUMIF('Math Scores'!$F$6:$IC$6,L$4,'Math Scores'!$F62:$IC62))</f>
        <v/>
      </c>
      <c r="M61" s="143" t="str">
        <f>IF(COUNT('Math Scores'!$F62:$AC62)=0,"",SUMIF('Math Scores'!$F$6:$IC$6,M$4,'Math Scores'!$F62:$IC62))</f>
        <v/>
      </c>
      <c r="N61" s="143" t="str">
        <f>IF(COUNT('Math Scores'!$F62:$AC62)=0,"",SUMIF('Math Scores'!$F$6:$IC$6,N$4,'Math Scores'!$F62:$IC62))</f>
        <v/>
      </c>
      <c r="O61" s="143" t="str">
        <f>IF(COUNT('Math Scores'!$F62:$AC62)=0,"",SUMIF('Math Scores'!$F$6:$IC$6,O$4,'Math Scores'!$F62:$IC62))</f>
        <v/>
      </c>
      <c r="P61" s="143" t="str">
        <f>IF(COUNT('Math Scores'!$F62:$AC62)=0,"",SUMIF('Math Scores'!$F$6:$IC$6,P$4,'Math Scores'!$F62:$IC62))</f>
        <v/>
      </c>
      <c r="Q61" s="143" t="str">
        <f>IF(COUNT('Math Scores'!$F62:$AC62)=0,"",SUMIF('Math Scores'!$F$6:$IC$6,Q$4,'Math Scores'!$F62:$IC62))</f>
        <v/>
      </c>
      <c r="R61" s="143" t="str">
        <f>IF(COUNT('Math Scores'!$F62:$AC62)=0,"",SUMIF('Math Scores'!$F$6:$IC$6,R$4,'Math Scores'!$F62:$IC62))</f>
        <v/>
      </c>
      <c r="S61" s="143"/>
      <c r="T61" s="143"/>
      <c r="U61" s="143"/>
      <c r="V61" s="143"/>
      <c r="W61" s="143"/>
      <c r="X61" s="143" t="str">
        <f>IF(COUNT('Math Scores'!$AD62:$AZ62)=0,"",SUMIF('Math Scores'!$F$6:$IC$6,X$4,'Math Scores'!$F62:$IC62))</f>
        <v/>
      </c>
      <c r="Y61" s="143" t="str">
        <f>IF(COUNT('Math Scores'!$AD62:$AZ62)=0,"",SUMIF('Math Scores'!$F$6:$IC$6,Y$4,'Math Scores'!$F62:$IC62))</f>
        <v/>
      </c>
      <c r="Z61" s="143" t="str">
        <f>IF(COUNT('Math Scores'!$AD62:$AZ62)=0,"",SUMIF('Math Scores'!$F$6:$IC$6,Z$4,'Math Scores'!$F62:$IC62))</f>
        <v/>
      </c>
      <c r="AA61" s="143" t="str">
        <f>IF(COUNT('Math Scores'!$AD62:$AZ62)=0,"",SUMIF('Math Scores'!$F$6:$IC$6,AA$4,'Math Scores'!$F62:$IC62))</f>
        <v/>
      </c>
      <c r="AB61" s="143" t="str">
        <f>IF(COUNT('Math Scores'!$AD62:$AZ62)=0,"",SUMIF('Math Scores'!$F$6:$IC$6,AB$4,'Math Scores'!$F62:$IC62))</f>
        <v/>
      </c>
      <c r="AC61" s="143" t="str">
        <f>IF(COUNT('Math Scores'!$AD62:$AZ62)=0,"",SUMIF('Math Scores'!$F$6:$IC$6,AC$4,'Math Scores'!$F62:$IC62))</f>
        <v/>
      </c>
      <c r="AD61" s="143" t="str">
        <f>IF(COUNT('Math Scores'!$AD62:$AZ62)=0,"",SUMIF('Math Scores'!$F$6:$IC$6,AD$4,'Math Scores'!$F62:$IC62))</f>
        <v/>
      </c>
      <c r="AE61" s="143" t="str">
        <f>IF(COUNT('Math Scores'!$AD62:$AZ62)=0,"",SUMIF('Math Scores'!$F$6:$IC$6,AE$4,'Math Scores'!$F62:$IC62))</f>
        <v/>
      </c>
      <c r="AF61" s="143" t="str">
        <f>IF(COUNT('Math Scores'!$AD62:$AZ62)=0,"",SUMIF('Math Scores'!$F$6:$IC$6,AF$4,'Math Scores'!$F62:$IC62))</f>
        <v/>
      </c>
      <c r="AG61" s="143" t="str">
        <f>IF(COUNT('Math Scores'!$AD62:$AZ62)=0,"",SUMIF('Math Scores'!$F$6:$IC$6,AG$4,'Math Scores'!$F62:$IC62))</f>
        <v/>
      </c>
      <c r="AH61" s="143" t="str">
        <f>IF(COUNT('Math Scores'!$AD62:$AZ62)=0,"",SUMIF('Math Scores'!$F$6:$IC$6,AH$4,'Math Scores'!$F62:$IC62))</f>
        <v/>
      </c>
      <c r="AI61" s="143" t="str">
        <f>IF(COUNT('Math Scores'!$AD62:$AZ62)=0,"",SUMIF('Math Scores'!$F$6:$IC$6,AI$4,'Math Scores'!$F62:$IC62))</f>
        <v/>
      </c>
      <c r="AJ61" s="143" t="str">
        <f>IF(COUNT('Math Scores'!$BA62:$BY62)=0,"",SUMIF('Math Scores'!$F$6:$IC$6,AJ$4,'Math Scores'!$F62:$IC62))</f>
        <v/>
      </c>
      <c r="AK61" s="143" t="str">
        <f>IF(COUNT('Math Scores'!$BA62:$BY62)=0,"",SUMIF('Math Scores'!$F$6:$IC$6,AK$4,'Math Scores'!$F62:$IC62))</f>
        <v/>
      </c>
      <c r="AL61" s="143" t="str">
        <f>IF(COUNT('Math Scores'!$BA62:$BY62)=0,"",SUMIF('Math Scores'!$F$6:$IC$6,AL$4,'Math Scores'!$F62:$IC62))</f>
        <v/>
      </c>
      <c r="AM61" s="143" t="str">
        <f>IF(COUNT('Math Scores'!$BA62:$BY62)=0,"",SUMIF('Math Scores'!$F$6:$IC$6,AM$4,'Math Scores'!$F62:$IC62))</f>
        <v/>
      </c>
      <c r="AN61" s="143" t="str">
        <f>IF(COUNT('Math Scores'!$BA62:$BY62)=0,"",SUMIF('Math Scores'!$F$6:$IC$6,AN$4,'Math Scores'!$F62:$IC62))</f>
        <v/>
      </c>
      <c r="AO61" s="143" t="str">
        <f>IF(COUNT('Math Scores'!$BA62:$BY62)=0,"",SUMIF('Math Scores'!$F$6:$IC$6,AO$4,'Math Scores'!$F62:$IC62))</f>
        <v/>
      </c>
      <c r="AP61" s="143" t="str">
        <f>IF(COUNT('Math Scores'!$BA62:$BY62)=0,"",SUMIF('Math Scores'!$F$6:$IC$6,AP$4,'Math Scores'!$F62:$IC62))</f>
        <v/>
      </c>
      <c r="AQ61" s="143" t="str">
        <f>IF(COUNT('Math Scores'!$BA62:$BY62)=0,"",SUMIF('Math Scores'!$F$6:$IC$6,AQ$4,'Math Scores'!$F62:$IC62))</f>
        <v/>
      </c>
      <c r="AR61" s="143" t="str">
        <f>IF(COUNT('Math Scores'!$BA62:$BY62)=0,"",SUMIF('Math Scores'!$F$6:$IC$6,AR$4,'Math Scores'!$F62:$IC62))</f>
        <v/>
      </c>
      <c r="AS61" s="143" t="str">
        <f>IF(COUNT('Math Scores'!$BA62:$BY62)=0,"",SUMIF('Math Scores'!$F$6:$IC$6,AS$4,'Math Scores'!$F62:$IC62))</f>
        <v/>
      </c>
      <c r="AT61" s="143" t="str">
        <f>IF(COUNT('Math Scores'!$BA62:$BY62)=0,"",SUMIF('Math Scores'!$F$6:$IC$6,AT$4,'Math Scores'!$F62:$IC62))</f>
        <v/>
      </c>
      <c r="AU61" s="143" t="str">
        <f>IF(COUNT('Math Scores'!$BA62:$BY62)=0,"",SUMIF('Math Scores'!$F$6:$IC$6,AU$4,'Math Scores'!$F62:$IC62))</f>
        <v/>
      </c>
      <c r="AV61" s="143" t="str">
        <f>IF(COUNT('Math Scores'!$BA62:$BY62)=0,"",SUMIF('Math Scores'!$F$6:$IC$6,AV$4,'Math Scores'!$F62:$IC62))</f>
        <v/>
      </c>
      <c r="AW61" s="143" t="str">
        <f>IF(COUNT('Math Scores'!$BA62:$BY62)=0,"",SUMIF('Math Scores'!$F$6:$IC$6,AW$4,'Math Scores'!$F62:$IC62))</f>
        <v/>
      </c>
      <c r="AX61" s="143" t="str">
        <f>IF(COUNT('Math Scores'!$BZ62:$CW62)=0,"",SUMIF('Math Scores'!$F$6:$IC$6,AX$4,'Math Scores'!$F62:$IC62))</f>
        <v/>
      </c>
      <c r="AY61" s="143" t="str">
        <f>IF(COUNT('Math Scores'!$BZ62:$CW62)=0,"",SUMIF('Math Scores'!$F$6:$IC$6,AY$4,'Math Scores'!$F62:$IC62))</f>
        <v/>
      </c>
      <c r="AZ61" s="143" t="str">
        <f>IF(COUNT('Math Scores'!$BZ62:$CW62)=0,"",SUMIF('Math Scores'!$F$6:$IC$6,AZ$4,'Math Scores'!$F62:$IC62))</f>
        <v/>
      </c>
      <c r="BA61" s="143" t="str">
        <f>IF(COUNT('Math Scores'!$BZ62:$CW62)=0,"",SUMIF('Math Scores'!$F$6:$IC$6,BA$4,'Math Scores'!$F62:$IC62))</f>
        <v/>
      </c>
      <c r="BB61" s="143" t="str">
        <f>IF(COUNT('Math Scores'!$BZ62:$CW62)=0,"",SUMIF('Math Scores'!$F$6:$IC$6,BB$4,'Math Scores'!$F62:$IC62))</f>
        <v/>
      </c>
      <c r="BC61" s="143" t="str">
        <f>IF(COUNT('Math Scores'!$BZ62:$CW62)=0,"",SUMIF('Math Scores'!$F$6:$IC$6,BC$4,'Math Scores'!$F62:$IC62))</f>
        <v/>
      </c>
      <c r="BD61" s="143" t="str">
        <f>IF(COUNT('Math Scores'!$BZ62:$CW62)=0,"",SUMIF('Math Scores'!$F$6:$IC$6,BD$4,'Math Scores'!$F62:$IC62))</f>
        <v/>
      </c>
      <c r="BE61" s="143" t="str">
        <f>IF(COUNT('Math Scores'!$BZ62:$CW62)=0,"",SUMIF('Math Scores'!$F$6:$IC$6,BE$4,'Math Scores'!$F62:$IC62))</f>
        <v/>
      </c>
      <c r="BF61" s="143" t="str">
        <f>IF(COUNT('Math Scores'!$BZ62:$CW62)=0,"",SUMIF('Math Scores'!$F$6:$IC$6,BF$4,'Math Scores'!$F62:$IC62))</f>
        <v/>
      </c>
      <c r="BG61" s="143" t="str">
        <f>IF(COUNT('Math Scores'!$BZ62:$CW62)=0,"",SUMIF('Math Scores'!$F$6:$IC$6,BG$4,'Math Scores'!$F62:$IC62))</f>
        <v/>
      </c>
      <c r="BH61" s="143" t="str">
        <f>IF(COUNT('Math Scores'!$BZ62:$CW62)=0,"",SUMIF('Math Scores'!$F$6:$IC$6,BH$4,'Math Scores'!$F62:$IC62))</f>
        <v/>
      </c>
      <c r="BI61" s="143" t="str">
        <f>IF(COUNT('Math Scores'!$BZ62:$CW62)=0,"",SUMIF('Math Scores'!$F$6:$IC$6,BI$4,'Math Scores'!$F62:$IC62))</f>
        <v/>
      </c>
      <c r="BJ61" s="143" t="str">
        <f>IF(COUNT('Math Scores'!$BZ62:$CW62)=0,"",SUMIF('Math Scores'!$F$6:$IC$6,BJ$4,'Math Scores'!$F62:$IC62))</f>
        <v/>
      </c>
      <c r="BK61" s="143" t="str">
        <f>IF(COUNT('Math Scores'!$BZ62:$CW62)=0,"",SUMIF('Math Scores'!$F$6:$IC$6,BK$4,'Math Scores'!$F62:$IC62))</f>
        <v/>
      </c>
      <c r="BL61" s="143" t="str">
        <f>IF(COUNT('Math Scores'!$CX62:$DU62)=0,"",SUMIF('Math Scores'!$F$6:$IC$6,BL$4,'Math Scores'!$F62:$IC62))</f>
        <v/>
      </c>
      <c r="BM61" s="143" t="str">
        <f>IF(COUNT('Math Scores'!$CX62:$DU62)=0,"",SUMIF('Math Scores'!$F$6:$IC$6,BM$4,'Math Scores'!$F62:$IC62))</f>
        <v/>
      </c>
      <c r="BN61" s="143" t="str">
        <f>IF(COUNT('Math Scores'!$CX62:$DU62)=0,"",SUMIF('Math Scores'!$F$6:$IC$6,BN$4,'Math Scores'!$F62:$IC62))</f>
        <v/>
      </c>
      <c r="BO61" s="143" t="str">
        <f>IF(COUNT('Math Scores'!$CX62:$DU62)=0,"",SUMIF('Math Scores'!$F$6:$IC$6,BO$4,'Math Scores'!$F62:$IC62))</f>
        <v/>
      </c>
      <c r="BP61" s="143" t="str">
        <f>IF(COUNT('Math Scores'!$CX62:$DU62)=0,"",SUMIF('Math Scores'!$F$6:$IC$6,BP$4,'Math Scores'!$F62:$IC62))</f>
        <v/>
      </c>
      <c r="BQ61" s="143" t="str">
        <f>IF(COUNT('Math Scores'!$CX62:$DU62)=0,"",SUMIF('Math Scores'!$F$6:$IC$6,BQ$4,'Math Scores'!$F62:$IC62))</f>
        <v/>
      </c>
      <c r="BR61" s="143" t="str">
        <f>IF(COUNT('Math Scores'!$CX62:$DU62)=0,"",SUMIF('Math Scores'!$F$6:$IC$6,BR$4,'Math Scores'!$F62:$IC62))</f>
        <v/>
      </c>
      <c r="BS61" s="143" t="str">
        <f>IF(COUNT('Math Scores'!$CX62:$DU62)=0,"",SUMIF('Math Scores'!$F$6:$IC$6,BS$4,'Math Scores'!$F62:$IC62))</f>
        <v/>
      </c>
      <c r="BT61" s="143" t="str">
        <f>IF(COUNT('Math Scores'!$CX62:$DU62)=0,"",SUMIF('Math Scores'!$F$6:$IC$6,BT$4,'Math Scores'!$F62:$IC62))</f>
        <v/>
      </c>
      <c r="BU61" s="143" t="str">
        <f>IF(COUNT('Math Scores'!$CX62:$DU62)=0,"",SUMIF('Math Scores'!$F$6:$IC$6,BU$4,'Math Scores'!$F62:$IC62))</f>
        <v/>
      </c>
      <c r="BV61" s="143" t="str">
        <f>IF(COUNT('Math Scores'!$CX62:$DU62)=0,"",SUMIF('Math Scores'!$F$6:$IC$6,BV$4,'Math Scores'!$F62:$IC62))</f>
        <v/>
      </c>
      <c r="BW61" s="143" t="str">
        <f>IF(COUNT('Math Scores'!$CX62:$DU62)=0,"",SUMIF('Math Scores'!$F$6:$IC$6,BW$4,'Math Scores'!$F62:$IC62))</f>
        <v/>
      </c>
      <c r="BX61" s="143" t="str">
        <f>IF(COUNT('Math Scores'!$CX62:$DU62)=0,"",SUMIF('Math Scores'!$F$6:$IC$6,BX$4,'Math Scores'!$F62:$IC62))</f>
        <v/>
      </c>
      <c r="BY61" s="143" t="str">
        <f>IF(COUNT('Math Scores'!$CX62:$DU62)=0,"",SUMIF('Math Scores'!$F$6:$IC$6,BY$4,'Math Scores'!$F62:$IC62))</f>
        <v/>
      </c>
      <c r="BZ61" s="143" t="str">
        <f>IF(COUNT('Math Scores'!$CX62:$DU62)=0,"",SUMIF('Math Scores'!$F$6:$IC$6,BZ$4,'Math Scores'!$F62:$IC62))</f>
        <v/>
      </c>
      <c r="CA61" s="143" t="str">
        <f>IF(COUNT('Math Scores'!$CX62:$DU62)=0,"",SUMIF('Math Scores'!$F$6:$IC$6,CA$4,'Math Scores'!$F62:$IC62))</f>
        <v/>
      </c>
      <c r="CB61" s="143" t="str">
        <f>IF(COUNT('Math Scores'!$CX62:$DU62)=0,"",SUMIF('Math Scores'!$F$6:$IC$6,CB$4,'Math Scores'!$F62:$IC62))</f>
        <v/>
      </c>
      <c r="CC61" s="143" t="str">
        <f>IF(COUNT('Math Scores'!$CX62:$DU62)=0,"",SUMIF('Math Scores'!$F$6:$IC$6,CC$4,'Math Scores'!$F62:$IC62))</f>
        <v/>
      </c>
      <c r="CD61" s="143" t="str">
        <f>IF(COUNT('Math Scores'!$DV62:$EU62)=0,"",SUMIF('Math Scores'!$F$6:$IC$6,CD$4,'Math Scores'!$F62:$IC62))</f>
        <v/>
      </c>
      <c r="CE61" s="143" t="str">
        <f>IF(COUNT('Math Scores'!$DV62:$EU62)=0,"",SUMIF('Math Scores'!$F$6:$IC$6,CE$4,'Math Scores'!$F62:$IC62))</f>
        <v/>
      </c>
      <c r="CF61" s="143" t="str">
        <f>IF(COUNT('Math Scores'!$DV62:$EU62)=0,"",SUMIF('Math Scores'!$F$6:$IC$6,CF$4,'Math Scores'!$F62:$IC62))</f>
        <v/>
      </c>
      <c r="CG61" s="143" t="str">
        <f>IF(COUNT('Math Scores'!$DV62:$EU62)=0,"",SUMIF('Math Scores'!$F$6:$IC$6,CG$4,'Math Scores'!$F62:$IC62))</f>
        <v/>
      </c>
      <c r="CH61" s="143" t="str">
        <f>IF(COUNT('Math Scores'!$DV62:$EU62)=0,"",SUMIF('Math Scores'!$F$6:$IC$6,CH$4,'Math Scores'!$F62:$IC62))</f>
        <v/>
      </c>
      <c r="CI61" s="143" t="str">
        <f>IF(COUNT('Math Scores'!$DV62:$EU62)=0,"",SUMIF('Math Scores'!$F$6:$IC$6,CI$4,'Math Scores'!$F62:$IC62))</f>
        <v/>
      </c>
      <c r="CJ61" s="143" t="str">
        <f>IF(COUNT('Math Scores'!$DV62:$EU62)=0,"",SUMIF('Math Scores'!$F$6:$IC$6,CJ$4,'Math Scores'!$F62:$IC62))</f>
        <v/>
      </c>
      <c r="CK61" s="143" t="str">
        <f>IF(COUNT('Math Scores'!$DV62:$EU62)=0,"",SUMIF('Math Scores'!$F$6:$IC$6,CK$4,'Math Scores'!$F62:$IC62))</f>
        <v/>
      </c>
      <c r="CL61" s="143" t="str">
        <f>IF(COUNT('Math Scores'!$DV62:$EU62)=0,"",SUMIF('Math Scores'!$F$6:$IC$6,CL$4,'Math Scores'!$F62:$IC62))</f>
        <v/>
      </c>
      <c r="CM61" s="143" t="str">
        <f>IF(COUNT('Math Scores'!$DV62:$EU62)=0,"",SUMIF('Math Scores'!$F$6:$IC$6,CM$4,'Math Scores'!$F62:$IC62))</f>
        <v/>
      </c>
      <c r="CN61" s="143" t="str">
        <f>IF(COUNT('Math Scores'!$DV62:$EU62)=0,"",SUMIF('Math Scores'!$F$6:$IC$6,CN$4,'Math Scores'!$F62:$IC62))</f>
        <v/>
      </c>
      <c r="CO61" s="143" t="str">
        <f>IF(COUNT('Math Scores'!$DV62:$EU62)=0,"",SUMIF('Math Scores'!$F$6:$IC$6,CO$4,'Math Scores'!$F62:$IC62))</f>
        <v/>
      </c>
      <c r="CP61" s="143" t="str">
        <f>IF(COUNT('Math Scores'!$DV62:$EU62)=0,"",SUMIF('Math Scores'!$F$6:$IC$6,CP$4,'Math Scores'!$F62:$IC62))</f>
        <v/>
      </c>
      <c r="CQ61" s="143" t="str">
        <f>IF(COUNT('Math Scores'!$DV62:$EU62)=0,"",SUMIF('Math Scores'!$F$6:$IC$6,CQ$4,'Math Scores'!$F62:$IC62))</f>
        <v/>
      </c>
      <c r="CR61" s="143" t="str">
        <f>IF(COUNT('Math Scores'!$DV62:$EU62)=0,"",SUMIF('Math Scores'!$F$6:$IC$6,CR$4,'Math Scores'!$F62:$IC62))</f>
        <v/>
      </c>
      <c r="CS61" s="143" t="str">
        <f>IF(COUNT('Math Scores'!$DV62:$EU62)=0,"",SUMIF('Math Scores'!$F$6:$IC$6,CS$4,'Math Scores'!$F62:$IC62))</f>
        <v/>
      </c>
      <c r="CT61" s="143" t="str">
        <f>IF(COUNT('Math Scores'!$EV62:$FW62)=0,"",SUMIF('Math Scores'!$F$6:$IC$6,CT$4,'Math Scores'!$F62:$IC62))</f>
        <v/>
      </c>
      <c r="CU61" s="143" t="str">
        <f>IF(COUNT('Math Scores'!$EV62:$FW62)=0,"",SUMIF('Math Scores'!$F$6:$IC$6,CU$4,'Math Scores'!$F62:$IC62))</f>
        <v/>
      </c>
      <c r="CV61" s="143" t="str">
        <f>IF(COUNT('Math Scores'!$EV62:$FW62)=0,"",SUMIF('Math Scores'!$F$6:$IC$6,CV$4,'Math Scores'!$F62:$IC62))</f>
        <v/>
      </c>
      <c r="CW61" s="143" t="str">
        <f>IF(COUNT('Math Scores'!$EV62:$FW62)=0,"",SUMIF('Math Scores'!$F$6:$IC$6,CW$4,'Math Scores'!$F62:$IC62))</f>
        <v/>
      </c>
      <c r="CX61" s="143" t="str">
        <f>IF(COUNT('Math Scores'!$EV62:$FW62)=0,"",SUMIF('Math Scores'!$F$6:$IC$6,CX$4,'Math Scores'!$F62:$IC62))</f>
        <v/>
      </c>
      <c r="CY61" s="143" t="str">
        <f>IF(COUNT('Math Scores'!$EV62:$FW62)=0,"",SUMIF('Math Scores'!$F$6:$IC$6,CY$4,'Math Scores'!$F62:$IC62))</f>
        <v/>
      </c>
      <c r="CZ61" s="143" t="str">
        <f>IF(COUNT('Math Scores'!$EV62:$FW62)=0,"",SUMIF('Math Scores'!$F$6:$IC$6,CZ$4,'Math Scores'!$F62:$IC62))</f>
        <v/>
      </c>
      <c r="DA61" s="143" t="str">
        <f>IF(COUNT('Math Scores'!$EV62:$FW62)=0,"",SUMIF('Math Scores'!$F$6:$IC$6,DA$4,'Math Scores'!$F62:$IC62))</f>
        <v/>
      </c>
      <c r="DB61" s="143" t="str">
        <f>IF(COUNT('Math Scores'!$EV62:$FW62)=0,"",SUMIF('Math Scores'!$F$6:$IC$6,DB$4,'Math Scores'!$F62:$IC62))</f>
        <v/>
      </c>
      <c r="DC61" s="143" t="str">
        <f>IF(COUNT('Math Scores'!$EV62:$FW62)=0,"",SUMIF('Math Scores'!$F$6:$IC$6,DC$4,'Math Scores'!$F62:$IC62))</f>
        <v/>
      </c>
      <c r="DD61" s="143" t="str">
        <f>IF(COUNT('Math Scores'!$EV62:$FW62)=0,"",SUMIF('Math Scores'!$F$6:$IC$6,DD$4,'Math Scores'!$F62:$IC62))</f>
        <v/>
      </c>
      <c r="DE61" s="143" t="str">
        <f>IF(COUNT('Math Scores'!$EV62:$FW62)=0,"",SUMIF('Math Scores'!$F$6:$IC$6,DE$4,'Math Scores'!$F62:$IC62))</f>
        <v/>
      </c>
      <c r="DF61" s="143" t="str">
        <f>IF(COUNT('Math Scores'!$EV62:$FW62)=0,"",SUMIF('Math Scores'!$F$6:$IC$6,DF$4,'Math Scores'!$F62:$IC62))</f>
        <v/>
      </c>
      <c r="DG61" s="143" t="str">
        <f>IF(COUNT('Math Scores'!$EV62:$FW62)=0,"",SUMIF('Math Scores'!$F$6:$IC$6,DG$4,'Math Scores'!$F62:$IC62))</f>
        <v/>
      </c>
    </row>
    <row r="62" spans="1:111" x14ac:dyDescent="0.2">
      <c r="A62" s="35">
        <v>55</v>
      </c>
      <c r="B62" s="8" t="str">
        <f>'Math Scores'!B63</f>
        <v/>
      </c>
      <c r="C62" s="127" t="str">
        <f>IF(COUNT('Math Scores'!F63:HI63)=0, "", (SUMIF('Math Scores'!$F$5:$HI$5,"Yes",'Math Scores'!F63:HI63)/SUMIF('Math Scores'!$F$5:$HI$5,"Yes",'Math Scores'!$F$2:$HI$2)))</f>
        <v/>
      </c>
      <c r="D62" s="36" t="str">
        <f>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v/>
      </c>
      <c r="E62" s="78" t="str">
        <f t="shared" si="12"/>
        <v/>
      </c>
      <c r="F62" s="36" t="str">
        <f t="shared" si="11"/>
        <v/>
      </c>
      <c r="G62" s="87" t="str">
        <f>IF(OR(B62="",'Cover Sheet'!$AC$6=""),"",IF(('Cover Sheet'!$AC$6="2nd"),(VLOOKUP(ROUND((D62*100),0),Goals!$E$4:$H$104,2,TRUE)/100),IF(('Cover Sheet'!$AC$6="3rd"),(VLOOKUP(ROUND((D62*100),0),Goals!$E$4:$H$104,3,TRUE)/100),VLOOKUP(ROUND((D62*100),0),Goals!$E$4:$H$104,4,TRUE)/100)))</f>
        <v/>
      </c>
      <c r="H62" s="143" t="str">
        <f>IF(COUNT('Math Scores'!$F63:$AC63)=0,"",SUMIF('Math Scores'!$F$6:$IC$6,H$4,'Math Scores'!$F63:$IC63))</f>
        <v/>
      </c>
      <c r="I62" s="143" t="str">
        <f>IF(COUNT('Math Scores'!$F63:$AC63)=0,"",SUMIF('Math Scores'!$F$6:$IC$6,I$4,'Math Scores'!$F63:$IC63))</f>
        <v/>
      </c>
      <c r="J62" s="143" t="str">
        <f>IF(COUNT('Math Scores'!$F63:$AC63)=0,"",SUMIF('Math Scores'!$F$6:$IC$6,J$4,'Math Scores'!$F63:$IC63))</f>
        <v/>
      </c>
      <c r="K62" s="143" t="str">
        <f>IF(COUNT('Math Scores'!$F63:$AC63)=0,"",SUMIF('Math Scores'!$F$6:$IC$6,K$4,'Math Scores'!$F63:$IC63))</f>
        <v/>
      </c>
      <c r="L62" s="143" t="str">
        <f>IF(COUNT('Math Scores'!$F63:$AC63)=0,"",SUMIF('Math Scores'!$F$6:$IC$6,L$4,'Math Scores'!$F63:$IC63))</f>
        <v/>
      </c>
      <c r="M62" s="143" t="str">
        <f>IF(COUNT('Math Scores'!$F63:$AC63)=0,"",SUMIF('Math Scores'!$F$6:$IC$6,M$4,'Math Scores'!$F63:$IC63))</f>
        <v/>
      </c>
      <c r="N62" s="143" t="str">
        <f>IF(COUNT('Math Scores'!$F63:$AC63)=0,"",SUMIF('Math Scores'!$F$6:$IC$6,N$4,'Math Scores'!$F63:$IC63))</f>
        <v/>
      </c>
      <c r="O62" s="143" t="str">
        <f>IF(COUNT('Math Scores'!$F63:$AC63)=0,"",SUMIF('Math Scores'!$F$6:$IC$6,O$4,'Math Scores'!$F63:$IC63))</f>
        <v/>
      </c>
      <c r="P62" s="143" t="str">
        <f>IF(COUNT('Math Scores'!$F63:$AC63)=0,"",SUMIF('Math Scores'!$F$6:$IC$6,P$4,'Math Scores'!$F63:$IC63))</f>
        <v/>
      </c>
      <c r="Q62" s="143" t="str">
        <f>IF(COUNT('Math Scores'!$F63:$AC63)=0,"",SUMIF('Math Scores'!$F$6:$IC$6,Q$4,'Math Scores'!$F63:$IC63))</f>
        <v/>
      </c>
      <c r="R62" s="143" t="str">
        <f>IF(COUNT('Math Scores'!$F63:$AC63)=0,"",SUMIF('Math Scores'!$F$6:$IC$6,R$4,'Math Scores'!$F63:$IC63))</f>
        <v/>
      </c>
      <c r="S62" s="143"/>
      <c r="T62" s="143"/>
      <c r="U62" s="143"/>
      <c r="V62" s="143"/>
      <c r="W62" s="143"/>
      <c r="X62" s="143" t="str">
        <f>IF(COUNT('Math Scores'!$AD63:$AZ63)=0,"",SUMIF('Math Scores'!$F$6:$IC$6,X$4,'Math Scores'!$F63:$IC63))</f>
        <v/>
      </c>
      <c r="Y62" s="143" t="str">
        <f>IF(COUNT('Math Scores'!$AD63:$AZ63)=0,"",SUMIF('Math Scores'!$F$6:$IC$6,Y$4,'Math Scores'!$F63:$IC63))</f>
        <v/>
      </c>
      <c r="Z62" s="143" t="str">
        <f>IF(COUNT('Math Scores'!$AD63:$AZ63)=0,"",SUMIF('Math Scores'!$F$6:$IC$6,Z$4,'Math Scores'!$F63:$IC63))</f>
        <v/>
      </c>
      <c r="AA62" s="143" t="str">
        <f>IF(COUNT('Math Scores'!$AD63:$AZ63)=0,"",SUMIF('Math Scores'!$F$6:$IC$6,AA$4,'Math Scores'!$F63:$IC63))</f>
        <v/>
      </c>
      <c r="AB62" s="143" t="str">
        <f>IF(COUNT('Math Scores'!$AD63:$AZ63)=0,"",SUMIF('Math Scores'!$F$6:$IC$6,AB$4,'Math Scores'!$F63:$IC63))</f>
        <v/>
      </c>
      <c r="AC62" s="143" t="str">
        <f>IF(COUNT('Math Scores'!$AD63:$AZ63)=0,"",SUMIF('Math Scores'!$F$6:$IC$6,AC$4,'Math Scores'!$F63:$IC63))</f>
        <v/>
      </c>
      <c r="AD62" s="143" t="str">
        <f>IF(COUNT('Math Scores'!$AD63:$AZ63)=0,"",SUMIF('Math Scores'!$F$6:$IC$6,AD$4,'Math Scores'!$F63:$IC63))</f>
        <v/>
      </c>
      <c r="AE62" s="143" t="str">
        <f>IF(COUNT('Math Scores'!$AD63:$AZ63)=0,"",SUMIF('Math Scores'!$F$6:$IC$6,AE$4,'Math Scores'!$F63:$IC63))</f>
        <v/>
      </c>
      <c r="AF62" s="143" t="str">
        <f>IF(COUNT('Math Scores'!$AD63:$AZ63)=0,"",SUMIF('Math Scores'!$F$6:$IC$6,AF$4,'Math Scores'!$F63:$IC63))</f>
        <v/>
      </c>
      <c r="AG62" s="143" t="str">
        <f>IF(COUNT('Math Scores'!$AD63:$AZ63)=0,"",SUMIF('Math Scores'!$F$6:$IC$6,AG$4,'Math Scores'!$F63:$IC63))</f>
        <v/>
      </c>
      <c r="AH62" s="143" t="str">
        <f>IF(COUNT('Math Scores'!$AD63:$AZ63)=0,"",SUMIF('Math Scores'!$F$6:$IC$6,AH$4,'Math Scores'!$F63:$IC63))</f>
        <v/>
      </c>
      <c r="AI62" s="143" t="str">
        <f>IF(COUNT('Math Scores'!$AD63:$AZ63)=0,"",SUMIF('Math Scores'!$F$6:$IC$6,AI$4,'Math Scores'!$F63:$IC63))</f>
        <v/>
      </c>
      <c r="AJ62" s="143" t="str">
        <f>IF(COUNT('Math Scores'!$BA63:$BY63)=0,"",SUMIF('Math Scores'!$F$6:$IC$6,AJ$4,'Math Scores'!$F63:$IC63))</f>
        <v/>
      </c>
      <c r="AK62" s="143" t="str">
        <f>IF(COUNT('Math Scores'!$BA63:$BY63)=0,"",SUMIF('Math Scores'!$F$6:$IC$6,AK$4,'Math Scores'!$F63:$IC63))</f>
        <v/>
      </c>
      <c r="AL62" s="143" t="str">
        <f>IF(COUNT('Math Scores'!$BA63:$BY63)=0,"",SUMIF('Math Scores'!$F$6:$IC$6,AL$4,'Math Scores'!$F63:$IC63))</f>
        <v/>
      </c>
      <c r="AM62" s="143" t="str">
        <f>IF(COUNT('Math Scores'!$BA63:$BY63)=0,"",SUMIF('Math Scores'!$F$6:$IC$6,AM$4,'Math Scores'!$F63:$IC63))</f>
        <v/>
      </c>
      <c r="AN62" s="143" t="str">
        <f>IF(COUNT('Math Scores'!$BA63:$BY63)=0,"",SUMIF('Math Scores'!$F$6:$IC$6,AN$4,'Math Scores'!$F63:$IC63))</f>
        <v/>
      </c>
      <c r="AO62" s="143" t="str">
        <f>IF(COUNT('Math Scores'!$BA63:$BY63)=0,"",SUMIF('Math Scores'!$F$6:$IC$6,AO$4,'Math Scores'!$F63:$IC63))</f>
        <v/>
      </c>
      <c r="AP62" s="143" t="str">
        <f>IF(COUNT('Math Scores'!$BA63:$BY63)=0,"",SUMIF('Math Scores'!$F$6:$IC$6,AP$4,'Math Scores'!$F63:$IC63))</f>
        <v/>
      </c>
      <c r="AQ62" s="143" t="str">
        <f>IF(COUNT('Math Scores'!$BA63:$BY63)=0,"",SUMIF('Math Scores'!$F$6:$IC$6,AQ$4,'Math Scores'!$F63:$IC63))</f>
        <v/>
      </c>
      <c r="AR62" s="143" t="str">
        <f>IF(COUNT('Math Scores'!$BA63:$BY63)=0,"",SUMIF('Math Scores'!$F$6:$IC$6,AR$4,'Math Scores'!$F63:$IC63))</f>
        <v/>
      </c>
      <c r="AS62" s="143" t="str">
        <f>IF(COUNT('Math Scores'!$BA63:$BY63)=0,"",SUMIF('Math Scores'!$F$6:$IC$6,AS$4,'Math Scores'!$F63:$IC63))</f>
        <v/>
      </c>
      <c r="AT62" s="143" t="str">
        <f>IF(COUNT('Math Scores'!$BA63:$BY63)=0,"",SUMIF('Math Scores'!$F$6:$IC$6,AT$4,'Math Scores'!$F63:$IC63))</f>
        <v/>
      </c>
      <c r="AU62" s="143" t="str">
        <f>IF(COUNT('Math Scores'!$BA63:$BY63)=0,"",SUMIF('Math Scores'!$F$6:$IC$6,AU$4,'Math Scores'!$F63:$IC63))</f>
        <v/>
      </c>
      <c r="AV62" s="143" t="str">
        <f>IF(COUNT('Math Scores'!$BA63:$BY63)=0,"",SUMIF('Math Scores'!$F$6:$IC$6,AV$4,'Math Scores'!$F63:$IC63))</f>
        <v/>
      </c>
      <c r="AW62" s="143" t="str">
        <f>IF(COUNT('Math Scores'!$BA63:$BY63)=0,"",SUMIF('Math Scores'!$F$6:$IC$6,AW$4,'Math Scores'!$F63:$IC63))</f>
        <v/>
      </c>
      <c r="AX62" s="143" t="str">
        <f>IF(COUNT('Math Scores'!$BZ63:$CW63)=0,"",SUMIF('Math Scores'!$F$6:$IC$6,AX$4,'Math Scores'!$F63:$IC63))</f>
        <v/>
      </c>
      <c r="AY62" s="143" t="str">
        <f>IF(COUNT('Math Scores'!$BZ63:$CW63)=0,"",SUMIF('Math Scores'!$F$6:$IC$6,AY$4,'Math Scores'!$F63:$IC63))</f>
        <v/>
      </c>
      <c r="AZ62" s="143" t="str">
        <f>IF(COUNT('Math Scores'!$BZ63:$CW63)=0,"",SUMIF('Math Scores'!$F$6:$IC$6,AZ$4,'Math Scores'!$F63:$IC63))</f>
        <v/>
      </c>
      <c r="BA62" s="143" t="str">
        <f>IF(COUNT('Math Scores'!$BZ63:$CW63)=0,"",SUMIF('Math Scores'!$F$6:$IC$6,BA$4,'Math Scores'!$F63:$IC63))</f>
        <v/>
      </c>
      <c r="BB62" s="143" t="str">
        <f>IF(COUNT('Math Scores'!$BZ63:$CW63)=0,"",SUMIF('Math Scores'!$F$6:$IC$6,BB$4,'Math Scores'!$F63:$IC63))</f>
        <v/>
      </c>
      <c r="BC62" s="143" t="str">
        <f>IF(COUNT('Math Scores'!$BZ63:$CW63)=0,"",SUMIF('Math Scores'!$F$6:$IC$6,BC$4,'Math Scores'!$F63:$IC63))</f>
        <v/>
      </c>
      <c r="BD62" s="143" t="str">
        <f>IF(COUNT('Math Scores'!$BZ63:$CW63)=0,"",SUMIF('Math Scores'!$F$6:$IC$6,BD$4,'Math Scores'!$F63:$IC63))</f>
        <v/>
      </c>
      <c r="BE62" s="143" t="str">
        <f>IF(COUNT('Math Scores'!$BZ63:$CW63)=0,"",SUMIF('Math Scores'!$F$6:$IC$6,BE$4,'Math Scores'!$F63:$IC63))</f>
        <v/>
      </c>
      <c r="BF62" s="143" t="str">
        <f>IF(COUNT('Math Scores'!$BZ63:$CW63)=0,"",SUMIF('Math Scores'!$F$6:$IC$6,BF$4,'Math Scores'!$F63:$IC63))</f>
        <v/>
      </c>
      <c r="BG62" s="143" t="str">
        <f>IF(COUNT('Math Scores'!$BZ63:$CW63)=0,"",SUMIF('Math Scores'!$F$6:$IC$6,BG$4,'Math Scores'!$F63:$IC63))</f>
        <v/>
      </c>
      <c r="BH62" s="143" t="str">
        <f>IF(COUNT('Math Scores'!$BZ63:$CW63)=0,"",SUMIF('Math Scores'!$F$6:$IC$6,BH$4,'Math Scores'!$F63:$IC63))</f>
        <v/>
      </c>
      <c r="BI62" s="143" t="str">
        <f>IF(COUNT('Math Scores'!$BZ63:$CW63)=0,"",SUMIF('Math Scores'!$F$6:$IC$6,BI$4,'Math Scores'!$F63:$IC63))</f>
        <v/>
      </c>
      <c r="BJ62" s="143" t="str">
        <f>IF(COUNT('Math Scores'!$BZ63:$CW63)=0,"",SUMIF('Math Scores'!$F$6:$IC$6,BJ$4,'Math Scores'!$F63:$IC63))</f>
        <v/>
      </c>
      <c r="BK62" s="143" t="str">
        <f>IF(COUNT('Math Scores'!$BZ63:$CW63)=0,"",SUMIF('Math Scores'!$F$6:$IC$6,BK$4,'Math Scores'!$F63:$IC63))</f>
        <v/>
      </c>
      <c r="BL62" s="143" t="str">
        <f>IF(COUNT('Math Scores'!$CX63:$DU63)=0,"",SUMIF('Math Scores'!$F$6:$IC$6,BL$4,'Math Scores'!$F63:$IC63))</f>
        <v/>
      </c>
      <c r="BM62" s="143" t="str">
        <f>IF(COUNT('Math Scores'!$CX63:$DU63)=0,"",SUMIF('Math Scores'!$F$6:$IC$6,BM$4,'Math Scores'!$F63:$IC63))</f>
        <v/>
      </c>
      <c r="BN62" s="143" t="str">
        <f>IF(COUNT('Math Scores'!$CX63:$DU63)=0,"",SUMIF('Math Scores'!$F$6:$IC$6,BN$4,'Math Scores'!$F63:$IC63))</f>
        <v/>
      </c>
      <c r="BO62" s="143" t="str">
        <f>IF(COUNT('Math Scores'!$CX63:$DU63)=0,"",SUMIF('Math Scores'!$F$6:$IC$6,BO$4,'Math Scores'!$F63:$IC63))</f>
        <v/>
      </c>
      <c r="BP62" s="143" t="str">
        <f>IF(COUNT('Math Scores'!$CX63:$DU63)=0,"",SUMIF('Math Scores'!$F$6:$IC$6,BP$4,'Math Scores'!$F63:$IC63))</f>
        <v/>
      </c>
      <c r="BQ62" s="143" t="str">
        <f>IF(COUNT('Math Scores'!$CX63:$DU63)=0,"",SUMIF('Math Scores'!$F$6:$IC$6,BQ$4,'Math Scores'!$F63:$IC63))</f>
        <v/>
      </c>
      <c r="BR62" s="143" t="str">
        <f>IF(COUNT('Math Scores'!$CX63:$DU63)=0,"",SUMIF('Math Scores'!$F$6:$IC$6,BR$4,'Math Scores'!$F63:$IC63))</f>
        <v/>
      </c>
      <c r="BS62" s="143" t="str">
        <f>IF(COUNT('Math Scores'!$CX63:$DU63)=0,"",SUMIF('Math Scores'!$F$6:$IC$6,BS$4,'Math Scores'!$F63:$IC63))</f>
        <v/>
      </c>
      <c r="BT62" s="143" t="str">
        <f>IF(COUNT('Math Scores'!$CX63:$DU63)=0,"",SUMIF('Math Scores'!$F$6:$IC$6,BT$4,'Math Scores'!$F63:$IC63))</f>
        <v/>
      </c>
      <c r="BU62" s="143" t="str">
        <f>IF(COUNT('Math Scores'!$CX63:$DU63)=0,"",SUMIF('Math Scores'!$F$6:$IC$6,BU$4,'Math Scores'!$F63:$IC63))</f>
        <v/>
      </c>
      <c r="BV62" s="143" t="str">
        <f>IF(COUNT('Math Scores'!$CX63:$DU63)=0,"",SUMIF('Math Scores'!$F$6:$IC$6,BV$4,'Math Scores'!$F63:$IC63))</f>
        <v/>
      </c>
      <c r="BW62" s="143" t="str">
        <f>IF(COUNT('Math Scores'!$CX63:$DU63)=0,"",SUMIF('Math Scores'!$F$6:$IC$6,BW$4,'Math Scores'!$F63:$IC63))</f>
        <v/>
      </c>
      <c r="BX62" s="143" t="str">
        <f>IF(COUNT('Math Scores'!$CX63:$DU63)=0,"",SUMIF('Math Scores'!$F$6:$IC$6,BX$4,'Math Scores'!$F63:$IC63))</f>
        <v/>
      </c>
      <c r="BY62" s="143" t="str">
        <f>IF(COUNT('Math Scores'!$CX63:$DU63)=0,"",SUMIF('Math Scores'!$F$6:$IC$6,BY$4,'Math Scores'!$F63:$IC63))</f>
        <v/>
      </c>
      <c r="BZ62" s="143" t="str">
        <f>IF(COUNT('Math Scores'!$CX63:$DU63)=0,"",SUMIF('Math Scores'!$F$6:$IC$6,BZ$4,'Math Scores'!$F63:$IC63))</f>
        <v/>
      </c>
      <c r="CA62" s="143" t="str">
        <f>IF(COUNT('Math Scores'!$CX63:$DU63)=0,"",SUMIF('Math Scores'!$F$6:$IC$6,CA$4,'Math Scores'!$F63:$IC63))</f>
        <v/>
      </c>
      <c r="CB62" s="143" t="str">
        <f>IF(COUNT('Math Scores'!$CX63:$DU63)=0,"",SUMIF('Math Scores'!$F$6:$IC$6,CB$4,'Math Scores'!$F63:$IC63))</f>
        <v/>
      </c>
      <c r="CC62" s="143" t="str">
        <f>IF(COUNT('Math Scores'!$CX63:$DU63)=0,"",SUMIF('Math Scores'!$F$6:$IC$6,CC$4,'Math Scores'!$F63:$IC63))</f>
        <v/>
      </c>
      <c r="CD62" s="143" t="str">
        <f>IF(COUNT('Math Scores'!$DV63:$EU63)=0,"",SUMIF('Math Scores'!$F$6:$IC$6,CD$4,'Math Scores'!$F63:$IC63))</f>
        <v/>
      </c>
      <c r="CE62" s="143" t="str">
        <f>IF(COUNT('Math Scores'!$DV63:$EU63)=0,"",SUMIF('Math Scores'!$F$6:$IC$6,CE$4,'Math Scores'!$F63:$IC63))</f>
        <v/>
      </c>
      <c r="CF62" s="143" t="str">
        <f>IF(COUNT('Math Scores'!$DV63:$EU63)=0,"",SUMIF('Math Scores'!$F$6:$IC$6,CF$4,'Math Scores'!$F63:$IC63))</f>
        <v/>
      </c>
      <c r="CG62" s="143" t="str">
        <f>IF(COUNT('Math Scores'!$DV63:$EU63)=0,"",SUMIF('Math Scores'!$F$6:$IC$6,CG$4,'Math Scores'!$F63:$IC63))</f>
        <v/>
      </c>
      <c r="CH62" s="143" t="str">
        <f>IF(COUNT('Math Scores'!$DV63:$EU63)=0,"",SUMIF('Math Scores'!$F$6:$IC$6,CH$4,'Math Scores'!$F63:$IC63))</f>
        <v/>
      </c>
      <c r="CI62" s="143" t="str">
        <f>IF(COUNT('Math Scores'!$DV63:$EU63)=0,"",SUMIF('Math Scores'!$F$6:$IC$6,CI$4,'Math Scores'!$F63:$IC63))</f>
        <v/>
      </c>
      <c r="CJ62" s="143" t="str">
        <f>IF(COUNT('Math Scores'!$DV63:$EU63)=0,"",SUMIF('Math Scores'!$F$6:$IC$6,CJ$4,'Math Scores'!$F63:$IC63))</f>
        <v/>
      </c>
      <c r="CK62" s="143" t="str">
        <f>IF(COUNT('Math Scores'!$DV63:$EU63)=0,"",SUMIF('Math Scores'!$F$6:$IC$6,CK$4,'Math Scores'!$F63:$IC63))</f>
        <v/>
      </c>
      <c r="CL62" s="143" t="str">
        <f>IF(COUNT('Math Scores'!$DV63:$EU63)=0,"",SUMIF('Math Scores'!$F$6:$IC$6,CL$4,'Math Scores'!$F63:$IC63))</f>
        <v/>
      </c>
      <c r="CM62" s="143" t="str">
        <f>IF(COUNT('Math Scores'!$DV63:$EU63)=0,"",SUMIF('Math Scores'!$F$6:$IC$6,CM$4,'Math Scores'!$F63:$IC63))</f>
        <v/>
      </c>
      <c r="CN62" s="143" t="str">
        <f>IF(COUNT('Math Scores'!$DV63:$EU63)=0,"",SUMIF('Math Scores'!$F$6:$IC$6,CN$4,'Math Scores'!$F63:$IC63))</f>
        <v/>
      </c>
      <c r="CO62" s="143" t="str">
        <f>IF(COUNT('Math Scores'!$DV63:$EU63)=0,"",SUMIF('Math Scores'!$F$6:$IC$6,CO$4,'Math Scores'!$F63:$IC63))</f>
        <v/>
      </c>
      <c r="CP62" s="143" t="str">
        <f>IF(COUNT('Math Scores'!$DV63:$EU63)=0,"",SUMIF('Math Scores'!$F$6:$IC$6,CP$4,'Math Scores'!$F63:$IC63))</f>
        <v/>
      </c>
      <c r="CQ62" s="143" t="str">
        <f>IF(COUNT('Math Scores'!$DV63:$EU63)=0,"",SUMIF('Math Scores'!$F$6:$IC$6,CQ$4,'Math Scores'!$F63:$IC63))</f>
        <v/>
      </c>
      <c r="CR62" s="143" t="str">
        <f>IF(COUNT('Math Scores'!$DV63:$EU63)=0,"",SUMIF('Math Scores'!$F$6:$IC$6,CR$4,'Math Scores'!$F63:$IC63))</f>
        <v/>
      </c>
      <c r="CS62" s="143" t="str">
        <f>IF(COUNT('Math Scores'!$DV63:$EU63)=0,"",SUMIF('Math Scores'!$F$6:$IC$6,CS$4,'Math Scores'!$F63:$IC63))</f>
        <v/>
      </c>
      <c r="CT62" s="143" t="str">
        <f>IF(COUNT('Math Scores'!$EV63:$FW63)=0,"",SUMIF('Math Scores'!$F$6:$IC$6,CT$4,'Math Scores'!$F63:$IC63))</f>
        <v/>
      </c>
      <c r="CU62" s="143" t="str">
        <f>IF(COUNT('Math Scores'!$EV63:$FW63)=0,"",SUMIF('Math Scores'!$F$6:$IC$6,CU$4,'Math Scores'!$F63:$IC63))</f>
        <v/>
      </c>
      <c r="CV62" s="143" t="str">
        <f>IF(COUNT('Math Scores'!$EV63:$FW63)=0,"",SUMIF('Math Scores'!$F$6:$IC$6,CV$4,'Math Scores'!$F63:$IC63))</f>
        <v/>
      </c>
      <c r="CW62" s="143" t="str">
        <f>IF(COUNT('Math Scores'!$EV63:$FW63)=0,"",SUMIF('Math Scores'!$F$6:$IC$6,CW$4,'Math Scores'!$F63:$IC63))</f>
        <v/>
      </c>
      <c r="CX62" s="143" t="str">
        <f>IF(COUNT('Math Scores'!$EV63:$FW63)=0,"",SUMIF('Math Scores'!$F$6:$IC$6,CX$4,'Math Scores'!$F63:$IC63))</f>
        <v/>
      </c>
      <c r="CY62" s="143" t="str">
        <f>IF(COUNT('Math Scores'!$EV63:$FW63)=0,"",SUMIF('Math Scores'!$F$6:$IC$6,CY$4,'Math Scores'!$F63:$IC63))</f>
        <v/>
      </c>
      <c r="CZ62" s="143" t="str">
        <f>IF(COUNT('Math Scores'!$EV63:$FW63)=0,"",SUMIF('Math Scores'!$F$6:$IC$6,CZ$4,'Math Scores'!$F63:$IC63))</f>
        <v/>
      </c>
      <c r="DA62" s="143" t="str">
        <f>IF(COUNT('Math Scores'!$EV63:$FW63)=0,"",SUMIF('Math Scores'!$F$6:$IC$6,DA$4,'Math Scores'!$F63:$IC63))</f>
        <v/>
      </c>
      <c r="DB62" s="143" t="str">
        <f>IF(COUNT('Math Scores'!$EV63:$FW63)=0,"",SUMIF('Math Scores'!$F$6:$IC$6,DB$4,'Math Scores'!$F63:$IC63))</f>
        <v/>
      </c>
      <c r="DC62" s="143" t="str">
        <f>IF(COUNT('Math Scores'!$EV63:$FW63)=0,"",SUMIF('Math Scores'!$F$6:$IC$6,DC$4,'Math Scores'!$F63:$IC63))</f>
        <v/>
      </c>
      <c r="DD62" s="143" t="str">
        <f>IF(COUNT('Math Scores'!$EV63:$FW63)=0,"",SUMIF('Math Scores'!$F$6:$IC$6,DD$4,'Math Scores'!$F63:$IC63))</f>
        <v/>
      </c>
      <c r="DE62" s="143" t="str">
        <f>IF(COUNT('Math Scores'!$EV63:$FW63)=0,"",SUMIF('Math Scores'!$F$6:$IC$6,DE$4,'Math Scores'!$F63:$IC63))</f>
        <v/>
      </c>
      <c r="DF62" s="143" t="str">
        <f>IF(COUNT('Math Scores'!$EV63:$FW63)=0,"",SUMIF('Math Scores'!$F$6:$IC$6,DF$4,'Math Scores'!$F63:$IC63))</f>
        <v/>
      </c>
      <c r="DG62" s="143" t="str">
        <f>IF(COUNT('Math Scores'!$EV63:$FW63)=0,"",SUMIF('Math Scores'!$F$6:$IC$6,DG$4,'Math Scores'!$F63:$IC63))</f>
        <v/>
      </c>
    </row>
    <row r="63" spans="1:111" x14ac:dyDescent="0.2">
      <c r="A63" s="35">
        <v>56</v>
      </c>
      <c r="B63" s="8" t="str">
        <f>'Math Scores'!B64</f>
        <v/>
      </c>
      <c r="C63" s="127" t="str">
        <f>IF(COUNT('Math Scores'!F64:HI64)=0, "", (SUMIF('Math Scores'!$F$5:$HI$5,"Yes",'Math Scores'!F64:HI64)/SUMIF('Math Scores'!$F$5:$HI$5,"Yes",'Math Scores'!$F$2:$HI$2)))</f>
        <v/>
      </c>
      <c r="D63" s="36" t="str">
        <f>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v/>
      </c>
      <c r="E63" s="78" t="str">
        <f t="shared" si="12"/>
        <v/>
      </c>
      <c r="F63" s="36" t="str">
        <f t="shared" si="11"/>
        <v/>
      </c>
      <c r="G63" s="87" t="str">
        <f>IF(OR(B63="",'Cover Sheet'!$AC$6=""),"",IF(('Cover Sheet'!$AC$6="2nd"),(VLOOKUP(ROUND((D63*100),0),Goals!$E$4:$H$104,2,TRUE)/100),IF(('Cover Sheet'!$AC$6="3rd"),(VLOOKUP(ROUND((D63*100),0),Goals!$E$4:$H$104,3,TRUE)/100),VLOOKUP(ROUND((D63*100),0),Goals!$E$4:$H$104,4,TRUE)/100)))</f>
        <v/>
      </c>
      <c r="H63" s="143" t="str">
        <f>IF(COUNT('Math Scores'!$F64:$AC64)=0,"",SUMIF('Math Scores'!$F$6:$IC$6,H$4,'Math Scores'!$F64:$IC64))</f>
        <v/>
      </c>
      <c r="I63" s="143" t="str">
        <f>IF(COUNT('Math Scores'!$F64:$AC64)=0,"",SUMIF('Math Scores'!$F$6:$IC$6,I$4,'Math Scores'!$F64:$IC64))</f>
        <v/>
      </c>
      <c r="J63" s="143" t="str">
        <f>IF(COUNT('Math Scores'!$F64:$AC64)=0,"",SUMIF('Math Scores'!$F$6:$IC$6,J$4,'Math Scores'!$F64:$IC64))</f>
        <v/>
      </c>
      <c r="K63" s="143" t="str">
        <f>IF(COUNT('Math Scores'!$F64:$AC64)=0,"",SUMIF('Math Scores'!$F$6:$IC$6,K$4,'Math Scores'!$F64:$IC64))</f>
        <v/>
      </c>
      <c r="L63" s="143" t="str">
        <f>IF(COUNT('Math Scores'!$F64:$AC64)=0,"",SUMIF('Math Scores'!$F$6:$IC$6,L$4,'Math Scores'!$F64:$IC64))</f>
        <v/>
      </c>
      <c r="M63" s="143" t="str">
        <f>IF(COUNT('Math Scores'!$F64:$AC64)=0,"",SUMIF('Math Scores'!$F$6:$IC$6,M$4,'Math Scores'!$F64:$IC64))</f>
        <v/>
      </c>
      <c r="N63" s="143" t="str">
        <f>IF(COUNT('Math Scores'!$F64:$AC64)=0,"",SUMIF('Math Scores'!$F$6:$IC$6,N$4,'Math Scores'!$F64:$IC64))</f>
        <v/>
      </c>
      <c r="O63" s="143" t="str">
        <f>IF(COUNT('Math Scores'!$F64:$AC64)=0,"",SUMIF('Math Scores'!$F$6:$IC$6,O$4,'Math Scores'!$F64:$IC64))</f>
        <v/>
      </c>
      <c r="P63" s="143" t="str">
        <f>IF(COUNT('Math Scores'!$F64:$AC64)=0,"",SUMIF('Math Scores'!$F$6:$IC$6,P$4,'Math Scores'!$F64:$IC64))</f>
        <v/>
      </c>
      <c r="Q63" s="143" t="str">
        <f>IF(COUNT('Math Scores'!$F64:$AC64)=0,"",SUMIF('Math Scores'!$F$6:$IC$6,Q$4,'Math Scores'!$F64:$IC64))</f>
        <v/>
      </c>
      <c r="R63" s="143" t="str">
        <f>IF(COUNT('Math Scores'!$F64:$AC64)=0,"",SUMIF('Math Scores'!$F$6:$IC$6,R$4,'Math Scores'!$F64:$IC64))</f>
        <v/>
      </c>
      <c r="S63" s="143"/>
      <c r="T63" s="143"/>
      <c r="U63" s="143"/>
      <c r="V63" s="143"/>
      <c r="W63" s="143"/>
      <c r="X63" s="143" t="str">
        <f>IF(COUNT('Math Scores'!$AD64:$AZ64)=0,"",SUMIF('Math Scores'!$F$6:$IC$6,X$4,'Math Scores'!$F64:$IC64))</f>
        <v/>
      </c>
      <c r="Y63" s="143" t="str">
        <f>IF(COUNT('Math Scores'!$AD64:$AZ64)=0,"",SUMIF('Math Scores'!$F$6:$IC$6,Y$4,'Math Scores'!$F64:$IC64))</f>
        <v/>
      </c>
      <c r="Z63" s="143" t="str">
        <f>IF(COUNT('Math Scores'!$AD64:$AZ64)=0,"",SUMIF('Math Scores'!$F$6:$IC$6,Z$4,'Math Scores'!$F64:$IC64))</f>
        <v/>
      </c>
      <c r="AA63" s="143" t="str">
        <f>IF(COUNT('Math Scores'!$AD64:$AZ64)=0,"",SUMIF('Math Scores'!$F$6:$IC$6,AA$4,'Math Scores'!$F64:$IC64))</f>
        <v/>
      </c>
      <c r="AB63" s="143" t="str">
        <f>IF(COUNT('Math Scores'!$AD64:$AZ64)=0,"",SUMIF('Math Scores'!$F$6:$IC$6,AB$4,'Math Scores'!$F64:$IC64))</f>
        <v/>
      </c>
      <c r="AC63" s="143" t="str">
        <f>IF(COUNT('Math Scores'!$AD64:$AZ64)=0,"",SUMIF('Math Scores'!$F$6:$IC$6,AC$4,'Math Scores'!$F64:$IC64))</f>
        <v/>
      </c>
      <c r="AD63" s="143" t="str">
        <f>IF(COUNT('Math Scores'!$AD64:$AZ64)=0,"",SUMIF('Math Scores'!$F$6:$IC$6,AD$4,'Math Scores'!$F64:$IC64))</f>
        <v/>
      </c>
      <c r="AE63" s="143" t="str">
        <f>IF(COUNT('Math Scores'!$AD64:$AZ64)=0,"",SUMIF('Math Scores'!$F$6:$IC$6,AE$4,'Math Scores'!$F64:$IC64))</f>
        <v/>
      </c>
      <c r="AF63" s="143" t="str">
        <f>IF(COUNT('Math Scores'!$AD64:$AZ64)=0,"",SUMIF('Math Scores'!$F$6:$IC$6,AF$4,'Math Scores'!$F64:$IC64))</f>
        <v/>
      </c>
      <c r="AG63" s="143" t="str">
        <f>IF(COUNT('Math Scores'!$AD64:$AZ64)=0,"",SUMIF('Math Scores'!$F$6:$IC$6,AG$4,'Math Scores'!$F64:$IC64))</f>
        <v/>
      </c>
      <c r="AH63" s="143" t="str">
        <f>IF(COUNT('Math Scores'!$AD64:$AZ64)=0,"",SUMIF('Math Scores'!$F$6:$IC$6,AH$4,'Math Scores'!$F64:$IC64))</f>
        <v/>
      </c>
      <c r="AI63" s="143" t="str">
        <f>IF(COUNT('Math Scores'!$AD64:$AZ64)=0,"",SUMIF('Math Scores'!$F$6:$IC$6,AI$4,'Math Scores'!$F64:$IC64))</f>
        <v/>
      </c>
      <c r="AJ63" s="143" t="str">
        <f>IF(COUNT('Math Scores'!$BA64:$BY64)=0,"",SUMIF('Math Scores'!$F$6:$IC$6,AJ$4,'Math Scores'!$F64:$IC64))</f>
        <v/>
      </c>
      <c r="AK63" s="143" t="str">
        <f>IF(COUNT('Math Scores'!$BA64:$BY64)=0,"",SUMIF('Math Scores'!$F$6:$IC$6,AK$4,'Math Scores'!$F64:$IC64))</f>
        <v/>
      </c>
      <c r="AL63" s="143" t="str">
        <f>IF(COUNT('Math Scores'!$BA64:$BY64)=0,"",SUMIF('Math Scores'!$F$6:$IC$6,AL$4,'Math Scores'!$F64:$IC64))</f>
        <v/>
      </c>
      <c r="AM63" s="143" t="str">
        <f>IF(COUNT('Math Scores'!$BA64:$BY64)=0,"",SUMIF('Math Scores'!$F$6:$IC$6,AM$4,'Math Scores'!$F64:$IC64))</f>
        <v/>
      </c>
      <c r="AN63" s="143" t="str">
        <f>IF(COUNT('Math Scores'!$BA64:$BY64)=0,"",SUMIF('Math Scores'!$F$6:$IC$6,AN$4,'Math Scores'!$F64:$IC64))</f>
        <v/>
      </c>
      <c r="AO63" s="143" t="str">
        <f>IF(COUNT('Math Scores'!$BA64:$BY64)=0,"",SUMIF('Math Scores'!$F$6:$IC$6,AO$4,'Math Scores'!$F64:$IC64))</f>
        <v/>
      </c>
      <c r="AP63" s="143" t="str">
        <f>IF(COUNT('Math Scores'!$BA64:$BY64)=0,"",SUMIF('Math Scores'!$F$6:$IC$6,AP$4,'Math Scores'!$F64:$IC64))</f>
        <v/>
      </c>
      <c r="AQ63" s="143" t="str">
        <f>IF(COUNT('Math Scores'!$BA64:$BY64)=0,"",SUMIF('Math Scores'!$F$6:$IC$6,AQ$4,'Math Scores'!$F64:$IC64))</f>
        <v/>
      </c>
      <c r="AR63" s="143" t="str">
        <f>IF(COUNT('Math Scores'!$BA64:$BY64)=0,"",SUMIF('Math Scores'!$F$6:$IC$6,AR$4,'Math Scores'!$F64:$IC64))</f>
        <v/>
      </c>
      <c r="AS63" s="143" t="str">
        <f>IF(COUNT('Math Scores'!$BA64:$BY64)=0,"",SUMIF('Math Scores'!$F$6:$IC$6,AS$4,'Math Scores'!$F64:$IC64))</f>
        <v/>
      </c>
      <c r="AT63" s="143" t="str">
        <f>IF(COUNT('Math Scores'!$BA64:$BY64)=0,"",SUMIF('Math Scores'!$F$6:$IC$6,AT$4,'Math Scores'!$F64:$IC64))</f>
        <v/>
      </c>
      <c r="AU63" s="143" t="str">
        <f>IF(COUNT('Math Scores'!$BA64:$BY64)=0,"",SUMIF('Math Scores'!$F$6:$IC$6,AU$4,'Math Scores'!$F64:$IC64))</f>
        <v/>
      </c>
      <c r="AV63" s="143" t="str">
        <f>IF(COUNT('Math Scores'!$BA64:$BY64)=0,"",SUMIF('Math Scores'!$F$6:$IC$6,AV$4,'Math Scores'!$F64:$IC64))</f>
        <v/>
      </c>
      <c r="AW63" s="143" t="str">
        <f>IF(COUNT('Math Scores'!$BA64:$BY64)=0,"",SUMIF('Math Scores'!$F$6:$IC$6,AW$4,'Math Scores'!$F64:$IC64))</f>
        <v/>
      </c>
      <c r="AX63" s="143" t="str">
        <f>IF(COUNT('Math Scores'!$BZ64:$CW64)=0,"",SUMIF('Math Scores'!$F$6:$IC$6,AX$4,'Math Scores'!$F64:$IC64))</f>
        <v/>
      </c>
      <c r="AY63" s="143" t="str">
        <f>IF(COUNT('Math Scores'!$BZ64:$CW64)=0,"",SUMIF('Math Scores'!$F$6:$IC$6,AY$4,'Math Scores'!$F64:$IC64))</f>
        <v/>
      </c>
      <c r="AZ63" s="143" t="str">
        <f>IF(COUNT('Math Scores'!$BZ64:$CW64)=0,"",SUMIF('Math Scores'!$F$6:$IC$6,AZ$4,'Math Scores'!$F64:$IC64))</f>
        <v/>
      </c>
      <c r="BA63" s="143" t="str">
        <f>IF(COUNT('Math Scores'!$BZ64:$CW64)=0,"",SUMIF('Math Scores'!$F$6:$IC$6,BA$4,'Math Scores'!$F64:$IC64))</f>
        <v/>
      </c>
      <c r="BB63" s="143" t="str">
        <f>IF(COUNT('Math Scores'!$BZ64:$CW64)=0,"",SUMIF('Math Scores'!$F$6:$IC$6,BB$4,'Math Scores'!$F64:$IC64))</f>
        <v/>
      </c>
      <c r="BC63" s="143" t="str">
        <f>IF(COUNT('Math Scores'!$BZ64:$CW64)=0,"",SUMIF('Math Scores'!$F$6:$IC$6,BC$4,'Math Scores'!$F64:$IC64))</f>
        <v/>
      </c>
      <c r="BD63" s="143" t="str">
        <f>IF(COUNT('Math Scores'!$BZ64:$CW64)=0,"",SUMIF('Math Scores'!$F$6:$IC$6,BD$4,'Math Scores'!$F64:$IC64))</f>
        <v/>
      </c>
      <c r="BE63" s="143" t="str">
        <f>IF(COUNT('Math Scores'!$BZ64:$CW64)=0,"",SUMIF('Math Scores'!$F$6:$IC$6,BE$4,'Math Scores'!$F64:$IC64))</f>
        <v/>
      </c>
      <c r="BF63" s="143" t="str">
        <f>IF(COUNT('Math Scores'!$BZ64:$CW64)=0,"",SUMIF('Math Scores'!$F$6:$IC$6,BF$4,'Math Scores'!$F64:$IC64))</f>
        <v/>
      </c>
      <c r="BG63" s="143" t="str">
        <f>IF(COUNT('Math Scores'!$BZ64:$CW64)=0,"",SUMIF('Math Scores'!$F$6:$IC$6,BG$4,'Math Scores'!$F64:$IC64))</f>
        <v/>
      </c>
      <c r="BH63" s="143" t="str">
        <f>IF(COUNT('Math Scores'!$BZ64:$CW64)=0,"",SUMIF('Math Scores'!$F$6:$IC$6,BH$4,'Math Scores'!$F64:$IC64))</f>
        <v/>
      </c>
      <c r="BI63" s="143" t="str">
        <f>IF(COUNT('Math Scores'!$BZ64:$CW64)=0,"",SUMIF('Math Scores'!$F$6:$IC$6,BI$4,'Math Scores'!$F64:$IC64))</f>
        <v/>
      </c>
      <c r="BJ63" s="143" t="str">
        <f>IF(COUNT('Math Scores'!$BZ64:$CW64)=0,"",SUMIF('Math Scores'!$F$6:$IC$6,BJ$4,'Math Scores'!$F64:$IC64))</f>
        <v/>
      </c>
      <c r="BK63" s="143" t="str">
        <f>IF(COUNT('Math Scores'!$BZ64:$CW64)=0,"",SUMIF('Math Scores'!$F$6:$IC$6,BK$4,'Math Scores'!$F64:$IC64))</f>
        <v/>
      </c>
      <c r="BL63" s="143" t="str">
        <f>IF(COUNT('Math Scores'!$CX64:$DU64)=0,"",SUMIF('Math Scores'!$F$6:$IC$6,BL$4,'Math Scores'!$F64:$IC64))</f>
        <v/>
      </c>
      <c r="BM63" s="143" t="str">
        <f>IF(COUNT('Math Scores'!$CX64:$DU64)=0,"",SUMIF('Math Scores'!$F$6:$IC$6,BM$4,'Math Scores'!$F64:$IC64))</f>
        <v/>
      </c>
      <c r="BN63" s="143" t="str">
        <f>IF(COUNT('Math Scores'!$CX64:$DU64)=0,"",SUMIF('Math Scores'!$F$6:$IC$6,BN$4,'Math Scores'!$F64:$IC64))</f>
        <v/>
      </c>
      <c r="BO63" s="143" t="str">
        <f>IF(COUNT('Math Scores'!$CX64:$DU64)=0,"",SUMIF('Math Scores'!$F$6:$IC$6,BO$4,'Math Scores'!$F64:$IC64))</f>
        <v/>
      </c>
      <c r="BP63" s="143" t="str">
        <f>IF(COUNT('Math Scores'!$CX64:$DU64)=0,"",SUMIF('Math Scores'!$F$6:$IC$6,BP$4,'Math Scores'!$F64:$IC64))</f>
        <v/>
      </c>
      <c r="BQ63" s="143" t="str">
        <f>IF(COUNT('Math Scores'!$CX64:$DU64)=0,"",SUMIF('Math Scores'!$F$6:$IC$6,BQ$4,'Math Scores'!$F64:$IC64))</f>
        <v/>
      </c>
      <c r="BR63" s="143" t="str">
        <f>IF(COUNT('Math Scores'!$CX64:$DU64)=0,"",SUMIF('Math Scores'!$F$6:$IC$6,BR$4,'Math Scores'!$F64:$IC64))</f>
        <v/>
      </c>
      <c r="BS63" s="143" t="str">
        <f>IF(COUNT('Math Scores'!$CX64:$DU64)=0,"",SUMIF('Math Scores'!$F$6:$IC$6,BS$4,'Math Scores'!$F64:$IC64))</f>
        <v/>
      </c>
      <c r="BT63" s="143" t="str">
        <f>IF(COUNT('Math Scores'!$CX64:$DU64)=0,"",SUMIF('Math Scores'!$F$6:$IC$6,BT$4,'Math Scores'!$F64:$IC64))</f>
        <v/>
      </c>
      <c r="BU63" s="143" t="str">
        <f>IF(COUNT('Math Scores'!$CX64:$DU64)=0,"",SUMIF('Math Scores'!$F$6:$IC$6,BU$4,'Math Scores'!$F64:$IC64))</f>
        <v/>
      </c>
      <c r="BV63" s="143" t="str">
        <f>IF(COUNT('Math Scores'!$CX64:$DU64)=0,"",SUMIF('Math Scores'!$F$6:$IC$6,BV$4,'Math Scores'!$F64:$IC64))</f>
        <v/>
      </c>
      <c r="BW63" s="143" t="str">
        <f>IF(COUNT('Math Scores'!$CX64:$DU64)=0,"",SUMIF('Math Scores'!$F$6:$IC$6,BW$4,'Math Scores'!$F64:$IC64))</f>
        <v/>
      </c>
      <c r="BX63" s="143" t="str">
        <f>IF(COUNT('Math Scores'!$CX64:$DU64)=0,"",SUMIF('Math Scores'!$F$6:$IC$6,BX$4,'Math Scores'!$F64:$IC64))</f>
        <v/>
      </c>
      <c r="BY63" s="143" t="str">
        <f>IF(COUNT('Math Scores'!$CX64:$DU64)=0,"",SUMIF('Math Scores'!$F$6:$IC$6,BY$4,'Math Scores'!$F64:$IC64))</f>
        <v/>
      </c>
      <c r="BZ63" s="143" t="str">
        <f>IF(COUNT('Math Scores'!$CX64:$DU64)=0,"",SUMIF('Math Scores'!$F$6:$IC$6,BZ$4,'Math Scores'!$F64:$IC64))</f>
        <v/>
      </c>
      <c r="CA63" s="143" t="str">
        <f>IF(COUNT('Math Scores'!$CX64:$DU64)=0,"",SUMIF('Math Scores'!$F$6:$IC$6,CA$4,'Math Scores'!$F64:$IC64))</f>
        <v/>
      </c>
      <c r="CB63" s="143" t="str">
        <f>IF(COUNT('Math Scores'!$CX64:$DU64)=0,"",SUMIF('Math Scores'!$F$6:$IC$6,CB$4,'Math Scores'!$F64:$IC64))</f>
        <v/>
      </c>
      <c r="CC63" s="143" t="str">
        <f>IF(COUNT('Math Scores'!$CX64:$DU64)=0,"",SUMIF('Math Scores'!$F$6:$IC$6,CC$4,'Math Scores'!$F64:$IC64))</f>
        <v/>
      </c>
      <c r="CD63" s="143" t="str">
        <f>IF(COUNT('Math Scores'!$DV64:$EU64)=0,"",SUMIF('Math Scores'!$F$6:$IC$6,CD$4,'Math Scores'!$F64:$IC64))</f>
        <v/>
      </c>
      <c r="CE63" s="143" t="str">
        <f>IF(COUNT('Math Scores'!$DV64:$EU64)=0,"",SUMIF('Math Scores'!$F$6:$IC$6,CE$4,'Math Scores'!$F64:$IC64))</f>
        <v/>
      </c>
      <c r="CF63" s="143" t="str">
        <f>IF(COUNT('Math Scores'!$DV64:$EU64)=0,"",SUMIF('Math Scores'!$F$6:$IC$6,CF$4,'Math Scores'!$F64:$IC64))</f>
        <v/>
      </c>
      <c r="CG63" s="143" t="str">
        <f>IF(COUNT('Math Scores'!$DV64:$EU64)=0,"",SUMIF('Math Scores'!$F$6:$IC$6,CG$4,'Math Scores'!$F64:$IC64))</f>
        <v/>
      </c>
      <c r="CH63" s="143" t="str">
        <f>IF(COUNT('Math Scores'!$DV64:$EU64)=0,"",SUMIF('Math Scores'!$F$6:$IC$6,CH$4,'Math Scores'!$F64:$IC64))</f>
        <v/>
      </c>
      <c r="CI63" s="143" t="str">
        <f>IF(COUNT('Math Scores'!$DV64:$EU64)=0,"",SUMIF('Math Scores'!$F$6:$IC$6,CI$4,'Math Scores'!$F64:$IC64))</f>
        <v/>
      </c>
      <c r="CJ63" s="143" t="str">
        <f>IF(COUNT('Math Scores'!$DV64:$EU64)=0,"",SUMIF('Math Scores'!$F$6:$IC$6,CJ$4,'Math Scores'!$F64:$IC64))</f>
        <v/>
      </c>
      <c r="CK63" s="143" t="str">
        <f>IF(COUNT('Math Scores'!$DV64:$EU64)=0,"",SUMIF('Math Scores'!$F$6:$IC$6,CK$4,'Math Scores'!$F64:$IC64))</f>
        <v/>
      </c>
      <c r="CL63" s="143" t="str">
        <f>IF(COUNT('Math Scores'!$DV64:$EU64)=0,"",SUMIF('Math Scores'!$F$6:$IC$6,CL$4,'Math Scores'!$F64:$IC64))</f>
        <v/>
      </c>
      <c r="CM63" s="143" t="str">
        <f>IF(COUNT('Math Scores'!$DV64:$EU64)=0,"",SUMIF('Math Scores'!$F$6:$IC$6,CM$4,'Math Scores'!$F64:$IC64))</f>
        <v/>
      </c>
      <c r="CN63" s="143" t="str">
        <f>IF(COUNT('Math Scores'!$DV64:$EU64)=0,"",SUMIF('Math Scores'!$F$6:$IC$6,CN$4,'Math Scores'!$F64:$IC64))</f>
        <v/>
      </c>
      <c r="CO63" s="143" t="str">
        <f>IF(COUNT('Math Scores'!$DV64:$EU64)=0,"",SUMIF('Math Scores'!$F$6:$IC$6,CO$4,'Math Scores'!$F64:$IC64))</f>
        <v/>
      </c>
      <c r="CP63" s="143" t="str">
        <f>IF(COUNT('Math Scores'!$DV64:$EU64)=0,"",SUMIF('Math Scores'!$F$6:$IC$6,CP$4,'Math Scores'!$F64:$IC64))</f>
        <v/>
      </c>
      <c r="CQ63" s="143" t="str">
        <f>IF(COUNT('Math Scores'!$DV64:$EU64)=0,"",SUMIF('Math Scores'!$F$6:$IC$6,CQ$4,'Math Scores'!$F64:$IC64))</f>
        <v/>
      </c>
      <c r="CR63" s="143" t="str">
        <f>IF(COUNT('Math Scores'!$DV64:$EU64)=0,"",SUMIF('Math Scores'!$F$6:$IC$6,CR$4,'Math Scores'!$F64:$IC64))</f>
        <v/>
      </c>
      <c r="CS63" s="143" t="str">
        <f>IF(COUNT('Math Scores'!$DV64:$EU64)=0,"",SUMIF('Math Scores'!$F$6:$IC$6,CS$4,'Math Scores'!$F64:$IC64))</f>
        <v/>
      </c>
      <c r="CT63" s="143" t="str">
        <f>IF(COUNT('Math Scores'!$EV64:$FW64)=0,"",SUMIF('Math Scores'!$F$6:$IC$6,CT$4,'Math Scores'!$F64:$IC64))</f>
        <v/>
      </c>
      <c r="CU63" s="143" t="str">
        <f>IF(COUNT('Math Scores'!$EV64:$FW64)=0,"",SUMIF('Math Scores'!$F$6:$IC$6,CU$4,'Math Scores'!$F64:$IC64))</f>
        <v/>
      </c>
      <c r="CV63" s="143" t="str">
        <f>IF(COUNT('Math Scores'!$EV64:$FW64)=0,"",SUMIF('Math Scores'!$F$6:$IC$6,CV$4,'Math Scores'!$F64:$IC64))</f>
        <v/>
      </c>
      <c r="CW63" s="143" t="str">
        <f>IF(COUNT('Math Scores'!$EV64:$FW64)=0,"",SUMIF('Math Scores'!$F$6:$IC$6,CW$4,'Math Scores'!$F64:$IC64))</f>
        <v/>
      </c>
      <c r="CX63" s="143" t="str">
        <f>IF(COUNT('Math Scores'!$EV64:$FW64)=0,"",SUMIF('Math Scores'!$F$6:$IC$6,CX$4,'Math Scores'!$F64:$IC64))</f>
        <v/>
      </c>
      <c r="CY63" s="143" t="str">
        <f>IF(COUNT('Math Scores'!$EV64:$FW64)=0,"",SUMIF('Math Scores'!$F$6:$IC$6,CY$4,'Math Scores'!$F64:$IC64))</f>
        <v/>
      </c>
      <c r="CZ63" s="143" t="str">
        <f>IF(COUNT('Math Scores'!$EV64:$FW64)=0,"",SUMIF('Math Scores'!$F$6:$IC$6,CZ$4,'Math Scores'!$F64:$IC64))</f>
        <v/>
      </c>
      <c r="DA63" s="143" t="str">
        <f>IF(COUNT('Math Scores'!$EV64:$FW64)=0,"",SUMIF('Math Scores'!$F$6:$IC$6,DA$4,'Math Scores'!$F64:$IC64))</f>
        <v/>
      </c>
      <c r="DB63" s="143" t="str">
        <f>IF(COUNT('Math Scores'!$EV64:$FW64)=0,"",SUMIF('Math Scores'!$F$6:$IC$6,DB$4,'Math Scores'!$F64:$IC64))</f>
        <v/>
      </c>
      <c r="DC63" s="143" t="str">
        <f>IF(COUNT('Math Scores'!$EV64:$FW64)=0,"",SUMIF('Math Scores'!$F$6:$IC$6,DC$4,'Math Scores'!$F64:$IC64))</f>
        <v/>
      </c>
      <c r="DD63" s="143" t="str">
        <f>IF(COUNT('Math Scores'!$EV64:$FW64)=0,"",SUMIF('Math Scores'!$F$6:$IC$6,DD$4,'Math Scores'!$F64:$IC64))</f>
        <v/>
      </c>
      <c r="DE63" s="143" t="str">
        <f>IF(COUNT('Math Scores'!$EV64:$FW64)=0,"",SUMIF('Math Scores'!$F$6:$IC$6,DE$4,'Math Scores'!$F64:$IC64))</f>
        <v/>
      </c>
      <c r="DF63" s="143" t="str">
        <f>IF(COUNT('Math Scores'!$EV64:$FW64)=0,"",SUMIF('Math Scores'!$F$6:$IC$6,DF$4,'Math Scores'!$F64:$IC64))</f>
        <v/>
      </c>
      <c r="DG63" s="143" t="str">
        <f>IF(COUNT('Math Scores'!$EV64:$FW64)=0,"",SUMIF('Math Scores'!$F$6:$IC$6,DG$4,'Math Scores'!$F64:$IC64))</f>
        <v/>
      </c>
    </row>
    <row r="64" spans="1:111" x14ac:dyDescent="0.2">
      <c r="A64" s="35">
        <v>57</v>
      </c>
      <c r="B64" s="8" t="str">
        <f>'Math Scores'!B65</f>
        <v/>
      </c>
      <c r="C64" s="127" t="str">
        <f>IF(COUNT('Math Scores'!F65:HI65)=0, "", (SUMIF('Math Scores'!$F$5:$HI$5,"Yes",'Math Scores'!F65:HI65)/SUMIF('Math Scores'!$F$5:$HI$5,"Yes",'Math Scores'!$F$2:$HI$2)))</f>
        <v/>
      </c>
      <c r="D64" s="36" t="str">
        <f>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v/>
      </c>
      <c r="E64" s="78" t="str">
        <f t="shared" si="12"/>
        <v/>
      </c>
      <c r="F64" s="36" t="str">
        <f t="shared" si="11"/>
        <v/>
      </c>
      <c r="G64" s="87" t="str">
        <f>IF(OR(B64="",'Cover Sheet'!$AC$6=""),"",IF(('Cover Sheet'!$AC$6="2nd"),(VLOOKUP(ROUND((D64*100),0),Goals!$E$4:$H$104,2,TRUE)/100),IF(('Cover Sheet'!$AC$6="3rd"),(VLOOKUP(ROUND((D64*100),0),Goals!$E$4:$H$104,3,TRUE)/100),VLOOKUP(ROUND((D64*100),0),Goals!$E$4:$H$104,4,TRUE)/100)))</f>
        <v/>
      </c>
      <c r="H64" s="143" t="str">
        <f>IF(COUNT('Math Scores'!$F65:$AC65)=0,"",SUMIF('Math Scores'!$F$6:$IC$6,H$4,'Math Scores'!$F65:$IC65))</f>
        <v/>
      </c>
      <c r="I64" s="143" t="str">
        <f>IF(COUNT('Math Scores'!$F65:$AC65)=0,"",SUMIF('Math Scores'!$F$6:$IC$6,I$4,'Math Scores'!$F65:$IC65))</f>
        <v/>
      </c>
      <c r="J64" s="143" t="str">
        <f>IF(COUNT('Math Scores'!$F65:$AC65)=0,"",SUMIF('Math Scores'!$F$6:$IC$6,J$4,'Math Scores'!$F65:$IC65))</f>
        <v/>
      </c>
      <c r="K64" s="143" t="str">
        <f>IF(COUNT('Math Scores'!$F65:$AC65)=0,"",SUMIF('Math Scores'!$F$6:$IC$6,K$4,'Math Scores'!$F65:$IC65))</f>
        <v/>
      </c>
      <c r="L64" s="143" t="str">
        <f>IF(COUNT('Math Scores'!$F65:$AC65)=0,"",SUMIF('Math Scores'!$F$6:$IC$6,L$4,'Math Scores'!$F65:$IC65))</f>
        <v/>
      </c>
      <c r="M64" s="143" t="str">
        <f>IF(COUNT('Math Scores'!$F65:$AC65)=0,"",SUMIF('Math Scores'!$F$6:$IC$6,M$4,'Math Scores'!$F65:$IC65))</f>
        <v/>
      </c>
      <c r="N64" s="143" t="str">
        <f>IF(COUNT('Math Scores'!$F65:$AC65)=0,"",SUMIF('Math Scores'!$F$6:$IC$6,N$4,'Math Scores'!$F65:$IC65))</f>
        <v/>
      </c>
      <c r="O64" s="143" t="str">
        <f>IF(COUNT('Math Scores'!$F65:$AC65)=0,"",SUMIF('Math Scores'!$F$6:$IC$6,O$4,'Math Scores'!$F65:$IC65))</f>
        <v/>
      </c>
      <c r="P64" s="143" t="str">
        <f>IF(COUNT('Math Scores'!$F65:$AC65)=0,"",SUMIF('Math Scores'!$F$6:$IC$6,P$4,'Math Scores'!$F65:$IC65))</f>
        <v/>
      </c>
      <c r="Q64" s="143" t="str">
        <f>IF(COUNT('Math Scores'!$F65:$AC65)=0,"",SUMIF('Math Scores'!$F$6:$IC$6,Q$4,'Math Scores'!$F65:$IC65))</f>
        <v/>
      </c>
      <c r="R64" s="143" t="str">
        <f>IF(COUNT('Math Scores'!$F65:$AC65)=0,"",SUMIF('Math Scores'!$F$6:$IC$6,R$4,'Math Scores'!$F65:$IC65))</f>
        <v/>
      </c>
      <c r="S64" s="143"/>
      <c r="T64" s="143"/>
      <c r="U64" s="143"/>
      <c r="V64" s="143"/>
      <c r="W64" s="143"/>
      <c r="X64" s="143" t="str">
        <f>IF(COUNT('Math Scores'!$AD65:$AZ65)=0,"",SUMIF('Math Scores'!$F$6:$IC$6,X$4,'Math Scores'!$F65:$IC65))</f>
        <v/>
      </c>
      <c r="Y64" s="143" t="str">
        <f>IF(COUNT('Math Scores'!$AD65:$AZ65)=0,"",SUMIF('Math Scores'!$F$6:$IC$6,Y$4,'Math Scores'!$F65:$IC65))</f>
        <v/>
      </c>
      <c r="Z64" s="143" t="str">
        <f>IF(COUNT('Math Scores'!$AD65:$AZ65)=0,"",SUMIF('Math Scores'!$F$6:$IC$6,Z$4,'Math Scores'!$F65:$IC65))</f>
        <v/>
      </c>
      <c r="AA64" s="143" t="str">
        <f>IF(COUNT('Math Scores'!$AD65:$AZ65)=0,"",SUMIF('Math Scores'!$F$6:$IC$6,AA$4,'Math Scores'!$F65:$IC65))</f>
        <v/>
      </c>
      <c r="AB64" s="143" t="str">
        <f>IF(COUNT('Math Scores'!$AD65:$AZ65)=0,"",SUMIF('Math Scores'!$F$6:$IC$6,AB$4,'Math Scores'!$F65:$IC65))</f>
        <v/>
      </c>
      <c r="AC64" s="143" t="str">
        <f>IF(COUNT('Math Scores'!$AD65:$AZ65)=0,"",SUMIF('Math Scores'!$F$6:$IC$6,AC$4,'Math Scores'!$F65:$IC65))</f>
        <v/>
      </c>
      <c r="AD64" s="143" t="str">
        <f>IF(COUNT('Math Scores'!$AD65:$AZ65)=0,"",SUMIF('Math Scores'!$F$6:$IC$6,AD$4,'Math Scores'!$F65:$IC65))</f>
        <v/>
      </c>
      <c r="AE64" s="143" t="str">
        <f>IF(COUNT('Math Scores'!$AD65:$AZ65)=0,"",SUMIF('Math Scores'!$F$6:$IC$6,AE$4,'Math Scores'!$F65:$IC65))</f>
        <v/>
      </c>
      <c r="AF64" s="143" t="str">
        <f>IF(COUNT('Math Scores'!$AD65:$AZ65)=0,"",SUMIF('Math Scores'!$F$6:$IC$6,AF$4,'Math Scores'!$F65:$IC65))</f>
        <v/>
      </c>
      <c r="AG64" s="143" t="str">
        <f>IF(COUNT('Math Scores'!$AD65:$AZ65)=0,"",SUMIF('Math Scores'!$F$6:$IC$6,AG$4,'Math Scores'!$F65:$IC65))</f>
        <v/>
      </c>
      <c r="AH64" s="143" t="str">
        <f>IF(COUNT('Math Scores'!$AD65:$AZ65)=0,"",SUMIF('Math Scores'!$F$6:$IC$6,AH$4,'Math Scores'!$F65:$IC65))</f>
        <v/>
      </c>
      <c r="AI64" s="143" t="str">
        <f>IF(COUNT('Math Scores'!$AD65:$AZ65)=0,"",SUMIF('Math Scores'!$F$6:$IC$6,AI$4,'Math Scores'!$F65:$IC65))</f>
        <v/>
      </c>
      <c r="AJ64" s="143" t="str">
        <f>IF(COUNT('Math Scores'!$BA65:$BY65)=0,"",SUMIF('Math Scores'!$F$6:$IC$6,AJ$4,'Math Scores'!$F65:$IC65))</f>
        <v/>
      </c>
      <c r="AK64" s="143" t="str">
        <f>IF(COUNT('Math Scores'!$BA65:$BY65)=0,"",SUMIF('Math Scores'!$F$6:$IC$6,AK$4,'Math Scores'!$F65:$IC65))</f>
        <v/>
      </c>
      <c r="AL64" s="143" t="str">
        <f>IF(COUNT('Math Scores'!$BA65:$BY65)=0,"",SUMIF('Math Scores'!$F$6:$IC$6,AL$4,'Math Scores'!$F65:$IC65))</f>
        <v/>
      </c>
      <c r="AM64" s="143" t="str">
        <f>IF(COUNT('Math Scores'!$BA65:$BY65)=0,"",SUMIF('Math Scores'!$F$6:$IC$6,AM$4,'Math Scores'!$F65:$IC65))</f>
        <v/>
      </c>
      <c r="AN64" s="143" t="str">
        <f>IF(COUNT('Math Scores'!$BA65:$BY65)=0,"",SUMIF('Math Scores'!$F$6:$IC$6,AN$4,'Math Scores'!$F65:$IC65))</f>
        <v/>
      </c>
      <c r="AO64" s="143" t="str">
        <f>IF(COUNT('Math Scores'!$BA65:$BY65)=0,"",SUMIF('Math Scores'!$F$6:$IC$6,AO$4,'Math Scores'!$F65:$IC65))</f>
        <v/>
      </c>
      <c r="AP64" s="143" t="str">
        <f>IF(COUNT('Math Scores'!$BA65:$BY65)=0,"",SUMIF('Math Scores'!$F$6:$IC$6,AP$4,'Math Scores'!$F65:$IC65))</f>
        <v/>
      </c>
      <c r="AQ64" s="143" t="str">
        <f>IF(COUNT('Math Scores'!$BA65:$BY65)=0,"",SUMIF('Math Scores'!$F$6:$IC$6,AQ$4,'Math Scores'!$F65:$IC65))</f>
        <v/>
      </c>
      <c r="AR64" s="143" t="str">
        <f>IF(COUNT('Math Scores'!$BA65:$BY65)=0,"",SUMIF('Math Scores'!$F$6:$IC$6,AR$4,'Math Scores'!$F65:$IC65))</f>
        <v/>
      </c>
      <c r="AS64" s="143" t="str">
        <f>IF(COUNT('Math Scores'!$BA65:$BY65)=0,"",SUMIF('Math Scores'!$F$6:$IC$6,AS$4,'Math Scores'!$F65:$IC65))</f>
        <v/>
      </c>
      <c r="AT64" s="143" t="str">
        <f>IF(COUNT('Math Scores'!$BA65:$BY65)=0,"",SUMIF('Math Scores'!$F$6:$IC$6,AT$4,'Math Scores'!$F65:$IC65))</f>
        <v/>
      </c>
      <c r="AU64" s="143" t="str">
        <f>IF(COUNT('Math Scores'!$BA65:$BY65)=0,"",SUMIF('Math Scores'!$F$6:$IC$6,AU$4,'Math Scores'!$F65:$IC65))</f>
        <v/>
      </c>
      <c r="AV64" s="143" t="str">
        <f>IF(COUNT('Math Scores'!$BA65:$BY65)=0,"",SUMIF('Math Scores'!$F$6:$IC$6,AV$4,'Math Scores'!$F65:$IC65))</f>
        <v/>
      </c>
      <c r="AW64" s="143" t="str">
        <f>IF(COUNT('Math Scores'!$BA65:$BY65)=0,"",SUMIF('Math Scores'!$F$6:$IC$6,AW$4,'Math Scores'!$F65:$IC65))</f>
        <v/>
      </c>
      <c r="AX64" s="143" t="str">
        <f>IF(COUNT('Math Scores'!$BZ65:$CW65)=0,"",SUMIF('Math Scores'!$F$6:$IC$6,AX$4,'Math Scores'!$F65:$IC65))</f>
        <v/>
      </c>
      <c r="AY64" s="143" t="str">
        <f>IF(COUNT('Math Scores'!$BZ65:$CW65)=0,"",SUMIF('Math Scores'!$F$6:$IC$6,AY$4,'Math Scores'!$F65:$IC65))</f>
        <v/>
      </c>
      <c r="AZ64" s="143" t="str">
        <f>IF(COUNT('Math Scores'!$BZ65:$CW65)=0,"",SUMIF('Math Scores'!$F$6:$IC$6,AZ$4,'Math Scores'!$F65:$IC65))</f>
        <v/>
      </c>
      <c r="BA64" s="143" t="str">
        <f>IF(COUNT('Math Scores'!$BZ65:$CW65)=0,"",SUMIF('Math Scores'!$F$6:$IC$6,BA$4,'Math Scores'!$F65:$IC65))</f>
        <v/>
      </c>
      <c r="BB64" s="143" t="str">
        <f>IF(COUNT('Math Scores'!$BZ65:$CW65)=0,"",SUMIF('Math Scores'!$F$6:$IC$6,BB$4,'Math Scores'!$F65:$IC65))</f>
        <v/>
      </c>
      <c r="BC64" s="143" t="str">
        <f>IF(COUNT('Math Scores'!$BZ65:$CW65)=0,"",SUMIF('Math Scores'!$F$6:$IC$6,BC$4,'Math Scores'!$F65:$IC65))</f>
        <v/>
      </c>
      <c r="BD64" s="143" t="str">
        <f>IF(COUNT('Math Scores'!$BZ65:$CW65)=0,"",SUMIF('Math Scores'!$F$6:$IC$6,BD$4,'Math Scores'!$F65:$IC65))</f>
        <v/>
      </c>
      <c r="BE64" s="143" t="str">
        <f>IF(COUNT('Math Scores'!$BZ65:$CW65)=0,"",SUMIF('Math Scores'!$F$6:$IC$6,BE$4,'Math Scores'!$F65:$IC65))</f>
        <v/>
      </c>
      <c r="BF64" s="143" t="str">
        <f>IF(COUNT('Math Scores'!$BZ65:$CW65)=0,"",SUMIF('Math Scores'!$F$6:$IC$6,BF$4,'Math Scores'!$F65:$IC65))</f>
        <v/>
      </c>
      <c r="BG64" s="143" t="str">
        <f>IF(COUNT('Math Scores'!$BZ65:$CW65)=0,"",SUMIF('Math Scores'!$F$6:$IC$6,BG$4,'Math Scores'!$F65:$IC65))</f>
        <v/>
      </c>
      <c r="BH64" s="143" t="str">
        <f>IF(COUNT('Math Scores'!$BZ65:$CW65)=0,"",SUMIF('Math Scores'!$F$6:$IC$6,BH$4,'Math Scores'!$F65:$IC65))</f>
        <v/>
      </c>
      <c r="BI64" s="143" t="str">
        <f>IF(COUNT('Math Scores'!$BZ65:$CW65)=0,"",SUMIF('Math Scores'!$F$6:$IC$6,BI$4,'Math Scores'!$F65:$IC65))</f>
        <v/>
      </c>
      <c r="BJ64" s="143" t="str">
        <f>IF(COUNT('Math Scores'!$BZ65:$CW65)=0,"",SUMIF('Math Scores'!$F$6:$IC$6,BJ$4,'Math Scores'!$F65:$IC65))</f>
        <v/>
      </c>
      <c r="BK64" s="143" t="str">
        <f>IF(COUNT('Math Scores'!$BZ65:$CW65)=0,"",SUMIF('Math Scores'!$F$6:$IC$6,BK$4,'Math Scores'!$F65:$IC65))</f>
        <v/>
      </c>
      <c r="BL64" s="143" t="str">
        <f>IF(COUNT('Math Scores'!$CX65:$DU65)=0,"",SUMIF('Math Scores'!$F$6:$IC$6,BL$4,'Math Scores'!$F65:$IC65))</f>
        <v/>
      </c>
      <c r="BM64" s="143" t="str">
        <f>IF(COUNT('Math Scores'!$CX65:$DU65)=0,"",SUMIF('Math Scores'!$F$6:$IC$6,BM$4,'Math Scores'!$F65:$IC65))</f>
        <v/>
      </c>
      <c r="BN64" s="143" t="str">
        <f>IF(COUNT('Math Scores'!$CX65:$DU65)=0,"",SUMIF('Math Scores'!$F$6:$IC$6,BN$4,'Math Scores'!$F65:$IC65))</f>
        <v/>
      </c>
      <c r="BO64" s="143" t="str">
        <f>IF(COUNT('Math Scores'!$CX65:$DU65)=0,"",SUMIF('Math Scores'!$F$6:$IC$6,BO$4,'Math Scores'!$F65:$IC65))</f>
        <v/>
      </c>
      <c r="BP64" s="143" t="str">
        <f>IF(COUNT('Math Scores'!$CX65:$DU65)=0,"",SUMIF('Math Scores'!$F$6:$IC$6,BP$4,'Math Scores'!$F65:$IC65))</f>
        <v/>
      </c>
      <c r="BQ64" s="143" t="str">
        <f>IF(COUNT('Math Scores'!$CX65:$DU65)=0,"",SUMIF('Math Scores'!$F$6:$IC$6,BQ$4,'Math Scores'!$F65:$IC65))</f>
        <v/>
      </c>
      <c r="BR64" s="143" t="str">
        <f>IF(COUNT('Math Scores'!$CX65:$DU65)=0,"",SUMIF('Math Scores'!$F$6:$IC$6,BR$4,'Math Scores'!$F65:$IC65))</f>
        <v/>
      </c>
      <c r="BS64" s="143" t="str">
        <f>IF(COUNT('Math Scores'!$CX65:$DU65)=0,"",SUMIF('Math Scores'!$F$6:$IC$6,BS$4,'Math Scores'!$F65:$IC65))</f>
        <v/>
      </c>
      <c r="BT64" s="143" t="str">
        <f>IF(COUNT('Math Scores'!$CX65:$DU65)=0,"",SUMIF('Math Scores'!$F$6:$IC$6,BT$4,'Math Scores'!$F65:$IC65))</f>
        <v/>
      </c>
      <c r="BU64" s="143" t="str">
        <f>IF(COUNT('Math Scores'!$CX65:$DU65)=0,"",SUMIF('Math Scores'!$F$6:$IC$6,BU$4,'Math Scores'!$F65:$IC65))</f>
        <v/>
      </c>
      <c r="BV64" s="143" t="str">
        <f>IF(COUNT('Math Scores'!$CX65:$DU65)=0,"",SUMIF('Math Scores'!$F$6:$IC$6,BV$4,'Math Scores'!$F65:$IC65))</f>
        <v/>
      </c>
      <c r="BW64" s="143" t="str">
        <f>IF(COUNT('Math Scores'!$CX65:$DU65)=0,"",SUMIF('Math Scores'!$F$6:$IC$6,BW$4,'Math Scores'!$F65:$IC65))</f>
        <v/>
      </c>
      <c r="BX64" s="143" t="str">
        <f>IF(COUNT('Math Scores'!$CX65:$DU65)=0,"",SUMIF('Math Scores'!$F$6:$IC$6,BX$4,'Math Scores'!$F65:$IC65))</f>
        <v/>
      </c>
      <c r="BY64" s="143" t="str">
        <f>IF(COUNT('Math Scores'!$CX65:$DU65)=0,"",SUMIF('Math Scores'!$F$6:$IC$6,BY$4,'Math Scores'!$F65:$IC65))</f>
        <v/>
      </c>
      <c r="BZ64" s="143" t="str">
        <f>IF(COUNT('Math Scores'!$CX65:$DU65)=0,"",SUMIF('Math Scores'!$F$6:$IC$6,BZ$4,'Math Scores'!$F65:$IC65))</f>
        <v/>
      </c>
      <c r="CA64" s="143" t="str">
        <f>IF(COUNT('Math Scores'!$CX65:$DU65)=0,"",SUMIF('Math Scores'!$F$6:$IC$6,CA$4,'Math Scores'!$F65:$IC65))</f>
        <v/>
      </c>
      <c r="CB64" s="143" t="str">
        <f>IF(COUNT('Math Scores'!$CX65:$DU65)=0,"",SUMIF('Math Scores'!$F$6:$IC$6,CB$4,'Math Scores'!$F65:$IC65))</f>
        <v/>
      </c>
      <c r="CC64" s="143" t="str">
        <f>IF(COUNT('Math Scores'!$CX65:$DU65)=0,"",SUMIF('Math Scores'!$F$6:$IC$6,CC$4,'Math Scores'!$F65:$IC65))</f>
        <v/>
      </c>
      <c r="CD64" s="143" t="str">
        <f>IF(COUNT('Math Scores'!$DV65:$EU65)=0,"",SUMIF('Math Scores'!$F$6:$IC$6,CD$4,'Math Scores'!$F65:$IC65))</f>
        <v/>
      </c>
      <c r="CE64" s="143" t="str">
        <f>IF(COUNT('Math Scores'!$DV65:$EU65)=0,"",SUMIF('Math Scores'!$F$6:$IC$6,CE$4,'Math Scores'!$F65:$IC65))</f>
        <v/>
      </c>
      <c r="CF64" s="143" t="str">
        <f>IF(COUNT('Math Scores'!$DV65:$EU65)=0,"",SUMIF('Math Scores'!$F$6:$IC$6,CF$4,'Math Scores'!$F65:$IC65))</f>
        <v/>
      </c>
      <c r="CG64" s="143" t="str">
        <f>IF(COUNT('Math Scores'!$DV65:$EU65)=0,"",SUMIF('Math Scores'!$F$6:$IC$6,CG$4,'Math Scores'!$F65:$IC65))</f>
        <v/>
      </c>
      <c r="CH64" s="143" t="str">
        <f>IF(COUNT('Math Scores'!$DV65:$EU65)=0,"",SUMIF('Math Scores'!$F$6:$IC$6,CH$4,'Math Scores'!$F65:$IC65))</f>
        <v/>
      </c>
      <c r="CI64" s="143" t="str">
        <f>IF(COUNT('Math Scores'!$DV65:$EU65)=0,"",SUMIF('Math Scores'!$F$6:$IC$6,CI$4,'Math Scores'!$F65:$IC65))</f>
        <v/>
      </c>
      <c r="CJ64" s="143" t="str">
        <f>IF(COUNT('Math Scores'!$DV65:$EU65)=0,"",SUMIF('Math Scores'!$F$6:$IC$6,CJ$4,'Math Scores'!$F65:$IC65))</f>
        <v/>
      </c>
      <c r="CK64" s="143" t="str">
        <f>IF(COUNT('Math Scores'!$DV65:$EU65)=0,"",SUMIF('Math Scores'!$F$6:$IC$6,CK$4,'Math Scores'!$F65:$IC65))</f>
        <v/>
      </c>
      <c r="CL64" s="143" t="str">
        <f>IF(COUNT('Math Scores'!$DV65:$EU65)=0,"",SUMIF('Math Scores'!$F$6:$IC$6,CL$4,'Math Scores'!$F65:$IC65))</f>
        <v/>
      </c>
      <c r="CM64" s="143" t="str">
        <f>IF(COUNT('Math Scores'!$DV65:$EU65)=0,"",SUMIF('Math Scores'!$F$6:$IC$6,CM$4,'Math Scores'!$F65:$IC65))</f>
        <v/>
      </c>
      <c r="CN64" s="143" t="str">
        <f>IF(COUNT('Math Scores'!$DV65:$EU65)=0,"",SUMIF('Math Scores'!$F$6:$IC$6,CN$4,'Math Scores'!$F65:$IC65))</f>
        <v/>
      </c>
      <c r="CO64" s="143" t="str">
        <f>IF(COUNT('Math Scores'!$DV65:$EU65)=0,"",SUMIF('Math Scores'!$F$6:$IC$6,CO$4,'Math Scores'!$F65:$IC65))</f>
        <v/>
      </c>
      <c r="CP64" s="143" t="str">
        <f>IF(COUNT('Math Scores'!$DV65:$EU65)=0,"",SUMIF('Math Scores'!$F$6:$IC$6,CP$4,'Math Scores'!$F65:$IC65))</f>
        <v/>
      </c>
      <c r="CQ64" s="143" t="str">
        <f>IF(COUNT('Math Scores'!$DV65:$EU65)=0,"",SUMIF('Math Scores'!$F$6:$IC$6,CQ$4,'Math Scores'!$F65:$IC65))</f>
        <v/>
      </c>
      <c r="CR64" s="143" t="str">
        <f>IF(COUNT('Math Scores'!$DV65:$EU65)=0,"",SUMIF('Math Scores'!$F$6:$IC$6,CR$4,'Math Scores'!$F65:$IC65))</f>
        <v/>
      </c>
      <c r="CS64" s="143" t="str">
        <f>IF(COUNT('Math Scores'!$DV65:$EU65)=0,"",SUMIF('Math Scores'!$F$6:$IC$6,CS$4,'Math Scores'!$F65:$IC65))</f>
        <v/>
      </c>
      <c r="CT64" s="143" t="str">
        <f>IF(COUNT('Math Scores'!$EV65:$FW65)=0,"",SUMIF('Math Scores'!$F$6:$IC$6,CT$4,'Math Scores'!$F65:$IC65))</f>
        <v/>
      </c>
      <c r="CU64" s="143" t="str">
        <f>IF(COUNT('Math Scores'!$EV65:$FW65)=0,"",SUMIF('Math Scores'!$F$6:$IC$6,CU$4,'Math Scores'!$F65:$IC65))</f>
        <v/>
      </c>
      <c r="CV64" s="143" t="str">
        <f>IF(COUNT('Math Scores'!$EV65:$FW65)=0,"",SUMIF('Math Scores'!$F$6:$IC$6,CV$4,'Math Scores'!$F65:$IC65))</f>
        <v/>
      </c>
      <c r="CW64" s="143" t="str">
        <f>IF(COUNT('Math Scores'!$EV65:$FW65)=0,"",SUMIF('Math Scores'!$F$6:$IC$6,CW$4,'Math Scores'!$F65:$IC65))</f>
        <v/>
      </c>
      <c r="CX64" s="143" t="str">
        <f>IF(COUNT('Math Scores'!$EV65:$FW65)=0,"",SUMIF('Math Scores'!$F$6:$IC$6,CX$4,'Math Scores'!$F65:$IC65))</f>
        <v/>
      </c>
      <c r="CY64" s="143" t="str">
        <f>IF(COUNT('Math Scores'!$EV65:$FW65)=0,"",SUMIF('Math Scores'!$F$6:$IC$6,CY$4,'Math Scores'!$F65:$IC65))</f>
        <v/>
      </c>
      <c r="CZ64" s="143" t="str">
        <f>IF(COUNT('Math Scores'!$EV65:$FW65)=0,"",SUMIF('Math Scores'!$F$6:$IC$6,CZ$4,'Math Scores'!$F65:$IC65))</f>
        <v/>
      </c>
      <c r="DA64" s="143" t="str">
        <f>IF(COUNT('Math Scores'!$EV65:$FW65)=0,"",SUMIF('Math Scores'!$F$6:$IC$6,DA$4,'Math Scores'!$F65:$IC65))</f>
        <v/>
      </c>
      <c r="DB64" s="143" t="str">
        <f>IF(COUNT('Math Scores'!$EV65:$FW65)=0,"",SUMIF('Math Scores'!$F$6:$IC$6,DB$4,'Math Scores'!$F65:$IC65))</f>
        <v/>
      </c>
      <c r="DC64" s="143" t="str">
        <f>IF(COUNT('Math Scores'!$EV65:$FW65)=0,"",SUMIF('Math Scores'!$F$6:$IC$6,DC$4,'Math Scores'!$F65:$IC65))</f>
        <v/>
      </c>
      <c r="DD64" s="143" t="str">
        <f>IF(COUNT('Math Scores'!$EV65:$FW65)=0,"",SUMIF('Math Scores'!$F$6:$IC$6,DD$4,'Math Scores'!$F65:$IC65))</f>
        <v/>
      </c>
      <c r="DE64" s="143" t="str">
        <f>IF(COUNT('Math Scores'!$EV65:$FW65)=0,"",SUMIF('Math Scores'!$F$6:$IC$6,DE$4,'Math Scores'!$F65:$IC65))</f>
        <v/>
      </c>
      <c r="DF64" s="143" t="str">
        <f>IF(COUNT('Math Scores'!$EV65:$FW65)=0,"",SUMIF('Math Scores'!$F$6:$IC$6,DF$4,'Math Scores'!$F65:$IC65))</f>
        <v/>
      </c>
      <c r="DG64" s="143" t="str">
        <f>IF(COUNT('Math Scores'!$EV65:$FW65)=0,"",SUMIF('Math Scores'!$F$6:$IC$6,DG$4,'Math Scores'!$F65:$IC65))</f>
        <v/>
      </c>
    </row>
    <row r="65" spans="1:111" x14ac:dyDescent="0.2">
      <c r="A65" s="35">
        <v>58</v>
      </c>
      <c r="B65" s="8" t="str">
        <f>'Math Scores'!B66</f>
        <v/>
      </c>
      <c r="C65" s="127" t="str">
        <f>IF(COUNT('Math Scores'!F66:HI66)=0, "", (SUMIF('Math Scores'!$F$5:$HI$5,"Yes",'Math Scores'!F66:HI66)/SUMIF('Math Scores'!$F$5:$HI$5,"Yes",'Math Scores'!$F$2:$HI$2)))</f>
        <v/>
      </c>
      <c r="D65" s="36" t="str">
        <f>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v/>
      </c>
      <c r="E65" s="78" t="str">
        <f t="shared" si="12"/>
        <v/>
      </c>
      <c r="F65" s="36" t="str">
        <f t="shared" si="11"/>
        <v/>
      </c>
      <c r="G65" s="87" t="str">
        <f>IF(OR(B65="",'Cover Sheet'!$AC$6=""),"",IF(('Cover Sheet'!$AC$6="2nd"),(VLOOKUP(ROUND((D65*100),0),Goals!$E$4:$H$104,2,TRUE)/100),IF(('Cover Sheet'!$AC$6="3rd"),(VLOOKUP(ROUND((D65*100),0),Goals!$E$4:$H$104,3,TRUE)/100),VLOOKUP(ROUND((D65*100),0),Goals!$E$4:$H$104,4,TRUE)/100)))</f>
        <v/>
      </c>
      <c r="H65" s="143" t="str">
        <f>IF(COUNT('Math Scores'!$F66:$AC66)=0,"",SUMIF('Math Scores'!$F$6:$IC$6,H$4,'Math Scores'!$F66:$IC66))</f>
        <v/>
      </c>
      <c r="I65" s="143" t="str">
        <f>IF(COUNT('Math Scores'!$F66:$AC66)=0,"",SUMIF('Math Scores'!$F$6:$IC$6,I$4,'Math Scores'!$F66:$IC66))</f>
        <v/>
      </c>
      <c r="J65" s="143" t="str">
        <f>IF(COUNT('Math Scores'!$F66:$AC66)=0,"",SUMIF('Math Scores'!$F$6:$IC$6,J$4,'Math Scores'!$F66:$IC66))</f>
        <v/>
      </c>
      <c r="K65" s="143" t="str">
        <f>IF(COUNT('Math Scores'!$F66:$AC66)=0,"",SUMIF('Math Scores'!$F$6:$IC$6,K$4,'Math Scores'!$F66:$IC66))</f>
        <v/>
      </c>
      <c r="L65" s="143" t="str">
        <f>IF(COUNT('Math Scores'!$F66:$AC66)=0,"",SUMIF('Math Scores'!$F$6:$IC$6,L$4,'Math Scores'!$F66:$IC66))</f>
        <v/>
      </c>
      <c r="M65" s="143" t="str">
        <f>IF(COUNT('Math Scores'!$F66:$AC66)=0,"",SUMIF('Math Scores'!$F$6:$IC$6,M$4,'Math Scores'!$F66:$IC66))</f>
        <v/>
      </c>
      <c r="N65" s="143" t="str">
        <f>IF(COUNT('Math Scores'!$F66:$AC66)=0,"",SUMIF('Math Scores'!$F$6:$IC$6,N$4,'Math Scores'!$F66:$IC66))</f>
        <v/>
      </c>
      <c r="O65" s="143" t="str">
        <f>IF(COUNT('Math Scores'!$F66:$AC66)=0,"",SUMIF('Math Scores'!$F$6:$IC$6,O$4,'Math Scores'!$F66:$IC66))</f>
        <v/>
      </c>
      <c r="P65" s="143" t="str">
        <f>IF(COUNT('Math Scores'!$F66:$AC66)=0,"",SUMIF('Math Scores'!$F$6:$IC$6,P$4,'Math Scores'!$F66:$IC66))</f>
        <v/>
      </c>
      <c r="Q65" s="143" t="str">
        <f>IF(COUNT('Math Scores'!$F66:$AC66)=0,"",SUMIF('Math Scores'!$F$6:$IC$6,Q$4,'Math Scores'!$F66:$IC66))</f>
        <v/>
      </c>
      <c r="R65" s="143" t="str">
        <f>IF(COUNT('Math Scores'!$F66:$AC66)=0,"",SUMIF('Math Scores'!$F$6:$IC$6,R$4,'Math Scores'!$F66:$IC66))</f>
        <v/>
      </c>
      <c r="S65" s="143"/>
      <c r="T65" s="143"/>
      <c r="U65" s="143"/>
      <c r="V65" s="143"/>
      <c r="W65" s="143"/>
      <c r="X65" s="143" t="str">
        <f>IF(COUNT('Math Scores'!$AD66:$AZ66)=0,"",SUMIF('Math Scores'!$F$6:$IC$6,X$4,'Math Scores'!$F66:$IC66))</f>
        <v/>
      </c>
      <c r="Y65" s="143" t="str">
        <f>IF(COUNT('Math Scores'!$AD66:$AZ66)=0,"",SUMIF('Math Scores'!$F$6:$IC$6,Y$4,'Math Scores'!$F66:$IC66))</f>
        <v/>
      </c>
      <c r="Z65" s="143" t="str">
        <f>IF(COUNT('Math Scores'!$AD66:$AZ66)=0,"",SUMIF('Math Scores'!$F$6:$IC$6,Z$4,'Math Scores'!$F66:$IC66))</f>
        <v/>
      </c>
      <c r="AA65" s="143" t="str">
        <f>IF(COUNT('Math Scores'!$AD66:$AZ66)=0,"",SUMIF('Math Scores'!$F$6:$IC$6,AA$4,'Math Scores'!$F66:$IC66))</f>
        <v/>
      </c>
      <c r="AB65" s="143" t="str">
        <f>IF(COUNT('Math Scores'!$AD66:$AZ66)=0,"",SUMIF('Math Scores'!$F$6:$IC$6,AB$4,'Math Scores'!$F66:$IC66))</f>
        <v/>
      </c>
      <c r="AC65" s="143" t="str">
        <f>IF(COUNT('Math Scores'!$AD66:$AZ66)=0,"",SUMIF('Math Scores'!$F$6:$IC$6,AC$4,'Math Scores'!$F66:$IC66))</f>
        <v/>
      </c>
      <c r="AD65" s="143" t="str">
        <f>IF(COUNT('Math Scores'!$AD66:$AZ66)=0,"",SUMIF('Math Scores'!$F$6:$IC$6,AD$4,'Math Scores'!$F66:$IC66))</f>
        <v/>
      </c>
      <c r="AE65" s="143" t="str">
        <f>IF(COUNT('Math Scores'!$AD66:$AZ66)=0,"",SUMIF('Math Scores'!$F$6:$IC$6,AE$4,'Math Scores'!$F66:$IC66))</f>
        <v/>
      </c>
      <c r="AF65" s="143" t="str">
        <f>IF(COUNT('Math Scores'!$AD66:$AZ66)=0,"",SUMIF('Math Scores'!$F$6:$IC$6,AF$4,'Math Scores'!$F66:$IC66))</f>
        <v/>
      </c>
      <c r="AG65" s="143" t="str">
        <f>IF(COUNT('Math Scores'!$AD66:$AZ66)=0,"",SUMIF('Math Scores'!$F$6:$IC$6,AG$4,'Math Scores'!$F66:$IC66))</f>
        <v/>
      </c>
      <c r="AH65" s="143" t="str">
        <f>IF(COUNT('Math Scores'!$AD66:$AZ66)=0,"",SUMIF('Math Scores'!$F$6:$IC$6,AH$4,'Math Scores'!$F66:$IC66))</f>
        <v/>
      </c>
      <c r="AI65" s="143" t="str">
        <f>IF(COUNT('Math Scores'!$AD66:$AZ66)=0,"",SUMIF('Math Scores'!$F$6:$IC$6,AI$4,'Math Scores'!$F66:$IC66))</f>
        <v/>
      </c>
      <c r="AJ65" s="143" t="str">
        <f>IF(COUNT('Math Scores'!$BA66:$BY66)=0,"",SUMIF('Math Scores'!$F$6:$IC$6,AJ$4,'Math Scores'!$F66:$IC66))</f>
        <v/>
      </c>
      <c r="AK65" s="143" t="str">
        <f>IF(COUNT('Math Scores'!$BA66:$BY66)=0,"",SUMIF('Math Scores'!$F$6:$IC$6,AK$4,'Math Scores'!$F66:$IC66))</f>
        <v/>
      </c>
      <c r="AL65" s="143" t="str">
        <f>IF(COUNT('Math Scores'!$BA66:$BY66)=0,"",SUMIF('Math Scores'!$F$6:$IC$6,AL$4,'Math Scores'!$F66:$IC66))</f>
        <v/>
      </c>
      <c r="AM65" s="143" t="str">
        <f>IF(COUNT('Math Scores'!$BA66:$BY66)=0,"",SUMIF('Math Scores'!$F$6:$IC$6,AM$4,'Math Scores'!$F66:$IC66))</f>
        <v/>
      </c>
      <c r="AN65" s="143" t="str">
        <f>IF(COUNT('Math Scores'!$BA66:$BY66)=0,"",SUMIF('Math Scores'!$F$6:$IC$6,AN$4,'Math Scores'!$F66:$IC66))</f>
        <v/>
      </c>
      <c r="AO65" s="143" t="str">
        <f>IF(COUNT('Math Scores'!$BA66:$BY66)=0,"",SUMIF('Math Scores'!$F$6:$IC$6,AO$4,'Math Scores'!$F66:$IC66))</f>
        <v/>
      </c>
      <c r="AP65" s="143" t="str">
        <f>IF(COUNT('Math Scores'!$BA66:$BY66)=0,"",SUMIF('Math Scores'!$F$6:$IC$6,AP$4,'Math Scores'!$F66:$IC66))</f>
        <v/>
      </c>
      <c r="AQ65" s="143" t="str">
        <f>IF(COUNT('Math Scores'!$BA66:$BY66)=0,"",SUMIF('Math Scores'!$F$6:$IC$6,AQ$4,'Math Scores'!$F66:$IC66))</f>
        <v/>
      </c>
      <c r="AR65" s="143" t="str">
        <f>IF(COUNT('Math Scores'!$BA66:$BY66)=0,"",SUMIF('Math Scores'!$F$6:$IC$6,AR$4,'Math Scores'!$F66:$IC66))</f>
        <v/>
      </c>
      <c r="AS65" s="143" t="str">
        <f>IF(COUNT('Math Scores'!$BA66:$BY66)=0,"",SUMIF('Math Scores'!$F$6:$IC$6,AS$4,'Math Scores'!$F66:$IC66))</f>
        <v/>
      </c>
      <c r="AT65" s="143" t="str">
        <f>IF(COUNT('Math Scores'!$BA66:$BY66)=0,"",SUMIF('Math Scores'!$F$6:$IC$6,AT$4,'Math Scores'!$F66:$IC66))</f>
        <v/>
      </c>
      <c r="AU65" s="143" t="str">
        <f>IF(COUNT('Math Scores'!$BA66:$BY66)=0,"",SUMIF('Math Scores'!$F$6:$IC$6,AU$4,'Math Scores'!$F66:$IC66))</f>
        <v/>
      </c>
      <c r="AV65" s="143" t="str">
        <f>IF(COUNT('Math Scores'!$BA66:$BY66)=0,"",SUMIF('Math Scores'!$F$6:$IC$6,AV$4,'Math Scores'!$F66:$IC66))</f>
        <v/>
      </c>
      <c r="AW65" s="143" t="str">
        <f>IF(COUNT('Math Scores'!$BA66:$BY66)=0,"",SUMIF('Math Scores'!$F$6:$IC$6,AW$4,'Math Scores'!$F66:$IC66))</f>
        <v/>
      </c>
      <c r="AX65" s="143" t="str">
        <f>IF(COUNT('Math Scores'!$BZ66:$CW66)=0,"",SUMIF('Math Scores'!$F$6:$IC$6,AX$4,'Math Scores'!$F66:$IC66))</f>
        <v/>
      </c>
      <c r="AY65" s="143" t="str">
        <f>IF(COUNT('Math Scores'!$BZ66:$CW66)=0,"",SUMIF('Math Scores'!$F$6:$IC$6,AY$4,'Math Scores'!$F66:$IC66))</f>
        <v/>
      </c>
      <c r="AZ65" s="143" t="str">
        <f>IF(COUNT('Math Scores'!$BZ66:$CW66)=0,"",SUMIF('Math Scores'!$F$6:$IC$6,AZ$4,'Math Scores'!$F66:$IC66))</f>
        <v/>
      </c>
      <c r="BA65" s="143" t="str">
        <f>IF(COUNT('Math Scores'!$BZ66:$CW66)=0,"",SUMIF('Math Scores'!$F$6:$IC$6,BA$4,'Math Scores'!$F66:$IC66))</f>
        <v/>
      </c>
      <c r="BB65" s="143" t="str">
        <f>IF(COUNT('Math Scores'!$BZ66:$CW66)=0,"",SUMIF('Math Scores'!$F$6:$IC$6,BB$4,'Math Scores'!$F66:$IC66))</f>
        <v/>
      </c>
      <c r="BC65" s="143" t="str">
        <f>IF(COUNT('Math Scores'!$BZ66:$CW66)=0,"",SUMIF('Math Scores'!$F$6:$IC$6,BC$4,'Math Scores'!$F66:$IC66))</f>
        <v/>
      </c>
      <c r="BD65" s="143" t="str">
        <f>IF(COUNT('Math Scores'!$BZ66:$CW66)=0,"",SUMIF('Math Scores'!$F$6:$IC$6,BD$4,'Math Scores'!$F66:$IC66))</f>
        <v/>
      </c>
      <c r="BE65" s="143" t="str">
        <f>IF(COUNT('Math Scores'!$BZ66:$CW66)=0,"",SUMIF('Math Scores'!$F$6:$IC$6,BE$4,'Math Scores'!$F66:$IC66))</f>
        <v/>
      </c>
      <c r="BF65" s="143" t="str">
        <f>IF(COUNT('Math Scores'!$BZ66:$CW66)=0,"",SUMIF('Math Scores'!$F$6:$IC$6,BF$4,'Math Scores'!$F66:$IC66))</f>
        <v/>
      </c>
      <c r="BG65" s="143" t="str">
        <f>IF(COUNT('Math Scores'!$BZ66:$CW66)=0,"",SUMIF('Math Scores'!$F$6:$IC$6,BG$4,'Math Scores'!$F66:$IC66))</f>
        <v/>
      </c>
      <c r="BH65" s="143" t="str">
        <f>IF(COUNT('Math Scores'!$BZ66:$CW66)=0,"",SUMIF('Math Scores'!$F$6:$IC$6,BH$4,'Math Scores'!$F66:$IC66))</f>
        <v/>
      </c>
      <c r="BI65" s="143" t="str">
        <f>IF(COUNT('Math Scores'!$BZ66:$CW66)=0,"",SUMIF('Math Scores'!$F$6:$IC$6,BI$4,'Math Scores'!$F66:$IC66))</f>
        <v/>
      </c>
      <c r="BJ65" s="143" t="str">
        <f>IF(COUNT('Math Scores'!$BZ66:$CW66)=0,"",SUMIF('Math Scores'!$F$6:$IC$6,BJ$4,'Math Scores'!$F66:$IC66))</f>
        <v/>
      </c>
      <c r="BK65" s="143" t="str">
        <f>IF(COUNT('Math Scores'!$BZ66:$CW66)=0,"",SUMIF('Math Scores'!$F$6:$IC$6,BK$4,'Math Scores'!$F66:$IC66))</f>
        <v/>
      </c>
      <c r="BL65" s="143" t="str">
        <f>IF(COUNT('Math Scores'!$CX66:$DU66)=0,"",SUMIF('Math Scores'!$F$6:$IC$6,BL$4,'Math Scores'!$F66:$IC66))</f>
        <v/>
      </c>
      <c r="BM65" s="143" t="str">
        <f>IF(COUNT('Math Scores'!$CX66:$DU66)=0,"",SUMIF('Math Scores'!$F$6:$IC$6,BM$4,'Math Scores'!$F66:$IC66))</f>
        <v/>
      </c>
      <c r="BN65" s="143" t="str">
        <f>IF(COUNT('Math Scores'!$CX66:$DU66)=0,"",SUMIF('Math Scores'!$F$6:$IC$6,BN$4,'Math Scores'!$F66:$IC66))</f>
        <v/>
      </c>
      <c r="BO65" s="143" t="str">
        <f>IF(COUNT('Math Scores'!$CX66:$DU66)=0,"",SUMIF('Math Scores'!$F$6:$IC$6,BO$4,'Math Scores'!$F66:$IC66))</f>
        <v/>
      </c>
      <c r="BP65" s="143" t="str">
        <f>IF(COUNT('Math Scores'!$CX66:$DU66)=0,"",SUMIF('Math Scores'!$F$6:$IC$6,BP$4,'Math Scores'!$F66:$IC66))</f>
        <v/>
      </c>
      <c r="BQ65" s="143" t="str">
        <f>IF(COUNT('Math Scores'!$CX66:$DU66)=0,"",SUMIF('Math Scores'!$F$6:$IC$6,BQ$4,'Math Scores'!$F66:$IC66))</f>
        <v/>
      </c>
      <c r="BR65" s="143" t="str">
        <f>IF(COUNT('Math Scores'!$CX66:$DU66)=0,"",SUMIF('Math Scores'!$F$6:$IC$6,BR$4,'Math Scores'!$F66:$IC66))</f>
        <v/>
      </c>
      <c r="BS65" s="143" t="str">
        <f>IF(COUNT('Math Scores'!$CX66:$DU66)=0,"",SUMIF('Math Scores'!$F$6:$IC$6,BS$4,'Math Scores'!$F66:$IC66))</f>
        <v/>
      </c>
      <c r="BT65" s="143" t="str">
        <f>IF(COUNT('Math Scores'!$CX66:$DU66)=0,"",SUMIF('Math Scores'!$F$6:$IC$6,BT$4,'Math Scores'!$F66:$IC66))</f>
        <v/>
      </c>
      <c r="BU65" s="143" t="str">
        <f>IF(COUNT('Math Scores'!$CX66:$DU66)=0,"",SUMIF('Math Scores'!$F$6:$IC$6,BU$4,'Math Scores'!$F66:$IC66))</f>
        <v/>
      </c>
      <c r="BV65" s="143" t="str">
        <f>IF(COUNT('Math Scores'!$CX66:$DU66)=0,"",SUMIF('Math Scores'!$F$6:$IC$6,BV$4,'Math Scores'!$F66:$IC66))</f>
        <v/>
      </c>
      <c r="BW65" s="143" t="str">
        <f>IF(COUNT('Math Scores'!$CX66:$DU66)=0,"",SUMIF('Math Scores'!$F$6:$IC$6,BW$4,'Math Scores'!$F66:$IC66))</f>
        <v/>
      </c>
      <c r="BX65" s="143" t="str">
        <f>IF(COUNT('Math Scores'!$CX66:$DU66)=0,"",SUMIF('Math Scores'!$F$6:$IC$6,BX$4,'Math Scores'!$F66:$IC66))</f>
        <v/>
      </c>
      <c r="BY65" s="143" t="str">
        <f>IF(COUNT('Math Scores'!$CX66:$DU66)=0,"",SUMIF('Math Scores'!$F$6:$IC$6,BY$4,'Math Scores'!$F66:$IC66))</f>
        <v/>
      </c>
      <c r="BZ65" s="143" t="str">
        <f>IF(COUNT('Math Scores'!$CX66:$DU66)=0,"",SUMIF('Math Scores'!$F$6:$IC$6,BZ$4,'Math Scores'!$F66:$IC66))</f>
        <v/>
      </c>
      <c r="CA65" s="143" t="str">
        <f>IF(COUNT('Math Scores'!$CX66:$DU66)=0,"",SUMIF('Math Scores'!$F$6:$IC$6,CA$4,'Math Scores'!$F66:$IC66))</f>
        <v/>
      </c>
      <c r="CB65" s="143" t="str">
        <f>IF(COUNT('Math Scores'!$CX66:$DU66)=0,"",SUMIF('Math Scores'!$F$6:$IC$6,CB$4,'Math Scores'!$F66:$IC66))</f>
        <v/>
      </c>
      <c r="CC65" s="143" t="str">
        <f>IF(COUNT('Math Scores'!$CX66:$DU66)=0,"",SUMIF('Math Scores'!$F$6:$IC$6,CC$4,'Math Scores'!$F66:$IC66))</f>
        <v/>
      </c>
      <c r="CD65" s="143" t="str">
        <f>IF(COUNT('Math Scores'!$DV66:$EU66)=0,"",SUMIF('Math Scores'!$F$6:$IC$6,CD$4,'Math Scores'!$F66:$IC66))</f>
        <v/>
      </c>
      <c r="CE65" s="143" t="str">
        <f>IF(COUNT('Math Scores'!$DV66:$EU66)=0,"",SUMIF('Math Scores'!$F$6:$IC$6,CE$4,'Math Scores'!$F66:$IC66))</f>
        <v/>
      </c>
      <c r="CF65" s="143" t="str">
        <f>IF(COUNT('Math Scores'!$DV66:$EU66)=0,"",SUMIF('Math Scores'!$F$6:$IC$6,CF$4,'Math Scores'!$F66:$IC66))</f>
        <v/>
      </c>
      <c r="CG65" s="143" t="str">
        <f>IF(COUNT('Math Scores'!$DV66:$EU66)=0,"",SUMIF('Math Scores'!$F$6:$IC$6,CG$4,'Math Scores'!$F66:$IC66))</f>
        <v/>
      </c>
      <c r="CH65" s="143" t="str">
        <f>IF(COUNT('Math Scores'!$DV66:$EU66)=0,"",SUMIF('Math Scores'!$F$6:$IC$6,CH$4,'Math Scores'!$F66:$IC66))</f>
        <v/>
      </c>
      <c r="CI65" s="143" t="str">
        <f>IF(COUNT('Math Scores'!$DV66:$EU66)=0,"",SUMIF('Math Scores'!$F$6:$IC$6,CI$4,'Math Scores'!$F66:$IC66))</f>
        <v/>
      </c>
      <c r="CJ65" s="143" t="str">
        <f>IF(COUNT('Math Scores'!$DV66:$EU66)=0,"",SUMIF('Math Scores'!$F$6:$IC$6,CJ$4,'Math Scores'!$F66:$IC66))</f>
        <v/>
      </c>
      <c r="CK65" s="143" t="str">
        <f>IF(COUNT('Math Scores'!$DV66:$EU66)=0,"",SUMIF('Math Scores'!$F$6:$IC$6,CK$4,'Math Scores'!$F66:$IC66))</f>
        <v/>
      </c>
      <c r="CL65" s="143" t="str">
        <f>IF(COUNT('Math Scores'!$DV66:$EU66)=0,"",SUMIF('Math Scores'!$F$6:$IC$6,CL$4,'Math Scores'!$F66:$IC66))</f>
        <v/>
      </c>
      <c r="CM65" s="143" t="str">
        <f>IF(COUNT('Math Scores'!$DV66:$EU66)=0,"",SUMIF('Math Scores'!$F$6:$IC$6,CM$4,'Math Scores'!$F66:$IC66))</f>
        <v/>
      </c>
      <c r="CN65" s="143" t="str">
        <f>IF(COUNT('Math Scores'!$DV66:$EU66)=0,"",SUMIF('Math Scores'!$F$6:$IC$6,CN$4,'Math Scores'!$F66:$IC66))</f>
        <v/>
      </c>
      <c r="CO65" s="143" t="str">
        <f>IF(COUNT('Math Scores'!$DV66:$EU66)=0,"",SUMIF('Math Scores'!$F$6:$IC$6,CO$4,'Math Scores'!$F66:$IC66))</f>
        <v/>
      </c>
      <c r="CP65" s="143" t="str">
        <f>IF(COUNT('Math Scores'!$DV66:$EU66)=0,"",SUMIF('Math Scores'!$F$6:$IC$6,CP$4,'Math Scores'!$F66:$IC66))</f>
        <v/>
      </c>
      <c r="CQ65" s="143" t="str">
        <f>IF(COUNT('Math Scores'!$DV66:$EU66)=0,"",SUMIF('Math Scores'!$F$6:$IC$6,CQ$4,'Math Scores'!$F66:$IC66))</f>
        <v/>
      </c>
      <c r="CR65" s="143" t="str">
        <f>IF(COUNT('Math Scores'!$DV66:$EU66)=0,"",SUMIF('Math Scores'!$F$6:$IC$6,CR$4,'Math Scores'!$F66:$IC66))</f>
        <v/>
      </c>
      <c r="CS65" s="143" t="str">
        <f>IF(COUNT('Math Scores'!$DV66:$EU66)=0,"",SUMIF('Math Scores'!$F$6:$IC$6,CS$4,'Math Scores'!$F66:$IC66))</f>
        <v/>
      </c>
      <c r="CT65" s="143" t="str">
        <f>IF(COUNT('Math Scores'!$EV66:$FW66)=0,"",SUMIF('Math Scores'!$F$6:$IC$6,CT$4,'Math Scores'!$F66:$IC66))</f>
        <v/>
      </c>
      <c r="CU65" s="143" t="str">
        <f>IF(COUNT('Math Scores'!$EV66:$FW66)=0,"",SUMIF('Math Scores'!$F$6:$IC$6,CU$4,'Math Scores'!$F66:$IC66))</f>
        <v/>
      </c>
      <c r="CV65" s="143" t="str">
        <f>IF(COUNT('Math Scores'!$EV66:$FW66)=0,"",SUMIF('Math Scores'!$F$6:$IC$6,CV$4,'Math Scores'!$F66:$IC66))</f>
        <v/>
      </c>
      <c r="CW65" s="143" t="str">
        <f>IF(COUNT('Math Scores'!$EV66:$FW66)=0,"",SUMIF('Math Scores'!$F$6:$IC$6,CW$4,'Math Scores'!$F66:$IC66))</f>
        <v/>
      </c>
      <c r="CX65" s="143" t="str">
        <f>IF(COUNT('Math Scores'!$EV66:$FW66)=0,"",SUMIF('Math Scores'!$F$6:$IC$6,CX$4,'Math Scores'!$F66:$IC66))</f>
        <v/>
      </c>
      <c r="CY65" s="143" t="str">
        <f>IF(COUNT('Math Scores'!$EV66:$FW66)=0,"",SUMIF('Math Scores'!$F$6:$IC$6,CY$4,'Math Scores'!$F66:$IC66))</f>
        <v/>
      </c>
      <c r="CZ65" s="143" t="str">
        <f>IF(COUNT('Math Scores'!$EV66:$FW66)=0,"",SUMIF('Math Scores'!$F$6:$IC$6,CZ$4,'Math Scores'!$F66:$IC66))</f>
        <v/>
      </c>
      <c r="DA65" s="143" t="str">
        <f>IF(COUNT('Math Scores'!$EV66:$FW66)=0,"",SUMIF('Math Scores'!$F$6:$IC$6,DA$4,'Math Scores'!$F66:$IC66))</f>
        <v/>
      </c>
      <c r="DB65" s="143" t="str">
        <f>IF(COUNT('Math Scores'!$EV66:$FW66)=0,"",SUMIF('Math Scores'!$F$6:$IC$6,DB$4,'Math Scores'!$F66:$IC66))</f>
        <v/>
      </c>
      <c r="DC65" s="143" t="str">
        <f>IF(COUNT('Math Scores'!$EV66:$FW66)=0,"",SUMIF('Math Scores'!$F$6:$IC$6,DC$4,'Math Scores'!$F66:$IC66))</f>
        <v/>
      </c>
      <c r="DD65" s="143" t="str">
        <f>IF(COUNT('Math Scores'!$EV66:$FW66)=0,"",SUMIF('Math Scores'!$F$6:$IC$6,DD$4,'Math Scores'!$F66:$IC66))</f>
        <v/>
      </c>
      <c r="DE65" s="143" t="str">
        <f>IF(COUNT('Math Scores'!$EV66:$FW66)=0,"",SUMIF('Math Scores'!$F$6:$IC$6,DE$4,'Math Scores'!$F66:$IC66))</f>
        <v/>
      </c>
      <c r="DF65" s="143" t="str">
        <f>IF(COUNT('Math Scores'!$EV66:$FW66)=0,"",SUMIF('Math Scores'!$F$6:$IC$6,DF$4,'Math Scores'!$F66:$IC66))</f>
        <v/>
      </c>
      <c r="DG65" s="143" t="str">
        <f>IF(COUNT('Math Scores'!$EV66:$FW66)=0,"",SUMIF('Math Scores'!$F$6:$IC$6,DG$4,'Math Scores'!$F66:$IC66))</f>
        <v/>
      </c>
    </row>
    <row r="66" spans="1:111" x14ac:dyDescent="0.2">
      <c r="A66" s="35">
        <v>59</v>
      </c>
      <c r="B66" s="8" t="str">
        <f>'Math Scores'!B67</f>
        <v/>
      </c>
      <c r="C66" s="127" t="str">
        <f>IF(COUNT('Math Scores'!F67:HI67)=0, "", (SUMIF('Math Scores'!$F$5:$HI$5,"Yes",'Math Scores'!F67:HI67)/SUMIF('Math Scores'!$F$5:$HI$5,"Yes",'Math Scores'!$F$2:$HI$2)))</f>
        <v/>
      </c>
      <c r="D66" s="36" t="str">
        <f>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v/>
      </c>
      <c r="E66" s="78" t="str">
        <f t="shared" si="12"/>
        <v/>
      </c>
      <c r="F66" s="36" t="str">
        <f t="shared" si="11"/>
        <v/>
      </c>
      <c r="G66" s="87" t="str">
        <f>IF(OR(B66="",'Cover Sheet'!$AC$6=""),"",IF(('Cover Sheet'!$AC$6="2nd"),(VLOOKUP(ROUND((D66*100),0),Goals!$E$4:$H$104,2,TRUE)/100),IF(('Cover Sheet'!$AC$6="3rd"),(VLOOKUP(ROUND((D66*100),0),Goals!$E$4:$H$104,3,TRUE)/100),VLOOKUP(ROUND((D66*100),0),Goals!$E$4:$H$104,4,TRUE)/100)))</f>
        <v/>
      </c>
      <c r="H66" s="143" t="str">
        <f>IF(COUNT('Math Scores'!$F67:$AC67)=0,"",SUMIF('Math Scores'!$F$6:$IC$6,H$4,'Math Scores'!$F67:$IC67))</f>
        <v/>
      </c>
      <c r="I66" s="143" t="str">
        <f>IF(COUNT('Math Scores'!$F67:$AC67)=0,"",SUMIF('Math Scores'!$F$6:$IC$6,I$4,'Math Scores'!$F67:$IC67))</f>
        <v/>
      </c>
      <c r="J66" s="143" t="str">
        <f>IF(COUNT('Math Scores'!$F67:$AC67)=0,"",SUMIF('Math Scores'!$F$6:$IC$6,J$4,'Math Scores'!$F67:$IC67))</f>
        <v/>
      </c>
      <c r="K66" s="143" t="str">
        <f>IF(COUNT('Math Scores'!$F67:$AC67)=0,"",SUMIF('Math Scores'!$F$6:$IC$6,K$4,'Math Scores'!$F67:$IC67))</f>
        <v/>
      </c>
      <c r="L66" s="143" t="str">
        <f>IF(COUNT('Math Scores'!$F67:$AC67)=0,"",SUMIF('Math Scores'!$F$6:$IC$6,L$4,'Math Scores'!$F67:$IC67))</f>
        <v/>
      </c>
      <c r="M66" s="143" t="str">
        <f>IF(COUNT('Math Scores'!$F67:$AC67)=0,"",SUMIF('Math Scores'!$F$6:$IC$6,M$4,'Math Scores'!$F67:$IC67))</f>
        <v/>
      </c>
      <c r="N66" s="143" t="str">
        <f>IF(COUNT('Math Scores'!$F67:$AC67)=0,"",SUMIF('Math Scores'!$F$6:$IC$6,N$4,'Math Scores'!$F67:$IC67))</f>
        <v/>
      </c>
      <c r="O66" s="143" t="str">
        <f>IF(COUNT('Math Scores'!$F67:$AC67)=0,"",SUMIF('Math Scores'!$F$6:$IC$6,O$4,'Math Scores'!$F67:$IC67))</f>
        <v/>
      </c>
      <c r="P66" s="143" t="str">
        <f>IF(COUNT('Math Scores'!$F67:$AC67)=0,"",SUMIF('Math Scores'!$F$6:$IC$6,P$4,'Math Scores'!$F67:$IC67))</f>
        <v/>
      </c>
      <c r="Q66" s="143" t="str">
        <f>IF(COUNT('Math Scores'!$F67:$AC67)=0,"",SUMIF('Math Scores'!$F$6:$IC$6,Q$4,'Math Scores'!$F67:$IC67))</f>
        <v/>
      </c>
      <c r="R66" s="143" t="str">
        <f>IF(COUNT('Math Scores'!$F67:$AC67)=0,"",SUMIF('Math Scores'!$F$6:$IC$6,R$4,'Math Scores'!$F67:$IC67))</f>
        <v/>
      </c>
      <c r="S66" s="143"/>
      <c r="T66" s="143"/>
      <c r="U66" s="143"/>
      <c r="V66" s="143"/>
      <c r="W66" s="143"/>
      <c r="X66" s="143" t="str">
        <f>IF(COUNT('Math Scores'!$AD67:$AZ67)=0,"",SUMIF('Math Scores'!$F$6:$IC$6,X$4,'Math Scores'!$F67:$IC67))</f>
        <v/>
      </c>
      <c r="Y66" s="143" t="str">
        <f>IF(COUNT('Math Scores'!$AD67:$AZ67)=0,"",SUMIF('Math Scores'!$F$6:$IC$6,Y$4,'Math Scores'!$F67:$IC67))</f>
        <v/>
      </c>
      <c r="Z66" s="143" t="str">
        <f>IF(COUNT('Math Scores'!$AD67:$AZ67)=0,"",SUMIF('Math Scores'!$F$6:$IC$6,Z$4,'Math Scores'!$F67:$IC67))</f>
        <v/>
      </c>
      <c r="AA66" s="143" t="str">
        <f>IF(COUNT('Math Scores'!$AD67:$AZ67)=0,"",SUMIF('Math Scores'!$F$6:$IC$6,AA$4,'Math Scores'!$F67:$IC67))</f>
        <v/>
      </c>
      <c r="AB66" s="143" t="str">
        <f>IF(COUNT('Math Scores'!$AD67:$AZ67)=0,"",SUMIF('Math Scores'!$F$6:$IC$6,AB$4,'Math Scores'!$F67:$IC67))</f>
        <v/>
      </c>
      <c r="AC66" s="143" t="str">
        <f>IF(COUNT('Math Scores'!$AD67:$AZ67)=0,"",SUMIF('Math Scores'!$F$6:$IC$6,AC$4,'Math Scores'!$F67:$IC67))</f>
        <v/>
      </c>
      <c r="AD66" s="143" t="str">
        <f>IF(COUNT('Math Scores'!$AD67:$AZ67)=0,"",SUMIF('Math Scores'!$F$6:$IC$6,AD$4,'Math Scores'!$F67:$IC67))</f>
        <v/>
      </c>
      <c r="AE66" s="143" t="str">
        <f>IF(COUNT('Math Scores'!$AD67:$AZ67)=0,"",SUMIF('Math Scores'!$F$6:$IC$6,AE$4,'Math Scores'!$F67:$IC67))</f>
        <v/>
      </c>
      <c r="AF66" s="143" t="str">
        <f>IF(COUNT('Math Scores'!$AD67:$AZ67)=0,"",SUMIF('Math Scores'!$F$6:$IC$6,AF$4,'Math Scores'!$F67:$IC67))</f>
        <v/>
      </c>
      <c r="AG66" s="143" t="str">
        <f>IF(COUNT('Math Scores'!$AD67:$AZ67)=0,"",SUMIF('Math Scores'!$F$6:$IC$6,AG$4,'Math Scores'!$F67:$IC67))</f>
        <v/>
      </c>
      <c r="AH66" s="143" t="str">
        <f>IF(COUNT('Math Scores'!$AD67:$AZ67)=0,"",SUMIF('Math Scores'!$F$6:$IC$6,AH$4,'Math Scores'!$F67:$IC67))</f>
        <v/>
      </c>
      <c r="AI66" s="143" t="str">
        <f>IF(COUNT('Math Scores'!$AD67:$AZ67)=0,"",SUMIF('Math Scores'!$F$6:$IC$6,AI$4,'Math Scores'!$F67:$IC67))</f>
        <v/>
      </c>
      <c r="AJ66" s="143" t="str">
        <f>IF(COUNT('Math Scores'!$BA67:$BY67)=0,"",SUMIF('Math Scores'!$F$6:$IC$6,AJ$4,'Math Scores'!$F67:$IC67))</f>
        <v/>
      </c>
      <c r="AK66" s="143" t="str">
        <f>IF(COUNT('Math Scores'!$BA67:$BY67)=0,"",SUMIF('Math Scores'!$F$6:$IC$6,AK$4,'Math Scores'!$F67:$IC67))</f>
        <v/>
      </c>
      <c r="AL66" s="143" t="str">
        <f>IF(COUNT('Math Scores'!$BA67:$BY67)=0,"",SUMIF('Math Scores'!$F$6:$IC$6,AL$4,'Math Scores'!$F67:$IC67))</f>
        <v/>
      </c>
      <c r="AM66" s="143" t="str">
        <f>IF(COUNT('Math Scores'!$BA67:$BY67)=0,"",SUMIF('Math Scores'!$F$6:$IC$6,AM$4,'Math Scores'!$F67:$IC67))</f>
        <v/>
      </c>
      <c r="AN66" s="143" t="str">
        <f>IF(COUNT('Math Scores'!$BA67:$BY67)=0,"",SUMIF('Math Scores'!$F$6:$IC$6,AN$4,'Math Scores'!$F67:$IC67))</f>
        <v/>
      </c>
      <c r="AO66" s="143" t="str">
        <f>IF(COUNT('Math Scores'!$BA67:$BY67)=0,"",SUMIF('Math Scores'!$F$6:$IC$6,AO$4,'Math Scores'!$F67:$IC67))</f>
        <v/>
      </c>
      <c r="AP66" s="143" t="str">
        <f>IF(COUNT('Math Scores'!$BA67:$BY67)=0,"",SUMIF('Math Scores'!$F$6:$IC$6,AP$4,'Math Scores'!$F67:$IC67))</f>
        <v/>
      </c>
      <c r="AQ66" s="143" t="str">
        <f>IF(COUNT('Math Scores'!$BA67:$BY67)=0,"",SUMIF('Math Scores'!$F$6:$IC$6,AQ$4,'Math Scores'!$F67:$IC67))</f>
        <v/>
      </c>
      <c r="AR66" s="143" t="str">
        <f>IF(COUNT('Math Scores'!$BA67:$BY67)=0,"",SUMIF('Math Scores'!$F$6:$IC$6,AR$4,'Math Scores'!$F67:$IC67))</f>
        <v/>
      </c>
      <c r="AS66" s="143" t="str">
        <f>IF(COUNT('Math Scores'!$BA67:$BY67)=0,"",SUMIF('Math Scores'!$F$6:$IC$6,AS$4,'Math Scores'!$F67:$IC67))</f>
        <v/>
      </c>
      <c r="AT66" s="143" t="str">
        <f>IF(COUNT('Math Scores'!$BA67:$BY67)=0,"",SUMIF('Math Scores'!$F$6:$IC$6,AT$4,'Math Scores'!$F67:$IC67))</f>
        <v/>
      </c>
      <c r="AU66" s="143" t="str">
        <f>IF(COUNT('Math Scores'!$BA67:$BY67)=0,"",SUMIF('Math Scores'!$F$6:$IC$6,AU$4,'Math Scores'!$F67:$IC67))</f>
        <v/>
      </c>
      <c r="AV66" s="143" t="str">
        <f>IF(COUNT('Math Scores'!$BA67:$BY67)=0,"",SUMIF('Math Scores'!$F$6:$IC$6,AV$4,'Math Scores'!$F67:$IC67))</f>
        <v/>
      </c>
      <c r="AW66" s="143" t="str">
        <f>IF(COUNT('Math Scores'!$BA67:$BY67)=0,"",SUMIF('Math Scores'!$F$6:$IC$6,AW$4,'Math Scores'!$F67:$IC67))</f>
        <v/>
      </c>
      <c r="AX66" s="143" t="str">
        <f>IF(COUNT('Math Scores'!$BZ67:$CW67)=0,"",SUMIF('Math Scores'!$F$6:$IC$6,AX$4,'Math Scores'!$F67:$IC67))</f>
        <v/>
      </c>
      <c r="AY66" s="143" t="str">
        <f>IF(COUNT('Math Scores'!$BZ67:$CW67)=0,"",SUMIF('Math Scores'!$F$6:$IC$6,AY$4,'Math Scores'!$F67:$IC67))</f>
        <v/>
      </c>
      <c r="AZ66" s="143" t="str">
        <f>IF(COUNT('Math Scores'!$BZ67:$CW67)=0,"",SUMIF('Math Scores'!$F$6:$IC$6,AZ$4,'Math Scores'!$F67:$IC67))</f>
        <v/>
      </c>
      <c r="BA66" s="143" t="str">
        <f>IF(COUNT('Math Scores'!$BZ67:$CW67)=0,"",SUMIF('Math Scores'!$F$6:$IC$6,BA$4,'Math Scores'!$F67:$IC67))</f>
        <v/>
      </c>
      <c r="BB66" s="143" t="str">
        <f>IF(COUNT('Math Scores'!$BZ67:$CW67)=0,"",SUMIF('Math Scores'!$F$6:$IC$6,BB$4,'Math Scores'!$F67:$IC67))</f>
        <v/>
      </c>
      <c r="BC66" s="143" t="str">
        <f>IF(COUNT('Math Scores'!$BZ67:$CW67)=0,"",SUMIF('Math Scores'!$F$6:$IC$6,BC$4,'Math Scores'!$F67:$IC67))</f>
        <v/>
      </c>
      <c r="BD66" s="143" t="str">
        <f>IF(COUNT('Math Scores'!$BZ67:$CW67)=0,"",SUMIF('Math Scores'!$F$6:$IC$6,BD$4,'Math Scores'!$F67:$IC67))</f>
        <v/>
      </c>
      <c r="BE66" s="143" t="str">
        <f>IF(COUNT('Math Scores'!$BZ67:$CW67)=0,"",SUMIF('Math Scores'!$F$6:$IC$6,BE$4,'Math Scores'!$F67:$IC67))</f>
        <v/>
      </c>
      <c r="BF66" s="143" t="str">
        <f>IF(COUNT('Math Scores'!$BZ67:$CW67)=0,"",SUMIF('Math Scores'!$F$6:$IC$6,BF$4,'Math Scores'!$F67:$IC67))</f>
        <v/>
      </c>
      <c r="BG66" s="143" t="str">
        <f>IF(COUNT('Math Scores'!$BZ67:$CW67)=0,"",SUMIF('Math Scores'!$F$6:$IC$6,BG$4,'Math Scores'!$F67:$IC67))</f>
        <v/>
      </c>
      <c r="BH66" s="143" t="str">
        <f>IF(COUNT('Math Scores'!$BZ67:$CW67)=0,"",SUMIF('Math Scores'!$F$6:$IC$6,BH$4,'Math Scores'!$F67:$IC67))</f>
        <v/>
      </c>
      <c r="BI66" s="143" t="str">
        <f>IF(COUNT('Math Scores'!$BZ67:$CW67)=0,"",SUMIF('Math Scores'!$F$6:$IC$6,BI$4,'Math Scores'!$F67:$IC67))</f>
        <v/>
      </c>
      <c r="BJ66" s="143" t="str">
        <f>IF(COUNT('Math Scores'!$BZ67:$CW67)=0,"",SUMIF('Math Scores'!$F$6:$IC$6,BJ$4,'Math Scores'!$F67:$IC67))</f>
        <v/>
      </c>
      <c r="BK66" s="143" t="str">
        <f>IF(COUNT('Math Scores'!$BZ67:$CW67)=0,"",SUMIF('Math Scores'!$F$6:$IC$6,BK$4,'Math Scores'!$F67:$IC67))</f>
        <v/>
      </c>
      <c r="BL66" s="143" t="str">
        <f>IF(COUNT('Math Scores'!$CX67:$DU67)=0,"",SUMIF('Math Scores'!$F$6:$IC$6,BL$4,'Math Scores'!$F67:$IC67))</f>
        <v/>
      </c>
      <c r="BM66" s="143" t="str">
        <f>IF(COUNT('Math Scores'!$CX67:$DU67)=0,"",SUMIF('Math Scores'!$F$6:$IC$6,BM$4,'Math Scores'!$F67:$IC67))</f>
        <v/>
      </c>
      <c r="BN66" s="143" t="str">
        <f>IF(COUNT('Math Scores'!$CX67:$DU67)=0,"",SUMIF('Math Scores'!$F$6:$IC$6,BN$4,'Math Scores'!$F67:$IC67))</f>
        <v/>
      </c>
      <c r="BO66" s="143" t="str">
        <f>IF(COUNT('Math Scores'!$CX67:$DU67)=0,"",SUMIF('Math Scores'!$F$6:$IC$6,BO$4,'Math Scores'!$F67:$IC67))</f>
        <v/>
      </c>
      <c r="BP66" s="143" t="str">
        <f>IF(COUNT('Math Scores'!$CX67:$DU67)=0,"",SUMIF('Math Scores'!$F$6:$IC$6,BP$4,'Math Scores'!$F67:$IC67))</f>
        <v/>
      </c>
      <c r="BQ66" s="143" t="str">
        <f>IF(COUNT('Math Scores'!$CX67:$DU67)=0,"",SUMIF('Math Scores'!$F$6:$IC$6,BQ$4,'Math Scores'!$F67:$IC67))</f>
        <v/>
      </c>
      <c r="BR66" s="143" t="str">
        <f>IF(COUNT('Math Scores'!$CX67:$DU67)=0,"",SUMIF('Math Scores'!$F$6:$IC$6,BR$4,'Math Scores'!$F67:$IC67))</f>
        <v/>
      </c>
      <c r="BS66" s="143" t="str">
        <f>IF(COUNT('Math Scores'!$CX67:$DU67)=0,"",SUMIF('Math Scores'!$F$6:$IC$6,BS$4,'Math Scores'!$F67:$IC67))</f>
        <v/>
      </c>
      <c r="BT66" s="143" t="str">
        <f>IF(COUNT('Math Scores'!$CX67:$DU67)=0,"",SUMIF('Math Scores'!$F$6:$IC$6,BT$4,'Math Scores'!$F67:$IC67))</f>
        <v/>
      </c>
      <c r="BU66" s="143" t="str">
        <f>IF(COUNT('Math Scores'!$CX67:$DU67)=0,"",SUMIF('Math Scores'!$F$6:$IC$6,BU$4,'Math Scores'!$F67:$IC67))</f>
        <v/>
      </c>
      <c r="BV66" s="143" t="str">
        <f>IF(COUNT('Math Scores'!$CX67:$DU67)=0,"",SUMIF('Math Scores'!$F$6:$IC$6,BV$4,'Math Scores'!$F67:$IC67))</f>
        <v/>
      </c>
      <c r="BW66" s="143" t="str">
        <f>IF(COUNT('Math Scores'!$CX67:$DU67)=0,"",SUMIF('Math Scores'!$F$6:$IC$6,BW$4,'Math Scores'!$F67:$IC67))</f>
        <v/>
      </c>
      <c r="BX66" s="143" t="str">
        <f>IF(COUNT('Math Scores'!$CX67:$DU67)=0,"",SUMIF('Math Scores'!$F$6:$IC$6,BX$4,'Math Scores'!$F67:$IC67))</f>
        <v/>
      </c>
      <c r="BY66" s="143" t="str">
        <f>IF(COUNT('Math Scores'!$CX67:$DU67)=0,"",SUMIF('Math Scores'!$F$6:$IC$6,BY$4,'Math Scores'!$F67:$IC67))</f>
        <v/>
      </c>
      <c r="BZ66" s="143" t="str">
        <f>IF(COUNT('Math Scores'!$CX67:$DU67)=0,"",SUMIF('Math Scores'!$F$6:$IC$6,BZ$4,'Math Scores'!$F67:$IC67))</f>
        <v/>
      </c>
      <c r="CA66" s="143" t="str">
        <f>IF(COUNT('Math Scores'!$CX67:$DU67)=0,"",SUMIF('Math Scores'!$F$6:$IC$6,CA$4,'Math Scores'!$F67:$IC67))</f>
        <v/>
      </c>
      <c r="CB66" s="143" t="str">
        <f>IF(COUNT('Math Scores'!$CX67:$DU67)=0,"",SUMIF('Math Scores'!$F$6:$IC$6,CB$4,'Math Scores'!$F67:$IC67))</f>
        <v/>
      </c>
      <c r="CC66" s="143" t="str">
        <f>IF(COUNT('Math Scores'!$CX67:$DU67)=0,"",SUMIF('Math Scores'!$F$6:$IC$6,CC$4,'Math Scores'!$F67:$IC67))</f>
        <v/>
      </c>
      <c r="CD66" s="143" t="str">
        <f>IF(COUNT('Math Scores'!$DV67:$EU67)=0,"",SUMIF('Math Scores'!$F$6:$IC$6,CD$4,'Math Scores'!$F67:$IC67))</f>
        <v/>
      </c>
      <c r="CE66" s="143" t="str">
        <f>IF(COUNT('Math Scores'!$DV67:$EU67)=0,"",SUMIF('Math Scores'!$F$6:$IC$6,CE$4,'Math Scores'!$F67:$IC67))</f>
        <v/>
      </c>
      <c r="CF66" s="143" t="str">
        <f>IF(COUNT('Math Scores'!$DV67:$EU67)=0,"",SUMIF('Math Scores'!$F$6:$IC$6,CF$4,'Math Scores'!$F67:$IC67))</f>
        <v/>
      </c>
      <c r="CG66" s="143" t="str">
        <f>IF(COUNT('Math Scores'!$DV67:$EU67)=0,"",SUMIF('Math Scores'!$F$6:$IC$6,CG$4,'Math Scores'!$F67:$IC67))</f>
        <v/>
      </c>
      <c r="CH66" s="143" t="str">
        <f>IF(COUNT('Math Scores'!$DV67:$EU67)=0,"",SUMIF('Math Scores'!$F$6:$IC$6,CH$4,'Math Scores'!$F67:$IC67))</f>
        <v/>
      </c>
      <c r="CI66" s="143" t="str">
        <f>IF(COUNT('Math Scores'!$DV67:$EU67)=0,"",SUMIF('Math Scores'!$F$6:$IC$6,CI$4,'Math Scores'!$F67:$IC67))</f>
        <v/>
      </c>
      <c r="CJ66" s="143" t="str">
        <f>IF(COUNT('Math Scores'!$DV67:$EU67)=0,"",SUMIF('Math Scores'!$F$6:$IC$6,CJ$4,'Math Scores'!$F67:$IC67))</f>
        <v/>
      </c>
      <c r="CK66" s="143" t="str">
        <f>IF(COUNT('Math Scores'!$DV67:$EU67)=0,"",SUMIF('Math Scores'!$F$6:$IC$6,CK$4,'Math Scores'!$F67:$IC67))</f>
        <v/>
      </c>
      <c r="CL66" s="143" t="str">
        <f>IF(COUNT('Math Scores'!$DV67:$EU67)=0,"",SUMIF('Math Scores'!$F$6:$IC$6,CL$4,'Math Scores'!$F67:$IC67))</f>
        <v/>
      </c>
      <c r="CM66" s="143" t="str">
        <f>IF(COUNT('Math Scores'!$DV67:$EU67)=0,"",SUMIF('Math Scores'!$F$6:$IC$6,CM$4,'Math Scores'!$F67:$IC67))</f>
        <v/>
      </c>
      <c r="CN66" s="143" t="str">
        <f>IF(COUNT('Math Scores'!$DV67:$EU67)=0,"",SUMIF('Math Scores'!$F$6:$IC$6,CN$4,'Math Scores'!$F67:$IC67))</f>
        <v/>
      </c>
      <c r="CO66" s="143" t="str">
        <f>IF(COUNT('Math Scores'!$DV67:$EU67)=0,"",SUMIF('Math Scores'!$F$6:$IC$6,CO$4,'Math Scores'!$F67:$IC67))</f>
        <v/>
      </c>
      <c r="CP66" s="143" t="str">
        <f>IF(COUNT('Math Scores'!$DV67:$EU67)=0,"",SUMIF('Math Scores'!$F$6:$IC$6,CP$4,'Math Scores'!$F67:$IC67))</f>
        <v/>
      </c>
      <c r="CQ66" s="143" t="str">
        <f>IF(COUNT('Math Scores'!$DV67:$EU67)=0,"",SUMIF('Math Scores'!$F$6:$IC$6,CQ$4,'Math Scores'!$F67:$IC67))</f>
        <v/>
      </c>
      <c r="CR66" s="143" t="str">
        <f>IF(COUNT('Math Scores'!$DV67:$EU67)=0,"",SUMIF('Math Scores'!$F$6:$IC$6,CR$4,'Math Scores'!$F67:$IC67))</f>
        <v/>
      </c>
      <c r="CS66" s="143" t="str">
        <f>IF(COUNT('Math Scores'!$DV67:$EU67)=0,"",SUMIF('Math Scores'!$F$6:$IC$6,CS$4,'Math Scores'!$F67:$IC67))</f>
        <v/>
      </c>
      <c r="CT66" s="143" t="str">
        <f>IF(COUNT('Math Scores'!$EV67:$FW67)=0,"",SUMIF('Math Scores'!$F$6:$IC$6,CT$4,'Math Scores'!$F67:$IC67))</f>
        <v/>
      </c>
      <c r="CU66" s="143" t="str">
        <f>IF(COUNT('Math Scores'!$EV67:$FW67)=0,"",SUMIF('Math Scores'!$F$6:$IC$6,CU$4,'Math Scores'!$F67:$IC67))</f>
        <v/>
      </c>
      <c r="CV66" s="143" t="str">
        <f>IF(COUNT('Math Scores'!$EV67:$FW67)=0,"",SUMIF('Math Scores'!$F$6:$IC$6,CV$4,'Math Scores'!$F67:$IC67))</f>
        <v/>
      </c>
      <c r="CW66" s="143" t="str">
        <f>IF(COUNT('Math Scores'!$EV67:$FW67)=0,"",SUMIF('Math Scores'!$F$6:$IC$6,CW$4,'Math Scores'!$F67:$IC67))</f>
        <v/>
      </c>
      <c r="CX66" s="143" t="str">
        <f>IF(COUNT('Math Scores'!$EV67:$FW67)=0,"",SUMIF('Math Scores'!$F$6:$IC$6,CX$4,'Math Scores'!$F67:$IC67))</f>
        <v/>
      </c>
      <c r="CY66" s="143" t="str">
        <f>IF(COUNT('Math Scores'!$EV67:$FW67)=0,"",SUMIF('Math Scores'!$F$6:$IC$6,CY$4,'Math Scores'!$F67:$IC67))</f>
        <v/>
      </c>
      <c r="CZ66" s="143" t="str">
        <f>IF(COUNT('Math Scores'!$EV67:$FW67)=0,"",SUMIF('Math Scores'!$F$6:$IC$6,CZ$4,'Math Scores'!$F67:$IC67))</f>
        <v/>
      </c>
      <c r="DA66" s="143" t="str">
        <f>IF(COUNT('Math Scores'!$EV67:$FW67)=0,"",SUMIF('Math Scores'!$F$6:$IC$6,DA$4,'Math Scores'!$F67:$IC67))</f>
        <v/>
      </c>
      <c r="DB66" s="143" t="str">
        <f>IF(COUNT('Math Scores'!$EV67:$FW67)=0,"",SUMIF('Math Scores'!$F$6:$IC$6,DB$4,'Math Scores'!$F67:$IC67))</f>
        <v/>
      </c>
      <c r="DC66" s="143" t="str">
        <f>IF(COUNT('Math Scores'!$EV67:$FW67)=0,"",SUMIF('Math Scores'!$F$6:$IC$6,DC$4,'Math Scores'!$F67:$IC67))</f>
        <v/>
      </c>
      <c r="DD66" s="143" t="str">
        <f>IF(COUNT('Math Scores'!$EV67:$FW67)=0,"",SUMIF('Math Scores'!$F$6:$IC$6,DD$4,'Math Scores'!$F67:$IC67))</f>
        <v/>
      </c>
      <c r="DE66" s="143" t="str">
        <f>IF(COUNT('Math Scores'!$EV67:$FW67)=0,"",SUMIF('Math Scores'!$F$6:$IC$6,DE$4,'Math Scores'!$F67:$IC67))</f>
        <v/>
      </c>
      <c r="DF66" s="143" t="str">
        <f>IF(COUNT('Math Scores'!$EV67:$FW67)=0,"",SUMIF('Math Scores'!$F$6:$IC$6,DF$4,'Math Scores'!$F67:$IC67))</f>
        <v/>
      </c>
      <c r="DG66" s="143" t="str">
        <f>IF(COUNT('Math Scores'!$EV67:$FW67)=0,"",SUMIF('Math Scores'!$F$6:$IC$6,DG$4,'Math Scores'!$F67:$IC67))</f>
        <v/>
      </c>
    </row>
    <row r="67" spans="1:111" x14ac:dyDescent="0.2">
      <c r="A67" s="35">
        <v>60</v>
      </c>
      <c r="B67" s="8" t="str">
        <f>'Math Scores'!B68</f>
        <v/>
      </c>
      <c r="C67" s="127" t="str">
        <f>IF(COUNT('Math Scores'!F68:HI68)=0, "", (SUMIF('Math Scores'!$F$5:$HI$5,"Yes",'Math Scores'!F68:HI68)/SUMIF('Math Scores'!$F$5:$HI$5,"Yes",'Math Scores'!$F$2:$HI$2)))</f>
        <v/>
      </c>
      <c r="D67" s="36" t="str">
        <f>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v/>
      </c>
      <c r="E67" s="78" t="str">
        <f t="shared" si="12"/>
        <v/>
      </c>
      <c r="F67" s="36" t="str">
        <f t="shared" si="11"/>
        <v/>
      </c>
      <c r="G67" s="87" t="str">
        <f>IF(OR(B67="",'Cover Sheet'!$AC$6=""),"",IF(('Cover Sheet'!$AC$6="2nd"),(VLOOKUP(ROUND((D67*100),0),Goals!$E$4:$H$104,2,TRUE)/100),IF(('Cover Sheet'!$AC$6="3rd"),(VLOOKUP(ROUND((D67*100),0),Goals!$E$4:$H$104,3,TRUE)/100),VLOOKUP(ROUND((D67*100),0),Goals!$E$4:$H$104,4,TRUE)/100)))</f>
        <v/>
      </c>
      <c r="H67" s="143" t="str">
        <f>IF(COUNT('Math Scores'!$F68:$AC68)=0,"",SUMIF('Math Scores'!$F$6:$IC$6,H$4,'Math Scores'!$F68:$IC68))</f>
        <v/>
      </c>
      <c r="I67" s="143" t="str">
        <f>IF(COUNT('Math Scores'!$F68:$AC68)=0,"",SUMIF('Math Scores'!$F$6:$IC$6,I$4,'Math Scores'!$F68:$IC68))</f>
        <v/>
      </c>
      <c r="J67" s="143" t="str">
        <f>IF(COUNT('Math Scores'!$F68:$AC68)=0,"",SUMIF('Math Scores'!$F$6:$IC$6,J$4,'Math Scores'!$F68:$IC68))</f>
        <v/>
      </c>
      <c r="K67" s="143" t="str">
        <f>IF(COUNT('Math Scores'!$F68:$AC68)=0,"",SUMIF('Math Scores'!$F$6:$IC$6,K$4,'Math Scores'!$F68:$IC68))</f>
        <v/>
      </c>
      <c r="L67" s="143" t="str">
        <f>IF(COUNT('Math Scores'!$F68:$AC68)=0,"",SUMIF('Math Scores'!$F$6:$IC$6,L$4,'Math Scores'!$F68:$IC68))</f>
        <v/>
      </c>
      <c r="M67" s="143" t="str">
        <f>IF(COUNT('Math Scores'!$F68:$AC68)=0,"",SUMIF('Math Scores'!$F$6:$IC$6,M$4,'Math Scores'!$F68:$IC68))</f>
        <v/>
      </c>
      <c r="N67" s="143" t="str">
        <f>IF(COUNT('Math Scores'!$F68:$AC68)=0,"",SUMIF('Math Scores'!$F$6:$IC$6,N$4,'Math Scores'!$F68:$IC68))</f>
        <v/>
      </c>
      <c r="O67" s="143" t="str">
        <f>IF(COUNT('Math Scores'!$F68:$AC68)=0,"",SUMIF('Math Scores'!$F$6:$IC$6,O$4,'Math Scores'!$F68:$IC68))</f>
        <v/>
      </c>
      <c r="P67" s="143" t="str">
        <f>IF(COUNT('Math Scores'!$F68:$AC68)=0,"",SUMIF('Math Scores'!$F$6:$IC$6,P$4,'Math Scores'!$F68:$IC68))</f>
        <v/>
      </c>
      <c r="Q67" s="143" t="str">
        <f>IF(COUNT('Math Scores'!$F68:$AC68)=0,"",SUMIF('Math Scores'!$F$6:$IC$6,Q$4,'Math Scores'!$F68:$IC68))</f>
        <v/>
      </c>
      <c r="R67" s="143" t="str">
        <f>IF(COUNT('Math Scores'!$F68:$AC68)=0,"",SUMIF('Math Scores'!$F$6:$IC$6,R$4,'Math Scores'!$F68:$IC68))</f>
        <v/>
      </c>
      <c r="S67" s="143"/>
      <c r="T67" s="143"/>
      <c r="U67" s="143"/>
      <c r="V67" s="143"/>
      <c r="W67" s="143"/>
      <c r="X67" s="143" t="str">
        <f>IF(COUNT('Math Scores'!$AD68:$AZ68)=0,"",SUMIF('Math Scores'!$F$6:$IC$6,X$4,'Math Scores'!$F68:$IC68))</f>
        <v/>
      </c>
      <c r="Y67" s="143" t="str">
        <f>IF(COUNT('Math Scores'!$AD68:$AZ68)=0,"",SUMIF('Math Scores'!$F$6:$IC$6,Y$4,'Math Scores'!$F68:$IC68))</f>
        <v/>
      </c>
      <c r="Z67" s="143" t="str">
        <f>IF(COUNT('Math Scores'!$AD68:$AZ68)=0,"",SUMIF('Math Scores'!$F$6:$IC$6,Z$4,'Math Scores'!$F68:$IC68))</f>
        <v/>
      </c>
      <c r="AA67" s="143" t="str">
        <f>IF(COUNT('Math Scores'!$AD68:$AZ68)=0,"",SUMIF('Math Scores'!$F$6:$IC$6,AA$4,'Math Scores'!$F68:$IC68))</f>
        <v/>
      </c>
      <c r="AB67" s="143" t="str">
        <f>IF(COUNT('Math Scores'!$AD68:$AZ68)=0,"",SUMIF('Math Scores'!$F$6:$IC$6,AB$4,'Math Scores'!$F68:$IC68))</f>
        <v/>
      </c>
      <c r="AC67" s="143" t="str">
        <f>IF(COUNT('Math Scores'!$AD68:$AZ68)=0,"",SUMIF('Math Scores'!$F$6:$IC$6,AC$4,'Math Scores'!$F68:$IC68))</f>
        <v/>
      </c>
      <c r="AD67" s="143" t="str">
        <f>IF(COUNT('Math Scores'!$AD68:$AZ68)=0,"",SUMIF('Math Scores'!$F$6:$IC$6,AD$4,'Math Scores'!$F68:$IC68))</f>
        <v/>
      </c>
      <c r="AE67" s="143" t="str">
        <f>IF(COUNT('Math Scores'!$AD68:$AZ68)=0,"",SUMIF('Math Scores'!$F$6:$IC$6,AE$4,'Math Scores'!$F68:$IC68))</f>
        <v/>
      </c>
      <c r="AF67" s="143" t="str">
        <f>IF(COUNT('Math Scores'!$AD68:$AZ68)=0,"",SUMIF('Math Scores'!$F$6:$IC$6,AF$4,'Math Scores'!$F68:$IC68))</f>
        <v/>
      </c>
      <c r="AG67" s="143" t="str">
        <f>IF(COUNT('Math Scores'!$AD68:$AZ68)=0,"",SUMIF('Math Scores'!$F$6:$IC$6,AG$4,'Math Scores'!$F68:$IC68))</f>
        <v/>
      </c>
      <c r="AH67" s="143" t="str">
        <f>IF(COUNT('Math Scores'!$AD68:$AZ68)=0,"",SUMIF('Math Scores'!$F$6:$IC$6,AH$4,'Math Scores'!$F68:$IC68))</f>
        <v/>
      </c>
      <c r="AI67" s="143" t="str">
        <f>IF(COUNT('Math Scores'!$AD68:$AZ68)=0,"",SUMIF('Math Scores'!$F$6:$IC$6,AI$4,'Math Scores'!$F68:$IC68))</f>
        <v/>
      </c>
      <c r="AJ67" s="143" t="str">
        <f>IF(COUNT('Math Scores'!$BA68:$BY68)=0,"",SUMIF('Math Scores'!$F$6:$IC$6,AJ$4,'Math Scores'!$F68:$IC68))</f>
        <v/>
      </c>
      <c r="AK67" s="143" t="str">
        <f>IF(COUNT('Math Scores'!$BA68:$BY68)=0,"",SUMIF('Math Scores'!$F$6:$IC$6,AK$4,'Math Scores'!$F68:$IC68))</f>
        <v/>
      </c>
      <c r="AL67" s="143" t="str">
        <f>IF(COUNT('Math Scores'!$BA68:$BY68)=0,"",SUMIF('Math Scores'!$F$6:$IC$6,AL$4,'Math Scores'!$F68:$IC68))</f>
        <v/>
      </c>
      <c r="AM67" s="143" t="str">
        <f>IF(COUNT('Math Scores'!$BA68:$BY68)=0,"",SUMIF('Math Scores'!$F$6:$IC$6,AM$4,'Math Scores'!$F68:$IC68))</f>
        <v/>
      </c>
      <c r="AN67" s="143" t="str">
        <f>IF(COUNT('Math Scores'!$BA68:$BY68)=0,"",SUMIF('Math Scores'!$F$6:$IC$6,AN$4,'Math Scores'!$F68:$IC68))</f>
        <v/>
      </c>
      <c r="AO67" s="143" t="str">
        <f>IF(COUNT('Math Scores'!$BA68:$BY68)=0,"",SUMIF('Math Scores'!$F$6:$IC$6,AO$4,'Math Scores'!$F68:$IC68))</f>
        <v/>
      </c>
      <c r="AP67" s="143" t="str">
        <f>IF(COUNT('Math Scores'!$BA68:$BY68)=0,"",SUMIF('Math Scores'!$F$6:$IC$6,AP$4,'Math Scores'!$F68:$IC68))</f>
        <v/>
      </c>
      <c r="AQ67" s="143" t="str">
        <f>IF(COUNT('Math Scores'!$BA68:$BY68)=0,"",SUMIF('Math Scores'!$F$6:$IC$6,AQ$4,'Math Scores'!$F68:$IC68))</f>
        <v/>
      </c>
      <c r="AR67" s="143" t="str">
        <f>IF(COUNT('Math Scores'!$BA68:$BY68)=0,"",SUMIF('Math Scores'!$F$6:$IC$6,AR$4,'Math Scores'!$F68:$IC68))</f>
        <v/>
      </c>
      <c r="AS67" s="143" t="str">
        <f>IF(COUNT('Math Scores'!$BA68:$BY68)=0,"",SUMIF('Math Scores'!$F$6:$IC$6,AS$4,'Math Scores'!$F68:$IC68))</f>
        <v/>
      </c>
      <c r="AT67" s="143" t="str">
        <f>IF(COUNT('Math Scores'!$BA68:$BY68)=0,"",SUMIF('Math Scores'!$F$6:$IC$6,AT$4,'Math Scores'!$F68:$IC68))</f>
        <v/>
      </c>
      <c r="AU67" s="143" t="str">
        <f>IF(COUNT('Math Scores'!$BA68:$BY68)=0,"",SUMIF('Math Scores'!$F$6:$IC$6,AU$4,'Math Scores'!$F68:$IC68))</f>
        <v/>
      </c>
      <c r="AV67" s="143" t="str">
        <f>IF(COUNT('Math Scores'!$BA68:$BY68)=0,"",SUMIF('Math Scores'!$F$6:$IC$6,AV$4,'Math Scores'!$F68:$IC68))</f>
        <v/>
      </c>
      <c r="AW67" s="143" t="str">
        <f>IF(COUNT('Math Scores'!$BA68:$BY68)=0,"",SUMIF('Math Scores'!$F$6:$IC$6,AW$4,'Math Scores'!$F68:$IC68))</f>
        <v/>
      </c>
      <c r="AX67" s="143" t="str">
        <f>IF(COUNT('Math Scores'!$BZ68:$CW68)=0,"",SUMIF('Math Scores'!$F$6:$IC$6,AX$4,'Math Scores'!$F68:$IC68))</f>
        <v/>
      </c>
      <c r="AY67" s="143" t="str">
        <f>IF(COUNT('Math Scores'!$BZ68:$CW68)=0,"",SUMIF('Math Scores'!$F$6:$IC$6,AY$4,'Math Scores'!$F68:$IC68))</f>
        <v/>
      </c>
      <c r="AZ67" s="143" t="str">
        <f>IF(COUNT('Math Scores'!$BZ68:$CW68)=0,"",SUMIF('Math Scores'!$F$6:$IC$6,AZ$4,'Math Scores'!$F68:$IC68))</f>
        <v/>
      </c>
      <c r="BA67" s="143" t="str">
        <f>IF(COUNT('Math Scores'!$BZ68:$CW68)=0,"",SUMIF('Math Scores'!$F$6:$IC$6,BA$4,'Math Scores'!$F68:$IC68))</f>
        <v/>
      </c>
      <c r="BB67" s="143" t="str">
        <f>IF(COUNT('Math Scores'!$BZ68:$CW68)=0,"",SUMIF('Math Scores'!$F$6:$IC$6,BB$4,'Math Scores'!$F68:$IC68))</f>
        <v/>
      </c>
      <c r="BC67" s="143" t="str">
        <f>IF(COUNT('Math Scores'!$BZ68:$CW68)=0,"",SUMIF('Math Scores'!$F$6:$IC$6,BC$4,'Math Scores'!$F68:$IC68))</f>
        <v/>
      </c>
      <c r="BD67" s="143" t="str">
        <f>IF(COUNT('Math Scores'!$BZ68:$CW68)=0,"",SUMIF('Math Scores'!$F$6:$IC$6,BD$4,'Math Scores'!$F68:$IC68))</f>
        <v/>
      </c>
      <c r="BE67" s="143" t="str">
        <f>IF(COUNT('Math Scores'!$BZ68:$CW68)=0,"",SUMIF('Math Scores'!$F$6:$IC$6,BE$4,'Math Scores'!$F68:$IC68))</f>
        <v/>
      </c>
      <c r="BF67" s="143" t="str">
        <f>IF(COUNT('Math Scores'!$BZ68:$CW68)=0,"",SUMIF('Math Scores'!$F$6:$IC$6,BF$4,'Math Scores'!$F68:$IC68))</f>
        <v/>
      </c>
      <c r="BG67" s="143" t="str">
        <f>IF(COUNT('Math Scores'!$BZ68:$CW68)=0,"",SUMIF('Math Scores'!$F$6:$IC$6,BG$4,'Math Scores'!$F68:$IC68))</f>
        <v/>
      </c>
      <c r="BH67" s="143" t="str">
        <f>IF(COUNT('Math Scores'!$BZ68:$CW68)=0,"",SUMIF('Math Scores'!$F$6:$IC$6,BH$4,'Math Scores'!$F68:$IC68))</f>
        <v/>
      </c>
      <c r="BI67" s="143" t="str">
        <f>IF(COUNT('Math Scores'!$BZ68:$CW68)=0,"",SUMIF('Math Scores'!$F$6:$IC$6,BI$4,'Math Scores'!$F68:$IC68))</f>
        <v/>
      </c>
      <c r="BJ67" s="143" t="str">
        <f>IF(COUNT('Math Scores'!$BZ68:$CW68)=0,"",SUMIF('Math Scores'!$F$6:$IC$6,BJ$4,'Math Scores'!$F68:$IC68))</f>
        <v/>
      </c>
      <c r="BK67" s="143" t="str">
        <f>IF(COUNT('Math Scores'!$BZ68:$CW68)=0,"",SUMIF('Math Scores'!$F$6:$IC$6,BK$4,'Math Scores'!$F68:$IC68))</f>
        <v/>
      </c>
      <c r="BL67" s="143" t="str">
        <f>IF(COUNT('Math Scores'!$CX68:$DU68)=0,"",SUMIF('Math Scores'!$F$6:$IC$6,BL$4,'Math Scores'!$F68:$IC68))</f>
        <v/>
      </c>
      <c r="BM67" s="143" t="str">
        <f>IF(COUNT('Math Scores'!$CX68:$DU68)=0,"",SUMIF('Math Scores'!$F$6:$IC$6,BM$4,'Math Scores'!$F68:$IC68))</f>
        <v/>
      </c>
      <c r="BN67" s="143" t="str">
        <f>IF(COUNT('Math Scores'!$CX68:$DU68)=0,"",SUMIF('Math Scores'!$F$6:$IC$6,BN$4,'Math Scores'!$F68:$IC68))</f>
        <v/>
      </c>
      <c r="BO67" s="143" t="str">
        <f>IF(COUNT('Math Scores'!$CX68:$DU68)=0,"",SUMIF('Math Scores'!$F$6:$IC$6,BO$4,'Math Scores'!$F68:$IC68))</f>
        <v/>
      </c>
      <c r="BP67" s="143" t="str">
        <f>IF(COUNT('Math Scores'!$CX68:$DU68)=0,"",SUMIF('Math Scores'!$F$6:$IC$6,BP$4,'Math Scores'!$F68:$IC68))</f>
        <v/>
      </c>
      <c r="BQ67" s="143" t="str">
        <f>IF(COUNT('Math Scores'!$CX68:$DU68)=0,"",SUMIF('Math Scores'!$F$6:$IC$6,BQ$4,'Math Scores'!$F68:$IC68))</f>
        <v/>
      </c>
      <c r="BR67" s="143" t="str">
        <f>IF(COUNT('Math Scores'!$CX68:$DU68)=0,"",SUMIF('Math Scores'!$F$6:$IC$6,BR$4,'Math Scores'!$F68:$IC68))</f>
        <v/>
      </c>
      <c r="BS67" s="143" t="str">
        <f>IF(COUNT('Math Scores'!$CX68:$DU68)=0,"",SUMIF('Math Scores'!$F$6:$IC$6,BS$4,'Math Scores'!$F68:$IC68))</f>
        <v/>
      </c>
      <c r="BT67" s="143" t="str">
        <f>IF(COUNT('Math Scores'!$CX68:$DU68)=0,"",SUMIF('Math Scores'!$F$6:$IC$6,BT$4,'Math Scores'!$F68:$IC68))</f>
        <v/>
      </c>
      <c r="BU67" s="143" t="str">
        <f>IF(COUNT('Math Scores'!$CX68:$DU68)=0,"",SUMIF('Math Scores'!$F$6:$IC$6,BU$4,'Math Scores'!$F68:$IC68))</f>
        <v/>
      </c>
      <c r="BV67" s="143" t="str">
        <f>IF(COUNT('Math Scores'!$CX68:$DU68)=0,"",SUMIF('Math Scores'!$F$6:$IC$6,BV$4,'Math Scores'!$F68:$IC68))</f>
        <v/>
      </c>
      <c r="BW67" s="143" t="str">
        <f>IF(COUNT('Math Scores'!$CX68:$DU68)=0,"",SUMIF('Math Scores'!$F$6:$IC$6,BW$4,'Math Scores'!$F68:$IC68))</f>
        <v/>
      </c>
      <c r="BX67" s="143" t="str">
        <f>IF(COUNT('Math Scores'!$CX68:$DU68)=0,"",SUMIF('Math Scores'!$F$6:$IC$6,BX$4,'Math Scores'!$F68:$IC68))</f>
        <v/>
      </c>
      <c r="BY67" s="143" t="str">
        <f>IF(COUNT('Math Scores'!$CX68:$DU68)=0,"",SUMIF('Math Scores'!$F$6:$IC$6,BY$4,'Math Scores'!$F68:$IC68))</f>
        <v/>
      </c>
      <c r="BZ67" s="143" t="str">
        <f>IF(COUNT('Math Scores'!$CX68:$DU68)=0,"",SUMIF('Math Scores'!$F$6:$IC$6,BZ$4,'Math Scores'!$F68:$IC68))</f>
        <v/>
      </c>
      <c r="CA67" s="143" t="str">
        <f>IF(COUNT('Math Scores'!$CX68:$DU68)=0,"",SUMIF('Math Scores'!$F$6:$IC$6,CA$4,'Math Scores'!$F68:$IC68))</f>
        <v/>
      </c>
      <c r="CB67" s="143" t="str">
        <f>IF(COUNT('Math Scores'!$CX68:$DU68)=0,"",SUMIF('Math Scores'!$F$6:$IC$6,CB$4,'Math Scores'!$F68:$IC68))</f>
        <v/>
      </c>
      <c r="CC67" s="143" t="str">
        <f>IF(COUNT('Math Scores'!$CX68:$DU68)=0,"",SUMIF('Math Scores'!$F$6:$IC$6,CC$4,'Math Scores'!$F68:$IC68))</f>
        <v/>
      </c>
      <c r="CD67" s="143" t="str">
        <f>IF(COUNT('Math Scores'!$DV68:$EU68)=0,"",SUMIF('Math Scores'!$F$6:$IC$6,CD$4,'Math Scores'!$F68:$IC68))</f>
        <v/>
      </c>
      <c r="CE67" s="143" t="str">
        <f>IF(COUNT('Math Scores'!$DV68:$EU68)=0,"",SUMIF('Math Scores'!$F$6:$IC$6,CE$4,'Math Scores'!$F68:$IC68))</f>
        <v/>
      </c>
      <c r="CF67" s="143" t="str">
        <f>IF(COUNT('Math Scores'!$DV68:$EU68)=0,"",SUMIF('Math Scores'!$F$6:$IC$6,CF$4,'Math Scores'!$F68:$IC68))</f>
        <v/>
      </c>
      <c r="CG67" s="143" t="str">
        <f>IF(COUNT('Math Scores'!$DV68:$EU68)=0,"",SUMIF('Math Scores'!$F$6:$IC$6,CG$4,'Math Scores'!$F68:$IC68))</f>
        <v/>
      </c>
      <c r="CH67" s="143" t="str">
        <f>IF(COUNT('Math Scores'!$DV68:$EU68)=0,"",SUMIF('Math Scores'!$F$6:$IC$6,CH$4,'Math Scores'!$F68:$IC68))</f>
        <v/>
      </c>
      <c r="CI67" s="143" t="str">
        <f>IF(COUNT('Math Scores'!$DV68:$EU68)=0,"",SUMIF('Math Scores'!$F$6:$IC$6,CI$4,'Math Scores'!$F68:$IC68))</f>
        <v/>
      </c>
      <c r="CJ67" s="143" t="str">
        <f>IF(COUNT('Math Scores'!$DV68:$EU68)=0,"",SUMIF('Math Scores'!$F$6:$IC$6,CJ$4,'Math Scores'!$F68:$IC68))</f>
        <v/>
      </c>
      <c r="CK67" s="143" t="str">
        <f>IF(COUNT('Math Scores'!$DV68:$EU68)=0,"",SUMIF('Math Scores'!$F$6:$IC$6,CK$4,'Math Scores'!$F68:$IC68))</f>
        <v/>
      </c>
      <c r="CL67" s="143" t="str">
        <f>IF(COUNT('Math Scores'!$DV68:$EU68)=0,"",SUMIF('Math Scores'!$F$6:$IC$6,CL$4,'Math Scores'!$F68:$IC68))</f>
        <v/>
      </c>
      <c r="CM67" s="143" t="str">
        <f>IF(COUNT('Math Scores'!$DV68:$EU68)=0,"",SUMIF('Math Scores'!$F$6:$IC$6,CM$4,'Math Scores'!$F68:$IC68))</f>
        <v/>
      </c>
      <c r="CN67" s="143" t="str">
        <f>IF(COUNT('Math Scores'!$DV68:$EU68)=0,"",SUMIF('Math Scores'!$F$6:$IC$6,CN$4,'Math Scores'!$F68:$IC68))</f>
        <v/>
      </c>
      <c r="CO67" s="143" t="str">
        <f>IF(COUNT('Math Scores'!$DV68:$EU68)=0,"",SUMIF('Math Scores'!$F$6:$IC$6,CO$4,'Math Scores'!$F68:$IC68))</f>
        <v/>
      </c>
      <c r="CP67" s="143" t="str">
        <f>IF(COUNT('Math Scores'!$DV68:$EU68)=0,"",SUMIF('Math Scores'!$F$6:$IC$6,CP$4,'Math Scores'!$F68:$IC68))</f>
        <v/>
      </c>
      <c r="CQ67" s="143" t="str">
        <f>IF(COUNT('Math Scores'!$DV68:$EU68)=0,"",SUMIF('Math Scores'!$F$6:$IC$6,CQ$4,'Math Scores'!$F68:$IC68))</f>
        <v/>
      </c>
      <c r="CR67" s="143" t="str">
        <f>IF(COUNT('Math Scores'!$DV68:$EU68)=0,"",SUMIF('Math Scores'!$F$6:$IC$6,CR$4,'Math Scores'!$F68:$IC68))</f>
        <v/>
      </c>
      <c r="CS67" s="143" t="str">
        <f>IF(COUNT('Math Scores'!$DV68:$EU68)=0,"",SUMIF('Math Scores'!$F$6:$IC$6,CS$4,'Math Scores'!$F68:$IC68))</f>
        <v/>
      </c>
      <c r="CT67" s="143" t="str">
        <f>IF(COUNT('Math Scores'!$EV68:$FW68)=0,"",SUMIF('Math Scores'!$F$6:$IC$6,CT$4,'Math Scores'!$F68:$IC68))</f>
        <v/>
      </c>
      <c r="CU67" s="143" t="str">
        <f>IF(COUNT('Math Scores'!$EV68:$FW68)=0,"",SUMIF('Math Scores'!$F$6:$IC$6,CU$4,'Math Scores'!$F68:$IC68))</f>
        <v/>
      </c>
      <c r="CV67" s="143" t="str">
        <f>IF(COUNT('Math Scores'!$EV68:$FW68)=0,"",SUMIF('Math Scores'!$F$6:$IC$6,CV$4,'Math Scores'!$F68:$IC68))</f>
        <v/>
      </c>
      <c r="CW67" s="143" t="str">
        <f>IF(COUNT('Math Scores'!$EV68:$FW68)=0,"",SUMIF('Math Scores'!$F$6:$IC$6,CW$4,'Math Scores'!$F68:$IC68))</f>
        <v/>
      </c>
      <c r="CX67" s="143" t="str">
        <f>IF(COUNT('Math Scores'!$EV68:$FW68)=0,"",SUMIF('Math Scores'!$F$6:$IC$6,CX$4,'Math Scores'!$F68:$IC68))</f>
        <v/>
      </c>
      <c r="CY67" s="143" t="str">
        <f>IF(COUNT('Math Scores'!$EV68:$FW68)=0,"",SUMIF('Math Scores'!$F$6:$IC$6,CY$4,'Math Scores'!$F68:$IC68))</f>
        <v/>
      </c>
      <c r="CZ67" s="143" t="str">
        <f>IF(COUNT('Math Scores'!$EV68:$FW68)=0,"",SUMIF('Math Scores'!$F$6:$IC$6,CZ$4,'Math Scores'!$F68:$IC68))</f>
        <v/>
      </c>
      <c r="DA67" s="143" t="str">
        <f>IF(COUNT('Math Scores'!$EV68:$FW68)=0,"",SUMIF('Math Scores'!$F$6:$IC$6,DA$4,'Math Scores'!$F68:$IC68))</f>
        <v/>
      </c>
      <c r="DB67" s="143" t="str">
        <f>IF(COUNT('Math Scores'!$EV68:$FW68)=0,"",SUMIF('Math Scores'!$F$6:$IC$6,DB$4,'Math Scores'!$F68:$IC68))</f>
        <v/>
      </c>
      <c r="DC67" s="143" t="str">
        <f>IF(COUNT('Math Scores'!$EV68:$FW68)=0,"",SUMIF('Math Scores'!$F$6:$IC$6,DC$4,'Math Scores'!$F68:$IC68))</f>
        <v/>
      </c>
      <c r="DD67" s="143" t="str">
        <f>IF(COUNT('Math Scores'!$EV68:$FW68)=0,"",SUMIF('Math Scores'!$F$6:$IC$6,DD$4,'Math Scores'!$F68:$IC68))</f>
        <v/>
      </c>
      <c r="DE67" s="143" t="str">
        <f>IF(COUNT('Math Scores'!$EV68:$FW68)=0,"",SUMIF('Math Scores'!$F$6:$IC$6,DE$4,'Math Scores'!$F68:$IC68))</f>
        <v/>
      </c>
      <c r="DF67" s="143" t="str">
        <f>IF(COUNT('Math Scores'!$EV68:$FW68)=0,"",SUMIF('Math Scores'!$F$6:$IC$6,DF$4,'Math Scores'!$F68:$IC68))</f>
        <v/>
      </c>
      <c r="DG67" s="143" t="str">
        <f>IF(COUNT('Math Scores'!$EV68:$FW68)=0,"",SUMIF('Math Scores'!$F$6:$IC$6,DG$4,'Math Scores'!$F68:$IC68))</f>
        <v/>
      </c>
    </row>
    <row r="68" spans="1:111" x14ac:dyDescent="0.2">
      <c r="A68" s="35">
        <v>61</v>
      </c>
      <c r="B68" s="8" t="str">
        <f>'Math Scores'!B69</f>
        <v/>
      </c>
      <c r="C68" s="127" t="str">
        <f>IF(COUNT('Math Scores'!F69:HI69)=0, "", (SUMIF('Math Scores'!$F$5:$HI$5,"Yes",'Math Scores'!F69:HI69)/SUMIF('Math Scores'!$F$5:$HI$5,"Yes",'Math Scores'!$F$2:$HI$2)))</f>
        <v/>
      </c>
      <c r="D68" s="36" t="str">
        <f>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v/>
      </c>
      <c r="E68" s="78" t="str">
        <f t="shared" si="12"/>
        <v/>
      </c>
      <c r="F68" s="36" t="str">
        <f t="shared" si="11"/>
        <v/>
      </c>
      <c r="G68" s="87" t="str">
        <f>IF(OR(B68="",'Cover Sheet'!$AC$6=""),"",IF(('Cover Sheet'!$AC$6="2nd"),(VLOOKUP(ROUND((D68*100),0),Goals!$E$4:$H$104,2,TRUE)/100),IF(('Cover Sheet'!$AC$6="3rd"),(VLOOKUP(ROUND((D68*100),0),Goals!$E$4:$H$104,3,TRUE)/100),VLOOKUP(ROUND((D68*100),0),Goals!$E$4:$H$104,4,TRUE)/100)))</f>
        <v/>
      </c>
      <c r="H68" s="143" t="str">
        <f>IF(COUNT('Math Scores'!$F69:$AC69)=0,"",SUMIF('Math Scores'!$F$6:$IC$6,H$4,'Math Scores'!$F69:$IC69))</f>
        <v/>
      </c>
      <c r="I68" s="143" t="str">
        <f>IF(COUNT('Math Scores'!$F69:$AC69)=0,"",SUMIF('Math Scores'!$F$6:$IC$6,I$4,'Math Scores'!$F69:$IC69))</f>
        <v/>
      </c>
      <c r="J68" s="143" t="str">
        <f>IF(COUNT('Math Scores'!$F69:$AC69)=0,"",SUMIF('Math Scores'!$F$6:$IC$6,J$4,'Math Scores'!$F69:$IC69))</f>
        <v/>
      </c>
      <c r="K68" s="143" t="str">
        <f>IF(COUNT('Math Scores'!$F69:$AC69)=0,"",SUMIF('Math Scores'!$F$6:$IC$6,K$4,'Math Scores'!$F69:$IC69))</f>
        <v/>
      </c>
      <c r="L68" s="143" t="str">
        <f>IF(COUNT('Math Scores'!$F69:$AC69)=0,"",SUMIF('Math Scores'!$F$6:$IC$6,L$4,'Math Scores'!$F69:$IC69))</f>
        <v/>
      </c>
      <c r="M68" s="143" t="str">
        <f>IF(COUNT('Math Scores'!$F69:$AC69)=0,"",SUMIF('Math Scores'!$F$6:$IC$6,M$4,'Math Scores'!$F69:$IC69))</f>
        <v/>
      </c>
      <c r="N68" s="143" t="str">
        <f>IF(COUNT('Math Scores'!$F69:$AC69)=0,"",SUMIF('Math Scores'!$F$6:$IC$6,N$4,'Math Scores'!$F69:$IC69))</f>
        <v/>
      </c>
      <c r="O68" s="143" t="str">
        <f>IF(COUNT('Math Scores'!$F69:$AC69)=0,"",SUMIF('Math Scores'!$F$6:$IC$6,O$4,'Math Scores'!$F69:$IC69))</f>
        <v/>
      </c>
      <c r="P68" s="143" t="str">
        <f>IF(COUNT('Math Scores'!$F69:$AC69)=0,"",SUMIF('Math Scores'!$F$6:$IC$6,P$4,'Math Scores'!$F69:$IC69))</f>
        <v/>
      </c>
      <c r="Q68" s="143" t="str">
        <f>IF(COUNT('Math Scores'!$F69:$AC69)=0,"",SUMIF('Math Scores'!$F$6:$IC$6,Q$4,'Math Scores'!$F69:$IC69))</f>
        <v/>
      </c>
      <c r="R68" s="143" t="str">
        <f>IF(COUNT('Math Scores'!$F69:$AC69)=0,"",SUMIF('Math Scores'!$F$6:$IC$6,R$4,'Math Scores'!$F69:$IC69))</f>
        <v/>
      </c>
      <c r="S68" s="143"/>
      <c r="T68" s="143"/>
      <c r="U68" s="143"/>
      <c r="V68" s="143"/>
      <c r="W68" s="143"/>
      <c r="X68" s="143" t="str">
        <f>IF(COUNT('Math Scores'!$AD69:$AZ69)=0,"",SUMIF('Math Scores'!$F$6:$IC$6,X$4,'Math Scores'!$F69:$IC69))</f>
        <v/>
      </c>
      <c r="Y68" s="143" t="str">
        <f>IF(COUNT('Math Scores'!$AD69:$AZ69)=0,"",SUMIF('Math Scores'!$F$6:$IC$6,Y$4,'Math Scores'!$F69:$IC69))</f>
        <v/>
      </c>
      <c r="Z68" s="143" t="str">
        <f>IF(COUNT('Math Scores'!$AD69:$AZ69)=0,"",SUMIF('Math Scores'!$F$6:$IC$6,Z$4,'Math Scores'!$F69:$IC69))</f>
        <v/>
      </c>
      <c r="AA68" s="143" t="str">
        <f>IF(COUNT('Math Scores'!$AD69:$AZ69)=0,"",SUMIF('Math Scores'!$F$6:$IC$6,AA$4,'Math Scores'!$F69:$IC69))</f>
        <v/>
      </c>
      <c r="AB68" s="143" t="str">
        <f>IF(COUNT('Math Scores'!$AD69:$AZ69)=0,"",SUMIF('Math Scores'!$F$6:$IC$6,AB$4,'Math Scores'!$F69:$IC69))</f>
        <v/>
      </c>
      <c r="AC68" s="143" t="str">
        <f>IF(COUNT('Math Scores'!$AD69:$AZ69)=0,"",SUMIF('Math Scores'!$F$6:$IC$6,AC$4,'Math Scores'!$F69:$IC69))</f>
        <v/>
      </c>
      <c r="AD68" s="143" t="str">
        <f>IF(COUNT('Math Scores'!$AD69:$AZ69)=0,"",SUMIF('Math Scores'!$F$6:$IC$6,AD$4,'Math Scores'!$F69:$IC69))</f>
        <v/>
      </c>
      <c r="AE68" s="143" t="str">
        <f>IF(COUNT('Math Scores'!$AD69:$AZ69)=0,"",SUMIF('Math Scores'!$F$6:$IC$6,AE$4,'Math Scores'!$F69:$IC69))</f>
        <v/>
      </c>
      <c r="AF68" s="143" t="str">
        <f>IF(COUNT('Math Scores'!$AD69:$AZ69)=0,"",SUMIF('Math Scores'!$F$6:$IC$6,AF$4,'Math Scores'!$F69:$IC69))</f>
        <v/>
      </c>
      <c r="AG68" s="143" t="str">
        <f>IF(COUNT('Math Scores'!$AD69:$AZ69)=0,"",SUMIF('Math Scores'!$F$6:$IC$6,AG$4,'Math Scores'!$F69:$IC69))</f>
        <v/>
      </c>
      <c r="AH68" s="143" t="str">
        <f>IF(COUNT('Math Scores'!$AD69:$AZ69)=0,"",SUMIF('Math Scores'!$F$6:$IC$6,AH$4,'Math Scores'!$F69:$IC69))</f>
        <v/>
      </c>
      <c r="AI68" s="143" t="str">
        <f>IF(COUNT('Math Scores'!$AD69:$AZ69)=0,"",SUMIF('Math Scores'!$F$6:$IC$6,AI$4,'Math Scores'!$F69:$IC69))</f>
        <v/>
      </c>
      <c r="AJ68" s="143" t="str">
        <f>IF(COUNT('Math Scores'!$BA69:$BY69)=0,"",SUMIF('Math Scores'!$F$6:$IC$6,AJ$4,'Math Scores'!$F69:$IC69))</f>
        <v/>
      </c>
      <c r="AK68" s="143" t="str">
        <f>IF(COUNT('Math Scores'!$BA69:$BY69)=0,"",SUMIF('Math Scores'!$F$6:$IC$6,AK$4,'Math Scores'!$F69:$IC69))</f>
        <v/>
      </c>
      <c r="AL68" s="143" t="str">
        <f>IF(COUNT('Math Scores'!$BA69:$BY69)=0,"",SUMIF('Math Scores'!$F$6:$IC$6,AL$4,'Math Scores'!$F69:$IC69))</f>
        <v/>
      </c>
      <c r="AM68" s="143" t="str">
        <f>IF(COUNT('Math Scores'!$BA69:$BY69)=0,"",SUMIF('Math Scores'!$F$6:$IC$6,AM$4,'Math Scores'!$F69:$IC69))</f>
        <v/>
      </c>
      <c r="AN68" s="143" t="str">
        <f>IF(COUNT('Math Scores'!$BA69:$BY69)=0,"",SUMIF('Math Scores'!$F$6:$IC$6,AN$4,'Math Scores'!$F69:$IC69))</f>
        <v/>
      </c>
      <c r="AO68" s="143" t="str">
        <f>IF(COUNT('Math Scores'!$BA69:$BY69)=0,"",SUMIF('Math Scores'!$F$6:$IC$6,AO$4,'Math Scores'!$F69:$IC69))</f>
        <v/>
      </c>
      <c r="AP68" s="143" t="str">
        <f>IF(COUNT('Math Scores'!$BA69:$BY69)=0,"",SUMIF('Math Scores'!$F$6:$IC$6,AP$4,'Math Scores'!$F69:$IC69))</f>
        <v/>
      </c>
      <c r="AQ68" s="143" t="str">
        <f>IF(COUNT('Math Scores'!$BA69:$BY69)=0,"",SUMIF('Math Scores'!$F$6:$IC$6,AQ$4,'Math Scores'!$F69:$IC69))</f>
        <v/>
      </c>
      <c r="AR68" s="143" t="str">
        <f>IF(COUNT('Math Scores'!$BA69:$BY69)=0,"",SUMIF('Math Scores'!$F$6:$IC$6,AR$4,'Math Scores'!$F69:$IC69))</f>
        <v/>
      </c>
      <c r="AS68" s="143" t="str">
        <f>IF(COUNT('Math Scores'!$BA69:$BY69)=0,"",SUMIF('Math Scores'!$F$6:$IC$6,AS$4,'Math Scores'!$F69:$IC69))</f>
        <v/>
      </c>
      <c r="AT68" s="143" t="str">
        <f>IF(COUNT('Math Scores'!$BA69:$BY69)=0,"",SUMIF('Math Scores'!$F$6:$IC$6,AT$4,'Math Scores'!$F69:$IC69))</f>
        <v/>
      </c>
      <c r="AU68" s="143" t="str">
        <f>IF(COUNT('Math Scores'!$BA69:$BY69)=0,"",SUMIF('Math Scores'!$F$6:$IC$6,AU$4,'Math Scores'!$F69:$IC69))</f>
        <v/>
      </c>
      <c r="AV68" s="143" t="str">
        <f>IF(COUNT('Math Scores'!$BA69:$BY69)=0,"",SUMIF('Math Scores'!$F$6:$IC$6,AV$4,'Math Scores'!$F69:$IC69))</f>
        <v/>
      </c>
      <c r="AW68" s="143" t="str">
        <f>IF(COUNT('Math Scores'!$BA69:$BY69)=0,"",SUMIF('Math Scores'!$F$6:$IC$6,AW$4,'Math Scores'!$F69:$IC69))</f>
        <v/>
      </c>
      <c r="AX68" s="143" t="str">
        <f>IF(COUNT('Math Scores'!$BZ69:$CW69)=0,"",SUMIF('Math Scores'!$F$6:$IC$6,AX$4,'Math Scores'!$F69:$IC69))</f>
        <v/>
      </c>
      <c r="AY68" s="143" t="str">
        <f>IF(COUNT('Math Scores'!$BZ69:$CW69)=0,"",SUMIF('Math Scores'!$F$6:$IC$6,AY$4,'Math Scores'!$F69:$IC69))</f>
        <v/>
      </c>
      <c r="AZ68" s="143" t="str">
        <f>IF(COUNT('Math Scores'!$BZ69:$CW69)=0,"",SUMIF('Math Scores'!$F$6:$IC$6,AZ$4,'Math Scores'!$F69:$IC69))</f>
        <v/>
      </c>
      <c r="BA68" s="143" t="str">
        <f>IF(COUNT('Math Scores'!$BZ69:$CW69)=0,"",SUMIF('Math Scores'!$F$6:$IC$6,BA$4,'Math Scores'!$F69:$IC69))</f>
        <v/>
      </c>
      <c r="BB68" s="143" t="str">
        <f>IF(COUNT('Math Scores'!$BZ69:$CW69)=0,"",SUMIF('Math Scores'!$F$6:$IC$6,BB$4,'Math Scores'!$F69:$IC69))</f>
        <v/>
      </c>
      <c r="BC68" s="143" t="str">
        <f>IF(COUNT('Math Scores'!$BZ69:$CW69)=0,"",SUMIF('Math Scores'!$F$6:$IC$6,BC$4,'Math Scores'!$F69:$IC69))</f>
        <v/>
      </c>
      <c r="BD68" s="143" t="str">
        <f>IF(COUNT('Math Scores'!$BZ69:$CW69)=0,"",SUMIF('Math Scores'!$F$6:$IC$6,BD$4,'Math Scores'!$F69:$IC69))</f>
        <v/>
      </c>
      <c r="BE68" s="143" t="str">
        <f>IF(COUNT('Math Scores'!$BZ69:$CW69)=0,"",SUMIF('Math Scores'!$F$6:$IC$6,BE$4,'Math Scores'!$F69:$IC69))</f>
        <v/>
      </c>
      <c r="BF68" s="143" t="str">
        <f>IF(COUNT('Math Scores'!$BZ69:$CW69)=0,"",SUMIF('Math Scores'!$F$6:$IC$6,BF$4,'Math Scores'!$F69:$IC69))</f>
        <v/>
      </c>
      <c r="BG68" s="143" t="str">
        <f>IF(COUNT('Math Scores'!$BZ69:$CW69)=0,"",SUMIF('Math Scores'!$F$6:$IC$6,BG$4,'Math Scores'!$F69:$IC69))</f>
        <v/>
      </c>
      <c r="BH68" s="143" t="str">
        <f>IF(COUNT('Math Scores'!$BZ69:$CW69)=0,"",SUMIF('Math Scores'!$F$6:$IC$6,BH$4,'Math Scores'!$F69:$IC69))</f>
        <v/>
      </c>
      <c r="BI68" s="143" t="str">
        <f>IF(COUNT('Math Scores'!$BZ69:$CW69)=0,"",SUMIF('Math Scores'!$F$6:$IC$6,BI$4,'Math Scores'!$F69:$IC69))</f>
        <v/>
      </c>
      <c r="BJ68" s="143" t="str">
        <f>IF(COUNT('Math Scores'!$BZ69:$CW69)=0,"",SUMIF('Math Scores'!$F$6:$IC$6,BJ$4,'Math Scores'!$F69:$IC69))</f>
        <v/>
      </c>
      <c r="BK68" s="143" t="str">
        <f>IF(COUNT('Math Scores'!$BZ69:$CW69)=0,"",SUMIF('Math Scores'!$F$6:$IC$6,BK$4,'Math Scores'!$F69:$IC69))</f>
        <v/>
      </c>
      <c r="BL68" s="143" t="str">
        <f>IF(COUNT('Math Scores'!$CX69:$DU69)=0,"",SUMIF('Math Scores'!$F$6:$IC$6,BL$4,'Math Scores'!$F69:$IC69))</f>
        <v/>
      </c>
      <c r="BM68" s="143" t="str">
        <f>IF(COUNT('Math Scores'!$CX69:$DU69)=0,"",SUMIF('Math Scores'!$F$6:$IC$6,BM$4,'Math Scores'!$F69:$IC69))</f>
        <v/>
      </c>
      <c r="BN68" s="143" t="str">
        <f>IF(COUNT('Math Scores'!$CX69:$DU69)=0,"",SUMIF('Math Scores'!$F$6:$IC$6,BN$4,'Math Scores'!$F69:$IC69))</f>
        <v/>
      </c>
      <c r="BO68" s="143" t="str">
        <f>IF(COUNT('Math Scores'!$CX69:$DU69)=0,"",SUMIF('Math Scores'!$F$6:$IC$6,BO$4,'Math Scores'!$F69:$IC69))</f>
        <v/>
      </c>
      <c r="BP68" s="143" t="str">
        <f>IF(COUNT('Math Scores'!$CX69:$DU69)=0,"",SUMIF('Math Scores'!$F$6:$IC$6,BP$4,'Math Scores'!$F69:$IC69))</f>
        <v/>
      </c>
      <c r="BQ68" s="143" t="str">
        <f>IF(COUNT('Math Scores'!$CX69:$DU69)=0,"",SUMIF('Math Scores'!$F$6:$IC$6,BQ$4,'Math Scores'!$F69:$IC69))</f>
        <v/>
      </c>
      <c r="BR68" s="143" t="str">
        <f>IF(COUNT('Math Scores'!$CX69:$DU69)=0,"",SUMIF('Math Scores'!$F$6:$IC$6,BR$4,'Math Scores'!$F69:$IC69))</f>
        <v/>
      </c>
      <c r="BS68" s="143" t="str">
        <f>IF(COUNT('Math Scores'!$CX69:$DU69)=0,"",SUMIF('Math Scores'!$F$6:$IC$6,BS$4,'Math Scores'!$F69:$IC69))</f>
        <v/>
      </c>
      <c r="BT68" s="143" t="str">
        <f>IF(COUNT('Math Scores'!$CX69:$DU69)=0,"",SUMIF('Math Scores'!$F$6:$IC$6,BT$4,'Math Scores'!$F69:$IC69))</f>
        <v/>
      </c>
      <c r="BU68" s="143" t="str">
        <f>IF(COUNT('Math Scores'!$CX69:$DU69)=0,"",SUMIF('Math Scores'!$F$6:$IC$6,BU$4,'Math Scores'!$F69:$IC69))</f>
        <v/>
      </c>
      <c r="BV68" s="143" t="str">
        <f>IF(COUNT('Math Scores'!$CX69:$DU69)=0,"",SUMIF('Math Scores'!$F$6:$IC$6,BV$4,'Math Scores'!$F69:$IC69))</f>
        <v/>
      </c>
      <c r="BW68" s="143" t="str">
        <f>IF(COUNT('Math Scores'!$CX69:$DU69)=0,"",SUMIF('Math Scores'!$F$6:$IC$6,BW$4,'Math Scores'!$F69:$IC69))</f>
        <v/>
      </c>
      <c r="BX68" s="143" t="str">
        <f>IF(COUNT('Math Scores'!$CX69:$DU69)=0,"",SUMIF('Math Scores'!$F$6:$IC$6,BX$4,'Math Scores'!$F69:$IC69))</f>
        <v/>
      </c>
      <c r="BY68" s="143" t="str">
        <f>IF(COUNT('Math Scores'!$CX69:$DU69)=0,"",SUMIF('Math Scores'!$F$6:$IC$6,BY$4,'Math Scores'!$F69:$IC69))</f>
        <v/>
      </c>
      <c r="BZ68" s="143" t="str">
        <f>IF(COUNT('Math Scores'!$CX69:$DU69)=0,"",SUMIF('Math Scores'!$F$6:$IC$6,BZ$4,'Math Scores'!$F69:$IC69))</f>
        <v/>
      </c>
      <c r="CA68" s="143" t="str">
        <f>IF(COUNT('Math Scores'!$CX69:$DU69)=0,"",SUMIF('Math Scores'!$F$6:$IC$6,CA$4,'Math Scores'!$F69:$IC69))</f>
        <v/>
      </c>
      <c r="CB68" s="143" t="str">
        <f>IF(COUNT('Math Scores'!$CX69:$DU69)=0,"",SUMIF('Math Scores'!$F$6:$IC$6,CB$4,'Math Scores'!$F69:$IC69))</f>
        <v/>
      </c>
      <c r="CC68" s="143" t="str">
        <f>IF(COUNT('Math Scores'!$CX69:$DU69)=0,"",SUMIF('Math Scores'!$F$6:$IC$6,CC$4,'Math Scores'!$F69:$IC69))</f>
        <v/>
      </c>
      <c r="CD68" s="143" t="str">
        <f>IF(COUNT('Math Scores'!$DV69:$EU69)=0,"",SUMIF('Math Scores'!$F$6:$IC$6,CD$4,'Math Scores'!$F69:$IC69))</f>
        <v/>
      </c>
      <c r="CE68" s="143" t="str">
        <f>IF(COUNT('Math Scores'!$DV69:$EU69)=0,"",SUMIF('Math Scores'!$F$6:$IC$6,CE$4,'Math Scores'!$F69:$IC69))</f>
        <v/>
      </c>
      <c r="CF68" s="143" t="str">
        <f>IF(COUNT('Math Scores'!$DV69:$EU69)=0,"",SUMIF('Math Scores'!$F$6:$IC$6,CF$4,'Math Scores'!$F69:$IC69))</f>
        <v/>
      </c>
      <c r="CG68" s="143" t="str">
        <f>IF(COUNT('Math Scores'!$DV69:$EU69)=0,"",SUMIF('Math Scores'!$F$6:$IC$6,CG$4,'Math Scores'!$F69:$IC69))</f>
        <v/>
      </c>
      <c r="CH68" s="143" t="str">
        <f>IF(COUNT('Math Scores'!$DV69:$EU69)=0,"",SUMIF('Math Scores'!$F$6:$IC$6,CH$4,'Math Scores'!$F69:$IC69))</f>
        <v/>
      </c>
      <c r="CI68" s="143" t="str">
        <f>IF(COUNT('Math Scores'!$DV69:$EU69)=0,"",SUMIF('Math Scores'!$F$6:$IC$6,CI$4,'Math Scores'!$F69:$IC69))</f>
        <v/>
      </c>
      <c r="CJ68" s="143" t="str">
        <f>IF(COUNT('Math Scores'!$DV69:$EU69)=0,"",SUMIF('Math Scores'!$F$6:$IC$6,CJ$4,'Math Scores'!$F69:$IC69))</f>
        <v/>
      </c>
      <c r="CK68" s="143" t="str">
        <f>IF(COUNT('Math Scores'!$DV69:$EU69)=0,"",SUMIF('Math Scores'!$F$6:$IC$6,CK$4,'Math Scores'!$F69:$IC69))</f>
        <v/>
      </c>
      <c r="CL68" s="143" t="str">
        <f>IF(COUNT('Math Scores'!$DV69:$EU69)=0,"",SUMIF('Math Scores'!$F$6:$IC$6,CL$4,'Math Scores'!$F69:$IC69))</f>
        <v/>
      </c>
      <c r="CM68" s="143" t="str">
        <f>IF(COUNT('Math Scores'!$DV69:$EU69)=0,"",SUMIF('Math Scores'!$F$6:$IC$6,CM$4,'Math Scores'!$F69:$IC69))</f>
        <v/>
      </c>
      <c r="CN68" s="143" t="str">
        <f>IF(COUNT('Math Scores'!$DV69:$EU69)=0,"",SUMIF('Math Scores'!$F$6:$IC$6,CN$4,'Math Scores'!$F69:$IC69))</f>
        <v/>
      </c>
      <c r="CO68" s="143" t="str">
        <f>IF(COUNT('Math Scores'!$DV69:$EU69)=0,"",SUMIF('Math Scores'!$F$6:$IC$6,CO$4,'Math Scores'!$F69:$IC69))</f>
        <v/>
      </c>
      <c r="CP68" s="143" t="str">
        <f>IF(COUNT('Math Scores'!$DV69:$EU69)=0,"",SUMIF('Math Scores'!$F$6:$IC$6,CP$4,'Math Scores'!$F69:$IC69))</f>
        <v/>
      </c>
      <c r="CQ68" s="143" t="str">
        <f>IF(COUNT('Math Scores'!$DV69:$EU69)=0,"",SUMIF('Math Scores'!$F$6:$IC$6,CQ$4,'Math Scores'!$F69:$IC69))</f>
        <v/>
      </c>
      <c r="CR68" s="143" t="str">
        <f>IF(COUNT('Math Scores'!$DV69:$EU69)=0,"",SUMIF('Math Scores'!$F$6:$IC$6,CR$4,'Math Scores'!$F69:$IC69))</f>
        <v/>
      </c>
      <c r="CS68" s="143" t="str">
        <f>IF(COUNT('Math Scores'!$DV69:$EU69)=0,"",SUMIF('Math Scores'!$F$6:$IC$6,CS$4,'Math Scores'!$F69:$IC69))</f>
        <v/>
      </c>
      <c r="CT68" s="143" t="str">
        <f>IF(COUNT('Math Scores'!$EV69:$FW69)=0,"",SUMIF('Math Scores'!$F$6:$IC$6,CT$4,'Math Scores'!$F69:$IC69))</f>
        <v/>
      </c>
      <c r="CU68" s="143" t="str">
        <f>IF(COUNT('Math Scores'!$EV69:$FW69)=0,"",SUMIF('Math Scores'!$F$6:$IC$6,CU$4,'Math Scores'!$F69:$IC69))</f>
        <v/>
      </c>
      <c r="CV68" s="143" t="str">
        <f>IF(COUNT('Math Scores'!$EV69:$FW69)=0,"",SUMIF('Math Scores'!$F$6:$IC$6,CV$4,'Math Scores'!$F69:$IC69))</f>
        <v/>
      </c>
      <c r="CW68" s="143" t="str">
        <f>IF(COUNT('Math Scores'!$EV69:$FW69)=0,"",SUMIF('Math Scores'!$F$6:$IC$6,CW$4,'Math Scores'!$F69:$IC69))</f>
        <v/>
      </c>
      <c r="CX68" s="143" t="str">
        <f>IF(COUNT('Math Scores'!$EV69:$FW69)=0,"",SUMIF('Math Scores'!$F$6:$IC$6,CX$4,'Math Scores'!$F69:$IC69))</f>
        <v/>
      </c>
      <c r="CY68" s="143" t="str">
        <f>IF(COUNT('Math Scores'!$EV69:$FW69)=0,"",SUMIF('Math Scores'!$F$6:$IC$6,CY$4,'Math Scores'!$F69:$IC69))</f>
        <v/>
      </c>
      <c r="CZ68" s="143" t="str">
        <f>IF(COUNT('Math Scores'!$EV69:$FW69)=0,"",SUMIF('Math Scores'!$F$6:$IC$6,CZ$4,'Math Scores'!$F69:$IC69))</f>
        <v/>
      </c>
      <c r="DA68" s="143" t="str">
        <f>IF(COUNT('Math Scores'!$EV69:$FW69)=0,"",SUMIF('Math Scores'!$F$6:$IC$6,DA$4,'Math Scores'!$F69:$IC69))</f>
        <v/>
      </c>
      <c r="DB68" s="143" t="str">
        <f>IF(COUNT('Math Scores'!$EV69:$FW69)=0,"",SUMIF('Math Scores'!$F$6:$IC$6,DB$4,'Math Scores'!$F69:$IC69))</f>
        <v/>
      </c>
      <c r="DC68" s="143" t="str">
        <f>IF(COUNT('Math Scores'!$EV69:$FW69)=0,"",SUMIF('Math Scores'!$F$6:$IC$6,DC$4,'Math Scores'!$F69:$IC69))</f>
        <v/>
      </c>
      <c r="DD68" s="143" t="str">
        <f>IF(COUNT('Math Scores'!$EV69:$FW69)=0,"",SUMIF('Math Scores'!$F$6:$IC$6,DD$4,'Math Scores'!$F69:$IC69))</f>
        <v/>
      </c>
      <c r="DE68" s="143" t="str">
        <f>IF(COUNT('Math Scores'!$EV69:$FW69)=0,"",SUMIF('Math Scores'!$F$6:$IC$6,DE$4,'Math Scores'!$F69:$IC69))</f>
        <v/>
      </c>
      <c r="DF68" s="143" t="str">
        <f>IF(COUNT('Math Scores'!$EV69:$FW69)=0,"",SUMIF('Math Scores'!$F$6:$IC$6,DF$4,'Math Scores'!$F69:$IC69))</f>
        <v/>
      </c>
      <c r="DG68" s="143" t="str">
        <f>IF(COUNT('Math Scores'!$EV69:$FW69)=0,"",SUMIF('Math Scores'!$F$6:$IC$6,DG$4,'Math Scores'!$F69:$IC69))</f>
        <v/>
      </c>
    </row>
    <row r="69" spans="1:111" x14ac:dyDescent="0.2">
      <c r="A69" s="35">
        <v>62</v>
      </c>
      <c r="B69" s="8" t="str">
        <f>'Math Scores'!B70</f>
        <v/>
      </c>
      <c r="C69" s="127" t="str">
        <f>IF(COUNT('Math Scores'!F70:HI70)=0, "", (SUMIF('Math Scores'!$F$5:$HI$5,"Yes",'Math Scores'!F70:HI70)/SUMIF('Math Scores'!$F$5:$HI$5,"Yes",'Math Scores'!$F$2:$HI$2)))</f>
        <v/>
      </c>
      <c r="D69" s="36" t="str">
        <f>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v/>
      </c>
      <c r="E69" s="78" t="str">
        <f t="shared" si="12"/>
        <v/>
      </c>
      <c r="F69" s="36" t="str">
        <f t="shared" si="11"/>
        <v/>
      </c>
      <c r="G69" s="87" t="str">
        <f>IF(OR(B69="",'Cover Sheet'!$AC$6=""),"",IF(('Cover Sheet'!$AC$6="2nd"),(VLOOKUP(ROUND((D69*100),0),Goals!$E$4:$H$104,2,TRUE)/100),IF(('Cover Sheet'!$AC$6="3rd"),(VLOOKUP(ROUND((D69*100),0),Goals!$E$4:$H$104,3,TRUE)/100),VLOOKUP(ROUND((D69*100),0),Goals!$E$4:$H$104,4,TRUE)/100)))</f>
        <v/>
      </c>
      <c r="H69" s="143" t="str">
        <f>IF(COUNT('Math Scores'!$F70:$AC70)=0,"",SUMIF('Math Scores'!$F$6:$IC$6,H$4,'Math Scores'!$F70:$IC70))</f>
        <v/>
      </c>
      <c r="I69" s="143" t="str">
        <f>IF(COUNT('Math Scores'!$F70:$AC70)=0,"",SUMIF('Math Scores'!$F$6:$IC$6,I$4,'Math Scores'!$F70:$IC70))</f>
        <v/>
      </c>
      <c r="J69" s="143" t="str">
        <f>IF(COUNT('Math Scores'!$F70:$AC70)=0,"",SUMIF('Math Scores'!$F$6:$IC$6,J$4,'Math Scores'!$F70:$IC70))</f>
        <v/>
      </c>
      <c r="K69" s="143" t="str">
        <f>IF(COUNT('Math Scores'!$F70:$AC70)=0,"",SUMIF('Math Scores'!$F$6:$IC$6,K$4,'Math Scores'!$F70:$IC70))</f>
        <v/>
      </c>
      <c r="L69" s="143" t="str">
        <f>IF(COUNT('Math Scores'!$F70:$AC70)=0,"",SUMIF('Math Scores'!$F$6:$IC$6,L$4,'Math Scores'!$F70:$IC70))</f>
        <v/>
      </c>
      <c r="M69" s="143" t="str">
        <f>IF(COUNT('Math Scores'!$F70:$AC70)=0,"",SUMIF('Math Scores'!$F$6:$IC$6,M$4,'Math Scores'!$F70:$IC70))</f>
        <v/>
      </c>
      <c r="N69" s="143" t="str">
        <f>IF(COUNT('Math Scores'!$F70:$AC70)=0,"",SUMIF('Math Scores'!$F$6:$IC$6,N$4,'Math Scores'!$F70:$IC70))</f>
        <v/>
      </c>
      <c r="O69" s="143" t="str">
        <f>IF(COUNT('Math Scores'!$F70:$AC70)=0,"",SUMIF('Math Scores'!$F$6:$IC$6,O$4,'Math Scores'!$F70:$IC70))</f>
        <v/>
      </c>
      <c r="P69" s="143" t="str">
        <f>IF(COUNT('Math Scores'!$F70:$AC70)=0,"",SUMIF('Math Scores'!$F$6:$IC$6,P$4,'Math Scores'!$F70:$IC70))</f>
        <v/>
      </c>
      <c r="Q69" s="143" t="str">
        <f>IF(COUNT('Math Scores'!$F70:$AC70)=0,"",SUMIF('Math Scores'!$F$6:$IC$6,Q$4,'Math Scores'!$F70:$IC70))</f>
        <v/>
      </c>
      <c r="R69" s="143" t="str">
        <f>IF(COUNT('Math Scores'!$F70:$AC70)=0,"",SUMIF('Math Scores'!$F$6:$IC$6,R$4,'Math Scores'!$F70:$IC70))</f>
        <v/>
      </c>
      <c r="S69" s="143"/>
      <c r="T69" s="143"/>
      <c r="U69" s="143"/>
      <c r="V69" s="143"/>
      <c r="W69" s="143"/>
      <c r="X69" s="143" t="str">
        <f>IF(COUNT('Math Scores'!$AD70:$AZ70)=0,"",SUMIF('Math Scores'!$F$6:$IC$6,X$4,'Math Scores'!$F70:$IC70))</f>
        <v/>
      </c>
      <c r="Y69" s="143" t="str">
        <f>IF(COUNT('Math Scores'!$AD70:$AZ70)=0,"",SUMIF('Math Scores'!$F$6:$IC$6,Y$4,'Math Scores'!$F70:$IC70))</f>
        <v/>
      </c>
      <c r="Z69" s="143" t="str">
        <f>IF(COUNT('Math Scores'!$AD70:$AZ70)=0,"",SUMIF('Math Scores'!$F$6:$IC$6,Z$4,'Math Scores'!$F70:$IC70))</f>
        <v/>
      </c>
      <c r="AA69" s="143" t="str">
        <f>IF(COUNT('Math Scores'!$AD70:$AZ70)=0,"",SUMIF('Math Scores'!$F$6:$IC$6,AA$4,'Math Scores'!$F70:$IC70))</f>
        <v/>
      </c>
      <c r="AB69" s="143" t="str">
        <f>IF(COUNT('Math Scores'!$AD70:$AZ70)=0,"",SUMIF('Math Scores'!$F$6:$IC$6,AB$4,'Math Scores'!$F70:$IC70))</f>
        <v/>
      </c>
      <c r="AC69" s="143" t="str">
        <f>IF(COUNT('Math Scores'!$AD70:$AZ70)=0,"",SUMIF('Math Scores'!$F$6:$IC$6,AC$4,'Math Scores'!$F70:$IC70))</f>
        <v/>
      </c>
      <c r="AD69" s="143" t="str">
        <f>IF(COUNT('Math Scores'!$AD70:$AZ70)=0,"",SUMIF('Math Scores'!$F$6:$IC$6,AD$4,'Math Scores'!$F70:$IC70))</f>
        <v/>
      </c>
      <c r="AE69" s="143" t="str">
        <f>IF(COUNT('Math Scores'!$AD70:$AZ70)=0,"",SUMIF('Math Scores'!$F$6:$IC$6,AE$4,'Math Scores'!$F70:$IC70))</f>
        <v/>
      </c>
      <c r="AF69" s="143" t="str">
        <f>IF(COUNT('Math Scores'!$AD70:$AZ70)=0,"",SUMIF('Math Scores'!$F$6:$IC$6,AF$4,'Math Scores'!$F70:$IC70))</f>
        <v/>
      </c>
      <c r="AG69" s="143" t="str">
        <f>IF(COUNT('Math Scores'!$AD70:$AZ70)=0,"",SUMIF('Math Scores'!$F$6:$IC$6,AG$4,'Math Scores'!$F70:$IC70))</f>
        <v/>
      </c>
      <c r="AH69" s="143" t="str">
        <f>IF(COUNT('Math Scores'!$AD70:$AZ70)=0,"",SUMIF('Math Scores'!$F$6:$IC$6,AH$4,'Math Scores'!$F70:$IC70))</f>
        <v/>
      </c>
      <c r="AI69" s="143" t="str">
        <f>IF(COUNT('Math Scores'!$AD70:$AZ70)=0,"",SUMIF('Math Scores'!$F$6:$IC$6,AI$4,'Math Scores'!$F70:$IC70))</f>
        <v/>
      </c>
      <c r="AJ69" s="143" t="str">
        <f>IF(COUNT('Math Scores'!$BA70:$BY70)=0,"",SUMIF('Math Scores'!$F$6:$IC$6,AJ$4,'Math Scores'!$F70:$IC70))</f>
        <v/>
      </c>
      <c r="AK69" s="143" t="str">
        <f>IF(COUNT('Math Scores'!$BA70:$BY70)=0,"",SUMIF('Math Scores'!$F$6:$IC$6,AK$4,'Math Scores'!$F70:$IC70))</f>
        <v/>
      </c>
      <c r="AL69" s="143" t="str">
        <f>IF(COUNT('Math Scores'!$BA70:$BY70)=0,"",SUMIF('Math Scores'!$F$6:$IC$6,AL$4,'Math Scores'!$F70:$IC70))</f>
        <v/>
      </c>
      <c r="AM69" s="143" t="str">
        <f>IF(COUNT('Math Scores'!$BA70:$BY70)=0,"",SUMIF('Math Scores'!$F$6:$IC$6,AM$4,'Math Scores'!$F70:$IC70))</f>
        <v/>
      </c>
      <c r="AN69" s="143" t="str">
        <f>IF(COUNT('Math Scores'!$BA70:$BY70)=0,"",SUMIF('Math Scores'!$F$6:$IC$6,AN$4,'Math Scores'!$F70:$IC70))</f>
        <v/>
      </c>
      <c r="AO69" s="143" t="str">
        <f>IF(COUNT('Math Scores'!$BA70:$BY70)=0,"",SUMIF('Math Scores'!$F$6:$IC$6,AO$4,'Math Scores'!$F70:$IC70))</f>
        <v/>
      </c>
      <c r="AP69" s="143" t="str">
        <f>IF(COUNT('Math Scores'!$BA70:$BY70)=0,"",SUMIF('Math Scores'!$F$6:$IC$6,AP$4,'Math Scores'!$F70:$IC70))</f>
        <v/>
      </c>
      <c r="AQ69" s="143" t="str">
        <f>IF(COUNT('Math Scores'!$BA70:$BY70)=0,"",SUMIF('Math Scores'!$F$6:$IC$6,AQ$4,'Math Scores'!$F70:$IC70))</f>
        <v/>
      </c>
      <c r="AR69" s="143" t="str">
        <f>IF(COUNT('Math Scores'!$BA70:$BY70)=0,"",SUMIF('Math Scores'!$F$6:$IC$6,AR$4,'Math Scores'!$F70:$IC70))</f>
        <v/>
      </c>
      <c r="AS69" s="143" t="str">
        <f>IF(COUNT('Math Scores'!$BA70:$BY70)=0,"",SUMIF('Math Scores'!$F$6:$IC$6,AS$4,'Math Scores'!$F70:$IC70))</f>
        <v/>
      </c>
      <c r="AT69" s="143" t="str">
        <f>IF(COUNT('Math Scores'!$BA70:$BY70)=0,"",SUMIF('Math Scores'!$F$6:$IC$6,AT$4,'Math Scores'!$F70:$IC70))</f>
        <v/>
      </c>
      <c r="AU69" s="143" t="str">
        <f>IF(COUNT('Math Scores'!$BA70:$BY70)=0,"",SUMIF('Math Scores'!$F$6:$IC$6,AU$4,'Math Scores'!$F70:$IC70))</f>
        <v/>
      </c>
      <c r="AV69" s="143" t="str">
        <f>IF(COUNT('Math Scores'!$BA70:$BY70)=0,"",SUMIF('Math Scores'!$F$6:$IC$6,AV$4,'Math Scores'!$F70:$IC70))</f>
        <v/>
      </c>
      <c r="AW69" s="143" t="str">
        <f>IF(COUNT('Math Scores'!$BA70:$BY70)=0,"",SUMIF('Math Scores'!$F$6:$IC$6,AW$4,'Math Scores'!$F70:$IC70))</f>
        <v/>
      </c>
      <c r="AX69" s="143" t="str">
        <f>IF(COUNT('Math Scores'!$BZ70:$CW70)=0,"",SUMIF('Math Scores'!$F$6:$IC$6,AX$4,'Math Scores'!$F70:$IC70))</f>
        <v/>
      </c>
      <c r="AY69" s="143" t="str">
        <f>IF(COUNT('Math Scores'!$BZ70:$CW70)=0,"",SUMIF('Math Scores'!$F$6:$IC$6,AY$4,'Math Scores'!$F70:$IC70))</f>
        <v/>
      </c>
      <c r="AZ69" s="143" t="str">
        <f>IF(COUNT('Math Scores'!$BZ70:$CW70)=0,"",SUMIF('Math Scores'!$F$6:$IC$6,AZ$4,'Math Scores'!$F70:$IC70))</f>
        <v/>
      </c>
      <c r="BA69" s="143" t="str">
        <f>IF(COUNT('Math Scores'!$BZ70:$CW70)=0,"",SUMIF('Math Scores'!$F$6:$IC$6,BA$4,'Math Scores'!$F70:$IC70))</f>
        <v/>
      </c>
      <c r="BB69" s="143" t="str">
        <f>IF(COUNT('Math Scores'!$BZ70:$CW70)=0,"",SUMIF('Math Scores'!$F$6:$IC$6,BB$4,'Math Scores'!$F70:$IC70))</f>
        <v/>
      </c>
      <c r="BC69" s="143" t="str">
        <f>IF(COUNT('Math Scores'!$BZ70:$CW70)=0,"",SUMIF('Math Scores'!$F$6:$IC$6,BC$4,'Math Scores'!$F70:$IC70))</f>
        <v/>
      </c>
      <c r="BD69" s="143" t="str">
        <f>IF(COUNT('Math Scores'!$BZ70:$CW70)=0,"",SUMIF('Math Scores'!$F$6:$IC$6,BD$4,'Math Scores'!$F70:$IC70))</f>
        <v/>
      </c>
      <c r="BE69" s="143" t="str">
        <f>IF(COUNT('Math Scores'!$BZ70:$CW70)=0,"",SUMIF('Math Scores'!$F$6:$IC$6,BE$4,'Math Scores'!$F70:$IC70))</f>
        <v/>
      </c>
      <c r="BF69" s="143" t="str">
        <f>IF(COUNT('Math Scores'!$BZ70:$CW70)=0,"",SUMIF('Math Scores'!$F$6:$IC$6,BF$4,'Math Scores'!$F70:$IC70))</f>
        <v/>
      </c>
      <c r="BG69" s="143" t="str">
        <f>IF(COUNT('Math Scores'!$BZ70:$CW70)=0,"",SUMIF('Math Scores'!$F$6:$IC$6,BG$4,'Math Scores'!$F70:$IC70))</f>
        <v/>
      </c>
      <c r="BH69" s="143" t="str">
        <f>IF(COUNT('Math Scores'!$BZ70:$CW70)=0,"",SUMIF('Math Scores'!$F$6:$IC$6,BH$4,'Math Scores'!$F70:$IC70))</f>
        <v/>
      </c>
      <c r="BI69" s="143" t="str">
        <f>IF(COUNT('Math Scores'!$BZ70:$CW70)=0,"",SUMIF('Math Scores'!$F$6:$IC$6,BI$4,'Math Scores'!$F70:$IC70))</f>
        <v/>
      </c>
      <c r="BJ69" s="143" t="str">
        <f>IF(COUNT('Math Scores'!$BZ70:$CW70)=0,"",SUMIF('Math Scores'!$F$6:$IC$6,BJ$4,'Math Scores'!$F70:$IC70))</f>
        <v/>
      </c>
      <c r="BK69" s="143" t="str">
        <f>IF(COUNT('Math Scores'!$BZ70:$CW70)=0,"",SUMIF('Math Scores'!$F$6:$IC$6,BK$4,'Math Scores'!$F70:$IC70))</f>
        <v/>
      </c>
      <c r="BL69" s="143" t="str">
        <f>IF(COUNT('Math Scores'!$CX70:$DU70)=0,"",SUMIF('Math Scores'!$F$6:$IC$6,BL$4,'Math Scores'!$F70:$IC70))</f>
        <v/>
      </c>
      <c r="BM69" s="143" t="str">
        <f>IF(COUNT('Math Scores'!$CX70:$DU70)=0,"",SUMIF('Math Scores'!$F$6:$IC$6,BM$4,'Math Scores'!$F70:$IC70))</f>
        <v/>
      </c>
      <c r="BN69" s="143" t="str">
        <f>IF(COUNT('Math Scores'!$CX70:$DU70)=0,"",SUMIF('Math Scores'!$F$6:$IC$6,BN$4,'Math Scores'!$F70:$IC70))</f>
        <v/>
      </c>
      <c r="BO69" s="143" t="str">
        <f>IF(COUNT('Math Scores'!$CX70:$DU70)=0,"",SUMIF('Math Scores'!$F$6:$IC$6,BO$4,'Math Scores'!$F70:$IC70))</f>
        <v/>
      </c>
      <c r="BP69" s="143" t="str">
        <f>IF(COUNT('Math Scores'!$CX70:$DU70)=0,"",SUMIF('Math Scores'!$F$6:$IC$6,BP$4,'Math Scores'!$F70:$IC70))</f>
        <v/>
      </c>
      <c r="BQ69" s="143" t="str">
        <f>IF(COUNT('Math Scores'!$CX70:$DU70)=0,"",SUMIF('Math Scores'!$F$6:$IC$6,BQ$4,'Math Scores'!$F70:$IC70))</f>
        <v/>
      </c>
      <c r="BR69" s="143" t="str">
        <f>IF(COUNT('Math Scores'!$CX70:$DU70)=0,"",SUMIF('Math Scores'!$F$6:$IC$6,BR$4,'Math Scores'!$F70:$IC70))</f>
        <v/>
      </c>
      <c r="BS69" s="143" t="str">
        <f>IF(COUNT('Math Scores'!$CX70:$DU70)=0,"",SUMIF('Math Scores'!$F$6:$IC$6,BS$4,'Math Scores'!$F70:$IC70))</f>
        <v/>
      </c>
      <c r="BT69" s="143" t="str">
        <f>IF(COUNT('Math Scores'!$CX70:$DU70)=0,"",SUMIF('Math Scores'!$F$6:$IC$6,BT$4,'Math Scores'!$F70:$IC70))</f>
        <v/>
      </c>
      <c r="BU69" s="143" t="str">
        <f>IF(COUNT('Math Scores'!$CX70:$DU70)=0,"",SUMIF('Math Scores'!$F$6:$IC$6,BU$4,'Math Scores'!$F70:$IC70))</f>
        <v/>
      </c>
      <c r="BV69" s="143" t="str">
        <f>IF(COUNT('Math Scores'!$CX70:$DU70)=0,"",SUMIF('Math Scores'!$F$6:$IC$6,BV$4,'Math Scores'!$F70:$IC70))</f>
        <v/>
      </c>
      <c r="BW69" s="143" t="str">
        <f>IF(COUNT('Math Scores'!$CX70:$DU70)=0,"",SUMIF('Math Scores'!$F$6:$IC$6,BW$4,'Math Scores'!$F70:$IC70))</f>
        <v/>
      </c>
      <c r="BX69" s="143" t="str">
        <f>IF(COUNT('Math Scores'!$CX70:$DU70)=0,"",SUMIF('Math Scores'!$F$6:$IC$6,BX$4,'Math Scores'!$F70:$IC70))</f>
        <v/>
      </c>
      <c r="BY69" s="143" t="str">
        <f>IF(COUNT('Math Scores'!$CX70:$DU70)=0,"",SUMIF('Math Scores'!$F$6:$IC$6,BY$4,'Math Scores'!$F70:$IC70))</f>
        <v/>
      </c>
      <c r="BZ69" s="143" t="str">
        <f>IF(COUNT('Math Scores'!$CX70:$DU70)=0,"",SUMIF('Math Scores'!$F$6:$IC$6,BZ$4,'Math Scores'!$F70:$IC70))</f>
        <v/>
      </c>
      <c r="CA69" s="143" t="str">
        <f>IF(COUNT('Math Scores'!$CX70:$DU70)=0,"",SUMIF('Math Scores'!$F$6:$IC$6,CA$4,'Math Scores'!$F70:$IC70))</f>
        <v/>
      </c>
      <c r="CB69" s="143" t="str">
        <f>IF(COUNT('Math Scores'!$CX70:$DU70)=0,"",SUMIF('Math Scores'!$F$6:$IC$6,CB$4,'Math Scores'!$F70:$IC70))</f>
        <v/>
      </c>
      <c r="CC69" s="143" t="str">
        <f>IF(COUNT('Math Scores'!$CX70:$DU70)=0,"",SUMIF('Math Scores'!$F$6:$IC$6,CC$4,'Math Scores'!$F70:$IC70))</f>
        <v/>
      </c>
      <c r="CD69" s="143" t="str">
        <f>IF(COUNT('Math Scores'!$DV70:$EU70)=0,"",SUMIF('Math Scores'!$F$6:$IC$6,CD$4,'Math Scores'!$F70:$IC70))</f>
        <v/>
      </c>
      <c r="CE69" s="143" t="str">
        <f>IF(COUNT('Math Scores'!$DV70:$EU70)=0,"",SUMIF('Math Scores'!$F$6:$IC$6,CE$4,'Math Scores'!$F70:$IC70))</f>
        <v/>
      </c>
      <c r="CF69" s="143" t="str">
        <f>IF(COUNT('Math Scores'!$DV70:$EU70)=0,"",SUMIF('Math Scores'!$F$6:$IC$6,CF$4,'Math Scores'!$F70:$IC70))</f>
        <v/>
      </c>
      <c r="CG69" s="143" t="str">
        <f>IF(COUNT('Math Scores'!$DV70:$EU70)=0,"",SUMIF('Math Scores'!$F$6:$IC$6,CG$4,'Math Scores'!$F70:$IC70))</f>
        <v/>
      </c>
      <c r="CH69" s="143" t="str">
        <f>IF(COUNT('Math Scores'!$DV70:$EU70)=0,"",SUMIF('Math Scores'!$F$6:$IC$6,CH$4,'Math Scores'!$F70:$IC70))</f>
        <v/>
      </c>
      <c r="CI69" s="143" t="str">
        <f>IF(COUNT('Math Scores'!$DV70:$EU70)=0,"",SUMIF('Math Scores'!$F$6:$IC$6,CI$4,'Math Scores'!$F70:$IC70))</f>
        <v/>
      </c>
      <c r="CJ69" s="143" t="str">
        <f>IF(COUNT('Math Scores'!$DV70:$EU70)=0,"",SUMIF('Math Scores'!$F$6:$IC$6,CJ$4,'Math Scores'!$F70:$IC70))</f>
        <v/>
      </c>
      <c r="CK69" s="143" t="str">
        <f>IF(COUNT('Math Scores'!$DV70:$EU70)=0,"",SUMIF('Math Scores'!$F$6:$IC$6,CK$4,'Math Scores'!$F70:$IC70))</f>
        <v/>
      </c>
      <c r="CL69" s="143" t="str">
        <f>IF(COUNT('Math Scores'!$DV70:$EU70)=0,"",SUMIF('Math Scores'!$F$6:$IC$6,CL$4,'Math Scores'!$F70:$IC70))</f>
        <v/>
      </c>
      <c r="CM69" s="143" t="str">
        <f>IF(COUNT('Math Scores'!$DV70:$EU70)=0,"",SUMIF('Math Scores'!$F$6:$IC$6,CM$4,'Math Scores'!$F70:$IC70))</f>
        <v/>
      </c>
      <c r="CN69" s="143" t="str">
        <f>IF(COUNT('Math Scores'!$DV70:$EU70)=0,"",SUMIF('Math Scores'!$F$6:$IC$6,CN$4,'Math Scores'!$F70:$IC70))</f>
        <v/>
      </c>
      <c r="CO69" s="143" t="str">
        <f>IF(COUNT('Math Scores'!$DV70:$EU70)=0,"",SUMIF('Math Scores'!$F$6:$IC$6,CO$4,'Math Scores'!$F70:$IC70))</f>
        <v/>
      </c>
      <c r="CP69" s="143" t="str">
        <f>IF(COUNT('Math Scores'!$DV70:$EU70)=0,"",SUMIF('Math Scores'!$F$6:$IC$6,CP$4,'Math Scores'!$F70:$IC70))</f>
        <v/>
      </c>
      <c r="CQ69" s="143" t="str">
        <f>IF(COUNT('Math Scores'!$DV70:$EU70)=0,"",SUMIF('Math Scores'!$F$6:$IC$6,CQ$4,'Math Scores'!$F70:$IC70))</f>
        <v/>
      </c>
      <c r="CR69" s="143" t="str">
        <f>IF(COUNT('Math Scores'!$DV70:$EU70)=0,"",SUMIF('Math Scores'!$F$6:$IC$6,CR$4,'Math Scores'!$F70:$IC70))</f>
        <v/>
      </c>
      <c r="CS69" s="143" t="str">
        <f>IF(COUNT('Math Scores'!$DV70:$EU70)=0,"",SUMIF('Math Scores'!$F$6:$IC$6,CS$4,'Math Scores'!$F70:$IC70))</f>
        <v/>
      </c>
      <c r="CT69" s="143" t="str">
        <f>IF(COUNT('Math Scores'!$EV70:$FW70)=0,"",SUMIF('Math Scores'!$F$6:$IC$6,CT$4,'Math Scores'!$F70:$IC70))</f>
        <v/>
      </c>
      <c r="CU69" s="143" t="str">
        <f>IF(COUNT('Math Scores'!$EV70:$FW70)=0,"",SUMIF('Math Scores'!$F$6:$IC$6,CU$4,'Math Scores'!$F70:$IC70))</f>
        <v/>
      </c>
      <c r="CV69" s="143" t="str">
        <f>IF(COUNT('Math Scores'!$EV70:$FW70)=0,"",SUMIF('Math Scores'!$F$6:$IC$6,CV$4,'Math Scores'!$F70:$IC70))</f>
        <v/>
      </c>
      <c r="CW69" s="143" t="str">
        <f>IF(COUNT('Math Scores'!$EV70:$FW70)=0,"",SUMIF('Math Scores'!$F$6:$IC$6,CW$4,'Math Scores'!$F70:$IC70))</f>
        <v/>
      </c>
      <c r="CX69" s="143" t="str">
        <f>IF(COUNT('Math Scores'!$EV70:$FW70)=0,"",SUMIF('Math Scores'!$F$6:$IC$6,CX$4,'Math Scores'!$F70:$IC70))</f>
        <v/>
      </c>
      <c r="CY69" s="143" t="str">
        <f>IF(COUNT('Math Scores'!$EV70:$FW70)=0,"",SUMIF('Math Scores'!$F$6:$IC$6,CY$4,'Math Scores'!$F70:$IC70))</f>
        <v/>
      </c>
      <c r="CZ69" s="143" t="str">
        <f>IF(COUNT('Math Scores'!$EV70:$FW70)=0,"",SUMIF('Math Scores'!$F$6:$IC$6,CZ$4,'Math Scores'!$F70:$IC70))</f>
        <v/>
      </c>
      <c r="DA69" s="143" t="str">
        <f>IF(COUNT('Math Scores'!$EV70:$FW70)=0,"",SUMIF('Math Scores'!$F$6:$IC$6,DA$4,'Math Scores'!$F70:$IC70))</f>
        <v/>
      </c>
      <c r="DB69" s="143" t="str">
        <f>IF(COUNT('Math Scores'!$EV70:$FW70)=0,"",SUMIF('Math Scores'!$F$6:$IC$6,DB$4,'Math Scores'!$F70:$IC70))</f>
        <v/>
      </c>
      <c r="DC69" s="143" t="str">
        <f>IF(COUNT('Math Scores'!$EV70:$FW70)=0,"",SUMIF('Math Scores'!$F$6:$IC$6,DC$4,'Math Scores'!$F70:$IC70))</f>
        <v/>
      </c>
      <c r="DD69" s="143" t="str">
        <f>IF(COUNT('Math Scores'!$EV70:$FW70)=0,"",SUMIF('Math Scores'!$F$6:$IC$6,DD$4,'Math Scores'!$F70:$IC70))</f>
        <v/>
      </c>
      <c r="DE69" s="143" t="str">
        <f>IF(COUNT('Math Scores'!$EV70:$FW70)=0,"",SUMIF('Math Scores'!$F$6:$IC$6,DE$4,'Math Scores'!$F70:$IC70))</f>
        <v/>
      </c>
      <c r="DF69" s="143" t="str">
        <f>IF(COUNT('Math Scores'!$EV70:$FW70)=0,"",SUMIF('Math Scores'!$F$6:$IC$6,DF$4,'Math Scores'!$F70:$IC70))</f>
        <v/>
      </c>
      <c r="DG69" s="143" t="str">
        <f>IF(COUNT('Math Scores'!$EV70:$FW70)=0,"",SUMIF('Math Scores'!$F$6:$IC$6,DG$4,'Math Scores'!$F70:$IC70))</f>
        <v/>
      </c>
    </row>
    <row r="70" spans="1:111" x14ac:dyDescent="0.2">
      <c r="A70" s="35">
        <v>63</v>
      </c>
      <c r="B70" s="8" t="str">
        <f>'Math Scores'!B71</f>
        <v/>
      </c>
      <c r="C70" s="127" t="str">
        <f>IF(COUNT('Math Scores'!F71:HI71)=0, "", (SUMIF('Math Scores'!$F$5:$HI$5,"Yes",'Math Scores'!F71:HI71)/SUMIF('Math Scores'!$F$5:$HI$5,"Yes",'Math Scores'!$F$2:$HI$2)))</f>
        <v/>
      </c>
      <c r="D70" s="36" t="str">
        <f>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v/>
      </c>
      <c r="E70" s="78" t="str">
        <f t="shared" si="12"/>
        <v/>
      </c>
      <c r="F70" s="36" t="str">
        <f t="shared" si="11"/>
        <v/>
      </c>
      <c r="G70" s="87" t="str">
        <f>IF(OR(B70="",'Cover Sheet'!$AC$6=""),"",IF(('Cover Sheet'!$AC$6="2nd"),(VLOOKUP(ROUND((D70*100),0),Goals!$E$4:$H$104,2,TRUE)/100),IF(('Cover Sheet'!$AC$6="3rd"),(VLOOKUP(ROUND((D70*100),0),Goals!$E$4:$H$104,3,TRUE)/100),VLOOKUP(ROUND((D70*100),0),Goals!$E$4:$H$104,4,TRUE)/100)))</f>
        <v/>
      </c>
      <c r="H70" s="143" t="str">
        <f>IF(COUNT('Math Scores'!$F71:$AC71)=0,"",SUMIF('Math Scores'!$F$6:$IC$6,H$4,'Math Scores'!$F71:$IC71))</f>
        <v/>
      </c>
      <c r="I70" s="143" t="str">
        <f>IF(COUNT('Math Scores'!$F71:$AC71)=0,"",SUMIF('Math Scores'!$F$6:$IC$6,I$4,'Math Scores'!$F71:$IC71))</f>
        <v/>
      </c>
      <c r="J70" s="143" t="str">
        <f>IF(COUNT('Math Scores'!$F71:$AC71)=0,"",SUMIF('Math Scores'!$F$6:$IC$6,J$4,'Math Scores'!$F71:$IC71))</f>
        <v/>
      </c>
      <c r="K70" s="143" t="str">
        <f>IF(COUNT('Math Scores'!$F71:$AC71)=0,"",SUMIF('Math Scores'!$F$6:$IC$6,K$4,'Math Scores'!$F71:$IC71))</f>
        <v/>
      </c>
      <c r="L70" s="143" t="str">
        <f>IF(COUNT('Math Scores'!$F71:$AC71)=0,"",SUMIF('Math Scores'!$F$6:$IC$6,L$4,'Math Scores'!$F71:$IC71))</f>
        <v/>
      </c>
      <c r="M70" s="143" t="str">
        <f>IF(COUNT('Math Scores'!$F71:$AC71)=0,"",SUMIF('Math Scores'!$F$6:$IC$6,M$4,'Math Scores'!$F71:$IC71))</f>
        <v/>
      </c>
      <c r="N70" s="143" t="str">
        <f>IF(COUNT('Math Scores'!$F71:$AC71)=0,"",SUMIF('Math Scores'!$F$6:$IC$6,N$4,'Math Scores'!$F71:$IC71))</f>
        <v/>
      </c>
      <c r="O70" s="143" t="str">
        <f>IF(COUNT('Math Scores'!$F71:$AC71)=0,"",SUMIF('Math Scores'!$F$6:$IC$6,O$4,'Math Scores'!$F71:$IC71))</f>
        <v/>
      </c>
      <c r="P70" s="143" t="str">
        <f>IF(COUNT('Math Scores'!$F71:$AC71)=0,"",SUMIF('Math Scores'!$F$6:$IC$6,P$4,'Math Scores'!$F71:$IC71))</f>
        <v/>
      </c>
      <c r="Q70" s="143" t="str">
        <f>IF(COUNT('Math Scores'!$F71:$AC71)=0,"",SUMIF('Math Scores'!$F$6:$IC$6,Q$4,'Math Scores'!$F71:$IC71))</f>
        <v/>
      </c>
      <c r="R70" s="143" t="str">
        <f>IF(COUNT('Math Scores'!$F71:$AC71)=0,"",SUMIF('Math Scores'!$F$6:$IC$6,R$4,'Math Scores'!$F71:$IC71))</f>
        <v/>
      </c>
      <c r="S70" s="143"/>
      <c r="T70" s="143"/>
      <c r="U70" s="143"/>
      <c r="V70" s="143"/>
      <c r="W70" s="143"/>
      <c r="X70" s="143" t="str">
        <f>IF(COUNT('Math Scores'!$AD71:$AZ71)=0,"",SUMIF('Math Scores'!$F$6:$IC$6,X$4,'Math Scores'!$F71:$IC71))</f>
        <v/>
      </c>
      <c r="Y70" s="143" t="str">
        <f>IF(COUNT('Math Scores'!$AD71:$AZ71)=0,"",SUMIF('Math Scores'!$F$6:$IC$6,Y$4,'Math Scores'!$F71:$IC71))</f>
        <v/>
      </c>
      <c r="Z70" s="143" t="str">
        <f>IF(COUNT('Math Scores'!$AD71:$AZ71)=0,"",SUMIF('Math Scores'!$F$6:$IC$6,Z$4,'Math Scores'!$F71:$IC71))</f>
        <v/>
      </c>
      <c r="AA70" s="143" t="str">
        <f>IF(COUNT('Math Scores'!$AD71:$AZ71)=0,"",SUMIF('Math Scores'!$F$6:$IC$6,AA$4,'Math Scores'!$F71:$IC71))</f>
        <v/>
      </c>
      <c r="AB70" s="143" t="str">
        <f>IF(COUNT('Math Scores'!$AD71:$AZ71)=0,"",SUMIF('Math Scores'!$F$6:$IC$6,AB$4,'Math Scores'!$F71:$IC71))</f>
        <v/>
      </c>
      <c r="AC70" s="143" t="str">
        <f>IF(COUNT('Math Scores'!$AD71:$AZ71)=0,"",SUMIF('Math Scores'!$F$6:$IC$6,AC$4,'Math Scores'!$F71:$IC71))</f>
        <v/>
      </c>
      <c r="AD70" s="143" t="str">
        <f>IF(COUNT('Math Scores'!$AD71:$AZ71)=0,"",SUMIF('Math Scores'!$F$6:$IC$6,AD$4,'Math Scores'!$F71:$IC71))</f>
        <v/>
      </c>
      <c r="AE70" s="143" t="str">
        <f>IF(COUNT('Math Scores'!$AD71:$AZ71)=0,"",SUMIF('Math Scores'!$F$6:$IC$6,AE$4,'Math Scores'!$F71:$IC71))</f>
        <v/>
      </c>
      <c r="AF70" s="143" t="str">
        <f>IF(COUNT('Math Scores'!$AD71:$AZ71)=0,"",SUMIF('Math Scores'!$F$6:$IC$6,AF$4,'Math Scores'!$F71:$IC71))</f>
        <v/>
      </c>
      <c r="AG70" s="143" t="str">
        <f>IF(COUNT('Math Scores'!$AD71:$AZ71)=0,"",SUMIF('Math Scores'!$F$6:$IC$6,AG$4,'Math Scores'!$F71:$IC71))</f>
        <v/>
      </c>
      <c r="AH70" s="143" t="str">
        <f>IF(COUNT('Math Scores'!$AD71:$AZ71)=0,"",SUMIF('Math Scores'!$F$6:$IC$6,AH$4,'Math Scores'!$F71:$IC71))</f>
        <v/>
      </c>
      <c r="AI70" s="143" t="str">
        <f>IF(COUNT('Math Scores'!$AD71:$AZ71)=0,"",SUMIF('Math Scores'!$F$6:$IC$6,AI$4,'Math Scores'!$F71:$IC71))</f>
        <v/>
      </c>
      <c r="AJ70" s="143" t="str">
        <f>IF(COUNT('Math Scores'!$BA71:$BY71)=0,"",SUMIF('Math Scores'!$F$6:$IC$6,AJ$4,'Math Scores'!$F71:$IC71))</f>
        <v/>
      </c>
      <c r="AK70" s="143" t="str">
        <f>IF(COUNT('Math Scores'!$BA71:$BY71)=0,"",SUMIF('Math Scores'!$F$6:$IC$6,AK$4,'Math Scores'!$F71:$IC71))</f>
        <v/>
      </c>
      <c r="AL70" s="143" t="str">
        <f>IF(COUNT('Math Scores'!$BA71:$BY71)=0,"",SUMIF('Math Scores'!$F$6:$IC$6,AL$4,'Math Scores'!$F71:$IC71))</f>
        <v/>
      </c>
      <c r="AM70" s="143" t="str">
        <f>IF(COUNT('Math Scores'!$BA71:$BY71)=0,"",SUMIF('Math Scores'!$F$6:$IC$6,AM$4,'Math Scores'!$F71:$IC71))</f>
        <v/>
      </c>
      <c r="AN70" s="143" t="str">
        <f>IF(COUNT('Math Scores'!$BA71:$BY71)=0,"",SUMIF('Math Scores'!$F$6:$IC$6,AN$4,'Math Scores'!$F71:$IC71))</f>
        <v/>
      </c>
      <c r="AO70" s="143" t="str">
        <f>IF(COUNT('Math Scores'!$BA71:$BY71)=0,"",SUMIF('Math Scores'!$F$6:$IC$6,AO$4,'Math Scores'!$F71:$IC71))</f>
        <v/>
      </c>
      <c r="AP70" s="143" t="str">
        <f>IF(COUNT('Math Scores'!$BA71:$BY71)=0,"",SUMIF('Math Scores'!$F$6:$IC$6,AP$4,'Math Scores'!$F71:$IC71))</f>
        <v/>
      </c>
      <c r="AQ70" s="143" t="str">
        <f>IF(COUNT('Math Scores'!$BA71:$BY71)=0,"",SUMIF('Math Scores'!$F$6:$IC$6,AQ$4,'Math Scores'!$F71:$IC71))</f>
        <v/>
      </c>
      <c r="AR70" s="143" t="str">
        <f>IF(COUNT('Math Scores'!$BA71:$BY71)=0,"",SUMIF('Math Scores'!$F$6:$IC$6,AR$4,'Math Scores'!$F71:$IC71))</f>
        <v/>
      </c>
      <c r="AS70" s="143" t="str">
        <f>IF(COUNT('Math Scores'!$BA71:$BY71)=0,"",SUMIF('Math Scores'!$F$6:$IC$6,AS$4,'Math Scores'!$F71:$IC71))</f>
        <v/>
      </c>
      <c r="AT70" s="143" t="str">
        <f>IF(COUNT('Math Scores'!$BA71:$BY71)=0,"",SUMIF('Math Scores'!$F$6:$IC$6,AT$4,'Math Scores'!$F71:$IC71))</f>
        <v/>
      </c>
      <c r="AU70" s="143" t="str">
        <f>IF(COUNT('Math Scores'!$BA71:$BY71)=0,"",SUMIF('Math Scores'!$F$6:$IC$6,AU$4,'Math Scores'!$F71:$IC71))</f>
        <v/>
      </c>
      <c r="AV70" s="143" t="str">
        <f>IF(COUNT('Math Scores'!$BA71:$BY71)=0,"",SUMIF('Math Scores'!$F$6:$IC$6,AV$4,'Math Scores'!$F71:$IC71))</f>
        <v/>
      </c>
      <c r="AW70" s="143" t="str">
        <f>IF(COUNT('Math Scores'!$BA71:$BY71)=0,"",SUMIF('Math Scores'!$F$6:$IC$6,AW$4,'Math Scores'!$F71:$IC71))</f>
        <v/>
      </c>
      <c r="AX70" s="143" t="str">
        <f>IF(COUNT('Math Scores'!$BZ71:$CW71)=0,"",SUMIF('Math Scores'!$F$6:$IC$6,AX$4,'Math Scores'!$F71:$IC71))</f>
        <v/>
      </c>
      <c r="AY70" s="143" t="str">
        <f>IF(COUNT('Math Scores'!$BZ71:$CW71)=0,"",SUMIF('Math Scores'!$F$6:$IC$6,AY$4,'Math Scores'!$F71:$IC71))</f>
        <v/>
      </c>
      <c r="AZ70" s="143" t="str">
        <f>IF(COUNT('Math Scores'!$BZ71:$CW71)=0,"",SUMIF('Math Scores'!$F$6:$IC$6,AZ$4,'Math Scores'!$F71:$IC71))</f>
        <v/>
      </c>
      <c r="BA70" s="143" t="str">
        <f>IF(COUNT('Math Scores'!$BZ71:$CW71)=0,"",SUMIF('Math Scores'!$F$6:$IC$6,BA$4,'Math Scores'!$F71:$IC71))</f>
        <v/>
      </c>
      <c r="BB70" s="143" t="str">
        <f>IF(COUNT('Math Scores'!$BZ71:$CW71)=0,"",SUMIF('Math Scores'!$F$6:$IC$6,BB$4,'Math Scores'!$F71:$IC71))</f>
        <v/>
      </c>
      <c r="BC70" s="143" t="str">
        <f>IF(COUNT('Math Scores'!$BZ71:$CW71)=0,"",SUMIF('Math Scores'!$F$6:$IC$6,BC$4,'Math Scores'!$F71:$IC71))</f>
        <v/>
      </c>
      <c r="BD70" s="143" t="str">
        <f>IF(COUNT('Math Scores'!$BZ71:$CW71)=0,"",SUMIF('Math Scores'!$F$6:$IC$6,BD$4,'Math Scores'!$F71:$IC71))</f>
        <v/>
      </c>
      <c r="BE70" s="143" t="str">
        <f>IF(COUNT('Math Scores'!$BZ71:$CW71)=0,"",SUMIF('Math Scores'!$F$6:$IC$6,BE$4,'Math Scores'!$F71:$IC71))</f>
        <v/>
      </c>
      <c r="BF70" s="143" t="str">
        <f>IF(COUNT('Math Scores'!$BZ71:$CW71)=0,"",SUMIF('Math Scores'!$F$6:$IC$6,BF$4,'Math Scores'!$F71:$IC71))</f>
        <v/>
      </c>
      <c r="BG70" s="143" t="str">
        <f>IF(COUNT('Math Scores'!$BZ71:$CW71)=0,"",SUMIF('Math Scores'!$F$6:$IC$6,BG$4,'Math Scores'!$F71:$IC71))</f>
        <v/>
      </c>
      <c r="BH70" s="143" t="str">
        <f>IF(COUNT('Math Scores'!$BZ71:$CW71)=0,"",SUMIF('Math Scores'!$F$6:$IC$6,BH$4,'Math Scores'!$F71:$IC71))</f>
        <v/>
      </c>
      <c r="BI70" s="143" t="str">
        <f>IF(COUNT('Math Scores'!$BZ71:$CW71)=0,"",SUMIF('Math Scores'!$F$6:$IC$6,BI$4,'Math Scores'!$F71:$IC71))</f>
        <v/>
      </c>
      <c r="BJ70" s="143" t="str">
        <f>IF(COUNT('Math Scores'!$BZ71:$CW71)=0,"",SUMIF('Math Scores'!$F$6:$IC$6,BJ$4,'Math Scores'!$F71:$IC71))</f>
        <v/>
      </c>
      <c r="BK70" s="143" t="str">
        <f>IF(COUNT('Math Scores'!$BZ71:$CW71)=0,"",SUMIF('Math Scores'!$F$6:$IC$6,BK$4,'Math Scores'!$F71:$IC71))</f>
        <v/>
      </c>
      <c r="BL70" s="143" t="str">
        <f>IF(COUNT('Math Scores'!$CX71:$DU71)=0,"",SUMIF('Math Scores'!$F$6:$IC$6,BL$4,'Math Scores'!$F71:$IC71))</f>
        <v/>
      </c>
      <c r="BM70" s="143" t="str">
        <f>IF(COUNT('Math Scores'!$CX71:$DU71)=0,"",SUMIF('Math Scores'!$F$6:$IC$6,BM$4,'Math Scores'!$F71:$IC71))</f>
        <v/>
      </c>
      <c r="BN70" s="143" t="str">
        <f>IF(COUNT('Math Scores'!$CX71:$DU71)=0,"",SUMIF('Math Scores'!$F$6:$IC$6,BN$4,'Math Scores'!$F71:$IC71))</f>
        <v/>
      </c>
      <c r="BO70" s="143" t="str">
        <f>IF(COUNT('Math Scores'!$CX71:$DU71)=0,"",SUMIF('Math Scores'!$F$6:$IC$6,BO$4,'Math Scores'!$F71:$IC71))</f>
        <v/>
      </c>
      <c r="BP70" s="143" t="str">
        <f>IF(COUNT('Math Scores'!$CX71:$DU71)=0,"",SUMIF('Math Scores'!$F$6:$IC$6,BP$4,'Math Scores'!$F71:$IC71))</f>
        <v/>
      </c>
      <c r="BQ70" s="143" t="str">
        <f>IF(COUNT('Math Scores'!$CX71:$DU71)=0,"",SUMIF('Math Scores'!$F$6:$IC$6,BQ$4,'Math Scores'!$F71:$IC71))</f>
        <v/>
      </c>
      <c r="BR70" s="143" t="str">
        <f>IF(COUNT('Math Scores'!$CX71:$DU71)=0,"",SUMIF('Math Scores'!$F$6:$IC$6,BR$4,'Math Scores'!$F71:$IC71))</f>
        <v/>
      </c>
      <c r="BS70" s="143" t="str">
        <f>IF(COUNT('Math Scores'!$CX71:$DU71)=0,"",SUMIF('Math Scores'!$F$6:$IC$6,BS$4,'Math Scores'!$F71:$IC71))</f>
        <v/>
      </c>
      <c r="BT70" s="143" t="str">
        <f>IF(COUNT('Math Scores'!$CX71:$DU71)=0,"",SUMIF('Math Scores'!$F$6:$IC$6,BT$4,'Math Scores'!$F71:$IC71))</f>
        <v/>
      </c>
      <c r="BU70" s="143" t="str">
        <f>IF(COUNT('Math Scores'!$CX71:$DU71)=0,"",SUMIF('Math Scores'!$F$6:$IC$6,BU$4,'Math Scores'!$F71:$IC71))</f>
        <v/>
      </c>
      <c r="BV70" s="143" t="str">
        <f>IF(COUNT('Math Scores'!$CX71:$DU71)=0,"",SUMIF('Math Scores'!$F$6:$IC$6,BV$4,'Math Scores'!$F71:$IC71))</f>
        <v/>
      </c>
      <c r="BW70" s="143" t="str">
        <f>IF(COUNT('Math Scores'!$CX71:$DU71)=0,"",SUMIF('Math Scores'!$F$6:$IC$6,BW$4,'Math Scores'!$F71:$IC71))</f>
        <v/>
      </c>
      <c r="BX70" s="143" t="str">
        <f>IF(COUNT('Math Scores'!$CX71:$DU71)=0,"",SUMIF('Math Scores'!$F$6:$IC$6,BX$4,'Math Scores'!$F71:$IC71))</f>
        <v/>
      </c>
      <c r="BY70" s="143" t="str">
        <f>IF(COUNT('Math Scores'!$CX71:$DU71)=0,"",SUMIF('Math Scores'!$F$6:$IC$6,BY$4,'Math Scores'!$F71:$IC71))</f>
        <v/>
      </c>
      <c r="BZ70" s="143" t="str">
        <f>IF(COUNT('Math Scores'!$CX71:$DU71)=0,"",SUMIF('Math Scores'!$F$6:$IC$6,BZ$4,'Math Scores'!$F71:$IC71))</f>
        <v/>
      </c>
      <c r="CA70" s="143" t="str">
        <f>IF(COUNT('Math Scores'!$CX71:$DU71)=0,"",SUMIF('Math Scores'!$F$6:$IC$6,CA$4,'Math Scores'!$F71:$IC71))</f>
        <v/>
      </c>
      <c r="CB70" s="143" t="str">
        <f>IF(COUNT('Math Scores'!$CX71:$DU71)=0,"",SUMIF('Math Scores'!$F$6:$IC$6,CB$4,'Math Scores'!$F71:$IC71))</f>
        <v/>
      </c>
      <c r="CC70" s="143" t="str">
        <f>IF(COUNT('Math Scores'!$CX71:$DU71)=0,"",SUMIF('Math Scores'!$F$6:$IC$6,CC$4,'Math Scores'!$F71:$IC71))</f>
        <v/>
      </c>
      <c r="CD70" s="143" t="str">
        <f>IF(COUNT('Math Scores'!$DV71:$EU71)=0,"",SUMIF('Math Scores'!$F$6:$IC$6,CD$4,'Math Scores'!$F71:$IC71))</f>
        <v/>
      </c>
      <c r="CE70" s="143" t="str">
        <f>IF(COUNT('Math Scores'!$DV71:$EU71)=0,"",SUMIF('Math Scores'!$F$6:$IC$6,CE$4,'Math Scores'!$F71:$IC71))</f>
        <v/>
      </c>
      <c r="CF70" s="143" t="str">
        <f>IF(COUNT('Math Scores'!$DV71:$EU71)=0,"",SUMIF('Math Scores'!$F$6:$IC$6,CF$4,'Math Scores'!$F71:$IC71))</f>
        <v/>
      </c>
      <c r="CG70" s="143" t="str">
        <f>IF(COUNT('Math Scores'!$DV71:$EU71)=0,"",SUMIF('Math Scores'!$F$6:$IC$6,CG$4,'Math Scores'!$F71:$IC71))</f>
        <v/>
      </c>
      <c r="CH70" s="143" t="str">
        <f>IF(COUNT('Math Scores'!$DV71:$EU71)=0,"",SUMIF('Math Scores'!$F$6:$IC$6,CH$4,'Math Scores'!$F71:$IC71))</f>
        <v/>
      </c>
      <c r="CI70" s="143" t="str">
        <f>IF(COUNT('Math Scores'!$DV71:$EU71)=0,"",SUMIF('Math Scores'!$F$6:$IC$6,CI$4,'Math Scores'!$F71:$IC71))</f>
        <v/>
      </c>
      <c r="CJ70" s="143" t="str">
        <f>IF(COUNT('Math Scores'!$DV71:$EU71)=0,"",SUMIF('Math Scores'!$F$6:$IC$6,CJ$4,'Math Scores'!$F71:$IC71))</f>
        <v/>
      </c>
      <c r="CK70" s="143" t="str">
        <f>IF(COUNT('Math Scores'!$DV71:$EU71)=0,"",SUMIF('Math Scores'!$F$6:$IC$6,CK$4,'Math Scores'!$F71:$IC71))</f>
        <v/>
      </c>
      <c r="CL70" s="143" t="str">
        <f>IF(COUNT('Math Scores'!$DV71:$EU71)=0,"",SUMIF('Math Scores'!$F$6:$IC$6,CL$4,'Math Scores'!$F71:$IC71))</f>
        <v/>
      </c>
      <c r="CM70" s="143" t="str">
        <f>IF(COUNT('Math Scores'!$DV71:$EU71)=0,"",SUMIF('Math Scores'!$F$6:$IC$6,CM$4,'Math Scores'!$F71:$IC71))</f>
        <v/>
      </c>
      <c r="CN70" s="143" t="str">
        <f>IF(COUNT('Math Scores'!$DV71:$EU71)=0,"",SUMIF('Math Scores'!$F$6:$IC$6,CN$4,'Math Scores'!$F71:$IC71))</f>
        <v/>
      </c>
      <c r="CO70" s="143" t="str">
        <f>IF(COUNT('Math Scores'!$DV71:$EU71)=0,"",SUMIF('Math Scores'!$F$6:$IC$6,CO$4,'Math Scores'!$F71:$IC71))</f>
        <v/>
      </c>
      <c r="CP70" s="143" t="str">
        <f>IF(COUNT('Math Scores'!$DV71:$EU71)=0,"",SUMIF('Math Scores'!$F$6:$IC$6,CP$4,'Math Scores'!$F71:$IC71))</f>
        <v/>
      </c>
      <c r="CQ70" s="143" t="str">
        <f>IF(COUNT('Math Scores'!$DV71:$EU71)=0,"",SUMIF('Math Scores'!$F$6:$IC$6,CQ$4,'Math Scores'!$F71:$IC71))</f>
        <v/>
      </c>
      <c r="CR70" s="143" t="str">
        <f>IF(COUNT('Math Scores'!$DV71:$EU71)=0,"",SUMIF('Math Scores'!$F$6:$IC$6,CR$4,'Math Scores'!$F71:$IC71))</f>
        <v/>
      </c>
      <c r="CS70" s="143" t="str">
        <f>IF(COUNT('Math Scores'!$DV71:$EU71)=0,"",SUMIF('Math Scores'!$F$6:$IC$6,CS$4,'Math Scores'!$F71:$IC71))</f>
        <v/>
      </c>
      <c r="CT70" s="143" t="str">
        <f>IF(COUNT('Math Scores'!$EV71:$FW71)=0,"",SUMIF('Math Scores'!$F$6:$IC$6,CT$4,'Math Scores'!$F71:$IC71))</f>
        <v/>
      </c>
      <c r="CU70" s="143" t="str">
        <f>IF(COUNT('Math Scores'!$EV71:$FW71)=0,"",SUMIF('Math Scores'!$F$6:$IC$6,CU$4,'Math Scores'!$F71:$IC71))</f>
        <v/>
      </c>
      <c r="CV70" s="143" t="str">
        <f>IF(COUNT('Math Scores'!$EV71:$FW71)=0,"",SUMIF('Math Scores'!$F$6:$IC$6,CV$4,'Math Scores'!$F71:$IC71))</f>
        <v/>
      </c>
      <c r="CW70" s="143" t="str">
        <f>IF(COUNT('Math Scores'!$EV71:$FW71)=0,"",SUMIF('Math Scores'!$F$6:$IC$6,CW$4,'Math Scores'!$F71:$IC71))</f>
        <v/>
      </c>
      <c r="CX70" s="143" t="str">
        <f>IF(COUNT('Math Scores'!$EV71:$FW71)=0,"",SUMIF('Math Scores'!$F$6:$IC$6,CX$4,'Math Scores'!$F71:$IC71))</f>
        <v/>
      </c>
      <c r="CY70" s="143" t="str">
        <f>IF(COUNT('Math Scores'!$EV71:$FW71)=0,"",SUMIF('Math Scores'!$F$6:$IC$6,CY$4,'Math Scores'!$F71:$IC71))</f>
        <v/>
      </c>
      <c r="CZ70" s="143" t="str">
        <f>IF(COUNT('Math Scores'!$EV71:$FW71)=0,"",SUMIF('Math Scores'!$F$6:$IC$6,CZ$4,'Math Scores'!$F71:$IC71))</f>
        <v/>
      </c>
      <c r="DA70" s="143" t="str">
        <f>IF(COUNT('Math Scores'!$EV71:$FW71)=0,"",SUMIF('Math Scores'!$F$6:$IC$6,DA$4,'Math Scores'!$F71:$IC71))</f>
        <v/>
      </c>
      <c r="DB70" s="143" t="str">
        <f>IF(COUNT('Math Scores'!$EV71:$FW71)=0,"",SUMIF('Math Scores'!$F$6:$IC$6,DB$4,'Math Scores'!$F71:$IC71))</f>
        <v/>
      </c>
      <c r="DC70" s="143" t="str">
        <f>IF(COUNT('Math Scores'!$EV71:$FW71)=0,"",SUMIF('Math Scores'!$F$6:$IC$6,DC$4,'Math Scores'!$F71:$IC71))</f>
        <v/>
      </c>
      <c r="DD70" s="143" t="str">
        <f>IF(COUNT('Math Scores'!$EV71:$FW71)=0,"",SUMIF('Math Scores'!$F$6:$IC$6,DD$4,'Math Scores'!$F71:$IC71))</f>
        <v/>
      </c>
      <c r="DE70" s="143" t="str">
        <f>IF(COUNT('Math Scores'!$EV71:$FW71)=0,"",SUMIF('Math Scores'!$F$6:$IC$6,DE$4,'Math Scores'!$F71:$IC71))</f>
        <v/>
      </c>
      <c r="DF70" s="143" t="str">
        <f>IF(COUNT('Math Scores'!$EV71:$FW71)=0,"",SUMIF('Math Scores'!$F$6:$IC$6,DF$4,'Math Scores'!$F71:$IC71))</f>
        <v/>
      </c>
      <c r="DG70" s="143" t="str">
        <f>IF(COUNT('Math Scores'!$EV71:$FW71)=0,"",SUMIF('Math Scores'!$F$6:$IC$6,DG$4,'Math Scores'!$F71:$IC71))</f>
        <v/>
      </c>
    </row>
    <row r="71" spans="1:111" x14ac:dyDescent="0.2">
      <c r="A71" s="35">
        <v>64</v>
      </c>
      <c r="B71" s="8" t="str">
        <f>'Math Scores'!B72</f>
        <v/>
      </c>
      <c r="C71" s="127" t="str">
        <f>IF(COUNT('Math Scores'!F72:HI72)=0, "", (SUMIF('Math Scores'!$F$5:$HI$5,"Yes",'Math Scores'!F72:HI72)/SUMIF('Math Scores'!$F$5:$HI$5,"Yes",'Math Scores'!$F$2:$HI$2)))</f>
        <v/>
      </c>
      <c r="D71" s="36" t="str">
        <f>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v/>
      </c>
      <c r="E71" s="78" t="str">
        <f t="shared" si="12"/>
        <v/>
      </c>
      <c r="F71" s="36" t="str">
        <f t="shared" si="11"/>
        <v/>
      </c>
      <c r="G71" s="87" t="str">
        <f>IF(OR(B71="",'Cover Sheet'!$AC$6=""),"",IF(('Cover Sheet'!$AC$6="2nd"),(VLOOKUP(ROUND((D71*100),0),Goals!$E$4:$H$104,2,TRUE)/100),IF(('Cover Sheet'!$AC$6="3rd"),(VLOOKUP(ROUND((D71*100),0),Goals!$E$4:$H$104,3,TRUE)/100),VLOOKUP(ROUND((D71*100),0),Goals!$E$4:$H$104,4,TRUE)/100)))</f>
        <v/>
      </c>
      <c r="H71" s="143" t="str">
        <f>IF(COUNT('Math Scores'!$F72:$AC72)=0,"",SUMIF('Math Scores'!$F$6:$IC$6,H$4,'Math Scores'!$F72:$IC72))</f>
        <v/>
      </c>
      <c r="I71" s="143" t="str">
        <f>IF(COUNT('Math Scores'!$F72:$AC72)=0,"",SUMIF('Math Scores'!$F$6:$IC$6,I$4,'Math Scores'!$F72:$IC72))</f>
        <v/>
      </c>
      <c r="J71" s="143" t="str">
        <f>IF(COUNT('Math Scores'!$F72:$AC72)=0,"",SUMIF('Math Scores'!$F$6:$IC$6,J$4,'Math Scores'!$F72:$IC72))</f>
        <v/>
      </c>
      <c r="K71" s="143" t="str">
        <f>IF(COUNT('Math Scores'!$F72:$AC72)=0,"",SUMIF('Math Scores'!$F$6:$IC$6,K$4,'Math Scores'!$F72:$IC72))</f>
        <v/>
      </c>
      <c r="L71" s="143" t="str">
        <f>IF(COUNT('Math Scores'!$F72:$AC72)=0,"",SUMIF('Math Scores'!$F$6:$IC$6,L$4,'Math Scores'!$F72:$IC72))</f>
        <v/>
      </c>
      <c r="M71" s="143" t="str">
        <f>IF(COUNT('Math Scores'!$F72:$AC72)=0,"",SUMIF('Math Scores'!$F$6:$IC$6,M$4,'Math Scores'!$F72:$IC72))</f>
        <v/>
      </c>
      <c r="N71" s="143" t="str">
        <f>IF(COUNT('Math Scores'!$F72:$AC72)=0,"",SUMIF('Math Scores'!$F$6:$IC$6,N$4,'Math Scores'!$F72:$IC72))</f>
        <v/>
      </c>
      <c r="O71" s="143" t="str">
        <f>IF(COUNT('Math Scores'!$F72:$AC72)=0,"",SUMIF('Math Scores'!$F$6:$IC$6,O$4,'Math Scores'!$F72:$IC72))</f>
        <v/>
      </c>
      <c r="P71" s="143" t="str">
        <f>IF(COUNT('Math Scores'!$F72:$AC72)=0,"",SUMIF('Math Scores'!$F$6:$IC$6,P$4,'Math Scores'!$F72:$IC72))</f>
        <v/>
      </c>
      <c r="Q71" s="143" t="str">
        <f>IF(COUNT('Math Scores'!$F72:$AC72)=0,"",SUMIF('Math Scores'!$F$6:$IC$6,Q$4,'Math Scores'!$F72:$IC72))</f>
        <v/>
      </c>
      <c r="R71" s="143" t="str">
        <f>IF(COUNT('Math Scores'!$F72:$AC72)=0,"",SUMIF('Math Scores'!$F$6:$IC$6,R$4,'Math Scores'!$F72:$IC72))</f>
        <v/>
      </c>
      <c r="S71" s="143"/>
      <c r="T71" s="143"/>
      <c r="U71" s="143"/>
      <c r="V71" s="143"/>
      <c r="W71" s="143"/>
      <c r="X71" s="143" t="str">
        <f>IF(COUNT('Math Scores'!$AD72:$AZ72)=0,"",SUMIF('Math Scores'!$F$6:$IC$6,X$4,'Math Scores'!$F72:$IC72))</f>
        <v/>
      </c>
      <c r="Y71" s="143" t="str">
        <f>IF(COUNT('Math Scores'!$AD72:$AZ72)=0,"",SUMIF('Math Scores'!$F$6:$IC$6,Y$4,'Math Scores'!$F72:$IC72))</f>
        <v/>
      </c>
      <c r="Z71" s="143" t="str">
        <f>IF(COUNT('Math Scores'!$AD72:$AZ72)=0,"",SUMIF('Math Scores'!$F$6:$IC$6,Z$4,'Math Scores'!$F72:$IC72))</f>
        <v/>
      </c>
      <c r="AA71" s="143" t="str">
        <f>IF(COUNT('Math Scores'!$AD72:$AZ72)=0,"",SUMIF('Math Scores'!$F$6:$IC$6,AA$4,'Math Scores'!$F72:$IC72))</f>
        <v/>
      </c>
      <c r="AB71" s="143" t="str">
        <f>IF(COUNT('Math Scores'!$AD72:$AZ72)=0,"",SUMIF('Math Scores'!$F$6:$IC$6,AB$4,'Math Scores'!$F72:$IC72))</f>
        <v/>
      </c>
      <c r="AC71" s="143" t="str">
        <f>IF(COUNT('Math Scores'!$AD72:$AZ72)=0,"",SUMIF('Math Scores'!$F$6:$IC$6,AC$4,'Math Scores'!$F72:$IC72))</f>
        <v/>
      </c>
      <c r="AD71" s="143" t="str">
        <f>IF(COUNT('Math Scores'!$AD72:$AZ72)=0,"",SUMIF('Math Scores'!$F$6:$IC$6,AD$4,'Math Scores'!$F72:$IC72))</f>
        <v/>
      </c>
      <c r="AE71" s="143" t="str">
        <f>IF(COUNT('Math Scores'!$AD72:$AZ72)=0,"",SUMIF('Math Scores'!$F$6:$IC$6,AE$4,'Math Scores'!$F72:$IC72))</f>
        <v/>
      </c>
      <c r="AF71" s="143" t="str">
        <f>IF(COUNT('Math Scores'!$AD72:$AZ72)=0,"",SUMIF('Math Scores'!$F$6:$IC$6,AF$4,'Math Scores'!$F72:$IC72))</f>
        <v/>
      </c>
      <c r="AG71" s="143" t="str">
        <f>IF(COUNT('Math Scores'!$AD72:$AZ72)=0,"",SUMIF('Math Scores'!$F$6:$IC$6,AG$4,'Math Scores'!$F72:$IC72))</f>
        <v/>
      </c>
      <c r="AH71" s="143" t="str">
        <f>IF(COUNT('Math Scores'!$AD72:$AZ72)=0,"",SUMIF('Math Scores'!$F$6:$IC$6,AH$4,'Math Scores'!$F72:$IC72))</f>
        <v/>
      </c>
      <c r="AI71" s="143" t="str">
        <f>IF(COUNT('Math Scores'!$AD72:$AZ72)=0,"",SUMIF('Math Scores'!$F$6:$IC$6,AI$4,'Math Scores'!$F72:$IC72))</f>
        <v/>
      </c>
      <c r="AJ71" s="143" t="str">
        <f>IF(COUNT('Math Scores'!$BA72:$BY72)=0,"",SUMIF('Math Scores'!$F$6:$IC$6,AJ$4,'Math Scores'!$F72:$IC72))</f>
        <v/>
      </c>
      <c r="AK71" s="143" t="str">
        <f>IF(COUNT('Math Scores'!$BA72:$BY72)=0,"",SUMIF('Math Scores'!$F$6:$IC$6,AK$4,'Math Scores'!$F72:$IC72))</f>
        <v/>
      </c>
      <c r="AL71" s="143" t="str">
        <f>IF(COUNT('Math Scores'!$BA72:$BY72)=0,"",SUMIF('Math Scores'!$F$6:$IC$6,AL$4,'Math Scores'!$F72:$IC72))</f>
        <v/>
      </c>
      <c r="AM71" s="143" t="str">
        <f>IF(COUNT('Math Scores'!$BA72:$BY72)=0,"",SUMIF('Math Scores'!$F$6:$IC$6,AM$4,'Math Scores'!$F72:$IC72))</f>
        <v/>
      </c>
      <c r="AN71" s="143" t="str">
        <f>IF(COUNT('Math Scores'!$BA72:$BY72)=0,"",SUMIF('Math Scores'!$F$6:$IC$6,AN$4,'Math Scores'!$F72:$IC72))</f>
        <v/>
      </c>
      <c r="AO71" s="143" t="str">
        <f>IF(COUNT('Math Scores'!$BA72:$BY72)=0,"",SUMIF('Math Scores'!$F$6:$IC$6,AO$4,'Math Scores'!$F72:$IC72))</f>
        <v/>
      </c>
      <c r="AP71" s="143" t="str">
        <f>IF(COUNT('Math Scores'!$BA72:$BY72)=0,"",SUMIF('Math Scores'!$F$6:$IC$6,AP$4,'Math Scores'!$F72:$IC72))</f>
        <v/>
      </c>
      <c r="AQ71" s="143" t="str">
        <f>IF(COUNT('Math Scores'!$BA72:$BY72)=0,"",SUMIF('Math Scores'!$F$6:$IC$6,AQ$4,'Math Scores'!$F72:$IC72))</f>
        <v/>
      </c>
      <c r="AR71" s="143" t="str">
        <f>IF(COUNT('Math Scores'!$BA72:$BY72)=0,"",SUMIF('Math Scores'!$F$6:$IC$6,AR$4,'Math Scores'!$F72:$IC72))</f>
        <v/>
      </c>
      <c r="AS71" s="143" t="str">
        <f>IF(COUNT('Math Scores'!$BA72:$BY72)=0,"",SUMIF('Math Scores'!$F$6:$IC$6,AS$4,'Math Scores'!$F72:$IC72))</f>
        <v/>
      </c>
      <c r="AT71" s="143" t="str">
        <f>IF(COUNT('Math Scores'!$BA72:$BY72)=0,"",SUMIF('Math Scores'!$F$6:$IC$6,AT$4,'Math Scores'!$F72:$IC72))</f>
        <v/>
      </c>
      <c r="AU71" s="143" t="str">
        <f>IF(COUNT('Math Scores'!$BA72:$BY72)=0,"",SUMIF('Math Scores'!$F$6:$IC$6,AU$4,'Math Scores'!$F72:$IC72))</f>
        <v/>
      </c>
      <c r="AV71" s="143" t="str">
        <f>IF(COUNT('Math Scores'!$BA72:$BY72)=0,"",SUMIF('Math Scores'!$F$6:$IC$6,AV$4,'Math Scores'!$F72:$IC72))</f>
        <v/>
      </c>
      <c r="AW71" s="143" t="str">
        <f>IF(COUNT('Math Scores'!$BA72:$BY72)=0,"",SUMIF('Math Scores'!$F$6:$IC$6,AW$4,'Math Scores'!$F72:$IC72))</f>
        <v/>
      </c>
      <c r="AX71" s="143" t="str">
        <f>IF(COUNT('Math Scores'!$BZ72:$CW72)=0,"",SUMIF('Math Scores'!$F$6:$IC$6,AX$4,'Math Scores'!$F72:$IC72))</f>
        <v/>
      </c>
      <c r="AY71" s="143" t="str">
        <f>IF(COUNT('Math Scores'!$BZ72:$CW72)=0,"",SUMIF('Math Scores'!$F$6:$IC$6,AY$4,'Math Scores'!$F72:$IC72))</f>
        <v/>
      </c>
      <c r="AZ71" s="143" t="str">
        <f>IF(COUNT('Math Scores'!$BZ72:$CW72)=0,"",SUMIF('Math Scores'!$F$6:$IC$6,AZ$4,'Math Scores'!$F72:$IC72))</f>
        <v/>
      </c>
      <c r="BA71" s="143" t="str">
        <f>IF(COUNT('Math Scores'!$BZ72:$CW72)=0,"",SUMIF('Math Scores'!$F$6:$IC$6,BA$4,'Math Scores'!$F72:$IC72))</f>
        <v/>
      </c>
      <c r="BB71" s="143" t="str">
        <f>IF(COUNT('Math Scores'!$BZ72:$CW72)=0,"",SUMIF('Math Scores'!$F$6:$IC$6,BB$4,'Math Scores'!$F72:$IC72))</f>
        <v/>
      </c>
      <c r="BC71" s="143" t="str">
        <f>IF(COUNT('Math Scores'!$BZ72:$CW72)=0,"",SUMIF('Math Scores'!$F$6:$IC$6,BC$4,'Math Scores'!$F72:$IC72))</f>
        <v/>
      </c>
      <c r="BD71" s="143" t="str">
        <f>IF(COUNT('Math Scores'!$BZ72:$CW72)=0,"",SUMIF('Math Scores'!$F$6:$IC$6,BD$4,'Math Scores'!$F72:$IC72))</f>
        <v/>
      </c>
      <c r="BE71" s="143" t="str">
        <f>IF(COUNT('Math Scores'!$BZ72:$CW72)=0,"",SUMIF('Math Scores'!$F$6:$IC$6,BE$4,'Math Scores'!$F72:$IC72))</f>
        <v/>
      </c>
      <c r="BF71" s="143" t="str">
        <f>IF(COUNT('Math Scores'!$BZ72:$CW72)=0,"",SUMIF('Math Scores'!$F$6:$IC$6,BF$4,'Math Scores'!$F72:$IC72))</f>
        <v/>
      </c>
      <c r="BG71" s="143" t="str">
        <f>IF(COUNT('Math Scores'!$BZ72:$CW72)=0,"",SUMIF('Math Scores'!$F$6:$IC$6,BG$4,'Math Scores'!$F72:$IC72))</f>
        <v/>
      </c>
      <c r="BH71" s="143" t="str">
        <f>IF(COUNT('Math Scores'!$BZ72:$CW72)=0,"",SUMIF('Math Scores'!$F$6:$IC$6,BH$4,'Math Scores'!$F72:$IC72))</f>
        <v/>
      </c>
      <c r="BI71" s="143" t="str">
        <f>IF(COUNT('Math Scores'!$BZ72:$CW72)=0,"",SUMIF('Math Scores'!$F$6:$IC$6,BI$4,'Math Scores'!$F72:$IC72))</f>
        <v/>
      </c>
      <c r="BJ71" s="143" t="str">
        <f>IF(COUNT('Math Scores'!$BZ72:$CW72)=0,"",SUMIF('Math Scores'!$F$6:$IC$6,BJ$4,'Math Scores'!$F72:$IC72))</f>
        <v/>
      </c>
      <c r="BK71" s="143" t="str">
        <f>IF(COUNT('Math Scores'!$BZ72:$CW72)=0,"",SUMIF('Math Scores'!$F$6:$IC$6,BK$4,'Math Scores'!$F72:$IC72))</f>
        <v/>
      </c>
      <c r="BL71" s="143" t="str">
        <f>IF(COUNT('Math Scores'!$CX72:$DU72)=0,"",SUMIF('Math Scores'!$F$6:$IC$6,BL$4,'Math Scores'!$F72:$IC72))</f>
        <v/>
      </c>
      <c r="BM71" s="143" t="str">
        <f>IF(COUNT('Math Scores'!$CX72:$DU72)=0,"",SUMIF('Math Scores'!$F$6:$IC$6,BM$4,'Math Scores'!$F72:$IC72))</f>
        <v/>
      </c>
      <c r="BN71" s="143" t="str">
        <f>IF(COUNT('Math Scores'!$CX72:$DU72)=0,"",SUMIF('Math Scores'!$F$6:$IC$6,BN$4,'Math Scores'!$F72:$IC72))</f>
        <v/>
      </c>
      <c r="BO71" s="143" t="str">
        <f>IF(COUNT('Math Scores'!$CX72:$DU72)=0,"",SUMIF('Math Scores'!$F$6:$IC$6,BO$4,'Math Scores'!$F72:$IC72))</f>
        <v/>
      </c>
      <c r="BP71" s="143" t="str">
        <f>IF(COUNT('Math Scores'!$CX72:$DU72)=0,"",SUMIF('Math Scores'!$F$6:$IC$6,BP$4,'Math Scores'!$F72:$IC72))</f>
        <v/>
      </c>
      <c r="BQ71" s="143" t="str">
        <f>IF(COUNT('Math Scores'!$CX72:$DU72)=0,"",SUMIF('Math Scores'!$F$6:$IC$6,BQ$4,'Math Scores'!$F72:$IC72))</f>
        <v/>
      </c>
      <c r="BR71" s="143" t="str">
        <f>IF(COUNT('Math Scores'!$CX72:$DU72)=0,"",SUMIF('Math Scores'!$F$6:$IC$6,BR$4,'Math Scores'!$F72:$IC72))</f>
        <v/>
      </c>
      <c r="BS71" s="143" t="str">
        <f>IF(COUNT('Math Scores'!$CX72:$DU72)=0,"",SUMIF('Math Scores'!$F$6:$IC$6,BS$4,'Math Scores'!$F72:$IC72))</f>
        <v/>
      </c>
      <c r="BT71" s="143" t="str">
        <f>IF(COUNT('Math Scores'!$CX72:$DU72)=0,"",SUMIF('Math Scores'!$F$6:$IC$6,BT$4,'Math Scores'!$F72:$IC72))</f>
        <v/>
      </c>
      <c r="BU71" s="143" t="str">
        <f>IF(COUNT('Math Scores'!$CX72:$DU72)=0,"",SUMIF('Math Scores'!$F$6:$IC$6,BU$4,'Math Scores'!$F72:$IC72))</f>
        <v/>
      </c>
      <c r="BV71" s="143" t="str">
        <f>IF(COUNT('Math Scores'!$CX72:$DU72)=0,"",SUMIF('Math Scores'!$F$6:$IC$6,BV$4,'Math Scores'!$F72:$IC72))</f>
        <v/>
      </c>
      <c r="BW71" s="143" t="str">
        <f>IF(COUNT('Math Scores'!$CX72:$DU72)=0,"",SUMIF('Math Scores'!$F$6:$IC$6,BW$4,'Math Scores'!$F72:$IC72))</f>
        <v/>
      </c>
      <c r="BX71" s="143" t="str">
        <f>IF(COUNT('Math Scores'!$CX72:$DU72)=0,"",SUMIF('Math Scores'!$F$6:$IC$6,BX$4,'Math Scores'!$F72:$IC72))</f>
        <v/>
      </c>
      <c r="BY71" s="143" t="str">
        <f>IF(COUNT('Math Scores'!$CX72:$DU72)=0,"",SUMIF('Math Scores'!$F$6:$IC$6,BY$4,'Math Scores'!$F72:$IC72))</f>
        <v/>
      </c>
      <c r="BZ71" s="143" t="str">
        <f>IF(COUNT('Math Scores'!$CX72:$DU72)=0,"",SUMIF('Math Scores'!$F$6:$IC$6,BZ$4,'Math Scores'!$F72:$IC72))</f>
        <v/>
      </c>
      <c r="CA71" s="143" t="str">
        <f>IF(COUNT('Math Scores'!$CX72:$DU72)=0,"",SUMIF('Math Scores'!$F$6:$IC$6,CA$4,'Math Scores'!$F72:$IC72))</f>
        <v/>
      </c>
      <c r="CB71" s="143" t="str">
        <f>IF(COUNT('Math Scores'!$CX72:$DU72)=0,"",SUMIF('Math Scores'!$F$6:$IC$6,CB$4,'Math Scores'!$F72:$IC72))</f>
        <v/>
      </c>
      <c r="CC71" s="143" t="str">
        <f>IF(COUNT('Math Scores'!$CX72:$DU72)=0,"",SUMIF('Math Scores'!$F$6:$IC$6,CC$4,'Math Scores'!$F72:$IC72))</f>
        <v/>
      </c>
      <c r="CD71" s="143" t="str">
        <f>IF(COUNT('Math Scores'!$DV72:$EU72)=0,"",SUMIF('Math Scores'!$F$6:$IC$6,CD$4,'Math Scores'!$F72:$IC72))</f>
        <v/>
      </c>
      <c r="CE71" s="143" t="str">
        <f>IF(COUNT('Math Scores'!$DV72:$EU72)=0,"",SUMIF('Math Scores'!$F$6:$IC$6,CE$4,'Math Scores'!$F72:$IC72))</f>
        <v/>
      </c>
      <c r="CF71" s="143" t="str">
        <f>IF(COUNT('Math Scores'!$DV72:$EU72)=0,"",SUMIF('Math Scores'!$F$6:$IC$6,CF$4,'Math Scores'!$F72:$IC72))</f>
        <v/>
      </c>
      <c r="CG71" s="143" t="str">
        <f>IF(COUNT('Math Scores'!$DV72:$EU72)=0,"",SUMIF('Math Scores'!$F$6:$IC$6,CG$4,'Math Scores'!$F72:$IC72))</f>
        <v/>
      </c>
      <c r="CH71" s="143" t="str">
        <f>IF(COUNT('Math Scores'!$DV72:$EU72)=0,"",SUMIF('Math Scores'!$F$6:$IC$6,CH$4,'Math Scores'!$F72:$IC72))</f>
        <v/>
      </c>
      <c r="CI71" s="143" t="str">
        <f>IF(COUNT('Math Scores'!$DV72:$EU72)=0,"",SUMIF('Math Scores'!$F$6:$IC$6,CI$4,'Math Scores'!$F72:$IC72))</f>
        <v/>
      </c>
      <c r="CJ71" s="143" t="str">
        <f>IF(COUNT('Math Scores'!$DV72:$EU72)=0,"",SUMIF('Math Scores'!$F$6:$IC$6,CJ$4,'Math Scores'!$F72:$IC72))</f>
        <v/>
      </c>
      <c r="CK71" s="143" t="str">
        <f>IF(COUNT('Math Scores'!$DV72:$EU72)=0,"",SUMIF('Math Scores'!$F$6:$IC$6,CK$4,'Math Scores'!$F72:$IC72))</f>
        <v/>
      </c>
      <c r="CL71" s="143" t="str">
        <f>IF(COUNT('Math Scores'!$DV72:$EU72)=0,"",SUMIF('Math Scores'!$F$6:$IC$6,CL$4,'Math Scores'!$F72:$IC72))</f>
        <v/>
      </c>
      <c r="CM71" s="143" t="str">
        <f>IF(COUNT('Math Scores'!$DV72:$EU72)=0,"",SUMIF('Math Scores'!$F$6:$IC$6,CM$4,'Math Scores'!$F72:$IC72))</f>
        <v/>
      </c>
      <c r="CN71" s="143" t="str">
        <f>IF(COUNT('Math Scores'!$DV72:$EU72)=0,"",SUMIF('Math Scores'!$F$6:$IC$6,CN$4,'Math Scores'!$F72:$IC72))</f>
        <v/>
      </c>
      <c r="CO71" s="143" t="str">
        <f>IF(COUNT('Math Scores'!$DV72:$EU72)=0,"",SUMIF('Math Scores'!$F$6:$IC$6,CO$4,'Math Scores'!$F72:$IC72))</f>
        <v/>
      </c>
      <c r="CP71" s="143" t="str">
        <f>IF(COUNT('Math Scores'!$DV72:$EU72)=0,"",SUMIF('Math Scores'!$F$6:$IC$6,CP$4,'Math Scores'!$F72:$IC72))</f>
        <v/>
      </c>
      <c r="CQ71" s="143" t="str">
        <f>IF(COUNT('Math Scores'!$DV72:$EU72)=0,"",SUMIF('Math Scores'!$F$6:$IC$6,CQ$4,'Math Scores'!$F72:$IC72))</f>
        <v/>
      </c>
      <c r="CR71" s="143" t="str">
        <f>IF(COUNT('Math Scores'!$DV72:$EU72)=0,"",SUMIF('Math Scores'!$F$6:$IC$6,CR$4,'Math Scores'!$F72:$IC72))</f>
        <v/>
      </c>
      <c r="CS71" s="143" t="str">
        <f>IF(COUNT('Math Scores'!$DV72:$EU72)=0,"",SUMIF('Math Scores'!$F$6:$IC$6,CS$4,'Math Scores'!$F72:$IC72))</f>
        <v/>
      </c>
      <c r="CT71" s="143" t="str">
        <f>IF(COUNT('Math Scores'!$EV72:$FW72)=0,"",SUMIF('Math Scores'!$F$6:$IC$6,CT$4,'Math Scores'!$F72:$IC72))</f>
        <v/>
      </c>
      <c r="CU71" s="143" t="str">
        <f>IF(COUNT('Math Scores'!$EV72:$FW72)=0,"",SUMIF('Math Scores'!$F$6:$IC$6,CU$4,'Math Scores'!$F72:$IC72))</f>
        <v/>
      </c>
      <c r="CV71" s="143" t="str">
        <f>IF(COUNT('Math Scores'!$EV72:$FW72)=0,"",SUMIF('Math Scores'!$F$6:$IC$6,CV$4,'Math Scores'!$F72:$IC72))</f>
        <v/>
      </c>
      <c r="CW71" s="143" t="str">
        <f>IF(COUNT('Math Scores'!$EV72:$FW72)=0,"",SUMIF('Math Scores'!$F$6:$IC$6,CW$4,'Math Scores'!$F72:$IC72))</f>
        <v/>
      </c>
      <c r="CX71" s="143" t="str">
        <f>IF(COUNT('Math Scores'!$EV72:$FW72)=0,"",SUMIF('Math Scores'!$F$6:$IC$6,CX$4,'Math Scores'!$F72:$IC72))</f>
        <v/>
      </c>
      <c r="CY71" s="143" t="str">
        <f>IF(COUNT('Math Scores'!$EV72:$FW72)=0,"",SUMIF('Math Scores'!$F$6:$IC$6,CY$4,'Math Scores'!$F72:$IC72))</f>
        <v/>
      </c>
      <c r="CZ71" s="143" t="str">
        <f>IF(COUNT('Math Scores'!$EV72:$FW72)=0,"",SUMIF('Math Scores'!$F$6:$IC$6,CZ$4,'Math Scores'!$F72:$IC72))</f>
        <v/>
      </c>
      <c r="DA71" s="143" t="str">
        <f>IF(COUNT('Math Scores'!$EV72:$FW72)=0,"",SUMIF('Math Scores'!$F$6:$IC$6,DA$4,'Math Scores'!$F72:$IC72))</f>
        <v/>
      </c>
      <c r="DB71" s="143" t="str">
        <f>IF(COUNT('Math Scores'!$EV72:$FW72)=0,"",SUMIF('Math Scores'!$F$6:$IC$6,DB$4,'Math Scores'!$F72:$IC72))</f>
        <v/>
      </c>
      <c r="DC71" s="143" t="str">
        <f>IF(COUNT('Math Scores'!$EV72:$FW72)=0,"",SUMIF('Math Scores'!$F$6:$IC$6,DC$4,'Math Scores'!$F72:$IC72))</f>
        <v/>
      </c>
      <c r="DD71" s="143" t="str">
        <f>IF(COUNT('Math Scores'!$EV72:$FW72)=0,"",SUMIF('Math Scores'!$F$6:$IC$6,DD$4,'Math Scores'!$F72:$IC72))</f>
        <v/>
      </c>
      <c r="DE71" s="143" t="str">
        <f>IF(COUNT('Math Scores'!$EV72:$FW72)=0,"",SUMIF('Math Scores'!$F$6:$IC$6,DE$4,'Math Scores'!$F72:$IC72))</f>
        <v/>
      </c>
      <c r="DF71" s="143" t="str">
        <f>IF(COUNT('Math Scores'!$EV72:$FW72)=0,"",SUMIF('Math Scores'!$F$6:$IC$6,DF$4,'Math Scores'!$F72:$IC72))</f>
        <v/>
      </c>
      <c r="DG71" s="143" t="str">
        <f>IF(COUNT('Math Scores'!$EV72:$FW72)=0,"",SUMIF('Math Scores'!$F$6:$IC$6,DG$4,'Math Scores'!$F72:$IC72))</f>
        <v/>
      </c>
    </row>
    <row r="72" spans="1:111" x14ac:dyDescent="0.2">
      <c r="A72" s="35">
        <v>65</v>
      </c>
      <c r="B72" s="8" t="str">
        <f>'Math Scores'!B73</f>
        <v/>
      </c>
      <c r="C72" s="127" t="str">
        <f>IF(COUNT('Math Scores'!F73:HI73)=0, "", (SUMIF('Math Scores'!$F$5:$HI$5,"Yes",'Math Scores'!F73:HI73)/SUMIF('Math Scores'!$F$5:$HI$5,"Yes",'Math Scores'!$F$2:$HI$2)))</f>
        <v/>
      </c>
      <c r="D72" s="36" t="str">
        <f>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v/>
      </c>
      <c r="E72" s="78" t="str">
        <f t="shared" si="12"/>
        <v/>
      </c>
      <c r="F72" s="36" t="str">
        <f t="shared" si="11"/>
        <v/>
      </c>
      <c r="G72" s="87" t="str">
        <f>IF(OR(B72="",'Cover Sheet'!$AC$6=""),"",IF(('Cover Sheet'!$AC$6="2nd"),(VLOOKUP(ROUND((D72*100),0),Goals!$E$4:$H$104,2,TRUE)/100),IF(('Cover Sheet'!$AC$6="3rd"),(VLOOKUP(ROUND((D72*100),0),Goals!$E$4:$H$104,3,TRUE)/100),VLOOKUP(ROUND((D72*100),0),Goals!$E$4:$H$104,4,TRUE)/100)))</f>
        <v/>
      </c>
      <c r="H72" s="143" t="str">
        <f>IF(COUNT('Math Scores'!$F73:$AC73)=0,"",SUMIF('Math Scores'!$F$6:$IC$6,H$4,'Math Scores'!$F73:$IC73))</f>
        <v/>
      </c>
      <c r="I72" s="143" t="str">
        <f>IF(COUNT('Math Scores'!$F73:$AC73)=0,"",SUMIF('Math Scores'!$F$6:$IC$6,I$4,'Math Scores'!$F73:$IC73))</f>
        <v/>
      </c>
      <c r="J72" s="143" t="str">
        <f>IF(COUNT('Math Scores'!$F73:$AC73)=0,"",SUMIF('Math Scores'!$F$6:$IC$6,J$4,'Math Scores'!$F73:$IC73))</f>
        <v/>
      </c>
      <c r="K72" s="143" t="str">
        <f>IF(COUNT('Math Scores'!$F73:$AC73)=0,"",SUMIF('Math Scores'!$F$6:$IC$6,K$4,'Math Scores'!$F73:$IC73))</f>
        <v/>
      </c>
      <c r="L72" s="143" t="str">
        <f>IF(COUNT('Math Scores'!$F73:$AC73)=0,"",SUMIF('Math Scores'!$F$6:$IC$6,L$4,'Math Scores'!$F73:$IC73))</f>
        <v/>
      </c>
      <c r="M72" s="143" t="str">
        <f>IF(COUNT('Math Scores'!$F73:$AC73)=0,"",SUMIF('Math Scores'!$F$6:$IC$6,M$4,'Math Scores'!$F73:$IC73))</f>
        <v/>
      </c>
      <c r="N72" s="143" t="str">
        <f>IF(COUNT('Math Scores'!$F73:$AC73)=0,"",SUMIF('Math Scores'!$F$6:$IC$6,N$4,'Math Scores'!$F73:$IC73))</f>
        <v/>
      </c>
      <c r="O72" s="143" t="str">
        <f>IF(COUNT('Math Scores'!$F73:$AC73)=0,"",SUMIF('Math Scores'!$F$6:$IC$6,O$4,'Math Scores'!$F73:$IC73))</f>
        <v/>
      </c>
      <c r="P72" s="143" t="str">
        <f>IF(COUNT('Math Scores'!$F73:$AC73)=0,"",SUMIF('Math Scores'!$F$6:$IC$6,P$4,'Math Scores'!$F73:$IC73))</f>
        <v/>
      </c>
      <c r="Q72" s="143" t="str">
        <f>IF(COUNT('Math Scores'!$F73:$AC73)=0,"",SUMIF('Math Scores'!$F$6:$IC$6,Q$4,'Math Scores'!$F73:$IC73))</f>
        <v/>
      </c>
      <c r="R72" s="143" t="str">
        <f>IF(COUNT('Math Scores'!$F73:$AC73)=0,"",SUMIF('Math Scores'!$F$6:$IC$6,R$4,'Math Scores'!$F73:$IC73))</f>
        <v/>
      </c>
      <c r="S72" s="143"/>
      <c r="T72" s="143"/>
      <c r="U72" s="143"/>
      <c r="V72" s="143"/>
      <c r="W72" s="143"/>
      <c r="X72" s="143" t="str">
        <f>IF(COUNT('Math Scores'!$AD73:$AZ73)=0,"",SUMIF('Math Scores'!$F$6:$IC$6,X$4,'Math Scores'!$F73:$IC73))</f>
        <v/>
      </c>
      <c r="Y72" s="143" t="str">
        <f>IF(COUNT('Math Scores'!$AD73:$AZ73)=0,"",SUMIF('Math Scores'!$F$6:$IC$6,Y$4,'Math Scores'!$F73:$IC73))</f>
        <v/>
      </c>
      <c r="Z72" s="143" t="str">
        <f>IF(COUNT('Math Scores'!$AD73:$AZ73)=0,"",SUMIF('Math Scores'!$F$6:$IC$6,Z$4,'Math Scores'!$F73:$IC73))</f>
        <v/>
      </c>
      <c r="AA72" s="143" t="str">
        <f>IF(COUNT('Math Scores'!$AD73:$AZ73)=0,"",SUMIF('Math Scores'!$F$6:$IC$6,AA$4,'Math Scores'!$F73:$IC73))</f>
        <v/>
      </c>
      <c r="AB72" s="143" t="str">
        <f>IF(COUNT('Math Scores'!$AD73:$AZ73)=0,"",SUMIF('Math Scores'!$F$6:$IC$6,AB$4,'Math Scores'!$F73:$IC73))</f>
        <v/>
      </c>
      <c r="AC72" s="143" t="str">
        <f>IF(COUNT('Math Scores'!$AD73:$AZ73)=0,"",SUMIF('Math Scores'!$F$6:$IC$6,AC$4,'Math Scores'!$F73:$IC73))</f>
        <v/>
      </c>
      <c r="AD72" s="143" t="str">
        <f>IF(COUNT('Math Scores'!$AD73:$AZ73)=0,"",SUMIF('Math Scores'!$F$6:$IC$6,AD$4,'Math Scores'!$F73:$IC73))</f>
        <v/>
      </c>
      <c r="AE72" s="143" t="str">
        <f>IF(COUNT('Math Scores'!$AD73:$AZ73)=0,"",SUMIF('Math Scores'!$F$6:$IC$6,AE$4,'Math Scores'!$F73:$IC73))</f>
        <v/>
      </c>
      <c r="AF72" s="143" t="str">
        <f>IF(COUNT('Math Scores'!$AD73:$AZ73)=0,"",SUMIF('Math Scores'!$F$6:$IC$6,AF$4,'Math Scores'!$F73:$IC73))</f>
        <v/>
      </c>
      <c r="AG72" s="143" t="str">
        <f>IF(COUNT('Math Scores'!$AD73:$AZ73)=0,"",SUMIF('Math Scores'!$F$6:$IC$6,AG$4,'Math Scores'!$F73:$IC73))</f>
        <v/>
      </c>
      <c r="AH72" s="143" t="str">
        <f>IF(COUNT('Math Scores'!$AD73:$AZ73)=0,"",SUMIF('Math Scores'!$F$6:$IC$6,AH$4,'Math Scores'!$F73:$IC73))</f>
        <v/>
      </c>
      <c r="AI72" s="143" t="str">
        <f>IF(COUNT('Math Scores'!$AD73:$AZ73)=0,"",SUMIF('Math Scores'!$F$6:$IC$6,AI$4,'Math Scores'!$F73:$IC73))</f>
        <v/>
      </c>
      <c r="AJ72" s="143" t="str">
        <f>IF(COUNT('Math Scores'!$BA73:$BY73)=0,"",SUMIF('Math Scores'!$F$6:$IC$6,AJ$4,'Math Scores'!$F73:$IC73))</f>
        <v/>
      </c>
      <c r="AK72" s="143" t="str">
        <f>IF(COUNT('Math Scores'!$BA73:$BY73)=0,"",SUMIF('Math Scores'!$F$6:$IC$6,AK$4,'Math Scores'!$F73:$IC73))</f>
        <v/>
      </c>
      <c r="AL72" s="143" t="str">
        <f>IF(COUNT('Math Scores'!$BA73:$BY73)=0,"",SUMIF('Math Scores'!$F$6:$IC$6,AL$4,'Math Scores'!$F73:$IC73))</f>
        <v/>
      </c>
      <c r="AM72" s="143" t="str">
        <f>IF(COUNT('Math Scores'!$BA73:$BY73)=0,"",SUMIF('Math Scores'!$F$6:$IC$6,AM$4,'Math Scores'!$F73:$IC73))</f>
        <v/>
      </c>
      <c r="AN72" s="143" t="str">
        <f>IF(COUNT('Math Scores'!$BA73:$BY73)=0,"",SUMIF('Math Scores'!$F$6:$IC$6,AN$4,'Math Scores'!$F73:$IC73))</f>
        <v/>
      </c>
      <c r="AO72" s="143" t="str">
        <f>IF(COUNT('Math Scores'!$BA73:$BY73)=0,"",SUMIF('Math Scores'!$F$6:$IC$6,AO$4,'Math Scores'!$F73:$IC73))</f>
        <v/>
      </c>
      <c r="AP72" s="143" t="str">
        <f>IF(COUNT('Math Scores'!$BA73:$BY73)=0,"",SUMIF('Math Scores'!$F$6:$IC$6,AP$4,'Math Scores'!$F73:$IC73))</f>
        <v/>
      </c>
      <c r="AQ72" s="143" t="str">
        <f>IF(COUNT('Math Scores'!$BA73:$BY73)=0,"",SUMIF('Math Scores'!$F$6:$IC$6,AQ$4,'Math Scores'!$F73:$IC73))</f>
        <v/>
      </c>
      <c r="AR72" s="143" t="str">
        <f>IF(COUNT('Math Scores'!$BA73:$BY73)=0,"",SUMIF('Math Scores'!$F$6:$IC$6,AR$4,'Math Scores'!$F73:$IC73))</f>
        <v/>
      </c>
      <c r="AS72" s="143" t="str">
        <f>IF(COUNT('Math Scores'!$BA73:$BY73)=0,"",SUMIF('Math Scores'!$F$6:$IC$6,AS$4,'Math Scores'!$F73:$IC73))</f>
        <v/>
      </c>
      <c r="AT72" s="143" t="str">
        <f>IF(COUNT('Math Scores'!$BA73:$BY73)=0,"",SUMIF('Math Scores'!$F$6:$IC$6,AT$4,'Math Scores'!$F73:$IC73))</f>
        <v/>
      </c>
      <c r="AU72" s="143" t="str">
        <f>IF(COUNT('Math Scores'!$BA73:$BY73)=0,"",SUMIF('Math Scores'!$F$6:$IC$6,AU$4,'Math Scores'!$F73:$IC73))</f>
        <v/>
      </c>
      <c r="AV72" s="143" t="str">
        <f>IF(COUNT('Math Scores'!$BA73:$BY73)=0,"",SUMIF('Math Scores'!$F$6:$IC$6,AV$4,'Math Scores'!$F73:$IC73))</f>
        <v/>
      </c>
      <c r="AW72" s="143" t="str">
        <f>IF(COUNT('Math Scores'!$BA73:$BY73)=0,"",SUMIF('Math Scores'!$F$6:$IC$6,AW$4,'Math Scores'!$F73:$IC73))</f>
        <v/>
      </c>
      <c r="AX72" s="143" t="str">
        <f>IF(COUNT('Math Scores'!$BZ73:$CW73)=0,"",SUMIF('Math Scores'!$F$6:$IC$6,AX$4,'Math Scores'!$F73:$IC73))</f>
        <v/>
      </c>
      <c r="AY72" s="143" t="str">
        <f>IF(COUNT('Math Scores'!$BZ73:$CW73)=0,"",SUMIF('Math Scores'!$F$6:$IC$6,AY$4,'Math Scores'!$F73:$IC73))</f>
        <v/>
      </c>
      <c r="AZ72" s="143" t="str">
        <f>IF(COUNT('Math Scores'!$BZ73:$CW73)=0,"",SUMIF('Math Scores'!$F$6:$IC$6,AZ$4,'Math Scores'!$F73:$IC73))</f>
        <v/>
      </c>
      <c r="BA72" s="143" t="str">
        <f>IF(COUNT('Math Scores'!$BZ73:$CW73)=0,"",SUMIF('Math Scores'!$F$6:$IC$6,BA$4,'Math Scores'!$F73:$IC73))</f>
        <v/>
      </c>
      <c r="BB72" s="143" t="str">
        <f>IF(COUNT('Math Scores'!$BZ73:$CW73)=0,"",SUMIF('Math Scores'!$F$6:$IC$6,BB$4,'Math Scores'!$F73:$IC73))</f>
        <v/>
      </c>
      <c r="BC72" s="143" t="str">
        <f>IF(COUNT('Math Scores'!$BZ73:$CW73)=0,"",SUMIF('Math Scores'!$F$6:$IC$6,BC$4,'Math Scores'!$F73:$IC73))</f>
        <v/>
      </c>
      <c r="BD72" s="143" t="str">
        <f>IF(COUNT('Math Scores'!$BZ73:$CW73)=0,"",SUMIF('Math Scores'!$F$6:$IC$6,BD$4,'Math Scores'!$F73:$IC73))</f>
        <v/>
      </c>
      <c r="BE72" s="143" t="str">
        <f>IF(COUNT('Math Scores'!$BZ73:$CW73)=0,"",SUMIF('Math Scores'!$F$6:$IC$6,BE$4,'Math Scores'!$F73:$IC73))</f>
        <v/>
      </c>
      <c r="BF72" s="143" t="str">
        <f>IF(COUNT('Math Scores'!$BZ73:$CW73)=0,"",SUMIF('Math Scores'!$F$6:$IC$6,BF$4,'Math Scores'!$F73:$IC73))</f>
        <v/>
      </c>
      <c r="BG72" s="143" t="str">
        <f>IF(COUNT('Math Scores'!$BZ73:$CW73)=0,"",SUMIF('Math Scores'!$F$6:$IC$6,BG$4,'Math Scores'!$F73:$IC73))</f>
        <v/>
      </c>
      <c r="BH72" s="143" t="str">
        <f>IF(COUNT('Math Scores'!$BZ73:$CW73)=0,"",SUMIF('Math Scores'!$F$6:$IC$6,BH$4,'Math Scores'!$F73:$IC73))</f>
        <v/>
      </c>
      <c r="BI72" s="143" t="str">
        <f>IF(COUNT('Math Scores'!$BZ73:$CW73)=0,"",SUMIF('Math Scores'!$F$6:$IC$6,BI$4,'Math Scores'!$F73:$IC73))</f>
        <v/>
      </c>
      <c r="BJ72" s="143" t="str">
        <f>IF(COUNT('Math Scores'!$BZ73:$CW73)=0,"",SUMIF('Math Scores'!$F$6:$IC$6,BJ$4,'Math Scores'!$F73:$IC73))</f>
        <v/>
      </c>
      <c r="BK72" s="143" t="str">
        <f>IF(COUNT('Math Scores'!$BZ73:$CW73)=0,"",SUMIF('Math Scores'!$F$6:$IC$6,BK$4,'Math Scores'!$F73:$IC73))</f>
        <v/>
      </c>
      <c r="BL72" s="143" t="str">
        <f>IF(COUNT('Math Scores'!$CX73:$DU73)=0,"",SUMIF('Math Scores'!$F$6:$IC$6,BL$4,'Math Scores'!$F73:$IC73))</f>
        <v/>
      </c>
      <c r="BM72" s="143" t="str">
        <f>IF(COUNT('Math Scores'!$CX73:$DU73)=0,"",SUMIF('Math Scores'!$F$6:$IC$6,BM$4,'Math Scores'!$F73:$IC73))</f>
        <v/>
      </c>
      <c r="BN72" s="143" t="str">
        <f>IF(COUNT('Math Scores'!$CX73:$DU73)=0,"",SUMIF('Math Scores'!$F$6:$IC$6,BN$4,'Math Scores'!$F73:$IC73))</f>
        <v/>
      </c>
      <c r="BO72" s="143" t="str">
        <f>IF(COUNT('Math Scores'!$CX73:$DU73)=0,"",SUMIF('Math Scores'!$F$6:$IC$6,BO$4,'Math Scores'!$F73:$IC73))</f>
        <v/>
      </c>
      <c r="BP72" s="143" t="str">
        <f>IF(COUNT('Math Scores'!$CX73:$DU73)=0,"",SUMIF('Math Scores'!$F$6:$IC$6,BP$4,'Math Scores'!$F73:$IC73))</f>
        <v/>
      </c>
      <c r="BQ72" s="143" t="str">
        <f>IF(COUNT('Math Scores'!$CX73:$DU73)=0,"",SUMIF('Math Scores'!$F$6:$IC$6,BQ$4,'Math Scores'!$F73:$IC73))</f>
        <v/>
      </c>
      <c r="BR72" s="143" t="str">
        <f>IF(COUNT('Math Scores'!$CX73:$DU73)=0,"",SUMIF('Math Scores'!$F$6:$IC$6,BR$4,'Math Scores'!$F73:$IC73))</f>
        <v/>
      </c>
      <c r="BS72" s="143" t="str">
        <f>IF(COUNT('Math Scores'!$CX73:$DU73)=0,"",SUMIF('Math Scores'!$F$6:$IC$6,BS$4,'Math Scores'!$F73:$IC73))</f>
        <v/>
      </c>
      <c r="BT72" s="143" t="str">
        <f>IF(COUNT('Math Scores'!$CX73:$DU73)=0,"",SUMIF('Math Scores'!$F$6:$IC$6,BT$4,'Math Scores'!$F73:$IC73))</f>
        <v/>
      </c>
      <c r="BU72" s="143" t="str">
        <f>IF(COUNT('Math Scores'!$CX73:$DU73)=0,"",SUMIF('Math Scores'!$F$6:$IC$6,BU$4,'Math Scores'!$F73:$IC73))</f>
        <v/>
      </c>
      <c r="BV72" s="143" t="str">
        <f>IF(COUNT('Math Scores'!$CX73:$DU73)=0,"",SUMIF('Math Scores'!$F$6:$IC$6,BV$4,'Math Scores'!$F73:$IC73))</f>
        <v/>
      </c>
      <c r="BW72" s="143" t="str">
        <f>IF(COUNT('Math Scores'!$CX73:$DU73)=0,"",SUMIF('Math Scores'!$F$6:$IC$6,BW$4,'Math Scores'!$F73:$IC73))</f>
        <v/>
      </c>
      <c r="BX72" s="143" t="str">
        <f>IF(COUNT('Math Scores'!$CX73:$DU73)=0,"",SUMIF('Math Scores'!$F$6:$IC$6,BX$4,'Math Scores'!$F73:$IC73))</f>
        <v/>
      </c>
      <c r="BY72" s="143" t="str">
        <f>IF(COUNT('Math Scores'!$CX73:$DU73)=0,"",SUMIF('Math Scores'!$F$6:$IC$6,BY$4,'Math Scores'!$F73:$IC73))</f>
        <v/>
      </c>
      <c r="BZ72" s="143" t="str">
        <f>IF(COUNT('Math Scores'!$CX73:$DU73)=0,"",SUMIF('Math Scores'!$F$6:$IC$6,BZ$4,'Math Scores'!$F73:$IC73))</f>
        <v/>
      </c>
      <c r="CA72" s="143" t="str">
        <f>IF(COUNT('Math Scores'!$CX73:$DU73)=0,"",SUMIF('Math Scores'!$F$6:$IC$6,CA$4,'Math Scores'!$F73:$IC73))</f>
        <v/>
      </c>
      <c r="CB72" s="143" t="str">
        <f>IF(COUNT('Math Scores'!$CX73:$DU73)=0,"",SUMIF('Math Scores'!$F$6:$IC$6,CB$4,'Math Scores'!$F73:$IC73))</f>
        <v/>
      </c>
      <c r="CC72" s="143" t="str">
        <f>IF(COUNT('Math Scores'!$CX73:$DU73)=0,"",SUMIF('Math Scores'!$F$6:$IC$6,CC$4,'Math Scores'!$F73:$IC73))</f>
        <v/>
      </c>
      <c r="CD72" s="143" t="str">
        <f>IF(COUNT('Math Scores'!$DV73:$EU73)=0,"",SUMIF('Math Scores'!$F$6:$IC$6,CD$4,'Math Scores'!$F73:$IC73))</f>
        <v/>
      </c>
      <c r="CE72" s="143" t="str">
        <f>IF(COUNT('Math Scores'!$DV73:$EU73)=0,"",SUMIF('Math Scores'!$F$6:$IC$6,CE$4,'Math Scores'!$F73:$IC73))</f>
        <v/>
      </c>
      <c r="CF72" s="143" t="str">
        <f>IF(COUNT('Math Scores'!$DV73:$EU73)=0,"",SUMIF('Math Scores'!$F$6:$IC$6,CF$4,'Math Scores'!$F73:$IC73))</f>
        <v/>
      </c>
      <c r="CG72" s="143" t="str">
        <f>IF(COUNT('Math Scores'!$DV73:$EU73)=0,"",SUMIF('Math Scores'!$F$6:$IC$6,CG$4,'Math Scores'!$F73:$IC73))</f>
        <v/>
      </c>
      <c r="CH72" s="143" t="str">
        <f>IF(COUNT('Math Scores'!$DV73:$EU73)=0,"",SUMIF('Math Scores'!$F$6:$IC$6,CH$4,'Math Scores'!$F73:$IC73))</f>
        <v/>
      </c>
      <c r="CI72" s="143" t="str">
        <f>IF(COUNT('Math Scores'!$DV73:$EU73)=0,"",SUMIF('Math Scores'!$F$6:$IC$6,CI$4,'Math Scores'!$F73:$IC73))</f>
        <v/>
      </c>
      <c r="CJ72" s="143" t="str">
        <f>IF(COUNT('Math Scores'!$DV73:$EU73)=0,"",SUMIF('Math Scores'!$F$6:$IC$6,CJ$4,'Math Scores'!$F73:$IC73))</f>
        <v/>
      </c>
      <c r="CK72" s="143" t="str">
        <f>IF(COUNT('Math Scores'!$DV73:$EU73)=0,"",SUMIF('Math Scores'!$F$6:$IC$6,CK$4,'Math Scores'!$F73:$IC73))</f>
        <v/>
      </c>
      <c r="CL72" s="143" t="str">
        <f>IF(COUNT('Math Scores'!$DV73:$EU73)=0,"",SUMIF('Math Scores'!$F$6:$IC$6,CL$4,'Math Scores'!$F73:$IC73))</f>
        <v/>
      </c>
      <c r="CM72" s="143" t="str">
        <f>IF(COUNT('Math Scores'!$DV73:$EU73)=0,"",SUMIF('Math Scores'!$F$6:$IC$6,CM$4,'Math Scores'!$F73:$IC73))</f>
        <v/>
      </c>
      <c r="CN72" s="143" t="str">
        <f>IF(COUNT('Math Scores'!$DV73:$EU73)=0,"",SUMIF('Math Scores'!$F$6:$IC$6,CN$4,'Math Scores'!$F73:$IC73))</f>
        <v/>
      </c>
      <c r="CO72" s="143" t="str">
        <f>IF(COUNT('Math Scores'!$DV73:$EU73)=0,"",SUMIF('Math Scores'!$F$6:$IC$6,CO$4,'Math Scores'!$F73:$IC73))</f>
        <v/>
      </c>
      <c r="CP72" s="143" t="str">
        <f>IF(COUNT('Math Scores'!$DV73:$EU73)=0,"",SUMIF('Math Scores'!$F$6:$IC$6,CP$4,'Math Scores'!$F73:$IC73))</f>
        <v/>
      </c>
      <c r="CQ72" s="143" t="str">
        <f>IF(COUNT('Math Scores'!$DV73:$EU73)=0,"",SUMIF('Math Scores'!$F$6:$IC$6,CQ$4,'Math Scores'!$F73:$IC73))</f>
        <v/>
      </c>
      <c r="CR72" s="143" t="str">
        <f>IF(COUNT('Math Scores'!$DV73:$EU73)=0,"",SUMIF('Math Scores'!$F$6:$IC$6,CR$4,'Math Scores'!$F73:$IC73))</f>
        <v/>
      </c>
      <c r="CS72" s="143" t="str">
        <f>IF(COUNT('Math Scores'!$DV73:$EU73)=0,"",SUMIF('Math Scores'!$F$6:$IC$6,CS$4,'Math Scores'!$F73:$IC73))</f>
        <v/>
      </c>
      <c r="CT72" s="143" t="str">
        <f>IF(COUNT('Math Scores'!$EV73:$FW73)=0,"",SUMIF('Math Scores'!$F$6:$IC$6,CT$4,'Math Scores'!$F73:$IC73))</f>
        <v/>
      </c>
      <c r="CU72" s="143" t="str">
        <f>IF(COUNT('Math Scores'!$EV73:$FW73)=0,"",SUMIF('Math Scores'!$F$6:$IC$6,CU$4,'Math Scores'!$F73:$IC73))</f>
        <v/>
      </c>
      <c r="CV72" s="143" t="str">
        <f>IF(COUNT('Math Scores'!$EV73:$FW73)=0,"",SUMIF('Math Scores'!$F$6:$IC$6,CV$4,'Math Scores'!$F73:$IC73))</f>
        <v/>
      </c>
      <c r="CW72" s="143" t="str">
        <f>IF(COUNT('Math Scores'!$EV73:$FW73)=0,"",SUMIF('Math Scores'!$F$6:$IC$6,CW$4,'Math Scores'!$F73:$IC73))</f>
        <v/>
      </c>
      <c r="CX72" s="143" t="str">
        <f>IF(COUNT('Math Scores'!$EV73:$FW73)=0,"",SUMIF('Math Scores'!$F$6:$IC$6,CX$4,'Math Scores'!$F73:$IC73))</f>
        <v/>
      </c>
      <c r="CY72" s="143" t="str">
        <f>IF(COUNT('Math Scores'!$EV73:$FW73)=0,"",SUMIF('Math Scores'!$F$6:$IC$6,CY$4,'Math Scores'!$F73:$IC73))</f>
        <v/>
      </c>
      <c r="CZ72" s="143" t="str">
        <f>IF(COUNT('Math Scores'!$EV73:$FW73)=0,"",SUMIF('Math Scores'!$F$6:$IC$6,CZ$4,'Math Scores'!$F73:$IC73))</f>
        <v/>
      </c>
      <c r="DA72" s="143" t="str">
        <f>IF(COUNT('Math Scores'!$EV73:$FW73)=0,"",SUMIF('Math Scores'!$F$6:$IC$6,DA$4,'Math Scores'!$F73:$IC73))</f>
        <v/>
      </c>
      <c r="DB72" s="143" t="str">
        <f>IF(COUNT('Math Scores'!$EV73:$FW73)=0,"",SUMIF('Math Scores'!$F$6:$IC$6,DB$4,'Math Scores'!$F73:$IC73))</f>
        <v/>
      </c>
      <c r="DC72" s="143" t="str">
        <f>IF(COUNT('Math Scores'!$EV73:$FW73)=0,"",SUMIF('Math Scores'!$F$6:$IC$6,DC$4,'Math Scores'!$F73:$IC73))</f>
        <v/>
      </c>
      <c r="DD72" s="143" t="str">
        <f>IF(COUNT('Math Scores'!$EV73:$FW73)=0,"",SUMIF('Math Scores'!$F$6:$IC$6,DD$4,'Math Scores'!$F73:$IC73))</f>
        <v/>
      </c>
      <c r="DE72" s="143" t="str">
        <f>IF(COUNT('Math Scores'!$EV73:$FW73)=0,"",SUMIF('Math Scores'!$F$6:$IC$6,DE$4,'Math Scores'!$F73:$IC73))</f>
        <v/>
      </c>
      <c r="DF72" s="143" t="str">
        <f>IF(COUNT('Math Scores'!$EV73:$FW73)=0,"",SUMIF('Math Scores'!$F$6:$IC$6,DF$4,'Math Scores'!$F73:$IC73))</f>
        <v/>
      </c>
      <c r="DG72" s="143" t="str">
        <f>IF(COUNT('Math Scores'!$EV73:$FW73)=0,"",SUMIF('Math Scores'!$F$6:$IC$6,DG$4,'Math Scores'!$F73:$IC73))</f>
        <v/>
      </c>
    </row>
    <row r="73" spans="1:111" x14ac:dyDescent="0.2">
      <c r="A73" s="35">
        <v>66</v>
      </c>
      <c r="B73" s="8" t="str">
        <f>'Math Scores'!B74</f>
        <v/>
      </c>
      <c r="C73" s="127" t="str">
        <f>IF(COUNT('Math Scores'!F74:HI74)=0, "", (SUMIF('Math Scores'!$F$5:$HI$5,"Yes",'Math Scores'!F74:HI74)/SUMIF('Math Scores'!$F$5:$HI$5,"Yes",'Math Scores'!$F$2:$HI$2)))</f>
        <v/>
      </c>
      <c r="D73" s="36" t="str">
        <f>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v/>
      </c>
      <c r="E73" s="78" t="str">
        <f t="shared" si="12"/>
        <v/>
      </c>
      <c r="F73" s="36" t="str">
        <f t="shared" ref="F73:F92" si="13">IF(G73="","",IF(G73&gt;=90%,"Distinction",IF(G73&gt;=75%,"First Class",IF(G73&gt;=56%,"Second Class",IF(G73&gt;=35%,"Pass","Unsatisfactory")))))</f>
        <v/>
      </c>
      <c r="G73" s="87" t="str">
        <f>IF(OR(B73="",'Cover Sheet'!$AC$6=""),"",IF(('Cover Sheet'!$AC$6="2nd"),(VLOOKUP(ROUND((D73*100),0),Goals!$E$4:$H$104,2,TRUE)/100),IF(('Cover Sheet'!$AC$6="3rd"),(VLOOKUP(ROUND((D73*100),0),Goals!$E$4:$H$104,3,TRUE)/100),VLOOKUP(ROUND((D73*100),0),Goals!$E$4:$H$104,4,TRUE)/100)))</f>
        <v/>
      </c>
      <c r="H73" s="143" t="str">
        <f>IF(COUNT('Math Scores'!$F74:$AC74)=0,"",SUMIF('Math Scores'!$F$6:$IC$6,H$4,'Math Scores'!$F74:$IC74))</f>
        <v/>
      </c>
      <c r="I73" s="143" t="str">
        <f>IF(COUNT('Math Scores'!$F74:$AC74)=0,"",SUMIF('Math Scores'!$F$6:$IC$6,I$4,'Math Scores'!$F74:$IC74))</f>
        <v/>
      </c>
      <c r="J73" s="143" t="str">
        <f>IF(COUNT('Math Scores'!$F74:$AC74)=0,"",SUMIF('Math Scores'!$F$6:$IC$6,J$4,'Math Scores'!$F74:$IC74))</f>
        <v/>
      </c>
      <c r="K73" s="143" t="str">
        <f>IF(COUNT('Math Scores'!$F74:$AC74)=0,"",SUMIF('Math Scores'!$F$6:$IC$6,K$4,'Math Scores'!$F74:$IC74))</f>
        <v/>
      </c>
      <c r="L73" s="143" t="str">
        <f>IF(COUNT('Math Scores'!$F74:$AC74)=0,"",SUMIF('Math Scores'!$F$6:$IC$6,L$4,'Math Scores'!$F74:$IC74))</f>
        <v/>
      </c>
      <c r="M73" s="143" t="str">
        <f>IF(COUNT('Math Scores'!$F74:$AC74)=0,"",SUMIF('Math Scores'!$F$6:$IC$6,M$4,'Math Scores'!$F74:$IC74))</f>
        <v/>
      </c>
      <c r="N73" s="143" t="str">
        <f>IF(COUNT('Math Scores'!$F74:$AC74)=0,"",SUMIF('Math Scores'!$F$6:$IC$6,N$4,'Math Scores'!$F74:$IC74))</f>
        <v/>
      </c>
      <c r="O73" s="143" t="str">
        <f>IF(COUNT('Math Scores'!$F74:$AC74)=0,"",SUMIF('Math Scores'!$F$6:$IC$6,O$4,'Math Scores'!$F74:$IC74))</f>
        <v/>
      </c>
      <c r="P73" s="143" t="str">
        <f>IF(COUNT('Math Scores'!$F74:$AC74)=0,"",SUMIF('Math Scores'!$F$6:$IC$6,P$4,'Math Scores'!$F74:$IC74))</f>
        <v/>
      </c>
      <c r="Q73" s="143" t="str">
        <f>IF(COUNT('Math Scores'!$F74:$AC74)=0,"",SUMIF('Math Scores'!$F$6:$IC$6,Q$4,'Math Scores'!$F74:$IC74))</f>
        <v/>
      </c>
      <c r="R73" s="143" t="str">
        <f>IF(COUNT('Math Scores'!$F74:$AC74)=0,"",SUMIF('Math Scores'!$F$6:$IC$6,R$4,'Math Scores'!$F74:$IC74))</f>
        <v/>
      </c>
      <c r="S73" s="143"/>
      <c r="T73" s="143"/>
      <c r="U73" s="143"/>
      <c r="V73" s="143"/>
      <c r="W73" s="143"/>
      <c r="X73" s="143" t="str">
        <f>IF(COUNT('Math Scores'!$AD74:$AZ74)=0,"",SUMIF('Math Scores'!$F$6:$IC$6,X$4,'Math Scores'!$F74:$IC74))</f>
        <v/>
      </c>
      <c r="Y73" s="143" t="str">
        <f>IF(COUNT('Math Scores'!$AD74:$AZ74)=0,"",SUMIF('Math Scores'!$F$6:$IC$6,Y$4,'Math Scores'!$F74:$IC74))</f>
        <v/>
      </c>
      <c r="Z73" s="143" t="str">
        <f>IF(COUNT('Math Scores'!$AD74:$AZ74)=0,"",SUMIF('Math Scores'!$F$6:$IC$6,Z$4,'Math Scores'!$F74:$IC74))</f>
        <v/>
      </c>
      <c r="AA73" s="143" t="str">
        <f>IF(COUNT('Math Scores'!$AD74:$AZ74)=0,"",SUMIF('Math Scores'!$F$6:$IC$6,AA$4,'Math Scores'!$F74:$IC74))</f>
        <v/>
      </c>
      <c r="AB73" s="143" t="str">
        <f>IF(COUNT('Math Scores'!$AD74:$AZ74)=0,"",SUMIF('Math Scores'!$F$6:$IC$6,AB$4,'Math Scores'!$F74:$IC74))</f>
        <v/>
      </c>
      <c r="AC73" s="143" t="str">
        <f>IF(COUNT('Math Scores'!$AD74:$AZ74)=0,"",SUMIF('Math Scores'!$F$6:$IC$6,AC$4,'Math Scores'!$F74:$IC74))</f>
        <v/>
      </c>
      <c r="AD73" s="143" t="str">
        <f>IF(COUNT('Math Scores'!$AD74:$AZ74)=0,"",SUMIF('Math Scores'!$F$6:$IC$6,AD$4,'Math Scores'!$F74:$IC74))</f>
        <v/>
      </c>
      <c r="AE73" s="143" t="str">
        <f>IF(COUNT('Math Scores'!$AD74:$AZ74)=0,"",SUMIF('Math Scores'!$F$6:$IC$6,AE$4,'Math Scores'!$F74:$IC74))</f>
        <v/>
      </c>
      <c r="AF73" s="143" t="str">
        <f>IF(COUNT('Math Scores'!$AD74:$AZ74)=0,"",SUMIF('Math Scores'!$F$6:$IC$6,AF$4,'Math Scores'!$F74:$IC74))</f>
        <v/>
      </c>
      <c r="AG73" s="143" t="str">
        <f>IF(COUNT('Math Scores'!$AD74:$AZ74)=0,"",SUMIF('Math Scores'!$F$6:$IC$6,AG$4,'Math Scores'!$F74:$IC74))</f>
        <v/>
      </c>
      <c r="AH73" s="143" t="str">
        <f>IF(COUNT('Math Scores'!$AD74:$AZ74)=0,"",SUMIF('Math Scores'!$F$6:$IC$6,AH$4,'Math Scores'!$F74:$IC74))</f>
        <v/>
      </c>
      <c r="AI73" s="143" t="str">
        <f>IF(COUNT('Math Scores'!$AD74:$AZ74)=0,"",SUMIF('Math Scores'!$F$6:$IC$6,AI$4,'Math Scores'!$F74:$IC74))</f>
        <v/>
      </c>
      <c r="AJ73" s="143" t="str">
        <f>IF(COUNT('Math Scores'!$BA74:$BY74)=0,"",SUMIF('Math Scores'!$F$6:$IC$6,AJ$4,'Math Scores'!$F74:$IC74))</f>
        <v/>
      </c>
      <c r="AK73" s="143" t="str">
        <f>IF(COUNT('Math Scores'!$BA74:$BY74)=0,"",SUMIF('Math Scores'!$F$6:$IC$6,AK$4,'Math Scores'!$F74:$IC74))</f>
        <v/>
      </c>
      <c r="AL73" s="143" t="str">
        <f>IF(COUNT('Math Scores'!$BA74:$BY74)=0,"",SUMIF('Math Scores'!$F$6:$IC$6,AL$4,'Math Scores'!$F74:$IC74))</f>
        <v/>
      </c>
      <c r="AM73" s="143" t="str">
        <f>IF(COUNT('Math Scores'!$BA74:$BY74)=0,"",SUMIF('Math Scores'!$F$6:$IC$6,AM$4,'Math Scores'!$F74:$IC74))</f>
        <v/>
      </c>
      <c r="AN73" s="143" t="str">
        <f>IF(COUNT('Math Scores'!$BA74:$BY74)=0,"",SUMIF('Math Scores'!$F$6:$IC$6,AN$4,'Math Scores'!$F74:$IC74))</f>
        <v/>
      </c>
      <c r="AO73" s="143" t="str">
        <f>IF(COUNT('Math Scores'!$BA74:$BY74)=0,"",SUMIF('Math Scores'!$F$6:$IC$6,AO$4,'Math Scores'!$F74:$IC74))</f>
        <v/>
      </c>
      <c r="AP73" s="143" t="str">
        <f>IF(COUNT('Math Scores'!$BA74:$BY74)=0,"",SUMIF('Math Scores'!$F$6:$IC$6,AP$4,'Math Scores'!$F74:$IC74))</f>
        <v/>
      </c>
      <c r="AQ73" s="143" t="str">
        <f>IF(COUNT('Math Scores'!$BA74:$BY74)=0,"",SUMIF('Math Scores'!$F$6:$IC$6,AQ$4,'Math Scores'!$F74:$IC74))</f>
        <v/>
      </c>
      <c r="AR73" s="143" t="str">
        <f>IF(COUNT('Math Scores'!$BA74:$BY74)=0,"",SUMIF('Math Scores'!$F$6:$IC$6,AR$4,'Math Scores'!$F74:$IC74))</f>
        <v/>
      </c>
      <c r="AS73" s="143" t="str">
        <f>IF(COUNT('Math Scores'!$BA74:$BY74)=0,"",SUMIF('Math Scores'!$F$6:$IC$6,AS$4,'Math Scores'!$F74:$IC74))</f>
        <v/>
      </c>
      <c r="AT73" s="143" t="str">
        <f>IF(COUNT('Math Scores'!$BA74:$BY74)=0,"",SUMIF('Math Scores'!$F$6:$IC$6,AT$4,'Math Scores'!$F74:$IC74))</f>
        <v/>
      </c>
      <c r="AU73" s="143" t="str">
        <f>IF(COUNT('Math Scores'!$BA74:$BY74)=0,"",SUMIF('Math Scores'!$F$6:$IC$6,AU$4,'Math Scores'!$F74:$IC74))</f>
        <v/>
      </c>
      <c r="AV73" s="143" t="str">
        <f>IF(COUNT('Math Scores'!$BA74:$BY74)=0,"",SUMIF('Math Scores'!$F$6:$IC$6,AV$4,'Math Scores'!$F74:$IC74))</f>
        <v/>
      </c>
      <c r="AW73" s="143" t="str">
        <f>IF(COUNT('Math Scores'!$BA74:$BY74)=0,"",SUMIF('Math Scores'!$F$6:$IC$6,AW$4,'Math Scores'!$F74:$IC74))</f>
        <v/>
      </c>
      <c r="AX73" s="143" t="str">
        <f>IF(COUNT('Math Scores'!$BZ74:$CW74)=0,"",SUMIF('Math Scores'!$F$6:$IC$6,AX$4,'Math Scores'!$F74:$IC74))</f>
        <v/>
      </c>
      <c r="AY73" s="143" t="str">
        <f>IF(COUNT('Math Scores'!$BZ74:$CW74)=0,"",SUMIF('Math Scores'!$F$6:$IC$6,AY$4,'Math Scores'!$F74:$IC74))</f>
        <v/>
      </c>
      <c r="AZ73" s="143" t="str">
        <f>IF(COUNT('Math Scores'!$BZ74:$CW74)=0,"",SUMIF('Math Scores'!$F$6:$IC$6,AZ$4,'Math Scores'!$F74:$IC74))</f>
        <v/>
      </c>
      <c r="BA73" s="143" t="str">
        <f>IF(COUNT('Math Scores'!$BZ74:$CW74)=0,"",SUMIF('Math Scores'!$F$6:$IC$6,BA$4,'Math Scores'!$F74:$IC74))</f>
        <v/>
      </c>
      <c r="BB73" s="143" t="str">
        <f>IF(COUNT('Math Scores'!$BZ74:$CW74)=0,"",SUMIF('Math Scores'!$F$6:$IC$6,BB$4,'Math Scores'!$F74:$IC74))</f>
        <v/>
      </c>
      <c r="BC73" s="143" t="str">
        <f>IF(COUNT('Math Scores'!$BZ74:$CW74)=0,"",SUMIF('Math Scores'!$F$6:$IC$6,BC$4,'Math Scores'!$F74:$IC74))</f>
        <v/>
      </c>
      <c r="BD73" s="143" t="str">
        <f>IF(COUNT('Math Scores'!$BZ74:$CW74)=0,"",SUMIF('Math Scores'!$F$6:$IC$6,BD$4,'Math Scores'!$F74:$IC74))</f>
        <v/>
      </c>
      <c r="BE73" s="143" t="str">
        <f>IF(COUNT('Math Scores'!$BZ74:$CW74)=0,"",SUMIF('Math Scores'!$F$6:$IC$6,BE$4,'Math Scores'!$F74:$IC74))</f>
        <v/>
      </c>
      <c r="BF73" s="143" t="str">
        <f>IF(COUNT('Math Scores'!$BZ74:$CW74)=0,"",SUMIF('Math Scores'!$F$6:$IC$6,BF$4,'Math Scores'!$F74:$IC74))</f>
        <v/>
      </c>
      <c r="BG73" s="143" t="str">
        <f>IF(COUNT('Math Scores'!$BZ74:$CW74)=0,"",SUMIF('Math Scores'!$F$6:$IC$6,BG$4,'Math Scores'!$F74:$IC74))</f>
        <v/>
      </c>
      <c r="BH73" s="143" t="str">
        <f>IF(COUNT('Math Scores'!$BZ74:$CW74)=0,"",SUMIF('Math Scores'!$F$6:$IC$6,BH$4,'Math Scores'!$F74:$IC74))</f>
        <v/>
      </c>
      <c r="BI73" s="143" t="str">
        <f>IF(COUNT('Math Scores'!$BZ74:$CW74)=0,"",SUMIF('Math Scores'!$F$6:$IC$6,BI$4,'Math Scores'!$F74:$IC74))</f>
        <v/>
      </c>
      <c r="BJ73" s="143" t="str">
        <f>IF(COUNT('Math Scores'!$BZ74:$CW74)=0,"",SUMIF('Math Scores'!$F$6:$IC$6,BJ$4,'Math Scores'!$F74:$IC74))</f>
        <v/>
      </c>
      <c r="BK73" s="143" t="str">
        <f>IF(COUNT('Math Scores'!$BZ74:$CW74)=0,"",SUMIF('Math Scores'!$F$6:$IC$6,BK$4,'Math Scores'!$F74:$IC74))</f>
        <v/>
      </c>
      <c r="BL73" s="143" t="str">
        <f>IF(COUNT('Math Scores'!$CX74:$DU74)=0,"",SUMIF('Math Scores'!$F$6:$IC$6,BL$4,'Math Scores'!$F74:$IC74))</f>
        <v/>
      </c>
      <c r="BM73" s="143" t="str">
        <f>IF(COUNT('Math Scores'!$CX74:$DU74)=0,"",SUMIF('Math Scores'!$F$6:$IC$6,BM$4,'Math Scores'!$F74:$IC74))</f>
        <v/>
      </c>
      <c r="BN73" s="143" t="str">
        <f>IF(COUNT('Math Scores'!$CX74:$DU74)=0,"",SUMIF('Math Scores'!$F$6:$IC$6,BN$4,'Math Scores'!$F74:$IC74))</f>
        <v/>
      </c>
      <c r="BO73" s="143" t="str">
        <f>IF(COUNT('Math Scores'!$CX74:$DU74)=0,"",SUMIF('Math Scores'!$F$6:$IC$6,BO$4,'Math Scores'!$F74:$IC74))</f>
        <v/>
      </c>
      <c r="BP73" s="143" t="str">
        <f>IF(COUNT('Math Scores'!$CX74:$DU74)=0,"",SUMIF('Math Scores'!$F$6:$IC$6,BP$4,'Math Scores'!$F74:$IC74))</f>
        <v/>
      </c>
      <c r="BQ73" s="143" t="str">
        <f>IF(COUNT('Math Scores'!$CX74:$DU74)=0,"",SUMIF('Math Scores'!$F$6:$IC$6,BQ$4,'Math Scores'!$F74:$IC74))</f>
        <v/>
      </c>
      <c r="BR73" s="143" t="str">
        <f>IF(COUNT('Math Scores'!$CX74:$DU74)=0,"",SUMIF('Math Scores'!$F$6:$IC$6,BR$4,'Math Scores'!$F74:$IC74))</f>
        <v/>
      </c>
      <c r="BS73" s="143" t="str">
        <f>IF(COUNT('Math Scores'!$CX74:$DU74)=0,"",SUMIF('Math Scores'!$F$6:$IC$6,BS$4,'Math Scores'!$F74:$IC74))</f>
        <v/>
      </c>
      <c r="BT73" s="143" t="str">
        <f>IF(COUNT('Math Scores'!$CX74:$DU74)=0,"",SUMIF('Math Scores'!$F$6:$IC$6,BT$4,'Math Scores'!$F74:$IC74))</f>
        <v/>
      </c>
      <c r="BU73" s="143" t="str">
        <f>IF(COUNT('Math Scores'!$CX74:$DU74)=0,"",SUMIF('Math Scores'!$F$6:$IC$6,BU$4,'Math Scores'!$F74:$IC74))</f>
        <v/>
      </c>
      <c r="BV73" s="143" t="str">
        <f>IF(COUNT('Math Scores'!$CX74:$DU74)=0,"",SUMIF('Math Scores'!$F$6:$IC$6,BV$4,'Math Scores'!$F74:$IC74))</f>
        <v/>
      </c>
      <c r="BW73" s="143" t="str">
        <f>IF(COUNT('Math Scores'!$CX74:$DU74)=0,"",SUMIF('Math Scores'!$F$6:$IC$6,BW$4,'Math Scores'!$F74:$IC74))</f>
        <v/>
      </c>
      <c r="BX73" s="143" t="str">
        <f>IF(COUNT('Math Scores'!$CX74:$DU74)=0,"",SUMIF('Math Scores'!$F$6:$IC$6,BX$4,'Math Scores'!$F74:$IC74))</f>
        <v/>
      </c>
      <c r="BY73" s="143" t="str">
        <f>IF(COUNT('Math Scores'!$CX74:$DU74)=0,"",SUMIF('Math Scores'!$F$6:$IC$6,BY$4,'Math Scores'!$F74:$IC74))</f>
        <v/>
      </c>
      <c r="BZ73" s="143" t="str">
        <f>IF(COUNT('Math Scores'!$CX74:$DU74)=0,"",SUMIF('Math Scores'!$F$6:$IC$6,BZ$4,'Math Scores'!$F74:$IC74))</f>
        <v/>
      </c>
      <c r="CA73" s="143" t="str">
        <f>IF(COUNT('Math Scores'!$CX74:$DU74)=0,"",SUMIF('Math Scores'!$F$6:$IC$6,CA$4,'Math Scores'!$F74:$IC74))</f>
        <v/>
      </c>
      <c r="CB73" s="143" t="str">
        <f>IF(COUNT('Math Scores'!$CX74:$DU74)=0,"",SUMIF('Math Scores'!$F$6:$IC$6,CB$4,'Math Scores'!$F74:$IC74))</f>
        <v/>
      </c>
      <c r="CC73" s="143" t="str">
        <f>IF(COUNT('Math Scores'!$CX74:$DU74)=0,"",SUMIF('Math Scores'!$F$6:$IC$6,CC$4,'Math Scores'!$F74:$IC74))</f>
        <v/>
      </c>
      <c r="CD73" s="143" t="str">
        <f>IF(COUNT('Math Scores'!$DV74:$EU74)=0,"",SUMIF('Math Scores'!$F$6:$IC$6,CD$4,'Math Scores'!$F74:$IC74))</f>
        <v/>
      </c>
      <c r="CE73" s="143" t="str">
        <f>IF(COUNT('Math Scores'!$DV74:$EU74)=0,"",SUMIF('Math Scores'!$F$6:$IC$6,CE$4,'Math Scores'!$F74:$IC74))</f>
        <v/>
      </c>
      <c r="CF73" s="143" t="str">
        <f>IF(COUNT('Math Scores'!$DV74:$EU74)=0,"",SUMIF('Math Scores'!$F$6:$IC$6,CF$4,'Math Scores'!$F74:$IC74))</f>
        <v/>
      </c>
      <c r="CG73" s="143" t="str">
        <f>IF(COUNT('Math Scores'!$DV74:$EU74)=0,"",SUMIF('Math Scores'!$F$6:$IC$6,CG$4,'Math Scores'!$F74:$IC74))</f>
        <v/>
      </c>
      <c r="CH73" s="143" t="str">
        <f>IF(COUNT('Math Scores'!$DV74:$EU74)=0,"",SUMIF('Math Scores'!$F$6:$IC$6,CH$4,'Math Scores'!$F74:$IC74))</f>
        <v/>
      </c>
      <c r="CI73" s="143" t="str">
        <f>IF(COUNT('Math Scores'!$DV74:$EU74)=0,"",SUMIF('Math Scores'!$F$6:$IC$6,CI$4,'Math Scores'!$F74:$IC74))</f>
        <v/>
      </c>
      <c r="CJ73" s="143" t="str">
        <f>IF(COUNT('Math Scores'!$DV74:$EU74)=0,"",SUMIF('Math Scores'!$F$6:$IC$6,CJ$4,'Math Scores'!$F74:$IC74))</f>
        <v/>
      </c>
      <c r="CK73" s="143" t="str">
        <f>IF(COUNT('Math Scores'!$DV74:$EU74)=0,"",SUMIF('Math Scores'!$F$6:$IC$6,CK$4,'Math Scores'!$F74:$IC74))</f>
        <v/>
      </c>
      <c r="CL73" s="143" t="str">
        <f>IF(COUNT('Math Scores'!$DV74:$EU74)=0,"",SUMIF('Math Scores'!$F$6:$IC$6,CL$4,'Math Scores'!$F74:$IC74))</f>
        <v/>
      </c>
      <c r="CM73" s="143" t="str">
        <f>IF(COUNT('Math Scores'!$DV74:$EU74)=0,"",SUMIF('Math Scores'!$F$6:$IC$6,CM$4,'Math Scores'!$F74:$IC74))</f>
        <v/>
      </c>
      <c r="CN73" s="143" t="str">
        <f>IF(COUNT('Math Scores'!$DV74:$EU74)=0,"",SUMIF('Math Scores'!$F$6:$IC$6,CN$4,'Math Scores'!$F74:$IC74))</f>
        <v/>
      </c>
      <c r="CO73" s="143" t="str">
        <f>IF(COUNT('Math Scores'!$DV74:$EU74)=0,"",SUMIF('Math Scores'!$F$6:$IC$6,CO$4,'Math Scores'!$F74:$IC74))</f>
        <v/>
      </c>
      <c r="CP73" s="143" t="str">
        <f>IF(COUNT('Math Scores'!$DV74:$EU74)=0,"",SUMIF('Math Scores'!$F$6:$IC$6,CP$4,'Math Scores'!$F74:$IC74))</f>
        <v/>
      </c>
      <c r="CQ73" s="143" t="str">
        <f>IF(COUNT('Math Scores'!$DV74:$EU74)=0,"",SUMIF('Math Scores'!$F$6:$IC$6,CQ$4,'Math Scores'!$F74:$IC74))</f>
        <v/>
      </c>
      <c r="CR73" s="143" t="str">
        <f>IF(COUNT('Math Scores'!$DV74:$EU74)=0,"",SUMIF('Math Scores'!$F$6:$IC$6,CR$4,'Math Scores'!$F74:$IC74))</f>
        <v/>
      </c>
      <c r="CS73" s="143" t="str">
        <f>IF(COUNT('Math Scores'!$DV74:$EU74)=0,"",SUMIF('Math Scores'!$F$6:$IC$6,CS$4,'Math Scores'!$F74:$IC74))</f>
        <v/>
      </c>
      <c r="CT73" s="143" t="str">
        <f>IF(COUNT('Math Scores'!$EV74:$FW74)=0,"",SUMIF('Math Scores'!$F$6:$IC$6,CT$4,'Math Scores'!$F74:$IC74))</f>
        <v/>
      </c>
      <c r="CU73" s="143" t="str">
        <f>IF(COUNT('Math Scores'!$EV74:$FW74)=0,"",SUMIF('Math Scores'!$F$6:$IC$6,CU$4,'Math Scores'!$F74:$IC74))</f>
        <v/>
      </c>
      <c r="CV73" s="143" t="str">
        <f>IF(COUNT('Math Scores'!$EV74:$FW74)=0,"",SUMIF('Math Scores'!$F$6:$IC$6,CV$4,'Math Scores'!$F74:$IC74))</f>
        <v/>
      </c>
      <c r="CW73" s="143" t="str">
        <f>IF(COUNT('Math Scores'!$EV74:$FW74)=0,"",SUMIF('Math Scores'!$F$6:$IC$6,CW$4,'Math Scores'!$F74:$IC74))</f>
        <v/>
      </c>
      <c r="CX73" s="143" t="str">
        <f>IF(COUNT('Math Scores'!$EV74:$FW74)=0,"",SUMIF('Math Scores'!$F$6:$IC$6,CX$4,'Math Scores'!$F74:$IC74))</f>
        <v/>
      </c>
      <c r="CY73" s="143" t="str">
        <f>IF(COUNT('Math Scores'!$EV74:$FW74)=0,"",SUMIF('Math Scores'!$F$6:$IC$6,CY$4,'Math Scores'!$F74:$IC74))</f>
        <v/>
      </c>
      <c r="CZ73" s="143" t="str">
        <f>IF(COUNT('Math Scores'!$EV74:$FW74)=0,"",SUMIF('Math Scores'!$F$6:$IC$6,CZ$4,'Math Scores'!$F74:$IC74))</f>
        <v/>
      </c>
      <c r="DA73" s="143" t="str">
        <f>IF(COUNT('Math Scores'!$EV74:$FW74)=0,"",SUMIF('Math Scores'!$F$6:$IC$6,DA$4,'Math Scores'!$F74:$IC74))</f>
        <v/>
      </c>
      <c r="DB73" s="143" t="str">
        <f>IF(COUNT('Math Scores'!$EV74:$FW74)=0,"",SUMIF('Math Scores'!$F$6:$IC$6,DB$4,'Math Scores'!$F74:$IC74))</f>
        <v/>
      </c>
      <c r="DC73" s="143" t="str">
        <f>IF(COUNT('Math Scores'!$EV74:$FW74)=0,"",SUMIF('Math Scores'!$F$6:$IC$6,DC$4,'Math Scores'!$F74:$IC74))</f>
        <v/>
      </c>
      <c r="DD73" s="143" t="str">
        <f>IF(COUNT('Math Scores'!$EV74:$FW74)=0,"",SUMIF('Math Scores'!$F$6:$IC$6,DD$4,'Math Scores'!$F74:$IC74))</f>
        <v/>
      </c>
      <c r="DE73" s="143" t="str">
        <f>IF(COUNT('Math Scores'!$EV74:$FW74)=0,"",SUMIF('Math Scores'!$F$6:$IC$6,DE$4,'Math Scores'!$F74:$IC74))</f>
        <v/>
      </c>
      <c r="DF73" s="143" t="str">
        <f>IF(COUNT('Math Scores'!$EV74:$FW74)=0,"",SUMIF('Math Scores'!$F$6:$IC$6,DF$4,'Math Scores'!$F74:$IC74))</f>
        <v/>
      </c>
      <c r="DG73" s="143" t="str">
        <f>IF(COUNT('Math Scores'!$EV74:$FW74)=0,"",SUMIF('Math Scores'!$F$6:$IC$6,DG$4,'Math Scores'!$F74:$IC74))</f>
        <v/>
      </c>
    </row>
    <row r="74" spans="1:111" x14ac:dyDescent="0.2">
      <c r="A74" s="35">
        <v>67</v>
      </c>
      <c r="B74" s="8" t="str">
        <f>'Math Scores'!B75</f>
        <v/>
      </c>
      <c r="C74" s="127" t="str">
        <f>IF(COUNT('Math Scores'!F75:HI75)=0, "", (SUMIF('Math Scores'!$F$5:$HI$5,"Yes",'Math Scores'!F75:HI75)/SUMIF('Math Scores'!$F$5:$HI$5,"Yes",'Math Scores'!$F$2:$HI$2)))</f>
        <v/>
      </c>
      <c r="D74" s="36" t="str">
        <f>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v/>
      </c>
      <c r="E74" s="78" t="str">
        <f t="shared" ref="E74:E92" si="14">IF(D74="","",IF(D74&gt;90%,"A1",IF(D74&gt;80%,"A2",IF(D74&gt;70%,"B1",IF(D74&gt;60%,"B2",IF(D74&gt;50%,"C1",IF(D74&gt;40%,"C2",IF(D74&gt;32%,"D",IF(D74&gt;20%,"E1","E2")))))))))</f>
        <v/>
      </c>
      <c r="F74" s="36" t="str">
        <f t="shared" si="13"/>
        <v/>
      </c>
      <c r="G74" s="87" t="str">
        <f>IF(OR(B74="",'Cover Sheet'!$AC$6=""),"",IF(('Cover Sheet'!$AC$6="2nd"),(VLOOKUP(ROUND((D74*100),0),Goals!$E$4:$H$104,2,TRUE)/100),IF(('Cover Sheet'!$AC$6="3rd"),(VLOOKUP(ROUND((D74*100),0),Goals!$E$4:$H$104,3,TRUE)/100),VLOOKUP(ROUND((D74*100),0),Goals!$E$4:$H$104,4,TRUE)/100)))</f>
        <v/>
      </c>
      <c r="H74" s="143" t="str">
        <f>IF(COUNT('Math Scores'!$F75:$AC75)=0,"",SUMIF('Math Scores'!$F$6:$IC$6,H$4,'Math Scores'!$F75:$IC75))</f>
        <v/>
      </c>
      <c r="I74" s="143" t="str">
        <f>IF(COUNT('Math Scores'!$F75:$AC75)=0,"",SUMIF('Math Scores'!$F$6:$IC$6,I$4,'Math Scores'!$F75:$IC75))</f>
        <v/>
      </c>
      <c r="J74" s="143" t="str">
        <f>IF(COUNT('Math Scores'!$F75:$AC75)=0,"",SUMIF('Math Scores'!$F$6:$IC$6,J$4,'Math Scores'!$F75:$IC75))</f>
        <v/>
      </c>
      <c r="K74" s="143" t="str">
        <f>IF(COUNT('Math Scores'!$F75:$AC75)=0,"",SUMIF('Math Scores'!$F$6:$IC$6,K$4,'Math Scores'!$F75:$IC75))</f>
        <v/>
      </c>
      <c r="L74" s="143" t="str">
        <f>IF(COUNT('Math Scores'!$F75:$AC75)=0,"",SUMIF('Math Scores'!$F$6:$IC$6,L$4,'Math Scores'!$F75:$IC75))</f>
        <v/>
      </c>
      <c r="M74" s="143" t="str">
        <f>IF(COUNT('Math Scores'!$F75:$AC75)=0,"",SUMIF('Math Scores'!$F$6:$IC$6,M$4,'Math Scores'!$F75:$IC75))</f>
        <v/>
      </c>
      <c r="N74" s="143" t="str">
        <f>IF(COUNT('Math Scores'!$F75:$AC75)=0,"",SUMIF('Math Scores'!$F$6:$IC$6,N$4,'Math Scores'!$F75:$IC75))</f>
        <v/>
      </c>
      <c r="O74" s="143" t="str">
        <f>IF(COUNT('Math Scores'!$F75:$AC75)=0,"",SUMIF('Math Scores'!$F$6:$IC$6,O$4,'Math Scores'!$F75:$IC75))</f>
        <v/>
      </c>
      <c r="P74" s="143" t="str">
        <f>IF(COUNT('Math Scores'!$F75:$AC75)=0,"",SUMIF('Math Scores'!$F$6:$IC$6,P$4,'Math Scores'!$F75:$IC75))</f>
        <v/>
      </c>
      <c r="Q74" s="143" t="str">
        <f>IF(COUNT('Math Scores'!$F75:$AC75)=0,"",SUMIF('Math Scores'!$F$6:$IC$6,Q$4,'Math Scores'!$F75:$IC75))</f>
        <v/>
      </c>
      <c r="R74" s="143" t="str">
        <f>IF(COUNT('Math Scores'!$F75:$AC75)=0,"",SUMIF('Math Scores'!$F$6:$IC$6,R$4,'Math Scores'!$F75:$IC75))</f>
        <v/>
      </c>
      <c r="S74" s="143"/>
      <c r="T74" s="143"/>
      <c r="U74" s="143"/>
      <c r="V74" s="143"/>
      <c r="W74" s="143"/>
      <c r="X74" s="143" t="str">
        <f>IF(COUNT('Math Scores'!$AD75:$AZ75)=0,"",SUMIF('Math Scores'!$F$6:$IC$6,X$4,'Math Scores'!$F75:$IC75))</f>
        <v/>
      </c>
      <c r="Y74" s="143" t="str">
        <f>IF(COUNT('Math Scores'!$AD75:$AZ75)=0,"",SUMIF('Math Scores'!$F$6:$IC$6,Y$4,'Math Scores'!$F75:$IC75))</f>
        <v/>
      </c>
      <c r="Z74" s="143" t="str">
        <f>IF(COUNT('Math Scores'!$AD75:$AZ75)=0,"",SUMIF('Math Scores'!$F$6:$IC$6,Z$4,'Math Scores'!$F75:$IC75))</f>
        <v/>
      </c>
      <c r="AA74" s="143" t="str">
        <f>IF(COUNT('Math Scores'!$AD75:$AZ75)=0,"",SUMIF('Math Scores'!$F$6:$IC$6,AA$4,'Math Scores'!$F75:$IC75))</f>
        <v/>
      </c>
      <c r="AB74" s="143" t="str">
        <f>IF(COUNT('Math Scores'!$AD75:$AZ75)=0,"",SUMIF('Math Scores'!$F$6:$IC$6,AB$4,'Math Scores'!$F75:$IC75))</f>
        <v/>
      </c>
      <c r="AC74" s="143" t="str">
        <f>IF(COUNT('Math Scores'!$AD75:$AZ75)=0,"",SUMIF('Math Scores'!$F$6:$IC$6,AC$4,'Math Scores'!$F75:$IC75))</f>
        <v/>
      </c>
      <c r="AD74" s="143" t="str">
        <f>IF(COUNT('Math Scores'!$AD75:$AZ75)=0,"",SUMIF('Math Scores'!$F$6:$IC$6,AD$4,'Math Scores'!$F75:$IC75))</f>
        <v/>
      </c>
      <c r="AE74" s="143" t="str">
        <f>IF(COUNT('Math Scores'!$AD75:$AZ75)=0,"",SUMIF('Math Scores'!$F$6:$IC$6,AE$4,'Math Scores'!$F75:$IC75))</f>
        <v/>
      </c>
      <c r="AF74" s="143" t="str">
        <f>IF(COUNT('Math Scores'!$AD75:$AZ75)=0,"",SUMIF('Math Scores'!$F$6:$IC$6,AF$4,'Math Scores'!$F75:$IC75))</f>
        <v/>
      </c>
      <c r="AG74" s="143" t="str">
        <f>IF(COUNT('Math Scores'!$AD75:$AZ75)=0,"",SUMIF('Math Scores'!$F$6:$IC$6,AG$4,'Math Scores'!$F75:$IC75))</f>
        <v/>
      </c>
      <c r="AH74" s="143" t="str">
        <f>IF(COUNT('Math Scores'!$AD75:$AZ75)=0,"",SUMIF('Math Scores'!$F$6:$IC$6,AH$4,'Math Scores'!$F75:$IC75))</f>
        <v/>
      </c>
      <c r="AI74" s="143" t="str">
        <f>IF(COUNT('Math Scores'!$AD75:$AZ75)=0,"",SUMIF('Math Scores'!$F$6:$IC$6,AI$4,'Math Scores'!$F75:$IC75))</f>
        <v/>
      </c>
      <c r="AJ74" s="143" t="str">
        <f>IF(COUNT('Math Scores'!$BA75:$BY75)=0,"",SUMIF('Math Scores'!$F$6:$IC$6,AJ$4,'Math Scores'!$F75:$IC75))</f>
        <v/>
      </c>
      <c r="AK74" s="143" t="str">
        <f>IF(COUNT('Math Scores'!$BA75:$BY75)=0,"",SUMIF('Math Scores'!$F$6:$IC$6,AK$4,'Math Scores'!$F75:$IC75))</f>
        <v/>
      </c>
      <c r="AL74" s="143" t="str">
        <f>IF(COUNT('Math Scores'!$BA75:$BY75)=0,"",SUMIF('Math Scores'!$F$6:$IC$6,AL$4,'Math Scores'!$F75:$IC75))</f>
        <v/>
      </c>
      <c r="AM74" s="143" t="str">
        <f>IF(COUNT('Math Scores'!$BA75:$BY75)=0,"",SUMIF('Math Scores'!$F$6:$IC$6,AM$4,'Math Scores'!$F75:$IC75))</f>
        <v/>
      </c>
      <c r="AN74" s="143" t="str">
        <f>IF(COUNT('Math Scores'!$BA75:$BY75)=0,"",SUMIF('Math Scores'!$F$6:$IC$6,AN$4,'Math Scores'!$F75:$IC75))</f>
        <v/>
      </c>
      <c r="AO74" s="143" t="str">
        <f>IF(COUNT('Math Scores'!$BA75:$BY75)=0,"",SUMIF('Math Scores'!$F$6:$IC$6,AO$4,'Math Scores'!$F75:$IC75))</f>
        <v/>
      </c>
      <c r="AP74" s="143" t="str">
        <f>IF(COUNT('Math Scores'!$BA75:$BY75)=0,"",SUMIF('Math Scores'!$F$6:$IC$6,AP$4,'Math Scores'!$F75:$IC75))</f>
        <v/>
      </c>
      <c r="AQ74" s="143" t="str">
        <f>IF(COUNT('Math Scores'!$BA75:$BY75)=0,"",SUMIF('Math Scores'!$F$6:$IC$6,AQ$4,'Math Scores'!$F75:$IC75))</f>
        <v/>
      </c>
      <c r="AR74" s="143" t="str">
        <f>IF(COUNT('Math Scores'!$BA75:$BY75)=0,"",SUMIF('Math Scores'!$F$6:$IC$6,AR$4,'Math Scores'!$F75:$IC75))</f>
        <v/>
      </c>
      <c r="AS74" s="143" t="str">
        <f>IF(COUNT('Math Scores'!$BA75:$BY75)=0,"",SUMIF('Math Scores'!$F$6:$IC$6,AS$4,'Math Scores'!$F75:$IC75))</f>
        <v/>
      </c>
      <c r="AT74" s="143" t="str">
        <f>IF(COUNT('Math Scores'!$BA75:$BY75)=0,"",SUMIF('Math Scores'!$F$6:$IC$6,AT$4,'Math Scores'!$F75:$IC75))</f>
        <v/>
      </c>
      <c r="AU74" s="143" t="str">
        <f>IF(COUNT('Math Scores'!$BA75:$BY75)=0,"",SUMIF('Math Scores'!$F$6:$IC$6,AU$4,'Math Scores'!$F75:$IC75))</f>
        <v/>
      </c>
      <c r="AV74" s="143" t="str">
        <f>IF(COUNT('Math Scores'!$BA75:$BY75)=0,"",SUMIF('Math Scores'!$F$6:$IC$6,AV$4,'Math Scores'!$F75:$IC75))</f>
        <v/>
      </c>
      <c r="AW74" s="143" t="str">
        <f>IF(COUNT('Math Scores'!$BA75:$BY75)=0,"",SUMIF('Math Scores'!$F$6:$IC$6,AW$4,'Math Scores'!$F75:$IC75))</f>
        <v/>
      </c>
      <c r="AX74" s="143" t="str">
        <f>IF(COUNT('Math Scores'!$BZ75:$CW75)=0,"",SUMIF('Math Scores'!$F$6:$IC$6,AX$4,'Math Scores'!$F75:$IC75))</f>
        <v/>
      </c>
      <c r="AY74" s="143" t="str">
        <f>IF(COUNT('Math Scores'!$BZ75:$CW75)=0,"",SUMIF('Math Scores'!$F$6:$IC$6,AY$4,'Math Scores'!$F75:$IC75))</f>
        <v/>
      </c>
      <c r="AZ74" s="143" t="str">
        <f>IF(COUNT('Math Scores'!$BZ75:$CW75)=0,"",SUMIF('Math Scores'!$F$6:$IC$6,AZ$4,'Math Scores'!$F75:$IC75))</f>
        <v/>
      </c>
      <c r="BA74" s="143" t="str">
        <f>IF(COUNT('Math Scores'!$BZ75:$CW75)=0,"",SUMIF('Math Scores'!$F$6:$IC$6,BA$4,'Math Scores'!$F75:$IC75))</f>
        <v/>
      </c>
      <c r="BB74" s="143" t="str">
        <f>IF(COUNT('Math Scores'!$BZ75:$CW75)=0,"",SUMIF('Math Scores'!$F$6:$IC$6,BB$4,'Math Scores'!$F75:$IC75))</f>
        <v/>
      </c>
      <c r="BC74" s="143" t="str">
        <f>IF(COUNT('Math Scores'!$BZ75:$CW75)=0,"",SUMIF('Math Scores'!$F$6:$IC$6,BC$4,'Math Scores'!$F75:$IC75))</f>
        <v/>
      </c>
      <c r="BD74" s="143" t="str">
        <f>IF(COUNT('Math Scores'!$BZ75:$CW75)=0,"",SUMIF('Math Scores'!$F$6:$IC$6,BD$4,'Math Scores'!$F75:$IC75))</f>
        <v/>
      </c>
      <c r="BE74" s="143" t="str">
        <f>IF(COUNT('Math Scores'!$BZ75:$CW75)=0,"",SUMIF('Math Scores'!$F$6:$IC$6,BE$4,'Math Scores'!$F75:$IC75))</f>
        <v/>
      </c>
      <c r="BF74" s="143" t="str">
        <f>IF(COUNT('Math Scores'!$BZ75:$CW75)=0,"",SUMIF('Math Scores'!$F$6:$IC$6,BF$4,'Math Scores'!$F75:$IC75))</f>
        <v/>
      </c>
      <c r="BG74" s="143" t="str">
        <f>IF(COUNT('Math Scores'!$BZ75:$CW75)=0,"",SUMIF('Math Scores'!$F$6:$IC$6,BG$4,'Math Scores'!$F75:$IC75))</f>
        <v/>
      </c>
      <c r="BH74" s="143" t="str">
        <f>IF(COUNT('Math Scores'!$BZ75:$CW75)=0,"",SUMIF('Math Scores'!$F$6:$IC$6,BH$4,'Math Scores'!$F75:$IC75))</f>
        <v/>
      </c>
      <c r="BI74" s="143" t="str">
        <f>IF(COUNT('Math Scores'!$BZ75:$CW75)=0,"",SUMIF('Math Scores'!$F$6:$IC$6,BI$4,'Math Scores'!$F75:$IC75))</f>
        <v/>
      </c>
      <c r="BJ74" s="143" t="str">
        <f>IF(COUNT('Math Scores'!$BZ75:$CW75)=0,"",SUMIF('Math Scores'!$F$6:$IC$6,BJ$4,'Math Scores'!$F75:$IC75))</f>
        <v/>
      </c>
      <c r="BK74" s="143" t="str">
        <f>IF(COUNT('Math Scores'!$BZ75:$CW75)=0,"",SUMIF('Math Scores'!$F$6:$IC$6,BK$4,'Math Scores'!$F75:$IC75))</f>
        <v/>
      </c>
      <c r="BL74" s="143" t="str">
        <f>IF(COUNT('Math Scores'!$CX75:$DU75)=0,"",SUMIF('Math Scores'!$F$6:$IC$6,BL$4,'Math Scores'!$F75:$IC75))</f>
        <v/>
      </c>
      <c r="BM74" s="143" t="str">
        <f>IF(COUNT('Math Scores'!$CX75:$DU75)=0,"",SUMIF('Math Scores'!$F$6:$IC$6,BM$4,'Math Scores'!$F75:$IC75))</f>
        <v/>
      </c>
      <c r="BN74" s="143" t="str">
        <f>IF(COUNT('Math Scores'!$CX75:$DU75)=0,"",SUMIF('Math Scores'!$F$6:$IC$6,BN$4,'Math Scores'!$F75:$IC75))</f>
        <v/>
      </c>
      <c r="BO74" s="143" t="str">
        <f>IF(COUNT('Math Scores'!$CX75:$DU75)=0,"",SUMIF('Math Scores'!$F$6:$IC$6,BO$4,'Math Scores'!$F75:$IC75))</f>
        <v/>
      </c>
      <c r="BP74" s="143" t="str">
        <f>IF(COUNT('Math Scores'!$CX75:$DU75)=0,"",SUMIF('Math Scores'!$F$6:$IC$6,BP$4,'Math Scores'!$F75:$IC75))</f>
        <v/>
      </c>
      <c r="BQ74" s="143" t="str">
        <f>IF(COUNT('Math Scores'!$CX75:$DU75)=0,"",SUMIF('Math Scores'!$F$6:$IC$6,BQ$4,'Math Scores'!$F75:$IC75))</f>
        <v/>
      </c>
      <c r="BR74" s="143" t="str">
        <f>IF(COUNT('Math Scores'!$CX75:$DU75)=0,"",SUMIF('Math Scores'!$F$6:$IC$6,BR$4,'Math Scores'!$F75:$IC75))</f>
        <v/>
      </c>
      <c r="BS74" s="143" t="str">
        <f>IF(COUNT('Math Scores'!$CX75:$DU75)=0,"",SUMIF('Math Scores'!$F$6:$IC$6,BS$4,'Math Scores'!$F75:$IC75))</f>
        <v/>
      </c>
      <c r="BT74" s="143" t="str">
        <f>IF(COUNT('Math Scores'!$CX75:$DU75)=0,"",SUMIF('Math Scores'!$F$6:$IC$6,BT$4,'Math Scores'!$F75:$IC75))</f>
        <v/>
      </c>
      <c r="BU74" s="143" t="str">
        <f>IF(COUNT('Math Scores'!$CX75:$DU75)=0,"",SUMIF('Math Scores'!$F$6:$IC$6,BU$4,'Math Scores'!$F75:$IC75))</f>
        <v/>
      </c>
      <c r="BV74" s="143" t="str">
        <f>IF(COUNT('Math Scores'!$CX75:$DU75)=0,"",SUMIF('Math Scores'!$F$6:$IC$6,BV$4,'Math Scores'!$F75:$IC75))</f>
        <v/>
      </c>
      <c r="BW74" s="143" t="str">
        <f>IF(COUNT('Math Scores'!$CX75:$DU75)=0,"",SUMIF('Math Scores'!$F$6:$IC$6,BW$4,'Math Scores'!$F75:$IC75))</f>
        <v/>
      </c>
      <c r="BX74" s="143" t="str">
        <f>IF(COUNT('Math Scores'!$CX75:$DU75)=0,"",SUMIF('Math Scores'!$F$6:$IC$6,BX$4,'Math Scores'!$F75:$IC75))</f>
        <v/>
      </c>
      <c r="BY74" s="143" t="str">
        <f>IF(COUNT('Math Scores'!$CX75:$DU75)=0,"",SUMIF('Math Scores'!$F$6:$IC$6,BY$4,'Math Scores'!$F75:$IC75))</f>
        <v/>
      </c>
      <c r="BZ74" s="143" t="str">
        <f>IF(COUNT('Math Scores'!$CX75:$DU75)=0,"",SUMIF('Math Scores'!$F$6:$IC$6,BZ$4,'Math Scores'!$F75:$IC75))</f>
        <v/>
      </c>
      <c r="CA74" s="143" t="str">
        <f>IF(COUNT('Math Scores'!$CX75:$DU75)=0,"",SUMIF('Math Scores'!$F$6:$IC$6,CA$4,'Math Scores'!$F75:$IC75))</f>
        <v/>
      </c>
      <c r="CB74" s="143" t="str">
        <f>IF(COUNT('Math Scores'!$CX75:$DU75)=0,"",SUMIF('Math Scores'!$F$6:$IC$6,CB$4,'Math Scores'!$F75:$IC75))</f>
        <v/>
      </c>
      <c r="CC74" s="143" t="str">
        <f>IF(COUNT('Math Scores'!$CX75:$DU75)=0,"",SUMIF('Math Scores'!$F$6:$IC$6,CC$4,'Math Scores'!$F75:$IC75))</f>
        <v/>
      </c>
      <c r="CD74" s="143" t="str">
        <f>IF(COUNT('Math Scores'!$DV75:$EU75)=0,"",SUMIF('Math Scores'!$F$6:$IC$6,CD$4,'Math Scores'!$F75:$IC75))</f>
        <v/>
      </c>
      <c r="CE74" s="143" t="str">
        <f>IF(COUNT('Math Scores'!$DV75:$EU75)=0,"",SUMIF('Math Scores'!$F$6:$IC$6,CE$4,'Math Scores'!$F75:$IC75))</f>
        <v/>
      </c>
      <c r="CF74" s="143" t="str">
        <f>IF(COUNT('Math Scores'!$DV75:$EU75)=0,"",SUMIF('Math Scores'!$F$6:$IC$6,CF$4,'Math Scores'!$F75:$IC75))</f>
        <v/>
      </c>
      <c r="CG74" s="143" t="str">
        <f>IF(COUNT('Math Scores'!$DV75:$EU75)=0,"",SUMIF('Math Scores'!$F$6:$IC$6,CG$4,'Math Scores'!$F75:$IC75))</f>
        <v/>
      </c>
      <c r="CH74" s="143" t="str">
        <f>IF(COUNT('Math Scores'!$DV75:$EU75)=0,"",SUMIF('Math Scores'!$F$6:$IC$6,CH$4,'Math Scores'!$F75:$IC75))</f>
        <v/>
      </c>
      <c r="CI74" s="143" t="str">
        <f>IF(COUNT('Math Scores'!$DV75:$EU75)=0,"",SUMIF('Math Scores'!$F$6:$IC$6,CI$4,'Math Scores'!$F75:$IC75))</f>
        <v/>
      </c>
      <c r="CJ74" s="143" t="str">
        <f>IF(COUNT('Math Scores'!$DV75:$EU75)=0,"",SUMIF('Math Scores'!$F$6:$IC$6,CJ$4,'Math Scores'!$F75:$IC75))</f>
        <v/>
      </c>
      <c r="CK74" s="143" t="str">
        <f>IF(COUNT('Math Scores'!$DV75:$EU75)=0,"",SUMIF('Math Scores'!$F$6:$IC$6,CK$4,'Math Scores'!$F75:$IC75))</f>
        <v/>
      </c>
      <c r="CL74" s="143" t="str">
        <f>IF(COUNT('Math Scores'!$DV75:$EU75)=0,"",SUMIF('Math Scores'!$F$6:$IC$6,CL$4,'Math Scores'!$F75:$IC75))</f>
        <v/>
      </c>
      <c r="CM74" s="143" t="str">
        <f>IF(COUNT('Math Scores'!$DV75:$EU75)=0,"",SUMIF('Math Scores'!$F$6:$IC$6,CM$4,'Math Scores'!$F75:$IC75))</f>
        <v/>
      </c>
      <c r="CN74" s="143" t="str">
        <f>IF(COUNT('Math Scores'!$DV75:$EU75)=0,"",SUMIF('Math Scores'!$F$6:$IC$6,CN$4,'Math Scores'!$F75:$IC75))</f>
        <v/>
      </c>
      <c r="CO74" s="143" t="str">
        <f>IF(COUNT('Math Scores'!$DV75:$EU75)=0,"",SUMIF('Math Scores'!$F$6:$IC$6,CO$4,'Math Scores'!$F75:$IC75))</f>
        <v/>
      </c>
      <c r="CP74" s="143" t="str">
        <f>IF(COUNT('Math Scores'!$DV75:$EU75)=0,"",SUMIF('Math Scores'!$F$6:$IC$6,CP$4,'Math Scores'!$F75:$IC75))</f>
        <v/>
      </c>
      <c r="CQ74" s="143" t="str">
        <f>IF(COUNT('Math Scores'!$DV75:$EU75)=0,"",SUMIF('Math Scores'!$F$6:$IC$6,CQ$4,'Math Scores'!$F75:$IC75))</f>
        <v/>
      </c>
      <c r="CR74" s="143" t="str">
        <f>IF(COUNT('Math Scores'!$DV75:$EU75)=0,"",SUMIF('Math Scores'!$F$6:$IC$6,CR$4,'Math Scores'!$F75:$IC75))</f>
        <v/>
      </c>
      <c r="CS74" s="143" t="str">
        <f>IF(COUNT('Math Scores'!$DV75:$EU75)=0,"",SUMIF('Math Scores'!$F$6:$IC$6,CS$4,'Math Scores'!$F75:$IC75))</f>
        <v/>
      </c>
      <c r="CT74" s="143" t="str">
        <f>IF(COUNT('Math Scores'!$EV75:$FW75)=0,"",SUMIF('Math Scores'!$F$6:$IC$6,CT$4,'Math Scores'!$F75:$IC75))</f>
        <v/>
      </c>
      <c r="CU74" s="143" t="str">
        <f>IF(COUNT('Math Scores'!$EV75:$FW75)=0,"",SUMIF('Math Scores'!$F$6:$IC$6,CU$4,'Math Scores'!$F75:$IC75))</f>
        <v/>
      </c>
      <c r="CV74" s="143" t="str">
        <f>IF(COUNT('Math Scores'!$EV75:$FW75)=0,"",SUMIF('Math Scores'!$F$6:$IC$6,CV$4,'Math Scores'!$F75:$IC75))</f>
        <v/>
      </c>
      <c r="CW74" s="143" t="str">
        <f>IF(COUNT('Math Scores'!$EV75:$FW75)=0,"",SUMIF('Math Scores'!$F$6:$IC$6,CW$4,'Math Scores'!$F75:$IC75))</f>
        <v/>
      </c>
      <c r="CX74" s="143" t="str">
        <f>IF(COUNT('Math Scores'!$EV75:$FW75)=0,"",SUMIF('Math Scores'!$F$6:$IC$6,CX$4,'Math Scores'!$F75:$IC75))</f>
        <v/>
      </c>
      <c r="CY74" s="143" t="str">
        <f>IF(COUNT('Math Scores'!$EV75:$FW75)=0,"",SUMIF('Math Scores'!$F$6:$IC$6,CY$4,'Math Scores'!$F75:$IC75))</f>
        <v/>
      </c>
      <c r="CZ74" s="143" t="str">
        <f>IF(COUNT('Math Scores'!$EV75:$FW75)=0,"",SUMIF('Math Scores'!$F$6:$IC$6,CZ$4,'Math Scores'!$F75:$IC75))</f>
        <v/>
      </c>
      <c r="DA74" s="143" t="str">
        <f>IF(COUNT('Math Scores'!$EV75:$FW75)=0,"",SUMIF('Math Scores'!$F$6:$IC$6,DA$4,'Math Scores'!$F75:$IC75))</f>
        <v/>
      </c>
      <c r="DB74" s="143" t="str">
        <f>IF(COUNT('Math Scores'!$EV75:$FW75)=0,"",SUMIF('Math Scores'!$F$6:$IC$6,DB$4,'Math Scores'!$F75:$IC75))</f>
        <v/>
      </c>
      <c r="DC74" s="143" t="str">
        <f>IF(COUNT('Math Scores'!$EV75:$FW75)=0,"",SUMIF('Math Scores'!$F$6:$IC$6,DC$4,'Math Scores'!$F75:$IC75))</f>
        <v/>
      </c>
      <c r="DD74" s="143" t="str">
        <f>IF(COUNT('Math Scores'!$EV75:$FW75)=0,"",SUMIF('Math Scores'!$F$6:$IC$6,DD$4,'Math Scores'!$F75:$IC75))</f>
        <v/>
      </c>
      <c r="DE74" s="143" t="str">
        <f>IF(COUNT('Math Scores'!$EV75:$FW75)=0,"",SUMIF('Math Scores'!$F$6:$IC$6,DE$4,'Math Scores'!$F75:$IC75))</f>
        <v/>
      </c>
      <c r="DF74" s="143" t="str">
        <f>IF(COUNT('Math Scores'!$EV75:$FW75)=0,"",SUMIF('Math Scores'!$F$6:$IC$6,DF$4,'Math Scores'!$F75:$IC75))</f>
        <v/>
      </c>
      <c r="DG74" s="143" t="str">
        <f>IF(COUNT('Math Scores'!$EV75:$FW75)=0,"",SUMIF('Math Scores'!$F$6:$IC$6,DG$4,'Math Scores'!$F75:$IC75))</f>
        <v/>
      </c>
    </row>
    <row r="75" spans="1:111" x14ac:dyDescent="0.2">
      <c r="A75" s="35">
        <v>68</v>
      </c>
      <c r="B75" s="8" t="str">
        <f>'Math Scores'!B76</f>
        <v/>
      </c>
      <c r="C75" s="127" t="str">
        <f>IF(COUNT('Math Scores'!F76:HI76)=0, "", (SUMIF('Math Scores'!$F$5:$HI$5,"Yes",'Math Scores'!F76:HI76)/SUMIF('Math Scores'!$F$5:$HI$5,"Yes",'Math Scores'!$F$2:$HI$2)))</f>
        <v/>
      </c>
      <c r="D75" s="36" t="str">
        <f>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v/>
      </c>
      <c r="E75" s="78" t="str">
        <f t="shared" si="14"/>
        <v/>
      </c>
      <c r="F75" s="36" t="str">
        <f t="shared" si="13"/>
        <v/>
      </c>
      <c r="G75" s="87" t="str">
        <f>IF(OR(B75="",'Cover Sheet'!$AC$6=""),"",IF(('Cover Sheet'!$AC$6="2nd"),(VLOOKUP(ROUND((D75*100),0),Goals!$E$4:$H$104,2,TRUE)/100),IF(('Cover Sheet'!$AC$6="3rd"),(VLOOKUP(ROUND((D75*100),0),Goals!$E$4:$H$104,3,TRUE)/100),VLOOKUP(ROUND((D75*100),0),Goals!$E$4:$H$104,4,TRUE)/100)))</f>
        <v/>
      </c>
      <c r="H75" s="143" t="str">
        <f>IF(COUNT('Math Scores'!$F76:$AC76)=0,"",SUMIF('Math Scores'!$F$6:$IC$6,H$4,'Math Scores'!$F76:$IC76))</f>
        <v/>
      </c>
      <c r="I75" s="143" t="str">
        <f>IF(COUNT('Math Scores'!$F76:$AC76)=0,"",SUMIF('Math Scores'!$F$6:$IC$6,I$4,'Math Scores'!$F76:$IC76))</f>
        <v/>
      </c>
      <c r="J75" s="143" t="str">
        <f>IF(COUNT('Math Scores'!$F76:$AC76)=0,"",SUMIF('Math Scores'!$F$6:$IC$6,J$4,'Math Scores'!$F76:$IC76))</f>
        <v/>
      </c>
      <c r="K75" s="143" t="str">
        <f>IF(COUNT('Math Scores'!$F76:$AC76)=0,"",SUMIF('Math Scores'!$F$6:$IC$6,K$4,'Math Scores'!$F76:$IC76))</f>
        <v/>
      </c>
      <c r="L75" s="143" t="str">
        <f>IF(COUNT('Math Scores'!$F76:$AC76)=0,"",SUMIF('Math Scores'!$F$6:$IC$6,L$4,'Math Scores'!$F76:$IC76))</f>
        <v/>
      </c>
      <c r="M75" s="143" t="str">
        <f>IF(COUNT('Math Scores'!$F76:$AC76)=0,"",SUMIF('Math Scores'!$F$6:$IC$6,M$4,'Math Scores'!$F76:$IC76))</f>
        <v/>
      </c>
      <c r="N75" s="143" t="str">
        <f>IF(COUNT('Math Scores'!$F76:$AC76)=0,"",SUMIF('Math Scores'!$F$6:$IC$6,N$4,'Math Scores'!$F76:$IC76))</f>
        <v/>
      </c>
      <c r="O75" s="143" t="str">
        <f>IF(COUNT('Math Scores'!$F76:$AC76)=0,"",SUMIF('Math Scores'!$F$6:$IC$6,O$4,'Math Scores'!$F76:$IC76))</f>
        <v/>
      </c>
      <c r="P75" s="143" t="str">
        <f>IF(COUNT('Math Scores'!$F76:$AC76)=0,"",SUMIF('Math Scores'!$F$6:$IC$6,P$4,'Math Scores'!$F76:$IC76))</f>
        <v/>
      </c>
      <c r="Q75" s="143" t="str">
        <f>IF(COUNT('Math Scores'!$F76:$AC76)=0,"",SUMIF('Math Scores'!$F$6:$IC$6,Q$4,'Math Scores'!$F76:$IC76))</f>
        <v/>
      </c>
      <c r="R75" s="143" t="str">
        <f>IF(COUNT('Math Scores'!$F76:$AC76)=0,"",SUMIF('Math Scores'!$F$6:$IC$6,R$4,'Math Scores'!$F76:$IC76))</f>
        <v/>
      </c>
      <c r="S75" s="143"/>
      <c r="T75" s="143"/>
      <c r="U75" s="143"/>
      <c r="V75" s="143"/>
      <c r="W75" s="143"/>
      <c r="X75" s="143" t="str">
        <f>IF(COUNT('Math Scores'!$AD76:$AZ76)=0,"",SUMIF('Math Scores'!$F$6:$IC$6,X$4,'Math Scores'!$F76:$IC76))</f>
        <v/>
      </c>
      <c r="Y75" s="143" t="str">
        <f>IF(COUNT('Math Scores'!$AD76:$AZ76)=0,"",SUMIF('Math Scores'!$F$6:$IC$6,Y$4,'Math Scores'!$F76:$IC76))</f>
        <v/>
      </c>
      <c r="Z75" s="143" t="str">
        <f>IF(COUNT('Math Scores'!$AD76:$AZ76)=0,"",SUMIF('Math Scores'!$F$6:$IC$6,Z$4,'Math Scores'!$F76:$IC76))</f>
        <v/>
      </c>
      <c r="AA75" s="143" t="str">
        <f>IF(COUNT('Math Scores'!$AD76:$AZ76)=0,"",SUMIF('Math Scores'!$F$6:$IC$6,AA$4,'Math Scores'!$F76:$IC76))</f>
        <v/>
      </c>
      <c r="AB75" s="143" t="str">
        <f>IF(COUNT('Math Scores'!$AD76:$AZ76)=0,"",SUMIF('Math Scores'!$F$6:$IC$6,AB$4,'Math Scores'!$F76:$IC76))</f>
        <v/>
      </c>
      <c r="AC75" s="143" t="str">
        <f>IF(COUNT('Math Scores'!$AD76:$AZ76)=0,"",SUMIF('Math Scores'!$F$6:$IC$6,AC$4,'Math Scores'!$F76:$IC76))</f>
        <v/>
      </c>
      <c r="AD75" s="143" t="str">
        <f>IF(COUNT('Math Scores'!$AD76:$AZ76)=0,"",SUMIF('Math Scores'!$F$6:$IC$6,AD$4,'Math Scores'!$F76:$IC76))</f>
        <v/>
      </c>
      <c r="AE75" s="143" t="str">
        <f>IF(COUNT('Math Scores'!$AD76:$AZ76)=0,"",SUMIF('Math Scores'!$F$6:$IC$6,AE$4,'Math Scores'!$F76:$IC76))</f>
        <v/>
      </c>
      <c r="AF75" s="143" t="str">
        <f>IF(COUNT('Math Scores'!$AD76:$AZ76)=0,"",SUMIF('Math Scores'!$F$6:$IC$6,AF$4,'Math Scores'!$F76:$IC76))</f>
        <v/>
      </c>
      <c r="AG75" s="143" t="str">
        <f>IF(COUNT('Math Scores'!$AD76:$AZ76)=0,"",SUMIF('Math Scores'!$F$6:$IC$6,AG$4,'Math Scores'!$F76:$IC76))</f>
        <v/>
      </c>
      <c r="AH75" s="143" t="str">
        <f>IF(COUNT('Math Scores'!$AD76:$AZ76)=0,"",SUMIF('Math Scores'!$F$6:$IC$6,AH$4,'Math Scores'!$F76:$IC76))</f>
        <v/>
      </c>
      <c r="AI75" s="143" t="str">
        <f>IF(COUNT('Math Scores'!$AD76:$AZ76)=0,"",SUMIF('Math Scores'!$F$6:$IC$6,AI$4,'Math Scores'!$F76:$IC76))</f>
        <v/>
      </c>
      <c r="AJ75" s="143" t="str">
        <f>IF(COUNT('Math Scores'!$BA76:$BY76)=0,"",SUMIF('Math Scores'!$F$6:$IC$6,AJ$4,'Math Scores'!$F76:$IC76))</f>
        <v/>
      </c>
      <c r="AK75" s="143" t="str">
        <f>IF(COUNT('Math Scores'!$BA76:$BY76)=0,"",SUMIF('Math Scores'!$F$6:$IC$6,AK$4,'Math Scores'!$F76:$IC76))</f>
        <v/>
      </c>
      <c r="AL75" s="143" t="str">
        <f>IF(COUNT('Math Scores'!$BA76:$BY76)=0,"",SUMIF('Math Scores'!$F$6:$IC$6,AL$4,'Math Scores'!$F76:$IC76))</f>
        <v/>
      </c>
      <c r="AM75" s="143" t="str">
        <f>IF(COUNT('Math Scores'!$BA76:$BY76)=0,"",SUMIF('Math Scores'!$F$6:$IC$6,AM$4,'Math Scores'!$F76:$IC76))</f>
        <v/>
      </c>
      <c r="AN75" s="143" t="str">
        <f>IF(COUNT('Math Scores'!$BA76:$BY76)=0,"",SUMIF('Math Scores'!$F$6:$IC$6,AN$4,'Math Scores'!$F76:$IC76))</f>
        <v/>
      </c>
      <c r="AO75" s="143" t="str">
        <f>IF(COUNT('Math Scores'!$BA76:$BY76)=0,"",SUMIF('Math Scores'!$F$6:$IC$6,AO$4,'Math Scores'!$F76:$IC76))</f>
        <v/>
      </c>
      <c r="AP75" s="143" t="str">
        <f>IF(COUNT('Math Scores'!$BA76:$BY76)=0,"",SUMIF('Math Scores'!$F$6:$IC$6,AP$4,'Math Scores'!$F76:$IC76))</f>
        <v/>
      </c>
      <c r="AQ75" s="143" t="str">
        <f>IF(COUNT('Math Scores'!$BA76:$BY76)=0,"",SUMIF('Math Scores'!$F$6:$IC$6,AQ$4,'Math Scores'!$F76:$IC76))</f>
        <v/>
      </c>
      <c r="AR75" s="143" t="str">
        <f>IF(COUNT('Math Scores'!$BA76:$BY76)=0,"",SUMIF('Math Scores'!$F$6:$IC$6,AR$4,'Math Scores'!$F76:$IC76))</f>
        <v/>
      </c>
      <c r="AS75" s="143" t="str">
        <f>IF(COUNT('Math Scores'!$BA76:$BY76)=0,"",SUMIF('Math Scores'!$F$6:$IC$6,AS$4,'Math Scores'!$F76:$IC76))</f>
        <v/>
      </c>
      <c r="AT75" s="143" t="str">
        <f>IF(COUNT('Math Scores'!$BA76:$BY76)=0,"",SUMIF('Math Scores'!$F$6:$IC$6,AT$4,'Math Scores'!$F76:$IC76))</f>
        <v/>
      </c>
      <c r="AU75" s="143" t="str">
        <f>IF(COUNT('Math Scores'!$BA76:$BY76)=0,"",SUMIF('Math Scores'!$F$6:$IC$6,AU$4,'Math Scores'!$F76:$IC76))</f>
        <v/>
      </c>
      <c r="AV75" s="143" t="str">
        <f>IF(COUNT('Math Scores'!$BA76:$BY76)=0,"",SUMIF('Math Scores'!$F$6:$IC$6,AV$4,'Math Scores'!$F76:$IC76))</f>
        <v/>
      </c>
      <c r="AW75" s="143" t="str">
        <f>IF(COUNT('Math Scores'!$BA76:$BY76)=0,"",SUMIF('Math Scores'!$F$6:$IC$6,AW$4,'Math Scores'!$F76:$IC76))</f>
        <v/>
      </c>
      <c r="AX75" s="143" t="str">
        <f>IF(COUNT('Math Scores'!$BZ76:$CW76)=0,"",SUMIF('Math Scores'!$F$6:$IC$6,AX$4,'Math Scores'!$F76:$IC76))</f>
        <v/>
      </c>
      <c r="AY75" s="143" t="str">
        <f>IF(COUNT('Math Scores'!$BZ76:$CW76)=0,"",SUMIF('Math Scores'!$F$6:$IC$6,AY$4,'Math Scores'!$F76:$IC76))</f>
        <v/>
      </c>
      <c r="AZ75" s="143" t="str">
        <f>IF(COUNT('Math Scores'!$BZ76:$CW76)=0,"",SUMIF('Math Scores'!$F$6:$IC$6,AZ$4,'Math Scores'!$F76:$IC76))</f>
        <v/>
      </c>
      <c r="BA75" s="143" t="str">
        <f>IF(COUNT('Math Scores'!$BZ76:$CW76)=0,"",SUMIF('Math Scores'!$F$6:$IC$6,BA$4,'Math Scores'!$F76:$IC76))</f>
        <v/>
      </c>
      <c r="BB75" s="143" t="str">
        <f>IF(COUNT('Math Scores'!$BZ76:$CW76)=0,"",SUMIF('Math Scores'!$F$6:$IC$6,BB$4,'Math Scores'!$F76:$IC76))</f>
        <v/>
      </c>
      <c r="BC75" s="143" t="str">
        <f>IF(COUNT('Math Scores'!$BZ76:$CW76)=0,"",SUMIF('Math Scores'!$F$6:$IC$6,BC$4,'Math Scores'!$F76:$IC76))</f>
        <v/>
      </c>
      <c r="BD75" s="143" t="str">
        <f>IF(COUNT('Math Scores'!$BZ76:$CW76)=0,"",SUMIF('Math Scores'!$F$6:$IC$6,BD$4,'Math Scores'!$F76:$IC76))</f>
        <v/>
      </c>
      <c r="BE75" s="143" t="str">
        <f>IF(COUNT('Math Scores'!$BZ76:$CW76)=0,"",SUMIF('Math Scores'!$F$6:$IC$6,BE$4,'Math Scores'!$F76:$IC76))</f>
        <v/>
      </c>
      <c r="BF75" s="143" t="str">
        <f>IF(COUNT('Math Scores'!$BZ76:$CW76)=0,"",SUMIF('Math Scores'!$F$6:$IC$6,BF$4,'Math Scores'!$F76:$IC76))</f>
        <v/>
      </c>
      <c r="BG75" s="143" t="str">
        <f>IF(COUNT('Math Scores'!$BZ76:$CW76)=0,"",SUMIF('Math Scores'!$F$6:$IC$6,BG$4,'Math Scores'!$F76:$IC76))</f>
        <v/>
      </c>
      <c r="BH75" s="143" t="str">
        <f>IF(COUNT('Math Scores'!$BZ76:$CW76)=0,"",SUMIF('Math Scores'!$F$6:$IC$6,BH$4,'Math Scores'!$F76:$IC76))</f>
        <v/>
      </c>
      <c r="BI75" s="143" t="str">
        <f>IF(COUNT('Math Scores'!$BZ76:$CW76)=0,"",SUMIF('Math Scores'!$F$6:$IC$6,BI$4,'Math Scores'!$F76:$IC76))</f>
        <v/>
      </c>
      <c r="BJ75" s="143" t="str">
        <f>IF(COUNT('Math Scores'!$BZ76:$CW76)=0,"",SUMIF('Math Scores'!$F$6:$IC$6,BJ$4,'Math Scores'!$F76:$IC76))</f>
        <v/>
      </c>
      <c r="BK75" s="143" t="str">
        <f>IF(COUNT('Math Scores'!$BZ76:$CW76)=0,"",SUMIF('Math Scores'!$F$6:$IC$6,BK$4,'Math Scores'!$F76:$IC76))</f>
        <v/>
      </c>
      <c r="BL75" s="143" t="str">
        <f>IF(COUNT('Math Scores'!$CX76:$DU76)=0,"",SUMIF('Math Scores'!$F$6:$IC$6,BL$4,'Math Scores'!$F76:$IC76))</f>
        <v/>
      </c>
      <c r="BM75" s="143" t="str">
        <f>IF(COUNT('Math Scores'!$CX76:$DU76)=0,"",SUMIF('Math Scores'!$F$6:$IC$6,BM$4,'Math Scores'!$F76:$IC76))</f>
        <v/>
      </c>
      <c r="BN75" s="143" t="str">
        <f>IF(COUNT('Math Scores'!$CX76:$DU76)=0,"",SUMIF('Math Scores'!$F$6:$IC$6,BN$4,'Math Scores'!$F76:$IC76))</f>
        <v/>
      </c>
      <c r="BO75" s="143" t="str">
        <f>IF(COUNT('Math Scores'!$CX76:$DU76)=0,"",SUMIF('Math Scores'!$F$6:$IC$6,BO$4,'Math Scores'!$F76:$IC76))</f>
        <v/>
      </c>
      <c r="BP75" s="143" t="str">
        <f>IF(COUNT('Math Scores'!$CX76:$DU76)=0,"",SUMIF('Math Scores'!$F$6:$IC$6,BP$4,'Math Scores'!$F76:$IC76))</f>
        <v/>
      </c>
      <c r="BQ75" s="143" t="str">
        <f>IF(COUNT('Math Scores'!$CX76:$DU76)=0,"",SUMIF('Math Scores'!$F$6:$IC$6,BQ$4,'Math Scores'!$F76:$IC76))</f>
        <v/>
      </c>
      <c r="BR75" s="143" t="str">
        <f>IF(COUNT('Math Scores'!$CX76:$DU76)=0,"",SUMIF('Math Scores'!$F$6:$IC$6,BR$4,'Math Scores'!$F76:$IC76))</f>
        <v/>
      </c>
      <c r="BS75" s="143" t="str">
        <f>IF(COUNT('Math Scores'!$CX76:$DU76)=0,"",SUMIF('Math Scores'!$F$6:$IC$6,BS$4,'Math Scores'!$F76:$IC76))</f>
        <v/>
      </c>
      <c r="BT75" s="143" t="str">
        <f>IF(COUNT('Math Scores'!$CX76:$DU76)=0,"",SUMIF('Math Scores'!$F$6:$IC$6,BT$4,'Math Scores'!$F76:$IC76))</f>
        <v/>
      </c>
      <c r="BU75" s="143" t="str">
        <f>IF(COUNT('Math Scores'!$CX76:$DU76)=0,"",SUMIF('Math Scores'!$F$6:$IC$6,BU$4,'Math Scores'!$F76:$IC76))</f>
        <v/>
      </c>
      <c r="BV75" s="143" t="str">
        <f>IF(COUNT('Math Scores'!$CX76:$DU76)=0,"",SUMIF('Math Scores'!$F$6:$IC$6,BV$4,'Math Scores'!$F76:$IC76))</f>
        <v/>
      </c>
      <c r="BW75" s="143" t="str">
        <f>IF(COUNT('Math Scores'!$CX76:$DU76)=0,"",SUMIF('Math Scores'!$F$6:$IC$6,BW$4,'Math Scores'!$F76:$IC76))</f>
        <v/>
      </c>
      <c r="BX75" s="143" t="str">
        <f>IF(COUNT('Math Scores'!$CX76:$DU76)=0,"",SUMIF('Math Scores'!$F$6:$IC$6,BX$4,'Math Scores'!$F76:$IC76))</f>
        <v/>
      </c>
      <c r="BY75" s="143" t="str">
        <f>IF(COUNT('Math Scores'!$CX76:$DU76)=0,"",SUMIF('Math Scores'!$F$6:$IC$6,BY$4,'Math Scores'!$F76:$IC76))</f>
        <v/>
      </c>
      <c r="BZ75" s="143" t="str">
        <f>IF(COUNT('Math Scores'!$CX76:$DU76)=0,"",SUMIF('Math Scores'!$F$6:$IC$6,BZ$4,'Math Scores'!$F76:$IC76))</f>
        <v/>
      </c>
      <c r="CA75" s="143" t="str">
        <f>IF(COUNT('Math Scores'!$CX76:$DU76)=0,"",SUMIF('Math Scores'!$F$6:$IC$6,CA$4,'Math Scores'!$F76:$IC76))</f>
        <v/>
      </c>
      <c r="CB75" s="143" t="str">
        <f>IF(COUNT('Math Scores'!$CX76:$DU76)=0,"",SUMIF('Math Scores'!$F$6:$IC$6,CB$4,'Math Scores'!$F76:$IC76))</f>
        <v/>
      </c>
      <c r="CC75" s="143" t="str">
        <f>IF(COUNT('Math Scores'!$CX76:$DU76)=0,"",SUMIF('Math Scores'!$F$6:$IC$6,CC$4,'Math Scores'!$F76:$IC76))</f>
        <v/>
      </c>
      <c r="CD75" s="143" t="str">
        <f>IF(COUNT('Math Scores'!$DV76:$EU76)=0,"",SUMIF('Math Scores'!$F$6:$IC$6,CD$4,'Math Scores'!$F76:$IC76))</f>
        <v/>
      </c>
      <c r="CE75" s="143" t="str">
        <f>IF(COUNT('Math Scores'!$DV76:$EU76)=0,"",SUMIF('Math Scores'!$F$6:$IC$6,CE$4,'Math Scores'!$F76:$IC76))</f>
        <v/>
      </c>
      <c r="CF75" s="143" t="str">
        <f>IF(COUNT('Math Scores'!$DV76:$EU76)=0,"",SUMIF('Math Scores'!$F$6:$IC$6,CF$4,'Math Scores'!$F76:$IC76))</f>
        <v/>
      </c>
      <c r="CG75" s="143" t="str">
        <f>IF(COUNT('Math Scores'!$DV76:$EU76)=0,"",SUMIF('Math Scores'!$F$6:$IC$6,CG$4,'Math Scores'!$F76:$IC76))</f>
        <v/>
      </c>
      <c r="CH75" s="143" t="str">
        <f>IF(COUNT('Math Scores'!$DV76:$EU76)=0,"",SUMIF('Math Scores'!$F$6:$IC$6,CH$4,'Math Scores'!$F76:$IC76))</f>
        <v/>
      </c>
      <c r="CI75" s="143" t="str">
        <f>IF(COUNT('Math Scores'!$DV76:$EU76)=0,"",SUMIF('Math Scores'!$F$6:$IC$6,CI$4,'Math Scores'!$F76:$IC76))</f>
        <v/>
      </c>
      <c r="CJ75" s="143" t="str">
        <f>IF(COUNT('Math Scores'!$DV76:$EU76)=0,"",SUMIF('Math Scores'!$F$6:$IC$6,CJ$4,'Math Scores'!$F76:$IC76))</f>
        <v/>
      </c>
      <c r="CK75" s="143" t="str">
        <f>IF(COUNT('Math Scores'!$DV76:$EU76)=0,"",SUMIF('Math Scores'!$F$6:$IC$6,CK$4,'Math Scores'!$F76:$IC76))</f>
        <v/>
      </c>
      <c r="CL75" s="143" t="str">
        <f>IF(COUNT('Math Scores'!$DV76:$EU76)=0,"",SUMIF('Math Scores'!$F$6:$IC$6,CL$4,'Math Scores'!$F76:$IC76))</f>
        <v/>
      </c>
      <c r="CM75" s="143" t="str">
        <f>IF(COUNT('Math Scores'!$DV76:$EU76)=0,"",SUMIF('Math Scores'!$F$6:$IC$6,CM$4,'Math Scores'!$F76:$IC76))</f>
        <v/>
      </c>
      <c r="CN75" s="143" t="str">
        <f>IF(COUNT('Math Scores'!$DV76:$EU76)=0,"",SUMIF('Math Scores'!$F$6:$IC$6,CN$4,'Math Scores'!$F76:$IC76))</f>
        <v/>
      </c>
      <c r="CO75" s="143" t="str">
        <f>IF(COUNT('Math Scores'!$DV76:$EU76)=0,"",SUMIF('Math Scores'!$F$6:$IC$6,CO$4,'Math Scores'!$F76:$IC76))</f>
        <v/>
      </c>
      <c r="CP75" s="143" t="str">
        <f>IF(COUNT('Math Scores'!$DV76:$EU76)=0,"",SUMIF('Math Scores'!$F$6:$IC$6,CP$4,'Math Scores'!$F76:$IC76))</f>
        <v/>
      </c>
      <c r="CQ75" s="143" t="str">
        <f>IF(COUNT('Math Scores'!$DV76:$EU76)=0,"",SUMIF('Math Scores'!$F$6:$IC$6,CQ$4,'Math Scores'!$F76:$IC76))</f>
        <v/>
      </c>
      <c r="CR75" s="143" t="str">
        <f>IF(COUNT('Math Scores'!$DV76:$EU76)=0,"",SUMIF('Math Scores'!$F$6:$IC$6,CR$4,'Math Scores'!$F76:$IC76))</f>
        <v/>
      </c>
      <c r="CS75" s="143" t="str">
        <f>IF(COUNT('Math Scores'!$DV76:$EU76)=0,"",SUMIF('Math Scores'!$F$6:$IC$6,CS$4,'Math Scores'!$F76:$IC76))</f>
        <v/>
      </c>
      <c r="CT75" s="143" t="str">
        <f>IF(COUNT('Math Scores'!$EV76:$FW76)=0,"",SUMIF('Math Scores'!$F$6:$IC$6,CT$4,'Math Scores'!$F76:$IC76))</f>
        <v/>
      </c>
      <c r="CU75" s="143" t="str">
        <f>IF(COUNT('Math Scores'!$EV76:$FW76)=0,"",SUMIF('Math Scores'!$F$6:$IC$6,CU$4,'Math Scores'!$F76:$IC76))</f>
        <v/>
      </c>
      <c r="CV75" s="143" t="str">
        <f>IF(COUNT('Math Scores'!$EV76:$FW76)=0,"",SUMIF('Math Scores'!$F$6:$IC$6,CV$4,'Math Scores'!$F76:$IC76))</f>
        <v/>
      </c>
      <c r="CW75" s="143" t="str">
        <f>IF(COUNT('Math Scores'!$EV76:$FW76)=0,"",SUMIF('Math Scores'!$F$6:$IC$6,CW$4,'Math Scores'!$F76:$IC76))</f>
        <v/>
      </c>
      <c r="CX75" s="143" t="str">
        <f>IF(COUNT('Math Scores'!$EV76:$FW76)=0,"",SUMIF('Math Scores'!$F$6:$IC$6,CX$4,'Math Scores'!$F76:$IC76))</f>
        <v/>
      </c>
      <c r="CY75" s="143" t="str">
        <f>IF(COUNT('Math Scores'!$EV76:$FW76)=0,"",SUMIF('Math Scores'!$F$6:$IC$6,CY$4,'Math Scores'!$F76:$IC76))</f>
        <v/>
      </c>
      <c r="CZ75" s="143" t="str">
        <f>IF(COUNT('Math Scores'!$EV76:$FW76)=0,"",SUMIF('Math Scores'!$F$6:$IC$6,CZ$4,'Math Scores'!$F76:$IC76))</f>
        <v/>
      </c>
      <c r="DA75" s="143" t="str">
        <f>IF(COUNT('Math Scores'!$EV76:$FW76)=0,"",SUMIF('Math Scores'!$F$6:$IC$6,DA$4,'Math Scores'!$F76:$IC76))</f>
        <v/>
      </c>
      <c r="DB75" s="143" t="str">
        <f>IF(COUNT('Math Scores'!$EV76:$FW76)=0,"",SUMIF('Math Scores'!$F$6:$IC$6,DB$4,'Math Scores'!$F76:$IC76))</f>
        <v/>
      </c>
      <c r="DC75" s="143" t="str">
        <f>IF(COUNT('Math Scores'!$EV76:$FW76)=0,"",SUMIF('Math Scores'!$F$6:$IC$6,DC$4,'Math Scores'!$F76:$IC76))</f>
        <v/>
      </c>
      <c r="DD75" s="143" t="str">
        <f>IF(COUNT('Math Scores'!$EV76:$FW76)=0,"",SUMIF('Math Scores'!$F$6:$IC$6,DD$4,'Math Scores'!$F76:$IC76))</f>
        <v/>
      </c>
      <c r="DE75" s="143" t="str">
        <f>IF(COUNT('Math Scores'!$EV76:$FW76)=0,"",SUMIF('Math Scores'!$F$6:$IC$6,DE$4,'Math Scores'!$F76:$IC76))</f>
        <v/>
      </c>
      <c r="DF75" s="143" t="str">
        <f>IF(COUNT('Math Scores'!$EV76:$FW76)=0,"",SUMIF('Math Scores'!$F$6:$IC$6,DF$4,'Math Scores'!$F76:$IC76))</f>
        <v/>
      </c>
      <c r="DG75" s="143" t="str">
        <f>IF(COUNT('Math Scores'!$EV76:$FW76)=0,"",SUMIF('Math Scores'!$F$6:$IC$6,DG$4,'Math Scores'!$F76:$IC76))</f>
        <v/>
      </c>
    </row>
    <row r="76" spans="1:111" x14ac:dyDescent="0.2">
      <c r="A76" s="35">
        <v>69</v>
      </c>
      <c r="B76" s="8" t="str">
        <f>'Math Scores'!B77</f>
        <v/>
      </c>
      <c r="C76" s="127" t="str">
        <f>IF(COUNT('Math Scores'!F77:HI77)=0, "", (SUMIF('Math Scores'!$F$5:$HI$5,"Yes",'Math Scores'!F77:HI77)/SUMIF('Math Scores'!$F$5:$HI$5,"Yes",'Math Scores'!$F$2:$HI$2)))</f>
        <v/>
      </c>
      <c r="D76" s="36" t="str">
        <f>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v/>
      </c>
      <c r="E76" s="78" t="str">
        <f t="shared" si="14"/>
        <v/>
      </c>
      <c r="F76" s="36" t="str">
        <f t="shared" si="13"/>
        <v/>
      </c>
      <c r="G76" s="87" t="str">
        <f>IF(OR(B76="",'Cover Sheet'!$AC$6=""),"",IF(('Cover Sheet'!$AC$6="2nd"),(VLOOKUP(ROUND((D76*100),0),Goals!$E$4:$H$104,2,TRUE)/100),IF(('Cover Sheet'!$AC$6="3rd"),(VLOOKUP(ROUND((D76*100),0),Goals!$E$4:$H$104,3,TRUE)/100),VLOOKUP(ROUND((D76*100),0),Goals!$E$4:$H$104,4,TRUE)/100)))</f>
        <v/>
      </c>
      <c r="H76" s="143" t="str">
        <f>IF(COUNT('Math Scores'!$F77:$AC77)=0,"",SUMIF('Math Scores'!$F$6:$IC$6,H$4,'Math Scores'!$F77:$IC77))</f>
        <v/>
      </c>
      <c r="I76" s="143" t="str">
        <f>IF(COUNT('Math Scores'!$F77:$AC77)=0,"",SUMIF('Math Scores'!$F$6:$IC$6,I$4,'Math Scores'!$F77:$IC77))</f>
        <v/>
      </c>
      <c r="J76" s="143" t="str">
        <f>IF(COUNT('Math Scores'!$F77:$AC77)=0,"",SUMIF('Math Scores'!$F$6:$IC$6,J$4,'Math Scores'!$F77:$IC77))</f>
        <v/>
      </c>
      <c r="K76" s="143" t="str">
        <f>IF(COUNT('Math Scores'!$F77:$AC77)=0,"",SUMIF('Math Scores'!$F$6:$IC$6,K$4,'Math Scores'!$F77:$IC77))</f>
        <v/>
      </c>
      <c r="L76" s="143" t="str">
        <f>IF(COUNT('Math Scores'!$F77:$AC77)=0,"",SUMIF('Math Scores'!$F$6:$IC$6,L$4,'Math Scores'!$F77:$IC77))</f>
        <v/>
      </c>
      <c r="M76" s="143" t="str">
        <f>IF(COUNT('Math Scores'!$F77:$AC77)=0,"",SUMIF('Math Scores'!$F$6:$IC$6,M$4,'Math Scores'!$F77:$IC77))</f>
        <v/>
      </c>
      <c r="N76" s="143" t="str">
        <f>IF(COUNT('Math Scores'!$F77:$AC77)=0,"",SUMIF('Math Scores'!$F$6:$IC$6,N$4,'Math Scores'!$F77:$IC77))</f>
        <v/>
      </c>
      <c r="O76" s="143" t="str">
        <f>IF(COUNT('Math Scores'!$F77:$AC77)=0,"",SUMIF('Math Scores'!$F$6:$IC$6,O$4,'Math Scores'!$F77:$IC77))</f>
        <v/>
      </c>
      <c r="P76" s="143" t="str">
        <f>IF(COUNT('Math Scores'!$F77:$AC77)=0,"",SUMIF('Math Scores'!$F$6:$IC$6,P$4,'Math Scores'!$F77:$IC77))</f>
        <v/>
      </c>
      <c r="Q76" s="143" t="str">
        <f>IF(COUNT('Math Scores'!$F77:$AC77)=0,"",SUMIF('Math Scores'!$F$6:$IC$6,Q$4,'Math Scores'!$F77:$IC77))</f>
        <v/>
      </c>
      <c r="R76" s="143" t="str">
        <f>IF(COUNT('Math Scores'!$F77:$AC77)=0,"",SUMIF('Math Scores'!$F$6:$IC$6,R$4,'Math Scores'!$F77:$IC77))</f>
        <v/>
      </c>
      <c r="S76" s="143"/>
      <c r="T76" s="143"/>
      <c r="U76" s="143"/>
      <c r="V76" s="143"/>
      <c r="W76" s="143"/>
      <c r="X76" s="143" t="str">
        <f>IF(COUNT('Math Scores'!$AD77:$AZ77)=0,"",SUMIF('Math Scores'!$F$6:$IC$6,X$4,'Math Scores'!$F77:$IC77))</f>
        <v/>
      </c>
      <c r="Y76" s="143" t="str">
        <f>IF(COUNT('Math Scores'!$AD77:$AZ77)=0,"",SUMIF('Math Scores'!$F$6:$IC$6,Y$4,'Math Scores'!$F77:$IC77))</f>
        <v/>
      </c>
      <c r="Z76" s="143" t="str">
        <f>IF(COUNT('Math Scores'!$AD77:$AZ77)=0,"",SUMIF('Math Scores'!$F$6:$IC$6,Z$4,'Math Scores'!$F77:$IC77))</f>
        <v/>
      </c>
      <c r="AA76" s="143" t="str">
        <f>IF(COUNT('Math Scores'!$AD77:$AZ77)=0,"",SUMIF('Math Scores'!$F$6:$IC$6,AA$4,'Math Scores'!$F77:$IC77))</f>
        <v/>
      </c>
      <c r="AB76" s="143" t="str">
        <f>IF(COUNT('Math Scores'!$AD77:$AZ77)=0,"",SUMIF('Math Scores'!$F$6:$IC$6,AB$4,'Math Scores'!$F77:$IC77))</f>
        <v/>
      </c>
      <c r="AC76" s="143" t="str">
        <f>IF(COUNT('Math Scores'!$AD77:$AZ77)=0,"",SUMIF('Math Scores'!$F$6:$IC$6,AC$4,'Math Scores'!$F77:$IC77))</f>
        <v/>
      </c>
      <c r="AD76" s="143" t="str">
        <f>IF(COUNT('Math Scores'!$AD77:$AZ77)=0,"",SUMIF('Math Scores'!$F$6:$IC$6,AD$4,'Math Scores'!$F77:$IC77))</f>
        <v/>
      </c>
      <c r="AE76" s="143" t="str">
        <f>IF(COUNT('Math Scores'!$AD77:$AZ77)=0,"",SUMIF('Math Scores'!$F$6:$IC$6,AE$4,'Math Scores'!$F77:$IC77))</f>
        <v/>
      </c>
      <c r="AF76" s="143" t="str">
        <f>IF(COUNT('Math Scores'!$AD77:$AZ77)=0,"",SUMIF('Math Scores'!$F$6:$IC$6,AF$4,'Math Scores'!$F77:$IC77))</f>
        <v/>
      </c>
      <c r="AG76" s="143" t="str">
        <f>IF(COUNT('Math Scores'!$AD77:$AZ77)=0,"",SUMIF('Math Scores'!$F$6:$IC$6,AG$4,'Math Scores'!$F77:$IC77))</f>
        <v/>
      </c>
      <c r="AH76" s="143" t="str">
        <f>IF(COUNT('Math Scores'!$AD77:$AZ77)=0,"",SUMIF('Math Scores'!$F$6:$IC$6,AH$4,'Math Scores'!$F77:$IC77))</f>
        <v/>
      </c>
      <c r="AI76" s="143" t="str">
        <f>IF(COUNT('Math Scores'!$AD77:$AZ77)=0,"",SUMIF('Math Scores'!$F$6:$IC$6,AI$4,'Math Scores'!$F77:$IC77))</f>
        <v/>
      </c>
      <c r="AJ76" s="143" t="str">
        <f>IF(COUNT('Math Scores'!$BA77:$BY77)=0,"",SUMIF('Math Scores'!$F$6:$IC$6,AJ$4,'Math Scores'!$F77:$IC77))</f>
        <v/>
      </c>
      <c r="AK76" s="143" t="str">
        <f>IF(COUNT('Math Scores'!$BA77:$BY77)=0,"",SUMIF('Math Scores'!$F$6:$IC$6,AK$4,'Math Scores'!$F77:$IC77))</f>
        <v/>
      </c>
      <c r="AL76" s="143" t="str">
        <f>IF(COUNT('Math Scores'!$BA77:$BY77)=0,"",SUMIF('Math Scores'!$F$6:$IC$6,AL$4,'Math Scores'!$F77:$IC77))</f>
        <v/>
      </c>
      <c r="AM76" s="143" t="str">
        <f>IF(COUNT('Math Scores'!$BA77:$BY77)=0,"",SUMIF('Math Scores'!$F$6:$IC$6,AM$4,'Math Scores'!$F77:$IC77))</f>
        <v/>
      </c>
      <c r="AN76" s="143" t="str">
        <f>IF(COUNT('Math Scores'!$BA77:$BY77)=0,"",SUMIF('Math Scores'!$F$6:$IC$6,AN$4,'Math Scores'!$F77:$IC77))</f>
        <v/>
      </c>
      <c r="AO76" s="143" t="str">
        <f>IF(COUNT('Math Scores'!$BA77:$BY77)=0,"",SUMIF('Math Scores'!$F$6:$IC$6,AO$4,'Math Scores'!$F77:$IC77))</f>
        <v/>
      </c>
      <c r="AP76" s="143" t="str">
        <f>IF(COUNT('Math Scores'!$BA77:$BY77)=0,"",SUMIF('Math Scores'!$F$6:$IC$6,AP$4,'Math Scores'!$F77:$IC77))</f>
        <v/>
      </c>
      <c r="AQ76" s="143" t="str">
        <f>IF(COUNT('Math Scores'!$BA77:$BY77)=0,"",SUMIF('Math Scores'!$F$6:$IC$6,AQ$4,'Math Scores'!$F77:$IC77))</f>
        <v/>
      </c>
      <c r="AR76" s="143" t="str">
        <f>IF(COUNT('Math Scores'!$BA77:$BY77)=0,"",SUMIF('Math Scores'!$F$6:$IC$6,AR$4,'Math Scores'!$F77:$IC77))</f>
        <v/>
      </c>
      <c r="AS76" s="143" t="str">
        <f>IF(COUNT('Math Scores'!$BA77:$BY77)=0,"",SUMIF('Math Scores'!$F$6:$IC$6,AS$4,'Math Scores'!$F77:$IC77))</f>
        <v/>
      </c>
      <c r="AT76" s="143" t="str">
        <f>IF(COUNT('Math Scores'!$BA77:$BY77)=0,"",SUMIF('Math Scores'!$F$6:$IC$6,AT$4,'Math Scores'!$F77:$IC77))</f>
        <v/>
      </c>
      <c r="AU76" s="143" t="str">
        <f>IF(COUNT('Math Scores'!$BA77:$BY77)=0,"",SUMIF('Math Scores'!$F$6:$IC$6,AU$4,'Math Scores'!$F77:$IC77))</f>
        <v/>
      </c>
      <c r="AV76" s="143" t="str">
        <f>IF(COUNT('Math Scores'!$BA77:$BY77)=0,"",SUMIF('Math Scores'!$F$6:$IC$6,AV$4,'Math Scores'!$F77:$IC77))</f>
        <v/>
      </c>
      <c r="AW76" s="143" t="str">
        <f>IF(COUNT('Math Scores'!$BA77:$BY77)=0,"",SUMIF('Math Scores'!$F$6:$IC$6,AW$4,'Math Scores'!$F77:$IC77))</f>
        <v/>
      </c>
      <c r="AX76" s="143" t="str">
        <f>IF(COUNT('Math Scores'!$BZ77:$CW77)=0,"",SUMIF('Math Scores'!$F$6:$IC$6,AX$4,'Math Scores'!$F77:$IC77))</f>
        <v/>
      </c>
      <c r="AY76" s="143" t="str">
        <f>IF(COUNT('Math Scores'!$BZ77:$CW77)=0,"",SUMIF('Math Scores'!$F$6:$IC$6,AY$4,'Math Scores'!$F77:$IC77))</f>
        <v/>
      </c>
      <c r="AZ76" s="143" t="str">
        <f>IF(COUNT('Math Scores'!$BZ77:$CW77)=0,"",SUMIF('Math Scores'!$F$6:$IC$6,AZ$4,'Math Scores'!$F77:$IC77))</f>
        <v/>
      </c>
      <c r="BA76" s="143" t="str">
        <f>IF(COUNT('Math Scores'!$BZ77:$CW77)=0,"",SUMIF('Math Scores'!$F$6:$IC$6,BA$4,'Math Scores'!$F77:$IC77))</f>
        <v/>
      </c>
      <c r="BB76" s="143" t="str">
        <f>IF(COUNT('Math Scores'!$BZ77:$CW77)=0,"",SUMIF('Math Scores'!$F$6:$IC$6,BB$4,'Math Scores'!$F77:$IC77))</f>
        <v/>
      </c>
      <c r="BC76" s="143" t="str">
        <f>IF(COUNT('Math Scores'!$BZ77:$CW77)=0,"",SUMIF('Math Scores'!$F$6:$IC$6,BC$4,'Math Scores'!$F77:$IC77))</f>
        <v/>
      </c>
      <c r="BD76" s="143" t="str">
        <f>IF(COUNT('Math Scores'!$BZ77:$CW77)=0,"",SUMIF('Math Scores'!$F$6:$IC$6,BD$4,'Math Scores'!$F77:$IC77))</f>
        <v/>
      </c>
      <c r="BE76" s="143" t="str">
        <f>IF(COUNT('Math Scores'!$BZ77:$CW77)=0,"",SUMIF('Math Scores'!$F$6:$IC$6,BE$4,'Math Scores'!$F77:$IC77))</f>
        <v/>
      </c>
      <c r="BF76" s="143" t="str">
        <f>IF(COUNT('Math Scores'!$BZ77:$CW77)=0,"",SUMIF('Math Scores'!$F$6:$IC$6,BF$4,'Math Scores'!$F77:$IC77))</f>
        <v/>
      </c>
      <c r="BG76" s="143" t="str">
        <f>IF(COUNT('Math Scores'!$BZ77:$CW77)=0,"",SUMIF('Math Scores'!$F$6:$IC$6,BG$4,'Math Scores'!$F77:$IC77))</f>
        <v/>
      </c>
      <c r="BH76" s="143" t="str">
        <f>IF(COUNT('Math Scores'!$BZ77:$CW77)=0,"",SUMIF('Math Scores'!$F$6:$IC$6,BH$4,'Math Scores'!$F77:$IC77))</f>
        <v/>
      </c>
      <c r="BI76" s="143" t="str">
        <f>IF(COUNT('Math Scores'!$BZ77:$CW77)=0,"",SUMIF('Math Scores'!$F$6:$IC$6,BI$4,'Math Scores'!$F77:$IC77))</f>
        <v/>
      </c>
      <c r="BJ76" s="143" t="str">
        <f>IF(COUNT('Math Scores'!$BZ77:$CW77)=0,"",SUMIF('Math Scores'!$F$6:$IC$6,BJ$4,'Math Scores'!$F77:$IC77))</f>
        <v/>
      </c>
      <c r="BK76" s="143" t="str">
        <f>IF(COUNT('Math Scores'!$BZ77:$CW77)=0,"",SUMIF('Math Scores'!$F$6:$IC$6,BK$4,'Math Scores'!$F77:$IC77))</f>
        <v/>
      </c>
      <c r="BL76" s="143" t="str">
        <f>IF(COUNT('Math Scores'!$CX77:$DU77)=0,"",SUMIF('Math Scores'!$F$6:$IC$6,BL$4,'Math Scores'!$F77:$IC77))</f>
        <v/>
      </c>
      <c r="BM76" s="143" t="str">
        <f>IF(COUNT('Math Scores'!$CX77:$DU77)=0,"",SUMIF('Math Scores'!$F$6:$IC$6,BM$4,'Math Scores'!$F77:$IC77))</f>
        <v/>
      </c>
      <c r="BN76" s="143" t="str">
        <f>IF(COUNT('Math Scores'!$CX77:$DU77)=0,"",SUMIF('Math Scores'!$F$6:$IC$6,BN$4,'Math Scores'!$F77:$IC77))</f>
        <v/>
      </c>
      <c r="BO76" s="143" t="str">
        <f>IF(COUNT('Math Scores'!$CX77:$DU77)=0,"",SUMIF('Math Scores'!$F$6:$IC$6,BO$4,'Math Scores'!$F77:$IC77))</f>
        <v/>
      </c>
      <c r="BP76" s="143" t="str">
        <f>IF(COUNT('Math Scores'!$CX77:$DU77)=0,"",SUMIF('Math Scores'!$F$6:$IC$6,BP$4,'Math Scores'!$F77:$IC77))</f>
        <v/>
      </c>
      <c r="BQ76" s="143" t="str">
        <f>IF(COUNT('Math Scores'!$CX77:$DU77)=0,"",SUMIF('Math Scores'!$F$6:$IC$6,BQ$4,'Math Scores'!$F77:$IC77))</f>
        <v/>
      </c>
      <c r="BR76" s="143" t="str">
        <f>IF(COUNT('Math Scores'!$CX77:$DU77)=0,"",SUMIF('Math Scores'!$F$6:$IC$6,BR$4,'Math Scores'!$F77:$IC77))</f>
        <v/>
      </c>
      <c r="BS76" s="143" t="str">
        <f>IF(COUNT('Math Scores'!$CX77:$DU77)=0,"",SUMIF('Math Scores'!$F$6:$IC$6,BS$4,'Math Scores'!$F77:$IC77))</f>
        <v/>
      </c>
      <c r="BT76" s="143" t="str">
        <f>IF(COUNT('Math Scores'!$CX77:$DU77)=0,"",SUMIF('Math Scores'!$F$6:$IC$6,BT$4,'Math Scores'!$F77:$IC77))</f>
        <v/>
      </c>
      <c r="BU76" s="143" t="str">
        <f>IF(COUNT('Math Scores'!$CX77:$DU77)=0,"",SUMIF('Math Scores'!$F$6:$IC$6,BU$4,'Math Scores'!$F77:$IC77))</f>
        <v/>
      </c>
      <c r="BV76" s="143" t="str">
        <f>IF(COUNT('Math Scores'!$CX77:$DU77)=0,"",SUMIF('Math Scores'!$F$6:$IC$6,BV$4,'Math Scores'!$F77:$IC77))</f>
        <v/>
      </c>
      <c r="BW76" s="143" t="str">
        <f>IF(COUNT('Math Scores'!$CX77:$DU77)=0,"",SUMIF('Math Scores'!$F$6:$IC$6,BW$4,'Math Scores'!$F77:$IC77))</f>
        <v/>
      </c>
      <c r="BX76" s="143" t="str">
        <f>IF(COUNT('Math Scores'!$CX77:$DU77)=0,"",SUMIF('Math Scores'!$F$6:$IC$6,BX$4,'Math Scores'!$F77:$IC77))</f>
        <v/>
      </c>
      <c r="BY76" s="143" t="str">
        <f>IF(COUNT('Math Scores'!$CX77:$DU77)=0,"",SUMIF('Math Scores'!$F$6:$IC$6,BY$4,'Math Scores'!$F77:$IC77))</f>
        <v/>
      </c>
      <c r="BZ76" s="143" t="str">
        <f>IF(COUNT('Math Scores'!$CX77:$DU77)=0,"",SUMIF('Math Scores'!$F$6:$IC$6,BZ$4,'Math Scores'!$F77:$IC77))</f>
        <v/>
      </c>
      <c r="CA76" s="143" t="str">
        <f>IF(COUNT('Math Scores'!$CX77:$DU77)=0,"",SUMIF('Math Scores'!$F$6:$IC$6,CA$4,'Math Scores'!$F77:$IC77))</f>
        <v/>
      </c>
      <c r="CB76" s="143" t="str">
        <f>IF(COUNT('Math Scores'!$CX77:$DU77)=0,"",SUMIF('Math Scores'!$F$6:$IC$6,CB$4,'Math Scores'!$F77:$IC77))</f>
        <v/>
      </c>
      <c r="CC76" s="143" t="str">
        <f>IF(COUNT('Math Scores'!$CX77:$DU77)=0,"",SUMIF('Math Scores'!$F$6:$IC$6,CC$4,'Math Scores'!$F77:$IC77))</f>
        <v/>
      </c>
      <c r="CD76" s="143" t="str">
        <f>IF(COUNT('Math Scores'!$DV77:$EU77)=0,"",SUMIF('Math Scores'!$F$6:$IC$6,CD$4,'Math Scores'!$F77:$IC77))</f>
        <v/>
      </c>
      <c r="CE76" s="143" t="str">
        <f>IF(COUNT('Math Scores'!$DV77:$EU77)=0,"",SUMIF('Math Scores'!$F$6:$IC$6,CE$4,'Math Scores'!$F77:$IC77))</f>
        <v/>
      </c>
      <c r="CF76" s="143" t="str">
        <f>IF(COUNT('Math Scores'!$DV77:$EU77)=0,"",SUMIF('Math Scores'!$F$6:$IC$6,CF$4,'Math Scores'!$F77:$IC77))</f>
        <v/>
      </c>
      <c r="CG76" s="143" t="str">
        <f>IF(COUNT('Math Scores'!$DV77:$EU77)=0,"",SUMIF('Math Scores'!$F$6:$IC$6,CG$4,'Math Scores'!$F77:$IC77))</f>
        <v/>
      </c>
      <c r="CH76" s="143" t="str">
        <f>IF(COUNT('Math Scores'!$DV77:$EU77)=0,"",SUMIF('Math Scores'!$F$6:$IC$6,CH$4,'Math Scores'!$F77:$IC77))</f>
        <v/>
      </c>
      <c r="CI76" s="143" t="str">
        <f>IF(COUNT('Math Scores'!$DV77:$EU77)=0,"",SUMIF('Math Scores'!$F$6:$IC$6,CI$4,'Math Scores'!$F77:$IC77))</f>
        <v/>
      </c>
      <c r="CJ76" s="143" t="str">
        <f>IF(COUNT('Math Scores'!$DV77:$EU77)=0,"",SUMIF('Math Scores'!$F$6:$IC$6,CJ$4,'Math Scores'!$F77:$IC77))</f>
        <v/>
      </c>
      <c r="CK76" s="143" t="str">
        <f>IF(COUNT('Math Scores'!$DV77:$EU77)=0,"",SUMIF('Math Scores'!$F$6:$IC$6,CK$4,'Math Scores'!$F77:$IC77))</f>
        <v/>
      </c>
      <c r="CL76" s="143" t="str">
        <f>IF(COUNT('Math Scores'!$DV77:$EU77)=0,"",SUMIF('Math Scores'!$F$6:$IC$6,CL$4,'Math Scores'!$F77:$IC77))</f>
        <v/>
      </c>
      <c r="CM76" s="143" t="str">
        <f>IF(COUNT('Math Scores'!$DV77:$EU77)=0,"",SUMIF('Math Scores'!$F$6:$IC$6,CM$4,'Math Scores'!$F77:$IC77))</f>
        <v/>
      </c>
      <c r="CN76" s="143" t="str">
        <f>IF(COUNT('Math Scores'!$DV77:$EU77)=0,"",SUMIF('Math Scores'!$F$6:$IC$6,CN$4,'Math Scores'!$F77:$IC77))</f>
        <v/>
      </c>
      <c r="CO76" s="143" t="str">
        <f>IF(COUNT('Math Scores'!$DV77:$EU77)=0,"",SUMIF('Math Scores'!$F$6:$IC$6,CO$4,'Math Scores'!$F77:$IC77))</f>
        <v/>
      </c>
      <c r="CP76" s="143" t="str">
        <f>IF(COUNT('Math Scores'!$DV77:$EU77)=0,"",SUMIF('Math Scores'!$F$6:$IC$6,CP$4,'Math Scores'!$F77:$IC77))</f>
        <v/>
      </c>
      <c r="CQ76" s="143" t="str">
        <f>IF(COUNT('Math Scores'!$DV77:$EU77)=0,"",SUMIF('Math Scores'!$F$6:$IC$6,CQ$4,'Math Scores'!$F77:$IC77))</f>
        <v/>
      </c>
      <c r="CR76" s="143" t="str">
        <f>IF(COUNT('Math Scores'!$DV77:$EU77)=0,"",SUMIF('Math Scores'!$F$6:$IC$6,CR$4,'Math Scores'!$F77:$IC77))</f>
        <v/>
      </c>
      <c r="CS76" s="143" t="str">
        <f>IF(COUNT('Math Scores'!$DV77:$EU77)=0,"",SUMIF('Math Scores'!$F$6:$IC$6,CS$4,'Math Scores'!$F77:$IC77))</f>
        <v/>
      </c>
      <c r="CT76" s="143" t="str">
        <f>IF(COUNT('Math Scores'!$EV77:$FW77)=0,"",SUMIF('Math Scores'!$F$6:$IC$6,CT$4,'Math Scores'!$F77:$IC77))</f>
        <v/>
      </c>
      <c r="CU76" s="143" t="str">
        <f>IF(COUNT('Math Scores'!$EV77:$FW77)=0,"",SUMIF('Math Scores'!$F$6:$IC$6,CU$4,'Math Scores'!$F77:$IC77))</f>
        <v/>
      </c>
      <c r="CV76" s="143" t="str">
        <f>IF(COUNT('Math Scores'!$EV77:$FW77)=0,"",SUMIF('Math Scores'!$F$6:$IC$6,CV$4,'Math Scores'!$F77:$IC77))</f>
        <v/>
      </c>
      <c r="CW76" s="143" t="str">
        <f>IF(COUNT('Math Scores'!$EV77:$FW77)=0,"",SUMIF('Math Scores'!$F$6:$IC$6,CW$4,'Math Scores'!$F77:$IC77))</f>
        <v/>
      </c>
      <c r="CX76" s="143" t="str">
        <f>IF(COUNT('Math Scores'!$EV77:$FW77)=0,"",SUMIF('Math Scores'!$F$6:$IC$6,CX$4,'Math Scores'!$F77:$IC77))</f>
        <v/>
      </c>
      <c r="CY76" s="143" t="str">
        <f>IF(COUNT('Math Scores'!$EV77:$FW77)=0,"",SUMIF('Math Scores'!$F$6:$IC$6,CY$4,'Math Scores'!$F77:$IC77))</f>
        <v/>
      </c>
      <c r="CZ76" s="143" t="str">
        <f>IF(COUNT('Math Scores'!$EV77:$FW77)=0,"",SUMIF('Math Scores'!$F$6:$IC$6,CZ$4,'Math Scores'!$F77:$IC77))</f>
        <v/>
      </c>
      <c r="DA76" s="143" t="str">
        <f>IF(COUNT('Math Scores'!$EV77:$FW77)=0,"",SUMIF('Math Scores'!$F$6:$IC$6,DA$4,'Math Scores'!$F77:$IC77))</f>
        <v/>
      </c>
      <c r="DB76" s="143" t="str">
        <f>IF(COUNT('Math Scores'!$EV77:$FW77)=0,"",SUMIF('Math Scores'!$F$6:$IC$6,DB$4,'Math Scores'!$F77:$IC77))</f>
        <v/>
      </c>
      <c r="DC76" s="143" t="str">
        <f>IF(COUNT('Math Scores'!$EV77:$FW77)=0,"",SUMIF('Math Scores'!$F$6:$IC$6,DC$4,'Math Scores'!$F77:$IC77))</f>
        <v/>
      </c>
      <c r="DD76" s="143" t="str">
        <f>IF(COUNT('Math Scores'!$EV77:$FW77)=0,"",SUMIF('Math Scores'!$F$6:$IC$6,DD$4,'Math Scores'!$F77:$IC77))</f>
        <v/>
      </c>
      <c r="DE76" s="143" t="str">
        <f>IF(COUNT('Math Scores'!$EV77:$FW77)=0,"",SUMIF('Math Scores'!$F$6:$IC$6,DE$4,'Math Scores'!$F77:$IC77))</f>
        <v/>
      </c>
      <c r="DF76" s="143" t="str">
        <f>IF(COUNT('Math Scores'!$EV77:$FW77)=0,"",SUMIF('Math Scores'!$F$6:$IC$6,DF$4,'Math Scores'!$F77:$IC77))</f>
        <v/>
      </c>
      <c r="DG76" s="143" t="str">
        <f>IF(COUNT('Math Scores'!$EV77:$FW77)=0,"",SUMIF('Math Scores'!$F$6:$IC$6,DG$4,'Math Scores'!$F77:$IC77))</f>
        <v/>
      </c>
    </row>
    <row r="77" spans="1:111" x14ac:dyDescent="0.2">
      <c r="A77" s="35">
        <v>70</v>
      </c>
      <c r="B77" s="8" t="str">
        <f>'Math Scores'!B78</f>
        <v/>
      </c>
      <c r="C77" s="127" t="str">
        <f>IF(COUNT('Math Scores'!F78:HI78)=0, "", (SUMIF('Math Scores'!$F$5:$HI$5,"Yes",'Math Scores'!F78:HI78)/SUMIF('Math Scores'!$F$5:$HI$5,"Yes",'Math Scores'!$F$2:$HI$2)))</f>
        <v/>
      </c>
      <c r="D77" s="36" t="str">
        <f>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v/>
      </c>
      <c r="E77" s="78" t="str">
        <f t="shared" si="14"/>
        <v/>
      </c>
      <c r="F77" s="36" t="str">
        <f t="shared" si="13"/>
        <v/>
      </c>
      <c r="G77" s="87" t="str">
        <f>IF(OR(B77="",'Cover Sheet'!$AC$6=""),"",IF(('Cover Sheet'!$AC$6="2nd"),(VLOOKUP(ROUND((D77*100),0),Goals!$E$4:$H$104,2,TRUE)/100),IF(('Cover Sheet'!$AC$6="3rd"),(VLOOKUP(ROUND((D77*100),0),Goals!$E$4:$H$104,3,TRUE)/100),VLOOKUP(ROUND((D77*100),0),Goals!$E$4:$H$104,4,TRUE)/100)))</f>
        <v/>
      </c>
      <c r="H77" s="143" t="str">
        <f>IF(COUNT('Math Scores'!$F78:$AC78)=0,"",SUMIF('Math Scores'!$F$6:$IC$6,H$4,'Math Scores'!$F78:$IC78))</f>
        <v/>
      </c>
      <c r="I77" s="143" t="str">
        <f>IF(COUNT('Math Scores'!$F78:$AC78)=0,"",SUMIF('Math Scores'!$F$6:$IC$6,I$4,'Math Scores'!$F78:$IC78))</f>
        <v/>
      </c>
      <c r="J77" s="143" t="str">
        <f>IF(COUNT('Math Scores'!$F78:$AC78)=0,"",SUMIF('Math Scores'!$F$6:$IC$6,J$4,'Math Scores'!$F78:$IC78))</f>
        <v/>
      </c>
      <c r="K77" s="143" t="str">
        <f>IF(COUNT('Math Scores'!$F78:$AC78)=0,"",SUMIF('Math Scores'!$F$6:$IC$6,K$4,'Math Scores'!$F78:$IC78))</f>
        <v/>
      </c>
      <c r="L77" s="143" t="str">
        <f>IF(COUNT('Math Scores'!$F78:$AC78)=0,"",SUMIF('Math Scores'!$F$6:$IC$6,L$4,'Math Scores'!$F78:$IC78))</f>
        <v/>
      </c>
      <c r="M77" s="143" t="str">
        <f>IF(COUNT('Math Scores'!$F78:$AC78)=0,"",SUMIF('Math Scores'!$F$6:$IC$6,M$4,'Math Scores'!$F78:$IC78))</f>
        <v/>
      </c>
      <c r="N77" s="143" t="str">
        <f>IF(COUNT('Math Scores'!$F78:$AC78)=0,"",SUMIF('Math Scores'!$F$6:$IC$6,N$4,'Math Scores'!$F78:$IC78))</f>
        <v/>
      </c>
      <c r="O77" s="143" t="str">
        <f>IF(COUNT('Math Scores'!$F78:$AC78)=0,"",SUMIF('Math Scores'!$F$6:$IC$6,O$4,'Math Scores'!$F78:$IC78))</f>
        <v/>
      </c>
      <c r="P77" s="143" t="str">
        <f>IF(COUNT('Math Scores'!$F78:$AC78)=0,"",SUMIF('Math Scores'!$F$6:$IC$6,P$4,'Math Scores'!$F78:$IC78))</f>
        <v/>
      </c>
      <c r="Q77" s="143" t="str">
        <f>IF(COUNT('Math Scores'!$F78:$AC78)=0,"",SUMIF('Math Scores'!$F$6:$IC$6,Q$4,'Math Scores'!$F78:$IC78))</f>
        <v/>
      </c>
      <c r="R77" s="143" t="str">
        <f>IF(COUNT('Math Scores'!$F78:$AC78)=0,"",SUMIF('Math Scores'!$F$6:$IC$6,R$4,'Math Scores'!$F78:$IC78))</f>
        <v/>
      </c>
      <c r="S77" s="143"/>
      <c r="T77" s="143"/>
      <c r="U77" s="143"/>
      <c r="V77" s="143"/>
      <c r="W77" s="143"/>
      <c r="X77" s="143" t="str">
        <f>IF(COUNT('Math Scores'!$AD78:$AZ78)=0,"",SUMIF('Math Scores'!$F$6:$IC$6,X$4,'Math Scores'!$F78:$IC78))</f>
        <v/>
      </c>
      <c r="Y77" s="143" t="str">
        <f>IF(COUNT('Math Scores'!$AD78:$AZ78)=0,"",SUMIF('Math Scores'!$F$6:$IC$6,Y$4,'Math Scores'!$F78:$IC78))</f>
        <v/>
      </c>
      <c r="Z77" s="143" t="str">
        <f>IF(COUNT('Math Scores'!$AD78:$AZ78)=0,"",SUMIF('Math Scores'!$F$6:$IC$6,Z$4,'Math Scores'!$F78:$IC78))</f>
        <v/>
      </c>
      <c r="AA77" s="143" t="str">
        <f>IF(COUNT('Math Scores'!$AD78:$AZ78)=0,"",SUMIF('Math Scores'!$F$6:$IC$6,AA$4,'Math Scores'!$F78:$IC78))</f>
        <v/>
      </c>
      <c r="AB77" s="143" t="str">
        <f>IF(COUNT('Math Scores'!$AD78:$AZ78)=0,"",SUMIF('Math Scores'!$F$6:$IC$6,AB$4,'Math Scores'!$F78:$IC78))</f>
        <v/>
      </c>
      <c r="AC77" s="143" t="str">
        <f>IF(COUNT('Math Scores'!$AD78:$AZ78)=0,"",SUMIF('Math Scores'!$F$6:$IC$6,AC$4,'Math Scores'!$F78:$IC78))</f>
        <v/>
      </c>
      <c r="AD77" s="143" t="str">
        <f>IF(COUNT('Math Scores'!$AD78:$AZ78)=0,"",SUMIF('Math Scores'!$F$6:$IC$6,AD$4,'Math Scores'!$F78:$IC78))</f>
        <v/>
      </c>
      <c r="AE77" s="143" t="str">
        <f>IF(COUNT('Math Scores'!$AD78:$AZ78)=0,"",SUMIF('Math Scores'!$F$6:$IC$6,AE$4,'Math Scores'!$F78:$IC78))</f>
        <v/>
      </c>
      <c r="AF77" s="143" t="str">
        <f>IF(COUNT('Math Scores'!$AD78:$AZ78)=0,"",SUMIF('Math Scores'!$F$6:$IC$6,AF$4,'Math Scores'!$F78:$IC78))</f>
        <v/>
      </c>
      <c r="AG77" s="143" t="str">
        <f>IF(COUNT('Math Scores'!$AD78:$AZ78)=0,"",SUMIF('Math Scores'!$F$6:$IC$6,AG$4,'Math Scores'!$F78:$IC78))</f>
        <v/>
      </c>
      <c r="AH77" s="143" t="str">
        <f>IF(COUNT('Math Scores'!$AD78:$AZ78)=0,"",SUMIF('Math Scores'!$F$6:$IC$6,AH$4,'Math Scores'!$F78:$IC78))</f>
        <v/>
      </c>
      <c r="AI77" s="143" t="str">
        <f>IF(COUNT('Math Scores'!$AD78:$AZ78)=0,"",SUMIF('Math Scores'!$F$6:$IC$6,AI$4,'Math Scores'!$F78:$IC78))</f>
        <v/>
      </c>
      <c r="AJ77" s="143" t="str">
        <f>IF(COUNT('Math Scores'!$BA78:$BY78)=0,"",SUMIF('Math Scores'!$F$6:$IC$6,AJ$4,'Math Scores'!$F78:$IC78))</f>
        <v/>
      </c>
      <c r="AK77" s="143" t="str">
        <f>IF(COUNT('Math Scores'!$BA78:$BY78)=0,"",SUMIF('Math Scores'!$F$6:$IC$6,AK$4,'Math Scores'!$F78:$IC78))</f>
        <v/>
      </c>
      <c r="AL77" s="143" t="str">
        <f>IF(COUNT('Math Scores'!$BA78:$BY78)=0,"",SUMIF('Math Scores'!$F$6:$IC$6,AL$4,'Math Scores'!$F78:$IC78))</f>
        <v/>
      </c>
      <c r="AM77" s="143" t="str">
        <f>IF(COUNT('Math Scores'!$BA78:$BY78)=0,"",SUMIF('Math Scores'!$F$6:$IC$6,AM$4,'Math Scores'!$F78:$IC78))</f>
        <v/>
      </c>
      <c r="AN77" s="143" t="str">
        <f>IF(COUNT('Math Scores'!$BA78:$BY78)=0,"",SUMIF('Math Scores'!$F$6:$IC$6,AN$4,'Math Scores'!$F78:$IC78))</f>
        <v/>
      </c>
      <c r="AO77" s="143" t="str">
        <f>IF(COUNT('Math Scores'!$BA78:$BY78)=0,"",SUMIF('Math Scores'!$F$6:$IC$6,AO$4,'Math Scores'!$F78:$IC78))</f>
        <v/>
      </c>
      <c r="AP77" s="143" t="str">
        <f>IF(COUNT('Math Scores'!$BA78:$BY78)=0,"",SUMIF('Math Scores'!$F$6:$IC$6,AP$4,'Math Scores'!$F78:$IC78))</f>
        <v/>
      </c>
      <c r="AQ77" s="143" t="str">
        <f>IF(COUNT('Math Scores'!$BA78:$BY78)=0,"",SUMIF('Math Scores'!$F$6:$IC$6,AQ$4,'Math Scores'!$F78:$IC78))</f>
        <v/>
      </c>
      <c r="AR77" s="143" t="str">
        <f>IF(COUNT('Math Scores'!$BA78:$BY78)=0,"",SUMIF('Math Scores'!$F$6:$IC$6,AR$4,'Math Scores'!$F78:$IC78))</f>
        <v/>
      </c>
      <c r="AS77" s="143" t="str">
        <f>IF(COUNT('Math Scores'!$BA78:$BY78)=0,"",SUMIF('Math Scores'!$F$6:$IC$6,AS$4,'Math Scores'!$F78:$IC78))</f>
        <v/>
      </c>
      <c r="AT77" s="143" t="str">
        <f>IF(COUNT('Math Scores'!$BA78:$BY78)=0,"",SUMIF('Math Scores'!$F$6:$IC$6,AT$4,'Math Scores'!$F78:$IC78))</f>
        <v/>
      </c>
      <c r="AU77" s="143" t="str">
        <f>IF(COUNT('Math Scores'!$BA78:$BY78)=0,"",SUMIF('Math Scores'!$F$6:$IC$6,AU$4,'Math Scores'!$F78:$IC78))</f>
        <v/>
      </c>
      <c r="AV77" s="143" t="str">
        <f>IF(COUNT('Math Scores'!$BA78:$BY78)=0,"",SUMIF('Math Scores'!$F$6:$IC$6,AV$4,'Math Scores'!$F78:$IC78))</f>
        <v/>
      </c>
      <c r="AW77" s="143" t="str">
        <f>IF(COUNT('Math Scores'!$BA78:$BY78)=0,"",SUMIF('Math Scores'!$F$6:$IC$6,AW$4,'Math Scores'!$F78:$IC78))</f>
        <v/>
      </c>
      <c r="AX77" s="143" t="str">
        <f>IF(COUNT('Math Scores'!$BZ78:$CW78)=0,"",SUMIF('Math Scores'!$F$6:$IC$6,AX$4,'Math Scores'!$F78:$IC78))</f>
        <v/>
      </c>
      <c r="AY77" s="143" t="str">
        <f>IF(COUNT('Math Scores'!$BZ78:$CW78)=0,"",SUMIF('Math Scores'!$F$6:$IC$6,AY$4,'Math Scores'!$F78:$IC78))</f>
        <v/>
      </c>
      <c r="AZ77" s="143" t="str">
        <f>IF(COUNT('Math Scores'!$BZ78:$CW78)=0,"",SUMIF('Math Scores'!$F$6:$IC$6,AZ$4,'Math Scores'!$F78:$IC78))</f>
        <v/>
      </c>
      <c r="BA77" s="143" t="str">
        <f>IF(COUNT('Math Scores'!$BZ78:$CW78)=0,"",SUMIF('Math Scores'!$F$6:$IC$6,BA$4,'Math Scores'!$F78:$IC78))</f>
        <v/>
      </c>
      <c r="BB77" s="143" t="str">
        <f>IF(COUNT('Math Scores'!$BZ78:$CW78)=0,"",SUMIF('Math Scores'!$F$6:$IC$6,BB$4,'Math Scores'!$F78:$IC78))</f>
        <v/>
      </c>
      <c r="BC77" s="143" t="str">
        <f>IF(COUNT('Math Scores'!$BZ78:$CW78)=0,"",SUMIF('Math Scores'!$F$6:$IC$6,BC$4,'Math Scores'!$F78:$IC78))</f>
        <v/>
      </c>
      <c r="BD77" s="143" t="str">
        <f>IF(COUNT('Math Scores'!$BZ78:$CW78)=0,"",SUMIF('Math Scores'!$F$6:$IC$6,BD$4,'Math Scores'!$F78:$IC78))</f>
        <v/>
      </c>
      <c r="BE77" s="143" t="str">
        <f>IF(COUNT('Math Scores'!$BZ78:$CW78)=0,"",SUMIF('Math Scores'!$F$6:$IC$6,BE$4,'Math Scores'!$F78:$IC78))</f>
        <v/>
      </c>
      <c r="BF77" s="143" t="str">
        <f>IF(COUNT('Math Scores'!$BZ78:$CW78)=0,"",SUMIF('Math Scores'!$F$6:$IC$6,BF$4,'Math Scores'!$F78:$IC78))</f>
        <v/>
      </c>
      <c r="BG77" s="143" t="str">
        <f>IF(COUNT('Math Scores'!$BZ78:$CW78)=0,"",SUMIF('Math Scores'!$F$6:$IC$6,BG$4,'Math Scores'!$F78:$IC78))</f>
        <v/>
      </c>
      <c r="BH77" s="143" t="str">
        <f>IF(COUNT('Math Scores'!$BZ78:$CW78)=0,"",SUMIF('Math Scores'!$F$6:$IC$6,BH$4,'Math Scores'!$F78:$IC78))</f>
        <v/>
      </c>
      <c r="BI77" s="143" t="str">
        <f>IF(COUNT('Math Scores'!$BZ78:$CW78)=0,"",SUMIF('Math Scores'!$F$6:$IC$6,BI$4,'Math Scores'!$F78:$IC78))</f>
        <v/>
      </c>
      <c r="BJ77" s="143" t="str">
        <f>IF(COUNT('Math Scores'!$BZ78:$CW78)=0,"",SUMIF('Math Scores'!$F$6:$IC$6,BJ$4,'Math Scores'!$F78:$IC78))</f>
        <v/>
      </c>
      <c r="BK77" s="143" t="str">
        <f>IF(COUNT('Math Scores'!$BZ78:$CW78)=0,"",SUMIF('Math Scores'!$F$6:$IC$6,BK$4,'Math Scores'!$F78:$IC78))</f>
        <v/>
      </c>
      <c r="BL77" s="143" t="str">
        <f>IF(COUNT('Math Scores'!$CX78:$DU78)=0,"",SUMIF('Math Scores'!$F$6:$IC$6,BL$4,'Math Scores'!$F78:$IC78))</f>
        <v/>
      </c>
      <c r="BM77" s="143" t="str">
        <f>IF(COUNT('Math Scores'!$CX78:$DU78)=0,"",SUMIF('Math Scores'!$F$6:$IC$6,BM$4,'Math Scores'!$F78:$IC78))</f>
        <v/>
      </c>
      <c r="BN77" s="143" t="str">
        <f>IF(COUNT('Math Scores'!$CX78:$DU78)=0,"",SUMIF('Math Scores'!$F$6:$IC$6,BN$4,'Math Scores'!$F78:$IC78))</f>
        <v/>
      </c>
      <c r="BO77" s="143" t="str">
        <f>IF(COUNT('Math Scores'!$CX78:$DU78)=0,"",SUMIF('Math Scores'!$F$6:$IC$6,BO$4,'Math Scores'!$F78:$IC78))</f>
        <v/>
      </c>
      <c r="BP77" s="143" t="str">
        <f>IF(COUNT('Math Scores'!$CX78:$DU78)=0,"",SUMIF('Math Scores'!$F$6:$IC$6,BP$4,'Math Scores'!$F78:$IC78))</f>
        <v/>
      </c>
      <c r="BQ77" s="143" t="str">
        <f>IF(COUNT('Math Scores'!$CX78:$DU78)=0,"",SUMIF('Math Scores'!$F$6:$IC$6,BQ$4,'Math Scores'!$F78:$IC78))</f>
        <v/>
      </c>
      <c r="BR77" s="143" t="str">
        <f>IF(COUNT('Math Scores'!$CX78:$DU78)=0,"",SUMIF('Math Scores'!$F$6:$IC$6,BR$4,'Math Scores'!$F78:$IC78))</f>
        <v/>
      </c>
      <c r="BS77" s="143" t="str">
        <f>IF(COUNT('Math Scores'!$CX78:$DU78)=0,"",SUMIF('Math Scores'!$F$6:$IC$6,BS$4,'Math Scores'!$F78:$IC78))</f>
        <v/>
      </c>
      <c r="BT77" s="143" t="str">
        <f>IF(COUNT('Math Scores'!$CX78:$DU78)=0,"",SUMIF('Math Scores'!$F$6:$IC$6,BT$4,'Math Scores'!$F78:$IC78))</f>
        <v/>
      </c>
      <c r="BU77" s="143" t="str">
        <f>IF(COUNT('Math Scores'!$CX78:$DU78)=0,"",SUMIF('Math Scores'!$F$6:$IC$6,BU$4,'Math Scores'!$F78:$IC78))</f>
        <v/>
      </c>
      <c r="BV77" s="143" t="str">
        <f>IF(COUNT('Math Scores'!$CX78:$DU78)=0,"",SUMIF('Math Scores'!$F$6:$IC$6,BV$4,'Math Scores'!$F78:$IC78))</f>
        <v/>
      </c>
      <c r="BW77" s="143" t="str">
        <f>IF(COUNT('Math Scores'!$CX78:$DU78)=0,"",SUMIF('Math Scores'!$F$6:$IC$6,BW$4,'Math Scores'!$F78:$IC78))</f>
        <v/>
      </c>
      <c r="BX77" s="143" t="str">
        <f>IF(COUNT('Math Scores'!$CX78:$DU78)=0,"",SUMIF('Math Scores'!$F$6:$IC$6,BX$4,'Math Scores'!$F78:$IC78))</f>
        <v/>
      </c>
      <c r="BY77" s="143" t="str">
        <f>IF(COUNT('Math Scores'!$CX78:$DU78)=0,"",SUMIF('Math Scores'!$F$6:$IC$6,BY$4,'Math Scores'!$F78:$IC78))</f>
        <v/>
      </c>
      <c r="BZ77" s="143" t="str">
        <f>IF(COUNT('Math Scores'!$CX78:$DU78)=0,"",SUMIF('Math Scores'!$F$6:$IC$6,BZ$4,'Math Scores'!$F78:$IC78))</f>
        <v/>
      </c>
      <c r="CA77" s="143" t="str">
        <f>IF(COUNT('Math Scores'!$CX78:$DU78)=0,"",SUMIF('Math Scores'!$F$6:$IC$6,CA$4,'Math Scores'!$F78:$IC78))</f>
        <v/>
      </c>
      <c r="CB77" s="143" t="str">
        <f>IF(COUNT('Math Scores'!$CX78:$DU78)=0,"",SUMIF('Math Scores'!$F$6:$IC$6,CB$4,'Math Scores'!$F78:$IC78))</f>
        <v/>
      </c>
      <c r="CC77" s="143" t="str">
        <f>IF(COUNT('Math Scores'!$CX78:$DU78)=0,"",SUMIF('Math Scores'!$F$6:$IC$6,CC$4,'Math Scores'!$F78:$IC78))</f>
        <v/>
      </c>
      <c r="CD77" s="143" t="str">
        <f>IF(COUNT('Math Scores'!$DV78:$EU78)=0,"",SUMIF('Math Scores'!$F$6:$IC$6,CD$4,'Math Scores'!$F78:$IC78))</f>
        <v/>
      </c>
      <c r="CE77" s="143" t="str">
        <f>IF(COUNT('Math Scores'!$DV78:$EU78)=0,"",SUMIF('Math Scores'!$F$6:$IC$6,CE$4,'Math Scores'!$F78:$IC78))</f>
        <v/>
      </c>
      <c r="CF77" s="143" t="str">
        <f>IF(COUNT('Math Scores'!$DV78:$EU78)=0,"",SUMIF('Math Scores'!$F$6:$IC$6,CF$4,'Math Scores'!$F78:$IC78))</f>
        <v/>
      </c>
      <c r="CG77" s="143" t="str">
        <f>IF(COUNT('Math Scores'!$DV78:$EU78)=0,"",SUMIF('Math Scores'!$F$6:$IC$6,CG$4,'Math Scores'!$F78:$IC78))</f>
        <v/>
      </c>
      <c r="CH77" s="143" t="str">
        <f>IF(COUNT('Math Scores'!$DV78:$EU78)=0,"",SUMIF('Math Scores'!$F$6:$IC$6,CH$4,'Math Scores'!$F78:$IC78))</f>
        <v/>
      </c>
      <c r="CI77" s="143" t="str">
        <f>IF(COUNT('Math Scores'!$DV78:$EU78)=0,"",SUMIF('Math Scores'!$F$6:$IC$6,CI$4,'Math Scores'!$F78:$IC78))</f>
        <v/>
      </c>
      <c r="CJ77" s="143" t="str">
        <f>IF(COUNT('Math Scores'!$DV78:$EU78)=0,"",SUMIF('Math Scores'!$F$6:$IC$6,CJ$4,'Math Scores'!$F78:$IC78))</f>
        <v/>
      </c>
      <c r="CK77" s="143" t="str">
        <f>IF(COUNT('Math Scores'!$DV78:$EU78)=0,"",SUMIF('Math Scores'!$F$6:$IC$6,CK$4,'Math Scores'!$F78:$IC78))</f>
        <v/>
      </c>
      <c r="CL77" s="143" t="str">
        <f>IF(COUNT('Math Scores'!$DV78:$EU78)=0,"",SUMIF('Math Scores'!$F$6:$IC$6,CL$4,'Math Scores'!$F78:$IC78))</f>
        <v/>
      </c>
      <c r="CM77" s="143" t="str">
        <f>IF(COUNT('Math Scores'!$DV78:$EU78)=0,"",SUMIF('Math Scores'!$F$6:$IC$6,CM$4,'Math Scores'!$F78:$IC78))</f>
        <v/>
      </c>
      <c r="CN77" s="143" t="str">
        <f>IF(COUNT('Math Scores'!$DV78:$EU78)=0,"",SUMIF('Math Scores'!$F$6:$IC$6,CN$4,'Math Scores'!$F78:$IC78))</f>
        <v/>
      </c>
      <c r="CO77" s="143" t="str">
        <f>IF(COUNT('Math Scores'!$DV78:$EU78)=0,"",SUMIF('Math Scores'!$F$6:$IC$6,CO$4,'Math Scores'!$F78:$IC78))</f>
        <v/>
      </c>
      <c r="CP77" s="143" t="str">
        <f>IF(COUNT('Math Scores'!$DV78:$EU78)=0,"",SUMIF('Math Scores'!$F$6:$IC$6,CP$4,'Math Scores'!$F78:$IC78))</f>
        <v/>
      </c>
      <c r="CQ77" s="143" t="str">
        <f>IF(COUNT('Math Scores'!$DV78:$EU78)=0,"",SUMIF('Math Scores'!$F$6:$IC$6,CQ$4,'Math Scores'!$F78:$IC78))</f>
        <v/>
      </c>
      <c r="CR77" s="143" t="str">
        <f>IF(COUNT('Math Scores'!$DV78:$EU78)=0,"",SUMIF('Math Scores'!$F$6:$IC$6,CR$4,'Math Scores'!$F78:$IC78))</f>
        <v/>
      </c>
      <c r="CS77" s="143" t="str">
        <f>IF(COUNT('Math Scores'!$DV78:$EU78)=0,"",SUMIF('Math Scores'!$F$6:$IC$6,CS$4,'Math Scores'!$F78:$IC78))</f>
        <v/>
      </c>
      <c r="CT77" s="143" t="str">
        <f>IF(COUNT('Math Scores'!$EV78:$FW78)=0,"",SUMIF('Math Scores'!$F$6:$IC$6,CT$4,'Math Scores'!$F78:$IC78))</f>
        <v/>
      </c>
      <c r="CU77" s="143" t="str">
        <f>IF(COUNT('Math Scores'!$EV78:$FW78)=0,"",SUMIF('Math Scores'!$F$6:$IC$6,CU$4,'Math Scores'!$F78:$IC78))</f>
        <v/>
      </c>
      <c r="CV77" s="143" t="str">
        <f>IF(COUNT('Math Scores'!$EV78:$FW78)=0,"",SUMIF('Math Scores'!$F$6:$IC$6,CV$4,'Math Scores'!$F78:$IC78))</f>
        <v/>
      </c>
      <c r="CW77" s="143" t="str">
        <f>IF(COUNT('Math Scores'!$EV78:$FW78)=0,"",SUMIF('Math Scores'!$F$6:$IC$6,CW$4,'Math Scores'!$F78:$IC78))</f>
        <v/>
      </c>
      <c r="CX77" s="143" t="str">
        <f>IF(COUNT('Math Scores'!$EV78:$FW78)=0,"",SUMIF('Math Scores'!$F$6:$IC$6,CX$4,'Math Scores'!$F78:$IC78))</f>
        <v/>
      </c>
      <c r="CY77" s="143" t="str">
        <f>IF(COUNT('Math Scores'!$EV78:$FW78)=0,"",SUMIF('Math Scores'!$F$6:$IC$6,CY$4,'Math Scores'!$F78:$IC78))</f>
        <v/>
      </c>
      <c r="CZ77" s="143" t="str">
        <f>IF(COUNT('Math Scores'!$EV78:$FW78)=0,"",SUMIF('Math Scores'!$F$6:$IC$6,CZ$4,'Math Scores'!$F78:$IC78))</f>
        <v/>
      </c>
      <c r="DA77" s="143" t="str">
        <f>IF(COUNT('Math Scores'!$EV78:$FW78)=0,"",SUMIF('Math Scores'!$F$6:$IC$6,DA$4,'Math Scores'!$F78:$IC78))</f>
        <v/>
      </c>
      <c r="DB77" s="143" t="str">
        <f>IF(COUNT('Math Scores'!$EV78:$FW78)=0,"",SUMIF('Math Scores'!$F$6:$IC$6,DB$4,'Math Scores'!$F78:$IC78))</f>
        <v/>
      </c>
      <c r="DC77" s="143" t="str">
        <f>IF(COUNT('Math Scores'!$EV78:$FW78)=0,"",SUMIF('Math Scores'!$F$6:$IC$6,DC$4,'Math Scores'!$F78:$IC78))</f>
        <v/>
      </c>
      <c r="DD77" s="143" t="str">
        <f>IF(COUNT('Math Scores'!$EV78:$FW78)=0,"",SUMIF('Math Scores'!$F$6:$IC$6,DD$4,'Math Scores'!$F78:$IC78))</f>
        <v/>
      </c>
      <c r="DE77" s="143" t="str">
        <f>IF(COUNT('Math Scores'!$EV78:$FW78)=0,"",SUMIF('Math Scores'!$F$6:$IC$6,DE$4,'Math Scores'!$F78:$IC78))</f>
        <v/>
      </c>
      <c r="DF77" s="143" t="str">
        <f>IF(COUNT('Math Scores'!$EV78:$FW78)=0,"",SUMIF('Math Scores'!$F$6:$IC$6,DF$4,'Math Scores'!$F78:$IC78))</f>
        <v/>
      </c>
      <c r="DG77" s="143" t="str">
        <f>IF(COUNT('Math Scores'!$EV78:$FW78)=0,"",SUMIF('Math Scores'!$F$6:$IC$6,DG$4,'Math Scores'!$F78:$IC78))</f>
        <v/>
      </c>
    </row>
    <row r="78" spans="1:111" x14ac:dyDescent="0.2">
      <c r="A78" s="35">
        <v>71</v>
      </c>
      <c r="B78" s="8" t="str">
        <f>'Math Scores'!B79</f>
        <v/>
      </c>
      <c r="C78" s="127" t="str">
        <f>IF(COUNT('Math Scores'!F79:HI79)=0, "", (SUMIF('Math Scores'!$F$5:$HI$5,"Yes",'Math Scores'!F79:HI79)/SUMIF('Math Scores'!$F$5:$HI$5,"Yes",'Math Scores'!$F$2:$HI$2)))</f>
        <v/>
      </c>
      <c r="D78" s="36" t="str">
        <f>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v/>
      </c>
      <c r="E78" s="78" t="str">
        <f t="shared" si="14"/>
        <v/>
      </c>
      <c r="F78" s="36" t="str">
        <f t="shared" si="13"/>
        <v/>
      </c>
      <c r="G78" s="87" t="str">
        <f>IF(OR(B78="",'Cover Sheet'!$AC$6=""),"",IF(('Cover Sheet'!$AC$6="2nd"),(VLOOKUP(ROUND((D78*100),0),Goals!$E$4:$H$104,2,TRUE)/100),IF(('Cover Sheet'!$AC$6="3rd"),(VLOOKUP(ROUND((D78*100),0),Goals!$E$4:$H$104,3,TRUE)/100),VLOOKUP(ROUND((D78*100),0),Goals!$E$4:$H$104,4,TRUE)/100)))</f>
        <v/>
      </c>
      <c r="H78" s="143" t="str">
        <f>IF(COUNT('Math Scores'!$F79:$AC79)=0,"",SUMIF('Math Scores'!$F$6:$IC$6,H$4,'Math Scores'!$F79:$IC79))</f>
        <v/>
      </c>
      <c r="I78" s="143" t="str">
        <f>IF(COUNT('Math Scores'!$F79:$AC79)=0,"",SUMIF('Math Scores'!$F$6:$IC$6,I$4,'Math Scores'!$F79:$IC79))</f>
        <v/>
      </c>
      <c r="J78" s="143" t="str">
        <f>IF(COUNT('Math Scores'!$F79:$AC79)=0,"",SUMIF('Math Scores'!$F$6:$IC$6,J$4,'Math Scores'!$F79:$IC79))</f>
        <v/>
      </c>
      <c r="K78" s="143" t="str">
        <f>IF(COUNT('Math Scores'!$F79:$AC79)=0,"",SUMIF('Math Scores'!$F$6:$IC$6,K$4,'Math Scores'!$F79:$IC79))</f>
        <v/>
      </c>
      <c r="L78" s="143" t="str">
        <f>IF(COUNT('Math Scores'!$F79:$AC79)=0,"",SUMIF('Math Scores'!$F$6:$IC$6,L$4,'Math Scores'!$F79:$IC79))</f>
        <v/>
      </c>
      <c r="M78" s="143" t="str">
        <f>IF(COUNT('Math Scores'!$F79:$AC79)=0,"",SUMIF('Math Scores'!$F$6:$IC$6,M$4,'Math Scores'!$F79:$IC79))</f>
        <v/>
      </c>
      <c r="N78" s="143" t="str">
        <f>IF(COUNT('Math Scores'!$F79:$AC79)=0,"",SUMIF('Math Scores'!$F$6:$IC$6,N$4,'Math Scores'!$F79:$IC79))</f>
        <v/>
      </c>
      <c r="O78" s="143" t="str">
        <f>IF(COUNT('Math Scores'!$F79:$AC79)=0,"",SUMIF('Math Scores'!$F$6:$IC$6,O$4,'Math Scores'!$F79:$IC79))</f>
        <v/>
      </c>
      <c r="P78" s="143" t="str">
        <f>IF(COUNT('Math Scores'!$F79:$AC79)=0,"",SUMIF('Math Scores'!$F$6:$IC$6,P$4,'Math Scores'!$F79:$IC79))</f>
        <v/>
      </c>
      <c r="Q78" s="143" t="str">
        <f>IF(COUNT('Math Scores'!$F79:$AC79)=0,"",SUMIF('Math Scores'!$F$6:$IC$6,Q$4,'Math Scores'!$F79:$IC79))</f>
        <v/>
      </c>
      <c r="R78" s="143" t="str">
        <f>IF(COUNT('Math Scores'!$F79:$AC79)=0,"",SUMIF('Math Scores'!$F$6:$IC$6,R$4,'Math Scores'!$F79:$IC79))</f>
        <v/>
      </c>
      <c r="S78" s="143"/>
      <c r="T78" s="143"/>
      <c r="U78" s="143"/>
      <c r="V78" s="143"/>
      <c r="W78" s="143"/>
      <c r="X78" s="143" t="str">
        <f>IF(COUNT('Math Scores'!$AD79:$AZ79)=0,"",SUMIF('Math Scores'!$F$6:$IC$6,X$4,'Math Scores'!$F79:$IC79))</f>
        <v/>
      </c>
      <c r="Y78" s="143" t="str">
        <f>IF(COUNT('Math Scores'!$AD79:$AZ79)=0,"",SUMIF('Math Scores'!$F$6:$IC$6,Y$4,'Math Scores'!$F79:$IC79))</f>
        <v/>
      </c>
      <c r="Z78" s="143" t="str">
        <f>IF(COUNT('Math Scores'!$AD79:$AZ79)=0,"",SUMIF('Math Scores'!$F$6:$IC$6,Z$4,'Math Scores'!$F79:$IC79))</f>
        <v/>
      </c>
      <c r="AA78" s="143" t="str">
        <f>IF(COUNT('Math Scores'!$AD79:$AZ79)=0,"",SUMIF('Math Scores'!$F$6:$IC$6,AA$4,'Math Scores'!$F79:$IC79))</f>
        <v/>
      </c>
      <c r="AB78" s="143" t="str">
        <f>IF(COUNT('Math Scores'!$AD79:$AZ79)=0,"",SUMIF('Math Scores'!$F$6:$IC$6,AB$4,'Math Scores'!$F79:$IC79))</f>
        <v/>
      </c>
      <c r="AC78" s="143" t="str">
        <f>IF(COUNT('Math Scores'!$AD79:$AZ79)=0,"",SUMIF('Math Scores'!$F$6:$IC$6,AC$4,'Math Scores'!$F79:$IC79))</f>
        <v/>
      </c>
      <c r="AD78" s="143" t="str">
        <f>IF(COUNT('Math Scores'!$AD79:$AZ79)=0,"",SUMIF('Math Scores'!$F$6:$IC$6,AD$4,'Math Scores'!$F79:$IC79))</f>
        <v/>
      </c>
      <c r="AE78" s="143" t="str">
        <f>IF(COUNT('Math Scores'!$AD79:$AZ79)=0,"",SUMIF('Math Scores'!$F$6:$IC$6,AE$4,'Math Scores'!$F79:$IC79))</f>
        <v/>
      </c>
      <c r="AF78" s="143" t="str">
        <f>IF(COUNT('Math Scores'!$AD79:$AZ79)=0,"",SUMIF('Math Scores'!$F$6:$IC$6,AF$4,'Math Scores'!$F79:$IC79))</f>
        <v/>
      </c>
      <c r="AG78" s="143" t="str">
        <f>IF(COUNT('Math Scores'!$AD79:$AZ79)=0,"",SUMIF('Math Scores'!$F$6:$IC$6,AG$4,'Math Scores'!$F79:$IC79))</f>
        <v/>
      </c>
      <c r="AH78" s="143" t="str">
        <f>IF(COUNT('Math Scores'!$AD79:$AZ79)=0,"",SUMIF('Math Scores'!$F$6:$IC$6,AH$4,'Math Scores'!$F79:$IC79))</f>
        <v/>
      </c>
      <c r="AI78" s="143" t="str">
        <f>IF(COUNT('Math Scores'!$AD79:$AZ79)=0,"",SUMIF('Math Scores'!$F$6:$IC$6,AI$4,'Math Scores'!$F79:$IC79))</f>
        <v/>
      </c>
      <c r="AJ78" s="143" t="str">
        <f>IF(COUNT('Math Scores'!$BA79:$BY79)=0,"",SUMIF('Math Scores'!$F$6:$IC$6,AJ$4,'Math Scores'!$F79:$IC79))</f>
        <v/>
      </c>
      <c r="AK78" s="143" t="str">
        <f>IF(COUNT('Math Scores'!$BA79:$BY79)=0,"",SUMIF('Math Scores'!$F$6:$IC$6,AK$4,'Math Scores'!$F79:$IC79))</f>
        <v/>
      </c>
      <c r="AL78" s="143" t="str">
        <f>IF(COUNT('Math Scores'!$BA79:$BY79)=0,"",SUMIF('Math Scores'!$F$6:$IC$6,AL$4,'Math Scores'!$F79:$IC79))</f>
        <v/>
      </c>
      <c r="AM78" s="143" t="str">
        <f>IF(COUNT('Math Scores'!$BA79:$BY79)=0,"",SUMIF('Math Scores'!$F$6:$IC$6,AM$4,'Math Scores'!$F79:$IC79))</f>
        <v/>
      </c>
      <c r="AN78" s="143" t="str">
        <f>IF(COUNT('Math Scores'!$BA79:$BY79)=0,"",SUMIF('Math Scores'!$F$6:$IC$6,AN$4,'Math Scores'!$F79:$IC79))</f>
        <v/>
      </c>
      <c r="AO78" s="143" t="str">
        <f>IF(COUNT('Math Scores'!$BA79:$BY79)=0,"",SUMIF('Math Scores'!$F$6:$IC$6,AO$4,'Math Scores'!$F79:$IC79))</f>
        <v/>
      </c>
      <c r="AP78" s="143" t="str">
        <f>IF(COUNT('Math Scores'!$BA79:$BY79)=0,"",SUMIF('Math Scores'!$F$6:$IC$6,AP$4,'Math Scores'!$F79:$IC79))</f>
        <v/>
      </c>
      <c r="AQ78" s="143" t="str">
        <f>IF(COUNT('Math Scores'!$BA79:$BY79)=0,"",SUMIF('Math Scores'!$F$6:$IC$6,AQ$4,'Math Scores'!$F79:$IC79))</f>
        <v/>
      </c>
      <c r="AR78" s="143" t="str">
        <f>IF(COUNT('Math Scores'!$BA79:$BY79)=0,"",SUMIF('Math Scores'!$F$6:$IC$6,AR$4,'Math Scores'!$F79:$IC79))</f>
        <v/>
      </c>
      <c r="AS78" s="143" t="str">
        <f>IF(COUNT('Math Scores'!$BA79:$BY79)=0,"",SUMIF('Math Scores'!$F$6:$IC$6,AS$4,'Math Scores'!$F79:$IC79))</f>
        <v/>
      </c>
      <c r="AT78" s="143" t="str">
        <f>IF(COUNT('Math Scores'!$BA79:$BY79)=0,"",SUMIF('Math Scores'!$F$6:$IC$6,AT$4,'Math Scores'!$F79:$IC79))</f>
        <v/>
      </c>
      <c r="AU78" s="143" t="str">
        <f>IF(COUNT('Math Scores'!$BA79:$BY79)=0,"",SUMIF('Math Scores'!$F$6:$IC$6,AU$4,'Math Scores'!$F79:$IC79))</f>
        <v/>
      </c>
      <c r="AV78" s="143" t="str">
        <f>IF(COUNT('Math Scores'!$BA79:$BY79)=0,"",SUMIF('Math Scores'!$F$6:$IC$6,AV$4,'Math Scores'!$F79:$IC79))</f>
        <v/>
      </c>
      <c r="AW78" s="143" t="str">
        <f>IF(COUNT('Math Scores'!$BA79:$BY79)=0,"",SUMIF('Math Scores'!$F$6:$IC$6,AW$4,'Math Scores'!$F79:$IC79))</f>
        <v/>
      </c>
      <c r="AX78" s="143" t="str">
        <f>IF(COUNT('Math Scores'!$BZ79:$CW79)=0,"",SUMIF('Math Scores'!$F$6:$IC$6,AX$4,'Math Scores'!$F79:$IC79))</f>
        <v/>
      </c>
      <c r="AY78" s="143" t="str">
        <f>IF(COUNT('Math Scores'!$BZ79:$CW79)=0,"",SUMIF('Math Scores'!$F$6:$IC$6,AY$4,'Math Scores'!$F79:$IC79))</f>
        <v/>
      </c>
      <c r="AZ78" s="143" t="str">
        <f>IF(COUNT('Math Scores'!$BZ79:$CW79)=0,"",SUMIF('Math Scores'!$F$6:$IC$6,AZ$4,'Math Scores'!$F79:$IC79))</f>
        <v/>
      </c>
      <c r="BA78" s="143" t="str">
        <f>IF(COUNT('Math Scores'!$BZ79:$CW79)=0,"",SUMIF('Math Scores'!$F$6:$IC$6,BA$4,'Math Scores'!$F79:$IC79))</f>
        <v/>
      </c>
      <c r="BB78" s="143" t="str">
        <f>IF(COUNT('Math Scores'!$BZ79:$CW79)=0,"",SUMIF('Math Scores'!$F$6:$IC$6,BB$4,'Math Scores'!$F79:$IC79))</f>
        <v/>
      </c>
      <c r="BC78" s="143" t="str">
        <f>IF(COUNT('Math Scores'!$BZ79:$CW79)=0,"",SUMIF('Math Scores'!$F$6:$IC$6,BC$4,'Math Scores'!$F79:$IC79))</f>
        <v/>
      </c>
      <c r="BD78" s="143" t="str">
        <f>IF(COUNT('Math Scores'!$BZ79:$CW79)=0,"",SUMIF('Math Scores'!$F$6:$IC$6,BD$4,'Math Scores'!$F79:$IC79))</f>
        <v/>
      </c>
      <c r="BE78" s="143" t="str">
        <f>IF(COUNT('Math Scores'!$BZ79:$CW79)=0,"",SUMIF('Math Scores'!$F$6:$IC$6,BE$4,'Math Scores'!$F79:$IC79))</f>
        <v/>
      </c>
      <c r="BF78" s="143" t="str">
        <f>IF(COUNT('Math Scores'!$BZ79:$CW79)=0,"",SUMIF('Math Scores'!$F$6:$IC$6,BF$4,'Math Scores'!$F79:$IC79))</f>
        <v/>
      </c>
      <c r="BG78" s="143" t="str">
        <f>IF(COUNT('Math Scores'!$BZ79:$CW79)=0,"",SUMIF('Math Scores'!$F$6:$IC$6,BG$4,'Math Scores'!$F79:$IC79))</f>
        <v/>
      </c>
      <c r="BH78" s="143" t="str">
        <f>IF(COUNT('Math Scores'!$BZ79:$CW79)=0,"",SUMIF('Math Scores'!$F$6:$IC$6,BH$4,'Math Scores'!$F79:$IC79))</f>
        <v/>
      </c>
      <c r="BI78" s="143" t="str">
        <f>IF(COUNT('Math Scores'!$BZ79:$CW79)=0,"",SUMIF('Math Scores'!$F$6:$IC$6,BI$4,'Math Scores'!$F79:$IC79))</f>
        <v/>
      </c>
      <c r="BJ78" s="143" t="str">
        <f>IF(COUNT('Math Scores'!$BZ79:$CW79)=0,"",SUMIF('Math Scores'!$F$6:$IC$6,BJ$4,'Math Scores'!$F79:$IC79))</f>
        <v/>
      </c>
      <c r="BK78" s="143" t="str">
        <f>IF(COUNT('Math Scores'!$BZ79:$CW79)=0,"",SUMIF('Math Scores'!$F$6:$IC$6,BK$4,'Math Scores'!$F79:$IC79))</f>
        <v/>
      </c>
      <c r="BL78" s="143" t="str">
        <f>IF(COUNT('Math Scores'!$CX79:$DU79)=0,"",SUMIF('Math Scores'!$F$6:$IC$6,BL$4,'Math Scores'!$F79:$IC79))</f>
        <v/>
      </c>
      <c r="BM78" s="143" t="str">
        <f>IF(COUNT('Math Scores'!$CX79:$DU79)=0,"",SUMIF('Math Scores'!$F$6:$IC$6,BM$4,'Math Scores'!$F79:$IC79))</f>
        <v/>
      </c>
      <c r="BN78" s="143" t="str">
        <f>IF(COUNT('Math Scores'!$CX79:$DU79)=0,"",SUMIF('Math Scores'!$F$6:$IC$6,BN$4,'Math Scores'!$F79:$IC79))</f>
        <v/>
      </c>
      <c r="BO78" s="143" t="str">
        <f>IF(COUNT('Math Scores'!$CX79:$DU79)=0,"",SUMIF('Math Scores'!$F$6:$IC$6,BO$4,'Math Scores'!$F79:$IC79))</f>
        <v/>
      </c>
      <c r="BP78" s="143" t="str">
        <f>IF(COUNT('Math Scores'!$CX79:$DU79)=0,"",SUMIF('Math Scores'!$F$6:$IC$6,BP$4,'Math Scores'!$F79:$IC79))</f>
        <v/>
      </c>
      <c r="BQ78" s="143" t="str">
        <f>IF(COUNT('Math Scores'!$CX79:$DU79)=0,"",SUMIF('Math Scores'!$F$6:$IC$6,BQ$4,'Math Scores'!$F79:$IC79))</f>
        <v/>
      </c>
      <c r="BR78" s="143" t="str">
        <f>IF(COUNT('Math Scores'!$CX79:$DU79)=0,"",SUMIF('Math Scores'!$F$6:$IC$6,BR$4,'Math Scores'!$F79:$IC79))</f>
        <v/>
      </c>
      <c r="BS78" s="143" t="str">
        <f>IF(COUNT('Math Scores'!$CX79:$DU79)=0,"",SUMIF('Math Scores'!$F$6:$IC$6,BS$4,'Math Scores'!$F79:$IC79))</f>
        <v/>
      </c>
      <c r="BT78" s="143" t="str">
        <f>IF(COUNT('Math Scores'!$CX79:$DU79)=0,"",SUMIF('Math Scores'!$F$6:$IC$6,BT$4,'Math Scores'!$F79:$IC79))</f>
        <v/>
      </c>
      <c r="BU78" s="143" t="str">
        <f>IF(COUNT('Math Scores'!$CX79:$DU79)=0,"",SUMIF('Math Scores'!$F$6:$IC$6,BU$4,'Math Scores'!$F79:$IC79))</f>
        <v/>
      </c>
      <c r="BV78" s="143" t="str">
        <f>IF(COUNT('Math Scores'!$CX79:$DU79)=0,"",SUMIF('Math Scores'!$F$6:$IC$6,BV$4,'Math Scores'!$F79:$IC79))</f>
        <v/>
      </c>
      <c r="BW78" s="143" t="str">
        <f>IF(COUNT('Math Scores'!$CX79:$DU79)=0,"",SUMIF('Math Scores'!$F$6:$IC$6,BW$4,'Math Scores'!$F79:$IC79))</f>
        <v/>
      </c>
      <c r="BX78" s="143" t="str">
        <f>IF(COUNT('Math Scores'!$CX79:$DU79)=0,"",SUMIF('Math Scores'!$F$6:$IC$6,BX$4,'Math Scores'!$F79:$IC79))</f>
        <v/>
      </c>
      <c r="BY78" s="143" t="str">
        <f>IF(COUNT('Math Scores'!$CX79:$DU79)=0,"",SUMIF('Math Scores'!$F$6:$IC$6,BY$4,'Math Scores'!$F79:$IC79))</f>
        <v/>
      </c>
      <c r="BZ78" s="143" t="str">
        <f>IF(COUNT('Math Scores'!$CX79:$DU79)=0,"",SUMIF('Math Scores'!$F$6:$IC$6,BZ$4,'Math Scores'!$F79:$IC79))</f>
        <v/>
      </c>
      <c r="CA78" s="143" t="str">
        <f>IF(COUNT('Math Scores'!$CX79:$DU79)=0,"",SUMIF('Math Scores'!$F$6:$IC$6,CA$4,'Math Scores'!$F79:$IC79))</f>
        <v/>
      </c>
      <c r="CB78" s="143" t="str">
        <f>IF(COUNT('Math Scores'!$CX79:$DU79)=0,"",SUMIF('Math Scores'!$F$6:$IC$6,CB$4,'Math Scores'!$F79:$IC79))</f>
        <v/>
      </c>
      <c r="CC78" s="143" t="str">
        <f>IF(COUNT('Math Scores'!$CX79:$DU79)=0,"",SUMIF('Math Scores'!$F$6:$IC$6,CC$4,'Math Scores'!$F79:$IC79))</f>
        <v/>
      </c>
      <c r="CD78" s="143" t="str">
        <f>IF(COUNT('Math Scores'!$DV79:$EU79)=0,"",SUMIF('Math Scores'!$F$6:$IC$6,CD$4,'Math Scores'!$F79:$IC79))</f>
        <v/>
      </c>
      <c r="CE78" s="143" t="str">
        <f>IF(COUNT('Math Scores'!$DV79:$EU79)=0,"",SUMIF('Math Scores'!$F$6:$IC$6,CE$4,'Math Scores'!$F79:$IC79))</f>
        <v/>
      </c>
      <c r="CF78" s="143" t="str">
        <f>IF(COUNT('Math Scores'!$DV79:$EU79)=0,"",SUMIF('Math Scores'!$F$6:$IC$6,CF$4,'Math Scores'!$F79:$IC79))</f>
        <v/>
      </c>
      <c r="CG78" s="143" t="str">
        <f>IF(COUNT('Math Scores'!$DV79:$EU79)=0,"",SUMIF('Math Scores'!$F$6:$IC$6,CG$4,'Math Scores'!$F79:$IC79))</f>
        <v/>
      </c>
      <c r="CH78" s="143" t="str">
        <f>IF(COUNT('Math Scores'!$DV79:$EU79)=0,"",SUMIF('Math Scores'!$F$6:$IC$6,CH$4,'Math Scores'!$F79:$IC79))</f>
        <v/>
      </c>
      <c r="CI78" s="143" t="str">
        <f>IF(COUNT('Math Scores'!$DV79:$EU79)=0,"",SUMIF('Math Scores'!$F$6:$IC$6,CI$4,'Math Scores'!$F79:$IC79))</f>
        <v/>
      </c>
      <c r="CJ78" s="143" t="str">
        <f>IF(COUNT('Math Scores'!$DV79:$EU79)=0,"",SUMIF('Math Scores'!$F$6:$IC$6,CJ$4,'Math Scores'!$F79:$IC79))</f>
        <v/>
      </c>
      <c r="CK78" s="143" t="str">
        <f>IF(COUNT('Math Scores'!$DV79:$EU79)=0,"",SUMIF('Math Scores'!$F$6:$IC$6,CK$4,'Math Scores'!$F79:$IC79))</f>
        <v/>
      </c>
      <c r="CL78" s="143" t="str">
        <f>IF(COUNT('Math Scores'!$DV79:$EU79)=0,"",SUMIF('Math Scores'!$F$6:$IC$6,CL$4,'Math Scores'!$F79:$IC79))</f>
        <v/>
      </c>
      <c r="CM78" s="143" t="str">
        <f>IF(COUNT('Math Scores'!$DV79:$EU79)=0,"",SUMIF('Math Scores'!$F$6:$IC$6,CM$4,'Math Scores'!$F79:$IC79))</f>
        <v/>
      </c>
      <c r="CN78" s="143" t="str">
        <f>IF(COUNT('Math Scores'!$DV79:$EU79)=0,"",SUMIF('Math Scores'!$F$6:$IC$6,CN$4,'Math Scores'!$F79:$IC79))</f>
        <v/>
      </c>
      <c r="CO78" s="143" t="str">
        <f>IF(COUNT('Math Scores'!$DV79:$EU79)=0,"",SUMIF('Math Scores'!$F$6:$IC$6,CO$4,'Math Scores'!$F79:$IC79))</f>
        <v/>
      </c>
      <c r="CP78" s="143" t="str">
        <f>IF(COUNT('Math Scores'!$DV79:$EU79)=0,"",SUMIF('Math Scores'!$F$6:$IC$6,CP$4,'Math Scores'!$F79:$IC79))</f>
        <v/>
      </c>
      <c r="CQ78" s="143" t="str">
        <f>IF(COUNT('Math Scores'!$DV79:$EU79)=0,"",SUMIF('Math Scores'!$F$6:$IC$6,CQ$4,'Math Scores'!$F79:$IC79))</f>
        <v/>
      </c>
      <c r="CR78" s="143" t="str">
        <f>IF(COUNT('Math Scores'!$DV79:$EU79)=0,"",SUMIF('Math Scores'!$F$6:$IC$6,CR$4,'Math Scores'!$F79:$IC79))</f>
        <v/>
      </c>
      <c r="CS78" s="143" t="str">
        <f>IF(COUNT('Math Scores'!$DV79:$EU79)=0,"",SUMIF('Math Scores'!$F$6:$IC$6,CS$4,'Math Scores'!$F79:$IC79))</f>
        <v/>
      </c>
      <c r="CT78" s="143" t="str">
        <f>IF(COUNT('Math Scores'!$EV79:$FW79)=0,"",SUMIF('Math Scores'!$F$6:$IC$6,CT$4,'Math Scores'!$F79:$IC79))</f>
        <v/>
      </c>
      <c r="CU78" s="143" t="str">
        <f>IF(COUNT('Math Scores'!$EV79:$FW79)=0,"",SUMIF('Math Scores'!$F$6:$IC$6,CU$4,'Math Scores'!$F79:$IC79))</f>
        <v/>
      </c>
      <c r="CV78" s="143" t="str">
        <f>IF(COUNT('Math Scores'!$EV79:$FW79)=0,"",SUMIF('Math Scores'!$F$6:$IC$6,CV$4,'Math Scores'!$F79:$IC79))</f>
        <v/>
      </c>
      <c r="CW78" s="143" t="str">
        <f>IF(COUNT('Math Scores'!$EV79:$FW79)=0,"",SUMIF('Math Scores'!$F$6:$IC$6,CW$4,'Math Scores'!$F79:$IC79))</f>
        <v/>
      </c>
      <c r="CX78" s="143" t="str">
        <f>IF(COUNT('Math Scores'!$EV79:$FW79)=0,"",SUMIF('Math Scores'!$F$6:$IC$6,CX$4,'Math Scores'!$F79:$IC79))</f>
        <v/>
      </c>
      <c r="CY78" s="143" t="str">
        <f>IF(COUNT('Math Scores'!$EV79:$FW79)=0,"",SUMIF('Math Scores'!$F$6:$IC$6,CY$4,'Math Scores'!$F79:$IC79))</f>
        <v/>
      </c>
      <c r="CZ78" s="143" t="str">
        <f>IF(COUNT('Math Scores'!$EV79:$FW79)=0,"",SUMIF('Math Scores'!$F$6:$IC$6,CZ$4,'Math Scores'!$F79:$IC79))</f>
        <v/>
      </c>
      <c r="DA78" s="143" t="str">
        <f>IF(COUNT('Math Scores'!$EV79:$FW79)=0,"",SUMIF('Math Scores'!$F$6:$IC$6,DA$4,'Math Scores'!$F79:$IC79))</f>
        <v/>
      </c>
      <c r="DB78" s="143" t="str">
        <f>IF(COUNT('Math Scores'!$EV79:$FW79)=0,"",SUMIF('Math Scores'!$F$6:$IC$6,DB$4,'Math Scores'!$F79:$IC79))</f>
        <v/>
      </c>
      <c r="DC78" s="143" t="str">
        <f>IF(COUNT('Math Scores'!$EV79:$FW79)=0,"",SUMIF('Math Scores'!$F$6:$IC$6,DC$4,'Math Scores'!$F79:$IC79))</f>
        <v/>
      </c>
      <c r="DD78" s="143" t="str">
        <f>IF(COUNT('Math Scores'!$EV79:$FW79)=0,"",SUMIF('Math Scores'!$F$6:$IC$6,DD$4,'Math Scores'!$F79:$IC79))</f>
        <v/>
      </c>
      <c r="DE78" s="143" t="str">
        <f>IF(COUNT('Math Scores'!$EV79:$FW79)=0,"",SUMIF('Math Scores'!$F$6:$IC$6,DE$4,'Math Scores'!$F79:$IC79))</f>
        <v/>
      </c>
      <c r="DF78" s="143" t="str">
        <f>IF(COUNT('Math Scores'!$EV79:$FW79)=0,"",SUMIF('Math Scores'!$F$6:$IC$6,DF$4,'Math Scores'!$F79:$IC79))</f>
        <v/>
      </c>
      <c r="DG78" s="143" t="str">
        <f>IF(COUNT('Math Scores'!$EV79:$FW79)=0,"",SUMIF('Math Scores'!$F$6:$IC$6,DG$4,'Math Scores'!$F79:$IC79))</f>
        <v/>
      </c>
    </row>
    <row r="79" spans="1:111" x14ac:dyDescent="0.2">
      <c r="A79" s="35">
        <v>72</v>
      </c>
      <c r="B79" s="8" t="str">
        <f>'Math Scores'!B80</f>
        <v/>
      </c>
      <c r="C79" s="127" t="str">
        <f>IF(COUNT('Math Scores'!F80:HI80)=0, "", (SUMIF('Math Scores'!$F$5:$HI$5,"Yes",'Math Scores'!F80:HI80)/SUMIF('Math Scores'!$F$5:$HI$5,"Yes",'Math Scores'!$F$2:$HI$2)))</f>
        <v/>
      </c>
      <c r="D79" s="36" t="str">
        <f>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v/>
      </c>
      <c r="E79" s="78" t="str">
        <f t="shared" si="14"/>
        <v/>
      </c>
      <c r="F79" s="36" t="str">
        <f t="shared" si="13"/>
        <v/>
      </c>
      <c r="G79" s="87" t="str">
        <f>IF(OR(B79="",'Cover Sheet'!$AC$6=""),"",IF(('Cover Sheet'!$AC$6="2nd"),(VLOOKUP(ROUND((D79*100),0),Goals!$E$4:$H$104,2,TRUE)/100),IF(('Cover Sheet'!$AC$6="3rd"),(VLOOKUP(ROUND((D79*100),0),Goals!$E$4:$H$104,3,TRUE)/100),VLOOKUP(ROUND((D79*100),0),Goals!$E$4:$H$104,4,TRUE)/100)))</f>
        <v/>
      </c>
      <c r="H79" s="143" t="str">
        <f>IF(COUNT('Math Scores'!$F80:$AC80)=0,"",SUMIF('Math Scores'!$F$6:$IC$6,H$4,'Math Scores'!$F80:$IC80))</f>
        <v/>
      </c>
      <c r="I79" s="143" t="str">
        <f>IF(COUNT('Math Scores'!$F80:$AC80)=0,"",SUMIF('Math Scores'!$F$6:$IC$6,I$4,'Math Scores'!$F80:$IC80))</f>
        <v/>
      </c>
      <c r="J79" s="143" t="str">
        <f>IF(COUNT('Math Scores'!$F80:$AC80)=0,"",SUMIF('Math Scores'!$F$6:$IC$6,J$4,'Math Scores'!$F80:$IC80))</f>
        <v/>
      </c>
      <c r="K79" s="143" t="str">
        <f>IF(COUNT('Math Scores'!$F80:$AC80)=0,"",SUMIF('Math Scores'!$F$6:$IC$6,K$4,'Math Scores'!$F80:$IC80))</f>
        <v/>
      </c>
      <c r="L79" s="143" t="str">
        <f>IF(COUNT('Math Scores'!$F80:$AC80)=0,"",SUMIF('Math Scores'!$F$6:$IC$6,L$4,'Math Scores'!$F80:$IC80))</f>
        <v/>
      </c>
      <c r="M79" s="143" t="str">
        <f>IF(COUNT('Math Scores'!$F80:$AC80)=0,"",SUMIF('Math Scores'!$F$6:$IC$6,M$4,'Math Scores'!$F80:$IC80))</f>
        <v/>
      </c>
      <c r="N79" s="143" t="str">
        <f>IF(COUNT('Math Scores'!$F80:$AC80)=0,"",SUMIF('Math Scores'!$F$6:$IC$6,N$4,'Math Scores'!$F80:$IC80))</f>
        <v/>
      </c>
      <c r="O79" s="143" t="str">
        <f>IF(COUNT('Math Scores'!$F80:$AC80)=0,"",SUMIF('Math Scores'!$F$6:$IC$6,O$4,'Math Scores'!$F80:$IC80))</f>
        <v/>
      </c>
      <c r="P79" s="143" t="str">
        <f>IF(COUNT('Math Scores'!$F80:$AC80)=0,"",SUMIF('Math Scores'!$F$6:$IC$6,P$4,'Math Scores'!$F80:$IC80))</f>
        <v/>
      </c>
      <c r="Q79" s="143" t="str">
        <f>IF(COUNT('Math Scores'!$F80:$AC80)=0,"",SUMIF('Math Scores'!$F$6:$IC$6,Q$4,'Math Scores'!$F80:$IC80))</f>
        <v/>
      </c>
      <c r="R79" s="143" t="str">
        <f>IF(COUNT('Math Scores'!$F80:$AC80)=0,"",SUMIF('Math Scores'!$F$6:$IC$6,R$4,'Math Scores'!$F80:$IC80))</f>
        <v/>
      </c>
      <c r="S79" s="143"/>
      <c r="T79" s="143"/>
      <c r="U79" s="143"/>
      <c r="V79" s="143"/>
      <c r="W79" s="143"/>
      <c r="X79" s="143" t="str">
        <f>IF(COUNT('Math Scores'!$AD80:$AZ80)=0,"",SUMIF('Math Scores'!$F$6:$IC$6,X$4,'Math Scores'!$F80:$IC80))</f>
        <v/>
      </c>
      <c r="Y79" s="143" t="str">
        <f>IF(COUNT('Math Scores'!$AD80:$AZ80)=0,"",SUMIF('Math Scores'!$F$6:$IC$6,Y$4,'Math Scores'!$F80:$IC80))</f>
        <v/>
      </c>
      <c r="Z79" s="143" t="str">
        <f>IF(COUNT('Math Scores'!$AD80:$AZ80)=0,"",SUMIF('Math Scores'!$F$6:$IC$6,Z$4,'Math Scores'!$F80:$IC80))</f>
        <v/>
      </c>
      <c r="AA79" s="143" t="str">
        <f>IF(COUNT('Math Scores'!$AD80:$AZ80)=0,"",SUMIF('Math Scores'!$F$6:$IC$6,AA$4,'Math Scores'!$F80:$IC80))</f>
        <v/>
      </c>
      <c r="AB79" s="143" t="str">
        <f>IF(COUNT('Math Scores'!$AD80:$AZ80)=0,"",SUMIF('Math Scores'!$F$6:$IC$6,AB$4,'Math Scores'!$F80:$IC80))</f>
        <v/>
      </c>
      <c r="AC79" s="143" t="str">
        <f>IF(COUNT('Math Scores'!$AD80:$AZ80)=0,"",SUMIF('Math Scores'!$F$6:$IC$6,AC$4,'Math Scores'!$F80:$IC80))</f>
        <v/>
      </c>
      <c r="AD79" s="143" t="str">
        <f>IF(COUNT('Math Scores'!$AD80:$AZ80)=0,"",SUMIF('Math Scores'!$F$6:$IC$6,AD$4,'Math Scores'!$F80:$IC80))</f>
        <v/>
      </c>
      <c r="AE79" s="143" t="str">
        <f>IF(COUNT('Math Scores'!$AD80:$AZ80)=0,"",SUMIF('Math Scores'!$F$6:$IC$6,AE$4,'Math Scores'!$F80:$IC80))</f>
        <v/>
      </c>
      <c r="AF79" s="143" t="str">
        <f>IF(COUNT('Math Scores'!$AD80:$AZ80)=0,"",SUMIF('Math Scores'!$F$6:$IC$6,AF$4,'Math Scores'!$F80:$IC80))</f>
        <v/>
      </c>
      <c r="AG79" s="143" t="str">
        <f>IF(COUNT('Math Scores'!$AD80:$AZ80)=0,"",SUMIF('Math Scores'!$F$6:$IC$6,AG$4,'Math Scores'!$F80:$IC80))</f>
        <v/>
      </c>
      <c r="AH79" s="143" t="str">
        <f>IF(COUNT('Math Scores'!$AD80:$AZ80)=0,"",SUMIF('Math Scores'!$F$6:$IC$6,AH$4,'Math Scores'!$F80:$IC80))</f>
        <v/>
      </c>
      <c r="AI79" s="143" t="str">
        <f>IF(COUNT('Math Scores'!$AD80:$AZ80)=0,"",SUMIF('Math Scores'!$F$6:$IC$6,AI$4,'Math Scores'!$F80:$IC80))</f>
        <v/>
      </c>
      <c r="AJ79" s="143" t="str">
        <f>IF(COUNT('Math Scores'!$BA80:$BY80)=0,"",SUMIF('Math Scores'!$F$6:$IC$6,AJ$4,'Math Scores'!$F80:$IC80))</f>
        <v/>
      </c>
      <c r="AK79" s="143" t="str">
        <f>IF(COUNT('Math Scores'!$BA80:$BY80)=0,"",SUMIF('Math Scores'!$F$6:$IC$6,AK$4,'Math Scores'!$F80:$IC80))</f>
        <v/>
      </c>
      <c r="AL79" s="143" t="str">
        <f>IF(COUNT('Math Scores'!$BA80:$BY80)=0,"",SUMIF('Math Scores'!$F$6:$IC$6,AL$4,'Math Scores'!$F80:$IC80))</f>
        <v/>
      </c>
      <c r="AM79" s="143" t="str">
        <f>IF(COUNT('Math Scores'!$BA80:$BY80)=0,"",SUMIF('Math Scores'!$F$6:$IC$6,AM$4,'Math Scores'!$F80:$IC80))</f>
        <v/>
      </c>
      <c r="AN79" s="143" t="str">
        <f>IF(COUNT('Math Scores'!$BA80:$BY80)=0,"",SUMIF('Math Scores'!$F$6:$IC$6,AN$4,'Math Scores'!$F80:$IC80))</f>
        <v/>
      </c>
      <c r="AO79" s="143" t="str">
        <f>IF(COUNT('Math Scores'!$BA80:$BY80)=0,"",SUMIF('Math Scores'!$F$6:$IC$6,AO$4,'Math Scores'!$F80:$IC80))</f>
        <v/>
      </c>
      <c r="AP79" s="143" t="str">
        <f>IF(COUNT('Math Scores'!$BA80:$BY80)=0,"",SUMIF('Math Scores'!$F$6:$IC$6,AP$4,'Math Scores'!$F80:$IC80))</f>
        <v/>
      </c>
      <c r="AQ79" s="143" t="str">
        <f>IF(COUNT('Math Scores'!$BA80:$BY80)=0,"",SUMIF('Math Scores'!$F$6:$IC$6,AQ$4,'Math Scores'!$F80:$IC80))</f>
        <v/>
      </c>
      <c r="AR79" s="143" t="str">
        <f>IF(COUNT('Math Scores'!$BA80:$BY80)=0,"",SUMIF('Math Scores'!$F$6:$IC$6,AR$4,'Math Scores'!$F80:$IC80))</f>
        <v/>
      </c>
      <c r="AS79" s="143" t="str">
        <f>IF(COUNT('Math Scores'!$BA80:$BY80)=0,"",SUMIF('Math Scores'!$F$6:$IC$6,AS$4,'Math Scores'!$F80:$IC80))</f>
        <v/>
      </c>
      <c r="AT79" s="143" t="str">
        <f>IF(COUNT('Math Scores'!$BA80:$BY80)=0,"",SUMIF('Math Scores'!$F$6:$IC$6,AT$4,'Math Scores'!$F80:$IC80))</f>
        <v/>
      </c>
      <c r="AU79" s="143" t="str">
        <f>IF(COUNT('Math Scores'!$BA80:$BY80)=0,"",SUMIF('Math Scores'!$F$6:$IC$6,AU$4,'Math Scores'!$F80:$IC80))</f>
        <v/>
      </c>
      <c r="AV79" s="143" t="str">
        <f>IF(COUNT('Math Scores'!$BA80:$BY80)=0,"",SUMIF('Math Scores'!$F$6:$IC$6,AV$4,'Math Scores'!$F80:$IC80))</f>
        <v/>
      </c>
      <c r="AW79" s="143" t="str">
        <f>IF(COUNT('Math Scores'!$BA80:$BY80)=0,"",SUMIF('Math Scores'!$F$6:$IC$6,AW$4,'Math Scores'!$F80:$IC80))</f>
        <v/>
      </c>
      <c r="AX79" s="143" t="str">
        <f>IF(COUNT('Math Scores'!$BZ80:$CW80)=0,"",SUMIF('Math Scores'!$F$6:$IC$6,AX$4,'Math Scores'!$F80:$IC80))</f>
        <v/>
      </c>
      <c r="AY79" s="143" t="str">
        <f>IF(COUNT('Math Scores'!$BZ80:$CW80)=0,"",SUMIF('Math Scores'!$F$6:$IC$6,AY$4,'Math Scores'!$F80:$IC80))</f>
        <v/>
      </c>
      <c r="AZ79" s="143" t="str">
        <f>IF(COUNT('Math Scores'!$BZ80:$CW80)=0,"",SUMIF('Math Scores'!$F$6:$IC$6,AZ$4,'Math Scores'!$F80:$IC80))</f>
        <v/>
      </c>
      <c r="BA79" s="143" t="str">
        <f>IF(COUNT('Math Scores'!$BZ80:$CW80)=0,"",SUMIF('Math Scores'!$F$6:$IC$6,BA$4,'Math Scores'!$F80:$IC80))</f>
        <v/>
      </c>
      <c r="BB79" s="143" t="str">
        <f>IF(COUNT('Math Scores'!$BZ80:$CW80)=0,"",SUMIF('Math Scores'!$F$6:$IC$6,BB$4,'Math Scores'!$F80:$IC80))</f>
        <v/>
      </c>
      <c r="BC79" s="143" t="str">
        <f>IF(COUNT('Math Scores'!$BZ80:$CW80)=0,"",SUMIF('Math Scores'!$F$6:$IC$6,BC$4,'Math Scores'!$F80:$IC80))</f>
        <v/>
      </c>
      <c r="BD79" s="143" t="str">
        <f>IF(COUNT('Math Scores'!$BZ80:$CW80)=0,"",SUMIF('Math Scores'!$F$6:$IC$6,BD$4,'Math Scores'!$F80:$IC80))</f>
        <v/>
      </c>
      <c r="BE79" s="143" t="str">
        <f>IF(COUNT('Math Scores'!$BZ80:$CW80)=0,"",SUMIF('Math Scores'!$F$6:$IC$6,BE$4,'Math Scores'!$F80:$IC80))</f>
        <v/>
      </c>
      <c r="BF79" s="143" t="str">
        <f>IF(COUNT('Math Scores'!$BZ80:$CW80)=0,"",SUMIF('Math Scores'!$F$6:$IC$6,BF$4,'Math Scores'!$F80:$IC80))</f>
        <v/>
      </c>
      <c r="BG79" s="143" t="str">
        <f>IF(COUNT('Math Scores'!$BZ80:$CW80)=0,"",SUMIF('Math Scores'!$F$6:$IC$6,BG$4,'Math Scores'!$F80:$IC80))</f>
        <v/>
      </c>
      <c r="BH79" s="143" t="str">
        <f>IF(COUNT('Math Scores'!$BZ80:$CW80)=0,"",SUMIF('Math Scores'!$F$6:$IC$6,BH$4,'Math Scores'!$F80:$IC80))</f>
        <v/>
      </c>
      <c r="BI79" s="143" t="str">
        <f>IF(COUNT('Math Scores'!$BZ80:$CW80)=0,"",SUMIF('Math Scores'!$F$6:$IC$6,BI$4,'Math Scores'!$F80:$IC80))</f>
        <v/>
      </c>
      <c r="BJ79" s="143" t="str">
        <f>IF(COUNT('Math Scores'!$BZ80:$CW80)=0,"",SUMIF('Math Scores'!$F$6:$IC$6,BJ$4,'Math Scores'!$F80:$IC80))</f>
        <v/>
      </c>
      <c r="BK79" s="143" t="str">
        <f>IF(COUNT('Math Scores'!$BZ80:$CW80)=0,"",SUMIF('Math Scores'!$F$6:$IC$6,BK$4,'Math Scores'!$F80:$IC80))</f>
        <v/>
      </c>
      <c r="BL79" s="143" t="str">
        <f>IF(COUNT('Math Scores'!$CX80:$DU80)=0,"",SUMIF('Math Scores'!$F$6:$IC$6,BL$4,'Math Scores'!$F80:$IC80))</f>
        <v/>
      </c>
      <c r="BM79" s="143" t="str">
        <f>IF(COUNT('Math Scores'!$CX80:$DU80)=0,"",SUMIF('Math Scores'!$F$6:$IC$6,BM$4,'Math Scores'!$F80:$IC80))</f>
        <v/>
      </c>
      <c r="BN79" s="143" t="str">
        <f>IF(COUNT('Math Scores'!$CX80:$DU80)=0,"",SUMIF('Math Scores'!$F$6:$IC$6,BN$4,'Math Scores'!$F80:$IC80))</f>
        <v/>
      </c>
      <c r="BO79" s="143" t="str">
        <f>IF(COUNT('Math Scores'!$CX80:$DU80)=0,"",SUMIF('Math Scores'!$F$6:$IC$6,BO$4,'Math Scores'!$F80:$IC80))</f>
        <v/>
      </c>
      <c r="BP79" s="143" t="str">
        <f>IF(COUNT('Math Scores'!$CX80:$DU80)=0,"",SUMIF('Math Scores'!$F$6:$IC$6,BP$4,'Math Scores'!$F80:$IC80))</f>
        <v/>
      </c>
      <c r="BQ79" s="143" t="str">
        <f>IF(COUNT('Math Scores'!$CX80:$DU80)=0,"",SUMIF('Math Scores'!$F$6:$IC$6,BQ$4,'Math Scores'!$F80:$IC80))</f>
        <v/>
      </c>
      <c r="BR79" s="143" t="str">
        <f>IF(COUNT('Math Scores'!$CX80:$DU80)=0,"",SUMIF('Math Scores'!$F$6:$IC$6,BR$4,'Math Scores'!$F80:$IC80))</f>
        <v/>
      </c>
      <c r="BS79" s="143" t="str">
        <f>IF(COUNT('Math Scores'!$CX80:$DU80)=0,"",SUMIF('Math Scores'!$F$6:$IC$6,BS$4,'Math Scores'!$F80:$IC80))</f>
        <v/>
      </c>
      <c r="BT79" s="143" t="str">
        <f>IF(COUNT('Math Scores'!$CX80:$DU80)=0,"",SUMIF('Math Scores'!$F$6:$IC$6,BT$4,'Math Scores'!$F80:$IC80))</f>
        <v/>
      </c>
      <c r="BU79" s="143" t="str">
        <f>IF(COUNT('Math Scores'!$CX80:$DU80)=0,"",SUMIF('Math Scores'!$F$6:$IC$6,BU$4,'Math Scores'!$F80:$IC80))</f>
        <v/>
      </c>
      <c r="BV79" s="143" t="str">
        <f>IF(COUNT('Math Scores'!$CX80:$DU80)=0,"",SUMIF('Math Scores'!$F$6:$IC$6,BV$4,'Math Scores'!$F80:$IC80))</f>
        <v/>
      </c>
      <c r="BW79" s="143" t="str">
        <f>IF(COUNT('Math Scores'!$CX80:$DU80)=0,"",SUMIF('Math Scores'!$F$6:$IC$6,BW$4,'Math Scores'!$F80:$IC80))</f>
        <v/>
      </c>
      <c r="BX79" s="143" t="str">
        <f>IF(COUNT('Math Scores'!$CX80:$DU80)=0,"",SUMIF('Math Scores'!$F$6:$IC$6,BX$4,'Math Scores'!$F80:$IC80))</f>
        <v/>
      </c>
      <c r="BY79" s="143" t="str">
        <f>IF(COUNT('Math Scores'!$CX80:$DU80)=0,"",SUMIF('Math Scores'!$F$6:$IC$6,BY$4,'Math Scores'!$F80:$IC80))</f>
        <v/>
      </c>
      <c r="BZ79" s="143" t="str">
        <f>IF(COUNT('Math Scores'!$CX80:$DU80)=0,"",SUMIF('Math Scores'!$F$6:$IC$6,BZ$4,'Math Scores'!$F80:$IC80))</f>
        <v/>
      </c>
      <c r="CA79" s="143" t="str">
        <f>IF(COUNT('Math Scores'!$CX80:$DU80)=0,"",SUMIF('Math Scores'!$F$6:$IC$6,CA$4,'Math Scores'!$F80:$IC80))</f>
        <v/>
      </c>
      <c r="CB79" s="143" t="str">
        <f>IF(COUNT('Math Scores'!$CX80:$DU80)=0,"",SUMIF('Math Scores'!$F$6:$IC$6,CB$4,'Math Scores'!$F80:$IC80))</f>
        <v/>
      </c>
      <c r="CC79" s="143" t="str">
        <f>IF(COUNT('Math Scores'!$CX80:$DU80)=0,"",SUMIF('Math Scores'!$F$6:$IC$6,CC$4,'Math Scores'!$F80:$IC80))</f>
        <v/>
      </c>
      <c r="CD79" s="143" t="str">
        <f>IF(COUNT('Math Scores'!$DV80:$EU80)=0,"",SUMIF('Math Scores'!$F$6:$IC$6,CD$4,'Math Scores'!$F80:$IC80))</f>
        <v/>
      </c>
      <c r="CE79" s="143" t="str">
        <f>IF(COUNT('Math Scores'!$DV80:$EU80)=0,"",SUMIF('Math Scores'!$F$6:$IC$6,CE$4,'Math Scores'!$F80:$IC80))</f>
        <v/>
      </c>
      <c r="CF79" s="143" t="str">
        <f>IF(COUNT('Math Scores'!$DV80:$EU80)=0,"",SUMIF('Math Scores'!$F$6:$IC$6,CF$4,'Math Scores'!$F80:$IC80))</f>
        <v/>
      </c>
      <c r="CG79" s="143" t="str">
        <f>IF(COUNT('Math Scores'!$DV80:$EU80)=0,"",SUMIF('Math Scores'!$F$6:$IC$6,CG$4,'Math Scores'!$F80:$IC80))</f>
        <v/>
      </c>
      <c r="CH79" s="143" t="str">
        <f>IF(COUNT('Math Scores'!$DV80:$EU80)=0,"",SUMIF('Math Scores'!$F$6:$IC$6,CH$4,'Math Scores'!$F80:$IC80))</f>
        <v/>
      </c>
      <c r="CI79" s="143" t="str">
        <f>IF(COUNT('Math Scores'!$DV80:$EU80)=0,"",SUMIF('Math Scores'!$F$6:$IC$6,CI$4,'Math Scores'!$F80:$IC80))</f>
        <v/>
      </c>
      <c r="CJ79" s="143" t="str">
        <f>IF(COUNT('Math Scores'!$DV80:$EU80)=0,"",SUMIF('Math Scores'!$F$6:$IC$6,CJ$4,'Math Scores'!$F80:$IC80))</f>
        <v/>
      </c>
      <c r="CK79" s="143" t="str">
        <f>IF(COUNT('Math Scores'!$DV80:$EU80)=0,"",SUMIF('Math Scores'!$F$6:$IC$6,CK$4,'Math Scores'!$F80:$IC80))</f>
        <v/>
      </c>
      <c r="CL79" s="143" t="str">
        <f>IF(COUNT('Math Scores'!$DV80:$EU80)=0,"",SUMIF('Math Scores'!$F$6:$IC$6,CL$4,'Math Scores'!$F80:$IC80))</f>
        <v/>
      </c>
      <c r="CM79" s="143" t="str">
        <f>IF(COUNT('Math Scores'!$DV80:$EU80)=0,"",SUMIF('Math Scores'!$F$6:$IC$6,CM$4,'Math Scores'!$F80:$IC80))</f>
        <v/>
      </c>
      <c r="CN79" s="143" t="str">
        <f>IF(COUNT('Math Scores'!$DV80:$EU80)=0,"",SUMIF('Math Scores'!$F$6:$IC$6,CN$4,'Math Scores'!$F80:$IC80))</f>
        <v/>
      </c>
      <c r="CO79" s="143" t="str">
        <f>IF(COUNT('Math Scores'!$DV80:$EU80)=0,"",SUMIF('Math Scores'!$F$6:$IC$6,CO$4,'Math Scores'!$F80:$IC80))</f>
        <v/>
      </c>
      <c r="CP79" s="143" t="str">
        <f>IF(COUNT('Math Scores'!$DV80:$EU80)=0,"",SUMIF('Math Scores'!$F$6:$IC$6,CP$4,'Math Scores'!$F80:$IC80))</f>
        <v/>
      </c>
      <c r="CQ79" s="143" t="str">
        <f>IF(COUNT('Math Scores'!$DV80:$EU80)=0,"",SUMIF('Math Scores'!$F$6:$IC$6,CQ$4,'Math Scores'!$F80:$IC80))</f>
        <v/>
      </c>
      <c r="CR79" s="143" t="str">
        <f>IF(COUNT('Math Scores'!$DV80:$EU80)=0,"",SUMIF('Math Scores'!$F$6:$IC$6,CR$4,'Math Scores'!$F80:$IC80))</f>
        <v/>
      </c>
      <c r="CS79" s="143" t="str">
        <f>IF(COUNT('Math Scores'!$DV80:$EU80)=0,"",SUMIF('Math Scores'!$F$6:$IC$6,CS$4,'Math Scores'!$F80:$IC80))</f>
        <v/>
      </c>
      <c r="CT79" s="143" t="str">
        <f>IF(COUNT('Math Scores'!$EV80:$FW80)=0,"",SUMIF('Math Scores'!$F$6:$IC$6,CT$4,'Math Scores'!$F80:$IC80))</f>
        <v/>
      </c>
      <c r="CU79" s="143" t="str">
        <f>IF(COUNT('Math Scores'!$EV80:$FW80)=0,"",SUMIF('Math Scores'!$F$6:$IC$6,CU$4,'Math Scores'!$F80:$IC80))</f>
        <v/>
      </c>
      <c r="CV79" s="143" t="str">
        <f>IF(COUNT('Math Scores'!$EV80:$FW80)=0,"",SUMIF('Math Scores'!$F$6:$IC$6,CV$4,'Math Scores'!$F80:$IC80))</f>
        <v/>
      </c>
      <c r="CW79" s="143" t="str">
        <f>IF(COUNT('Math Scores'!$EV80:$FW80)=0,"",SUMIF('Math Scores'!$F$6:$IC$6,CW$4,'Math Scores'!$F80:$IC80))</f>
        <v/>
      </c>
      <c r="CX79" s="143" t="str">
        <f>IF(COUNT('Math Scores'!$EV80:$FW80)=0,"",SUMIF('Math Scores'!$F$6:$IC$6,CX$4,'Math Scores'!$F80:$IC80))</f>
        <v/>
      </c>
      <c r="CY79" s="143" t="str">
        <f>IF(COUNT('Math Scores'!$EV80:$FW80)=0,"",SUMIF('Math Scores'!$F$6:$IC$6,CY$4,'Math Scores'!$F80:$IC80))</f>
        <v/>
      </c>
      <c r="CZ79" s="143" t="str">
        <f>IF(COUNT('Math Scores'!$EV80:$FW80)=0,"",SUMIF('Math Scores'!$F$6:$IC$6,CZ$4,'Math Scores'!$F80:$IC80))</f>
        <v/>
      </c>
      <c r="DA79" s="143" t="str">
        <f>IF(COUNT('Math Scores'!$EV80:$FW80)=0,"",SUMIF('Math Scores'!$F$6:$IC$6,DA$4,'Math Scores'!$F80:$IC80))</f>
        <v/>
      </c>
      <c r="DB79" s="143" t="str">
        <f>IF(COUNT('Math Scores'!$EV80:$FW80)=0,"",SUMIF('Math Scores'!$F$6:$IC$6,DB$4,'Math Scores'!$F80:$IC80))</f>
        <v/>
      </c>
      <c r="DC79" s="143" t="str">
        <f>IF(COUNT('Math Scores'!$EV80:$FW80)=0,"",SUMIF('Math Scores'!$F$6:$IC$6,DC$4,'Math Scores'!$F80:$IC80))</f>
        <v/>
      </c>
      <c r="DD79" s="143" t="str">
        <f>IF(COUNT('Math Scores'!$EV80:$FW80)=0,"",SUMIF('Math Scores'!$F$6:$IC$6,DD$4,'Math Scores'!$F80:$IC80))</f>
        <v/>
      </c>
      <c r="DE79" s="143" t="str">
        <f>IF(COUNT('Math Scores'!$EV80:$FW80)=0,"",SUMIF('Math Scores'!$F$6:$IC$6,DE$4,'Math Scores'!$F80:$IC80))</f>
        <v/>
      </c>
      <c r="DF79" s="143" t="str">
        <f>IF(COUNT('Math Scores'!$EV80:$FW80)=0,"",SUMIF('Math Scores'!$F$6:$IC$6,DF$4,'Math Scores'!$F80:$IC80))</f>
        <v/>
      </c>
      <c r="DG79" s="143" t="str">
        <f>IF(COUNT('Math Scores'!$EV80:$FW80)=0,"",SUMIF('Math Scores'!$F$6:$IC$6,DG$4,'Math Scores'!$F80:$IC80))</f>
        <v/>
      </c>
    </row>
    <row r="80" spans="1:111" x14ac:dyDescent="0.2">
      <c r="A80" s="35">
        <v>73</v>
      </c>
      <c r="B80" s="8" t="str">
        <f>'Math Scores'!B81</f>
        <v/>
      </c>
      <c r="C80" s="127" t="str">
        <f>IF(COUNT('Math Scores'!F81:HI81)=0, "", (SUMIF('Math Scores'!$F$5:$HI$5,"Yes",'Math Scores'!F81:HI81)/SUMIF('Math Scores'!$F$5:$HI$5,"Yes",'Math Scores'!$F$2:$HI$2)))</f>
        <v/>
      </c>
      <c r="D80" s="36" t="str">
        <f>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v/>
      </c>
      <c r="E80" s="78" t="str">
        <f t="shared" si="14"/>
        <v/>
      </c>
      <c r="F80" s="36" t="str">
        <f t="shared" si="13"/>
        <v/>
      </c>
      <c r="G80" s="87" t="str">
        <f>IF(OR(B80="",'Cover Sheet'!$AC$6=""),"",IF(('Cover Sheet'!$AC$6="2nd"),(VLOOKUP(ROUND((D80*100),0),Goals!$E$4:$H$104,2,TRUE)/100),IF(('Cover Sheet'!$AC$6="3rd"),(VLOOKUP(ROUND((D80*100),0),Goals!$E$4:$H$104,3,TRUE)/100),VLOOKUP(ROUND((D80*100),0),Goals!$E$4:$H$104,4,TRUE)/100)))</f>
        <v/>
      </c>
      <c r="H80" s="143" t="str">
        <f>IF(COUNT('Math Scores'!$F81:$AC81)=0,"",SUMIF('Math Scores'!$F$6:$IC$6,H$4,'Math Scores'!$F81:$IC81))</f>
        <v/>
      </c>
      <c r="I80" s="143" t="str">
        <f>IF(COUNT('Math Scores'!$F81:$AC81)=0,"",SUMIF('Math Scores'!$F$6:$IC$6,I$4,'Math Scores'!$F81:$IC81))</f>
        <v/>
      </c>
      <c r="J80" s="143" t="str">
        <f>IF(COUNT('Math Scores'!$F81:$AC81)=0,"",SUMIF('Math Scores'!$F$6:$IC$6,J$4,'Math Scores'!$F81:$IC81))</f>
        <v/>
      </c>
      <c r="K80" s="143" t="str">
        <f>IF(COUNT('Math Scores'!$F81:$AC81)=0,"",SUMIF('Math Scores'!$F$6:$IC$6,K$4,'Math Scores'!$F81:$IC81))</f>
        <v/>
      </c>
      <c r="L80" s="143" t="str">
        <f>IF(COUNT('Math Scores'!$F81:$AC81)=0,"",SUMIF('Math Scores'!$F$6:$IC$6,L$4,'Math Scores'!$F81:$IC81))</f>
        <v/>
      </c>
      <c r="M80" s="143" t="str">
        <f>IF(COUNT('Math Scores'!$F81:$AC81)=0,"",SUMIF('Math Scores'!$F$6:$IC$6,M$4,'Math Scores'!$F81:$IC81))</f>
        <v/>
      </c>
      <c r="N80" s="143" t="str">
        <f>IF(COUNT('Math Scores'!$F81:$AC81)=0,"",SUMIF('Math Scores'!$F$6:$IC$6,N$4,'Math Scores'!$F81:$IC81))</f>
        <v/>
      </c>
      <c r="O80" s="143" t="str">
        <f>IF(COUNT('Math Scores'!$F81:$AC81)=0,"",SUMIF('Math Scores'!$F$6:$IC$6,O$4,'Math Scores'!$F81:$IC81))</f>
        <v/>
      </c>
      <c r="P80" s="143" t="str">
        <f>IF(COUNT('Math Scores'!$F81:$AC81)=0,"",SUMIF('Math Scores'!$F$6:$IC$6,P$4,'Math Scores'!$F81:$IC81))</f>
        <v/>
      </c>
      <c r="Q80" s="143" t="str">
        <f>IF(COUNT('Math Scores'!$F81:$AC81)=0,"",SUMIF('Math Scores'!$F$6:$IC$6,Q$4,'Math Scores'!$F81:$IC81))</f>
        <v/>
      </c>
      <c r="R80" s="143" t="str">
        <f>IF(COUNT('Math Scores'!$F81:$AC81)=0,"",SUMIF('Math Scores'!$F$6:$IC$6,R$4,'Math Scores'!$F81:$IC81))</f>
        <v/>
      </c>
      <c r="S80" s="143"/>
      <c r="T80" s="143"/>
      <c r="U80" s="143"/>
      <c r="V80" s="143"/>
      <c r="W80" s="143"/>
      <c r="X80" s="143" t="str">
        <f>IF(COUNT('Math Scores'!$AD81:$AZ81)=0,"",SUMIF('Math Scores'!$F$6:$IC$6,X$4,'Math Scores'!$F81:$IC81))</f>
        <v/>
      </c>
      <c r="Y80" s="143" t="str">
        <f>IF(COUNT('Math Scores'!$AD81:$AZ81)=0,"",SUMIF('Math Scores'!$F$6:$IC$6,Y$4,'Math Scores'!$F81:$IC81))</f>
        <v/>
      </c>
      <c r="Z80" s="143" t="str">
        <f>IF(COUNT('Math Scores'!$AD81:$AZ81)=0,"",SUMIF('Math Scores'!$F$6:$IC$6,Z$4,'Math Scores'!$F81:$IC81))</f>
        <v/>
      </c>
      <c r="AA80" s="143" t="str">
        <f>IF(COUNT('Math Scores'!$AD81:$AZ81)=0,"",SUMIF('Math Scores'!$F$6:$IC$6,AA$4,'Math Scores'!$F81:$IC81))</f>
        <v/>
      </c>
      <c r="AB80" s="143" t="str">
        <f>IF(COUNT('Math Scores'!$AD81:$AZ81)=0,"",SUMIF('Math Scores'!$F$6:$IC$6,AB$4,'Math Scores'!$F81:$IC81))</f>
        <v/>
      </c>
      <c r="AC80" s="143" t="str">
        <f>IF(COUNT('Math Scores'!$AD81:$AZ81)=0,"",SUMIF('Math Scores'!$F$6:$IC$6,AC$4,'Math Scores'!$F81:$IC81))</f>
        <v/>
      </c>
      <c r="AD80" s="143" t="str">
        <f>IF(COUNT('Math Scores'!$AD81:$AZ81)=0,"",SUMIF('Math Scores'!$F$6:$IC$6,AD$4,'Math Scores'!$F81:$IC81))</f>
        <v/>
      </c>
      <c r="AE80" s="143" t="str">
        <f>IF(COUNT('Math Scores'!$AD81:$AZ81)=0,"",SUMIF('Math Scores'!$F$6:$IC$6,AE$4,'Math Scores'!$F81:$IC81))</f>
        <v/>
      </c>
      <c r="AF80" s="143" t="str">
        <f>IF(COUNT('Math Scores'!$AD81:$AZ81)=0,"",SUMIF('Math Scores'!$F$6:$IC$6,AF$4,'Math Scores'!$F81:$IC81))</f>
        <v/>
      </c>
      <c r="AG80" s="143" t="str">
        <f>IF(COUNT('Math Scores'!$AD81:$AZ81)=0,"",SUMIF('Math Scores'!$F$6:$IC$6,AG$4,'Math Scores'!$F81:$IC81))</f>
        <v/>
      </c>
      <c r="AH80" s="143" t="str">
        <f>IF(COUNT('Math Scores'!$AD81:$AZ81)=0,"",SUMIF('Math Scores'!$F$6:$IC$6,AH$4,'Math Scores'!$F81:$IC81))</f>
        <v/>
      </c>
      <c r="AI80" s="143" t="str">
        <f>IF(COUNT('Math Scores'!$AD81:$AZ81)=0,"",SUMIF('Math Scores'!$F$6:$IC$6,AI$4,'Math Scores'!$F81:$IC81))</f>
        <v/>
      </c>
      <c r="AJ80" s="143" t="str">
        <f>IF(COUNT('Math Scores'!$BA81:$BY81)=0,"",SUMIF('Math Scores'!$F$6:$IC$6,AJ$4,'Math Scores'!$F81:$IC81))</f>
        <v/>
      </c>
      <c r="AK80" s="143" t="str">
        <f>IF(COUNT('Math Scores'!$BA81:$BY81)=0,"",SUMIF('Math Scores'!$F$6:$IC$6,AK$4,'Math Scores'!$F81:$IC81))</f>
        <v/>
      </c>
      <c r="AL80" s="143" t="str">
        <f>IF(COUNT('Math Scores'!$BA81:$BY81)=0,"",SUMIF('Math Scores'!$F$6:$IC$6,AL$4,'Math Scores'!$F81:$IC81))</f>
        <v/>
      </c>
      <c r="AM80" s="143" t="str">
        <f>IF(COUNT('Math Scores'!$BA81:$BY81)=0,"",SUMIF('Math Scores'!$F$6:$IC$6,AM$4,'Math Scores'!$F81:$IC81))</f>
        <v/>
      </c>
      <c r="AN80" s="143" t="str">
        <f>IF(COUNT('Math Scores'!$BA81:$BY81)=0,"",SUMIF('Math Scores'!$F$6:$IC$6,AN$4,'Math Scores'!$F81:$IC81))</f>
        <v/>
      </c>
      <c r="AO80" s="143" t="str">
        <f>IF(COUNT('Math Scores'!$BA81:$BY81)=0,"",SUMIF('Math Scores'!$F$6:$IC$6,AO$4,'Math Scores'!$F81:$IC81))</f>
        <v/>
      </c>
      <c r="AP80" s="143" t="str">
        <f>IF(COUNT('Math Scores'!$BA81:$BY81)=0,"",SUMIF('Math Scores'!$F$6:$IC$6,AP$4,'Math Scores'!$F81:$IC81))</f>
        <v/>
      </c>
      <c r="AQ80" s="143" t="str">
        <f>IF(COUNT('Math Scores'!$BA81:$BY81)=0,"",SUMIF('Math Scores'!$F$6:$IC$6,AQ$4,'Math Scores'!$F81:$IC81))</f>
        <v/>
      </c>
      <c r="AR80" s="143" t="str">
        <f>IF(COUNT('Math Scores'!$BA81:$BY81)=0,"",SUMIF('Math Scores'!$F$6:$IC$6,AR$4,'Math Scores'!$F81:$IC81))</f>
        <v/>
      </c>
      <c r="AS80" s="143" t="str">
        <f>IF(COUNT('Math Scores'!$BA81:$BY81)=0,"",SUMIF('Math Scores'!$F$6:$IC$6,AS$4,'Math Scores'!$F81:$IC81))</f>
        <v/>
      </c>
      <c r="AT80" s="143" t="str">
        <f>IF(COUNT('Math Scores'!$BA81:$BY81)=0,"",SUMIF('Math Scores'!$F$6:$IC$6,AT$4,'Math Scores'!$F81:$IC81))</f>
        <v/>
      </c>
      <c r="AU80" s="143" t="str">
        <f>IF(COUNT('Math Scores'!$BA81:$BY81)=0,"",SUMIF('Math Scores'!$F$6:$IC$6,AU$4,'Math Scores'!$F81:$IC81))</f>
        <v/>
      </c>
      <c r="AV80" s="143" t="str">
        <f>IF(COUNT('Math Scores'!$BA81:$BY81)=0,"",SUMIF('Math Scores'!$F$6:$IC$6,AV$4,'Math Scores'!$F81:$IC81))</f>
        <v/>
      </c>
      <c r="AW80" s="143" t="str">
        <f>IF(COUNT('Math Scores'!$BA81:$BY81)=0,"",SUMIF('Math Scores'!$F$6:$IC$6,AW$4,'Math Scores'!$F81:$IC81))</f>
        <v/>
      </c>
      <c r="AX80" s="143" t="str">
        <f>IF(COUNT('Math Scores'!$BZ81:$CW81)=0,"",SUMIF('Math Scores'!$F$6:$IC$6,AX$4,'Math Scores'!$F81:$IC81))</f>
        <v/>
      </c>
      <c r="AY80" s="143" t="str">
        <f>IF(COUNT('Math Scores'!$BZ81:$CW81)=0,"",SUMIF('Math Scores'!$F$6:$IC$6,AY$4,'Math Scores'!$F81:$IC81))</f>
        <v/>
      </c>
      <c r="AZ80" s="143" t="str">
        <f>IF(COUNT('Math Scores'!$BZ81:$CW81)=0,"",SUMIF('Math Scores'!$F$6:$IC$6,AZ$4,'Math Scores'!$F81:$IC81))</f>
        <v/>
      </c>
      <c r="BA80" s="143" t="str">
        <f>IF(COUNT('Math Scores'!$BZ81:$CW81)=0,"",SUMIF('Math Scores'!$F$6:$IC$6,BA$4,'Math Scores'!$F81:$IC81))</f>
        <v/>
      </c>
      <c r="BB80" s="143" t="str">
        <f>IF(COUNT('Math Scores'!$BZ81:$CW81)=0,"",SUMIF('Math Scores'!$F$6:$IC$6,BB$4,'Math Scores'!$F81:$IC81))</f>
        <v/>
      </c>
      <c r="BC80" s="143" t="str">
        <f>IF(COUNT('Math Scores'!$BZ81:$CW81)=0,"",SUMIF('Math Scores'!$F$6:$IC$6,BC$4,'Math Scores'!$F81:$IC81))</f>
        <v/>
      </c>
      <c r="BD80" s="143" t="str">
        <f>IF(COUNT('Math Scores'!$BZ81:$CW81)=0,"",SUMIF('Math Scores'!$F$6:$IC$6,BD$4,'Math Scores'!$F81:$IC81))</f>
        <v/>
      </c>
      <c r="BE80" s="143" t="str">
        <f>IF(COUNT('Math Scores'!$BZ81:$CW81)=0,"",SUMIF('Math Scores'!$F$6:$IC$6,BE$4,'Math Scores'!$F81:$IC81))</f>
        <v/>
      </c>
      <c r="BF80" s="143" t="str">
        <f>IF(COUNT('Math Scores'!$BZ81:$CW81)=0,"",SUMIF('Math Scores'!$F$6:$IC$6,BF$4,'Math Scores'!$F81:$IC81))</f>
        <v/>
      </c>
      <c r="BG80" s="143" t="str">
        <f>IF(COUNT('Math Scores'!$BZ81:$CW81)=0,"",SUMIF('Math Scores'!$F$6:$IC$6,BG$4,'Math Scores'!$F81:$IC81))</f>
        <v/>
      </c>
      <c r="BH80" s="143" t="str">
        <f>IF(COUNT('Math Scores'!$BZ81:$CW81)=0,"",SUMIF('Math Scores'!$F$6:$IC$6,BH$4,'Math Scores'!$F81:$IC81))</f>
        <v/>
      </c>
      <c r="BI80" s="143" t="str">
        <f>IF(COUNT('Math Scores'!$BZ81:$CW81)=0,"",SUMIF('Math Scores'!$F$6:$IC$6,BI$4,'Math Scores'!$F81:$IC81))</f>
        <v/>
      </c>
      <c r="BJ80" s="143" t="str">
        <f>IF(COUNT('Math Scores'!$BZ81:$CW81)=0,"",SUMIF('Math Scores'!$F$6:$IC$6,BJ$4,'Math Scores'!$F81:$IC81))</f>
        <v/>
      </c>
      <c r="BK80" s="143" t="str">
        <f>IF(COUNT('Math Scores'!$BZ81:$CW81)=0,"",SUMIF('Math Scores'!$F$6:$IC$6,BK$4,'Math Scores'!$F81:$IC81))</f>
        <v/>
      </c>
      <c r="BL80" s="143" t="str">
        <f>IF(COUNT('Math Scores'!$CX81:$DU81)=0,"",SUMIF('Math Scores'!$F$6:$IC$6,BL$4,'Math Scores'!$F81:$IC81))</f>
        <v/>
      </c>
      <c r="BM80" s="143" t="str">
        <f>IF(COUNT('Math Scores'!$CX81:$DU81)=0,"",SUMIF('Math Scores'!$F$6:$IC$6,BM$4,'Math Scores'!$F81:$IC81))</f>
        <v/>
      </c>
      <c r="BN80" s="143" t="str">
        <f>IF(COUNT('Math Scores'!$CX81:$DU81)=0,"",SUMIF('Math Scores'!$F$6:$IC$6,BN$4,'Math Scores'!$F81:$IC81))</f>
        <v/>
      </c>
      <c r="BO80" s="143" t="str">
        <f>IF(COUNT('Math Scores'!$CX81:$DU81)=0,"",SUMIF('Math Scores'!$F$6:$IC$6,BO$4,'Math Scores'!$F81:$IC81))</f>
        <v/>
      </c>
      <c r="BP80" s="143" t="str">
        <f>IF(COUNT('Math Scores'!$CX81:$DU81)=0,"",SUMIF('Math Scores'!$F$6:$IC$6,BP$4,'Math Scores'!$F81:$IC81))</f>
        <v/>
      </c>
      <c r="BQ80" s="143" t="str">
        <f>IF(COUNT('Math Scores'!$CX81:$DU81)=0,"",SUMIF('Math Scores'!$F$6:$IC$6,BQ$4,'Math Scores'!$F81:$IC81))</f>
        <v/>
      </c>
      <c r="BR80" s="143" t="str">
        <f>IF(COUNT('Math Scores'!$CX81:$DU81)=0,"",SUMIF('Math Scores'!$F$6:$IC$6,BR$4,'Math Scores'!$F81:$IC81))</f>
        <v/>
      </c>
      <c r="BS80" s="143" t="str">
        <f>IF(COUNT('Math Scores'!$CX81:$DU81)=0,"",SUMIF('Math Scores'!$F$6:$IC$6,BS$4,'Math Scores'!$F81:$IC81))</f>
        <v/>
      </c>
      <c r="BT80" s="143" t="str">
        <f>IF(COUNT('Math Scores'!$CX81:$DU81)=0,"",SUMIF('Math Scores'!$F$6:$IC$6,BT$4,'Math Scores'!$F81:$IC81))</f>
        <v/>
      </c>
      <c r="BU80" s="143" t="str">
        <f>IF(COUNT('Math Scores'!$CX81:$DU81)=0,"",SUMIF('Math Scores'!$F$6:$IC$6,BU$4,'Math Scores'!$F81:$IC81))</f>
        <v/>
      </c>
      <c r="BV80" s="143" t="str">
        <f>IF(COUNT('Math Scores'!$CX81:$DU81)=0,"",SUMIF('Math Scores'!$F$6:$IC$6,BV$4,'Math Scores'!$F81:$IC81))</f>
        <v/>
      </c>
      <c r="BW80" s="143" t="str">
        <f>IF(COUNT('Math Scores'!$CX81:$DU81)=0,"",SUMIF('Math Scores'!$F$6:$IC$6,BW$4,'Math Scores'!$F81:$IC81))</f>
        <v/>
      </c>
      <c r="BX80" s="143" t="str">
        <f>IF(COUNT('Math Scores'!$CX81:$DU81)=0,"",SUMIF('Math Scores'!$F$6:$IC$6,BX$4,'Math Scores'!$F81:$IC81))</f>
        <v/>
      </c>
      <c r="BY80" s="143" t="str">
        <f>IF(COUNT('Math Scores'!$CX81:$DU81)=0,"",SUMIF('Math Scores'!$F$6:$IC$6,BY$4,'Math Scores'!$F81:$IC81))</f>
        <v/>
      </c>
      <c r="BZ80" s="143" t="str">
        <f>IF(COUNT('Math Scores'!$CX81:$DU81)=0,"",SUMIF('Math Scores'!$F$6:$IC$6,BZ$4,'Math Scores'!$F81:$IC81))</f>
        <v/>
      </c>
      <c r="CA80" s="143" t="str">
        <f>IF(COUNT('Math Scores'!$CX81:$DU81)=0,"",SUMIF('Math Scores'!$F$6:$IC$6,CA$4,'Math Scores'!$F81:$IC81))</f>
        <v/>
      </c>
      <c r="CB80" s="143" t="str">
        <f>IF(COUNT('Math Scores'!$CX81:$DU81)=0,"",SUMIF('Math Scores'!$F$6:$IC$6,CB$4,'Math Scores'!$F81:$IC81))</f>
        <v/>
      </c>
      <c r="CC80" s="143" t="str">
        <f>IF(COUNT('Math Scores'!$CX81:$DU81)=0,"",SUMIF('Math Scores'!$F$6:$IC$6,CC$4,'Math Scores'!$F81:$IC81))</f>
        <v/>
      </c>
      <c r="CD80" s="143" t="str">
        <f>IF(COUNT('Math Scores'!$DV81:$EU81)=0,"",SUMIF('Math Scores'!$F$6:$IC$6,CD$4,'Math Scores'!$F81:$IC81))</f>
        <v/>
      </c>
      <c r="CE80" s="143" t="str">
        <f>IF(COUNT('Math Scores'!$DV81:$EU81)=0,"",SUMIF('Math Scores'!$F$6:$IC$6,CE$4,'Math Scores'!$F81:$IC81))</f>
        <v/>
      </c>
      <c r="CF80" s="143" t="str">
        <f>IF(COUNT('Math Scores'!$DV81:$EU81)=0,"",SUMIF('Math Scores'!$F$6:$IC$6,CF$4,'Math Scores'!$F81:$IC81))</f>
        <v/>
      </c>
      <c r="CG80" s="143" t="str">
        <f>IF(COUNT('Math Scores'!$DV81:$EU81)=0,"",SUMIF('Math Scores'!$F$6:$IC$6,CG$4,'Math Scores'!$F81:$IC81))</f>
        <v/>
      </c>
      <c r="CH80" s="143" t="str">
        <f>IF(COUNT('Math Scores'!$DV81:$EU81)=0,"",SUMIF('Math Scores'!$F$6:$IC$6,CH$4,'Math Scores'!$F81:$IC81))</f>
        <v/>
      </c>
      <c r="CI80" s="143" t="str">
        <f>IF(COUNT('Math Scores'!$DV81:$EU81)=0,"",SUMIF('Math Scores'!$F$6:$IC$6,CI$4,'Math Scores'!$F81:$IC81))</f>
        <v/>
      </c>
      <c r="CJ80" s="143" t="str">
        <f>IF(COUNT('Math Scores'!$DV81:$EU81)=0,"",SUMIF('Math Scores'!$F$6:$IC$6,CJ$4,'Math Scores'!$F81:$IC81))</f>
        <v/>
      </c>
      <c r="CK80" s="143" t="str">
        <f>IF(COUNT('Math Scores'!$DV81:$EU81)=0,"",SUMIF('Math Scores'!$F$6:$IC$6,CK$4,'Math Scores'!$F81:$IC81))</f>
        <v/>
      </c>
      <c r="CL80" s="143" t="str">
        <f>IF(COUNT('Math Scores'!$DV81:$EU81)=0,"",SUMIF('Math Scores'!$F$6:$IC$6,CL$4,'Math Scores'!$F81:$IC81))</f>
        <v/>
      </c>
      <c r="CM80" s="143" t="str">
        <f>IF(COUNT('Math Scores'!$DV81:$EU81)=0,"",SUMIF('Math Scores'!$F$6:$IC$6,CM$4,'Math Scores'!$F81:$IC81))</f>
        <v/>
      </c>
      <c r="CN80" s="143" t="str">
        <f>IF(COUNT('Math Scores'!$DV81:$EU81)=0,"",SUMIF('Math Scores'!$F$6:$IC$6,CN$4,'Math Scores'!$F81:$IC81))</f>
        <v/>
      </c>
      <c r="CO80" s="143" t="str">
        <f>IF(COUNT('Math Scores'!$DV81:$EU81)=0,"",SUMIF('Math Scores'!$F$6:$IC$6,CO$4,'Math Scores'!$F81:$IC81))</f>
        <v/>
      </c>
      <c r="CP80" s="143" t="str">
        <f>IF(COUNT('Math Scores'!$DV81:$EU81)=0,"",SUMIF('Math Scores'!$F$6:$IC$6,CP$4,'Math Scores'!$F81:$IC81))</f>
        <v/>
      </c>
      <c r="CQ80" s="143" t="str">
        <f>IF(COUNT('Math Scores'!$DV81:$EU81)=0,"",SUMIF('Math Scores'!$F$6:$IC$6,CQ$4,'Math Scores'!$F81:$IC81))</f>
        <v/>
      </c>
      <c r="CR80" s="143" t="str">
        <f>IF(COUNT('Math Scores'!$DV81:$EU81)=0,"",SUMIF('Math Scores'!$F$6:$IC$6,CR$4,'Math Scores'!$F81:$IC81))</f>
        <v/>
      </c>
      <c r="CS80" s="143" t="str">
        <f>IF(COUNT('Math Scores'!$DV81:$EU81)=0,"",SUMIF('Math Scores'!$F$6:$IC$6,CS$4,'Math Scores'!$F81:$IC81))</f>
        <v/>
      </c>
      <c r="CT80" s="143" t="str">
        <f>IF(COUNT('Math Scores'!$EV81:$FW81)=0,"",SUMIF('Math Scores'!$F$6:$IC$6,CT$4,'Math Scores'!$F81:$IC81))</f>
        <v/>
      </c>
      <c r="CU80" s="143" t="str">
        <f>IF(COUNT('Math Scores'!$EV81:$FW81)=0,"",SUMIF('Math Scores'!$F$6:$IC$6,CU$4,'Math Scores'!$F81:$IC81))</f>
        <v/>
      </c>
      <c r="CV80" s="143" t="str">
        <f>IF(COUNT('Math Scores'!$EV81:$FW81)=0,"",SUMIF('Math Scores'!$F$6:$IC$6,CV$4,'Math Scores'!$F81:$IC81))</f>
        <v/>
      </c>
      <c r="CW80" s="143" t="str">
        <f>IF(COUNT('Math Scores'!$EV81:$FW81)=0,"",SUMIF('Math Scores'!$F$6:$IC$6,CW$4,'Math Scores'!$F81:$IC81))</f>
        <v/>
      </c>
      <c r="CX80" s="143" t="str">
        <f>IF(COUNT('Math Scores'!$EV81:$FW81)=0,"",SUMIF('Math Scores'!$F$6:$IC$6,CX$4,'Math Scores'!$F81:$IC81))</f>
        <v/>
      </c>
      <c r="CY80" s="143" t="str">
        <f>IF(COUNT('Math Scores'!$EV81:$FW81)=0,"",SUMIF('Math Scores'!$F$6:$IC$6,CY$4,'Math Scores'!$F81:$IC81))</f>
        <v/>
      </c>
      <c r="CZ80" s="143" t="str">
        <f>IF(COUNT('Math Scores'!$EV81:$FW81)=0,"",SUMIF('Math Scores'!$F$6:$IC$6,CZ$4,'Math Scores'!$F81:$IC81))</f>
        <v/>
      </c>
      <c r="DA80" s="143" t="str">
        <f>IF(COUNT('Math Scores'!$EV81:$FW81)=0,"",SUMIF('Math Scores'!$F$6:$IC$6,DA$4,'Math Scores'!$F81:$IC81))</f>
        <v/>
      </c>
      <c r="DB80" s="143" t="str">
        <f>IF(COUNT('Math Scores'!$EV81:$FW81)=0,"",SUMIF('Math Scores'!$F$6:$IC$6,DB$4,'Math Scores'!$F81:$IC81))</f>
        <v/>
      </c>
      <c r="DC80" s="143" t="str">
        <f>IF(COUNT('Math Scores'!$EV81:$FW81)=0,"",SUMIF('Math Scores'!$F$6:$IC$6,DC$4,'Math Scores'!$F81:$IC81))</f>
        <v/>
      </c>
      <c r="DD80" s="143" t="str">
        <f>IF(COUNT('Math Scores'!$EV81:$FW81)=0,"",SUMIF('Math Scores'!$F$6:$IC$6,DD$4,'Math Scores'!$F81:$IC81))</f>
        <v/>
      </c>
      <c r="DE80" s="143" t="str">
        <f>IF(COUNT('Math Scores'!$EV81:$FW81)=0,"",SUMIF('Math Scores'!$F$6:$IC$6,DE$4,'Math Scores'!$F81:$IC81))</f>
        <v/>
      </c>
      <c r="DF80" s="143" t="str">
        <f>IF(COUNT('Math Scores'!$EV81:$FW81)=0,"",SUMIF('Math Scores'!$F$6:$IC$6,DF$4,'Math Scores'!$F81:$IC81))</f>
        <v/>
      </c>
      <c r="DG80" s="143" t="str">
        <f>IF(COUNT('Math Scores'!$EV81:$FW81)=0,"",SUMIF('Math Scores'!$F$6:$IC$6,DG$4,'Math Scores'!$F81:$IC81))</f>
        <v/>
      </c>
    </row>
    <row r="81" spans="1:111" x14ac:dyDescent="0.2">
      <c r="A81" s="35">
        <v>74</v>
      </c>
      <c r="B81" s="8" t="str">
        <f>'Math Scores'!B82</f>
        <v/>
      </c>
      <c r="C81" s="127" t="str">
        <f>IF(COUNT('Math Scores'!F82:HI82)=0, "", (SUMIF('Math Scores'!$F$5:$HI$5,"Yes",'Math Scores'!F82:HI82)/SUMIF('Math Scores'!$F$5:$HI$5,"Yes",'Math Scores'!$F$2:$HI$2)))</f>
        <v/>
      </c>
      <c r="D81" s="36" t="str">
        <f>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v/>
      </c>
      <c r="E81" s="78" t="str">
        <f t="shared" si="14"/>
        <v/>
      </c>
      <c r="F81" s="36" t="str">
        <f t="shared" si="13"/>
        <v/>
      </c>
      <c r="G81" s="87" t="str">
        <f>IF(OR(B81="",'Cover Sheet'!$AC$6=""),"",IF(('Cover Sheet'!$AC$6="2nd"),(VLOOKUP(ROUND((D81*100),0),Goals!$E$4:$H$104,2,TRUE)/100),IF(('Cover Sheet'!$AC$6="3rd"),(VLOOKUP(ROUND((D81*100),0),Goals!$E$4:$H$104,3,TRUE)/100),VLOOKUP(ROUND((D81*100),0),Goals!$E$4:$H$104,4,TRUE)/100)))</f>
        <v/>
      </c>
      <c r="H81" s="143" t="str">
        <f>IF(COUNT('Math Scores'!$F82:$AC82)=0,"",SUMIF('Math Scores'!$F$6:$IC$6,H$4,'Math Scores'!$F82:$IC82))</f>
        <v/>
      </c>
      <c r="I81" s="143" t="str">
        <f>IF(COUNT('Math Scores'!$F82:$AC82)=0,"",SUMIF('Math Scores'!$F$6:$IC$6,I$4,'Math Scores'!$F82:$IC82))</f>
        <v/>
      </c>
      <c r="J81" s="143" t="str">
        <f>IF(COUNT('Math Scores'!$F82:$AC82)=0,"",SUMIF('Math Scores'!$F$6:$IC$6,J$4,'Math Scores'!$F82:$IC82))</f>
        <v/>
      </c>
      <c r="K81" s="143" t="str">
        <f>IF(COUNT('Math Scores'!$F82:$AC82)=0,"",SUMIF('Math Scores'!$F$6:$IC$6,K$4,'Math Scores'!$F82:$IC82))</f>
        <v/>
      </c>
      <c r="L81" s="143" t="str">
        <f>IF(COUNT('Math Scores'!$F82:$AC82)=0,"",SUMIF('Math Scores'!$F$6:$IC$6,L$4,'Math Scores'!$F82:$IC82))</f>
        <v/>
      </c>
      <c r="M81" s="143" t="str">
        <f>IF(COUNT('Math Scores'!$F82:$AC82)=0,"",SUMIF('Math Scores'!$F$6:$IC$6,M$4,'Math Scores'!$F82:$IC82))</f>
        <v/>
      </c>
      <c r="N81" s="143" t="str">
        <f>IF(COUNT('Math Scores'!$F82:$AC82)=0,"",SUMIF('Math Scores'!$F$6:$IC$6,N$4,'Math Scores'!$F82:$IC82))</f>
        <v/>
      </c>
      <c r="O81" s="143" t="str">
        <f>IF(COUNT('Math Scores'!$F82:$AC82)=0,"",SUMIF('Math Scores'!$F$6:$IC$6,O$4,'Math Scores'!$F82:$IC82))</f>
        <v/>
      </c>
      <c r="P81" s="143" t="str">
        <f>IF(COUNT('Math Scores'!$F82:$AC82)=0,"",SUMIF('Math Scores'!$F$6:$IC$6,P$4,'Math Scores'!$F82:$IC82))</f>
        <v/>
      </c>
      <c r="Q81" s="143" t="str">
        <f>IF(COUNT('Math Scores'!$F82:$AC82)=0,"",SUMIF('Math Scores'!$F$6:$IC$6,Q$4,'Math Scores'!$F82:$IC82))</f>
        <v/>
      </c>
      <c r="R81" s="143" t="str">
        <f>IF(COUNT('Math Scores'!$F82:$AC82)=0,"",SUMIF('Math Scores'!$F$6:$IC$6,R$4,'Math Scores'!$F82:$IC82))</f>
        <v/>
      </c>
      <c r="S81" s="143"/>
      <c r="T81" s="143"/>
      <c r="U81" s="143"/>
      <c r="V81" s="143"/>
      <c r="W81" s="143"/>
      <c r="X81" s="143" t="str">
        <f>IF(COUNT('Math Scores'!$AD82:$AZ82)=0,"",SUMIF('Math Scores'!$F$6:$IC$6,X$4,'Math Scores'!$F82:$IC82))</f>
        <v/>
      </c>
      <c r="Y81" s="143" t="str">
        <f>IF(COUNT('Math Scores'!$AD82:$AZ82)=0,"",SUMIF('Math Scores'!$F$6:$IC$6,Y$4,'Math Scores'!$F82:$IC82))</f>
        <v/>
      </c>
      <c r="Z81" s="143" t="str">
        <f>IF(COUNT('Math Scores'!$AD82:$AZ82)=0,"",SUMIF('Math Scores'!$F$6:$IC$6,Z$4,'Math Scores'!$F82:$IC82))</f>
        <v/>
      </c>
      <c r="AA81" s="143" t="str">
        <f>IF(COUNT('Math Scores'!$AD82:$AZ82)=0,"",SUMIF('Math Scores'!$F$6:$IC$6,AA$4,'Math Scores'!$F82:$IC82))</f>
        <v/>
      </c>
      <c r="AB81" s="143" t="str">
        <f>IF(COUNT('Math Scores'!$AD82:$AZ82)=0,"",SUMIF('Math Scores'!$F$6:$IC$6,AB$4,'Math Scores'!$F82:$IC82))</f>
        <v/>
      </c>
      <c r="AC81" s="143" t="str">
        <f>IF(COUNT('Math Scores'!$AD82:$AZ82)=0,"",SUMIF('Math Scores'!$F$6:$IC$6,AC$4,'Math Scores'!$F82:$IC82))</f>
        <v/>
      </c>
      <c r="AD81" s="143" t="str">
        <f>IF(COUNT('Math Scores'!$AD82:$AZ82)=0,"",SUMIF('Math Scores'!$F$6:$IC$6,AD$4,'Math Scores'!$F82:$IC82))</f>
        <v/>
      </c>
      <c r="AE81" s="143" t="str">
        <f>IF(COUNT('Math Scores'!$AD82:$AZ82)=0,"",SUMIF('Math Scores'!$F$6:$IC$6,AE$4,'Math Scores'!$F82:$IC82))</f>
        <v/>
      </c>
      <c r="AF81" s="143" t="str">
        <f>IF(COUNT('Math Scores'!$AD82:$AZ82)=0,"",SUMIF('Math Scores'!$F$6:$IC$6,AF$4,'Math Scores'!$F82:$IC82))</f>
        <v/>
      </c>
      <c r="AG81" s="143" t="str">
        <f>IF(COUNT('Math Scores'!$AD82:$AZ82)=0,"",SUMIF('Math Scores'!$F$6:$IC$6,AG$4,'Math Scores'!$F82:$IC82))</f>
        <v/>
      </c>
      <c r="AH81" s="143" t="str">
        <f>IF(COUNT('Math Scores'!$AD82:$AZ82)=0,"",SUMIF('Math Scores'!$F$6:$IC$6,AH$4,'Math Scores'!$F82:$IC82))</f>
        <v/>
      </c>
      <c r="AI81" s="143" t="str">
        <f>IF(COUNT('Math Scores'!$AD82:$AZ82)=0,"",SUMIF('Math Scores'!$F$6:$IC$6,AI$4,'Math Scores'!$F82:$IC82))</f>
        <v/>
      </c>
      <c r="AJ81" s="143" t="str">
        <f>IF(COUNT('Math Scores'!$BA82:$BY82)=0,"",SUMIF('Math Scores'!$F$6:$IC$6,AJ$4,'Math Scores'!$F82:$IC82))</f>
        <v/>
      </c>
      <c r="AK81" s="143" t="str">
        <f>IF(COUNT('Math Scores'!$BA82:$BY82)=0,"",SUMIF('Math Scores'!$F$6:$IC$6,AK$4,'Math Scores'!$F82:$IC82))</f>
        <v/>
      </c>
      <c r="AL81" s="143" t="str">
        <f>IF(COUNT('Math Scores'!$BA82:$BY82)=0,"",SUMIF('Math Scores'!$F$6:$IC$6,AL$4,'Math Scores'!$F82:$IC82))</f>
        <v/>
      </c>
      <c r="AM81" s="143" t="str">
        <f>IF(COUNT('Math Scores'!$BA82:$BY82)=0,"",SUMIF('Math Scores'!$F$6:$IC$6,AM$4,'Math Scores'!$F82:$IC82))</f>
        <v/>
      </c>
      <c r="AN81" s="143" t="str">
        <f>IF(COUNT('Math Scores'!$BA82:$BY82)=0,"",SUMIF('Math Scores'!$F$6:$IC$6,AN$4,'Math Scores'!$F82:$IC82))</f>
        <v/>
      </c>
      <c r="AO81" s="143" t="str">
        <f>IF(COUNT('Math Scores'!$BA82:$BY82)=0,"",SUMIF('Math Scores'!$F$6:$IC$6,AO$4,'Math Scores'!$F82:$IC82))</f>
        <v/>
      </c>
      <c r="AP81" s="143" t="str">
        <f>IF(COUNT('Math Scores'!$BA82:$BY82)=0,"",SUMIF('Math Scores'!$F$6:$IC$6,AP$4,'Math Scores'!$F82:$IC82))</f>
        <v/>
      </c>
      <c r="AQ81" s="143" t="str">
        <f>IF(COUNT('Math Scores'!$BA82:$BY82)=0,"",SUMIF('Math Scores'!$F$6:$IC$6,AQ$4,'Math Scores'!$F82:$IC82))</f>
        <v/>
      </c>
      <c r="AR81" s="143" t="str">
        <f>IF(COUNT('Math Scores'!$BA82:$BY82)=0,"",SUMIF('Math Scores'!$F$6:$IC$6,AR$4,'Math Scores'!$F82:$IC82))</f>
        <v/>
      </c>
      <c r="AS81" s="143" t="str">
        <f>IF(COUNT('Math Scores'!$BA82:$BY82)=0,"",SUMIF('Math Scores'!$F$6:$IC$6,AS$4,'Math Scores'!$F82:$IC82))</f>
        <v/>
      </c>
      <c r="AT81" s="143" t="str">
        <f>IF(COUNT('Math Scores'!$BA82:$BY82)=0,"",SUMIF('Math Scores'!$F$6:$IC$6,AT$4,'Math Scores'!$F82:$IC82))</f>
        <v/>
      </c>
      <c r="AU81" s="143" t="str">
        <f>IF(COUNT('Math Scores'!$BA82:$BY82)=0,"",SUMIF('Math Scores'!$F$6:$IC$6,AU$4,'Math Scores'!$F82:$IC82))</f>
        <v/>
      </c>
      <c r="AV81" s="143" t="str">
        <f>IF(COUNT('Math Scores'!$BA82:$BY82)=0,"",SUMIF('Math Scores'!$F$6:$IC$6,AV$4,'Math Scores'!$F82:$IC82))</f>
        <v/>
      </c>
      <c r="AW81" s="143" t="str">
        <f>IF(COUNT('Math Scores'!$BA82:$BY82)=0,"",SUMIF('Math Scores'!$F$6:$IC$6,AW$4,'Math Scores'!$F82:$IC82))</f>
        <v/>
      </c>
      <c r="AX81" s="143" t="str">
        <f>IF(COUNT('Math Scores'!$BZ82:$CW82)=0,"",SUMIF('Math Scores'!$F$6:$IC$6,AX$4,'Math Scores'!$F82:$IC82))</f>
        <v/>
      </c>
      <c r="AY81" s="143" t="str">
        <f>IF(COUNT('Math Scores'!$BZ82:$CW82)=0,"",SUMIF('Math Scores'!$F$6:$IC$6,AY$4,'Math Scores'!$F82:$IC82))</f>
        <v/>
      </c>
      <c r="AZ81" s="143" t="str">
        <f>IF(COUNT('Math Scores'!$BZ82:$CW82)=0,"",SUMIF('Math Scores'!$F$6:$IC$6,AZ$4,'Math Scores'!$F82:$IC82))</f>
        <v/>
      </c>
      <c r="BA81" s="143" t="str">
        <f>IF(COUNT('Math Scores'!$BZ82:$CW82)=0,"",SUMIF('Math Scores'!$F$6:$IC$6,BA$4,'Math Scores'!$F82:$IC82))</f>
        <v/>
      </c>
      <c r="BB81" s="143" t="str">
        <f>IF(COUNT('Math Scores'!$BZ82:$CW82)=0,"",SUMIF('Math Scores'!$F$6:$IC$6,BB$4,'Math Scores'!$F82:$IC82))</f>
        <v/>
      </c>
      <c r="BC81" s="143" t="str">
        <f>IF(COUNT('Math Scores'!$BZ82:$CW82)=0,"",SUMIF('Math Scores'!$F$6:$IC$6,BC$4,'Math Scores'!$F82:$IC82))</f>
        <v/>
      </c>
      <c r="BD81" s="143" t="str">
        <f>IF(COUNT('Math Scores'!$BZ82:$CW82)=0,"",SUMIF('Math Scores'!$F$6:$IC$6,BD$4,'Math Scores'!$F82:$IC82))</f>
        <v/>
      </c>
      <c r="BE81" s="143" t="str">
        <f>IF(COUNT('Math Scores'!$BZ82:$CW82)=0,"",SUMIF('Math Scores'!$F$6:$IC$6,BE$4,'Math Scores'!$F82:$IC82))</f>
        <v/>
      </c>
      <c r="BF81" s="143" t="str">
        <f>IF(COUNT('Math Scores'!$BZ82:$CW82)=0,"",SUMIF('Math Scores'!$F$6:$IC$6,BF$4,'Math Scores'!$F82:$IC82))</f>
        <v/>
      </c>
      <c r="BG81" s="143" t="str">
        <f>IF(COUNT('Math Scores'!$BZ82:$CW82)=0,"",SUMIF('Math Scores'!$F$6:$IC$6,BG$4,'Math Scores'!$F82:$IC82))</f>
        <v/>
      </c>
      <c r="BH81" s="143" t="str">
        <f>IF(COUNT('Math Scores'!$BZ82:$CW82)=0,"",SUMIF('Math Scores'!$F$6:$IC$6,BH$4,'Math Scores'!$F82:$IC82))</f>
        <v/>
      </c>
      <c r="BI81" s="143" t="str">
        <f>IF(COUNT('Math Scores'!$BZ82:$CW82)=0,"",SUMIF('Math Scores'!$F$6:$IC$6,BI$4,'Math Scores'!$F82:$IC82))</f>
        <v/>
      </c>
      <c r="BJ81" s="143" t="str">
        <f>IF(COUNT('Math Scores'!$BZ82:$CW82)=0,"",SUMIF('Math Scores'!$F$6:$IC$6,BJ$4,'Math Scores'!$F82:$IC82))</f>
        <v/>
      </c>
      <c r="BK81" s="143" t="str">
        <f>IF(COUNT('Math Scores'!$BZ82:$CW82)=0,"",SUMIF('Math Scores'!$F$6:$IC$6,BK$4,'Math Scores'!$F82:$IC82))</f>
        <v/>
      </c>
      <c r="BL81" s="143" t="str">
        <f>IF(COUNT('Math Scores'!$CX82:$DU82)=0,"",SUMIF('Math Scores'!$F$6:$IC$6,BL$4,'Math Scores'!$F82:$IC82))</f>
        <v/>
      </c>
      <c r="BM81" s="143" t="str">
        <f>IF(COUNT('Math Scores'!$CX82:$DU82)=0,"",SUMIF('Math Scores'!$F$6:$IC$6,BM$4,'Math Scores'!$F82:$IC82))</f>
        <v/>
      </c>
      <c r="BN81" s="143" t="str">
        <f>IF(COUNT('Math Scores'!$CX82:$DU82)=0,"",SUMIF('Math Scores'!$F$6:$IC$6,BN$4,'Math Scores'!$F82:$IC82))</f>
        <v/>
      </c>
      <c r="BO81" s="143" t="str">
        <f>IF(COUNT('Math Scores'!$CX82:$DU82)=0,"",SUMIF('Math Scores'!$F$6:$IC$6,BO$4,'Math Scores'!$F82:$IC82))</f>
        <v/>
      </c>
      <c r="BP81" s="143" t="str">
        <f>IF(COUNT('Math Scores'!$CX82:$DU82)=0,"",SUMIF('Math Scores'!$F$6:$IC$6,BP$4,'Math Scores'!$F82:$IC82))</f>
        <v/>
      </c>
      <c r="BQ81" s="143" t="str">
        <f>IF(COUNT('Math Scores'!$CX82:$DU82)=0,"",SUMIF('Math Scores'!$F$6:$IC$6,BQ$4,'Math Scores'!$F82:$IC82))</f>
        <v/>
      </c>
      <c r="BR81" s="143" t="str">
        <f>IF(COUNT('Math Scores'!$CX82:$DU82)=0,"",SUMIF('Math Scores'!$F$6:$IC$6,BR$4,'Math Scores'!$F82:$IC82))</f>
        <v/>
      </c>
      <c r="BS81" s="143" t="str">
        <f>IF(COUNT('Math Scores'!$CX82:$DU82)=0,"",SUMIF('Math Scores'!$F$6:$IC$6,BS$4,'Math Scores'!$F82:$IC82))</f>
        <v/>
      </c>
      <c r="BT81" s="143" t="str">
        <f>IF(COUNT('Math Scores'!$CX82:$DU82)=0,"",SUMIF('Math Scores'!$F$6:$IC$6,BT$4,'Math Scores'!$F82:$IC82))</f>
        <v/>
      </c>
      <c r="BU81" s="143" t="str">
        <f>IF(COUNT('Math Scores'!$CX82:$DU82)=0,"",SUMIF('Math Scores'!$F$6:$IC$6,BU$4,'Math Scores'!$F82:$IC82))</f>
        <v/>
      </c>
      <c r="BV81" s="143" t="str">
        <f>IF(COUNT('Math Scores'!$CX82:$DU82)=0,"",SUMIF('Math Scores'!$F$6:$IC$6,BV$4,'Math Scores'!$F82:$IC82))</f>
        <v/>
      </c>
      <c r="BW81" s="143" t="str">
        <f>IF(COUNT('Math Scores'!$CX82:$DU82)=0,"",SUMIF('Math Scores'!$F$6:$IC$6,BW$4,'Math Scores'!$F82:$IC82))</f>
        <v/>
      </c>
      <c r="BX81" s="143" t="str">
        <f>IF(COUNT('Math Scores'!$CX82:$DU82)=0,"",SUMIF('Math Scores'!$F$6:$IC$6,BX$4,'Math Scores'!$F82:$IC82))</f>
        <v/>
      </c>
      <c r="BY81" s="143" t="str">
        <f>IF(COUNT('Math Scores'!$CX82:$DU82)=0,"",SUMIF('Math Scores'!$F$6:$IC$6,BY$4,'Math Scores'!$F82:$IC82))</f>
        <v/>
      </c>
      <c r="BZ81" s="143" t="str">
        <f>IF(COUNT('Math Scores'!$CX82:$DU82)=0,"",SUMIF('Math Scores'!$F$6:$IC$6,BZ$4,'Math Scores'!$F82:$IC82))</f>
        <v/>
      </c>
      <c r="CA81" s="143" t="str">
        <f>IF(COUNT('Math Scores'!$CX82:$DU82)=0,"",SUMIF('Math Scores'!$F$6:$IC$6,CA$4,'Math Scores'!$F82:$IC82))</f>
        <v/>
      </c>
      <c r="CB81" s="143" t="str">
        <f>IF(COUNT('Math Scores'!$CX82:$DU82)=0,"",SUMIF('Math Scores'!$F$6:$IC$6,CB$4,'Math Scores'!$F82:$IC82))</f>
        <v/>
      </c>
      <c r="CC81" s="143" t="str">
        <f>IF(COUNT('Math Scores'!$CX82:$DU82)=0,"",SUMIF('Math Scores'!$F$6:$IC$6,CC$4,'Math Scores'!$F82:$IC82))</f>
        <v/>
      </c>
      <c r="CD81" s="143" t="str">
        <f>IF(COUNT('Math Scores'!$DV82:$EU82)=0,"",SUMIF('Math Scores'!$F$6:$IC$6,CD$4,'Math Scores'!$F82:$IC82))</f>
        <v/>
      </c>
      <c r="CE81" s="143" t="str">
        <f>IF(COUNT('Math Scores'!$DV82:$EU82)=0,"",SUMIF('Math Scores'!$F$6:$IC$6,CE$4,'Math Scores'!$F82:$IC82))</f>
        <v/>
      </c>
      <c r="CF81" s="143" t="str">
        <f>IF(COUNT('Math Scores'!$DV82:$EU82)=0,"",SUMIF('Math Scores'!$F$6:$IC$6,CF$4,'Math Scores'!$F82:$IC82))</f>
        <v/>
      </c>
      <c r="CG81" s="143" t="str">
        <f>IF(COUNT('Math Scores'!$DV82:$EU82)=0,"",SUMIF('Math Scores'!$F$6:$IC$6,CG$4,'Math Scores'!$F82:$IC82))</f>
        <v/>
      </c>
      <c r="CH81" s="143" t="str">
        <f>IF(COUNT('Math Scores'!$DV82:$EU82)=0,"",SUMIF('Math Scores'!$F$6:$IC$6,CH$4,'Math Scores'!$F82:$IC82))</f>
        <v/>
      </c>
      <c r="CI81" s="143" t="str">
        <f>IF(COUNT('Math Scores'!$DV82:$EU82)=0,"",SUMIF('Math Scores'!$F$6:$IC$6,CI$4,'Math Scores'!$F82:$IC82))</f>
        <v/>
      </c>
      <c r="CJ81" s="143" t="str">
        <f>IF(COUNT('Math Scores'!$DV82:$EU82)=0,"",SUMIF('Math Scores'!$F$6:$IC$6,CJ$4,'Math Scores'!$F82:$IC82))</f>
        <v/>
      </c>
      <c r="CK81" s="143" t="str">
        <f>IF(COUNT('Math Scores'!$DV82:$EU82)=0,"",SUMIF('Math Scores'!$F$6:$IC$6,CK$4,'Math Scores'!$F82:$IC82))</f>
        <v/>
      </c>
      <c r="CL81" s="143" t="str">
        <f>IF(COUNT('Math Scores'!$DV82:$EU82)=0,"",SUMIF('Math Scores'!$F$6:$IC$6,CL$4,'Math Scores'!$F82:$IC82))</f>
        <v/>
      </c>
      <c r="CM81" s="143" t="str">
        <f>IF(COUNT('Math Scores'!$DV82:$EU82)=0,"",SUMIF('Math Scores'!$F$6:$IC$6,CM$4,'Math Scores'!$F82:$IC82))</f>
        <v/>
      </c>
      <c r="CN81" s="143" t="str">
        <f>IF(COUNT('Math Scores'!$DV82:$EU82)=0,"",SUMIF('Math Scores'!$F$6:$IC$6,CN$4,'Math Scores'!$F82:$IC82))</f>
        <v/>
      </c>
      <c r="CO81" s="143" t="str">
        <f>IF(COUNT('Math Scores'!$DV82:$EU82)=0,"",SUMIF('Math Scores'!$F$6:$IC$6,CO$4,'Math Scores'!$F82:$IC82))</f>
        <v/>
      </c>
      <c r="CP81" s="143" t="str">
        <f>IF(COUNT('Math Scores'!$DV82:$EU82)=0,"",SUMIF('Math Scores'!$F$6:$IC$6,CP$4,'Math Scores'!$F82:$IC82))</f>
        <v/>
      </c>
      <c r="CQ81" s="143" t="str">
        <f>IF(COUNT('Math Scores'!$DV82:$EU82)=0,"",SUMIF('Math Scores'!$F$6:$IC$6,CQ$4,'Math Scores'!$F82:$IC82))</f>
        <v/>
      </c>
      <c r="CR81" s="143" t="str">
        <f>IF(COUNT('Math Scores'!$DV82:$EU82)=0,"",SUMIF('Math Scores'!$F$6:$IC$6,CR$4,'Math Scores'!$F82:$IC82))</f>
        <v/>
      </c>
      <c r="CS81" s="143" t="str">
        <f>IF(COUNT('Math Scores'!$DV82:$EU82)=0,"",SUMIF('Math Scores'!$F$6:$IC$6,CS$4,'Math Scores'!$F82:$IC82))</f>
        <v/>
      </c>
      <c r="CT81" s="143" t="str">
        <f>IF(COUNT('Math Scores'!$EV82:$FW82)=0,"",SUMIF('Math Scores'!$F$6:$IC$6,CT$4,'Math Scores'!$F82:$IC82))</f>
        <v/>
      </c>
      <c r="CU81" s="143" t="str">
        <f>IF(COUNT('Math Scores'!$EV82:$FW82)=0,"",SUMIF('Math Scores'!$F$6:$IC$6,CU$4,'Math Scores'!$F82:$IC82))</f>
        <v/>
      </c>
      <c r="CV81" s="143" t="str">
        <f>IF(COUNT('Math Scores'!$EV82:$FW82)=0,"",SUMIF('Math Scores'!$F$6:$IC$6,CV$4,'Math Scores'!$F82:$IC82))</f>
        <v/>
      </c>
      <c r="CW81" s="143" t="str">
        <f>IF(COUNT('Math Scores'!$EV82:$FW82)=0,"",SUMIF('Math Scores'!$F$6:$IC$6,CW$4,'Math Scores'!$F82:$IC82))</f>
        <v/>
      </c>
      <c r="CX81" s="143" t="str">
        <f>IF(COUNT('Math Scores'!$EV82:$FW82)=0,"",SUMIF('Math Scores'!$F$6:$IC$6,CX$4,'Math Scores'!$F82:$IC82))</f>
        <v/>
      </c>
      <c r="CY81" s="143" t="str">
        <f>IF(COUNT('Math Scores'!$EV82:$FW82)=0,"",SUMIF('Math Scores'!$F$6:$IC$6,CY$4,'Math Scores'!$F82:$IC82))</f>
        <v/>
      </c>
      <c r="CZ81" s="143" t="str">
        <f>IF(COUNT('Math Scores'!$EV82:$FW82)=0,"",SUMIF('Math Scores'!$F$6:$IC$6,CZ$4,'Math Scores'!$F82:$IC82))</f>
        <v/>
      </c>
      <c r="DA81" s="143" t="str">
        <f>IF(COUNT('Math Scores'!$EV82:$FW82)=0,"",SUMIF('Math Scores'!$F$6:$IC$6,DA$4,'Math Scores'!$F82:$IC82))</f>
        <v/>
      </c>
      <c r="DB81" s="143" t="str">
        <f>IF(COUNT('Math Scores'!$EV82:$FW82)=0,"",SUMIF('Math Scores'!$F$6:$IC$6,DB$4,'Math Scores'!$F82:$IC82))</f>
        <v/>
      </c>
      <c r="DC81" s="143" t="str">
        <f>IF(COUNT('Math Scores'!$EV82:$FW82)=0,"",SUMIF('Math Scores'!$F$6:$IC$6,DC$4,'Math Scores'!$F82:$IC82))</f>
        <v/>
      </c>
      <c r="DD81" s="143" t="str">
        <f>IF(COUNT('Math Scores'!$EV82:$FW82)=0,"",SUMIF('Math Scores'!$F$6:$IC$6,DD$4,'Math Scores'!$F82:$IC82))</f>
        <v/>
      </c>
      <c r="DE81" s="143" t="str">
        <f>IF(COUNT('Math Scores'!$EV82:$FW82)=0,"",SUMIF('Math Scores'!$F$6:$IC$6,DE$4,'Math Scores'!$F82:$IC82))</f>
        <v/>
      </c>
      <c r="DF81" s="143" t="str">
        <f>IF(COUNT('Math Scores'!$EV82:$FW82)=0,"",SUMIF('Math Scores'!$F$6:$IC$6,DF$4,'Math Scores'!$F82:$IC82))</f>
        <v/>
      </c>
      <c r="DG81" s="143" t="str">
        <f>IF(COUNT('Math Scores'!$EV82:$FW82)=0,"",SUMIF('Math Scores'!$F$6:$IC$6,DG$4,'Math Scores'!$F82:$IC82))</f>
        <v/>
      </c>
    </row>
    <row r="82" spans="1:111" x14ac:dyDescent="0.2">
      <c r="A82" s="35">
        <v>75</v>
      </c>
      <c r="B82" s="8" t="str">
        <f>'Math Scores'!B83</f>
        <v/>
      </c>
      <c r="C82" s="127" t="str">
        <f>IF(COUNT('Math Scores'!F83:HI83)=0, "", (SUMIF('Math Scores'!$F$5:$HI$5,"Yes",'Math Scores'!F83:HI83)/SUMIF('Math Scores'!$F$5:$HI$5,"Yes",'Math Scores'!$F$2:$HI$2)))</f>
        <v/>
      </c>
      <c r="D82" s="36" t="str">
        <f>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v/>
      </c>
      <c r="E82" s="78" t="str">
        <f t="shared" si="14"/>
        <v/>
      </c>
      <c r="F82" s="36" t="str">
        <f t="shared" si="13"/>
        <v/>
      </c>
      <c r="G82" s="87" t="str">
        <f>IF(OR(B82="",'Cover Sheet'!$AC$6=""),"",IF(('Cover Sheet'!$AC$6="2nd"),(VLOOKUP(ROUND((D82*100),0),Goals!$E$4:$H$104,2,TRUE)/100),IF(('Cover Sheet'!$AC$6="3rd"),(VLOOKUP(ROUND((D82*100),0),Goals!$E$4:$H$104,3,TRUE)/100),VLOOKUP(ROUND((D82*100),0),Goals!$E$4:$H$104,4,TRUE)/100)))</f>
        <v/>
      </c>
      <c r="H82" s="143" t="str">
        <f>IF(COUNT('Math Scores'!$F83:$AC83)=0,"",SUMIF('Math Scores'!$F$6:$IC$6,H$4,'Math Scores'!$F83:$IC83))</f>
        <v/>
      </c>
      <c r="I82" s="143" t="str">
        <f>IF(COUNT('Math Scores'!$F83:$AC83)=0,"",SUMIF('Math Scores'!$F$6:$IC$6,I$4,'Math Scores'!$F83:$IC83))</f>
        <v/>
      </c>
      <c r="J82" s="143" t="str">
        <f>IF(COUNT('Math Scores'!$F83:$AC83)=0,"",SUMIF('Math Scores'!$F$6:$IC$6,J$4,'Math Scores'!$F83:$IC83))</f>
        <v/>
      </c>
      <c r="K82" s="143" t="str">
        <f>IF(COUNT('Math Scores'!$F83:$AC83)=0,"",SUMIF('Math Scores'!$F$6:$IC$6,K$4,'Math Scores'!$F83:$IC83))</f>
        <v/>
      </c>
      <c r="L82" s="143" t="str">
        <f>IF(COUNT('Math Scores'!$F83:$AC83)=0,"",SUMIF('Math Scores'!$F$6:$IC$6,L$4,'Math Scores'!$F83:$IC83))</f>
        <v/>
      </c>
      <c r="M82" s="143" t="str">
        <f>IF(COUNT('Math Scores'!$F83:$AC83)=0,"",SUMIF('Math Scores'!$F$6:$IC$6,M$4,'Math Scores'!$F83:$IC83))</f>
        <v/>
      </c>
      <c r="N82" s="143" t="str">
        <f>IF(COUNT('Math Scores'!$F83:$AC83)=0,"",SUMIF('Math Scores'!$F$6:$IC$6,N$4,'Math Scores'!$F83:$IC83))</f>
        <v/>
      </c>
      <c r="O82" s="143" t="str">
        <f>IF(COUNT('Math Scores'!$F83:$AC83)=0,"",SUMIF('Math Scores'!$F$6:$IC$6,O$4,'Math Scores'!$F83:$IC83))</f>
        <v/>
      </c>
      <c r="P82" s="143" t="str">
        <f>IF(COUNT('Math Scores'!$F83:$AC83)=0,"",SUMIF('Math Scores'!$F$6:$IC$6,P$4,'Math Scores'!$F83:$IC83))</f>
        <v/>
      </c>
      <c r="Q82" s="143" t="str">
        <f>IF(COUNT('Math Scores'!$F83:$AC83)=0,"",SUMIF('Math Scores'!$F$6:$IC$6,Q$4,'Math Scores'!$F83:$IC83))</f>
        <v/>
      </c>
      <c r="R82" s="143" t="str">
        <f>IF(COUNT('Math Scores'!$F83:$AC83)=0,"",SUMIF('Math Scores'!$F$6:$IC$6,R$4,'Math Scores'!$F83:$IC83))</f>
        <v/>
      </c>
      <c r="S82" s="143"/>
      <c r="T82" s="143"/>
      <c r="U82" s="143"/>
      <c r="V82" s="143"/>
      <c r="W82" s="143"/>
      <c r="X82" s="143" t="str">
        <f>IF(COUNT('Math Scores'!$AD83:$AZ83)=0,"",SUMIF('Math Scores'!$F$6:$IC$6,X$4,'Math Scores'!$F83:$IC83))</f>
        <v/>
      </c>
      <c r="Y82" s="143" t="str">
        <f>IF(COUNT('Math Scores'!$AD83:$AZ83)=0,"",SUMIF('Math Scores'!$F$6:$IC$6,Y$4,'Math Scores'!$F83:$IC83))</f>
        <v/>
      </c>
      <c r="Z82" s="143" t="str">
        <f>IF(COUNT('Math Scores'!$AD83:$AZ83)=0,"",SUMIF('Math Scores'!$F$6:$IC$6,Z$4,'Math Scores'!$F83:$IC83))</f>
        <v/>
      </c>
      <c r="AA82" s="143" t="str">
        <f>IF(COUNT('Math Scores'!$AD83:$AZ83)=0,"",SUMIF('Math Scores'!$F$6:$IC$6,AA$4,'Math Scores'!$F83:$IC83))</f>
        <v/>
      </c>
      <c r="AB82" s="143" t="str">
        <f>IF(COUNT('Math Scores'!$AD83:$AZ83)=0,"",SUMIF('Math Scores'!$F$6:$IC$6,AB$4,'Math Scores'!$F83:$IC83))</f>
        <v/>
      </c>
      <c r="AC82" s="143" t="str">
        <f>IF(COUNT('Math Scores'!$AD83:$AZ83)=0,"",SUMIF('Math Scores'!$F$6:$IC$6,AC$4,'Math Scores'!$F83:$IC83))</f>
        <v/>
      </c>
      <c r="AD82" s="143" t="str">
        <f>IF(COUNT('Math Scores'!$AD83:$AZ83)=0,"",SUMIF('Math Scores'!$F$6:$IC$6,AD$4,'Math Scores'!$F83:$IC83))</f>
        <v/>
      </c>
      <c r="AE82" s="143" t="str">
        <f>IF(COUNT('Math Scores'!$AD83:$AZ83)=0,"",SUMIF('Math Scores'!$F$6:$IC$6,AE$4,'Math Scores'!$F83:$IC83))</f>
        <v/>
      </c>
      <c r="AF82" s="143" t="str">
        <f>IF(COUNT('Math Scores'!$AD83:$AZ83)=0,"",SUMIF('Math Scores'!$F$6:$IC$6,AF$4,'Math Scores'!$F83:$IC83))</f>
        <v/>
      </c>
      <c r="AG82" s="143" t="str">
        <f>IF(COUNT('Math Scores'!$AD83:$AZ83)=0,"",SUMIF('Math Scores'!$F$6:$IC$6,AG$4,'Math Scores'!$F83:$IC83))</f>
        <v/>
      </c>
      <c r="AH82" s="143" t="str">
        <f>IF(COUNT('Math Scores'!$AD83:$AZ83)=0,"",SUMIF('Math Scores'!$F$6:$IC$6,AH$4,'Math Scores'!$F83:$IC83))</f>
        <v/>
      </c>
      <c r="AI82" s="143" t="str">
        <f>IF(COUNT('Math Scores'!$AD83:$AZ83)=0,"",SUMIF('Math Scores'!$F$6:$IC$6,AI$4,'Math Scores'!$F83:$IC83))</f>
        <v/>
      </c>
      <c r="AJ82" s="143" t="str">
        <f>IF(COUNT('Math Scores'!$BA83:$BY83)=0,"",SUMIF('Math Scores'!$F$6:$IC$6,AJ$4,'Math Scores'!$F83:$IC83))</f>
        <v/>
      </c>
      <c r="AK82" s="143" t="str">
        <f>IF(COUNT('Math Scores'!$BA83:$BY83)=0,"",SUMIF('Math Scores'!$F$6:$IC$6,AK$4,'Math Scores'!$F83:$IC83))</f>
        <v/>
      </c>
      <c r="AL82" s="143" t="str">
        <f>IF(COUNT('Math Scores'!$BA83:$BY83)=0,"",SUMIF('Math Scores'!$F$6:$IC$6,AL$4,'Math Scores'!$F83:$IC83))</f>
        <v/>
      </c>
      <c r="AM82" s="143" t="str">
        <f>IF(COUNT('Math Scores'!$BA83:$BY83)=0,"",SUMIF('Math Scores'!$F$6:$IC$6,AM$4,'Math Scores'!$F83:$IC83))</f>
        <v/>
      </c>
      <c r="AN82" s="143" t="str">
        <f>IF(COUNT('Math Scores'!$BA83:$BY83)=0,"",SUMIF('Math Scores'!$F$6:$IC$6,AN$4,'Math Scores'!$F83:$IC83))</f>
        <v/>
      </c>
      <c r="AO82" s="143" t="str">
        <f>IF(COUNT('Math Scores'!$BA83:$BY83)=0,"",SUMIF('Math Scores'!$F$6:$IC$6,AO$4,'Math Scores'!$F83:$IC83))</f>
        <v/>
      </c>
      <c r="AP82" s="143" t="str">
        <f>IF(COUNT('Math Scores'!$BA83:$BY83)=0,"",SUMIF('Math Scores'!$F$6:$IC$6,AP$4,'Math Scores'!$F83:$IC83))</f>
        <v/>
      </c>
      <c r="AQ82" s="143" t="str">
        <f>IF(COUNT('Math Scores'!$BA83:$BY83)=0,"",SUMIF('Math Scores'!$F$6:$IC$6,AQ$4,'Math Scores'!$F83:$IC83))</f>
        <v/>
      </c>
      <c r="AR82" s="143" t="str">
        <f>IF(COUNT('Math Scores'!$BA83:$BY83)=0,"",SUMIF('Math Scores'!$F$6:$IC$6,AR$4,'Math Scores'!$F83:$IC83))</f>
        <v/>
      </c>
      <c r="AS82" s="143" t="str">
        <f>IF(COUNT('Math Scores'!$BA83:$BY83)=0,"",SUMIF('Math Scores'!$F$6:$IC$6,AS$4,'Math Scores'!$F83:$IC83))</f>
        <v/>
      </c>
      <c r="AT82" s="143" t="str">
        <f>IF(COUNT('Math Scores'!$BA83:$BY83)=0,"",SUMIF('Math Scores'!$F$6:$IC$6,AT$4,'Math Scores'!$F83:$IC83))</f>
        <v/>
      </c>
      <c r="AU82" s="143" t="str">
        <f>IF(COUNT('Math Scores'!$BA83:$BY83)=0,"",SUMIF('Math Scores'!$F$6:$IC$6,AU$4,'Math Scores'!$F83:$IC83))</f>
        <v/>
      </c>
      <c r="AV82" s="143" t="str">
        <f>IF(COUNT('Math Scores'!$BA83:$BY83)=0,"",SUMIF('Math Scores'!$F$6:$IC$6,AV$4,'Math Scores'!$F83:$IC83))</f>
        <v/>
      </c>
      <c r="AW82" s="143" t="str">
        <f>IF(COUNT('Math Scores'!$BA83:$BY83)=0,"",SUMIF('Math Scores'!$F$6:$IC$6,AW$4,'Math Scores'!$F83:$IC83))</f>
        <v/>
      </c>
      <c r="AX82" s="143" t="str">
        <f>IF(COUNT('Math Scores'!$BZ83:$CW83)=0,"",SUMIF('Math Scores'!$F$6:$IC$6,AX$4,'Math Scores'!$F83:$IC83))</f>
        <v/>
      </c>
      <c r="AY82" s="143" t="str">
        <f>IF(COUNT('Math Scores'!$BZ83:$CW83)=0,"",SUMIF('Math Scores'!$F$6:$IC$6,AY$4,'Math Scores'!$F83:$IC83))</f>
        <v/>
      </c>
      <c r="AZ82" s="143" t="str">
        <f>IF(COUNT('Math Scores'!$BZ83:$CW83)=0,"",SUMIF('Math Scores'!$F$6:$IC$6,AZ$4,'Math Scores'!$F83:$IC83))</f>
        <v/>
      </c>
      <c r="BA82" s="143" t="str">
        <f>IF(COUNT('Math Scores'!$BZ83:$CW83)=0,"",SUMIF('Math Scores'!$F$6:$IC$6,BA$4,'Math Scores'!$F83:$IC83))</f>
        <v/>
      </c>
      <c r="BB82" s="143" t="str">
        <f>IF(COUNT('Math Scores'!$BZ83:$CW83)=0,"",SUMIF('Math Scores'!$F$6:$IC$6,BB$4,'Math Scores'!$F83:$IC83))</f>
        <v/>
      </c>
      <c r="BC82" s="143" t="str">
        <f>IF(COUNT('Math Scores'!$BZ83:$CW83)=0,"",SUMIF('Math Scores'!$F$6:$IC$6,BC$4,'Math Scores'!$F83:$IC83))</f>
        <v/>
      </c>
      <c r="BD82" s="143" t="str">
        <f>IF(COUNT('Math Scores'!$BZ83:$CW83)=0,"",SUMIF('Math Scores'!$F$6:$IC$6,BD$4,'Math Scores'!$F83:$IC83))</f>
        <v/>
      </c>
      <c r="BE82" s="143" t="str">
        <f>IF(COUNT('Math Scores'!$BZ83:$CW83)=0,"",SUMIF('Math Scores'!$F$6:$IC$6,BE$4,'Math Scores'!$F83:$IC83))</f>
        <v/>
      </c>
      <c r="BF82" s="143" t="str">
        <f>IF(COUNT('Math Scores'!$BZ83:$CW83)=0,"",SUMIF('Math Scores'!$F$6:$IC$6,BF$4,'Math Scores'!$F83:$IC83))</f>
        <v/>
      </c>
      <c r="BG82" s="143" t="str">
        <f>IF(COUNT('Math Scores'!$BZ83:$CW83)=0,"",SUMIF('Math Scores'!$F$6:$IC$6,BG$4,'Math Scores'!$F83:$IC83))</f>
        <v/>
      </c>
      <c r="BH82" s="143" t="str">
        <f>IF(COUNT('Math Scores'!$BZ83:$CW83)=0,"",SUMIF('Math Scores'!$F$6:$IC$6,BH$4,'Math Scores'!$F83:$IC83))</f>
        <v/>
      </c>
      <c r="BI82" s="143" t="str">
        <f>IF(COUNT('Math Scores'!$BZ83:$CW83)=0,"",SUMIF('Math Scores'!$F$6:$IC$6,BI$4,'Math Scores'!$F83:$IC83))</f>
        <v/>
      </c>
      <c r="BJ82" s="143" t="str">
        <f>IF(COUNT('Math Scores'!$BZ83:$CW83)=0,"",SUMIF('Math Scores'!$F$6:$IC$6,BJ$4,'Math Scores'!$F83:$IC83))</f>
        <v/>
      </c>
      <c r="BK82" s="143" t="str">
        <f>IF(COUNT('Math Scores'!$BZ83:$CW83)=0,"",SUMIF('Math Scores'!$F$6:$IC$6,BK$4,'Math Scores'!$F83:$IC83))</f>
        <v/>
      </c>
      <c r="BL82" s="143" t="str">
        <f>IF(COUNT('Math Scores'!$CX83:$DU83)=0,"",SUMIF('Math Scores'!$F$6:$IC$6,BL$4,'Math Scores'!$F83:$IC83))</f>
        <v/>
      </c>
      <c r="BM82" s="143" t="str">
        <f>IF(COUNT('Math Scores'!$CX83:$DU83)=0,"",SUMIF('Math Scores'!$F$6:$IC$6,BM$4,'Math Scores'!$F83:$IC83))</f>
        <v/>
      </c>
      <c r="BN82" s="143" t="str">
        <f>IF(COUNT('Math Scores'!$CX83:$DU83)=0,"",SUMIF('Math Scores'!$F$6:$IC$6,BN$4,'Math Scores'!$F83:$IC83))</f>
        <v/>
      </c>
      <c r="BO82" s="143" t="str">
        <f>IF(COUNT('Math Scores'!$CX83:$DU83)=0,"",SUMIF('Math Scores'!$F$6:$IC$6,BO$4,'Math Scores'!$F83:$IC83))</f>
        <v/>
      </c>
      <c r="BP82" s="143" t="str">
        <f>IF(COUNT('Math Scores'!$CX83:$DU83)=0,"",SUMIF('Math Scores'!$F$6:$IC$6,BP$4,'Math Scores'!$F83:$IC83))</f>
        <v/>
      </c>
      <c r="BQ82" s="143" t="str">
        <f>IF(COUNT('Math Scores'!$CX83:$DU83)=0,"",SUMIF('Math Scores'!$F$6:$IC$6,BQ$4,'Math Scores'!$F83:$IC83))</f>
        <v/>
      </c>
      <c r="BR82" s="143" t="str">
        <f>IF(COUNT('Math Scores'!$CX83:$DU83)=0,"",SUMIF('Math Scores'!$F$6:$IC$6,BR$4,'Math Scores'!$F83:$IC83))</f>
        <v/>
      </c>
      <c r="BS82" s="143" t="str">
        <f>IF(COUNT('Math Scores'!$CX83:$DU83)=0,"",SUMIF('Math Scores'!$F$6:$IC$6,BS$4,'Math Scores'!$F83:$IC83))</f>
        <v/>
      </c>
      <c r="BT82" s="143" t="str">
        <f>IF(COUNT('Math Scores'!$CX83:$DU83)=0,"",SUMIF('Math Scores'!$F$6:$IC$6,BT$4,'Math Scores'!$F83:$IC83))</f>
        <v/>
      </c>
      <c r="BU82" s="143" t="str">
        <f>IF(COUNT('Math Scores'!$CX83:$DU83)=0,"",SUMIF('Math Scores'!$F$6:$IC$6,BU$4,'Math Scores'!$F83:$IC83))</f>
        <v/>
      </c>
      <c r="BV82" s="143" t="str">
        <f>IF(COUNT('Math Scores'!$CX83:$DU83)=0,"",SUMIF('Math Scores'!$F$6:$IC$6,BV$4,'Math Scores'!$F83:$IC83))</f>
        <v/>
      </c>
      <c r="BW82" s="143" t="str">
        <f>IF(COUNT('Math Scores'!$CX83:$DU83)=0,"",SUMIF('Math Scores'!$F$6:$IC$6,BW$4,'Math Scores'!$F83:$IC83))</f>
        <v/>
      </c>
      <c r="BX82" s="143" t="str">
        <f>IF(COUNT('Math Scores'!$CX83:$DU83)=0,"",SUMIF('Math Scores'!$F$6:$IC$6,BX$4,'Math Scores'!$F83:$IC83))</f>
        <v/>
      </c>
      <c r="BY82" s="143" t="str">
        <f>IF(COUNT('Math Scores'!$CX83:$DU83)=0,"",SUMIF('Math Scores'!$F$6:$IC$6,BY$4,'Math Scores'!$F83:$IC83))</f>
        <v/>
      </c>
      <c r="BZ82" s="143" t="str">
        <f>IF(COUNT('Math Scores'!$CX83:$DU83)=0,"",SUMIF('Math Scores'!$F$6:$IC$6,BZ$4,'Math Scores'!$F83:$IC83))</f>
        <v/>
      </c>
      <c r="CA82" s="143" t="str">
        <f>IF(COUNT('Math Scores'!$CX83:$DU83)=0,"",SUMIF('Math Scores'!$F$6:$IC$6,CA$4,'Math Scores'!$F83:$IC83))</f>
        <v/>
      </c>
      <c r="CB82" s="143" t="str">
        <f>IF(COUNT('Math Scores'!$CX83:$DU83)=0,"",SUMIF('Math Scores'!$F$6:$IC$6,CB$4,'Math Scores'!$F83:$IC83))</f>
        <v/>
      </c>
      <c r="CC82" s="143" t="str">
        <f>IF(COUNT('Math Scores'!$CX83:$DU83)=0,"",SUMIF('Math Scores'!$F$6:$IC$6,CC$4,'Math Scores'!$F83:$IC83))</f>
        <v/>
      </c>
      <c r="CD82" s="143" t="str">
        <f>IF(COUNT('Math Scores'!$DV83:$EU83)=0,"",SUMIF('Math Scores'!$F$6:$IC$6,CD$4,'Math Scores'!$F83:$IC83))</f>
        <v/>
      </c>
      <c r="CE82" s="143" t="str">
        <f>IF(COUNT('Math Scores'!$DV83:$EU83)=0,"",SUMIF('Math Scores'!$F$6:$IC$6,CE$4,'Math Scores'!$F83:$IC83))</f>
        <v/>
      </c>
      <c r="CF82" s="143" t="str">
        <f>IF(COUNT('Math Scores'!$DV83:$EU83)=0,"",SUMIF('Math Scores'!$F$6:$IC$6,CF$4,'Math Scores'!$F83:$IC83))</f>
        <v/>
      </c>
      <c r="CG82" s="143" t="str">
        <f>IF(COUNT('Math Scores'!$DV83:$EU83)=0,"",SUMIF('Math Scores'!$F$6:$IC$6,CG$4,'Math Scores'!$F83:$IC83))</f>
        <v/>
      </c>
      <c r="CH82" s="143" t="str">
        <f>IF(COUNT('Math Scores'!$DV83:$EU83)=0,"",SUMIF('Math Scores'!$F$6:$IC$6,CH$4,'Math Scores'!$F83:$IC83))</f>
        <v/>
      </c>
      <c r="CI82" s="143" t="str">
        <f>IF(COUNT('Math Scores'!$DV83:$EU83)=0,"",SUMIF('Math Scores'!$F$6:$IC$6,CI$4,'Math Scores'!$F83:$IC83))</f>
        <v/>
      </c>
      <c r="CJ82" s="143" t="str">
        <f>IF(COUNT('Math Scores'!$DV83:$EU83)=0,"",SUMIF('Math Scores'!$F$6:$IC$6,CJ$4,'Math Scores'!$F83:$IC83))</f>
        <v/>
      </c>
      <c r="CK82" s="143" t="str">
        <f>IF(COUNT('Math Scores'!$DV83:$EU83)=0,"",SUMIF('Math Scores'!$F$6:$IC$6,CK$4,'Math Scores'!$F83:$IC83))</f>
        <v/>
      </c>
      <c r="CL82" s="143" t="str">
        <f>IF(COUNT('Math Scores'!$DV83:$EU83)=0,"",SUMIF('Math Scores'!$F$6:$IC$6,CL$4,'Math Scores'!$F83:$IC83))</f>
        <v/>
      </c>
      <c r="CM82" s="143" t="str">
        <f>IF(COUNT('Math Scores'!$DV83:$EU83)=0,"",SUMIF('Math Scores'!$F$6:$IC$6,CM$4,'Math Scores'!$F83:$IC83))</f>
        <v/>
      </c>
      <c r="CN82" s="143" t="str">
        <f>IF(COUNT('Math Scores'!$DV83:$EU83)=0,"",SUMIF('Math Scores'!$F$6:$IC$6,CN$4,'Math Scores'!$F83:$IC83))</f>
        <v/>
      </c>
      <c r="CO82" s="143" t="str">
        <f>IF(COUNT('Math Scores'!$DV83:$EU83)=0,"",SUMIF('Math Scores'!$F$6:$IC$6,CO$4,'Math Scores'!$F83:$IC83))</f>
        <v/>
      </c>
      <c r="CP82" s="143" t="str">
        <f>IF(COUNT('Math Scores'!$DV83:$EU83)=0,"",SUMIF('Math Scores'!$F$6:$IC$6,CP$4,'Math Scores'!$F83:$IC83))</f>
        <v/>
      </c>
      <c r="CQ82" s="143" t="str">
        <f>IF(COUNT('Math Scores'!$DV83:$EU83)=0,"",SUMIF('Math Scores'!$F$6:$IC$6,CQ$4,'Math Scores'!$F83:$IC83))</f>
        <v/>
      </c>
      <c r="CR82" s="143" t="str">
        <f>IF(COUNT('Math Scores'!$DV83:$EU83)=0,"",SUMIF('Math Scores'!$F$6:$IC$6,CR$4,'Math Scores'!$F83:$IC83))</f>
        <v/>
      </c>
      <c r="CS82" s="143" t="str">
        <f>IF(COUNT('Math Scores'!$DV83:$EU83)=0,"",SUMIF('Math Scores'!$F$6:$IC$6,CS$4,'Math Scores'!$F83:$IC83))</f>
        <v/>
      </c>
      <c r="CT82" s="143" t="str">
        <f>IF(COUNT('Math Scores'!$EV83:$FW83)=0,"",SUMIF('Math Scores'!$F$6:$IC$6,CT$4,'Math Scores'!$F83:$IC83))</f>
        <v/>
      </c>
      <c r="CU82" s="143" t="str">
        <f>IF(COUNT('Math Scores'!$EV83:$FW83)=0,"",SUMIF('Math Scores'!$F$6:$IC$6,CU$4,'Math Scores'!$F83:$IC83))</f>
        <v/>
      </c>
      <c r="CV82" s="143" t="str">
        <f>IF(COUNT('Math Scores'!$EV83:$FW83)=0,"",SUMIF('Math Scores'!$F$6:$IC$6,CV$4,'Math Scores'!$F83:$IC83))</f>
        <v/>
      </c>
      <c r="CW82" s="143" t="str">
        <f>IF(COUNT('Math Scores'!$EV83:$FW83)=0,"",SUMIF('Math Scores'!$F$6:$IC$6,CW$4,'Math Scores'!$F83:$IC83))</f>
        <v/>
      </c>
      <c r="CX82" s="143" t="str">
        <f>IF(COUNT('Math Scores'!$EV83:$FW83)=0,"",SUMIF('Math Scores'!$F$6:$IC$6,CX$4,'Math Scores'!$F83:$IC83))</f>
        <v/>
      </c>
      <c r="CY82" s="143" t="str">
        <f>IF(COUNT('Math Scores'!$EV83:$FW83)=0,"",SUMIF('Math Scores'!$F$6:$IC$6,CY$4,'Math Scores'!$F83:$IC83))</f>
        <v/>
      </c>
      <c r="CZ82" s="143" t="str">
        <f>IF(COUNT('Math Scores'!$EV83:$FW83)=0,"",SUMIF('Math Scores'!$F$6:$IC$6,CZ$4,'Math Scores'!$F83:$IC83))</f>
        <v/>
      </c>
      <c r="DA82" s="143" t="str">
        <f>IF(COUNT('Math Scores'!$EV83:$FW83)=0,"",SUMIF('Math Scores'!$F$6:$IC$6,DA$4,'Math Scores'!$F83:$IC83))</f>
        <v/>
      </c>
      <c r="DB82" s="143" t="str">
        <f>IF(COUNT('Math Scores'!$EV83:$FW83)=0,"",SUMIF('Math Scores'!$F$6:$IC$6,DB$4,'Math Scores'!$F83:$IC83))</f>
        <v/>
      </c>
      <c r="DC82" s="143" t="str">
        <f>IF(COUNT('Math Scores'!$EV83:$FW83)=0,"",SUMIF('Math Scores'!$F$6:$IC$6,DC$4,'Math Scores'!$F83:$IC83))</f>
        <v/>
      </c>
      <c r="DD82" s="143" t="str">
        <f>IF(COUNT('Math Scores'!$EV83:$FW83)=0,"",SUMIF('Math Scores'!$F$6:$IC$6,DD$4,'Math Scores'!$F83:$IC83))</f>
        <v/>
      </c>
      <c r="DE82" s="143" t="str">
        <f>IF(COUNT('Math Scores'!$EV83:$FW83)=0,"",SUMIF('Math Scores'!$F$6:$IC$6,DE$4,'Math Scores'!$F83:$IC83))</f>
        <v/>
      </c>
      <c r="DF82" s="143" t="str">
        <f>IF(COUNT('Math Scores'!$EV83:$FW83)=0,"",SUMIF('Math Scores'!$F$6:$IC$6,DF$4,'Math Scores'!$F83:$IC83))</f>
        <v/>
      </c>
      <c r="DG82" s="143" t="str">
        <f>IF(COUNT('Math Scores'!$EV83:$FW83)=0,"",SUMIF('Math Scores'!$F$6:$IC$6,DG$4,'Math Scores'!$F83:$IC83))</f>
        <v/>
      </c>
    </row>
    <row r="83" spans="1:111" x14ac:dyDescent="0.2">
      <c r="A83" s="35">
        <v>76</v>
      </c>
      <c r="B83" s="8" t="str">
        <f>'Math Scores'!B84</f>
        <v/>
      </c>
      <c r="C83" s="127" t="str">
        <f>IF(COUNT('Math Scores'!F84:HI84)=0, "", (SUMIF('Math Scores'!$F$5:$HI$5,"Yes",'Math Scores'!F84:HI84)/SUMIF('Math Scores'!$F$5:$HI$5,"Yes",'Math Scores'!$F$2:$HI$2)))</f>
        <v/>
      </c>
      <c r="D83" s="36" t="str">
        <f>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v/>
      </c>
      <c r="E83" s="78" t="str">
        <f t="shared" si="14"/>
        <v/>
      </c>
      <c r="F83" s="36" t="str">
        <f t="shared" si="13"/>
        <v/>
      </c>
      <c r="G83" s="87" t="str">
        <f>IF(OR(B83="",'Cover Sheet'!$AC$6=""),"",IF(('Cover Sheet'!$AC$6="2nd"),(VLOOKUP(ROUND((D83*100),0),Goals!$E$4:$H$104,2,TRUE)/100),IF(('Cover Sheet'!$AC$6="3rd"),(VLOOKUP(ROUND((D83*100),0),Goals!$E$4:$H$104,3,TRUE)/100),VLOOKUP(ROUND((D83*100),0),Goals!$E$4:$H$104,4,TRUE)/100)))</f>
        <v/>
      </c>
      <c r="H83" s="143" t="str">
        <f>IF(COUNT('Math Scores'!$F84:$AC84)=0,"",SUMIF('Math Scores'!$F$6:$IC$6,H$4,'Math Scores'!$F84:$IC84))</f>
        <v/>
      </c>
      <c r="I83" s="143" t="str">
        <f>IF(COUNT('Math Scores'!$F84:$AC84)=0,"",SUMIF('Math Scores'!$F$6:$IC$6,I$4,'Math Scores'!$F84:$IC84))</f>
        <v/>
      </c>
      <c r="J83" s="143" t="str">
        <f>IF(COUNT('Math Scores'!$F84:$AC84)=0,"",SUMIF('Math Scores'!$F$6:$IC$6,J$4,'Math Scores'!$F84:$IC84))</f>
        <v/>
      </c>
      <c r="K83" s="143" t="str">
        <f>IF(COUNT('Math Scores'!$F84:$AC84)=0,"",SUMIF('Math Scores'!$F$6:$IC$6,K$4,'Math Scores'!$F84:$IC84))</f>
        <v/>
      </c>
      <c r="L83" s="143" t="str">
        <f>IF(COUNT('Math Scores'!$F84:$AC84)=0,"",SUMIF('Math Scores'!$F$6:$IC$6,L$4,'Math Scores'!$F84:$IC84))</f>
        <v/>
      </c>
      <c r="M83" s="143" t="str">
        <f>IF(COUNT('Math Scores'!$F84:$AC84)=0,"",SUMIF('Math Scores'!$F$6:$IC$6,M$4,'Math Scores'!$F84:$IC84))</f>
        <v/>
      </c>
      <c r="N83" s="143" t="str">
        <f>IF(COUNT('Math Scores'!$F84:$AC84)=0,"",SUMIF('Math Scores'!$F$6:$IC$6,N$4,'Math Scores'!$F84:$IC84))</f>
        <v/>
      </c>
      <c r="O83" s="143" t="str">
        <f>IF(COUNT('Math Scores'!$F84:$AC84)=0,"",SUMIF('Math Scores'!$F$6:$IC$6,O$4,'Math Scores'!$F84:$IC84))</f>
        <v/>
      </c>
      <c r="P83" s="143" t="str">
        <f>IF(COUNT('Math Scores'!$F84:$AC84)=0,"",SUMIF('Math Scores'!$F$6:$IC$6,P$4,'Math Scores'!$F84:$IC84))</f>
        <v/>
      </c>
      <c r="Q83" s="143" t="str">
        <f>IF(COUNT('Math Scores'!$F84:$AC84)=0,"",SUMIF('Math Scores'!$F$6:$IC$6,Q$4,'Math Scores'!$F84:$IC84))</f>
        <v/>
      </c>
      <c r="R83" s="143" t="str">
        <f>IF(COUNT('Math Scores'!$F84:$AC84)=0,"",SUMIF('Math Scores'!$F$6:$IC$6,R$4,'Math Scores'!$F84:$IC84))</f>
        <v/>
      </c>
      <c r="S83" s="143"/>
      <c r="T83" s="143"/>
      <c r="U83" s="143"/>
      <c r="V83" s="143"/>
      <c r="W83" s="143"/>
      <c r="X83" s="143" t="str">
        <f>IF(COUNT('Math Scores'!$AD84:$AZ84)=0,"",SUMIF('Math Scores'!$F$6:$IC$6,X$4,'Math Scores'!$F84:$IC84))</f>
        <v/>
      </c>
      <c r="Y83" s="143" t="str">
        <f>IF(COUNT('Math Scores'!$AD84:$AZ84)=0,"",SUMIF('Math Scores'!$F$6:$IC$6,Y$4,'Math Scores'!$F84:$IC84))</f>
        <v/>
      </c>
      <c r="Z83" s="143" t="str">
        <f>IF(COUNT('Math Scores'!$AD84:$AZ84)=0,"",SUMIF('Math Scores'!$F$6:$IC$6,Z$4,'Math Scores'!$F84:$IC84))</f>
        <v/>
      </c>
      <c r="AA83" s="143" t="str">
        <f>IF(COUNT('Math Scores'!$AD84:$AZ84)=0,"",SUMIF('Math Scores'!$F$6:$IC$6,AA$4,'Math Scores'!$F84:$IC84))</f>
        <v/>
      </c>
      <c r="AB83" s="143" t="str">
        <f>IF(COUNT('Math Scores'!$AD84:$AZ84)=0,"",SUMIF('Math Scores'!$F$6:$IC$6,AB$4,'Math Scores'!$F84:$IC84))</f>
        <v/>
      </c>
      <c r="AC83" s="143" t="str">
        <f>IF(COUNT('Math Scores'!$AD84:$AZ84)=0,"",SUMIF('Math Scores'!$F$6:$IC$6,AC$4,'Math Scores'!$F84:$IC84))</f>
        <v/>
      </c>
      <c r="AD83" s="143" t="str">
        <f>IF(COUNT('Math Scores'!$AD84:$AZ84)=0,"",SUMIF('Math Scores'!$F$6:$IC$6,AD$4,'Math Scores'!$F84:$IC84))</f>
        <v/>
      </c>
      <c r="AE83" s="143" t="str">
        <f>IF(COUNT('Math Scores'!$AD84:$AZ84)=0,"",SUMIF('Math Scores'!$F$6:$IC$6,AE$4,'Math Scores'!$F84:$IC84))</f>
        <v/>
      </c>
      <c r="AF83" s="143" t="str">
        <f>IF(COUNT('Math Scores'!$AD84:$AZ84)=0,"",SUMIF('Math Scores'!$F$6:$IC$6,AF$4,'Math Scores'!$F84:$IC84))</f>
        <v/>
      </c>
      <c r="AG83" s="143" t="str">
        <f>IF(COUNT('Math Scores'!$AD84:$AZ84)=0,"",SUMIF('Math Scores'!$F$6:$IC$6,AG$4,'Math Scores'!$F84:$IC84))</f>
        <v/>
      </c>
      <c r="AH83" s="143" t="str">
        <f>IF(COUNT('Math Scores'!$AD84:$AZ84)=0,"",SUMIF('Math Scores'!$F$6:$IC$6,AH$4,'Math Scores'!$F84:$IC84))</f>
        <v/>
      </c>
      <c r="AI83" s="143" t="str">
        <f>IF(COUNT('Math Scores'!$AD84:$AZ84)=0,"",SUMIF('Math Scores'!$F$6:$IC$6,AI$4,'Math Scores'!$F84:$IC84))</f>
        <v/>
      </c>
      <c r="AJ83" s="143" t="str">
        <f>IF(COUNT('Math Scores'!$BA84:$BY84)=0,"",SUMIF('Math Scores'!$F$6:$IC$6,AJ$4,'Math Scores'!$F84:$IC84))</f>
        <v/>
      </c>
      <c r="AK83" s="143" t="str">
        <f>IF(COUNT('Math Scores'!$BA84:$BY84)=0,"",SUMIF('Math Scores'!$F$6:$IC$6,AK$4,'Math Scores'!$F84:$IC84))</f>
        <v/>
      </c>
      <c r="AL83" s="143" t="str">
        <f>IF(COUNT('Math Scores'!$BA84:$BY84)=0,"",SUMIF('Math Scores'!$F$6:$IC$6,AL$4,'Math Scores'!$F84:$IC84))</f>
        <v/>
      </c>
      <c r="AM83" s="143" t="str">
        <f>IF(COUNT('Math Scores'!$BA84:$BY84)=0,"",SUMIF('Math Scores'!$F$6:$IC$6,AM$4,'Math Scores'!$F84:$IC84))</f>
        <v/>
      </c>
      <c r="AN83" s="143" t="str">
        <f>IF(COUNT('Math Scores'!$BA84:$BY84)=0,"",SUMIF('Math Scores'!$F$6:$IC$6,AN$4,'Math Scores'!$F84:$IC84))</f>
        <v/>
      </c>
      <c r="AO83" s="143" t="str">
        <f>IF(COUNT('Math Scores'!$BA84:$BY84)=0,"",SUMIF('Math Scores'!$F$6:$IC$6,AO$4,'Math Scores'!$F84:$IC84))</f>
        <v/>
      </c>
      <c r="AP83" s="143" t="str">
        <f>IF(COUNT('Math Scores'!$BA84:$BY84)=0,"",SUMIF('Math Scores'!$F$6:$IC$6,AP$4,'Math Scores'!$F84:$IC84))</f>
        <v/>
      </c>
      <c r="AQ83" s="143" t="str">
        <f>IF(COUNT('Math Scores'!$BA84:$BY84)=0,"",SUMIF('Math Scores'!$F$6:$IC$6,AQ$4,'Math Scores'!$F84:$IC84))</f>
        <v/>
      </c>
      <c r="AR83" s="143" t="str">
        <f>IF(COUNT('Math Scores'!$BA84:$BY84)=0,"",SUMIF('Math Scores'!$F$6:$IC$6,AR$4,'Math Scores'!$F84:$IC84))</f>
        <v/>
      </c>
      <c r="AS83" s="143" t="str">
        <f>IF(COUNT('Math Scores'!$BA84:$BY84)=0,"",SUMIF('Math Scores'!$F$6:$IC$6,AS$4,'Math Scores'!$F84:$IC84))</f>
        <v/>
      </c>
      <c r="AT83" s="143" t="str">
        <f>IF(COUNT('Math Scores'!$BA84:$BY84)=0,"",SUMIF('Math Scores'!$F$6:$IC$6,AT$4,'Math Scores'!$F84:$IC84))</f>
        <v/>
      </c>
      <c r="AU83" s="143" t="str">
        <f>IF(COUNT('Math Scores'!$BA84:$BY84)=0,"",SUMIF('Math Scores'!$F$6:$IC$6,AU$4,'Math Scores'!$F84:$IC84))</f>
        <v/>
      </c>
      <c r="AV83" s="143" t="str">
        <f>IF(COUNT('Math Scores'!$BA84:$BY84)=0,"",SUMIF('Math Scores'!$F$6:$IC$6,AV$4,'Math Scores'!$F84:$IC84))</f>
        <v/>
      </c>
      <c r="AW83" s="143" t="str">
        <f>IF(COUNT('Math Scores'!$BA84:$BY84)=0,"",SUMIF('Math Scores'!$F$6:$IC$6,AW$4,'Math Scores'!$F84:$IC84))</f>
        <v/>
      </c>
      <c r="AX83" s="143" t="str">
        <f>IF(COUNT('Math Scores'!$BZ84:$CW84)=0,"",SUMIF('Math Scores'!$F$6:$IC$6,AX$4,'Math Scores'!$F84:$IC84))</f>
        <v/>
      </c>
      <c r="AY83" s="143" t="str">
        <f>IF(COUNT('Math Scores'!$BZ84:$CW84)=0,"",SUMIF('Math Scores'!$F$6:$IC$6,AY$4,'Math Scores'!$F84:$IC84))</f>
        <v/>
      </c>
      <c r="AZ83" s="143" t="str">
        <f>IF(COUNT('Math Scores'!$BZ84:$CW84)=0,"",SUMIF('Math Scores'!$F$6:$IC$6,AZ$4,'Math Scores'!$F84:$IC84))</f>
        <v/>
      </c>
      <c r="BA83" s="143" t="str">
        <f>IF(COUNT('Math Scores'!$BZ84:$CW84)=0,"",SUMIF('Math Scores'!$F$6:$IC$6,BA$4,'Math Scores'!$F84:$IC84))</f>
        <v/>
      </c>
      <c r="BB83" s="143" t="str">
        <f>IF(COUNT('Math Scores'!$BZ84:$CW84)=0,"",SUMIF('Math Scores'!$F$6:$IC$6,BB$4,'Math Scores'!$F84:$IC84))</f>
        <v/>
      </c>
      <c r="BC83" s="143" t="str">
        <f>IF(COUNT('Math Scores'!$BZ84:$CW84)=0,"",SUMIF('Math Scores'!$F$6:$IC$6,BC$4,'Math Scores'!$F84:$IC84))</f>
        <v/>
      </c>
      <c r="BD83" s="143" t="str">
        <f>IF(COUNT('Math Scores'!$BZ84:$CW84)=0,"",SUMIF('Math Scores'!$F$6:$IC$6,BD$4,'Math Scores'!$F84:$IC84))</f>
        <v/>
      </c>
      <c r="BE83" s="143" t="str">
        <f>IF(COUNT('Math Scores'!$BZ84:$CW84)=0,"",SUMIF('Math Scores'!$F$6:$IC$6,BE$4,'Math Scores'!$F84:$IC84))</f>
        <v/>
      </c>
      <c r="BF83" s="143" t="str">
        <f>IF(COUNT('Math Scores'!$BZ84:$CW84)=0,"",SUMIF('Math Scores'!$F$6:$IC$6,BF$4,'Math Scores'!$F84:$IC84))</f>
        <v/>
      </c>
      <c r="BG83" s="143" t="str">
        <f>IF(COUNT('Math Scores'!$BZ84:$CW84)=0,"",SUMIF('Math Scores'!$F$6:$IC$6,BG$4,'Math Scores'!$F84:$IC84))</f>
        <v/>
      </c>
      <c r="BH83" s="143" t="str">
        <f>IF(COUNT('Math Scores'!$BZ84:$CW84)=0,"",SUMIF('Math Scores'!$F$6:$IC$6,BH$4,'Math Scores'!$F84:$IC84))</f>
        <v/>
      </c>
      <c r="BI83" s="143" t="str">
        <f>IF(COUNT('Math Scores'!$BZ84:$CW84)=0,"",SUMIF('Math Scores'!$F$6:$IC$6,BI$4,'Math Scores'!$F84:$IC84))</f>
        <v/>
      </c>
      <c r="BJ83" s="143" t="str">
        <f>IF(COUNT('Math Scores'!$BZ84:$CW84)=0,"",SUMIF('Math Scores'!$F$6:$IC$6,BJ$4,'Math Scores'!$F84:$IC84))</f>
        <v/>
      </c>
      <c r="BK83" s="143" t="str">
        <f>IF(COUNT('Math Scores'!$BZ84:$CW84)=0,"",SUMIF('Math Scores'!$F$6:$IC$6,BK$4,'Math Scores'!$F84:$IC84))</f>
        <v/>
      </c>
      <c r="BL83" s="143" t="str">
        <f>IF(COUNT('Math Scores'!$CX84:$DU84)=0,"",SUMIF('Math Scores'!$F$6:$IC$6,BL$4,'Math Scores'!$F84:$IC84))</f>
        <v/>
      </c>
      <c r="BM83" s="143" t="str">
        <f>IF(COUNT('Math Scores'!$CX84:$DU84)=0,"",SUMIF('Math Scores'!$F$6:$IC$6,BM$4,'Math Scores'!$F84:$IC84))</f>
        <v/>
      </c>
      <c r="BN83" s="143" t="str">
        <f>IF(COUNT('Math Scores'!$CX84:$DU84)=0,"",SUMIF('Math Scores'!$F$6:$IC$6,BN$4,'Math Scores'!$F84:$IC84))</f>
        <v/>
      </c>
      <c r="BO83" s="143" t="str">
        <f>IF(COUNT('Math Scores'!$CX84:$DU84)=0,"",SUMIF('Math Scores'!$F$6:$IC$6,BO$4,'Math Scores'!$F84:$IC84))</f>
        <v/>
      </c>
      <c r="BP83" s="143" t="str">
        <f>IF(COUNT('Math Scores'!$CX84:$DU84)=0,"",SUMIF('Math Scores'!$F$6:$IC$6,BP$4,'Math Scores'!$F84:$IC84))</f>
        <v/>
      </c>
      <c r="BQ83" s="143" t="str">
        <f>IF(COUNT('Math Scores'!$CX84:$DU84)=0,"",SUMIF('Math Scores'!$F$6:$IC$6,BQ$4,'Math Scores'!$F84:$IC84))</f>
        <v/>
      </c>
      <c r="BR83" s="143" t="str">
        <f>IF(COUNT('Math Scores'!$CX84:$DU84)=0,"",SUMIF('Math Scores'!$F$6:$IC$6,BR$4,'Math Scores'!$F84:$IC84))</f>
        <v/>
      </c>
      <c r="BS83" s="143" t="str">
        <f>IF(COUNT('Math Scores'!$CX84:$DU84)=0,"",SUMIF('Math Scores'!$F$6:$IC$6,BS$4,'Math Scores'!$F84:$IC84))</f>
        <v/>
      </c>
      <c r="BT83" s="143" t="str">
        <f>IF(COUNT('Math Scores'!$CX84:$DU84)=0,"",SUMIF('Math Scores'!$F$6:$IC$6,BT$4,'Math Scores'!$F84:$IC84))</f>
        <v/>
      </c>
      <c r="BU83" s="143" t="str">
        <f>IF(COUNT('Math Scores'!$CX84:$DU84)=0,"",SUMIF('Math Scores'!$F$6:$IC$6,BU$4,'Math Scores'!$F84:$IC84))</f>
        <v/>
      </c>
      <c r="BV83" s="143" t="str">
        <f>IF(COUNT('Math Scores'!$CX84:$DU84)=0,"",SUMIF('Math Scores'!$F$6:$IC$6,BV$4,'Math Scores'!$F84:$IC84))</f>
        <v/>
      </c>
      <c r="BW83" s="143" t="str">
        <f>IF(COUNT('Math Scores'!$CX84:$DU84)=0,"",SUMIF('Math Scores'!$F$6:$IC$6,BW$4,'Math Scores'!$F84:$IC84))</f>
        <v/>
      </c>
      <c r="BX83" s="143" t="str">
        <f>IF(COUNT('Math Scores'!$CX84:$DU84)=0,"",SUMIF('Math Scores'!$F$6:$IC$6,BX$4,'Math Scores'!$F84:$IC84))</f>
        <v/>
      </c>
      <c r="BY83" s="143" t="str">
        <f>IF(COUNT('Math Scores'!$CX84:$DU84)=0,"",SUMIF('Math Scores'!$F$6:$IC$6,BY$4,'Math Scores'!$F84:$IC84))</f>
        <v/>
      </c>
      <c r="BZ83" s="143" t="str">
        <f>IF(COUNT('Math Scores'!$CX84:$DU84)=0,"",SUMIF('Math Scores'!$F$6:$IC$6,BZ$4,'Math Scores'!$F84:$IC84))</f>
        <v/>
      </c>
      <c r="CA83" s="143" t="str">
        <f>IF(COUNT('Math Scores'!$CX84:$DU84)=0,"",SUMIF('Math Scores'!$F$6:$IC$6,CA$4,'Math Scores'!$F84:$IC84))</f>
        <v/>
      </c>
      <c r="CB83" s="143" t="str">
        <f>IF(COUNT('Math Scores'!$CX84:$DU84)=0,"",SUMIF('Math Scores'!$F$6:$IC$6,CB$4,'Math Scores'!$F84:$IC84))</f>
        <v/>
      </c>
      <c r="CC83" s="143" t="str">
        <f>IF(COUNT('Math Scores'!$CX84:$DU84)=0,"",SUMIF('Math Scores'!$F$6:$IC$6,CC$4,'Math Scores'!$F84:$IC84))</f>
        <v/>
      </c>
      <c r="CD83" s="143" t="str">
        <f>IF(COUNT('Math Scores'!$DV84:$EU84)=0,"",SUMIF('Math Scores'!$F$6:$IC$6,CD$4,'Math Scores'!$F84:$IC84))</f>
        <v/>
      </c>
      <c r="CE83" s="143" t="str">
        <f>IF(COUNT('Math Scores'!$DV84:$EU84)=0,"",SUMIF('Math Scores'!$F$6:$IC$6,CE$4,'Math Scores'!$F84:$IC84))</f>
        <v/>
      </c>
      <c r="CF83" s="143" t="str">
        <f>IF(COUNT('Math Scores'!$DV84:$EU84)=0,"",SUMIF('Math Scores'!$F$6:$IC$6,CF$4,'Math Scores'!$F84:$IC84))</f>
        <v/>
      </c>
      <c r="CG83" s="143" t="str">
        <f>IF(COUNT('Math Scores'!$DV84:$EU84)=0,"",SUMIF('Math Scores'!$F$6:$IC$6,CG$4,'Math Scores'!$F84:$IC84))</f>
        <v/>
      </c>
      <c r="CH83" s="143" t="str">
        <f>IF(COUNT('Math Scores'!$DV84:$EU84)=0,"",SUMIF('Math Scores'!$F$6:$IC$6,CH$4,'Math Scores'!$F84:$IC84))</f>
        <v/>
      </c>
      <c r="CI83" s="143" t="str">
        <f>IF(COUNT('Math Scores'!$DV84:$EU84)=0,"",SUMIF('Math Scores'!$F$6:$IC$6,CI$4,'Math Scores'!$F84:$IC84))</f>
        <v/>
      </c>
      <c r="CJ83" s="143" t="str">
        <f>IF(COUNT('Math Scores'!$DV84:$EU84)=0,"",SUMIF('Math Scores'!$F$6:$IC$6,CJ$4,'Math Scores'!$F84:$IC84))</f>
        <v/>
      </c>
      <c r="CK83" s="143" t="str">
        <f>IF(COUNT('Math Scores'!$DV84:$EU84)=0,"",SUMIF('Math Scores'!$F$6:$IC$6,CK$4,'Math Scores'!$F84:$IC84))</f>
        <v/>
      </c>
      <c r="CL83" s="143" t="str">
        <f>IF(COUNT('Math Scores'!$DV84:$EU84)=0,"",SUMIF('Math Scores'!$F$6:$IC$6,CL$4,'Math Scores'!$F84:$IC84))</f>
        <v/>
      </c>
      <c r="CM83" s="143" t="str">
        <f>IF(COUNT('Math Scores'!$DV84:$EU84)=0,"",SUMIF('Math Scores'!$F$6:$IC$6,CM$4,'Math Scores'!$F84:$IC84))</f>
        <v/>
      </c>
      <c r="CN83" s="143" t="str">
        <f>IF(COUNT('Math Scores'!$DV84:$EU84)=0,"",SUMIF('Math Scores'!$F$6:$IC$6,CN$4,'Math Scores'!$F84:$IC84))</f>
        <v/>
      </c>
      <c r="CO83" s="143" t="str">
        <f>IF(COUNT('Math Scores'!$DV84:$EU84)=0,"",SUMIF('Math Scores'!$F$6:$IC$6,CO$4,'Math Scores'!$F84:$IC84))</f>
        <v/>
      </c>
      <c r="CP83" s="143" t="str">
        <f>IF(COUNT('Math Scores'!$DV84:$EU84)=0,"",SUMIF('Math Scores'!$F$6:$IC$6,CP$4,'Math Scores'!$F84:$IC84))</f>
        <v/>
      </c>
      <c r="CQ83" s="143" t="str">
        <f>IF(COUNT('Math Scores'!$DV84:$EU84)=0,"",SUMIF('Math Scores'!$F$6:$IC$6,CQ$4,'Math Scores'!$F84:$IC84))</f>
        <v/>
      </c>
      <c r="CR83" s="143" t="str">
        <f>IF(COUNT('Math Scores'!$DV84:$EU84)=0,"",SUMIF('Math Scores'!$F$6:$IC$6,CR$4,'Math Scores'!$F84:$IC84))</f>
        <v/>
      </c>
      <c r="CS83" s="143" t="str">
        <f>IF(COUNT('Math Scores'!$DV84:$EU84)=0,"",SUMIF('Math Scores'!$F$6:$IC$6,CS$4,'Math Scores'!$F84:$IC84))</f>
        <v/>
      </c>
      <c r="CT83" s="143" t="str">
        <f>IF(COUNT('Math Scores'!$EV84:$FW84)=0,"",SUMIF('Math Scores'!$F$6:$IC$6,CT$4,'Math Scores'!$F84:$IC84))</f>
        <v/>
      </c>
      <c r="CU83" s="143" t="str">
        <f>IF(COUNT('Math Scores'!$EV84:$FW84)=0,"",SUMIF('Math Scores'!$F$6:$IC$6,CU$4,'Math Scores'!$F84:$IC84))</f>
        <v/>
      </c>
      <c r="CV83" s="143" t="str">
        <f>IF(COUNT('Math Scores'!$EV84:$FW84)=0,"",SUMIF('Math Scores'!$F$6:$IC$6,CV$4,'Math Scores'!$F84:$IC84))</f>
        <v/>
      </c>
      <c r="CW83" s="143" t="str">
        <f>IF(COUNT('Math Scores'!$EV84:$FW84)=0,"",SUMIF('Math Scores'!$F$6:$IC$6,CW$4,'Math Scores'!$F84:$IC84))</f>
        <v/>
      </c>
      <c r="CX83" s="143" t="str">
        <f>IF(COUNT('Math Scores'!$EV84:$FW84)=0,"",SUMIF('Math Scores'!$F$6:$IC$6,CX$4,'Math Scores'!$F84:$IC84))</f>
        <v/>
      </c>
      <c r="CY83" s="143" t="str">
        <f>IF(COUNT('Math Scores'!$EV84:$FW84)=0,"",SUMIF('Math Scores'!$F$6:$IC$6,CY$4,'Math Scores'!$F84:$IC84))</f>
        <v/>
      </c>
      <c r="CZ83" s="143" t="str">
        <f>IF(COUNT('Math Scores'!$EV84:$FW84)=0,"",SUMIF('Math Scores'!$F$6:$IC$6,CZ$4,'Math Scores'!$F84:$IC84))</f>
        <v/>
      </c>
      <c r="DA83" s="143" t="str">
        <f>IF(COUNT('Math Scores'!$EV84:$FW84)=0,"",SUMIF('Math Scores'!$F$6:$IC$6,DA$4,'Math Scores'!$F84:$IC84))</f>
        <v/>
      </c>
      <c r="DB83" s="143" t="str">
        <f>IF(COUNT('Math Scores'!$EV84:$FW84)=0,"",SUMIF('Math Scores'!$F$6:$IC$6,DB$4,'Math Scores'!$F84:$IC84))</f>
        <v/>
      </c>
      <c r="DC83" s="143" t="str">
        <f>IF(COUNT('Math Scores'!$EV84:$FW84)=0,"",SUMIF('Math Scores'!$F$6:$IC$6,DC$4,'Math Scores'!$F84:$IC84))</f>
        <v/>
      </c>
      <c r="DD83" s="143" t="str">
        <f>IF(COUNT('Math Scores'!$EV84:$FW84)=0,"",SUMIF('Math Scores'!$F$6:$IC$6,DD$4,'Math Scores'!$F84:$IC84))</f>
        <v/>
      </c>
      <c r="DE83" s="143" t="str">
        <f>IF(COUNT('Math Scores'!$EV84:$FW84)=0,"",SUMIF('Math Scores'!$F$6:$IC$6,DE$4,'Math Scores'!$F84:$IC84))</f>
        <v/>
      </c>
      <c r="DF83" s="143" t="str">
        <f>IF(COUNT('Math Scores'!$EV84:$FW84)=0,"",SUMIF('Math Scores'!$F$6:$IC$6,DF$4,'Math Scores'!$F84:$IC84))</f>
        <v/>
      </c>
      <c r="DG83" s="143" t="str">
        <f>IF(COUNT('Math Scores'!$EV84:$FW84)=0,"",SUMIF('Math Scores'!$F$6:$IC$6,DG$4,'Math Scores'!$F84:$IC84))</f>
        <v/>
      </c>
    </row>
    <row r="84" spans="1:111" x14ac:dyDescent="0.2">
      <c r="A84" s="35">
        <v>77</v>
      </c>
      <c r="B84" s="8" t="str">
        <f>'Math Scores'!B85</f>
        <v/>
      </c>
      <c r="C84" s="127" t="str">
        <f>IF(COUNT('Math Scores'!F85:HI85)=0, "", (SUMIF('Math Scores'!$F$5:$HI$5,"Yes",'Math Scores'!F85:HI85)/SUMIF('Math Scores'!$F$5:$HI$5,"Yes",'Math Scores'!$F$2:$HI$2)))</f>
        <v/>
      </c>
      <c r="D84" s="36" t="str">
        <f>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v/>
      </c>
      <c r="E84" s="78" t="str">
        <f t="shared" si="14"/>
        <v/>
      </c>
      <c r="F84" s="36" t="str">
        <f t="shared" si="13"/>
        <v/>
      </c>
      <c r="G84" s="87" t="str">
        <f>IF(OR(B84="",'Cover Sheet'!$AC$6=""),"",IF(('Cover Sheet'!$AC$6="2nd"),(VLOOKUP(ROUND((D84*100),0),Goals!$E$4:$H$104,2,TRUE)/100),IF(('Cover Sheet'!$AC$6="3rd"),(VLOOKUP(ROUND((D84*100),0),Goals!$E$4:$H$104,3,TRUE)/100),VLOOKUP(ROUND((D84*100),0),Goals!$E$4:$H$104,4,TRUE)/100)))</f>
        <v/>
      </c>
      <c r="H84" s="143" t="str">
        <f>IF(COUNT('Math Scores'!$F85:$AC85)=0,"",SUMIF('Math Scores'!$F$6:$IC$6,H$4,'Math Scores'!$F85:$IC85))</f>
        <v/>
      </c>
      <c r="I84" s="143" t="str">
        <f>IF(COUNT('Math Scores'!$F85:$AC85)=0,"",SUMIF('Math Scores'!$F$6:$IC$6,I$4,'Math Scores'!$F85:$IC85))</f>
        <v/>
      </c>
      <c r="J84" s="143" t="str">
        <f>IF(COUNT('Math Scores'!$F85:$AC85)=0,"",SUMIF('Math Scores'!$F$6:$IC$6,J$4,'Math Scores'!$F85:$IC85))</f>
        <v/>
      </c>
      <c r="K84" s="143" t="str">
        <f>IF(COUNT('Math Scores'!$F85:$AC85)=0,"",SUMIF('Math Scores'!$F$6:$IC$6,K$4,'Math Scores'!$F85:$IC85))</f>
        <v/>
      </c>
      <c r="L84" s="143" t="str">
        <f>IF(COUNT('Math Scores'!$F85:$AC85)=0,"",SUMIF('Math Scores'!$F$6:$IC$6,L$4,'Math Scores'!$F85:$IC85))</f>
        <v/>
      </c>
      <c r="M84" s="143" t="str">
        <f>IF(COUNT('Math Scores'!$F85:$AC85)=0,"",SUMIF('Math Scores'!$F$6:$IC$6,M$4,'Math Scores'!$F85:$IC85))</f>
        <v/>
      </c>
      <c r="N84" s="143" t="str">
        <f>IF(COUNT('Math Scores'!$F85:$AC85)=0,"",SUMIF('Math Scores'!$F$6:$IC$6,N$4,'Math Scores'!$F85:$IC85))</f>
        <v/>
      </c>
      <c r="O84" s="143" t="str">
        <f>IF(COUNT('Math Scores'!$F85:$AC85)=0,"",SUMIF('Math Scores'!$F$6:$IC$6,O$4,'Math Scores'!$F85:$IC85))</f>
        <v/>
      </c>
      <c r="P84" s="143" t="str">
        <f>IF(COUNT('Math Scores'!$F85:$AC85)=0,"",SUMIF('Math Scores'!$F$6:$IC$6,P$4,'Math Scores'!$F85:$IC85))</f>
        <v/>
      </c>
      <c r="Q84" s="143" t="str">
        <f>IF(COUNT('Math Scores'!$F85:$AC85)=0,"",SUMIF('Math Scores'!$F$6:$IC$6,Q$4,'Math Scores'!$F85:$IC85))</f>
        <v/>
      </c>
      <c r="R84" s="143" t="str">
        <f>IF(COUNT('Math Scores'!$F85:$AC85)=0,"",SUMIF('Math Scores'!$F$6:$IC$6,R$4,'Math Scores'!$F85:$IC85))</f>
        <v/>
      </c>
      <c r="S84" s="143"/>
      <c r="T84" s="143"/>
      <c r="U84" s="143"/>
      <c r="V84" s="143"/>
      <c r="W84" s="143"/>
      <c r="X84" s="143" t="str">
        <f>IF(COUNT('Math Scores'!$AD85:$AZ85)=0,"",SUMIF('Math Scores'!$F$6:$IC$6,X$4,'Math Scores'!$F85:$IC85))</f>
        <v/>
      </c>
      <c r="Y84" s="143" t="str">
        <f>IF(COUNT('Math Scores'!$AD85:$AZ85)=0,"",SUMIF('Math Scores'!$F$6:$IC$6,Y$4,'Math Scores'!$F85:$IC85))</f>
        <v/>
      </c>
      <c r="Z84" s="143" t="str">
        <f>IF(COUNT('Math Scores'!$AD85:$AZ85)=0,"",SUMIF('Math Scores'!$F$6:$IC$6,Z$4,'Math Scores'!$F85:$IC85))</f>
        <v/>
      </c>
      <c r="AA84" s="143" t="str">
        <f>IF(COUNT('Math Scores'!$AD85:$AZ85)=0,"",SUMIF('Math Scores'!$F$6:$IC$6,AA$4,'Math Scores'!$F85:$IC85))</f>
        <v/>
      </c>
      <c r="AB84" s="143" t="str">
        <f>IF(COUNT('Math Scores'!$AD85:$AZ85)=0,"",SUMIF('Math Scores'!$F$6:$IC$6,AB$4,'Math Scores'!$F85:$IC85))</f>
        <v/>
      </c>
      <c r="AC84" s="143" t="str">
        <f>IF(COUNT('Math Scores'!$AD85:$AZ85)=0,"",SUMIF('Math Scores'!$F$6:$IC$6,AC$4,'Math Scores'!$F85:$IC85))</f>
        <v/>
      </c>
      <c r="AD84" s="143" t="str">
        <f>IF(COUNT('Math Scores'!$AD85:$AZ85)=0,"",SUMIF('Math Scores'!$F$6:$IC$6,AD$4,'Math Scores'!$F85:$IC85))</f>
        <v/>
      </c>
      <c r="AE84" s="143" t="str">
        <f>IF(COUNT('Math Scores'!$AD85:$AZ85)=0,"",SUMIF('Math Scores'!$F$6:$IC$6,AE$4,'Math Scores'!$F85:$IC85))</f>
        <v/>
      </c>
      <c r="AF84" s="143" t="str">
        <f>IF(COUNT('Math Scores'!$AD85:$AZ85)=0,"",SUMIF('Math Scores'!$F$6:$IC$6,AF$4,'Math Scores'!$F85:$IC85))</f>
        <v/>
      </c>
      <c r="AG84" s="143" t="str">
        <f>IF(COUNT('Math Scores'!$AD85:$AZ85)=0,"",SUMIF('Math Scores'!$F$6:$IC$6,AG$4,'Math Scores'!$F85:$IC85))</f>
        <v/>
      </c>
      <c r="AH84" s="143" t="str">
        <f>IF(COUNT('Math Scores'!$AD85:$AZ85)=0,"",SUMIF('Math Scores'!$F$6:$IC$6,AH$4,'Math Scores'!$F85:$IC85))</f>
        <v/>
      </c>
      <c r="AI84" s="143" t="str">
        <f>IF(COUNT('Math Scores'!$AD85:$AZ85)=0,"",SUMIF('Math Scores'!$F$6:$IC$6,AI$4,'Math Scores'!$F85:$IC85))</f>
        <v/>
      </c>
      <c r="AJ84" s="143" t="str">
        <f>IF(COUNT('Math Scores'!$BA85:$BY85)=0,"",SUMIF('Math Scores'!$F$6:$IC$6,AJ$4,'Math Scores'!$F85:$IC85))</f>
        <v/>
      </c>
      <c r="AK84" s="143" t="str">
        <f>IF(COUNT('Math Scores'!$BA85:$BY85)=0,"",SUMIF('Math Scores'!$F$6:$IC$6,AK$4,'Math Scores'!$F85:$IC85))</f>
        <v/>
      </c>
      <c r="AL84" s="143" t="str">
        <f>IF(COUNT('Math Scores'!$BA85:$BY85)=0,"",SUMIF('Math Scores'!$F$6:$IC$6,AL$4,'Math Scores'!$F85:$IC85))</f>
        <v/>
      </c>
      <c r="AM84" s="143" t="str">
        <f>IF(COUNT('Math Scores'!$BA85:$BY85)=0,"",SUMIF('Math Scores'!$F$6:$IC$6,AM$4,'Math Scores'!$F85:$IC85))</f>
        <v/>
      </c>
      <c r="AN84" s="143" t="str">
        <f>IF(COUNT('Math Scores'!$BA85:$BY85)=0,"",SUMIF('Math Scores'!$F$6:$IC$6,AN$4,'Math Scores'!$F85:$IC85))</f>
        <v/>
      </c>
      <c r="AO84" s="143" t="str">
        <f>IF(COUNT('Math Scores'!$BA85:$BY85)=0,"",SUMIF('Math Scores'!$F$6:$IC$6,AO$4,'Math Scores'!$F85:$IC85))</f>
        <v/>
      </c>
      <c r="AP84" s="143" t="str">
        <f>IF(COUNT('Math Scores'!$BA85:$BY85)=0,"",SUMIF('Math Scores'!$F$6:$IC$6,AP$4,'Math Scores'!$F85:$IC85))</f>
        <v/>
      </c>
      <c r="AQ84" s="143" t="str">
        <f>IF(COUNT('Math Scores'!$BA85:$BY85)=0,"",SUMIF('Math Scores'!$F$6:$IC$6,AQ$4,'Math Scores'!$F85:$IC85))</f>
        <v/>
      </c>
      <c r="AR84" s="143" t="str">
        <f>IF(COUNT('Math Scores'!$BA85:$BY85)=0,"",SUMIF('Math Scores'!$F$6:$IC$6,AR$4,'Math Scores'!$F85:$IC85))</f>
        <v/>
      </c>
      <c r="AS84" s="143" t="str">
        <f>IF(COUNT('Math Scores'!$BA85:$BY85)=0,"",SUMIF('Math Scores'!$F$6:$IC$6,AS$4,'Math Scores'!$F85:$IC85))</f>
        <v/>
      </c>
      <c r="AT84" s="143" t="str">
        <f>IF(COUNT('Math Scores'!$BA85:$BY85)=0,"",SUMIF('Math Scores'!$F$6:$IC$6,AT$4,'Math Scores'!$F85:$IC85))</f>
        <v/>
      </c>
      <c r="AU84" s="143" t="str">
        <f>IF(COUNT('Math Scores'!$BA85:$BY85)=0,"",SUMIF('Math Scores'!$F$6:$IC$6,AU$4,'Math Scores'!$F85:$IC85))</f>
        <v/>
      </c>
      <c r="AV84" s="143" t="str">
        <f>IF(COUNT('Math Scores'!$BA85:$BY85)=0,"",SUMIF('Math Scores'!$F$6:$IC$6,AV$4,'Math Scores'!$F85:$IC85))</f>
        <v/>
      </c>
      <c r="AW84" s="143" t="str">
        <f>IF(COUNT('Math Scores'!$BA85:$BY85)=0,"",SUMIF('Math Scores'!$F$6:$IC$6,AW$4,'Math Scores'!$F85:$IC85))</f>
        <v/>
      </c>
      <c r="AX84" s="143" t="str">
        <f>IF(COUNT('Math Scores'!$BZ85:$CW85)=0,"",SUMIF('Math Scores'!$F$6:$IC$6,AX$4,'Math Scores'!$F85:$IC85))</f>
        <v/>
      </c>
      <c r="AY84" s="143" t="str">
        <f>IF(COUNT('Math Scores'!$BZ85:$CW85)=0,"",SUMIF('Math Scores'!$F$6:$IC$6,AY$4,'Math Scores'!$F85:$IC85))</f>
        <v/>
      </c>
      <c r="AZ84" s="143" t="str">
        <f>IF(COUNT('Math Scores'!$BZ85:$CW85)=0,"",SUMIF('Math Scores'!$F$6:$IC$6,AZ$4,'Math Scores'!$F85:$IC85))</f>
        <v/>
      </c>
      <c r="BA84" s="143" t="str">
        <f>IF(COUNT('Math Scores'!$BZ85:$CW85)=0,"",SUMIF('Math Scores'!$F$6:$IC$6,BA$4,'Math Scores'!$F85:$IC85))</f>
        <v/>
      </c>
      <c r="BB84" s="143" t="str">
        <f>IF(COUNT('Math Scores'!$BZ85:$CW85)=0,"",SUMIF('Math Scores'!$F$6:$IC$6,BB$4,'Math Scores'!$F85:$IC85))</f>
        <v/>
      </c>
      <c r="BC84" s="143" t="str">
        <f>IF(COUNT('Math Scores'!$BZ85:$CW85)=0,"",SUMIF('Math Scores'!$F$6:$IC$6,BC$4,'Math Scores'!$F85:$IC85))</f>
        <v/>
      </c>
      <c r="BD84" s="143" t="str">
        <f>IF(COUNT('Math Scores'!$BZ85:$CW85)=0,"",SUMIF('Math Scores'!$F$6:$IC$6,BD$4,'Math Scores'!$F85:$IC85))</f>
        <v/>
      </c>
      <c r="BE84" s="143" t="str">
        <f>IF(COUNT('Math Scores'!$BZ85:$CW85)=0,"",SUMIF('Math Scores'!$F$6:$IC$6,BE$4,'Math Scores'!$F85:$IC85))</f>
        <v/>
      </c>
      <c r="BF84" s="143" t="str">
        <f>IF(COUNT('Math Scores'!$BZ85:$CW85)=0,"",SUMIF('Math Scores'!$F$6:$IC$6,BF$4,'Math Scores'!$F85:$IC85))</f>
        <v/>
      </c>
      <c r="BG84" s="143" t="str">
        <f>IF(COUNT('Math Scores'!$BZ85:$CW85)=0,"",SUMIF('Math Scores'!$F$6:$IC$6,BG$4,'Math Scores'!$F85:$IC85))</f>
        <v/>
      </c>
      <c r="BH84" s="143" t="str">
        <f>IF(COUNT('Math Scores'!$BZ85:$CW85)=0,"",SUMIF('Math Scores'!$F$6:$IC$6,BH$4,'Math Scores'!$F85:$IC85))</f>
        <v/>
      </c>
      <c r="BI84" s="143" t="str">
        <f>IF(COUNT('Math Scores'!$BZ85:$CW85)=0,"",SUMIF('Math Scores'!$F$6:$IC$6,BI$4,'Math Scores'!$F85:$IC85))</f>
        <v/>
      </c>
      <c r="BJ84" s="143" t="str">
        <f>IF(COUNT('Math Scores'!$BZ85:$CW85)=0,"",SUMIF('Math Scores'!$F$6:$IC$6,BJ$4,'Math Scores'!$F85:$IC85))</f>
        <v/>
      </c>
      <c r="BK84" s="143" t="str">
        <f>IF(COUNT('Math Scores'!$BZ85:$CW85)=0,"",SUMIF('Math Scores'!$F$6:$IC$6,BK$4,'Math Scores'!$F85:$IC85))</f>
        <v/>
      </c>
      <c r="BL84" s="143" t="str">
        <f>IF(COUNT('Math Scores'!$CX85:$DU85)=0,"",SUMIF('Math Scores'!$F$6:$IC$6,BL$4,'Math Scores'!$F85:$IC85))</f>
        <v/>
      </c>
      <c r="BM84" s="143" t="str">
        <f>IF(COUNT('Math Scores'!$CX85:$DU85)=0,"",SUMIF('Math Scores'!$F$6:$IC$6,BM$4,'Math Scores'!$F85:$IC85))</f>
        <v/>
      </c>
      <c r="BN84" s="143" t="str">
        <f>IF(COUNT('Math Scores'!$CX85:$DU85)=0,"",SUMIF('Math Scores'!$F$6:$IC$6,BN$4,'Math Scores'!$F85:$IC85))</f>
        <v/>
      </c>
      <c r="BO84" s="143" t="str">
        <f>IF(COUNT('Math Scores'!$CX85:$DU85)=0,"",SUMIF('Math Scores'!$F$6:$IC$6,BO$4,'Math Scores'!$F85:$IC85))</f>
        <v/>
      </c>
      <c r="BP84" s="143" t="str">
        <f>IF(COUNT('Math Scores'!$CX85:$DU85)=0,"",SUMIF('Math Scores'!$F$6:$IC$6,BP$4,'Math Scores'!$F85:$IC85))</f>
        <v/>
      </c>
      <c r="BQ84" s="143" t="str">
        <f>IF(COUNT('Math Scores'!$CX85:$DU85)=0,"",SUMIF('Math Scores'!$F$6:$IC$6,BQ$4,'Math Scores'!$F85:$IC85))</f>
        <v/>
      </c>
      <c r="BR84" s="143" t="str">
        <f>IF(COUNT('Math Scores'!$CX85:$DU85)=0,"",SUMIF('Math Scores'!$F$6:$IC$6,BR$4,'Math Scores'!$F85:$IC85))</f>
        <v/>
      </c>
      <c r="BS84" s="143" t="str">
        <f>IF(COUNT('Math Scores'!$CX85:$DU85)=0,"",SUMIF('Math Scores'!$F$6:$IC$6,BS$4,'Math Scores'!$F85:$IC85))</f>
        <v/>
      </c>
      <c r="BT84" s="143" t="str">
        <f>IF(COUNT('Math Scores'!$CX85:$DU85)=0,"",SUMIF('Math Scores'!$F$6:$IC$6,BT$4,'Math Scores'!$F85:$IC85))</f>
        <v/>
      </c>
      <c r="BU84" s="143" t="str">
        <f>IF(COUNT('Math Scores'!$CX85:$DU85)=0,"",SUMIF('Math Scores'!$F$6:$IC$6,BU$4,'Math Scores'!$F85:$IC85))</f>
        <v/>
      </c>
      <c r="BV84" s="143" t="str">
        <f>IF(COUNT('Math Scores'!$CX85:$DU85)=0,"",SUMIF('Math Scores'!$F$6:$IC$6,BV$4,'Math Scores'!$F85:$IC85))</f>
        <v/>
      </c>
      <c r="BW84" s="143" t="str">
        <f>IF(COUNT('Math Scores'!$CX85:$DU85)=0,"",SUMIF('Math Scores'!$F$6:$IC$6,BW$4,'Math Scores'!$F85:$IC85))</f>
        <v/>
      </c>
      <c r="BX84" s="143" t="str">
        <f>IF(COUNT('Math Scores'!$CX85:$DU85)=0,"",SUMIF('Math Scores'!$F$6:$IC$6,BX$4,'Math Scores'!$F85:$IC85))</f>
        <v/>
      </c>
      <c r="BY84" s="143" t="str">
        <f>IF(COUNT('Math Scores'!$CX85:$DU85)=0,"",SUMIF('Math Scores'!$F$6:$IC$6,BY$4,'Math Scores'!$F85:$IC85))</f>
        <v/>
      </c>
      <c r="BZ84" s="143" t="str">
        <f>IF(COUNT('Math Scores'!$CX85:$DU85)=0,"",SUMIF('Math Scores'!$F$6:$IC$6,BZ$4,'Math Scores'!$F85:$IC85))</f>
        <v/>
      </c>
      <c r="CA84" s="143" t="str">
        <f>IF(COUNT('Math Scores'!$CX85:$DU85)=0,"",SUMIF('Math Scores'!$F$6:$IC$6,CA$4,'Math Scores'!$F85:$IC85))</f>
        <v/>
      </c>
      <c r="CB84" s="143" t="str">
        <f>IF(COUNT('Math Scores'!$CX85:$DU85)=0,"",SUMIF('Math Scores'!$F$6:$IC$6,CB$4,'Math Scores'!$F85:$IC85))</f>
        <v/>
      </c>
      <c r="CC84" s="143" t="str">
        <f>IF(COUNT('Math Scores'!$CX85:$DU85)=0,"",SUMIF('Math Scores'!$F$6:$IC$6,CC$4,'Math Scores'!$F85:$IC85))</f>
        <v/>
      </c>
      <c r="CD84" s="143" t="str">
        <f>IF(COUNT('Math Scores'!$DV85:$EU85)=0,"",SUMIF('Math Scores'!$F$6:$IC$6,CD$4,'Math Scores'!$F85:$IC85))</f>
        <v/>
      </c>
      <c r="CE84" s="143" t="str">
        <f>IF(COUNT('Math Scores'!$DV85:$EU85)=0,"",SUMIF('Math Scores'!$F$6:$IC$6,CE$4,'Math Scores'!$F85:$IC85))</f>
        <v/>
      </c>
      <c r="CF84" s="143" t="str">
        <f>IF(COUNT('Math Scores'!$DV85:$EU85)=0,"",SUMIF('Math Scores'!$F$6:$IC$6,CF$4,'Math Scores'!$F85:$IC85))</f>
        <v/>
      </c>
      <c r="CG84" s="143" t="str">
        <f>IF(COUNT('Math Scores'!$DV85:$EU85)=0,"",SUMIF('Math Scores'!$F$6:$IC$6,CG$4,'Math Scores'!$F85:$IC85))</f>
        <v/>
      </c>
      <c r="CH84" s="143" t="str">
        <f>IF(COUNT('Math Scores'!$DV85:$EU85)=0,"",SUMIF('Math Scores'!$F$6:$IC$6,CH$4,'Math Scores'!$F85:$IC85))</f>
        <v/>
      </c>
      <c r="CI84" s="143" t="str">
        <f>IF(COUNT('Math Scores'!$DV85:$EU85)=0,"",SUMIF('Math Scores'!$F$6:$IC$6,CI$4,'Math Scores'!$F85:$IC85))</f>
        <v/>
      </c>
      <c r="CJ84" s="143" t="str">
        <f>IF(COUNT('Math Scores'!$DV85:$EU85)=0,"",SUMIF('Math Scores'!$F$6:$IC$6,CJ$4,'Math Scores'!$F85:$IC85))</f>
        <v/>
      </c>
      <c r="CK84" s="143" t="str">
        <f>IF(COUNT('Math Scores'!$DV85:$EU85)=0,"",SUMIF('Math Scores'!$F$6:$IC$6,CK$4,'Math Scores'!$F85:$IC85))</f>
        <v/>
      </c>
      <c r="CL84" s="143" t="str">
        <f>IF(COUNT('Math Scores'!$DV85:$EU85)=0,"",SUMIF('Math Scores'!$F$6:$IC$6,CL$4,'Math Scores'!$F85:$IC85))</f>
        <v/>
      </c>
      <c r="CM84" s="143" t="str">
        <f>IF(COUNT('Math Scores'!$DV85:$EU85)=0,"",SUMIF('Math Scores'!$F$6:$IC$6,CM$4,'Math Scores'!$F85:$IC85))</f>
        <v/>
      </c>
      <c r="CN84" s="143" t="str">
        <f>IF(COUNT('Math Scores'!$DV85:$EU85)=0,"",SUMIF('Math Scores'!$F$6:$IC$6,CN$4,'Math Scores'!$F85:$IC85))</f>
        <v/>
      </c>
      <c r="CO84" s="143" t="str">
        <f>IF(COUNT('Math Scores'!$DV85:$EU85)=0,"",SUMIF('Math Scores'!$F$6:$IC$6,CO$4,'Math Scores'!$F85:$IC85))</f>
        <v/>
      </c>
      <c r="CP84" s="143" t="str">
        <f>IF(COUNT('Math Scores'!$DV85:$EU85)=0,"",SUMIF('Math Scores'!$F$6:$IC$6,CP$4,'Math Scores'!$F85:$IC85))</f>
        <v/>
      </c>
      <c r="CQ84" s="143" t="str">
        <f>IF(COUNT('Math Scores'!$DV85:$EU85)=0,"",SUMIF('Math Scores'!$F$6:$IC$6,CQ$4,'Math Scores'!$F85:$IC85))</f>
        <v/>
      </c>
      <c r="CR84" s="143" t="str">
        <f>IF(COUNT('Math Scores'!$DV85:$EU85)=0,"",SUMIF('Math Scores'!$F$6:$IC$6,CR$4,'Math Scores'!$F85:$IC85))</f>
        <v/>
      </c>
      <c r="CS84" s="143" t="str">
        <f>IF(COUNT('Math Scores'!$DV85:$EU85)=0,"",SUMIF('Math Scores'!$F$6:$IC$6,CS$4,'Math Scores'!$F85:$IC85))</f>
        <v/>
      </c>
      <c r="CT84" s="143" t="str">
        <f>IF(COUNT('Math Scores'!$EV85:$FW85)=0,"",SUMIF('Math Scores'!$F$6:$IC$6,CT$4,'Math Scores'!$F85:$IC85))</f>
        <v/>
      </c>
      <c r="CU84" s="143" t="str">
        <f>IF(COUNT('Math Scores'!$EV85:$FW85)=0,"",SUMIF('Math Scores'!$F$6:$IC$6,CU$4,'Math Scores'!$F85:$IC85))</f>
        <v/>
      </c>
      <c r="CV84" s="143" t="str">
        <f>IF(COUNT('Math Scores'!$EV85:$FW85)=0,"",SUMIF('Math Scores'!$F$6:$IC$6,CV$4,'Math Scores'!$F85:$IC85))</f>
        <v/>
      </c>
      <c r="CW84" s="143" t="str">
        <f>IF(COUNT('Math Scores'!$EV85:$FW85)=0,"",SUMIF('Math Scores'!$F$6:$IC$6,CW$4,'Math Scores'!$F85:$IC85))</f>
        <v/>
      </c>
      <c r="CX84" s="143" t="str">
        <f>IF(COUNT('Math Scores'!$EV85:$FW85)=0,"",SUMIF('Math Scores'!$F$6:$IC$6,CX$4,'Math Scores'!$F85:$IC85))</f>
        <v/>
      </c>
      <c r="CY84" s="143" t="str">
        <f>IF(COUNT('Math Scores'!$EV85:$FW85)=0,"",SUMIF('Math Scores'!$F$6:$IC$6,CY$4,'Math Scores'!$F85:$IC85))</f>
        <v/>
      </c>
      <c r="CZ84" s="143" t="str">
        <f>IF(COUNT('Math Scores'!$EV85:$FW85)=0,"",SUMIF('Math Scores'!$F$6:$IC$6,CZ$4,'Math Scores'!$F85:$IC85))</f>
        <v/>
      </c>
      <c r="DA84" s="143" t="str">
        <f>IF(COUNT('Math Scores'!$EV85:$FW85)=0,"",SUMIF('Math Scores'!$F$6:$IC$6,DA$4,'Math Scores'!$F85:$IC85))</f>
        <v/>
      </c>
      <c r="DB84" s="143" t="str">
        <f>IF(COUNT('Math Scores'!$EV85:$FW85)=0,"",SUMIF('Math Scores'!$F$6:$IC$6,DB$4,'Math Scores'!$F85:$IC85))</f>
        <v/>
      </c>
      <c r="DC84" s="143" t="str">
        <f>IF(COUNT('Math Scores'!$EV85:$FW85)=0,"",SUMIF('Math Scores'!$F$6:$IC$6,DC$4,'Math Scores'!$F85:$IC85))</f>
        <v/>
      </c>
      <c r="DD84" s="143" t="str">
        <f>IF(COUNT('Math Scores'!$EV85:$FW85)=0,"",SUMIF('Math Scores'!$F$6:$IC$6,DD$4,'Math Scores'!$F85:$IC85))</f>
        <v/>
      </c>
      <c r="DE84" s="143" t="str">
        <f>IF(COUNT('Math Scores'!$EV85:$FW85)=0,"",SUMIF('Math Scores'!$F$6:$IC$6,DE$4,'Math Scores'!$F85:$IC85))</f>
        <v/>
      </c>
      <c r="DF84" s="143" t="str">
        <f>IF(COUNT('Math Scores'!$EV85:$FW85)=0,"",SUMIF('Math Scores'!$F$6:$IC$6,DF$4,'Math Scores'!$F85:$IC85))</f>
        <v/>
      </c>
      <c r="DG84" s="143" t="str">
        <f>IF(COUNT('Math Scores'!$EV85:$FW85)=0,"",SUMIF('Math Scores'!$F$6:$IC$6,DG$4,'Math Scores'!$F85:$IC85))</f>
        <v/>
      </c>
    </row>
    <row r="85" spans="1:111" x14ac:dyDescent="0.2">
      <c r="A85" s="35">
        <v>78</v>
      </c>
      <c r="B85" s="8" t="str">
        <f>'Math Scores'!B86</f>
        <v/>
      </c>
      <c r="C85" s="127" t="str">
        <f>IF(COUNT('Math Scores'!F86:HI86)=0, "", (SUMIF('Math Scores'!$F$5:$HI$5,"Yes",'Math Scores'!F86:HI86)/SUMIF('Math Scores'!$F$5:$HI$5,"Yes",'Math Scores'!$F$2:$HI$2)))</f>
        <v/>
      </c>
      <c r="D85" s="36" t="str">
        <f>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v/>
      </c>
      <c r="E85" s="78" t="str">
        <f t="shared" si="14"/>
        <v/>
      </c>
      <c r="F85" s="36" t="str">
        <f t="shared" si="13"/>
        <v/>
      </c>
      <c r="G85" s="87" t="str">
        <f>IF(OR(B85="",'Cover Sheet'!$AC$6=""),"",IF(('Cover Sheet'!$AC$6="2nd"),(VLOOKUP(ROUND((D85*100),0),Goals!$E$4:$H$104,2,TRUE)/100),IF(('Cover Sheet'!$AC$6="3rd"),(VLOOKUP(ROUND((D85*100),0),Goals!$E$4:$H$104,3,TRUE)/100),VLOOKUP(ROUND((D85*100),0),Goals!$E$4:$H$104,4,TRUE)/100)))</f>
        <v/>
      </c>
      <c r="H85" s="143" t="str">
        <f>IF(COUNT('Math Scores'!$F86:$AC86)=0,"",SUMIF('Math Scores'!$F$6:$IC$6,H$4,'Math Scores'!$F86:$IC86))</f>
        <v/>
      </c>
      <c r="I85" s="143" t="str">
        <f>IF(COUNT('Math Scores'!$F86:$AC86)=0,"",SUMIF('Math Scores'!$F$6:$IC$6,I$4,'Math Scores'!$F86:$IC86))</f>
        <v/>
      </c>
      <c r="J85" s="143" t="str">
        <f>IF(COUNT('Math Scores'!$F86:$AC86)=0,"",SUMIF('Math Scores'!$F$6:$IC$6,J$4,'Math Scores'!$F86:$IC86))</f>
        <v/>
      </c>
      <c r="K85" s="143" t="str">
        <f>IF(COUNT('Math Scores'!$F86:$AC86)=0,"",SUMIF('Math Scores'!$F$6:$IC$6,K$4,'Math Scores'!$F86:$IC86))</f>
        <v/>
      </c>
      <c r="L85" s="143" t="str">
        <f>IF(COUNT('Math Scores'!$F86:$AC86)=0,"",SUMIF('Math Scores'!$F$6:$IC$6,L$4,'Math Scores'!$F86:$IC86))</f>
        <v/>
      </c>
      <c r="M85" s="143" t="str">
        <f>IF(COUNT('Math Scores'!$F86:$AC86)=0,"",SUMIF('Math Scores'!$F$6:$IC$6,M$4,'Math Scores'!$F86:$IC86))</f>
        <v/>
      </c>
      <c r="N85" s="143" t="str">
        <f>IF(COUNT('Math Scores'!$F86:$AC86)=0,"",SUMIF('Math Scores'!$F$6:$IC$6,N$4,'Math Scores'!$F86:$IC86))</f>
        <v/>
      </c>
      <c r="O85" s="143" t="str">
        <f>IF(COUNT('Math Scores'!$F86:$AC86)=0,"",SUMIF('Math Scores'!$F$6:$IC$6,O$4,'Math Scores'!$F86:$IC86))</f>
        <v/>
      </c>
      <c r="P85" s="143" t="str">
        <f>IF(COUNT('Math Scores'!$F86:$AC86)=0,"",SUMIF('Math Scores'!$F$6:$IC$6,P$4,'Math Scores'!$F86:$IC86))</f>
        <v/>
      </c>
      <c r="Q85" s="143" t="str">
        <f>IF(COUNT('Math Scores'!$F86:$AC86)=0,"",SUMIF('Math Scores'!$F$6:$IC$6,Q$4,'Math Scores'!$F86:$IC86))</f>
        <v/>
      </c>
      <c r="R85" s="143" t="str">
        <f>IF(COUNT('Math Scores'!$F86:$AC86)=0,"",SUMIF('Math Scores'!$F$6:$IC$6,R$4,'Math Scores'!$F86:$IC86))</f>
        <v/>
      </c>
      <c r="S85" s="143"/>
      <c r="T85" s="143"/>
      <c r="U85" s="143"/>
      <c r="V85" s="143"/>
      <c r="W85" s="143"/>
      <c r="X85" s="143" t="str">
        <f>IF(COUNT('Math Scores'!$AD86:$AZ86)=0,"",SUMIF('Math Scores'!$F$6:$IC$6,X$4,'Math Scores'!$F86:$IC86))</f>
        <v/>
      </c>
      <c r="Y85" s="143" t="str">
        <f>IF(COUNT('Math Scores'!$AD86:$AZ86)=0,"",SUMIF('Math Scores'!$F$6:$IC$6,Y$4,'Math Scores'!$F86:$IC86))</f>
        <v/>
      </c>
      <c r="Z85" s="143" t="str">
        <f>IF(COUNT('Math Scores'!$AD86:$AZ86)=0,"",SUMIF('Math Scores'!$F$6:$IC$6,Z$4,'Math Scores'!$F86:$IC86))</f>
        <v/>
      </c>
      <c r="AA85" s="143" t="str">
        <f>IF(COUNT('Math Scores'!$AD86:$AZ86)=0,"",SUMIF('Math Scores'!$F$6:$IC$6,AA$4,'Math Scores'!$F86:$IC86))</f>
        <v/>
      </c>
      <c r="AB85" s="143" t="str">
        <f>IF(COUNT('Math Scores'!$AD86:$AZ86)=0,"",SUMIF('Math Scores'!$F$6:$IC$6,AB$4,'Math Scores'!$F86:$IC86))</f>
        <v/>
      </c>
      <c r="AC85" s="143" t="str">
        <f>IF(COUNT('Math Scores'!$AD86:$AZ86)=0,"",SUMIF('Math Scores'!$F$6:$IC$6,AC$4,'Math Scores'!$F86:$IC86))</f>
        <v/>
      </c>
      <c r="AD85" s="143" t="str">
        <f>IF(COUNT('Math Scores'!$AD86:$AZ86)=0,"",SUMIF('Math Scores'!$F$6:$IC$6,AD$4,'Math Scores'!$F86:$IC86))</f>
        <v/>
      </c>
      <c r="AE85" s="143" t="str">
        <f>IF(COUNT('Math Scores'!$AD86:$AZ86)=0,"",SUMIF('Math Scores'!$F$6:$IC$6,AE$4,'Math Scores'!$F86:$IC86))</f>
        <v/>
      </c>
      <c r="AF85" s="143" t="str">
        <f>IF(COUNT('Math Scores'!$AD86:$AZ86)=0,"",SUMIF('Math Scores'!$F$6:$IC$6,AF$4,'Math Scores'!$F86:$IC86))</f>
        <v/>
      </c>
      <c r="AG85" s="143" t="str">
        <f>IF(COUNT('Math Scores'!$AD86:$AZ86)=0,"",SUMIF('Math Scores'!$F$6:$IC$6,AG$4,'Math Scores'!$F86:$IC86))</f>
        <v/>
      </c>
      <c r="AH85" s="143" t="str">
        <f>IF(COUNT('Math Scores'!$AD86:$AZ86)=0,"",SUMIF('Math Scores'!$F$6:$IC$6,AH$4,'Math Scores'!$F86:$IC86))</f>
        <v/>
      </c>
      <c r="AI85" s="143" t="str">
        <f>IF(COUNT('Math Scores'!$AD86:$AZ86)=0,"",SUMIF('Math Scores'!$F$6:$IC$6,AI$4,'Math Scores'!$F86:$IC86))</f>
        <v/>
      </c>
      <c r="AJ85" s="143" t="str">
        <f>IF(COUNT('Math Scores'!$BA86:$BY86)=0,"",SUMIF('Math Scores'!$F$6:$IC$6,AJ$4,'Math Scores'!$F86:$IC86))</f>
        <v/>
      </c>
      <c r="AK85" s="143" t="str">
        <f>IF(COUNT('Math Scores'!$BA86:$BY86)=0,"",SUMIF('Math Scores'!$F$6:$IC$6,AK$4,'Math Scores'!$F86:$IC86))</f>
        <v/>
      </c>
      <c r="AL85" s="143" t="str">
        <f>IF(COUNT('Math Scores'!$BA86:$BY86)=0,"",SUMIF('Math Scores'!$F$6:$IC$6,AL$4,'Math Scores'!$F86:$IC86))</f>
        <v/>
      </c>
      <c r="AM85" s="143" t="str">
        <f>IF(COUNT('Math Scores'!$BA86:$BY86)=0,"",SUMIF('Math Scores'!$F$6:$IC$6,AM$4,'Math Scores'!$F86:$IC86))</f>
        <v/>
      </c>
      <c r="AN85" s="143" t="str">
        <f>IF(COUNT('Math Scores'!$BA86:$BY86)=0,"",SUMIF('Math Scores'!$F$6:$IC$6,AN$4,'Math Scores'!$F86:$IC86))</f>
        <v/>
      </c>
      <c r="AO85" s="143" t="str">
        <f>IF(COUNT('Math Scores'!$BA86:$BY86)=0,"",SUMIF('Math Scores'!$F$6:$IC$6,AO$4,'Math Scores'!$F86:$IC86))</f>
        <v/>
      </c>
      <c r="AP85" s="143" t="str">
        <f>IF(COUNT('Math Scores'!$BA86:$BY86)=0,"",SUMIF('Math Scores'!$F$6:$IC$6,AP$4,'Math Scores'!$F86:$IC86))</f>
        <v/>
      </c>
      <c r="AQ85" s="143" t="str">
        <f>IF(COUNT('Math Scores'!$BA86:$BY86)=0,"",SUMIF('Math Scores'!$F$6:$IC$6,AQ$4,'Math Scores'!$F86:$IC86))</f>
        <v/>
      </c>
      <c r="AR85" s="143" t="str">
        <f>IF(COUNT('Math Scores'!$BA86:$BY86)=0,"",SUMIF('Math Scores'!$F$6:$IC$6,AR$4,'Math Scores'!$F86:$IC86))</f>
        <v/>
      </c>
      <c r="AS85" s="143" t="str">
        <f>IF(COUNT('Math Scores'!$BA86:$BY86)=0,"",SUMIF('Math Scores'!$F$6:$IC$6,AS$4,'Math Scores'!$F86:$IC86))</f>
        <v/>
      </c>
      <c r="AT85" s="143" t="str">
        <f>IF(COUNT('Math Scores'!$BA86:$BY86)=0,"",SUMIF('Math Scores'!$F$6:$IC$6,AT$4,'Math Scores'!$F86:$IC86))</f>
        <v/>
      </c>
      <c r="AU85" s="143" t="str">
        <f>IF(COUNT('Math Scores'!$BA86:$BY86)=0,"",SUMIF('Math Scores'!$F$6:$IC$6,AU$4,'Math Scores'!$F86:$IC86))</f>
        <v/>
      </c>
      <c r="AV85" s="143" t="str">
        <f>IF(COUNT('Math Scores'!$BA86:$BY86)=0,"",SUMIF('Math Scores'!$F$6:$IC$6,AV$4,'Math Scores'!$F86:$IC86))</f>
        <v/>
      </c>
      <c r="AW85" s="143" t="str">
        <f>IF(COUNT('Math Scores'!$BA86:$BY86)=0,"",SUMIF('Math Scores'!$F$6:$IC$6,AW$4,'Math Scores'!$F86:$IC86))</f>
        <v/>
      </c>
      <c r="AX85" s="143" t="str">
        <f>IF(COUNT('Math Scores'!$BZ86:$CW86)=0,"",SUMIF('Math Scores'!$F$6:$IC$6,AX$4,'Math Scores'!$F86:$IC86))</f>
        <v/>
      </c>
      <c r="AY85" s="143" t="str">
        <f>IF(COUNT('Math Scores'!$BZ86:$CW86)=0,"",SUMIF('Math Scores'!$F$6:$IC$6,AY$4,'Math Scores'!$F86:$IC86))</f>
        <v/>
      </c>
      <c r="AZ85" s="143" t="str">
        <f>IF(COUNT('Math Scores'!$BZ86:$CW86)=0,"",SUMIF('Math Scores'!$F$6:$IC$6,AZ$4,'Math Scores'!$F86:$IC86))</f>
        <v/>
      </c>
      <c r="BA85" s="143" t="str">
        <f>IF(COUNT('Math Scores'!$BZ86:$CW86)=0,"",SUMIF('Math Scores'!$F$6:$IC$6,BA$4,'Math Scores'!$F86:$IC86))</f>
        <v/>
      </c>
      <c r="BB85" s="143" t="str">
        <f>IF(COUNT('Math Scores'!$BZ86:$CW86)=0,"",SUMIF('Math Scores'!$F$6:$IC$6,BB$4,'Math Scores'!$F86:$IC86))</f>
        <v/>
      </c>
      <c r="BC85" s="143" t="str">
        <f>IF(COUNT('Math Scores'!$BZ86:$CW86)=0,"",SUMIF('Math Scores'!$F$6:$IC$6,BC$4,'Math Scores'!$F86:$IC86))</f>
        <v/>
      </c>
      <c r="BD85" s="143" t="str">
        <f>IF(COUNT('Math Scores'!$BZ86:$CW86)=0,"",SUMIF('Math Scores'!$F$6:$IC$6,BD$4,'Math Scores'!$F86:$IC86))</f>
        <v/>
      </c>
      <c r="BE85" s="143" t="str">
        <f>IF(COUNT('Math Scores'!$BZ86:$CW86)=0,"",SUMIF('Math Scores'!$F$6:$IC$6,BE$4,'Math Scores'!$F86:$IC86))</f>
        <v/>
      </c>
      <c r="BF85" s="143" t="str">
        <f>IF(COUNT('Math Scores'!$BZ86:$CW86)=0,"",SUMIF('Math Scores'!$F$6:$IC$6,BF$4,'Math Scores'!$F86:$IC86))</f>
        <v/>
      </c>
      <c r="BG85" s="143" t="str">
        <f>IF(COUNT('Math Scores'!$BZ86:$CW86)=0,"",SUMIF('Math Scores'!$F$6:$IC$6,BG$4,'Math Scores'!$F86:$IC86))</f>
        <v/>
      </c>
      <c r="BH85" s="143" t="str">
        <f>IF(COUNT('Math Scores'!$BZ86:$CW86)=0,"",SUMIF('Math Scores'!$F$6:$IC$6,BH$4,'Math Scores'!$F86:$IC86))</f>
        <v/>
      </c>
      <c r="BI85" s="143" t="str">
        <f>IF(COUNT('Math Scores'!$BZ86:$CW86)=0,"",SUMIF('Math Scores'!$F$6:$IC$6,BI$4,'Math Scores'!$F86:$IC86))</f>
        <v/>
      </c>
      <c r="BJ85" s="143" t="str">
        <f>IF(COUNT('Math Scores'!$BZ86:$CW86)=0,"",SUMIF('Math Scores'!$F$6:$IC$6,BJ$4,'Math Scores'!$F86:$IC86))</f>
        <v/>
      </c>
      <c r="BK85" s="143" t="str">
        <f>IF(COUNT('Math Scores'!$BZ86:$CW86)=0,"",SUMIF('Math Scores'!$F$6:$IC$6,BK$4,'Math Scores'!$F86:$IC86))</f>
        <v/>
      </c>
      <c r="BL85" s="143" t="str">
        <f>IF(COUNT('Math Scores'!$CX86:$DU86)=0,"",SUMIF('Math Scores'!$F$6:$IC$6,BL$4,'Math Scores'!$F86:$IC86))</f>
        <v/>
      </c>
      <c r="BM85" s="143" t="str">
        <f>IF(COUNT('Math Scores'!$CX86:$DU86)=0,"",SUMIF('Math Scores'!$F$6:$IC$6,BM$4,'Math Scores'!$F86:$IC86))</f>
        <v/>
      </c>
      <c r="BN85" s="143" t="str">
        <f>IF(COUNT('Math Scores'!$CX86:$DU86)=0,"",SUMIF('Math Scores'!$F$6:$IC$6,BN$4,'Math Scores'!$F86:$IC86))</f>
        <v/>
      </c>
      <c r="BO85" s="143" t="str">
        <f>IF(COUNT('Math Scores'!$CX86:$DU86)=0,"",SUMIF('Math Scores'!$F$6:$IC$6,BO$4,'Math Scores'!$F86:$IC86))</f>
        <v/>
      </c>
      <c r="BP85" s="143" t="str">
        <f>IF(COUNT('Math Scores'!$CX86:$DU86)=0,"",SUMIF('Math Scores'!$F$6:$IC$6,BP$4,'Math Scores'!$F86:$IC86))</f>
        <v/>
      </c>
      <c r="BQ85" s="143" t="str">
        <f>IF(COUNT('Math Scores'!$CX86:$DU86)=0,"",SUMIF('Math Scores'!$F$6:$IC$6,BQ$4,'Math Scores'!$F86:$IC86))</f>
        <v/>
      </c>
      <c r="BR85" s="143" t="str">
        <f>IF(COUNT('Math Scores'!$CX86:$DU86)=0,"",SUMIF('Math Scores'!$F$6:$IC$6,BR$4,'Math Scores'!$F86:$IC86))</f>
        <v/>
      </c>
      <c r="BS85" s="143" t="str">
        <f>IF(COUNT('Math Scores'!$CX86:$DU86)=0,"",SUMIF('Math Scores'!$F$6:$IC$6,BS$4,'Math Scores'!$F86:$IC86))</f>
        <v/>
      </c>
      <c r="BT85" s="143" t="str">
        <f>IF(COUNT('Math Scores'!$CX86:$DU86)=0,"",SUMIF('Math Scores'!$F$6:$IC$6,BT$4,'Math Scores'!$F86:$IC86))</f>
        <v/>
      </c>
      <c r="BU85" s="143" t="str">
        <f>IF(COUNT('Math Scores'!$CX86:$DU86)=0,"",SUMIF('Math Scores'!$F$6:$IC$6,BU$4,'Math Scores'!$F86:$IC86))</f>
        <v/>
      </c>
      <c r="BV85" s="143" t="str">
        <f>IF(COUNT('Math Scores'!$CX86:$DU86)=0,"",SUMIF('Math Scores'!$F$6:$IC$6,BV$4,'Math Scores'!$F86:$IC86))</f>
        <v/>
      </c>
      <c r="BW85" s="143" t="str">
        <f>IF(COUNT('Math Scores'!$CX86:$DU86)=0,"",SUMIF('Math Scores'!$F$6:$IC$6,BW$4,'Math Scores'!$F86:$IC86))</f>
        <v/>
      </c>
      <c r="BX85" s="143" t="str">
        <f>IF(COUNT('Math Scores'!$CX86:$DU86)=0,"",SUMIF('Math Scores'!$F$6:$IC$6,BX$4,'Math Scores'!$F86:$IC86))</f>
        <v/>
      </c>
      <c r="BY85" s="143" t="str">
        <f>IF(COUNT('Math Scores'!$CX86:$DU86)=0,"",SUMIF('Math Scores'!$F$6:$IC$6,BY$4,'Math Scores'!$F86:$IC86))</f>
        <v/>
      </c>
      <c r="BZ85" s="143" t="str">
        <f>IF(COUNT('Math Scores'!$CX86:$DU86)=0,"",SUMIF('Math Scores'!$F$6:$IC$6,BZ$4,'Math Scores'!$F86:$IC86))</f>
        <v/>
      </c>
      <c r="CA85" s="143" t="str">
        <f>IF(COUNT('Math Scores'!$CX86:$DU86)=0,"",SUMIF('Math Scores'!$F$6:$IC$6,CA$4,'Math Scores'!$F86:$IC86))</f>
        <v/>
      </c>
      <c r="CB85" s="143" t="str">
        <f>IF(COUNT('Math Scores'!$CX86:$DU86)=0,"",SUMIF('Math Scores'!$F$6:$IC$6,CB$4,'Math Scores'!$F86:$IC86))</f>
        <v/>
      </c>
      <c r="CC85" s="143" t="str">
        <f>IF(COUNT('Math Scores'!$CX86:$DU86)=0,"",SUMIF('Math Scores'!$F$6:$IC$6,CC$4,'Math Scores'!$F86:$IC86))</f>
        <v/>
      </c>
      <c r="CD85" s="143" t="str">
        <f>IF(COUNT('Math Scores'!$DV86:$EU86)=0,"",SUMIF('Math Scores'!$F$6:$IC$6,CD$4,'Math Scores'!$F86:$IC86))</f>
        <v/>
      </c>
      <c r="CE85" s="143" t="str">
        <f>IF(COUNT('Math Scores'!$DV86:$EU86)=0,"",SUMIF('Math Scores'!$F$6:$IC$6,CE$4,'Math Scores'!$F86:$IC86))</f>
        <v/>
      </c>
      <c r="CF85" s="143" t="str">
        <f>IF(COUNT('Math Scores'!$DV86:$EU86)=0,"",SUMIF('Math Scores'!$F$6:$IC$6,CF$4,'Math Scores'!$F86:$IC86))</f>
        <v/>
      </c>
      <c r="CG85" s="143" t="str">
        <f>IF(COUNT('Math Scores'!$DV86:$EU86)=0,"",SUMIF('Math Scores'!$F$6:$IC$6,CG$4,'Math Scores'!$F86:$IC86))</f>
        <v/>
      </c>
      <c r="CH85" s="143" t="str">
        <f>IF(COUNT('Math Scores'!$DV86:$EU86)=0,"",SUMIF('Math Scores'!$F$6:$IC$6,CH$4,'Math Scores'!$F86:$IC86))</f>
        <v/>
      </c>
      <c r="CI85" s="143" t="str">
        <f>IF(COUNT('Math Scores'!$DV86:$EU86)=0,"",SUMIF('Math Scores'!$F$6:$IC$6,CI$4,'Math Scores'!$F86:$IC86))</f>
        <v/>
      </c>
      <c r="CJ85" s="143" t="str">
        <f>IF(COUNT('Math Scores'!$DV86:$EU86)=0,"",SUMIF('Math Scores'!$F$6:$IC$6,CJ$4,'Math Scores'!$F86:$IC86))</f>
        <v/>
      </c>
      <c r="CK85" s="143" t="str">
        <f>IF(COUNT('Math Scores'!$DV86:$EU86)=0,"",SUMIF('Math Scores'!$F$6:$IC$6,CK$4,'Math Scores'!$F86:$IC86))</f>
        <v/>
      </c>
      <c r="CL85" s="143" t="str">
        <f>IF(COUNT('Math Scores'!$DV86:$EU86)=0,"",SUMIF('Math Scores'!$F$6:$IC$6,CL$4,'Math Scores'!$F86:$IC86))</f>
        <v/>
      </c>
      <c r="CM85" s="143" t="str">
        <f>IF(COUNT('Math Scores'!$DV86:$EU86)=0,"",SUMIF('Math Scores'!$F$6:$IC$6,CM$4,'Math Scores'!$F86:$IC86))</f>
        <v/>
      </c>
      <c r="CN85" s="143" t="str">
        <f>IF(COUNT('Math Scores'!$DV86:$EU86)=0,"",SUMIF('Math Scores'!$F$6:$IC$6,CN$4,'Math Scores'!$F86:$IC86))</f>
        <v/>
      </c>
      <c r="CO85" s="143" t="str">
        <f>IF(COUNT('Math Scores'!$DV86:$EU86)=0,"",SUMIF('Math Scores'!$F$6:$IC$6,CO$4,'Math Scores'!$F86:$IC86))</f>
        <v/>
      </c>
      <c r="CP85" s="143" t="str">
        <f>IF(COUNT('Math Scores'!$DV86:$EU86)=0,"",SUMIF('Math Scores'!$F$6:$IC$6,CP$4,'Math Scores'!$F86:$IC86))</f>
        <v/>
      </c>
      <c r="CQ85" s="143" t="str">
        <f>IF(COUNT('Math Scores'!$DV86:$EU86)=0,"",SUMIF('Math Scores'!$F$6:$IC$6,CQ$4,'Math Scores'!$F86:$IC86))</f>
        <v/>
      </c>
      <c r="CR85" s="143" t="str">
        <f>IF(COUNT('Math Scores'!$DV86:$EU86)=0,"",SUMIF('Math Scores'!$F$6:$IC$6,CR$4,'Math Scores'!$F86:$IC86))</f>
        <v/>
      </c>
      <c r="CS85" s="143" t="str">
        <f>IF(COUNT('Math Scores'!$DV86:$EU86)=0,"",SUMIF('Math Scores'!$F$6:$IC$6,CS$4,'Math Scores'!$F86:$IC86))</f>
        <v/>
      </c>
      <c r="CT85" s="143" t="str">
        <f>IF(COUNT('Math Scores'!$EV86:$FW86)=0,"",SUMIF('Math Scores'!$F$6:$IC$6,CT$4,'Math Scores'!$F86:$IC86))</f>
        <v/>
      </c>
      <c r="CU85" s="143" t="str">
        <f>IF(COUNT('Math Scores'!$EV86:$FW86)=0,"",SUMIF('Math Scores'!$F$6:$IC$6,CU$4,'Math Scores'!$F86:$IC86))</f>
        <v/>
      </c>
      <c r="CV85" s="143" t="str">
        <f>IF(COUNT('Math Scores'!$EV86:$FW86)=0,"",SUMIF('Math Scores'!$F$6:$IC$6,CV$4,'Math Scores'!$F86:$IC86))</f>
        <v/>
      </c>
      <c r="CW85" s="143" t="str">
        <f>IF(COUNT('Math Scores'!$EV86:$FW86)=0,"",SUMIF('Math Scores'!$F$6:$IC$6,CW$4,'Math Scores'!$F86:$IC86))</f>
        <v/>
      </c>
      <c r="CX85" s="143" t="str">
        <f>IF(COUNT('Math Scores'!$EV86:$FW86)=0,"",SUMIF('Math Scores'!$F$6:$IC$6,CX$4,'Math Scores'!$F86:$IC86))</f>
        <v/>
      </c>
      <c r="CY85" s="143" t="str">
        <f>IF(COUNT('Math Scores'!$EV86:$FW86)=0,"",SUMIF('Math Scores'!$F$6:$IC$6,CY$4,'Math Scores'!$F86:$IC86))</f>
        <v/>
      </c>
      <c r="CZ85" s="143" t="str">
        <f>IF(COUNT('Math Scores'!$EV86:$FW86)=0,"",SUMIF('Math Scores'!$F$6:$IC$6,CZ$4,'Math Scores'!$F86:$IC86))</f>
        <v/>
      </c>
      <c r="DA85" s="143" t="str">
        <f>IF(COUNT('Math Scores'!$EV86:$FW86)=0,"",SUMIF('Math Scores'!$F$6:$IC$6,DA$4,'Math Scores'!$F86:$IC86))</f>
        <v/>
      </c>
      <c r="DB85" s="143" t="str">
        <f>IF(COUNT('Math Scores'!$EV86:$FW86)=0,"",SUMIF('Math Scores'!$F$6:$IC$6,DB$4,'Math Scores'!$F86:$IC86))</f>
        <v/>
      </c>
      <c r="DC85" s="143" t="str">
        <f>IF(COUNT('Math Scores'!$EV86:$FW86)=0,"",SUMIF('Math Scores'!$F$6:$IC$6,DC$4,'Math Scores'!$F86:$IC86))</f>
        <v/>
      </c>
      <c r="DD85" s="143" t="str">
        <f>IF(COUNT('Math Scores'!$EV86:$FW86)=0,"",SUMIF('Math Scores'!$F$6:$IC$6,DD$4,'Math Scores'!$F86:$IC86))</f>
        <v/>
      </c>
      <c r="DE85" s="143" t="str">
        <f>IF(COUNT('Math Scores'!$EV86:$FW86)=0,"",SUMIF('Math Scores'!$F$6:$IC$6,DE$4,'Math Scores'!$F86:$IC86))</f>
        <v/>
      </c>
      <c r="DF85" s="143" t="str">
        <f>IF(COUNT('Math Scores'!$EV86:$FW86)=0,"",SUMIF('Math Scores'!$F$6:$IC$6,DF$4,'Math Scores'!$F86:$IC86))</f>
        <v/>
      </c>
      <c r="DG85" s="143" t="str">
        <f>IF(COUNT('Math Scores'!$EV86:$FW86)=0,"",SUMIF('Math Scores'!$F$6:$IC$6,DG$4,'Math Scores'!$F86:$IC86))</f>
        <v/>
      </c>
    </row>
    <row r="86" spans="1:111" x14ac:dyDescent="0.2">
      <c r="A86" s="35">
        <v>79</v>
      </c>
      <c r="B86" s="8" t="str">
        <f>'Math Scores'!B87</f>
        <v/>
      </c>
      <c r="C86" s="127" t="str">
        <f>IF(COUNT('Math Scores'!F87:HI87)=0, "", (SUMIF('Math Scores'!$F$5:$HI$5,"Yes",'Math Scores'!F87:HI87)/SUMIF('Math Scores'!$F$5:$HI$5,"Yes",'Math Scores'!$F$2:$HI$2)))</f>
        <v/>
      </c>
      <c r="D86" s="36" t="str">
        <f>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v/>
      </c>
      <c r="E86" s="78" t="str">
        <f t="shared" si="14"/>
        <v/>
      </c>
      <c r="F86" s="36" t="str">
        <f t="shared" si="13"/>
        <v/>
      </c>
      <c r="G86" s="87" t="str">
        <f>IF(OR(B86="",'Cover Sheet'!$AC$6=""),"",IF(('Cover Sheet'!$AC$6="2nd"),(VLOOKUP(ROUND((D86*100),0),Goals!$E$4:$H$104,2,TRUE)/100),IF(('Cover Sheet'!$AC$6="3rd"),(VLOOKUP(ROUND((D86*100),0),Goals!$E$4:$H$104,3,TRUE)/100),VLOOKUP(ROUND((D86*100),0),Goals!$E$4:$H$104,4,TRUE)/100)))</f>
        <v/>
      </c>
      <c r="H86" s="143" t="str">
        <f>IF(COUNT('Math Scores'!$F87:$AC87)=0,"",SUMIF('Math Scores'!$F$6:$IC$6,H$4,'Math Scores'!$F87:$IC87))</f>
        <v/>
      </c>
      <c r="I86" s="143" t="str">
        <f>IF(COUNT('Math Scores'!$F87:$AC87)=0,"",SUMIF('Math Scores'!$F$6:$IC$6,I$4,'Math Scores'!$F87:$IC87))</f>
        <v/>
      </c>
      <c r="J86" s="143" t="str">
        <f>IF(COUNT('Math Scores'!$F87:$AC87)=0,"",SUMIF('Math Scores'!$F$6:$IC$6,J$4,'Math Scores'!$F87:$IC87))</f>
        <v/>
      </c>
      <c r="K86" s="143" t="str">
        <f>IF(COUNT('Math Scores'!$F87:$AC87)=0,"",SUMIF('Math Scores'!$F$6:$IC$6,K$4,'Math Scores'!$F87:$IC87))</f>
        <v/>
      </c>
      <c r="L86" s="143" t="str">
        <f>IF(COUNT('Math Scores'!$F87:$AC87)=0,"",SUMIF('Math Scores'!$F$6:$IC$6,L$4,'Math Scores'!$F87:$IC87))</f>
        <v/>
      </c>
      <c r="M86" s="143" t="str">
        <f>IF(COUNT('Math Scores'!$F87:$AC87)=0,"",SUMIF('Math Scores'!$F$6:$IC$6,M$4,'Math Scores'!$F87:$IC87))</f>
        <v/>
      </c>
      <c r="N86" s="143" t="str">
        <f>IF(COUNT('Math Scores'!$F87:$AC87)=0,"",SUMIF('Math Scores'!$F$6:$IC$6,N$4,'Math Scores'!$F87:$IC87))</f>
        <v/>
      </c>
      <c r="O86" s="143" t="str">
        <f>IF(COUNT('Math Scores'!$F87:$AC87)=0,"",SUMIF('Math Scores'!$F$6:$IC$6,O$4,'Math Scores'!$F87:$IC87))</f>
        <v/>
      </c>
      <c r="P86" s="143" t="str">
        <f>IF(COUNT('Math Scores'!$F87:$AC87)=0,"",SUMIF('Math Scores'!$F$6:$IC$6,P$4,'Math Scores'!$F87:$IC87))</f>
        <v/>
      </c>
      <c r="Q86" s="143" t="str">
        <f>IF(COUNT('Math Scores'!$F87:$AC87)=0,"",SUMIF('Math Scores'!$F$6:$IC$6,Q$4,'Math Scores'!$F87:$IC87))</f>
        <v/>
      </c>
      <c r="R86" s="143" t="str">
        <f>IF(COUNT('Math Scores'!$F87:$AC87)=0,"",SUMIF('Math Scores'!$F$6:$IC$6,R$4,'Math Scores'!$F87:$IC87))</f>
        <v/>
      </c>
      <c r="S86" s="143"/>
      <c r="T86" s="143"/>
      <c r="U86" s="143"/>
      <c r="V86" s="143"/>
      <c r="W86" s="143"/>
      <c r="X86" s="143" t="str">
        <f>IF(COUNT('Math Scores'!$AD87:$AZ87)=0,"",SUMIF('Math Scores'!$F$6:$IC$6,X$4,'Math Scores'!$F87:$IC87))</f>
        <v/>
      </c>
      <c r="Y86" s="143" t="str">
        <f>IF(COUNT('Math Scores'!$AD87:$AZ87)=0,"",SUMIF('Math Scores'!$F$6:$IC$6,Y$4,'Math Scores'!$F87:$IC87))</f>
        <v/>
      </c>
      <c r="Z86" s="143" t="str">
        <f>IF(COUNT('Math Scores'!$AD87:$AZ87)=0,"",SUMIF('Math Scores'!$F$6:$IC$6,Z$4,'Math Scores'!$F87:$IC87))</f>
        <v/>
      </c>
      <c r="AA86" s="143" t="str">
        <f>IF(COUNT('Math Scores'!$AD87:$AZ87)=0,"",SUMIF('Math Scores'!$F$6:$IC$6,AA$4,'Math Scores'!$F87:$IC87))</f>
        <v/>
      </c>
      <c r="AB86" s="143" t="str">
        <f>IF(COUNT('Math Scores'!$AD87:$AZ87)=0,"",SUMIF('Math Scores'!$F$6:$IC$6,AB$4,'Math Scores'!$F87:$IC87))</f>
        <v/>
      </c>
      <c r="AC86" s="143" t="str">
        <f>IF(COUNT('Math Scores'!$AD87:$AZ87)=0,"",SUMIF('Math Scores'!$F$6:$IC$6,AC$4,'Math Scores'!$F87:$IC87))</f>
        <v/>
      </c>
      <c r="AD86" s="143" t="str">
        <f>IF(COUNT('Math Scores'!$AD87:$AZ87)=0,"",SUMIF('Math Scores'!$F$6:$IC$6,AD$4,'Math Scores'!$F87:$IC87))</f>
        <v/>
      </c>
      <c r="AE86" s="143" t="str">
        <f>IF(COUNT('Math Scores'!$AD87:$AZ87)=0,"",SUMIF('Math Scores'!$F$6:$IC$6,AE$4,'Math Scores'!$F87:$IC87))</f>
        <v/>
      </c>
      <c r="AF86" s="143" t="str">
        <f>IF(COUNT('Math Scores'!$AD87:$AZ87)=0,"",SUMIF('Math Scores'!$F$6:$IC$6,AF$4,'Math Scores'!$F87:$IC87))</f>
        <v/>
      </c>
      <c r="AG86" s="143" t="str">
        <f>IF(COUNT('Math Scores'!$AD87:$AZ87)=0,"",SUMIF('Math Scores'!$F$6:$IC$6,AG$4,'Math Scores'!$F87:$IC87))</f>
        <v/>
      </c>
      <c r="AH86" s="143" t="str">
        <f>IF(COUNT('Math Scores'!$AD87:$AZ87)=0,"",SUMIF('Math Scores'!$F$6:$IC$6,AH$4,'Math Scores'!$F87:$IC87))</f>
        <v/>
      </c>
      <c r="AI86" s="143" t="str">
        <f>IF(COUNT('Math Scores'!$AD87:$AZ87)=0,"",SUMIF('Math Scores'!$F$6:$IC$6,AI$4,'Math Scores'!$F87:$IC87))</f>
        <v/>
      </c>
      <c r="AJ86" s="143" t="str">
        <f>IF(COUNT('Math Scores'!$BA87:$BY87)=0,"",SUMIF('Math Scores'!$F$6:$IC$6,AJ$4,'Math Scores'!$F87:$IC87))</f>
        <v/>
      </c>
      <c r="AK86" s="143" t="str">
        <f>IF(COUNT('Math Scores'!$BA87:$BY87)=0,"",SUMIF('Math Scores'!$F$6:$IC$6,AK$4,'Math Scores'!$F87:$IC87))</f>
        <v/>
      </c>
      <c r="AL86" s="143" t="str">
        <f>IF(COUNT('Math Scores'!$BA87:$BY87)=0,"",SUMIF('Math Scores'!$F$6:$IC$6,AL$4,'Math Scores'!$F87:$IC87))</f>
        <v/>
      </c>
      <c r="AM86" s="143" t="str">
        <f>IF(COUNT('Math Scores'!$BA87:$BY87)=0,"",SUMIF('Math Scores'!$F$6:$IC$6,AM$4,'Math Scores'!$F87:$IC87))</f>
        <v/>
      </c>
      <c r="AN86" s="143" t="str">
        <f>IF(COUNT('Math Scores'!$BA87:$BY87)=0,"",SUMIF('Math Scores'!$F$6:$IC$6,AN$4,'Math Scores'!$F87:$IC87))</f>
        <v/>
      </c>
      <c r="AO86" s="143" t="str">
        <f>IF(COUNT('Math Scores'!$BA87:$BY87)=0,"",SUMIF('Math Scores'!$F$6:$IC$6,AO$4,'Math Scores'!$F87:$IC87))</f>
        <v/>
      </c>
      <c r="AP86" s="143" t="str">
        <f>IF(COUNT('Math Scores'!$BA87:$BY87)=0,"",SUMIF('Math Scores'!$F$6:$IC$6,AP$4,'Math Scores'!$F87:$IC87))</f>
        <v/>
      </c>
      <c r="AQ86" s="143" t="str">
        <f>IF(COUNT('Math Scores'!$BA87:$BY87)=0,"",SUMIF('Math Scores'!$F$6:$IC$6,AQ$4,'Math Scores'!$F87:$IC87))</f>
        <v/>
      </c>
      <c r="AR86" s="143" t="str">
        <f>IF(COUNT('Math Scores'!$BA87:$BY87)=0,"",SUMIF('Math Scores'!$F$6:$IC$6,AR$4,'Math Scores'!$F87:$IC87))</f>
        <v/>
      </c>
      <c r="AS86" s="143" t="str">
        <f>IF(COUNT('Math Scores'!$BA87:$BY87)=0,"",SUMIF('Math Scores'!$F$6:$IC$6,AS$4,'Math Scores'!$F87:$IC87))</f>
        <v/>
      </c>
      <c r="AT86" s="143" t="str">
        <f>IF(COUNT('Math Scores'!$BA87:$BY87)=0,"",SUMIF('Math Scores'!$F$6:$IC$6,AT$4,'Math Scores'!$F87:$IC87))</f>
        <v/>
      </c>
      <c r="AU86" s="143" t="str">
        <f>IF(COUNT('Math Scores'!$BA87:$BY87)=0,"",SUMIF('Math Scores'!$F$6:$IC$6,AU$4,'Math Scores'!$F87:$IC87))</f>
        <v/>
      </c>
      <c r="AV86" s="143" t="str">
        <f>IF(COUNT('Math Scores'!$BA87:$BY87)=0,"",SUMIF('Math Scores'!$F$6:$IC$6,AV$4,'Math Scores'!$F87:$IC87))</f>
        <v/>
      </c>
      <c r="AW86" s="143" t="str">
        <f>IF(COUNT('Math Scores'!$BA87:$BY87)=0,"",SUMIF('Math Scores'!$F$6:$IC$6,AW$4,'Math Scores'!$F87:$IC87))</f>
        <v/>
      </c>
      <c r="AX86" s="143" t="str">
        <f>IF(COUNT('Math Scores'!$BZ87:$CW87)=0,"",SUMIF('Math Scores'!$F$6:$IC$6,AX$4,'Math Scores'!$F87:$IC87))</f>
        <v/>
      </c>
      <c r="AY86" s="143" t="str">
        <f>IF(COUNT('Math Scores'!$BZ87:$CW87)=0,"",SUMIF('Math Scores'!$F$6:$IC$6,AY$4,'Math Scores'!$F87:$IC87))</f>
        <v/>
      </c>
      <c r="AZ86" s="143" t="str">
        <f>IF(COUNT('Math Scores'!$BZ87:$CW87)=0,"",SUMIF('Math Scores'!$F$6:$IC$6,AZ$4,'Math Scores'!$F87:$IC87))</f>
        <v/>
      </c>
      <c r="BA86" s="143" t="str">
        <f>IF(COUNT('Math Scores'!$BZ87:$CW87)=0,"",SUMIF('Math Scores'!$F$6:$IC$6,BA$4,'Math Scores'!$F87:$IC87))</f>
        <v/>
      </c>
      <c r="BB86" s="143" t="str">
        <f>IF(COUNT('Math Scores'!$BZ87:$CW87)=0,"",SUMIF('Math Scores'!$F$6:$IC$6,BB$4,'Math Scores'!$F87:$IC87))</f>
        <v/>
      </c>
      <c r="BC86" s="143" t="str">
        <f>IF(COUNT('Math Scores'!$BZ87:$CW87)=0,"",SUMIF('Math Scores'!$F$6:$IC$6,BC$4,'Math Scores'!$F87:$IC87))</f>
        <v/>
      </c>
      <c r="BD86" s="143" t="str">
        <f>IF(COUNT('Math Scores'!$BZ87:$CW87)=0,"",SUMIF('Math Scores'!$F$6:$IC$6,BD$4,'Math Scores'!$F87:$IC87))</f>
        <v/>
      </c>
      <c r="BE86" s="143" t="str">
        <f>IF(COUNT('Math Scores'!$BZ87:$CW87)=0,"",SUMIF('Math Scores'!$F$6:$IC$6,BE$4,'Math Scores'!$F87:$IC87))</f>
        <v/>
      </c>
      <c r="BF86" s="143" t="str">
        <f>IF(COUNT('Math Scores'!$BZ87:$CW87)=0,"",SUMIF('Math Scores'!$F$6:$IC$6,BF$4,'Math Scores'!$F87:$IC87))</f>
        <v/>
      </c>
      <c r="BG86" s="143" t="str">
        <f>IF(COUNT('Math Scores'!$BZ87:$CW87)=0,"",SUMIF('Math Scores'!$F$6:$IC$6,BG$4,'Math Scores'!$F87:$IC87))</f>
        <v/>
      </c>
      <c r="BH86" s="143" t="str">
        <f>IF(COUNT('Math Scores'!$BZ87:$CW87)=0,"",SUMIF('Math Scores'!$F$6:$IC$6,BH$4,'Math Scores'!$F87:$IC87))</f>
        <v/>
      </c>
      <c r="BI86" s="143" t="str">
        <f>IF(COUNT('Math Scores'!$BZ87:$CW87)=0,"",SUMIF('Math Scores'!$F$6:$IC$6,BI$4,'Math Scores'!$F87:$IC87))</f>
        <v/>
      </c>
      <c r="BJ86" s="143" t="str">
        <f>IF(COUNT('Math Scores'!$BZ87:$CW87)=0,"",SUMIF('Math Scores'!$F$6:$IC$6,BJ$4,'Math Scores'!$F87:$IC87))</f>
        <v/>
      </c>
      <c r="BK86" s="143" t="str">
        <f>IF(COUNT('Math Scores'!$BZ87:$CW87)=0,"",SUMIF('Math Scores'!$F$6:$IC$6,BK$4,'Math Scores'!$F87:$IC87))</f>
        <v/>
      </c>
      <c r="BL86" s="143" t="str">
        <f>IF(COUNT('Math Scores'!$CX87:$DU87)=0,"",SUMIF('Math Scores'!$F$6:$IC$6,BL$4,'Math Scores'!$F87:$IC87))</f>
        <v/>
      </c>
      <c r="BM86" s="143" t="str">
        <f>IF(COUNT('Math Scores'!$CX87:$DU87)=0,"",SUMIF('Math Scores'!$F$6:$IC$6,BM$4,'Math Scores'!$F87:$IC87))</f>
        <v/>
      </c>
      <c r="BN86" s="143" t="str">
        <f>IF(COUNT('Math Scores'!$CX87:$DU87)=0,"",SUMIF('Math Scores'!$F$6:$IC$6,BN$4,'Math Scores'!$F87:$IC87))</f>
        <v/>
      </c>
      <c r="BO86" s="143" t="str">
        <f>IF(COUNT('Math Scores'!$CX87:$DU87)=0,"",SUMIF('Math Scores'!$F$6:$IC$6,BO$4,'Math Scores'!$F87:$IC87))</f>
        <v/>
      </c>
      <c r="BP86" s="143" t="str">
        <f>IF(COUNT('Math Scores'!$CX87:$DU87)=0,"",SUMIF('Math Scores'!$F$6:$IC$6,BP$4,'Math Scores'!$F87:$IC87))</f>
        <v/>
      </c>
      <c r="BQ86" s="143" t="str">
        <f>IF(COUNT('Math Scores'!$CX87:$DU87)=0,"",SUMIF('Math Scores'!$F$6:$IC$6,BQ$4,'Math Scores'!$F87:$IC87))</f>
        <v/>
      </c>
      <c r="BR86" s="143" t="str">
        <f>IF(COUNT('Math Scores'!$CX87:$DU87)=0,"",SUMIF('Math Scores'!$F$6:$IC$6,BR$4,'Math Scores'!$F87:$IC87))</f>
        <v/>
      </c>
      <c r="BS86" s="143" t="str">
        <f>IF(COUNT('Math Scores'!$CX87:$DU87)=0,"",SUMIF('Math Scores'!$F$6:$IC$6,BS$4,'Math Scores'!$F87:$IC87))</f>
        <v/>
      </c>
      <c r="BT86" s="143" t="str">
        <f>IF(COUNT('Math Scores'!$CX87:$DU87)=0,"",SUMIF('Math Scores'!$F$6:$IC$6,BT$4,'Math Scores'!$F87:$IC87))</f>
        <v/>
      </c>
      <c r="BU86" s="143" t="str">
        <f>IF(COUNT('Math Scores'!$CX87:$DU87)=0,"",SUMIF('Math Scores'!$F$6:$IC$6,BU$4,'Math Scores'!$F87:$IC87))</f>
        <v/>
      </c>
      <c r="BV86" s="143" t="str">
        <f>IF(COUNT('Math Scores'!$CX87:$DU87)=0,"",SUMIF('Math Scores'!$F$6:$IC$6,BV$4,'Math Scores'!$F87:$IC87))</f>
        <v/>
      </c>
      <c r="BW86" s="143" t="str">
        <f>IF(COUNT('Math Scores'!$CX87:$DU87)=0,"",SUMIF('Math Scores'!$F$6:$IC$6,BW$4,'Math Scores'!$F87:$IC87))</f>
        <v/>
      </c>
      <c r="BX86" s="143" t="str">
        <f>IF(COUNT('Math Scores'!$CX87:$DU87)=0,"",SUMIF('Math Scores'!$F$6:$IC$6,BX$4,'Math Scores'!$F87:$IC87))</f>
        <v/>
      </c>
      <c r="BY86" s="143" t="str">
        <f>IF(COUNT('Math Scores'!$CX87:$DU87)=0,"",SUMIF('Math Scores'!$F$6:$IC$6,BY$4,'Math Scores'!$F87:$IC87))</f>
        <v/>
      </c>
      <c r="BZ86" s="143" t="str">
        <f>IF(COUNT('Math Scores'!$CX87:$DU87)=0,"",SUMIF('Math Scores'!$F$6:$IC$6,BZ$4,'Math Scores'!$F87:$IC87))</f>
        <v/>
      </c>
      <c r="CA86" s="143" t="str">
        <f>IF(COUNT('Math Scores'!$CX87:$DU87)=0,"",SUMIF('Math Scores'!$F$6:$IC$6,CA$4,'Math Scores'!$F87:$IC87))</f>
        <v/>
      </c>
      <c r="CB86" s="143" t="str">
        <f>IF(COUNT('Math Scores'!$CX87:$DU87)=0,"",SUMIF('Math Scores'!$F$6:$IC$6,CB$4,'Math Scores'!$F87:$IC87))</f>
        <v/>
      </c>
      <c r="CC86" s="143" t="str">
        <f>IF(COUNT('Math Scores'!$CX87:$DU87)=0,"",SUMIF('Math Scores'!$F$6:$IC$6,CC$4,'Math Scores'!$F87:$IC87))</f>
        <v/>
      </c>
      <c r="CD86" s="143" t="str">
        <f>IF(COUNT('Math Scores'!$DV87:$EU87)=0,"",SUMIF('Math Scores'!$F$6:$IC$6,CD$4,'Math Scores'!$F87:$IC87))</f>
        <v/>
      </c>
      <c r="CE86" s="143" t="str">
        <f>IF(COUNT('Math Scores'!$DV87:$EU87)=0,"",SUMIF('Math Scores'!$F$6:$IC$6,CE$4,'Math Scores'!$F87:$IC87))</f>
        <v/>
      </c>
      <c r="CF86" s="143" t="str">
        <f>IF(COUNT('Math Scores'!$DV87:$EU87)=0,"",SUMIF('Math Scores'!$F$6:$IC$6,CF$4,'Math Scores'!$F87:$IC87))</f>
        <v/>
      </c>
      <c r="CG86" s="143" t="str">
        <f>IF(COUNT('Math Scores'!$DV87:$EU87)=0,"",SUMIF('Math Scores'!$F$6:$IC$6,CG$4,'Math Scores'!$F87:$IC87))</f>
        <v/>
      </c>
      <c r="CH86" s="143" t="str">
        <f>IF(COUNT('Math Scores'!$DV87:$EU87)=0,"",SUMIF('Math Scores'!$F$6:$IC$6,CH$4,'Math Scores'!$F87:$IC87))</f>
        <v/>
      </c>
      <c r="CI86" s="143" t="str">
        <f>IF(COUNT('Math Scores'!$DV87:$EU87)=0,"",SUMIF('Math Scores'!$F$6:$IC$6,CI$4,'Math Scores'!$F87:$IC87))</f>
        <v/>
      </c>
      <c r="CJ86" s="143" t="str">
        <f>IF(COUNT('Math Scores'!$DV87:$EU87)=0,"",SUMIF('Math Scores'!$F$6:$IC$6,CJ$4,'Math Scores'!$F87:$IC87))</f>
        <v/>
      </c>
      <c r="CK86" s="143" t="str">
        <f>IF(COUNT('Math Scores'!$DV87:$EU87)=0,"",SUMIF('Math Scores'!$F$6:$IC$6,CK$4,'Math Scores'!$F87:$IC87))</f>
        <v/>
      </c>
      <c r="CL86" s="143" t="str">
        <f>IF(COUNT('Math Scores'!$DV87:$EU87)=0,"",SUMIF('Math Scores'!$F$6:$IC$6,CL$4,'Math Scores'!$F87:$IC87))</f>
        <v/>
      </c>
      <c r="CM86" s="143" t="str">
        <f>IF(COUNT('Math Scores'!$DV87:$EU87)=0,"",SUMIF('Math Scores'!$F$6:$IC$6,CM$4,'Math Scores'!$F87:$IC87))</f>
        <v/>
      </c>
      <c r="CN86" s="143" t="str">
        <f>IF(COUNT('Math Scores'!$DV87:$EU87)=0,"",SUMIF('Math Scores'!$F$6:$IC$6,CN$4,'Math Scores'!$F87:$IC87))</f>
        <v/>
      </c>
      <c r="CO86" s="143" t="str">
        <f>IF(COUNT('Math Scores'!$DV87:$EU87)=0,"",SUMIF('Math Scores'!$F$6:$IC$6,CO$4,'Math Scores'!$F87:$IC87))</f>
        <v/>
      </c>
      <c r="CP86" s="143" t="str">
        <f>IF(COUNT('Math Scores'!$DV87:$EU87)=0,"",SUMIF('Math Scores'!$F$6:$IC$6,CP$4,'Math Scores'!$F87:$IC87))</f>
        <v/>
      </c>
      <c r="CQ86" s="143" t="str">
        <f>IF(COUNT('Math Scores'!$DV87:$EU87)=0,"",SUMIF('Math Scores'!$F$6:$IC$6,CQ$4,'Math Scores'!$F87:$IC87))</f>
        <v/>
      </c>
      <c r="CR86" s="143" t="str">
        <f>IF(COUNT('Math Scores'!$DV87:$EU87)=0,"",SUMIF('Math Scores'!$F$6:$IC$6,CR$4,'Math Scores'!$F87:$IC87))</f>
        <v/>
      </c>
      <c r="CS86" s="143" t="str">
        <f>IF(COUNT('Math Scores'!$DV87:$EU87)=0,"",SUMIF('Math Scores'!$F$6:$IC$6,CS$4,'Math Scores'!$F87:$IC87))</f>
        <v/>
      </c>
      <c r="CT86" s="143" t="str">
        <f>IF(COUNT('Math Scores'!$EV87:$FW87)=0,"",SUMIF('Math Scores'!$F$6:$IC$6,CT$4,'Math Scores'!$F87:$IC87))</f>
        <v/>
      </c>
      <c r="CU86" s="143" t="str">
        <f>IF(COUNT('Math Scores'!$EV87:$FW87)=0,"",SUMIF('Math Scores'!$F$6:$IC$6,CU$4,'Math Scores'!$F87:$IC87))</f>
        <v/>
      </c>
      <c r="CV86" s="143" t="str">
        <f>IF(COUNT('Math Scores'!$EV87:$FW87)=0,"",SUMIF('Math Scores'!$F$6:$IC$6,CV$4,'Math Scores'!$F87:$IC87))</f>
        <v/>
      </c>
      <c r="CW86" s="143" t="str">
        <f>IF(COUNT('Math Scores'!$EV87:$FW87)=0,"",SUMIF('Math Scores'!$F$6:$IC$6,CW$4,'Math Scores'!$F87:$IC87))</f>
        <v/>
      </c>
      <c r="CX86" s="143" t="str">
        <f>IF(COUNT('Math Scores'!$EV87:$FW87)=0,"",SUMIF('Math Scores'!$F$6:$IC$6,CX$4,'Math Scores'!$F87:$IC87))</f>
        <v/>
      </c>
      <c r="CY86" s="143" t="str">
        <f>IF(COUNT('Math Scores'!$EV87:$FW87)=0,"",SUMIF('Math Scores'!$F$6:$IC$6,CY$4,'Math Scores'!$F87:$IC87))</f>
        <v/>
      </c>
      <c r="CZ86" s="143" t="str">
        <f>IF(COUNT('Math Scores'!$EV87:$FW87)=0,"",SUMIF('Math Scores'!$F$6:$IC$6,CZ$4,'Math Scores'!$F87:$IC87))</f>
        <v/>
      </c>
      <c r="DA86" s="143" t="str">
        <f>IF(COUNT('Math Scores'!$EV87:$FW87)=0,"",SUMIF('Math Scores'!$F$6:$IC$6,DA$4,'Math Scores'!$F87:$IC87))</f>
        <v/>
      </c>
      <c r="DB86" s="143" t="str">
        <f>IF(COUNT('Math Scores'!$EV87:$FW87)=0,"",SUMIF('Math Scores'!$F$6:$IC$6,DB$4,'Math Scores'!$F87:$IC87))</f>
        <v/>
      </c>
      <c r="DC86" s="143" t="str">
        <f>IF(COUNT('Math Scores'!$EV87:$FW87)=0,"",SUMIF('Math Scores'!$F$6:$IC$6,DC$4,'Math Scores'!$F87:$IC87))</f>
        <v/>
      </c>
      <c r="DD86" s="143" t="str">
        <f>IF(COUNT('Math Scores'!$EV87:$FW87)=0,"",SUMIF('Math Scores'!$F$6:$IC$6,DD$4,'Math Scores'!$F87:$IC87))</f>
        <v/>
      </c>
      <c r="DE86" s="143" t="str">
        <f>IF(COUNT('Math Scores'!$EV87:$FW87)=0,"",SUMIF('Math Scores'!$F$6:$IC$6,DE$4,'Math Scores'!$F87:$IC87))</f>
        <v/>
      </c>
      <c r="DF86" s="143" t="str">
        <f>IF(COUNT('Math Scores'!$EV87:$FW87)=0,"",SUMIF('Math Scores'!$F$6:$IC$6,DF$4,'Math Scores'!$F87:$IC87))</f>
        <v/>
      </c>
      <c r="DG86" s="143" t="str">
        <f>IF(COUNT('Math Scores'!$EV87:$FW87)=0,"",SUMIF('Math Scores'!$F$6:$IC$6,DG$4,'Math Scores'!$F87:$IC87))</f>
        <v/>
      </c>
    </row>
    <row r="87" spans="1:111" x14ac:dyDescent="0.2">
      <c r="A87" s="35">
        <v>80</v>
      </c>
      <c r="B87" s="8" t="str">
        <f>'Math Scores'!B88</f>
        <v/>
      </c>
      <c r="C87" s="127" t="str">
        <f>IF(COUNT('Math Scores'!F88:HI88)=0, "", (SUMIF('Math Scores'!$F$5:$HI$5,"Yes",'Math Scores'!F88:HI88)/SUMIF('Math Scores'!$F$5:$HI$5,"Yes",'Math Scores'!$F$2:$HI$2)))</f>
        <v/>
      </c>
      <c r="D87" s="36" t="str">
        <f>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v/>
      </c>
      <c r="E87" s="78" t="str">
        <f t="shared" si="14"/>
        <v/>
      </c>
      <c r="F87" s="36" t="str">
        <f t="shared" si="13"/>
        <v/>
      </c>
      <c r="G87" s="87" t="str">
        <f>IF(OR(B87="",'Cover Sheet'!$AC$6=""),"",IF(('Cover Sheet'!$AC$6="2nd"),(VLOOKUP(ROUND((D87*100),0),Goals!$E$4:$H$104,2,TRUE)/100),IF(('Cover Sheet'!$AC$6="3rd"),(VLOOKUP(ROUND((D87*100),0),Goals!$E$4:$H$104,3,TRUE)/100),VLOOKUP(ROUND((D87*100),0),Goals!$E$4:$H$104,4,TRUE)/100)))</f>
        <v/>
      </c>
      <c r="H87" s="143" t="str">
        <f>IF(COUNT('Math Scores'!$F88:$AC88)=0,"",SUMIF('Math Scores'!$F$6:$IC$6,H$4,'Math Scores'!$F88:$IC88))</f>
        <v/>
      </c>
      <c r="I87" s="143" t="str">
        <f>IF(COUNT('Math Scores'!$F88:$AC88)=0,"",SUMIF('Math Scores'!$F$6:$IC$6,I$4,'Math Scores'!$F88:$IC88))</f>
        <v/>
      </c>
      <c r="J87" s="143" t="str">
        <f>IF(COUNT('Math Scores'!$F88:$AC88)=0,"",SUMIF('Math Scores'!$F$6:$IC$6,J$4,'Math Scores'!$F88:$IC88))</f>
        <v/>
      </c>
      <c r="K87" s="143" t="str">
        <f>IF(COUNT('Math Scores'!$F88:$AC88)=0,"",SUMIF('Math Scores'!$F$6:$IC$6,K$4,'Math Scores'!$F88:$IC88))</f>
        <v/>
      </c>
      <c r="L87" s="143" t="str">
        <f>IF(COUNT('Math Scores'!$F88:$AC88)=0,"",SUMIF('Math Scores'!$F$6:$IC$6,L$4,'Math Scores'!$F88:$IC88))</f>
        <v/>
      </c>
      <c r="M87" s="143" t="str">
        <f>IF(COUNT('Math Scores'!$F88:$AC88)=0,"",SUMIF('Math Scores'!$F$6:$IC$6,M$4,'Math Scores'!$F88:$IC88))</f>
        <v/>
      </c>
      <c r="N87" s="143" t="str">
        <f>IF(COUNT('Math Scores'!$F88:$AC88)=0,"",SUMIF('Math Scores'!$F$6:$IC$6,N$4,'Math Scores'!$F88:$IC88))</f>
        <v/>
      </c>
      <c r="O87" s="143" t="str">
        <f>IF(COUNT('Math Scores'!$F88:$AC88)=0,"",SUMIF('Math Scores'!$F$6:$IC$6,O$4,'Math Scores'!$F88:$IC88))</f>
        <v/>
      </c>
      <c r="P87" s="143" t="str">
        <f>IF(COUNT('Math Scores'!$F88:$AC88)=0,"",SUMIF('Math Scores'!$F$6:$IC$6,P$4,'Math Scores'!$F88:$IC88))</f>
        <v/>
      </c>
      <c r="Q87" s="143" t="str">
        <f>IF(COUNT('Math Scores'!$F88:$AC88)=0,"",SUMIF('Math Scores'!$F$6:$IC$6,Q$4,'Math Scores'!$F88:$IC88))</f>
        <v/>
      </c>
      <c r="R87" s="143" t="str">
        <f>IF(COUNT('Math Scores'!$F88:$AC88)=0,"",SUMIF('Math Scores'!$F$6:$IC$6,R$4,'Math Scores'!$F88:$IC88))</f>
        <v/>
      </c>
      <c r="S87" s="143"/>
      <c r="T87" s="143"/>
      <c r="U87" s="143"/>
      <c r="V87" s="143"/>
      <c r="W87" s="143"/>
      <c r="X87" s="143" t="str">
        <f>IF(COUNT('Math Scores'!$AD88:$AZ88)=0,"",SUMIF('Math Scores'!$F$6:$IC$6,X$4,'Math Scores'!$F88:$IC88))</f>
        <v/>
      </c>
      <c r="Y87" s="143" t="str">
        <f>IF(COUNT('Math Scores'!$AD88:$AZ88)=0,"",SUMIF('Math Scores'!$F$6:$IC$6,Y$4,'Math Scores'!$F88:$IC88))</f>
        <v/>
      </c>
      <c r="Z87" s="143" t="str">
        <f>IF(COUNT('Math Scores'!$AD88:$AZ88)=0,"",SUMIF('Math Scores'!$F$6:$IC$6,Z$4,'Math Scores'!$F88:$IC88))</f>
        <v/>
      </c>
      <c r="AA87" s="143" t="str">
        <f>IF(COUNT('Math Scores'!$AD88:$AZ88)=0,"",SUMIF('Math Scores'!$F$6:$IC$6,AA$4,'Math Scores'!$F88:$IC88))</f>
        <v/>
      </c>
      <c r="AB87" s="143" t="str">
        <f>IF(COUNT('Math Scores'!$AD88:$AZ88)=0,"",SUMIF('Math Scores'!$F$6:$IC$6,AB$4,'Math Scores'!$F88:$IC88))</f>
        <v/>
      </c>
      <c r="AC87" s="143" t="str">
        <f>IF(COUNT('Math Scores'!$AD88:$AZ88)=0,"",SUMIF('Math Scores'!$F$6:$IC$6,AC$4,'Math Scores'!$F88:$IC88))</f>
        <v/>
      </c>
      <c r="AD87" s="143" t="str">
        <f>IF(COUNT('Math Scores'!$AD88:$AZ88)=0,"",SUMIF('Math Scores'!$F$6:$IC$6,AD$4,'Math Scores'!$F88:$IC88))</f>
        <v/>
      </c>
      <c r="AE87" s="143" t="str">
        <f>IF(COUNT('Math Scores'!$AD88:$AZ88)=0,"",SUMIF('Math Scores'!$F$6:$IC$6,AE$4,'Math Scores'!$F88:$IC88))</f>
        <v/>
      </c>
      <c r="AF87" s="143" t="str">
        <f>IF(COUNT('Math Scores'!$AD88:$AZ88)=0,"",SUMIF('Math Scores'!$F$6:$IC$6,AF$4,'Math Scores'!$F88:$IC88))</f>
        <v/>
      </c>
      <c r="AG87" s="143" t="str">
        <f>IF(COUNT('Math Scores'!$AD88:$AZ88)=0,"",SUMIF('Math Scores'!$F$6:$IC$6,AG$4,'Math Scores'!$F88:$IC88))</f>
        <v/>
      </c>
      <c r="AH87" s="143" t="str">
        <f>IF(COUNT('Math Scores'!$AD88:$AZ88)=0,"",SUMIF('Math Scores'!$F$6:$IC$6,AH$4,'Math Scores'!$F88:$IC88))</f>
        <v/>
      </c>
      <c r="AI87" s="143" t="str">
        <f>IF(COUNT('Math Scores'!$AD88:$AZ88)=0,"",SUMIF('Math Scores'!$F$6:$IC$6,AI$4,'Math Scores'!$F88:$IC88))</f>
        <v/>
      </c>
      <c r="AJ87" s="143" t="str">
        <f>IF(COUNT('Math Scores'!$BA88:$BY88)=0,"",SUMIF('Math Scores'!$F$6:$IC$6,AJ$4,'Math Scores'!$F88:$IC88))</f>
        <v/>
      </c>
      <c r="AK87" s="143" t="str">
        <f>IF(COUNT('Math Scores'!$BA88:$BY88)=0,"",SUMIF('Math Scores'!$F$6:$IC$6,AK$4,'Math Scores'!$F88:$IC88))</f>
        <v/>
      </c>
      <c r="AL87" s="143" t="str">
        <f>IF(COUNT('Math Scores'!$BA88:$BY88)=0,"",SUMIF('Math Scores'!$F$6:$IC$6,AL$4,'Math Scores'!$F88:$IC88))</f>
        <v/>
      </c>
      <c r="AM87" s="143" t="str">
        <f>IF(COUNT('Math Scores'!$BA88:$BY88)=0,"",SUMIF('Math Scores'!$F$6:$IC$6,AM$4,'Math Scores'!$F88:$IC88))</f>
        <v/>
      </c>
      <c r="AN87" s="143" t="str">
        <f>IF(COUNT('Math Scores'!$BA88:$BY88)=0,"",SUMIF('Math Scores'!$F$6:$IC$6,AN$4,'Math Scores'!$F88:$IC88))</f>
        <v/>
      </c>
      <c r="AO87" s="143" t="str">
        <f>IF(COUNT('Math Scores'!$BA88:$BY88)=0,"",SUMIF('Math Scores'!$F$6:$IC$6,AO$4,'Math Scores'!$F88:$IC88))</f>
        <v/>
      </c>
      <c r="AP87" s="143" t="str">
        <f>IF(COUNT('Math Scores'!$BA88:$BY88)=0,"",SUMIF('Math Scores'!$F$6:$IC$6,AP$4,'Math Scores'!$F88:$IC88))</f>
        <v/>
      </c>
      <c r="AQ87" s="143" t="str">
        <f>IF(COUNT('Math Scores'!$BA88:$BY88)=0,"",SUMIF('Math Scores'!$F$6:$IC$6,AQ$4,'Math Scores'!$F88:$IC88))</f>
        <v/>
      </c>
      <c r="AR87" s="143" t="str">
        <f>IF(COUNT('Math Scores'!$BA88:$BY88)=0,"",SUMIF('Math Scores'!$F$6:$IC$6,AR$4,'Math Scores'!$F88:$IC88))</f>
        <v/>
      </c>
      <c r="AS87" s="143" t="str">
        <f>IF(COUNT('Math Scores'!$BA88:$BY88)=0,"",SUMIF('Math Scores'!$F$6:$IC$6,AS$4,'Math Scores'!$F88:$IC88))</f>
        <v/>
      </c>
      <c r="AT87" s="143" t="str">
        <f>IF(COUNT('Math Scores'!$BA88:$BY88)=0,"",SUMIF('Math Scores'!$F$6:$IC$6,AT$4,'Math Scores'!$F88:$IC88))</f>
        <v/>
      </c>
      <c r="AU87" s="143" t="str">
        <f>IF(COUNT('Math Scores'!$BA88:$BY88)=0,"",SUMIF('Math Scores'!$F$6:$IC$6,AU$4,'Math Scores'!$F88:$IC88))</f>
        <v/>
      </c>
      <c r="AV87" s="143" t="str">
        <f>IF(COUNT('Math Scores'!$BA88:$BY88)=0,"",SUMIF('Math Scores'!$F$6:$IC$6,AV$4,'Math Scores'!$F88:$IC88))</f>
        <v/>
      </c>
      <c r="AW87" s="143" t="str">
        <f>IF(COUNT('Math Scores'!$BA88:$BY88)=0,"",SUMIF('Math Scores'!$F$6:$IC$6,AW$4,'Math Scores'!$F88:$IC88))</f>
        <v/>
      </c>
      <c r="AX87" s="143" t="str">
        <f>IF(COUNT('Math Scores'!$BZ88:$CW88)=0,"",SUMIF('Math Scores'!$F$6:$IC$6,AX$4,'Math Scores'!$F88:$IC88))</f>
        <v/>
      </c>
      <c r="AY87" s="143" t="str">
        <f>IF(COUNT('Math Scores'!$BZ88:$CW88)=0,"",SUMIF('Math Scores'!$F$6:$IC$6,AY$4,'Math Scores'!$F88:$IC88))</f>
        <v/>
      </c>
      <c r="AZ87" s="143" t="str">
        <f>IF(COUNT('Math Scores'!$BZ88:$CW88)=0,"",SUMIF('Math Scores'!$F$6:$IC$6,AZ$4,'Math Scores'!$F88:$IC88))</f>
        <v/>
      </c>
      <c r="BA87" s="143" t="str">
        <f>IF(COUNT('Math Scores'!$BZ88:$CW88)=0,"",SUMIF('Math Scores'!$F$6:$IC$6,BA$4,'Math Scores'!$F88:$IC88))</f>
        <v/>
      </c>
      <c r="BB87" s="143" t="str">
        <f>IF(COUNT('Math Scores'!$BZ88:$CW88)=0,"",SUMIF('Math Scores'!$F$6:$IC$6,BB$4,'Math Scores'!$F88:$IC88))</f>
        <v/>
      </c>
      <c r="BC87" s="143" t="str">
        <f>IF(COUNT('Math Scores'!$BZ88:$CW88)=0,"",SUMIF('Math Scores'!$F$6:$IC$6,BC$4,'Math Scores'!$F88:$IC88))</f>
        <v/>
      </c>
      <c r="BD87" s="143" t="str">
        <f>IF(COUNT('Math Scores'!$BZ88:$CW88)=0,"",SUMIF('Math Scores'!$F$6:$IC$6,BD$4,'Math Scores'!$F88:$IC88))</f>
        <v/>
      </c>
      <c r="BE87" s="143" t="str">
        <f>IF(COUNT('Math Scores'!$BZ88:$CW88)=0,"",SUMIF('Math Scores'!$F$6:$IC$6,BE$4,'Math Scores'!$F88:$IC88))</f>
        <v/>
      </c>
      <c r="BF87" s="143" t="str">
        <f>IF(COUNT('Math Scores'!$BZ88:$CW88)=0,"",SUMIF('Math Scores'!$F$6:$IC$6,BF$4,'Math Scores'!$F88:$IC88))</f>
        <v/>
      </c>
      <c r="BG87" s="143" t="str">
        <f>IF(COUNT('Math Scores'!$BZ88:$CW88)=0,"",SUMIF('Math Scores'!$F$6:$IC$6,BG$4,'Math Scores'!$F88:$IC88))</f>
        <v/>
      </c>
      <c r="BH87" s="143" t="str">
        <f>IF(COUNT('Math Scores'!$BZ88:$CW88)=0,"",SUMIF('Math Scores'!$F$6:$IC$6,BH$4,'Math Scores'!$F88:$IC88))</f>
        <v/>
      </c>
      <c r="BI87" s="143" t="str">
        <f>IF(COUNT('Math Scores'!$BZ88:$CW88)=0,"",SUMIF('Math Scores'!$F$6:$IC$6,BI$4,'Math Scores'!$F88:$IC88))</f>
        <v/>
      </c>
      <c r="BJ87" s="143" t="str">
        <f>IF(COUNT('Math Scores'!$BZ88:$CW88)=0,"",SUMIF('Math Scores'!$F$6:$IC$6,BJ$4,'Math Scores'!$F88:$IC88))</f>
        <v/>
      </c>
      <c r="BK87" s="143" t="str">
        <f>IF(COUNT('Math Scores'!$BZ88:$CW88)=0,"",SUMIF('Math Scores'!$F$6:$IC$6,BK$4,'Math Scores'!$F88:$IC88))</f>
        <v/>
      </c>
      <c r="BL87" s="143" t="str">
        <f>IF(COUNT('Math Scores'!$CX88:$DU88)=0,"",SUMIF('Math Scores'!$F$6:$IC$6,BL$4,'Math Scores'!$F88:$IC88))</f>
        <v/>
      </c>
      <c r="BM87" s="143" t="str">
        <f>IF(COUNT('Math Scores'!$CX88:$DU88)=0,"",SUMIF('Math Scores'!$F$6:$IC$6,BM$4,'Math Scores'!$F88:$IC88))</f>
        <v/>
      </c>
      <c r="BN87" s="143" t="str">
        <f>IF(COUNT('Math Scores'!$CX88:$DU88)=0,"",SUMIF('Math Scores'!$F$6:$IC$6,BN$4,'Math Scores'!$F88:$IC88))</f>
        <v/>
      </c>
      <c r="BO87" s="143" t="str">
        <f>IF(COUNT('Math Scores'!$CX88:$DU88)=0,"",SUMIF('Math Scores'!$F$6:$IC$6,BO$4,'Math Scores'!$F88:$IC88))</f>
        <v/>
      </c>
      <c r="BP87" s="143" t="str">
        <f>IF(COUNT('Math Scores'!$CX88:$DU88)=0,"",SUMIF('Math Scores'!$F$6:$IC$6,BP$4,'Math Scores'!$F88:$IC88))</f>
        <v/>
      </c>
      <c r="BQ87" s="143" t="str">
        <f>IF(COUNT('Math Scores'!$CX88:$DU88)=0,"",SUMIF('Math Scores'!$F$6:$IC$6,BQ$4,'Math Scores'!$F88:$IC88))</f>
        <v/>
      </c>
      <c r="BR87" s="143" t="str">
        <f>IF(COUNT('Math Scores'!$CX88:$DU88)=0,"",SUMIF('Math Scores'!$F$6:$IC$6,BR$4,'Math Scores'!$F88:$IC88))</f>
        <v/>
      </c>
      <c r="BS87" s="143" t="str">
        <f>IF(COUNT('Math Scores'!$CX88:$DU88)=0,"",SUMIF('Math Scores'!$F$6:$IC$6,BS$4,'Math Scores'!$F88:$IC88))</f>
        <v/>
      </c>
      <c r="BT87" s="143" t="str">
        <f>IF(COUNT('Math Scores'!$CX88:$DU88)=0,"",SUMIF('Math Scores'!$F$6:$IC$6,BT$4,'Math Scores'!$F88:$IC88))</f>
        <v/>
      </c>
      <c r="BU87" s="143" t="str">
        <f>IF(COUNT('Math Scores'!$CX88:$DU88)=0,"",SUMIF('Math Scores'!$F$6:$IC$6,BU$4,'Math Scores'!$F88:$IC88))</f>
        <v/>
      </c>
      <c r="BV87" s="143" t="str">
        <f>IF(COUNT('Math Scores'!$CX88:$DU88)=0,"",SUMIF('Math Scores'!$F$6:$IC$6,BV$4,'Math Scores'!$F88:$IC88))</f>
        <v/>
      </c>
      <c r="BW87" s="143" t="str">
        <f>IF(COUNT('Math Scores'!$CX88:$DU88)=0,"",SUMIF('Math Scores'!$F$6:$IC$6,BW$4,'Math Scores'!$F88:$IC88))</f>
        <v/>
      </c>
      <c r="BX87" s="143" t="str">
        <f>IF(COUNT('Math Scores'!$CX88:$DU88)=0,"",SUMIF('Math Scores'!$F$6:$IC$6,BX$4,'Math Scores'!$F88:$IC88))</f>
        <v/>
      </c>
      <c r="BY87" s="143" t="str">
        <f>IF(COUNT('Math Scores'!$CX88:$DU88)=0,"",SUMIF('Math Scores'!$F$6:$IC$6,BY$4,'Math Scores'!$F88:$IC88))</f>
        <v/>
      </c>
      <c r="BZ87" s="143" t="str">
        <f>IF(COUNT('Math Scores'!$CX88:$DU88)=0,"",SUMIF('Math Scores'!$F$6:$IC$6,BZ$4,'Math Scores'!$F88:$IC88))</f>
        <v/>
      </c>
      <c r="CA87" s="143" t="str">
        <f>IF(COUNT('Math Scores'!$CX88:$DU88)=0,"",SUMIF('Math Scores'!$F$6:$IC$6,CA$4,'Math Scores'!$F88:$IC88))</f>
        <v/>
      </c>
      <c r="CB87" s="143" t="str">
        <f>IF(COUNT('Math Scores'!$CX88:$DU88)=0,"",SUMIF('Math Scores'!$F$6:$IC$6,CB$4,'Math Scores'!$F88:$IC88))</f>
        <v/>
      </c>
      <c r="CC87" s="143" t="str">
        <f>IF(COUNT('Math Scores'!$CX88:$DU88)=0,"",SUMIF('Math Scores'!$F$6:$IC$6,CC$4,'Math Scores'!$F88:$IC88))</f>
        <v/>
      </c>
      <c r="CD87" s="143" t="str">
        <f>IF(COUNT('Math Scores'!$DV88:$EU88)=0,"",SUMIF('Math Scores'!$F$6:$IC$6,CD$4,'Math Scores'!$F88:$IC88))</f>
        <v/>
      </c>
      <c r="CE87" s="143" t="str">
        <f>IF(COUNT('Math Scores'!$DV88:$EU88)=0,"",SUMIF('Math Scores'!$F$6:$IC$6,CE$4,'Math Scores'!$F88:$IC88))</f>
        <v/>
      </c>
      <c r="CF87" s="143" t="str">
        <f>IF(COUNT('Math Scores'!$DV88:$EU88)=0,"",SUMIF('Math Scores'!$F$6:$IC$6,CF$4,'Math Scores'!$F88:$IC88))</f>
        <v/>
      </c>
      <c r="CG87" s="143" t="str">
        <f>IF(COUNT('Math Scores'!$DV88:$EU88)=0,"",SUMIF('Math Scores'!$F$6:$IC$6,CG$4,'Math Scores'!$F88:$IC88))</f>
        <v/>
      </c>
      <c r="CH87" s="143" t="str">
        <f>IF(COUNT('Math Scores'!$DV88:$EU88)=0,"",SUMIF('Math Scores'!$F$6:$IC$6,CH$4,'Math Scores'!$F88:$IC88))</f>
        <v/>
      </c>
      <c r="CI87" s="143" t="str">
        <f>IF(COUNT('Math Scores'!$DV88:$EU88)=0,"",SUMIF('Math Scores'!$F$6:$IC$6,CI$4,'Math Scores'!$F88:$IC88))</f>
        <v/>
      </c>
      <c r="CJ87" s="143" t="str">
        <f>IF(COUNT('Math Scores'!$DV88:$EU88)=0,"",SUMIF('Math Scores'!$F$6:$IC$6,CJ$4,'Math Scores'!$F88:$IC88))</f>
        <v/>
      </c>
      <c r="CK87" s="143" t="str">
        <f>IF(COUNT('Math Scores'!$DV88:$EU88)=0,"",SUMIF('Math Scores'!$F$6:$IC$6,CK$4,'Math Scores'!$F88:$IC88))</f>
        <v/>
      </c>
      <c r="CL87" s="143" t="str">
        <f>IF(COUNT('Math Scores'!$DV88:$EU88)=0,"",SUMIF('Math Scores'!$F$6:$IC$6,CL$4,'Math Scores'!$F88:$IC88))</f>
        <v/>
      </c>
      <c r="CM87" s="143" t="str">
        <f>IF(COUNT('Math Scores'!$DV88:$EU88)=0,"",SUMIF('Math Scores'!$F$6:$IC$6,CM$4,'Math Scores'!$F88:$IC88))</f>
        <v/>
      </c>
      <c r="CN87" s="143" t="str">
        <f>IF(COUNT('Math Scores'!$DV88:$EU88)=0,"",SUMIF('Math Scores'!$F$6:$IC$6,CN$4,'Math Scores'!$F88:$IC88))</f>
        <v/>
      </c>
      <c r="CO87" s="143" t="str">
        <f>IF(COUNT('Math Scores'!$DV88:$EU88)=0,"",SUMIF('Math Scores'!$F$6:$IC$6,CO$4,'Math Scores'!$F88:$IC88))</f>
        <v/>
      </c>
      <c r="CP87" s="143" t="str">
        <f>IF(COUNT('Math Scores'!$DV88:$EU88)=0,"",SUMIF('Math Scores'!$F$6:$IC$6,CP$4,'Math Scores'!$F88:$IC88))</f>
        <v/>
      </c>
      <c r="CQ87" s="143" t="str">
        <f>IF(COUNT('Math Scores'!$DV88:$EU88)=0,"",SUMIF('Math Scores'!$F$6:$IC$6,CQ$4,'Math Scores'!$F88:$IC88))</f>
        <v/>
      </c>
      <c r="CR87" s="143" t="str">
        <f>IF(COUNT('Math Scores'!$DV88:$EU88)=0,"",SUMIF('Math Scores'!$F$6:$IC$6,CR$4,'Math Scores'!$F88:$IC88))</f>
        <v/>
      </c>
      <c r="CS87" s="143" t="str">
        <f>IF(COUNT('Math Scores'!$DV88:$EU88)=0,"",SUMIF('Math Scores'!$F$6:$IC$6,CS$4,'Math Scores'!$F88:$IC88))</f>
        <v/>
      </c>
      <c r="CT87" s="143" t="str">
        <f>IF(COUNT('Math Scores'!$EV88:$FW88)=0,"",SUMIF('Math Scores'!$F$6:$IC$6,CT$4,'Math Scores'!$F88:$IC88))</f>
        <v/>
      </c>
      <c r="CU87" s="143" t="str">
        <f>IF(COUNT('Math Scores'!$EV88:$FW88)=0,"",SUMIF('Math Scores'!$F$6:$IC$6,CU$4,'Math Scores'!$F88:$IC88))</f>
        <v/>
      </c>
      <c r="CV87" s="143" t="str">
        <f>IF(COUNT('Math Scores'!$EV88:$FW88)=0,"",SUMIF('Math Scores'!$F$6:$IC$6,CV$4,'Math Scores'!$F88:$IC88))</f>
        <v/>
      </c>
      <c r="CW87" s="143" t="str">
        <f>IF(COUNT('Math Scores'!$EV88:$FW88)=0,"",SUMIF('Math Scores'!$F$6:$IC$6,CW$4,'Math Scores'!$F88:$IC88))</f>
        <v/>
      </c>
      <c r="CX87" s="143" t="str">
        <f>IF(COUNT('Math Scores'!$EV88:$FW88)=0,"",SUMIF('Math Scores'!$F$6:$IC$6,CX$4,'Math Scores'!$F88:$IC88))</f>
        <v/>
      </c>
      <c r="CY87" s="143" t="str">
        <f>IF(COUNT('Math Scores'!$EV88:$FW88)=0,"",SUMIF('Math Scores'!$F$6:$IC$6,CY$4,'Math Scores'!$F88:$IC88))</f>
        <v/>
      </c>
      <c r="CZ87" s="143" t="str">
        <f>IF(COUNT('Math Scores'!$EV88:$FW88)=0,"",SUMIF('Math Scores'!$F$6:$IC$6,CZ$4,'Math Scores'!$F88:$IC88))</f>
        <v/>
      </c>
      <c r="DA87" s="143" t="str">
        <f>IF(COUNT('Math Scores'!$EV88:$FW88)=0,"",SUMIF('Math Scores'!$F$6:$IC$6,DA$4,'Math Scores'!$F88:$IC88))</f>
        <v/>
      </c>
      <c r="DB87" s="143" t="str">
        <f>IF(COUNT('Math Scores'!$EV88:$FW88)=0,"",SUMIF('Math Scores'!$F$6:$IC$6,DB$4,'Math Scores'!$F88:$IC88))</f>
        <v/>
      </c>
      <c r="DC87" s="143" t="str">
        <f>IF(COUNT('Math Scores'!$EV88:$FW88)=0,"",SUMIF('Math Scores'!$F$6:$IC$6,DC$4,'Math Scores'!$F88:$IC88))</f>
        <v/>
      </c>
      <c r="DD87" s="143" t="str">
        <f>IF(COUNT('Math Scores'!$EV88:$FW88)=0,"",SUMIF('Math Scores'!$F$6:$IC$6,DD$4,'Math Scores'!$F88:$IC88))</f>
        <v/>
      </c>
      <c r="DE87" s="143" t="str">
        <f>IF(COUNT('Math Scores'!$EV88:$FW88)=0,"",SUMIF('Math Scores'!$F$6:$IC$6,DE$4,'Math Scores'!$F88:$IC88))</f>
        <v/>
      </c>
      <c r="DF87" s="143" t="str">
        <f>IF(COUNT('Math Scores'!$EV88:$FW88)=0,"",SUMIF('Math Scores'!$F$6:$IC$6,DF$4,'Math Scores'!$F88:$IC88))</f>
        <v/>
      </c>
      <c r="DG87" s="143" t="str">
        <f>IF(COUNT('Math Scores'!$EV88:$FW88)=0,"",SUMIF('Math Scores'!$F$6:$IC$6,DG$4,'Math Scores'!$F88:$IC88))</f>
        <v/>
      </c>
    </row>
    <row r="88" spans="1:111" x14ac:dyDescent="0.2">
      <c r="A88" s="35">
        <v>81</v>
      </c>
      <c r="B88" s="8" t="str">
        <f>'Math Scores'!B89</f>
        <v/>
      </c>
      <c r="C88" s="127" t="str">
        <f>IF(COUNT('Math Scores'!F89:HI89)=0, "", (SUMIF('Math Scores'!$F$5:$HI$5,"Yes",'Math Scores'!F89:HI89)/SUMIF('Math Scores'!$F$5:$HI$5,"Yes",'Math Scores'!$F$2:$HI$2)))</f>
        <v/>
      </c>
      <c r="D88" s="36" t="str">
        <f>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v/>
      </c>
      <c r="E88" s="78" t="str">
        <f t="shared" si="14"/>
        <v/>
      </c>
      <c r="F88" s="36" t="str">
        <f t="shared" si="13"/>
        <v/>
      </c>
      <c r="G88" s="87" t="str">
        <f>IF(OR(B88="",'Cover Sheet'!$AC$6=""),"",IF(('Cover Sheet'!$AC$6="2nd"),(VLOOKUP(ROUND((D88*100),0),Goals!$E$4:$H$104,2,TRUE)/100),IF(('Cover Sheet'!$AC$6="3rd"),(VLOOKUP(ROUND((D88*100),0),Goals!$E$4:$H$104,3,TRUE)/100),VLOOKUP(ROUND((D88*100),0),Goals!$E$4:$H$104,4,TRUE)/100)))</f>
        <v/>
      </c>
      <c r="H88" s="143" t="str">
        <f>IF(COUNT('Math Scores'!$F89:$AC89)=0,"",SUMIF('Math Scores'!$F$6:$IC$6,H$4,'Math Scores'!$F89:$IC89))</f>
        <v/>
      </c>
      <c r="I88" s="143" t="str">
        <f>IF(COUNT('Math Scores'!$F89:$AC89)=0,"",SUMIF('Math Scores'!$F$6:$IC$6,I$4,'Math Scores'!$F89:$IC89))</f>
        <v/>
      </c>
      <c r="J88" s="143" t="str">
        <f>IF(COUNT('Math Scores'!$F89:$AC89)=0,"",SUMIF('Math Scores'!$F$6:$IC$6,J$4,'Math Scores'!$F89:$IC89))</f>
        <v/>
      </c>
      <c r="K88" s="143" t="str">
        <f>IF(COUNT('Math Scores'!$F89:$AC89)=0,"",SUMIF('Math Scores'!$F$6:$IC$6,K$4,'Math Scores'!$F89:$IC89))</f>
        <v/>
      </c>
      <c r="L88" s="143" t="str">
        <f>IF(COUNT('Math Scores'!$F89:$AC89)=0,"",SUMIF('Math Scores'!$F$6:$IC$6,L$4,'Math Scores'!$F89:$IC89))</f>
        <v/>
      </c>
      <c r="M88" s="143" t="str">
        <f>IF(COUNT('Math Scores'!$F89:$AC89)=0,"",SUMIF('Math Scores'!$F$6:$IC$6,M$4,'Math Scores'!$F89:$IC89))</f>
        <v/>
      </c>
      <c r="N88" s="143" t="str">
        <f>IF(COUNT('Math Scores'!$F89:$AC89)=0,"",SUMIF('Math Scores'!$F$6:$IC$6,N$4,'Math Scores'!$F89:$IC89))</f>
        <v/>
      </c>
      <c r="O88" s="143" t="str">
        <f>IF(COUNT('Math Scores'!$F89:$AC89)=0,"",SUMIF('Math Scores'!$F$6:$IC$6,O$4,'Math Scores'!$F89:$IC89))</f>
        <v/>
      </c>
      <c r="P88" s="143" t="str">
        <f>IF(COUNT('Math Scores'!$F89:$AC89)=0,"",SUMIF('Math Scores'!$F$6:$IC$6,P$4,'Math Scores'!$F89:$IC89))</f>
        <v/>
      </c>
      <c r="Q88" s="143" t="str">
        <f>IF(COUNT('Math Scores'!$F89:$AC89)=0,"",SUMIF('Math Scores'!$F$6:$IC$6,Q$4,'Math Scores'!$F89:$IC89))</f>
        <v/>
      </c>
      <c r="R88" s="143" t="str">
        <f>IF(COUNT('Math Scores'!$F89:$AC89)=0,"",SUMIF('Math Scores'!$F$6:$IC$6,R$4,'Math Scores'!$F89:$IC89))</f>
        <v/>
      </c>
      <c r="S88" s="143"/>
      <c r="T88" s="143"/>
      <c r="U88" s="143"/>
      <c r="V88" s="143"/>
      <c r="W88" s="143"/>
      <c r="X88" s="143" t="str">
        <f>IF(COUNT('Math Scores'!$AD89:$AZ89)=0,"",SUMIF('Math Scores'!$F$6:$IC$6,X$4,'Math Scores'!$F89:$IC89))</f>
        <v/>
      </c>
      <c r="Y88" s="143" t="str">
        <f>IF(COUNT('Math Scores'!$AD89:$AZ89)=0,"",SUMIF('Math Scores'!$F$6:$IC$6,Y$4,'Math Scores'!$F89:$IC89))</f>
        <v/>
      </c>
      <c r="Z88" s="143" t="str">
        <f>IF(COUNT('Math Scores'!$AD89:$AZ89)=0,"",SUMIF('Math Scores'!$F$6:$IC$6,Z$4,'Math Scores'!$F89:$IC89))</f>
        <v/>
      </c>
      <c r="AA88" s="143" t="str">
        <f>IF(COUNT('Math Scores'!$AD89:$AZ89)=0,"",SUMIF('Math Scores'!$F$6:$IC$6,AA$4,'Math Scores'!$F89:$IC89))</f>
        <v/>
      </c>
      <c r="AB88" s="143" t="str">
        <f>IF(COUNT('Math Scores'!$AD89:$AZ89)=0,"",SUMIF('Math Scores'!$F$6:$IC$6,AB$4,'Math Scores'!$F89:$IC89))</f>
        <v/>
      </c>
      <c r="AC88" s="143" t="str">
        <f>IF(COUNT('Math Scores'!$AD89:$AZ89)=0,"",SUMIF('Math Scores'!$F$6:$IC$6,AC$4,'Math Scores'!$F89:$IC89))</f>
        <v/>
      </c>
      <c r="AD88" s="143" t="str">
        <f>IF(COUNT('Math Scores'!$AD89:$AZ89)=0,"",SUMIF('Math Scores'!$F$6:$IC$6,AD$4,'Math Scores'!$F89:$IC89))</f>
        <v/>
      </c>
      <c r="AE88" s="143" t="str">
        <f>IF(COUNT('Math Scores'!$AD89:$AZ89)=0,"",SUMIF('Math Scores'!$F$6:$IC$6,AE$4,'Math Scores'!$F89:$IC89))</f>
        <v/>
      </c>
      <c r="AF88" s="143" t="str">
        <f>IF(COUNT('Math Scores'!$AD89:$AZ89)=0,"",SUMIF('Math Scores'!$F$6:$IC$6,AF$4,'Math Scores'!$F89:$IC89))</f>
        <v/>
      </c>
      <c r="AG88" s="143" t="str">
        <f>IF(COUNT('Math Scores'!$AD89:$AZ89)=0,"",SUMIF('Math Scores'!$F$6:$IC$6,AG$4,'Math Scores'!$F89:$IC89))</f>
        <v/>
      </c>
      <c r="AH88" s="143" t="str">
        <f>IF(COUNT('Math Scores'!$AD89:$AZ89)=0,"",SUMIF('Math Scores'!$F$6:$IC$6,AH$4,'Math Scores'!$F89:$IC89))</f>
        <v/>
      </c>
      <c r="AI88" s="143" t="str">
        <f>IF(COUNT('Math Scores'!$AD89:$AZ89)=0,"",SUMIF('Math Scores'!$F$6:$IC$6,AI$4,'Math Scores'!$F89:$IC89))</f>
        <v/>
      </c>
      <c r="AJ88" s="143" t="str">
        <f>IF(COUNT('Math Scores'!$BA89:$BY89)=0,"",SUMIF('Math Scores'!$F$6:$IC$6,AJ$4,'Math Scores'!$F89:$IC89))</f>
        <v/>
      </c>
      <c r="AK88" s="143" t="str">
        <f>IF(COUNT('Math Scores'!$BA89:$BY89)=0,"",SUMIF('Math Scores'!$F$6:$IC$6,AK$4,'Math Scores'!$F89:$IC89))</f>
        <v/>
      </c>
      <c r="AL88" s="143" t="str">
        <f>IF(COUNT('Math Scores'!$BA89:$BY89)=0,"",SUMIF('Math Scores'!$F$6:$IC$6,AL$4,'Math Scores'!$F89:$IC89))</f>
        <v/>
      </c>
      <c r="AM88" s="143" t="str">
        <f>IF(COUNT('Math Scores'!$BA89:$BY89)=0,"",SUMIF('Math Scores'!$F$6:$IC$6,AM$4,'Math Scores'!$F89:$IC89))</f>
        <v/>
      </c>
      <c r="AN88" s="143" t="str">
        <f>IF(COUNT('Math Scores'!$BA89:$BY89)=0,"",SUMIF('Math Scores'!$F$6:$IC$6,AN$4,'Math Scores'!$F89:$IC89))</f>
        <v/>
      </c>
      <c r="AO88" s="143" t="str">
        <f>IF(COUNT('Math Scores'!$BA89:$BY89)=0,"",SUMIF('Math Scores'!$F$6:$IC$6,AO$4,'Math Scores'!$F89:$IC89))</f>
        <v/>
      </c>
      <c r="AP88" s="143" t="str">
        <f>IF(COUNT('Math Scores'!$BA89:$BY89)=0,"",SUMIF('Math Scores'!$F$6:$IC$6,AP$4,'Math Scores'!$F89:$IC89))</f>
        <v/>
      </c>
      <c r="AQ88" s="143" t="str">
        <f>IF(COUNT('Math Scores'!$BA89:$BY89)=0,"",SUMIF('Math Scores'!$F$6:$IC$6,AQ$4,'Math Scores'!$F89:$IC89))</f>
        <v/>
      </c>
      <c r="AR88" s="143" t="str">
        <f>IF(COUNT('Math Scores'!$BA89:$BY89)=0,"",SUMIF('Math Scores'!$F$6:$IC$6,AR$4,'Math Scores'!$F89:$IC89))</f>
        <v/>
      </c>
      <c r="AS88" s="143" t="str">
        <f>IF(COUNT('Math Scores'!$BA89:$BY89)=0,"",SUMIF('Math Scores'!$F$6:$IC$6,AS$4,'Math Scores'!$F89:$IC89))</f>
        <v/>
      </c>
      <c r="AT88" s="143" t="str">
        <f>IF(COUNT('Math Scores'!$BA89:$BY89)=0,"",SUMIF('Math Scores'!$F$6:$IC$6,AT$4,'Math Scores'!$F89:$IC89))</f>
        <v/>
      </c>
      <c r="AU88" s="143" t="str">
        <f>IF(COUNT('Math Scores'!$BA89:$BY89)=0,"",SUMIF('Math Scores'!$F$6:$IC$6,AU$4,'Math Scores'!$F89:$IC89))</f>
        <v/>
      </c>
      <c r="AV88" s="143" t="str">
        <f>IF(COUNT('Math Scores'!$BA89:$BY89)=0,"",SUMIF('Math Scores'!$F$6:$IC$6,AV$4,'Math Scores'!$F89:$IC89))</f>
        <v/>
      </c>
      <c r="AW88" s="143" t="str">
        <f>IF(COUNT('Math Scores'!$BA89:$BY89)=0,"",SUMIF('Math Scores'!$F$6:$IC$6,AW$4,'Math Scores'!$F89:$IC89))</f>
        <v/>
      </c>
      <c r="AX88" s="143" t="str">
        <f>IF(COUNT('Math Scores'!$BZ89:$CW89)=0,"",SUMIF('Math Scores'!$F$6:$IC$6,AX$4,'Math Scores'!$F89:$IC89))</f>
        <v/>
      </c>
      <c r="AY88" s="143" t="str">
        <f>IF(COUNT('Math Scores'!$BZ89:$CW89)=0,"",SUMIF('Math Scores'!$F$6:$IC$6,AY$4,'Math Scores'!$F89:$IC89))</f>
        <v/>
      </c>
      <c r="AZ88" s="143" t="str">
        <f>IF(COUNT('Math Scores'!$BZ89:$CW89)=0,"",SUMIF('Math Scores'!$F$6:$IC$6,AZ$4,'Math Scores'!$F89:$IC89))</f>
        <v/>
      </c>
      <c r="BA88" s="143" t="str">
        <f>IF(COUNT('Math Scores'!$BZ89:$CW89)=0,"",SUMIF('Math Scores'!$F$6:$IC$6,BA$4,'Math Scores'!$F89:$IC89))</f>
        <v/>
      </c>
      <c r="BB88" s="143" t="str">
        <f>IF(COUNT('Math Scores'!$BZ89:$CW89)=0,"",SUMIF('Math Scores'!$F$6:$IC$6,BB$4,'Math Scores'!$F89:$IC89))</f>
        <v/>
      </c>
      <c r="BC88" s="143" t="str">
        <f>IF(COUNT('Math Scores'!$BZ89:$CW89)=0,"",SUMIF('Math Scores'!$F$6:$IC$6,BC$4,'Math Scores'!$F89:$IC89))</f>
        <v/>
      </c>
      <c r="BD88" s="143" t="str">
        <f>IF(COUNT('Math Scores'!$BZ89:$CW89)=0,"",SUMIF('Math Scores'!$F$6:$IC$6,BD$4,'Math Scores'!$F89:$IC89))</f>
        <v/>
      </c>
      <c r="BE88" s="143" t="str">
        <f>IF(COUNT('Math Scores'!$BZ89:$CW89)=0,"",SUMIF('Math Scores'!$F$6:$IC$6,BE$4,'Math Scores'!$F89:$IC89))</f>
        <v/>
      </c>
      <c r="BF88" s="143" t="str">
        <f>IF(COUNT('Math Scores'!$BZ89:$CW89)=0,"",SUMIF('Math Scores'!$F$6:$IC$6,BF$4,'Math Scores'!$F89:$IC89))</f>
        <v/>
      </c>
      <c r="BG88" s="143" t="str">
        <f>IF(COUNT('Math Scores'!$BZ89:$CW89)=0,"",SUMIF('Math Scores'!$F$6:$IC$6,BG$4,'Math Scores'!$F89:$IC89))</f>
        <v/>
      </c>
      <c r="BH88" s="143" t="str">
        <f>IF(COUNT('Math Scores'!$BZ89:$CW89)=0,"",SUMIF('Math Scores'!$F$6:$IC$6,BH$4,'Math Scores'!$F89:$IC89))</f>
        <v/>
      </c>
      <c r="BI88" s="143" t="str">
        <f>IF(COUNT('Math Scores'!$BZ89:$CW89)=0,"",SUMIF('Math Scores'!$F$6:$IC$6,BI$4,'Math Scores'!$F89:$IC89))</f>
        <v/>
      </c>
      <c r="BJ88" s="143" t="str">
        <f>IF(COUNT('Math Scores'!$BZ89:$CW89)=0,"",SUMIF('Math Scores'!$F$6:$IC$6,BJ$4,'Math Scores'!$F89:$IC89))</f>
        <v/>
      </c>
      <c r="BK88" s="143" t="str">
        <f>IF(COUNT('Math Scores'!$BZ89:$CW89)=0,"",SUMIF('Math Scores'!$F$6:$IC$6,BK$4,'Math Scores'!$F89:$IC89))</f>
        <v/>
      </c>
      <c r="BL88" s="143" t="str">
        <f>IF(COUNT('Math Scores'!$CX89:$DU89)=0,"",SUMIF('Math Scores'!$F$6:$IC$6,BL$4,'Math Scores'!$F89:$IC89))</f>
        <v/>
      </c>
      <c r="BM88" s="143" t="str">
        <f>IF(COUNT('Math Scores'!$CX89:$DU89)=0,"",SUMIF('Math Scores'!$F$6:$IC$6,BM$4,'Math Scores'!$F89:$IC89))</f>
        <v/>
      </c>
      <c r="BN88" s="143" t="str">
        <f>IF(COUNT('Math Scores'!$CX89:$DU89)=0,"",SUMIF('Math Scores'!$F$6:$IC$6,BN$4,'Math Scores'!$F89:$IC89))</f>
        <v/>
      </c>
      <c r="BO88" s="143" t="str">
        <f>IF(COUNT('Math Scores'!$CX89:$DU89)=0,"",SUMIF('Math Scores'!$F$6:$IC$6,BO$4,'Math Scores'!$F89:$IC89))</f>
        <v/>
      </c>
      <c r="BP88" s="143" t="str">
        <f>IF(COUNT('Math Scores'!$CX89:$DU89)=0,"",SUMIF('Math Scores'!$F$6:$IC$6,BP$4,'Math Scores'!$F89:$IC89))</f>
        <v/>
      </c>
      <c r="BQ88" s="143" t="str">
        <f>IF(COUNT('Math Scores'!$CX89:$DU89)=0,"",SUMIF('Math Scores'!$F$6:$IC$6,BQ$4,'Math Scores'!$F89:$IC89))</f>
        <v/>
      </c>
      <c r="BR88" s="143" t="str">
        <f>IF(COUNT('Math Scores'!$CX89:$DU89)=0,"",SUMIF('Math Scores'!$F$6:$IC$6,BR$4,'Math Scores'!$F89:$IC89))</f>
        <v/>
      </c>
      <c r="BS88" s="143" t="str">
        <f>IF(COUNT('Math Scores'!$CX89:$DU89)=0,"",SUMIF('Math Scores'!$F$6:$IC$6,BS$4,'Math Scores'!$F89:$IC89))</f>
        <v/>
      </c>
      <c r="BT88" s="143" t="str">
        <f>IF(COUNT('Math Scores'!$CX89:$DU89)=0,"",SUMIF('Math Scores'!$F$6:$IC$6,BT$4,'Math Scores'!$F89:$IC89))</f>
        <v/>
      </c>
      <c r="BU88" s="143" t="str">
        <f>IF(COUNT('Math Scores'!$CX89:$DU89)=0,"",SUMIF('Math Scores'!$F$6:$IC$6,BU$4,'Math Scores'!$F89:$IC89))</f>
        <v/>
      </c>
      <c r="BV88" s="143" t="str">
        <f>IF(COUNT('Math Scores'!$CX89:$DU89)=0,"",SUMIF('Math Scores'!$F$6:$IC$6,BV$4,'Math Scores'!$F89:$IC89))</f>
        <v/>
      </c>
      <c r="BW88" s="143" t="str">
        <f>IF(COUNT('Math Scores'!$CX89:$DU89)=0,"",SUMIF('Math Scores'!$F$6:$IC$6,BW$4,'Math Scores'!$F89:$IC89))</f>
        <v/>
      </c>
      <c r="BX88" s="143" t="str">
        <f>IF(COUNT('Math Scores'!$CX89:$DU89)=0,"",SUMIF('Math Scores'!$F$6:$IC$6,BX$4,'Math Scores'!$F89:$IC89))</f>
        <v/>
      </c>
      <c r="BY88" s="143" t="str">
        <f>IF(COUNT('Math Scores'!$CX89:$DU89)=0,"",SUMIF('Math Scores'!$F$6:$IC$6,BY$4,'Math Scores'!$F89:$IC89))</f>
        <v/>
      </c>
      <c r="BZ88" s="143" t="str">
        <f>IF(COUNT('Math Scores'!$CX89:$DU89)=0,"",SUMIF('Math Scores'!$F$6:$IC$6,BZ$4,'Math Scores'!$F89:$IC89))</f>
        <v/>
      </c>
      <c r="CA88" s="143" t="str">
        <f>IF(COUNT('Math Scores'!$CX89:$DU89)=0,"",SUMIF('Math Scores'!$F$6:$IC$6,CA$4,'Math Scores'!$F89:$IC89))</f>
        <v/>
      </c>
      <c r="CB88" s="143" t="str">
        <f>IF(COUNT('Math Scores'!$CX89:$DU89)=0,"",SUMIF('Math Scores'!$F$6:$IC$6,CB$4,'Math Scores'!$F89:$IC89))</f>
        <v/>
      </c>
      <c r="CC88" s="143" t="str">
        <f>IF(COUNT('Math Scores'!$CX89:$DU89)=0,"",SUMIF('Math Scores'!$F$6:$IC$6,CC$4,'Math Scores'!$F89:$IC89))</f>
        <v/>
      </c>
      <c r="CD88" s="143" t="str">
        <f>IF(COUNT('Math Scores'!$DV89:$EU89)=0,"",SUMIF('Math Scores'!$F$6:$IC$6,CD$4,'Math Scores'!$F89:$IC89))</f>
        <v/>
      </c>
      <c r="CE88" s="143" t="str">
        <f>IF(COUNT('Math Scores'!$DV89:$EU89)=0,"",SUMIF('Math Scores'!$F$6:$IC$6,CE$4,'Math Scores'!$F89:$IC89))</f>
        <v/>
      </c>
      <c r="CF88" s="143" t="str">
        <f>IF(COUNT('Math Scores'!$DV89:$EU89)=0,"",SUMIF('Math Scores'!$F$6:$IC$6,CF$4,'Math Scores'!$F89:$IC89))</f>
        <v/>
      </c>
      <c r="CG88" s="143" t="str">
        <f>IF(COUNT('Math Scores'!$DV89:$EU89)=0,"",SUMIF('Math Scores'!$F$6:$IC$6,CG$4,'Math Scores'!$F89:$IC89))</f>
        <v/>
      </c>
      <c r="CH88" s="143" t="str">
        <f>IF(COUNT('Math Scores'!$DV89:$EU89)=0,"",SUMIF('Math Scores'!$F$6:$IC$6,CH$4,'Math Scores'!$F89:$IC89))</f>
        <v/>
      </c>
      <c r="CI88" s="143" t="str">
        <f>IF(COUNT('Math Scores'!$DV89:$EU89)=0,"",SUMIF('Math Scores'!$F$6:$IC$6,CI$4,'Math Scores'!$F89:$IC89))</f>
        <v/>
      </c>
      <c r="CJ88" s="143" t="str">
        <f>IF(COUNT('Math Scores'!$DV89:$EU89)=0,"",SUMIF('Math Scores'!$F$6:$IC$6,CJ$4,'Math Scores'!$F89:$IC89))</f>
        <v/>
      </c>
      <c r="CK88" s="143" t="str">
        <f>IF(COUNT('Math Scores'!$DV89:$EU89)=0,"",SUMIF('Math Scores'!$F$6:$IC$6,CK$4,'Math Scores'!$F89:$IC89))</f>
        <v/>
      </c>
      <c r="CL88" s="143" t="str">
        <f>IF(COUNT('Math Scores'!$DV89:$EU89)=0,"",SUMIF('Math Scores'!$F$6:$IC$6,CL$4,'Math Scores'!$F89:$IC89))</f>
        <v/>
      </c>
      <c r="CM88" s="143" t="str">
        <f>IF(COUNT('Math Scores'!$DV89:$EU89)=0,"",SUMIF('Math Scores'!$F$6:$IC$6,CM$4,'Math Scores'!$F89:$IC89))</f>
        <v/>
      </c>
      <c r="CN88" s="143" t="str">
        <f>IF(COUNT('Math Scores'!$DV89:$EU89)=0,"",SUMIF('Math Scores'!$F$6:$IC$6,CN$4,'Math Scores'!$F89:$IC89))</f>
        <v/>
      </c>
      <c r="CO88" s="143" t="str">
        <f>IF(COUNT('Math Scores'!$DV89:$EU89)=0,"",SUMIF('Math Scores'!$F$6:$IC$6,CO$4,'Math Scores'!$F89:$IC89))</f>
        <v/>
      </c>
      <c r="CP88" s="143" t="str">
        <f>IF(COUNT('Math Scores'!$DV89:$EU89)=0,"",SUMIF('Math Scores'!$F$6:$IC$6,CP$4,'Math Scores'!$F89:$IC89))</f>
        <v/>
      </c>
      <c r="CQ88" s="143" t="str">
        <f>IF(COUNT('Math Scores'!$DV89:$EU89)=0,"",SUMIF('Math Scores'!$F$6:$IC$6,CQ$4,'Math Scores'!$F89:$IC89))</f>
        <v/>
      </c>
      <c r="CR88" s="143" t="str">
        <f>IF(COUNT('Math Scores'!$DV89:$EU89)=0,"",SUMIF('Math Scores'!$F$6:$IC$6,CR$4,'Math Scores'!$F89:$IC89))</f>
        <v/>
      </c>
      <c r="CS88" s="143" t="str">
        <f>IF(COUNT('Math Scores'!$DV89:$EU89)=0,"",SUMIF('Math Scores'!$F$6:$IC$6,CS$4,'Math Scores'!$F89:$IC89))</f>
        <v/>
      </c>
      <c r="CT88" s="143" t="str">
        <f>IF(COUNT('Math Scores'!$EV89:$FW89)=0,"",SUMIF('Math Scores'!$F$6:$IC$6,CT$4,'Math Scores'!$F89:$IC89))</f>
        <v/>
      </c>
      <c r="CU88" s="143" t="str">
        <f>IF(COUNT('Math Scores'!$EV89:$FW89)=0,"",SUMIF('Math Scores'!$F$6:$IC$6,CU$4,'Math Scores'!$F89:$IC89))</f>
        <v/>
      </c>
      <c r="CV88" s="143" t="str">
        <f>IF(COUNT('Math Scores'!$EV89:$FW89)=0,"",SUMIF('Math Scores'!$F$6:$IC$6,CV$4,'Math Scores'!$F89:$IC89))</f>
        <v/>
      </c>
      <c r="CW88" s="143" t="str">
        <f>IF(COUNT('Math Scores'!$EV89:$FW89)=0,"",SUMIF('Math Scores'!$F$6:$IC$6,CW$4,'Math Scores'!$F89:$IC89))</f>
        <v/>
      </c>
      <c r="CX88" s="143" t="str">
        <f>IF(COUNT('Math Scores'!$EV89:$FW89)=0,"",SUMIF('Math Scores'!$F$6:$IC$6,CX$4,'Math Scores'!$F89:$IC89))</f>
        <v/>
      </c>
      <c r="CY88" s="143" t="str">
        <f>IF(COUNT('Math Scores'!$EV89:$FW89)=0,"",SUMIF('Math Scores'!$F$6:$IC$6,CY$4,'Math Scores'!$F89:$IC89))</f>
        <v/>
      </c>
      <c r="CZ88" s="143" t="str">
        <f>IF(COUNT('Math Scores'!$EV89:$FW89)=0,"",SUMIF('Math Scores'!$F$6:$IC$6,CZ$4,'Math Scores'!$F89:$IC89))</f>
        <v/>
      </c>
      <c r="DA88" s="143" t="str">
        <f>IF(COUNT('Math Scores'!$EV89:$FW89)=0,"",SUMIF('Math Scores'!$F$6:$IC$6,DA$4,'Math Scores'!$F89:$IC89))</f>
        <v/>
      </c>
      <c r="DB88" s="143" t="str">
        <f>IF(COUNT('Math Scores'!$EV89:$FW89)=0,"",SUMIF('Math Scores'!$F$6:$IC$6,DB$4,'Math Scores'!$F89:$IC89))</f>
        <v/>
      </c>
      <c r="DC88" s="143" t="str">
        <f>IF(COUNT('Math Scores'!$EV89:$FW89)=0,"",SUMIF('Math Scores'!$F$6:$IC$6,DC$4,'Math Scores'!$F89:$IC89))</f>
        <v/>
      </c>
      <c r="DD88" s="143" t="str">
        <f>IF(COUNT('Math Scores'!$EV89:$FW89)=0,"",SUMIF('Math Scores'!$F$6:$IC$6,DD$4,'Math Scores'!$F89:$IC89))</f>
        <v/>
      </c>
      <c r="DE88" s="143" t="str">
        <f>IF(COUNT('Math Scores'!$EV89:$FW89)=0,"",SUMIF('Math Scores'!$F$6:$IC$6,DE$4,'Math Scores'!$F89:$IC89))</f>
        <v/>
      </c>
      <c r="DF88" s="143" t="str">
        <f>IF(COUNT('Math Scores'!$EV89:$FW89)=0,"",SUMIF('Math Scores'!$F$6:$IC$6,DF$4,'Math Scores'!$F89:$IC89))</f>
        <v/>
      </c>
      <c r="DG88" s="143" t="str">
        <f>IF(COUNT('Math Scores'!$EV89:$FW89)=0,"",SUMIF('Math Scores'!$F$6:$IC$6,DG$4,'Math Scores'!$F89:$IC89))</f>
        <v/>
      </c>
    </row>
    <row r="89" spans="1:111" x14ac:dyDescent="0.2">
      <c r="A89" s="35">
        <v>82</v>
      </c>
      <c r="B89" s="8" t="str">
        <f>'Math Scores'!B90</f>
        <v/>
      </c>
      <c r="C89" s="127" t="str">
        <f>IF(COUNT('Math Scores'!F90:HI90)=0, "", (SUMIF('Math Scores'!$F$5:$HI$5,"Yes",'Math Scores'!F90:HI90)/SUMIF('Math Scores'!$F$5:$HI$5,"Yes",'Math Scores'!$F$2:$HI$2)))</f>
        <v/>
      </c>
      <c r="D89" s="36" t="str">
        <f>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v/>
      </c>
      <c r="E89" s="78" t="str">
        <f t="shared" si="14"/>
        <v/>
      </c>
      <c r="F89" s="36" t="str">
        <f t="shared" si="13"/>
        <v/>
      </c>
      <c r="G89" s="87" t="str">
        <f>IF(OR(B89="",'Cover Sheet'!$AC$6=""),"",IF(('Cover Sheet'!$AC$6="2nd"),(VLOOKUP(ROUND((D89*100),0),Goals!$E$4:$H$104,2,TRUE)/100),IF(('Cover Sheet'!$AC$6="3rd"),(VLOOKUP(ROUND((D89*100),0),Goals!$E$4:$H$104,3,TRUE)/100),VLOOKUP(ROUND((D89*100),0),Goals!$E$4:$H$104,4,TRUE)/100)))</f>
        <v/>
      </c>
      <c r="H89" s="143" t="str">
        <f>IF(COUNT('Math Scores'!$F90:$AC90)=0,"",SUMIF('Math Scores'!$F$6:$IC$6,H$4,'Math Scores'!$F90:$IC90))</f>
        <v/>
      </c>
      <c r="I89" s="143" t="str">
        <f>IF(COUNT('Math Scores'!$F90:$AC90)=0,"",SUMIF('Math Scores'!$F$6:$IC$6,I$4,'Math Scores'!$F90:$IC90))</f>
        <v/>
      </c>
      <c r="J89" s="143" t="str">
        <f>IF(COUNT('Math Scores'!$F90:$AC90)=0,"",SUMIF('Math Scores'!$F$6:$IC$6,J$4,'Math Scores'!$F90:$IC90))</f>
        <v/>
      </c>
      <c r="K89" s="143" t="str">
        <f>IF(COUNT('Math Scores'!$F90:$AC90)=0,"",SUMIF('Math Scores'!$F$6:$IC$6,K$4,'Math Scores'!$F90:$IC90))</f>
        <v/>
      </c>
      <c r="L89" s="143" t="str">
        <f>IF(COUNT('Math Scores'!$F90:$AC90)=0,"",SUMIF('Math Scores'!$F$6:$IC$6,L$4,'Math Scores'!$F90:$IC90))</f>
        <v/>
      </c>
      <c r="M89" s="143" t="str">
        <f>IF(COUNT('Math Scores'!$F90:$AC90)=0,"",SUMIF('Math Scores'!$F$6:$IC$6,M$4,'Math Scores'!$F90:$IC90))</f>
        <v/>
      </c>
      <c r="N89" s="143" t="str">
        <f>IF(COUNT('Math Scores'!$F90:$AC90)=0,"",SUMIF('Math Scores'!$F$6:$IC$6,N$4,'Math Scores'!$F90:$IC90))</f>
        <v/>
      </c>
      <c r="O89" s="143" t="str">
        <f>IF(COUNT('Math Scores'!$F90:$AC90)=0,"",SUMIF('Math Scores'!$F$6:$IC$6,O$4,'Math Scores'!$F90:$IC90))</f>
        <v/>
      </c>
      <c r="P89" s="143" t="str">
        <f>IF(COUNT('Math Scores'!$F90:$AC90)=0,"",SUMIF('Math Scores'!$F$6:$IC$6,P$4,'Math Scores'!$F90:$IC90))</f>
        <v/>
      </c>
      <c r="Q89" s="143" t="str">
        <f>IF(COUNT('Math Scores'!$F90:$AC90)=0,"",SUMIF('Math Scores'!$F$6:$IC$6,Q$4,'Math Scores'!$F90:$IC90))</f>
        <v/>
      </c>
      <c r="R89" s="143" t="str">
        <f>IF(COUNT('Math Scores'!$F90:$AC90)=0,"",SUMIF('Math Scores'!$F$6:$IC$6,R$4,'Math Scores'!$F90:$IC90))</f>
        <v/>
      </c>
      <c r="S89" s="143"/>
      <c r="T89" s="143"/>
      <c r="U89" s="143"/>
      <c r="V89" s="143"/>
      <c r="W89" s="143"/>
      <c r="X89" s="143" t="str">
        <f>IF(COUNT('Math Scores'!$AD90:$AZ90)=0,"",SUMIF('Math Scores'!$F$6:$IC$6,X$4,'Math Scores'!$F90:$IC90))</f>
        <v/>
      </c>
      <c r="Y89" s="143" t="str">
        <f>IF(COUNT('Math Scores'!$AD90:$AZ90)=0,"",SUMIF('Math Scores'!$F$6:$IC$6,Y$4,'Math Scores'!$F90:$IC90))</f>
        <v/>
      </c>
      <c r="Z89" s="143" t="str">
        <f>IF(COUNT('Math Scores'!$AD90:$AZ90)=0,"",SUMIF('Math Scores'!$F$6:$IC$6,Z$4,'Math Scores'!$F90:$IC90))</f>
        <v/>
      </c>
      <c r="AA89" s="143" t="str">
        <f>IF(COUNT('Math Scores'!$AD90:$AZ90)=0,"",SUMIF('Math Scores'!$F$6:$IC$6,AA$4,'Math Scores'!$F90:$IC90))</f>
        <v/>
      </c>
      <c r="AB89" s="143" t="str">
        <f>IF(COUNT('Math Scores'!$AD90:$AZ90)=0,"",SUMIF('Math Scores'!$F$6:$IC$6,AB$4,'Math Scores'!$F90:$IC90))</f>
        <v/>
      </c>
      <c r="AC89" s="143" t="str">
        <f>IF(COUNT('Math Scores'!$AD90:$AZ90)=0,"",SUMIF('Math Scores'!$F$6:$IC$6,AC$4,'Math Scores'!$F90:$IC90))</f>
        <v/>
      </c>
      <c r="AD89" s="143" t="str">
        <f>IF(COUNT('Math Scores'!$AD90:$AZ90)=0,"",SUMIF('Math Scores'!$F$6:$IC$6,AD$4,'Math Scores'!$F90:$IC90))</f>
        <v/>
      </c>
      <c r="AE89" s="143" t="str">
        <f>IF(COUNT('Math Scores'!$AD90:$AZ90)=0,"",SUMIF('Math Scores'!$F$6:$IC$6,AE$4,'Math Scores'!$F90:$IC90))</f>
        <v/>
      </c>
      <c r="AF89" s="143" t="str">
        <f>IF(COUNT('Math Scores'!$AD90:$AZ90)=0,"",SUMIF('Math Scores'!$F$6:$IC$6,AF$4,'Math Scores'!$F90:$IC90))</f>
        <v/>
      </c>
      <c r="AG89" s="143" t="str">
        <f>IF(COUNT('Math Scores'!$AD90:$AZ90)=0,"",SUMIF('Math Scores'!$F$6:$IC$6,AG$4,'Math Scores'!$F90:$IC90))</f>
        <v/>
      </c>
      <c r="AH89" s="143" t="str">
        <f>IF(COUNT('Math Scores'!$AD90:$AZ90)=0,"",SUMIF('Math Scores'!$F$6:$IC$6,AH$4,'Math Scores'!$F90:$IC90))</f>
        <v/>
      </c>
      <c r="AI89" s="143" t="str">
        <f>IF(COUNT('Math Scores'!$AD90:$AZ90)=0,"",SUMIF('Math Scores'!$F$6:$IC$6,AI$4,'Math Scores'!$F90:$IC90))</f>
        <v/>
      </c>
      <c r="AJ89" s="143" t="str">
        <f>IF(COUNT('Math Scores'!$BA90:$BY90)=0,"",SUMIF('Math Scores'!$F$6:$IC$6,AJ$4,'Math Scores'!$F90:$IC90))</f>
        <v/>
      </c>
      <c r="AK89" s="143" t="str">
        <f>IF(COUNT('Math Scores'!$BA90:$BY90)=0,"",SUMIF('Math Scores'!$F$6:$IC$6,AK$4,'Math Scores'!$F90:$IC90))</f>
        <v/>
      </c>
      <c r="AL89" s="143" t="str">
        <f>IF(COUNT('Math Scores'!$BA90:$BY90)=0,"",SUMIF('Math Scores'!$F$6:$IC$6,AL$4,'Math Scores'!$F90:$IC90))</f>
        <v/>
      </c>
      <c r="AM89" s="143" t="str">
        <f>IF(COUNT('Math Scores'!$BA90:$BY90)=0,"",SUMIF('Math Scores'!$F$6:$IC$6,AM$4,'Math Scores'!$F90:$IC90))</f>
        <v/>
      </c>
      <c r="AN89" s="143" t="str">
        <f>IF(COUNT('Math Scores'!$BA90:$BY90)=0,"",SUMIF('Math Scores'!$F$6:$IC$6,AN$4,'Math Scores'!$F90:$IC90))</f>
        <v/>
      </c>
      <c r="AO89" s="143" t="str">
        <f>IF(COUNT('Math Scores'!$BA90:$BY90)=0,"",SUMIF('Math Scores'!$F$6:$IC$6,AO$4,'Math Scores'!$F90:$IC90))</f>
        <v/>
      </c>
      <c r="AP89" s="143" t="str">
        <f>IF(COUNT('Math Scores'!$BA90:$BY90)=0,"",SUMIF('Math Scores'!$F$6:$IC$6,AP$4,'Math Scores'!$F90:$IC90))</f>
        <v/>
      </c>
      <c r="AQ89" s="143" t="str">
        <f>IF(COUNT('Math Scores'!$BA90:$BY90)=0,"",SUMIF('Math Scores'!$F$6:$IC$6,AQ$4,'Math Scores'!$F90:$IC90))</f>
        <v/>
      </c>
      <c r="AR89" s="143" t="str">
        <f>IF(COUNT('Math Scores'!$BA90:$BY90)=0,"",SUMIF('Math Scores'!$F$6:$IC$6,AR$4,'Math Scores'!$F90:$IC90))</f>
        <v/>
      </c>
      <c r="AS89" s="143" t="str">
        <f>IF(COUNT('Math Scores'!$BA90:$BY90)=0,"",SUMIF('Math Scores'!$F$6:$IC$6,AS$4,'Math Scores'!$F90:$IC90))</f>
        <v/>
      </c>
      <c r="AT89" s="143" t="str">
        <f>IF(COUNT('Math Scores'!$BA90:$BY90)=0,"",SUMIF('Math Scores'!$F$6:$IC$6,AT$4,'Math Scores'!$F90:$IC90))</f>
        <v/>
      </c>
      <c r="AU89" s="143" t="str">
        <f>IF(COUNT('Math Scores'!$BA90:$BY90)=0,"",SUMIF('Math Scores'!$F$6:$IC$6,AU$4,'Math Scores'!$F90:$IC90))</f>
        <v/>
      </c>
      <c r="AV89" s="143" t="str">
        <f>IF(COUNT('Math Scores'!$BA90:$BY90)=0,"",SUMIF('Math Scores'!$F$6:$IC$6,AV$4,'Math Scores'!$F90:$IC90))</f>
        <v/>
      </c>
      <c r="AW89" s="143" t="str">
        <f>IF(COUNT('Math Scores'!$BA90:$BY90)=0,"",SUMIF('Math Scores'!$F$6:$IC$6,AW$4,'Math Scores'!$F90:$IC90))</f>
        <v/>
      </c>
      <c r="AX89" s="143" t="str">
        <f>IF(COUNT('Math Scores'!$BZ90:$CW90)=0,"",SUMIF('Math Scores'!$F$6:$IC$6,AX$4,'Math Scores'!$F90:$IC90))</f>
        <v/>
      </c>
      <c r="AY89" s="143" t="str">
        <f>IF(COUNT('Math Scores'!$BZ90:$CW90)=0,"",SUMIF('Math Scores'!$F$6:$IC$6,AY$4,'Math Scores'!$F90:$IC90))</f>
        <v/>
      </c>
      <c r="AZ89" s="143" t="str">
        <f>IF(COUNT('Math Scores'!$BZ90:$CW90)=0,"",SUMIF('Math Scores'!$F$6:$IC$6,AZ$4,'Math Scores'!$F90:$IC90))</f>
        <v/>
      </c>
      <c r="BA89" s="143" t="str">
        <f>IF(COUNT('Math Scores'!$BZ90:$CW90)=0,"",SUMIF('Math Scores'!$F$6:$IC$6,BA$4,'Math Scores'!$F90:$IC90))</f>
        <v/>
      </c>
      <c r="BB89" s="143" t="str">
        <f>IF(COUNT('Math Scores'!$BZ90:$CW90)=0,"",SUMIF('Math Scores'!$F$6:$IC$6,BB$4,'Math Scores'!$F90:$IC90))</f>
        <v/>
      </c>
      <c r="BC89" s="143" t="str">
        <f>IF(COUNT('Math Scores'!$BZ90:$CW90)=0,"",SUMIF('Math Scores'!$F$6:$IC$6,BC$4,'Math Scores'!$F90:$IC90))</f>
        <v/>
      </c>
      <c r="BD89" s="143" t="str">
        <f>IF(COUNT('Math Scores'!$BZ90:$CW90)=0,"",SUMIF('Math Scores'!$F$6:$IC$6,BD$4,'Math Scores'!$F90:$IC90))</f>
        <v/>
      </c>
      <c r="BE89" s="143" t="str">
        <f>IF(COUNT('Math Scores'!$BZ90:$CW90)=0,"",SUMIF('Math Scores'!$F$6:$IC$6,BE$4,'Math Scores'!$F90:$IC90))</f>
        <v/>
      </c>
      <c r="BF89" s="143" t="str">
        <f>IF(COUNT('Math Scores'!$BZ90:$CW90)=0,"",SUMIF('Math Scores'!$F$6:$IC$6,BF$4,'Math Scores'!$F90:$IC90))</f>
        <v/>
      </c>
      <c r="BG89" s="143" t="str">
        <f>IF(COUNT('Math Scores'!$BZ90:$CW90)=0,"",SUMIF('Math Scores'!$F$6:$IC$6,BG$4,'Math Scores'!$F90:$IC90))</f>
        <v/>
      </c>
      <c r="BH89" s="143" t="str">
        <f>IF(COUNT('Math Scores'!$BZ90:$CW90)=0,"",SUMIF('Math Scores'!$F$6:$IC$6,BH$4,'Math Scores'!$F90:$IC90))</f>
        <v/>
      </c>
      <c r="BI89" s="143" t="str">
        <f>IF(COUNT('Math Scores'!$BZ90:$CW90)=0,"",SUMIF('Math Scores'!$F$6:$IC$6,BI$4,'Math Scores'!$F90:$IC90))</f>
        <v/>
      </c>
      <c r="BJ89" s="143" t="str">
        <f>IF(COUNT('Math Scores'!$BZ90:$CW90)=0,"",SUMIF('Math Scores'!$F$6:$IC$6,BJ$4,'Math Scores'!$F90:$IC90))</f>
        <v/>
      </c>
      <c r="BK89" s="143" t="str">
        <f>IF(COUNT('Math Scores'!$BZ90:$CW90)=0,"",SUMIF('Math Scores'!$F$6:$IC$6,BK$4,'Math Scores'!$F90:$IC90))</f>
        <v/>
      </c>
      <c r="BL89" s="143" t="str">
        <f>IF(COUNT('Math Scores'!$CX90:$DU90)=0,"",SUMIF('Math Scores'!$F$6:$IC$6,BL$4,'Math Scores'!$F90:$IC90))</f>
        <v/>
      </c>
      <c r="BM89" s="143" t="str">
        <f>IF(COUNT('Math Scores'!$CX90:$DU90)=0,"",SUMIF('Math Scores'!$F$6:$IC$6,BM$4,'Math Scores'!$F90:$IC90))</f>
        <v/>
      </c>
      <c r="BN89" s="143" t="str">
        <f>IF(COUNT('Math Scores'!$CX90:$DU90)=0,"",SUMIF('Math Scores'!$F$6:$IC$6,BN$4,'Math Scores'!$F90:$IC90))</f>
        <v/>
      </c>
      <c r="BO89" s="143" t="str">
        <f>IF(COUNT('Math Scores'!$CX90:$DU90)=0,"",SUMIF('Math Scores'!$F$6:$IC$6,BO$4,'Math Scores'!$F90:$IC90))</f>
        <v/>
      </c>
      <c r="BP89" s="143" t="str">
        <f>IF(COUNT('Math Scores'!$CX90:$DU90)=0,"",SUMIF('Math Scores'!$F$6:$IC$6,BP$4,'Math Scores'!$F90:$IC90))</f>
        <v/>
      </c>
      <c r="BQ89" s="143" t="str">
        <f>IF(COUNT('Math Scores'!$CX90:$DU90)=0,"",SUMIF('Math Scores'!$F$6:$IC$6,BQ$4,'Math Scores'!$F90:$IC90))</f>
        <v/>
      </c>
      <c r="BR89" s="143" t="str">
        <f>IF(COUNT('Math Scores'!$CX90:$DU90)=0,"",SUMIF('Math Scores'!$F$6:$IC$6,BR$4,'Math Scores'!$F90:$IC90))</f>
        <v/>
      </c>
      <c r="BS89" s="143" t="str">
        <f>IF(COUNT('Math Scores'!$CX90:$DU90)=0,"",SUMIF('Math Scores'!$F$6:$IC$6,BS$4,'Math Scores'!$F90:$IC90))</f>
        <v/>
      </c>
      <c r="BT89" s="143" t="str">
        <f>IF(COUNT('Math Scores'!$CX90:$DU90)=0,"",SUMIF('Math Scores'!$F$6:$IC$6,BT$4,'Math Scores'!$F90:$IC90))</f>
        <v/>
      </c>
      <c r="BU89" s="143" t="str">
        <f>IF(COUNT('Math Scores'!$CX90:$DU90)=0,"",SUMIF('Math Scores'!$F$6:$IC$6,BU$4,'Math Scores'!$F90:$IC90))</f>
        <v/>
      </c>
      <c r="BV89" s="143" t="str">
        <f>IF(COUNT('Math Scores'!$CX90:$DU90)=0,"",SUMIF('Math Scores'!$F$6:$IC$6,BV$4,'Math Scores'!$F90:$IC90))</f>
        <v/>
      </c>
      <c r="BW89" s="143" t="str">
        <f>IF(COUNT('Math Scores'!$CX90:$DU90)=0,"",SUMIF('Math Scores'!$F$6:$IC$6,BW$4,'Math Scores'!$F90:$IC90))</f>
        <v/>
      </c>
      <c r="BX89" s="143" t="str">
        <f>IF(COUNT('Math Scores'!$CX90:$DU90)=0,"",SUMIF('Math Scores'!$F$6:$IC$6,BX$4,'Math Scores'!$F90:$IC90))</f>
        <v/>
      </c>
      <c r="BY89" s="143" t="str">
        <f>IF(COUNT('Math Scores'!$CX90:$DU90)=0,"",SUMIF('Math Scores'!$F$6:$IC$6,BY$4,'Math Scores'!$F90:$IC90))</f>
        <v/>
      </c>
      <c r="BZ89" s="143" t="str">
        <f>IF(COUNT('Math Scores'!$CX90:$DU90)=0,"",SUMIF('Math Scores'!$F$6:$IC$6,BZ$4,'Math Scores'!$F90:$IC90))</f>
        <v/>
      </c>
      <c r="CA89" s="143" t="str">
        <f>IF(COUNT('Math Scores'!$CX90:$DU90)=0,"",SUMIF('Math Scores'!$F$6:$IC$6,CA$4,'Math Scores'!$F90:$IC90))</f>
        <v/>
      </c>
      <c r="CB89" s="143" t="str">
        <f>IF(COUNT('Math Scores'!$CX90:$DU90)=0,"",SUMIF('Math Scores'!$F$6:$IC$6,CB$4,'Math Scores'!$F90:$IC90))</f>
        <v/>
      </c>
      <c r="CC89" s="143" t="str">
        <f>IF(COUNT('Math Scores'!$CX90:$DU90)=0,"",SUMIF('Math Scores'!$F$6:$IC$6,CC$4,'Math Scores'!$F90:$IC90))</f>
        <v/>
      </c>
      <c r="CD89" s="143" t="str">
        <f>IF(COUNT('Math Scores'!$DV90:$EU90)=0,"",SUMIF('Math Scores'!$F$6:$IC$6,CD$4,'Math Scores'!$F90:$IC90))</f>
        <v/>
      </c>
      <c r="CE89" s="143" t="str">
        <f>IF(COUNT('Math Scores'!$DV90:$EU90)=0,"",SUMIF('Math Scores'!$F$6:$IC$6,CE$4,'Math Scores'!$F90:$IC90))</f>
        <v/>
      </c>
      <c r="CF89" s="143" t="str">
        <f>IF(COUNT('Math Scores'!$DV90:$EU90)=0,"",SUMIF('Math Scores'!$F$6:$IC$6,CF$4,'Math Scores'!$F90:$IC90))</f>
        <v/>
      </c>
      <c r="CG89" s="143" t="str">
        <f>IF(COUNT('Math Scores'!$DV90:$EU90)=0,"",SUMIF('Math Scores'!$F$6:$IC$6,CG$4,'Math Scores'!$F90:$IC90))</f>
        <v/>
      </c>
      <c r="CH89" s="143" t="str">
        <f>IF(COUNT('Math Scores'!$DV90:$EU90)=0,"",SUMIF('Math Scores'!$F$6:$IC$6,CH$4,'Math Scores'!$F90:$IC90))</f>
        <v/>
      </c>
      <c r="CI89" s="143" t="str">
        <f>IF(COUNT('Math Scores'!$DV90:$EU90)=0,"",SUMIF('Math Scores'!$F$6:$IC$6,CI$4,'Math Scores'!$F90:$IC90))</f>
        <v/>
      </c>
      <c r="CJ89" s="143" t="str">
        <f>IF(COUNT('Math Scores'!$DV90:$EU90)=0,"",SUMIF('Math Scores'!$F$6:$IC$6,CJ$4,'Math Scores'!$F90:$IC90))</f>
        <v/>
      </c>
      <c r="CK89" s="143" t="str">
        <f>IF(COUNT('Math Scores'!$DV90:$EU90)=0,"",SUMIF('Math Scores'!$F$6:$IC$6,CK$4,'Math Scores'!$F90:$IC90))</f>
        <v/>
      </c>
      <c r="CL89" s="143" t="str">
        <f>IF(COUNT('Math Scores'!$DV90:$EU90)=0,"",SUMIF('Math Scores'!$F$6:$IC$6,CL$4,'Math Scores'!$F90:$IC90))</f>
        <v/>
      </c>
      <c r="CM89" s="143" t="str">
        <f>IF(COUNT('Math Scores'!$DV90:$EU90)=0,"",SUMIF('Math Scores'!$F$6:$IC$6,CM$4,'Math Scores'!$F90:$IC90))</f>
        <v/>
      </c>
      <c r="CN89" s="143" t="str">
        <f>IF(COUNT('Math Scores'!$DV90:$EU90)=0,"",SUMIF('Math Scores'!$F$6:$IC$6,CN$4,'Math Scores'!$F90:$IC90))</f>
        <v/>
      </c>
      <c r="CO89" s="143" t="str">
        <f>IF(COUNT('Math Scores'!$DV90:$EU90)=0,"",SUMIF('Math Scores'!$F$6:$IC$6,CO$4,'Math Scores'!$F90:$IC90))</f>
        <v/>
      </c>
      <c r="CP89" s="143" t="str">
        <f>IF(COUNT('Math Scores'!$DV90:$EU90)=0,"",SUMIF('Math Scores'!$F$6:$IC$6,CP$4,'Math Scores'!$F90:$IC90))</f>
        <v/>
      </c>
      <c r="CQ89" s="143" t="str">
        <f>IF(COUNT('Math Scores'!$DV90:$EU90)=0,"",SUMIF('Math Scores'!$F$6:$IC$6,CQ$4,'Math Scores'!$F90:$IC90))</f>
        <v/>
      </c>
      <c r="CR89" s="143" t="str">
        <f>IF(COUNT('Math Scores'!$DV90:$EU90)=0,"",SUMIF('Math Scores'!$F$6:$IC$6,CR$4,'Math Scores'!$F90:$IC90))</f>
        <v/>
      </c>
      <c r="CS89" s="143" t="str">
        <f>IF(COUNT('Math Scores'!$DV90:$EU90)=0,"",SUMIF('Math Scores'!$F$6:$IC$6,CS$4,'Math Scores'!$F90:$IC90))</f>
        <v/>
      </c>
      <c r="CT89" s="143" t="str">
        <f>IF(COUNT('Math Scores'!$EV90:$FW90)=0,"",SUMIF('Math Scores'!$F$6:$IC$6,CT$4,'Math Scores'!$F90:$IC90))</f>
        <v/>
      </c>
      <c r="CU89" s="143" t="str">
        <f>IF(COUNT('Math Scores'!$EV90:$FW90)=0,"",SUMIF('Math Scores'!$F$6:$IC$6,CU$4,'Math Scores'!$F90:$IC90))</f>
        <v/>
      </c>
      <c r="CV89" s="143" t="str">
        <f>IF(COUNT('Math Scores'!$EV90:$FW90)=0,"",SUMIF('Math Scores'!$F$6:$IC$6,CV$4,'Math Scores'!$F90:$IC90))</f>
        <v/>
      </c>
      <c r="CW89" s="143" t="str">
        <f>IF(COUNT('Math Scores'!$EV90:$FW90)=0,"",SUMIF('Math Scores'!$F$6:$IC$6,CW$4,'Math Scores'!$F90:$IC90))</f>
        <v/>
      </c>
      <c r="CX89" s="143" t="str">
        <f>IF(COUNT('Math Scores'!$EV90:$FW90)=0,"",SUMIF('Math Scores'!$F$6:$IC$6,CX$4,'Math Scores'!$F90:$IC90))</f>
        <v/>
      </c>
      <c r="CY89" s="143" t="str">
        <f>IF(COUNT('Math Scores'!$EV90:$FW90)=0,"",SUMIF('Math Scores'!$F$6:$IC$6,CY$4,'Math Scores'!$F90:$IC90))</f>
        <v/>
      </c>
      <c r="CZ89" s="143" t="str">
        <f>IF(COUNT('Math Scores'!$EV90:$FW90)=0,"",SUMIF('Math Scores'!$F$6:$IC$6,CZ$4,'Math Scores'!$F90:$IC90))</f>
        <v/>
      </c>
      <c r="DA89" s="143" t="str">
        <f>IF(COUNT('Math Scores'!$EV90:$FW90)=0,"",SUMIF('Math Scores'!$F$6:$IC$6,DA$4,'Math Scores'!$F90:$IC90))</f>
        <v/>
      </c>
      <c r="DB89" s="143" t="str">
        <f>IF(COUNT('Math Scores'!$EV90:$FW90)=0,"",SUMIF('Math Scores'!$F$6:$IC$6,DB$4,'Math Scores'!$F90:$IC90))</f>
        <v/>
      </c>
      <c r="DC89" s="143" t="str">
        <f>IF(COUNT('Math Scores'!$EV90:$FW90)=0,"",SUMIF('Math Scores'!$F$6:$IC$6,DC$4,'Math Scores'!$F90:$IC90))</f>
        <v/>
      </c>
      <c r="DD89" s="143" t="str">
        <f>IF(COUNT('Math Scores'!$EV90:$FW90)=0,"",SUMIF('Math Scores'!$F$6:$IC$6,DD$4,'Math Scores'!$F90:$IC90))</f>
        <v/>
      </c>
      <c r="DE89" s="143" t="str">
        <f>IF(COUNT('Math Scores'!$EV90:$FW90)=0,"",SUMIF('Math Scores'!$F$6:$IC$6,DE$4,'Math Scores'!$F90:$IC90))</f>
        <v/>
      </c>
      <c r="DF89" s="143" t="str">
        <f>IF(COUNT('Math Scores'!$EV90:$FW90)=0,"",SUMIF('Math Scores'!$F$6:$IC$6,DF$4,'Math Scores'!$F90:$IC90))</f>
        <v/>
      </c>
      <c r="DG89" s="143" t="str">
        <f>IF(COUNT('Math Scores'!$EV90:$FW90)=0,"",SUMIF('Math Scores'!$F$6:$IC$6,DG$4,'Math Scores'!$F90:$IC90))</f>
        <v/>
      </c>
    </row>
    <row r="90" spans="1:111" x14ac:dyDescent="0.2">
      <c r="A90" s="35">
        <v>83</v>
      </c>
      <c r="B90" s="8" t="str">
        <f>'Math Scores'!B91</f>
        <v/>
      </c>
      <c r="C90" s="127" t="str">
        <f>IF(COUNT('Math Scores'!F91:HI91)=0, "", (SUMIF('Math Scores'!$F$5:$HI$5,"Yes",'Math Scores'!F91:HI91)/SUMIF('Math Scores'!$F$5:$HI$5,"Yes",'Math Scores'!$F$2:$HI$2)))</f>
        <v/>
      </c>
      <c r="D90" s="36" t="str">
        <f>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v/>
      </c>
      <c r="E90" s="78" t="str">
        <f t="shared" si="14"/>
        <v/>
      </c>
      <c r="F90" s="36" t="str">
        <f t="shared" si="13"/>
        <v/>
      </c>
      <c r="G90" s="87" t="str">
        <f>IF(OR(B90="",'Cover Sheet'!$AC$6=""),"",IF(('Cover Sheet'!$AC$6="2nd"),(VLOOKUP(ROUND((D90*100),0),Goals!$E$4:$H$104,2,TRUE)/100),IF(('Cover Sheet'!$AC$6="3rd"),(VLOOKUP(ROUND((D90*100),0),Goals!$E$4:$H$104,3,TRUE)/100),VLOOKUP(ROUND((D90*100),0),Goals!$E$4:$H$104,4,TRUE)/100)))</f>
        <v/>
      </c>
      <c r="H90" s="143" t="str">
        <f>IF(COUNT('Math Scores'!$F91:$AC91)=0,"",SUMIF('Math Scores'!$F$6:$IC$6,H$4,'Math Scores'!$F91:$IC91))</f>
        <v/>
      </c>
      <c r="I90" s="143" t="str">
        <f>IF(COUNT('Math Scores'!$F91:$AC91)=0,"",SUMIF('Math Scores'!$F$6:$IC$6,I$4,'Math Scores'!$F91:$IC91))</f>
        <v/>
      </c>
      <c r="J90" s="143" t="str">
        <f>IF(COUNT('Math Scores'!$F91:$AC91)=0,"",SUMIF('Math Scores'!$F$6:$IC$6,J$4,'Math Scores'!$F91:$IC91))</f>
        <v/>
      </c>
      <c r="K90" s="143" t="str">
        <f>IF(COUNT('Math Scores'!$F91:$AC91)=0,"",SUMIF('Math Scores'!$F$6:$IC$6,K$4,'Math Scores'!$F91:$IC91))</f>
        <v/>
      </c>
      <c r="L90" s="143" t="str">
        <f>IF(COUNT('Math Scores'!$F91:$AC91)=0,"",SUMIF('Math Scores'!$F$6:$IC$6,L$4,'Math Scores'!$F91:$IC91))</f>
        <v/>
      </c>
      <c r="M90" s="143" t="str">
        <f>IF(COUNT('Math Scores'!$F91:$AC91)=0,"",SUMIF('Math Scores'!$F$6:$IC$6,M$4,'Math Scores'!$F91:$IC91))</f>
        <v/>
      </c>
      <c r="N90" s="143" t="str">
        <f>IF(COUNT('Math Scores'!$F91:$AC91)=0,"",SUMIF('Math Scores'!$F$6:$IC$6,N$4,'Math Scores'!$F91:$IC91))</f>
        <v/>
      </c>
      <c r="O90" s="143" t="str">
        <f>IF(COUNT('Math Scores'!$F91:$AC91)=0,"",SUMIF('Math Scores'!$F$6:$IC$6,O$4,'Math Scores'!$F91:$IC91))</f>
        <v/>
      </c>
      <c r="P90" s="143" t="str">
        <f>IF(COUNT('Math Scores'!$F91:$AC91)=0,"",SUMIF('Math Scores'!$F$6:$IC$6,P$4,'Math Scores'!$F91:$IC91))</f>
        <v/>
      </c>
      <c r="Q90" s="143" t="str">
        <f>IF(COUNT('Math Scores'!$F91:$AC91)=0,"",SUMIF('Math Scores'!$F$6:$IC$6,Q$4,'Math Scores'!$F91:$IC91))</f>
        <v/>
      </c>
      <c r="R90" s="143" t="str">
        <f>IF(COUNT('Math Scores'!$F91:$AC91)=0,"",SUMIF('Math Scores'!$F$6:$IC$6,R$4,'Math Scores'!$F91:$IC91))</f>
        <v/>
      </c>
      <c r="S90" s="143"/>
      <c r="T90" s="143"/>
      <c r="U90" s="143"/>
      <c r="V90" s="143"/>
      <c r="W90" s="143"/>
      <c r="X90" s="143" t="str">
        <f>IF(COUNT('Math Scores'!$AD91:$AZ91)=0,"",SUMIF('Math Scores'!$F$6:$IC$6,X$4,'Math Scores'!$F91:$IC91))</f>
        <v/>
      </c>
      <c r="Y90" s="143" t="str">
        <f>IF(COUNT('Math Scores'!$AD91:$AZ91)=0,"",SUMIF('Math Scores'!$F$6:$IC$6,Y$4,'Math Scores'!$F91:$IC91))</f>
        <v/>
      </c>
      <c r="Z90" s="143" t="str">
        <f>IF(COUNT('Math Scores'!$AD91:$AZ91)=0,"",SUMIF('Math Scores'!$F$6:$IC$6,Z$4,'Math Scores'!$F91:$IC91))</f>
        <v/>
      </c>
      <c r="AA90" s="143" t="str">
        <f>IF(COUNT('Math Scores'!$AD91:$AZ91)=0,"",SUMIF('Math Scores'!$F$6:$IC$6,AA$4,'Math Scores'!$F91:$IC91))</f>
        <v/>
      </c>
      <c r="AB90" s="143" t="str">
        <f>IF(COUNT('Math Scores'!$AD91:$AZ91)=0,"",SUMIF('Math Scores'!$F$6:$IC$6,AB$4,'Math Scores'!$F91:$IC91))</f>
        <v/>
      </c>
      <c r="AC90" s="143" t="str">
        <f>IF(COUNT('Math Scores'!$AD91:$AZ91)=0,"",SUMIF('Math Scores'!$F$6:$IC$6,AC$4,'Math Scores'!$F91:$IC91))</f>
        <v/>
      </c>
      <c r="AD90" s="143" t="str">
        <f>IF(COUNT('Math Scores'!$AD91:$AZ91)=0,"",SUMIF('Math Scores'!$F$6:$IC$6,AD$4,'Math Scores'!$F91:$IC91))</f>
        <v/>
      </c>
      <c r="AE90" s="143" t="str">
        <f>IF(COUNT('Math Scores'!$AD91:$AZ91)=0,"",SUMIF('Math Scores'!$F$6:$IC$6,AE$4,'Math Scores'!$F91:$IC91))</f>
        <v/>
      </c>
      <c r="AF90" s="143" t="str">
        <f>IF(COUNT('Math Scores'!$AD91:$AZ91)=0,"",SUMIF('Math Scores'!$F$6:$IC$6,AF$4,'Math Scores'!$F91:$IC91))</f>
        <v/>
      </c>
      <c r="AG90" s="143" t="str">
        <f>IF(COUNT('Math Scores'!$AD91:$AZ91)=0,"",SUMIF('Math Scores'!$F$6:$IC$6,AG$4,'Math Scores'!$F91:$IC91))</f>
        <v/>
      </c>
      <c r="AH90" s="143" t="str">
        <f>IF(COUNT('Math Scores'!$AD91:$AZ91)=0,"",SUMIF('Math Scores'!$F$6:$IC$6,AH$4,'Math Scores'!$F91:$IC91))</f>
        <v/>
      </c>
      <c r="AI90" s="143" t="str">
        <f>IF(COUNT('Math Scores'!$AD91:$AZ91)=0,"",SUMIF('Math Scores'!$F$6:$IC$6,AI$4,'Math Scores'!$F91:$IC91))</f>
        <v/>
      </c>
      <c r="AJ90" s="143" t="str">
        <f>IF(COUNT('Math Scores'!$BA91:$BY91)=0,"",SUMIF('Math Scores'!$F$6:$IC$6,AJ$4,'Math Scores'!$F91:$IC91))</f>
        <v/>
      </c>
      <c r="AK90" s="143" t="str">
        <f>IF(COUNT('Math Scores'!$BA91:$BY91)=0,"",SUMIF('Math Scores'!$F$6:$IC$6,AK$4,'Math Scores'!$F91:$IC91))</f>
        <v/>
      </c>
      <c r="AL90" s="143" t="str">
        <f>IF(COUNT('Math Scores'!$BA91:$BY91)=0,"",SUMIF('Math Scores'!$F$6:$IC$6,AL$4,'Math Scores'!$F91:$IC91))</f>
        <v/>
      </c>
      <c r="AM90" s="143" t="str">
        <f>IF(COUNT('Math Scores'!$BA91:$BY91)=0,"",SUMIF('Math Scores'!$F$6:$IC$6,AM$4,'Math Scores'!$F91:$IC91))</f>
        <v/>
      </c>
      <c r="AN90" s="143" t="str">
        <f>IF(COUNT('Math Scores'!$BA91:$BY91)=0,"",SUMIF('Math Scores'!$F$6:$IC$6,AN$4,'Math Scores'!$F91:$IC91))</f>
        <v/>
      </c>
      <c r="AO90" s="143" t="str">
        <f>IF(COUNT('Math Scores'!$BA91:$BY91)=0,"",SUMIF('Math Scores'!$F$6:$IC$6,AO$4,'Math Scores'!$F91:$IC91))</f>
        <v/>
      </c>
      <c r="AP90" s="143" t="str">
        <f>IF(COUNT('Math Scores'!$BA91:$BY91)=0,"",SUMIF('Math Scores'!$F$6:$IC$6,AP$4,'Math Scores'!$F91:$IC91))</f>
        <v/>
      </c>
      <c r="AQ90" s="143" t="str">
        <f>IF(COUNT('Math Scores'!$BA91:$BY91)=0,"",SUMIF('Math Scores'!$F$6:$IC$6,AQ$4,'Math Scores'!$F91:$IC91))</f>
        <v/>
      </c>
      <c r="AR90" s="143" t="str">
        <f>IF(COUNT('Math Scores'!$BA91:$BY91)=0,"",SUMIF('Math Scores'!$F$6:$IC$6,AR$4,'Math Scores'!$F91:$IC91))</f>
        <v/>
      </c>
      <c r="AS90" s="143" t="str">
        <f>IF(COUNT('Math Scores'!$BA91:$BY91)=0,"",SUMIF('Math Scores'!$F$6:$IC$6,AS$4,'Math Scores'!$F91:$IC91))</f>
        <v/>
      </c>
      <c r="AT90" s="143" t="str">
        <f>IF(COUNT('Math Scores'!$BA91:$BY91)=0,"",SUMIF('Math Scores'!$F$6:$IC$6,AT$4,'Math Scores'!$F91:$IC91))</f>
        <v/>
      </c>
      <c r="AU90" s="143" t="str">
        <f>IF(COUNT('Math Scores'!$BA91:$BY91)=0,"",SUMIF('Math Scores'!$F$6:$IC$6,AU$4,'Math Scores'!$F91:$IC91))</f>
        <v/>
      </c>
      <c r="AV90" s="143" t="str">
        <f>IF(COUNT('Math Scores'!$BA91:$BY91)=0,"",SUMIF('Math Scores'!$F$6:$IC$6,AV$4,'Math Scores'!$F91:$IC91))</f>
        <v/>
      </c>
      <c r="AW90" s="143" t="str">
        <f>IF(COUNT('Math Scores'!$BA91:$BY91)=0,"",SUMIF('Math Scores'!$F$6:$IC$6,AW$4,'Math Scores'!$F91:$IC91))</f>
        <v/>
      </c>
      <c r="AX90" s="143" t="str">
        <f>IF(COUNT('Math Scores'!$BZ91:$CW91)=0,"",SUMIF('Math Scores'!$F$6:$IC$6,AX$4,'Math Scores'!$F91:$IC91))</f>
        <v/>
      </c>
      <c r="AY90" s="143" t="str">
        <f>IF(COUNT('Math Scores'!$BZ91:$CW91)=0,"",SUMIF('Math Scores'!$F$6:$IC$6,AY$4,'Math Scores'!$F91:$IC91))</f>
        <v/>
      </c>
      <c r="AZ90" s="143" t="str">
        <f>IF(COUNT('Math Scores'!$BZ91:$CW91)=0,"",SUMIF('Math Scores'!$F$6:$IC$6,AZ$4,'Math Scores'!$F91:$IC91))</f>
        <v/>
      </c>
      <c r="BA90" s="143" t="str">
        <f>IF(COUNT('Math Scores'!$BZ91:$CW91)=0,"",SUMIF('Math Scores'!$F$6:$IC$6,BA$4,'Math Scores'!$F91:$IC91))</f>
        <v/>
      </c>
      <c r="BB90" s="143" t="str">
        <f>IF(COUNT('Math Scores'!$BZ91:$CW91)=0,"",SUMIF('Math Scores'!$F$6:$IC$6,BB$4,'Math Scores'!$F91:$IC91))</f>
        <v/>
      </c>
      <c r="BC90" s="143" t="str">
        <f>IF(COUNT('Math Scores'!$BZ91:$CW91)=0,"",SUMIF('Math Scores'!$F$6:$IC$6,BC$4,'Math Scores'!$F91:$IC91))</f>
        <v/>
      </c>
      <c r="BD90" s="143" t="str">
        <f>IF(COUNT('Math Scores'!$BZ91:$CW91)=0,"",SUMIF('Math Scores'!$F$6:$IC$6,BD$4,'Math Scores'!$F91:$IC91))</f>
        <v/>
      </c>
      <c r="BE90" s="143" t="str">
        <f>IF(COUNT('Math Scores'!$BZ91:$CW91)=0,"",SUMIF('Math Scores'!$F$6:$IC$6,BE$4,'Math Scores'!$F91:$IC91))</f>
        <v/>
      </c>
      <c r="BF90" s="143" t="str">
        <f>IF(COUNT('Math Scores'!$BZ91:$CW91)=0,"",SUMIF('Math Scores'!$F$6:$IC$6,BF$4,'Math Scores'!$F91:$IC91))</f>
        <v/>
      </c>
      <c r="BG90" s="143" t="str">
        <f>IF(COUNT('Math Scores'!$BZ91:$CW91)=0,"",SUMIF('Math Scores'!$F$6:$IC$6,BG$4,'Math Scores'!$F91:$IC91))</f>
        <v/>
      </c>
      <c r="BH90" s="143" t="str">
        <f>IF(COUNT('Math Scores'!$BZ91:$CW91)=0,"",SUMIF('Math Scores'!$F$6:$IC$6,BH$4,'Math Scores'!$F91:$IC91))</f>
        <v/>
      </c>
      <c r="BI90" s="143" t="str">
        <f>IF(COUNT('Math Scores'!$BZ91:$CW91)=0,"",SUMIF('Math Scores'!$F$6:$IC$6,BI$4,'Math Scores'!$F91:$IC91))</f>
        <v/>
      </c>
      <c r="BJ90" s="143" t="str">
        <f>IF(COUNT('Math Scores'!$BZ91:$CW91)=0,"",SUMIF('Math Scores'!$F$6:$IC$6,BJ$4,'Math Scores'!$F91:$IC91))</f>
        <v/>
      </c>
      <c r="BK90" s="143" t="str">
        <f>IF(COUNT('Math Scores'!$BZ91:$CW91)=0,"",SUMIF('Math Scores'!$F$6:$IC$6,BK$4,'Math Scores'!$F91:$IC91))</f>
        <v/>
      </c>
      <c r="BL90" s="143" t="str">
        <f>IF(COUNT('Math Scores'!$CX91:$DU91)=0,"",SUMIF('Math Scores'!$F$6:$IC$6,BL$4,'Math Scores'!$F91:$IC91))</f>
        <v/>
      </c>
      <c r="BM90" s="143" t="str">
        <f>IF(COUNT('Math Scores'!$CX91:$DU91)=0,"",SUMIF('Math Scores'!$F$6:$IC$6,BM$4,'Math Scores'!$F91:$IC91))</f>
        <v/>
      </c>
      <c r="BN90" s="143" t="str">
        <f>IF(COUNT('Math Scores'!$CX91:$DU91)=0,"",SUMIF('Math Scores'!$F$6:$IC$6,BN$4,'Math Scores'!$F91:$IC91))</f>
        <v/>
      </c>
      <c r="BO90" s="143" t="str">
        <f>IF(COUNT('Math Scores'!$CX91:$DU91)=0,"",SUMIF('Math Scores'!$F$6:$IC$6,BO$4,'Math Scores'!$F91:$IC91))</f>
        <v/>
      </c>
      <c r="BP90" s="143" t="str">
        <f>IF(COUNT('Math Scores'!$CX91:$DU91)=0,"",SUMIF('Math Scores'!$F$6:$IC$6,BP$4,'Math Scores'!$F91:$IC91))</f>
        <v/>
      </c>
      <c r="BQ90" s="143" t="str">
        <f>IF(COUNT('Math Scores'!$CX91:$DU91)=0,"",SUMIF('Math Scores'!$F$6:$IC$6,BQ$4,'Math Scores'!$F91:$IC91))</f>
        <v/>
      </c>
      <c r="BR90" s="143" t="str">
        <f>IF(COUNT('Math Scores'!$CX91:$DU91)=0,"",SUMIF('Math Scores'!$F$6:$IC$6,BR$4,'Math Scores'!$F91:$IC91))</f>
        <v/>
      </c>
      <c r="BS90" s="143" t="str">
        <f>IF(COUNT('Math Scores'!$CX91:$DU91)=0,"",SUMIF('Math Scores'!$F$6:$IC$6,BS$4,'Math Scores'!$F91:$IC91))</f>
        <v/>
      </c>
      <c r="BT90" s="143" t="str">
        <f>IF(COUNT('Math Scores'!$CX91:$DU91)=0,"",SUMIF('Math Scores'!$F$6:$IC$6,BT$4,'Math Scores'!$F91:$IC91))</f>
        <v/>
      </c>
      <c r="BU90" s="143" t="str">
        <f>IF(COUNT('Math Scores'!$CX91:$DU91)=0,"",SUMIF('Math Scores'!$F$6:$IC$6,BU$4,'Math Scores'!$F91:$IC91))</f>
        <v/>
      </c>
      <c r="BV90" s="143" t="str">
        <f>IF(COUNT('Math Scores'!$CX91:$DU91)=0,"",SUMIF('Math Scores'!$F$6:$IC$6,BV$4,'Math Scores'!$F91:$IC91))</f>
        <v/>
      </c>
      <c r="BW90" s="143" t="str">
        <f>IF(COUNT('Math Scores'!$CX91:$DU91)=0,"",SUMIF('Math Scores'!$F$6:$IC$6,BW$4,'Math Scores'!$F91:$IC91))</f>
        <v/>
      </c>
      <c r="BX90" s="143" t="str">
        <f>IF(COUNT('Math Scores'!$CX91:$DU91)=0,"",SUMIF('Math Scores'!$F$6:$IC$6,BX$4,'Math Scores'!$F91:$IC91))</f>
        <v/>
      </c>
      <c r="BY90" s="143" t="str">
        <f>IF(COUNT('Math Scores'!$CX91:$DU91)=0,"",SUMIF('Math Scores'!$F$6:$IC$6,BY$4,'Math Scores'!$F91:$IC91))</f>
        <v/>
      </c>
      <c r="BZ90" s="143" t="str">
        <f>IF(COUNT('Math Scores'!$CX91:$DU91)=0,"",SUMIF('Math Scores'!$F$6:$IC$6,BZ$4,'Math Scores'!$F91:$IC91))</f>
        <v/>
      </c>
      <c r="CA90" s="143" t="str">
        <f>IF(COUNT('Math Scores'!$CX91:$DU91)=0,"",SUMIF('Math Scores'!$F$6:$IC$6,CA$4,'Math Scores'!$F91:$IC91))</f>
        <v/>
      </c>
      <c r="CB90" s="143" t="str">
        <f>IF(COUNT('Math Scores'!$CX91:$DU91)=0,"",SUMIF('Math Scores'!$F$6:$IC$6,CB$4,'Math Scores'!$F91:$IC91))</f>
        <v/>
      </c>
      <c r="CC90" s="143" t="str">
        <f>IF(COUNT('Math Scores'!$CX91:$DU91)=0,"",SUMIF('Math Scores'!$F$6:$IC$6,CC$4,'Math Scores'!$F91:$IC91))</f>
        <v/>
      </c>
      <c r="CD90" s="143" t="str">
        <f>IF(COUNT('Math Scores'!$DV91:$EU91)=0,"",SUMIF('Math Scores'!$F$6:$IC$6,CD$4,'Math Scores'!$F91:$IC91))</f>
        <v/>
      </c>
      <c r="CE90" s="143" t="str">
        <f>IF(COUNT('Math Scores'!$DV91:$EU91)=0,"",SUMIF('Math Scores'!$F$6:$IC$6,CE$4,'Math Scores'!$F91:$IC91))</f>
        <v/>
      </c>
      <c r="CF90" s="143" t="str">
        <f>IF(COUNT('Math Scores'!$DV91:$EU91)=0,"",SUMIF('Math Scores'!$F$6:$IC$6,CF$4,'Math Scores'!$F91:$IC91))</f>
        <v/>
      </c>
      <c r="CG90" s="143" t="str">
        <f>IF(COUNT('Math Scores'!$DV91:$EU91)=0,"",SUMIF('Math Scores'!$F$6:$IC$6,CG$4,'Math Scores'!$F91:$IC91))</f>
        <v/>
      </c>
      <c r="CH90" s="143" t="str">
        <f>IF(COUNT('Math Scores'!$DV91:$EU91)=0,"",SUMIF('Math Scores'!$F$6:$IC$6,CH$4,'Math Scores'!$F91:$IC91))</f>
        <v/>
      </c>
      <c r="CI90" s="143" t="str">
        <f>IF(COUNT('Math Scores'!$DV91:$EU91)=0,"",SUMIF('Math Scores'!$F$6:$IC$6,CI$4,'Math Scores'!$F91:$IC91))</f>
        <v/>
      </c>
      <c r="CJ90" s="143" t="str">
        <f>IF(COUNT('Math Scores'!$DV91:$EU91)=0,"",SUMIF('Math Scores'!$F$6:$IC$6,CJ$4,'Math Scores'!$F91:$IC91))</f>
        <v/>
      </c>
      <c r="CK90" s="143" t="str">
        <f>IF(COUNT('Math Scores'!$DV91:$EU91)=0,"",SUMIF('Math Scores'!$F$6:$IC$6,CK$4,'Math Scores'!$F91:$IC91))</f>
        <v/>
      </c>
      <c r="CL90" s="143" t="str">
        <f>IF(COUNT('Math Scores'!$DV91:$EU91)=0,"",SUMIF('Math Scores'!$F$6:$IC$6,CL$4,'Math Scores'!$F91:$IC91))</f>
        <v/>
      </c>
      <c r="CM90" s="143" t="str">
        <f>IF(COUNT('Math Scores'!$DV91:$EU91)=0,"",SUMIF('Math Scores'!$F$6:$IC$6,CM$4,'Math Scores'!$F91:$IC91))</f>
        <v/>
      </c>
      <c r="CN90" s="143" t="str">
        <f>IF(COUNT('Math Scores'!$DV91:$EU91)=0,"",SUMIF('Math Scores'!$F$6:$IC$6,CN$4,'Math Scores'!$F91:$IC91))</f>
        <v/>
      </c>
      <c r="CO90" s="143" t="str">
        <f>IF(COUNT('Math Scores'!$DV91:$EU91)=0,"",SUMIF('Math Scores'!$F$6:$IC$6,CO$4,'Math Scores'!$F91:$IC91))</f>
        <v/>
      </c>
      <c r="CP90" s="143" t="str">
        <f>IF(COUNT('Math Scores'!$DV91:$EU91)=0,"",SUMIF('Math Scores'!$F$6:$IC$6,CP$4,'Math Scores'!$F91:$IC91))</f>
        <v/>
      </c>
      <c r="CQ90" s="143" t="str">
        <f>IF(COUNT('Math Scores'!$DV91:$EU91)=0,"",SUMIF('Math Scores'!$F$6:$IC$6,CQ$4,'Math Scores'!$F91:$IC91))</f>
        <v/>
      </c>
      <c r="CR90" s="143" t="str">
        <f>IF(COUNT('Math Scores'!$DV91:$EU91)=0,"",SUMIF('Math Scores'!$F$6:$IC$6,CR$4,'Math Scores'!$F91:$IC91))</f>
        <v/>
      </c>
      <c r="CS90" s="143" t="str">
        <f>IF(COUNT('Math Scores'!$DV91:$EU91)=0,"",SUMIF('Math Scores'!$F$6:$IC$6,CS$4,'Math Scores'!$F91:$IC91))</f>
        <v/>
      </c>
      <c r="CT90" s="143" t="str">
        <f>IF(COUNT('Math Scores'!$EV91:$FW91)=0,"",SUMIF('Math Scores'!$F$6:$IC$6,CT$4,'Math Scores'!$F91:$IC91))</f>
        <v/>
      </c>
      <c r="CU90" s="143" t="str">
        <f>IF(COUNT('Math Scores'!$EV91:$FW91)=0,"",SUMIF('Math Scores'!$F$6:$IC$6,CU$4,'Math Scores'!$F91:$IC91))</f>
        <v/>
      </c>
      <c r="CV90" s="143" t="str">
        <f>IF(COUNT('Math Scores'!$EV91:$FW91)=0,"",SUMIF('Math Scores'!$F$6:$IC$6,CV$4,'Math Scores'!$F91:$IC91))</f>
        <v/>
      </c>
      <c r="CW90" s="143" t="str">
        <f>IF(COUNT('Math Scores'!$EV91:$FW91)=0,"",SUMIF('Math Scores'!$F$6:$IC$6,CW$4,'Math Scores'!$F91:$IC91))</f>
        <v/>
      </c>
      <c r="CX90" s="143" t="str">
        <f>IF(COUNT('Math Scores'!$EV91:$FW91)=0,"",SUMIF('Math Scores'!$F$6:$IC$6,CX$4,'Math Scores'!$F91:$IC91))</f>
        <v/>
      </c>
      <c r="CY90" s="143" t="str">
        <f>IF(COUNT('Math Scores'!$EV91:$FW91)=0,"",SUMIF('Math Scores'!$F$6:$IC$6,CY$4,'Math Scores'!$F91:$IC91))</f>
        <v/>
      </c>
      <c r="CZ90" s="143" t="str">
        <f>IF(COUNT('Math Scores'!$EV91:$FW91)=0,"",SUMIF('Math Scores'!$F$6:$IC$6,CZ$4,'Math Scores'!$F91:$IC91))</f>
        <v/>
      </c>
      <c r="DA90" s="143" t="str">
        <f>IF(COUNT('Math Scores'!$EV91:$FW91)=0,"",SUMIF('Math Scores'!$F$6:$IC$6,DA$4,'Math Scores'!$F91:$IC91))</f>
        <v/>
      </c>
      <c r="DB90" s="143" t="str">
        <f>IF(COUNT('Math Scores'!$EV91:$FW91)=0,"",SUMIF('Math Scores'!$F$6:$IC$6,DB$4,'Math Scores'!$F91:$IC91))</f>
        <v/>
      </c>
      <c r="DC90" s="143" t="str">
        <f>IF(COUNT('Math Scores'!$EV91:$FW91)=0,"",SUMIF('Math Scores'!$F$6:$IC$6,DC$4,'Math Scores'!$F91:$IC91))</f>
        <v/>
      </c>
      <c r="DD90" s="143" t="str">
        <f>IF(COUNT('Math Scores'!$EV91:$FW91)=0,"",SUMIF('Math Scores'!$F$6:$IC$6,DD$4,'Math Scores'!$F91:$IC91))</f>
        <v/>
      </c>
      <c r="DE90" s="143" t="str">
        <f>IF(COUNT('Math Scores'!$EV91:$FW91)=0,"",SUMIF('Math Scores'!$F$6:$IC$6,DE$4,'Math Scores'!$F91:$IC91))</f>
        <v/>
      </c>
      <c r="DF90" s="143" t="str">
        <f>IF(COUNT('Math Scores'!$EV91:$FW91)=0,"",SUMIF('Math Scores'!$F$6:$IC$6,DF$4,'Math Scores'!$F91:$IC91))</f>
        <v/>
      </c>
      <c r="DG90" s="143" t="str">
        <f>IF(COUNT('Math Scores'!$EV91:$FW91)=0,"",SUMIF('Math Scores'!$F$6:$IC$6,DG$4,'Math Scores'!$F91:$IC91))</f>
        <v/>
      </c>
    </row>
    <row r="91" spans="1:111" x14ac:dyDescent="0.2">
      <c r="A91" s="35">
        <v>84</v>
      </c>
      <c r="B91" s="8" t="str">
        <f>'Math Scores'!B92</f>
        <v/>
      </c>
      <c r="C91" s="127" t="str">
        <f>IF(COUNT('Math Scores'!F92:HI92)=0, "", (SUMIF('Math Scores'!$F$5:$HI$5,"Yes",'Math Scores'!F92:HI92)/SUMIF('Math Scores'!$F$5:$HI$5,"Yes",'Math Scores'!$F$2:$HI$2)))</f>
        <v/>
      </c>
      <c r="D91" s="36" t="str">
        <f>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v/>
      </c>
      <c r="E91" s="78" t="str">
        <f t="shared" si="14"/>
        <v/>
      </c>
      <c r="F91" s="36" t="str">
        <f t="shared" si="13"/>
        <v/>
      </c>
      <c r="G91" s="87" t="str">
        <f>IF(OR(B91="",'Cover Sheet'!$AC$6=""),"",IF(('Cover Sheet'!$AC$6="2nd"),(VLOOKUP(ROUND((D91*100),0),Goals!$E$4:$H$104,2,TRUE)/100),IF(('Cover Sheet'!$AC$6="3rd"),(VLOOKUP(ROUND((D91*100),0),Goals!$E$4:$H$104,3,TRUE)/100),VLOOKUP(ROUND((D91*100),0),Goals!$E$4:$H$104,4,TRUE)/100)))</f>
        <v/>
      </c>
      <c r="H91" s="143" t="str">
        <f>IF(COUNT('Math Scores'!$F92:$AC92)=0,"",SUMIF('Math Scores'!$F$6:$IC$6,H$4,'Math Scores'!$F92:$IC92))</f>
        <v/>
      </c>
      <c r="I91" s="143" t="str">
        <f>IF(COUNT('Math Scores'!$F92:$AC92)=0,"",SUMIF('Math Scores'!$F$6:$IC$6,I$4,'Math Scores'!$F92:$IC92))</f>
        <v/>
      </c>
      <c r="J91" s="143" t="str">
        <f>IF(COUNT('Math Scores'!$F92:$AC92)=0,"",SUMIF('Math Scores'!$F$6:$IC$6,J$4,'Math Scores'!$F92:$IC92))</f>
        <v/>
      </c>
      <c r="K91" s="143" t="str">
        <f>IF(COUNT('Math Scores'!$F92:$AC92)=0,"",SUMIF('Math Scores'!$F$6:$IC$6,K$4,'Math Scores'!$F92:$IC92))</f>
        <v/>
      </c>
      <c r="L91" s="143" t="str">
        <f>IF(COUNT('Math Scores'!$F92:$AC92)=0,"",SUMIF('Math Scores'!$F$6:$IC$6,L$4,'Math Scores'!$F92:$IC92))</f>
        <v/>
      </c>
      <c r="M91" s="143" t="str">
        <f>IF(COUNT('Math Scores'!$F92:$AC92)=0,"",SUMIF('Math Scores'!$F$6:$IC$6,M$4,'Math Scores'!$F92:$IC92))</f>
        <v/>
      </c>
      <c r="N91" s="143" t="str">
        <f>IF(COUNT('Math Scores'!$F92:$AC92)=0,"",SUMIF('Math Scores'!$F$6:$IC$6,N$4,'Math Scores'!$F92:$IC92))</f>
        <v/>
      </c>
      <c r="O91" s="143" t="str">
        <f>IF(COUNT('Math Scores'!$F92:$AC92)=0,"",SUMIF('Math Scores'!$F$6:$IC$6,O$4,'Math Scores'!$F92:$IC92))</f>
        <v/>
      </c>
      <c r="P91" s="143" t="str">
        <f>IF(COUNT('Math Scores'!$F92:$AC92)=0,"",SUMIF('Math Scores'!$F$6:$IC$6,P$4,'Math Scores'!$F92:$IC92))</f>
        <v/>
      </c>
      <c r="Q91" s="143" t="str">
        <f>IF(COUNT('Math Scores'!$F92:$AC92)=0,"",SUMIF('Math Scores'!$F$6:$IC$6,Q$4,'Math Scores'!$F92:$IC92))</f>
        <v/>
      </c>
      <c r="R91" s="143" t="str">
        <f>IF(COUNT('Math Scores'!$F92:$AC92)=0,"",SUMIF('Math Scores'!$F$6:$IC$6,R$4,'Math Scores'!$F92:$IC92))</f>
        <v/>
      </c>
      <c r="S91" s="143"/>
      <c r="T91" s="143"/>
      <c r="U91" s="143"/>
      <c r="V91" s="143"/>
      <c r="W91" s="143"/>
      <c r="X91" s="143" t="str">
        <f>IF(COUNT('Math Scores'!$AD92:$AZ92)=0,"",SUMIF('Math Scores'!$F$6:$IC$6,X$4,'Math Scores'!$F92:$IC92))</f>
        <v/>
      </c>
      <c r="Y91" s="143" t="str">
        <f>IF(COUNT('Math Scores'!$AD92:$AZ92)=0,"",SUMIF('Math Scores'!$F$6:$IC$6,Y$4,'Math Scores'!$F92:$IC92))</f>
        <v/>
      </c>
      <c r="Z91" s="143" t="str">
        <f>IF(COUNT('Math Scores'!$AD92:$AZ92)=0,"",SUMIF('Math Scores'!$F$6:$IC$6,Z$4,'Math Scores'!$F92:$IC92))</f>
        <v/>
      </c>
      <c r="AA91" s="143" t="str">
        <f>IF(COUNT('Math Scores'!$AD92:$AZ92)=0,"",SUMIF('Math Scores'!$F$6:$IC$6,AA$4,'Math Scores'!$F92:$IC92))</f>
        <v/>
      </c>
      <c r="AB91" s="143" t="str">
        <f>IF(COUNT('Math Scores'!$AD92:$AZ92)=0,"",SUMIF('Math Scores'!$F$6:$IC$6,AB$4,'Math Scores'!$F92:$IC92))</f>
        <v/>
      </c>
      <c r="AC91" s="143" t="str">
        <f>IF(COUNT('Math Scores'!$AD92:$AZ92)=0,"",SUMIF('Math Scores'!$F$6:$IC$6,AC$4,'Math Scores'!$F92:$IC92))</f>
        <v/>
      </c>
      <c r="AD91" s="143" t="str">
        <f>IF(COUNT('Math Scores'!$AD92:$AZ92)=0,"",SUMIF('Math Scores'!$F$6:$IC$6,AD$4,'Math Scores'!$F92:$IC92))</f>
        <v/>
      </c>
      <c r="AE91" s="143" t="str">
        <f>IF(COUNT('Math Scores'!$AD92:$AZ92)=0,"",SUMIF('Math Scores'!$F$6:$IC$6,AE$4,'Math Scores'!$F92:$IC92))</f>
        <v/>
      </c>
      <c r="AF91" s="143" t="str">
        <f>IF(COUNT('Math Scores'!$AD92:$AZ92)=0,"",SUMIF('Math Scores'!$F$6:$IC$6,AF$4,'Math Scores'!$F92:$IC92))</f>
        <v/>
      </c>
      <c r="AG91" s="143" t="str">
        <f>IF(COUNT('Math Scores'!$AD92:$AZ92)=0,"",SUMIF('Math Scores'!$F$6:$IC$6,AG$4,'Math Scores'!$F92:$IC92))</f>
        <v/>
      </c>
      <c r="AH91" s="143" t="str">
        <f>IF(COUNT('Math Scores'!$AD92:$AZ92)=0,"",SUMIF('Math Scores'!$F$6:$IC$6,AH$4,'Math Scores'!$F92:$IC92))</f>
        <v/>
      </c>
      <c r="AI91" s="143" t="str">
        <f>IF(COUNT('Math Scores'!$AD92:$AZ92)=0,"",SUMIF('Math Scores'!$F$6:$IC$6,AI$4,'Math Scores'!$F92:$IC92))</f>
        <v/>
      </c>
      <c r="AJ91" s="143" t="str">
        <f>IF(COUNT('Math Scores'!$BA92:$BY92)=0,"",SUMIF('Math Scores'!$F$6:$IC$6,AJ$4,'Math Scores'!$F92:$IC92))</f>
        <v/>
      </c>
      <c r="AK91" s="143" t="str">
        <f>IF(COUNT('Math Scores'!$BA92:$BY92)=0,"",SUMIF('Math Scores'!$F$6:$IC$6,AK$4,'Math Scores'!$F92:$IC92))</f>
        <v/>
      </c>
      <c r="AL91" s="143" t="str">
        <f>IF(COUNT('Math Scores'!$BA92:$BY92)=0,"",SUMIF('Math Scores'!$F$6:$IC$6,AL$4,'Math Scores'!$F92:$IC92))</f>
        <v/>
      </c>
      <c r="AM91" s="143" t="str">
        <f>IF(COUNT('Math Scores'!$BA92:$BY92)=0,"",SUMIF('Math Scores'!$F$6:$IC$6,AM$4,'Math Scores'!$F92:$IC92))</f>
        <v/>
      </c>
      <c r="AN91" s="143" t="str">
        <f>IF(COUNT('Math Scores'!$BA92:$BY92)=0,"",SUMIF('Math Scores'!$F$6:$IC$6,AN$4,'Math Scores'!$F92:$IC92))</f>
        <v/>
      </c>
      <c r="AO91" s="143" t="str">
        <f>IF(COUNT('Math Scores'!$BA92:$BY92)=0,"",SUMIF('Math Scores'!$F$6:$IC$6,AO$4,'Math Scores'!$F92:$IC92))</f>
        <v/>
      </c>
      <c r="AP91" s="143" t="str">
        <f>IF(COUNT('Math Scores'!$BA92:$BY92)=0,"",SUMIF('Math Scores'!$F$6:$IC$6,AP$4,'Math Scores'!$F92:$IC92))</f>
        <v/>
      </c>
      <c r="AQ91" s="143" t="str">
        <f>IF(COUNT('Math Scores'!$BA92:$BY92)=0,"",SUMIF('Math Scores'!$F$6:$IC$6,AQ$4,'Math Scores'!$F92:$IC92))</f>
        <v/>
      </c>
      <c r="AR91" s="143" t="str">
        <f>IF(COUNT('Math Scores'!$BA92:$BY92)=0,"",SUMIF('Math Scores'!$F$6:$IC$6,AR$4,'Math Scores'!$F92:$IC92))</f>
        <v/>
      </c>
      <c r="AS91" s="143" t="str">
        <f>IF(COUNT('Math Scores'!$BA92:$BY92)=0,"",SUMIF('Math Scores'!$F$6:$IC$6,AS$4,'Math Scores'!$F92:$IC92))</f>
        <v/>
      </c>
      <c r="AT91" s="143" t="str">
        <f>IF(COUNT('Math Scores'!$BA92:$BY92)=0,"",SUMIF('Math Scores'!$F$6:$IC$6,AT$4,'Math Scores'!$F92:$IC92))</f>
        <v/>
      </c>
      <c r="AU91" s="143" t="str">
        <f>IF(COUNT('Math Scores'!$BA92:$BY92)=0,"",SUMIF('Math Scores'!$F$6:$IC$6,AU$4,'Math Scores'!$F92:$IC92))</f>
        <v/>
      </c>
      <c r="AV91" s="143" t="str">
        <f>IF(COUNT('Math Scores'!$BA92:$BY92)=0,"",SUMIF('Math Scores'!$F$6:$IC$6,AV$4,'Math Scores'!$F92:$IC92))</f>
        <v/>
      </c>
      <c r="AW91" s="143" t="str">
        <f>IF(COUNT('Math Scores'!$BA92:$BY92)=0,"",SUMIF('Math Scores'!$F$6:$IC$6,AW$4,'Math Scores'!$F92:$IC92))</f>
        <v/>
      </c>
      <c r="AX91" s="143" t="str">
        <f>IF(COUNT('Math Scores'!$BZ92:$CW92)=0,"",SUMIF('Math Scores'!$F$6:$IC$6,AX$4,'Math Scores'!$F92:$IC92))</f>
        <v/>
      </c>
      <c r="AY91" s="143" t="str">
        <f>IF(COUNT('Math Scores'!$BZ92:$CW92)=0,"",SUMIF('Math Scores'!$F$6:$IC$6,AY$4,'Math Scores'!$F92:$IC92))</f>
        <v/>
      </c>
      <c r="AZ91" s="143" t="str">
        <f>IF(COUNT('Math Scores'!$BZ92:$CW92)=0,"",SUMIF('Math Scores'!$F$6:$IC$6,AZ$4,'Math Scores'!$F92:$IC92))</f>
        <v/>
      </c>
      <c r="BA91" s="143" t="str">
        <f>IF(COUNT('Math Scores'!$BZ92:$CW92)=0,"",SUMIF('Math Scores'!$F$6:$IC$6,BA$4,'Math Scores'!$F92:$IC92))</f>
        <v/>
      </c>
      <c r="BB91" s="143" t="str">
        <f>IF(COUNT('Math Scores'!$BZ92:$CW92)=0,"",SUMIF('Math Scores'!$F$6:$IC$6,BB$4,'Math Scores'!$F92:$IC92))</f>
        <v/>
      </c>
      <c r="BC91" s="143" t="str">
        <f>IF(COUNT('Math Scores'!$BZ92:$CW92)=0,"",SUMIF('Math Scores'!$F$6:$IC$6,BC$4,'Math Scores'!$F92:$IC92))</f>
        <v/>
      </c>
      <c r="BD91" s="143" t="str">
        <f>IF(COUNT('Math Scores'!$BZ92:$CW92)=0,"",SUMIF('Math Scores'!$F$6:$IC$6,BD$4,'Math Scores'!$F92:$IC92))</f>
        <v/>
      </c>
      <c r="BE91" s="143" t="str">
        <f>IF(COUNT('Math Scores'!$BZ92:$CW92)=0,"",SUMIF('Math Scores'!$F$6:$IC$6,BE$4,'Math Scores'!$F92:$IC92))</f>
        <v/>
      </c>
      <c r="BF91" s="143" t="str">
        <f>IF(COUNT('Math Scores'!$BZ92:$CW92)=0,"",SUMIF('Math Scores'!$F$6:$IC$6,BF$4,'Math Scores'!$F92:$IC92))</f>
        <v/>
      </c>
      <c r="BG91" s="143" t="str">
        <f>IF(COUNT('Math Scores'!$BZ92:$CW92)=0,"",SUMIF('Math Scores'!$F$6:$IC$6,BG$4,'Math Scores'!$F92:$IC92))</f>
        <v/>
      </c>
      <c r="BH91" s="143" t="str">
        <f>IF(COUNT('Math Scores'!$BZ92:$CW92)=0,"",SUMIF('Math Scores'!$F$6:$IC$6,BH$4,'Math Scores'!$F92:$IC92))</f>
        <v/>
      </c>
      <c r="BI91" s="143" t="str">
        <f>IF(COUNT('Math Scores'!$BZ92:$CW92)=0,"",SUMIF('Math Scores'!$F$6:$IC$6,BI$4,'Math Scores'!$F92:$IC92))</f>
        <v/>
      </c>
      <c r="BJ91" s="143" t="str">
        <f>IF(COUNT('Math Scores'!$BZ92:$CW92)=0,"",SUMIF('Math Scores'!$F$6:$IC$6,BJ$4,'Math Scores'!$F92:$IC92))</f>
        <v/>
      </c>
      <c r="BK91" s="143" t="str">
        <f>IF(COUNT('Math Scores'!$BZ92:$CW92)=0,"",SUMIF('Math Scores'!$F$6:$IC$6,BK$4,'Math Scores'!$F92:$IC92))</f>
        <v/>
      </c>
      <c r="BL91" s="143" t="str">
        <f>IF(COUNT('Math Scores'!$CX92:$DU92)=0,"",SUMIF('Math Scores'!$F$6:$IC$6,BL$4,'Math Scores'!$F92:$IC92))</f>
        <v/>
      </c>
      <c r="BM91" s="143" t="str">
        <f>IF(COUNT('Math Scores'!$CX92:$DU92)=0,"",SUMIF('Math Scores'!$F$6:$IC$6,BM$4,'Math Scores'!$F92:$IC92))</f>
        <v/>
      </c>
      <c r="BN91" s="143" t="str">
        <f>IF(COUNT('Math Scores'!$CX92:$DU92)=0,"",SUMIF('Math Scores'!$F$6:$IC$6,BN$4,'Math Scores'!$F92:$IC92))</f>
        <v/>
      </c>
      <c r="BO91" s="143" t="str">
        <f>IF(COUNT('Math Scores'!$CX92:$DU92)=0,"",SUMIF('Math Scores'!$F$6:$IC$6,BO$4,'Math Scores'!$F92:$IC92))</f>
        <v/>
      </c>
      <c r="BP91" s="143" t="str">
        <f>IF(COUNT('Math Scores'!$CX92:$DU92)=0,"",SUMIF('Math Scores'!$F$6:$IC$6,BP$4,'Math Scores'!$F92:$IC92))</f>
        <v/>
      </c>
      <c r="BQ91" s="143" t="str">
        <f>IF(COUNT('Math Scores'!$CX92:$DU92)=0,"",SUMIF('Math Scores'!$F$6:$IC$6,BQ$4,'Math Scores'!$F92:$IC92))</f>
        <v/>
      </c>
      <c r="BR91" s="143" t="str">
        <f>IF(COUNT('Math Scores'!$CX92:$DU92)=0,"",SUMIF('Math Scores'!$F$6:$IC$6,BR$4,'Math Scores'!$F92:$IC92))</f>
        <v/>
      </c>
      <c r="BS91" s="143" t="str">
        <f>IF(COUNT('Math Scores'!$CX92:$DU92)=0,"",SUMIF('Math Scores'!$F$6:$IC$6,BS$4,'Math Scores'!$F92:$IC92))</f>
        <v/>
      </c>
      <c r="BT91" s="143" t="str">
        <f>IF(COUNT('Math Scores'!$CX92:$DU92)=0,"",SUMIF('Math Scores'!$F$6:$IC$6,BT$4,'Math Scores'!$F92:$IC92))</f>
        <v/>
      </c>
      <c r="BU91" s="143" t="str">
        <f>IF(COUNT('Math Scores'!$CX92:$DU92)=0,"",SUMIF('Math Scores'!$F$6:$IC$6,BU$4,'Math Scores'!$F92:$IC92))</f>
        <v/>
      </c>
      <c r="BV91" s="143" t="str">
        <f>IF(COUNT('Math Scores'!$CX92:$DU92)=0,"",SUMIF('Math Scores'!$F$6:$IC$6,BV$4,'Math Scores'!$F92:$IC92))</f>
        <v/>
      </c>
      <c r="BW91" s="143" t="str">
        <f>IF(COUNT('Math Scores'!$CX92:$DU92)=0,"",SUMIF('Math Scores'!$F$6:$IC$6,BW$4,'Math Scores'!$F92:$IC92))</f>
        <v/>
      </c>
      <c r="BX91" s="143" t="str">
        <f>IF(COUNT('Math Scores'!$CX92:$DU92)=0,"",SUMIF('Math Scores'!$F$6:$IC$6,BX$4,'Math Scores'!$F92:$IC92))</f>
        <v/>
      </c>
      <c r="BY91" s="143" t="str">
        <f>IF(COUNT('Math Scores'!$CX92:$DU92)=0,"",SUMIF('Math Scores'!$F$6:$IC$6,BY$4,'Math Scores'!$F92:$IC92))</f>
        <v/>
      </c>
      <c r="BZ91" s="143" t="str">
        <f>IF(COUNT('Math Scores'!$CX92:$DU92)=0,"",SUMIF('Math Scores'!$F$6:$IC$6,BZ$4,'Math Scores'!$F92:$IC92))</f>
        <v/>
      </c>
      <c r="CA91" s="143" t="str">
        <f>IF(COUNT('Math Scores'!$CX92:$DU92)=0,"",SUMIF('Math Scores'!$F$6:$IC$6,CA$4,'Math Scores'!$F92:$IC92))</f>
        <v/>
      </c>
      <c r="CB91" s="143" t="str">
        <f>IF(COUNT('Math Scores'!$CX92:$DU92)=0,"",SUMIF('Math Scores'!$F$6:$IC$6,CB$4,'Math Scores'!$F92:$IC92))</f>
        <v/>
      </c>
      <c r="CC91" s="143" t="str">
        <f>IF(COUNT('Math Scores'!$CX92:$DU92)=0,"",SUMIF('Math Scores'!$F$6:$IC$6,CC$4,'Math Scores'!$F92:$IC92))</f>
        <v/>
      </c>
      <c r="CD91" s="143" t="str">
        <f>IF(COUNT('Math Scores'!$DV92:$EU92)=0,"",SUMIF('Math Scores'!$F$6:$IC$6,CD$4,'Math Scores'!$F92:$IC92))</f>
        <v/>
      </c>
      <c r="CE91" s="143" t="str">
        <f>IF(COUNT('Math Scores'!$DV92:$EU92)=0,"",SUMIF('Math Scores'!$F$6:$IC$6,CE$4,'Math Scores'!$F92:$IC92))</f>
        <v/>
      </c>
      <c r="CF91" s="143" t="str">
        <f>IF(COUNT('Math Scores'!$DV92:$EU92)=0,"",SUMIF('Math Scores'!$F$6:$IC$6,CF$4,'Math Scores'!$F92:$IC92))</f>
        <v/>
      </c>
      <c r="CG91" s="143" t="str">
        <f>IF(COUNT('Math Scores'!$DV92:$EU92)=0,"",SUMIF('Math Scores'!$F$6:$IC$6,CG$4,'Math Scores'!$F92:$IC92))</f>
        <v/>
      </c>
      <c r="CH91" s="143" t="str">
        <f>IF(COUNT('Math Scores'!$DV92:$EU92)=0,"",SUMIF('Math Scores'!$F$6:$IC$6,CH$4,'Math Scores'!$F92:$IC92))</f>
        <v/>
      </c>
      <c r="CI91" s="143" t="str">
        <f>IF(COUNT('Math Scores'!$DV92:$EU92)=0,"",SUMIF('Math Scores'!$F$6:$IC$6,CI$4,'Math Scores'!$F92:$IC92))</f>
        <v/>
      </c>
      <c r="CJ91" s="143" t="str">
        <f>IF(COUNT('Math Scores'!$DV92:$EU92)=0,"",SUMIF('Math Scores'!$F$6:$IC$6,CJ$4,'Math Scores'!$F92:$IC92))</f>
        <v/>
      </c>
      <c r="CK91" s="143" t="str">
        <f>IF(COUNT('Math Scores'!$DV92:$EU92)=0,"",SUMIF('Math Scores'!$F$6:$IC$6,CK$4,'Math Scores'!$F92:$IC92))</f>
        <v/>
      </c>
      <c r="CL91" s="143" t="str">
        <f>IF(COUNT('Math Scores'!$DV92:$EU92)=0,"",SUMIF('Math Scores'!$F$6:$IC$6,CL$4,'Math Scores'!$F92:$IC92))</f>
        <v/>
      </c>
      <c r="CM91" s="143" t="str">
        <f>IF(COUNT('Math Scores'!$DV92:$EU92)=0,"",SUMIF('Math Scores'!$F$6:$IC$6,CM$4,'Math Scores'!$F92:$IC92))</f>
        <v/>
      </c>
      <c r="CN91" s="143" t="str">
        <f>IF(COUNT('Math Scores'!$DV92:$EU92)=0,"",SUMIF('Math Scores'!$F$6:$IC$6,CN$4,'Math Scores'!$F92:$IC92))</f>
        <v/>
      </c>
      <c r="CO91" s="143" t="str">
        <f>IF(COUNT('Math Scores'!$DV92:$EU92)=0,"",SUMIF('Math Scores'!$F$6:$IC$6,CO$4,'Math Scores'!$F92:$IC92))</f>
        <v/>
      </c>
      <c r="CP91" s="143" t="str">
        <f>IF(COUNT('Math Scores'!$DV92:$EU92)=0,"",SUMIF('Math Scores'!$F$6:$IC$6,CP$4,'Math Scores'!$F92:$IC92))</f>
        <v/>
      </c>
      <c r="CQ91" s="143" t="str">
        <f>IF(COUNT('Math Scores'!$DV92:$EU92)=0,"",SUMIF('Math Scores'!$F$6:$IC$6,CQ$4,'Math Scores'!$F92:$IC92))</f>
        <v/>
      </c>
      <c r="CR91" s="143" t="str">
        <f>IF(COUNT('Math Scores'!$DV92:$EU92)=0,"",SUMIF('Math Scores'!$F$6:$IC$6,CR$4,'Math Scores'!$F92:$IC92))</f>
        <v/>
      </c>
      <c r="CS91" s="143" t="str">
        <f>IF(COUNT('Math Scores'!$DV92:$EU92)=0,"",SUMIF('Math Scores'!$F$6:$IC$6,CS$4,'Math Scores'!$F92:$IC92))</f>
        <v/>
      </c>
      <c r="CT91" s="143" t="str">
        <f>IF(COUNT('Math Scores'!$EV92:$FW92)=0,"",SUMIF('Math Scores'!$F$6:$IC$6,CT$4,'Math Scores'!$F92:$IC92))</f>
        <v/>
      </c>
      <c r="CU91" s="143" t="str">
        <f>IF(COUNT('Math Scores'!$EV92:$FW92)=0,"",SUMIF('Math Scores'!$F$6:$IC$6,CU$4,'Math Scores'!$F92:$IC92))</f>
        <v/>
      </c>
      <c r="CV91" s="143" t="str">
        <f>IF(COUNT('Math Scores'!$EV92:$FW92)=0,"",SUMIF('Math Scores'!$F$6:$IC$6,CV$4,'Math Scores'!$F92:$IC92))</f>
        <v/>
      </c>
      <c r="CW91" s="143" t="str">
        <f>IF(COUNT('Math Scores'!$EV92:$FW92)=0,"",SUMIF('Math Scores'!$F$6:$IC$6,CW$4,'Math Scores'!$F92:$IC92))</f>
        <v/>
      </c>
      <c r="CX91" s="143" t="str">
        <f>IF(COUNT('Math Scores'!$EV92:$FW92)=0,"",SUMIF('Math Scores'!$F$6:$IC$6,CX$4,'Math Scores'!$F92:$IC92))</f>
        <v/>
      </c>
      <c r="CY91" s="143" t="str">
        <f>IF(COUNT('Math Scores'!$EV92:$FW92)=0,"",SUMIF('Math Scores'!$F$6:$IC$6,CY$4,'Math Scores'!$F92:$IC92))</f>
        <v/>
      </c>
      <c r="CZ91" s="143" t="str">
        <f>IF(COUNT('Math Scores'!$EV92:$FW92)=0,"",SUMIF('Math Scores'!$F$6:$IC$6,CZ$4,'Math Scores'!$F92:$IC92))</f>
        <v/>
      </c>
      <c r="DA91" s="143" t="str">
        <f>IF(COUNT('Math Scores'!$EV92:$FW92)=0,"",SUMIF('Math Scores'!$F$6:$IC$6,DA$4,'Math Scores'!$F92:$IC92))</f>
        <v/>
      </c>
      <c r="DB91" s="143" t="str">
        <f>IF(COUNT('Math Scores'!$EV92:$FW92)=0,"",SUMIF('Math Scores'!$F$6:$IC$6,DB$4,'Math Scores'!$F92:$IC92))</f>
        <v/>
      </c>
      <c r="DC91" s="143" t="str">
        <f>IF(COUNT('Math Scores'!$EV92:$FW92)=0,"",SUMIF('Math Scores'!$F$6:$IC$6,DC$4,'Math Scores'!$F92:$IC92))</f>
        <v/>
      </c>
      <c r="DD91" s="143" t="str">
        <f>IF(COUNT('Math Scores'!$EV92:$FW92)=0,"",SUMIF('Math Scores'!$F$6:$IC$6,DD$4,'Math Scores'!$F92:$IC92))</f>
        <v/>
      </c>
      <c r="DE91" s="143" t="str">
        <f>IF(COUNT('Math Scores'!$EV92:$FW92)=0,"",SUMIF('Math Scores'!$F$6:$IC$6,DE$4,'Math Scores'!$F92:$IC92))</f>
        <v/>
      </c>
      <c r="DF91" s="143" t="str">
        <f>IF(COUNT('Math Scores'!$EV92:$FW92)=0,"",SUMIF('Math Scores'!$F$6:$IC$6,DF$4,'Math Scores'!$F92:$IC92))</f>
        <v/>
      </c>
      <c r="DG91" s="143" t="str">
        <f>IF(COUNT('Math Scores'!$EV92:$FW92)=0,"",SUMIF('Math Scores'!$F$6:$IC$6,DG$4,'Math Scores'!$F92:$IC92))</f>
        <v/>
      </c>
    </row>
    <row r="92" spans="1:111" x14ac:dyDescent="0.2">
      <c r="A92" s="35">
        <v>85</v>
      </c>
      <c r="B92" s="8" t="str">
        <f>'Math Scores'!B93</f>
        <v/>
      </c>
      <c r="C92" s="127" t="str">
        <f>IF(COUNT('Math Scores'!F93:HI93)=0, "", (SUMIF('Math Scores'!$F$5:$HI$5,"Yes",'Math Scores'!F93:HI93)/SUMIF('Math Scores'!$F$5:$HI$5,"Yes",'Math Scores'!$F$2:$HI$2)))</f>
        <v/>
      </c>
      <c r="D92" s="36" t="str">
        <f>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v/>
      </c>
      <c r="E92" s="78" t="str">
        <f t="shared" si="14"/>
        <v/>
      </c>
      <c r="F92" s="36" t="str">
        <f t="shared" si="13"/>
        <v/>
      </c>
      <c r="G92" s="87" t="str">
        <f>IF(OR(B92="",'Cover Sheet'!$AC$6=""),"",IF(('Cover Sheet'!$AC$6="2nd"),(VLOOKUP(ROUND((D92*100),0),Goals!$E$4:$H$104,2,TRUE)/100),IF(('Cover Sheet'!$AC$6="3rd"),(VLOOKUP(ROUND((D92*100),0),Goals!$E$4:$H$104,3,TRUE)/100),VLOOKUP(ROUND((D92*100),0),Goals!$E$4:$H$104,4,TRUE)/100)))</f>
        <v/>
      </c>
      <c r="H92" s="143" t="str">
        <f>IF(COUNT('Math Scores'!$F93:$AC93)=0,"",SUMIF('Math Scores'!$F$6:$IC$6,H$4,'Math Scores'!$F93:$IC93))</f>
        <v/>
      </c>
      <c r="I92" s="143" t="str">
        <f>IF(COUNT('Math Scores'!$F93:$AC93)=0,"",SUMIF('Math Scores'!$F$6:$IC$6,I$4,'Math Scores'!$F93:$IC93))</f>
        <v/>
      </c>
      <c r="J92" s="143" t="str">
        <f>IF(COUNT('Math Scores'!$F93:$AC93)=0,"",SUMIF('Math Scores'!$F$6:$IC$6,J$4,'Math Scores'!$F93:$IC93))</f>
        <v/>
      </c>
      <c r="K92" s="143" t="str">
        <f>IF(COUNT('Math Scores'!$F93:$AC93)=0,"",SUMIF('Math Scores'!$F$6:$IC$6,K$4,'Math Scores'!$F93:$IC93))</f>
        <v/>
      </c>
      <c r="L92" s="143" t="str">
        <f>IF(COUNT('Math Scores'!$F93:$AC93)=0,"",SUMIF('Math Scores'!$F$6:$IC$6,L$4,'Math Scores'!$F93:$IC93))</f>
        <v/>
      </c>
      <c r="M92" s="143" t="str">
        <f>IF(COUNT('Math Scores'!$F93:$AC93)=0,"",SUMIF('Math Scores'!$F$6:$IC$6,M$4,'Math Scores'!$F93:$IC93))</f>
        <v/>
      </c>
      <c r="N92" s="143" t="str">
        <f>IF(COUNT('Math Scores'!$F93:$AC93)=0,"",SUMIF('Math Scores'!$F$6:$IC$6,N$4,'Math Scores'!$F93:$IC93))</f>
        <v/>
      </c>
      <c r="O92" s="143" t="str">
        <f>IF(COUNT('Math Scores'!$F93:$AC93)=0,"",SUMIF('Math Scores'!$F$6:$IC$6,O$4,'Math Scores'!$F93:$IC93))</f>
        <v/>
      </c>
      <c r="P92" s="143" t="str">
        <f>IF(COUNT('Math Scores'!$F93:$AC93)=0,"",SUMIF('Math Scores'!$F$6:$IC$6,P$4,'Math Scores'!$F93:$IC93))</f>
        <v/>
      </c>
      <c r="Q92" s="143" t="str">
        <f>IF(COUNT('Math Scores'!$F93:$AC93)=0,"",SUMIF('Math Scores'!$F$6:$IC$6,Q$4,'Math Scores'!$F93:$IC93))</f>
        <v/>
      </c>
      <c r="R92" s="143" t="str">
        <f>IF(COUNT('Math Scores'!$F93:$AC93)=0,"",SUMIF('Math Scores'!$F$6:$IC$6,R$4,'Math Scores'!$F93:$IC93))</f>
        <v/>
      </c>
      <c r="S92" s="143"/>
      <c r="T92" s="143"/>
      <c r="U92" s="143"/>
      <c r="V92" s="143"/>
      <c r="W92" s="143"/>
      <c r="X92" s="143" t="str">
        <f>IF(COUNT('Math Scores'!$AD93:$AZ93)=0,"",SUMIF('Math Scores'!$F$6:$IC$6,X$4,'Math Scores'!$F93:$IC93))</f>
        <v/>
      </c>
      <c r="Y92" s="143" t="str">
        <f>IF(COUNT('Math Scores'!$AD93:$AZ93)=0,"",SUMIF('Math Scores'!$F$6:$IC$6,Y$4,'Math Scores'!$F93:$IC93))</f>
        <v/>
      </c>
      <c r="Z92" s="143" t="str">
        <f>IF(COUNT('Math Scores'!$AD93:$AZ93)=0,"",SUMIF('Math Scores'!$F$6:$IC$6,Z$4,'Math Scores'!$F93:$IC93))</f>
        <v/>
      </c>
      <c r="AA92" s="143" t="str">
        <f>IF(COUNT('Math Scores'!$AD93:$AZ93)=0,"",SUMIF('Math Scores'!$F$6:$IC$6,AA$4,'Math Scores'!$F93:$IC93))</f>
        <v/>
      </c>
      <c r="AB92" s="143" t="str">
        <f>IF(COUNT('Math Scores'!$AD93:$AZ93)=0,"",SUMIF('Math Scores'!$F$6:$IC$6,AB$4,'Math Scores'!$F93:$IC93))</f>
        <v/>
      </c>
      <c r="AC92" s="143" t="str">
        <f>IF(COUNT('Math Scores'!$AD93:$AZ93)=0,"",SUMIF('Math Scores'!$F$6:$IC$6,AC$4,'Math Scores'!$F93:$IC93))</f>
        <v/>
      </c>
      <c r="AD92" s="143" t="str">
        <f>IF(COUNT('Math Scores'!$AD93:$AZ93)=0,"",SUMIF('Math Scores'!$F$6:$IC$6,AD$4,'Math Scores'!$F93:$IC93))</f>
        <v/>
      </c>
      <c r="AE92" s="143" t="str">
        <f>IF(COUNT('Math Scores'!$AD93:$AZ93)=0,"",SUMIF('Math Scores'!$F$6:$IC$6,AE$4,'Math Scores'!$F93:$IC93))</f>
        <v/>
      </c>
      <c r="AF92" s="143" t="str">
        <f>IF(COUNT('Math Scores'!$AD93:$AZ93)=0,"",SUMIF('Math Scores'!$F$6:$IC$6,AF$4,'Math Scores'!$F93:$IC93))</f>
        <v/>
      </c>
      <c r="AG92" s="143" t="str">
        <f>IF(COUNT('Math Scores'!$AD93:$AZ93)=0,"",SUMIF('Math Scores'!$F$6:$IC$6,AG$4,'Math Scores'!$F93:$IC93))</f>
        <v/>
      </c>
      <c r="AH92" s="143" t="str">
        <f>IF(COUNT('Math Scores'!$AD93:$AZ93)=0,"",SUMIF('Math Scores'!$F$6:$IC$6,AH$4,'Math Scores'!$F93:$IC93))</f>
        <v/>
      </c>
      <c r="AI92" s="143" t="str">
        <f>IF(COUNT('Math Scores'!$AD93:$AZ93)=0,"",SUMIF('Math Scores'!$F$6:$IC$6,AI$4,'Math Scores'!$F93:$IC93))</f>
        <v/>
      </c>
      <c r="AJ92" s="143" t="str">
        <f>IF(COUNT('Math Scores'!$BA93:$BY93)=0,"",SUMIF('Math Scores'!$F$6:$IC$6,AJ$4,'Math Scores'!$F93:$IC93))</f>
        <v/>
      </c>
      <c r="AK92" s="143" t="str">
        <f>IF(COUNT('Math Scores'!$BA93:$BY93)=0,"",SUMIF('Math Scores'!$F$6:$IC$6,AK$4,'Math Scores'!$F93:$IC93))</f>
        <v/>
      </c>
      <c r="AL92" s="143" t="str">
        <f>IF(COUNT('Math Scores'!$BA93:$BY93)=0,"",SUMIF('Math Scores'!$F$6:$IC$6,AL$4,'Math Scores'!$F93:$IC93))</f>
        <v/>
      </c>
      <c r="AM92" s="143" t="str">
        <f>IF(COUNT('Math Scores'!$BA93:$BY93)=0,"",SUMIF('Math Scores'!$F$6:$IC$6,AM$4,'Math Scores'!$F93:$IC93))</f>
        <v/>
      </c>
      <c r="AN92" s="143" t="str">
        <f>IF(COUNT('Math Scores'!$BA93:$BY93)=0,"",SUMIF('Math Scores'!$F$6:$IC$6,AN$4,'Math Scores'!$F93:$IC93))</f>
        <v/>
      </c>
      <c r="AO92" s="143" t="str">
        <f>IF(COUNT('Math Scores'!$BA93:$BY93)=0,"",SUMIF('Math Scores'!$F$6:$IC$6,AO$4,'Math Scores'!$F93:$IC93))</f>
        <v/>
      </c>
      <c r="AP92" s="143" t="str">
        <f>IF(COUNT('Math Scores'!$BA93:$BY93)=0,"",SUMIF('Math Scores'!$F$6:$IC$6,AP$4,'Math Scores'!$F93:$IC93))</f>
        <v/>
      </c>
      <c r="AQ92" s="143" t="str">
        <f>IF(COUNT('Math Scores'!$BA93:$BY93)=0,"",SUMIF('Math Scores'!$F$6:$IC$6,AQ$4,'Math Scores'!$F93:$IC93))</f>
        <v/>
      </c>
      <c r="AR92" s="143" t="str">
        <f>IF(COUNT('Math Scores'!$BA93:$BY93)=0,"",SUMIF('Math Scores'!$F$6:$IC$6,AR$4,'Math Scores'!$F93:$IC93))</f>
        <v/>
      </c>
      <c r="AS92" s="143" t="str">
        <f>IF(COUNT('Math Scores'!$BA93:$BY93)=0,"",SUMIF('Math Scores'!$F$6:$IC$6,AS$4,'Math Scores'!$F93:$IC93))</f>
        <v/>
      </c>
      <c r="AT92" s="143" t="str">
        <f>IF(COUNT('Math Scores'!$BA93:$BY93)=0,"",SUMIF('Math Scores'!$F$6:$IC$6,AT$4,'Math Scores'!$F93:$IC93))</f>
        <v/>
      </c>
      <c r="AU92" s="143" t="str">
        <f>IF(COUNT('Math Scores'!$BA93:$BY93)=0,"",SUMIF('Math Scores'!$F$6:$IC$6,AU$4,'Math Scores'!$F93:$IC93))</f>
        <v/>
      </c>
      <c r="AV92" s="143" t="str">
        <f>IF(COUNT('Math Scores'!$BA93:$BY93)=0,"",SUMIF('Math Scores'!$F$6:$IC$6,AV$4,'Math Scores'!$F93:$IC93))</f>
        <v/>
      </c>
      <c r="AW92" s="143" t="str">
        <f>IF(COUNT('Math Scores'!$BA93:$BY93)=0,"",SUMIF('Math Scores'!$F$6:$IC$6,AW$4,'Math Scores'!$F93:$IC93))</f>
        <v/>
      </c>
      <c r="AX92" s="143" t="str">
        <f>IF(COUNT('Math Scores'!$BZ93:$CW93)=0,"",SUMIF('Math Scores'!$F$6:$IC$6,AX$4,'Math Scores'!$F93:$IC93))</f>
        <v/>
      </c>
      <c r="AY92" s="143" t="str">
        <f>IF(COUNT('Math Scores'!$BZ93:$CW93)=0,"",SUMIF('Math Scores'!$F$6:$IC$6,AY$4,'Math Scores'!$F93:$IC93))</f>
        <v/>
      </c>
      <c r="AZ92" s="143" t="str">
        <f>IF(COUNT('Math Scores'!$BZ93:$CW93)=0,"",SUMIF('Math Scores'!$F$6:$IC$6,AZ$4,'Math Scores'!$F93:$IC93))</f>
        <v/>
      </c>
      <c r="BA92" s="143" t="str">
        <f>IF(COUNT('Math Scores'!$BZ93:$CW93)=0,"",SUMIF('Math Scores'!$F$6:$IC$6,BA$4,'Math Scores'!$F93:$IC93))</f>
        <v/>
      </c>
      <c r="BB92" s="143" t="str">
        <f>IF(COUNT('Math Scores'!$BZ93:$CW93)=0,"",SUMIF('Math Scores'!$F$6:$IC$6,BB$4,'Math Scores'!$F93:$IC93))</f>
        <v/>
      </c>
      <c r="BC92" s="143" t="str">
        <f>IF(COUNT('Math Scores'!$BZ93:$CW93)=0,"",SUMIF('Math Scores'!$F$6:$IC$6,BC$4,'Math Scores'!$F93:$IC93))</f>
        <v/>
      </c>
      <c r="BD92" s="143" t="str">
        <f>IF(COUNT('Math Scores'!$BZ93:$CW93)=0,"",SUMIF('Math Scores'!$F$6:$IC$6,BD$4,'Math Scores'!$F93:$IC93))</f>
        <v/>
      </c>
      <c r="BE92" s="143" t="str">
        <f>IF(COUNT('Math Scores'!$BZ93:$CW93)=0,"",SUMIF('Math Scores'!$F$6:$IC$6,BE$4,'Math Scores'!$F93:$IC93))</f>
        <v/>
      </c>
      <c r="BF92" s="143" t="str">
        <f>IF(COUNT('Math Scores'!$BZ93:$CW93)=0,"",SUMIF('Math Scores'!$F$6:$IC$6,BF$4,'Math Scores'!$F93:$IC93))</f>
        <v/>
      </c>
      <c r="BG92" s="143" t="str">
        <f>IF(COUNT('Math Scores'!$BZ93:$CW93)=0,"",SUMIF('Math Scores'!$F$6:$IC$6,BG$4,'Math Scores'!$F93:$IC93))</f>
        <v/>
      </c>
      <c r="BH92" s="143" t="str">
        <f>IF(COUNT('Math Scores'!$BZ93:$CW93)=0,"",SUMIF('Math Scores'!$F$6:$IC$6,BH$4,'Math Scores'!$F93:$IC93))</f>
        <v/>
      </c>
      <c r="BI92" s="143" t="str">
        <f>IF(COUNT('Math Scores'!$BZ93:$CW93)=0,"",SUMIF('Math Scores'!$F$6:$IC$6,BI$4,'Math Scores'!$F93:$IC93))</f>
        <v/>
      </c>
      <c r="BJ92" s="143" t="str">
        <f>IF(COUNT('Math Scores'!$BZ93:$CW93)=0,"",SUMIF('Math Scores'!$F$6:$IC$6,BJ$4,'Math Scores'!$F93:$IC93))</f>
        <v/>
      </c>
      <c r="BK92" s="143" t="str">
        <f>IF(COUNT('Math Scores'!$BZ93:$CW93)=0,"",SUMIF('Math Scores'!$F$6:$IC$6,BK$4,'Math Scores'!$F93:$IC93))</f>
        <v/>
      </c>
      <c r="BL92" s="143" t="str">
        <f>IF(COUNT('Math Scores'!$CX93:$DU93)=0,"",SUMIF('Math Scores'!$F$6:$IC$6,BL$4,'Math Scores'!$F93:$IC93))</f>
        <v/>
      </c>
      <c r="BM92" s="143" t="str">
        <f>IF(COUNT('Math Scores'!$CX93:$DU93)=0,"",SUMIF('Math Scores'!$F$6:$IC$6,BM$4,'Math Scores'!$F93:$IC93))</f>
        <v/>
      </c>
      <c r="BN92" s="143" t="str">
        <f>IF(COUNT('Math Scores'!$CX93:$DU93)=0,"",SUMIF('Math Scores'!$F$6:$IC$6,BN$4,'Math Scores'!$F93:$IC93))</f>
        <v/>
      </c>
      <c r="BO92" s="143" t="str">
        <f>IF(COUNT('Math Scores'!$CX93:$DU93)=0,"",SUMIF('Math Scores'!$F$6:$IC$6,BO$4,'Math Scores'!$F93:$IC93))</f>
        <v/>
      </c>
      <c r="BP92" s="143" t="str">
        <f>IF(COUNT('Math Scores'!$CX93:$DU93)=0,"",SUMIF('Math Scores'!$F$6:$IC$6,BP$4,'Math Scores'!$F93:$IC93))</f>
        <v/>
      </c>
      <c r="BQ92" s="143" t="str">
        <f>IF(COUNT('Math Scores'!$CX93:$DU93)=0,"",SUMIF('Math Scores'!$F$6:$IC$6,BQ$4,'Math Scores'!$F93:$IC93))</f>
        <v/>
      </c>
      <c r="BR92" s="143" t="str">
        <f>IF(COUNT('Math Scores'!$CX93:$DU93)=0,"",SUMIF('Math Scores'!$F$6:$IC$6,BR$4,'Math Scores'!$F93:$IC93))</f>
        <v/>
      </c>
      <c r="BS92" s="143" t="str">
        <f>IF(COUNT('Math Scores'!$CX93:$DU93)=0,"",SUMIF('Math Scores'!$F$6:$IC$6,BS$4,'Math Scores'!$F93:$IC93))</f>
        <v/>
      </c>
      <c r="BT92" s="143" t="str">
        <f>IF(COUNT('Math Scores'!$CX93:$DU93)=0,"",SUMIF('Math Scores'!$F$6:$IC$6,BT$4,'Math Scores'!$F93:$IC93))</f>
        <v/>
      </c>
      <c r="BU92" s="143" t="str">
        <f>IF(COUNT('Math Scores'!$CX93:$DU93)=0,"",SUMIF('Math Scores'!$F$6:$IC$6,BU$4,'Math Scores'!$F93:$IC93))</f>
        <v/>
      </c>
      <c r="BV92" s="143" t="str">
        <f>IF(COUNT('Math Scores'!$CX93:$DU93)=0,"",SUMIF('Math Scores'!$F$6:$IC$6,BV$4,'Math Scores'!$F93:$IC93))</f>
        <v/>
      </c>
      <c r="BW92" s="143" t="str">
        <f>IF(COUNT('Math Scores'!$CX93:$DU93)=0,"",SUMIF('Math Scores'!$F$6:$IC$6,BW$4,'Math Scores'!$F93:$IC93))</f>
        <v/>
      </c>
      <c r="BX92" s="143" t="str">
        <f>IF(COUNT('Math Scores'!$CX93:$DU93)=0,"",SUMIF('Math Scores'!$F$6:$IC$6,BX$4,'Math Scores'!$F93:$IC93))</f>
        <v/>
      </c>
      <c r="BY92" s="143" t="str">
        <f>IF(COUNT('Math Scores'!$CX93:$DU93)=0,"",SUMIF('Math Scores'!$F$6:$IC$6,BY$4,'Math Scores'!$F93:$IC93))</f>
        <v/>
      </c>
      <c r="BZ92" s="143" t="str">
        <f>IF(COUNT('Math Scores'!$CX93:$DU93)=0,"",SUMIF('Math Scores'!$F$6:$IC$6,BZ$4,'Math Scores'!$F93:$IC93))</f>
        <v/>
      </c>
      <c r="CA92" s="143" t="str">
        <f>IF(COUNT('Math Scores'!$CX93:$DU93)=0,"",SUMIF('Math Scores'!$F$6:$IC$6,CA$4,'Math Scores'!$F93:$IC93))</f>
        <v/>
      </c>
      <c r="CB92" s="143" t="str">
        <f>IF(COUNT('Math Scores'!$CX93:$DU93)=0,"",SUMIF('Math Scores'!$F$6:$IC$6,CB$4,'Math Scores'!$F93:$IC93))</f>
        <v/>
      </c>
      <c r="CC92" s="143" t="str">
        <f>IF(COUNT('Math Scores'!$CX93:$DU93)=0,"",SUMIF('Math Scores'!$F$6:$IC$6,CC$4,'Math Scores'!$F93:$IC93))</f>
        <v/>
      </c>
      <c r="CD92" s="143" t="str">
        <f>IF(COUNT('Math Scores'!$DV93:$EU93)=0,"",SUMIF('Math Scores'!$F$6:$IC$6,CD$4,'Math Scores'!$F93:$IC93))</f>
        <v/>
      </c>
      <c r="CE92" s="143" t="str">
        <f>IF(COUNT('Math Scores'!$DV93:$EU93)=0,"",SUMIF('Math Scores'!$F$6:$IC$6,CE$4,'Math Scores'!$F93:$IC93))</f>
        <v/>
      </c>
      <c r="CF92" s="143" t="str">
        <f>IF(COUNT('Math Scores'!$DV93:$EU93)=0,"",SUMIF('Math Scores'!$F$6:$IC$6,CF$4,'Math Scores'!$F93:$IC93))</f>
        <v/>
      </c>
      <c r="CG92" s="143" t="str">
        <f>IF(COUNT('Math Scores'!$DV93:$EU93)=0,"",SUMIF('Math Scores'!$F$6:$IC$6,CG$4,'Math Scores'!$F93:$IC93))</f>
        <v/>
      </c>
      <c r="CH92" s="143" t="str">
        <f>IF(COUNT('Math Scores'!$DV93:$EU93)=0,"",SUMIF('Math Scores'!$F$6:$IC$6,CH$4,'Math Scores'!$F93:$IC93))</f>
        <v/>
      </c>
      <c r="CI92" s="143" t="str">
        <f>IF(COUNT('Math Scores'!$DV93:$EU93)=0,"",SUMIF('Math Scores'!$F$6:$IC$6,CI$4,'Math Scores'!$F93:$IC93))</f>
        <v/>
      </c>
      <c r="CJ92" s="143" t="str">
        <f>IF(COUNT('Math Scores'!$DV93:$EU93)=0,"",SUMIF('Math Scores'!$F$6:$IC$6,CJ$4,'Math Scores'!$F93:$IC93))</f>
        <v/>
      </c>
      <c r="CK92" s="143" t="str">
        <f>IF(COUNT('Math Scores'!$DV93:$EU93)=0,"",SUMIF('Math Scores'!$F$6:$IC$6,CK$4,'Math Scores'!$F93:$IC93))</f>
        <v/>
      </c>
      <c r="CL92" s="143" t="str">
        <f>IF(COUNT('Math Scores'!$DV93:$EU93)=0,"",SUMIF('Math Scores'!$F$6:$IC$6,CL$4,'Math Scores'!$F93:$IC93))</f>
        <v/>
      </c>
      <c r="CM92" s="143" t="str">
        <f>IF(COUNT('Math Scores'!$DV93:$EU93)=0,"",SUMIF('Math Scores'!$F$6:$IC$6,CM$4,'Math Scores'!$F93:$IC93))</f>
        <v/>
      </c>
      <c r="CN92" s="143" t="str">
        <f>IF(COUNT('Math Scores'!$DV93:$EU93)=0,"",SUMIF('Math Scores'!$F$6:$IC$6,CN$4,'Math Scores'!$F93:$IC93))</f>
        <v/>
      </c>
      <c r="CO92" s="143" t="str">
        <f>IF(COUNT('Math Scores'!$DV93:$EU93)=0,"",SUMIF('Math Scores'!$F$6:$IC$6,CO$4,'Math Scores'!$F93:$IC93))</f>
        <v/>
      </c>
      <c r="CP92" s="143" t="str">
        <f>IF(COUNT('Math Scores'!$DV93:$EU93)=0,"",SUMIF('Math Scores'!$F$6:$IC$6,CP$4,'Math Scores'!$F93:$IC93))</f>
        <v/>
      </c>
      <c r="CQ92" s="143" t="str">
        <f>IF(COUNT('Math Scores'!$DV93:$EU93)=0,"",SUMIF('Math Scores'!$F$6:$IC$6,CQ$4,'Math Scores'!$F93:$IC93))</f>
        <v/>
      </c>
      <c r="CR92" s="143" t="str">
        <f>IF(COUNT('Math Scores'!$DV93:$EU93)=0,"",SUMIF('Math Scores'!$F$6:$IC$6,CR$4,'Math Scores'!$F93:$IC93))</f>
        <v/>
      </c>
      <c r="CS92" s="143" t="str">
        <f>IF(COUNT('Math Scores'!$DV93:$EU93)=0,"",SUMIF('Math Scores'!$F$6:$IC$6,CS$4,'Math Scores'!$F93:$IC93))</f>
        <v/>
      </c>
      <c r="CT92" s="143" t="str">
        <f>IF(COUNT('Math Scores'!$EV93:$FW93)=0,"",SUMIF('Math Scores'!$F$6:$IC$6,CT$4,'Math Scores'!$F93:$IC93))</f>
        <v/>
      </c>
      <c r="CU92" s="143" t="str">
        <f>IF(COUNT('Math Scores'!$EV93:$FW93)=0,"",SUMIF('Math Scores'!$F$6:$IC$6,CU$4,'Math Scores'!$F93:$IC93))</f>
        <v/>
      </c>
      <c r="CV92" s="143" t="str">
        <f>IF(COUNT('Math Scores'!$EV93:$FW93)=0,"",SUMIF('Math Scores'!$F$6:$IC$6,CV$4,'Math Scores'!$F93:$IC93))</f>
        <v/>
      </c>
      <c r="CW92" s="143" t="str">
        <f>IF(COUNT('Math Scores'!$EV93:$FW93)=0,"",SUMIF('Math Scores'!$F$6:$IC$6,CW$4,'Math Scores'!$F93:$IC93))</f>
        <v/>
      </c>
      <c r="CX92" s="143" t="str">
        <f>IF(COUNT('Math Scores'!$EV93:$FW93)=0,"",SUMIF('Math Scores'!$F$6:$IC$6,CX$4,'Math Scores'!$F93:$IC93))</f>
        <v/>
      </c>
      <c r="CY92" s="143" t="str">
        <f>IF(COUNT('Math Scores'!$EV93:$FW93)=0,"",SUMIF('Math Scores'!$F$6:$IC$6,CY$4,'Math Scores'!$F93:$IC93))</f>
        <v/>
      </c>
      <c r="CZ92" s="143" t="str">
        <f>IF(COUNT('Math Scores'!$EV93:$FW93)=0,"",SUMIF('Math Scores'!$F$6:$IC$6,CZ$4,'Math Scores'!$F93:$IC93))</f>
        <v/>
      </c>
      <c r="DA92" s="143" t="str">
        <f>IF(COUNT('Math Scores'!$EV93:$FW93)=0,"",SUMIF('Math Scores'!$F$6:$IC$6,DA$4,'Math Scores'!$F93:$IC93))</f>
        <v/>
      </c>
      <c r="DB92" s="143" t="str">
        <f>IF(COUNT('Math Scores'!$EV93:$FW93)=0,"",SUMIF('Math Scores'!$F$6:$IC$6,DB$4,'Math Scores'!$F93:$IC93))</f>
        <v/>
      </c>
      <c r="DC92" s="143" t="str">
        <f>IF(COUNT('Math Scores'!$EV93:$FW93)=0,"",SUMIF('Math Scores'!$F$6:$IC$6,DC$4,'Math Scores'!$F93:$IC93))</f>
        <v/>
      </c>
      <c r="DD92" s="143" t="str">
        <f>IF(COUNT('Math Scores'!$EV93:$FW93)=0,"",SUMIF('Math Scores'!$F$6:$IC$6,DD$4,'Math Scores'!$F93:$IC93))</f>
        <v/>
      </c>
      <c r="DE92" s="143" t="str">
        <f>IF(COUNT('Math Scores'!$EV93:$FW93)=0,"",SUMIF('Math Scores'!$F$6:$IC$6,DE$4,'Math Scores'!$F93:$IC93))</f>
        <v/>
      </c>
      <c r="DF92" s="143" t="str">
        <f>IF(COUNT('Math Scores'!$EV93:$FW93)=0,"",SUMIF('Math Scores'!$F$6:$IC$6,DF$4,'Math Scores'!$F93:$IC93))</f>
        <v/>
      </c>
      <c r="DG92" s="143" t="str">
        <f>IF(COUNT('Math Scores'!$EV93:$FW93)=0,"",SUMIF('Math Scores'!$F$6:$IC$6,DG$4,'Math Scores'!$F93:$IC93))</f>
        <v/>
      </c>
    </row>
  </sheetData>
  <dataConsolidate/>
  <mergeCells count="29">
    <mergeCell ref="CZ3:DF3"/>
    <mergeCell ref="AJ1:AW1"/>
    <mergeCell ref="CT1:DG1"/>
    <mergeCell ref="CD3:CI3"/>
    <mergeCell ref="BL1:CC1"/>
    <mergeCell ref="CD1:CS1"/>
    <mergeCell ref="AX1:BK1"/>
    <mergeCell ref="BE3:BF3"/>
    <mergeCell ref="BH3:BJ3"/>
    <mergeCell ref="CK3:CM3"/>
    <mergeCell ref="AJ3:AN3"/>
    <mergeCell ref="AP3:AS3"/>
    <mergeCell ref="AU3:AV3"/>
    <mergeCell ref="AX3:BC3"/>
    <mergeCell ref="CO3:CR3"/>
    <mergeCell ref="CV3:CX3"/>
    <mergeCell ref="B6:C6"/>
    <mergeCell ref="X1:AI1"/>
    <mergeCell ref="B1:D1"/>
    <mergeCell ref="B2:D2"/>
    <mergeCell ref="H3:O3"/>
    <mergeCell ref="BV3:BW3"/>
    <mergeCell ref="BL3:BT3"/>
    <mergeCell ref="BY3:CB3"/>
    <mergeCell ref="B5:C5"/>
    <mergeCell ref="X3:AB3"/>
    <mergeCell ref="AD3:AH3"/>
    <mergeCell ref="B4:D4"/>
    <mergeCell ref="B3:D3"/>
  </mergeCells>
  <phoneticPr fontId="40" type="noConversion"/>
  <conditionalFormatting sqref="CU3 D8:D92 AC3 CJ3 CN3 CY3 DG3 AI3 AO3 BX3 P3 AT3 AW3 BD3 BG3 BK3 BU3 CC3 CS3 H5:DG7 R3:W3">
    <cfRule type="cellIs" dxfId="28" priority="258" operator="greaterThan">
      <formula>0.79</formula>
    </cfRule>
    <cfRule type="cellIs" dxfId="27" priority="259" operator="greaterThan">
      <formula>0.59</formula>
    </cfRule>
    <cfRule type="cellIs" dxfId="26" priority="260" operator="lessThan">
      <formula>0.6</formula>
    </cfRule>
  </conditionalFormatting>
  <conditionalFormatting sqref="E8:F92">
    <cfRule type="expression" dxfId="25" priority="89">
      <formula>LEFT(E8,LEN("Distinction"))="Distinction"</formula>
    </cfRule>
    <cfRule type="expression" dxfId="24" priority="90">
      <formula>LEFT(E8,LEN("First"))="First"</formula>
    </cfRule>
    <cfRule type="expression" dxfId="23" priority="91">
      <formula>LEFT(E8,LEN("Second"))="Second"</formula>
    </cfRule>
    <cfRule type="expression" dxfId="22" priority="92">
      <formula>NOT(ISERROR(SEARCH("Pass",E8)))</formula>
    </cfRule>
    <cfRule type="expression" dxfId="21" priority="93">
      <formula>NOT(ISERROR(SEARCH("Unsatisfactory",E8)))</formula>
    </cfRule>
  </conditionalFormatting>
  <pageMargins left="0.75" right="0.75" top="1" bottom="1" header="0.5" footer="0.5"/>
  <ignoredErrors>
    <ignoredError sqref="BW9:BW92 H10:K11 H12:R12 M13:R13 I9:R9 M10:R11 X9:BU92 BV9:BV92 BX9:DG92 H9 H14:O92 Q14:R92 P14:P16 P18:P92 X8:BK8 CA8:DG8" emptyCellReference="1"/>
  </ignoredErrors>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A1:WRY93"/>
  <sheetViews>
    <sheetView workbookViewId="0">
      <pane xSplit="5" ySplit="8" topLeftCell="F31" activePane="bottomRight" state="frozen"/>
      <selection pane="topRight" activeCell="F1" sqref="F1"/>
      <selection pane="bottomLeft" activeCell="A9" sqref="A9"/>
      <selection pane="bottomRight" activeCell="C31" sqref="C31"/>
    </sheetView>
  </sheetViews>
  <sheetFormatPr defaultColWidth="17.140625" defaultRowHeight="12.75" customHeight="1" x14ac:dyDescent="0.2"/>
  <cols>
    <col min="1" max="1" width="8.7109375" style="519" customWidth="1"/>
    <col min="2" max="2" width="29.7109375" style="519" customWidth="1"/>
    <col min="3" max="3" width="9.28515625" style="519" customWidth="1"/>
    <col min="4" max="4" width="17.42578125" style="519" customWidth="1"/>
    <col min="5" max="5" width="13" style="519" hidden="1" customWidth="1"/>
    <col min="6" max="364" width="9.28515625" style="505" customWidth="1"/>
    <col min="365" max="16384" width="17.140625" style="505"/>
  </cols>
  <sheetData>
    <row r="1" spans="1:364 16041:16041" s="558" customFormat="1" ht="30" customHeight="1" thickBot="1" x14ac:dyDescent="0.25">
      <c r="A1" s="499"/>
      <c r="B1" s="499" t="s">
        <v>1681</v>
      </c>
      <c r="C1" s="499"/>
      <c r="D1" s="499"/>
      <c r="E1" s="542"/>
      <c r="F1" s="936" t="s">
        <v>2556</v>
      </c>
      <c r="G1" s="921"/>
      <c r="H1" s="921"/>
      <c r="I1" s="921"/>
      <c r="J1" s="921"/>
      <c r="K1" s="921"/>
      <c r="L1" s="921"/>
      <c r="M1" s="921"/>
      <c r="N1" s="921"/>
      <c r="O1" s="921"/>
      <c r="P1" s="921"/>
      <c r="Q1" s="921"/>
      <c r="R1" s="921"/>
      <c r="S1" s="921"/>
      <c r="T1" s="921"/>
      <c r="U1" s="921"/>
      <c r="V1" s="937"/>
      <c r="W1" s="938" t="s">
        <v>2528</v>
      </c>
      <c r="X1" s="918"/>
      <c r="Y1" s="918"/>
      <c r="Z1" s="918"/>
      <c r="AA1" s="918"/>
      <c r="AB1" s="918"/>
      <c r="AC1" s="918"/>
      <c r="AD1" s="918"/>
      <c r="AE1" s="918"/>
      <c r="AF1" s="918"/>
      <c r="AG1" s="918"/>
      <c r="AH1" s="918"/>
      <c r="AI1" s="918"/>
      <c r="AJ1" s="918"/>
      <c r="AK1" s="918"/>
      <c r="AL1" s="918"/>
      <c r="AM1" s="918"/>
      <c r="AN1" s="932" t="s">
        <v>2557</v>
      </c>
      <c r="AO1" s="932"/>
      <c r="AP1" s="932"/>
      <c r="AQ1" s="932"/>
      <c r="AR1" s="932"/>
      <c r="AS1" s="932"/>
      <c r="AT1" s="932"/>
      <c r="AU1" s="932"/>
      <c r="AV1" s="932"/>
      <c r="AW1" s="932"/>
      <c r="AX1" s="932"/>
      <c r="AY1" s="932"/>
      <c r="AZ1" s="932"/>
      <c r="BA1" s="932"/>
      <c r="BB1" s="932"/>
      <c r="BC1" s="932"/>
      <c r="BD1" s="932"/>
      <c r="BE1" s="920" t="s">
        <v>2549</v>
      </c>
      <c r="BF1" s="920"/>
      <c r="BG1" s="920"/>
      <c r="BH1" s="920"/>
      <c r="BI1" s="920"/>
      <c r="BJ1" s="920"/>
      <c r="BK1" s="920"/>
      <c r="BL1" s="920"/>
      <c r="BM1" s="920"/>
      <c r="BN1" s="920"/>
      <c r="BO1" s="920"/>
      <c r="BP1" s="920"/>
      <c r="BQ1" s="920"/>
      <c r="BR1" s="920"/>
      <c r="BS1" s="920"/>
      <c r="BT1" s="920"/>
      <c r="BU1" s="920"/>
      <c r="BV1" s="920"/>
      <c r="BW1" s="920"/>
      <c r="BX1" s="921" t="s">
        <v>2550</v>
      </c>
      <c r="BY1" s="921"/>
      <c r="BZ1" s="921"/>
      <c r="CA1" s="921"/>
      <c r="CB1" s="921"/>
      <c r="CC1" s="921"/>
      <c r="CD1" s="921"/>
      <c r="CE1" s="921"/>
      <c r="CF1" s="921"/>
      <c r="CG1" s="921"/>
      <c r="CH1" s="921"/>
      <c r="CI1" s="921"/>
      <c r="CJ1" s="921"/>
      <c r="CK1" s="921"/>
      <c r="CL1" s="921"/>
      <c r="CM1" s="921"/>
      <c r="CN1" s="921"/>
      <c r="CO1" s="921"/>
      <c r="CP1" s="921"/>
      <c r="CQ1" s="921"/>
      <c r="CR1" s="918" t="s">
        <v>2551</v>
      </c>
      <c r="CS1" s="918"/>
      <c r="CT1" s="918"/>
      <c r="CU1" s="918"/>
      <c r="CV1" s="918"/>
      <c r="CW1" s="918"/>
      <c r="CX1" s="918"/>
      <c r="CY1" s="918"/>
      <c r="CZ1" s="918"/>
      <c r="DA1" s="918"/>
      <c r="DB1" s="918"/>
      <c r="DC1" s="918"/>
      <c r="DD1" s="918"/>
      <c r="DE1" s="918"/>
      <c r="DF1" s="918"/>
      <c r="DG1" s="918"/>
      <c r="DH1" s="918"/>
      <c r="DI1" s="918"/>
      <c r="DJ1" s="918"/>
      <c r="DK1" s="918"/>
      <c r="DL1" s="918"/>
      <c r="DM1" s="918"/>
      <c r="DN1" s="918"/>
      <c r="DO1" s="919" t="s">
        <v>2552</v>
      </c>
      <c r="DP1" s="919"/>
      <c r="DQ1" s="919"/>
      <c r="DR1" s="919"/>
      <c r="DS1" s="919"/>
      <c r="DT1" s="919"/>
      <c r="DU1" s="919"/>
      <c r="DV1" s="919"/>
      <c r="DW1" s="919"/>
      <c r="DX1" s="919"/>
      <c r="DY1" s="919"/>
      <c r="DZ1" s="919"/>
      <c r="EA1" s="919"/>
      <c r="EB1" s="919"/>
      <c r="EC1" s="919"/>
      <c r="ED1" s="919"/>
      <c r="EE1" s="919"/>
      <c r="EF1" s="919"/>
      <c r="EG1" s="919"/>
      <c r="EH1" s="919"/>
      <c r="EI1" s="919"/>
      <c r="EJ1" s="919"/>
      <c r="EK1" s="919"/>
      <c r="EL1" s="919"/>
      <c r="EM1" s="919"/>
      <c r="EN1" s="919"/>
      <c r="EO1" s="920" t="s">
        <v>2553</v>
      </c>
      <c r="EP1" s="920"/>
      <c r="EQ1" s="920"/>
      <c r="ER1" s="920"/>
      <c r="ES1" s="920"/>
      <c r="ET1" s="920"/>
      <c r="EU1" s="920"/>
      <c r="EV1" s="920"/>
      <c r="EW1" s="920"/>
      <c r="EX1" s="920"/>
      <c r="EY1" s="920"/>
      <c r="EZ1" s="920"/>
      <c r="FA1" s="920"/>
      <c r="FB1" s="920"/>
      <c r="FC1" s="920"/>
      <c r="FD1" s="920"/>
      <c r="FE1" s="920"/>
      <c r="FF1" s="920"/>
      <c r="FG1" s="920"/>
      <c r="FH1" s="920"/>
      <c r="FI1" s="920"/>
      <c r="FJ1" s="920"/>
      <c r="FK1" s="921" t="s">
        <v>2554</v>
      </c>
      <c r="FL1" s="921"/>
      <c r="FM1" s="921"/>
      <c r="FN1" s="921"/>
      <c r="FO1" s="921"/>
      <c r="FP1" s="921"/>
      <c r="FQ1" s="921"/>
      <c r="FR1" s="921"/>
      <c r="FS1" s="921"/>
      <c r="FT1" s="921"/>
      <c r="FU1" s="921"/>
      <c r="FV1" s="921"/>
      <c r="FW1" s="921"/>
      <c r="FX1" s="921"/>
      <c r="FY1" s="921"/>
      <c r="FZ1" s="921"/>
      <c r="GA1" s="921"/>
      <c r="GB1" s="921"/>
      <c r="GC1" s="921"/>
      <c r="GD1" s="921"/>
      <c r="GE1" s="921"/>
      <c r="GF1" s="921"/>
      <c r="GG1" s="921"/>
      <c r="GH1" s="921"/>
      <c r="GI1" s="921"/>
      <c r="GJ1" s="918" t="s">
        <v>2555</v>
      </c>
      <c r="GK1" s="918"/>
      <c r="GL1" s="918"/>
      <c r="GM1" s="918"/>
      <c r="GN1" s="918"/>
      <c r="GO1" s="918"/>
      <c r="GP1" s="918"/>
      <c r="GQ1" s="918"/>
      <c r="GR1" s="918"/>
      <c r="GS1" s="918"/>
      <c r="GT1" s="918"/>
      <c r="GU1" s="918"/>
      <c r="GV1" s="918"/>
      <c r="GW1" s="918"/>
      <c r="GX1" s="918"/>
      <c r="GY1" s="918"/>
      <c r="GZ1" s="918"/>
      <c r="HA1" s="918"/>
      <c r="HB1" s="918"/>
      <c r="HC1" s="918"/>
      <c r="HD1" s="918"/>
      <c r="HE1" s="918"/>
      <c r="HF1" s="918"/>
      <c r="HG1" s="918"/>
      <c r="HH1" s="918"/>
      <c r="HI1" s="918"/>
      <c r="HJ1" s="932" t="s">
        <v>2611</v>
      </c>
      <c r="HK1" s="932"/>
      <c r="HL1" s="932"/>
      <c r="HM1" s="932"/>
      <c r="HN1" s="932"/>
      <c r="HO1" s="932"/>
      <c r="HP1" s="932"/>
      <c r="HQ1" s="932"/>
      <c r="HR1" s="932"/>
      <c r="HS1" s="932"/>
      <c r="HT1" s="932"/>
      <c r="HU1" s="932"/>
      <c r="HV1" s="932"/>
      <c r="HW1" s="932"/>
      <c r="HX1" s="932"/>
      <c r="HY1" s="932"/>
      <c r="HZ1" s="932"/>
      <c r="IA1" s="932"/>
      <c r="IB1" s="932"/>
      <c r="IC1" s="932"/>
      <c r="ID1" s="932"/>
      <c r="IE1" s="932"/>
      <c r="IF1" s="932"/>
      <c r="IG1" s="933"/>
      <c r="IH1" s="934" t="s">
        <v>2613</v>
      </c>
      <c r="II1" s="920"/>
      <c r="IJ1" s="920"/>
      <c r="IK1" s="920"/>
      <c r="IL1" s="920"/>
      <c r="IM1" s="920"/>
      <c r="IN1" s="920"/>
      <c r="IO1" s="920"/>
      <c r="IP1" s="920"/>
      <c r="IQ1" s="920"/>
      <c r="IR1" s="920"/>
      <c r="IS1" s="920"/>
      <c r="IT1" s="920"/>
      <c r="IU1" s="935"/>
      <c r="IV1" s="931" t="s">
        <v>2614</v>
      </c>
      <c r="IW1" s="932"/>
      <c r="IX1" s="932"/>
      <c r="IY1" s="932"/>
      <c r="IZ1" s="932"/>
      <c r="JA1" s="932"/>
      <c r="JB1" s="932"/>
      <c r="JC1" s="932"/>
      <c r="JD1" s="932"/>
      <c r="JE1" s="932"/>
      <c r="JF1" s="932"/>
      <c r="JG1" s="932"/>
      <c r="JH1" s="932"/>
      <c r="JI1" s="932"/>
      <c r="JJ1" s="932"/>
      <c r="JK1" s="932"/>
      <c r="JL1" s="933"/>
      <c r="JM1" s="936" t="s">
        <v>2667</v>
      </c>
      <c r="JN1" s="921"/>
      <c r="JO1" s="921"/>
      <c r="JP1" s="921"/>
      <c r="JQ1" s="921"/>
      <c r="JR1" s="921"/>
      <c r="JS1" s="921"/>
      <c r="JT1" s="921"/>
      <c r="JU1" s="921"/>
      <c r="JV1" s="921"/>
      <c r="JW1" s="921"/>
      <c r="JX1" s="921"/>
      <c r="JY1" s="921"/>
      <c r="JZ1" s="921"/>
      <c r="KA1" s="921"/>
      <c r="KB1" s="921"/>
      <c r="KC1" s="921"/>
      <c r="KD1" s="921"/>
      <c r="KE1" s="921"/>
      <c r="KF1" s="921"/>
      <c r="KG1" s="937"/>
      <c r="KH1" s="938" t="s">
        <v>2668</v>
      </c>
      <c r="KI1" s="918"/>
      <c r="KJ1" s="918"/>
      <c r="KK1" s="918"/>
      <c r="KL1" s="918"/>
      <c r="KM1" s="918"/>
      <c r="KN1" s="918"/>
      <c r="KO1" s="918"/>
      <c r="KP1" s="918"/>
      <c r="KQ1" s="918"/>
      <c r="KR1" s="918"/>
      <c r="KS1" s="918"/>
      <c r="KT1" s="918"/>
      <c r="KU1" s="918"/>
      <c r="KV1" s="918"/>
      <c r="KW1" s="918"/>
      <c r="KX1" s="918"/>
      <c r="KY1" s="918"/>
      <c r="KZ1" s="918"/>
      <c r="LA1" s="939"/>
      <c r="LB1" s="936" t="s">
        <v>2669</v>
      </c>
      <c r="LC1" s="921"/>
      <c r="LD1" s="921"/>
      <c r="LE1" s="921"/>
      <c r="LF1" s="921"/>
      <c r="LG1" s="921"/>
      <c r="LH1" s="921"/>
      <c r="LI1" s="921"/>
      <c r="LJ1" s="921"/>
      <c r="LK1" s="921"/>
      <c r="LL1" s="921"/>
      <c r="LM1" s="921"/>
      <c r="LN1" s="921"/>
      <c r="LO1" s="921"/>
      <c r="LP1" s="921"/>
      <c r="LQ1" s="921"/>
      <c r="LR1" s="937"/>
      <c r="LS1" s="931" t="s">
        <v>8</v>
      </c>
      <c r="LT1" s="932"/>
      <c r="LU1" s="932"/>
      <c r="LV1" s="932"/>
      <c r="LW1" s="932"/>
      <c r="LX1" s="932"/>
      <c r="LY1" s="932"/>
      <c r="LZ1" s="932"/>
      <c r="MA1" s="932"/>
      <c r="MB1" s="932"/>
      <c r="MC1" s="932"/>
      <c r="MD1" s="932"/>
      <c r="ME1" s="932"/>
      <c r="MF1" s="932"/>
      <c r="MG1" s="932"/>
      <c r="MH1" s="932"/>
      <c r="MI1" s="933"/>
      <c r="MJ1" s="934" t="s">
        <v>2696</v>
      </c>
      <c r="MK1" s="920"/>
      <c r="ML1" s="920"/>
      <c r="MM1" s="920"/>
      <c r="MN1" s="920"/>
      <c r="MO1" s="920"/>
      <c r="MP1" s="920"/>
      <c r="MQ1" s="920"/>
      <c r="MR1" s="920"/>
      <c r="MS1" s="920"/>
      <c r="MT1" s="920"/>
      <c r="MU1" s="920"/>
      <c r="MV1" s="920"/>
      <c r="MW1" s="920"/>
      <c r="MX1" s="920"/>
      <c r="MY1" s="920"/>
      <c r="MZ1" s="935"/>
    </row>
    <row r="2" spans="1:364 16041:16041" s="668" customFormat="1" ht="16.5" customHeight="1" thickBot="1" x14ac:dyDescent="0.35">
      <c r="A2" s="928" t="s">
        <v>1600</v>
      </c>
      <c r="B2" s="929"/>
      <c r="C2" s="930"/>
      <c r="D2" s="650"/>
      <c r="E2" s="650"/>
      <c r="F2" s="651">
        <v>1</v>
      </c>
      <c r="G2" s="603">
        <v>1</v>
      </c>
      <c r="H2" s="603">
        <v>1</v>
      </c>
      <c r="I2" s="603">
        <v>1</v>
      </c>
      <c r="J2" s="603">
        <v>1</v>
      </c>
      <c r="K2" s="603">
        <v>1</v>
      </c>
      <c r="L2" s="603">
        <v>1</v>
      </c>
      <c r="M2" s="603">
        <v>1</v>
      </c>
      <c r="N2" s="603">
        <v>3</v>
      </c>
      <c r="O2" s="603">
        <v>2</v>
      </c>
      <c r="P2" s="603">
        <v>1</v>
      </c>
      <c r="Q2" s="603">
        <v>2</v>
      </c>
      <c r="R2" s="603">
        <v>1</v>
      </c>
      <c r="S2" s="603">
        <v>3</v>
      </c>
      <c r="T2" s="603">
        <v>1</v>
      </c>
      <c r="U2" s="603">
        <v>2</v>
      </c>
      <c r="V2" s="603">
        <v>2</v>
      </c>
      <c r="W2" s="651">
        <v>1</v>
      </c>
      <c r="X2" s="603">
        <v>1</v>
      </c>
      <c r="Y2" s="603">
        <v>3</v>
      </c>
      <c r="Z2" s="603">
        <v>1</v>
      </c>
      <c r="AA2" s="603">
        <v>1</v>
      </c>
      <c r="AB2" s="603">
        <v>1</v>
      </c>
      <c r="AC2" s="603">
        <v>1</v>
      </c>
      <c r="AD2" s="603">
        <v>1</v>
      </c>
      <c r="AE2" s="603">
        <v>1</v>
      </c>
      <c r="AF2" s="603">
        <v>2</v>
      </c>
      <c r="AG2" s="603">
        <v>2</v>
      </c>
      <c r="AH2" s="603">
        <v>2</v>
      </c>
      <c r="AI2" s="603">
        <v>1</v>
      </c>
      <c r="AJ2" s="603">
        <v>2</v>
      </c>
      <c r="AK2" s="603">
        <v>2</v>
      </c>
      <c r="AL2" s="603">
        <v>2</v>
      </c>
      <c r="AM2" s="603">
        <v>1</v>
      </c>
      <c r="AN2" s="652">
        <v>2</v>
      </c>
      <c r="AO2" s="653">
        <v>1</v>
      </c>
      <c r="AP2" s="653">
        <v>1</v>
      </c>
      <c r="AQ2" s="653">
        <v>1</v>
      </c>
      <c r="AR2" s="653">
        <v>1</v>
      </c>
      <c r="AS2" s="653">
        <v>1</v>
      </c>
      <c r="AT2" s="653">
        <v>2</v>
      </c>
      <c r="AU2" s="653">
        <v>2</v>
      </c>
      <c r="AV2" s="653">
        <v>1</v>
      </c>
      <c r="AW2" s="653">
        <v>2</v>
      </c>
      <c r="AX2" s="653">
        <v>1</v>
      </c>
      <c r="AY2" s="653">
        <v>2</v>
      </c>
      <c r="AZ2" s="653">
        <v>2</v>
      </c>
      <c r="BA2" s="653">
        <v>1</v>
      </c>
      <c r="BB2" s="653">
        <v>1</v>
      </c>
      <c r="BC2" s="653">
        <v>1</v>
      </c>
      <c r="BD2" s="653">
        <v>3</v>
      </c>
      <c r="BE2" s="651">
        <v>2</v>
      </c>
      <c r="BF2" s="603">
        <v>1</v>
      </c>
      <c r="BG2" s="603">
        <v>2</v>
      </c>
      <c r="BH2" s="603">
        <v>1</v>
      </c>
      <c r="BI2" s="603">
        <v>3</v>
      </c>
      <c r="BJ2" s="603">
        <v>1</v>
      </c>
      <c r="BK2" s="603">
        <v>3</v>
      </c>
      <c r="BL2" s="603">
        <v>1</v>
      </c>
      <c r="BM2" s="603">
        <v>0.5</v>
      </c>
      <c r="BN2" s="603">
        <v>0.5</v>
      </c>
      <c r="BO2" s="603">
        <v>0.5</v>
      </c>
      <c r="BP2" s="603">
        <v>0.5</v>
      </c>
      <c r="BQ2" s="603">
        <v>1</v>
      </c>
      <c r="BR2" s="603">
        <v>3</v>
      </c>
      <c r="BS2" s="603">
        <v>1</v>
      </c>
      <c r="BT2" s="603">
        <v>1</v>
      </c>
      <c r="BU2" s="603">
        <v>1</v>
      </c>
      <c r="BV2" s="603">
        <v>1</v>
      </c>
      <c r="BW2" s="603">
        <v>1</v>
      </c>
      <c r="BX2" s="654">
        <v>1</v>
      </c>
      <c r="BY2" s="655">
        <v>1</v>
      </c>
      <c r="BZ2" s="655">
        <v>1</v>
      </c>
      <c r="CA2" s="655">
        <v>2</v>
      </c>
      <c r="CB2" s="655">
        <v>2</v>
      </c>
      <c r="CC2" s="655">
        <v>1</v>
      </c>
      <c r="CD2" s="655">
        <v>2</v>
      </c>
      <c r="CE2" s="655">
        <v>1</v>
      </c>
      <c r="CF2" s="655">
        <v>1</v>
      </c>
      <c r="CG2" s="655">
        <v>1</v>
      </c>
      <c r="CH2" s="655">
        <v>1</v>
      </c>
      <c r="CI2" s="655">
        <v>1</v>
      </c>
      <c r="CJ2" s="655">
        <v>1</v>
      </c>
      <c r="CK2" s="655">
        <v>1</v>
      </c>
      <c r="CL2" s="655">
        <v>1</v>
      </c>
      <c r="CM2" s="655">
        <v>1</v>
      </c>
      <c r="CN2" s="655">
        <v>1</v>
      </c>
      <c r="CO2" s="655">
        <v>1</v>
      </c>
      <c r="CP2" s="655">
        <v>2</v>
      </c>
      <c r="CQ2" s="655">
        <v>2</v>
      </c>
      <c r="CR2" s="651">
        <v>2</v>
      </c>
      <c r="CS2" s="603">
        <v>1</v>
      </c>
      <c r="CT2" s="603">
        <v>1</v>
      </c>
      <c r="CU2" s="603">
        <v>1</v>
      </c>
      <c r="CV2" s="603">
        <v>1</v>
      </c>
      <c r="CW2" s="603">
        <v>1</v>
      </c>
      <c r="CX2" s="603">
        <v>1</v>
      </c>
      <c r="CY2" s="603">
        <v>1</v>
      </c>
      <c r="CZ2" s="603">
        <v>1</v>
      </c>
      <c r="DA2" s="603">
        <v>1</v>
      </c>
      <c r="DB2" s="603">
        <v>1</v>
      </c>
      <c r="DC2" s="603">
        <v>2</v>
      </c>
      <c r="DD2" s="603">
        <v>1</v>
      </c>
      <c r="DE2" s="603">
        <v>2</v>
      </c>
      <c r="DF2" s="603">
        <v>1</v>
      </c>
      <c r="DG2" s="603">
        <v>1</v>
      </c>
      <c r="DH2" s="603">
        <v>1</v>
      </c>
      <c r="DI2" s="603">
        <v>1</v>
      </c>
      <c r="DJ2" s="603">
        <v>1</v>
      </c>
      <c r="DK2" s="603">
        <v>1</v>
      </c>
      <c r="DL2" s="603">
        <v>0.5</v>
      </c>
      <c r="DM2" s="603">
        <v>0.5</v>
      </c>
      <c r="DN2" s="603">
        <v>1</v>
      </c>
      <c r="DO2" s="656">
        <v>0.5</v>
      </c>
      <c r="DP2" s="657">
        <v>0.5</v>
      </c>
      <c r="DQ2" s="658">
        <v>1</v>
      </c>
      <c r="DR2" s="658">
        <v>2</v>
      </c>
      <c r="DS2" s="658">
        <v>1</v>
      </c>
      <c r="DT2" s="658">
        <v>0.5</v>
      </c>
      <c r="DU2" s="658">
        <v>0.5</v>
      </c>
      <c r="DV2" s="658">
        <v>2</v>
      </c>
      <c r="DW2" s="658">
        <v>0.5</v>
      </c>
      <c r="DX2" s="658">
        <v>0.5</v>
      </c>
      <c r="DY2" s="658">
        <v>1</v>
      </c>
      <c r="DZ2" s="658">
        <v>1</v>
      </c>
      <c r="EA2" s="658">
        <v>3</v>
      </c>
      <c r="EB2" s="658">
        <v>1</v>
      </c>
      <c r="EC2" s="658">
        <v>1</v>
      </c>
      <c r="ED2" s="658">
        <v>1</v>
      </c>
      <c r="EE2" s="658">
        <v>1</v>
      </c>
      <c r="EF2" s="658">
        <v>1</v>
      </c>
      <c r="EG2" s="658">
        <v>1</v>
      </c>
      <c r="EH2" s="658">
        <v>1</v>
      </c>
      <c r="EI2" s="658">
        <v>1</v>
      </c>
      <c r="EJ2" s="658">
        <v>1</v>
      </c>
      <c r="EK2" s="659">
        <v>2</v>
      </c>
      <c r="EL2" s="659">
        <v>2</v>
      </c>
      <c r="EM2" s="659">
        <v>1</v>
      </c>
      <c r="EN2" s="659">
        <v>2</v>
      </c>
      <c r="EO2" s="660">
        <v>1</v>
      </c>
      <c r="EP2" s="661">
        <v>1</v>
      </c>
      <c r="EQ2" s="661">
        <v>1</v>
      </c>
      <c r="ER2" s="661">
        <v>1</v>
      </c>
      <c r="ES2" s="661">
        <v>1</v>
      </c>
      <c r="ET2" s="661">
        <v>1</v>
      </c>
      <c r="EU2" s="661">
        <v>1</v>
      </c>
      <c r="EV2" s="661">
        <v>1</v>
      </c>
      <c r="EW2" s="661">
        <v>3</v>
      </c>
      <c r="EX2" s="661">
        <v>1</v>
      </c>
      <c r="EY2" s="661">
        <v>1</v>
      </c>
      <c r="EZ2" s="661">
        <v>2</v>
      </c>
      <c r="FA2" s="661">
        <v>2</v>
      </c>
      <c r="FB2" s="661">
        <v>1</v>
      </c>
      <c r="FC2" s="661">
        <v>2</v>
      </c>
      <c r="FD2" s="661">
        <v>1</v>
      </c>
      <c r="FE2" s="661">
        <v>2</v>
      </c>
      <c r="FF2" s="661">
        <v>1</v>
      </c>
      <c r="FG2" s="661">
        <v>1</v>
      </c>
      <c r="FH2" s="661">
        <v>2</v>
      </c>
      <c r="FI2" s="661">
        <v>2</v>
      </c>
      <c r="FJ2" s="661">
        <v>1</v>
      </c>
      <c r="FK2" s="662">
        <v>2</v>
      </c>
      <c r="FL2" s="663">
        <v>1</v>
      </c>
      <c r="FM2" s="663">
        <v>1</v>
      </c>
      <c r="FN2" s="663">
        <v>1</v>
      </c>
      <c r="FO2" s="663">
        <v>1</v>
      </c>
      <c r="FP2" s="663">
        <v>2</v>
      </c>
      <c r="FQ2" s="663">
        <v>1</v>
      </c>
      <c r="FR2" s="663">
        <v>1</v>
      </c>
      <c r="FS2" s="663">
        <v>2</v>
      </c>
      <c r="FT2" s="663">
        <v>1</v>
      </c>
      <c r="FU2" s="663">
        <v>1</v>
      </c>
      <c r="FV2" s="663">
        <v>1</v>
      </c>
      <c r="FW2" s="663">
        <v>1</v>
      </c>
      <c r="FX2" s="663">
        <v>1</v>
      </c>
      <c r="FY2" s="663">
        <v>2</v>
      </c>
      <c r="FZ2" s="663">
        <v>1</v>
      </c>
      <c r="GA2" s="663">
        <v>1</v>
      </c>
      <c r="GB2" s="663">
        <v>1</v>
      </c>
      <c r="GC2" s="663">
        <v>2</v>
      </c>
      <c r="GD2" s="663">
        <v>1</v>
      </c>
      <c r="GE2" s="663">
        <v>1</v>
      </c>
      <c r="GF2" s="663">
        <v>1</v>
      </c>
      <c r="GG2" s="663">
        <v>1</v>
      </c>
      <c r="GH2" s="663">
        <v>1</v>
      </c>
      <c r="GI2" s="663">
        <v>1</v>
      </c>
      <c r="GJ2" s="651">
        <v>2</v>
      </c>
      <c r="GK2" s="603">
        <v>1</v>
      </c>
      <c r="GL2" s="603">
        <v>1</v>
      </c>
      <c r="GM2" s="603">
        <v>1</v>
      </c>
      <c r="GN2" s="603">
        <v>1</v>
      </c>
      <c r="GO2" s="603">
        <v>1</v>
      </c>
      <c r="GP2" s="603">
        <v>1</v>
      </c>
      <c r="GQ2" s="603">
        <v>1</v>
      </c>
      <c r="GR2" s="603">
        <v>2</v>
      </c>
      <c r="GS2" s="603">
        <v>2</v>
      </c>
      <c r="GT2" s="603">
        <v>1</v>
      </c>
      <c r="GU2" s="603">
        <v>1</v>
      </c>
      <c r="GV2" s="603">
        <v>1</v>
      </c>
      <c r="GW2" s="603">
        <v>1</v>
      </c>
      <c r="GX2" s="603">
        <v>1</v>
      </c>
      <c r="GY2" s="603">
        <v>1</v>
      </c>
      <c r="GZ2" s="603">
        <v>1</v>
      </c>
      <c r="HA2" s="603">
        <v>1</v>
      </c>
      <c r="HB2" s="603">
        <v>1</v>
      </c>
      <c r="HC2" s="603">
        <v>1</v>
      </c>
      <c r="HD2" s="603">
        <v>1</v>
      </c>
      <c r="HE2" s="664">
        <v>1</v>
      </c>
      <c r="HF2" s="664">
        <v>2</v>
      </c>
      <c r="HG2" s="664">
        <v>1</v>
      </c>
      <c r="HH2" s="664">
        <v>1</v>
      </c>
      <c r="HI2" s="664">
        <v>1</v>
      </c>
      <c r="HJ2" s="637">
        <v>1</v>
      </c>
      <c r="HK2" s="614">
        <v>1</v>
      </c>
      <c r="HL2" s="614">
        <v>1</v>
      </c>
      <c r="HM2" s="614">
        <v>1</v>
      </c>
      <c r="HN2" s="614">
        <v>1</v>
      </c>
      <c r="HO2" s="614">
        <v>1</v>
      </c>
      <c r="HP2" s="614">
        <v>1</v>
      </c>
      <c r="HQ2" s="614">
        <v>2</v>
      </c>
      <c r="HR2" s="614">
        <v>2</v>
      </c>
      <c r="HS2" s="614">
        <v>1</v>
      </c>
      <c r="HT2" s="614">
        <v>1</v>
      </c>
      <c r="HU2" s="614">
        <v>1</v>
      </c>
      <c r="HV2" s="614">
        <v>1</v>
      </c>
      <c r="HW2" s="614">
        <v>1</v>
      </c>
      <c r="HX2" s="614">
        <v>1</v>
      </c>
      <c r="HY2" s="614">
        <v>1</v>
      </c>
      <c r="HZ2" s="614">
        <v>1</v>
      </c>
      <c r="IA2" s="614">
        <v>2</v>
      </c>
      <c r="IB2" s="614">
        <v>1</v>
      </c>
      <c r="IC2" s="665">
        <v>1</v>
      </c>
      <c r="ID2" s="665">
        <v>2</v>
      </c>
      <c r="IE2" s="665">
        <v>2</v>
      </c>
      <c r="IF2" s="665">
        <v>1</v>
      </c>
      <c r="IG2" s="665">
        <v>2</v>
      </c>
      <c r="IH2" s="637">
        <v>1</v>
      </c>
      <c r="II2" s="614">
        <v>1</v>
      </c>
      <c r="IJ2" s="614">
        <v>1</v>
      </c>
      <c r="IK2" s="614">
        <v>2</v>
      </c>
      <c r="IL2" s="614">
        <v>2</v>
      </c>
      <c r="IM2" s="614">
        <v>3</v>
      </c>
      <c r="IN2" s="614">
        <v>2</v>
      </c>
      <c r="IO2" s="614">
        <v>2</v>
      </c>
      <c r="IP2" s="614">
        <v>3</v>
      </c>
      <c r="IQ2" s="614">
        <v>3</v>
      </c>
      <c r="IR2" s="614">
        <v>3</v>
      </c>
      <c r="IS2" s="614">
        <v>2</v>
      </c>
      <c r="IT2" s="614">
        <v>1</v>
      </c>
      <c r="IU2" s="614">
        <v>4</v>
      </c>
      <c r="IV2" s="666">
        <v>1</v>
      </c>
      <c r="IW2" s="667">
        <v>1</v>
      </c>
      <c r="IX2" s="667">
        <v>1</v>
      </c>
      <c r="IY2" s="667">
        <v>1</v>
      </c>
      <c r="IZ2" s="667">
        <v>1</v>
      </c>
      <c r="JA2" s="667">
        <v>2</v>
      </c>
      <c r="JB2" s="667">
        <v>2</v>
      </c>
      <c r="JC2" s="667">
        <v>2</v>
      </c>
      <c r="JD2" s="667">
        <v>2</v>
      </c>
      <c r="JE2" s="667">
        <v>3</v>
      </c>
      <c r="JF2" s="667">
        <v>3</v>
      </c>
      <c r="JG2" s="667">
        <v>3</v>
      </c>
      <c r="JH2" s="667">
        <v>3</v>
      </c>
      <c r="JI2" s="667">
        <v>4</v>
      </c>
      <c r="JJ2" s="667">
        <v>4</v>
      </c>
      <c r="JK2" s="667">
        <v>5</v>
      </c>
      <c r="JL2" s="667">
        <v>5</v>
      </c>
      <c r="JM2" s="706">
        <v>1</v>
      </c>
      <c r="JN2" s="688">
        <v>1</v>
      </c>
      <c r="JO2" s="688">
        <v>1</v>
      </c>
      <c r="JP2" s="688">
        <v>1</v>
      </c>
      <c r="JQ2" s="688">
        <v>1</v>
      </c>
      <c r="JR2" s="688">
        <v>3</v>
      </c>
      <c r="JS2" s="688">
        <v>1</v>
      </c>
      <c r="JT2" s="688">
        <v>1</v>
      </c>
      <c r="JU2" s="688">
        <v>1</v>
      </c>
      <c r="JV2" s="688">
        <v>1</v>
      </c>
      <c r="JW2" s="688">
        <v>2</v>
      </c>
      <c r="JX2" s="688">
        <v>3</v>
      </c>
      <c r="JY2" s="688">
        <v>1</v>
      </c>
      <c r="JZ2" s="688">
        <v>1</v>
      </c>
      <c r="KA2" s="688">
        <v>1</v>
      </c>
      <c r="KB2" s="688">
        <v>1</v>
      </c>
      <c r="KC2" s="688">
        <v>1</v>
      </c>
      <c r="KD2" s="688">
        <v>3</v>
      </c>
      <c r="KE2" s="688">
        <v>2</v>
      </c>
      <c r="KF2" s="688">
        <v>2</v>
      </c>
      <c r="KG2" s="689">
        <v>1</v>
      </c>
      <c r="KH2" s="706">
        <v>1</v>
      </c>
      <c r="KI2" s="706">
        <v>0.5</v>
      </c>
      <c r="KJ2" s="691">
        <v>0.5</v>
      </c>
      <c r="KK2" s="688">
        <v>1</v>
      </c>
      <c r="KL2" s="688">
        <v>1</v>
      </c>
      <c r="KM2" s="688">
        <v>2</v>
      </c>
      <c r="KN2" s="688">
        <v>2</v>
      </c>
      <c r="KO2" s="688">
        <v>1</v>
      </c>
      <c r="KP2" s="688">
        <v>1</v>
      </c>
      <c r="KQ2" s="688">
        <v>1</v>
      </c>
      <c r="KR2" s="688">
        <v>2</v>
      </c>
      <c r="KS2" s="688">
        <v>2</v>
      </c>
      <c r="KT2" s="688">
        <v>2</v>
      </c>
      <c r="KU2" s="688">
        <v>3</v>
      </c>
      <c r="KV2" s="688">
        <v>2</v>
      </c>
      <c r="KW2" s="688">
        <v>3</v>
      </c>
      <c r="KX2" s="688">
        <v>1</v>
      </c>
      <c r="KY2" s="688">
        <v>2</v>
      </c>
      <c r="KZ2" s="688">
        <v>1</v>
      </c>
      <c r="LA2" s="690">
        <v>1</v>
      </c>
      <c r="LB2" s="707">
        <v>1</v>
      </c>
      <c r="LC2" s="621">
        <v>1</v>
      </c>
      <c r="LD2" s="621">
        <v>1</v>
      </c>
      <c r="LE2" s="621">
        <v>1</v>
      </c>
      <c r="LF2" s="621">
        <v>1</v>
      </c>
      <c r="LG2" s="621">
        <v>2</v>
      </c>
      <c r="LH2" s="621">
        <v>2</v>
      </c>
      <c r="LI2" s="621">
        <v>2</v>
      </c>
      <c r="LJ2" s="621">
        <v>2</v>
      </c>
      <c r="LK2" s="621">
        <v>3</v>
      </c>
      <c r="LL2" s="621">
        <v>3</v>
      </c>
      <c r="LM2" s="621">
        <v>3</v>
      </c>
      <c r="LN2" s="621">
        <v>3</v>
      </c>
      <c r="LO2" s="621">
        <v>4</v>
      </c>
      <c r="LP2" s="621">
        <v>4</v>
      </c>
      <c r="LQ2" s="621">
        <v>5</v>
      </c>
      <c r="LR2" s="622">
        <v>5</v>
      </c>
      <c r="LS2" s="620">
        <v>1</v>
      </c>
      <c r="LT2" s="621">
        <v>1</v>
      </c>
      <c r="LU2" s="621">
        <v>1</v>
      </c>
      <c r="LV2" s="621">
        <v>1</v>
      </c>
      <c r="LW2" s="621">
        <v>1</v>
      </c>
      <c r="LX2" s="621">
        <v>2</v>
      </c>
      <c r="LY2" s="621">
        <v>2</v>
      </c>
      <c r="LZ2" s="621">
        <v>2</v>
      </c>
      <c r="MA2" s="621">
        <v>2</v>
      </c>
      <c r="MB2" s="621">
        <v>3</v>
      </c>
      <c r="MC2" s="621">
        <v>3</v>
      </c>
      <c r="MD2" s="621">
        <v>3</v>
      </c>
      <c r="ME2" s="621">
        <v>3</v>
      </c>
      <c r="MF2" s="621">
        <v>4</v>
      </c>
      <c r="MG2" s="621">
        <v>4</v>
      </c>
      <c r="MH2" s="621">
        <v>5</v>
      </c>
      <c r="MI2" s="667">
        <v>5</v>
      </c>
      <c r="MJ2" s="620">
        <v>1</v>
      </c>
      <c r="MK2" s="621">
        <v>1</v>
      </c>
      <c r="ML2" s="621">
        <v>1</v>
      </c>
      <c r="MM2" s="621">
        <v>1</v>
      </c>
      <c r="MN2" s="621">
        <v>1</v>
      </c>
      <c r="MO2" s="621">
        <v>2</v>
      </c>
      <c r="MP2" s="621">
        <v>2</v>
      </c>
      <c r="MQ2" s="621">
        <v>2</v>
      </c>
      <c r="MR2" s="621">
        <v>2</v>
      </c>
      <c r="MS2" s="621">
        <v>3</v>
      </c>
      <c r="MT2" s="621">
        <v>3</v>
      </c>
      <c r="MU2" s="621">
        <v>3</v>
      </c>
      <c r="MV2" s="621">
        <v>3</v>
      </c>
      <c r="MW2" s="621">
        <v>4</v>
      </c>
      <c r="MX2" s="621">
        <v>4</v>
      </c>
      <c r="MY2" s="621">
        <v>5</v>
      </c>
      <c r="MZ2" s="622">
        <v>5</v>
      </c>
    </row>
    <row r="3" spans="1:364 16041:16041" s="500" customFormat="1" ht="42" customHeight="1" thickBot="1" x14ac:dyDescent="0.35">
      <c r="A3" s="922" t="s">
        <v>2193</v>
      </c>
      <c r="B3" s="923"/>
      <c r="C3" s="924"/>
      <c r="D3" s="562"/>
      <c r="E3" s="562"/>
      <c r="F3" s="591" t="s">
        <v>2146</v>
      </c>
      <c r="G3" s="591" t="s">
        <v>2147</v>
      </c>
      <c r="H3" s="591" t="s">
        <v>2526</v>
      </c>
      <c r="I3" s="591" t="s">
        <v>2526</v>
      </c>
      <c r="J3" s="591" t="s">
        <v>2527</v>
      </c>
      <c r="K3" s="591" t="s">
        <v>2146</v>
      </c>
      <c r="L3" s="591" t="s">
        <v>2146</v>
      </c>
      <c r="M3" s="591" t="s">
        <v>2147</v>
      </c>
      <c r="N3" s="591" t="s">
        <v>2146</v>
      </c>
      <c r="O3" s="591" t="s">
        <v>2148</v>
      </c>
      <c r="P3" s="591" t="s">
        <v>2148</v>
      </c>
      <c r="Q3" s="591" t="s">
        <v>2148</v>
      </c>
      <c r="R3" s="591" t="s">
        <v>2147</v>
      </c>
      <c r="S3" s="591" t="s">
        <v>2147</v>
      </c>
      <c r="T3" s="591" t="s">
        <v>2148</v>
      </c>
      <c r="U3" s="591" t="s">
        <v>2148</v>
      </c>
      <c r="V3" s="591" t="s">
        <v>2148</v>
      </c>
      <c r="W3" s="591" t="s">
        <v>2147</v>
      </c>
      <c r="X3" s="591" t="s">
        <v>2146</v>
      </c>
      <c r="Y3" s="591" t="s">
        <v>2146</v>
      </c>
      <c r="Z3" s="591" t="s">
        <v>2147</v>
      </c>
      <c r="AA3" s="591" t="s">
        <v>2147</v>
      </c>
      <c r="AB3" s="591" t="s">
        <v>2148</v>
      </c>
      <c r="AC3" s="591" t="s">
        <v>2148</v>
      </c>
      <c r="AD3" s="591" t="s">
        <v>2146</v>
      </c>
      <c r="AE3" s="591" t="s">
        <v>2146</v>
      </c>
      <c r="AF3" s="591" t="s">
        <v>2148</v>
      </c>
      <c r="AG3" s="591" t="s">
        <v>2147</v>
      </c>
      <c r="AH3" s="591" t="s">
        <v>2146</v>
      </c>
      <c r="AI3" s="591" t="s">
        <v>2147</v>
      </c>
      <c r="AJ3" s="591" t="s">
        <v>2148</v>
      </c>
      <c r="AK3" s="591" t="s">
        <v>2148</v>
      </c>
      <c r="AL3" s="591" t="s">
        <v>2148</v>
      </c>
      <c r="AM3" s="591" t="s">
        <v>2148</v>
      </c>
      <c r="AN3" s="586" t="s">
        <v>2150</v>
      </c>
      <c r="AO3" s="586" t="s">
        <v>2149</v>
      </c>
      <c r="AP3" s="586" t="s">
        <v>2151</v>
      </c>
      <c r="AQ3" s="586" t="s">
        <v>2150</v>
      </c>
      <c r="AR3" s="586" t="s">
        <v>2150</v>
      </c>
      <c r="AS3" s="586" t="s">
        <v>2149</v>
      </c>
      <c r="AT3" s="586" t="s">
        <v>2149</v>
      </c>
      <c r="AU3" s="586" t="s">
        <v>2151</v>
      </c>
      <c r="AV3" s="586" t="s">
        <v>2150</v>
      </c>
      <c r="AW3" s="586" t="s">
        <v>2149</v>
      </c>
      <c r="AX3" s="586" t="s">
        <v>2151</v>
      </c>
      <c r="AY3" s="586" t="s">
        <v>2150</v>
      </c>
      <c r="AZ3" s="586" t="s">
        <v>2151</v>
      </c>
      <c r="BA3" s="586" t="s">
        <v>2151</v>
      </c>
      <c r="BB3" s="586" t="s">
        <v>2151</v>
      </c>
      <c r="BC3" s="586" t="s">
        <v>2151</v>
      </c>
      <c r="BD3" s="586" t="s">
        <v>2149</v>
      </c>
      <c r="BE3" s="591" t="s">
        <v>2150</v>
      </c>
      <c r="BF3" s="591" t="s">
        <v>2150</v>
      </c>
      <c r="BG3" s="591" t="s">
        <v>2150</v>
      </c>
      <c r="BH3" s="591" t="s">
        <v>2150</v>
      </c>
      <c r="BI3" s="591" t="s">
        <v>2150</v>
      </c>
      <c r="BJ3" s="591" t="s">
        <v>2149</v>
      </c>
      <c r="BK3" s="591" t="s">
        <v>2149</v>
      </c>
      <c r="BL3" s="591" t="s">
        <v>2151</v>
      </c>
      <c r="BM3" s="591" t="s">
        <v>2149</v>
      </c>
      <c r="BN3" s="591" t="s">
        <v>2150</v>
      </c>
      <c r="BO3" s="591" t="s">
        <v>2149</v>
      </c>
      <c r="BP3" s="591" t="s">
        <v>2150</v>
      </c>
      <c r="BQ3" s="591" t="s">
        <v>2149</v>
      </c>
      <c r="BR3" s="591" t="s">
        <v>2151</v>
      </c>
      <c r="BS3" s="591" t="s">
        <v>2151</v>
      </c>
      <c r="BT3" s="591" t="s">
        <v>2151</v>
      </c>
      <c r="BU3" s="591" t="s">
        <v>2151</v>
      </c>
      <c r="BV3" s="591" t="s">
        <v>2151</v>
      </c>
      <c r="BW3" s="591" t="s">
        <v>2151</v>
      </c>
      <c r="BX3" s="586" t="s">
        <v>2152</v>
      </c>
      <c r="BY3" s="586" t="s">
        <v>2152</v>
      </c>
      <c r="BZ3" s="586" t="s">
        <v>2154</v>
      </c>
      <c r="CA3" s="586" t="s">
        <v>2152</v>
      </c>
      <c r="CB3" s="586" t="s">
        <v>2152</v>
      </c>
      <c r="CC3" s="586" t="s">
        <v>2154</v>
      </c>
      <c r="CD3" s="586" t="s">
        <v>2154</v>
      </c>
      <c r="CE3" s="586" t="s">
        <v>2154</v>
      </c>
      <c r="CF3" s="586" t="s">
        <v>2153</v>
      </c>
      <c r="CG3" s="586" t="s">
        <v>2153</v>
      </c>
      <c r="CH3" s="586" t="s">
        <v>2154</v>
      </c>
      <c r="CI3" s="586" t="s">
        <v>2154</v>
      </c>
      <c r="CJ3" s="586" t="s">
        <v>2152</v>
      </c>
      <c r="CK3" s="586" t="s">
        <v>2153</v>
      </c>
      <c r="CL3" s="586" t="s">
        <v>2153</v>
      </c>
      <c r="CM3" s="586" t="s">
        <v>2152</v>
      </c>
      <c r="CN3" s="586" t="s">
        <v>2153</v>
      </c>
      <c r="CO3" s="586" t="s">
        <v>2153</v>
      </c>
      <c r="CP3" s="586" t="s">
        <v>2153</v>
      </c>
      <c r="CQ3" s="586" t="s">
        <v>2153</v>
      </c>
      <c r="CR3" s="591" t="s">
        <v>2153</v>
      </c>
      <c r="CS3" s="591" t="s">
        <v>2154</v>
      </c>
      <c r="CT3" s="591" t="s">
        <v>2154</v>
      </c>
      <c r="CU3" s="591" t="s">
        <v>2152</v>
      </c>
      <c r="CV3" s="591" t="s">
        <v>2152</v>
      </c>
      <c r="CW3" s="591" t="s">
        <v>2152</v>
      </c>
      <c r="CX3" s="591" t="s">
        <v>2152</v>
      </c>
      <c r="CY3" s="591" t="s">
        <v>2152</v>
      </c>
      <c r="CZ3" s="591" t="s">
        <v>2154</v>
      </c>
      <c r="DA3" s="591" t="s">
        <v>2153</v>
      </c>
      <c r="DB3" s="591" t="s">
        <v>2153</v>
      </c>
      <c r="DC3" s="591" t="s">
        <v>2153</v>
      </c>
      <c r="DD3" s="591" t="s">
        <v>2152</v>
      </c>
      <c r="DE3" s="591" t="s">
        <v>2153</v>
      </c>
      <c r="DF3" s="591" t="s">
        <v>2153</v>
      </c>
      <c r="DG3" s="591" t="s">
        <v>2152</v>
      </c>
      <c r="DH3" s="591" t="s">
        <v>2154</v>
      </c>
      <c r="DI3" s="591" t="s">
        <v>2153</v>
      </c>
      <c r="DJ3" s="591" t="s">
        <v>2154</v>
      </c>
      <c r="DK3" s="591" t="s">
        <v>2154</v>
      </c>
      <c r="DL3" s="582" t="s">
        <v>2152</v>
      </c>
      <c r="DM3" s="582" t="s">
        <v>2154</v>
      </c>
      <c r="DN3" s="591" t="s">
        <v>2153</v>
      </c>
      <c r="DO3" s="591" t="s">
        <v>2155</v>
      </c>
      <c r="DP3" s="591" t="s">
        <v>2155</v>
      </c>
      <c r="DQ3" s="591" t="s">
        <v>2157</v>
      </c>
      <c r="DR3" s="591" t="s">
        <v>2157</v>
      </c>
      <c r="DS3" s="591" t="s">
        <v>2157</v>
      </c>
      <c r="DT3" s="591" t="s">
        <v>2157</v>
      </c>
      <c r="DU3" s="591" t="s">
        <v>2155</v>
      </c>
      <c r="DV3" s="591" t="s">
        <v>2155</v>
      </c>
      <c r="DW3" s="591" t="s">
        <v>2155</v>
      </c>
      <c r="DX3" s="591" t="s">
        <v>2157</v>
      </c>
      <c r="DY3" s="591" t="s">
        <v>2157</v>
      </c>
      <c r="DZ3" s="591" t="s">
        <v>2157</v>
      </c>
      <c r="EA3" s="591" t="s">
        <v>2155</v>
      </c>
      <c r="EB3" s="591" t="s">
        <v>2156</v>
      </c>
      <c r="EC3" s="591" t="s">
        <v>2155</v>
      </c>
      <c r="ED3" s="591" t="s">
        <v>2156</v>
      </c>
      <c r="EE3" s="591" t="s">
        <v>2156</v>
      </c>
      <c r="EF3" s="591" t="s">
        <v>2155</v>
      </c>
      <c r="EG3" s="591" t="s">
        <v>2155</v>
      </c>
      <c r="EH3" s="591" t="s">
        <v>2156</v>
      </c>
      <c r="EI3" s="591" t="s">
        <v>2156</v>
      </c>
      <c r="EJ3" s="591" t="s">
        <v>2155</v>
      </c>
      <c r="EK3" s="591" t="s">
        <v>2156</v>
      </c>
      <c r="EL3" s="591" t="s">
        <v>2156</v>
      </c>
      <c r="EM3" s="591" t="s">
        <v>2156</v>
      </c>
      <c r="EN3" s="591" t="s">
        <v>2156</v>
      </c>
      <c r="EO3" s="591" t="s">
        <v>2157</v>
      </c>
      <c r="EP3" s="591" t="s">
        <v>2157</v>
      </c>
      <c r="EQ3" s="582" t="s">
        <v>2155</v>
      </c>
      <c r="ER3" s="591" t="s">
        <v>2156</v>
      </c>
      <c r="ES3" s="591" t="s">
        <v>2156</v>
      </c>
      <c r="ET3" s="591" t="s">
        <v>2156</v>
      </c>
      <c r="EU3" s="591" t="s">
        <v>2155</v>
      </c>
      <c r="EV3" s="591" t="s">
        <v>2155</v>
      </c>
      <c r="EW3" s="591" t="s">
        <v>2157</v>
      </c>
      <c r="EX3" s="591" t="s">
        <v>2155</v>
      </c>
      <c r="EY3" s="582" t="s">
        <v>2157</v>
      </c>
      <c r="EZ3" s="591" t="s">
        <v>2157</v>
      </c>
      <c r="FA3" s="591" t="s">
        <v>2156</v>
      </c>
      <c r="FB3" s="591" t="s">
        <v>2156</v>
      </c>
      <c r="FC3" s="591" t="s">
        <v>2156</v>
      </c>
      <c r="FD3" s="591" t="s">
        <v>2156</v>
      </c>
      <c r="FE3" s="591" t="s">
        <v>2156</v>
      </c>
      <c r="FF3" s="591" t="s">
        <v>2155</v>
      </c>
      <c r="FG3" s="591" t="s">
        <v>2155</v>
      </c>
      <c r="FH3" s="591" t="s">
        <v>2155</v>
      </c>
      <c r="FI3" s="591" t="s">
        <v>2157</v>
      </c>
      <c r="FJ3" s="591" t="s">
        <v>2157</v>
      </c>
      <c r="FK3" s="586" t="s">
        <v>2158</v>
      </c>
      <c r="FL3" s="586" t="s">
        <v>2158</v>
      </c>
      <c r="FM3" s="586" t="s">
        <v>2158</v>
      </c>
      <c r="FN3" s="586" t="s">
        <v>2159</v>
      </c>
      <c r="FO3" s="586" t="s">
        <v>2159</v>
      </c>
      <c r="FP3" s="586" t="s">
        <v>2159</v>
      </c>
      <c r="FQ3" s="586" t="s">
        <v>2160</v>
      </c>
      <c r="FR3" s="586" t="s">
        <v>2160</v>
      </c>
      <c r="FS3" s="586" t="s">
        <v>2160</v>
      </c>
      <c r="FT3" s="586" t="s">
        <v>2158</v>
      </c>
      <c r="FU3" s="586" t="s">
        <v>2159</v>
      </c>
      <c r="FV3" s="586" t="s">
        <v>2160</v>
      </c>
      <c r="FW3" s="586" t="s">
        <v>2159</v>
      </c>
      <c r="FX3" s="586" t="s">
        <v>2160</v>
      </c>
      <c r="FY3" s="586" t="s">
        <v>2160</v>
      </c>
      <c r="FZ3" s="586" t="s">
        <v>2158</v>
      </c>
      <c r="GA3" s="586" t="s">
        <v>2158</v>
      </c>
      <c r="GB3" s="586" t="s">
        <v>2159</v>
      </c>
      <c r="GC3" s="586" t="s">
        <v>2158</v>
      </c>
      <c r="GD3" s="586" t="s">
        <v>2158</v>
      </c>
      <c r="GE3" s="586" t="s">
        <v>2159</v>
      </c>
      <c r="GF3" s="586" t="s">
        <v>2159</v>
      </c>
      <c r="GG3" s="586" t="s">
        <v>2160</v>
      </c>
      <c r="GH3" s="586" t="s">
        <v>2160</v>
      </c>
      <c r="GI3" s="586" t="s">
        <v>2160</v>
      </c>
      <c r="GJ3" s="591" t="s">
        <v>2158</v>
      </c>
      <c r="GK3" s="591" t="s">
        <v>2160</v>
      </c>
      <c r="GL3" s="591" t="s">
        <v>2158</v>
      </c>
      <c r="GM3" s="591" t="s">
        <v>2158</v>
      </c>
      <c r="GN3" s="591" t="s">
        <v>2158</v>
      </c>
      <c r="GO3" s="591" t="s">
        <v>2159</v>
      </c>
      <c r="GP3" s="591" t="s">
        <v>2158</v>
      </c>
      <c r="GQ3" s="591" t="s">
        <v>2159</v>
      </c>
      <c r="GR3" s="591" t="s">
        <v>2160</v>
      </c>
      <c r="GS3" s="591" t="s">
        <v>2160</v>
      </c>
      <c r="GT3" s="591" t="s">
        <v>2160</v>
      </c>
      <c r="GU3" s="591" t="s">
        <v>2160</v>
      </c>
      <c r="GV3" s="591" t="s">
        <v>2159</v>
      </c>
      <c r="GW3" s="591" t="s">
        <v>2159</v>
      </c>
      <c r="GX3" s="591" t="s">
        <v>2158</v>
      </c>
      <c r="GY3" s="591" t="s">
        <v>2158</v>
      </c>
      <c r="GZ3" s="591" t="s">
        <v>2159</v>
      </c>
      <c r="HA3" s="591" t="s">
        <v>2158</v>
      </c>
      <c r="HB3" s="591" t="s">
        <v>2160</v>
      </c>
      <c r="HC3" s="591" t="s">
        <v>2159</v>
      </c>
      <c r="HD3" s="591" t="s">
        <v>2160</v>
      </c>
      <c r="HE3" s="591" t="s">
        <v>2160</v>
      </c>
      <c r="HF3" s="591" t="s">
        <v>2160</v>
      </c>
      <c r="HG3" s="591" t="s">
        <v>2159</v>
      </c>
      <c r="HH3" s="591" t="s">
        <v>2159</v>
      </c>
      <c r="HI3" s="591" t="s">
        <v>2160</v>
      </c>
      <c r="HJ3" s="669" t="s">
        <v>2197</v>
      </c>
      <c r="HK3" s="669" t="s">
        <v>2197</v>
      </c>
      <c r="HL3" s="669" t="s">
        <v>2197</v>
      </c>
      <c r="HM3" s="669" t="s">
        <v>2198</v>
      </c>
      <c r="HN3" s="669" t="s">
        <v>2197</v>
      </c>
      <c r="HO3" s="669" t="s">
        <v>2197</v>
      </c>
      <c r="HP3" s="669" t="s">
        <v>2198</v>
      </c>
      <c r="HQ3" s="669" t="s">
        <v>2196</v>
      </c>
      <c r="HR3" s="669" t="s">
        <v>2196</v>
      </c>
      <c r="HS3" s="669" t="s">
        <v>2197</v>
      </c>
      <c r="HT3" s="669" t="s">
        <v>2198</v>
      </c>
      <c r="HU3" s="669" t="s">
        <v>2198</v>
      </c>
      <c r="HV3" s="669" t="s">
        <v>2197</v>
      </c>
      <c r="HW3" s="669" t="s">
        <v>2198</v>
      </c>
      <c r="HX3" s="669" t="s">
        <v>2198</v>
      </c>
      <c r="HY3" s="669" t="s">
        <v>2198</v>
      </c>
      <c r="HZ3" s="669" t="s">
        <v>2196</v>
      </c>
      <c r="IA3" s="669" t="s">
        <v>2196</v>
      </c>
      <c r="IB3" s="669" t="s">
        <v>2196</v>
      </c>
      <c r="IC3" s="670" t="s">
        <v>2196</v>
      </c>
      <c r="ID3" s="670" t="s">
        <v>2198</v>
      </c>
      <c r="IE3" s="670" t="s">
        <v>2196</v>
      </c>
      <c r="IF3" s="670" t="s">
        <v>2196</v>
      </c>
      <c r="IG3" s="670" t="s">
        <v>2196</v>
      </c>
      <c r="IH3" s="669" t="s">
        <v>2197</v>
      </c>
      <c r="II3" s="669" t="s">
        <v>2198</v>
      </c>
      <c r="IJ3" s="669" t="s">
        <v>2198</v>
      </c>
      <c r="IK3" s="669" t="s">
        <v>2197</v>
      </c>
      <c r="IL3" s="669" t="s">
        <v>2197</v>
      </c>
      <c r="IM3" s="669" t="s">
        <v>2196</v>
      </c>
      <c r="IN3" s="669" t="s">
        <v>2197</v>
      </c>
      <c r="IO3" s="669" t="s">
        <v>2198</v>
      </c>
      <c r="IP3" s="669" t="s">
        <v>2196</v>
      </c>
      <c r="IQ3" s="669" t="s">
        <v>2196</v>
      </c>
      <c r="IR3" s="669" t="s">
        <v>2198</v>
      </c>
      <c r="IS3" s="669" t="s">
        <v>2196</v>
      </c>
      <c r="IT3" s="669" t="s">
        <v>2196</v>
      </c>
      <c r="IU3" s="669" t="s">
        <v>2196</v>
      </c>
      <c r="IV3" s="616" t="s">
        <v>2197</v>
      </c>
      <c r="IW3" s="616" t="s">
        <v>2198</v>
      </c>
      <c r="IX3" s="616" t="s">
        <v>2197</v>
      </c>
      <c r="IY3" s="616" t="s">
        <v>2198</v>
      </c>
      <c r="IZ3" s="616" t="s">
        <v>2197</v>
      </c>
      <c r="JA3" s="616" t="s">
        <v>2196</v>
      </c>
      <c r="JB3" s="616" t="s">
        <v>2196</v>
      </c>
      <c r="JC3" s="616" t="s">
        <v>2198</v>
      </c>
      <c r="JD3" s="616" t="s">
        <v>2198</v>
      </c>
      <c r="JE3" s="616" t="s">
        <v>2196</v>
      </c>
      <c r="JF3" s="616" t="s">
        <v>2196</v>
      </c>
      <c r="JG3" s="616" t="s">
        <v>2196</v>
      </c>
      <c r="JH3" s="616" t="s">
        <v>2198</v>
      </c>
      <c r="JI3" s="616" t="s">
        <v>2198</v>
      </c>
      <c r="JJ3" s="616" t="s">
        <v>2196</v>
      </c>
      <c r="JK3" s="616" t="s">
        <v>2198</v>
      </c>
      <c r="JL3" s="616" t="s">
        <v>2196</v>
      </c>
      <c r="JM3" s="687" t="s">
        <v>2200</v>
      </c>
      <c r="JN3" s="688" t="s">
        <v>2201</v>
      </c>
      <c r="JO3" s="688" t="s">
        <v>2201</v>
      </c>
      <c r="JP3" s="688" t="s">
        <v>2200</v>
      </c>
      <c r="JQ3" s="688" t="s">
        <v>2200</v>
      </c>
      <c r="JR3" s="688" t="s">
        <v>2200</v>
      </c>
      <c r="JS3" s="688" t="s">
        <v>2201</v>
      </c>
      <c r="JT3" s="688" t="s">
        <v>2201</v>
      </c>
      <c r="JU3" s="688" t="s">
        <v>2201</v>
      </c>
      <c r="JV3" s="688" t="s">
        <v>2200</v>
      </c>
      <c r="JW3" s="688" t="s">
        <v>2199</v>
      </c>
      <c r="JX3" s="688" t="s">
        <v>2199</v>
      </c>
      <c r="JY3" s="688" t="s">
        <v>2199</v>
      </c>
      <c r="JZ3" s="688" t="s">
        <v>2201</v>
      </c>
      <c r="KA3" s="688" t="s">
        <v>2199</v>
      </c>
      <c r="KB3" s="688" t="s">
        <v>2199</v>
      </c>
      <c r="KC3" s="688" t="s">
        <v>2200</v>
      </c>
      <c r="KD3" s="688" t="s">
        <v>2199</v>
      </c>
      <c r="KE3" s="688" t="s">
        <v>2199</v>
      </c>
      <c r="KF3" s="688" t="s">
        <v>2199</v>
      </c>
      <c r="KG3" s="689" t="s">
        <v>2199</v>
      </c>
      <c r="KH3" s="687" t="s">
        <v>2200</v>
      </c>
      <c r="KI3" s="688" t="s">
        <v>2200</v>
      </c>
      <c r="KJ3" s="688" t="s">
        <v>2200</v>
      </c>
      <c r="KK3" s="688" t="s">
        <v>2200</v>
      </c>
      <c r="KL3" s="688" t="s">
        <v>2201</v>
      </c>
      <c r="KM3" s="688" t="s">
        <v>2201</v>
      </c>
      <c r="KN3" s="688" t="s">
        <v>2201</v>
      </c>
      <c r="KO3" s="688" t="s">
        <v>2201</v>
      </c>
      <c r="KP3" s="688" t="s">
        <v>2201</v>
      </c>
      <c r="KQ3" s="688" t="s">
        <v>2201</v>
      </c>
      <c r="KR3" s="688" t="s">
        <v>2199</v>
      </c>
      <c r="KS3" s="688" t="s">
        <v>2199</v>
      </c>
      <c r="KT3" s="688" t="s">
        <v>2199</v>
      </c>
      <c r="KU3" s="688" t="s">
        <v>2199</v>
      </c>
      <c r="KV3" s="688" t="s">
        <v>2199</v>
      </c>
      <c r="KW3" s="688" t="s">
        <v>2199</v>
      </c>
      <c r="KX3" s="688" t="s">
        <v>2200</v>
      </c>
      <c r="KY3" s="688" t="s">
        <v>2200</v>
      </c>
      <c r="KZ3" s="688" t="s">
        <v>2200</v>
      </c>
      <c r="LA3" s="690" t="s">
        <v>2201</v>
      </c>
      <c r="LB3" s="615" t="s">
        <v>2200</v>
      </c>
      <c r="LC3" s="616" t="s">
        <v>2200</v>
      </c>
      <c r="LD3" s="616" t="s">
        <v>2201</v>
      </c>
      <c r="LE3" s="616" t="s">
        <v>2201</v>
      </c>
      <c r="LF3" s="616" t="s">
        <v>2200</v>
      </c>
      <c r="LG3" s="616" t="s">
        <v>2201</v>
      </c>
      <c r="LH3" s="616" t="s">
        <v>2201</v>
      </c>
      <c r="LI3" s="616" t="s">
        <v>2201</v>
      </c>
      <c r="LJ3" s="616" t="s">
        <v>2199</v>
      </c>
      <c r="LK3" s="616" t="s">
        <v>2199</v>
      </c>
      <c r="LL3" s="616" t="s">
        <v>2199</v>
      </c>
      <c r="LM3" s="616" t="s">
        <v>2201</v>
      </c>
      <c r="LN3" s="616" t="s">
        <v>2201</v>
      </c>
      <c r="LO3" s="616" t="s">
        <v>2201</v>
      </c>
      <c r="LP3" s="616" t="s">
        <v>2199</v>
      </c>
      <c r="LQ3" s="616" t="s">
        <v>2199</v>
      </c>
      <c r="LR3" s="617" t="s">
        <v>2201</v>
      </c>
      <c r="LS3" s="615" t="s">
        <v>2203</v>
      </c>
      <c r="LT3" s="616" t="s">
        <v>2202</v>
      </c>
      <c r="LU3" s="616" t="s">
        <v>2203</v>
      </c>
      <c r="LV3" s="616" t="s">
        <v>2203</v>
      </c>
      <c r="LW3" s="616" t="s">
        <v>2203</v>
      </c>
      <c r="LX3" s="616" t="s">
        <v>2203</v>
      </c>
      <c r="LY3" s="616" t="s">
        <v>2202</v>
      </c>
      <c r="LZ3" s="616" t="s">
        <v>2204</v>
      </c>
      <c r="MA3" s="616" t="s">
        <v>2204</v>
      </c>
      <c r="MB3" s="616" t="s">
        <v>2204</v>
      </c>
      <c r="MC3" s="616" t="s">
        <v>2204</v>
      </c>
      <c r="MD3" s="616" t="s">
        <v>2202</v>
      </c>
      <c r="ME3" s="616" t="s">
        <v>2204</v>
      </c>
      <c r="MF3" s="616" t="s">
        <v>2204</v>
      </c>
      <c r="MG3" s="616" t="s">
        <v>2204</v>
      </c>
      <c r="MH3" s="616" t="s">
        <v>2204</v>
      </c>
      <c r="MI3" s="638" t="s">
        <v>2202</v>
      </c>
      <c r="MJ3" s="615" t="s">
        <v>2203</v>
      </c>
      <c r="MK3" s="616" t="s">
        <v>2202</v>
      </c>
      <c r="ML3" s="616" t="s">
        <v>2203</v>
      </c>
      <c r="MM3" s="616" t="s">
        <v>2204</v>
      </c>
      <c r="MN3" s="616" t="s">
        <v>2203</v>
      </c>
      <c r="MO3" s="616" t="s">
        <v>2202</v>
      </c>
      <c r="MP3" s="616" t="s">
        <v>2203</v>
      </c>
      <c r="MQ3" s="616" t="s">
        <v>2204</v>
      </c>
      <c r="MR3" s="616" t="s">
        <v>2204</v>
      </c>
      <c r="MS3" s="616" t="s">
        <v>2204</v>
      </c>
      <c r="MT3" s="616" t="s">
        <v>2204</v>
      </c>
      <c r="MU3" s="616" t="s">
        <v>2204</v>
      </c>
      <c r="MV3" s="616" t="s">
        <v>2204</v>
      </c>
      <c r="MW3" s="616" t="s">
        <v>2204</v>
      </c>
      <c r="MX3" s="616" t="s">
        <v>2204</v>
      </c>
      <c r="MY3" s="616" t="s">
        <v>2204</v>
      </c>
      <c r="MZ3" s="617" t="s">
        <v>2204</v>
      </c>
    </row>
    <row r="4" spans="1:364 16041:16041" s="517" customFormat="1" ht="36" customHeight="1" thickBot="1" x14ac:dyDescent="0.25">
      <c r="A4" s="925" t="s">
        <v>2194</v>
      </c>
      <c r="B4" s="926"/>
      <c r="C4" s="927"/>
      <c r="D4" s="563"/>
      <c r="E4" s="563"/>
      <c r="F4" s="612" t="s">
        <v>2227</v>
      </c>
      <c r="G4" s="612" t="s">
        <v>2227</v>
      </c>
      <c r="H4" s="612" t="s">
        <v>2227</v>
      </c>
      <c r="I4" s="612" t="s">
        <v>2227</v>
      </c>
      <c r="J4" s="612" t="s">
        <v>2227</v>
      </c>
      <c r="K4" s="612" t="s">
        <v>2227</v>
      </c>
      <c r="L4" s="612" t="s">
        <v>2227</v>
      </c>
      <c r="M4" s="612" t="s">
        <v>2228</v>
      </c>
      <c r="N4" s="612" t="s">
        <v>2228</v>
      </c>
      <c r="O4" s="612" t="s">
        <v>2228</v>
      </c>
      <c r="P4" s="612" t="s">
        <v>2227</v>
      </c>
      <c r="Q4" s="612" t="s">
        <v>2228</v>
      </c>
      <c r="R4" s="612" t="s">
        <v>2228</v>
      </c>
      <c r="S4" s="612" t="s">
        <v>2229</v>
      </c>
      <c r="T4" s="612" t="s">
        <v>2229</v>
      </c>
      <c r="U4" s="612" t="s">
        <v>2229</v>
      </c>
      <c r="V4" s="612" t="s">
        <v>2229</v>
      </c>
      <c r="W4" s="612" t="s">
        <v>2558</v>
      </c>
      <c r="X4" s="612" t="s">
        <v>2559</v>
      </c>
      <c r="Y4" s="612" t="s">
        <v>2559</v>
      </c>
      <c r="Z4" s="612" t="s">
        <v>2559</v>
      </c>
      <c r="AA4" s="612" t="s">
        <v>2227</v>
      </c>
      <c r="AB4" s="612" t="s">
        <v>2227</v>
      </c>
      <c r="AC4" s="612" t="s">
        <v>2227</v>
      </c>
      <c r="AD4" s="612" t="s">
        <v>2228</v>
      </c>
      <c r="AE4" s="612" t="s">
        <v>2227</v>
      </c>
      <c r="AF4" s="612" t="s">
        <v>2228</v>
      </c>
      <c r="AG4" s="612" t="s">
        <v>2228</v>
      </c>
      <c r="AH4" s="612" t="s">
        <v>2228</v>
      </c>
      <c r="AI4" s="612" t="s">
        <v>2228</v>
      </c>
      <c r="AJ4" s="612" t="s">
        <v>2560</v>
      </c>
      <c r="AK4" s="612" t="s">
        <v>2560</v>
      </c>
      <c r="AL4" s="612" t="s">
        <v>2229</v>
      </c>
      <c r="AM4" s="612" t="s">
        <v>2228</v>
      </c>
      <c r="AN4" s="612" t="s">
        <v>2230</v>
      </c>
      <c r="AO4" s="612" t="s">
        <v>2230</v>
      </c>
      <c r="AP4" s="612" t="s">
        <v>2230</v>
      </c>
      <c r="AQ4" s="612" t="s">
        <v>2230</v>
      </c>
      <c r="AR4" s="612" t="s">
        <v>2230</v>
      </c>
      <c r="AS4" s="612" t="s">
        <v>2230</v>
      </c>
      <c r="AT4" s="612" t="s">
        <v>2561</v>
      </c>
      <c r="AU4" s="612" t="s">
        <v>2231</v>
      </c>
      <c r="AV4" s="612" t="s">
        <v>2231</v>
      </c>
      <c r="AW4" s="612" t="s">
        <v>2231</v>
      </c>
      <c r="AX4" s="612" t="s">
        <v>2561</v>
      </c>
      <c r="AY4" s="612" t="s">
        <v>2231</v>
      </c>
      <c r="AZ4" s="612" t="s">
        <v>2231</v>
      </c>
      <c r="BA4" s="612" t="s">
        <v>2231</v>
      </c>
      <c r="BB4" s="612" t="s">
        <v>2561</v>
      </c>
      <c r="BC4" s="612" t="s">
        <v>2561</v>
      </c>
      <c r="BD4" s="612" t="s">
        <v>2231</v>
      </c>
      <c r="BE4" s="612" t="s">
        <v>2561</v>
      </c>
      <c r="BF4" s="612" t="s">
        <v>2561</v>
      </c>
      <c r="BG4" s="612" t="s">
        <v>2561</v>
      </c>
      <c r="BH4" s="612" t="s">
        <v>2561</v>
      </c>
      <c r="BI4" s="612" t="s">
        <v>2561</v>
      </c>
      <c r="BJ4" s="612" t="s">
        <v>2562</v>
      </c>
      <c r="BK4" s="612" t="s">
        <v>2230</v>
      </c>
      <c r="BL4" s="612" t="s">
        <v>2230</v>
      </c>
      <c r="BM4" s="612" t="s">
        <v>2562</v>
      </c>
      <c r="BN4" s="612" t="s">
        <v>2562</v>
      </c>
      <c r="BO4" s="612" t="s">
        <v>2562</v>
      </c>
      <c r="BP4" s="612" t="s">
        <v>2562</v>
      </c>
      <c r="BQ4" s="612" t="s">
        <v>2561</v>
      </c>
      <c r="BR4" s="612" t="s">
        <v>2562</v>
      </c>
      <c r="BS4" s="612" t="s">
        <v>2561</v>
      </c>
      <c r="BT4" s="612" t="s">
        <v>2562</v>
      </c>
      <c r="BU4" s="612" t="s">
        <v>2561</v>
      </c>
      <c r="BV4" s="612" t="s">
        <v>2563</v>
      </c>
      <c r="BW4" s="612" t="s">
        <v>2562</v>
      </c>
      <c r="BX4" s="612" t="s">
        <v>2232</v>
      </c>
      <c r="BY4" s="612" t="s">
        <v>2232</v>
      </c>
      <c r="BZ4" s="612" t="s">
        <v>2232</v>
      </c>
      <c r="CA4" s="612" t="s">
        <v>2233</v>
      </c>
      <c r="CB4" s="612" t="s">
        <v>2233</v>
      </c>
      <c r="CC4" s="612" t="s">
        <v>2233</v>
      </c>
      <c r="CD4" s="612" t="s">
        <v>2233</v>
      </c>
      <c r="CE4" s="612" t="s">
        <v>2233</v>
      </c>
      <c r="CF4" s="612" t="s">
        <v>2564</v>
      </c>
      <c r="CG4" s="612" t="s">
        <v>2233</v>
      </c>
      <c r="CH4" s="612" t="s">
        <v>2232</v>
      </c>
      <c r="CI4" s="612" t="s">
        <v>2232</v>
      </c>
      <c r="CJ4" s="612" t="s">
        <v>2232</v>
      </c>
      <c r="CK4" s="612" t="s">
        <v>2232</v>
      </c>
      <c r="CL4" s="612" t="s">
        <v>2232</v>
      </c>
      <c r="CM4" s="612" t="s">
        <v>2232</v>
      </c>
      <c r="CN4" s="612" t="s">
        <v>2232</v>
      </c>
      <c r="CO4" s="612" t="s">
        <v>2564</v>
      </c>
      <c r="CP4" s="612" t="s">
        <v>2564</v>
      </c>
      <c r="CQ4" s="612" t="s">
        <v>2564</v>
      </c>
      <c r="CR4" s="612" t="s">
        <v>2234</v>
      </c>
      <c r="CS4" s="612" t="s">
        <v>2234</v>
      </c>
      <c r="CT4" s="612" t="s">
        <v>2234</v>
      </c>
      <c r="CU4" s="612" t="s">
        <v>2232</v>
      </c>
      <c r="CV4" s="612" t="s">
        <v>2234</v>
      </c>
      <c r="CW4" s="612" t="s">
        <v>2234</v>
      </c>
      <c r="CX4" s="612" t="s">
        <v>2564</v>
      </c>
      <c r="CY4" s="612" t="s">
        <v>2564</v>
      </c>
      <c r="CZ4" s="612" t="s">
        <v>2564</v>
      </c>
      <c r="DA4" s="612" t="s">
        <v>2232</v>
      </c>
      <c r="DB4" s="612" t="s">
        <v>2232</v>
      </c>
      <c r="DC4" s="612" t="s">
        <v>2564</v>
      </c>
      <c r="DD4" s="612" t="s">
        <v>2233</v>
      </c>
      <c r="DE4" s="612" t="s">
        <v>2234</v>
      </c>
      <c r="DF4" s="612" t="s">
        <v>2234</v>
      </c>
      <c r="DG4" s="612" t="s">
        <v>2564</v>
      </c>
      <c r="DH4" s="612" t="s">
        <v>2564</v>
      </c>
      <c r="DI4" s="612" t="s">
        <v>2565</v>
      </c>
      <c r="DJ4" s="612" t="s">
        <v>2234</v>
      </c>
      <c r="DK4" s="612" t="s">
        <v>2234</v>
      </c>
      <c r="DL4" s="612" t="s">
        <v>2234</v>
      </c>
      <c r="DM4" s="612" t="s">
        <v>2234</v>
      </c>
      <c r="DN4" s="612" t="s">
        <v>2564</v>
      </c>
      <c r="DO4" s="612" t="s">
        <v>2235</v>
      </c>
      <c r="DP4" s="612" t="s">
        <v>2235</v>
      </c>
      <c r="DQ4" s="612" t="s">
        <v>2239</v>
      </c>
      <c r="DR4" s="612" t="s">
        <v>2239</v>
      </c>
      <c r="DS4" s="612" t="s">
        <v>2235</v>
      </c>
      <c r="DT4" s="612" t="s">
        <v>2235</v>
      </c>
      <c r="DU4" s="612" t="s">
        <v>2235</v>
      </c>
      <c r="DV4" s="612" t="s">
        <v>2238</v>
      </c>
      <c r="DW4" s="612" t="s">
        <v>2235</v>
      </c>
      <c r="DX4" s="612" t="s">
        <v>2235</v>
      </c>
      <c r="DY4" s="612" t="s">
        <v>2235</v>
      </c>
      <c r="DZ4" s="612" t="s">
        <v>2235</v>
      </c>
      <c r="EA4" s="612" t="s">
        <v>2235</v>
      </c>
      <c r="EB4" s="612" t="s">
        <v>2235</v>
      </c>
      <c r="EC4" s="612" t="s">
        <v>2238</v>
      </c>
      <c r="ED4" s="612" t="s">
        <v>2239</v>
      </c>
      <c r="EE4" s="612" t="s">
        <v>2238</v>
      </c>
      <c r="EF4" s="612" t="s">
        <v>2238</v>
      </c>
      <c r="EG4" s="612" t="s">
        <v>2238</v>
      </c>
      <c r="EH4" s="612" t="s">
        <v>2235</v>
      </c>
      <c r="EI4" s="612" t="s">
        <v>2235</v>
      </c>
      <c r="EJ4" s="612" t="s">
        <v>2235</v>
      </c>
      <c r="EK4" s="612" t="s">
        <v>2238</v>
      </c>
      <c r="EL4" s="612" t="s">
        <v>2235</v>
      </c>
      <c r="EM4" s="612" t="s">
        <v>2236</v>
      </c>
      <c r="EN4" s="612" t="s">
        <v>2235</v>
      </c>
      <c r="EO4" s="612" t="s">
        <v>2238</v>
      </c>
      <c r="EP4" s="612" t="s">
        <v>2236</v>
      </c>
      <c r="EQ4" s="612" t="s">
        <v>2236</v>
      </c>
      <c r="ER4" s="612" t="s">
        <v>2236</v>
      </c>
      <c r="ES4" s="612" t="s">
        <v>2238</v>
      </c>
      <c r="ET4" s="612" t="s">
        <v>2235</v>
      </c>
      <c r="EU4" s="612" t="s">
        <v>2235</v>
      </c>
      <c r="EV4" s="612" t="s">
        <v>2235</v>
      </c>
      <c r="EW4" s="612" t="s">
        <v>2239</v>
      </c>
      <c r="EX4" s="612" t="s">
        <v>2235</v>
      </c>
      <c r="EY4" s="612" t="s">
        <v>2235</v>
      </c>
      <c r="EZ4" s="612" t="s">
        <v>2239</v>
      </c>
      <c r="FA4" s="612" t="s">
        <v>2238</v>
      </c>
      <c r="FB4" s="612" t="s">
        <v>2238</v>
      </c>
      <c r="FC4" s="612" t="s">
        <v>2236</v>
      </c>
      <c r="FD4" s="612" t="s">
        <v>2238</v>
      </c>
      <c r="FE4" s="612" t="s">
        <v>2235</v>
      </c>
      <c r="FF4" s="612" t="s">
        <v>2235</v>
      </c>
      <c r="FG4" s="612" t="s">
        <v>2235</v>
      </c>
      <c r="FH4" s="612" t="s">
        <v>2238</v>
      </c>
      <c r="FI4" s="612" t="s">
        <v>2236</v>
      </c>
      <c r="FJ4" s="612" t="s">
        <v>2237</v>
      </c>
      <c r="FK4" s="612" t="s">
        <v>2240</v>
      </c>
      <c r="FL4" s="612" t="s">
        <v>2241</v>
      </c>
      <c r="FM4" s="612" t="s">
        <v>2241</v>
      </c>
      <c r="FN4" s="612" t="s">
        <v>2241</v>
      </c>
      <c r="FO4" s="612" t="s">
        <v>2241</v>
      </c>
      <c r="FP4" s="612" t="s">
        <v>2241</v>
      </c>
      <c r="FQ4" s="612" t="s">
        <v>2242</v>
      </c>
      <c r="FR4" s="612" t="s">
        <v>2566</v>
      </c>
      <c r="FS4" s="612" t="s">
        <v>2240</v>
      </c>
      <c r="FT4" s="612" t="s">
        <v>2240</v>
      </c>
      <c r="FU4" s="612" t="s">
        <v>2240</v>
      </c>
      <c r="FV4" s="612" t="s">
        <v>2240</v>
      </c>
      <c r="FW4" s="612" t="s">
        <v>2240</v>
      </c>
      <c r="FX4" s="612" t="s">
        <v>2240</v>
      </c>
      <c r="FY4" s="612" t="s">
        <v>2240</v>
      </c>
      <c r="FZ4" s="612" t="s">
        <v>2241</v>
      </c>
      <c r="GA4" s="612" t="s">
        <v>2241</v>
      </c>
      <c r="GB4" s="612" t="s">
        <v>2241</v>
      </c>
      <c r="GC4" s="612" t="s">
        <v>2241</v>
      </c>
      <c r="GD4" s="612" t="s">
        <v>2241</v>
      </c>
      <c r="GE4" s="612" t="s">
        <v>2241</v>
      </c>
      <c r="GF4" s="612" t="s">
        <v>2241</v>
      </c>
      <c r="GG4" s="612" t="s">
        <v>2241</v>
      </c>
      <c r="GH4" s="612" t="s">
        <v>2241</v>
      </c>
      <c r="GI4" s="612" t="s">
        <v>2240</v>
      </c>
      <c r="GJ4" s="612" t="s">
        <v>2240</v>
      </c>
      <c r="GK4" s="612" t="s">
        <v>2240</v>
      </c>
      <c r="GL4" s="612" t="s">
        <v>2240</v>
      </c>
      <c r="GM4" s="612" t="s">
        <v>2242</v>
      </c>
      <c r="GN4" s="612" t="s">
        <v>2242</v>
      </c>
      <c r="GO4" s="612" t="s">
        <v>2242</v>
      </c>
      <c r="GP4" s="612" t="s">
        <v>2242</v>
      </c>
      <c r="GQ4" s="612" t="s">
        <v>2242</v>
      </c>
      <c r="GR4" s="612" t="s">
        <v>2242</v>
      </c>
      <c r="GS4" s="612" t="s">
        <v>2241</v>
      </c>
      <c r="GT4" s="612" t="s">
        <v>2240</v>
      </c>
      <c r="GU4" s="612" t="s">
        <v>2240</v>
      </c>
      <c r="GV4" s="612" t="s">
        <v>2241</v>
      </c>
      <c r="GW4" s="612" t="s">
        <v>2241</v>
      </c>
      <c r="GX4" s="612" t="s">
        <v>2241</v>
      </c>
      <c r="GY4" s="612" t="s">
        <v>2241</v>
      </c>
      <c r="GZ4" s="612" t="s">
        <v>2241</v>
      </c>
      <c r="HA4" s="612" t="s">
        <v>2242</v>
      </c>
      <c r="HB4" s="612" t="s">
        <v>2566</v>
      </c>
      <c r="HC4" s="612" t="s">
        <v>2240</v>
      </c>
      <c r="HD4" s="612" t="s">
        <v>2240</v>
      </c>
      <c r="HE4" s="612" t="s">
        <v>2240</v>
      </c>
      <c r="HF4" s="612" t="s">
        <v>2241</v>
      </c>
      <c r="HG4" s="612" t="s">
        <v>2240</v>
      </c>
      <c r="HH4" s="612" t="s">
        <v>2240</v>
      </c>
      <c r="HI4" s="612" t="s">
        <v>2240</v>
      </c>
      <c r="HJ4" s="22" t="s">
        <v>2254</v>
      </c>
      <c r="HK4" s="22" t="s">
        <v>2254</v>
      </c>
      <c r="HL4" s="22" t="s">
        <v>2254</v>
      </c>
      <c r="HM4" s="22" t="s">
        <v>2612</v>
      </c>
      <c r="HN4" s="22" t="s">
        <v>2612</v>
      </c>
      <c r="HO4" s="22" t="s">
        <v>2612</v>
      </c>
      <c r="HP4" s="22" t="s">
        <v>2612</v>
      </c>
      <c r="HQ4" s="22" t="s">
        <v>2612</v>
      </c>
      <c r="HR4" s="22" t="s">
        <v>2254</v>
      </c>
      <c r="HS4" s="22" t="s">
        <v>2253</v>
      </c>
      <c r="HT4" s="22" t="s">
        <v>2253</v>
      </c>
      <c r="HU4" s="22" t="s">
        <v>2254</v>
      </c>
      <c r="HV4" s="22" t="s">
        <v>2259</v>
      </c>
      <c r="HW4" s="22" t="s">
        <v>2254</v>
      </c>
      <c r="HX4" s="22" t="s">
        <v>2254</v>
      </c>
      <c r="HY4" s="22" t="s">
        <v>2252</v>
      </c>
      <c r="HZ4" s="22" t="s">
        <v>2259</v>
      </c>
      <c r="IA4" s="22" t="s">
        <v>2259</v>
      </c>
      <c r="IB4" s="22" t="s">
        <v>2252</v>
      </c>
      <c r="IC4" s="22" t="s">
        <v>2254</v>
      </c>
      <c r="ID4" s="22" t="s">
        <v>2252</v>
      </c>
      <c r="IE4" s="22" t="s">
        <v>2252</v>
      </c>
      <c r="IF4" s="22" t="s">
        <v>2254</v>
      </c>
      <c r="IG4" s="22" t="s">
        <v>2252</v>
      </c>
      <c r="IH4" s="22" t="s">
        <v>2254</v>
      </c>
      <c r="II4" s="22" t="s">
        <v>2254</v>
      </c>
      <c r="IJ4" s="22" t="s">
        <v>2254</v>
      </c>
      <c r="IK4" s="22" t="s">
        <v>2254</v>
      </c>
      <c r="IL4" s="22" t="s">
        <v>2254</v>
      </c>
      <c r="IM4" s="22" t="s">
        <v>2254</v>
      </c>
      <c r="IN4" s="22" t="s">
        <v>2254</v>
      </c>
      <c r="IO4" s="22" t="s">
        <v>2254</v>
      </c>
      <c r="IP4" s="22" t="s">
        <v>2254</v>
      </c>
      <c r="IQ4" s="22" t="s">
        <v>2254</v>
      </c>
      <c r="IR4" s="22" t="s">
        <v>2254</v>
      </c>
      <c r="IS4" s="22" t="s">
        <v>2254</v>
      </c>
      <c r="IT4" s="22" t="s">
        <v>2259</v>
      </c>
      <c r="IU4" s="22" t="s">
        <v>2252</v>
      </c>
      <c r="IV4" s="22" t="s">
        <v>2252</v>
      </c>
      <c r="IW4" s="22" t="s">
        <v>2259</v>
      </c>
      <c r="IX4" s="22" t="s">
        <v>2259</v>
      </c>
      <c r="IY4" s="22" t="s">
        <v>2254</v>
      </c>
      <c r="IZ4" s="22" t="s">
        <v>2259</v>
      </c>
      <c r="JA4" s="22" t="s">
        <v>2254</v>
      </c>
      <c r="JB4" s="22" t="s">
        <v>2259</v>
      </c>
      <c r="JC4" s="22" t="s">
        <v>2254</v>
      </c>
      <c r="JD4" s="22" t="s">
        <v>2254</v>
      </c>
      <c r="JE4" s="22" t="s">
        <v>2259</v>
      </c>
      <c r="JF4" s="22" t="s">
        <v>2252</v>
      </c>
      <c r="JG4" s="22" t="s">
        <v>2254</v>
      </c>
      <c r="JH4" s="22" t="s">
        <v>2259</v>
      </c>
      <c r="JI4" s="22" t="s">
        <v>2254</v>
      </c>
      <c r="JJ4" s="22" t="s">
        <v>2252</v>
      </c>
      <c r="JK4" s="22" t="s">
        <v>2254</v>
      </c>
      <c r="JL4" s="22" t="s">
        <v>2259</v>
      </c>
      <c r="JM4" s="23" t="s">
        <v>2664</v>
      </c>
      <c r="JN4" s="23" t="s">
        <v>2664</v>
      </c>
      <c r="JO4" s="23" t="s">
        <v>2664</v>
      </c>
      <c r="JP4" s="23" t="s">
        <v>2664</v>
      </c>
      <c r="JQ4" s="23" t="s">
        <v>2665</v>
      </c>
      <c r="JR4" s="23" t="s">
        <v>2664</v>
      </c>
      <c r="JS4" s="23" t="s">
        <v>2255</v>
      </c>
      <c r="JT4" s="23" t="s">
        <v>2255</v>
      </c>
      <c r="JU4" s="23" t="s">
        <v>2255</v>
      </c>
      <c r="JV4" s="23" t="s">
        <v>2256</v>
      </c>
      <c r="JW4" s="23" t="s">
        <v>2256</v>
      </c>
      <c r="JX4" s="23" t="s">
        <v>2666</v>
      </c>
      <c r="JY4" s="23" t="s">
        <v>2666</v>
      </c>
      <c r="JZ4" s="23" t="s">
        <v>2256</v>
      </c>
      <c r="KA4" s="23" t="s">
        <v>2666</v>
      </c>
      <c r="KB4" s="23" t="s">
        <v>2666</v>
      </c>
      <c r="KC4" s="23" t="s">
        <v>2666</v>
      </c>
      <c r="KD4" s="23" t="s">
        <v>2666</v>
      </c>
      <c r="KE4" s="23" t="s">
        <v>2666</v>
      </c>
      <c r="KF4" s="23" t="s">
        <v>2665</v>
      </c>
      <c r="KG4" s="23" t="s">
        <v>2666</v>
      </c>
      <c r="KH4" s="23" t="s">
        <v>2256</v>
      </c>
      <c r="KI4" s="23" t="s">
        <v>2665</v>
      </c>
      <c r="KJ4" s="23" t="s">
        <v>2665</v>
      </c>
      <c r="KK4" s="23" t="s">
        <v>2665</v>
      </c>
      <c r="KL4" s="23" t="s">
        <v>2665</v>
      </c>
      <c r="KM4" s="23" t="s">
        <v>2665</v>
      </c>
      <c r="KN4" s="23" t="s">
        <v>2665</v>
      </c>
      <c r="KO4" s="23" t="s">
        <v>2665</v>
      </c>
      <c r="KP4" s="23" t="s">
        <v>2665</v>
      </c>
      <c r="KQ4" s="23" t="s">
        <v>2256</v>
      </c>
      <c r="KR4" s="23" t="s">
        <v>2256</v>
      </c>
      <c r="KS4" s="23" t="s">
        <v>2256</v>
      </c>
      <c r="KT4" s="23" t="s">
        <v>2256</v>
      </c>
      <c r="KU4" s="23" t="s">
        <v>2665</v>
      </c>
      <c r="KV4" s="23" t="s">
        <v>2256</v>
      </c>
      <c r="KW4" s="23" t="s">
        <v>2256</v>
      </c>
      <c r="KX4" s="23" t="s">
        <v>2256</v>
      </c>
      <c r="KY4" s="23" t="s">
        <v>2256</v>
      </c>
      <c r="KZ4" s="23" t="s">
        <v>2256</v>
      </c>
      <c r="LA4" s="23" t="s">
        <v>2256</v>
      </c>
      <c r="LB4" s="23" t="s">
        <v>2255</v>
      </c>
      <c r="LC4" s="23" t="s">
        <v>2255</v>
      </c>
      <c r="LD4" s="23" t="s">
        <v>2255</v>
      </c>
      <c r="LE4" s="23" t="s">
        <v>2256</v>
      </c>
      <c r="LF4" s="23" t="s">
        <v>2255</v>
      </c>
      <c r="LG4" s="23" t="s">
        <v>2256</v>
      </c>
      <c r="LH4" s="23" t="s">
        <v>2256</v>
      </c>
      <c r="LI4" s="23" t="s">
        <v>2255</v>
      </c>
      <c r="LJ4" s="23" t="s">
        <v>2255</v>
      </c>
      <c r="LK4" s="23" t="s">
        <v>2256</v>
      </c>
      <c r="LL4" s="23" t="s">
        <v>2256</v>
      </c>
      <c r="LM4" s="23" t="s">
        <v>2256</v>
      </c>
      <c r="LN4" s="23" t="s">
        <v>2256</v>
      </c>
      <c r="LO4" s="23" t="s">
        <v>2255</v>
      </c>
      <c r="LP4" s="23" t="s">
        <v>2256</v>
      </c>
      <c r="LQ4" s="23" t="s">
        <v>2664</v>
      </c>
      <c r="LR4" s="23" t="s">
        <v>2256</v>
      </c>
      <c r="LS4" s="697" t="s">
        <v>2257</v>
      </c>
      <c r="LT4" s="698" t="s">
        <v>2257</v>
      </c>
      <c r="LU4" s="698" t="s">
        <v>2257</v>
      </c>
      <c r="LV4" s="698" t="s">
        <v>2257</v>
      </c>
      <c r="LW4" s="698" t="s">
        <v>2257</v>
      </c>
      <c r="LX4" s="698" t="s">
        <v>2257</v>
      </c>
      <c r="LY4" s="698" t="s">
        <v>2257</v>
      </c>
      <c r="LZ4" s="698" t="s">
        <v>2257</v>
      </c>
      <c r="MA4" s="698" t="s">
        <v>2257</v>
      </c>
      <c r="MB4" s="698" t="s">
        <v>2257</v>
      </c>
      <c r="MC4" s="698" t="s">
        <v>2257</v>
      </c>
      <c r="MD4" s="698" t="s">
        <v>2257</v>
      </c>
      <c r="ME4" s="698" t="s">
        <v>2257</v>
      </c>
      <c r="MF4" s="698" t="s">
        <v>2257</v>
      </c>
      <c r="MG4" s="698" t="s">
        <v>2257</v>
      </c>
      <c r="MH4" s="698" t="s">
        <v>2697</v>
      </c>
      <c r="MI4" s="699" t="s">
        <v>2697</v>
      </c>
      <c r="MJ4" s="697" t="s">
        <v>2258</v>
      </c>
      <c r="MK4" s="698" t="s">
        <v>2258</v>
      </c>
      <c r="ML4" s="698" t="s">
        <v>2258</v>
      </c>
      <c r="MM4" s="698" t="s">
        <v>2258</v>
      </c>
      <c r="MN4" s="698" t="s">
        <v>2258</v>
      </c>
      <c r="MO4" s="698" t="s">
        <v>2258</v>
      </c>
      <c r="MP4" s="698" t="s">
        <v>2258</v>
      </c>
      <c r="MQ4" s="698" t="s">
        <v>2258</v>
      </c>
      <c r="MR4" s="698" t="s">
        <v>2258</v>
      </c>
      <c r="MS4" s="698" t="s">
        <v>2258</v>
      </c>
      <c r="MT4" s="698" t="s">
        <v>2258</v>
      </c>
      <c r="MU4" s="698" t="s">
        <v>2258</v>
      </c>
      <c r="MV4" s="698" t="s">
        <v>2258</v>
      </c>
      <c r="MW4" s="698" t="s">
        <v>2258</v>
      </c>
      <c r="MX4" s="698" t="s">
        <v>2258</v>
      </c>
      <c r="MY4" s="698" t="s">
        <v>2258</v>
      </c>
      <c r="MZ4" s="699" t="s">
        <v>2258</v>
      </c>
    </row>
    <row r="5" spans="1:364 16041:16041" s="648" customFormat="1" ht="35.25" hidden="1" customHeight="1" thickBot="1" x14ac:dyDescent="0.25">
      <c r="A5" s="639" t="s">
        <v>1347</v>
      </c>
      <c r="B5" s="640"/>
      <c r="C5" s="640"/>
      <c r="D5" s="641"/>
      <c r="E5" s="642" t="s">
        <v>2269</v>
      </c>
      <c r="F5" s="643" t="s">
        <v>1348</v>
      </c>
      <c r="G5" s="643" t="s">
        <v>2</v>
      </c>
      <c r="H5" s="643" t="s">
        <v>1348</v>
      </c>
      <c r="I5" s="643" t="s">
        <v>1348</v>
      </c>
      <c r="J5" s="643" t="s">
        <v>1348</v>
      </c>
      <c r="K5" s="643" t="s">
        <v>1348</v>
      </c>
      <c r="L5" s="643" t="s">
        <v>1348</v>
      </c>
      <c r="M5" s="643" t="s">
        <v>1348</v>
      </c>
      <c r="N5" s="643" t="s">
        <v>1348</v>
      </c>
      <c r="O5" s="643" t="s">
        <v>1348</v>
      </c>
      <c r="P5" s="643" t="s">
        <v>1348</v>
      </c>
      <c r="Q5" s="643" t="s">
        <v>1348</v>
      </c>
      <c r="R5" s="643" t="s">
        <v>1348</v>
      </c>
      <c r="S5" s="643" t="s">
        <v>1348</v>
      </c>
      <c r="T5" s="643" t="s">
        <v>1348</v>
      </c>
      <c r="U5" s="643" t="s">
        <v>1348</v>
      </c>
      <c r="V5" s="643" t="s">
        <v>1348</v>
      </c>
      <c r="W5" s="644" t="s">
        <v>1348</v>
      </c>
      <c r="X5" s="644" t="s">
        <v>1348</v>
      </c>
      <c r="Y5" s="644" t="s">
        <v>1348</v>
      </c>
      <c r="Z5" s="644" t="s">
        <v>1348</v>
      </c>
      <c r="AA5" s="644" t="s">
        <v>1348</v>
      </c>
      <c r="AB5" s="644" t="s">
        <v>1348</v>
      </c>
      <c r="AC5" s="644" t="s">
        <v>1348</v>
      </c>
      <c r="AD5" s="644" t="s">
        <v>1348</v>
      </c>
      <c r="AE5" s="644" t="s">
        <v>1348</v>
      </c>
      <c r="AF5" s="644" t="s">
        <v>1348</v>
      </c>
      <c r="AG5" s="644" t="s">
        <v>1348</v>
      </c>
      <c r="AH5" s="644" t="s">
        <v>1348</v>
      </c>
      <c r="AI5" s="644" t="s">
        <v>1348</v>
      </c>
      <c r="AJ5" s="644" t="s">
        <v>1348</v>
      </c>
      <c r="AK5" s="644" t="s">
        <v>1348</v>
      </c>
      <c r="AL5" s="644" t="s">
        <v>1348</v>
      </c>
      <c r="AM5" s="644" t="s">
        <v>1348</v>
      </c>
      <c r="AN5" s="644" t="s">
        <v>1348</v>
      </c>
      <c r="AO5" s="644" t="s">
        <v>1348</v>
      </c>
      <c r="AP5" s="644" t="s">
        <v>1348</v>
      </c>
      <c r="AQ5" s="644" t="s">
        <v>1348</v>
      </c>
      <c r="AR5" s="643" t="s">
        <v>1348</v>
      </c>
      <c r="AS5" s="643" t="s">
        <v>1348</v>
      </c>
      <c r="AT5" s="643" t="s">
        <v>1348</v>
      </c>
      <c r="AU5" s="643" t="s">
        <v>1348</v>
      </c>
      <c r="AV5" s="643" t="s">
        <v>1348</v>
      </c>
      <c r="AW5" s="643" t="s">
        <v>1348</v>
      </c>
      <c r="AX5" s="643" t="s">
        <v>1348</v>
      </c>
      <c r="AY5" s="643" t="s">
        <v>1348</v>
      </c>
      <c r="AZ5" s="643" t="s">
        <v>1348</v>
      </c>
      <c r="BA5" s="643" t="s">
        <v>1348</v>
      </c>
      <c r="BB5" s="643" t="s">
        <v>1348</v>
      </c>
      <c r="BC5" s="643" t="s">
        <v>1348</v>
      </c>
      <c r="BD5" s="643" t="s">
        <v>1348</v>
      </c>
      <c r="BE5" s="643" t="s">
        <v>1348</v>
      </c>
      <c r="BF5" s="643" t="s">
        <v>1348</v>
      </c>
      <c r="BG5" s="643" t="s">
        <v>1348</v>
      </c>
      <c r="BH5" s="643" t="s">
        <v>1348</v>
      </c>
      <c r="BI5" s="643" t="s">
        <v>1348</v>
      </c>
      <c r="BJ5" s="643" t="s">
        <v>1348</v>
      </c>
      <c r="BK5" s="643" t="s">
        <v>1348</v>
      </c>
      <c r="BL5" s="643" t="s">
        <v>1348</v>
      </c>
      <c r="BM5" s="643" t="s">
        <v>1348</v>
      </c>
      <c r="BN5" s="643" t="s">
        <v>1348</v>
      </c>
      <c r="BO5" s="643" t="s">
        <v>1348</v>
      </c>
      <c r="BP5" s="644" t="s">
        <v>1348</v>
      </c>
      <c r="BQ5" s="644" t="s">
        <v>1348</v>
      </c>
      <c r="BR5" s="644" t="s">
        <v>1348</v>
      </c>
      <c r="BS5" s="644" t="s">
        <v>1348</v>
      </c>
      <c r="BT5" s="644" t="s">
        <v>1348</v>
      </c>
      <c r="BU5" s="644" t="s">
        <v>1348</v>
      </c>
      <c r="BV5" s="644" t="s">
        <v>1348</v>
      </c>
      <c r="BW5" s="644" t="s">
        <v>1348</v>
      </c>
      <c r="BX5" s="644" t="s">
        <v>1348</v>
      </c>
      <c r="BY5" s="644" t="s">
        <v>1348</v>
      </c>
      <c r="BZ5" s="644" t="s">
        <v>1348</v>
      </c>
      <c r="CA5" s="644" t="s">
        <v>1348</v>
      </c>
      <c r="CB5" s="644" t="s">
        <v>1348</v>
      </c>
      <c r="CC5" s="644" t="s">
        <v>1348</v>
      </c>
      <c r="CD5" s="644" t="s">
        <v>1348</v>
      </c>
      <c r="CE5" s="644" t="s">
        <v>1348</v>
      </c>
      <c r="CF5" s="644" t="s">
        <v>1348</v>
      </c>
      <c r="CG5" s="644" t="s">
        <v>1348</v>
      </c>
      <c r="CH5" s="644" t="s">
        <v>1348</v>
      </c>
      <c r="CI5" s="644" t="s">
        <v>1348</v>
      </c>
      <c r="CJ5" s="644" t="s">
        <v>1348</v>
      </c>
      <c r="CK5" s="644" t="s">
        <v>1348</v>
      </c>
      <c r="CL5" s="643" t="s">
        <v>1348</v>
      </c>
      <c r="CM5" s="643" t="s">
        <v>1348</v>
      </c>
      <c r="CN5" s="643" t="s">
        <v>1348</v>
      </c>
      <c r="CO5" s="643" t="s">
        <v>1348</v>
      </c>
      <c r="CP5" s="643" t="s">
        <v>1348</v>
      </c>
      <c r="CQ5" s="643" t="s">
        <v>1348</v>
      </c>
      <c r="CR5" s="643" t="s">
        <v>1348</v>
      </c>
      <c r="CS5" s="643" t="s">
        <v>1348</v>
      </c>
      <c r="CT5" s="643" t="s">
        <v>1348</v>
      </c>
      <c r="CU5" s="643" t="s">
        <v>1348</v>
      </c>
      <c r="CV5" s="643" t="s">
        <v>1348</v>
      </c>
      <c r="CW5" s="643" t="s">
        <v>1348</v>
      </c>
      <c r="CX5" s="643" t="s">
        <v>1348</v>
      </c>
      <c r="CY5" s="643" t="s">
        <v>1348</v>
      </c>
      <c r="CZ5" s="643" t="s">
        <v>1348</v>
      </c>
      <c r="DA5" s="643" t="s">
        <v>1348</v>
      </c>
      <c r="DB5" s="643" t="s">
        <v>1348</v>
      </c>
      <c r="DC5" s="643" t="s">
        <v>1348</v>
      </c>
      <c r="DD5" s="643" t="s">
        <v>1348</v>
      </c>
      <c r="DE5" s="643" t="s">
        <v>1348</v>
      </c>
      <c r="DF5" s="643" t="s">
        <v>1348</v>
      </c>
      <c r="DG5" s="643" t="s">
        <v>1348</v>
      </c>
      <c r="DH5" s="643" t="s">
        <v>1348</v>
      </c>
      <c r="DI5" s="643" t="s">
        <v>1348</v>
      </c>
      <c r="DJ5" s="644" t="s">
        <v>1348</v>
      </c>
      <c r="DK5" s="644" t="s">
        <v>1348</v>
      </c>
      <c r="DL5" s="644"/>
      <c r="DM5" s="644"/>
      <c r="DN5" s="644"/>
      <c r="DO5" s="644"/>
      <c r="DP5" s="644"/>
      <c r="DQ5" s="644"/>
      <c r="DR5" s="644"/>
      <c r="DS5" s="644"/>
      <c r="DT5" s="644"/>
      <c r="DU5" s="644"/>
      <c r="DV5" s="644"/>
      <c r="DW5" s="644"/>
      <c r="DX5" s="644"/>
      <c r="DY5" s="644"/>
      <c r="DZ5" s="644"/>
      <c r="EA5" s="644"/>
      <c r="EB5" s="644"/>
      <c r="EC5" s="644"/>
      <c r="ED5" s="644"/>
      <c r="EE5" s="644"/>
      <c r="EF5" s="644"/>
      <c r="EG5" s="644"/>
      <c r="EH5" s="644"/>
      <c r="EI5" s="644"/>
      <c r="EJ5" s="644"/>
      <c r="EK5" s="644"/>
      <c r="EL5" s="644"/>
      <c r="EM5" s="645"/>
      <c r="EN5" s="645"/>
      <c r="EO5" s="645"/>
      <c r="EP5" s="645"/>
      <c r="EQ5" s="645"/>
      <c r="ER5" s="645"/>
      <c r="ES5" s="645"/>
      <c r="ET5" s="645"/>
      <c r="EU5" s="645"/>
      <c r="EV5" s="645"/>
      <c r="EW5" s="645"/>
      <c r="EX5" s="645"/>
      <c r="EY5" s="645"/>
      <c r="EZ5" s="645"/>
      <c r="FA5" s="645"/>
      <c r="FB5" s="645"/>
      <c r="FC5" s="645"/>
      <c r="FD5" s="643"/>
      <c r="FE5" s="643"/>
      <c r="FF5" s="643"/>
      <c r="FG5" s="643"/>
      <c r="FH5" s="643"/>
      <c r="FI5" s="643"/>
      <c r="FJ5" s="643"/>
      <c r="FK5" s="643"/>
      <c r="FL5" s="643"/>
      <c r="FM5" s="643"/>
      <c r="FN5" s="643"/>
      <c r="FO5" s="643"/>
      <c r="FP5" s="643"/>
      <c r="FQ5" s="643"/>
      <c r="FR5" s="643"/>
      <c r="FS5" s="643"/>
      <c r="FT5" s="643"/>
      <c r="FU5" s="643"/>
      <c r="FV5" s="643"/>
      <c r="FW5" s="643"/>
      <c r="FX5" s="643"/>
      <c r="FY5" s="643"/>
      <c r="FZ5" s="643"/>
      <c r="GA5" s="643"/>
      <c r="GB5" s="643"/>
      <c r="GC5" s="643"/>
      <c r="GD5" s="643"/>
      <c r="GE5" s="645"/>
      <c r="GF5" s="645"/>
      <c r="GG5" s="645"/>
      <c r="GH5" s="645"/>
      <c r="GI5" s="645"/>
      <c r="GJ5" s="645"/>
      <c r="GK5" s="645"/>
      <c r="GL5" s="645"/>
      <c r="GM5" s="645"/>
      <c r="GN5" s="645"/>
      <c r="GO5" s="645"/>
      <c r="GP5" s="645"/>
      <c r="GQ5" s="645"/>
      <c r="GR5" s="645"/>
      <c r="GS5" s="645"/>
      <c r="GT5" s="645"/>
      <c r="GU5" s="645"/>
      <c r="GV5" s="644"/>
      <c r="GW5" s="644"/>
      <c r="GX5" s="644"/>
      <c r="GY5" s="644"/>
      <c r="GZ5" s="644"/>
      <c r="HA5" s="646"/>
      <c r="HB5" s="646"/>
      <c r="HC5" s="646"/>
      <c r="HD5" s="646"/>
      <c r="HE5" s="646"/>
      <c r="HF5" s="646"/>
      <c r="HG5" s="646"/>
      <c r="HH5" s="646"/>
      <c r="HI5" s="646"/>
      <c r="HJ5" s="646"/>
      <c r="HK5" s="646"/>
      <c r="HL5" s="646"/>
      <c r="HM5" s="647"/>
      <c r="HN5" s="647"/>
      <c r="HO5" s="647"/>
      <c r="HP5" s="647"/>
      <c r="HQ5" s="647"/>
      <c r="HR5" s="647"/>
      <c r="HS5" s="647"/>
      <c r="HT5" s="647"/>
      <c r="HU5" s="647"/>
      <c r="HV5" s="647"/>
      <c r="HW5" s="647"/>
      <c r="HX5" s="647"/>
      <c r="HY5" s="647"/>
      <c r="HZ5" s="647"/>
      <c r="IA5" s="647"/>
      <c r="IB5" s="647"/>
      <c r="IC5" s="647"/>
      <c r="ID5" s="560"/>
      <c r="IE5" s="559"/>
      <c r="WRY5" s="649"/>
    </row>
    <row r="6" spans="1:364 16041:16041" s="221" customFormat="1" ht="75.75" customHeight="1" thickBot="1" x14ac:dyDescent="0.35">
      <c r="A6" s="501" t="str">
        <f>IFERROR(COUNTIF(F5:FW5,"Yes")/SUM(COUNTIF(F5:FW5,"Yes"),COUNTIF(F5:FW5,"No")),"")</f>
        <v/>
      </c>
      <c r="B6" s="527" t="s">
        <v>2714</v>
      </c>
      <c r="C6" s="502"/>
      <c r="D6" s="502"/>
      <c r="E6" s="502"/>
      <c r="F6" s="565" t="s">
        <v>2161</v>
      </c>
      <c r="G6" s="566" t="s">
        <v>2162</v>
      </c>
      <c r="H6" s="566" t="s">
        <v>2163</v>
      </c>
      <c r="I6" s="566" t="s">
        <v>2164</v>
      </c>
      <c r="J6" s="566" t="s">
        <v>2165</v>
      </c>
      <c r="K6" s="566" t="s">
        <v>2166</v>
      </c>
      <c r="L6" s="566" t="s">
        <v>2167</v>
      </c>
      <c r="M6" s="566" t="s">
        <v>2168</v>
      </c>
      <c r="N6" s="566" t="s">
        <v>2169</v>
      </c>
      <c r="O6" s="566" t="s">
        <v>2170</v>
      </c>
      <c r="P6" s="566" t="s">
        <v>2361</v>
      </c>
      <c r="Q6" s="566" t="s">
        <v>2171</v>
      </c>
      <c r="R6" s="566" t="s">
        <v>2362</v>
      </c>
      <c r="S6" s="566" t="s">
        <v>2363</v>
      </c>
      <c r="T6" s="566" t="s">
        <v>2364</v>
      </c>
      <c r="U6" s="566" t="s">
        <v>2365</v>
      </c>
      <c r="V6" s="567" t="s">
        <v>2172</v>
      </c>
      <c r="W6" s="565" t="s">
        <v>2366</v>
      </c>
      <c r="X6" s="566" t="s">
        <v>2367</v>
      </c>
      <c r="Y6" s="566" t="s">
        <v>2368</v>
      </c>
      <c r="Z6" s="566" t="s">
        <v>2368</v>
      </c>
      <c r="AA6" s="566" t="s">
        <v>2369</v>
      </c>
      <c r="AB6" s="566" t="s">
        <v>2370</v>
      </c>
      <c r="AC6" s="566" t="s">
        <v>2371</v>
      </c>
      <c r="AD6" s="566" t="s">
        <v>2372</v>
      </c>
      <c r="AE6" s="566" t="s">
        <v>2373</v>
      </c>
      <c r="AF6" s="566" t="s">
        <v>2374</v>
      </c>
      <c r="AG6" s="566" t="s">
        <v>2375</v>
      </c>
      <c r="AH6" s="566" t="s">
        <v>2376</v>
      </c>
      <c r="AI6" s="566" t="s">
        <v>2377</v>
      </c>
      <c r="AJ6" s="566" t="s">
        <v>2378</v>
      </c>
      <c r="AK6" s="566" t="s">
        <v>2379</v>
      </c>
      <c r="AL6" s="566" t="s">
        <v>2380</v>
      </c>
      <c r="AM6" s="567" t="s">
        <v>2381</v>
      </c>
      <c r="AN6" s="568" t="s">
        <v>2382</v>
      </c>
      <c r="AO6" s="569" t="s">
        <v>2173</v>
      </c>
      <c r="AP6" s="569" t="s">
        <v>2383</v>
      </c>
      <c r="AQ6" s="569" t="s">
        <v>2384</v>
      </c>
      <c r="AR6" s="569" t="s">
        <v>2174</v>
      </c>
      <c r="AS6" s="569" t="s">
        <v>2175</v>
      </c>
      <c r="AT6" s="569" t="s">
        <v>2176</v>
      </c>
      <c r="AU6" s="569" t="s">
        <v>2385</v>
      </c>
      <c r="AV6" s="569" t="s">
        <v>2177</v>
      </c>
      <c r="AW6" s="569" t="s">
        <v>2386</v>
      </c>
      <c r="AX6" s="569" t="s">
        <v>2387</v>
      </c>
      <c r="AY6" s="569" t="s">
        <v>2178</v>
      </c>
      <c r="AZ6" s="569" t="s">
        <v>2388</v>
      </c>
      <c r="BA6" s="569" t="s">
        <v>2389</v>
      </c>
      <c r="BB6" s="569" t="s">
        <v>2390</v>
      </c>
      <c r="BC6" s="569" t="s">
        <v>2391</v>
      </c>
      <c r="BD6" s="570" t="s">
        <v>2392</v>
      </c>
      <c r="BE6" s="565" t="s">
        <v>2393</v>
      </c>
      <c r="BF6" s="566" t="s">
        <v>2394</v>
      </c>
      <c r="BG6" s="566" t="s">
        <v>2395</v>
      </c>
      <c r="BH6" s="566" t="s">
        <v>2396</v>
      </c>
      <c r="BI6" s="566" t="s">
        <v>2397</v>
      </c>
      <c r="BJ6" s="566" t="s">
        <v>2398</v>
      </c>
      <c r="BK6" s="566" t="s">
        <v>2399</v>
      </c>
      <c r="BL6" s="566" t="s">
        <v>2400</v>
      </c>
      <c r="BM6" s="566" t="s">
        <v>2401</v>
      </c>
      <c r="BN6" s="566" t="s">
        <v>2402</v>
      </c>
      <c r="BO6" s="566" t="s">
        <v>2403</v>
      </c>
      <c r="BP6" s="566" t="s">
        <v>2404</v>
      </c>
      <c r="BQ6" s="566" t="s">
        <v>2405</v>
      </c>
      <c r="BR6" s="566" t="s">
        <v>2406</v>
      </c>
      <c r="BS6" s="566" t="s">
        <v>2407</v>
      </c>
      <c r="BT6" s="566" t="s">
        <v>2408</v>
      </c>
      <c r="BU6" s="566" t="s">
        <v>2409</v>
      </c>
      <c r="BV6" s="566" t="s">
        <v>2410</v>
      </c>
      <c r="BW6" s="571" t="s">
        <v>2411</v>
      </c>
      <c r="BX6" s="572" t="s">
        <v>2179</v>
      </c>
      <c r="BY6" s="573" t="s">
        <v>2180</v>
      </c>
      <c r="BZ6" s="573" t="s">
        <v>2181</v>
      </c>
      <c r="CA6" s="573" t="s">
        <v>2412</v>
      </c>
      <c r="CB6" s="573" t="s">
        <v>2182</v>
      </c>
      <c r="CC6" s="573" t="s">
        <v>2413</v>
      </c>
      <c r="CD6" s="573" t="s">
        <v>2183</v>
      </c>
      <c r="CE6" s="573" t="s">
        <v>2414</v>
      </c>
      <c r="CF6" s="573" t="s">
        <v>2415</v>
      </c>
      <c r="CG6" s="573" t="s">
        <v>2416</v>
      </c>
      <c r="CH6" s="573" t="s">
        <v>2417</v>
      </c>
      <c r="CI6" s="573" t="s">
        <v>2418</v>
      </c>
      <c r="CJ6" s="573" t="s">
        <v>2419</v>
      </c>
      <c r="CK6" s="573" t="s">
        <v>2420</v>
      </c>
      <c r="CL6" s="573" t="s">
        <v>2421</v>
      </c>
      <c r="CM6" s="573" t="s">
        <v>2422</v>
      </c>
      <c r="CN6" s="573" t="s">
        <v>2423</v>
      </c>
      <c r="CO6" s="573" t="s">
        <v>2424</v>
      </c>
      <c r="CP6" s="573" t="s">
        <v>2425</v>
      </c>
      <c r="CQ6" s="571" t="s">
        <v>2426</v>
      </c>
      <c r="CR6" s="574" t="s">
        <v>2427</v>
      </c>
      <c r="CS6" s="573" t="s">
        <v>2428</v>
      </c>
      <c r="CT6" s="573" t="s">
        <v>2429</v>
      </c>
      <c r="CU6" s="573" t="s">
        <v>2430</v>
      </c>
      <c r="CV6" s="573" t="s">
        <v>2431</v>
      </c>
      <c r="CW6" s="573" t="s">
        <v>2432</v>
      </c>
      <c r="CX6" s="573" t="s">
        <v>2433</v>
      </c>
      <c r="CY6" s="573" t="s">
        <v>2434</v>
      </c>
      <c r="CZ6" s="573" t="s">
        <v>2435</v>
      </c>
      <c r="DA6" s="573" t="s">
        <v>2436</v>
      </c>
      <c r="DB6" s="573" t="s">
        <v>2437</v>
      </c>
      <c r="DC6" s="573" t="s">
        <v>2438</v>
      </c>
      <c r="DD6" s="573" t="s">
        <v>2423</v>
      </c>
      <c r="DE6" s="573" t="s">
        <v>2439</v>
      </c>
      <c r="DF6" s="573" t="s">
        <v>2440</v>
      </c>
      <c r="DG6" s="573" t="s">
        <v>2441</v>
      </c>
      <c r="DH6" s="573" t="s">
        <v>2442</v>
      </c>
      <c r="DI6" s="573" t="s">
        <v>2443</v>
      </c>
      <c r="DJ6" s="573" t="s">
        <v>2444</v>
      </c>
      <c r="DK6" s="573" t="s">
        <v>2445</v>
      </c>
      <c r="DL6" s="573" t="s">
        <v>2446</v>
      </c>
      <c r="DM6" s="573" t="s">
        <v>2447</v>
      </c>
      <c r="DN6" s="575" t="s">
        <v>2448</v>
      </c>
      <c r="DO6" s="568" t="s">
        <v>2449</v>
      </c>
      <c r="DP6" s="568" t="s">
        <v>2449</v>
      </c>
      <c r="DQ6" s="576" t="s">
        <v>2450</v>
      </c>
      <c r="DR6" s="576" t="s">
        <v>2184</v>
      </c>
      <c r="DS6" s="569" t="s">
        <v>2451</v>
      </c>
      <c r="DT6" s="577" t="s">
        <v>2185</v>
      </c>
      <c r="DU6" s="577" t="s">
        <v>2185</v>
      </c>
      <c r="DV6" s="577" t="s">
        <v>2186</v>
      </c>
      <c r="DW6" s="578" t="s">
        <v>2187</v>
      </c>
      <c r="DX6" s="578" t="s">
        <v>2187</v>
      </c>
      <c r="DY6" s="579" t="s">
        <v>2452</v>
      </c>
      <c r="DZ6" s="577" t="s">
        <v>2453</v>
      </c>
      <c r="EA6" s="578" t="s">
        <v>2454</v>
      </c>
      <c r="EB6" s="578" t="s">
        <v>2455</v>
      </c>
      <c r="EC6" s="579" t="s">
        <v>2456</v>
      </c>
      <c r="ED6" s="577" t="s">
        <v>2188</v>
      </c>
      <c r="EE6" s="577" t="s">
        <v>2457</v>
      </c>
      <c r="EF6" s="577" t="s">
        <v>2457</v>
      </c>
      <c r="EG6" s="577" t="s">
        <v>2457</v>
      </c>
      <c r="EH6" s="578" t="s">
        <v>2458</v>
      </c>
      <c r="EI6" s="578" t="s">
        <v>2189</v>
      </c>
      <c r="EJ6" s="578" t="s">
        <v>2459</v>
      </c>
      <c r="EK6" s="577" t="s">
        <v>2190</v>
      </c>
      <c r="EL6" s="579" t="s">
        <v>2460</v>
      </c>
      <c r="EM6" s="579" t="s">
        <v>2191</v>
      </c>
      <c r="EN6" s="580" t="s">
        <v>2461</v>
      </c>
      <c r="EO6" s="581" t="s">
        <v>2462</v>
      </c>
      <c r="EP6" s="582" t="s">
        <v>2463</v>
      </c>
      <c r="EQ6" s="582" t="s">
        <v>2464</v>
      </c>
      <c r="ER6" s="582" t="s">
        <v>2465</v>
      </c>
      <c r="ES6" s="582" t="s">
        <v>2466</v>
      </c>
      <c r="ET6" s="582" t="s">
        <v>2467</v>
      </c>
      <c r="EU6" s="582" t="s">
        <v>2468</v>
      </c>
      <c r="EV6" s="582" t="s">
        <v>2469</v>
      </c>
      <c r="EW6" s="582" t="s">
        <v>2470</v>
      </c>
      <c r="EX6" s="582" t="s">
        <v>2471</v>
      </c>
      <c r="EY6" s="582" t="s">
        <v>2471</v>
      </c>
      <c r="EZ6" s="582" t="s">
        <v>2472</v>
      </c>
      <c r="FA6" s="582" t="s">
        <v>2473</v>
      </c>
      <c r="FB6" s="582" t="s">
        <v>2474</v>
      </c>
      <c r="FC6" s="582" t="s">
        <v>2475</v>
      </c>
      <c r="FD6" s="582" t="s">
        <v>2476</v>
      </c>
      <c r="FE6" s="582" t="s">
        <v>2477</v>
      </c>
      <c r="FF6" s="582" t="s">
        <v>2478</v>
      </c>
      <c r="FG6" s="582" t="s">
        <v>2479</v>
      </c>
      <c r="FH6" s="582" t="s">
        <v>2480</v>
      </c>
      <c r="FI6" s="582" t="s">
        <v>2481</v>
      </c>
      <c r="FJ6" s="583" t="s">
        <v>2482</v>
      </c>
      <c r="FK6" s="584" t="s">
        <v>2483</v>
      </c>
      <c r="FL6" s="585" t="s">
        <v>2484</v>
      </c>
      <c r="FM6" s="585" t="s">
        <v>2485</v>
      </c>
      <c r="FN6" s="585" t="s">
        <v>2486</v>
      </c>
      <c r="FO6" s="585" t="s">
        <v>2487</v>
      </c>
      <c r="FP6" s="585" t="s">
        <v>2488</v>
      </c>
      <c r="FQ6" s="585" t="s">
        <v>2192</v>
      </c>
      <c r="FR6" s="585" t="s">
        <v>2489</v>
      </c>
      <c r="FS6" s="585" t="s">
        <v>2490</v>
      </c>
      <c r="FT6" s="585" t="s">
        <v>2491</v>
      </c>
      <c r="FU6" s="585" t="s">
        <v>2492</v>
      </c>
      <c r="FV6" s="585" t="s">
        <v>2493</v>
      </c>
      <c r="FW6" s="585" t="s">
        <v>2494</v>
      </c>
      <c r="FX6" s="585" t="s">
        <v>2495</v>
      </c>
      <c r="FY6" s="585" t="s">
        <v>2494</v>
      </c>
      <c r="FZ6" s="585" t="s">
        <v>2496</v>
      </c>
      <c r="GA6" s="585" t="s">
        <v>2497</v>
      </c>
      <c r="GB6" s="585" t="s">
        <v>2498</v>
      </c>
      <c r="GC6" s="585" t="s">
        <v>2496</v>
      </c>
      <c r="GD6" s="585" t="s">
        <v>2499</v>
      </c>
      <c r="GE6" s="585" t="s">
        <v>2498</v>
      </c>
      <c r="GF6" s="586" t="s">
        <v>2500</v>
      </c>
      <c r="GG6" s="586" t="s">
        <v>2501</v>
      </c>
      <c r="GH6" s="586" t="s">
        <v>2502</v>
      </c>
      <c r="GI6" s="587" t="s">
        <v>2503</v>
      </c>
      <c r="GJ6" s="588" t="s">
        <v>2504</v>
      </c>
      <c r="GK6" s="634" t="s">
        <v>2505</v>
      </c>
      <c r="GL6" s="589" t="s">
        <v>2506</v>
      </c>
      <c r="GM6" s="566" t="s">
        <v>2507</v>
      </c>
      <c r="GN6" s="566" t="s">
        <v>2508</v>
      </c>
      <c r="GO6" s="566" t="s">
        <v>2509</v>
      </c>
      <c r="GP6" s="566" t="s">
        <v>2508</v>
      </c>
      <c r="GQ6" s="566" t="s">
        <v>2510</v>
      </c>
      <c r="GR6" s="566" t="s">
        <v>2511</v>
      </c>
      <c r="GS6" s="566" t="s">
        <v>2512</v>
      </c>
      <c r="GT6" s="566" t="s">
        <v>2513</v>
      </c>
      <c r="GU6" s="566" t="s">
        <v>2514</v>
      </c>
      <c r="GV6" s="566" t="s">
        <v>2515</v>
      </c>
      <c r="GW6" s="566" t="s">
        <v>2516</v>
      </c>
      <c r="GX6" s="566" t="s">
        <v>2517</v>
      </c>
      <c r="GY6" s="566" t="s">
        <v>2518</v>
      </c>
      <c r="GZ6" s="566" t="s">
        <v>2519</v>
      </c>
      <c r="HA6" s="566" t="s">
        <v>2520</v>
      </c>
      <c r="HB6" s="566" t="s">
        <v>2521</v>
      </c>
      <c r="HC6" s="566" t="s">
        <v>2522</v>
      </c>
      <c r="HD6" s="590" t="s">
        <v>2523</v>
      </c>
      <c r="HE6" s="591" t="s">
        <v>2524</v>
      </c>
      <c r="HF6" s="591" t="s">
        <v>2512</v>
      </c>
      <c r="HG6" s="591" t="s">
        <v>2525</v>
      </c>
      <c r="HH6" s="591" t="s">
        <v>2525</v>
      </c>
      <c r="HI6" s="592" t="s">
        <v>2503</v>
      </c>
      <c r="HJ6" s="568" t="s">
        <v>2567</v>
      </c>
      <c r="HK6" s="576" t="s">
        <v>2567</v>
      </c>
      <c r="HL6" s="576" t="s">
        <v>2567</v>
      </c>
      <c r="HM6" s="569" t="s">
        <v>2568</v>
      </c>
      <c r="HN6" s="569" t="s">
        <v>2569</v>
      </c>
      <c r="HO6" s="569" t="s">
        <v>2569</v>
      </c>
      <c r="HP6" s="569" t="s">
        <v>2570</v>
      </c>
      <c r="HQ6" s="569" t="s">
        <v>2571</v>
      </c>
      <c r="HR6" s="569" t="s">
        <v>2572</v>
      </c>
      <c r="HS6" s="569" t="s">
        <v>2573</v>
      </c>
      <c r="HT6" s="569" t="s">
        <v>2573</v>
      </c>
      <c r="HU6" s="569" t="s">
        <v>2574</v>
      </c>
      <c r="HV6" s="623" t="s">
        <v>2575</v>
      </c>
      <c r="HW6" s="569" t="s">
        <v>2576</v>
      </c>
      <c r="HX6" s="569" t="s">
        <v>2577</v>
      </c>
      <c r="HY6" s="569" t="s">
        <v>2578</v>
      </c>
      <c r="HZ6" s="569" t="s">
        <v>2579</v>
      </c>
      <c r="IA6" s="623" t="s">
        <v>2580</v>
      </c>
      <c r="IB6" s="569" t="s">
        <v>2581</v>
      </c>
      <c r="IC6" s="613" t="s">
        <v>2582</v>
      </c>
      <c r="ID6" s="613" t="s">
        <v>2583</v>
      </c>
      <c r="IE6" s="624" t="s">
        <v>2584</v>
      </c>
      <c r="IF6" s="624" t="s">
        <v>2576</v>
      </c>
      <c r="IG6" s="625" t="s">
        <v>2585</v>
      </c>
      <c r="IH6" s="568" t="s">
        <v>2586</v>
      </c>
      <c r="II6" s="576" t="s">
        <v>2587</v>
      </c>
      <c r="IJ6" s="576" t="s">
        <v>2588</v>
      </c>
      <c r="IK6" s="569" t="s">
        <v>2589</v>
      </c>
      <c r="IL6" s="569" t="s">
        <v>2590</v>
      </c>
      <c r="IM6" s="569" t="s">
        <v>2591</v>
      </c>
      <c r="IN6" s="569" t="s">
        <v>2592</v>
      </c>
      <c r="IO6" s="569" t="s">
        <v>2572</v>
      </c>
      <c r="IP6" s="569" t="s">
        <v>2593</v>
      </c>
      <c r="IQ6" s="569" t="s">
        <v>2594</v>
      </c>
      <c r="IR6" s="623" t="s">
        <v>2595</v>
      </c>
      <c r="IS6" s="569" t="s">
        <v>2582</v>
      </c>
      <c r="IT6" s="569" t="s">
        <v>2575</v>
      </c>
      <c r="IU6" s="626" t="s">
        <v>2585</v>
      </c>
      <c r="IV6" s="635" t="s">
        <v>2205</v>
      </c>
      <c r="IW6" s="616" t="s">
        <v>2596</v>
      </c>
      <c r="IX6" s="627" t="s">
        <v>2597</v>
      </c>
      <c r="IY6" s="627" t="s">
        <v>2598</v>
      </c>
      <c r="IZ6" s="627" t="s">
        <v>2599</v>
      </c>
      <c r="JA6" s="627" t="s">
        <v>2600</v>
      </c>
      <c r="JB6" s="627" t="s">
        <v>2601</v>
      </c>
      <c r="JC6" s="627" t="s">
        <v>2602</v>
      </c>
      <c r="JD6" s="627" t="s">
        <v>2603</v>
      </c>
      <c r="JE6" s="627" t="s">
        <v>2604</v>
      </c>
      <c r="JF6" s="627" t="s">
        <v>2604</v>
      </c>
      <c r="JG6" s="627" t="s">
        <v>2605</v>
      </c>
      <c r="JH6" s="627" t="s">
        <v>2606</v>
      </c>
      <c r="JI6" s="627" t="s">
        <v>2607</v>
      </c>
      <c r="JJ6" s="627" t="s">
        <v>2608</v>
      </c>
      <c r="JK6" s="627" t="s">
        <v>2609</v>
      </c>
      <c r="JL6" s="636" t="s">
        <v>2610</v>
      </c>
      <c r="JM6" s="678" t="s">
        <v>2620</v>
      </c>
      <c r="JN6" s="679" t="s">
        <v>2621</v>
      </c>
      <c r="JO6" s="679" t="s">
        <v>2622</v>
      </c>
      <c r="JP6" s="679" t="s">
        <v>2620</v>
      </c>
      <c r="JQ6" s="679" t="s">
        <v>2623</v>
      </c>
      <c r="JR6" s="679" t="s">
        <v>2624</v>
      </c>
      <c r="JS6" s="679" t="s">
        <v>2625</v>
      </c>
      <c r="JT6" s="679" t="s">
        <v>2626</v>
      </c>
      <c r="JU6" s="679" t="s">
        <v>2626</v>
      </c>
      <c r="JV6" s="679" t="s">
        <v>2627</v>
      </c>
      <c r="JW6" s="680" t="s">
        <v>2628</v>
      </c>
      <c r="JX6" s="681" t="s">
        <v>2629</v>
      </c>
      <c r="JY6" s="679" t="s">
        <v>2584</v>
      </c>
      <c r="JZ6" s="679" t="s">
        <v>2630</v>
      </c>
      <c r="KA6" s="679" t="s">
        <v>2631</v>
      </c>
      <c r="KB6" s="679" t="s">
        <v>2631</v>
      </c>
      <c r="KC6" s="680" t="s">
        <v>2632</v>
      </c>
      <c r="KD6" s="679" t="s">
        <v>2633</v>
      </c>
      <c r="KE6" s="682" t="s">
        <v>2634</v>
      </c>
      <c r="KF6" s="682" t="s">
        <v>2635</v>
      </c>
      <c r="KG6" s="682" t="s">
        <v>2634</v>
      </c>
      <c r="KH6" s="683" t="s">
        <v>2636</v>
      </c>
      <c r="KI6" s="684" t="s">
        <v>2637</v>
      </c>
      <c r="KJ6" s="684" t="s">
        <v>2637</v>
      </c>
      <c r="KK6" s="684" t="s">
        <v>2638</v>
      </c>
      <c r="KL6" s="684" t="s">
        <v>2638</v>
      </c>
      <c r="KM6" s="684" t="s">
        <v>2638</v>
      </c>
      <c r="KN6" s="684" t="s">
        <v>2635</v>
      </c>
      <c r="KO6" s="684" t="s">
        <v>2635</v>
      </c>
      <c r="KP6" s="684" t="s">
        <v>2635</v>
      </c>
      <c r="KQ6" s="684" t="s">
        <v>2639</v>
      </c>
      <c r="KR6" s="684" t="s">
        <v>2640</v>
      </c>
      <c r="KS6" s="684" t="s">
        <v>2641</v>
      </c>
      <c r="KT6" s="684" t="s">
        <v>2642</v>
      </c>
      <c r="KU6" s="685" t="s">
        <v>2638</v>
      </c>
      <c r="KV6" s="684" t="s">
        <v>2643</v>
      </c>
      <c r="KW6" s="684" t="s">
        <v>2641</v>
      </c>
      <c r="KX6" s="684" t="s">
        <v>2644</v>
      </c>
      <c r="KY6" s="684" t="s">
        <v>2645</v>
      </c>
      <c r="KZ6" s="685" t="s">
        <v>2646</v>
      </c>
      <c r="LA6" s="686" t="s">
        <v>2647</v>
      </c>
      <c r="LB6" s="635" t="s">
        <v>2648</v>
      </c>
      <c r="LC6" s="627" t="s">
        <v>2649</v>
      </c>
      <c r="LD6" s="627" t="s">
        <v>2649</v>
      </c>
      <c r="LE6" s="627" t="s">
        <v>2650</v>
      </c>
      <c r="LF6" s="627" t="s">
        <v>2651</v>
      </c>
      <c r="LG6" s="627" t="s">
        <v>2652</v>
      </c>
      <c r="LH6" s="627" t="s">
        <v>2653</v>
      </c>
      <c r="LI6" s="627" t="s">
        <v>2654</v>
      </c>
      <c r="LJ6" s="627" t="s">
        <v>2655</v>
      </c>
      <c r="LK6" s="627" t="s">
        <v>2656</v>
      </c>
      <c r="LL6" s="627" t="s">
        <v>2657</v>
      </c>
      <c r="LM6" s="627" t="s">
        <v>2658</v>
      </c>
      <c r="LN6" s="627" t="s">
        <v>2659</v>
      </c>
      <c r="LO6" s="627" t="s">
        <v>2660</v>
      </c>
      <c r="LP6" s="627" t="s">
        <v>2661</v>
      </c>
      <c r="LQ6" s="627" t="s">
        <v>2662</v>
      </c>
      <c r="LR6" s="636" t="s">
        <v>2663</v>
      </c>
      <c r="LS6" s="635" t="s">
        <v>2670</v>
      </c>
      <c r="LT6" s="627" t="s">
        <v>2671</v>
      </c>
      <c r="LU6" s="627" t="s">
        <v>2672</v>
      </c>
      <c r="LV6" s="627" t="s">
        <v>2673</v>
      </c>
      <c r="LW6" s="627" t="s">
        <v>2674</v>
      </c>
      <c r="LX6" s="627" t="s">
        <v>2675</v>
      </c>
      <c r="LY6" s="627" t="s">
        <v>2671</v>
      </c>
      <c r="LZ6" s="627" t="s">
        <v>2676</v>
      </c>
      <c r="MA6" s="627" t="s">
        <v>2677</v>
      </c>
      <c r="MB6" s="627" t="s">
        <v>2207</v>
      </c>
      <c r="MC6" s="627" t="s">
        <v>2678</v>
      </c>
      <c r="MD6" s="627" t="s">
        <v>2206</v>
      </c>
      <c r="ME6" s="627" t="s">
        <v>2679</v>
      </c>
      <c r="MF6" s="627" t="s">
        <v>2680</v>
      </c>
      <c r="MG6" s="627" t="s">
        <v>2680</v>
      </c>
      <c r="MH6" s="627" t="s">
        <v>2681</v>
      </c>
      <c r="MI6" s="693" t="s">
        <v>2682</v>
      </c>
      <c r="MJ6" s="635" t="s">
        <v>2683</v>
      </c>
      <c r="MK6" s="627" t="s">
        <v>2684</v>
      </c>
      <c r="ML6" s="627" t="s">
        <v>2685</v>
      </c>
      <c r="MM6" s="627" t="s">
        <v>2686</v>
      </c>
      <c r="MN6" s="627" t="s">
        <v>2687</v>
      </c>
      <c r="MO6" s="627" t="s">
        <v>2688</v>
      </c>
      <c r="MP6" s="627" t="s">
        <v>2689</v>
      </c>
      <c r="MQ6" s="627" t="s">
        <v>2684</v>
      </c>
      <c r="MR6" s="627" t="s">
        <v>2688</v>
      </c>
      <c r="MS6" s="627" t="s">
        <v>2690</v>
      </c>
      <c r="MT6" s="627" t="s">
        <v>2691</v>
      </c>
      <c r="MU6" s="627" t="s">
        <v>2692</v>
      </c>
      <c r="MV6" s="627" t="s">
        <v>2208</v>
      </c>
      <c r="MW6" s="627" t="s">
        <v>2693</v>
      </c>
      <c r="MX6" s="627" t="s">
        <v>2694</v>
      </c>
      <c r="MY6" s="627" t="s">
        <v>2209</v>
      </c>
      <c r="MZ6" s="636" t="s">
        <v>2695</v>
      </c>
    </row>
    <row r="7" spans="1:364 16041:16041" s="518" customFormat="1" ht="16.5" customHeight="1" thickBot="1" x14ac:dyDescent="0.35">
      <c r="A7" s="561"/>
      <c r="B7" s="561"/>
      <c r="C7" s="561"/>
      <c r="D7" s="515" t="s">
        <v>2195</v>
      </c>
      <c r="E7" s="515"/>
      <c r="F7" s="568">
        <v>1</v>
      </c>
      <c r="G7" s="569">
        <v>2</v>
      </c>
      <c r="H7" s="569">
        <v>3</v>
      </c>
      <c r="I7" s="569">
        <v>4</v>
      </c>
      <c r="J7" s="569">
        <v>5</v>
      </c>
      <c r="K7" s="569">
        <v>6</v>
      </c>
      <c r="L7" s="569">
        <v>7</v>
      </c>
      <c r="M7" s="569">
        <v>8</v>
      </c>
      <c r="N7" s="569">
        <v>9</v>
      </c>
      <c r="O7" s="569">
        <v>10</v>
      </c>
      <c r="P7" s="569">
        <v>11</v>
      </c>
      <c r="Q7" s="569">
        <v>12</v>
      </c>
      <c r="R7" s="569">
        <v>13</v>
      </c>
      <c r="S7" s="569">
        <v>14</v>
      </c>
      <c r="T7" s="569">
        <v>15</v>
      </c>
      <c r="U7" s="569">
        <v>16</v>
      </c>
      <c r="V7" s="570">
        <v>17</v>
      </c>
      <c r="W7" s="568">
        <v>1</v>
      </c>
      <c r="X7" s="569">
        <v>2</v>
      </c>
      <c r="Y7" s="569">
        <v>3</v>
      </c>
      <c r="Z7" s="569">
        <v>4</v>
      </c>
      <c r="AA7" s="569">
        <v>5</v>
      </c>
      <c r="AB7" s="569">
        <v>6</v>
      </c>
      <c r="AC7" s="569">
        <v>7</v>
      </c>
      <c r="AD7" s="569">
        <v>8</v>
      </c>
      <c r="AE7" s="569">
        <v>9</v>
      </c>
      <c r="AF7" s="569">
        <v>10</v>
      </c>
      <c r="AG7" s="569">
        <v>11</v>
      </c>
      <c r="AH7" s="569">
        <v>12</v>
      </c>
      <c r="AI7" s="569">
        <v>13</v>
      </c>
      <c r="AJ7" s="569">
        <v>14</v>
      </c>
      <c r="AK7" s="569">
        <v>15</v>
      </c>
      <c r="AL7" s="569">
        <v>16</v>
      </c>
      <c r="AM7" s="570">
        <v>17</v>
      </c>
      <c r="AN7" s="601">
        <v>1</v>
      </c>
      <c r="AO7" s="597">
        <v>2</v>
      </c>
      <c r="AP7" s="597">
        <v>3</v>
      </c>
      <c r="AQ7" s="597">
        <v>4</v>
      </c>
      <c r="AR7" s="597">
        <v>5</v>
      </c>
      <c r="AS7" s="597">
        <v>6</v>
      </c>
      <c r="AT7" s="597">
        <v>7</v>
      </c>
      <c r="AU7" s="597">
        <v>8</v>
      </c>
      <c r="AV7" s="597">
        <v>9</v>
      </c>
      <c r="AW7" s="597">
        <v>10</v>
      </c>
      <c r="AX7" s="597">
        <v>11</v>
      </c>
      <c r="AY7" s="597">
        <v>12</v>
      </c>
      <c r="AZ7" s="597">
        <v>13</v>
      </c>
      <c r="BA7" s="597">
        <v>14</v>
      </c>
      <c r="BB7" s="597">
        <v>15</v>
      </c>
      <c r="BC7" s="597">
        <v>16</v>
      </c>
      <c r="BD7" s="598">
        <v>17</v>
      </c>
      <c r="BE7" s="593">
        <v>1</v>
      </c>
      <c r="BF7" s="594">
        <v>2</v>
      </c>
      <c r="BG7" s="594">
        <v>3</v>
      </c>
      <c r="BH7" s="594">
        <v>4</v>
      </c>
      <c r="BI7" s="594">
        <v>5</v>
      </c>
      <c r="BJ7" s="594">
        <v>6</v>
      </c>
      <c r="BK7" s="594">
        <v>7</v>
      </c>
      <c r="BL7" s="594">
        <v>8</v>
      </c>
      <c r="BM7" s="594" t="s">
        <v>2529</v>
      </c>
      <c r="BN7" s="594" t="s">
        <v>2530</v>
      </c>
      <c r="BO7" s="594" t="s">
        <v>2531</v>
      </c>
      <c r="BP7" s="594" t="s">
        <v>2532</v>
      </c>
      <c r="BQ7" s="594">
        <v>11</v>
      </c>
      <c r="BR7" s="594">
        <v>12</v>
      </c>
      <c r="BS7" s="594">
        <v>13</v>
      </c>
      <c r="BT7" s="594">
        <v>14</v>
      </c>
      <c r="BU7" s="594">
        <v>15</v>
      </c>
      <c r="BV7" s="594">
        <v>16</v>
      </c>
      <c r="BW7" s="595">
        <v>17</v>
      </c>
      <c r="BX7" s="596">
        <v>1</v>
      </c>
      <c r="BY7" s="597">
        <v>2</v>
      </c>
      <c r="BZ7" s="597">
        <v>3</v>
      </c>
      <c r="CA7" s="597">
        <v>4</v>
      </c>
      <c r="CB7" s="597">
        <v>5</v>
      </c>
      <c r="CC7" s="597">
        <v>6</v>
      </c>
      <c r="CD7" s="597">
        <v>7</v>
      </c>
      <c r="CE7" s="597">
        <v>8</v>
      </c>
      <c r="CF7" s="597">
        <v>9</v>
      </c>
      <c r="CG7" s="597">
        <v>10</v>
      </c>
      <c r="CH7" s="597">
        <v>11</v>
      </c>
      <c r="CI7" s="597">
        <v>12</v>
      </c>
      <c r="CJ7" s="597">
        <v>13</v>
      </c>
      <c r="CK7" s="597">
        <v>14</v>
      </c>
      <c r="CL7" s="597">
        <v>15</v>
      </c>
      <c r="CM7" s="597">
        <v>16</v>
      </c>
      <c r="CN7" s="597">
        <v>17</v>
      </c>
      <c r="CO7" s="597">
        <v>18</v>
      </c>
      <c r="CP7" s="597">
        <v>19</v>
      </c>
      <c r="CQ7" s="598">
        <v>20</v>
      </c>
      <c r="CR7" s="593">
        <v>1</v>
      </c>
      <c r="CS7" s="594">
        <v>2</v>
      </c>
      <c r="CT7" s="594">
        <v>3</v>
      </c>
      <c r="CU7" s="594" t="s">
        <v>2533</v>
      </c>
      <c r="CV7" s="594" t="s">
        <v>2534</v>
      </c>
      <c r="CW7" s="594" t="s">
        <v>2535</v>
      </c>
      <c r="CX7" s="594">
        <v>5</v>
      </c>
      <c r="CY7" s="594">
        <v>6</v>
      </c>
      <c r="CZ7" s="594">
        <v>7</v>
      </c>
      <c r="DA7" s="594">
        <v>8</v>
      </c>
      <c r="DB7" s="594">
        <v>9</v>
      </c>
      <c r="DC7" s="594">
        <v>10</v>
      </c>
      <c r="DD7" s="594">
        <v>11</v>
      </c>
      <c r="DE7" s="594">
        <v>12</v>
      </c>
      <c r="DF7" s="594">
        <v>13</v>
      </c>
      <c r="DG7" s="594">
        <v>14</v>
      </c>
      <c r="DH7" s="594">
        <v>15</v>
      </c>
      <c r="DI7" s="594">
        <v>16</v>
      </c>
      <c r="DJ7" s="594">
        <v>17</v>
      </c>
      <c r="DK7" s="594">
        <v>18</v>
      </c>
      <c r="DL7" s="594" t="s">
        <v>2536</v>
      </c>
      <c r="DM7" s="594" t="s">
        <v>2537</v>
      </c>
      <c r="DN7" s="600">
        <v>20</v>
      </c>
      <c r="DO7" s="568" t="s">
        <v>2538</v>
      </c>
      <c r="DP7" s="568" t="s">
        <v>2539</v>
      </c>
      <c r="DQ7" s="569">
        <v>2</v>
      </c>
      <c r="DR7" s="569">
        <v>3</v>
      </c>
      <c r="DS7" s="569">
        <v>4</v>
      </c>
      <c r="DT7" s="569" t="s">
        <v>2540</v>
      </c>
      <c r="DU7" s="569" t="s">
        <v>2541</v>
      </c>
      <c r="DV7" s="569">
        <v>6</v>
      </c>
      <c r="DW7" s="569" t="s">
        <v>2542</v>
      </c>
      <c r="DX7" s="569" t="s">
        <v>2543</v>
      </c>
      <c r="DY7" s="569">
        <v>8</v>
      </c>
      <c r="DZ7" s="569">
        <v>9</v>
      </c>
      <c r="EA7" s="569">
        <v>10</v>
      </c>
      <c r="EB7" s="569">
        <v>11</v>
      </c>
      <c r="EC7" s="569">
        <v>12</v>
      </c>
      <c r="ED7" s="569">
        <v>13</v>
      </c>
      <c r="EE7" s="569" t="s">
        <v>2544</v>
      </c>
      <c r="EF7" s="569" t="s">
        <v>2545</v>
      </c>
      <c r="EG7" s="569" t="s">
        <v>2546</v>
      </c>
      <c r="EH7" s="569">
        <v>15</v>
      </c>
      <c r="EI7" s="569">
        <v>16</v>
      </c>
      <c r="EJ7" s="569">
        <v>17</v>
      </c>
      <c r="EK7" s="599">
        <v>18</v>
      </c>
      <c r="EL7" s="599">
        <v>19</v>
      </c>
      <c r="EM7" s="599">
        <v>20</v>
      </c>
      <c r="EN7" s="602">
        <v>21</v>
      </c>
      <c r="EO7" s="604">
        <v>1</v>
      </c>
      <c r="EP7" s="605" t="s">
        <v>2547</v>
      </c>
      <c r="EQ7" s="605" t="s">
        <v>2548</v>
      </c>
      <c r="ER7" s="605">
        <v>3</v>
      </c>
      <c r="ES7" s="605">
        <v>4</v>
      </c>
      <c r="ET7" s="605">
        <v>5</v>
      </c>
      <c r="EU7" s="605">
        <v>6</v>
      </c>
      <c r="EV7" s="605">
        <v>7</v>
      </c>
      <c r="EW7" s="605">
        <v>8</v>
      </c>
      <c r="EX7" s="605" t="s">
        <v>2529</v>
      </c>
      <c r="EY7" s="605" t="s">
        <v>2530</v>
      </c>
      <c r="EZ7" s="605">
        <v>10</v>
      </c>
      <c r="FA7" s="605">
        <v>11</v>
      </c>
      <c r="FB7" s="605">
        <v>12</v>
      </c>
      <c r="FC7" s="605">
        <v>13</v>
      </c>
      <c r="FD7" s="605">
        <v>14</v>
      </c>
      <c r="FE7" s="605">
        <v>15</v>
      </c>
      <c r="FF7" s="605">
        <v>16</v>
      </c>
      <c r="FG7" s="605">
        <v>17</v>
      </c>
      <c r="FH7" s="605">
        <v>18</v>
      </c>
      <c r="FI7" s="605">
        <v>19</v>
      </c>
      <c r="FJ7" s="606">
        <v>20</v>
      </c>
      <c r="FK7" s="607">
        <v>1</v>
      </c>
      <c r="FL7" s="608">
        <v>2</v>
      </c>
      <c r="FM7" s="608">
        <v>3</v>
      </c>
      <c r="FN7" s="608">
        <v>4</v>
      </c>
      <c r="FO7" s="608">
        <v>5</v>
      </c>
      <c r="FP7" s="608">
        <v>6</v>
      </c>
      <c r="FQ7" s="608">
        <v>7</v>
      </c>
      <c r="FR7" s="608">
        <v>8</v>
      </c>
      <c r="FS7" s="608">
        <v>9</v>
      </c>
      <c r="FT7" s="608">
        <v>10</v>
      </c>
      <c r="FU7" s="608">
        <v>11</v>
      </c>
      <c r="FV7" s="608">
        <v>12</v>
      </c>
      <c r="FW7" s="608">
        <v>13</v>
      </c>
      <c r="FX7" s="608">
        <v>14</v>
      </c>
      <c r="FY7" s="608">
        <v>15</v>
      </c>
      <c r="FZ7" s="608">
        <v>16</v>
      </c>
      <c r="GA7" s="608">
        <v>17</v>
      </c>
      <c r="GB7" s="608">
        <v>18</v>
      </c>
      <c r="GC7" s="608">
        <v>19</v>
      </c>
      <c r="GD7" s="608">
        <v>20</v>
      </c>
      <c r="GE7" s="608">
        <v>21</v>
      </c>
      <c r="GF7" s="608">
        <v>22</v>
      </c>
      <c r="GG7" s="608">
        <v>23</v>
      </c>
      <c r="GH7" s="608">
        <v>24</v>
      </c>
      <c r="GI7" s="609">
        <v>25</v>
      </c>
      <c r="GJ7" s="593">
        <v>1</v>
      </c>
      <c r="GK7" s="594">
        <v>2</v>
      </c>
      <c r="GL7" s="594">
        <v>3</v>
      </c>
      <c r="GM7" s="594">
        <v>4</v>
      </c>
      <c r="GN7" s="594">
        <v>5</v>
      </c>
      <c r="GO7" s="594">
        <v>6</v>
      </c>
      <c r="GP7" s="594">
        <v>7</v>
      </c>
      <c r="GQ7" s="594">
        <v>8</v>
      </c>
      <c r="GR7" s="594">
        <v>9</v>
      </c>
      <c r="GS7" s="594">
        <v>10</v>
      </c>
      <c r="GT7" s="594">
        <v>11</v>
      </c>
      <c r="GU7" s="594">
        <v>12</v>
      </c>
      <c r="GV7" s="594">
        <v>13</v>
      </c>
      <c r="GW7" s="594">
        <v>14</v>
      </c>
      <c r="GX7" s="594">
        <v>15</v>
      </c>
      <c r="GY7" s="594">
        <v>16</v>
      </c>
      <c r="GZ7" s="594">
        <v>17</v>
      </c>
      <c r="HA7" s="594">
        <v>18</v>
      </c>
      <c r="HB7" s="594">
        <v>19</v>
      </c>
      <c r="HC7" s="594">
        <v>20</v>
      </c>
      <c r="HD7" s="600">
        <v>21</v>
      </c>
      <c r="HE7" s="610">
        <v>22</v>
      </c>
      <c r="HF7" s="610">
        <v>23</v>
      </c>
      <c r="HG7" s="610">
        <v>24</v>
      </c>
      <c r="HH7" s="610">
        <v>25</v>
      </c>
      <c r="HI7" s="611">
        <v>26</v>
      </c>
      <c r="HJ7" s="628">
        <v>1</v>
      </c>
      <c r="HK7" s="629">
        <v>2</v>
      </c>
      <c r="HL7" s="629">
        <v>3</v>
      </c>
      <c r="HM7" s="629">
        <v>4</v>
      </c>
      <c r="HN7" s="629" t="s">
        <v>2540</v>
      </c>
      <c r="HO7" s="629" t="s">
        <v>2541</v>
      </c>
      <c r="HP7" s="629">
        <v>6</v>
      </c>
      <c r="HQ7" s="629">
        <v>7</v>
      </c>
      <c r="HR7" s="629">
        <v>8</v>
      </c>
      <c r="HS7" s="629" t="s">
        <v>2529</v>
      </c>
      <c r="HT7" s="629" t="s">
        <v>2530</v>
      </c>
      <c r="HU7" s="629">
        <v>10</v>
      </c>
      <c r="HV7" s="629">
        <v>11</v>
      </c>
      <c r="HW7" s="629">
        <v>12</v>
      </c>
      <c r="HX7" s="629">
        <v>13</v>
      </c>
      <c r="HY7" s="629">
        <v>14</v>
      </c>
      <c r="HZ7" s="629">
        <v>15</v>
      </c>
      <c r="IA7" s="629">
        <v>16</v>
      </c>
      <c r="IB7" s="629">
        <v>17</v>
      </c>
      <c r="IC7" s="618">
        <v>18</v>
      </c>
      <c r="ID7" s="618">
        <v>19</v>
      </c>
      <c r="IE7" s="618">
        <v>20</v>
      </c>
      <c r="IF7" s="618">
        <v>21</v>
      </c>
      <c r="IG7" s="619">
        <v>22</v>
      </c>
      <c r="IH7" s="628">
        <v>1</v>
      </c>
      <c r="II7" s="629">
        <v>2</v>
      </c>
      <c r="IJ7" s="629">
        <v>3</v>
      </c>
      <c r="IK7" s="629">
        <v>4</v>
      </c>
      <c r="IL7" s="629">
        <v>5</v>
      </c>
      <c r="IM7" s="629">
        <v>6</v>
      </c>
      <c r="IN7" s="629">
        <v>7</v>
      </c>
      <c r="IO7" s="629">
        <v>8</v>
      </c>
      <c r="IP7" s="629">
        <v>9</v>
      </c>
      <c r="IQ7" s="629">
        <v>10</v>
      </c>
      <c r="IR7" s="629">
        <v>11</v>
      </c>
      <c r="IS7" s="629">
        <v>12</v>
      </c>
      <c r="IT7" s="629">
        <v>13</v>
      </c>
      <c r="IU7" s="630">
        <v>14</v>
      </c>
      <c r="IV7" s="631" t="s">
        <v>2210</v>
      </c>
      <c r="IW7" s="632" t="s">
        <v>2211</v>
      </c>
      <c r="IX7" s="632" t="s">
        <v>2212</v>
      </c>
      <c r="IY7" s="632" t="s">
        <v>2213</v>
      </c>
      <c r="IZ7" s="632" t="s">
        <v>2214</v>
      </c>
      <c r="JA7" s="632" t="s">
        <v>2215</v>
      </c>
      <c r="JB7" s="632" t="s">
        <v>2216</v>
      </c>
      <c r="JC7" s="632" t="s">
        <v>2217</v>
      </c>
      <c r="JD7" s="632" t="s">
        <v>2218</v>
      </c>
      <c r="JE7" s="632" t="s">
        <v>2219</v>
      </c>
      <c r="JF7" s="632" t="s">
        <v>2220</v>
      </c>
      <c r="JG7" s="632" t="s">
        <v>2221</v>
      </c>
      <c r="JH7" s="632" t="s">
        <v>2222</v>
      </c>
      <c r="JI7" s="632" t="s">
        <v>2223</v>
      </c>
      <c r="JJ7" s="632" t="s">
        <v>2224</v>
      </c>
      <c r="JK7" s="632" t="s">
        <v>2225</v>
      </c>
      <c r="JL7" s="633" t="s">
        <v>2226</v>
      </c>
      <c r="JM7" s="671">
        <v>1</v>
      </c>
      <c r="JN7" s="672">
        <v>2</v>
      </c>
      <c r="JO7" s="672">
        <v>3</v>
      </c>
      <c r="JP7" s="672">
        <v>4</v>
      </c>
      <c r="JQ7" s="672">
        <v>5</v>
      </c>
      <c r="JR7" s="672">
        <v>6</v>
      </c>
      <c r="JS7" s="672">
        <v>7</v>
      </c>
      <c r="JT7" s="672">
        <v>8</v>
      </c>
      <c r="JU7" s="672">
        <v>9</v>
      </c>
      <c r="JV7" s="672">
        <v>10</v>
      </c>
      <c r="JW7" s="672">
        <v>11</v>
      </c>
      <c r="JX7" s="672">
        <v>12</v>
      </c>
      <c r="JY7" s="672">
        <v>13</v>
      </c>
      <c r="JZ7" s="672">
        <v>14</v>
      </c>
      <c r="KA7" s="672" t="s">
        <v>2615</v>
      </c>
      <c r="KB7" s="672" t="s">
        <v>2616</v>
      </c>
      <c r="KC7" s="672">
        <v>16</v>
      </c>
      <c r="KD7" s="672">
        <v>17</v>
      </c>
      <c r="KE7" s="673">
        <v>18</v>
      </c>
      <c r="KF7" s="673">
        <v>19</v>
      </c>
      <c r="KG7" s="674">
        <v>20</v>
      </c>
      <c r="KH7" s="675">
        <v>1</v>
      </c>
      <c r="KI7" s="676" t="s">
        <v>2547</v>
      </c>
      <c r="KJ7" s="676" t="s">
        <v>2548</v>
      </c>
      <c r="KK7" s="676" t="s">
        <v>2617</v>
      </c>
      <c r="KL7" s="676" t="s">
        <v>2618</v>
      </c>
      <c r="KM7" s="676" t="s">
        <v>2619</v>
      </c>
      <c r="KN7" s="676">
        <v>4</v>
      </c>
      <c r="KO7" s="676">
        <v>5</v>
      </c>
      <c r="KP7" s="676">
        <v>6</v>
      </c>
      <c r="KQ7" s="676">
        <v>7</v>
      </c>
      <c r="KR7" s="676">
        <v>8</v>
      </c>
      <c r="KS7" s="676">
        <v>9</v>
      </c>
      <c r="KT7" s="676">
        <v>10</v>
      </c>
      <c r="KU7" s="676">
        <v>11</v>
      </c>
      <c r="KV7" s="676">
        <v>12</v>
      </c>
      <c r="KW7" s="676">
        <v>13</v>
      </c>
      <c r="KX7" s="676">
        <v>14</v>
      </c>
      <c r="KY7" s="676">
        <v>15</v>
      </c>
      <c r="KZ7" s="676">
        <v>16</v>
      </c>
      <c r="LA7" s="677">
        <v>17</v>
      </c>
      <c r="LB7" s="631" t="s">
        <v>2210</v>
      </c>
      <c r="LC7" s="632" t="s">
        <v>2211</v>
      </c>
      <c r="LD7" s="632" t="s">
        <v>2212</v>
      </c>
      <c r="LE7" s="632" t="s">
        <v>2213</v>
      </c>
      <c r="LF7" s="632" t="s">
        <v>2214</v>
      </c>
      <c r="LG7" s="632" t="s">
        <v>2215</v>
      </c>
      <c r="LH7" s="632" t="s">
        <v>2216</v>
      </c>
      <c r="LI7" s="632" t="s">
        <v>2217</v>
      </c>
      <c r="LJ7" s="632" t="s">
        <v>2218</v>
      </c>
      <c r="LK7" s="632" t="s">
        <v>2219</v>
      </c>
      <c r="LL7" s="632" t="s">
        <v>2220</v>
      </c>
      <c r="LM7" s="632" t="s">
        <v>2221</v>
      </c>
      <c r="LN7" s="632" t="s">
        <v>2222</v>
      </c>
      <c r="LO7" s="632" t="s">
        <v>2223</v>
      </c>
      <c r="LP7" s="632" t="s">
        <v>2224</v>
      </c>
      <c r="LQ7" s="632" t="s">
        <v>2225</v>
      </c>
      <c r="LR7" s="633" t="s">
        <v>2226</v>
      </c>
      <c r="LS7" s="631" t="s">
        <v>2210</v>
      </c>
      <c r="LT7" s="632" t="s">
        <v>2211</v>
      </c>
      <c r="LU7" s="632" t="s">
        <v>2212</v>
      </c>
      <c r="LV7" s="632" t="s">
        <v>2213</v>
      </c>
      <c r="LW7" s="632" t="s">
        <v>2214</v>
      </c>
      <c r="LX7" s="632" t="s">
        <v>2215</v>
      </c>
      <c r="LY7" s="632" t="s">
        <v>2216</v>
      </c>
      <c r="LZ7" s="632" t="s">
        <v>2217</v>
      </c>
      <c r="MA7" s="632" t="s">
        <v>2218</v>
      </c>
      <c r="MB7" s="632" t="s">
        <v>2219</v>
      </c>
      <c r="MC7" s="632" t="s">
        <v>2220</v>
      </c>
      <c r="MD7" s="632" t="s">
        <v>2221</v>
      </c>
      <c r="ME7" s="632" t="s">
        <v>2222</v>
      </c>
      <c r="MF7" s="632" t="s">
        <v>2223</v>
      </c>
      <c r="MG7" s="632" t="s">
        <v>2224</v>
      </c>
      <c r="MH7" s="632" t="s">
        <v>2225</v>
      </c>
      <c r="MI7" s="692" t="s">
        <v>2226</v>
      </c>
      <c r="MJ7" s="631" t="s">
        <v>2210</v>
      </c>
      <c r="MK7" s="632" t="s">
        <v>2211</v>
      </c>
      <c r="ML7" s="632" t="s">
        <v>2212</v>
      </c>
      <c r="MM7" s="632" t="s">
        <v>2213</v>
      </c>
      <c r="MN7" s="632" t="s">
        <v>2214</v>
      </c>
      <c r="MO7" s="632" t="s">
        <v>2215</v>
      </c>
      <c r="MP7" s="632" t="s">
        <v>2216</v>
      </c>
      <c r="MQ7" s="632" t="s">
        <v>2217</v>
      </c>
      <c r="MR7" s="632" t="s">
        <v>2218</v>
      </c>
      <c r="MS7" s="632" t="s">
        <v>2219</v>
      </c>
      <c r="MT7" s="632" t="s">
        <v>2220</v>
      </c>
      <c r="MU7" s="632" t="s">
        <v>2221</v>
      </c>
      <c r="MV7" s="632" t="s">
        <v>2222</v>
      </c>
      <c r="MW7" s="632" t="s">
        <v>2223</v>
      </c>
      <c r="MX7" s="632" t="s">
        <v>2224</v>
      </c>
      <c r="MY7" s="632" t="s">
        <v>2225</v>
      </c>
      <c r="MZ7" s="633" t="s">
        <v>2226</v>
      </c>
    </row>
    <row r="8" spans="1:364 16041:16041" s="519" customFormat="1" ht="39" customHeight="1" x14ac:dyDescent="0.2">
      <c r="A8" s="503" t="s">
        <v>1601</v>
      </c>
      <c r="B8" s="503" t="s">
        <v>1799</v>
      </c>
      <c r="C8" s="503" t="s">
        <v>2040</v>
      </c>
      <c r="D8" s="503" t="s">
        <v>2698</v>
      </c>
      <c r="E8" s="543" t="s">
        <v>1117</v>
      </c>
      <c r="F8" s="696" t="str">
        <f>IF((COUNT(F9:F93)=0)," ",(AVERAGE(F9:F93)/F2))</f>
        <v xml:space="preserve"> </v>
      </c>
      <c r="G8" s="696" t="str">
        <f t="shared" ref="G8:AT8" si="0">IF((COUNT(G9:G93)=0)," ",(AVERAGE(G9:G93)/G2))</f>
        <v xml:space="preserve"> </v>
      </c>
      <c r="H8" s="696" t="str">
        <f t="shared" si="0"/>
        <v xml:space="preserve"> </v>
      </c>
      <c r="I8" s="696" t="str">
        <f t="shared" si="0"/>
        <v xml:space="preserve"> </v>
      </c>
      <c r="J8" s="696" t="str">
        <f t="shared" si="0"/>
        <v xml:space="preserve"> </v>
      </c>
      <c r="K8" s="696" t="str">
        <f t="shared" si="0"/>
        <v xml:space="preserve"> </v>
      </c>
      <c r="L8" s="696" t="str">
        <f t="shared" si="0"/>
        <v xml:space="preserve"> </v>
      </c>
      <c r="M8" s="696" t="str">
        <f t="shared" si="0"/>
        <v xml:space="preserve"> </v>
      </c>
      <c r="N8" s="696" t="str">
        <f t="shared" si="0"/>
        <v xml:space="preserve"> </v>
      </c>
      <c r="O8" s="696" t="str">
        <f t="shared" si="0"/>
        <v xml:space="preserve"> </v>
      </c>
      <c r="P8" s="696" t="str">
        <f t="shared" si="0"/>
        <v xml:space="preserve"> </v>
      </c>
      <c r="Q8" s="696" t="str">
        <f t="shared" si="0"/>
        <v xml:space="preserve"> </v>
      </c>
      <c r="R8" s="696" t="str">
        <f t="shared" si="0"/>
        <v xml:space="preserve"> </v>
      </c>
      <c r="S8" s="696" t="str">
        <f t="shared" si="0"/>
        <v xml:space="preserve"> </v>
      </c>
      <c r="T8" s="696" t="str">
        <f t="shared" si="0"/>
        <v xml:space="preserve"> </v>
      </c>
      <c r="U8" s="696" t="str">
        <f t="shared" si="0"/>
        <v xml:space="preserve"> </v>
      </c>
      <c r="V8" s="696" t="str">
        <f t="shared" si="0"/>
        <v xml:space="preserve"> </v>
      </c>
      <c r="W8" s="696" t="str">
        <f t="shared" si="0"/>
        <v xml:space="preserve"> </v>
      </c>
      <c r="X8" s="696" t="str">
        <f t="shared" si="0"/>
        <v xml:space="preserve"> </v>
      </c>
      <c r="Y8" s="696" t="str">
        <f t="shared" si="0"/>
        <v xml:space="preserve"> </v>
      </c>
      <c r="Z8" s="696" t="str">
        <f t="shared" si="0"/>
        <v xml:space="preserve"> </v>
      </c>
      <c r="AA8" s="696" t="str">
        <f t="shared" si="0"/>
        <v xml:space="preserve"> </v>
      </c>
      <c r="AB8" s="696" t="str">
        <f t="shared" si="0"/>
        <v xml:space="preserve"> </v>
      </c>
      <c r="AC8" s="696" t="str">
        <f t="shared" si="0"/>
        <v xml:space="preserve"> </v>
      </c>
      <c r="AD8" s="696" t="str">
        <f t="shared" si="0"/>
        <v xml:space="preserve"> </v>
      </c>
      <c r="AE8" s="696" t="str">
        <f t="shared" si="0"/>
        <v xml:space="preserve"> </v>
      </c>
      <c r="AF8" s="696" t="str">
        <f t="shared" si="0"/>
        <v xml:space="preserve"> </v>
      </c>
      <c r="AG8" s="696" t="str">
        <f t="shared" si="0"/>
        <v xml:space="preserve"> </v>
      </c>
      <c r="AH8" s="696" t="str">
        <f t="shared" si="0"/>
        <v xml:space="preserve"> </v>
      </c>
      <c r="AI8" s="696" t="str">
        <f t="shared" si="0"/>
        <v xml:space="preserve"> </v>
      </c>
      <c r="AJ8" s="696" t="str">
        <f t="shared" si="0"/>
        <v xml:space="preserve"> </v>
      </c>
      <c r="AK8" s="696" t="str">
        <f t="shared" si="0"/>
        <v xml:space="preserve"> </v>
      </c>
      <c r="AL8" s="696" t="str">
        <f t="shared" si="0"/>
        <v xml:space="preserve"> </v>
      </c>
      <c r="AM8" s="696" t="str">
        <f t="shared" si="0"/>
        <v xml:space="preserve"> </v>
      </c>
      <c r="AN8" s="696" t="str">
        <f t="shared" si="0"/>
        <v xml:space="preserve"> </v>
      </c>
      <c r="AO8" s="696" t="str">
        <f t="shared" si="0"/>
        <v xml:space="preserve"> </v>
      </c>
      <c r="AP8" s="696" t="str">
        <f t="shared" si="0"/>
        <v xml:space="preserve"> </v>
      </c>
      <c r="AQ8" s="696" t="str">
        <f t="shared" si="0"/>
        <v xml:space="preserve"> </v>
      </c>
      <c r="AR8" s="696" t="str">
        <f t="shared" si="0"/>
        <v xml:space="preserve"> </v>
      </c>
      <c r="AS8" s="696" t="str">
        <f t="shared" si="0"/>
        <v xml:space="preserve"> </v>
      </c>
      <c r="AT8" s="696" t="str">
        <f t="shared" si="0"/>
        <v xml:space="preserve"> </v>
      </c>
      <c r="AU8" s="696" t="str">
        <f t="shared" ref="AU8:BY8" si="1">IF((COUNT(AU9:AU93)=0)," ",(AVERAGE(AU9:AU93)/AU2))</f>
        <v xml:space="preserve"> </v>
      </c>
      <c r="AV8" s="696" t="str">
        <f t="shared" si="1"/>
        <v xml:space="preserve"> </v>
      </c>
      <c r="AW8" s="696" t="str">
        <f t="shared" si="1"/>
        <v xml:space="preserve"> </v>
      </c>
      <c r="AX8" s="696" t="str">
        <f t="shared" si="1"/>
        <v xml:space="preserve"> </v>
      </c>
      <c r="AY8" s="696" t="str">
        <f t="shared" si="1"/>
        <v xml:space="preserve"> </v>
      </c>
      <c r="AZ8" s="696" t="str">
        <f t="shared" si="1"/>
        <v xml:space="preserve"> </v>
      </c>
      <c r="BA8" s="696" t="str">
        <f t="shared" si="1"/>
        <v xml:space="preserve"> </v>
      </c>
      <c r="BB8" s="696" t="str">
        <f t="shared" si="1"/>
        <v xml:space="preserve"> </v>
      </c>
      <c r="BC8" s="696" t="str">
        <f t="shared" si="1"/>
        <v xml:space="preserve"> </v>
      </c>
      <c r="BD8" s="696" t="str">
        <f t="shared" si="1"/>
        <v xml:space="preserve"> </v>
      </c>
      <c r="BE8" s="696" t="str">
        <f t="shared" si="1"/>
        <v xml:space="preserve"> </v>
      </c>
      <c r="BF8" s="696" t="str">
        <f t="shared" si="1"/>
        <v xml:space="preserve"> </v>
      </c>
      <c r="BG8" s="696" t="str">
        <f t="shared" si="1"/>
        <v xml:space="preserve"> </v>
      </c>
      <c r="BH8" s="696" t="str">
        <f t="shared" si="1"/>
        <v xml:space="preserve"> </v>
      </c>
      <c r="BI8" s="696" t="str">
        <f t="shared" si="1"/>
        <v xml:space="preserve"> </v>
      </c>
      <c r="BJ8" s="696" t="str">
        <f t="shared" si="1"/>
        <v xml:space="preserve"> </v>
      </c>
      <c r="BK8" s="696" t="str">
        <f t="shared" si="1"/>
        <v xml:space="preserve"> </v>
      </c>
      <c r="BL8" s="696" t="str">
        <f t="shared" si="1"/>
        <v xml:space="preserve"> </v>
      </c>
      <c r="BM8" s="696" t="str">
        <f t="shared" si="1"/>
        <v xml:space="preserve"> </v>
      </c>
      <c r="BN8" s="696" t="str">
        <f t="shared" si="1"/>
        <v xml:space="preserve"> </v>
      </c>
      <c r="BO8" s="696" t="str">
        <f t="shared" si="1"/>
        <v xml:space="preserve"> </v>
      </c>
      <c r="BP8" s="696" t="str">
        <f t="shared" si="1"/>
        <v xml:space="preserve"> </v>
      </c>
      <c r="BQ8" s="696" t="str">
        <f t="shared" si="1"/>
        <v xml:space="preserve"> </v>
      </c>
      <c r="BR8" s="696" t="str">
        <f t="shared" si="1"/>
        <v xml:space="preserve"> </v>
      </c>
      <c r="BS8" s="696" t="str">
        <f t="shared" si="1"/>
        <v xml:space="preserve"> </v>
      </c>
      <c r="BT8" s="696" t="str">
        <f t="shared" si="1"/>
        <v xml:space="preserve"> </v>
      </c>
      <c r="BU8" s="696" t="str">
        <f t="shared" si="1"/>
        <v xml:space="preserve"> </v>
      </c>
      <c r="BV8" s="696" t="str">
        <f t="shared" si="1"/>
        <v xml:space="preserve"> </v>
      </c>
      <c r="BW8" s="696" t="str">
        <f t="shared" si="1"/>
        <v xml:space="preserve"> </v>
      </c>
      <c r="BX8" s="696" t="str">
        <f t="shared" si="1"/>
        <v xml:space="preserve"> </v>
      </c>
      <c r="BY8" s="696" t="str">
        <f t="shared" si="1"/>
        <v xml:space="preserve"> </v>
      </c>
      <c r="BZ8" s="696" t="str">
        <f t="shared" ref="BZ8:CW8" si="2">IF((COUNT(BZ9:BZ93)=0)," ",(AVERAGE(BZ9:BZ93)/BZ2))</f>
        <v xml:space="preserve"> </v>
      </c>
      <c r="CA8" s="696" t="str">
        <f t="shared" si="2"/>
        <v xml:space="preserve"> </v>
      </c>
      <c r="CB8" s="696" t="str">
        <f t="shared" si="2"/>
        <v xml:space="preserve"> </v>
      </c>
      <c r="CC8" s="696" t="str">
        <f t="shared" si="2"/>
        <v xml:space="preserve"> </v>
      </c>
      <c r="CD8" s="696" t="str">
        <f t="shared" si="2"/>
        <v xml:space="preserve"> </v>
      </c>
      <c r="CE8" s="696" t="str">
        <f t="shared" si="2"/>
        <v xml:space="preserve"> </v>
      </c>
      <c r="CF8" s="696" t="str">
        <f t="shared" si="2"/>
        <v xml:space="preserve"> </v>
      </c>
      <c r="CG8" s="696" t="str">
        <f t="shared" si="2"/>
        <v xml:space="preserve"> </v>
      </c>
      <c r="CH8" s="696" t="str">
        <f t="shared" si="2"/>
        <v xml:space="preserve"> </v>
      </c>
      <c r="CI8" s="696" t="str">
        <f t="shared" si="2"/>
        <v xml:space="preserve"> </v>
      </c>
      <c r="CJ8" s="696" t="str">
        <f t="shared" si="2"/>
        <v xml:space="preserve"> </v>
      </c>
      <c r="CK8" s="696" t="str">
        <f t="shared" si="2"/>
        <v xml:space="preserve"> </v>
      </c>
      <c r="CL8" s="696" t="str">
        <f t="shared" si="2"/>
        <v xml:space="preserve"> </v>
      </c>
      <c r="CM8" s="696" t="str">
        <f t="shared" si="2"/>
        <v xml:space="preserve"> </v>
      </c>
      <c r="CN8" s="696" t="str">
        <f t="shared" si="2"/>
        <v xml:space="preserve"> </v>
      </c>
      <c r="CO8" s="696" t="str">
        <f t="shared" si="2"/>
        <v xml:space="preserve"> </v>
      </c>
      <c r="CP8" s="696" t="str">
        <f t="shared" si="2"/>
        <v xml:space="preserve"> </v>
      </c>
      <c r="CQ8" s="696" t="str">
        <f t="shared" si="2"/>
        <v xml:space="preserve"> </v>
      </c>
      <c r="CR8" s="696" t="str">
        <f t="shared" si="2"/>
        <v xml:space="preserve"> </v>
      </c>
      <c r="CS8" s="696" t="str">
        <f t="shared" si="2"/>
        <v xml:space="preserve"> </v>
      </c>
      <c r="CT8" s="696" t="str">
        <f t="shared" si="2"/>
        <v xml:space="preserve"> </v>
      </c>
      <c r="CU8" s="696" t="str">
        <f t="shared" si="2"/>
        <v xml:space="preserve"> </v>
      </c>
      <c r="CV8" s="696" t="str">
        <f t="shared" si="2"/>
        <v xml:space="preserve"> </v>
      </c>
      <c r="CW8" s="696" t="str">
        <f t="shared" si="2"/>
        <v xml:space="preserve"> </v>
      </c>
      <c r="CX8" s="696" t="str">
        <f t="shared" ref="CX8:DU8" si="3">IF((COUNT(CX9:CX93)=0)," ",(AVERAGE(CX9:CX93)/CX2))</f>
        <v xml:space="preserve"> </v>
      </c>
      <c r="CY8" s="696" t="str">
        <f t="shared" si="3"/>
        <v xml:space="preserve"> </v>
      </c>
      <c r="CZ8" s="696" t="str">
        <f t="shared" si="3"/>
        <v xml:space="preserve"> </v>
      </c>
      <c r="DA8" s="696" t="str">
        <f t="shared" si="3"/>
        <v xml:space="preserve"> </v>
      </c>
      <c r="DB8" s="696" t="str">
        <f t="shared" si="3"/>
        <v xml:space="preserve"> </v>
      </c>
      <c r="DC8" s="696" t="str">
        <f t="shared" si="3"/>
        <v xml:space="preserve"> </v>
      </c>
      <c r="DD8" s="696" t="str">
        <f t="shared" si="3"/>
        <v xml:space="preserve"> </v>
      </c>
      <c r="DE8" s="696" t="str">
        <f t="shared" si="3"/>
        <v xml:space="preserve"> </v>
      </c>
      <c r="DF8" s="696" t="str">
        <f t="shared" si="3"/>
        <v xml:space="preserve"> </v>
      </c>
      <c r="DG8" s="696" t="str">
        <f t="shared" si="3"/>
        <v xml:space="preserve"> </v>
      </c>
      <c r="DH8" s="696" t="str">
        <f t="shared" si="3"/>
        <v xml:space="preserve"> </v>
      </c>
      <c r="DI8" s="696" t="str">
        <f t="shared" si="3"/>
        <v xml:space="preserve"> </v>
      </c>
      <c r="DJ8" s="696" t="str">
        <f t="shared" si="3"/>
        <v xml:space="preserve"> </v>
      </c>
      <c r="DK8" s="696" t="str">
        <f t="shared" si="3"/>
        <v xml:space="preserve"> </v>
      </c>
      <c r="DL8" s="696" t="str">
        <f t="shared" si="3"/>
        <v xml:space="preserve"> </v>
      </c>
      <c r="DM8" s="696" t="str">
        <f t="shared" si="3"/>
        <v xml:space="preserve"> </v>
      </c>
      <c r="DN8" s="696" t="str">
        <f t="shared" si="3"/>
        <v xml:space="preserve"> </v>
      </c>
      <c r="DO8" s="696">
        <f t="shared" si="3"/>
        <v>0.13043478260869565</v>
      </c>
      <c r="DP8" s="696">
        <f t="shared" si="3"/>
        <v>4.3478260869565216E-2</v>
      </c>
      <c r="DQ8" s="696">
        <f t="shared" si="3"/>
        <v>6.5217391304347824E-2</v>
      </c>
      <c r="DR8" s="696">
        <f t="shared" si="3"/>
        <v>0.73913043478260865</v>
      </c>
      <c r="DS8" s="696">
        <f t="shared" si="3"/>
        <v>0.91304347826086951</v>
      </c>
      <c r="DT8" s="696">
        <f t="shared" si="3"/>
        <v>0.43478260869565216</v>
      </c>
      <c r="DU8" s="696">
        <f t="shared" si="3"/>
        <v>0.47826086956521741</v>
      </c>
      <c r="DV8" s="696">
        <f t="shared" ref="DV8:FC8" si="4">IF((COUNT(DV9:DV93)=0)," ",(AVERAGE(DV9:DV93)/DV2))</f>
        <v>0.63043478260869568</v>
      </c>
      <c r="DW8" s="696">
        <f t="shared" si="4"/>
        <v>0.30434782608695654</v>
      </c>
      <c r="DX8" s="696">
        <f t="shared" si="4"/>
        <v>0.60869565217391308</v>
      </c>
      <c r="DY8" s="696">
        <f t="shared" si="4"/>
        <v>0.47826086956521741</v>
      </c>
      <c r="DZ8" s="696">
        <f t="shared" si="4"/>
        <v>0.28260869565217389</v>
      </c>
      <c r="EA8" s="696">
        <f t="shared" si="4"/>
        <v>0.43478260869565216</v>
      </c>
      <c r="EB8" s="696">
        <f t="shared" si="4"/>
        <v>8.6956521739130432E-2</v>
      </c>
      <c r="EC8" s="696">
        <f t="shared" si="4"/>
        <v>0.39130434782608697</v>
      </c>
      <c r="ED8" s="696">
        <f t="shared" si="4"/>
        <v>0.82608695652173914</v>
      </c>
      <c r="EE8" s="696">
        <f t="shared" si="4"/>
        <v>0.82608695652173914</v>
      </c>
      <c r="EF8" s="696">
        <f t="shared" si="4"/>
        <v>0.95652173913043481</v>
      </c>
      <c r="EG8" s="696">
        <f t="shared" si="4"/>
        <v>0.86956521739130432</v>
      </c>
      <c r="EH8" s="696">
        <f t="shared" si="4"/>
        <v>0.52173913043478259</v>
      </c>
      <c r="EI8" s="696">
        <f t="shared" si="4"/>
        <v>0.47826086956521741</v>
      </c>
      <c r="EJ8" s="696">
        <f t="shared" si="4"/>
        <v>0.36956521739130432</v>
      </c>
      <c r="EK8" s="696">
        <f t="shared" si="4"/>
        <v>0.86956521739130432</v>
      </c>
      <c r="EL8" s="696">
        <f t="shared" si="4"/>
        <v>0.59782608695652173</v>
      </c>
      <c r="EM8" s="696">
        <f t="shared" si="4"/>
        <v>0.86956521739130432</v>
      </c>
      <c r="EN8" s="696">
        <f t="shared" si="4"/>
        <v>0.58695652173913049</v>
      </c>
      <c r="EO8" s="696">
        <f t="shared" si="4"/>
        <v>0.45652173913043476</v>
      </c>
      <c r="EP8" s="696">
        <f t="shared" si="4"/>
        <v>0.65217391304347827</v>
      </c>
      <c r="EQ8" s="696">
        <f t="shared" si="4"/>
        <v>0.69565217391304346</v>
      </c>
      <c r="ER8" s="696">
        <f t="shared" si="4"/>
        <v>0.13043478260869565</v>
      </c>
      <c r="ES8" s="696">
        <f t="shared" si="4"/>
        <v>0.52173913043478259</v>
      </c>
      <c r="ET8" s="696">
        <f t="shared" si="4"/>
        <v>0.34782608695652173</v>
      </c>
      <c r="EU8" s="696">
        <f t="shared" si="4"/>
        <v>0.69565217391304346</v>
      </c>
      <c r="EV8" s="696">
        <f t="shared" si="4"/>
        <v>0.82608695652173914</v>
      </c>
      <c r="EW8" s="696">
        <f t="shared" si="4"/>
        <v>0.72463768115942029</v>
      </c>
      <c r="EX8" s="696">
        <f t="shared" si="4"/>
        <v>0.21739130434782608</v>
      </c>
      <c r="EY8" s="696">
        <f t="shared" si="4"/>
        <v>0.21739130434782608</v>
      </c>
      <c r="EZ8" s="696">
        <f t="shared" si="4"/>
        <v>0.13043478260869565</v>
      </c>
      <c r="FA8" s="696">
        <f t="shared" si="4"/>
        <v>6.5217391304347824E-2</v>
      </c>
      <c r="FB8" s="696">
        <f t="shared" si="4"/>
        <v>0.52173913043478259</v>
      </c>
      <c r="FC8" s="696">
        <f t="shared" si="4"/>
        <v>0.58695652173913049</v>
      </c>
      <c r="FD8" s="696">
        <f t="shared" ref="FD8:GE8" si="5">IF((COUNT(FD9:FD93)=0)," ",(AVERAGE(FD9:FD93)/FD2))</f>
        <v>6.5217391304347824E-2</v>
      </c>
      <c r="FE8" s="696">
        <f t="shared" si="5"/>
        <v>0</v>
      </c>
      <c r="FF8" s="696">
        <f t="shared" si="5"/>
        <v>0.78260869565217395</v>
      </c>
      <c r="FG8" s="696">
        <f t="shared" si="5"/>
        <v>0.73913043478260865</v>
      </c>
      <c r="FH8" s="696">
        <f t="shared" si="5"/>
        <v>0.82608695652173914</v>
      </c>
      <c r="FI8" s="696">
        <f t="shared" si="5"/>
        <v>0.34782608695652173</v>
      </c>
      <c r="FJ8" s="696">
        <f t="shared" si="5"/>
        <v>0.52173913043478259</v>
      </c>
      <c r="FK8" s="696" t="str">
        <f t="shared" si="5"/>
        <v xml:space="preserve"> </v>
      </c>
      <c r="FL8" s="696" t="str">
        <f t="shared" si="5"/>
        <v xml:space="preserve"> </v>
      </c>
      <c r="FM8" s="696" t="str">
        <f t="shared" si="5"/>
        <v xml:space="preserve"> </v>
      </c>
      <c r="FN8" s="696" t="str">
        <f t="shared" si="5"/>
        <v xml:space="preserve"> </v>
      </c>
      <c r="FO8" s="696" t="str">
        <f t="shared" si="5"/>
        <v xml:space="preserve"> </v>
      </c>
      <c r="FP8" s="696" t="str">
        <f t="shared" si="5"/>
        <v xml:space="preserve"> </v>
      </c>
      <c r="FQ8" s="696" t="str">
        <f t="shared" si="5"/>
        <v xml:space="preserve"> </v>
      </c>
      <c r="FR8" s="696" t="str">
        <f t="shared" si="5"/>
        <v xml:space="preserve"> </v>
      </c>
      <c r="FS8" s="696" t="str">
        <f t="shared" si="5"/>
        <v xml:space="preserve"> </v>
      </c>
      <c r="FT8" s="696" t="str">
        <f t="shared" si="5"/>
        <v xml:space="preserve"> </v>
      </c>
      <c r="FU8" s="696" t="str">
        <f t="shared" si="5"/>
        <v xml:space="preserve"> </v>
      </c>
      <c r="FV8" s="696" t="str">
        <f t="shared" si="5"/>
        <v xml:space="preserve"> </v>
      </c>
      <c r="FW8" s="696" t="str">
        <f t="shared" si="5"/>
        <v xml:space="preserve"> </v>
      </c>
      <c r="FX8" s="696" t="str">
        <f t="shared" si="5"/>
        <v xml:space="preserve"> </v>
      </c>
      <c r="FY8" s="696" t="str">
        <f t="shared" si="5"/>
        <v xml:space="preserve"> </v>
      </c>
      <c r="FZ8" s="696" t="str">
        <f t="shared" si="5"/>
        <v xml:space="preserve"> </v>
      </c>
      <c r="GA8" s="696" t="str">
        <f t="shared" si="5"/>
        <v xml:space="preserve"> </v>
      </c>
      <c r="GB8" s="696" t="str">
        <f t="shared" si="5"/>
        <v xml:space="preserve"> </v>
      </c>
      <c r="GC8" s="696" t="str">
        <f t="shared" si="5"/>
        <v xml:space="preserve"> </v>
      </c>
      <c r="GD8" s="696" t="str">
        <f t="shared" si="5"/>
        <v xml:space="preserve"> </v>
      </c>
      <c r="GE8" s="696" t="str">
        <f t="shared" si="5"/>
        <v xml:space="preserve"> </v>
      </c>
      <c r="GF8" s="696" t="str">
        <f t="shared" ref="GF8:HF8" si="6">IF((COUNT(GF9:GF93)=0)," ",(AVERAGE(GF9:GF93)/GF2))</f>
        <v xml:space="preserve"> </v>
      </c>
      <c r="GG8" s="696" t="str">
        <f t="shared" si="6"/>
        <v xml:space="preserve"> </v>
      </c>
      <c r="GH8" s="696" t="str">
        <f t="shared" si="6"/>
        <v xml:space="preserve"> </v>
      </c>
      <c r="GI8" s="696" t="str">
        <f t="shared" si="6"/>
        <v xml:space="preserve"> </v>
      </c>
      <c r="GJ8" s="696" t="str">
        <f t="shared" si="6"/>
        <v xml:space="preserve"> </v>
      </c>
      <c r="GK8" s="696" t="str">
        <f t="shared" si="6"/>
        <v xml:space="preserve"> </v>
      </c>
      <c r="GL8" s="696" t="str">
        <f t="shared" si="6"/>
        <v xml:space="preserve"> </v>
      </c>
      <c r="GM8" s="696" t="str">
        <f t="shared" si="6"/>
        <v xml:space="preserve"> </v>
      </c>
      <c r="GN8" s="696" t="str">
        <f t="shared" si="6"/>
        <v xml:space="preserve"> </v>
      </c>
      <c r="GO8" s="696" t="str">
        <f t="shared" si="6"/>
        <v xml:space="preserve"> </v>
      </c>
      <c r="GP8" s="696" t="str">
        <f t="shared" si="6"/>
        <v xml:space="preserve"> </v>
      </c>
      <c r="GQ8" s="696" t="str">
        <f t="shared" si="6"/>
        <v xml:space="preserve"> </v>
      </c>
      <c r="GR8" s="696" t="str">
        <f t="shared" si="6"/>
        <v xml:space="preserve"> </v>
      </c>
      <c r="GS8" s="696" t="str">
        <f t="shared" si="6"/>
        <v xml:space="preserve"> </v>
      </c>
      <c r="GT8" s="696" t="str">
        <f t="shared" si="6"/>
        <v xml:space="preserve"> </v>
      </c>
      <c r="GU8" s="696" t="str">
        <f t="shared" si="6"/>
        <v xml:space="preserve"> </v>
      </c>
      <c r="GV8" s="696" t="str">
        <f t="shared" si="6"/>
        <v xml:space="preserve"> </v>
      </c>
      <c r="GW8" s="696" t="str">
        <f t="shared" si="6"/>
        <v xml:space="preserve"> </v>
      </c>
      <c r="GX8" s="696" t="str">
        <f t="shared" si="6"/>
        <v xml:space="preserve"> </v>
      </c>
      <c r="GY8" s="696" t="str">
        <f t="shared" si="6"/>
        <v xml:space="preserve"> </v>
      </c>
      <c r="GZ8" s="696" t="str">
        <f t="shared" si="6"/>
        <v xml:space="preserve"> </v>
      </c>
      <c r="HA8" s="696" t="str">
        <f t="shared" si="6"/>
        <v xml:space="preserve"> </v>
      </c>
      <c r="HB8" s="696" t="str">
        <f t="shared" si="6"/>
        <v xml:space="preserve"> </v>
      </c>
      <c r="HC8" s="696" t="str">
        <f t="shared" si="6"/>
        <v xml:space="preserve"> </v>
      </c>
      <c r="HD8" s="696" t="str">
        <f t="shared" si="6"/>
        <v xml:space="preserve"> </v>
      </c>
      <c r="HE8" s="696" t="str">
        <f t="shared" si="6"/>
        <v xml:space="preserve"> </v>
      </c>
      <c r="HF8" s="696" t="str">
        <f t="shared" si="6"/>
        <v xml:space="preserve"> </v>
      </c>
      <c r="HG8" s="696" t="str">
        <f t="shared" ref="HG8:JR8" si="7">IF((COUNT(HG9:HG93)=0)," ",(AVERAGE(HG9:HG93)/HG2))</f>
        <v xml:space="preserve"> </v>
      </c>
      <c r="HH8" s="696" t="str">
        <f t="shared" si="7"/>
        <v xml:space="preserve"> </v>
      </c>
      <c r="HI8" s="696" t="str">
        <f t="shared" si="7"/>
        <v xml:space="preserve"> </v>
      </c>
      <c r="HJ8" s="696" t="str">
        <f t="shared" si="7"/>
        <v xml:space="preserve"> </v>
      </c>
      <c r="HK8" s="696" t="str">
        <f t="shared" si="7"/>
        <v xml:space="preserve"> </v>
      </c>
      <c r="HL8" s="696" t="str">
        <f t="shared" si="7"/>
        <v xml:space="preserve"> </v>
      </c>
      <c r="HM8" s="696" t="str">
        <f t="shared" si="7"/>
        <v xml:space="preserve"> </v>
      </c>
      <c r="HN8" s="696" t="str">
        <f t="shared" si="7"/>
        <v xml:space="preserve"> </v>
      </c>
      <c r="HO8" s="696" t="str">
        <f t="shared" si="7"/>
        <v xml:space="preserve"> </v>
      </c>
      <c r="HP8" s="696" t="str">
        <f t="shared" si="7"/>
        <v xml:space="preserve"> </v>
      </c>
      <c r="HQ8" s="696" t="str">
        <f t="shared" si="7"/>
        <v xml:space="preserve"> </v>
      </c>
      <c r="HR8" s="696" t="str">
        <f t="shared" si="7"/>
        <v xml:space="preserve"> </v>
      </c>
      <c r="HS8" s="696" t="str">
        <f t="shared" si="7"/>
        <v xml:space="preserve"> </v>
      </c>
      <c r="HT8" s="696" t="str">
        <f t="shared" si="7"/>
        <v xml:space="preserve"> </v>
      </c>
      <c r="HU8" s="696" t="str">
        <f t="shared" si="7"/>
        <v xml:space="preserve"> </v>
      </c>
      <c r="HV8" s="696" t="str">
        <f t="shared" si="7"/>
        <v xml:space="preserve"> </v>
      </c>
      <c r="HW8" s="696" t="str">
        <f t="shared" si="7"/>
        <v xml:space="preserve"> </v>
      </c>
      <c r="HX8" s="696" t="str">
        <f t="shared" si="7"/>
        <v xml:space="preserve"> </v>
      </c>
      <c r="HY8" s="696" t="str">
        <f t="shared" si="7"/>
        <v xml:space="preserve"> </v>
      </c>
      <c r="HZ8" s="696" t="str">
        <f t="shared" si="7"/>
        <v xml:space="preserve"> </v>
      </c>
      <c r="IA8" s="696" t="str">
        <f t="shared" si="7"/>
        <v xml:space="preserve"> </v>
      </c>
      <c r="IB8" s="696" t="str">
        <f t="shared" si="7"/>
        <v xml:space="preserve"> </v>
      </c>
      <c r="IC8" s="696" t="str">
        <f t="shared" si="7"/>
        <v xml:space="preserve"> </v>
      </c>
      <c r="ID8" s="696" t="str">
        <f t="shared" si="7"/>
        <v xml:space="preserve"> </v>
      </c>
      <c r="IE8" s="696" t="str">
        <f t="shared" si="7"/>
        <v xml:space="preserve"> </v>
      </c>
      <c r="IF8" s="696" t="str">
        <f t="shared" si="7"/>
        <v xml:space="preserve"> </v>
      </c>
      <c r="IG8" s="696" t="str">
        <f t="shared" si="7"/>
        <v xml:space="preserve"> </v>
      </c>
      <c r="IH8" s="696" t="str">
        <f t="shared" si="7"/>
        <v xml:space="preserve"> </v>
      </c>
      <c r="II8" s="696" t="str">
        <f t="shared" si="7"/>
        <v xml:space="preserve"> </v>
      </c>
      <c r="IJ8" s="696" t="str">
        <f t="shared" si="7"/>
        <v xml:space="preserve"> </v>
      </c>
      <c r="IK8" s="696" t="str">
        <f t="shared" si="7"/>
        <v xml:space="preserve"> </v>
      </c>
      <c r="IL8" s="696" t="str">
        <f t="shared" si="7"/>
        <v xml:space="preserve"> </v>
      </c>
      <c r="IM8" s="696" t="str">
        <f t="shared" si="7"/>
        <v xml:space="preserve"> </v>
      </c>
      <c r="IN8" s="696" t="str">
        <f t="shared" si="7"/>
        <v xml:space="preserve"> </v>
      </c>
      <c r="IO8" s="696" t="str">
        <f t="shared" si="7"/>
        <v xml:space="preserve"> </v>
      </c>
      <c r="IP8" s="696" t="str">
        <f t="shared" si="7"/>
        <v xml:space="preserve"> </v>
      </c>
      <c r="IQ8" s="696" t="str">
        <f t="shared" si="7"/>
        <v xml:space="preserve"> </v>
      </c>
      <c r="IR8" s="696" t="str">
        <f t="shared" si="7"/>
        <v xml:space="preserve"> </v>
      </c>
      <c r="IS8" s="696" t="str">
        <f t="shared" si="7"/>
        <v xml:space="preserve"> </v>
      </c>
      <c r="IT8" s="696" t="str">
        <f t="shared" si="7"/>
        <v xml:space="preserve"> </v>
      </c>
      <c r="IU8" s="696" t="str">
        <f t="shared" si="7"/>
        <v xml:space="preserve"> </v>
      </c>
      <c r="IV8" s="696" t="str">
        <f t="shared" si="7"/>
        <v xml:space="preserve"> </v>
      </c>
      <c r="IW8" s="696" t="str">
        <f t="shared" si="7"/>
        <v xml:space="preserve"> </v>
      </c>
      <c r="IX8" s="696" t="str">
        <f t="shared" si="7"/>
        <v xml:space="preserve"> </v>
      </c>
      <c r="IY8" s="696" t="str">
        <f t="shared" si="7"/>
        <v xml:space="preserve"> </v>
      </c>
      <c r="IZ8" s="696" t="str">
        <f t="shared" si="7"/>
        <v xml:space="preserve"> </v>
      </c>
      <c r="JA8" s="696" t="str">
        <f t="shared" si="7"/>
        <v xml:space="preserve"> </v>
      </c>
      <c r="JB8" s="696" t="str">
        <f t="shared" si="7"/>
        <v xml:space="preserve"> </v>
      </c>
      <c r="JC8" s="696" t="str">
        <f t="shared" si="7"/>
        <v xml:space="preserve"> </v>
      </c>
      <c r="JD8" s="696" t="str">
        <f t="shared" si="7"/>
        <v xml:space="preserve"> </v>
      </c>
      <c r="JE8" s="696" t="str">
        <f t="shared" si="7"/>
        <v xml:space="preserve"> </v>
      </c>
      <c r="JF8" s="696" t="str">
        <f t="shared" si="7"/>
        <v xml:space="preserve"> </v>
      </c>
      <c r="JG8" s="696" t="str">
        <f t="shared" si="7"/>
        <v xml:space="preserve"> </v>
      </c>
      <c r="JH8" s="696" t="str">
        <f t="shared" si="7"/>
        <v xml:space="preserve"> </v>
      </c>
      <c r="JI8" s="696" t="str">
        <f t="shared" si="7"/>
        <v xml:space="preserve"> </v>
      </c>
      <c r="JJ8" s="696" t="str">
        <f t="shared" si="7"/>
        <v xml:space="preserve"> </v>
      </c>
      <c r="JK8" s="696" t="str">
        <f t="shared" si="7"/>
        <v xml:space="preserve"> </v>
      </c>
      <c r="JL8" s="696" t="str">
        <f t="shared" si="7"/>
        <v xml:space="preserve"> </v>
      </c>
      <c r="JM8" s="696" t="str">
        <f t="shared" si="7"/>
        <v xml:space="preserve"> </v>
      </c>
      <c r="JN8" s="696" t="str">
        <f t="shared" si="7"/>
        <v xml:space="preserve"> </v>
      </c>
      <c r="JO8" s="696" t="str">
        <f t="shared" si="7"/>
        <v xml:space="preserve"> </v>
      </c>
      <c r="JP8" s="696" t="str">
        <f t="shared" si="7"/>
        <v xml:space="preserve"> </v>
      </c>
      <c r="JQ8" s="696" t="str">
        <f t="shared" si="7"/>
        <v xml:space="preserve"> </v>
      </c>
      <c r="JR8" s="696" t="str">
        <f t="shared" si="7"/>
        <v xml:space="preserve"> </v>
      </c>
      <c r="JS8" s="696" t="str">
        <f t="shared" ref="JS8:MD8" si="8">IF((COUNT(JS9:JS93)=0)," ",(AVERAGE(JS9:JS93)/JS2))</f>
        <v xml:space="preserve"> </v>
      </c>
      <c r="JT8" s="696" t="str">
        <f t="shared" si="8"/>
        <v xml:space="preserve"> </v>
      </c>
      <c r="JU8" s="696" t="str">
        <f t="shared" si="8"/>
        <v xml:space="preserve"> </v>
      </c>
      <c r="JV8" s="696" t="str">
        <f t="shared" si="8"/>
        <v xml:space="preserve"> </v>
      </c>
      <c r="JW8" s="696" t="str">
        <f t="shared" si="8"/>
        <v xml:space="preserve"> </v>
      </c>
      <c r="JX8" s="696" t="str">
        <f t="shared" si="8"/>
        <v xml:space="preserve"> </v>
      </c>
      <c r="JY8" s="696" t="str">
        <f t="shared" si="8"/>
        <v xml:space="preserve"> </v>
      </c>
      <c r="JZ8" s="696" t="str">
        <f t="shared" si="8"/>
        <v xml:space="preserve"> </v>
      </c>
      <c r="KA8" s="696" t="str">
        <f t="shared" si="8"/>
        <v xml:space="preserve"> </v>
      </c>
      <c r="KB8" s="696" t="str">
        <f t="shared" si="8"/>
        <v xml:space="preserve"> </v>
      </c>
      <c r="KC8" s="696" t="str">
        <f t="shared" si="8"/>
        <v xml:space="preserve"> </v>
      </c>
      <c r="KD8" s="696" t="str">
        <f t="shared" si="8"/>
        <v xml:space="preserve"> </v>
      </c>
      <c r="KE8" s="696" t="str">
        <f t="shared" si="8"/>
        <v xml:space="preserve"> </v>
      </c>
      <c r="KF8" s="696" t="str">
        <f t="shared" si="8"/>
        <v xml:space="preserve"> </v>
      </c>
      <c r="KG8" s="696" t="str">
        <f t="shared" si="8"/>
        <v xml:space="preserve"> </v>
      </c>
      <c r="KH8" s="696" t="str">
        <f t="shared" si="8"/>
        <v xml:space="preserve"> </v>
      </c>
      <c r="KI8" s="696" t="str">
        <f t="shared" si="8"/>
        <v xml:space="preserve"> </v>
      </c>
      <c r="KJ8" s="696" t="str">
        <f t="shared" si="8"/>
        <v xml:space="preserve"> </v>
      </c>
      <c r="KK8" s="696" t="str">
        <f t="shared" si="8"/>
        <v xml:space="preserve"> </v>
      </c>
      <c r="KL8" s="696" t="str">
        <f t="shared" si="8"/>
        <v xml:space="preserve"> </v>
      </c>
      <c r="KM8" s="696" t="str">
        <f t="shared" si="8"/>
        <v xml:space="preserve"> </v>
      </c>
      <c r="KN8" s="696" t="str">
        <f t="shared" si="8"/>
        <v xml:space="preserve"> </v>
      </c>
      <c r="KO8" s="696" t="str">
        <f t="shared" si="8"/>
        <v xml:space="preserve"> </v>
      </c>
      <c r="KP8" s="696" t="str">
        <f t="shared" si="8"/>
        <v xml:space="preserve"> </v>
      </c>
      <c r="KQ8" s="696" t="str">
        <f t="shared" si="8"/>
        <v xml:space="preserve"> </v>
      </c>
      <c r="KR8" s="696" t="str">
        <f t="shared" si="8"/>
        <v xml:space="preserve"> </v>
      </c>
      <c r="KS8" s="696" t="str">
        <f t="shared" si="8"/>
        <v xml:space="preserve"> </v>
      </c>
      <c r="KT8" s="696" t="str">
        <f t="shared" si="8"/>
        <v xml:space="preserve"> </v>
      </c>
      <c r="KU8" s="696" t="str">
        <f t="shared" si="8"/>
        <v xml:space="preserve"> </v>
      </c>
      <c r="KV8" s="696" t="str">
        <f t="shared" si="8"/>
        <v xml:space="preserve"> </v>
      </c>
      <c r="KW8" s="696" t="str">
        <f t="shared" si="8"/>
        <v xml:space="preserve"> </v>
      </c>
      <c r="KX8" s="696" t="str">
        <f t="shared" si="8"/>
        <v xml:space="preserve"> </v>
      </c>
      <c r="KY8" s="696" t="str">
        <f t="shared" si="8"/>
        <v xml:space="preserve"> </v>
      </c>
      <c r="KZ8" s="696" t="str">
        <f t="shared" si="8"/>
        <v xml:space="preserve"> </v>
      </c>
      <c r="LA8" s="696" t="str">
        <f t="shared" si="8"/>
        <v xml:space="preserve"> </v>
      </c>
      <c r="LB8" s="696" t="str">
        <f t="shared" si="8"/>
        <v xml:space="preserve"> </v>
      </c>
      <c r="LC8" s="696" t="str">
        <f t="shared" si="8"/>
        <v xml:space="preserve"> </v>
      </c>
      <c r="LD8" s="696" t="str">
        <f t="shared" si="8"/>
        <v xml:space="preserve"> </v>
      </c>
      <c r="LE8" s="696" t="str">
        <f t="shared" si="8"/>
        <v xml:space="preserve"> </v>
      </c>
      <c r="LF8" s="696" t="str">
        <f t="shared" si="8"/>
        <v xml:space="preserve"> </v>
      </c>
      <c r="LG8" s="696" t="str">
        <f t="shared" si="8"/>
        <v xml:space="preserve"> </v>
      </c>
      <c r="LH8" s="696" t="str">
        <f t="shared" si="8"/>
        <v xml:space="preserve"> </v>
      </c>
      <c r="LI8" s="696" t="str">
        <f t="shared" si="8"/>
        <v xml:space="preserve"> </v>
      </c>
      <c r="LJ8" s="696" t="str">
        <f t="shared" si="8"/>
        <v xml:space="preserve"> </v>
      </c>
      <c r="LK8" s="696" t="str">
        <f t="shared" si="8"/>
        <v xml:space="preserve"> </v>
      </c>
      <c r="LL8" s="696" t="str">
        <f t="shared" si="8"/>
        <v xml:space="preserve"> </v>
      </c>
      <c r="LM8" s="696" t="str">
        <f t="shared" si="8"/>
        <v xml:space="preserve"> </v>
      </c>
      <c r="LN8" s="696" t="str">
        <f t="shared" si="8"/>
        <v xml:space="preserve"> </v>
      </c>
      <c r="LO8" s="696" t="str">
        <f t="shared" si="8"/>
        <v xml:space="preserve"> </v>
      </c>
      <c r="LP8" s="696" t="str">
        <f t="shared" si="8"/>
        <v xml:space="preserve"> </v>
      </c>
      <c r="LQ8" s="696" t="str">
        <f t="shared" si="8"/>
        <v xml:space="preserve"> </v>
      </c>
      <c r="LR8" s="696" t="str">
        <f t="shared" si="8"/>
        <v xml:space="preserve"> </v>
      </c>
      <c r="LS8" s="696" t="str">
        <f t="shared" si="8"/>
        <v xml:space="preserve"> </v>
      </c>
      <c r="LT8" s="696" t="str">
        <f t="shared" si="8"/>
        <v xml:space="preserve"> </v>
      </c>
      <c r="LU8" s="696" t="str">
        <f t="shared" si="8"/>
        <v xml:space="preserve"> </v>
      </c>
      <c r="LV8" s="696" t="str">
        <f t="shared" si="8"/>
        <v xml:space="preserve"> </v>
      </c>
      <c r="LW8" s="696" t="str">
        <f t="shared" si="8"/>
        <v xml:space="preserve"> </v>
      </c>
      <c r="LX8" s="696" t="str">
        <f t="shared" si="8"/>
        <v xml:space="preserve"> </v>
      </c>
      <c r="LY8" s="696" t="str">
        <f t="shared" si="8"/>
        <v xml:space="preserve"> </v>
      </c>
      <c r="LZ8" s="696" t="str">
        <f t="shared" si="8"/>
        <v xml:space="preserve"> </v>
      </c>
      <c r="MA8" s="696" t="str">
        <f t="shared" si="8"/>
        <v xml:space="preserve"> </v>
      </c>
      <c r="MB8" s="696" t="str">
        <f t="shared" si="8"/>
        <v xml:space="preserve"> </v>
      </c>
      <c r="MC8" s="696" t="str">
        <f t="shared" si="8"/>
        <v xml:space="preserve"> </v>
      </c>
      <c r="MD8" s="696" t="str">
        <f t="shared" si="8"/>
        <v xml:space="preserve"> </v>
      </c>
      <c r="ME8" s="696" t="str">
        <f t="shared" ref="ME8:MZ8" si="9">IF((COUNT(ME9:ME93)=0)," ",(AVERAGE(ME9:ME93)/ME2))</f>
        <v xml:space="preserve"> </v>
      </c>
      <c r="MF8" s="696" t="str">
        <f t="shared" si="9"/>
        <v xml:space="preserve"> </v>
      </c>
      <c r="MG8" s="696" t="str">
        <f t="shared" si="9"/>
        <v xml:space="preserve"> </v>
      </c>
      <c r="MH8" s="696" t="str">
        <f t="shared" si="9"/>
        <v xml:space="preserve"> </v>
      </c>
      <c r="MI8" s="696" t="str">
        <f t="shared" si="9"/>
        <v xml:space="preserve"> </v>
      </c>
      <c r="MJ8" s="696" t="str">
        <f t="shared" si="9"/>
        <v xml:space="preserve"> </v>
      </c>
      <c r="MK8" s="696" t="str">
        <f t="shared" si="9"/>
        <v xml:space="preserve"> </v>
      </c>
      <c r="ML8" s="696" t="str">
        <f t="shared" si="9"/>
        <v xml:space="preserve"> </v>
      </c>
      <c r="MM8" s="696" t="str">
        <f t="shared" si="9"/>
        <v xml:space="preserve"> </v>
      </c>
      <c r="MN8" s="696" t="str">
        <f t="shared" si="9"/>
        <v xml:space="preserve"> </v>
      </c>
      <c r="MO8" s="696" t="str">
        <f t="shared" si="9"/>
        <v xml:space="preserve"> </v>
      </c>
      <c r="MP8" s="696" t="str">
        <f t="shared" si="9"/>
        <v xml:space="preserve"> </v>
      </c>
      <c r="MQ8" s="696" t="str">
        <f t="shared" si="9"/>
        <v xml:space="preserve"> </v>
      </c>
      <c r="MR8" s="696" t="str">
        <f t="shared" si="9"/>
        <v xml:space="preserve"> </v>
      </c>
      <c r="MS8" s="696" t="str">
        <f t="shared" si="9"/>
        <v xml:space="preserve"> </v>
      </c>
      <c r="MT8" s="696" t="str">
        <f t="shared" si="9"/>
        <v xml:space="preserve"> </v>
      </c>
      <c r="MU8" s="696" t="str">
        <f t="shared" si="9"/>
        <v xml:space="preserve"> </v>
      </c>
      <c r="MV8" s="696" t="str">
        <f t="shared" si="9"/>
        <v xml:space="preserve"> </v>
      </c>
      <c r="MW8" s="696" t="str">
        <f t="shared" si="9"/>
        <v xml:space="preserve"> </v>
      </c>
      <c r="MX8" s="696" t="str">
        <f t="shared" si="9"/>
        <v xml:space="preserve"> </v>
      </c>
      <c r="MY8" s="696" t="str">
        <f t="shared" si="9"/>
        <v xml:space="preserve"> </v>
      </c>
      <c r="MZ8" s="696" t="str">
        <f t="shared" si="9"/>
        <v xml:space="preserve"> </v>
      </c>
    </row>
    <row r="9" spans="1:364 16041:16041" x14ac:dyDescent="0.2">
      <c r="A9" s="504">
        <v>1</v>
      </c>
      <c r="B9" s="8" t="str">
        <f>'English Scores- Leveled papers'!B7</f>
        <v>V. Nirmala</v>
      </c>
      <c r="C9" s="8" t="str">
        <f t="shared" ref="C9:C73" si="10">IF(D9="","",IF(D9&gt;90%,"A1",IF(D9&gt;80%,"A2",IF(D9&gt;70%,"B1",IF(D9&gt;60%,"B2",IF(D9&gt;50%,"C1",IF(D9&gt;40%,"C2",IF(D9&gt;32%,"D",IF(D9&gt;20%,"E1","E2")))))))))</f>
        <v>C1</v>
      </c>
      <c r="D9" s="516">
        <f>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0.54166666666666663</v>
      </c>
      <c r="E9" s="516" t="e">
        <f>IF(COUNT(F9:IC9)=0, "", (SUMIF($F$5:$IC$5,"Yes",F9:IC9)/SUMIF('Math Scores'!$F$5:$IC$5,"Yes",'Math Scores'!$F$2:$IC$2)))</f>
        <v>#DIV/0!</v>
      </c>
      <c r="F9" s="521"/>
      <c r="G9" s="521"/>
      <c r="H9" s="521"/>
      <c r="I9" s="521"/>
      <c r="J9" s="521"/>
      <c r="K9" s="521"/>
      <c r="L9" s="521"/>
      <c r="M9" s="521"/>
      <c r="N9" s="521"/>
      <c r="O9" s="521"/>
      <c r="P9" s="521"/>
      <c r="Q9" s="521"/>
      <c r="R9" s="521"/>
      <c r="S9" s="521"/>
      <c r="T9" s="521"/>
      <c r="U9" s="521"/>
      <c r="V9" s="521"/>
      <c r="W9" s="522"/>
      <c r="X9" s="522"/>
      <c r="Y9" s="522"/>
      <c r="Z9" s="522"/>
      <c r="AA9" s="522"/>
      <c r="AB9" s="522"/>
      <c r="AC9" s="522"/>
      <c r="AD9" s="522"/>
      <c r="AE9" s="522"/>
      <c r="AF9" s="522"/>
      <c r="AG9" s="522"/>
      <c r="AH9" s="522"/>
      <c r="AI9" s="522"/>
      <c r="AJ9" s="522"/>
      <c r="AK9" s="522"/>
      <c r="AL9" s="522"/>
      <c r="AM9" s="522"/>
      <c r="AN9" s="521"/>
      <c r="AO9" s="521"/>
      <c r="AP9" s="521"/>
      <c r="AQ9" s="521"/>
      <c r="AR9" s="521"/>
      <c r="AS9" s="521"/>
      <c r="AT9" s="521"/>
      <c r="AU9" s="521"/>
      <c r="AV9" s="521"/>
      <c r="AW9" s="521"/>
      <c r="AX9" s="521"/>
      <c r="AY9" s="521"/>
      <c r="AZ9" s="521"/>
      <c r="BA9" s="521"/>
      <c r="BB9" s="521"/>
      <c r="BC9" s="521"/>
      <c r="BD9" s="521"/>
      <c r="BE9" s="522"/>
      <c r="BF9" s="522"/>
      <c r="BG9" s="522"/>
      <c r="BH9" s="522"/>
      <c r="BI9" s="522"/>
      <c r="BJ9" s="522"/>
      <c r="BK9" s="522"/>
      <c r="BL9" s="522"/>
      <c r="BM9" s="522"/>
      <c r="BN9" s="522"/>
      <c r="BO9" s="522"/>
      <c r="BP9" s="522"/>
      <c r="BQ9" s="522"/>
      <c r="BR9" s="522"/>
      <c r="BS9" s="522"/>
      <c r="BT9" s="522"/>
      <c r="BU9" s="522"/>
      <c r="BV9" s="522"/>
      <c r="BW9" s="522"/>
      <c r="BX9" s="521"/>
      <c r="BY9" s="521"/>
      <c r="BZ9" s="521"/>
      <c r="CA9" s="521"/>
      <c r="CB9" s="521"/>
      <c r="CC9" s="521"/>
      <c r="CD9" s="521"/>
      <c r="CE9" s="521"/>
      <c r="CF9" s="521"/>
      <c r="CG9" s="521"/>
      <c r="CH9" s="521"/>
      <c r="CI9" s="521"/>
      <c r="CJ9" s="521"/>
      <c r="CK9" s="521"/>
      <c r="CL9" s="521"/>
      <c r="CM9" s="521"/>
      <c r="CN9" s="521"/>
      <c r="CO9" s="521"/>
      <c r="CP9" s="521"/>
      <c r="CQ9" s="521"/>
      <c r="CR9" s="522"/>
      <c r="CS9" s="522"/>
      <c r="CT9" s="522"/>
      <c r="CU9" s="522"/>
      <c r="CV9" s="522"/>
      <c r="CW9" s="522"/>
      <c r="CX9" s="522"/>
      <c r="CY9" s="522"/>
      <c r="CZ9" s="522"/>
      <c r="DA9" s="522"/>
      <c r="DB9" s="522"/>
      <c r="DC9" s="522"/>
      <c r="DD9" s="522"/>
      <c r="DE9" s="522"/>
      <c r="DF9" s="522"/>
      <c r="DG9" s="522"/>
      <c r="DH9" s="522"/>
      <c r="DI9" s="522"/>
      <c r="DJ9" s="522"/>
      <c r="DK9" s="522"/>
      <c r="DL9" s="522"/>
      <c r="DM9" s="522"/>
      <c r="DN9" s="522"/>
      <c r="DO9" s="521">
        <v>0.5</v>
      </c>
      <c r="DP9" s="521">
        <v>0</v>
      </c>
      <c r="DQ9" s="521">
        <v>0</v>
      </c>
      <c r="DR9" s="521">
        <v>2</v>
      </c>
      <c r="DS9" s="521">
        <v>1</v>
      </c>
      <c r="DT9" s="521">
        <v>0.5</v>
      </c>
      <c r="DU9" s="521">
        <v>0.5</v>
      </c>
      <c r="DV9" s="521">
        <v>1</v>
      </c>
      <c r="DW9" s="521">
        <v>0</v>
      </c>
      <c r="DX9" s="521">
        <v>0.5</v>
      </c>
      <c r="DY9" s="521">
        <v>0</v>
      </c>
      <c r="DZ9" s="521">
        <v>0</v>
      </c>
      <c r="EA9" s="521">
        <v>2</v>
      </c>
      <c r="EB9" s="521">
        <v>0</v>
      </c>
      <c r="EC9" s="521">
        <v>0</v>
      </c>
      <c r="ED9" s="521">
        <v>1</v>
      </c>
      <c r="EE9" s="521">
        <v>1</v>
      </c>
      <c r="EF9" s="521">
        <v>1</v>
      </c>
      <c r="EG9" s="521">
        <v>1</v>
      </c>
      <c r="EH9" s="521">
        <v>0</v>
      </c>
      <c r="EI9" s="521">
        <v>0</v>
      </c>
      <c r="EJ9" s="521">
        <v>0</v>
      </c>
      <c r="EK9" s="521">
        <v>2</v>
      </c>
      <c r="EL9" s="521">
        <v>1.5</v>
      </c>
      <c r="EM9" s="521">
        <v>0</v>
      </c>
      <c r="EN9" s="521">
        <v>2</v>
      </c>
      <c r="EO9" s="522">
        <v>0</v>
      </c>
      <c r="EP9" s="522">
        <v>1</v>
      </c>
      <c r="EQ9" s="522">
        <v>1</v>
      </c>
      <c r="ER9" s="522">
        <v>0</v>
      </c>
      <c r="ES9" s="522">
        <v>0</v>
      </c>
      <c r="ET9" s="522">
        <v>1</v>
      </c>
      <c r="EU9" s="522">
        <v>0</v>
      </c>
      <c r="EV9" s="522">
        <v>1</v>
      </c>
      <c r="EW9" s="522">
        <v>3</v>
      </c>
      <c r="EX9" s="522">
        <v>0</v>
      </c>
      <c r="EY9" s="522">
        <v>0</v>
      </c>
      <c r="EZ9" s="522">
        <v>0</v>
      </c>
      <c r="FA9" s="522">
        <v>0</v>
      </c>
      <c r="FB9" s="522">
        <v>0</v>
      </c>
      <c r="FC9" s="522">
        <v>2</v>
      </c>
      <c r="FD9" s="522">
        <v>0</v>
      </c>
      <c r="FE9" s="522">
        <v>0</v>
      </c>
      <c r="FF9" s="522">
        <v>1</v>
      </c>
      <c r="FG9" s="522">
        <v>1</v>
      </c>
      <c r="FH9" s="522">
        <v>2</v>
      </c>
      <c r="FI9" s="522">
        <v>1</v>
      </c>
      <c r="FJ9" s="522">
        <v>1</v>
      </c>
      <c r="FK9" s="521"/>
      <c r="FL9" s="521"/>
      <c r="FM9" s="521"/>
      <c r="FN9" s="521"/>
      <c r="FO9" s="521"/>
      <c r="FP9" s="521"/>
      <c r="FQ9" s="521"/>
      <c r="FR9" s="521"/>
      <c r="FS9" s="521"/>
      <c r="FT9" s="521"/>
      <c r="FU9" s="521"/>
      <c r="FV9" s="521"/>
      <c r="FW9" s="521"/>
      <c r="FX9" s="521"/>
      <c r="FY9" s="521"/>
      <c r="FZ9" s="521"/>
      <c r="GA9" s="521"/>
      <c r="GB9" s="521"/>
      <c r="GC9" s="521"/>
      <c r="GD9" s="521"/>
      <c r="GE9" s="521"/>
      <c r="GF9" s="521"/>
      <c r="GG9" s="521"/>
      <c r="GH9" s="521"/>
      <c r="GI9" s="521"/>
      <c r="GJ9" s="522"/>
      <c r="GK9" s="522"/>
      <c r="GL9" s="522"/>
      <c r="GM9" s="522"/>
      <c r="GN9" s="522"/>
      <c r="GO9" s="522"/>
      <c r="GP9" s="522"/>
      <c r="GQ9" s="522"/>
      <c r="GR9" s="522"/>
      <c r="GS9" s="522"/>
      <c r="GT9" s="522"/>
      <c r="GU9" s="522"/>
      <c r="GV9" s="522"/>
      <c r="GW9" s="522"/>
      <c r="GX9" s="522"/>
      <c r="GY9" s="522"/>
      <c r="GZ9" s="522"/>
      <c r="HA9" s="522"/>
      <c r="HB9" s="522"/>
      <c r="HC9" s="522"/>
      <c r="HD9" s="522"/>
      <c r="HE9" s="522"/>
      <c r="HF9" s="522"/>
      <c r="HG9" s="522"/>
      <c r="HH9" s="522"/>
      <c r="HI9" s="522"/>
      <c r="HJ9" s="521"/>
      <c r="HK9" s="521"/>
      <c r="HL9" s="521"/>
      <c r="HM9" s="521"/>
      <c r="HN9" s="521"/>
      <c r="HO9" s="521"/>
      <c r="HP9" s="521"/>
      <c r="HQ9" s="521"/>
      <c r="HR9" s="521"/>
      <c r="HS9" s="521"/>
      <c r="HT9" s="521"/>
      <c r="HU9" s="521"/>
      <c r="HV9" s="521"/>
      <c r="HW9" s="521"/>
      <c r="HX9" s="521"/>
      <c r="HY9" s="521"/>
      <c r="HZ9" s="521"/>
      <c r="IA9" s="521"/>
      <c r="IB9" s="521"/>
      <c r="IC9" s="521"/>
      <c r="ID9" s="721"/>
      <c r="IE9" s="724"/>
      <c r="IF9" s="694"/>
      <c r="IG9" s="694"/>
      <c r="IH9" s="695"/>
      <c r="II9" s="695"/>
      <c r="IJ9" s="695"/>
      <c r="IK9" s="695"/>
      <c r="IL9" s="695"/>
      <c r="IM9" s="695"/>
      <c r="IN9" s="695"/>
      <c r="IO9" s="695"/>
      <c r="IP9" s="695"/>
      <c r="IQ9" s="695"/>
      <c r="IR9" s="695"/>
      <c r="IS9" s="695"/>
      <c r="IT9" s="695"/>
      <c r="IU9" s="695"/>
      <c r="IV9" s="694"/>
      <c r="IW9" s="694"/>
      <c r="IX9" s="694"/>
      <c r="IY9" s="694"/>
      <c r="IZ9" s="694"/>
      <c r="JA9" s="694"/>
      <c r="JB9" s="694"/>
      <c r="JC9" s="694"/>
      <c r="JD9" s="694"/>
      <c r="JE9" s="694"/>
      <c r="JF9" s="694"/>
      <c r="JG9" s="694"/>
      <c r="JH9" s="694"/>
      <c r="JI9" s="694"/>
      <c r="JJ9" s="694"/>
      <c r="JK9" s="694"/>
      <c r="JL9" s="694"/>
      <c r="JM9" s="695"/>
      <c r="JN9" s="695"/>
      <c r="JO9" s="695"/>
      <c r="JP9" s="695"/>
      <c r="JQ9" s="695"/>
      <c r="JR9" s="695"/>
      <c r="JS9" s="695"/>
      <c r="JT9" s="695"/>
      <c r="JU9" s="695"/>
      <c r="JV9" s="695"/>
      <c r="JW9" s="695"/>
      <c r="JX9" s="695"/>
      <c r="JY9" s="695"/>
      <c r="JZ9" s="695"/>
      <c r="KA9" s="695"/>
      <c r="KB9" s="695"/>
      <c r="KC9" s="695"/>
      <c r="KD9" s="695"/>
      <c r="KE9" s="695"/>
      <c r="KF9" s="695"/>
      <c r="KG9" s="695"/>
      <c r="KH9" s="694"/>
      <c r="KI9" s="694"/>
      <c r="KJ9" s="694"/>
      <c r="KK9" s="694"/>
      <c r="KL9" s="694"/>
      <c r="KM9" s="694"/>
      <c r="KN9" s="694"/>
      <c r="KO9" s="694"/>
      <c r="KP9" s="694"/>
      <c r="KQ9" s="694"/>
      <c r="KR9" s="694"/>
      <c r="KS9" s="694"/>
      <c r="KT9" s="694"/>
      <c r="KU9" s="694"/>
      <c r="KV9" s="694"/>
      <c r="KW9" s="694"/>
      <c r="KX9" s="694"/>
      <c r="KY9" s="694"/>
      <c r="KZ9" s="694"/>
      <c r="LA9" s="694"/>
      <c r="LB9" s="695"/>
      <c r="LC9" s="695"/>
      <c r="LD9" s="695"/>
      <c r="LE9" s="695"/>
      <c r="LF9" s="695"/>
      <c r="LG9" s="695"/>
      <c r="LH9" s="695"/>
      <c r="LI9" s="695"/>
      <c r="LJ9" s="695"/>
      <c r="LK9" s="695"/>
      <c r="LL9" s="695"/>
      <c r="LM9" s="695"/>
      <c r="LN9" s="695"/>
      <c r="LO9" s="695"/>
      <c r="LP9" s="695"/>
      <c r="LQ9" s="695"/>
      <c r="LR9" s="695"/>
      <c r="LS9" s="694"/>
      <c r="LT9" s="694"/>
      <c r="LU9" s="694"/>
      <c r="LV9" s="694"/>
      <c r="LW9" s="694"/>
      <c r="LX9" s="694"/>
      <c r="LY9" s="694"/>
      <c r="LZ9" s="694"/>
      <c r="MA9" s="694"/>
      <c r="MB9" s="694"/>
      <c r="MC9" s="694"/>
      <c r="MD9" s="694"/>
      <c r="ME9" s="694"/>
      <c r="MF9" s="694"/>
      <c r="MG9" s="694"/>
      <c r="MH9" s="694"/>
      <c r="MI9" s="694"/>
      <c r="MJ9" s="695"/>
      <c r="MK9" s="695"/>
      <c r="ML9" s="695"/>
      <c r="MM9" s="695"/>
      <c r="MN9" s="695"/>
      <c r="MO9" s="695"/>
      <c r="MP9" s="695"/>
      <c r="MQ9" s="695"/>
      <c r="MR9" s="695"/>
      <c r="MS9" s="695"/>
      <c r="MT9" s="695"/>
      <c r="MU9" s="695"/>
      <c r="MV9" s="695"/>
      <c r="MW9" s="695"/>
      <c r="MX9" s="695"/>
      <c r="MY9" s="695"/>
      <c r="MZ9" s="695"/>
    </row>
    <row r="10" spans="1:364 16041:16041" x14ac:dyDescent="0.2">
      <c r="A10" s="504">
        <v>2</v>
      </c>
      <c r="B10" s="8" t="str">
        <f>'English Scores- Leveled papers'!B8</f>
        <v>V.Sagar</v>
      </c>
      <c r="C10" s="8" t="str">
        <f t="shared" si="10"/>
        <v>C1</v>
      </c>
      <c r="D10" s="516">
        <f>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0.55833333333333335</v>
      </c>
      <c r="E10" s="516" t="e">
        <f>IF(COUNT(F10:IC10)=0, "", (SUMIF($F$5:$IC$5,"Yes",F10:IC10)/SUMIF('Math Scores'!$F$5:$IC$5,"Yes",'Math Scores'!$F$2:$IC$2)))</f>
        <v>#DIV/0!</v>
      </c>
      <c r="F10" s="521"/>
      <c r="G10" s="521"/>
      <c r="H10" s="521"/>
      <c r="I10" s="521"/>
      <c r="J10" s="521"/>
      <c r="K10" s="521"/>
      <c r="L10" s="521"/>
      <c r="M10" s="521"/>
      <c r="N10" s="521"/>
      <c r="O10" s="521"/>
      <c r="P10" s="521"/>
      <c r="Q10" s="521"/>
      <c r="R10" s="521"/>
      <c r="S10" s="521"/>
      <c r="T10" s="521"/>
      <c r="U10" s="521"/>
      <c r="V10" s="521"/>
      <c r="W10" s="522"/>
      <c r="X10" s="522"/>
      <c r="Y10" s="522"/>
      <c r="Z10" s="522"/>
      <c r="AA10" s="522"/>
      <c r="AB10" s="522"/>
      <c r="AC10" s="522"/>
      <c r="AD10" s="522"/>
      <c r="AE10" s="522"/>
      <c r="AF10" s="522"/>
      <c r="AG10" s="522"/>
      <c r="AH10" s="522"/>
      <c r="AI10" s="522"/>
      <c r="AJ10" s="522"/>
      <c r="AK10" s="522"/>
      <c r="AL10" s="522"/>
      <c r="AM10" s="522"/>
      <c r="AN10" s="521"/>
      <c r="AO10" s="521"/>
      <c r="AP10" s="521"/>
      <c r="AQ10" s="521"/>
      <c r="AR10" s="521"/>
      <c r="AS10" s="521"/>
      <c r="AT10" s="521"/>
      <c r="AU10" s="521"/>
      <c r="AV10" s="521"/>
      <c r="AW10" s="521"/>
      <c r="AX10" s="521"/>
      <c r="AY10" s="521"/>
      <c r="AZ10" s="521"/>
      <c r="BA10" s="521"/>
      <c r="BB10" s="521"/>
      <c r="BC10" s="521"/>
      <c r="BD10" s="521"/>
      <c r="BE10" s="522"/>
      <c r="BF10" s="522"/>
      <c r="BG10" s="522"/>
      <c r="BH10" s="522"/>
      <c r="BI10" s="522"/>
      <c r="BJ10" s="522"/>
      <c r="BK10" s="522"/>
      <c r="BL10" s="522"/>
      <c r="BM10" s="522"/>
      <c r="BN10" s="522"/>
      <c r="BO10" s="522"/>
      <c r="BP10" s="522"/>
      <c r="BQ10" s="522"/>
      <c r="BR10" s="522"/>
      <c r="BS10" s="522"/>
      <c r="BT10" s="522"/>
      <c r="BU10" s="522"/>
      <c r="BV10" s="522"/>
      <c r="BW10" s="522"/>
      <c r="BX10" s="521"/>
      <c r="BY10" s="521"/>
      <c r="BZ10" s="521"/>
      <c r="CA10" s="521"/>
      <c r="CB10" s="521"/>
      <c r="CC10" s="521"/>
      <c r="CD10" s="521"/>
      <c r="CE10" s="521"/>
      <c r="CF10" s="521"/>
      <c r="CG10" s="521"/>
      <c r="CH10" s="521"/>
      <c r="CI10" s="521"/>
      <c r="CJ10" s="521"/>
      <c r="CK10" s="521"/>
      <c r="CL10" s="521"/>
      <c r="CM10" s="521"/>
      <c r="CN10" s="521"/>
      <c r="CO10" s="521"/>
      <c r="CP10" s="521"/>
      <c r="CQ10" s="521"/>
      <c r="CR10" s="522"/>
      <c r="CS10" s="522"/>
      <c r="CT10" s="522"/>
      <c r="CU10" s="522"/>
      <c r="CV10" s="522"/>
      <c r="CW10" s="522"/>
      <c r="CX10" s="522"/>
      <c r="CY10" s="522"/>
      <c r="CZ10" s="522"/>
      <c r="DA10" s="522"/>
      <c r="DB10" s="522"/>
      <c r="DC10" s="522"/>
      <c r="DD10" s="522"/>
      <c r="DE10" s="522"/>
      <c r="DF10" s="522"/>
      <c r="DG10" s="522"/>
      <c r="DH10" s="522"/>
      <c r="DI10" s="522"/>
      <c r="DJ10" s="522"/>
      <c r="DK10" s="522"/>
      <c r="DL10" s="522"/>
      <c r="DM10" s="522"/>
      <c r="DN10" s="522"/>
      <c r="DO10" s="521">
        <v>0</v>
      </c>
      <c r="DP10" s="521">
        <v>0</v>
      </c>
      <c r="DQ10" s="521">
        <v>0</v>
      </c>
      <c r="DR10" s="521">
        <v>2</v>
      </c>
      <c r="DS10" s="521">
        <v>1</v>
      </c>
      <c r="DT10" s="521">
        <v>0.5</v>
      </c>
      <c r="DU10" s="521">
        <v>0.5</v>
      </c>
      <c r="DV10" s="521">
        <v>2</v>
      </c>
      <c r="DW10" s="521">
        <v>0</v>
      </c>
      <c r="DX10" s="521">
        <v>0.5</v>
      </c>
      <c r="DY10" s="521">
        <v>0</v>
      </c>
      <c r="DZ10" s="521">
        <v>0</v>
      </c>
      <c r="EA10" s="521">
        <v>0</v>
      </c>
      <c r="EB10" s="521">
        <v>1</v>
      </c>
      <c r="EC10" s="521">
        <v>1</v>
      </c>
      <c r="ED10" s="521">
        <v>1</v>
      </c>
      <c r="EE10" s="521">
        <v>1</v>
      </c>
      <c r="EF10" s="521">
        <v>1</v>
      </c>
      <c r="EG10" s="521">
        <v>1</v>
      </c>
      <c r="EH10" s="521">
        <v>1</v>
      </c>
      <c r="EI10" s="521">
        <v>0</v>
      </c>
      <c r="EJ10" s="521">
        <v>0</v>
      </c>
      <c r="EK10" s="521">
        <v>2</v>
      </c>
      <c r="EL10" s="521">
        <v>1</v>
      </c>
      <c r="EM10" s="521">
        <v>1</v>
      </c>
      <c r="EN10" s="521">
        <v>0</v>
      </c>
      <c r="EO10" s="522">
        <v>0</v>
      </c>
      <c r="EP10" s="522">
        <v>1</v>
      </c>
      <c r="EQ10" s="522">
        <v>1</v>
      </c>
      <c r="ER10" s="522">
        <v>0</v>
      </c>
      <c r="ES10" s="522">
        <v>1</v>
      </c>
      <c r="ET10" s="522">
        <v>0</v>
      </c>
      <c r="EU10" s="522">
        <v>1</v>
      </c>
      <c r="EV10" s="522">
        <v>1</v>
      </c>
      <c r="EW10" s="522">
        <v>2</v>
      </c>
      <c r="EX10" s="522">
        <v>1</v>
      </c>
      <c r="EY10" s="522">
        <v>1</v>
      </c>
      <c r="EZ10" s="522">
        <v>0</v>
      </c>
      <c r="FA10" s="522">
        <v>0</v>
      </c>
      <c r="FB10" s="522">
        <v>1</v>
      </c>
      <c r="FC10" s="522">
        <v>2</v>
      </c>
      <c r="FD10" s="522">
        <v>0</v>
      </c>
      <c r="FE10" s="522">
        <v>0</v>
      </c>
      <c r="FF10" s="522">
        <v>1</v>
      </c>
      <c r="FG10" s="522">
        <v>1</v>
      </c>
      <c r="FH10" s="522">
        <v>2</v>
      </c>
      <c r="FI10" s="522">
        <v>0</v>
      </c>
      <c r="FJ10" s="522">
        <v>0</v>
      </c>
      <c r="FK10" s="521"/>
      <c r="FL10" s="521"/>
      <c r="FM10" s="521"/>
      <c r="FN10" s="521"/>
      <c r="FO10" s="521"/>
      <c r="FP10" s="521"/>
      <c r="FQ10" s="521"/>
      <c r="FR10" s="521"/>
      <c r="FS10" s="521"/>
      <c r="FT10" s="521"/>
      <c r="FU10" s="521"/>
      <c r="FV10" s="521"/>
      <c r="FW10" s="521"/>
      <c r="FX10" s="521"/>
      <c r="FY10" s="521"/>
      <c r="FZ10" s="521"/>
      <c r="GA10" s="521"/>
      <c r="GB10" s="521"/>
      <c r="GC10" s="521"/>
      <c r="GD10" s="521"/>
      <c r="GE10" s="521"/>
      <c r="GF10" s="521"/>
      <c r="GG10" s="521"/>
      <c r="GH10" s="521"/>
      <c r="GI10" s="521"/>
      <c r="GJ10" s="522"/>
      <c r="GK10" s="522"/>
      <c r="GL10" s="522"/>
      <c r="GM10" s="522"/>
      <c r="GN10" s="522"/>
      <c r="GO10" s="522"/>
      <c r="GP10" s="522"/>
      <c r="GQ10" s="522"/>
      <c r="GR10" s="522"/>
      <c r="GS10" s="522"/>
      <c r="GT10" s="522"/>
      <c r="GU10" s="522"/>
      <c r="GV10" s="522"/>
      <c r="GW10" s="522"/>
      <c r="GX10" s="522"/>
      <c r="GY10" s="522"/>
      <c r="GZ10" s="522"/>
      <c r="HA10" s="522"/>
      <c r="HB10" s="522"/>
      <c r="HC10" s="522"/>
      <c r="HD10" s="522"/>
      <c r="HE10" s="522"/>
      <c r="HF10" s="522"/>
      <c r="HG10" s="522"/>
      <c r="HH10" s="522"/>
      <c r="HI10" s="522"/>
      <c r="HJ10" s="521"/>
      <c r="HK10" s="521"/>
      <c r="HL10" s="521"/>
      <c r="HM10" s="521"/>
      <c r="HN10" s="521"/>
      <c r="HO10" s="521"/>
      <c r="HP10" s="521"/>
      <c r="HQ10" s="521"/>
      <c r="HR10" s="521"/>
      <c r="HS10" s="521"/>
      <c r="HT10" s="521"/>
      <c r="HU10" s="521"/>
      <c r="HV10" s="521"/>
      <c r="HW10" s="521"/>
      <c r="HX10" s="521"/>
      <c r="HY10" s="521"/>
      <c r="HZ10" s="521"/>
      <c r="IA10" s="521"/>
      <c r="IB10" s="521"/>
      <c r="IC10" s="521"/>
      <c r="ID10" s="721"/>
      <c r="IE10" s="724"/>
      <c r="IF10" s="694"/>
      <c r="IG10" s="694"/>
      <c r="IH10" s="695"/>
      <c r="II10" s="695"/>
      <c r="IJ10" s="695"/>
      <c r="IK10" s="695"/>
      <c r="IL10" s="695"/>
      <c r="IM10" s="695"/>
      <c r="IN10" s="695"/>
      <c r="IO10" s="695"/>
      <c r="IP10" s="695"/>
      <c r="IQ10" s="695"/>
      <c r="IR10" s="695"/>
      <c r="IS10" s="695"/>
      <c r="IT10" s="695"/>
      <c r="IU10" s="695"/>
      <c r="IV10" s="694"/>
      <c r="IW10" s="694"/>
      <c r="IX10" s="694"/>
      <c r="IY10" s="694"/>
      <c r="IZ10" s="694"/>
      <c r="JA10" s="694"/>
      <c r="JB10" s="694"/>
      <c r="JC10" s="694"/>
      <c r="JD10" s="694"/>
      <c r="JE10" s="694"/>
      <c r="JF10" s="694"/>
      <c r="JG10" s="694"/>
      <c r="JH10" s="694"/>
      <c r="JI10" s="694"/>
      <c r="JJ10" s="694"/>
      <c r="JK10" s="694"/>
      <c r="JL10" s="694"/>
      <c r="JM10" s="695"/>
      <c r="JN10" s="695"/>
      <c r="JO10" s="695"/>
      <c r="JP10" s="695"/>
      <c r="JQ10" s="695"/>
      <c r="JR10" s="695"/>
      <c r="JS10" s="695"/>
      <c r="JT10" s="695"/>
      <c r="JU10" s="695"/>
      <c r="JV10" s="695"/>
      <c r="JW10" s="695"/>
      <c r="JX10" s="695"/>
      <c r="JY10" s="695"/>
      <c r="JZ10" s="695"/>
      <c r="KA10" s="695"/>
      <c r="KB10" s="695"/>
      <c r="KC10" s="695"/>
      <c r="KD10" s="695"/>
      <c r="KE10" s="695"/>
      <c r="KF10" s="695"/>
      <c r="KG10" s="695"/>
      <c r="KH10" s="694"/>
      <c r="KI10" s="694"/>
      <c r="KJ10" s="694"/>
      <c r="KK10" s="694"/>
      <c r="KL10" s="694"/>
      <c r="KM10" s="694"/>
      <c r="KN10" s="694"/>
      <c r="KO10" s="694"/>
      <c r="KP10" s="694"/>
      <c r="KQ10" s="694"/>
      <c r="KR10" s="694"/>
      <c r="KS10" s="694"/>
      <c r="KT10" s="694"/>
      <c r="KU10" s="694"/>
      <c r="KV10" s="694"/>
      <c r="KW10" s="694"/>
      <c r="KX10" s="694"/>
      <c r="KY10" s="694"/>
      <c r="KZ10" s="694"/>
      <c r="LA10" s="694"/>
      <c r="LB10" s="695"/>
      <c r="LC10" s="695"/>
      <c r="LD10" s="695"/>
      <c r="LE10" s="695"/>
      <c r="LF10" s="695"/>
      <c r="LG10" s="695"/>
      <c r="LH10" s="695"/>
      <c r="LI10" s="695"/>
      <c r="LJ10" s="695"/>
      <c r="LK10" s="695"/>
      <c r="LL10" s="695"/>
      <c r="LM10" s="695"/>
      <c r="LN10" s="695"/>
      <c r="LO10" s="695"/>
      <c r="LP10" s="695"/>
      <c r="LQ10" s="695"/>
      <c r="LR10" s="695"/>
      <c r="LS10" s="694"/>
      <c r="LT10" s="694"/>
      <c r="LU10" s="694"/>
      <c r="LV10" s="694"/>
      <c r="LW10" s="694"/>
      <c r="LX10" s="694"/>
      <c r="LY10" s="694"/>
      <c r="LZ10" s="694"/>
      <c r="MA10" s="694"/>
      <c r="MB10" s="694"/>
      <c r="MC10" s="694"/>
      <c r="MD10" s="694"/>
      <c r="ME10" s="694"/>
      <c r="MF10" s="694"/>
      <c r="MG10" s="694"/>
      <c r="MH10" s="694"/>
      <c r="MI10" s="694"/>
      <c r="MJ10" s="695"/>
      <c r="MK10" s="695"/>
      <c r="ML10" s="695"/>
      <c r="MM10" s="695"/>
      <c r="MN10" s="695"/>
      <c r="MO10" s="695"/>
      <c r="MP10" s="695"/>
      <c r="MQ10" s="695"/>
      <c r="MR10" s="695"/>
      <c r="MS10" s="695"/>
      <c r="MT10" s="695"/>
      <c r="MU10" s="695"/>
      <c r="MV10" s="695"/>
      <c r="MW10" s="695"/>
      <c r="MX10" s="695"/>
      <c r="MY10" s="695"/>
      <c r="MZ10" s="695"/>
    </row>
    <row r="11" spans="1:364 16041:16041" x14ac:dyDescent="0.2">
      <c r="A11" s="504">
        <v>3</v>
      </c>
      <c r="B11" s="8" t="str">
        <f>'English Scores- Leveled papers'!B9</f>
        <v>Sana Begum</v>
      </c>
      <c r="C11" s="8" t="str">
        <f t="shared" si="10"/>
        <v>E1</v>
      </c>
      <c r="D11" s="516">
        <f>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0.22500000000000001</v>
      </c>
      <c r="E11" s="516" t="e">
        <f>IF(COUNT(F11:IC11)=0, "", (SUMIF($F$5:$IC$5,"Yes",F11:IC11)/SUMIF('Math Scores'!$F$5:$IC$5,"Yes",'Math Scores'!$F$2:$IC$2)))</f>
        <v>#DIV/0!</v>
      </c>
      <c r="F11" s="521"/>
      <c r="G11" s="521"/>
      <c r="H11" s="521"/>
      <c r="I11" s="521"/>
      <c r="J11" s="521"/>
      <c r="K11" s="521"/>
      <c r="L11" s="521"/>
      <c r="M11" s="521"/>
      <c r="N11" s="521"/>
      <c r="O11" s="521"/>
      <c r="P11" s="521"/>
      <c r="Q11" s="521"/>
      <c r="R11" s="521"/>
      <c r="S11" s="521"/>
      <c r="T11" s="521"/>
      <c r="U11" s="521"/>
      <c r="V11" s="521"/>
      <c r="W11" s="522"/>
      <c r="X11" s="522"/>
      <c r="Y11" s="522"/>
      <c r="Z11" s="522"/>
      <c r="AA11" s="522"/>
      <c r="AB11" s="522"/>
      <c r="AC11" s="522"/>
      <c r="AD11" s="522"/>
      <c r="AE11" s="522"/>
      <c r="AF11" s="522"/>
      <c r="AG11" s="522"/>
      <c r="AH11" s="522"/>
      <c r="AI11" s="522"/>
      <c r="AJ11" s="522"/>
      <c r="AK11" s="522"/>
      <c r="AL11" s="522"/>
      <c r="AM11" s="522"/>
      <c r="AN11" s="521"/>
      <c r="AO11" s="521"/>
      <c r="AP11" s="521"/>
      <c r="AQ11" s="521"/>
      <c r="AR11" s="521"/>
      <c r="AS11" s="521"/>
      <c r="AT11" s="521"/>
      <c r="AU11" s="521"/>
      <c r="AV11" s="521"/>
      <c r="AW11" s="521"/>
      <c r="AX11" s="521"/>
      <c r="AY11" s="521"/>
      <c r="AZ11" s="521"/>
      <c r="BA11" s="521"/>
      <c r="BB11" s="521"/>
      <c r="BC11" s="521"/>
      <c r="BD11" s="521"/>
      <c r="BE11" s="522"/>
      <c r="BF11" s="522"/>
      <c r="BG11" s="522"/>
      <c r="BH11" s="522"/>
      <c r="BI11" s="522"/>
      <c r="BJ11" s="522"/>
      <c r="BK11" s="522"/>
      <c r="BL11" s="522"/>
      <c r="BM11" s="522"/>
      <c r="BN11" s="522"/>
      <c r="BO11" s="522"/>
      <c r="BP11" s="522"/>
      <c r="BQ11" s="522"/>
      <c r="BR11" s="522"/>
      <c r="BS11" s="522"/>
      <c r="BT11" s="522"/>
      <c r="BU11" s="522"/>
      <c r="BV11" s="522"/>
      <c r="BW11" s="522"/>
      <c r="BX11" s="521"/>
      <c r="BY11" s="521"/>
      <c r="BZ11" s="521"/>
      <c r="CA11" s="521"/>
      <c r="CB11" s="521"/>
      <c r="CC11" s="521"/>
      <c r="CD11" s="521"/>
      <c r="CE11" s="521"/>
      <c r="CF11" s="521"/>
      <c r="CG11" s="521"/>
      <c r="CH11" s="521"/>
      <c r="CI11" s="521"/>
      <c r="CJ11" s="521"/>
      <c r="CK11" s="521"/>
      <c r="CL11" s="521"/>
      <c r="CM11" s="521"/>
      <c r="CN11" s="521"/>
      <c r="CO11" s="521"/>
      <c r="CP11" s="521"/>
      <c r="CQ11" s="521"/>
      <c r="CR11" s="522"/>
      <c r="CS11" s="522"/>
      <c r="CT11" s="522"/>
      <c r="CU11" s="522"/>
      <c r="CV11" s="522"/>
      <c r="CW11" s="522"/>
      <c r="CX11" s="522"/>
      <c r="CY11" s="522"/>
      <c r="CZ11" s="522"/>
      <c r="DA11" s="522"/>
      <c r="DB11" s="522"/>
      <c r="DC11" s="522"/>
      <c r="DD11" s="522"/>
      <c r="DE11" s="522"/>
      <c r="DF11" s="522"/>
      <c r="DG11" s="522"/>
      <c r="DH11" s="522"/>
      <c r="DI11" s="522"/>
      <c r="DJ11" s="522"/>
      <c r="DK11" s="522"/>
      <c r="DL11" s="522"/>
      <c r="DM11" s="522"/>
      <c r="DN11" s="522"/>
      <c r="DO11" s="521">
        <v>0</v>
      </c>
      <c r="DP11" s="521">
        <v>0</v>
      </c>
      <c r="DQ11" s="521">
        <v>0</v>
      </c>
      <c r="DR11" s="521">
        <v>0</v>
      </c>
      <c r="DS11" s="521">
        <v>0</v>
      </c>
      <c r="DT11" s="521">
        <v>0</v>
      </c>
      <c r="DU11" s="521">
        <v>0</v>
      </c>
      <c r="DV11" s="521">
        <v>0</v>
      </c>
      <c r="DW11" s="521">
        <v>0</v>
      </c>
      <c r="DX11" s="521">
        <v>0</v>
      </c>
      <c r="DY11" s="521">
        <v>1</v>
      </c>
      <c r="DZ11" s="521">
        <v>0</v>
      </c>
      <c r="EA11" s="521">
        <v>0</v>
      </c>
      <c r="EB11" s="521">
        <v>0</v>
      </c>
      <c r="EC11" s="521">
        <v>1</v>
      </c>
      <c r="ED11" s="521">
        <v>0</v>
      </c>
      <c r="EE11" s="521">
        <v>0</v>
      </c>
      <c r="EF11" s="521">
        <v>0</v>
      </c>
      <c r="EG11" s="521">
        <v>0</v>
      </c>
      <c r="EH11" s="521">
        <v>0</v>
      </c>
      <c r="EI11" s="521">
        <v>0</v>
      </c>
      <c r="EJ11" s="521">
        <v>0</v>
      </c>
      <c r="EK11" s="521">
        <v>2</v>
      </c>
      <c r="EL11" s="521">
        <v>1.5</v>
      </c>
      <c r="EM11" s="521">
        <v>1</v>
      </c>
      <c r="EN11" s="521">
        <v>1</v>
      </c>
      <c r="EO11" s="522">
        <v>0</v>
      </c>
      <c r="EP11" s="522">
        <v>0</v>
      </c>
      <c r="EQ11" s="522">
        <v>0</v>
      </c>
      <c r="ER11" s="522">
        <v>1</v>
      </c>
      <c r="ES11" s="522">
        <v>0</v>
      </c>
      <c r="ET11" s="522">
        <v>1</v>
      </c>
      <c r="EU11" s="522">
        <v>1</v>
      </c>
      <c r="EV11" s="522">
        <v>0</v>
      </c>
      <c r="EW11" s="522">
        <v>1</v>
      </c>
      <c r="EX11" s="522">
        <v>0</v>
      </c>
      <c r="EY11" s="522">
        <v>0</v>
      </c>
      <c r="EZ11" s="522">
        <v>0</v>
      </c>
      <c r="FA11" s="522">
        <v>0</v>
      </c>
      <c r="FB11" s="522">
        <v>0</v>
      </c>
      <c r="FC11" s="522">
        <v>1</v>
      </c>
      <c r="FD11" s="522">
        <v>0</v>
      </c>
      <c r="FE11" s="522">
        <v>0</v>
      </c>
      <c r="FF11" s="522">
        <v>1</v>
      </c>
      <c r="FG11" s="522">
        <v>0</v>
      </c>
      <c r="FH11" s="522">
        <v>0</v>
      </c>
      <c r="FI11" s="522">
        <v>0</v>
      </c>
      <c r="FJ11" s="522">
        <v>0</v>
      </c>
      <c r="FK11" s="521"/>
      <c r="FL11" s="521"/>
      <c r="FM11" s="521"/>
      <c r="FN11" s="521"/>
      <c r="FO11" s="521"/>
      <c r="FP11" s="521"/>
      <c r="FQ11" s="521"/>
      <c r="FR11" s="521"/>
      <c r="FS11" s="521"/>
      <c r="FT11" s="521"/>
      <c r="FU11" s="521"/>
      <c r="FV11" s="521"/>
      <c r="FW11" s="521"/>
      <c r="FX11" s="521"/>
      <c r="FY11" s="521"/>
      <c r="FZ11" s="521"/>
      <c r="GA11" s="521"/>
      <c r="GB11" s="521"/>
      <c r="GC11" s="521"/>
      <c r="GD11" s="521"/>
      <c r="GE11" s="521"/>
      <c r="GF11" s="521"/>
      <c r="GG11" s="521"/>
      <c r="GH11" s="521"/>
      <c r="GI11" s="521"/>
      <c r="GJ11" s="522"/>
      <c r="GK11" s="522"/>
      <c r="GL11" s="522"/>
      <c r="GM11" s="522"/>
      <c r="GN11" s="522"/>
      <c r="GO11" s="522"/>
      <c r="GP11" s="522"/>
      <c r="GQ11" s="522"/>
      <c r="GR11" s="522"/>
      <c r="GS11" s="522"/>
      <c r="GT11" s="522"/>
      <c r="GU11" s="522"/>
      <c r="GV11" s="522"/>
      <c r="GW11" s="522"/>
      <c r="GX11" s="522"/>
      <c r="GY11" s="522"/>
      <c r="GZ11" s="522"/>
      <c r="HA11" s="522"/>
      <c r="HB11" s="522"/>
      <c r="HC11" s="522"/>
      <c r="HD11" s="522"/>
      <c r="HE11" s="522"/>
      <c r="HF11" s="522"/>
      <c r="HG11" s="522"/>
      <c r="HH11" s="522"/>
      <c r="HI11" s="522"/>
      <c r="HJ11" s="521"/>
      <c r="HK11" s="521"/>
      <c r="HL11" s="521"/>
      <c r="HM11" s="521"/>
      <c r="HN11" s="521"/>
      <c r="HO11" s="521"/>
      <c r="HP11" s="521"/>
      <c r="HQ11" s="521"/>
      <c r="HR11" s="521"/>
      <c r="HS11" s="521"/>
      <c r="HT11" s="521"/>
      <c r="HU11" s="521"/>
      <c r="HV11" s="521"/>
      <c r="HW11" s="521"/>
      <c r="HX11" s="521"/>
      <c r="HY11" s="521"/>
      <c r="HZ11" s="521"/>
      <c r="IA11" s="521"/>
      <c r="IB11" s="521"/>
      <c r="IC11" s="521"/>
      <c r="ID11" s="721"/>
      <c r="IE11" s="724"/>
      <c r="IF11" s="694"/>
      <c r="IG11" s="694"/>
      <c r="IH11" s="695"/>
      <c r="II11" s="695"/>
      <c r="IJ11" s="695"/>
      <c r="IK11" s="695"/>
      <c r="IL11" s="695"/>
      <c r="IM11" s="695"/>
      <c r="IN11" s="695"/>
      <c r="IO11" s="695"/>
      <c r="IP11" s="695"/>
      <c r="IQ11" s="695"/>
      <c r="IR11" s="695"/>
      <c r="IS11" s="695"/>
      <c r="IT11" s="695"/>
      <c r="IU11" s="695"/>
      <c r="IV11" s="694"/>
      <c r="IW11" s="694"/>
      <c r="IX11" s="694"/>
      <c r="IY11" s="694"/>
      <c r="IZ11" s="694"/>
      <c r="JA11" s="694"/>
      <c r="JB11" s="694"/>
      <c r="JC11" s="694"/>
      <c r="JD11" s="694"/>
      <c r="JE11" s="694"/>
      <c r="JF11" s="694"/>
      <c r="JG11" s="694"/>
      <c r="JH11" s="694"/>
      <c r="JI11" s="694"/>
      <c r="JJ11" s="694"/>
      <c r="JK11" s="694"/>
      <c r="JL11" s="694"/>
      <c r="JM11" s="695"/>
      <c r="JN11" s="695"/>
      <c r="JO11" s="695"/>
      <c r="JP11" s="695"/>
      <c r="JQ11" s="695"/>
      <c r="JR11" s="695"/>
      <c r="JS11" s="695"/>
      <c r="JT11" s="695"/>
      <c r="JU11" s="695"/>
      <c r="JV11" s="695"/>
      <c r="JW11" s="695"/>
      <c r="JX11" s="695"/>
      <c r="JY11" s="695"/>
      <c r="JZ11" s="695"/>
      <c r="KA11" s="695"/>
      <c r="KB11" s="695"/>
      <c r="KC11" s="695"/>
      <c r="KD11" s="695"/>
      <c r="KE11" s="695"/>
      <c r="KF11" s="695"/>
      <c r="KG11" s="695"/>
      <c r="KH11" s="694"/>
      <c r="KI11" s="694"/>
      <c r="KJ11" s="694"/>
      <c r="KK11" s="694"/>
      <c r="KL11" s="694"/>
      <c r="KM11" s="694"/>
      <c r="KN11" s="694"/>
      <c r="KO11" s="694"/>
      <c r="KP11" s="694"/>
      <c r="KQ11" s="694"/>
      <c r="KR11" s="694"/>
      <c r="KS11" s="694"/>
      <c r="KT11" s="694"/>
      <c r="KU11" s="694"/>
      <c r="KV11" s="694"/>
      <c r="KW11" s="694"/>
      <c r="KX11" s="694"/>
      <c r="KY11" s="694"/>
      <c r="KZ11" s="694"/>
      <c r="LA11" s="694"/>
      <c r="LB11" s="695"/>
      <c r="LC11" s="695"/>
      <c r="LD11" s="695"/>
      <c r="LE11" s="695"/>
      <c r="LF11" s="695"/>
      <c r="LG11" s="695"/>
      <c r="LH11" s="695"/>
      <c r="LI11" s="695"/>
      <c r="LJ11" s="695"/>
      <c r="LK11" s="695"/>
      <c r="LL11" s="695"/>
      <c r="LM11" s="695"/>
      <c r="LN11" s="695"/>
      <c r="LO11" s="695"/>
      <c r="LP11" s="695"/>
      <c r="LQ11" s="695"/>
      <c r="LR11" s="695"/>
      <c r="LS11" s="694"/>
      <c r="LT11" s="694"/>
      <c r="LU11" s="694"/>
      <c r="LV11" s="694"/>
      <c r="LW11" s="694"/>
      <c r="LX11" s="694"/>
      <c r="LY11" s="694"/>
      <c r="LZ11" s="694"/>
      <c r="MA11" s="694"/>
      <c r="MB11" s="694"/>
      <c r="MC11" s="694"/>
      <c r="MD11" s="694"/>
      <c r="ME11" s="694"/>
      <c r="MF11" s="694"/>
      <c r="MG11" s="694"/>
      <c r="MH11" s="694"/>
      <c r="MI11" s="694"/>
      <c r="MJ11" s="695"/>
      <c r="MK11" s="695"/>
      <c r="ML11" s="695"/>
      <c r="MM11" s="695"/>
      <c r="MN11" s="695"/>
      <c r="MO11" s="695"/>
      <c r="MP11" s="695"/>
      <c r="MQ11" s="695"/>
      <c r="MR11" s="695"/>
      <c r="MS11" s="695"/>
      <c r="MT11" s="695"/>
      <c r="MU11" s="695"/>
      <c r="MV11" s="695"/>
      <c r="MW11" s="695"/>
      <c r="MX11" s="695"/>
      <c r="MY11" s="695"/>
      <c r="MZ11" s="695"/>
    </row>
    <row r="12" spans="1:364 16041:16041" x14ac:dyDescent="0.2">
      <c r="A12" s="504">
        <v>4</v>
      </c>
      <c r="B12" s="8" t="str">
        <f>'English Scores- Leveled papers'!B10</f>
        <v>Yogesh Raj</v>
      </c>
      <c r="C12" s="8" t="str">
        <f t="shared" si="10"/>
        <v>C1</v>
      </c>
      <c r="D12" s="516">
        <f>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0.56666666666666665</v>
      </c>
      <c r="E12" s="516" t="e">
        <f>IF(COUNT(F12:IC12)=0, "", (SUMIF($F$5:$IC$5,"Yes",F12:IC12)/SUMIF('Math Scores'!$F$5:$IC$5,"Yes",'Math Scores'!$F$2:$IC$2)))</f>
        <v>#DIV/0!</v>
      </c>
      <c r="F12" s="521"/>
      <c r="G12" s="521"/>
      <c r="H12" s="521"/>
      <c r="I12" s="521"/>
      <c r="J12" s="521"/>
      <c r="K12" s="521"/>
      <c r="L12" s="521"/>
      <c r="M12" s="521"/>
      <c r="N12" s="521"/>
      <c r="O12" s="521"/>
      <c r="P12" s="521"/>
      <c r="Q12" s="521"/>
      <c r="R12" s="521"/>
      <c r="S12" s="521"/>
      <c r="T12" s="521"/>
      <c r="U12" s="521"/>
      <c r="V12" s="521"/>
      <c r="W12" s="522"/>
      <c r="X12" s="522"/>
      <c r="Y12" s="522"/>
      <c r="Z12" s="522"/>
      <c r="AA12" s="522"/>
      <c r="AB12" s="522"/>
      <c r="AC12" s="522"/>
      <c r="AD12" s="522"/>
      <c r="AE12" s="522"/>
      <c r="AF12" s="522"/>
      <c r="AG12" s="522"/>
      <c r="AH12" s="522"/>
      <c r="AI12" s="522"/>
      <c r="AJ12" s="522"/>
      <c r="AK12" s="522"/>
      <c r="AL12" s="522"/>
      <c r="AM12" s="522"/>
      <c r="AN12" s="521"/>
      <c r="AO12" s="521"/>
      <c r="AP12" s="521"/>
      <c r="AQ12" s="521"/>
      <c r="AR12" s="521"/>
      <c r="AS12" s="521"/>
      <c r="AT12" s="521"/>
      <c r="AU12" s="521"/>
      <c r="AV12" s="521"/>
      <c r="AW12" s="521"/>
      <c r="AX12" s="521"/>
      <c r="AY12" s="521"/>
      <c r="AZ12" s="521"/>
      <c r="BA12" s="521"/>
      <c r="BB12" s="521"/>
      <c r="BC12" s="521"/>
      <c r="BD12" s="521"/>
      <c r="BE12" s="522"/>
      <c r="BF12" s="522"/>
      <c r="BG12" s="522"/>
      <c r="BH12" s="522"/>
      <c r="BI12" s="522"/>
      <c r="BJ12" s="522"/>
      <c r="BK12" s="522"/>
      <c r="BL12" s="522"/>
      <c r="BM12" s="522"/>
      <c r="BN12" s="522"/>
      <c r="BO12" s="522"/>
      <c r="BP12" s="522"/>
      <c r="BQ12" s="522"/>
      <c r="BR12" s="522"/>
      <c r="BS12" s="522"/>
      <c r="BT12" s="522"/>
      <c r="BU12" s="522"/>
      <c r="BV12" s="522"/>
      <c r="BW12" s="522"/>
      <c r="BX12" s="521"/>
      <c r="BY12" s="521"/>
      <c r="BZ12" s="521"/>
      <c r="CA12" s="521"/>
      <c r="CB12" s="521"/>
      <c r="CC12" s="521"/>
      <c r="CD12" s="521"/>
      <c r="CE12" s="521"/>
      <c r="CF12" s="521"/>
      <c r="CG12" s="521"/>
      <c r="CH12" s="521"/>
      <c r="CI12" s="521"/>
      <c r="CJ12" s="521"/>
      <c r="CK12" s="521"/>
      <c r="CL12" s="521"/>
      <c r="CM12" s="521"/>
      <c r="CN12" s="521"/>
      <c r="CO12" s="521"/>
      <c r="CP12" s="521"/>
      <c r="CQ12" s="521"/>
      <c r="CR12" s="522"/>
      <c r="CS12" s="522"/>
      <c r="CT12" s="522"/>
      <c r="CU12" s="522"/>
      <c r="CV12" s="522"/>
      <c r="CW12" s="522"/>
      <c r="CX12" s="522"/>
      <c r="CY12" s="522"/>
      <c r="CZ12" s="522"/>
      <c r="DA12" s="522"/>
      <c r="DB12" s="522"/>
      <c r="DC12" s="522"/>
      <c r="DD12" s="522"/>
      <c r="DE12" s="522"/>
      <c r="DF12" s="522"/>
      <c r="DG12" s="522"/>
      <c r="DH12" s="522"/>
      <c r="DI12" s="522"/>
      <c r="DJ12" s="522"/>
      <c r="DK12" s="522"/>
      <c r="DL12" s="522"/>
      <c r="DM12" s="522"/>
      <c r="DN12" s="522"/>
      <c r="DO12" s="521">
        <v>0</v>
      </c>
      <c r="DP12" s="521">
        <v>0</v>
      </c>
      <c r="DQ12" s="521">
        <v>0</v>
      </c>
      <c r="DR12" s="521">
        <v>2</v>
      </c>
      <c r="DS12" s="521">
        <v>1</v>
      </c>
      <c r="DT12" s="521">
        <v>0</v>
      </c>
      <c r="DU12" s="521">
        <v>0</v>
      </c>
      <c r="DV12" s="521">
        <v>2</v>
      </c>
      <c r="DW12" s="521">
        <v>0</v>
      </c>
      <c r="DX12" s="521">
        <v>0</v>
      </c>
      <c r="DY12" s="521">
        <v>0</v>
      </c>
      <c r="DZ12" s="521">
        <v>0</v>
      </c>
      <c r="EA12" s="521">
        <v>1</v>
      </c>
      <c r="EB12" s="521">
        <v>0</v>
      </c>
      <c r="EC12" s="521">
        <v>0</v>
      </c>
      <c r="ED12" s="521">
        <v>1</v>
      </c>
      <c r="EE12" s="521">
        <v>1</v>
      </c>
      <c r="EF12" s="521">
        <v>1</v>
      </c>
      <c r="EG12" s="521">
        <v>1</v>
      </c>
      <c r="EH12" s="521">
        <v>1</v>
      </c>
      <c r="EI12" s="521">
        <v>0</v>
      </c>
      <c r="EJ12" s="521">
        <v>1</v>
      </c>
      <c r="EK12" s="521">
        <v>2</v>
      </c>
      <c r="EL12" s="521">
        <v>2</v>
      </c>
      <c r="EM12" s="521">
        <v>1</v>
      </c>
      <c r="EN12" s="521">
        <v>0</v>
      </c>
      <c r="EO12" s="522">
        <v>0</v>
      </c>
      <c r="EP12" s="522">
        <v>1</v>
      </c>
      <c r="EQ12" s="522">
        <v>1</v>
      </c>
      <c r="ER12" s="522">
        <v>0</v>
      </c>
      <c r="ES12" s="522">
        <v>0</v>
      </c>
      <c r="ET12" s="522">
        <v>0</v>
      </c>
      <c r="EU12" s="522">
        <v>1</v>
      </c>
      <c r="EV12" s="522">
        <v>1</v>
      </c>
      <c r="EW12" s="522">
        <v>2</v>
      </c>
      <c r="EX12" s="522">
        <v>0</v>
      </c>
      <c r="EY12" s="522">
        <v>0</v>
      </c>
      <c r="EZ12" s="522">
        <v>0</v>
      </c>
      <c r="FA12" s="522">
        <v>2</v>
      </c>
      <c r="FB12" s="522">
        <v>1</v>
      </c>
      <c r="FC12" s="522">
        <v>2</v>
      </c>
      <c r="FD12" s="522">
        <v>0</v>
      </c>
      <c r="FE12" s="522">
        <v>0</v>
      </c>
      <c r="FF12" s="522">
        <v>1</v>
      </c>
      <c r="FG12" s="522">
        <v>0</v>
      </c>
      <c r="FH12" s="522">
        <v>2</v>
      </c>
      <c r="FI12" s="522">
        <v>2</v>
      </c>
      <c r="FJ12" s="522">
        <v>1</v>
      </c>
      <c r="FK12" s="521"/>
      <c r="FL12" s="521"/>
      <c r="FM12" s="521"/>
      <c r="FN12" s="521"/>
      <c r="FO12" s="521"/>
      <c r="FP12" s="521"/>
      <c r="FQ12" s="521"/>
      <c r="FR12" s="521"/>
      <c r="FS12" s="521"/>
      <c r="FT12" s="521"/>
      <c r="FU12" s="521"/>
      <c r="FV12" s="521"/>
      <c r="FW12" s="521"/>
      <c r="FX12" s="521"/>
      <c r="FY12" s="521"/>
      <c r="FZ12" s="521"/>
      <c r="GA12" s="521"/>
      <c r="GB12" s="521"/>
      <c r="GC12" s="521"/>
      <c r="GD12" s="521"/>
      <c r="GE12" s="521"/>
      <c r="GF12" s="521"/>
      <c r="GG12" s="521"/>
      <c r="GH12" s="521"/>
      <c r="GI12" s="521"/>
      <c r="GJ12" s="522"/>
      <c r="GK12" s="522"/>
      <c r="GL12" s="522"/>
      <c r="GM12" s="522"/>
      <c r="GN12" s="522"/>
      <c r="GO12" s="522"/>
      <c r="GP12" s="522"/>
      <c r="GQ12" s="522"/>
      <c r="GR12" s="522"/>
      <c r="GS12" s="522"/>
      <c r="GT12" s="522"/>
      <c r="GU12" s="522"/>
      <c r="GV12" s="522"/>
      <c r="GW12" s="522"/>
      <c r="GX12" s="522"/>
      <c r="GY12" s="522"/>
      <c r="GZ12" s="522"/>
      <c r="HA12" s="522"/>
      <c r="HB12" s="522"/>
      <c r="HC12" s="522"/>
      <c r="HD12" s="522"/>
      <c r="HE12" s="522"/>
      <c r="HF12" s="522"/>
      <c r="HG12" s="522"/>
      <c r="HH12" s="522"/>
      <c r="HI12" s="522"/>
      <c r="HJ12" s="521"/>
      <c r="HK12" s="521"/>
      <c r="HL12" s="521"/>
      <c r="HM12" s="521"/>
      <c r="HN12" s="521"/>
      <c r="HO12" s="521"/>
      <c r="HP12" s="521"/>
      <c r="HQ12" s="521"/>
      <c r="HR12" s="521"/>
      <c r="HS12" s="521"/>
      <c r="HT12" s="521"/>
      <c r="HU12" s="521"/>
      <c r="HV12" s="521"/>
      <c r="HW12" s="521"/>
      <c r="HX12" s="521"/>
      <c r="HY12" s="521"/>
      <c r="HZ12" s="521"/>
      <c r="IA12" s="521"/>
      <c r="IB12" s="521"/>
      <c r="IC12" s="521"/>
      <c r="ID12" s="721"/>
      <c r="IE12" s="724"/>
      <c r="IF12" s="694"/>
      <c r="IG12" s="694"/>
      <c r="IH12" s="695"/>
      <c r="II12" s="695"/>
      <c r="IJ12" s="695"/>
      <c r="IK12" s="695"/>
      <c r="IL12" s="695"/>
      <c r="IM12" s="695"/>
      <c r="IN12" s="695"/>
      <c r="IO12" s="695"/>
      <c r="IP12" s="695"/>
      <c r="IQ12" s="695"/>
      <c r="IR12" s="695"/>
      <c r="IS12" s="695"/>
      <c r="IT12" s="695"/>
      <c r="IU12" s="695"/>
      <c r="IV12" s="694"/>
      <c r="IW12" s="694"/>
      <c r="IX12" s="694"/>
      <c r="IY12" s="694"/>
      <c r="IZ12" s="694"/>
      <c r="JA12" s="694"/>
      <c r="JB12" s="694"/>
      <c r="JC12" s="694"/>
      <c r="JD12" s="694"/>
      <c r="JE12" s="694"/>
      <c r="JF12" s="694"/>
      <c r="JG12" s="694"/>
      <c r="JH12" s="694"/>
      <c r="JI12" s="694"/>
      <c r="JJ12" s="694"/>
      <c r="JK12" s="694"/>
      <c r="JL12" s="694"/>
      <c r="JM12" s="695"/>
      <c r="JN12" s="695"/>
      <c r="JO12" s="695"/>
      <c r="JP12" s="695"/>
      <c r="JQ12" s="695"/>
      <c r="JR12" s="695"/>
      <c r="JS12" s="695"/>
      <c r="JT12" s="695"/>
      <c r="JU12" s="695"/>
      <c r="JV12" s="695"/>
      <c r="JW12" s="695"/>
      <c r="JX12" s="695"/>
      <c r="JY12" s="695"/>
      <c r="JZ12" s="695"/>
      <c r="KA12" s="695"/>
      <c r="KB12" s="695"/>
      <c r="KC12" s="695"/>
      <c r="KD12" s="695"/>
      <c r="KE12" s="695"/>
      <c r="KF12" s="695"/>
      <c r="KG12" s="695"/>
      <c r="KH12" s="694"/>
      <c r="KI12" s="694"/>
      <c r="KJ12" s="694"/>
      <c r="KK12" s="694"/>
      <c r="KL12" s="694"/>
      <c r="KM12" s="694"/>
      <c r="KN12" s="694"/>
      <c r="KO12" s="694"/>
      <c r="KP12" s="694"/>
      <c r="KQ12" s="694"/>
      <c r="KR12" s="694"/>
      <c r="KS12" s="694"/>
      <c r="KT12" s="694"/>
      <c r="KU12" s="694"/>
      <c r="KV12" s="694"/>
      <c r="KW12" s="694"/>
      <c r="KX12" s="694"/>
      <c r="KY12" s="694"/>
      <c r="KZ12" s="694"/>
      <c r="LA12" s="694"/>
      <c r="LB12" s="695"/>
      <c r="LC12" s="695"/>
      <c r="LD12" s="695"/>
      <c r="LE12" s="695"/>
      <c r="LF12" s="695"/>
      <c r="LG12" s="695"/>
      <c r="LH12" s="695"/>
      <c r="LI12" s="695"/>
      <c r="LJ12" s="695"/>
      <c r="LK12" s="695"/>
      <c r="LL12" s="695"/>
      <c r="LM12" s="695"/>
      <c r="LN12" s="695"/>
      <c r="LO12" s="695"/>
      <c r="LP12" s="695"/>
      <c r="LQ12" s="695"/>
      <c r="LR12" s="695"/>
      <c r="LS12" s="694"/>
      <c r="LT12" s="694"/>
      <c r="LU12" s="694"/>
      <c r="LV12" s="694"/>
      <c r="LW12" s="694"/>
      <c r="LX12" s="694"/>
      <c r="LY12" s="694"/>
      <c r="LZ12" s="694"/>
      <c r="MA12" s="694"/>
      <c r="MB12" s="694"/>
      <c r="MC12" s="694"/>
      <c r="MD12" s="694"/>
      <c r="ME12" s="694"/>
      <c r="MF12" s="694"/>
      <c r="MG12" s="694"/>
      <c r="MH12" s="694"/>
      <c r="MI12" s="694"/>
      <c r="MJ12" s="695"/>
      <c r="MK12" s="695"/>
      <c r="ML12" s="695"/>
      <c r="MM12" s="695"/>
      <c r="MN12" s="695"/>
      <c r="MO12" s="695"/>
      <c r="MP12" s="695"/>
      <c r="MQ12" s="695"/>
      <c r="MR12" s="695"/>
      <c r="MS12" s="695"/>
      <c r="MT12" s="695"/>
      <c r="MU12" s="695"/>
      <c r="MV12" s="695"/>
      <c r="MW12" s="695"/>
      <c r="MX12" s="695"/>
      <c r="MY12" s="695"/>
      <c r="MZ12" s="695"/>
    </row>
    <row r="13" spans="1:364 16041:16041" x14ac:dyDescent="0.2">
      <c r="A13" s="504">
        <v>5</v>
      </c>
      <c r="B13" s="8" t="str">
        <f>'English Scores- Leveled papers'!B11</f>
        <v>U.Divya</v>
      </c>
      <c r="C13" s="8" t="str">
        <f t="shared" si="10"/>
        <v>C1</v>
      </c>
      <c r="D13" s="516">
        <f>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0.59166666666666667</v>
      </c>
      <c r="E13" s="516" t="e">
        <f>IF(COUNT(F13:IC13)=0, "", (SUMIF($F$5:$IC$5,"Yes",F13:IC13)/SUMIF('Math Scores'!$F$5:$IC$5,"Yes",'Math Scores'!$F$2:$IC$2)))</f>
        <v>#DIV/0!</v>
      </c>
      <c r="F13" s="521"/>
      <c r="G13" s="521"/>
      <c r="H13" s="521"/>
      <c r="I13" s="521"/>
      <c r="J13" s="521"/>
      <c r="K13" s="521"/>
      <c r="L13" s="521"/>
      <c r="M13" s="521"/>
      <c r="N13" s="521"/>
      <c r="O13" s="521"/>
      <c r="P13" s="521"/>
      <c r="Q13" s="521"/>
      <c r="R13" s="521"/>
      <c r="S13" s="521"/>
      <c r="T13" s="521"/>
      <c r="U13" s="521"/>
      <c r="V13" s="521"/>
      <c r="W13" s="522"/>
      <c r="X13" s="522"/>
      <c r="Y13" s="522"/>
      <c r="Z13" s="522"/>
      <c r="AA13" s="522"/>
      <c r="AB13" s="522"/>
      <c r="AC13" s="522"/>
      <c r="AD13" s="522"/>
      <c r="AE13" s="522"/>
      <c r="AF13" s="522"/>
      <c r="AG13" s="522"/>
      <c r="AH13" s="522"/>
      <c r="AI13" s="522"/>
      <c r="AJ13" s="522"/>
      <c r="AK13" s="522"/>
      <c r="AL13" s="522"/>
      <c r="AM13" s="522"/>
      <c r="AN13" s="521"/>
      <c r="AO13" s="521"/>
      <c r="AP13" s="521"/>
      <c r="AQ13" s="521"/>
      <c r="AR13" s="521"/>
      <c r="AS13" s="521"/>
      <c r="AT13" s="521"/>
      <c r="AU13" s="521"/>
      <c r="AV13" s="521"/>
      <c r="AW13" s="521"/>
      <c r="AX13" s="521"/>
      <c r="AY13" s="521"/>
      <c r="AZ13" s="521"/>
      <c r="BA13" s="521"/>
      <c r="BB13" s="521"/>
      <c r="BC13" s="521"/>
      <c r="BD13" s="521"/>
      <c r="BE13" s="522"/>
      <c r="BF13" s="522"/>
      <c r="BG13" s="522"/>
      <c r="BH13" s="522"/>
      <c r="BI13" s="522"/>
      <c r="BJ13" s="522"/>
      <c r="BK13" s="522"/>
      <c r="BL13" s="522"/>
      <c r="BM13" s="522"/>
      <c r="BN13" s="522"/>
      <c r="BO13" s="522"/>
      <c r="BP13" s="522"/>
      <c r="BQ13" s="522"/>
      <c r="BR13" s="522"/>
      <c r="BS13" s="522"/>
      <c r="BT13" s="522"/>
      <c r="BU13" s="522"/>
      <c r="BV13" s="522"/>
      <c r="BW13" s="522"/>
      <c r="BX13" s="521"/>
      <c r="BY13" s="521"/>
      <c r="BZ13" s="521"/>
      <c r="CA13" s="521"/>
      <c r="CB13" s="521"/>
      <c r="CC13" s="521"/>
      <c r="CD13" s="521"/>
      <c r="CE13" s="521"/>
      <c r="CF13" s="521"/>
      <c r="CG13" s="521"/>
      <c r="CH13" s="521"/>
      <c r="CI13" s="521"/>
      <c r="CJ13" s="521"/>
      <c r="CK13" s="521"/>
      <c r="CL13" s="521"/>
      <c r="CM13" s="521"/>
      <c r="CN13" s="521"/>
      <c r="CO13" s="521"/>
      <c r="CP13" s="521"/>
      <c r="CQ13" s="521"/>
      <c r="CR13" s="522"/>
      <c r="CS13" s="522"/>
      <c r="CT13" s="522"/>
      <c r="CU13" s="522"/>
      <c r="CV13" s="522"/>
      <c r="CW13" s="522"/>
      <c r="CX13" s="522"/>
      <c r="CY13" s="522"/>
      <c r="CZ13" s="522"/>
      <c r="DA13" s="522"/>
      <c r="DB13" s="522"/>
      <c r="DC13" s="522"/>
      <c r="DD13" s="522"/>
      <c r="DE13" s="522"/>
      <c r="DF13" s="522"/>
      <c r="DG13" s="522"/>
      <c r="DH13" s="522"/>
      <c r="DI13" s="522"/>
      <c r="DJ13" s="522"/>
      <c r="DK13" s="522"/>
      <c r="DL13" s="522"/>
      <c r="DM13" s="522"/>
      <c r="DN13" s="522"/>
      <c r="DO13" s="521">
        <v>0</v>
      </c>
      <c r="DP13" s="521">
        <v>0</v>
      </c>
      <c r="DQ13" s="521">
        <v>0</v>
      </c>
      <c r="DR13" s="521">
        <v>2</v>
      </c>
      <c r="DS13" s="521">
        <v>1</v>
      </c>
      <c r="DT13" s="521">
        <v>0.5</v>
      </c>
      <c r="DU13" s="521">
        <v>0.5</v>
      </c>
      <c r="DV13" s="521">
        <v>0</v>
      </c>
      <c r="DW13" s="521">
        <v>0</v>
      </c>
      <c r="DX13" s="521">
        <v>0</v>
      </c>
      <c r="DY13" s="521">
        <v>0</v>
      </c>
      <c r="DZ13" s="521">
        <v>1</v>
      </c>
      <c r="EA13" s="521">
        <v>2</v>
      </c>
      <c r="EB13" s="521">
        <v>0</v>
      </c>
      <c r="EC13" s="521">
        <v>0</v>
      </c>
      <c r="ED13" s="521">
        <v>1</v>
      </c>
      <c r="EE13" s="521">
        <v>1</v>
      </c>
      <c r="EF13" s="521">
        <v>1</v>
      </c>
      <c r="EG13" s="521">
        <v>1</v>
      </c>
      <c r="EH13" s="521">
        <v>1</v>
      </c>
      <c r="EI13" s="521">
        <v>1</v>
      </c>
      <c r="EJ13" s="521">
        <v>0</v>
      </c>
      <c r="EK13" s="521">
        <v>2</v>
      </c>
      <c r="EL13" s="521">
        <v>1.5</v>
      </c>
      <c r="EM13" s="521">
        <v>1</v>
      </c>
      <c r="EN13" s="521">
        <v>2</v>
      </c>
      <c r="EO13" s="522">
        <v>0</v>
      </c>
      <c r="EP13" s="522">
        <v>1</v>
      </c>
      <c r="EQ13" s="522">
        <v>0</v>
      </c>
      <c r="ER13" s="522">
        <v>0</v>
      </c>
      <c r="ES13" s="522">
        <v>1</v>
      </c>
      <c r="ET13" s="522">
        <v>0</v>
      </c>
      <c r="EU13" s="522">
        <v>0</v>
      </c>
      <c r="EV13" s="522">
        <v>1</v>
      </c>
      <c r="EW13" s="522">
        <v>3</v>
      </c>
      <c r="EX13" s="522">
        <v>0</v>
      </c>
      <c r="EY13" s="522">
        <v>0</v>
      </c>
      <c r="EZ13" s="522">
        <v>0</v>
      </c>
      <c r="FA13" s="522">
        <v>0</v>
      </c>
      <c r="FB13" s="522">
        <v>1</v>
      </c>
      <c r="FC13" s="522">
        <v>2</v>
      </c>
      <c r="FD13" s="522">
        <v>0</v>
      </c>
      <c r="FE13" s="522">
        <v>0</v>
      </c>
      <c r="FF13" s="522">
        <v>1</v>
      </c>
      <c r="FG13" s="522">
        <v>1</v>
      </c>
      <c r="FH13" s="522">
        <v>2</v>
      </c>
      <c r="FI13" s="522">
        <v>2</v>
      </c>
      <c r="FJ13" s="522">
        <v>1</v>
      </c>
      <c r="FK13" s="521"/>
      <c r="FL13" s="521"/>
      <c r="FM13" s="521"/>
      <c r="FN13" s="521"/>
      <c r="FO13" s="521"/>
      <c r="FP13" s="521"/>
      <c r="FQ13" s="521"/>
      <c r="FR13" s="521"/>
      <c r="FS13" s="521"/>
      <c r="FT13" s="521"/>
      <c r="FU13" s="521"/>
      <c r="FV13" s="521"/>
      <c r="FW13" s="521"/>
      <c r="FX13" s="521"/>
      <c r="FY13" s="521"/>
      <c r="FZ13" s="521"/>
      <c r="GA13" s="521"/>
      <c r="GB13" s="521"/>
      <c r="GC13" s="521"/>
      <c r="GD13" s="521"/>
      <c r="GE13" s="521"/>
      <c r="GF13" s="521"/>
      <c r="GG13" s="521"/>
      <c r="GH13" s="521"/>
      <c r="GI13" s="521"/>
      <c r="GJ13" s="522"/>
      <c r="GK13" s="522"/>
      <c r="GL13" s="522"/>
      <c r="GM13" s="522"/>
      <c r="GN13" s="522"/>
      <c r="GO13" s="522"/>
      <c r="GP13" s="522"/>
      <c r="GQ13" s="522"/>
      <c r="GR13" s="522"/>
      <c r="GS13" s="522"/>
      <c r="GT13" s="522"/>
      <c r="GU13" s="522"/>
      <c r="GV13" s="522"/>
      <c r="GW13" s="522"/>
      <c r="GX13" s="522"/>
      <c r="GY13" s="522"/>
      <c r="GZ13" s="522"/>
      <c r="HA13" s="522"/>
      <c r="HB13" s="522"/>
      <c r="HC13" s="522"/>
      <c r="HD13" s="522"/>
      <c r="HE13" s="522"/>
      <c r="HF13" s="522"/>
      <c r="HG13" s="522"/>
      <c r="HH13" s="522"/>
      <c r="HI13" s="522"/>
      <c r="HJ13" s="521"/>
      <c r="HK13" s="521"/>
      <c r="HL13" s="521"/>
      <c r="HM13" s="521"/>
      <c r="HN13" s="521"/>
      <c r="HO13" s="521"/>
      <c r="HP13" s="521"/>
      <c r="HQ13" s="521"/>
      <c r="HR13" s="521"/>
      <c r="HS13" s="521"/>
      <c r="HT13" s="521"/>
      <c r="HU13" s="521"/>
      <c r="HV13" s="521"/>
      <c r="HW13" s="521"/>
      <c r="HX13" s="521"/>
      <c r="HY13" s="521"/>
      <c r="HZ13" s="521"/>
      <c r="IA13" s="521"/>
      <c r="IB13" s="521"/>
      <c r="IC13" s="521"/>
      <c r="ID13" s="721"/>
      <c r="IE13" s="724"/>
      <c r="IF13" s="694"/>
      <c r="IG13" s="694"/>
      <c r="IH13" s="695"/>
      <c r="II13" s="695"/>
      <c r="IJ13" s="695"/>
      <c r="IK13" s="695"/>
      <c r="IL13" s="695"/>
      <c r="IM13" s="695"/>
      <c r="IN13" s="695"/>
      <c r="IO13" s="695"/>
      <c r="IP13" s="695"/>
      <c r="IQ13" s="695"/>
      <c r="IR13" s="695"/>
      <c r="IS13" s="695"/>
      <c r="IT13" s="695"/>
      <c r="IU13" s="695"/>
      <c r="IV13" s="694"/>
      <c r="IW13" s="694"/>
      <c r="IX13" s="694"/>
      <c r="IY13" s="694"/>
      <c r="IZ13" s="694"/>
      <c r="JA13" s="694"/>
      <c r="JB13" s="694"/>
      <c r="JC13" s="694"/>
      <c r="JD13" s="694"/>
      <c r="JE13" s="694"/>
      <c r="JF13" s="694"/>
      <c r="JG13" s="694"/>
      <c r="JH13" s="694"/>
      <c r="JI13" s="694"/>
      <c r="JJ13" s="694"/>
      <c r="JK13" s="694"/>
      <c r="JL13" s="694"/>
      <c r="JM13" s="695"/>
      <c r="JN13" s="695"/>
      <c r="JO13" s="695"/>
      <c r="JP13" s="695"/>
      <c r="JQ13" s="695"/>
      <c r="JR13" s="695"/>
      <c r="JS13" s="695"/>
      <c r="JT13" s="695"/>
      <c r="JU13" s="695"/>
      <c r="JV13" s="695"/>
      <c r="JW13" s="695"/>
      <c r="JX13" s="695"/>
      <c r="JY13" s="695"/>
      <c r="JZ13" s="695"/>
      <c r="KA13" s="695"/>
      <c r="KB13" s="695"/>
      <c r="KC13" s="695"/>
      <c r="KD13" s="695"/>
      <c r="KE13" s="695"/>
      <c r="KF13" s="695"/>
      <c r="KG13" s="695"/>
      <c r="KH13" s="694"/>
      <c r="KI13" s="694"/>
      <c r="KJ13" s="694"/>
      <c r="KK13" s="694"/>
      <c r="KL13" s="694"/>
      <c r="KM13" s="694"/>
      <c r="KN13" s="694"/>
      <c r="KO13" s="694"/>
      <c r="KP13" s="694"/>
      <c r="KQ13" s="694"/>
      <c r="KR13" s="694"/>
      <c r="KS13" s="694"/>
      <c r="KT13" s="694"/>
      <c r="KU13" s="694"/>
      <c r="KV13" s="694"/>
      <c r="KW13" s="694"/>
      <c r="KX13" s="694"/>
      <c r="KY13" s="694"/>
      <c r="KZ13" s="694"/>
      <c r="LA13" s="694"/>
      <c r="LB13" s="695"/>
      <c r="LC13" s="695"/>
      <c r="LD13" s="695"/>
      <c r="LE13" s="695"/>
      <c r="LF13" s="695"/>
      <c r="LG13" s="695"/>
      <c r="LH13" s="695"/>
      <c r="LI13" s="695"/>
      <c r="LJ13" s="695"/>
      <c r="LK13" s="695"/>
      <c r="LL13" s="695"/>
      <c r="LM13" s="695"/>
      <c r="LN13" s="695"/>
      <c r="LO13" s="695"/>
      <c r="LP13" s="695"/>
      <c r="LQ13" s="695"/>
      <c r="LR13" s="695"/>
      <c r="LS13" s="694"/>
      <c r="LT13" s="694"/>
      <c r="LU13" s="694"/>
      <c r="LV13" s="694"/>
      <c r="LW13" s="694"/>
      <c r="LX13" s="694"/>
      <c r="LY13" s="694"/>
      <c r="LZ13" s="694"/>
      <c r="MA13" s="694"/>
      <c r="MB13" s="694"/>
      <c r="MC13" s="694"/>
      <c r="MD13" s="694"/>
      <c r="ME13" s="694"/>
      <c r="MF13" s="694"/>
      <c r="MG13" s="694"/>
      <c r="MH13" s="694"/>
      <c r="MI13" s="694"/>
      <c r="MJ13" s="695"/>
      <c r="MK13" s="695"/>
      <c r="ML13" s="695"/>
      <c r="MM13" s="695"/>
      <c r="MN13" s="695"/>
      <c r="MO13" s="695"/>
      <c r="MP13" s="695"/>
      <c r="MQ13" s="695"/>
      <c r="MR13" s="695"/>
      <c r="MS13" s="695"/>
      <c r="MT13" s="695"/>
      <c r="MU13" s="695"/>
      <c r="MV13" s="695"/>
      <c r="MW13" s="695"/>
      <c r="MX13" s="695"/>
      <c r="MY13" s="695"/>
      <c r="MZ13" s="695"/>
    </row>
    <row r="14" spans="1:364 16041:16041" x14ac:dyDescent="0.2">
      <c r="A14" s="504">
        <v>6</v>
      </c>
      <c r="B14" s="8" t="str">
        <f>'English Scores- Leveled papers'!B12</f>
        <v>G. Srikanth</v>
      </c>
      <c r="C14" s="8" t="str">
        <f t="shared" si="10"/>
        <v>B1</v>
      </c>
      <c r="D14" s="516">
        <f>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0.73333333333333328</v>
      </c>
      <c r="E14" s="516" t="e">
        <f>IF(COUNT(F14:IC14)=0, "", (SUMIF($F$5:$IC$5,"Yes",F14:IC14)/SUMIF('Math Scores'!$F$5:$IC$5,"Yes",'Math Scores'!$F$2:$IC$2)))</f>
        <v>#DIV/0!</v>
      </c>
      <c r="F14" s="521"/>
      <c r="G14" s="521"/>
      <c r="H14" s="521"/>
      <c r="I14" s="521"/>
      <c r="J14" s="521"/>
      <c r="K14" s="521"/>
      <c r="L14" s="521"/>
      <c r="M14" s="521"/>
      <c r="N14" s="521"/>
      <c r="O14" s="521"/>
      <c r="P14" s="521"/>
      <c r="Q14" s="521"/>
      <c r="R14" s="521"/>
      <c r="S14" s="521"/>
      <c r="T14" s="521"/>
      <c r="U14" s="521"/>
      <c r="V14" s="521"/>
      <c r="W14" s="522"/>
      <c r="X14" s="522"/>
      <c r="Y14" s="522"/>
      <c r="Z14" s="522"/>
      <c r="AA14" s="522"/>
      <c r="AB14" s="522"/>
      <c r="AC14" s="522"/>
      <c r="AD14" s="522"/>
      <c r="AE14" s="522"/>
      <c r="AF14" s="522"/>
      <c r="AG14" s="522"/>
      <c r="AH14" s="522"/>
      <c r="AI14" s="522"/>
      <c r="AJ14" s="522"/>
      <c r="AK14" s="522"/>
      <c r="AL14" s="522"/>
      <c r="AM14" s="522"/>
      <c r="AN14" s="521"/>
      <c r="AO14" s="521"/>
      <c r="AP14" s="521"/>
      <c r="AQ14" s="521"/>
      <c r="AR14" s="521"/>
      <c r="AS14" s="521"/>
      <c r="AT14" s="521"/>
      <c r="AU14" s="521"/>
      <c r="AV14" s="521"/>
      <c r="AW14" s="521"/>
      <c r="AX14" s="521"/>
      <c r="AY14" s="521"/>
      <c r="AZ14" s="521"/>
      <c r="BA14" s="521"/>
      <c r="BB14" s="521"/>
      <c r="BC14" s="521"/>
      <c r="BD14" s="521"/>
      <c r="BE14" s="522"/>
      <c r="BF14" s="522"/>
      <c r="BG14" s="522"/>
      <c r="BH14" s="522"/>
      <c r="BI14" s="522"/>
      <c r="BJ14" s="522"/>
      <c r="BK14" s="522"/>
      <c r="BL14" s="522"/>
      <c r="BM14" s="522"/>
      <c r="BN14" s="522"/>
      <c r="BO14" s="522"/>
      <c r="BP14" s="522"/>
      <c r="BQ14" s="522"/>
      <c r="BR14" s="522"/>
      <c r="BS14" s="522"/>
      <c r="BT14" s="522"/>
      <c r="BU14" s="522"/>
      <c r="BV14" s="522"/>
      <c r="BW14" s="522"/>
      <c r="BX14" s="521"/>
      <c r="BY14" s="521"/>
      <c r="BZ14" s="521"/>
      <c r="CA14" s="521"/>
      <c r="CB14" s="521"/>
      <c r="CC14" s="521"/>
      <c r="CD14" s="521"/>
      <c r="CE14" s="521"/>
      <c r="CF14" s="521"/>
      <c r="CG14" s="521"/>
      <c r="CH14" s="521"/>
      <c r="CI14" s="521"/>
      <c r="CJ14" s="521"/>
      <c r="CK14" s="521"/>
      <c r="CL14" s="521"/>
      <c r="CM14" s="521"/>
      <c r="CN14" s="521"/>
      <c r="CO14" s="521"/>
      <c r="CP14" s="521"/>
      <c r="CQ14" s="521"/>
      <c r="CR14" s="522"/>
      <c r="CS14" s="522"/>
      <c r="CT14" s="522"/>
      <c r="CU14" s="522"/>
      <c r="CV14" s="522"/>
      <c r="CW14" s="522"/>
      <c r="CX14" s="522"/>
      <c r="CY14" s="522"/>
      <c r="CZ14" s="522"/>
      <c r="DA14" s="522"/>
      <c r="DB14" s="522"/>
      <c r="DC14" s="522"/>
      <c r="DD14" s="522"/>
      <c r="DE14" s="522"/>
      <c r="DF14" s="522"/>
      <c r="DG14" s="522"/>
      <c r="DH14" s="522"/>
      <c r="DI14" s="522"/>
      <c r="DJ14" s="522"/>
      <c r="DK14" s="522"/>
      <c r="DL14" s="522"/>
      <c r="DM14" s="522"/>
      <c r="DN14" s="522"/>
      <c r="DO14" s="521">
        <v>0.5</v>
      </c>
      <c r="DP14" s="521">
        <v>0</v>
      </c>
      <c r="DQ14" s="521">
        <v>0</v>
      </c>
      <c r="DR14" s="521">
        <v>2</v>
      </c>
      <c r="DS14" s="521">
        <v>1</v>
      </c>
      <c r="DT14" s="521">
        <v>0.5</v>
      </c>
      <c r="DU14" s="521">
        <v>0.5</v>
      </c>
      <c r="DV14" s="521">
        <v>2</v>
      </c>
      <c r="DW14" s="521">
        <v>0</v>
      </c>
      <c r="DX14" s="521">
        <v>0.5</v>
      </c>
      <c r="DY14" s="521">
        <v>1</v>
      </c>
      <c r="DZ14" s="521">
        <v>1</v>
      </c>
      <c r="EA14" s="521">
        <v>2</v>
      </c>
      <c r="EB14" s="521">
        <v>0</v>
      </c>
      <c r="EC14" s="521">
        <v>0</v>
      </c>
      <c r="ED14" s="521">
        <v>1</v>
      </c>
      <c r="EE14" s="521">
        <v>0</v>
      </c>
      <c r="EF14" s="521">
        <v>1</v>
      </c>
      <c r="EG14" s="521">
        <v>1</v>
      </c>
      <c r="EH14" s="521">
        <v>1</v>
      </c>
      <c r="EI14" s="521">
        <v>1</v>
      </c>
      <c r="EJ14" s="521">
        <v>1</v>
      </c>
      <c r="EK14" s="521">
        <v>2</v>
      </c>
      <c r="EL14" s="521">
        <v>0.5</v>
      </c>
      <c r="EM14" s="521">
        <v>1</v>
      </c>
      <c r="EN14" s="521">
        <v>2</v>
      </c>
      <c r="EO14" s="522">
        <v>0.5</v>
      </c>
      <c r="EP14" s="522">
        <v>1</v>
      </c>
      <c r="EQ14" s="522">
        <v>1</v>
      </c>
      <c r="ER14" s="522">
        <v>0</v>
      </c>
      <c r="ES14" s="522">
        <v>1</v>
      </c>
      <c r="ET14" s="522">
        <v>1</v>
      </c>
      <c r="EU14" s="522">
        <v>1</v>
      </c>
      <c r="EV14" s="522">
        <v>1</v>
      </c>
      <c r="EW14" s="522">
        <v>3</v>
      </c>
      <c r="EX14" s="522">
        <v>1</v>
      </c>
      <c r="EY14" s="522">
        <v>1</v>
      </c>
      <c r="EZ14" s="522">
        <v>2</v>
      </c>
      <c r="FA14" s="522">
        <v>0</v>
      </c>
      <c r="FB14" s="522">
        <v>0</v>
      </c>
      <c r="FC14" s="522">
        <v>2</v>
      </c>
      <c r="FD14" s="522">
        <v>0</v>
      </c>
      <c r="FE14" s="522">
        <v>0</v>
      </c>
      <c r="FF14" s="522">
        <v>1</v>
      </c>
      <c r="FG14" s="522">
        <v>1</v>
      </c>
      <c r="FH14" s="522">
        <v>2</v>
      </c>
      <c r="FI14" s="522">
        <v>1</v>
      </c>
      <c r="FJ14" s="522">
        <v>1</v>
      </c>
      <c r="FK14" s="521"/>
      <c r="FL14" s="521"/>
      <c r="FM14" s="521"/>
      <c r="FN14" s="521"/>
      <c r="FO14" s="521"/>
      <c r="FP14" s="521"/>
      <c r="FQ14" s="521"/>
      <c r="FR14" s="521"/>
      <c r="FS14" s="521"/>
      <c r="FT14" s="521"/>
      <c r="FU14" s="521"/>
      <c r="FV14" s="521"/>
      <c r="FW14" s="521"/>
      <c r="FX14" s="521"/>
      <c r="FY14" s="521"/>
      <c r="FZ14" s="521"/>
      <c r="GA14" s="521"/>
      <c r="GB14" s="521"/>
      <c r="GC14" s="521"/>
      <c r="GD14" s="521"/>
      <c r="GE14" s="521"/>
      <c r="GF14" s="521"/>
      <c r="GG14" s="521"/>
      <c r="GH14" s="521"/>
      <c r="GI14" s="521"/>
      <c r="GJ14" s="522"/>
      <c r="GK14" s="522"/>
      <c r="GL14" s="522"/>
      <c r="GM14" s="522"/>
      <c r="GN14" s="522"/>
      <c r="GO14" s="522"/>
      <c r="GP14" s="522"/>
      <c r="GQ14" s="522"/>
      <c r="GR14" s="522"/>
      <c r="GS14" s="522"/>
      <c r="GT14" s="522"/>
      <c r="GU14" s="522"/>
      <c r="GV14" s="522"/>
      <c r="GW14" s="522"/>
      <c r="GX14" s="522"/>
      <c r="GY14" s="522"/>
      <c r="GZ14" s="522"/>
      <c r="HA14" s="522"/>
      <c r="HB14" s="522"/>
      <c r="HC14" s="522"/>
      <c r="HD14" s="522"/>
      <c r="HE14" s="522"/>
      <c r="HF14" s="522"/>
      <c r="HG14" s="522"/>
      <c r="HH14" s="522"/>
      <c r="HI14" s="522"/>
      <c r="HJ14" s="521"/>
      <c r="HK14" s="521"/>
      <c r="HL14" s="521"/>
      <c r="HM14" s="521"/>
      <c r="HN14" s="521"/>
      <c r="HO14" s="521"/>
      <c r="HP14" s="521"/>
      <c r="HQ14" s="521"/>
      <c r="HR14" s="521"/>
      <c r="HS14" s="521"/>
      <c r="HT14" s="521"/>
      <c r="HU14" s="521"/>
      <c r="HV14" s="521"/>
      <c r="HW14" s="521"/>
      <c r="HX14" s="521"/>
      <c r="HY14" s="521"/>
      <c r="HZ14" s="521"/>
      <c r="IA14" s="521"/>
      <c r="IB14" s="521"/>
      <c r="IC14" s="521"/>
      <c r="ID14" s="721"/>
      <c r="IE14" s="724"/>
      <c r="IF14" s="694"/>
      <c r="IG14" s="694"/>
      <c r="IH14" s="695"/>
      <c r="II14" s="695"/>
      <c r="IJ14" s="695"/>
      <c r="IK14" s="695"/>
      <c r="IL14" s="695"/>
      <c r="IM14" s="695"/>
      <c r="IN14" s="695"/>
      <c r="IO14" s="695"/>
      <c r="IP14" s="695"/>
      <c r="IQ14" s="695"/>
      <c r="IR14" s="695"/>
      <c r="IS14" s="695"/>
      <c r="IT14" s="695"/>
      <c r="IU14" s="695"/>
      <c r="IV14" s="694"/>
      <c r="IW14" s="694"/>
      <c r="IX14" s="694"/>
      <c r="IY14" s="694"/>
      <c r="IZ14" s="694"/>
      <c r="JA14" s="694"/>
      <c r="JB14" s="694"/>
      <c r="JC14" s="694"/>
      <c r="JD14" s="694"/>
      <c r="JE14" s="694"/>
      <c r="JF14" s="694"/>
      <c r="JG14" s="694"/>
      <c r="JH14" s="694"/>
      <c r="JI14" s="694"/>
      <c r="JJ14" s="694"/>
      <c r="JK14" s="694"/>
      <c r="JL14" s="694"/>
      <c r="JM14" s="695"/>
      <c r="JN14" s="695"/>
      <c r="JO14" s="695"/>
      <c r="JP14" s="695"/>
      <c r="JQ14" s="695"/>
      <c r="JR14" s="695"/>
      <c r="JS14" s="695"/>
      <c r="JT14" s="695"/>
      <c r="JU14" s="695"/>
      <c r="JV14" s="695"/>
      <c r="JW14" s="695"/>
      <c r="JX14" s="695"/>
      <c r="JY14" s="695"/>
      <c r="JZ14" s="695"/>
      <c r="KA14" s="695"/>
      <c r="KB14" s="695"/>
      <c r="KC14" s="695"/>
      <c r="KD14" s="695"/>
      <c r="KE14" s="695"/>
      <c r="KF14" s="695"/>
      <c r="KG14" s="695"/>
      <c r="KH14" s="694"/>
      <c r="KI14" s="694"/>
      <c r="KJ14" s="694"/>
      <c r="KK14" s="694"/>
      <c r="KL14" s="694"/>
      <c r="KM14" s="694"/>
      <c r="KN14" s="694"/>
      <c r="KO14" s="694"/>
      <c r="KP14" s="694"/>
      <c r="KQ14" s="694"/>
      <c r="KR14" s="694"/>
      <c r="KS14" s="694"/>
      <c r="KT14" s="694"/>
      <c r="KU14" s="694"/>
      <c r="KV14" s="694"/>
      <c r="KW14" s="694"/>
      <c r="KX14" s="694"/>
      <c r="KY14" s="694"/>
      <c r="KZ14" s="694"/>
      <c r="LA14" s="694"/>
      <c r="LB14" s="695"/>
      <c r="LC14" s="695"/>
      <c r="LD14" s="695"/>
      <c r="LE14" s="695"/>
      <c r="LF14" s="695"/>
      <c r="LG14" s="695"/>
      <c r="LH14" s="695"/>
      <c r="LI14" s="695"/>
      <c r="LJ14" s="695"/>
      <c r="LK14" s="695"/>
      <c r="LL14" s="695"/>
      <c r="LM14" s="695"/>
      <c r="LN14" s="695"/>
      <c r="LO14" s="695"/>
      <c r="LP14" s="695"/>
      <c r="LQ14" s="695"/>
      <c r="LR14" s="695"/>
      <c r="LS14" s="694"/>
      <c r="LT14" s="694"/>
      <c r="LU14" s="694"/>
      <c r="LV14" s="694"/>
      <c r="LW14" s="694"/>
      <c r="LX14" s="694"/>
      <c r="LY14" s="694"/>
      <c r="LZ14" s="694"/>
      <c r="MA14" s="694"/>
      <c r="MB14" s="694"/>
      <c r="MC14" s="694"/>
      <c r="MD14" s="694"/>
      <c r="ME14" s="694"/>
      <c r="MF14" s="694"/>
      <c r="MG14" s="694"/>
      <c r="MH14" s="694"/>
      <c r="MI14" s="694"/>
      <c r="MJ14" s="695"/>
      <c r="MK14" s="695"/>
      <c r="ML14" s="695"/>
      <c r="MM14" s="695"/>
      <c r="MN14" s="695"/>
      <c r="MO14" s="695"/>
      <c r="MP14" s="695"/>
      <c r="MQ14" s="695"/>
      <c r="MR14" s="695"/>
      <c r="MS14" s="695"/>
      <c r="MT14" s="695"/>
      <c r="MU14" s="695"/>
      <c r="MV14" s="695"/>
      <c r="MW14" s="695"/>
      <c r="MX14" s="695"/>
      <c r="MY14" s="695"/>
      <c r="MZ14" s="695"/>
    </row>
    <row r="15" spans="1:364 16041:16041" x14ac:dyDescent="0.2">
      <c r="A15" s="504">
        <v>7</v>
      </c>
      <c r="B15" s="8" t="str">
        <f>'English Scores- Leveled papers'!B13</f>
        <v>A. Maheshwari</v>
      </c>
      <c r="C15" s="8" t="str">
        <f t="shared" si="10"/>
        <v>C1</v>
      </c>
      <c r="D15" s="516">
        <f>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0.5083333333333333</v>
      </c>
      <c r="E15" s="516" t="e">
        <f>IF(COUNT(F15:IC15)=0, "", (SUMIF($F$5:$IC$5,"Yes",F15:IC15)/SUMIF('Math Scores'!$F$5:$IC$5,"Yes",'Math Scores'!$F$2:$IC$2)))</f>
        <v>#DIV/0!</v>
      </c>
      <c r="F15" s="521"/>
      <c r="G15" s="521"/>
      <c r="H15" s="521"/>
      <c r="I15" s="521"/>
      <c r="J15" s="521"/>
      <c r="K15" s="521"/>
      <c r="L15" s="521"/>
      <c r="M15" s="521"/>
      <c r="N15" s="521"/>
      <c r="O15" s="521"/>
      <c r="P15" s="521"/>
      <c r="Q15" s="521"/>
      <c r="R15" s="521"/>
      <c r="S15" s="521"/>
      <c r="T15" s="521"/>
      <c r="U15" s="521"/>
      <c r="V15" s="521"/>
      <c r="W15" s="522"/>
      <c r="X15" s="522"/>
      <c r="Y15" s="522"/>
      <c r="Z15" s="522"/>
      <c r="AA15" s="522"/>
      <c r="AB15" s="522"/>
      <c r="AC15" s="522"/>
      <c r="AD15" s="522"/>
      <c r="AE15" s="522"/>
      <c r="AF15" s="522"/>
      <c r="AG15" s="522"/>
      <c r="AH15" s="522"/>
      <c r="AI15" s="522"/>
      <c r="AJ15" s="522"/>
      <c r="AK15" s="522"/>
      <c r="AL15" s="522"/>
      <c r="AM15" s="522"/>
      <c r="AN15" s="521"/>
      <c r="AO15" s="521"/>
      <c r="AP15" s="521"/>
      <c r="AQ15" s="521"/>
      <c r="AR15" s="521"/>
      <c r="AS15" s="521"/>
      <c r="AT15" s="521"/>
      <c r="AU15" s="521"/>
      <c r="AV15" s="521"/>
      <c r="AW15" s="521"/>
      <c r="AX15" s="521"/>
      <c r="AY15" s="521"/>
      <c r="AZ15" s="521"/>
      <c r="BA15" s="521"/>
      <c r="BB15" s="521"/>
      <c r="BC15" s="521"/>
      <c r="BD15" s="521"/>
      <c r="BE15" s="522"/>
      <c r="BF15" s="522"/>
      <c r="BG15" s="522"/>
      <c r="BH15" s="522"/>
      <c r="BI15" s="522"/>
      <c r="BJ15" s="522"/>
      <c r="BK15" s="522"/>
      <c r="BL15" s="522"/>
      <c r="BM15" s="522"/>
      <c r="BN15" s="522"/>
      <c r="BO15" s="522"/>
      <c r="BP15" s="522"/>
      <c r="BQ15" s="522"/>
      <c r="BR15" s="522"/>
      <c r="BS15" s="522"/>
      <c r="BT15" s="522"/>
      <c r="BU15" s="522"/>
      <c r="BV15" s="522"/>
      <c r="BW15" s="522"/>
      <c r="BX15" s="521"/>
      <c r="BY15" s="521"/>
      <c r="BZ15" s="521"/>
      <c r="CA15" s="521"/>
      <c r="CB15" s="521"/>
      <c r="CC15" s="521"/>
      <c r="CD15" s="521"/>
      <c r="CE15" s="521"/>
      <c r="CF15" s="521"/>
      <c r="CG15" s="521"/>
      <c r="CH15" s="521"/>
      <c r="CI15" s="521"/>
      <c r="CJ15" s="521"/>
      <c r="CK15" s="521"/>
      <c r="CL15" s="521"/>
      <c r="CM15" s="521"/>
      <c r="CN15" s="521"/>
      <c r="CO15" s="521"/>
      <c r="CP15" s="521"/>
      <c r="CQ15" s="521"/>
      <c r="CR15" s="522"/>
      <c r="CS15" s="522"/>
      <c r="CT15" s="522"/>
      <c r="CU15" s="522"/>
      <c r="CV15" s="522"/>
      <c r="CW15" s="522"/>
      <c r="CX15" s="522"/>
      <c r="CY15" s="522"/>
      <c r="CZ15" s="522"/>
      <c r="DA15" s="522"/>
      <c r="DB15" s="522"/>
      <c r="DC15" s="522"/>
      <c r="DD15" s="522"/>
      <c r="DE15" s="522"/>
      <c r="DF15" s="522"/>
      <c r="DG15" s="522"/>
      <c r="DH15" s="522"/>
      <c r="DI15" s="522"/>
      <c r="DJ15" s="522"/>
      <c r="DK15" s="522"/>
      <c r="DL15" s="522"/>
      <c r="DM15" s="522"/>
      <c r="DN15" s="522"/>
      <c r="DO15" s="521">
        <v>0</v>
      </c>
      <c r="DP15" s="521">
        <v>0</v>
      </c>
      <c r="DQ15" s="521">
        <v>0</v>
      </c>
      <c r="DR15" s="521">
        <v>2</v>
      </c>
      <c r="DS15" s="521">
        <v>1</v>
      </c>
      <c r="DT15" s="521">
        <v>0</v>
      </c>
      <c r="DU15" s="521">
        <v>0</v>
      </c>
      <c r="DV15" s="521">
        <v>2</v>
      </c>
      <c r="DW15" s="521">
        <v>0</v>
      </c>
      <c r="DX15" s="521">
        <v>0.5</v>
      </c>
      <c r="DY15" s="521">
        <v>0</v>
      </c>
      <c r="DZ15" s="521">
        <v>0</v>
      </c>
      <c r="EA15" s="521">
        <v>0</v>
      </c>
      <c r="EB15" s="521">
        <v>0</v>
      </c>
      <c r="EC15" s="521">
        <v>1</v>
      </c>
      <c r="ED15" s="521">
        <v>1</v>
      </c>
      <c r="EE15" s="521">
        <v>1</v>
      </c>
      <c r="EF15" s="521">
        <v>1</v>
      </c>
      <c r="EG15" s="521">
        <v>1</v>
      </c>
      <c r="EH15" s="521">
        <v>1</v>
      </c>
      <c r="EI15" s="521">
        <v>0</v>
      </c>
      <c r="EJ15" s="521">
        <v>0</v>
      </c>
      <c r="EK15" s="521">
        <v>2</v>
      </c>
      <c r="EL15" s="521">
        <v>1.5</v>
      </c>
      <c r="EM15" s="521">
        <v>1</v>
      </c>
      <c r="EN15" s="521">
        <v>1</v>
      </c>
      <c r="EO15" s="522">
        <v>0</v>
      </c>
      <c r="EP15" s="522">
        <v>1</v>
      </c>
      <c r="EQ15" s="522">
        <v>0</v>
      </c>
      <c r="ER15" s="522">
        <v>0</v>
      </c>
      <c r="ES15" s="522">
        <v>1</v>
      </c>
      <c r="ET15" s="522">
        <v>0</v>
      </c>
      <c r="EU15" s="522">
        <v>0</v>
      </c>
      <c r="EV15" s="522">
        <v>1</v>
      </c>
      <c r="EW15" s="522">
        <v>2</v>
      </c>
      <c r="EX15" s="522">
        <v>0</v>
      </c>
      <c r="EY15" s="522">
        <v>0</v>
      </c>
      <c r="EZ15" s="522">
        <v>0</v>
      </c>
      <c r="FA15" s="522">
        <v>0</v>
      </c>
      <c r="FB15" s="522">
        <v>1</v>
      </c>
      <c r="FC15" s="522">
        <v>2</v>
      </c>
      <c r="FD15" s="522">
        <v>0.5</v>
      </c>
      <c r="FE15" s="522">
        <v>0</v>
      </c>
      <c r="FF15" s="522">
        <v>0</v>
      </c>
      <c r="FG15" s="522">
        <v>1</v>
      </c>
      <c r="FH15" s="522">
        <v>2</v>
      </c>
      <c r="FI15" s="522">
        <v>1</v>
      </c>
      <c r="FJ15" s="522">
        <v>1</v>
      </c>
      <c r="FK15" s="521"/>
      <c r="FL15" s="521"/>
      <c r="FM15" s="521"/>
      <c r="FN15" s="521"/>
      <c r="FO15" s="521"/>
      <c r="FP15" s="521"/>
      <c r="FQ15" s="521"/>
      <c r="FR15" s="521"/>
      <c r="FS15" s="521"/>
      <c r="FT15" s="521"/>
      <c r="FU15" s="521"/>
      <c r="FV15" s="521"/>
      <c r="FW15" s="521"/>
      <c r="FX15" s="521"/>
      <c r="FY15" s="521"/>
      <c r="FZ15" s="521"/>
      <c r="GA15" s="521"/>
      <c r="GB15" s="521"/>
      <c r="GC15" s="521"/>
      <c r="GD15" s="521"/>
      <c r="GE15" s="521"/>
      <c r="GF15" s="521"/>
      <c r="GG15" s="521"/>
      <c r="GH15" s="521"/>
      <c r="GI15" s="521"/>
      <c r="GJ15" s="522"/>
      <c r="GK15" s="522"/>
      <c r="GL15" s="522"/>
      <c r="GM15" s="522"/>
      <c r="GN15" s="522"/>
      <c r="GO15" s="522"/>
      <c r="GP15" s="522"/>
      <c r="GQ15" s="522"/>
      <c r="GR15" s="522"/>
      <c r="GS15" s="522"/>
      <c r="GT15" s="522"/>
      <c r="GU15" s="522"/>
      <c r="GV15" s="522"/>
      <c r="GW15" s="522"/>
      <c r="GX15" s="522"/>
      <c r="GY15" s="522"/>
      <c r="GZ15" s="522"/>
      <c r="HA15" s="522"/>
      <c r="HB15" s="522"/>
      <c r="HC15" s="522"/>
      <c r="HD15" s="522"/>
      <c r="HE15" s="522"/>
      <c r="HF15" s="522"/>
      <c r="HG15" s="522"/>
      <c r="HH15" s="522"/>
      <c r="HI15" s="522"/>
      <c r="HJ15" s="521"/>
      <c r="HK15" s="521"/>
      <c r="HL15" s="521"/>
      <c r="HM15" s="521"/>
      <c r="HN15" s="521"/>
      <c r="HO15" s="521"/>
      <c r="HP15" s="521"/>
      <c r="HQ15" s="521"/>
      <c r="HR15" s="521"/>
      <c r="HS15" s="521"/>
      <c r="HT15" s="521"/>
      <c r="HU15" s="521"/>
      <c r="HV15" s="521"/>
      <c r="HW15" s="521"/>
      <c r="HX15" s="521"/>
      <c r="HY15" s="521"/>
      <c r="HZ15" s="521"/>
      <c r="IA15" s="521"/>
      <c r="IB15" s="521"/>
      <c r="IC15" s="521"/>
      <c r="ID15" s="721"/>
      <c r="IE15" s="724"/>
      <c r="IF15" s="694"/>
      <c r="IG15" s="694"/>
      <c r="IH15" s="695"/>
      <c r="II15" s="695"/>
      <c r="IJ15" s="695"/>
      <c r="IK15" s="695"/>
      <c r="IL15" s="695"/>
      <c r="IM15" s="695"/>
      <c r="IN15" s="695"/>
      <c r="IO15" s="695"/>
      <c r="IP15" s="695"/>
      <c r="IQ15" s="695"/>
      <c r="IR15" s="695"/>
      <c r="IS15" s="695"/>
      <c r="IT15" s="695"/>
      <c r="IU15" s="695"/>
      <c r="IV15" s="694"/>
      <c r="IW15" s="694"/>
      <c r="IX15" s="694"/>
      <c r="IY15" s="694"/>
      <c r="IZ15" s="694"/>
      <c r="JA15" s="694"/>
      <c r="JB15" s="694"/>
      <c r="JC15" s="694"/>
      <c r="JD15" s="694"/>
      <c r="JE15" s="694"/>
      <c r="JF15" s="694"/>
      <c r="JG15" s="694"/>
      <c r="JH15" s="694"/>
      <c r="JI15" s="694"/>
      <c r="JJ15" s="694"/>
      <c r="JK15" s="694"/>
      <c r="JL15" s="694"/>
      <c r="JM15" s="695"/>
      <c r="JN15" s="695"/>
      <c r="JO15" s="695"/>
      <c r="JP15" s="695"/>
      <c r="JQ15" s="695"/>
      <c r="JR15" s="695"/>
      <c r="JS15" s="695"/>
      <c r="JT15" s="695"/>
      <c r="JU15" s="695"/>
      <c r="JV15" s="695"/>
      <c r="JW15" s="695"/>
      <c r="JX15" s="695"/>
      <c r="JY15" s="695"/>
      <c r="JZ15" s="695"/>
      <c r="KA15" s="695"/>
      <c r="KB15" s="695"/>
      <c r="KC15" s="695"/>
      <c r="KD15" s="695"/>
      <c r="KE15" s="695"/>
      <c r="KF15" s="695"/>
      <c r="KG15" s="695"/>
      <c r="KH15" s="694"/>
      <c r="KI15" s="694"/>
      <c r="KJ15" s="694"/>
      <c r="KK15" s="694"/>
      <c r="KL15" s="694"/>
      <c r="KM15" s="694"/>
      <c r="KN15" s="694"/>
      <c r="KO15" s="694"/>
      <c r="KP15" s="694"/>
      <c r="KQ15" s="694"/>
      <c r="KR15" s="694"/>
      <c r="KS15" s="694"/>
      <c r="KT15" s="694"/>
      <c r="KU15" s="694"/>
      <c r="KV15" s="694"/>
      <c r="KW15" s="694"/>
      <c r="KX15" s="694"/>
      <c r="KY15" s="694"/>
      <c r="KZ15" s="694"/>
      <c r="LA15" s="694"/>
      <c r="LB15" s="695"/>
      <c r="LC15" s="695"/>
      <c r="LD15" s="695"/>
      <c r="LE15" s="695"/>
      <c r="LF15" s="695"/>
      <c r="LG15" s="695"/>
      <c r="LH15" s="695"/>
      <c r="LI15" s="695"/>
      <c r="LJ15" s="695"/>
      <c r="LK15" s="695"/>
      <c r="LL15" s="695"/>
      <c r="LM15" s="695"/>
      <c r="LN15" s="695"/>
      <c r="LO15" s="695"/>
      <c r="LP15" s="695"/>
      <c r="LQ15" s="695"/>
      <c r="LR15" s="695"/>
      <c r="LS15" s="694"/>
      <c r="LT15" s="694"/>
      <c r="LU15" s="694"/>
      <c r="LV15" s="694"/>
      <c r="LW15" s="694"/>
      <c r="LX15" s="694"/>
      <c r="LY15" s="694"/>
      <c r="LZ15" s="694"/>
      <c r="MA15" s="694"/>
      <c r="MB15" s="694"/>
      <c r="MC15" s="694"/>
      <c r="MD15" s="694"/>
      <c r="ME15" s="694"/>
      <c r="MF15" s="694"/>
      <c r="MG15" s="694"/>
      <c r="MH15" s="694"/>
      <c r="MI15" s="694"/>
      <c r="MJ15" s="695"/>
      <c r="MK15" s="695"/>
      <c r="ML15" s="695"/>
      <c r="MM15" s="695"/>
      <c r="MN15" s="695"/>
      <c r="MO15" s="695"/>
      <c r="MP15" s="695"/>
      <c r="MQ15" s="695"/>
      <c r="MR15" s="695"/>
      <c r="MS15" s="695"/>
      <c r="MT15" s="695"/>
      <c r="MU15" s="695"/>
      <c r="MV15" s="695"/>
      <c r="MW15" s="695"/>
      <c r="MX15" s="695"/>
      <c r="MY15" s="695"/>
      <c r="MZ15" s="695"/>
    </row>
    <row r="16" spans="1:364 16041:16041" x14ac:dyDescent="0.2">
      <c r="A16" s="504">
        <v>8</v>
      </c>
      <c r="B16" s="8" t="str">
        <f>'English Scores- Leveled papers'!B14</f>
        <v>B. Vaishnavi</v>
      </c>
      <c r="C16" s="8" t="str">
        <f t="shared" si="10"/>
        <v>C1</v>
      </c>
      <c r="D16" s="516">
        <f>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0.57499999999999996</v>
      </c>
      <c r="E16" s="516" t="e">
        <f>IF(COUNT(F16:IC16)=0, "", (SUMIF($F$5:$IC$5,"Yes",F16:IC16)/SUMIF('Math Scores'!$F$5:$IC$5,"Yes",'Math Scores'!$F$2:$IC$2)))</f>
        <v>#DIV/0!</v>
      </c>
      <c r="F16" s="521"/>
      <c r="G16" s="521"/>
      <c r="H16" s="521"/>
      <c r="I16" s="521"/>
      <c r="J16" s="521"/>
      <c r="K16" s="521"/>
      <c r="L16" s="521"/>
      <c r="M16" s="521"/>
      <c r="N16" s="521"/>
      <c r="O16" s="521"/>
      <c r="P16" s="521"/>
      <c r="Q16" s="521"/>
      <c r="R16" s="521"/>
      <c r="S16" s="521"/>
      <c r="T16" s="521"/>
      <c r="U16" s="521"/>
      <c r="V16" s="521"/>
      <c r="W16" s="522"/>
      <c r="X16" s="522"/>
      <c r="Y16" s="522"/>
      <c r="Z16" s="522"/>
      <c r="AA16" s="522"/>
      <c r="AB16" s="522"/>
      <c r="AC16" s="522"/>
      <c r="AD16" s="522"/>
      <c r="AE16" s="522"/>
      <c r="AF16" s="522"/>
      <c r="AG16" s="522"/>
      <c r="AH16" s="522"/>
      <c r="AI16" s="522"/>
      <c r="AJ16" s="522"/>
      <c r="AK16" s="522"/>
      <c r="AL16" s="522"/>
      <c r="AM16" s="522"/>
      <c r="AN16" s="521"/>
      <c r="AO16" s="521"/>
      <c r="AP16" s="521"/>
      <c r="AQ16" s="521"/>
      <c r="AR16" s="521"/>
      <c r="AS16" s="521"/>
      <c r="AT16" s="521"/>
      <c r="AU16" s="521"/>
      <c r="AV16" s="521"/>
      <c r="AW16" s="521"/>
      <c r="AX16" s="521"/>
      <c r="AY16" s="521"/>
      <c r="AZ16" s="521"/>
      <c r="BA16" s="521"/>
      <c r="BB16" s="521"/>
      <c r="BC16" s="521"/>
      <c r="BD16" s="521"/>
      <c r="BE16" s="522"/>
      <c r="BF16" s="522"/>
      <c r="BG16" s="522"/>
      <c r="BH16" s="522"/>
      <c r="BI16" s="522"/>
      <c r="BJ16" s="522"/>
      <c r="BK16" s="522"/>
      <c r="BL16" s="522"/>
      <c r="BM16" s="522"/>
      <c r="BN16" s="522"/>
      <c r="BO16" s="522"/>
      <c r="BP16" s="522"/>
      <c r="BQ16" s="522"/>
      <c r="BR16" s="522"/>
      <c r="BS16" s="522"/>
      <c r="BT16" s="522"/>
      <c r="BU16" s="522"/>
      <c r="BV16" s="522"/>
      <c r="BW16" s="522"/>
      <c r="BX16" s="521"/>
      <c r="BY16" s="521"/>
      <c r="BZ16" s="521"/>
      <c r="CA16" s="521"/>
      <c r="CB16" s="521"/>
      <c r="CC16" s="521"/>
      <c r="CD16" s="521"/>
      <c r="CE16" s="521"/>
      <c r="CF16" s="521"/>
      <c r="CG16" s="521"/>
      <c r="CH16" s="521"/>
      <c r="CI16" s="521"/>
      <c r="CJ16" s="521"/>
      <c r="CK16" s="521"/>
      <c r="CL16" s="521"/>
      <c r="CM16" s="521"/>
      <c r="CN16" s="521"/>
      <c r="CO16" s="521"/>
      <c r="CP16" s="521"/>
      <c r="CQ16" s="521"/>
      <c r="CR16" s="522"/>
      <c r="CS16" s="522"/>
      <c r="CT16" s="522"/>
      <c r="CU16" s="522"/>
      <c r="CV16" s="522"/>
      <c r="CW16" s="522"/>
      <c r="CX16" s="522"/>
      <c r="CY16" s="522"/>
      <c r="CZ16" s="522"/>
      <c r="DA16" s="522"/>
      <c r="DB16" s="522"/>
      <c r="DC16" s="522"/>
      <c r="DD16" s="522"/>
      <c r="DE16" s="522"/>
      <c r="DF16" s="522"/>
      <c r="DG16" s="522"/>
      <c r="DH16" s="522"/>
      <c r="DI16" s="522"/>
      <c r="DJ16" s="522"/>
      <c r="DK16" s="522"/>
      <c r="DL16" s="522"/>
      <c r="DM16" s="522"/>
      <c r="DN16" s="522"/>
      <c r="DO16" s="521">
        <v>0</v>
      </c>
      <c r="DP16" s="521">
        <v>0</v>
      </c>
      <c r="DQ16" s="521">
        <v>0</v>
      </c>
      <c r="DR16" s="521">
        <v>2</v>
      </c>
      <c r="DS16" s="521">
        <v>1</v>
      </c>
      <c r="DT16" s="521">
        <v>0.5</v>
      </c>
      <c r="DU16" s="521">
        <v>0.5</v>
      </c>
      <c r="DV16" s="521">
        <v>0</v>
      </c>
      <c r="DW16" s="521">
        <v>0.5</v>
      </c>
      <c r="DX16" s="521">
        <v>0.5</v>
      </c>
      <c r="DY16" s="521">
        <v>0</v>
      </c>
      <c r="DZ16" s="521">
        <v>0</v>
      </c>
      <c r="EA16" s="521">
        <v>2</v>
      </c>
      <c r="EB16" s="521">
        <v>0</v>
      </c>
      <c r="EC16" s="521">
        <v>0</v>
      </c>
      <c r="ED16" s="521">
        <v>1</v>
      </c>
      <c r="EE16" s="521">
        <v>1</v>
      </c>
      <c r="EF16" s="521">
        <v>1</v>
      </c>
      <c r="EG16" s="521">
        <v>1</v>
      </c>
      <c r="EH16" s="521">
        <v>0</v>
      </c>
      <c r="EI16" s="521">
        <v>1</v>
      </c>
      <c r="EJ16" s="521">
        <v>0</v>
      </c>
      <c r="EK16" s="521">
        <v>2</v>
      </c>
      <c r="EL16" s="521">
        <v>1.5</v>
      </c>
      <c r="EM16" s="521">
        <v>1</v>
      </c>
      <c r="EN16" s="521">
        <v>2</v>
      </c>
      <c r="EO16" s="522">
        <v>1</v>
      </c>
      <c r="EP16" s="522">
        <v>1</v>
      </c>
      <c r="EQ16" s="522">
        <v>1</v>
      </c>
      <c r="ER16" s="522">
        <v>0</v>
      </c>
      <c r="ES16" s="522">
        <v>1</v>
      </c>
      <c r="ET16" s="522">
        <v>0</v>
      </c>
      <c r="EU16" s="522">
        <v>1</v>
      </c>
      <c r="EV16" s="522">
        <v>1</v>
      </c>
      <c r="EW16" s="522">
        <v>3</v>
      </c>
      <c r="EX16" s="522">
        <v>0</v>
      </c>
      <c r="EY16" s="522">
        <v>0</v>
      </c>
      <c r="EZ16" s="522">
        <v>0</v>
      </c>
      <c r="FA16" s="522">
        <v>0</v>
      </c>
      <c r="FB16" s="522">
        <v>1</v>
      </c>
      <c r="FC16" s="522">
        <v>0</v>
      </c>
      <c r="FD16" s="522">
        <v>0</v>
      </c>
      <c r="FE16" s="522">
        <v>0</v>
      </c>
      <c r="FF16" s="522">
        <v>1</v>
      </c>
      <c r="FG16" s="522">
        <v>1</v>
      </c>
      <c r="FH16" s="522">
        <v>2</v>
      </c>
      <c r="FI16" s="522">
        <v>1</v>
      </c>
      <c r="FJ16" s="522">
        <v>1</v>
      </c>
      <c r="FK16" s="521"/>
      <c r="FL16" s="521"/>
      <c r="FM16" s="521"/>
      <c r="FN16" s="521"/>
      <c r="FO16" s="521"/>
      <c r="FP16" s="521"/>
      <c r="FQ16" s="521"/>
      <c r="FR16" s="521"/>
      <c r="FS16" s="521"/>
      <c r="FT16" s="521"/>
      <c r="FU16" s="521"/>
      <c r="FV16" s="521"/>
      <c r="FW16" s="521"/>
      <c r="FX16" s="521"/>
      <c r="FY16" s="521"/>
      <c r="FZ16" s="521"/>
      <c r="GA16" s="521"/>
      <c r="GB16" s="521"/>
      <c r="GC16" s="521"/>
      <c r="GD16" s="521"/>
      <c r="GE16" s="521"/>
      <c r="GF16" s="521"/>
      <c r="GG16" s="521"/>
      <c r="GH16" s="521"/>
      <c r="GI16" s="521"/>
      <c r="GJ16" s="522"/>
      <c r="GK16" s="522"/>
      <c r="GL16" s="522"/>
      <c r="GM16" s="522"/>
      <c r="GN16" s="522"/>
      <c r="GO16" s="522"/>
      <c r="GP16" s="522"/>
      <c r="GQ16" s="522"/>
      <c r="GR16" s="522"/>
      <c r="GS16" s="522"/>
      <c r="GT16" s="522"/>
      <c r="GU16" s="522"/>
      <c r="GV16" s="522"/>
      <c r="GW16" s="522"/>
      <c r="GX16" s="522"/>
      <c r="GY16" s="522"/>
      <c r="GZ16" s="522"/>
      <c r="HA16" s="522"/>
      <c r="HB16" s="522"/>
      <c r="HC16" s="522"/>
      <c r="HD16" s="522"/>
      <c r="HE16" s="522"/>
      <c r="HF16" s="522"/>
      <c r="HG16" s="522"/>
      <c r="HH16" s="522"/>
      <c r="HI16" s="522"/>
      <c r="HJ16" s="521"/>
      <c r="HK16" s="521"/>
      <c r="HL16" s="521"/>
      <c r="HM16" s="521"/>
      <c r="HN16" s="521"/>
      <c r="HO16" s="521"/>
      <c r="HP16" s="521"/>
      <c r="HQ16" s="521"/>
      <c r="HR16" s="521"/>
      <c r="HS16" s="521"/>
      <c r="HT16" s="521"/>
      <c r="HU16" s="521"/>
      <c r="HV16" s="521"/>
      <c r="HW16" s="521"/>
      <c r="HX16" s="521"/>
      <c r="HY16" s="521"/>
      <c r="HZ16" s="521"/>
      <c r="IA16" s="521"/>
      <c r="IB16" s="521"/>
      <c r="IC16" s="521"/>
      <c r="ID16" s="721"/>
      <c r="IE16" s="724"/>
      <c r="IF16" s="694"/>
      <c r="IG16" s="694"/>
      <c r="IH16" s="695"/>
      <c r="II16" s="695"/>
      <c r="IJ16" s="695"/>
      <c r="IK16" s="695"/>
      <c r="IL16" s="695"/>
      <c r="IM16" s="695"/>
      <c r="IN16" s="695"/>
      <c r="IO16" s="695"/>
      <c r="IP16" s="695"/>
      <c r="IQ16" s="695"/>
      <c r="IR16" s="695"/>
      <c r="IS16" s="695"/>
      <c r="IT16" s="695"/>
      <c r="IU16" s="695"/>
      <c r="IV16" s="694"/>
      <c r="IW16" s="694"/>
      <c r="IX16" s="694"/>
      <c r="IY16" s="694"/>
      <c r="IZ16" s="694"/>
      <c r="JA16" s="694"/>
      <c r="JB16" s="694"/>
      <c r="JC16" s="694"/>
      <c r="JD16" s="694"/>
      <c r="JE16" s="694"/>
      <c r="JF16" s="694"/>
      <c r="JG16" s="694"/>
      <c r="JH16" s="694"/>
      <c r="JI16" s="694"/>
      <c r="JJ16" s="694"/>
      <c r="JK16" s="694"/>
      <c r="JL16" s="694"/>
      <c r="JM16" s="695"/>
      <c r="JN16" s="695"/>
      <c r="JO16" s="695"/>
      <c r="JP16" s="695"/>
      <c r="JQ16" s="695"/>
      <c r="JR16" s="695"/>
      <c r="JS16" s="695"/>
      <c r="JT16" s="695"/>
      <c r="JU16" s="695"/>
      <c r="JV16" s="695"/>
      <c r="JW16" s="695"/>
      <c r="JX16" s="695"/>
      <c r="JY16" s="695"/>
      <c r="JZ16" s="695"/>
      <c r="KA16" s="695"/>
      <c r="KB16" s="695"/>
      <c r="KC16" s="695"/>
      <c r="KD16" s="695"/>
      <c r="KE16" s="695"/>
      <c r="KF16" s="695"/>
      <c r="KG16" s="695"/>
      <c r="KH16" s="694"/>
      <c r="KI16" s="694"/>
      <c r="KJ16" s="694"/>
      <c r="KK16" s="694"/>
      <c r="KL16" s="694"/>
      <c r="KM16" s="694"/>
      <c r="KN16" s="694"/>
      <c r="KO16" s="694"/>
      <c r="KP16" s="694"/>
      <c r="KQ16" s="694"/>
      <c r="KR16" s="694"/>
      <c r="KS16" s="694"/>
      <c r="KT16" s="694"/>
      <c r="KU16" s="694"/>
      <c r="KV16" s="694"/>
      <c r="KW16" s="694"/>
      <c r="KX16" s="694"/>
      <c r="KY16" s="694"/>
      <c r="KZ16" s="694"/>
      <c r="LA16" s="694"/>
      <c r="LB16" s="695"/>
      <c r="LC16" s="695"/>
      <c r="LD16" s="695"/>
      <c r="LE16" s="695"/>
      <c r="LF16" s="695"/>
      <c r="LG16" s="695"/>
      <c r="LH16" s="695"/>
      <c r="LI16" s="695"/>
      <c r="LJ16" s="695"/>
      <c r="LK16" s="695"/>
      <c r="LL16" s="695"/>
      <c r="LM16" s="695"/>
      <c r="LN16" s="695"/>
      <c r="LO16" s="695"/>
      <c r="LP16" s="695"/>
      <c r="LQ16" s="695"/>
      <c r="LR16" s="695"/>
      <c r="LS16" s="694"/>
      <c r="LT16" s="694"/>
      <c r="LU16" s="694"/>
      <c r="LV16" s="694"/>
      <c r="LW16" s="694"/>
      <c r="LX16" s="694"/>
      <c r="LY16" s="694"/>
      <c r="LZ16" s="694"/>
      <c r="MA16" s="694"/>
      <c r="MB16" s="694"/>
      <c r="MC16" s="694"/>
      <c r="MD16" s="694"/>
      <c r="ME16" s="694"/>
      <c r="MF16" s="694"/>
      <c r="MG16" s="694"/>
      <c r="MH16" s="694"/>
      <c r="MI16" s="694"/>
      <c r="MJ16" s="695"/>
      <c r="MK16" s="695"/>
      <c r="ML16" s="695"/>
      <c r="MM16" s="695"/>
      <c r="MN16" s="695"/>
      <c r="MO16" s="695"/>
      <c r="MP16" s="695"/>
      <c r="MQ16" s="695"/>
      <c r="MR16" s="695"/>
      <c r="MS16" s="695"/>
      <c r="MT16" s="695"/>
      <c r="MU16" s="695"/>
      <c r="MV16" s="695"/>
      <c r="MW16" s="695"/>
      <c r="MX16" s="695"/>
      <c r="MY16" s="695"/>
      <c r="MZ16" s="695"/>
    </row>
    <row r="17" spans="1:364" x14ac:dyDescent="0.2">
      <c r="A17" s="504">
        <v>9</v>
      </c>
      <c r="B17" s="8" t="str">
        <f>'English Scores- Leveled papers'!B15</f>
        <v>Firdouse Farheen</v>
      </c>
      <c r="C17" s="8" t="str">
        <f t="shared" si="10"/>
        <v>C1</v>
      </c>
      <c r="D17" s="516">
        <f>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0.56666666666666665</v>
      </c>
      <c r="E17" s="516" t="e">
        <f>IF(COUNT(F17:IC17)=0, "", (SUMIF($F$5:$IC$5,"Yes",F17:IC17)/SUMIF('Math Scores'!$F$5:$IC$5,"Yes",'Math Scores'!$F$2:$IC$2)))</f>
        <v>#DIV/0!</v>
      </c>
      <c r="F17" s="521"/>
      <c r="G17" s="521"/>
      <c r="H17" s="521"/>
      <c r="I17" s="521"/>
      <c r="J17" s="521"/>
      <c r="K17" s="521"/>
      <c r="L17" s="521"/>
      <c r="M17" s="521"/>
      <c r="N17" s="521"/>
      <c r="O17" s="521"/>
      <c r="P17" s="521"/>
      <c r="Q17" s="521"/>
      <c r="R17" s="521"/>
      <c r="S17" s="521"/>
      <c r="T17" s="521"/>
      <c r="U17" s="521"/>
      <c r="V17" s="521"/>
      <c r="W17" s="522"/>
      <c r="X17" s="522"/>
      <c r="Y17" s="522"/>
      <c r="Z17" s="522"/>
      <c r="AA17" s="522"/>
      <c r="AB17" s="522"/>
      <c r="AC17" s="522"/>
      <c r="AD17" s="522"/>
      <c r="AE17" s="522"/>
      <c r="AF17" s="522"/>
      <c r="AG17" s="522"/>
      <c r="AH17" s="522"/>
      <c r="AI17" s="522"/>
      <c r="AJ17" s="522"/>
      <c r="AK17" s="522"/>
      <c r="AL17" s="522"/>
      <c r="AM17" s="522"/>
      <c r="AN17" s="521"/>
      <c r="AO17" s="521"/>
      <c r="AP17" s="521"/>
      <c r="AQ17" s="521"/>
      <c r="AR17" s="521"/>
      <c r="AS17" s="521"/>
      <c r="AT17" s="521"/>
      <c r="AU17" s="521"/>
      <c r="AV17" s="521"/>
      <c r="AW17" s="521"/>
      <c r="AX17" s="521"/>
      <c r="AY17" s="521"/>
      <c r="AZ17" s="521"/>
      <c r="BA17" s="521"/>
      <c r="BB17" s="521"/>
      <c r="BC17" s="521"/>
      <c r="BD17" s="521"/>
      <c r="BE17" s="522"/>
      <c r="BF17" s="522"/>
      <c r="BG17" s="522"/>
      <c r="BH17" s="522"/>
      <c r="BI17" s="522"/>
      <c r="BJ17" s="522"/>
      <c r="BK17" s="522"/>
      <c r="BL17" s="522"/>
      <c r="BM17" s="522"/>
      <c r="BN17" s="522"/>
      <c r="BO17" s="522"/>
      <c r="BP17" s="522"/>
      <c r="BQ17" s="522"/>
      <c r="BR17" s="522"/>
      <c r="BS17" s="522"/>
      <c r="BT17" s="522"/>
      <c r="BU17" s="522"/>
      <c r="BV17" s="522"/>
      <c r="BW17" s="522"/>
      <c r="BX17" s="521"/>
      <c r="BY17" s="521"/>
      <c r="BZ17" s="521"/>
      <c r="CA17" s="521"/>
      <c r="CB17" s="521"/>
      <c r="CC17" s="521"/>
      <c r="CD17" s="521"/>
      <c r="CE17" s="521"/>
      <c r="CF17" s="521"/>
      <c r="CG17" s="521"/>
      <c r="CH17" s="521"/>
      <c r="CI17" s="521"/>
      <c r="CJ17" s="521"/>
      <c r="CK17" s="521"/>
      <c r="CL17" s="521"/>
      <c r="CM17" s="521"/>
      <c r="CN17" s="521"/>
      <c r="CO17" s="521"/>
      <c r="CP17" s="521"/>
      <c r="CQ17" s="521"/>
      <c r="CR17" s="522"/>
      <c r="CS17" s="522"/>
      <c r="CT17" s="522"/>
      <c r="CU17" s="522"/>
      <c r="CV17" s="522"/>
      <c r="CW17" s="522"/>
      <c r="CX17" s="522"/>
      <c r="CY17" s="522"/>
      <c r="CZ17" s="522"/>
      <c r="DA17" s="522"/>
      <c r="DB17" s="522"/>
      <c r="DC17" s="522"/>
      <c r="DD17" s="522"/>
      <c r="DE17" s="522"/>
      <c r="DF17" s="522"/>
      <c r="DG17" s="522"/>
      <c r="DH17" s="522"/>
      <c r="DI17" s="522"/>
      <c r="DJ17" s="522"/>
      <c r="DK17" s="522"/>
      <c r="DL17" s="522"/>
      <c r="DM17" s="522"/>
      <c r="DN17" s="522"/>
      <c r="DO17" s="521">
        <v>0.5</v>
      </c>
      <c r="DP17" s="521">
        <v>0</v>
      </c>
      <c r="DQ17" s="521">
        <v>1</v>
      </c>
      <c r="DR17" s="521">
        <v>2</v>
      </c>
      <c r="DS17" s="521">
        <v>1</v>
      </c>
      <c r="DT17" s="521">
        <v>0</v>
      </c>
      <c r="DU17" s="521">
        <v>0</v>
      </c>
      <c r="DV17" s="521">
        <v>2</v>
      </c>
      <c r="DW17" s="521">
        <v>0.5</v>
      </c>
      <c r="DX17" s="521">
        <v>0</v>
      </c>
      <c r="DY17" s="521">
        <v>0</v>
      </c>
      <c r="DZ17" s="521">
        <v>0</v>
      </c>
      <c r="EA17" s="521">
        <v>1</v>
      </c>
      <c r="EB17" s="521">
        <v>0</v>
      </c>
      <c r="EC17" s="521">
        <v>1</v>
      </c>
      <c r="ED17" s="521">
        <v>1</v>
      </c>
      <c r="EE17" s="521">
        <v>1</v>
      </c>
      <c r="EF17" s="521">
        <v>1</v>
      </c>
      <c r="EG17" s="521">
        <v>1</v>
      </c>
      <c r="EH17" s="521">
        <v>0</v>
      </c>
      <c r="EI17" s="521">
        <v>0</v>
      </c>
      <c r="EJ17" s="521">
        <v>1</v>
      </c>
      <c r="EK17" s="521">
        <v>2</v>
      </c>
      <c r="EL17" s="521">
        <v>0</v>
      </c>
      <c r="EM17" s="521">
        <v>1</v>
      </c>
      <c r="EN17" s="521">
        <v>0</v>
      </c>
      <c r="EO17" s="522">
        <v>1</v>
      </c>
      <c r="EP17" s="522">
        <v>0</v>
      </c>
      <c r="EQ17" s="522">
        <v>1</v>
      </c>
      <c r="ER17" s="522">
        <v>0</v>
      </c>
      <c r="ES17" s="522">
        <v>1</v>
      </c>
      <c r="ET17" s="522">
        <v>1</v>
      </c>
      <c r="EU17" s="522">
        <v>1</v>
      </c>
      <c r="EV17" s="522">
        <v>1</v>
      </c>
      <c r="EW17" s="522">
        <v>2</v>
      </c>
      <c r="EX17" s="522">
        <v>0</v>
      </c>
      <c r="EY17" s="522">
        <v>0</v>
      </c>
      <c r="EZ17" s="522">
        <v>0</v>
      </c>
      <c r="FA17" s="522">
        <v>0</v>
      </c>
      <c r="FB17" s="522">
        <v>1</v>
      </c>
      <c r="FC17" s="522">
        <v>2</v>
      </c>
      <c r="FD17" s="522">
        <v>0</v>
      </c>
      <c r="FE17" s="522">
        <v>0</v>
      </c>
      <c r="FF17" s="522">
        <v>1</v>
      </c>
      <c r="FG17" s="522">
        <v>1</v>
      </c>
      <c r="FH17" s="522">
        <v>2</v>
      </c>
      <c r="FI17" s="522">
        <v>1</v>
      </c>
      <c r="FJ17" s="522">
        <v>1</v>
      </c>
      <c r="FK17" s="521"/>
      <c r="FL17" s="521"/>
      <c r="FM17" s="521"/>
      <c r="FN17" s="521"/>
      <c r="FO17" s="521"/>
      <c r="FP17" s="521"/>
      <c r="FQ17" s="521"/>
      <c r="FR17" s="521"/>
      <c r="FS17" s="521"/>
      <c r="FT17" s="521"/>
      <c r="FU17" s="521"/>
      <c r="FV17" s="521"/>
      <c r="FW17" s="521"/>
      <c r="FX17" s="521"/>
      <c r="FY17" s="521"/>
      <c r="FZ17" s="521"/>
      <c r="GA17" s="521"/>
      <c r="GB17" s="521"/>
      <c r="GC17" s="521"/>
      <c r="GD17" s="521"/>
      <c r="GE17" s="521"/>
      <c r="GF17" s="521"/>
      <c r="GG17" s="521"/>
      <c r="GH17" s="521"/>
      <c r="GI17" s="521"/>
      <c r="GJ17" s="522"/>
      <c r="GK17" s="522"/>
      <c r="GL17" s="522"/>
      <c r="GM17" s="522"/>
      <c r="GN17" s="522"/>
      <c r="GO17" s="522"/>
      <c r="GP17" s="522"/>
      <c r="GQ17" s="522"/>
      <c r="GR17" s="522"/>
      <c r="GS17" s="522"/>
      <c r="GT17" s="522"/>
      <c r="GU17" s="522"/>
      <c r="GV17" s="522"/>
      <c r="GW17" s="522"/>
      <c r="GX17" s="522"/>
      <c r="GY17" s="522"/>
      <c r="GZ17" s="522"/>
      <c r="HA17" s="522"/>
      <c r="HB17" s="522"/>
      <c r="HC17" s="522"/>
      <c r="HD17" s="522"/>
      <c r="HE17" s="522"/>
      <c r="HF17" s="522"/>
      <c r="HG17" s="522"/>
      <c r="HH17" s="522"/>
      <c r="HI17" s="522"/>
      <c r="HJ17" s="521"/>
      <c r="HK17" s="521"/>
      <c r="HL17" s="521"/>
      <c r="HM17" s="521"/>
      <c r="HN17" s="521"/>
      <c r="HO17" s="521"/>
      <c r="HP17" s="521"/>
      <c r="HQ17" s="521"/>
      <c r="HR17" s="521"/>
      <c r="HS17" s="521"/>
      <c r="HT17" s="521"/>
      <c r="HU17" s="521"/>
      <c r="HV17" s="521"/>
      <c r="HW17" s="521"/>
      <c r="HX17" s="521"/>
      <c r="HY17" s="521"/>
      <c r="HZ17" s="521"/>
      <c r="IA17" s="521"/>
      <c r="IB17" s="521"/>
      <c r="IC17" s="521"/>
      <c r="ID17" s="721"/>
      <c r="IE17" s="724"/>
      <c r="IF17" s="694"/>
      <c r="IG17" s="694"/>
      <c r="IH17" s="695"/>
      <c r="II17" s="695"/>
      <c r="IJ17" s="695"/>
      <c r="IK17" s="695"/>
      <c r="IL17" s="695"/>
      <c r="IM17" s="695"/>
      <c r="IN17" s="695"/>
      <c r="IO17" s="695"/>
      <c r="IP17" s="695"/>
      <c r="IQ17" s="695"/>
      <c r="IR17" s="695"/>
      <c r="IS17" s="695"/>
      <c r="IT17" s="695"/>
      <c r="IU17" s="695"/>
      <c r="IV17" s="694"/>
      <c r="IW17" s="694"/>
      <c r="IX17" s="694"/>
      <c r="IY17" s="694"/>
      <c r="IZ17" s="694"/>
      <c r="JA17" s="694"/>
      <c r="JB17" s="694"/>
      <c r="JC17" s="694"/>
      <c r="JD17" s="694"/>
      <c r="JE17" s="694"/>
      <c r="JF17" s="694"/>
      <c r="JG17" s="694"/>
      <c r="JH17" s="694"/>
      <c r="JI17" s="694"/>
      <c r="JJ17" s="694"/>
      <c r="JK17" s="694"/>
      <c r="JL17" s="694"/>
      <c r="JM17" s="695"/>
      <c r="JN17" s="695"/>
      <c r="JO17" s="695"/>
      <c r="JP17" s="695"/>
      <c r="JQ17" s="695"/>
      <c r="JR17" s="695"/>
      <c r="JS17" s="695"/>
      <c r="JT17" s="695"/>
      <c r="JU17" s="695"/>
      <c r="JV17" s="695"/>
      <c r="JW17" s="695"/>
      <c r="JX17" s="695"/>
      <c r="JY17" s="695"/>
      <c r="JZ17" s="695"/>
      <c r="KA17" s="695"/>
      <c r="KB17" s="695"/>
      <c r="KC17" s="695"/>
      <c r="KD17" s="695"/>
      <c r="KE17" s="695"/>
      <c r="KF17" s="695"/>
      <c r="KG17" s="695"/>
      <c r="KH17" s="694"/>
      <c r="KI17" s="694"/>
      <c r="KJ17" s="694"/>
      <c r="KK17" s="694"/>
      <c r="KL17" s="694"/>
      <c r="KM17" s="694"/>
      <c r="KN17" s="694"/>
      <c r="KO17" s="694"/>
      <c r="KP17" s="694"/>
      <c r="KQ17" s="694"/>
      <c r="KR17" s="694"/>
      <c r="KS17" s="694"/>
      <c r="KT17" s="694"/>
      <c r="KU17" s="694"/>
      <c r="KV17" s="694"/>
      <c r="KW17" s="694"/>
      <c r="KX17" s="694"/>
      <c r="KY17" s="694"/>
      <c r="KZ17" s="694"/>
      <c r="LA17" s="694"/>
      <c r="LB17" s="695"/>
      <c r="LC17" s="695"/>
      <c r="LD17" s="695"/>
      <c r="LE17" s="695"/>
      <c r="LF17" s="695"/>
      <c r="LG17" s="695"/>
      <c r="LH17" s="695"/>
      <c r="LI17" s="695"/>
      <c r="LJ17" s="695"/>
      <c r="LK17" s="695"/>
      <c r="LL17" s="695"/>
      <c r="LM17" s="695"/>
      <c r="LN17" s="695"/>
      <c r="LO17" s="695"/>
      <c r="LP17" s="695"/>
      <c r="LQ17" s="695"/>
      <c r="LR17" s="695"/>
      <c r="LS17" s="694"/>
      <c r="LT17" s="694"/>
      <c r="LU17" s="694"/>
      <c r="LV17" s="694"/>
      <c r="LW17" s="694"/>
      <c r="LX17" s="694"/>
      <c r="LY17" s="694"/>
      <c r="LZ17" s="694"/>
      <c r="MA17" s="694"/>
      <c r="MB17" s="694"/>
      <c r="MC17" s="694"/>
      <c r="MD17" s="694"/>
      <c r="ME17" s="694"/>
      <c r="MF17" s="694"/>
      <c r="MG17" s="694"/>
      <c r="MH17" s="694"/>
      <c r="MI17" s="694"/>
      <c r="MJ17" s="695"/>
      <c r="MK17" s="695"/>
      <c r="ML17" s="695"/>
      <c r="MM17" s="695"/>
      <c r="MN17" s="695"/>
      <c r="MO17" s="695"/>
      <c r="MP17" s="695"/>
      <c r="MQ17" s="695"/>
      <c r="MR17" s="695"/>
      <c r="MS17" s="695"/>
      <c r="MT17" s="695"/>
      <c r="MU17" s="695"/>
      <c r="MV17" s="695"/>
      <c r="MW17" s="695"/>
      <c r="MX17" s="695"/>
      <c r="MY17" s="695"/>
      <c r="MZ17" s="695"/>
    </row>
    <row r="18" spans="1:364" x14ac:dyDescent="0.2">
      <c r="A18" s="504">
        <v>10</v>
      </c>
      <c r="B18" s="8" t="str">
        <f>'English Scores- Leveled papers'!B16</f>
        <v>Md. Shoeb</v>
      </c>
      <c r="C18" s="8" t="str">
        <f t="shared" si="10"/>
        <v>B1</v>
      </c>
      <c r="D18" s="516">
        <f>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0.75</v>
      </c>
      <c r="E18" s="516" t="e">
        <f>IF(COUNT(F18:IC18)=0, "", (SUMIF($F$5:$IC$5,"Yes",F18:IC18)/SUMIF('Math Scores'!$F$5:$IC$5,"Yes",'Math Scores'!$F$2:$IC$2)))</f>
        <v>#DIV/0!</v>
      </c>
      <c r="F18" s="521"/>
      <c r="G18" s="521"/>
      <c r="H18" s="521"/>
      <c r="I18" s="521"/>
      <c r="J18" s="521"/>
      <c r="K18" s="521"/>
      <c r="L18" s="521"/>
      <c r="M18" s="521"/>
      <c r="N18" s="521"/>
      <c r="O18" s="521"/>
      <c r="P18" s="521"/>
      <c r="Q18" s="521"/>
      <c r="R18" s="521"/>
      <c r="S18" s="521"/>
      <c r="T18" s="521"/>
      <c r="U18" s="521"/>
      <c r="V18" s="521"/>
      <c r="W18" s="522"/>
      <c r="X18" s="522"/>
      <c r="Y18" s="522"/>
      <c r="Z18" s="522"/>
      <c r="AA18" s="522"/>
      <c r="AB18" s="522"/>
      <c r="AC18" s="522"/>
      <c r="AD18" s="522"/>
      <c r="AE18" s="522"/>
      <c r="AF18" s="522"/>
      <c r="AG18" s="522"/>
      <c r="AH18" s="522"/>
      <c r="AI18" s="522"/>
      <c r="AJ18" s="522"/>
      <c r="AK18" s="522"/>
      <c r="AL18" s="522"/>
      <c r="AM18" s="522"/>
      <c r="AN18" s="521"/>
      <c r="AO18" s="521"/>
      <c r="AP18" s="521"/>
      <c r="AQ18" s="521"/>
      <c r="AR18" s="521"/>
      <c r="AS18" s="521"/>
      <c r="AT18" s="521"/>
      <c r="AU18" s="521"/>
      <c r="AV18" s="521"/>
      <c r="AW18" s="521"/>
      <c r="AX18" s="521"/>
      <c r="AY18" s="521"/>
      <c r="AZ18" s="521"/>
      <c r="BA18" s="521"/>
      <c r="BB18" s="521"/>
      <c r="BC18" s="521"/>
      <c r="BD18" s="521"/>
      <c r="BE18" s="522"/>
      <c r="BF18" s="522"/>
      <c r="BG18" s="522"/>
      <c r="BH18" s="522"/>
      <c r="BI18" s="522"/>
      <c r="BJ18" s="522"/>
      <c r="BK18" s="522"/>
      <c r="BL18" s="522"/>
      <c r="BM18" s="522"/>
      <c r="BN18" s="522"/>
      <c r="BO18" s="522"/>
      <c r="BP18" s="522"/>
      <c r="BQ18" s="522"/>
      <c r="BR18" s="522"/>
      <c r="BS18" s="522"/>
      <c r="BT18" s="522"/>
      <c r="BU18" s="522"/>
      <c r="BV18" s="522"/>
      <c r="BW18" s="522"/>
      <c r="BX18" s="521"/>
      <c r="BY18" s="521"/>
      <c r="BZ18" s="521"/>
      <c r="CA18" s="521"/>
      <c r="CB18" s="521"/>
      <c r="CC18" s="521"/>
      <c r="CD18" s="521"/>
      <c r="CE18" s="521"/>
      <c r="CF18" s="521"/>
      <c r="CG18" s="521"/>
      <c r="CH18" s="521"/>
      <c r="CI18" s="521"/>
      <c r="CJ18" s="521"/>
      <c r="CK18" s="521"/>
      <c r="CL18" s="521"/>
      <c r="CM18" s="521"/>
      <c r="CN18" s="521"/>
      <c r="CO18" s="521"/>
      <c r="CP18" s="521"/>
      <c r="CQ18" s="521"/>
      <c r="CR18" s="522"/>
      <c r="CS18" s="522"/>
      <c r="CT18" s="522"/>
      <c r="CU18" s="522"/>
      <c r="CV18" s="522"/>
      <c r="CW18" s="522"/>
      <c r="CX18" s="522"/>
      <c r="CY18" s="522"/>
      <c r="CZ18" s="522"/>
      <c r="DA18" s="522"/>
      <c r="DB18" s="522"/>
      <c r="DC18" s="522"/>
      <c r="DD18" s="522"/>
      <c r="DE18" s="522"/>
      <c r="DF18" s="522"/>
      <c r="DG18" s="522"/>
      <c r="DH18" s="522"/>
      <c r="DI18" s="522"/>
      <c r="DJ18" s="522"/>
      <c r="DK18" s="522"/>
      <c r="DL18" s="522"/>
      <c r="DM18" s="522"/>
      <c r="DN18" s="522"/>
      <c r="DO18" s="521">
        <v>0</v>
      </c>
      <c r="DP18" s="521">
        <v>0</v>
      </c>
      <c r="DQ18" s="521">
        <v>0</v>
      </c>
      <c r="DR18" s="521">
        <v>2</v>
      </c>
      <c r="DS18" s="521">
        <v>1</v>
      </c>
      <c r="DT18" s="521">
        <v>0.5</v>
      </c>
      <c r="DU18" s="521">
        <v>0.5</v>
      </c>
      <c r="DV18" s="521">
        <v>2</v>
      </c>
      <c r="DW18" s="521">
        <v>0.5</v>
      </c>
      <c r="DX18" s="521">
        <v>0.5</v>
      </c>
      <c r="DY18" s="521">
        <v>1</v>
      </c>
      <c r="DZ18" s="521">
        <v>1</v>
      </c>
      <c r="EA18" s="521">
        <v>2</v>
      </c>
      <c r="EB18" s="521">
        <v>0</v>
      </c>
      <c r="EC18" s="521">
        <v>1</v>
      </c>
      <c r="ED18" s="521">
        <v>1</v>
      </c>
      <c r="EE18" s="521">
        <v>1</v>
      </c>
      <c r="EF18" s="521">
        <v>1</v>
      </c>
      <c r="EG18" s="521">
        <v>1</v>
      </c>
      <c r="EH18" s="521">
        <v>0</v>
      </c>
      <c r="EI18" s="521">
        <v>1</v>
      </c>
      <c r="EJ18" s="521">
        <v>1</v>
      </c>
      <c r="EK18" s="521">
        <v>2</v>
      </c>
      <c r="EL18" s="521">
        <v>1.5</v>
      </c>
      <c r="EM18" s="521">
        <v>1</v>
      </c>
      <c r="EN18" s="521">
        <v>1.5</v>
      </c>
      <c r="EO18" s="522">
        <v>0</v>
      </c>
      <c r="EP18" s="522">
        <v>1</v>
      </c>
      <c r="EQ18" s="522">
        <v>1</v>
      </c>
      <c r="ER18" s="522">
        <v>1</v>
      </c>
      <c r="ES18" s="522">
        <v>1</v>
      </c>
      <c r="ET18" s="522">
        <v>0</v>
      </c>
      <c r="EU18" s="522">
        <v>1</v>
      </c>
      <c r="EV18" s="522">
        <v>1</v>
      </c>
      <c r="EW18" s="522">
        <v>2</v>
      </c>
      <c r="EX18" s="522">
        <v>0</v>
      </c>
      <c r="EY18" s="522">
        <v>0</v>
      </c>
      <c r="EZ18" s="522">
        <v>2</v>
      </c>
      <c r="FA18" s="522">
        <v>0</v>
      </c>
      <c r="FB18" s="522">
        <v>1</v>
      </c>
      <c r="FC18" s="522">
        <v>2</v>
      </c>
      <c r="FD18" s="522">
        <v>1</v>
      </c>
      <c r="FE18" s="522">
        <v>0</v>
      </c>
      <c r="FF18" s="522">
        <v>1</v>
      </c>
      <c r="FG18" s="522">
        <v>1</v>
      </c>
      <c r="FH18" s="522">
        <v>2</v>
      </c>
      <c r="FI18" s="522">
        <v>2</v>
      </c>
      <c r="FJ18" s="522">
        <v>1</v>
      </c>
      <c r="FK18" s="521"/>
      <c r="FL18" s="521"/>
      <c r="FM18" s="521"/>
      <c r="FN18" s="521"/>
      <c r="FO18" s="521"/>
      <c r="FP18" s="521"/>
      <c r="FQ18" s="521"/>
      <c r="FR18" s="521"/>
      <c r="FS18" s="521"/>
      <c r="FT18" s="521"/>
      <c r="FU18" s="521"/>
      <c r="FV18" s="521"/>
      <c r="FW18" s="521"/>
      <c r="FX18" s="521"/>
      <c r="FY18" s="521"/>
      <c r="FZ18" s="521"/>
      <c r="GA18" s="521"/>
      <c r="GB18" s="521"/>
      <c r="GC18" s="521"/>
      <c r="GD18" s="521"/>
      <c r="GE18" s="521"/>
      <c r="GF18" s="521"/>
      <c r="GG18" s="521"/>
      <c r="GH18" s="521"/>
      <c r="GI18" s="521"/>
      <c r="GJ18" s="522"/>
      <c r="GK18" s="522"/>
      <c r="GL18" s="522"/>
      <c r="GM18" s="522"/>
      <c r="GN18" s="522"/>
      <c r="GO18" s="522"/>
      <c r="GP18" s="522"/>
      <c r="GQ18" s="522"/>
      <c r="GR18" s="522"/>
      <c r="GS18" s="522"/>
      <c r="GT18" s="522"/>
      <c r="GU18" s="522"/>
      <c r="GV18" s="522"/>
      <c r="GW18" s="522"/>
      <c r="GX18" s="522"/>
      <c r="GY18" s="522"/>
      <c r="GZ18" s="522"/>
      <c r="HA18" s="522"/>
      <c r="HB18" s="522"/>
      <c r="HC18" s="522"/>
      <c r="HD18" s="522"/>
      <c r="HE18" s="522"/>
      <c r="HF18" s="522"/>
      <c r="HG18" s="522"/>
      <c r="HH18" s="522"/>
      <c r="HI18" s="522"/>
      <c r="HJ18" s="521"/>
      <c r="HK18" s="521"/>
      <c r="HL18" s="521"/>
      <c r="HM18" s="521"/>
      <c r="HN18" s="521"/>
      <c r="HO18" s="521"/>
      <c r="HP18" s="521"/>
      <c r="HQ18" s="521"/>
      <c r="HR18" s="521"/>
      <c r="HS18" s="521"/>
      <c r="HT18" s="521"/>
      <c r="HU18" s="521"/>
      <c r="HV18" s="521"/>
      <c r="HW18" s="521"/>
      <c r="HX18" s="521"/>
      <c r="HY18" s="521"/>
      <c r="HZ18" s="521"/>
      <c r="IA18" s="521"/>
      <c r="IB18" s="521"/>
      <c r="IC18" s="521"/>
      <c r="ID18" s="721"/>
      <c r="IE18" s="724"/>
      <c r="IF18" s="694"/>
      <c r="IG18" s="694"/>
      <c r="IH18" s="695"/>
      <c r="II18" s="695"/>
      <c r="IJ18" s="695"/>
      <c r="IK18" s="695"/>
      <c r="IL18" s="695"/>
      <c r="IM18" s="695"/>
      <c r="IN18" s="695"/>
      <c r="IO18" s="695"/>
      <c r="IP18" s="695"/>
      <c r="IQ18" s="695"/>
      <c r="IR18" s="695"/>
      <c r="IS18" s="695"/>
      <c r="IT18" s="695"/>
      <c r="IU18" s="695"/>
      <c r="IV18" s="694"/>
      <c r="IW18" s="694"/>
      <c r="IX18" s="694"/>
      <c r="IY18" s="694"/>
      <c r="IZ18" s="694"/>
      <c r="JA18" s="694"/>
      <c r="JB18" s="694"/>
      <c r="JC18" s="694"/>
      <c r="JD18" s="694"/>
      <c r="JE18" s="694"/>
      <c r="JF18" s="694"/>
      <c r="JG18" s="694"/>
      <c r="JH18" s="694"/>
      <c r="JI18" s="694"/>
      <c r="JJ18" s="694"/>
      <c r="JK18" s="694"/>
      <c r="JL18" s="694"/>
      <c r="JM18" s="695"/>
      <c r="JN18" s="695"/>
      <c r="JO18" s="695"/>
      <c r="JP18" s="695"/>
      <c r="JQ18" s="695"/>
      <c r="JR18" s="695"/>
      <c r="JS18" s="695"/>
      <c r="JT18" s="695"/>
      <c r="JU18" s="695"/>
      <c r="JV18" s="695"/>
      <c r="JW18" s="695"/>
      <c r="JX18" s="695"/>
      <c r="JY18" s="695"/>
      <c r="JZ18" s="695"/>
      <c r="KA18" s="695"/>
      <c r="KB18" s="695"/>
      <c r="KC18" s="695"/>
      <c r="KD18" s="695"/>
      <c r="KE18" s="695"/>
      <c r="KF18" s="695"/>
      <c r="KG18" s="695"/>
      <c r="KH18" s="694"/>
      <c r="KI18" s="694"/>
      <c r="KJ18" s="694"/>
      <c r="KK18" s="694"/>
      <c r="KL18" s="694"/>
      <c r="KM18" s="694"/>
      <c r="KN18" s="694"/>
      <c r="KO18" s="694"/>
      <c r="KP18" s="694"/>
      <c r="KQ18" s="694"/>
      <c r="KR18" s="694"/>
      <c r="KS18" s="694"/>
      <c r="KT18" s="694"/>
      <c r="KU18" s="694"/>
      <c r="KV18" s="694"/>
      <c r="KW18" s="694"/>
      <c r="KX18" s="694"/>
      <c r="KY18" s="694"/>
      <c r="KZ18" s="694"/>
      <c r="LA18" s="694"/>
      <c r="LB18" s="695"/>
      <c r="LC18" s="695"/>
      <c r="LD18" s="695"/>
      <c r="LE18" s="695"/>
      <c r="LF18" s="695"/>
      <c r="LG18" s="695"/>
      <c r="LH18" s="695"/>
      <c r="LI18" s="695"/>
      <c r="LJ18" s="695"/>
      <c r="LK18" s="695"/>
      <c r="LL18" s="695"/>
      <c r="LM18" s="695"/>
      <c r="LN18" s="695"/>
      <c r="LO18" s="695"/>
      <c r="LP18" s="695"/>
      <c r="LQ18" s="695"/>
      <c r="LR18" s="695"/>
      <c r="LS18" s="694"/>
      <c r="LT18" s="694"/>
      <c r="LU18" s="694"/>
      <c r="LV18" s="694"/>
      <c r="LW18" s="694"/>
      <c r="LX18" s="694"/>
      <c r="LY18" s="694"/>
      <c r="LZ18" s="694"/>
      <c r="MA18" s="694"/>
      <c r="MB18" s="694"/>
      <c r="MC18" s="694"/>
      <c r="MD18" s="694"/>
      <c r="ME18" s="694"/>
      <c r="MF18" s="694"/>
      <c r="MG18" s="694"/>
      <c r="MH18" s="694"/>
      <c r="MI18" s="694"/>
      <c r="MJ18" s="695"/>
      <c r="MK18" s="695"/>
      <c r="ML18" s="695"/>
      <c r="MM18" s="695"/>
      <c r="MN18" s="695"/>
      <c r="MO18" s="695"/>
      <c r="MP18" s="695"/>
      <c r="MQ18" s="695"/>
      <c r="MR18" s="695"/>
      <c r="MS18" s="695"/>
      <c r="MT18" s="695"/>
      <c r="MU18" s="695"/>
      <c r="MV18" s="695"/>
      <c r="MW18" s="695"/>
      <c r="MX18" s="695"/>
      <c r="MY18" s="695"/>
      <c r="MZ18" s="695"/>
    </row>
    <row r="19" spans="1:364" x14ac:dyDescent="0.2">
      <c r="A19" s="504">
        <v>11</v>
      </c>
      <c r="B19" s="8" t="str">
        <f>'English Scores- Leveled papers'!B17</f>
        <v>M. Rajeshwari</v>
      </c>
      <c r="C19" s="8" t="str">
        <f t="shared" si="10"/>
        <v>C1</v>
      </c>
      <c r="D19" s="516">
        <f>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0.6</v>
      </c>
      <c r="E19" s="516" t="e">
        <f>IF(COUNT(F19:IC19)=0, "", (SUMIF($F$5:$IC$5,"Yes",F19:IC19)/SUMIF('Math Scores'!$F$5:$IC$5,"Yes",'Math Scores'!$F$2:$IC$2)))</f>
        <v>#DIV/0!</v>
      </c>
      <c r="F19" s="521"/>
      <c r="G19" s="521"/>
      <c r="H19" s="521"/>
      <c r="I19" s="521"/>
      <c r="J19" s="521"/>
      <c r="K19" s="521"/>
      <c r="L19" s="521"/>
      <c r="M19" s="521"/>
      <c r="N19" s="521"/>
      <c r="O19" s="521"/>
      <c r="P19" s="521"/>
      <c r="Q19" s="521"/>
      <c r="R19" s="521"/>
      <c r="S19" s="521"/>
      <c r="T19" s="521"/>
      <c r="U19" s="521"/>
      <c r="V19" s="521"/>
      <c r="W19" s="522"/>
      <c r="X19" s="522"/>
      <c r="Y19" s="522"/>
      <c r="Z19" s="522"/>
      <c r="AA19" s="522"/>
      <c r="AB19" s="522"/>
      <c r="AC19" s="522"/>
      <c r="AD19" s="522"/>
      <c r="AE19" s="522"/>
      <c r="AF19" s="522"/>
      <c r="AG19" s="522"/>
      <c r="AH19" s="522"/>
      <c r="AI19" s="522"/>
      <c r="AJ19" s="522"/>
      <c r="AK19" s="522"/>
      <c r="AL19" s="522"/>
      <c r="AM19" s="522"/>
      <c r="AN19" s="521"/>
      <c r="AO19" s="521"/>
      <c r="AP19" s="521"/>
      <c r="AQ19" s="521"/>
      <c r="AR19" s="521"/>
      <c r="AS19" s="521"/>
      <c r="AT19" s="521"/>
      <c r="AU19" s="521"/>
      <c r="AV19" s="521"/>
      <c r="AW19" s="521"/>
      <c r="AX19" s="521"/>
      <c r="AY19" s="521"/>
      <c r="AZ19" s="521"/>
      <c r="BA19" s="521"/>
      <c r="BB19" s="521"/>
      <c r="BC19" s="521"/>
      <c r="BD19" s="521"/>
      <c r="BE19" s="522"/>
      <c r="BF19" s="522"/>
      <c r="BG19" s="522"/>
      <c r="BH19" s="522"/>
      <c r="BI19" s="522"/>
      <c r="BJ19" s="522"/>
      <c r="BK19" s="522"/>
      <c r="BL19" s="522"/>
      <c r="BM19" s="522"/>
      <c r="BN19" s="522"/>
      <c r="BO19" s="522"/>
      <c r="BP19" s="522"/>
      <c r="BQ19" s="522"/>
      <c r="BR19" s="522"/>
      <c r="BS19" s="522"/>
      <c r="BT19" s="522"/>
      <c r="BU19" s="522"/>
      <c r="BV19" s="522"/>
      <c r="BW19" s="522"/>
      <c r="BX19" s="521"/>
      <c r="BY19" s="521"/>
      <c r="BZ19" s="521"/>
      <c r="CA19" s="521"/>
      <c r="CB19" s="521"/>
      <c r="CC19" s="521"/>
      <c r="CD19" s="521"/>
      <c r="CE19" s="521"/>
      <c r="CF19" s="521"/>
      <c r="CG19" s="521"/>
      <c r="CH19" s="521"/>
      <c r="CI19" s="521"/>
      <c r="CJ19" s="521"/>
      <c r="CK19" s="521"/>
      <c r="CL19" s="521"/>
      <c r="CM19" s="521"/>
      <c r="CN19" s="521"/>
      <c r="CO19" s="521"/>
      <c r="CP19" s="521"/>
      <c r="CQ19" s="521"/>
      <c r="CR19" s="522"/>
      <c r="CS19" s="522"/>
      <c r="CT19" s="522"/>
      <c r="CU19" s="522"/>
      <c r="CV19" s="522"/>
      <c r="CW19" s="522"/>
      <c r="CX19" s="522"/>
      <c r="CY19" s="522"/>
      <c r="CZ19" s="522"/>
      <c r="DA19" s="522"/>
      <c r="DB19" s="522"/>
      <c r="DC19" s="522"/>
      <c r="DD19" s="522"/>
      <c r="DE19" s="522"/>
      <c r="DF19" s="522"/>
      <c r="DG19" s="522"/>
      <c r="DH19" s="522"/>
      <c r="DI19" s="522"/>
      <c r="DJ19" s="522"/>
      <c r="DK19" s="522"/>
      <c r="DL19" s="522"/>
      <c r="DM19" s="522"/>
      <c r="DN19" s="522"/>
      <c r="DO19" s="521">
        <v>0</v>
      </c>
      <c r="DP19" s="521">
        <v>0</v>
      </c>
      <c r="DQ19" s="521">
        <v>0</v>
      </c>
      <c r="DR19" s="521">
        <v>2</v>
      </c>
      <c r="DS19" s="521">
        <v>1</v>
      </c>
      <c r="DT19" s="521">
        <v>0.5</v>
      </c>
      <c r="DU19" s="521">
        <v>0.5</v>
      </c>
      <c r="DV19" s="521">
        <v>0.5</v>
      </c>
      <c r="DW19" s="521">
        <v>0.5</v>
      </c>
      <c r="DX19" s="521">
        <v>0.5</v>
      </c>
      <c r="DY19" s="521">
        <v>1</v>
      </c>
      <c r="DZ19" s="521">
        <v>0</v>
      </c>
      <c r="EA19" s="521">
        <v>1</v>
      </c>
      <c r="EB19" s="521">
        <v>0</v>
      </c>
      <c r="EC19" s="521">
        <v>1</v>
      </c>
      <c r="ED19" s="521">
        <v>1</v>
      </c>
      <c r="EE19" s="521">
        <v>1</v>
      </c>
      <c r="EF19" s="521">
        <v>1</v>
      </c>
      <c r="EG19" s="521">
        <v>1</v>
      </c>
      <c r="EH19" s="521">
        <v>1</v>
      </c>
      <c r="EI19" s="521">
        <v>1</v>
      </c>
      <c r="EJ19" s="521">
        <v>1</v>
      </c>
      <c r="EK19" s="521">
        <v>2</v>
      </c>
      <c r="EL19" s="521">
        <v>1.5</v>
      </c>
      <c r="EM19" s="521">
        <v>1</v>
      </c>
      <c r="EN19" s="521">
        <v>1</v>
      </c>
      <c r="EO19" s="522">
        <v>1</v>
      </c>
      <c r="EP19" s="522">
        <v>1</v>
      </c>
      <c r="EQ19" s="522">
        <v>1</v>
      </c>
      <c r="ER19" s="522">
        <v>0</v>
      </c>
      <c r="ES19" s="522">
        <v>1</v>
      </c>
      <c r="ET19" s="522">
        <v>0</v>
      </c>
      <c r="EU19" s="522">
        <v>1</v>
      </c>
      <c r="EV19" s="522">
        <v>1</v>
      </c>
      <c r="EW19" s="522">
        <v>3</v>
      </c>
      <c r="EX19" s="522">
        <v>0</v>
      </c>
      <c r="EY19" s="522">
        <v>0</v>
      </c>
      <c r="EZ19" s="522">
        <v>0</v>
      </c>
      <c r="FA19" s="522">
        <v>1</v>
      </c>
      <c r="FB19" s="522">
        <v>0</v>
      </c>
      <c r="FC19" s="522">
        <v>0</v>
      </c>
      <c r="FD19" s="522">
        <v>0</v>
      </c>
      <c r="FE19" s="522">
        <v>0</v>
      </c>
      <c r="FF19" s="522">
        <v>1</v>
      </c>
      <c r="FG19" s="522">
        <v>1</v>
      </c>
      <c r="FH19" s="522">
        <v>2</v>
      </c>
      <c r="FI19" s="522">
        <v>1</v>
      </c>
      <c r="FJ19" s="522">
        <v>0</v>
      </c>
      <c r="FK19" s="521"/>
      <c r="FL19" s="521"/>
      <c r="FM19" s="521"/>
      <c r="FN19" s="521"/>
      <c r="FO19" s="521"/>
      <c r="FP19" s="521"/>
      <c r="FQ19" s="521"/>
      <c r="FR19" s="521"/>
      <c r="FS19" s="521"/>
      <c r="FT19" s="521"/>
      <c r="FU19" s="521"/>
      <c r="FV19" s="521"/>
      <c r="FW19" s="521"/>
      <c r="FX19" s="521"/>
      <c r="FY19" s="521"/>
      <c r="FZ19" s="521"/>
      <c r="GA19" s="521"/>
      <c r="GB19" s="521"/>
      <c r="GC19" s="521"/>
      <c r="GD19" s="521"/>
      <c r="GE19" s="521"/>
      <c r="GF19" s="521"/>
      <c r="GG19" s="521"/>
      <c r="GH19" s="521"/>
      <c r="GI19" s="521"/>
      <c r="GJ19" s="522"/>
      <c r="GK19" s="522"/>
      <c r="GL19" s="522"/>
      <c r="GM19" s="522"/>
      <c r="GN19" s="522"/>
      <c r="GO19" s="522"/>
      <c r="GP19" s="522"/>
      <c r="GQ19" s="522"/>
      <c r="GR19" s="522"/>
      <c r="GS19" s="522"/>
      <c r="GT19" s="522"/>
      <c r="GU19" s="522"/>
      <c r="GV19" s="522"/>
      <c r="GW19" s="522"/>
      <c r="GX19" s="522"/>
      <c r="GY19" s="522"/>
      <c r="GZ19" s="522"/>
      <c r="HA19" s="522"/>
      <c r="HB19" s="522"/>
      <c r="HC19" s="522"/>
      <c r="HD19" s="522"/>
      <c r="HE19" s="522"/>
      <c r="HF19" s="522"/>
      <c r="HG19" s="522"/>
      <c r="HH19" s="522"/>
      <c r="HI19" s="522"/>
      <c r="HJ19" s="521"/>
      <c r="HK19" s="521"/>
      <c r="HL19" s="521"/>
      <c r="HM19" s="521"/>
      <c r="HN19" s="521"/>
      <c r="HO19" s="521"/>
      <c r="HP19" s="521"/>
      <c r="HQ19" s="521"/>
      <c r="HR19" s="521"/>
      <c r="HS19" s="521"/>
      <c r="HT19" s="521"/>
      <c r="HU19" s="521"/>
      <c r="HV19" s="521"/>
      <c r="HW19" s="521"/>
      <c r="HX19" s="521"/>
      <c r="HY19" s="521"/>
      <c r="HZ19" s="521"/>
      <c r="IA19" s="521"/>
      <c r="IB19" s="521"/>
      <c r="IC19" s="521"/>
      <c r="ID19" s="721"/>
      <c r="IE19" s="724"/>
      <c r="IF19" s="694"/>
      <c r="IG19" s="694"/>
      <c r="IH19" s="695"/>
      <c r="II19" s="695"/>
      <c r="IJ19" s="695"/>
      <c r="IK19" s="695"/>
      <c r="IL19" s="695"/>
      <c r="IM19" s="695"/>
      <c r="IN19" s="695"/>
      <c r="IO19" s="695"/>
      <c r="IP19" s="695"/>
      <c r="IQ19" s="695"/>
      <c r="IR19" s="695"/>
      <c r="IS19" s="695"/>
      <c r="IT19" s="695"/>
      <c r="IU19" s="695"/>
      <c r="IV19" s="694"/>
      <c r="IW19" s="694"/>
      <c r="IX19" s="694"/>
      <c r="IY19" s="694"/>
      <c r="IZ19" s="694"/>
      <c r="JA19" s="694"/>
      <c r="JB19" s="694"/>
      <c r="JC19" s="694"/>
      <c r="JD19" s="694"/>
      <c r="JE19" s="694"/>
      <c r="JF19" s="694"/>
      <c r="JG19" s="694"/>
      <c r="JH19" s="694"/>
      <c r="JI19" s="694"/>
      <c r="JJ19" s="694"/>
      <c r="JK19" s="694"/>
      <c r="JL19" s="694"/>
      <c r="JM19" s="695"/>
      <c r="JN19" s="695"/>
      <c r="JO19" s="695"/>
      <c r="JP19" s="695"/>
      <c r="JQ19" s="695"/>
      <c r="JR19" s="695"/>
      <c r="JS19" s="695"/>
      <c r="JT19" s="695"/>
      <c r="JU19" s="695"/>
      <c r="JV19" s="695"/>
      <c r="JW19" s="695"/>
      <c r="JX19" s="695"/>
      <c r="JY19" s="695"/>
      <c r="JZ19" s="695"/>
      <c r="KA19" s="695"/>
      <c r="KB19" s="695"/>
      <c r="KC19" s="695"/>
      <c r="KD19" s="695"/>
      <c r="KE19" s="695"/>
      <c r="KF19" s="695"/>
      <c r="KG19" s="695"/>
      <c r="KH19" s="694"/>
      <c r="KI19" s="694"/>
      <c r="KJ19" s="694"/>
      <c r="KK19" s="694"/>
      <c r="KL19" s="694"/>
      <c r="KM19" s="694"/>
      <c r="KN19" s="694"/>
      <c r="KO19" s="694"/>
      <c r="KP19" s="694"/>
      <c r="KQ19" s="694"/>
      <c r="KR19" s="694"/>
      <c r="KS19" s="694"/>
      <c r="KT19" s="694"/>
      <c r="KU19" s="694"/>
      <c r="KV19" s="694"/>
      <c r="KW19" s="694"/>
      <c r="KX19" s="694"/>
      <c r="KY19" s="694"/>
      <c r="KZ19" s="694"/>
      <c r="LA19" s="694"/>
      <c r="LB19" s="695"/>
      <c r="LC19" s="695"/>
      <c r="LD19" s="695"/>
      <c r="LE19" s="695"/>
      <c r="LF19" s="695"/>
      <c r="LG19" s="695"/>
      <c r="LH19" s="695"/>
      <c r="LI19" s="695"/>
      <c r="LJ19" s="695"/>
      <c r="LK19" s="695"/>
      <c r="LL19" s="695"/>
      <c r="LM19" s="695"/>
      <c r="LN19" s="695"/>
      <c r="LO19" s="695"/>
      <c r="LP19" s="695"/>
      <c r="LQ19" s="695"/>
      <c r="LR19" s="695"/>
      <c r="LS19" s="694"/>
      <c r="LT19" s="694"/>
      <c r="LU19" s="694"/>
      <c r="LV19" s="694"/>
      <c r="LW19" s="694"/>
      <c r="LX19" s="694"/>
      <c r="LY19" s="694"/>
      <c r="LZ19" s="694"/>
      <c r="MA19" s="694"/>
      <c r="MB19" s="694"/>
      <c r="MC19" s="694"/>
      <c r="MD19" s="694"/>
      <c r="ME19" s="694"/>
      <c r="MF19" s="694"/>
      <c r="MG19" s="694"/>
      <c r="MH19" s="694"/>
      <c r="MI19" s="694"/>
      <c r="MJ19" s="695"/>
      <c r="MK19" s="695"/>
      <c r="ML19" s="695"/>
      <c r="MM19" s="695"/>
      <c r="MN19" s="695"/>
      <c r="MO19" s="695"/>
      <c r="MP19" s="695"/>
      <c r="MQ19" s="695"/>
      <c r="MR19" s="695"/>
      <c r="MS19" s="695"/>
      <c r="MT19" s="695"/>
      <c r="MU19" s="695"/>
      <c r="MV19" s="695"/>
      <c r="MW19" s="695"/>
      <c r="MX19" s="695"/>
      <c r="MY19" s="695"/>
      <c r="MZ19" s="695"/>
    </row>
    <row r="20" spans="1:364" x14ac:dyDescent="0.2">
      <c r="A20" s="504">
        <v>12</v>
      </c>
      <c r="B20" s="8" t="str">
        <f>'English Scores- Leveled papers'!B18</f>
        <v>B. Ramu</v>
      </c>
      <c r="C20" s="8" t="str">
        <f t="shared" si="10"/>
        <v>E1</v>
      </c>
      <c r="D20" s="516">
        <f>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0.24166666666666667</v>
      </c>
      <c r="E20" s="516" t="e">
        <f>IF(COUNT(F20:IC20)=0, "", (SUMIF($F$5:$IC$5,"Yes",F20:IC20)/SUMIF('Math Scores'!$F$5:$IC$5,"Yes",'Math Scores'!$F$2:$IC$2)))</f>
        <v>#DIV/0!</v>
      </c>
      <c r="F20" s="521"/>
      <c r="G20" s="521"/>
      <c r="H20" s="521"/>
      <c r="I20" s="521"/>
      <c r="J20" s="521"/>
      <c r="K20" s="521"/>
      <c r="L20" s="521"/>
      <c r="M20" s="521"/>
      <c r="N20" s="521"/>
      <c r="O20" s="521"/>
      <c r="P20" s="521"/>
      <c r="Q20" s="521"/>
      <c r="R20" s="521"/>
      <c r="S20" s="521"/>
      <c r="T20" s="521"/>
      <c r="U20" s="521"/>
      <c r="V20" s="521"/>
      <c r="W20" s="522"/>
      <c r="X20" s="522"/>
      <c r="Y20" s="522"/>
      <c r="Z20" s="522"/>
      <c r="AA20" s="522"/>
      <c r="AB20" s="522"/>
      <c r="AC20" s="522"/>
      <c r="AD20" s="522"/>
      <c r="AE20" s="522"/>
      <c r="AF20" s="522"/>
      <c r="AG20" s="522"/>
      <c r="AH20" s="522"/>
      <c r="AI20" s="522"/>
      <c r="AJ20" s="522"/>
      <c r="AK20" s="522"/>
      <c r="AL20" s="522"/>
      <c r="AM20" s="522"/>
      <c r="AN20" s="521"/>
      <c r="AO20" s="521"/>
      <c r="AP20" s="521"/>
      <c r="AQ20" s="521"/>
      <c r="AR20" s="521"/>
      <c r="AS20" s="521"/>
      <c r="AT20" s="521"/>
      <c r="AU20" s="521"/>
      <c r="AV20" s="521"/>
      <c r="AW20" s="521"/>
      <c r="AX20" s="521"/>
      <c r="AY20" s="521"/>
      <c r="AZ20" s="521"/>
      <c r="BA20" s="521"/>
      <c r="BB20" s="521"/>
      <c r="BC20" s="521"/>
      <c r="BD20" s="521"/>
      <c r="BE20" s="522"/>
      <c r="BF20" s="522"/>
      <c r="BG20" s="522"/>
      <c r="BH20" s="522"/>
      <c r="BI20" s="522"/>
      <c r="BJ20" s="522"/>
      <c r="BK20" s="522"/>
      <c r="BL20" s="522"/>
      <c r="BM20" s="522"/>
      <c r="BN20" s="522"/>
      <c r="BO20" s="522"/>
      <c r="BP20" s="522"/>
      <c r="BQ20" s="522"/>
      <c r="BR20" s="522"/>
      <c r="BS20" s="522"/>
      <c r="BT20" s="522"/>
      <c r="BU20" s="522"/>
      <c r="BV20" s="522"/>
      <c r="BW20" s="522"/>
      <c r="BX20" s="521"/>
      <c r="BY20" s="521"/>
      <c r="BZ20" s="521"/>
      <c r="CA20" s="521"/>
      <c r="CB20" s="521"/>
      <c r="CC20" s="521"/>
      <c r="CD20" s="521"/>
      <c r="CE20" s="521"/>
      <c r="CF20" s="521"/>
      <c r="CG20" s="521"/>
      <c r="CH20" s="521"/>
      <c r="CI20" s="521"/>
      <c r="CJ20" s="521"/>
      <c r="CK20" s="521"/>
      <c r="CL20" s="521"/>
      <c r="CM20" s="521"/>
      <c r="CN20" s="521"/>
      <c r="CO20" s="521"/>
      <c r="CP20" s="521"/>
      <c r="CQ20" s="521"/>
      <c r="CR20" s="522"/>
      <c r="CS20" s="522"/>
      <c r="CT20" s="522"/>
      <c r="CU20" s="522"/>
      <c r="CV20" s="522"/>
      <c r="CW20" s="522"/>
      <c r="CX20" s="522"/>
      <c r="CY20" s="522"/>
      <c r="CZ20" s="522"/>
      <c r="DA20" s="522"/>
      <c r="DB20" s="522"/>
      <c r="DC20" s="522"/>
      <c r="DD20" s="522"/>
      <c r="DE20" s="522"/>
      <c r="DF20" s="522"/>
      <c r="DG20" s="522"/>
      <c r="DH20" s="522"/>
      <c r="DI20" s="522"/>
      <c r="DJ20" s="522"/>
      <c r="DK20" s="522"/>
      <c r="DL20" s="522"/>
      <c r="DM20" s="522"/>
      <c r="DN20" s="522"/>
      <c r="DO20" s="521">
        <v>0</v>
      </c>
      <c r="DP20" s="521">
        <v>0</v>
      </c>
      <c r="DQ20" s="521">
        <v>0.5</v>
      </c>
      <c r="DR20" s="521">
        <v>1</v>
      </c>
      <c r="DS20" s="521">
        <v>1</v>
      </c>
      <c r="DT20" s="521">
        <v>0</v>
      </c>
      <c r="DU20" s="521">
        <v>0</v>
      </c>
      <c r="DV20" s="521">
        <v>0.5</v>
      </c>
      <c r="DW20" s="521">
        <v>0</v>
      </c>
      <c r="DX20" s="521">
        <v>0.5</v>
      </c>
      <c r="DY20" s="521">
        <v>1</v>
      </c>
      <c r="DZ20" s="521">
        <v>0</v>
      </c>
      <c r="EA20" s="521">
        <v>0</v>
      </c>
      <c r="EB20" s="521">
        <v>0</v>
      </c>
      <c r="EC20" s="521">
        <v>1</v>
      </c>
      <c r="ED20" s="521">
        <v>0</v>
      </c>
      <c r="EE20" s="521">
        <v>1</v>
      </c>
      <c r="EF20" s="521">
        <v>1</v>
      </c>
      <c r="EG20" s="521">
        <v>0</v>
      </c>
      <c r="EH20" s="521">
        <v>0</v>
      </c>
      <c r="EI20" s="521">
        <v>0</v>
      </c>
      <c r="EJ20" s="521">
        <v>0</v>
      </c>
      <c r="EK20" s="521">
        <v>0</v>
      </c>
      <c r="EL20" s="521">
        <v>0.5</v>
      </c>
      <c r="EM20" s="521">
        <v>1</v>
      </c>
      <c r="EN20" s="521">
        <v>1.5</v>
      </c>
      <c r="EO20" s="522">
        <v>1</v>
      </c>
      <c r="EP20" s="522">
        <v>1</v>
      </c>
      <c r="EQ20" s="522">
        <v>0</v>
      </c>
      <c r="ER20" s="522">
        <v>0</v>
      </c>
      <c r="ES20" s="522">
        <v>0</v>
      </c>
      <c r="ET20" s="522">
        <v>0</v>
      </c>
      <c r="EU20" s="522">
        <v>0</v>
      </c>
      <c r="EV20" s="522">
        <v>1</v>
      </c>
      <c r="EW20" s="522">
        <v>1</v>
      </c>
      <c r="EX20" s="522">
        <v>0</v>
      </c>
      <c r="EY20" s="522">
        <v>0</v>
      </c>
      <c r="EZ20" s="522">
        <v>0</v>
      </c>
      <c r="FA20" s="522">
        <v>0</v>
      </c>
      <c r="FB20" s="522">
        <v>0</v>
      </c>
      <c r="FC20" s="522">
        <v>0</v>
      </c>
      <c r="FD20" s="522">
        <v>0</v>
      </c>
      <c r="FE20" s="522">
        <v>0</v>
      </c>
      <c r="FF20" s="522">
        <v>0</v>
      </c>
      <c r="FG20" s="522">
        <v>0</v>
      </c>
      <c r="FH20" s="522">
        <v>0</v>
      </c>
      <c r="FI20" s="522">
        <v>0</v>
      </c>
      <c r="FJ20" s="522">
        <v>0</v>
      </c>
      <c r="FK20" s="521"/>
      <c r="FL20" s="521"/>
      <c r="FM20" s="521"/>
      <c r="FN20" s="521"/>
      <c r="FO20" s="521"/>
      <c r="FP20" s="521"/>
      <c r="FQ20" s="521"/>
      <c r="FR20" s="521"/>
      <c r="FS20" s="521"/>
      <c r="FT20" s="521"/>
      <c r="FU20" s="521"/>
      <c r="FV20" s="521"/>
      <c r="FW20" s="521"/>
      <c r="FX20" s="521"/>
      <c r="FY20" s="521"/>
      <c r="FZ20" s="521"/>
      <c r="GA20" s="521"/>
      <c r="GB20" s="521"/>
      <c r="GC20" s="521"/>
      <c r="GD20" s="521"/>
      <c r="GE20" s="521"/>
      <c r="GF20" s="521"/>
      <c r="GG20" s="521"/>
      <c r="GH20" s="521"/>
      <c r="GI20" s="521"/>
      <c r="GJ20" s="522"/>
      <c r="GK20" s="522"/>
      <c r="GL20" s="522"/>
      <c r="GM20" s="522"/>
      <c r="GN20" s="522"/>
      <c r="GO20" s="522"/>
      <c r="GP20" s="522"/>
      <c r="GQ20" s="522"/>
      <c r="GR20" s="522"/>
      <c r="GS20" s="522"/>
      <c r="GT20" s="522"/>
      <c r="GU20" s="522"/>
      <c r="GV20" s="522"/>
      <c r="GW20" s="522"/>
      <c r="GX20" s="522"/>
      <c r="GY20" s="522"/>
      <c r="GZ20" s="522"/>
      <c r="HA20" s="522"/>
      <c r="HB20" s="522"/>
      <c r="HC20" s="522"/>
      <c r="HD20" s="522"/>
      <c r="HE20" s="522"/>
      <c r="HF20" s="522"/>
      <c r="HG20" s="522"/>
      <c r="HH20" s="522"/>
      <c r="HI20" s="522"/>
      <c r="HJ20" s="521"/>
      <c r="HK20" s="521"/>
      <c r="HL20" s="521"/>
      <c r="HM20" s="521"/>
      <c r="HN20" s="521"/>
      <c r="HO20" s="521"/>
      <c r="HP20" s="521"/>
      <c r="HQ20" s="521"/>
      <c r="HR20" s="521"/>
      <c r="HS20" s="521"/>
      <c r="HT20" s="521"/>
      <c r="HU20" s="521"/>
      <c r="HV20" s="521"/>
      <c r="HW20" s="521"/>
      <c r="HX20" s="521"/>
      <c r="HY20" s="521"/>
      <c r="HZ20" s="521"/>
      <c r="IA20" s="521"/>
      <c r="IB20" s="521"/>
      <c r="IC20" s="521"/>
      <c r="ID20" s="721"/>
      <c r="IE20" s="724"/>
      <c r="IF20" s="694"/>
      <c r="IG20" s="694"/>
      <c r="IH20" s="695"/>
      <c r="II20" s="695"/>
      <c r="IJ20" s="695"/>
      <c r="IK20" s="695"/>
      <c r="IL20" s="695"/>
      <c r="IM20" s="695"/>
      <c r="IN20" s="695"/>
      <c r="IO20" s="695"/>
      <c r="IP20" s="695"/>
      <c r="IQ20" s="695"/>
      <c r="IR20" s="695"/>
      <c r="IS20" s="695"/>
      <c r="IT20" s="695"/>
      <c r="IU20" s="695"/>
      <c r="IV20" s="694"/>
      <c r="IW20" s="694"/>
      <c r="IX20" s="694"/>
      <c r="IY20" s="694"/>
      <c r="IZ20" s="694"/>
      <c r="JA20" s="694"/>
      <c r="JB20" s="694"/>
      <c r="JC20" s="694"/>
      <c r="JD20" s="694"/>
      <c r="JE20" s="694"/>
      <c r="JF20" s="694"/>
      <c r="JG20" s="694"/>
      <c r="JH20" s="694"/>
      <c r="JI20" s="694"/>
      <c r="JJ20" s="694"/>
      <c r="JK20" s="694"/>
      <c r="JL20" s="694"/>
      <c r="JM20" s="695"/>
      <c r="JN20" s="695"/>
      <c r="JO20" s="695"/>
      <c r="JP20" s="695"/>
      <c r="JQ20" s="695"/>
      <c r="JR20" s="695"/>
      <c r="JS20" s="695"/>
      <c r="JT20" s="695"/>
      <c r="JU20" s="695"/>
      <c r="JV20" s="695"/>
      <c r="JW20" s="695"/>
      <c r="JX20" s="695"/>
      <c r="JY20" s="695"/>
      <c r="JZ20" s="695"/>
      <c r="KA20" s="695"/>
      <c r="KB20" s="695"/>
      <c r="KC20" s="695"/>
      <c r="KD20" s="695"/>
      <c r="KE20" s="695"/>
      <c r="KF20" s="695"/>
      <c r="KG20" s="695"/>
      <c r="KH20" s="694"/>
      <c r="KI20" s="694"/>
      <c r="KJ20" s="694"/>
      <c r="KK20" s="694"/>
      <c r="KL20" s="694"/>
      <c r="KM20" s="694"/>
      <c r="KN20" s="694"/>
      <c r="KO20" s="694"/>
      <c r="KP20" s="694"/>
      <c r="KQ20" s="694"/>
      <c r="KR20" s="694"/>
      <c r="KS20" s="694"/>
      <c r="KT20" s="694"/>
      <c r="KU20" s="694"/>
      <c r="KV20" s="694"/>
      <c r="KW20" s="694"/>
      <c r="KX20" s="694"/>
      <c r="KY20" s="694"/>
      <c r="KZ20" s="694"/>
      <c r="LA20" s="694"/>
      <c r="LB20" s="695"/>
      <c r="LC20" s="695"/>
      <c r="LD20" s="695"/>
      <c r="LE20" s="695"/>
      <c r="LF20" s="695"/>
      <c r="LG20" s="695"/>
      <c r="LH20" s="695"/>
      <c r="LI20" s="695"/>
      <c r="LJ20" s="695"/>
      <c r="LK20" s="695"/>
      <c r="LL20" s="695"/>
      <c r="LM20" s="695"/>
      <c r="LN20" s="695"/>
      <c r="LO20" s="695"/>
      <c r="LP20" s="695"/>
      <c r="LQ20" s="695"/>
      <c r="LR20" s="695"/>
      <c r="LS20" s="694"/>
      <c r="LT20" s="694"/>
      <c r="LU20" s="694"/>
      <c r="LV20" s="694"/>
      <c r="LW20" s="694"/>
      <c r="LX20" s="694"/>
      <c r="LY20" s="694"/>
      <c r="LZ20" s="694"/>
      <c r="MA20" s="694"/>
      <c r="MB20" s="694"/>
      <c r="MC20" s="694"/>
      <c r="MD20" s="694"/>
      <c r="ME20" s="694"/>
      <c r="MF20" s="694"/>
      <c r="MG20" s="694"/>
      <c r="MH20" s="694"/>
      <c r="MI20" s="694"/>
      <c r="MJ20" s="695"/>
      <c r="MK20" s="695"/>
      <c r="ML20" s="695"/>
      <c r="MM20" s="695"/>
      <c r="MN20" s="695"/>
      <c r="MO20" s="695"/>
      <c r="MP20" s="695"/>
      <c r="MQ20" s="695"/>
      <c r="MR20" s="695"/>
      <c r="MS20" s="695"/>
      <c r="MT20" s="695"/>
      <c r="MU20" s="695"/>
      <c r="MV20" s="695"/>
      <c r="MW20" s="695"/>
      <c r="MX20" s="695"/>
      <c r="MY20" s="695"/>
      <c r="MZ20" s="695"/>
    </row>
    <row r="21" spans="1:364" x14ac:dyDescent="0.2">
      <c r="A21" s="504">
        <v>13</v>
      </c>
      <c r="B21" s="8" t="str">
        <f>'English Scores- Leveled papers'!B19</f>
        <v>Yasmeen Fathima</v>
      </c>
      <c r="C21" s="8" t="str">
        <f t="shared" si="10"/>
        <v>C2</v>
      </c>
      <c r="D21" s="516">
        <f>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v>0.44166666666666665</v>
      </c>
      <c r="E21" s="516" t="e">
        <f>IF(COUNT(F21:IC21)=0, "", (SUMIF($F$5:$IC$5,"Yes",F21:IC21)/SUMIF('Math Scores'!$F$5:$IC$5,"Yes",'Math Scores'!$F$2:$IC$2)))</f>
        <v>#DIV/0!</v>
      </c>
      <c r="F21" s="521"/>
      <c r="G21" s="521"/>
      <c r="H21" s="521"/>
      <c r="I21" s="521"/>
      <c r="J21" s="521"/>
      <c r="K21" s="521"/>
      <c r="L21" s="521"/>
      <c r="M21" s="521"/>
      <c r="N21" s="521"/>
      <c r="O21" s="521"/>
      <c r="P21" s="521"/>
      <c r="Q21" s="521"/>
      <c r="R21" s="521"/>
      <c r="S21" s="521"/>
      <c r="T21" s="521"/>
      <c r="U21" s="521"/>
      <c r="V21" s="521"/>
      <c r="W21" s="522"/>
      <c r="X21" s="522"/>
      <c r="Y21" s="522"/>
      <c r="Z21" s="522"/>
      <c r="AA21" s="522"/>
      <c r="AB21" s="522"/>
      <c r="AC21" s="522"/>
      <c r="AD21" s="522"/>
      <c r="AE21" s="522"/>
      <c r="AF21" s="522"/>
      <c r="AG21" s="522"/>
      <c r="AH21" s="522"/>
      <c r="AI21" s="522"/>
      <c r="AJ21" s="522"/>
      <c r="AK21" s="522"/>
      <c r="AL21" s="522"/>
      <c r="AM21" s="522"/>
      <c r="AN21" s="521"/>
      <c r="AO21" s="521"/>
      <c r="AP21" s="521"/>
      <c r="AQ21" s="521"/>
      <c r="AR21" s="521"/>
      <c r="AS21" s="521"/>
      <c r="AT21" s="521"/>
      <c r="AU21" s="521"/>
      <c r="AV21" s="521"/>
      <c r="AW21" s="521"/>
      <c r="AX21" s="521"/>
      <c r="AY21" s="521"/>
      <c r="AZ21" s="521"/>
      <c r="BA21" s="521"/>
      <c r="BB21" s="521"/>
      <c r="BC21" s="521"/>
      <c r="BD21" s="521"/>
      <c r="BE21" s="522"/>
      <c r="BF21" s="522"/>
      <c r="BG21" s="522"/>
      <c r="BH21" s="522"/>
      <c r="BI21" s="522"/>
      <c r="BJ21" s="522"/>
      <c r="BK21" s="522"/>
      <c r="BL21" s="522"/>
      <c r="BM21" s="522"/>
      <c r="BN21" s="522"/>
      <c r="BO21" s="522"/>
      <c r="BP21" s="522"/>
      <c r="BQ21" s="522"/>
      <c r="BR21" s="522"/>
      <c r="BS21" s="522"/>
      <c r="BT21" s="522"/>
      <c r="BU21" s="522"/>
      <c r="BV21" s="522"/>
      <c r="BW21" s="522"/>
      <c r="BX21" s="521"/>
      <c r="BY21" s="521"/>
      <c r="BZ21" s="521"/>
      <c r="CA21" s="521"/>
      <c r="CB21" s="521"/>
      <c r="CC21" s="521"/>
      <c r="CD21" s="521"/>
      <c r="CE21" s="521"/>
      <c r="CF21" s="521"/>
      <c r="CG21" s="521"/>
      <c r="CH21" s="521"/>
      <c r="CI21" s="521"/>
      <c r="CJ21" s="521"/>
      <c r="CK21" s="521"/>
      <c r="CL21" s="521"/>
      <c r="CM21" s="521"/>
      <c r="CN21" s="521"/>
      <c r="CO21" s="521"/>
      <c r="CP21" s="521"/>
      <c r="CQ21" s="521"/>
      <c r="CR21" s="522"/>
      <c r="CS21" s="522"/>
      <c r="CT21" s="522"/>
      <c r="CU21" s="522"/>
      <c r="CV21" s="522"/>
      <c r="CW21" s="522"/>
      <c r="CX21" s="522"/>
      <c r="CY21" s="522"/>
      <c r="CZ21" s="522"/>
      <c r="DA21" s="522"/>
      <c r="DB21" s="522"/>
      <c r="DC21" s="522"/>
      <c r="DD21" s="522"/>
      <c r="DE21" s="522"/>
      <c r="DF21" s="522"/>
      <c r="DG21" s="522"/>
      <c r="DH21" s="522"/>
      <c r="DI21" s="522"/>
      <c r="DJ21" s="522"/>
      <c r="DK21" s="522"/>
      <c r="DL21" s="522"/>
      <c r="DM21" s="522"/>
      <c r="DN21" s="522"/>
      <c r="DO21" s="521">
        <v>0</v>
      </c>
      <c r="DP21" s="521">
        <v>0</v>
      </c>
      <c r="DQ21" s="521">
        <v>0</v>
      </c>
      <c r="DR21" s="521">
        <v>1</v>
      </c>
      <c r="DS21" s="521">
        <v>1</v>
      </c>
      <c r="DT21" s="521">
        <v>0</v>
      </c>
      <c r="DU21" s="521">
        <v>0</v>
      </c>
      <c r="DV21" s="521">
        <v>0</v>
      </c>
      <c r="DW21" s="521">
        <v>0</v>
      </c>
      <c r="DX21" s="521">
        <v>0.5</v>
      </c>
      <c r="DY21" s="521">
        <v>0</v>
      </c>
      <c r="DZ21" s="521">
        <v>0</v>
      </c>
      <c r="EA21" s="521">
        <v>3</v>
      </c>
      <c r="EB21" s="521">
        <v>1</v>
      </c>
      <c r="EC21" s="521">
        <v>1</v>
      </c>
      <c r="ED21" s="521">
        <v>1</v>
      </c>
      <c r="EE21" s="521">
        <v>1</v>
      </c>
      <c r="EF21" s="521">
        <v>1</v>
      </c>
      <c r="EG21" s="521">
        <v>1</v>
      </c>
      <c r="EH21" s="521">
        <v>0</v>
      </c>
      <c r="EI21" s="521">
        <v>0</v>
      </c>
      <c r="EJ21" s="521">
        <v>0</v>
      </c>
      <c r="EK21" s="521">
        <v>2</v>
      </c>
      <c r="EL21" s="521">
        <v>1</v>
      </c>
      <c r="EM21" s="521">
        <v>0</v>
      </c>
      <c r="EN21" s="521">
        <v>0.5</v>
      </c>
      <c r="EO21" s="522">
        <v>0.5</v>
      </c>
      <c r="EP21" s="522">
        <v>1</v>
      </c>
      <c r="EQ21" s="522">
        <v>1</v>
      </c>
      <c r="ER21" s="522">
        <v>0</v>
      </c>
      <c r="ES21" s="522">
        <v>1</v>
      </c>
      <c r="ET21" s="522">
        <v>0</v>
      </c>
      <c r="EU21" s="522">
        <v>1</v>
      </c>
      <c r="EV21" s="522">
        <v>0</v>
      </c>
      <c r="EW21" s="522">
        <v>2</v>
      </c>
      <c r="EX21" s="522">
        <v>0</v>
      </c>
      <c r="EY21" s="522">
        <v>0</v>
      </c>
      <c r="EZ21" s="522">
        <v>0</v>
      </c>
      <c r="FA21" s="522">
        <v>0</v>
      </c>
      <c r="FB21" s="522">
        <v>1</v>
      </c>
      <c r="FC21" s="522">
        <v>0</v>
      </c>
      <c r="FD21" s="522">
        <v>0</v>
      </c>
      <c r="FE21" s="522">
        <v>0</v>
      </c>
      <c r="FF21" s="522">
        <v>1</v>
      </c>
      <c r="FG21" s="522">
        <v>1</v>
      </c>
      <c r="FH21" s="522">
        <v>2</v>
      </c>
      <c r="FI21" s="522">
        <v>0</v>
      </c>
      <c r="FJ21" s="522">
        <v>0</v>
      </c>
      <c r="FK21" s="521"/>
      <c r="FL21" s="521"/>
      <c r="FM21" s="521"/>
      <c r="FN21" s="521"/>
      <c r="FO21" s="521"/>
      <c r="FP21" s="521"/>
      <c r="FQ21" s="521"/>
      <c r="FR21" s="521"/>
      <c r="FS21" s="521"/>
      <c r="FT21" s="521"/>
      <c r="FU21" s="521"/>
      <c r="FV21" s="521"/>
      <c r="FW21" s="521"/>
      <c r="FX21" s="521"/>
      <c r="FY21" s="521"/>
      <c r="FZ21" s="521"/>
      <c r="GA21" s="521"/>
      <c r="GB21" s="521"/>
      <c r="GC21" s="521"/>
      <c r="GD21" s="521"/>
      <c r="GE21" s="521"/>
      <c r="GF21" s="521"/>
      <c r="GG21" s="521"/>
      <c r="GH21" s="521"/>
      <c r="GI21" s="521"/>
      <c r="GJ21" s="522"/>
      <c r="GK21" s="522"/>
      <c r="GL21" s="522"/>
      <c r="GM21" s="522"/>
      <c r="GN21" s="522"/>
      <c r="GO21" s="522"/>
      <c r="GP21" s="522"/>
      <c r="GQ21" s="522"/>
      <c r="GR21" s="522"/>
      <c r="GS21" s="522"/>
      <c r="GT21" s="522"/>
      <c r="GU21" s="522"/>
      <c r="GV21" s="522"/>
      <c r="GW21" s="522"/>
      <c r="GX21" s="522"/>
      <c r="GY21" s="522"/>
      <c r="GZ21" s="522"/>
      <c r="HA21" s="522"/>
      <c r="HB21" s="522"/>
      <c r="HC21" s="522"/>
      <c r="HD21" s="522"/>
      <c r="HE21" s="522"/>
      <c r="HF21" s="522"/>
      <c r="HG21" s="522"/>
      <c r="HH21" s="522"/>
      <c r="HI21" s="522"/>
      <c r="HJ21" s="521"/>
      <c r="HK21" s="521"/>
      <c r="HL21" s="521"/>
      <c r="HM21" s="521"/>
      <c r="HN21" s="521"/>
      <c r="HO21" s="521"/>
      <c r="HP21" s="521"/>
      <c r="HQ21" s="521"/>
      <c r="HR21" s="521"/>
      <c r="HS21" s="521"/>
      <c r="HT21" s="521"/>
      <c r="HU21" s="521"/>
      <c r="HV21" s="521"/>
      <c r="HW21" s="521"/>
      <c r="HX21" s="521"/>
      <c r="HY21" s="521"/>
      <c r="HZ21" s="521"/>
      <c r="IA21" s="521"/>
      <c r="IB21" s="521"/>
      <c r="IC21" s="521"/>
      <c r="ID21" s="721"/>
      <c r="IE21" s="724"/>
      <c r="IF21" s="694"/>
      <c r="IG21" s="694"/>
      <c r="IH21" s="695"/>
      <c r="II21" s="695"/>
      <c r="IJ21" s="695"/>
      <c r="IK21" s="695"/>
      <c r="IL21" s="695"/>
      <c r="IM21" s="695"/>
      <c r="IN21" s="695"/>
      <c r="IO21" s="695"/>
      <c r="IP21" s="695"/>
      <c r="IQ21" s="695"/>
      <c r="IR21" s="695"/>
      <c r="IS21" s="695"/>
      <c r="IT21" s="695"/>
      <c r="IU21" s="695"/>
      <c r="IV21" s="694"/>
      <c r="IW21" s="694"/>
      <c r="IX21" s="694"/>
      <c r="IY21" s="694"/>
      <c r="IZ21" s="694"/>
      <c r="JA21" s="694"/>
      <c r="JB21" s="694"/>
      <c r="JC21" s="694"/>
      <c r="JD21" s="694"/>
      <c r="JE21" s="694"/>
      <c r="JF21" s="694"/>
      <c r="JG21" s="694"/>
      <c r="JH21" s="694"/>
      <c r="JI21" s="694"/>
      <c r="JJ21" s="694"/>
      <c r="JK21" s="694"/>
      <c r="JL21" s="694"/>
      <c r="JM21" s="695"/>
      <c r="JN21" s="695"/>
      <c r="JO21" s="695"/>
      <c r="JP21" s="695"/>
      <c r="JQ21" s="695"/>
      <c r="JR21" s="695"/>
      <c r="JS21" s="695"/>
      <c r="JT21" s="695"/>
      <c r="JU21" s="695"/>
      <c r="JV21" s="695"/>
      <c r="JW21" s="695"/>
      <c r="JX21" s="695"/>
      <c r="JY21" s="695"/>
      <c r="JZ21" s="695"/>
      <c r="KA21" s="695"/>
      <c r="KB21" s="695"/>
      <c r="KC21" s="695"/>
      <c r="KD21" s="695"/>
      <c r="KE21" s="695"/>
      <c r="KF21" s="695"/>
      <c r="KG21" s="695"/>
      <c r="KH21" s="694"/>
      <c r="KI21" s="694"/>
      <c r="KJ21" s="694"/>
      <c r="KK21" s="694"/>
      <c r="KL21" s="694"/>
      <c r="KM21" s="694"/>
      <c r="KN21" s="694"/>
      <c r="KO21" s="694"/>
      <c r="KP21" s="694"/>
      <c r="KQ21" s="694"/>
      <c r="KR21" s="694"/>
      <c r="KS21" s="694"/>
      <c r="KT21" s="694"/>
      <c r="KU21" s="694"/>
      <c r="KV21" s="694"/>
      <c r="KW21" s="694"/>
      <c r="KX21" s="694"/>
      <c r="KY21" s="694"/>
      <c r="KZ21" s="694"/>
      <c r="LA21" s="694"/>
      <c r="LB21" s="695"/>
      <c r="LC21" s="695"/>
      <c r="LD21" s="695"/>
      <c r="LE21" s="695"/>
      <c r="LF21" s="695"/>
      <c r="LG21" s="695"/>
      <c r="LH21" s="695"/>
      <c r="LI21" s="695"/>
      <c r="LJ21" s="695"/>
      <c r="LK21" s="695"/>
      <c r="LL21" s="695"/>
      <c r="LM21" s="695"/>
      <c r="LN21" s="695"/>
      <c r="LO21" s="695"/>
      <c r="LP21" s="695"/>
      <c r="LQ21" s="695"/>
      <c r="LR21" s="695"/>
      <c r="LS21" s="694"/>
      <c r="LT21" s="694"/>
      <c r="LU21" s="694"/>
      <c r="LV21" s="694"/>
      <c r="LW21" s="694"/>
      <c r="LX21" s="694"/>
      <c r="LY21" s="694"/>
      <c r="LZ21" s="694"/>
      <c r="MA21" s="694"/>
      <c r="MB21" s="694"/>
      <c r="MC21" s="694"/>
      <c r="MD21" s="694"/>
      <c r="ME21" s="694"/>
      <c r="MF21" s="694"/>
      <c r="MG21" s="694"/>
      <c r="MH21" s="694"/>
      <c r="MI21" s="694"/>
      <c r="MJ21" s="695"/>
      <c r="MK21" s="695"/>
      <c r="ML21" s="695"/>
      <c r="MM21" s="695"/>
      <c r="MN21" s="695"/>
      <c r="MO21" s="695"/>
      <c r="MP21" s="695"/>
      <c r="MQ21" s="695"/>
      <c r="MR21" s="695"/>
      <c r="MS21" s="695"/>
      <c r="MT21" s="695"/>
      <c r="MU21" s="695"/>
      <c r="MV21" s="695"/>
      <c r="MW21" s="695"/>
      <c r="MX21" s="695"/>
      <c r="MY21" s="695"/>
      <c r="MZ21" s="695"/>
    </row>
    <row r="22" spans="1:364" x14ac:dyDescent="0.2">
      <c r="A22" s="504">
        <v>14</v>
      </c>
      <c r="B22" s="8" t="str">
        <f>'English Scores- Leveled papers'!B20</f>
        <v>Asra</v>
      </c>
      <c r="C22" s="8" t="str">
        <f t="shared" si="10"/>
        <v>C2</v>
      </c>
      <c r="D22" s="516">
        <f>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0.41666666666666669</v>
      </c>
      <c r="E22" s="516" t="e">
        <f>IF(COUNT(F22:IC22)=0, "", (SUMIF($F$5:$IC$5,"Yes",F22:IC22)/SUMIF('Math Scores'!$F$5:$IC$5,"Yes",'Math Scores'!$F$2:$IC$2)))</f>
        <v>#DIV/0!</v>
      </c>
      <c r="F22" s="521"/>
      <c r="G22" s="521"/>
      <c r="H22" s="521"/>
      <c r="I22" s="521"/>
      <c r="J22" s="521"/>
      <c r="K22" s="521"/>
      <c r="L22" s="521"/>
      <c r="M22" s="521"/>
      <c r="N22" s="521"/>
      <c r="O22" s="521"/>
      <c r="P22" s="521"/>
      <c r="Q22" s="521"/>
      <c r="R22" s="521"/>
      <c r="S22" s="521"/>
      <c r="T22" s="521"/>
      <c r="U22" s="521"/>
      <c r="V22" s="521"/>
      <c r="W22" s="522"/>
      <c r="X22" s="522"/>
      <c r="Y22" s="522"/>
      <c r="Z22" s="522"/>
      <c r="AA22" s="522"/>
      <c r="AB22" s="522"/>
      <c r="AC22" s="522"/>
      <c r="AD22" s="522"/>
      <c r="AE22" s="522"/>
      <c r="AF22" s="522"/>
      <c r="AG22" s="522"/>
      <c r="AH22" s="522"/>
      <c r="AI22" s="522"/>
      <c r="AJ22" s="522"/>
      <c r="AK22" s="522"/>
      <c r="AL22" s="522"/>
      <c r="AM22" s="522"/>
      <c r="AN22" s="521"/>
      <c r="AO22" s="521"/>
      <c r="AP22" s="521"/>
      <c r="AQ22" s="521"/>
      <c r="AR22" s="521"/>
      <c r="AS22" s="521"/>
      <c r="AT22" s="521"/>
      <c r="AU22" s="521"/>
      <c r="AV22" s="521"/>
      <c r="AW22" s="521"/>
      <c r="AX22" s="521"/>
      <c r="AY22" s="521"/>
      <c r="AZ22" s="521"/>
      <c r="BA22" s="521"/>
      <c r="BB22" s="521"/>
      <c r="BC22" s="521"/>
      <c r="BD22" s="521"/>
      <c r="BE22" s="522"/>
      <c r="BF22" s="522"/>
      <c r="BG22" s="522"/>
      <c r="BH22" s="522"/>
      <c r="BI22" s="522"/>
      <c r="BJ22" s="522"/>
      <c r="BK22" s="522"/>
      <c r="BL22" s="522"/>
      <c r="BM22" s="522"/>
      <c r="BN22" s="522"/>
      <c r="BO22" s="522"/>
      <c r="BP22" s="522"/>
      <c r="BQ22" s="522"/>
      <c r="BR22" s="522"/>
      <c r="BS22" s="522"/>
      <c r="BT22" s="522"/>
      <c r="BU22" s="522"/>
      <c r="BV22" s="522"/>
      <c r="BW22" s="522"/>
      <c r="BX22" s="521"/>
      <c r="BY22" s="521"/>
      <c r="BZ22" s="521"/>
      <c r="CA22" s="521"/>
      <c r="CB22" s="521"/>
      <c r="CC22" s="521"/>
      <c r="CD22" s="521"/>
      <c r="CE22" s="521"/>
      <c r="CF22" s="521"/>
      <c r="CG22" s="521"/>
      <c r="CH22" s="521"/>
      <c r="CI22" s="521"/>
      <c r="CJ22" s="521"/>
      <c r="CK22" s="521"/>
      <c r="CL22" s="521"/>
      <c r="CM22" s="521"/>
      <c r="CN22" s="521"/>
      <c r="CO22" s="521"/>
      <c r="CP22" s="521"/>
      <c r="CQ22" s="521"/>
      <c r="CR22" s="522"/>
      <c r="CS22" s="522"/>
      <c r="CT22" s="522"/>
      <c r="CU22" s="522"/>
      <c r="CV22" s="522"/>
      <c r="CW22" s="522"/>
      <c r="CX22" s="522"/>
      <c r="CY22" s="522"/>
      <c r="CZ22" s="522"/>
      <c r="DA22" s="522"/>
      <c r="DB22" s="522"/>
      <c r="DC22" s="522"/>
      <c r="DD22" s="522"/>
      <c r="DE22" s="522"/>
      <c r="DF22" s="522"/>
      <c r="DG22" s="522"/>
      <c r="DH22" s="522"/>
      <c r="DI22" s="522"/>
      <c r="DJ22" s="522"/>
      <c r="DK22" s="522"/>
      <c r="DL22" s="522"/>
      <c r="DM22" s="522"/>
      <c r="DN22" s="522"/>
      <c r="DO22" s="521">
        <v>0</v>
      </c>
      <c r="DP22" s="521">
        <v>0</v>
      </c>
      <c r="DQ22" s="521">
        <v>0</v>
      </c>
      <c r="DR22" s="521">
        <v>0</v>
      </c>
      <c r="DS22" s="521">
        <v>1</v>
      </c>
      <c r="DT22" s="521">
        <v>0</v>
      </c>
      <c r="DU22" s="521">
        <v>0.5</v>
      </c>
      <c r="DV22" s="521">
        <v>2</v>
      </c>
      <c r="DW22" s="521">
        <v>0</v>
      </c>
      <c r="DX22" s="521">
        <v>0.5</v>
      </c>
      <c r="DY22" s="521">
        <v>0</v>
      </c>
      <c r="DZ22" s="521">
        <v>0</v>
      </c>
      <c r="EA22" s="521">
        <v>2</v>
      </c>
      <c r="EB22" s="521">
        <v>0</v>
      </c>
      <c r="EC22" s="521">
        <v>0</v>
      </c>
      <c r="ED22" s="521">
        <v>1</v>
      </c>
      <c r="EE22" s="521">
        <v>1</v>
      </c>
      <c r="EF22" s="521">
        <v>1</v>
      </c>
      <c r="EG22" s="521">
        <v>1</v>
      </c>
      <c r="EH22" s="521">
        <v>0</v>
      </c>
      <c r="EI22" s="521">
        <v>0</v>
      </c>
      <c r="EJ22" s="521">
        <v>0</v>
      </c>
      <c r="EK22" s="521">
        <v>2</v>
      </c>
      <c r="EL22" s="521">
        <v>1</v>
      </c>
      <c r="EM22" s="521">
        <v>1</v>
      </c>
      <c r="EN22" s="521">
        <v>2</v>
      </c>
      <c r="EO22" s="522">
        <v>1</v>
      </c>
      <c r="EP22" s="522">
        <v>0</v>
      </c>
      <c r="EQ22" s="522">
        <v>1</v>
      </c>
      <c r="ER22" s="522">
        <v>1</v>
      </c>
      <c r="ES22" s="522">
        <v>0</v>
      </c>
      <c r="ET22" s="522">
        <v>0</v>
      </c>
      <c r="EU22" s="522">
        <v>1</v>
      </c>
      <c r="EV22" s="522">
        <v>1</v>
      </c>
      <c r="EW22" s="522">
        <v>1</v>
      </c>
      <c r="EX22" s="522">
        <v>0</v>
      </c>
      <c r="EY22" s="522">
        <v>0</v>
      </c>
      <c r="EZ22" s="522">
        <v>0</v>
      </c>
      <c r="FA22" s="522">
        <v>0</v>
      </c>
      <c r="FB22" s="522">
        <v>1</v>
      </c>
      <c r="FC22" s="522">
        <v>0</v>
      </c>
      <c r="FD22" s="522">
        <v>0</v>
      </c>
      <c r="FE22" s="522">
        <v>0</v>
      </c>
      <c r="FF22" s="522">
        <v>0</v>
      </c>
      <c r="FG22" s="522">
        <v>0</v>
      </c>
      <c r="FH22" s="522">
        <v>2</v>
      </c>
      <c r="FI22" s="522">
        <v>0</v>
      </c>
      <c r="FJ22" s="522">
        <v>0</v>
      </c>
      <c r="FK22" s="521"/>
      <c r="FL22" s="521"/>
      <c r="FM22" s="521"/>
      <c r="FN22" s="521"/>
      <c r="FO22" s="521"/>
      <c r="FP22" s="521"/>
      <c r="FQ22" s="521"/>
      <c r="FR22" s="521"/>
      <c r="FS22" s="521"/>
      <c r="FT22" s="521"/>
      <c r="FU22" s="521"/>
      <c r="FV22" s="521"/>
      <c r="FW22" s="521"/>
      <c r="FX22" s="521"/>
      <c r="FY22" s="521"/>
      <c r="FZ22" s="521"/>
      <c r="GA22" s="521"/>
      <c r="GB22" s="521"/>
      <c r="GC22" s="521"/>
      <c r="GD22" s="521"/>
      <c r="GE22" s="521"/>
      <c r="GF22" s="521"/>
      <c r="GG22" s="521"/>
      <c r="GH22" s="521"/>
      <c r="GI22" s="521"/>
      <c r="GJ22" s="522"/>
      <c r="GK22" s="522"/>
      <c r="GL22" s="522"/>
      <c r="GM22" s="522"/>
      <c r="GN22" s="522"/>
      <c r="GO22" s="522"/>
      <c r="GP22" s="522"/>
      <c r="GQ22" s="522"/>
      <c r="GR22" s="522"/>
      <c r="GS22" s="522"/>
      <c r="GT22" s="522"/>
      <c r="GU22" s="522"/>
      <c r="GV22" s="522"/>
      <c r="GW22" s="522"/>
      <c r="GX22" s="522"/>
      <c r="GY22" s="522"/>
      <c r="GZ22" s="522"/>
      <c r="HA22" s="522"/>
      <c r="HB22" s="522"/>
      <c r="HC22" s="522"/>
      <c r="HD22" s="522"/>
      <c r="HE22" s="522"/>
      <c r="HF22" s="522"/>
      <c r="HG22" s="522"/>
      <c r="HH22" s="522"/>
      <c r="HI22" s="522"/>
      <c r="HJ22" s="521"/>
      <c r="HK22" s="521"/>
      <c r="HL22" s="521"/>
      <c r="HM22" s="521"/>
      <c r="HN22" s="521"/>
      <c r="HO22" s="521"/>
      <c r="HP22" s="521"/>
      <c r="HQ22" s="521"/>
      <c r="HR22" s="521"/>
      <c r="HS22" s="521"/>
      <c r="HT22" s="521"/>
      <c r="HU22" s="521"/>
      <c r="HV22" s="521"/>
      <c r="HW22" s="521"/>
      <c r="HX22" s="521"/>
      <c r="HY22" s="521"/>
      <c r="HZ22" s="521"/>
      <c r="IA22" s="521"/>
      <c r="IB22" s="521"/>
      <c r="IC22" s="521"/>
      <c r="ID22" s="721"/>
      <c r="IE22" s="724"/>
      <c r="IF22" s="694"/>
      <c r="IG22" s="694"/>
      <c r="IH22" s="695"/>
      <c r="II22" s="695"/>
      <c r="IJ22" s="695"/>
      <c r="IK22" s="695"/>
      <c r="IL22" s="695"/>
      <c r="IM22" s="695"/>
      <c r="IN22" s="695"/>
      <c r="IO22" s="695"/>
      <c r="IP22" s="695"/>
      <c r="IQ22" s="695"/>
      <c r="IR22" s="695"/>
      <c r="IS22" s="695"/>
      <c r="IT22" s="695"/>
      <c r="IU22" s="695"/>
      <c r="IV22" s="694"/>
      <c r="IW22" s="694"/>
      <c r="IX22" s="694"/>
      <c r="IY22" s="694"/>
      <c r="IZ22" s="694"/>
      <c r="JA22" s="694"/>
      <c r="JB22" s="694"/>
      <c r="JC22" s="694"/>
      <c r="JD22" s="694"/>
      <c r="JE22" s="694"/>
      <c r="JF22" s="694"/>
      <c r="JG22" s="694"/>
      <c r="JH22" s="694"/>
      <c r="JI22" s="694"/>
      <c r="JJ22" s="694"/>
      <c r="JK22" s="694"/>
      <c r="JL22" s="694"/>
      <c r="JM22" s="695"/>
      <c r="JN22" s="695"/>
      <c r="JO22" s="695"/>
      <c r="JP22" s="695"/>
      <c r="JQ22" s="695"/>
      <c r="JR22" s="695"/>
      <c r="JS22" s="695"/>
      <c r="JT22" s="695"/>
      <c r="JU22" s="695"/>
      <c r="JV22" s="695"/>
      <c r="JW22" s="695"/>
      <c r="JX22" s="695"/>
      <c r="JY22" s="695"/>
      <c r="JZ22" s="695"/>
      <c r="KA22" s="695"/>
      <c r="KB22" s="695"/>
      <c r="KC22" s="695"/>
      <c r="KD22" s="695"/>
      <c r="KE22" s="695"/>
      <c r="KF22" s="695"/>
      <c r="KG22" s="695"/>
      <c r="KH22" s="694"/>
      <c r="KI22" s="694"/>
      <c r="KJ22" s="694"/>
      <c r="KK22" s="694"/>
      <c r="KL22" s="694"/>
      <c r="KM22" s="694"/>
      <c r="KN22" s="694"/>
      <c r="KO22" s="694"/>
      <c r="KP22" s="694"/>
      <c r="KQ22" s="694"/>
      <c r="KR22" s="694"/>
      <c r="KS22" s="694"/>
      <c r="KT22" s="694"/>
      <c r="KU22" s="694"/>
      <c r="KV22" s="694"/>
      <c r="KW22" s="694"/>
      <c r="KX22" s="694"/>
      <c r="KY22" s="694"/>
      <c r="KZ22" s="694"/>
      <c r="LA22" s="694"/>
      <c r="LB22" s="695"/>
      <c r="LC22" s="695"/>
      <c r="LD22" s="695"/>
      <c r="LE22" s="695"/>
      <c r="LF22" s="695"/>
      <c r="LG22" s="695"/>
      <c r="LH22" s="695"/>
      <c r="LI22" s="695"/>
      <c r="LJ22" s="695"/>
      <c r="LK22" s="695"/>
      <c r="LL22" s="695"/>
      <c r="LM22" s="695"/>
      <c r="LN22" s="695"/>
      <c r="LO22" s="695"/>
      <c r="LP22" s="695"/>
      <c r="LQ22" s="695"/>
      <c r="LR22" s="695"/>
      <c r="LS22" s="694"/>
      <c r="LT22" s="694"/>
      <c r="LU22" s="694"/>
      <c r="LV22" s="694"/>
      <c r="LW22" s="694"/>
      <c r="LX22" s="694"/>
      <c r="LY22" s="694"/>
      <c r="LZ22" s="694"/>
      <c r="MA22" s="694"/>
      <c r="MB22" s="694"/>
      <c r="MC22" s="694"/>
      <c r="MD22" s="694"/>
      <c r="ME22" s="694"/>
      <c r="MF22" s="694"/>
      <c r="MG22" s="694"/>
      <c r="MH22" s="694"/>
      <c r="MI22" s="694"/>
      <c r="MJ22" s="695"/>
      <c r="MK22" s="695"/>
      <c r="ML22" s="695"/>
      <c r="MM22" s="695"/>
      <c r="MN22" s="695"/>
      <c r="MO22" s="695"/>
      <c r="MP22" s="695"/>
      <c r="MQ22" s="695"/>
      <c r="MR22" s="695"/>
      <c r="MS22" s="695"/>
      <c r="MT22" s="695"/>
      <c r="MU22" s="695"/>
      <c r="MV22" s="695"/>
      <c r="MW22" s="695"/>
      <c r="MX22" s="695"/>
      <c r="MY22" s="695"/>
      <c r="MZ22" s="695"/>
    </row>
    <row r="23" spans="1:364" x14ac:dyDescent="0.2">
      <c r="A23" s="504">
        <v>15</v>
      </c>
      <c r="B23" s="8" t="str">
        <f>'English Scores- Leveled papers'!B21</f>
        <v>Siddiqua fatima</v>
      </c>
      <c r="C23" s="8" t="str">
        <f t="shared" si="10"/>
        <v>D</v>
      </c>
      <c r="D23" s="516">
        <f>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0.35</v>
      </c>
      <c r="E23" s="516" t="e">
        <f>IF(COUNT(F23:IC23)=0, "", (SUMIF($F$5:$IC$5,"Yes",F23:IC23)/SUMIF('Math Scores'!$F$5:$IC$5,"Yes",'Math Scores'!$F$2:$IC$2)))</f>
        <v>#DIV/0!</v>
      </c>
      <c r="F23" s="521"/>
      <c r="G23" s="521"/>
      <c r="H23" s="521"/>
      <c r="I23" s="521"/>
      <c r="J23" s="521"/>
      <c r="K23" s="521"/>
      <c r="L23" s="521"/>
      <c r="M23" s="521"/>
      <c r="N23" s="521"/>
      <c r="O23" s="521"/>
      <c r="P23" s="521"/>
      <c r="Q23" s="521"/>
      <c r="R23" s="521"/>
      <c r="S23" s="521"/>
      <c r="T23" s="521"/>
      <c r="U23" s="521"/>
      <c r="V23" s="521"/>
      <c r="W23" s="522"/>
      <c r="X23" s="522"/>
      <c r="Y23" s="522"/>
      <c r="Z23" s="522"/>
      <c r="AA23" s="522"/>
      <c r="AB23" s="522"/>
      <c r="AC23" s="522"/>
      <c r="AD23" s="522"/>
      <c r="AE23" s="522"/>
      <c r="AF23" s="522"/>
      <c r="AG23" s="522"/>
      <c r="AH23" s="522"/>
      <c r="AI23" s="522"/>
      <c r="AJ23" s="522"/>
      <c r="AK23" s="522"/>
      <c r="AL23" s="522"/>
      <c r="AM23" s="522"/>
      <c r="AN23" s="521"/>
      <c r="AO23" s="521"/>
      <c r="AP23" s="521"/>
      <c r="AQ23" s="521"/>
      <c r="AR23" s="521"/>
      <c r="AS23" s="521"/>
      <c r="AT23" s="521"/>
      <c r="AU23" s="521"/>
      <c r="AV23" s="521"/>
      <c r="AW23" s="521"/>
      <c r="AX23" s="521"/>
      <c r="AY23" s="521"/>
      <c r="AZ23" s="521"/>
      <c r="BA23" s="521"/>
      <c r="BB23" s="521"/>
      <c r="BC23" s="521"/>
      <c r="BD23" s="521"/>
      <c r="BE23" s="522"/>
      <c r="BF23" s="522"/>
      <c r="BG23" s="522"/>
      <c r="BH23" s="522"/>
      <c r="BI23" s="522"/>
      <c r="BJ23" s="522"/>
      <c r="BK23" s="522"/>
      <c r="BL23" s="522"/>
      <c r="BM23" s="522"/>
      <c r="BN23" s="522"/>
      <c r="BO23" s="522"/>
      <c r="BP23" s="522"/>
      <c r="BQ23" s="522"/>
      <c r="BR23" s="522"/>
      <c r="BS23" s="522"/>
      <c r="BT23" s="522"/>
      <c r="BU23" s="522"/>
      <c r="BV23" s="522"/>
      <c r="BW23" s="522"/>
      <c r="BX23" s="521"/>
      <c r="BY23" s="521"/>
      <c r="BZ23" s="521"/>
      <c r="CA23" s="521"/>
      <c r="CB23" s="521"/>
      <c r="CC23" s="521"/>
      <c r="CD23" s="521"/>
      <c r="CE23" s="521"/>
      <c r="CF23" s="521"/>
      <c r="CG23" s="521"/>
      <c r="CH23" s="521"/>
      <c r="CI23" s="521"/>
      <c r="CJ23" s="521"/>
      <c r="CK23" s="521"/>
      <c r="CL23" s="521"/>
      <c r="CM23" s="521"/>
      <c r="CN23" s="521"/>
      <c r="CO23" s="521"/>
      <c r="CP23" s="521"/>
      <c r="CQ23" s="521"/>
      <c r="CR23" s="522"/>
      <c r="CS23" s="522"/>
      <c r="CT23" s="522"/>
      <c r="CU23" s="522"/>
      <c r="CV23" s="522"/>
      <c r="CW23" s="522"/>
      <c r="CX23" s="522"/>
      <c r="CY23" s="522"/>
      <c r="CZ23" s="522"/>
      <c r="DA23" s="522"/>
      <c r="DB23" s="522"/>
      <c r="DC23" s="522"/>
      <c r="DD23" s="522"/>
      <c r="DE23" s="522"/>
      <c r="DF23" s="522"/>
      <c r="DG23" s="522"/>
      <c r="DH23" s="522"/>
      <c r="DI23" s="522"/>
      <c r="DJ23" s="522"/>
      <c r="DK23" s="522"/>
      <c r="DL23" s="522"/>
      <c r="DM23" s="522"/>
      <c r="DN23" s="522"/>
      <c r="DO23" s="521">
        <v>0</v>
      </c>
      <c r="DP23" s="521">
        <v>0</v>
      </c>
      <c r="DQ23" s="521">
        <v>0</v>
      </c>
      <c r="DR23" s="521">
        <v>1</v>
      </c>
      <c r="DS23" s="521">
        <v>1</v>
      </c>
      <c r="DT23" s="521">
        <v>0</v>
      </c>
      <c r="DU23" s="521">
        <v>0</v>
      </c>
      <c r="DV23" s="521">
        <v>0</v>
      </c>
      <c r="DW23" s="521">
        <v>0</v>
      </c>
      <c r="DX23" s="521">
        <v>0</v>
      </c>
      <c r="DY23" s="521">
        <v>0</v>
      </c>
      <c r="DZ23" s="521">
        <v>0</v>
      </c>
      <c r="EA23" s="521">
        <v>1</v>
      </c>
      <c r="EB23" s="521">
        <v>0</v>
      </c>
      <c r="EC23" s="521">
        <v>0</v>
      </c>
      <c r="ED23" s="521">
        <v>1</v>
      </c>
      <c r="EE23" s="521">
        <v>1</v>
      </c>
      <c r="EF23" s="521">
        <v>1</v>
      </c>
      <c r="EG23" s="521">
        <v>1</v>
      </c>
      <c r="EH23" s="521">
        <v>1</v>
      </c>
      <c r="EI23" s="521">
        <v>0</v>
      </c>
      <c r="EJ23" s="521">
        <v>0</v>
      </c>
      <c r="EK23" s="521">
        <v>2</v>
      </c>
      <c r="EL23" s="521">
        <v>1.5</v>
      </c>
      <c r="EM23" s="521">
        <v>1</v>
      </c>
      <c r="EN23" s="521">
        <v>0.5</v>
      </c>
      <c r="EO23" s="522">
        <v>0</v>
      </c>
      <c r="EP23" s="522">
        <v>0</v>
      </c>
      <c r="EQ23" s="522">
        <v>0</v>
      </c>
      <c r="ER23" s="522">
        <v>0</v>
      </c>
      <c r="ES23" s="522">
        <v>0</v>
      </c>
      <c r="ET23" s="522">
        <v>0</v>
      </c>
      <c r="EU23" s="522">
        <v>1</v>
      </c>
      <c r="EV23" s="522">
        <v>1</v>
      </c>
      <c r="EW23" s="522">
        <v>3</v>
      </c>
      <c r="EX23" s="522">
        <v>1</v>
      </c>
      <c r="EY23" s="522">
        <v>1</v>
      </c>
      <c r="EZ23" s="522">
        <v>0</v>
      </c>
      <c r="FA23" s="522">
        <v>0</v>
      </c>
      <c r="FB23" s="522">
        <v>0</v>
      </c>
      <c r="FC23" s="522">
        <v>0</v>
      </c>
      <c r="FD23" s="522">
        <v>0</v>
      </c>
      <c r="FE23" s="522">
        <v>0</v>
      </c>
      <c r="FF23" s="522">
        <v>0</v>
      </c>
      <c r="FG23" s="522">
        <v>1</v>
      </c>
      <c r="FH23" s="522">
        <v>0</v>
      </c>
      <c r="FI23" s="522">
        <v>0</v>
      </c>
      <c r="FJ23" s="522">
        <v>0</v>
      </c>
      <c r="FK23" s="521"/>
      <c r="FL23" s="521"/>
      <c r="FM23" s="521"/>
      <c r="FN23" s="521"/>
      <c r="FO23" s="521"/>
      <c r="FP23" s="521"/>
      <c r="FQ23" s="521"/>
      <c r="FR23" s="521"/>
      <c r="FS23" s="521"/>
      <c r="FT23" s="521"/>
      <c r="FU23" s="521"/>
      <c r="FV23" s="521"/>
      <c r="FW23" s="521"/>
      <c r="FX23" s="521"/>
      <c r="FY23" s="521"/>
      <c r="FZ23" s="521"/>
      <c r="GA23" s="521"/>
      <c r="GB23" s="521"/>
      <c r="GC23" s="521"/>
      <c r="GD23" s="521"/>
      <c r="GE23" s="521"/>
      <c r="GF23" s="521"/>
      <c r="GG23" s="521"/>
      <c r="GH23" s="521"/>
      <c r="GI23" s="521"/>
      <c r="GJ23" s="522"/>
      <c r="GK23" s="522"/>
      <c r="GL23" s="522"/>
      <c r="GM23" s="522"/>
      <c r="GN23" s="522"/>
      <c r="GO23" s="522"/>
      <c r="GP23" s="522"/>
      <c r="GQ23" s="522"/>
      <c r="GR23" s="522"/>
      <c r="GS23" s="522"/>
      <c r="GT23" s="522"/>
      <c r="GU23" s="522"/>
      <c r="GV23" s="522"/>
      <c r="GW23" s="522"/>
      <c r="GX23" s="522"/>
      <c r="GY23" s="522"/>
      <c r="GZ23" s="522"/>
      <c r="HA23" s="522"/>
      <c r="HB23" s="522"/>
      <c r="HC23" s="522"/>
      <c r="HD23" s="522"/>
      <c r="HE23" s="522"/>
      <c r="HF23" s="522"/>
      <c r="HG23" s="522"/>
      <c r="HH23" s="522"/>
      <c r="HI23" s="522"/>
      <c r="HJ23" s="521"/>
      <c r="HK23" s="521"/>
      <c r="HL23" s="521"/>
      <c r="HM23" s="521"/>
      <c r="HN23" s="521"/>
      <c r="HO23" s="521"/>
      <c r="HP23" s="521"/>
      <c r="HQ23" s="521"/>
      <c r="HR23" s="521"/>
      <c r="HS23" s="521"/>
      <c r="HT23" s="521"/>
      <c r="HU23" s="521"/>
      <c r="HV23" s="521"/>
      <c r="HW23" s="521"/>
      <c r="HX23" s="521"/>
      <c r="HY23" s="521"/>
      <c r="HZ23" s="521"/>
      <c r="IA23" s="521"/>
      <c r="IB23" s="521"/>
      <c r="IC23" s="521"/>
      <c r="ID23" s="721"/>
      <c r="IE23" s="724"/>
      <c r="IF23" s="694"/>
      <c r="IG23" s="694"/>
      <c r="IH23" s="695"/>
      <c r="II23" s="695"/>
      <c r="IJ23" s="695"/>
      <c r="IK23" s="695"/>
      <c r="IL23" s="695"/>
      <c r="IM23" s="695"/>
      <c r="IN23" s="695"/>
      <c r="IO23" s="695"/>
      <c r="IP23" s="695"/>
      <c r="IQ23" s="695"/>
      <c r="IR23" s="695"/>
      <c r="IS23" s="695"/>
      <c r="IT23" s="695"/>
      <c r="IU23" s="695"/>
      <c r="IV23" s="694"/>
      <c r="IW23" s="694"/>
      <c r="IX23" s="694"/>
      <c r="IY23" s="694"/>
      <c r="IZ23" s="694"/>
      <c r="JA23" s="694"/>
      <c r="JB23" s="694"/>
      <c r="JC23" s="694"/>
      <c r="JD23" s="694"/>
      <c r="JE23" s="694"/>
      <c r="JF23" s="694"/>
      <c r="JG23" s="694"/>
      <c r="JH23" s="694"/>
      <c r="JI23" s="694"/>
      <c r="JJ23" s="694"/>
      <c r="JK23" s="694"/>
      <c r="JL23" s="694"/>
      <c r="JM23" s="695"/>
      <c r="JN23" s="695"/>
      <c r="JO23" s="695"/>
      <c r="JP23" s="695"/>
      <c r="JQ23" s="695"/>
      <c r="JR23" s="695"/>
      <c r="JS23" s="695"/>
      <c r="JT23" s="695"/>
      <c r="JU23" s="695"/>
      <c r="JV23" s="695"/>
      <c r="JW23" s="695"/>
      <c r="JX23" s="695"/>
      <c r="JY23" s="695"/>
      <c r="JZ23" s="695"/>
      <c r="KA23" s="695"/>
      <c r="KB23" s="695"/>
      <c r="KC23" s="695"/>
      <c r="KD23" s="695"/>
      <c r="KE23" s="695"/>
      <c r="KF23" s="695"/>
      <c r="KG23" s="695"/>
      <c r="KH23" s="694"/>
      <c r="KI23" s="694"/>
      <c r="KJ23" s="694"/>
      <c r="KK23" s="694"/>
      <c r="KL23" s="694"/>
      <c r="KM23" s="694"/>
      <c r="KN23" s="694"/>
      <c r="KO23" s="694"/>
      <c r="KP23" s="694"/>
      <c r="KQ23" s="694"/>
      <c r="KR23" s="694"/>
      <c r="KS23" s="694"/>
      <c r="KT23" s="694"/>
      <c r="KU23" s="694"/>
      <c r="KV23" s="694"/>
      <c r="KW23" s="694"/>
      <c r="KX23" s="694"/>
      <c r="KY23" s="694"/>
      <c r="KZ23" s="694"/>
      <c r="LA23" s="694"/>
      <c r="LB23" s="695"/>
      <c r="LC23" s="695"/>
      <c r="LD23" s="695"/>
      <c r="LE23" s="695"/>
      <c r="LF23" s="695"/>
      <c r="LG23" s="695"/>
      <c r="LH23" s="695"/>
      <c r="LI23" s="695"/>
      <c r="LJ23" s="695"/>
      <c r="LK23" s="695"/>
      <c r="LL23" s="695"/>
      <c r="LM23" s="695"/>
      <c r="LN23" s="695"/>
      <c r="LO23" s="695"/>
      <c r="LP23" s="695"/>
      <c r="LQ23" s="695"/>
      <c r="LR23" s="695"/>
      <c r="LS23" s="694"/>
      <c r="LT23" s="694"/>
      <c r="LU23" s="694"/>
      <c r="LV23" s="694"/>
      <c r="LW23" s="694"/>
      <c r="LX23" s="694"/>
      <c r="LY23" s="694"/>
      <c r="LZ23" s="694"/>
      <c r="MA23" s="694"/>
      <c r="MB23" s="694"/>
      <c r="MC23" s="694"/>
      <c r="MD23" s="694"/>
      <c r="ME23" s="694"/>
      <c r="MF23" s="694"/>
      <c r="MG23" s="694"/>
      <c r="MH23" s="694"/>
      <c r="MI23" s="694"/>
      <c r="MJ23" s="695"/>
      <c r="MK23" s="695"/>
      <c r="ML23" s="695"/>
      <c r="MM23" s="695"/>
      <c r="MN23" s="695"/>
      <c r="MO23" s="695"/>
      <c r="MP23" s="695"/>
      <c r="MQ23" s="695"/>
      <c r="MR23" s="695"/>
      <c r="MS23" s="695"/>
      <c r="MT23" s="695"/>
      <c r="MU23" s="695"/>
      <c r="MV23" s="695"/>
      <c r="MW23" s="695"/>
      <c r="MX23" s="695"/>
      <c r="MY23" s="695"/>
      <c r="MZ23" s="695"/>
    </row>
    <row r="24" spans="1:364" x14ac:dyDescent="0.2">
      <c r="A24" s="504">
        <v>16</v>
      </c>
      <c r="B24" s="8" t="str">
        <f>'English Scores- Leveled papers'!B22</f>
        <v>K.Akshitha</v>
      </c>
      <c r="C24" s="8" t="str">
        <f t="shared" si="10"/>
        <v>C2</v>
      </c>
      <c r="D24" s="516">
        <f>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0.49166666666666664</v>
      </c>
      <c r="E24" s="516" t="e">
        <f>IF(COUNT(F24:IC24)=0, "", (SUMIF($F$5:$IC$5,"Yes",F24:IC24)/SUMIF('Math Scores'!$F$5:$IC$5,"Yes",'Math Scores'!$F$2:$IC$2)))</f>
        <v>#DIV/0!</v>
      </c>
      <c r="F24" s="521"/>
      <c r="G24" s="521"/>
      <c r="H24" s="521"/>
      <c r="I24" s="521"/>
      <c r="J24" s="521"/>
      <c r="K24" s="521"/>
      <c r="L24" s="521"/>
      <c r="M24" s="521"/>
      <c r="N24" s="521"/>
      <c r="O24" s="521"/>
      <c r="P24" s="521"/>
      <c r="Q24" s="521"/>
      <c r="R24" s="521"/>
      <c r="S24" s="521"/>
      <c r="T24" s="521"/>
      <c r="U24" s="521"/>
      <c r="V24" s="521"/>
      <c r="W24" s="522"/>
      <c r="X24" s="522"/>
      <c r="Y24" s="522"/>
      <c r="Z24" s="522"/>
      <c r="AA24" s="522"/>
      <c r="AB24" s="522"/>
      <c r="AC24" s="522"/>
      <c r="AD24" s="522"/>
      <c r="AE24" s="522"/>
      <c r="AF24" s="522"/>
      <c r="AG24" s="522"/>
      <c r="AH24" s="522"/>
      <c r="AI24" s="522"/>
      <c r="AJ24" s="522"/>
      <c r="AK24" s="522"/>
      <c r="AL24" s="522"/>
      <c r="AM24" s="522"/>
      <c r="AN24" s="521"/>
      <c r="AO24" s="521"/>
      <c r="AP24" s="521"/>
      <c r="AQ24" s="521"/>
      <c r="AR24" s="521"/>
      <c r="AS24" s="521"/>
      <c r="AT24" s="521"/>
      <c r="AU24" s="521"/>
      <c r="AV24" s="521"/>
      <c r="AW24" s="521"/>
      <c r="AX24" s="521"/>
      <c r="AY24" s="521"/>
      <c r="AZ24" s="521"/>
      <c r="BA24" s="521"/>
      <c r="BB24" s="521"/>
      <c r="BC24" s="521"/>
      <c r="BD24" s="521"/>
      <c r="BE24" s="522"/>
      <c r="BF24" s="522"/>
      <c r="BG24" s="522"/>
      <c r="BH24" s="522"/>
      <c r="BI24" s="522"/>
      <c r="BJ24" s="522"/>
      <c r="BK24" s="522"/>
      <c r="BL24" s="522"/>
      <c r="BM24" s="522"/>
      <c r="BN24" s="522"/>
      <c r="BO24" s="522"/>
      <c r="BP24" s="522"/>
      <c r="BQ24" s="522"/>
      <c r="BR24" s="522"/>
      <c r="BS24" s="522"/>
      <c r="BT24" s="522"/>
      <c r="BU24" s="522"/>
      <c r="BV24" s="522"/>
      <c r="BW24" s="522"/>
      <c r="BX24" s="521"/>
      <c r="BY24" s="521"/>
      <c r="BZ24" s="521"/>
      <c r="CA24" s="521"/>
      <c r="CB24" s="521"/>
      <c r="CC24" s="521"/>
      <c r="CD24" s="521"/>
      <c r="CE24" s="521"/>
      <c r="CF24" s="521"/>
      <c r="CG24" s="521"/>
      <c r="CH24" s="521"/>
      <c r="CI24" s="521"/>
      <c r="CJ24" s="521"/>
      <c r="CK24" s="521"/>
      <c r="CL24" s="521"/>
      <c r="CM24" s="521"/>
      <c r="CN24" s="521"/>
      <c r="CO24" s="521"/>
      <c r="CP24" s="521"/>
      <c r="CQ24" s="521"/>
      <c r="CR24" s="522"/>
      <c r="CS24" s="522"/>
      <c r="CT24" s="522"/>
      <c r="CU24" s="522"/>
      <c r="CV24" s="522"/>
      <c r="CW24" s="522"/>
      <c r="CX24" s="522"/>
      <c r="CY24" s="522"/>
      <c r="CZ24" s="522"/>
      <c r="DA24" s="522"/>
      <c r="DB24" s="522"/>
      <c r="DC24" s="522"/>
      <c r="DD24" s="522"/>
      <c r="DE24" s="522"/>
      <c r="DF24" s="522"/>
      <c r="DG24" s="522"/>
      <c r="DH24" s="522"/>
      <c r="DI24" s="522"/>
      <c r="DJ24" s="522"/>
      <c r="DK24" s="522"/>
      <c r="DL24" s="522"/>
      <c r="DM24" s="522"/>
      <c r="DN24" s="522"/>
      <c r="DO24" s="521">
        <v>0</v>
      </c>
      <c r="DP24" s="521">
        <v>0</v>
      </c>
      <c r="DQ24" s="521">
        <v>0</v>
      </c>
      <c r="DR24" s="521">
        <v>0</v>
      </c>
      <c r="DS24" s="521">
        <v>1</v>
      </c>
      <c r="DT24" s="521">
        <v>0.5</v>
      </c>
      <c r="DU24" s="521">
        <v>0.5</v>
      </c>
      <c r="DV24" s="521">
        <v>2</v>
      </c>
      <c r="DW24" s="521">
        <v>0</v>
      </c>
      <c r="DX24" s="521">
        <v>0.5</v>
      </c>
      <c r="DY24" s="521">
        <v>1</v>
      </c>
      <c r="DZ24" s="521">
        <v>0</v>
      </c>
      <c r="EA24" s="521">
        <v>1</v>
      </c>
      <c r="EB24" s="521">
        <v>0</v>
      </c>
      <c r="EC24" s="521">
        <v>0</v>
      </c>
      <c r="ED24" s="521">
        <v>1</v>
      </c>
      <c r="EE24" s="521">
        <v>1</v>
      </c>
      <c r="EF24" s="521">
        <v>1</v>
      </c>
      <c r="EG24" s="521">
        <v>1</v>
      </c>
      <c r="EH24" s="521">
        <v>0</v>
      </c>
      <c r="EI24" s="521">
        <v>1</v>
      </c>
      <c r="EJ24" s="521">
        <v>1</v>
      </c>
      <c r="EK24" s="521">
        <v>2</v>
      </c>
      <c r="EL24" s="521">
        <v>0.5</v>
      </c>
      <c r="EM24" s="521">
        <v>1</v>
      </c>
      <c r="EN24" s="521">
        <v>1</v>
      </c>
      <c r="EO24" s="522">
        <v>0.5</v>
      </c>
      <c r="EP24" s="522">
        <v>1</v>
      </c>
      <c r="EQ24" s="522">
        <v>1</v>
      </c>
      <c r="ER24" s="522">
        <v>0</v>
      </c>
      <c r="ES24" s="522">
        <v>0</v>
      </c>
      <c r="ET24" s="522">
        <v>0</v>
      </c>
      <c r="EU24" s="522">
        <v>1</v>
      </c>
      <c r="EV24" s="522">
        <v>1</v>
      </c>
      <c r="EW24" s="522">
        <v>2</v>
      </c>
      <c r="EX24" s="522">
        <v>0</v>
      </c>
      <c r="EY24" s="522">
        <v>0</v>
      </c>
      <c r="EZ24" s="522">
        <v>0</v>
      </c>
      <c r="FA24" s="522">
        <v>0</v>
      </c>
      <c r="FB24" s="522">
        <v>0</v>
      </c>
      <c r="FC24" s="522">
        <v>1</v>
      </c>
      <c r="FD24" s="522">
        <v>0</v>
      </c>
      <c r="FE24" s="522">
        <v>0</v>
      </c>
      <c r="FF24" s="522">
        <v>0</v>
      </c>
      <c r="FG24" s="522">
        <v>1</v>
      </c>
      <c r="FH24" s="522">
        <v>2</v>
      </c>
      <c r="FI24" s="522">
        <v>1</v>
      </c>
      <c r="FJ24" s="522">
        <v>1</v>
      </c>
      <c r="FK24" s="521"/>
      <c r="FL24" s="521"/>
      <c r="FM24" s="521"/>
      <c r="FN24" s="521"/>
      <c r="FO24" s="521"/>
      <c r="FP24" s="521"/>
      <c r="FQ24" s="521"/>
      <c r="FR24" s="521"/>
      <c r="FS24" s="521"/>
      <c r="FT24" s="521"/>
      <c r="FU24" s="521"/>
      <c r="FV24" s="521"/>
      <c r="FW24" s="521"/>
      <c r="FX24" s="521"/>
      <c r="FY24" s="521"/>
      <c r="FZ24" s="521"/>
      <c r="GA24" s="521"/>
      <c r="GB24" s="521"/>
      <c r="GC24" s="521"/>
      <c r="GD24" s="521"/>
      <c r="GE24" s="521"/>
      <c r="GF24" s="521"/>
      <c r="GG24" s="521"/>
      <c r="GH24" s="521"/>
      <c r="GI24" s="521"/>
      <c r="GJ24" s="522"/>
      <c r="GK24" s="522"/>
      <c r="GL24" s="522"/>
      <c r="GM24" s="522"/>
      <c r="GN24" s="522"/>
      <c r="GO24" s="522"/>
      <c r="GP24" s="522"/>
      <c r="GQ24" s="522"/>
      <c r="GR24" s="522"/>
      <c r="GS24" s="522"/>
      <c r="GT24" s="522"/>
      <c r="GU24" s="522"/>
      <c r="GV24" s="522"/>
      <c r="GW24" s="522"/>
      <c r="GX24" s="522"/>
      <c r="GY24" s="522"/>
      <c r="GZ24" s="522"/>
      <c r="HA24" s="522"/>
      <c r="HB24" s="522"/>
      <c r="HC24" s="522"/>
      <c r="HD24" s="522"/>
      <c r="HE24" s="522"/>
      <c r="HF24" s="522"/>
      <c r="HG24" s="522"/>
      <c r="HH24" s="522"/>
      <c r="HI24" s="522"/>
      <c r="HJ24" s="521"/>
      <c r="HK24" s="521"/>
      <c r="HL24" s="521"/>
      <c r="HM24" s="521"/>
      <c r="HN24" s="521"/>
      <c r="HO24" s="521"/>
      <c r="HP24" s="521"/>
      <c r="HQ24" s="521"/>
      <c r="HR24" s="521"/>
      <c r="HS24" s="521"/>
      <c r="HT24" s="521"/>
      <c r="HU24" s="521"/>
      <c r="HV24" s="521"/>
      <c r="HW24" s="521"/>
      <c r="HX24" s="521"/>
      <c r="HY24" s="521"/>
      <c r="HZ24" s="521"/>
      <c r="IA24" s="521"/>
      <c r="IB24" s="521"/>
      <c r="IC24" s="521"/>
      <c r="ID24" s="721"/>
      <c r="IE24" s="724"/>
      <c r="IF24" s="694"/>
      <c r="IG24" s="694"/>
      <c r="IH24" s="695"/>
      <c r="II24" s="695"/>
      <c r="IJ24" s="695"/>
      <c r="IK24" s="695"/>
      <c r="IL24" s="695"/>
      <c r="IM24" s="695"/>
      <c r="IN24" s="695"/>
      <c r="IO24" s="695"/>
      <c r="IP24" s="695"/>
      <c r="IQ24" s="695"/>
      <c r="IR24" s="695"/>
      <c r="IS24" s="695"/>
      <c r="IT24" s="695"/>
      <c r="IU24" s="695"/>
      <c r="IV24" s="694"/>
      <c r="IW24" s="694"/>
      <c r="IX24" s="694"/>
      <c r="IY24" s="694"/>
      <c r="IZ24" s="694"/>
      <c r="JA24" s="694"/>
      <c r="JB24" s="694"/>
      <c r="JC24" s="694"/>
      <c r="JD24" s="694"/>
      <c r="JE24" s="694"/>
      <c r="JF24" s="694"/>
      <c r="JG24" s="694"/>
      <c r="JH24" s="694"/>
      <c r="JI24" s="694"/>
      <c r="JJ24" s="694"/>
      <c r="JK24" s="694"/>
      <c r="JL24" s="694"/>
      <c r="JM24" s="695"/>
      <c r="JN24" s="695"/>
      <c r="JO24" s="695"/>
      <c r="JP24" s="695"/>
      <c r="JQ24" s="695"/>
      <c r="JR24" s="695"/>
      <c r="JS24" s="695"/>
      <c r="JT24" s="695"/>
      <c r="JU24" s="695"/>
      <c r="JV24" s="695"/>
      <c r="JW24" s="695"/>
      <c r="JX24" s="695"/>
      <c r="JY24" s="695"/>
      <c r="JZ24" s="695"/>
      <c r="KA24" s="695"/>
      <c r="KB24" s="695"/>
      <c r="KC24" s="695"/>
      <c r="KD24" s="695"/>
      <c r="KE24" s="695"/>
      <c r="KF24" s="695"/>
      <c r="KG24" s="695"/>
      <c r="KH24" s="694"/>
      <c r="KI24" s="694"/>
      <c r="KJ24" s="694"/>
      <c r="KK24" s="694"/>
      <c r="KL24" s="694"/>
      <c r="KM24" s="694"/>
      <c r="KN24" s="694"/>
      <c r="KO24" s="694"/>
      <c r="KP24" s="694"/>
      <c r="KQ24" s="694"/>
      <c r="KR24" s="694"/>
      <c r="KS24" s="694"/>
      <c r="KT24" s="694"/>
      <c r="KU24" s="694"/>
      <c r="KV24" s="694"/>
      <c r="KW24" s="694"/>
      <c r="KX24" s="694"/>
      <c r="KY24" s="694"/>
      <c r="KZ24" s="694"/>
      <c r="LA24" s="694"/>
      <c r="LB24" s="695"/>
      <c r="LC24" s="695"/>
      <c r="LD24" s="695"/>
      <c r="LE24" s="695"/>
      <c r="LF24" s="695"/>
      <c r="LG24" s="695"/>
      <c r="LH24" s="695"/>
      <c r="LI24" s="695"/>
      <c r="LJ24" s="695"/>
      <c r="LK24" s="695"/>
      <c r="LL24" s="695"/>
      <c r="LM24" s="695"/>
      <c r="LN24" s="695"/>
      <c r="LO24" s="695"/>
      <c r="LP24" s="695"/>
      <c r="LQ24" s="695"/>
      <c r="LR24" s="695"/>
      <c r="LS24" s="694"/>
      <c r="LT24" s="694"/>
      <c r="LU24" s="694"/>
      <c r="LV24" s="694"/>
      <c r="LW24" s="694"/>
      <c r="LX24" s="694"/>
      <c r="LY24" s="694"/>
      <c r="LZ24" s="694"/>
      <c r="MA24" s="694"/>
      <c r="MB24" s="694"/>
      <c r="MC24" s="694"/>
      <c r="MD24" s="694"/>
      <c r="ME24" s="694"/>
      <c r="MF24" s="694"/>
      <c r="MG24" s="694"/>
      <c r="MH24" s="694"/>
      <c r="MI24" s="694"/>
      <c r="MJ24" s="695"/>
      <c r="MK24" s="695"/>
      <c r="ML24" s="695"/>
      <c r="MM24" s="695"/>
      <c r="MN24" s="695"/>
      <c r="MO24" s="695"/>
      <c r="MP24" s="695"/>
      <c r="MQ24" s="695"/>
      <c r="MR24" s="695"/>
      <c r="MS24" s="695"/>
      <c r="MT24" s="695"/>
      <c r="MU24" s="695"/>
      <c r="MV24" s="695"/>
      <c r="MW24" s="695"/>
      <c r="MX24" s="695"/>
      <c r="MY24" s="695"/>
      <c r="MZ24" s="695"/>
    </row>
    <row r="25" spans="1:364" x14ac:dyDescent="0.2">
      <c r="A25" s="504">
        <v>17</v>
      </c>
      <c r="B25" s="8" t="str">
        <f>'English Scores- Leveled papers'!B23</f>
        <v>S. Payal</v>
      </c>
      <c r="C25" s="8" t="str">
        <f t="shared" si="10"/>
        <v>D</v>
      </c>
      <c r="D25" s="516">
        <f>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0.375</v>
      </c>
      <c r="E25" s="516" t="e">
        <f>IF(COUNT(F25:IC25)=0, "", (SUMIF($F$5:$IC$5,"Yes",F25:IC25)/SUMIF('Math Scores'!$F$5:$IC$5,"Yes",'Math Scores'!$F$2:$IC$2)))</f>
        <v>#DIV/0!</v>
      </c>
      <c r="F25" s="521"/>
      <c r="G25" s="521"/>
      <c r="H25" s="521"/>
      <c r="I25" s="521"/>
      <c r="J25" s="521"/>
      <c r="K25" s="521"/>
      <c r="L25" s="521"/>
      <c r="M25" s="521"/>
      <c r="N25" s="521"/>
      <c r="O25" s="521"/>
      <c r="P25" s="521"/>
      <c r="Q25" s="521"/>
      <c r="R25" s="521"/>
      <c r="S25" s="521"/>
      <c r="T25" s="521"/>
      <c r="U25" s="521"/>
      <c r="V25" s="521"/>
      <c r="W25" s="522"/>
      <c r="X25" s="522"/>
      <c r="Y25" s="522"/>
      <c r="Z25" s="522"/>
      <c r="AA25" s="522"/>
      <c r="AB25" s="522"/>
      <c r="AC25" s="522"/>
      <c r="AD25" s="522"/>
      <c r="AE25" s="522"/>
      <c r="AF25" s="522"/>
      <c r="AG25" s="522"/>
      <c r="AH25" s="522"/>
      <c r="AI25" s="522"/>
      <c r="AJ25" s="522"/>
      <c r="AK25" s="522"/>
      <c r="AL25" s="522"/>
      <c r="AM25" s="522"/>
      <c r="AN25" s="521"/>
      <c r="AO25" s="521"/>
      <c r="AP25" s="521"/>
      <c r="AQ25" s="521"/>
      <c r="AR25" s="521"/>
      <c r="AS25" s="521"/>
      <c r="AT25" s="521"/>
      <c r="AU25" s="521"/>
      <c r="AV25" s="521"/>
      <c r="AW25" s="521"/>
      <c r="AX25" s="521"/>
      <c r="AY25" s="521"/>
      <c r="AZ25" s="521"/>
      <c r="BA25" s="521"/>
      <c r="BB25" s="521"/>
      <c r="BC25" s="521"/>
      <c r="BD25" s="521"/>
      <c r="BE25" s="522"/>
      <c r="BF25" s="522"/>
      <c r="BG25" s="522"/>
      <c r="BH25" s="522"/>
      <c r="BI25" s="522"/>
      <c r="BJ25" s="522"/>
      <c r="BK25" s="522"/>
      <c r="BL25" s="522"/>
      <c r="BM25" s="522"/>
      <c r="BN25" s="522"/>
      <c r="BO25" s="522"/>
      <c r="BP25" s="522"/>
      <c r="BQ25" s="522"/>
      <c r="BR25" s="522"/>
      <c r="BS25" s="522"/>
      <c r="BT25" s="522"/>
      <c r="BU25" s="522"/>
      <c r="BV25" s="522"/>
      <c r="BW25" s="522"/>
      <c r="BX25" s="521"/>
      <c r="BY25" s="521"/>
      <c r="BZ25" s="521"/>
      <c r="CA25" s="521"/>
      <c r="CB25" s="521"/>
      <c r="CC25" s="521"/>
      <c r="CD25" s="521"/>
      <c r="CE25" s="521"/>
      <c r="CF25" s="521"/>
      <c r="CG25" s="521"/>
      <c r="CH25" s="521"/>
      <c r="CI25" s="521"/>
      <c r="CJ25" s="521"/>
      <c r="CK25" s="521"/>
      <c r="CL25" s="521"/>
      <c r="CM25" s="521"/>
      <c r="CN25" s="521"/>
      <c r="CO25" s="521"/>
      <c r="CP25" s="521"/>
      <c r="CQ25" s="521"/>
      <c r="CR25" s="522"/>
      <c r="CS25" s="522"/>
      <c r="CT25" s="522"/>
      <c r="CU25" s="522"/>
      <c r="CV25" s="522"/>
      <c r="CW25" s="522"/>
      <c r="CX25" s="522"/>
      <c r="CY25" s="522"/>
      <c r="CZ25" s="522"/>
      <c r="DA25" s="522"/>
      <c r="DB25" s="522"/>
      <c r="DC25" s="522"/>
      <c r="DD25" s="522"/>
      <c r="DE25" s="522"/>
      <c r="DF25" s="522"/>
      <c r="DG25" s="522"/>
      <c r="DH25" s="522"/>
      <c r="DI25" s="522"/>
      <c r="DJ25" s="522"/>
      <c r="DK25" s="522"/>
      <c r="DL25" s="522"/>
      <c r="DM25" s="522"/>
      <c r="DN25" s="522"/>
      <c r="DO25" s="521">
        <v>0</v>
      </c>
      <c r="DP25" s="521">
        <v>0</v>
      </c>
      <c r="DQ25" s="521">
        <v>0</v>
      </c>
      <c r="DR25" s="521">
        <v>2</v>
      </c>
      <c r="DS25" s="521">
        <v>1</v>
      </c>
      <c r="DT25" s="521">
        <v>0</v>
      </c>
      <c r="DU25" s="521">
        <v>0</v>
      </c>
      <c r="DV25" s="521">
        <v>1</v>
      </c>
      <c r="DW25" s="521">
        <v>0</v>
      </c>
      <c r="DX25" s="521">
        <v>0</v>
      </c>
      <c r="DY25" s="521">
        <v>1</v>
      </c>
      <c r="DZ25" s="521">
        <v>0</v>
      </c>
      <c r="EA25" s="521">
        <v>1</v>
      </c>
      <c r="EB25" s="521">
        <v>0</v>
      </c>
      <c r="EC25" s="521">
        <v>0</v>
      </c>
      <c r="ED25" s="521">
        <v>1</v>
      </c>
      <c r="EE25" s="521">
        <v>0</v>
      </c>
      <c r="EF25" s="521">
        <v>1</v>
      </c>
      <c r="EG25" s="521">
        <v>0</v>
      </c>
      <c r="EH25" s="521">
        <v>1</v>
      </c>
      <c r="EI25" s="521">
        <v>1</v>
      </c>
      <c r="EJ25" s="521">
        <v>0</v>
      </c>
      <c r="EK25" s="521">
        <v>0</v>
      </c>
      <c r="EL25" s="521">
        <v>1.5</v>
      </c>
      <c r="EM25" s="521">
        <v>1</v>
      </c>
      <c r="EN25" s="521">
        <v>1</v>
      </c>
      <c r="EO25" s="522">
        <v>0</v>
      </c>
      <c r="EP25" s="522">
        <v>0</v>
      </c>
      <c r="EQ25" s="522">
        <v>1</v>
      </c>
      <c r="ER25" s="522">
        <v>0</v>
      </c>
      <c r="ES25" s="522">
        <v>0</v>
      </c>
      <c r="ET25" s="522">
        <v>1</v>
      </c>
      <c r="EU25" s="522">
        <v>0</v>
      </c>
      <c r="EV25" s="522">
        <v>0</v>
      </c>
      <c r="EW25" s="522">
        <v>1</v>
      </c>
      <c r="EX25" s="522">
        <v>0</v>
      </c>
      <c r="EY25" s="522">
        <v>0</v>
      </c>
      <c r="EZ25" s="522">
        <v>0</v>
      </c>
      <c r="FA25" s="522">
        <v>0</v>
      </c>
      <c r="FB25" s="522">
        <v>0</v>
      </c>
      <c r="FC25" s="522">
        <v>2</v>
      </c>
      <c r="FD25" s="522">
        <v>0</v>
      </c>
      <c r="FE25" s="522">
        <v>0</v>
      </c>
      <c r="FF25" s="522">
        <v>1</v>
      </c>
      <c r="FG25" s="522">
        <v>0</v>
      </c>
      <c r="FH25" s="522">
        <v>2</v>
      </c>
      <c r="FI25" s="522">
        <v>0</v>
      </c>
      <c r="FJ25" s="522">
        <v>1</v>
      </c>
      <c r="FK25" s="521"/>
      <c r="FL25" s="521"/>
      <c r="FM25" s="521"/>
      <c r="FN25" s="521"/>
      <c r="FO25" s="521"/>
      <c r="FP25" s="521"/>
      <c r="FQ25" s="521"/>
      <c r="FR25" s="521"/>
      <c r="FS25" s="521"/>
      <c r="FT25" s="521"/>
      <c r="FU25" s="521"/>
      <c r="FV25" s="521"/>
      <c r="FW25" s="521"/>
      <c r="FX25" s="521"/>
      <c r="FY25" s="521"/>
      <c r="FZ25" s="521"/>
      <c r="GA25" s="521"/>
      <c r="GB25" s="521"/>
      <c r="GC25" s="521"/>
      <c r="GD25" s="521"/>
      <c r="GE25" s="521"/>
      <c r="GF25" s="521"/>
      <c r="GG25" s="521"/>
      <c r="GH25" s="521"/>
      <c r="GI25" s="521"/>
      <c r="GJ25" s="522"/>
      <c r="GK25" s="522"/>
      <c r="GL25" s="522"/>
      <c r="GM25" s="522"/>
      <c r="GN25" s="522"/>
      <c r="GO25" s="522"/>
      <c r="GP25" s="522"/>
      <c r="GQ25" s="522"/>
      <c r="GR25" s="522"/>
      <c r="GS25" s="522"/>
      <c r="GT25" s="522"/>
      <c r="GU25" s="522"/>
      <c r="GV25" s="522"/>
      <c r="GW25" s="522"/>
      <c r="GX25" s="522"/>
      <c r="GY25" s="522"/>
      <c r="GZ25" s="522"/>
      <c r="HA25" s="522"/>
      <c r="HB25" s="522"/>
      <c r="HC25" s="522"/>
      <c r="HD25" s="522"/>
      <c r="HE25" s="522"/>
      <c r="HF25" s="522"/>
      <c r="HG25" s="522"/>
      <c r="HH25" s="522"/>
      <c r="HI25" s="522"/>
      <c r="HJ25" s="521"/>
      <c r="HK25" s="521"/>
      <c r="HL25" s="521"/>
      <c r="HM25" s="521"/>
      <c r="HN25" s="521"/>
      <c r="HO25" s="521"/>
      <c r="HP25" s="521"/>
      <c r="HQ25" s="521"/>
      <c r="HR25" s="521"/>
      <c r="HS25" s="521"/>
      <c r="HT25" s="521"/>
      <c r="HU25" s="521"/>
      <c r="HV25" s="521"/>
      <c r="HW25" s="521"/>
      <c r="HX25" s="521"/>
      <c r="HY25" s="521"/>
      <c r="HZ25" s="521"/>
      <c r="IA25" s="521"/>
      <c r="IB25" s="521"/>
      <c r="IC25" s="521"/>
      <c r="ID25" s="721"/>
      <c r="IE25" s="724"/>
      <c r="IF25" s="694"/>
      <c r="IG25" s="694"/>
      <c r="IH25" s="695"/>
      <c r="II25" s="695"/>
      <c r="IJ25" s="695"/>
      <c r="IK25" s="695"/>
      <c r="IL25" s="695"/>
      <c r="IM25" s="695"/>
      <c r="IN25" s="695"/>
      <c r="IO25" s="695"/>
      <c r="IP25" s="695"/>
      <c r="IQ25" s="695"/>
      <c r="IR25" s="695"/>
      <c r="IS25" s="695"/>
      <c r="IT25" s="695"/>
      <c r="IU25" s="695"/>
      <c r="IV25" s="694"/>
      <c r="IW25" s="694"/>
      <c r="IX25" s="694"/>
      <c r="IY25" s="694"/>
      <c r="IZ25" s="694"/>
      <c r="JA25" s="694"/>
      <c r="JB25" s="694"/>
      <c r="JC25" s="694"/>
      <c r="JD25" s="694"/>
      <c r="JE25" s="694"/>
      <c r="JF25" s="694"/>
      <c r="JG25" s="694"/>
      <c r="JH25" s="694"/>
      <c r="JI25" s="694"/>
      <c r="JJ25" s="694"/>
      <c r="JK25" s="694"/>
      <c r="JL25" s="694"/>
      <c r="JM25" s="695"/>
      <c r="JN25" s="695"/>
      <c r="JO25" s="695"/>
      <c r="JP25" s="695"/>
      <c r="JQ25" s="695"/>
      <c r="JR25" s="695"/>
      <c r="JS25" s="695"/>
      <c r="JT25" s="695"/>
      <c r="JU25" s="695"/>
      <c r="JV25" s="695"/>
      <c r="JW25" s="695"/>
      <c r="JX25" s="695"/>
      <c r="JY25" s="695"/>
      <c r="JZ25" s="695"/>
      <c r="KA25" s="695"/>
      <c r="KB25" s="695"/>
      <c r="KC25" s="695"/>
      <c r="KD25" s="695"/>
      <c r="KE25" s="695"/>
      <c r="KF25" s="695"/>
      <c r="KG25" s="695"/>
      <c r="KH25" s="694"/>
      <c r="KI25" s="694"/>
      <c r="KJ25" s="694"/>
      <c r="KK25" s="694"/>
      <c r="KL25" s="694"/>
      <c r="KM25" s="694"/>
      <c r="KN25" s="694"/>
      <c r="KO25" s="694"/>
      <c r="KP25" s="694"/>
      <c r="KQ25" s="694"/>
      <c r="KR25" s="694"/>
      <c r="KS25" s="694"/>
      <c r="KT25" s="694"/>
      <c r="KU25" s="694"/>
      <c r="KV25" s="694"/>
      <c r="KW25" s="694"/>
      <c r="KX25" s="694"/>
      <c r="KY25" s="694"/>
      <c r="KZ25" s="694"/>
      <c r="LA25" s="694"/>
      <c r="LB25" s="695"/>
      <c r="LC25" s="695"/>
      <c r="LD25" s="695"/>
      <c r="LE25" s="695"/>
      <c r="LF25" s="695"/>
      <c r="LG25" s="695"/>
      <c r="LH25" s="695"/>
      <c r="LI25" s="695"/>
      <c r="LJ25" s="695"/>
      <c r="LK25" s="695"/>
      <c r="LL25" s="695"/>
      <c r="LM25" s="695"/>
      <c r="LN25" s="695"/>
      <c r="LO25" s="695"/>
      <c r="LP25" s="695"/>
      <c r="LQ25" s="695"/>
      <c r="LR25" s="695"/>
      <c r="LS25" s="694"/>
      <c r="LT25" s="694"/>
      <c r="LU25" s="694"/>
      <c r="LV25" s="694"/>
      <c r="LW25" s="694"/>
      <c r="LX25" s="694"/>
      <c r="LY25" s="694"/>
      <c r="LZ25" s="694"/>
      <c r="MA25" s="694"/>
      <c r="MB25" s="694"/>
      <c r="MC25" s="694"/>
      <c r="MD25" s="694"/>
      <c r="ME25" s="694"/>
      <c r="MF25" s="694"/>
      <c r="MG25" s="694"/>
      <c r="MH25" s="694"/>
      <c r="MI25" s="694"/>
      <c r="MJ25" s="695"/>
      <c r="MK25" s="695"/>
      <c r="ML25" s="695"/>
      <c r="MM25" s="695"/>
      <c r="MN25" s="695"/>
      <c r="MO25" s="695"/>
      <c r="MP25" s="695"/>
      <c r="MQ25" s="695"/>
      <c r="MR25" s="695"/>
      <c r="MS25" s="695"/>
      <c r="MT25" s="695"/>
      <c r="MU25" s="695"/>
      <c r="MV25" s="695"/>
      <c r="MW25" s="695"/>
      <c r="MX25" s="695"/>
      <c r="MY25" s="695"/>
      <c r="MZ25" s="695"/>
    </row>
    <row r="26" spans="1:364" x14ac:dyDescent="0.2">
      <c r="A26" s="504">
        <v>18</v>
      </c>
      <c r="B26" s="8" t="str">
        <f>'English Scores- Leveled papers'!B24</f>
        <v>S. Prerna</v>
      </c>
      <c r="C26" s="8" t="str">
        <f t="shared" si="10"/>
        <v>D</v>
      </c>
      <c r="D26" s="516">
        <f>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0.38333333333333336</v>
      </c>
      <c r="E26" s="516" t="e">
        <f>IF(COUNT(F26:IC26)=0, "", (SUMIF($F$5:$IC$5,"Yes",F26:IC26)/SUMIF('Math Scores'!$F$5:$IC$5,"Yes",'Math Scores'!$F$2:$IC$2)))</f>
        <v>#DIV/0!</v>
      </c>
      <c r="F26" s="521"/>
      <c r="G26" s="521"/>
      <c r="H26" s="521"/>
      <c r="I26" s="521"/>
      <c r="J26" s="521"/>
      <c r="K26" s="521"/>
      <c r="L26" s="521"/>
      <c r="M26" s="521"/>
      <c r="N26" s="521"/>
      <c r="O26" s="521"/>
      <c r="P26" s="521"/>
      <c r="Q26" s="521"/>
      <c r="R26" s="521"/>
      <c r="S26" s="521"/>
      <c r="T26" s="521"/>
      <c r="U26" s="521"/>
      <c r="V26" s="521"/>
      <c r="W26" s="522"/>
      <c r="X26" s="522"/>
      <c r="Y26" s="522"/>
      <c r="Z26" s="522"/>
      <c r="AA26" s="522"/>
      <c r="AB26" s="522"/>
      <c r="AC26" s="522"/>
      <c r="AD26" s="522"/>
      <c r="AE26" s="522"/>
      <c r="AF26" s="522"/>
      <c r="AG26" s="522"/>
      <c r="AH26" s="522"/>
      <c r="AI26" s="522"/>
      <c r="AJ26" s="522"/>
      <c r="AK26" s="522"/>
      <c r="AL26" s="522"/>
      <c r="AM26" s="522"/>
      <c r="AN26" s="521"/>
      <c r="AO26" s="521"/>
      <c r="AP26" s="521"/>
      <c r="AQ26" s="521"/>
      <c r="AR26" s="521"/>
      <c r="AS26" s="521"/>
      <c r="AT26" s="521"/>
      <c r="AU26" s="521"/>
      <c r="AV26" s="521"/>
      <c r="AW26" s="521"/>
      <c r="AX26" s="521"/>
      <c r="AY26" s="521"/>
      <c r="AZ26" s="521"/>
      <c r="BA26" s="521"/>
      <c r="BB26" s="521"/>
      <c r="BC26" s="521"/>
      <c r="BD26" s="521"/>
      <c r="BE26" s="522"/>
      <c r="BF26" s="522"/>
      <c r="BG26" s="522"/>
      <c r="BH26" s="522"/>
      <c r="BI26" s="522"/>
      <c r="BJ26" s="522"/>
      <c r="BK26" s="522"/>
      <c r="BL26" s="522"/>
      <c r="BM26" s="522"/>
      <c r="BN26" s="522"/>
      <c r="BO26" s="522"/>
      <c r="BP26" s="522"/>
      <c r="BQ26" s="522"/>
      <c r="BR26" s="522"/>
      <c r="BS26" s="522"/>
      <c r="BT26" s="522"/>
      <c r="BU26" s="522"/>
      <c r="BV26" s="522"/>
      <c r="BW26" s="522"/>
      <c r="BX26" s="521"/>
      <c r="BY26" s="521"/>
      <c r="BZ26" s="521"/>
      <c r="CA26" s="521"/>
      <c r="CB26" s="521"/>
      <c r="CC26" s="521"/>
      <c r="CD26" s="521"/>
      <c r="CE26" s="521"/>
      <c r="CF26" s="521"/>
      <c r="CG26" s="521"/>
      <c r="CH26" s="521"/>
      <c r="CI26" s="521"/>
      <c r="CJ26" s="521"/>
      <c r="CK26" s="521"/>
      <c r="CL26" s="521"/>
      <c r="CM26" s="521"/>
      <c r="CN26" s="521"/>
      <c r="CO26" s="521"/>
      <c r="CP26" s="521"/>
      <c r="CQ26" s="521"/>
      <c r="CR26" s="522"/>
      <c r="CS26" s="522"/>
      <c r="CT26" s="522"/>
      <c r="CU26" s="522"/>
      <c r="CV26" s="522"/>
      <c r="CW26" s="522"/>
      <c r="CX26" s="522"/>
      <c r="CY26" s="522"/>
      <c r="CZ26" s="522"/>
      <c r="DA26" s="522"/>
      <c r="DB26" s="522"/>
      <c r="DC26" s="522"/>
      <c r="DD26" s="522"/>
      <c r="DE26" s="522"/>
      <c r="DF26" s="522"/>
      <c r="DG26" s="522"/>
      <c r="DH26" s="522"/>
      <c r="DI26" s="522"/>
      <c r="DJ26" s="522"/>
      <c r="DK26" s="522"/>
      <c r="DL26" s="522"/>
      <c r="DM26" s="522"/>
      <c r="DN26" s="522"/>
      <c r="DO26" s="521">
        <v>0</v>
      </c>
      <c r="DP26" s="521">
        <v>0</v>
      </c>
      <c r="DQ26" s="521">
        <v>0</v>
      </c>
      <c r="DR26" s="521">
        <v>2</v>
      </c>
      <c r="DS26" s="521">
        <v>1</v>
      </c>
      <c r="DT26" s="521">
        <v>0</v>
      </c>
      <c r="DU26" s="521">
        <v>0</v>
      </c>
      <c r="DV26" s="521">
        <v>1</v>
      </c>
      <c r="DW26" s="521">
        <v>0</v>
      </c>
      <c r="DX26" s="521">
        <v>0</v>
      </c>
      <c r="DY26" s="521">
        <v>1</v>
      </c>
      <c r="DZ26" s="521">
        <v>1</v>
      </c>
      <c r="EA26" s="521">
        <v>1</v>
      </c>
      <c r="EB26" s="521">
        <v>0</v>
      </c>
      <c r="EC26" s="521">
        <v>1</v>
      </c>
      <c r="ED26" s="521">
        <v>0</v>
      </c>
      <c r="EE26" s="521">
        <v>1</v>
      </c>
      <c r="EF26" s="521">
        <v>1</v>
      </c>
      <c r="EG26" s="521">
        <v>1</v>
      </c>
      <c r="EH26" s="521">
        <v>1</v>
      </c>
      <c r="EI26" s="521">
        <v>1</v>
      </c>
      <c r="EJ26" s="521">
        <v>0</v>
      </c>
      <c r="EK26" s="521">
        <v>0</v>
      </c>
      <c r="EL26" s="521">
        <v>0.5</v>
      </c>
      <c r="EM26" s="521">
        <v>0</v>
      </c>
      <c r="EN26" s="521">
        <v>1.5</v>
      </c>
      <c r="EO26" s="522">
        <v>0</v>
      </c>
      <c r="EP26" s="522">
        <v>0</v>
      </c>
      <c r="EQ26" s="522">
        <v>1</v>
      </c>
      <c r="ER26" s="522">
        <v>0</v>
      </c>
      <c r="ES26" s="522">
        <v>0</v>
      </c>
      <c r="ET26" s="522">
        <v>0</v>
      </c>
      <c r="EU26" s="522">
        <v>0</v>
      </c>
      <c r="EV26" s="522">
        <v>1</v>
      </c>
      <c r="EW26" s="522">
        <v>0</v>
      </c>
      <c r="EX26" s="522">
        <v>0</v>
      </c>
      <c r="EY26" s="522">
        <v>0</v>
      </c>
      <c r="EZ26" s="522">
        <v>0</v>
      </c>
      <c r="FA26" s="522">
        <v>0</v>
      </c>
      <c r="FB26" s="522">
        <v>0</v>
      </c>
      <c r="FC26" s="522">
        <v>2</v>
      </c>
      <c r="FD26" s="522">
        <v>0</v>
      </c>
      <c r="FE26" s="522">
        <v>0</v>
      </c>
      <c r="FF26" s="522">
        <v>1</v>
      </c>
      <c r="FG26" s="522">
        <v>1</v>
      </c>
      <c r="FH26" s="522">
        <v>2</v>
      </c>
      <c r="FI26" s="522">
        <v>0</v>
      </c>
      <c r="FJ26" s="522">
        <v>0</v>
      </c>
      <c r="FK26" s="521"/>
      <c r="FL26" s="521"/>
      <c r="FM26" s="521"/>
      <c r="FN26" s="521"/>
      <c r="FO26" s="521"/>
      <c r="FP26" s="521"/>
      <c r="FQ26" s="521"/>
      <c r="FR26" s="521"/>
      <c r="FS26" s="521"/>
      <c r="FT26" s="521"/>
      <c r="FU26" s="521"/>
      <c r="FV26" s="521"/>
      <c r="FW26" s="521"/>
      <c r="FX26" s="521"/>
      <c r="FY26" s="521"/>
      <c r="FZ26" s="521"/>
      <c r="GA26" s="521"/>
      <c r="GB26" s="521"/>
      <c r="GC26" s="521"/>
      <c r="GD26" s="521"/>
      <c r="GE26" s="521"/>
      <c r="GF26" s="521"/>
      <c r="GG26" s="521"/>
      <c r="GH26" s="521"/>
      <c r="GI26" s="521"/>
      <c r="GJ26" s="522"/>
      <c r="GK26" s="522"/>
      <c r="GL26" s="522"/>
      <c r="GM26" s="522"/>
      <c r="GN26" s="522"/>
      <c r="GO26" s="522"/>
      <c r="GP26" s="522"/>
      <c r="GQ26" s="522"/>
      <c r="GR26" s="522"/>
      <c r="GS26" s="522"/>
      <c r="GT26" s="522"/>
      <c r="GU26" s="522"/>
      <c r="GV26" s="522"/>
      <c r="GW26" s="522"/>
      <c r="GX26" s="522"/>
      <c r="GY26" s="522"/>
      <c r="GZ26" s="522"/>
      <c r="HA26" s="522"/>
      <c r="HB26" s="522"/>
      <c r="HC26" s="522"/>
      <c r="HD26" s="522"/>
      <c r="HE26" s="522"/>
      <c r="HF26" s="522"/>
      <c r="HG26" s="522"/>
      <c r="HH26" s="522"/>
      <c r="HI26" s="522"/>
      <c r="HJ26" s="521"/>
      <c r="HK26" s="521"/>
      <c r="HL26" s="521"/>
      <c r="HM26" s="521"/>
      <c r="HN26" s="521"/>
      <c r="HO26" s="521"/>
      <c r="HP26" s="521"/>
      <c r="HQ26" s="521"/>
      <c r="HR26" s="521"/>
      <c r="HS26" s="521"/>
      <c r="HT26" s="521"/>
      <c r="HU26" s="521"/>
      <c r="HV26" s="521"/>
      <c r="HW26" s="521"/>
      <c r="HX26" s="521"/>
      <c r="HY26" s="521"/>
      <c r="HZ26" s="521"/>
      <c r="IA26" s="521"/>
      <c r="IB26" s="521"/>
      <c r="IC26" s="521"/>
      <c r="ID26" s="721"/>
      <c r="IE26" s="724"/>
      <c r="IF26" s="694"/>
      <c r="IG26" s="694"/>
      <c r="IH26" s="695"/>
      <c r="II26" s="695"/>
      <c r="IJ26" s="695"/>
      <c r="IK26" s="695"/>
      <c r="IL26" s="695"/>
      <c r="IM26" s="695"/>
      <c r="IN26" s="695"/>
      <c r="IO26" s="695"/>
      <c r="IP26" s="695"/>
      <c r="IQ26" s="695"/>
      <c r="IR26" s="695"/>
      <c r="IS26" s="695"/>
      <c r="IT26" s="695"/>
      <c r="IU26" s="695"/>
      <c r="IV26" s="694"/>
      <c r="IW26" s="694"/>
      <c r="IX26" s="694"/>
      <c r="IY26" s="694"/>
      <c r="IZ26" s="694"/>
      <c r="JA26" s="694"/>
      <c r="JB26" s="694"/>
      <c r="JC26" s="694"/>
      <c r="JD26" s="694"/>
      <c r="JE26" s="694"/>
      <c r="JF26" s="694"/>
      <c r="JG26" s="694"/>
      <c r="JH26" s="694"/>
      <c r="JI26" s="694"/>
      <c r="JJ26" s="694"/>
      <c r="JK26" s="694"/>
      <c r="JL26" s="694"/>
      <c r="JM26" s="695"/>
      <c r="JN26" s="695"/>
      <c r="JO26" s="695"/>
      <c r="JP26" s="695"/>
      <c r="JQ26" s="695"/>
      <c r="JR26" s="695"/>
      <c r="JS26" s="695"/>
      <c r="JT26" s="695"/>
      <c r="JU26" s="695"/>
      <c r="JV26" s="695"/>
      <c r="JW26" s="695"/>
      <c r="JX26" s="695"/>
      <c r="JY26" s="695"/>
      <c r="JZ26" s="695"/>
      <c r="KA26" s="695"/>
      <c r="KB26" s="695"/>
      <c r="KC26" s="695"/>
      <c r="KD26" s="695"/>
      <c r="KE26" s="695"/>
      <c r="KF26" s="695"/>
      <c r="KG26" s="695"/>
      <c r="KH26" s="694"/>
      <c r="KI26" s="694"/>
      <c r="KJ26" s="694"/>
      <c r="KK26" s="694"/>
      <c r="KL26" s="694"/>
      <c r="KM26" s="694"/>
      <c r="KN26" s="694"/>
      <c r="KO26" s="694"/>
      <c r="KP26" s="694"/>
      <c r="KQ26" s="694"/>
      <c r="KR26" s="694"/>
      <c r="KS26" s="694"/>
      <c r="KT26" s="694"/>
      <c r="KU26" s="694"/>
      <c r="KV26" s="694"/>
      <c r="KW26" s="694"/>
      <c r="KX26" s="694"/>
      <c r="KY26" s="694"/>
      <c r="KZ26" s="694"/>
      <c r="LA26" s="694"/>
      <c r="LB26" s="695"/>
      <c r="LC26" s="695"/>
      <c r="LD26" s="695"/>
      <c r="LE26" s="695"/>
      <c r="LF26" s="695"/>
      <c r="LG26" s="695"/>
      <c r="LH26" s="695"/>
      <c r="LI26" s="695"/>
      <c r="LJ26" s="695"/>
      <c r="LK26" s="695"/>
      <c r="LL26" s="695"/>
      <c r="LM26" s="695"/>
      <c r="LN26" s="695"/>
      <c r="LO26" s="695"/>
      <c r="LP26" s="695"/>
      <c r="LQ26" s="695"/>
      <c r="LR26" s="695"/>
      <c r="LS26" s="694"/>
      <c r="LT26" s="694"/>
      <c r="LU26" s="694"/>
      <c r="LV26" s="694"/>
      <c r="LW26" s="694"/>
      <c r="LX26" s="694"/>
      <c r="LY26" s="694"/>
      <c r="LZ26" s="694"/>
      <c r="MA26" s="694"/>
      <c r="MB26" s="694"/>
      <c r="MC26" s="694"/>
      <c r="MD26" s="694"/>
      <c r="ME26" s="694"/>
      <c r="MF26" s="694"/>
      <c r="MG26" s="694"/>
      <c r="MH26" s="694"/>
      <c r="MI26" s="694"/>
      <c r="MJ26" s="695"/>
      <c r="MK26" s="695"/>
      <c r="ML26" s="695"/>
      <c r="MM26" s="695"/>
      <c r="MN26" s="695"/>
      <c r="MO26" s="695"/>
      <c r="MP26" s="695"/>
      <c r="MQ26" s="695"/>
      <c r="MR26" s="695"/>
      <c r="MS26" s="695"/>
      <c r="MT26" s="695"/>
      <c r="MU26" s="695"/>
      <c r="MV26" s="695"/>
      <c r="MW26" s="695"/>
      <c r="MX26" s="695"/>
      <c r="MY26" s="695"/>
      <c r="MZ26" s="695"/>
    </row>
    <row r="27" spans="1:364" x14ac:dyDescent="0.2">
      <c r="A27" s="504">
        <v>19</v>
      </c>
      <c r="B27" s="8" t="str">
        <f>'English Scores- Leveled papers'!B25</f>
        <v>E. Jyothi</v>
      </c>
      <c r="C27" s="8" t="str">
        <f t="shared" si="10"/>
        <v>C1</v>
      </c>
      <c r="D27" s="516">
        <f>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0.6</v>
      </c>
      <c r="E27" s="516" t="e">
        <f>IF(COUNT(F27:IC27)=0, "", (SUMIF($F$5:$IC$5,"Yes",F27:IC27)/SUMIF('Math Scores'!$F$5:$IC$5,"Yes",'Math Scores'!$F$2:$IC$2)))</f>
        <v>#DIV/0!</v>
      </c>
      <c r="F27" s="521"/>
      <c r="G27" s="521"/>
      <c r="H27" s="521"/>
      <c r="I27" s="521"/>
      <c r="J27" s="521"/>
      <c r="K27" s="521"/>
      <c r="L27" s="521"/>
      <c r="M27" s="521"/>
      <c r="N27" s="521"/>
      <c r="O27" s="521"/>
      <c r="P27" s="521"/>
      <c r="Q27" s="521"/>
      <c r="R27" s="521"/>
      <c r="S27" s="521"/>
      <c r="T27" s="521"/>
      <c r="U27" s="521"/>
      <c r="V27" s="521"/>
      <c r="W27" s="522"/>
      <c r="X27" s="522"/>
      <c r="Y27" s="522"/>
      <c r="Z27" s="522"/>
      <c r="AA27" s="522"/>
      <c r="AB27" s="522"/>
      <c r="AC27" s="522"/>
      <c r="AD27" s="522"/>
      <c r="AE27" s="522"/>
      <c r="AF27" s="522"/>
      <c r="AG27" s="522"/>
      <c r="AH27" s="522"/>
      <c r="AI27" s="522"/>
      <c r="AJ27" s="522"/>
      <c r="AK27" s="522"/>
      <c r="AL27" s="522"/>
      <c r="AM27" s="522"/>
      <c r="AN27" s="521"/>
      <c r="AO27" s="521"/>
      <c r="AP27" s="521"/>
      <c r="AQ27" s="521"/>
      <c r="AR27" s="521"/>
      <c r="AS27" s="521"/>
      <c r="AT27" s="521"/>
      <c r="AU27" s="521"/>
      <c r="AV27" s="521"/>
      <c r="AW27" s="521"/>
      <c r="AX27" s="521"/>
      <c r="AY27" s="521"/>
      <c r="AZ27" s="521"/>
      <c r="BA27" s="521"/>
      <c r="BB27" s="521"/>
      <c r="BC27" s="521"/>
      <c r="BD27" s="521"/>
      <c r="BE27" s="522"/>
      <c r="BF27" s="522"/>
      <c r="BG27" s="522"/>
      <c r="BH27" s="522"/>
      <c r="BI27" s="522"/>
      <c r="BJ27" s="522"/>
      <c r="BK27" s="522"/>
      <c r="BL27" s="522"/>
      <c r="BM27" s="522"/>
      <c r="BN27" s="522"/>
      <c r="BO27" s="522"/>
      <c r="BP27" s="522"/>
      <c r="BQ27" s="522"/>
      <c r="BR27" s="522"/>
      <c r="BS27" s="522"/>
      <c r="BT27" s="522"/>
      <c r="BU27" s="522"/>
      <c r="BV27" s="522"/>
      <c r="BW27" s="522"/>
      <c r="BX27" s="521"/>
      <c r="BY27" s="521"/>
      <c r="BZ27" s="521"/>
      <c r="CA27" s="521"/>
      <c r="CB27" s="521"/>
      <c r="CC27" s="521"/>
      <c r="CD27" s="521"/>
      <c r="CE27" s="521"/>
      <c r="CF27" s="521"/>
      <c r="CG27" s="521"/>
      <c r="CH27" s="521"/>
      <c r="CI27" s="521"/>
      <c r="CJ27" s="521"/>
      <c r="CK27" s="521"/>
      <c r="CL27" s="521"/>
      <c r="CM27" s="521"/>
      <c r="CN27" s="521"/>
      <c r="CO27" s="521"/>
      <c r="CP27" s="521"/>
      <c r="CQ27" s="521"/>
      <c r="CR27" s="522"/>
      <c r="CS27" s="522"/>
      <c r="CT27" s="522"/>
      <c r="CU27" s="522"/>
      <c r="CV27" s="522"/>
      <c r="CW27" s="522"/>
      <c r="CX27" s="522"/>
      <c r="CY27" s="522"/>
      <c r="CZ27" s="522"/>
      <c r="DA27" s="522"/>
      <c r="DB27" s="522"/>
      <c r="DC27" s="522"/>
      <c r="DD27" s="522"/>
      <c r="DE27" s="522"/>
      <c r="DF27" s="522"/>
      <c r="DG27" s="522"/>
      <c r="DH27" s="522"/>
      <c r="DI27" s="522"/>
      <c r="DJ27" s="522"/>
      <c r="DK27" s="522"/>
      <c r="DL27" s="522"/>
      <c r="DM27" s="522"/>
      <c r="DN27" s="522"/>
      <c r="DO27" s="521">
        <v>0</v>
      </c>
      <c r="DP27" s="521">
        <v>0</v>
      </c>
      <c r="DQ27" s="521">
        <v>0</v>
      </c>
      <c r="DR27" s="521">
        <v>2</v>
      </c>
      <c r="DS27" s="521">
        <v>1</v>
      </c>
      <c r="DT27" s="521">
        <v>0</v>
      </c>
      <c r="DU27" s="521">
        <v>0</v>
      </c>
      <c r="DV27" s="521">
        <v>2</v>
      </c>
      <c r="DW27" s="521">
        <v>0</v>
      </c>
      <c r="DX27" s="521">
        <v>0.5</v>
      </c>
      <c r="DY27" s="521">
        <v>1</v>
      </c>
      <c r="DZ27" s="521">
        <v>0.5</v>
      </c>
      <c r="EA27" s="521">
        <v>1</v>
      </c>
      <c r="EB27" s="521">
        <v>0</v>
      </c>
      <c r="EC27" s="521">
        <v>0</v>
      </c>
      <c r="ED27" s="521">
        <v>1</v>
      </c>
      <c r="EE27" s="521">
        <v>1</v>
      </c>
      <c r="EF27" s="521">
        <v>1</v>
      </c>
      <c r="EG27" s="521">
        <v>1</v>
      </c>
      <c r="EH27" s="521">
        <v>0</v>
      </c>
      <c r="EI27" s="521">
        <v>0</v>
      </c>
      <c r="EJ27" s="521">
        <v>0.5</v>
      </c>
      <c r="EK27" s="521">
        <v>2</v>
      </c>
      <c r="EL27" s="521">
        <v>1.5</v>
      </c>
      <c r="EM27" s="521">
        <v>1</v>
      </c>
      <c r="EN27" s="521">
        <v>1</v>
      </c>
      <c r="EO27" s="522">
        <v>1</v>
      </c>
      <c r="EP27" s="522">
        <v>1</v>
      </c>
      <c r="EQ27" s="522">
        <v>0</v>
      </c>
      <c r="ER27" s="522">
        <v>0</v>
      </c>
      <c r="ES27" s="522">
        <v>1</v>
      </c>
      <c r="ET27" s="522">
        <v>1</v>
      </c>
      <c r="EU27" s="522">
        <v>1</v>
      </c>
      <c r="EV27" s="522">
        <v>1</v>
      </c>
      <c r="EW27" s="522">
        <v>3</v>
      </c>
      <c r="EX27" s="522">
        <v>1</v>
      </c>
      <c r="EY27" s="522">
        <v>1</v>
      </c>
      <c r="EZ27" s="522">
        <v>2</v>
      </c>
      <c r="FA27" s="522">
        <v>0</v>
      </c>
      <c r="FB27" s="522">
        <v>1</v>
      </c>
      <c r="FC27" s="522">
        <v>1</v>
      </c>
      <c r="FD27" s="522">
        <v>0</v>
      </c>
      <c r="FE27" s="522">
        <v>0</v>
      </c>
      <c r="FF27" s="522">
        <v>1</v>
      </c>
      <c r="FG27" s="522">
        <v>1</v>
      </c>
      <c r="FH27" s="522">
        <v>0</v>
      </c>
      <c r="FI27" s="522">
        <v>0</v>
      </c>
      <c r="FJ27" s="522">
        <v>1</v>
      </c>
      <c r="FK27" s="521"/>
      <c r="FL27" s="521"/>
      <c r="FM27" s="521"/>
      <c r="FN27" s="521"/>
      <c r="FO27" s="521"/>
      <c r="FP27" s="521"/>
      <c r="FQ27" s="521"/>
      <c r="FR27" s="521"/>
      <c r="FS27" s="521"/>
      <c r="FT27" s="521"/>
      <c r="FU27" s="521"/>
      <c r="FV27" s="521"/>
      <c r="FW27" s="521"/>
      <c r="FX27" s="521"/>
      <c r="FY27" s="521"/>
      <c r="FZ27" s="521"/>
      <c r="GA27" s="521"/>
      <c r="GB27" s="521"/>
      <c r="GC27" s="521"/>
      <c r="GD27" s="521"/>
      <c r="GE27" s="521"/>
      <c r="GF27" s="521"/>
      <c r="GG27" s="521"/>
      <c r="GH27" s="521"/>
      <c r="GI27" s="521"/>
      <c r="GJ27" s="522"/>
      <c r="GK27" s="522"/>
      <c r="GL27" s="522"/>
      <c r="GM27" s="522"/>
      <c r="GN27" s="522"/>
      <c r="GO27" s="522"/>
      <c r="GP27" s="522"/>
      <c r="GQ27" s="522"/>
      <c r="GR27" s="522"/>
      <c r="GS27" s="522"/>
      <c r="GT27" s="522"/>
      <c r="GU27" s="522"/>
      <c r="GV27" s="522"/>
      <c r="GW27" s="522"/>
      <c r="GX27" s="522"/>
      <c r="GY27" s="522"/>
      <c r="GZ27" s="522"/>
      <c r="HA27" s="522"/>
      <c r="HB27" s="522"/>
      <c r="HC27" s="522"/>
      <c r="HD27" s="522"/>
      <c r="HE27" s="522"/>
      <c r="HF27" s="522"/>
      <c r="HG27" s="522"/>
      <c r="HH27" s="522"/>
      <c r="HI27" s="522"/>
      <c r="HJ27" s="521"/>
      <c r="HK27" s="521"/>
      <c r="HL27" s="521"/>
      <c r="HM27" s="521"/>
      <c r="HN27" s="521"/>
      <c r="HO27" s="521"/>
      <c r="HP27" s="521"/>
      <c r="HQ27" s="521"/>
      <c r="HR27" s="521"/>
      <c r="HS27" s="521"/>
      <c r="HT27" s="521"/>
      <c r="HU27" s="521"/>
      <c r="HV27" s="521"/>
      <c r="HW27" s="521"/>
      <c r="HX27" s="521"/>
      <c r="HY27" s="521"/>
      <c r="HZ27" s="521"/>
      <c r="IA27" s="521"/>
      <c r="IB27" s="521"/>
      <c r="IC27" s="521"/>
      <c r="ID27" s="721"/>
      <c r="IE27" s="724"/>
      <c r="IF27" s="694"/>
      <c r="IG27" s="694"/>
      <c r="IH27" s="695"/>
      <c r="II27" s="695"/>
      <c r="IJ27" s="695"/>
      <c r="IK27" s="695"/>
      <c r="IL27" s="695"/>
      <c r="IM27" s="695"/>
      <c r="IN27" s="695"/>
      <c r="IO27" s="695"/>
      <c r="IP27" s="695"/>
      <c r="IQ27" s="695"/>
      <c r="IR27" s="695"/>
      <c r="IS27" s="695"/>
      <c r="IT27" s="695"/>
      <c r="IU27" s="695"/>
      <c r="IV27" s="694"/>
      <c r="IW27" s="694"/>
      <c r="IX27" s="694"/>
      <c r="IY27" s="694"/>
      <c r="IZ27" s="694"/>
      <c r="JA27" s="694"/>
      <c r="JB27" s="694"/>
      <c r="JC27" s="694"/>
      <c r="JD27" s="694"/>
      <c r="JE27" s="694"/>
      <c r="JF27" s="694"/>
      <c r="JG27" s="694"/>
      <c r="JH27" s="694"/>
      <c r="JI27" s="694"/>
      <c r="JJ27" s="694"/>
      <c r="JK27" s="694"/>
      <c r="JL27" s="694"/>
      <c r="JM27" s="695"/>
      <c r="JN27" s="695"/>
      <c r="JO27" s="695"/>
      <c r="JP27" s="695"/>
      <c r="JQ27" s="695"/>
      <c r="JR27" s="695"/>
      <c r="JS27" s="695"/>
      <c r="JT27" s="695"/>
      <c r="JU27" s="695"/>
      <c r="JV27" s="695"/>
      <c r="JW27" s="695"/>
      <c r="JX27" s="695"/>
      <c r="JY27" s="695"/>
      <c r="JZ27" s="695"/>
      <c r="KA27" s="695"/>
      <c r="KB27" s="695"/>
      <c r="KC27" s="695"/>
      <c r="KD27" s="695"/>
      <c r="KE27" s="695"/>
      <c r="KF27" s="695"/>
      <c r="KG27" s="695"/>
      <c r="KH27" s="694"/>
      <c r="KI27" s="694"/>
      <c r="KJ27" s="694"/>
      <c r="KK27" s="694"/>
      <c r="KL27" s="694"/>
      <c r="KM27" s="694"/>
      <c r="KN27" s="694"/>
      <c r="KO27" s="694"/>
      <c r="KP27" s="694"/>
      <c r="KQ27" s="694"/>
      <c r="KR27" s="694"/>
      <c r="KS27" s="694"/>
      <c r="KT27" s="694"/>
      <c r="KU27" s="694"/>
      <c r="KV27" s="694"/>
      <c r="KW27" s="694"/>
      <c r="KX27" s="694"/>
      <c r="KY27" s="694"/>
      <c r="KZ27" s="694"/>
      <c r="LA27" s="694"/>
      <c r="LB27" s="695"/>
      <c r="LC27" s="695"/>
      <c r="LD27" s="695"/>
      <c r="LE27" s="695"/>
      <c r="LF27" s="695"/>
      <c r="LG27" s="695"/>
      <c r="LH27" s="695"/>
      <c r="LI27" s="695"/>
      <c r="LJ27" s="695"/>
      <c r="LK27" s="695"/>
      <c r="LL27" s="695"/>
      <c r="LM27" s="695"/>
      <c r="LN27" s="695"/>
      <c r="LO27" s="695"/>
      <c r="LP27" s="695"/>
      <c r="LQ27" s="695"/>
      <c r="LR27" s="695"/>
      <c r="LS27" s="694"/>
      <c r="LT27" s="694"/>
      <c r="LU27" s="694"/>
      <c r="LV27" s="694"/>
      <c r="LW27" s="694"/>
      <c r="LX27" s="694"/>
      <c r="LY27" s="694"/>
      <c r="LZ27" s="694"/>
      <c r="MA27" s="694"/>
      <c r="MB27" s="694"/>
      <c r="MC27" s="694"/>
      <c r="MD27" s="694"/>
      <c r="ME27" s="694"/>
      <c r="MF27" s="694"/>
      <c r="MG27" s="694"/>
      <c r="MH27" s="694"/>
      <c r="MI27" s="694"/>
      <c r="MJ27" s="695"/>
      <c r="MK27" s="695"/>
      <c r="ML27" s="695"/>
      <c r="MM27" s="695"/>
      <c r="MN27" s="695"/>
      <c r="MO27" s="695"/>
      <c r="MP27" s="695"/>
      <c r="MQ27" s="695"/>
      <c r="MR27" s="695"/>
      <c r="MS27" s="695"/>
      <c r="MT27" s="695"/>
      <c r="MU27" s="695"/>
      <c r="MV27" s="695"/>
      <c r="MW27" s="695"/>
      <c r="MX27" s="695"/>
      <c r="MY27" s="695"/>
      <c r="MZ27" s="695"/>
    </row>
    <row r="28" spans="1:364" x14ac:dyDescent="0.2">
      <c r="A28" s="504">
        <v>20</v>
      </c>
      <c r="B28" s="8" t="str">
        <f>'English Scores- Leveled papers'!B26</f>
        <v>K. Akhil</v>
      </c>
      <c r="C28" s="8" t="str">
        <f t="shared" si="10"/>
        <v>C1</v>
      </c>
      <c r="D28" s="516">
        <f>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0.56666666666666665</v>
      </c>
      <c r="E28" s="516" t="e">
        <f>IF(COUNT(F28:IC28)=0, "", (SUMIF($F$5:$IC$5,"Yes",F28:IC28)/SUMIF('Math Scores'!$F$5:$IC$5,"Yes",'Math Scores'!$F$2:$IC$2)))</f>
        <v>#DIV/0!</v>
      </c>
      <c r="F28" s="521"/>
      <c r="G28" s="521"/>
      <c r="H28" s="521"/>
      <c r="I28" s="521"/>
      <c r="J28" s="521"/>
      <c r="K28" s="521"/>
      <c r="L28" s="521"/>
      <c r="M28" s="521"/>
      <c r="N28" s="521"/>
      <c r="O28" s="521"/>
      <c r="P28" s="521"/>
      <c r="Q28" s="521"/>
      <c r="R28" s="521"/>
      <c r="S28" s="521"/>
      <c r="T28" s="521"/>
      <c r="U28" s="521"/>
      <c r="V28" s="521"/>
      <c r="W28" s="522"/>
      <c r="X28" s="522"/>
      <c r="Y28" s="522"/>
      <c r="Z28" s="522"/>
      <c r="AA28" s="522"/>
      <c r="AB28" s="522"/>
      <c r="AC28" s="522"/>
      <c r="AD28" s="522"/>
      <c r="AE28" s="522"/>
      <c r="AF28" s="522"/>
      <c r="AG28" s="522"/>
      <c r="AH28" s="522"/>
      <c r="AI28" s="522"/>
      <c r="AJ28" s="522"/>
      <c r="AK28" s="522"/>
      <c r="AL28" s="522"/>
      <c r="AM28" s="522"/>
      <c r="AN28" s="521"/>
      <c r="AO28" s="521"/>
      <c r="AP28" s="521"/>
      <c r="AQ28" s="521"/>
      <c r="AR28" s="521"/>
      <c r="AS28" s="521"/>
      <c r="AT28" s="521"/>
      <c r="AU28" s="521"/>
      <c r="AV28" s="521"/>
      <c r="AW28" s="521"/>
      <c r="AX28" s="521"/>
      <c r="AY28" s="521"/>
      <c r="AZ28" s="521"/>
      <c r="BA28" s="521"/>
      <c r="BB28" s="521"/>
      <c r="BC28" s="521"/>
      <c r="BD28" s="521"/>
      <c r="BE28" s="522"/>
      <c r="BF28" s="522"/>
      <c r="BG28" s="522"/>
      <c r="BH28" s="522"/>
      <c r="BI28" s="522"/>
      <c r="BJ28" s="522"/>
      <c r="BK28" s="522"/>
      <c r="BL28" s="522"/>
      <c r="BM28" s="522"/>
      <c r="BN28" s="522"/>
      <c r="BO28" s="522"/>
      <c r="BP28" s="522"/>
      <c r="BQ28" s="522"/>
      <c r="BR28" s="522"/>
      <c r="BS28" s="522"/>
      <c r="BT28" s="522"/>
      <c r="BU28" s="522"/>
      <c r="BV28" s="522"/>
      <c r="BW28" s="522"/>
      <c r="BX28" s="521"/>
      <c r="BY28" s="521"/>
      <c r="BZ28" s="521"/>
      <c r="CA28" s="521"/>
      <c r="CB28" s="521"/>
      <c r="CC28" s="521"/>
      <c r="CD28" s="521"/>
      <c r="CE28" s="521"/>
      <c r="CF28" s="521"/>
      <c r="CG28" s="521"/>
      <c r="CH28" s="521"/>
      <c r="CI28" s="521"/>
      <c r="CJ28" s="521"/>
      <c r="CK28" s="521"/>
      <c r="CL28" s="521"/>
      <c r="CM28" s="521"/>
      <c r="CN28" s="521"/>
      <c r="CO28" s="521"/>
      <c r="CP28" s="521"/>
      <c r="CQ28" s="521"/>
      <c r="CR28" s="522"/>
      <c r="CS28" s="522"/>
      <c r="CT28" s="522"/>
      <c r="CU28" s="522"/>
      <c r="CV28" s="522"/>
      <c r="CW28" s="522"/>
      <c r="CX28" s="522"/>
      <c r="CY28" s="522"/>
      <c r="CZ28" s="522"/>
      <c r="DA28" s="522"/>
      <c r="DB28" s="522"/>
      <c r="DC28" s="522"/>
      <c r="DD28" s="522"/>
      <c r="DE28" s="522"/>
      <c r="DF28" s="522"/>
      <c r="DG28" s="522"/>
      <c r="DH28" s="522"/>
      <c r="DI28" s="522"/>
      <c r="DJ28" s="522"/>
      <c r="DK28" s="522"/>
      <c r="DL28" s="522"/>
      <c r="DM28" s="522"/>
      <c r="DN28" s="522"/>
      <c r="DO28" s="521">
        <v>0</v>
      </c>
      <c r="DP28" s="521">
        <v>0</v>
      </c>
      <c r="DQ28" s="521">
        <v>0</v>
      </c>
      <c r="DR28" s="521">
        <v>2</v>
      </c>
      <c r="DS28" s="521">
        <v>1</v>
      </c>
      <c r="DT28" s="521">
        <v>0.5</v>
      </c>
      <c r="DU28" s="521">
        <v>0.5</v>
      </c>
      <c r="DV28" s="521">
        <v>2</v>
      </c>
      <c r="DW28" s="521">
        <v>0.5</v>
      </c>
      <c r="DX28" s="521">
        <v>0</v>
      </c>
      <c r="DY28" s="521">
        <v>0</v>
      </c>
      <c r="DZ28" s="521">
        <v>1</v>
      </c>
      <c r="EA28" s="521">
        <v>3</v>
      </c>
      <c r="EB28" s="521">
        <v>0</v>
      </c>
      <c r="EC28" s="521">
        <v>0</v>
      </c>
      <c r="ED28" s="521">
        <v>1</v>
      </c>
      <c r="EE28" s="521">
        <v>0</v>
      </c>
      <c r="EF28" s="521">
        <v>1</v>
      </c>
      <c r="EG28" s="521">
        <v>1</v>
      </c>
      <c r="EH28" s="521">
        <v>1</v>
      </c>
      <c r="EI28" s="521">
        <v>1</v>
      </c>
      <c r="EJ28" s="521">
        <v>1</v>
      </c>
      <c r="EK28" s="521">
        <v>2</v>
      </c>
      <c r="EL28" s="521">
        <v>1</v>
      </c>
      <c r="EM28" s="521">
        <v>1</v>
      </c>
      <c r="EN28" s="521">
        <v>1.5</v>
      </c>
      <c r="EO28" s="522">
        <v>0</v>
      </c>
      <c r="EP28" s="522">
        <v>1</v>
      </c>
      <c r="EQ28" s="522">
        <v>1</v>
      </c>
      <c r="ER28" s="522">
        <v>0</v>
      </c>
      <c r="ES28" s="522">
        <v>1</v>
      </c>
      <c r="ET28" s="522">
        <v>0</v>
      </c>
      <c r="EU28" s="522">
        <v>0</v>
      </c>
      <c r="EV28" s="522">
        <v>1</v>
      </c>
      <c r="EW28" s="522">
        <v>3</v>
      </c>
      <c r="EX28" s="522">
        <v>0</v>
      </c>
      <c r="EY28" s="522">
        <v>0</v>
      </c>
      <c r="EZ28" s="522">
        <v>0</v>
      </c>
      <c r="FA28" s="522">
        <v>0</v>
      </c>
      <c r="FB28" s="522">
        <v>0</v>
      </c>
      <c r="FC28" s="522">
        <v>0</v>
      </c>
      <c r="FD28" s="522">
        <v>0</v>
      </c>
      <c r="FE28" s="522">
        <v>0</v>
      </c>
      <c r="FF28" s="522">
        <v>1</v>
      </c>
      <c r="FG28" s="522">
        <v>1</v>
      </c>
      <c r="FH28" s="522">
        <v>2</v>
      </c>
      <c r="FI28" s="522">
        <v>0</v>
      </c>
      <c r="FJ28" s="522">
        <v>1</v>
      </c>
      <c r="FK28" s="521"/>
      <c r="FL28" s="521"/>
      <c r="FM28" s="521"/>
      <c r="FN28" s="521"/>
      <c r="FO28" s="521"/>
      <c r="FP28" s="521"/>
      <c r="FQ28" s="521"/>
      <c r="FR28" s="521"/>
      <c r="FS28" s="521"/>
      <c r="FT28" s="521"/>
      <c r="FU28" s="521"/>
      <c r="FV28" s="521"/>
      <c r="FW28" s="521"/>
      <c r="FX28" s="521"/>
      <c r="FY28" s="521"/>
      <c r="FZ28" s="521"/>
      <c r="GA28" s="521"/>
      <c r="GB28" s="521"/>
      <c r="GC28" s="521"/>
      <c r="GD28" s="521"/>
      <c r="GE28" s="521"/>
      <c r="GF28" s="521"/>
      <c r="GG28" s="521"/>
      <c r="GH28" s="521"/>
      <c r="GI28" s="521"/>
      <c r="GJ28" s="522"/>
      <c r="GK28" s="522"/>
      <c r="GL28" s="522"/>
      <c r="GM28" s="522"/>
      <c r="GN28" s="522"/>
      <c r="GO28" s="522"/>
      <c r="GP28" s="522"/>
      <c r="GQ28" s="522"/>
      <c r="GR28" s="522"/>
      <c r="GS28" s="522"/>
      <c r="GT28" s="522"/>
      <c r="GU28" s="522"/>
      <c r="GV28" s="522"/>
      <c r="GW28" s="522"/>
      <c r="GX28" s="522"/>
      <c r="GY28" s="522"/>
      <c r="GZ28" s="522"/>
      <c r="HA28" s="522"/>
      <c r="HB28" s="522"/>
      <c r="HC28" s="522"/>
      <c r="HD28" s="522"/>
      <c r="HE28" s="522"/>
      <c r="HF28" s="522"/>
      <c r="HG28" s="522"/>
      <c r="HH28" s="522"/>
      <c r="HI28" s="522"/>
      <c r="HJ28" s="521"/>
      <c r="HK28" s="521"/>
      <c r="HL28" s="521"/>
      <c r="HM28" s="521"/>
      <c r="HN28" s="521"/>
      <c r="HO28" s="521"/>
      <c r="HP28" s="521"/>
      <c r="HQ28" s="521"/>
      <c r="HR28" s="521"/>
      <c r="HS28" s="521"/>
      <c r="HT28" s="521"/>
      <c r="HU28" s="521"/>
      <c r="HV28" s="521"/>
      <c r="HW28" s="521"/>
      <c r="HX28" s="521"/>
      <c r="HY28" s="521"/>
      <c r="HZ28" s="521"/>
      <c r="IA28" s="521"/>
      <c r="IB28" s="521"/>
      <c r="IC28" s="521"/>
      <c r="ID28" s="721"/>
      <c r="IE28" s="724"/>
      <c r="IF28" s="694"/>
      <c r="IG28" s="694"/>
      <c r="IH28" s="695"/>
      <c r="II28" s="695"/>
      <c r="IJ28" s="695"/>
      <c r="IK28" s="695"/>
      <c r="IL28" s="695"/>
      <c r="IM28" s="695"/>
      <c r="IN28" s="695"/>
      <c r="IO28" s="695"/>
      <c r="IP28" s="695"/>
      <c r="IQ28" s="695"/>
      <c r="IR28" s="695"/>
      <c r="IS28" s="695"/>
      <c r="IT28" s="695"/>
      <c r="IU28" s="695"/>
      <c r="IV28" s="694"/>
      <c r="IW28" s="694"/>
      <c r="IX28" s="694"/>
      <c r="IY28" s="694"/>
      <c r="IZ28" s="694"/>
      <c r="JA28" s="694"/>
      <c r="JB28" s="694"/>
      <c r="JC28" s="694"/>
      <c r="JD28" s="694"/>
      <c r="JE28" s="694"/>
      <c r="JF28" s="694"/>
      <c r="JG28" s="694"/>
      <c r="JH28" s="694"/>
      <c r="JI28" s="694"/>
      <c r="JJ28" s="694"/>
      <c r="JK28" s="694"/>
      <c r="JL28" s="694"/>
      <c r="JM28" s="695"/>
      <c r="JN28" s="695"/>
      <c r="JO28" s="695"/>
      <c r="JP28" s="695"/>
      <c r="JQ28" s="695"/>
      <c r="JR28" s="695"/>
      <c r="JS28" s="695"/>
      <c r="JT28" s="695"/>
      <c r="JU28" s="695"/>
      <c r="JV28" s="695"/>
      <c r="JW28" s="695"/>
      <c r="JX28" s="695"/>
      <c r="JY28" s="695"/>
      <c r="JZ28" s="695"/>
      <c r="KA28" s="695"/>
      <c r="KB28" s="695"/>
      <c r="KC28" s="695"/>
      <c r="KD28" s="695"/>
      <c r="KE28" s="695"/>
      <c r="KF28" s="695"/>
      <c r="KG28" s="695"/>
      <c r="KH28" s="694"/>
      <c r="KI28" s="694"/>
      <c r="KJ28" s="694"/>
      <c r="KK28" s="694"/>
      <c r="KL28" s="694"/>
      <c r="KM28" s="694"/>
      <c r="KN28" s="694"/>
      <c r="KO28" s="694"/>
      <c r="KP28" s="694"/>
      <c r="KQ28" s="694"/>
      <c r="KR28" s="694"/>
      <c r="KS28" s="694"/>
      <c r="KT28" s="694"/>
      <c r="KU28" s="694"/>
      <c r="KV28" s="694"/>
      <c r="KW28" s="694"/>
      <c r="KX28" s="694"/>
      <c r="KY28" s="694"/>
      <c r="KZ28" s="694"/>
      <c r="LA28" s="694"/>
      <c r="LB28" s="695"/>
      <c r="LC28" s="695"/>
      <c r="LD28" s="695"/>
      <c r="LE28" s="695"/>
      <c r="LF28" s="695"/>
      <c r="LG28" s="695"/>
      <c r="LH28" s="695"/>
      <c r="LI28" s="695"/>
      <c r="LJ28" s="695"/>
      <c r="LK28" s="695"/>
      <c r="LL28" s="695"/>
      <c r="LM28" s="695"/>
      <c r="LN28" s="695"/>
      <c r="LO28" s="695"/>
      <c r="LP28" s="695"/>
      <c r="LQ28" s="695"/>
      <c r="LR28" s="695"/>
      <c r="LS28" s="694"/>
      <c r="LT28" s="694"/>
      <c r="LU28" s="694"/>
      <c r="LV28" s="694"/>
      <c r="LW28" s="694"/>
      <c r="LX28" s="694"/>
      <c r="LY28" s="694"/>
      <c r="LZ28" s="694"/>
      <c r="MA28" s="694"/>
      <c r="MB28" s="694"/>
      <c r="MC28" s="694"/>
      <c r="MD28" s="694"/>
      <c r="ME28" s="694"/>
      <c r="MF28" s="694"/>
      <c r="MG28" s="694"/>
      <c r="MH28" s="694"/>
      <c r="MI28" s="694"/>
      <c r="MJ28" s="695"/>
      <c r="MK28" s="695"/>
      <c r="ML28" s="695"/>
      <c r="MM28" s="695"/>
      <c r="MN28" s="695"/>
      <c r="MO28" s="695"/>
      <c r="MP28" s="695"/>
      <c r="MQ28" s="695"/>
      <c r="MR28" s="695"/>
      <c r="MS28" s="695"/>
      <c r="MT28" s="695"/>
      <c r="MU28" s="695"/>
      <c r="MV28" s="695"/>
      <c r="MW28" s="695"/>
      <c r="MX28" s="695"/>
      <c r="MY28" s="695"/>
      <c r="MZ28" s="695"/>
    </row>
    <row r="29" spans="1:364" x14ac:dyDescent="0.2">
      <c r="A29" s="504">
        <v>21</v>
      </c>
      <c r="B29" s="8" t="str">
        <f>'English Scores- Leveled papers'!B27</f>
        <v>K. Gowtham</v>
      </c>
      <c r="C29" s="8" t="str">
        <f t="shared" si="10"/>
        <v>B1</v>
      </c>
      <c r="D29" s="516">
        <f>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0.7416666666666667</v>
      </c>
      <c r="E29" s="516" t="e">
        <f>IF(COUNT(F29:IC29)=0, "", (SUMIF($F$5:$IC$5,"Yes",F29:IC29)/SUMIF('Math Scores'!$F$5:$IC$5,"Yes",'Math Scores'!$F$2:$IC$2)))</f>
        <v>#DIV/0!</v>
      </c>
      <c r="F29" s="521"/>
      <c r="G29" s="521"/>
      <c r="H29" s="521"/>
      <c r="I29" s="521"/>
      <c r="J29" s="521"/>
      <c r="K29" s="521"/>
      <c r="L29" s="521"/>
      <c r="M29" s="521"/>
      <c r="N29" s="521"/>
      <c r="O29" s="521"/>
      <c r="P29" s="521"/>
      <c r="Q29" s="521"/>
      <c r="R29" s="521"/>
      <c r="S29" s="521"/>
      <c r="T29" s="521"/>
      <c r="U29" s="521"/>
      <c r="V29" s="521"/>
      <c r="W29" s="522"/>
      <c r="X29" s="522"/>
      <c r="Y29" s="522"/>
      <c r="Z29" s="522"/>
      <c r="AA29" s="522"/>
      <c r="AB29" s="522"/>
      <c r="AC29" s="522"/>
      <c r="AD29" s="522"/>
      <c r="AE29" s="522"/>
      <c r="AF29" s="522"/>
      <c r="AG29" s="522"/>
      <c r="AH29" s="522"/>
      <c r="AI29" s="522"/>
      <c r="AJ29" s="522"/>
      <c r="AK29" s="522"/>
      <c r="AL29" s="522"/>
      <c r="AM29" s="522"/>
      <c r="AN29" s="521"/>
      <c r="AO29" s="521"/>
      <c r="AP29" s="521"/>
      <c r="AQ29" s="521"/>
      <c r="AR29" s="521"/>
      <c r="AS29" s="521"/>
      <c r="AT29" s="521"/>
      <c r="AU29" s="521"/>
      <c r="AV29" s="521"/>
      <c r="AW29" s="521"/>
      <c r="AX29" s="521"/>
      <c r="AY29" s="521"/>
      <c r="AZ29" s="521"/>
      <c r="BA29" s="521"/>
      <c r="BB29" s="521"/>
      <c r="BC29" s="521"/>
      <c r="BD29" s="521"/>
      <c r="BE29" s="522"/>
      <c r="BF29" s="522"/>
      <c r="BG29" s="522"/>
      <c r="BH29" s="522"/>
      <c r="BI29" s="522"/>
      <c r="BJ29" s="522"/>
      <c r="BK29" s="522"/>
      <c r="BL29" s="522"/>
      <c r="BM29" s="522"/>
      <c r="BN29" s="522"/>
      <c r="BO29" s="522"/>
      <c r="BP29" s="522"/>
      <c r="BQ29" s="522"/>
      <c r="BR29" s="522"/>
      <c r="BS29" s="522"/>
      <c r="BT29" s="522"/>
      <c r="BU29" s="522"/>
      <c r="BV29" s="522"/>
      <c r="BW29" s="522"/>
      <c r="BX29" s="521"/>
      <c r="BY29" s="521"/>
      <c r="BZ29" s="521"/>
      <c r="CA29" s="521"/>
      <c r="CB29" s="521"/>
      <c r="CC29" s="521"/>
      <c r="CD29" s="521"/>
      <c r="CE29" s="521"/>
      <c r="CF29" s="521"/>
      <c r="CG29" s="521"/>
      <c r="CH29" s="521"/>
      <c r="CI29" s="521"/>
      <c r="CJ29" s="521"/>
      <c r="CK29" s="521"/>
      <c r="CL29" s="521"/>
      <c r="CM29" s="521"/>
      <c r="CN29" s="521"/>
      <c r="CO29" s="521"/>
      <c r="CP29" s="521"/>
      <c r="CQ29" s="521"/>
      <c r="CR29" s="522"/>
      <c r="CS29" s="522"/>
      <c r="CT29" s="522"/>
      <c r="CU29" s="522"/>
      <c r="CV29" s="522"/>
      <c r="CW29" s="522"/>
      <c r="CX29" s="522"/>
      <c r="CY29" s="522"/>
      <c r="CZ29" s="522"/>
      <c r="DA29" s="522"/>
      <c r="DB29" s="522"/>
      <c r="DC29" s="522"/>
      <c r="DD29" s="522"/>
      <c r="DE29" s="522"/>
      <c r="DF29" s="522"/>
      <c r="DG29" s="522"/>
      <c r="DH29" s="522"/>
      <c r="DI29" s="522"/>
      <c r="DJ29" s="522"/>
      <c r="DK29" s="522"/>
      <c r="DL29" s="522"/>
      <c r="DM29" s="522"/>
      <c r="DN29" s="522"/>
      <c r="DO29" s="521">
        <v>0</v>
      </c>
      <c r="DP29" s="521">
        <v>0.5</v>
      </c>
      <c r="DQ29" s="521">
        <v>0</v>
      </c>
      <c r="DR29" s="521">
        <v>2</v>
      </c>
      <c r="DS29" s="521">
        <v>1</v>
      </c>
      <c r="DT29" s="521">
        <v>0.5</v>
      </c>
      <c r="DU29" s="521">
        <v>0.5</v>
      </c>
      <c r="DV29" s="521">
        <v>2</v>
      </c>
      <c r="DW29" s="521">
        <v>0.5</v>
      </c>
      <c r="DX29" s="521">
        <v>0</v>
      </c>
      <c r="DY29" s="521">
        <v>1</v>
      </c>
      <c r="DZ29" s="521">
        <v>1</v>
      </c>
      <c r="EA29" s="521">
        <v>3</v>
      </c>
      <c r="EB29" s="521">
        <v>0</v>
      </c>
      <c r="EC29" s="521">
        <v>0</v>
      </c>
      <c r="ED29" s="521">
        <v>1</v>
      </c>
      <c r="EE29" s="521">
        <v>1</v>
      </c>
      <c r="EF29" s="521">
        <v>1</v>
      </c>
      <c r="EG29" s="521">
        <v>1</v>
      </c>
      <c r="EH29" s="521">
        <v>1</v>
      </c>
      <c r="EI29" s="521">
        <v>1</v>
      </c>
      <c r="EJ29" s="521">
        <v>1</v>
      </c>
      <c r="EK29" s="521">
        <v>2</v>
      </c>
      <c r="EL29" s="521">
        <v>2</v>
      </c>
      <c r="EM29" s="521">
        <v>1</v>
      </c>
      <c r="EN29" s="521">
        <v>1.5</v>
      </c>
      <c r="EO29" s="522">
        <v>1</v>
      </c>
      <c r="EP29" s="522">
        <v>1</v>
      </c>
      <c r="EQ29" s="522">
        <v>1</v>
      </c>
      <c r="ER29" s="522">
        <v>0</v>
      </c>
      <c r="ES29" s="522">
        <v>1</v>
      </c>
      <c r="ET29" s="522">
        <v>1</v>
      </c>
      <c r="EU29" s="522">
        <v>1</v>
      </c>
      <c r="EV29" s="522">
        <v>1</v>
      </c>
      <c r="EW29" s="522">
        <v>3</v>
      </c>
      <c r="EX29" s="522">
        <v>0</v>
      </c>
      <c r="EY29" s="522">
        <v>0</v>
      </c>
      <c r="EZ29" s="522">
        <v>0</v>
      </c>
      <c r="FA29" s="522">
        <v>0</v>
      </c>
      <c r="FB29" s="522">
        <v>1</v>
      </c>
      <c r="FC29" s="522">
        <v>2</v>
      </c>
      <c r="FD29" s="522">
        <v>0</v>
      </c>
      <c r="FE29" s="522">
        <v>0</v>
      </c>
      <c r="FF29" s="522">
        <v>1</v>
      </c>
      <c r="FG29" s="522">
        <v>1</v>
      </c>
      <c r="FH29" s="522">
        <v>2</v>
      </c>
      <c r="FI29" s="522">
        <v>2</v>
      </c>
      <c r="FJ29" s="522">
        <v>0</v>
      </c>
      <c r="FK29" s="521"/>
      <c r="FL29" s="521"/>
      <c r="FM29" s="521"/>
      <c r="FN29" s="521"/>
      <c r="FO29" s="521"/>
      <c r="FP29" s="521"/>
      <c r="FQ29" s="521"/>
      <c r="FR29" s="521"/>
      <c r="FS29" s="521"/>
      <c r="FT29" s="521"/>
      <c r="FU29" s="521"/>
      <c r="FV29" s="521"/>
      <c r="FW29" s="521"/>
      <c r="FX29" s="521"/>
      <c r="FY29" s="521"/>
      <c r="FZ29" s="521"/>
      <c r="GA29" s="521"/>
      <c r="GB29" s="521"/>
      <c r="GC29" s="521"/>
      <c r="GD29" s="521"/>
      <c r="GE29" s="521"/>
      <c r="GF29" s="521"/>
      <c r="GG29" s="521"/>
      <c r="GH29" s="521"/>
      <c r="GI29" s="521"/>
      <c r="GJ29" s="522"/>
      <c r="GK29" s="522"/>
      <c r="GL29" s="522"/>
      <c r="GM29" s="522"/>
      <c r="GN29" s="522"/>
      <c r="GO29" s="522"/>
      <c r="GP29" s="522"/>
      <c r="GQ29" s="522"/>
      <c r="GR29" s="522"/>
      <c r="GS29" s="522"/>
      <c r="GT29" s="522"/>
      <c r="GU29" s="522"/>
      <c r="GV29" s="522"/>
      <c r="GW29" s="522"/>
      <c r="GX29" s="522"/>
      <c r="GY29" s="522"/>
      <c r="GZ29" s="522"/>
      <c r="HA29" s="522"/>
      <c r="HB29" s="522"/>
      <c r="HC29" s="522"/>
      <c r="HD29" s="522"/>
      <c r="HE29" s="522"/>
      <c r="HF29" s="522"/>
      <c r="HG29" s="522"/>
      <c r="HH29" s="522"/>
      <c r="HI29" s="522"/>
      <c r="HJ29" s="521"/>
      <c r="HK29" s="521"/>
      <c r="HL29" s="521"/>
      <c r="HM29" s="521"/>
      <c r="HN29" s="521"/>
      <c r="HO29" s="521"/>
      <c r="HP29" s="521"/>
      <c r="HQ29" s="521"/>
      <c r="HR29" s="521"/>
      <c r="HS29" s="521"/>
      <c r="HT29" s="521"/>
      <c r="HU29" s="521"/>
      <c r="HV29" s="521"/>
      <c r="HW29" s="521"/>
      <c r="HX29" s="521"/>
      <c r="HY29" s="521"/>
      <c r="HZ29" s="521"/>
      <c r="IA29" s="521"/>
      <c r="IB29" s="521"/>
      <c r="IC29" s="521"/>
      <c r="ID29" s="721"/>
      <c r="IE29" s="724"/>
      <c r="IF29" s="694"/>
      <c r="IG29" s="694"/>
      <c r="IH29" s="695"/>
      <c r="II29" s="695"/>
      <c r="IJ29" s="695"/>
      <c r="IK29" s="695"/>
      <c r="IL29" s="695"/>
      <c r="IM29" s="695"/>
      <c r="IN29" s="695"/>
      <c r="IO29" s="695"/>
      <c r="IP29" s="695"/>
      <c r="IQ29" s="695"/>
      <c r="IR29" s="695"/>
      <c r="IS29" s="695"/>
      <c r="IT29" s="695"/>
      <c r="IU29" s="695"/>
      <c r="IV29" s="694"/>
      <c r="IW29" s="694"/>
      <c r="IX29" s="694"/>
      <c r="IY29" s="694"/>
      <c r="IZ29" s="694"/>
      <c r="JA29" s="694"/>
      <c r="JB29" s="694"/>
      <c r="JC29" s="694"/>
      <c r="JD29" s="694"/>
      <c r="JE29" s="694"/>
      <c r="JF29" s="694"/>
      <c r="JG29" s="694"/>
      <c r="JH29" s="694"/>
      <c r="JI29" s="694"/>
      <c r="JJ29" s="694"/>
      <c r="JK29" s="694"/>
      <c r="JL29" s="694"/>
      <c r="JM29" s="695"/>
      <c r="JN29" s="695"/>
      <c r="JO29" s="695"/>
      <c r="JP29" s="695"/>
      <c r="JQ29" s="695"/>
      <c r="JR29" s="695"/>
      <c r="JS29" s="695"/>
      <c r="JT29" s="695"/>
      <c r="JU29" s="695"/>
      <c r="JV29" s="695"/>
      <c r="JW29" s="695"/>
      <c r="JX29" s="695"/>
      <c r="JY29" s="695"/>
      <c r="JZ29" s="695"/>
      <c r="KA29" s="695"/>
      <c r="KB29" s="695"/>
      <c r="KC29" s="695"/>
      <c r="KD29" s="695"/>
      <c r="KE29" s="695"/>
      <c r="KF29" s="695"/>
      <c r="KG29" s="695"/>
      <c r="KH29" s="694"/>
      <c r="KI29" s="694"/>
      <c r="KJ29" s="694"/>
      <c r="KK29" s="694"/>
      <c r="KL29" s="694"/>
      <c r="KM29" s="694"/>
      <c r="KN29" s="694"/>
      <c r="KO29" s="694"/>
      <c r="KP29" s="694"/>
      <c r="KQ29" s="694"/>
      <c r="KR29" s="694"/>
      <c r="KS29" s="694"/>
      <c r="KT29" s="694"/>
      <c r="KU29" s="694"/>
      <c r="KV29" s="694"/>
      <c r="KW29" s="694"/>
      <c r="KX29" s="694"/>
      <c r="KY29" s="694"/>
      <c r="KZ29" s="694"/>
      <c r="LA29" s="694"/>
      <c r="LB29" s="695"/>
      <c r="LC29" s="695"/>
      <c r="LD29" s="695"/>
      <c r="LE29" s="695"/>
      <c r="LF29" s="695"/>
      <c r="LG29" s="695"/>
      <c r="LH29" s="695"/>
      <c r="LI29" s="695"/>
      <c r="LJ29" s="695"/>
      <c r="LK29" s="695"/>
      <c r="LL29" s="695"/>
      <c r="LM29" s="695"/>
      <c r="LN29" s="695"/>
      <c r="LO29" s="695"/>
      <c r="LP29" s="695"/>
      <c r="LQ29" s="695"/>
      <c r="LR29" s="695"/>
      <c r="LS29" s="694"/>
      <c r="LT29" s="694"/>
      <c r="LU29" s="694"/>
      <c r="LV29" s="694"/>
      <c r="LW29" s="694"/>
      <c r="LX29" s="694"/>
      <c r="LY29" s="694"/>
      <c r="LZ29" s="694"/>
      <c r="MA29" s="694"/>
      <c r="MB29" s="694"/>
      <c r="MC29" s="694"/>
      <c r="MD29" s="694"/>
      <c r="ME29" s="694"/>
      <c r="MF29" s="694"/>
      <c r="MG29" s="694"/>
      <c r="MH29" s="694"/>
      <c r="MI29" s="694"/>
      <c r="MJ29" s="695"/>
      <c r="MK29" s="695"/>
      <c r="ML29" s="695"/>
      <c r="MM29" s="695"/>
      <c r="MN29" s="695"/>
      <c r="MO29" s="695"/>
      <c r="MP29" s="695"/>
      <c r="MQ29" s="695"/>
      <c r="MR29" s="695"/>
      <c r="MS29" s="695"/>
      <c r="MT29" s="695"/>
      <c r="MU29" s="695"/>
      <c r="MV29" s="695"/>
      <c r="MW29" s="695"/>
      <c r="MX29" s="695"/>
      <c r="MY29" s="695"/>
      <c r="MZ29" s="695"/>
    </row>
    <row r="30" spans="1:364" x14ac:dyDescent="0.2">
      <c r="A30" s="504">
        <v>22</v>
      </c>
      <c r="B30" s="8" t="str">
        <f>'English Scores- Leveled papers'!B28</f>
        <v xml:space="preserve">Juveriya </v>
      </c>
      <c r="C30" s="8" t="str">
        <f t="shared" si="10"/>
        <v>C2</v>
      </c>
      <c r="D30" s="516">
        <f>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0.49166666666666664</v>
      </c>
      <c r="E30" s="516" t="e">
        <f>IF(COUNT(F30:IC30)=0, "", (SUMIF($F$5:$IC$5,"Yes",F30:IC30)/SUMIF('Math Scores'!$F$5:$IC$5,"Yes",'Math Scores'!$F$2:$IC$2)))</f>
        <v>#DIV/0!</v>
      </c>
      <c r="F30" s="521"/>
      <c r="G30" s="521"/>
      <c r="H30" s="521"/>
      <c r="I30" s="521"/>
      <c r="J30" s="521"/>
      <c r="K30" s="521"/>
      <c r="L30" s="521"/>
      <c r="M30" s="521"/>
      <c r="N30" s="521"/>
      <c r="O30" s="521"/>
      <c r="P30" s="521"/>
      <c r="Q30" s="521"/>
      <c r="R30" s="521"/>
      <c r="S30" s="521"/>
      <c r="T30" s="521"/>
      <c r="U30" s="521"/>
      <c r="V30" s="521"/>
      <c r="W30" s="522"/>
      <c r="X30" s="522"/>
      <c r="Y30" s="522"/>
      <c r="Z30" s="522"/>
      <c r="AA30" s="522"/>
      <c r="AB30" s="522"/>
      <c r="AC30" s="522"/>
      <c r="AD30" s="522"/>
      <c r="AE30" s="522"/>
      <c r="AF30" s="522"/>
      <c r="AG30" s="522"/>
      <c r="AH30" s="522"/>
      <c r="AI30" s="522"/>
      <c r="AJ30" s="522"/>
      <c r="AK30" s="522"/>
      <c r="AL30" s="522"/>
      <c r="AM30" s="522"/>
      <c r="AN30" s="521"/>
      <c r="AO30" s="521"/>
      <c r="AP30" s="521"/>
      <c r="AQ30" s="521"/>
      <c r="AR30" s="521"/>
      <c r="AS30" s="521"/>
      <c r="AT30" s="521"/>
      <c r="AU30" s="521"/>
      <c r="AV30" s="521"/>
      <c r="AW30" s="521"/>
      <c r="AX30" s="521"/>
      <c r="AY30" s="521"/>
      <c r="AZ30" s="521"/>
      <c r="BA30" s="521"/>
      <c r="BB30" s="521"/>
      <c r="BC30" s="521"/>
      <c r="BD30" s="521"/>
      <c r="BE30" s="522"/>
      <c r="BF30" s="522"/>
      <c r="BG30" s="522"/>
      <c r="BH30" s="522"/>
      <c r="BI30" s="522"/>
      <c r="BJ30" s="522"/>
      <c r="BK30" s="522"/>
      <c r="BL30" s="522"/>
      <c r="BM30" s="522"/>
      <c r="BN30" s="522"/>
      <c r="BO30" s="522"/>
      <c r="BP30" s="522"/>
      <c r="BQ30" s="522"/>
      <c r="BR30" s="522"/>
      <c r="BS30" s="522"/>
      <c r="BT30" s="522"/>
      <c r="BU30" s="522"/>
      <c r="BV30" s="522"/>
      <c r="BW30" s="522"/>
      <c r="BX30" s="521"/>
      <c r="BY30" s="521"/>
      <c r="BZ30" s="521"/>
      <c r="CA30" s="521"/>
      <c r="CB30" s="521"/>
      <c r="CC30" s="521"/>
      <c r="CD30" s="521"/>
      <c r="CE30" s="521"/>
      <c r="CF30" s="521"/>
      <c r="CG30" s="521"/>
      <c r="CH30" s="521"/>
      <c r="CI30" s="521"/>
      <c r="CJ30" s="521"/>
      <c r="CK30" s="521"/>
      <c r="CL30" s="521"/>
      <c r="CM30" s="521"/>
      <c r="CN30" s="521"/>
      <c r="CO30" s="521"/>
      <c r="CP30" s="521"/>
      <c r="CQ30" s="521"/>
      <c r="CR30" s="522"/>
      <c r="CS30" s="522"/>
      <c r="CT30" s="522"/>
      <c r="CU30" s="522"/>
      <c r="CV30" s="522"/>
      <c r="CW30" s="522"/>
      <c r="CX30" s="522"/>
      <c r="CY30" s="522"/>
      <c r="CZ30" s="522"/>
      <c r="DA30" s="522"/>
      <c r="DB30" s="522"/>
      <c r="DC30" s="522"/>
      <c r="DD30" s="522"/>
      <c r="DE30" s="522"/>
      <c r="DF30" s="522"/>
      <c r="DG30" s="522"/>
      <c r="DH30" s="522"/>
      <c r="DI30" s="522"/>
      <c r="DJ30" s="522"/>
      <c r="DK30" s="522"/>
      <c r="DL30" s="522"/>
      <c r="DM30" s="522"/>
      <c r="DN30" s="522"/>
      <c r="DO30" s="521">
        <v>0</v>
      </c>
      <c r="DP30" s="521">
        <v>0</v>
      </c>
      <c r="DQ30" s="521">
        <v>0</v>
      </c>
      <c r="DR30" s="521">
        <v>0</v>
      </c>
      <c r="DS30" s="521">
        <v>0</v>
      </c>
      <c r="DT30" s="521">
        <v>0</v>
      </c>
      <c r="DU30" s="521">
        <v>0</v>
      </c>
      <c r="DV30" s="521">
        <v>2</v>
      </c>
      <c r="DW30" s="521">
        <v>0.5</v>
      </c>
      <c r="DX30" s="521">
        <v>0.5</v>
      </c>
      <c r="DY30" s="521">
        <v>1</v>
      </c>
      <c r="DZ30" s="521">
        <v>0</v>
      </c>
      <c r="EA30" s="521">
        <v>1</v>
      </c>
      <c r="EB30" s="521">
        <v>0</v>
      </c>
      <c r="EC30" s="521">
        <v>0</v>
      </c>
      <c r="ED30" s="521">
        <v>1</v>
      </c>
      <c r="EE30" s="521">
        <v>1</v>
      </c>
      <c r="EF30" s="521">
        <v>1</v>
      </c>
      <c r="EG30" s="521">
        <v>1</v>
      </c>
      <c r="EH30" s="521">
        <v>1</v>
      </c>
      <c r="EI30" s="521">
        <v>1</v>
      </c>
      <c r="EJ30" s="521">
        <v>0</v>
      </c>
      <c r="EK30" s="521">
        <v>2</v>
      </c>
      <c r="EL30" s="521">
        <v>1.5</v>
      </c>
      <c r="EM30" s="521">
        <v>1</v>
      </c>
      <c r="EN30" s="521">
        <v>2</v>
      </c>
      <c r="EO30" s="522">
        <v>1</v>
      </c>
      <c r="EP30" s="522">
        <v>0</v>
      </c>
      <c r="EQ30" s="522">
        <v>0</v>
      </c>
      <c r="ER30" s="522">
        <v>0</v>
      </c>
      <c r="ES30" s="522">
        <v>0</v>
      </c>
      <c r="ET30" s="522">
        <v>0</v>
      </c>
      <c r="EU30" s="522">
        <v>1</v>
      </c>
      <c r="EV30" s="522">
        <v>1</v>
      </c>
      <c r="EW30" s="522">
        <v>3</v>
      </c>
      <c r="EX30" s="522">
        <v>1</v>
      </c>
      <c r="EY30" s="522">
        <v>1</v>
      </c>
      <c r="EZ30" s="522">
        <v>0</v>
      </c>
      <c r="FA30" s="522">
        <v>0</v>
      </c>
      <c r="FB30" s="522">
        <v>0</v>
      </c>
      <c r="FC30" s="522">
        <v>0</v>
      </c>
      <c r="FD30" s="522">
        <v>0</v>
      </c>
      <c r="FE30" s="522">
        <v>0</v>
      </c>
      <c r="FF30" s="522">
        <v>1</v>
      </c>
      <c r="FG30" s="522">
        <v>1</v>
      </c>
      <c r="FH30" s="522">
        <v>2</v>
      </c>
      <c r="FI30" s="522">
        <v>0</v>
      </c>
      <c r="FJ30" s="522">
        <v>0</v>
      </c>
      <c r="FK30" s="521"/>
      <c r="FL30" s="521"/>
      <c r="FM30" s="521"/>
      <c r="FN30" s="521"/>
      <c r="FO30" s="521"/>
      <c r="FP30" s="521"/>
      <c r="FQ30" s="521"/>
      <c r="FR30" s="521"/>
      <c r="FS30" s="521"/>
      <c r="FT30" s="521"/>
      <c r="FU30" s="521"/>
      <c r="FV30" s="521"/>
      <c r="FW30" s="521"/>
      <c r="FX30" s="521"/>
      <c r="FY30" s="521"/>
      <c r="FZ30" s="521"/>
      <c r="GA30" s="521"/>
      <c r="GB30" s="521"/>
      <c r="GC30" s="521"/>
      <c r="GD30" s="521"/>
      <c r="GE30" s="521"/>
      <c r="GF30" s="521"/>
      <c r="GG30" s="521"/>
      <c r="GH30" s="521"/>
      <c r="GI30" s="521"/>
      <c r="GJ30" s="522"/>
      <c r="GK30" s="522"/>
      <c r="GL30" s="522"/>
      <c r="GM30" s="522"/>
      <c r="GN30" s="522"/>
      <c r="GO30" s="522"/>
      <c r="GP30" s="522"/>
      <c r="GQ30" s="522"/>
      <c r="GR30" s="522"/>
      <c r="GS30" s="522"/>
      <c r="GT30" s="522"/>
      <c r="GU30" s="522"/>
      <c r="GV30" s="522"/>
      <c r="GW30" s="522"/>
      <c r="GX30" s="522"/>
      <c r="GY30" s="522"/>
      <c r="GZ30" s="522"/>
      <c r="HA30" s="522"/>
      <c r="HB30" s="522"/>
      <c r="HC30" s="522"/>
      <c r="HD30" s="522"/>
      <c r="HE30" s="522"/>
      <c r="HF30" s="522"/>
      <c r="HG30" s="522"/>
      <c r="HH30" s="522"/>
      <c r="HI30" s="522"/>
      <c r="HJ30" s="521"/>
      <c r="HK30" s="521"/>
      <c r="HL30" s="521"/>
      <c r="HM30" s="521"/>
      <c r="HN30" s="521"/>
      <c r="HO30" s="521"/>
      <c r="HP30" s="521"/>
      <c r="HQ30" s="521"/>
      <c r="HR30" s="521"/>
      <c r="HS30" s="521"/>
      <c r="HT30" s="521"/>
      <c r="HU30" s="521"/>
      <c r="HV30" s="521"/>
      <c r="HW30" s="521"/>
      <c r="HX30" s="521"/>
      <c r="HY30" s="521"/>
      <c r="HZ30" s="521"/>
      <c r="IA30" s="521"/>
      <c r="IB30" s="521"/>
      <c r="IC30" s="521"/>
      <c r="ID30" s="721"/>
      <c r="IE30" s="724"/>
      <c r="IF30" s="694"/>
      <c r="IG30" s="694"/>
      <c r="IH30" s="695"/>
      <c r="II30" s="695"/>
      <c r="IJ30" s="695"/>
      <c r="IK30" s="695"/>
      <c r="IL30" s="695"/>
      <c r="IM30" s="695"/>
      <c r="IN30" s="695"/>
      <c r="IO30" s="695"/>
      <c r="IP30" s="695"/>
      <c r="IQ30" s="695"/>
      <c r="IR30" s="695"/>
      <c r="IS30" s="695"/>
      <c r="IT30" s="695"/>
      <c r="IU30" s="695"/>
      <c r="IV30" s="694"/>
      <c r="IW30" s="694"/>
      <c r="IX30" s="694"/>
      <c r="IY30" s="694"/>
      <c r="IZ30" s="694"/>
      <c r="JA30" s="694"/>
      <c r="JB30" s="694"/>
      <c r="JC30" s="694"/>
      <c r="JD30" s="694"/>
      <c r="JE30" s="694"/>
      <c r="JF30" s="694"/>
      <c r="JG30" s="694"/>
      <c r="JH30" s="694"/>
      <c r="JI30" s="694"/>
      <c r="JJ30" s="694"/>
      <c r="JK30" s="694"/>
      <c r="JL30" s="694"/>
      <c r="JM30" s="695"/>
      <c r="JN30" s="695"/>
      <c r="JO30" s="695"/>
      <c r="JP30" s="695"/>
      <c r="JQ30" s="695"/>
      <c r="JR30" s="695"/>
      <c r="JS30" s="695"/>
      <c r="JT30" s="695"/>
      <c r="JU30" s="695"/>
      <c r="JV30" s="695"/>
      <c r="JW30" s="695"/>
      <c r="JX30" s="695"/>
      <c r="JY30" s="695"/>
      <c r="JZ30" s="695"/>
      <c r="KA30" s="695"/>
      <c r="KB30" s="695"/>
      <c r="KC30" s="695"/>
      <c r="KD30" s="695"/>
      <c r="KE30" s="695"/>
      <c r="KF30" s="695"/>
      <c r="KG30" s="695"/>
      <c r="KH30" s="694"/>
      <c r="KI30" s="694"/>
      <c r="KJ30" s="694"/>
      <c r="KK30" s="694"/>
      <c r="KL30" s="694"/>
      <c r="KM30" s="694"/>
      <c r="KN30" s="694"/>
      <c r="KO30" s="694"/>
      <c r="KP30" s="694"/>
      <c r="KQ30" s="694"/>
      <c r="KR30" s="694"/>
      <c r="KS30" s="694"/>
      <c r="KT30" s="694"/>
      <c r="KU30" s="694"/>
      <c r="KV30" s="694"/>
      <c r="KW30" s="694"/>
      <c r="KX30" s="694"/>
      <c r="KY30" s="694"/>
      <c r="KZ30" s="694"/>
      <c r="LA30" s="694"/>
      <c r="LB30" s="695"/>
      <c r="LC30" s="695"/>
      <c r="LD30" s="695"/>
      <c r="LE30" s="695"/>
      <c r="LF30" s="695"/>
      <c r="LG30" s="695"/>
      <c r="LH30" s="695"/>
      <c r="LI30" s="695"/>
      <c r="LJ30" s="695"/>
      <c r="LK30" s="695"/>
      <c r="LL30" s="695"/>
      <c r="LM30" s="695"/>
      <c r="LN30" s="695"/>
      <c r="LO30" s="695"/>
      <c r="LP30" s="695"/>
      <c r="LQ30" s="695"/>
      <c r="LR30" s="695"/>
      <c r="LS30" s="694"/>
      <c r="LT30" s="694"/>
      <c r="LU30" s="694"/>
      <c r="LV30" s="694"/>
      <c r="LW30" s="694"/>
      <c r="LX30" s="694"/>
      <c r="LY30" s="694"/>
      <c r="LZ30" s="694"/>
      <c r="MA30" s="694"/>
      <c r="MB30" s="694"/>
      <c r="MC30" s="694"/>
      <c r="MD30" s="694"/>
      <c r="ME30" s="694"/>
      <c r="MF30" s="694"/>
      <c r="MG30" s="694"/>
      <c r="MH30" s="694"/>
      <c r="MI30" s="694"/>
      <c r="MJ30" s="695"/>
      <c r="MK30" s="695"/>
      <c r="ML30" s="695"/>
      <c r="MM30" s="695"/>
      <c r="MN30" s="695"/>
      <c r="MO30" s="695"/>
      <c r="MP30" s="695"/>
      <c r="MQ30" s="695"/>
      <c r="MR30" s="695"/>
      <c r="MS30" s="695"/>
      <c r="MT30" s="695"/>
      <c r="MU30" s="695"/>
      <c r="MV30" s="695"/>
      <c r="MW30" s="695"/>
      <c r="MX30" s="695"/>
      <c r="MY30" s="695"/>
      <c r="MZ30" s="695"/>
    </row>
    <row r="31" spans="1:364" x14ac:dyDescent="0.2">
      <c r="A31" s="504">
        <v>23</v>
      </c>
      <c r="B31" s="8" t="str">
        <f>'English Scores- Leveled papers'!B29</f>
        <v>Faisal</v>
      </c>
      <c r="C31" s="8" t="str">
        <f t="shared" si="10"/>
        <v>D</v>
      </c>
      <c r="D31" s="516">
        <f>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0.4</v>
      </c>
      <c r="E31" s="516" t="e">
        <f>IF(COUNT(F31:IC31)=0, "", (SUMIF($F$5:$IC$5,"Yes",F31:IC31)/SUMIF('Math Scores'!$F$5:$IC$5,"Yes",'Math Scores'!$F$2:$IC$2)))</f>
        <v>#DIV/0!</v>
      </c>
      <c r="F31" s="521"/>
      <c r="G31" s="521"/>
      <c r="H31" s="521"/>
      <c r="I31" s="521"/>
      <c r="J31" s="521"/>
      <c r="K31" s="521"/>
      <c r="L31" s="521"/>
      <c r="M31" s="521"/>
      <c r="N31" s="521"/>
      <c r="O31" s="521"/>
      <c r="P31" s="521"/>
      <c r="Q31" s="521"/>
      <c r="R31" s="521"/>
      <c r="S31" s="521"/>
      <c r="T31" s="521"/>
      <c r="U31" s="521"/>
      <c r="V31" s="521"/>
      <c r="W31" s="522"/>
      <c r="X31" s="522"/>
      <c r="Y31" s="522"/>
      <c r="Z31" s="522"/>
      <c r="AA31" s="522"/>
      <c r="AB31" s="522"/>
      <c r="AC31" s="522"/>
      <c r="AD31" s="522"/>
      <c r="AE31" s="522"/>
      <c r="AF31" s="522"/>
      <c r="AG31" s="522"/>
      <c r="AH31" s="522"/>
      <c r="AI31" s="522"/>
      <c r="AJ31" s="522"/>
      <c r="AK31" s="522"/>
      <c r="AL31" s="522"/>
      <c r="AM31" s="522"/>
      <c r="AN31" s="521"/>
      <c r="AO31" s="521"/>
      <c r="AP31" s="521"/>
      <c r="AQ31" s="521"/>
      <c r="AR31" s="521"/>
      <c r="AS31" s="521"/>
      <c r="AT31" s="521"/>
      <c r="AU31" s="521"/>
      <c r="AV31" s="521"/>
      <c r="AW31" s="521"/>
      <c r="AX31" s="521"/>
      <c r="AY31" s="521"/>
      <c r="AZ31" s="521"/>
      <c r="BA31" s="521"/>
      <c r="BB31" s="521"/>
      <c r="BC31" s="521"/>
      <c r="BD31" s="521"/>
      <c r="BE31" s="522"/>
      <c r="BF31" s="522"/>
      <c r="BG31" s="522"/>
      <c r="BH31" s="522"/>
      <c r="BI31" s="522"/>
      <c r="BJ31" s="522"/>
      <c r="BK31" s="522"/>
      <c r="BL31" s="522"/>
      <c r="BM31" s="522"/>
      <c r="BN31" s="522"/>
      <c r="BO31" s="522"/>
      <c r="BP31" s="522"/>
      <c r="BQ31" s="522"/>
      <c r="BR31" s="522"/>
      <c r="BS31" s="522"/>
      <c r="BT31" s="522"/>
      <c r="BU31" s="522"/>
      <c r="BV31" s="522"/>
      <c r="BW31" s="522"/>
      <c r="BX31" s="521"/>
      <c r="BY31" s="521"/>
      <c r="BZ31" s="521"/>
      <c r="CA31" s="521"/>
      <c r="CB31" s="521"/>
      <c r="CC31" s="521"/>
      <c r="CD31" s="521"/>
      <c r="CE31" s="521"/>
      <c r="CF31" s="521"/>
      <c r="CG31" s="521"/>
      <c r="CH31" s="521"/>
      <c r="CI31" s="521"/>
      <c r="CJ31" s="521"/>
      <c r="CK31" s="521"/>
      <c r="CL31" s="521"/>
      <c r="CM31" s="521"/>
      <c r="CN31" s="521"/>
      <c r="CO31" s="521"/>
      <c r="CP31" s="521"/>
      <c r="CQ31" s="521"/>
      <c r="CR31" s="522"/>
      <c r="CS31" s="522"/>
      <c r="CT31" s="522"/>
      <c r="CU31" s="522"/>
      <c r="CV31" s="522"/>
      <c r="CW31" s="522"/>
      <c r="CX31" s="522"/>
      <c r="CY31" s="522"/>
      <c r="CZ31" s="522"/>
      <c r="DA31" s="522"/>
      <c r="DB31" s="522"/>
      <c r="DC31" s="522"/>
      <c r="DD31" s="522"/>
      <c r="DE31" s="522"/>
      <c r="DF31" s="522"/>
      <c r="DG31" s="522"/>
      <c r="DH31" s="522"/>
      <c r="DI31" s="522"/>
      <c r="DJ31" s="522"/>
      <c r="DK31" s="522"/>
      <c r="DL31" s="522"/>
      <c r="DM31" s="522"/>
      <c r="DN31" s="522"/>
      <c r="DO31" s="521">
        <v>0</v>
      </c>
      <c r="DP31" s="521">
        <v>0</v>
      </c>
      <c r="DQ31" s="521">
        <v>0</v>
      </c>
      <c r="DR31" s="521">
        <v>1</v>
      </c>
      <c r="DS31" s="521">
        <v>1</v>
      </c>
      <c r="DT31" s="521">
        <v>0</v>
      </c>
      <c r="DU31" s="521">
        <v>0</v>
      </c>
      <c r="DV31" s="521">
        <v>1</v>
      </c>
      <c r="DW31" s="521">
        <v>0</v>
      </c>
      <c r="DX31" s="521">
        <v>0.5</v>
      </c>
      <c r="DY31" s="521">
        <v>0</v>
      </c>
      <c r="DZ31" s="521">
        <v>0</v>
      </c>
      <c r="EA31" s="521">
        <v>0</v>
      </c>
      <c r="EB31" s="521">
        <v>0</v>
      </c>
      <c r="EC31" s="521">
        <v>0</v>
      </c>
      <c r="ED31" s="521">
        <v>0</v>
      </c>
      <c r="EE31" s="521">
        <v>1</v>
      </c>
      <c r="EF31" s="521">
        <v>1</v>
      </c>
      <c r="EG31" s="521">
        <v>1</v>
      </c>
      <c r="EH31" s="521">
        <v>0</v>
      </c>
      <c r="EI31" s="521">
        <v>0</v>
      </c>
      <c r="EJ31" s="521">
        <v>0</v>
      </c>
      <c r="EK31" s="521">
        <v>2</v>
      </c>
      <c r="EL31" s="521">
        <v>1</v>
      </c>
      <c r="EM31" s="521">
        <v>1</v>
      </c>
      <c r="EN31" s="521">
        <v>0.5</v>
      </c>
      <c r="EO31" s="522">
        <v>1</v>
      </c>
      <c r="EP31" s="522">
        <v>0</v>
      </c>
      <c r="EQ31" s="522">
        <v>1</v>
      </c>
      <c r="ER31" s="522">
        <v>0</v>
      </c>
      <c r="ES31" s="522">
        <v>0</v>
      </c>
      <c r="ET31" s="522">
        <v>1</v>
      </c>
      <c r="EU31" s="522">
        <v>1</v>
      </c>
      <c r="EV31" s="522">
        <v>0</v>
      </c>
      <c r="EW31" s="522">
        <v>2</v>
      </c>
      <c r="EX31" s="522">
        <v>0</v>
      </c>
      <c r="EY31" s="522">
        <v>0</v>
      </c>
      <c r="EZ31" s="522">
        <v>0</v>
      </c>
      <c r="FA31" s="522">
        <v>0</v>
      </c>
      <c r="FB31" s="522">
        <v>1</v>
      </c>
      <c r="FC31" s="522">
        <v>2</v>
      </c>
      <c r="FD31" s="522">
        <v>0</v>
      </c>
      <c r="FE31" s="522">
        <v>0</v>
      </c>
      <c r="FF31" s="522">
        <v>1</v>
      </c>
      <c r="FG31" s="522">
        <v>0</v>
      </c>
      <c r="FH31" s="522">
        <v>2</v>
      </c>
      <c r="FI31" s="522">
        <v>1</v>
      </c>
      <c r="FJ31" s="522">
        <v>0</v>
      </c>
      <c r="FK31" s="521"/>
      <c r="FL31" s="521"/>
      <c r="FM31" s="521"/>
      <c r="FN31" s="521"/>
      <c r="FO31" s="521"/>
      <c r="FP31" s="521"/>
      <c r="FQ31" s="521"/>
      <c r="FR31" s="521"/>
      <c r="FS31" s="521"/>
      <c r="FT31" s="521"/>
      <c r="FU31" s="521"/>
      <c r="FV31" s="521"/>
      <c r="FW31" s="521"/>
      <c r="FX31" s="521"/>
      <c r="FY31" s="521"/>
      <c r="FZ31" s="521"/>
      <c r="GA31" s="521"/>
      <c r="GB31" s="521"/>
      <c r="GC31" s="521"/>
      <c r="GD31" s="521"/>
      <c r="GE31" s="521"/>
      <c r="GF31" s="521"/>
      <c r="GG31" s="521"/>
      <c r="GH31" s="521"/>
      <c r="GI31" s="521"/>
      <c r="GJ31" s="522"/>
      <c r="GK31" s="522"/>
      <c r="GL31" s="522"/>
      <c r="GM31" s="522"/>
      <c r="GN31" s="522"/>
      <c r="GO31" s="522"/>
      <c r="GP31" s="522"/>
      <c r="GQ31" s="522"/>
      <c r="GR31" s="522"/>
      <c r="GS31" s="522"/>
      <c r="GT31" s="522"/>
      <c r="GU31" s="522"/>
      <c r="GV31" s="522"/>
      <c r="GW31" s="522"/>
      <c r="GX31" s="522"/>
      <c r="GY31" s="522"/>
      <c r="GZ31" s="522"/>
      <c r="HA31" s="522"/>
      <c r="HB31" s="522"/>
      <c r="HC31" s="522"/>
      <c r="HD31" s="522"/>
      <c r="HE31" s="522"/>
      <c r="HF31" s="522"/>
      <c r="HG31" s="522"/>
      <c r="HH31" s="522"/>
      <c r="HI31" s="522"/>
      <c r="HJ31" s="521"/>
      <c r="HK31" s="521"/>
      <c r="HL31" s="521"/>
      <c r="HM31" s="521"/>
      <c r="HN31" s="521"/>
      <c r="HO31" s="521"/>
      <c r="HP31" s="521"/>
      <c r="HQ31" s="521"/>
      <c r="HR31" s="521"/>
      <c r="HS31" s="521"/>
      <c r="HT31" s="521"/>
      <c r="HU31" s="521"/>
      <c r="HV31" s="521"/>
      <c r="HW31" s="521"/>
      <c r="HX31" s="521"/>
      <c r="HY31" s="521"/>
      <c r="HZ31" s="521"/>
      <c r="IA31" s="521"/>
      <c r="IB31" s="521"/>
      <c r="IC31" s="521"/>
      <c r="ID31" s="721"/>
      <c r="IE31" s="724"/>
      <c r="IF31" s="694"/>
      <c r="IG31" s="694"/>
      <c r="IH31" s="695"/>
      <c r="II31" s="695"/>
      <c r="IJ31" s="695"/>
      <c r="IK31" s="695"/>
      <c r="IL31" s="695"/>
      <c r="IM31" s="695"/>
      <c r="IN31" s="695"/>
      <c r="IO31" s="695"/>
      <c r="IP31" s="695"/>
      <c r="IQ31" s="695"/>
      <c r="IR31" s="695"/>
      <c r="IS31" s="695"/>
      <c r="IT31" s="695"/>
      <c r="IU31" s="695"/>
      <c r="IV31" s="694"/>
      <c r="IW31" s="694"/>
      <c r="IX31" s="694"/>
      <c r="IY31" s="694"/>
      <c r="IZ31" s="694"/>
      <c r="JA31" s="694"/>
      <c r="JB31" s="694"/>
      <c r="JC31" s="694"/>
      <c r="JD31" s="694"/>
      <c r="JE31" s="694"/>
      <c r="JF31" s="694"/>
      <c r="JG31" s="694"/>
      <c r="JH31" s="694"/>
      <c r="JI31" s="694"/>
      <c r="JJ31" s="694"/>
      <c r="JK31" s="694"/>
      <c r="JL31" s="694"/>
      <c r="JM31" s="695"/>
      <c r="JN31" s="695"/>
      <c r="JO31" s="695"/>
      <c r="JP31" s="695"/>
      <c r="JQ31" s="695"/>
      <c r="JR31" s="695"/>
      <c r="JS31" s="695"/>
      <c r="JT31" s="695"/>
      <c r="JU31" s="695"/>
      <c r="JV31" s="695"/>
      <c r="JW31" s="695"/>
      <c r="JX31" s="695"/>
      <c r="JY31" s="695"/>
      <c r="JZ31" s="695"/>
      <c r="KA31" s="695"/>
      <c r="KB31" s="695"/>
      <c r="KC31" s="695"/>
      <c r="KD31" s="695"/>
      <c r="KE31" s="695"/>
      <c r="KF31" s="695"/>
      <c r="KG31" s="695"/>
      <c r="KH31" s="694"/>
      <c r="KI31" s="694"/>
      <c r="KJ31" s="694"/>
      <c r="KK31" s="694"/>
      <c r="KL31" s="694"/>
      <c r="KM31" s="694"/>
      <c r="KN31" s="694"/>
      <c r="KO31" s="694"/>
      <c r="KP31" s="694"/>
      <c r="KQ31" s="694"/>
      <c r="KR31" s="694"/>
      <c r="KS31" s="694"/>
      <c r="KT31" s="694"/>
      <c r="KU31" s="694"/>
      <c r="KV31" s="694"/>
      <c r="KW31" s="694"/>
      <c r="KX31" s="694"/>
      <c r="KY31" s="694"/>
      <c r="KZ31" s="694"/>
      <c r="LA31" s="694"/>
      <c r="LB31" s="695"/>
      <c r="LC31" s="695"/>
      <c r="LD31" s="695"/>
      <c r="LE31" s="695"/>
      <c r="LF31" s="695"/>
      <c r="LG31" s="695"/>
      <c r="LH31" s="695"/>
      <c r="LI31" s="695"/>
      <c r="LJ31" s="695"/>
      <c r="LK31" s="695"/>
      <c r="LL31" s="695"/>
      <c r="LM31" s="695"/>
      <c r="LN31" s="695"/>
      <c r="LO31" s="695"/>
      <c r="LP31" s="695"/>
      <c r="LQ31" s="695"/>
      <c r="LR31" s="695"/>
      <c r="LS31" s="694"/>
      <c r="LT31" s="694"/>
      <c r="LU31" s="694"/>
      <c r="LV31" s="694"/>
      <c r="LW31" s="694"/>
      <c r="LX31" s="694"/>
      <c r="LY31" s="694"/>
      <c r="LZ31" s="694"/>
      <c r="MA31" s="694"/>
      <c r="MB31" s="694"/>
      <c r="MC31" s="694"/>
      <c r="MD31" s="694"/>
      <c r="ME31" s="694"/>
      <c r="MF31" s="694"/>
      <c r="MG31" s="694"/>
      <c r="MH31" s="694"/>
      <c r="MI31" s="694"/>
      <c r="MJ31" s="695"/>
      <c r="MK31" s="695"/>
      <c r="ML31" s="695"/>
      <c r="MM31" s="695"/>
      <c r="MN31" s="695"/>
      <c r="MO31" s="695"/>
      <c r="MP31" s="695"/>
      <c r="MQ31" s="695"/>
      <c r="MR31" s="695"/>
      <c r="MS31" s="695"/>
      <c r="MT31" s="695"/>
      <c r="MU31" s="695"/>
      <c r="MV31" s="695"/>
      <c r="MW31" s="695"/>
      <c r="MX31" s="695"/>
      <c r="MY31" s="695"/>
      <c r="MZ31" s="695"/>
    </row>
    <row r="32" spans="1:364" x14ac:dyDescent="0.2">
      <c r="A32" s="504">
        <v>24</v>
      </c>
      <c r="B32" s="8" t="str">
        <f>'English Scores- Leveled papers'!B30</f>
        <v>Subhan</v>
      </c>
      <c r="C32" s="8" t="str">
        <f t="shared" si="10"/>
        <v/>
      </c>
      <c r="D32" s="516" t="str">
        <f>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
      </c>
      <c r="E32" s="516" t="str">
        <f>IF(COUNT(F32:IC32)=0, "", (SUMIF($F$5:$IC$5,"Yes",F32:IC32)/SUMIF('Math Scores'!$F$5:$IC$5,"Yes",'Math Scores'!$F$2:$IC$2)))</f>
        <v/>
      </c>
      <c r="F32" s="521"/>
      <c r="G32" s="521"/>
      <c r="H32" s="521"/>
      <c r="I32" s="521"/>
      <c r="J32" s="521"/>
      <c r="K32" s="521"/>
      <c r="L32" s="521"/>
      <c r="M32" s="521"/>
      <c r="N32" s="521"/>
      <c r="O32" s="521"/>
      <c r="P32" s="521"/>
      <c r="Q32" s="521"/>
      <c r="R32" s="521"/>
      <c r="S32" s="521"/>
      <c r="T32" s="521"/>
      <c r="U32" s="521"/>
      <c r="V32" s="521"/>
      <c r="W32" s="522"/>
      <c r="X32" s="522"/>
      <c r="Y32" s="522"/>
      <c r="Z32" s="522"/>
      <c r="AA32" s="522"/>
      <c r="AB32" s="522"/>
      <c r="AC32" s="522"/>
      <c r="AD32" s="522"/>
      <c r="AE32" s="522"/>
      <c r="AF32" s="522"/>
      <c r="AG32" s="522"/>
      <c r="AH32" s="522"/>
      <c r="AI32" s="522"/>
      <c r="AJ32" s="522"/>
      <c r="AK32" s="522"/>
      <c r="AL32" s="522"/>
      <c r="AM32" s="522"/>
      <c r="AN32" s="521"/>
      <c r="AO32" s="521"/>
      <c r="AP32" s="521"/>
      <c r="AQ32" s="521"/>
      <c r="AR32" s="521"/>
      <c r="AS32" s="521"/>
      <c r="AT32" s="521"/>
      <c r="AU32" s="521"/>
      <c r="AV32" s="521"/>
      <c r="AW32" s="521"/>
      <c r="AX32" s="521"/>
      <c r="AY32" s="521"/>
      <c r="AZ32" s="521"/>
      <c r="BA32" s="521"/>
      <c r="BB32" s="521"/>
      <c r="BC32" s="521"/>
      <c r="BD32" s="521"/>
      <c r="BE32" s="522"/>
      <c r="BF32" s="522"/>
      <c r="BG32" s="522"/>
      <c r="BH32" s="522"/>
      <c r="BI32" s="522"/>
      <c r="BJ32" s="522"/>
      <c r="BK32" s="522"/>
      <c r="BL32" s="522"/>
      <c r="BM32" s="522"/>
      <c r="BN32" s="522"/>
      <c r="BO32" s="522"/>
      <c r="BP32" s="522"/>
      <c r="BQ32" s="522"/>
      <c r="BR32" s="522"/>
      <c r="BS32" s="522"/>
      <c r="BT32" s="522"/>
      <c r="BU32" s="522"/>
      <c r="BV32" s="522"/>
      <c r="BW32" s="522"/>
      <c r="BX32" s="521"/>
      <c r="BY32" s="521"/>
      <c r="BZ32" s="521"/>
      <c r="CA32" s="521"/>
      <c r="CB32" s="521"/>
      <c r="CC32" s="521"/>
      <c r="CD32" s="521"/>
      <c r="CE32" s="521"/>
      <c r="CF32" s="521"/>
      <c r="CG32" s="521"/>
      <c r="CH32" s="521"/>
      <c r="CI32" s="521"/>
      <c r="CJ32" s="521"/>
      <c r="CK32" s="521"/>
      <c r="CL32" s="521"/>
      <c r="CM32" s="521"/>
      <c r="CN32" s="521"/>
      <c r="CO32" s="521"/>
      <c r="CP32" s="521"/>
      <c r="CQ32" s="521"/>
      <c r="CR32" s="522"/>
      <c r="CS32" s="522"/>
      <c r="CT32" s="522"/>
      <c r="CU32" s="522"/>
      <c r="CV32" s="522"/>
      <c r="CW32" s="522"/>
      <c r="CX32" s="522"/>
      <c r="CY32" s="522"/>
      <c r="CZ32" s="522"/>
      <c r="DA32" s="522"/>
      <c r="DB32" s="522"/>
      <c r="DC32" s="522"/>
      <c r="DD32" s="522"/>
      <c r="DE32" s="522"/>
      <c r="DF32" s="522"/>
      <c r="DG32" s="522"/>
      <c r="DH32" s="522"/>
      <c r="DI32" s="522"/>
      <c r="DJ32" s="522"/>
      <c r="DK32" s="522"/>
      <c r="DL32" s="522"/>
      <c r="DM32" s="522"/>
      <c r="DN32" s="522"/>
      <c r="DO32" s="521"/>
      <c r="DP32" s="521"/>
      <c r="DQ32" s="521"/>
      <c r="DR32" s="521"/>
      <c r="DS32" s="521"/>
      <c r="DT32" s="521"/>
      <c r="DU32" s="521"/>
      <c r="DV32" s="521"/>
      <c r="DW32" s="521"/>
      <c r="DX32" s="521"/>
      <c r="DY32" s="521"/>
      <c r="DZ32" s="521"/>
      <c r="EA32" s="521"/>
      <c r="EB32" s="521"/>
      <c r="EC32" s="521"/>
      <c r="ED32" s="521"/>
      <c r="EE32" s="521"/>
      <c r="EF32" s="521"/>
      <c r="EG32" s="521"/>
      <c r="EH32" s="521"/>
      <c r="EI32" s="521"/>
      <c r="EJ32" s="521"/>
      <c r="EK32" s="521"/>
      <c r="EL32" s="521"/>
      <c r="EM32" s="521"/>
      <c r="EN32" s="521"/>
      <c r="EO32" s="522"/>
      <c r="EP32" s="522"/>
      <c r="EQ32" s="522"/>
      <c r="ER32" s="522"/>
      <c r="ES32" s="522"/>
      <c r="ET32" s="522"/>
      <c r="EU32" s="522"/>
      <c r="EV32" s="522"/>
      <c r="EW32" s="522"/>
      <c r="EX32" s="522"/>
      <c r="EY32" s="522"/>
      <c r="EZ32" s="522"/>
      <c r="FA32" s="522"/>
      <c r="FB32" s="522"/>
      <c r="FC32" s="522"/>
      <c r="FD32" s="522"/>
      <c r="FE32" s="522"/>
      <c r="FF32" s="522"/>
      <c r="FG32" s="522"/>
      <c r="FH32" s="522"/>
      <c r="FI32" s="522"/>
      <c r="FJ32" s="522"/>
      <c r="FK32" s="521"/>
      <c r="FL32" s="521"/>
      <c r="FM32" s="521"/>
      <c r="FN32" s="521"/>
      <c r="FO32" s="521"/>
      <c r="FP32" s="521"/>
      <c r="FQ32" s="521"/>
      <c r="FR32" s="521"/>
      <c r="FS32" s="521"/>
      <c r="FT32" s="521"/>
      <c r="FU32" s="521"/>
      <c r="FV32" s="521"/>
      <c r="FW32" s="521"/>
      <c r="FX32" s="521"/>
      <c r="FY32" s="521"/>
      <c r="FZ32" s="521"/>
      <c r="GA32" s="521"/>
      <c r="GB32" s="521"/>
      <c r="GC32" s="521"/>
      <c r="GD32" s="521"/>
      <c r="GE32" s="521"/>
      <c r="GF32" s="521"/>
      <c r="GG32" s="521"/>
      <c r="GH32" s="521"/>
      <c r="GI32" s="521"/>
      <c r="GJ32" s="522"/>
      <c r="GK32" s="522"/>
      <c r="GL32" s="522"/>
      <c r="GM32" s="522"/>
      <c r="GN32" s="522"/>
      <c r="GO32" s="522"/>
      <c r="GP32" s="522"/>
      <c r="GQ32" s="522"/>
      <c r="GR32" s="522"/>
      <c r="GS32" s="522"/>
      <c r="GT32" s="522"/>
      <c r="GU32" s="522"/>
      <c r="GV32" s="522"/>
      <c r="GW32" s="522"/>
      <c r="GX32" s="522"/>
      <c r="GY32" s="522"/>
      <c r="GZ32" s="522"/>
      <c r="HA32" s="522"/>
      <c r="HB32" s="522"/>
      <c r="HC32" s="522"/>
      <c r="HD32" s="522"/>
      <c r="HE32" s="522"/>
      <c r="HF32" s="522"/>
      <c r="HG32" s="522"/>
      <c r="HH32" s="522"/>
      <c r="HI32" s="522"/>
      <c r="HJ32" s="521"/>
      <c r="HK32" s="521"/>
      <c r="HL32" s="521"/>
      <c r="HM32" s="521"/>
      <c r="HN32" s="521"/>
      <c r="HO32" s="521"/>
      <c r="HP32" s="521"/>
      <c r="HQ32" s="521"/>
      <c r="HR32" s="521"/>
      <c r="HS32" s="521"/>
      <c r="HT32" s="521"/>
      <c r="HU32" s="521"/>
      <c r="HV32" s="521"/>
      <c r="HW32" s="521"/>
      <c r="HX32" s="521"/>
      <c r="HY32" s="521"/>
      <c r="HZ32" s="521"/>
      <c r="IA32" s="521"/>
      <c r="IB32" s="521"/>
      <c r="IC32" s="521"/>
      <c r="ID32" s="721"/>
      <c r="IE32" s="724"/>
      <c r="IF32" s="694"/>
      <c r="IG32" s="694"/>
      <c r="IH32" s="695"/>
      <c r="II32" s="695"/>
      <c r="IJ32" s="695"/>
      <c r="IK32" s="695"/>
      <c r="IL32" s="695"/>
      <c r="IM32" s="695"/>
      <c r="IN32" s="695"/>
      <c r="IO32" s="695"/>
      <c r="IP32" s="695"/>
      <c r="IQ32" s="695"/>
      <c r="IR32" s="695"/>
      <c r="IS32" s="695"/>
      <c r="IT32" s="695"/>
      <c r="IU32" s="695"/>
      <c r="IV32" s="694"/>
      <c r="IW32" s="694"/>
      <c r="IX32" s="694"/>
      <c r="IY32" s="694"/>
      <c r="IZ32" s="694"/>
      <c r="JA32" s="694"/>
      <c r="JB32" s="694"/>
      <c r="JC32" s="694"/>
      <c r="JD32" s="694"/>
      <c r="JE32" s="694"/>
      <c r="JF32" s="694"/>
      <c r="JG32" s="694"/>
      <c r="JH32" s="694"/>
      <c r="JI32" s="694"/>
      <c r="JJ32" s="694"/>
      <c r="JK32" s="694"/>
      <c r="JL32" s="694"/>
      <c r="JM32" s="695"/>
      <c r="JN32" s="695"/>
      <c r="JO32" s="695"/>
      <c r="JP32" s="695"/>
      <c r="JQ32" s="695"/>
      <c r="JR32" s="695"/>
      <c r="JS32" s="695"/>
      <c r="JT32" s="695"/>
      <c r="JU32" s="695"/>
      <c r="JV32" s="695"/>
      <c r="JW32" s="695"/>
      <c r="JX32" s="695"/>
      <c r="JY32" s="695"/>
      <c r="JZ32" s="695"/>
      <c r="KA32" s="695"/>
      <c r="KB32" s="695"/>
      <c r="KC32" s="695"/>
      <c r="KD32" s="695"/>
      <c r="KE32" s="695"/>
      <c r="KF32" s="695"/>
      <c r="KG32" s="695"/>
      <c r="KH32" s="694"/>
      <c r="KI32" s="694"/>
      <c r="KJ32" s="694"/>
      <c r="KK32" s="694"/>
      <c r="KL32" s="694"/>
      <c r="KM32" s="694"/>
      <c r="KN32" s="694"/>
      <c r="KO32" s="694"/>
      <c r="KP32" s="694"/>
      <c r="KQ32" s="694"/>
      <c r="KR32" s="694"/>
      <c r="KS32" s="694"/>
      <c r="KT32" s="694"/>
      <c r="KU32" s="694"/>
      <c r="KV32" s="694"/>
      <c r="KW32" s="694"/>
      <c r="KX32" s="694"/>
      <c r="KY32" s="694"/>
      <c r="KZ32" s="694"/>
      <c r="LA32" s="694"/>
      <c r="LB32" s="695"/>
      <c r="LC32" s="695"/>
      <c r="LD32" s="695"/>
      <c r="LE32" s="695"/>
      <c r="LF32" s="695"/>
      <c r="LG32" s="695"/>
      <c r="LH32" s="695"/>
      <c r="LI32" s="695"/>
      <c r="LJ32" s="695"/>
      <c r="LK32" s="695"/>
      <c r="LL32" s="695"/>
      <c r="LM32" s="695"/>
      <c r="LN32" s="695"/>
      <c r="LO32" s="695"/>
      <c r="LP32" s="695"/>
      <c r="LQ32" s="695"/>
      <c r="LR32" s="695"/>
      <c r="LS32" s="694"/>
      <c r="LT32" s="694"/>
      <c r="LU32" s="694"/>
      <c r="LV32" s="694"/>
      <c r="LW32" s="694"/>
      <c r="LX32" s="694"/>
      <c r="LY32" s="694"/>
      <c r="LZ32" s="694"/>
      <c r="MA32" s="694"/>
      <c r="MB32" s="694"/>
      <c r="MC32" s="694"/>
      <c r="MD32" s="694"/>
      <c r="ME32" s="694"/>
      <c r="MF32" s="694"/>
      <c r="MG32" s="694"/>
      <c r="MH32" s="694"/>
      <c r="MI32" s="694"/>
      <c r="MJ32" s="695"/>
      <c r="MK32" s="695"/>
      <c r="ML32" s="695"/>
      <c r="MM32" s="695"/>
      <c r="MN32" s="695"/>
      <c r="MO32" s="695"/>
      <c r="MP32" s="695"/>
      <c r="MQ32" s="695"/>
      <c r="MR32" s="695"/>
      <c r="MS32" s="695"/>
      <c r="MT32" s="695"/>
      <c r="MU32" s="695"/>
      <c r="MV32" s="695"/>
      <c r="MW32" s="695"/>
      <c r="MX32" s="695"/>
      <c r="MY32" s="695"/>
      <c r="MZ32" s="695"/>
    </row>
    <row r="33" spans="1:364" x14ac:dyDescent="0.2">
      <c r="A33" s="504">
        <v>25</v>
      </c>
      <c r="B33" s="8" t="str">
        <f>'English Scores- Leveled papers'!B31</f>
        <v>Maya</v>
      </c>
      <c r="C33" s="8" t="str">
        <f t="shared" si="10"/>
        <v/>
      </c>
      <c r="D33" s="516" t="str">
        <f>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
      </c>
      <c r="E33" s="516" t="str">
        <f>IF(COUNT(F33:IC33)=0, "", (SUMIF($F$5:$IC$5,"Yes",F33:IC33)/SUMIF('Math Scores'!$F$5:$IC$5,"Yes",'Math Scores'!$F$2:$IC$2)))</f>
        <v/>
      </c>
      <c r="F33" s="521"/>
      <c r="G33" s="521"/>
      <c r="H33" s="521"/>
      <c r="I33" s="521"/>
      <c r="J33" s="521"/>
      <c r="K33" s="521"/>
      <c r="L33" s="521"/>
      <c r="M33" s="521"/>
      <c r="N33" s="521"/>
      <c r="O33" s="521"/>
      <c r="P33" s="521"/>
      <c r="Q33" s="521"/>
      <c r="R33" s="521"/>
      <c r="S33" s="521"/>
      <c r="T33" s="521"/>
      <c r="U33" s="521"/>
      <c r="V33" s="521"/>
      <c r="W33" s="522"/>
      <c r="X33" s="522"/>
      <c r="Y33" s="522"/>
      <c r="Z33" s="522"/>
      <c r="AA33" s="522"/>
      <c r="AB33" s="522"/>
      <c r="AC33" s="522"/>
      <c r="AD33" s="522"/>
      <c r="AE33" s="522"/>
      <c r="AF33" s="522"/>
      <c r="AG33" s="522"/>
      <c r="AH33" s="522"/>
      <c r="AI33" s="522"/>
      <c r="AJ33" s="522"/>
      <c r="AK33" s="522"/>
      <c r="AL33" s="522"/>
      <c r="AM33" s="522"/>
      <c r="AN33" s="521"/>
      <c r="AO33" s="521"/>
      <c r="AP33" s="521"/>
      <c r="AQ33" s="521"/>
      <c r="AR33" s="521"/>
      <c r="AS33" s="521"/>
      <c r="AT33" s="521"/>
      <c r="AU33" s="521"/>
      <c r="AV33" s="521"/>
      <c r="AW33" s="521"/>
      <c r="AX33" s="521"/>
      <c r="AY33" s="521"/>
      <c r="AZ33" s="521"/>
      <c r="BA33" s="521"/>
      <c r="BB33" s="521"/>
      <c r="BC33" s="521"/>
      <c r="BD33" s="521"/>
      <c r="BE33" s="522"/>
      <c r="BF33" s="522"/>
      <c r="BG33" s="522"/>
      <c r="BH33" s="522"/>
      <c r="BI33" s="522"/>
      <c r="BJ33" s="522"/>
      <c r="BK33" s="522"/>
      <c r="BL33" s="522"/>
      <c r="BM33" s="522"/>
      <c r="BN33" s="522"/>
      <c r="BO33" s="522"/>
      <c r="BP33" s="522"/>
      <c r="BQ33" s="522"/>
      <c r="BR33" s="522"/>
      <c r="BS33" s="522"/>
      <c r="BT33" s="522"/>
      <c r="BU33" s="522"/>
      <c r="BV33" s="522"/>
      <c r="BW33" s="522"/>
      <c r="BX33" s="521"/>
      <c r="BY33" s="521"/>
      <c r="BZ33" s="521"/>
      <c r="CA33" s="521"/>
      <c r="CB33" s="521"/>
      <c r="CC33" s="521"/>
      <c r="CD33" s="521"/>
      <c r="CE33" s="521"/>
      <c r="CF33" s="521"/>
      <c r="CG33" s="521"/>
      <c r="CH33" s="521"/>
      <c r="CI33" s="521"/>
      <c r="CJ33" s="521"/>
      <c r="CK33" s="521"/>
      <c r="CL33" s="521"/>
      <c r="CM33" s="521"/>
      <c r="CN33" s="521"/>
      <c r="CO33" s="521"/>
      <c r="CP33" s="521"/>
      <c r="CQ33" s="521"/>
      <c r="CR33" s="522"/>
      <c r="CS33" s="522"/>
      <c r="CT33" s="522"/>
      <c r="CU33" s="522"/>
      <c r="CV33" s="522"/>
      <c r="CW33" s="522"/>
      <c r="CX33" s="522"/>
      <c r="CY33" s="522"/>
      <c r="CZ33" s="522"/>
      <c r="DA33" s="522"/>
      <c r="DB33" s="522"/>
      <c r="DC33" s="522"/>
      <c r="DD33" s="522"/>
      <c r="DE33" s="522"/>
      <c r="DF33" s="522"/>
      <c r="DG33" s="522"/>
      <c r="DH33" s="522"/>
      <c r="DI33" s="522"/>
      <c r="DJ33" s="522"/>
      <c r="DK33" s="522"/>
      <c r="DL33" s="522"/>
      <c r="DM33" s="522"/>
      <c r="DN33" s="522"/>
      <c r="DO33" s="521"/>
      <c r="DP33" s="521"/>
      <c r="DQ33" s="521"/>
      <c r="DR33" s="521"/>
      <c r="DS33" s="521"/>
      <c r="DT33" s="521"/>
      <c r="DU33" s="521"/>
      <c r="DV33" s="521"/>
      <c r="DW33" s="521"/>
      <c r="DX33" s="521"/>
      <c r="DY33" s="521"/>
      <c r="DZ33" s="521"/>
      <c r="EA33" s="521"/>
      <c r="EB33" s="521"/>
      <c r="EC33" s="521"/>
      <c r="ED33" s="521"/>
      <c r="EE33" s="521"/>
      <c r="EF33" s="521"/>
      <c r="EG33" s="521"/>
      <c r="EH33" s="521"/>
      <c r="EI33" s="521"/>
      <c r="EJ33" s="521"/>
      <c r="EK33" s="521"/>
      <c r="EL33" s="521"/>
      <c r="EM33" s="521"/>
      <c r="EN33" s="521"/>
      <c r="EO33" s="522"/>
      <c r="EP33" s="522"/>
      <c r="EQ33" s="522"/>
      <c r="ER33" s="522"/>
      <c r="ES33" s="522"/>
      <c r="ET33" s="522"/>
      <c r="EU33" s="522"/>
      <c r="EV33" s="522"/>
      <c r="EW33" s="522"/>
      <c r="EX33" s="522"/>
      <c r="EY33" s="522"/>
      <c r="EZ33" s="522"/>
      <c r="FA33" s="522"/>
      <c r="FB33" s="522"/>
      <c r="FC33" s="522"/>
      <c r="FD33" s="522"/>
      <c r="FE33" s="522"/>
      <c r="FF33" s="522"/>
      <c r="FG33" s="522"/>
      <c r="FH33" s="522"/>
      <c r="FI33" s="522"/>
      <c r="FJ33" s="522"/>
      <c r="FK33" s="521"/>
      <c r="FL33" s="521"/>
      <c r="FM33" s="521"/>
      <c r="FN33" s="521"/>
      <c r="FO33" s="521"/>
      <c r="FP33" s="521"/>
      <c r="FQ33" s="521"/>
      <c r="FR33" s="521"/>
      <c r="FS33" s="521"/>
      <c r="FT33" s="521"/>
      <c r="FU33" s="521"/>
      <c r="FV33" s="521"/>
      <c r="FW33" s="521"/>
      <c r="FX33" s="521"/>
      <c r="FY33" s="521"/>
      <c r="FZ33" s="521"/>
      <c r="GA33" s="521"/>
      <c r="GB33" s="521"/>
      <c r="GC33" s="521"/>
      <c r="GD33" s="521"/>
      <c r="GE33" s="521"/>
      <c r="GF33" s="521"/>
      <c r="GG33" s="521"/>
      <c r="GH33" s="521"/>
      <c r="GI33" s="521"/>
      <c r="GJ33" s="522"/>
      <c r="GK33" s="522"/>
      <c r="GL33" s="522"/>
      <c r="GM33" s="522"/>
      <c r="GN33" s="522"/>
      <c r="GO33" s="522"/>
      <c r="GP33" s="522"/>
      <c r="GQ33" s="522"/>
      <c r="GR33" s="522"/>
      <c r="GS33" s="522"/>
      <c r="GT33" s="522"/>
      <c r="GU33" s="522"/>
      <c r="GV33" s="522"/>
      <c r="GW33" s="522"/>
      <c r="GX33" s="522"/>
      <c r="GY33" s="522"/>
      <c r="GZ33" s="522"/>
      <c r="HA33" s="522"/>
      <c r="HB33" s="522"/>
      <c r="HC33" s="522"/>
      <c r="HD33" s="522"/>
      <c r="HE33" s="522"/>
      <c r="HF33" s="522"/>
      <c r="HG33" s="522"/>
      <c r="HH33" s="522"/>
      <c r="HI33" s="522"/>
      <c r="HJ33" s="521"/>
      <c r="HK33" s="521"/>
      <c r="HL33" s="521"/>
      <c r="HM33" s="521"/>
      <c r="HN33" s="521"/>
      <c r="HO33" s="521"/>
      <c r="HP33" s="521"/>
      <c r="HQ33" s="521"/>
      <c r="HR33" s="521"/>
      <c r="HS33" s="521"/>
      <c r="HT33" s="521"/>
      <c r="HU33" s="521"/>
      <c r="HV33" s="521"/>
      <c r="HW33" s="521"/>
      <c r="HX33" s="521"/>
      <c r="HY33" s="521"/>
      <c r="HZ33" s="521"/>
      <c r="IA33" s="521"/>
      <c r="IB33" s="521"/>
      <c r="IC33" s="521"/>
      <c r="ID33" s="721"/>
      <c r="IE33" s="724"/>
      <c r="IF33" s="694"/>
      <c r="IG33" s="694"/>
      <c r="IH33" s="695"/>
      <c r="II33" s="695"/>
      <c r="IJ33" s="695"/>
      <c r="IK33" s="695"/>
      <c r="IL33" s="695"/>
      <c r="IM33" s="695"/>
      <c r="IN33" s="695"/>
      <c r="IO33" s="695"/>
      <c r="IP33" s="695"/>
      <c r="IQ33" s="695"/>
      <c r="IR33" s="695"/>
      <c r="IS33" s="695"/>
      <c r="IT33" s="695"/>
      <c r="IU33" s="695"/>
      <c r="IV33" s="694"/>
      <c r="IW33" s="694"/>
      <c r="IX33" s="694"/>
      <c r="IY33" s="694"/>
      <c r="IZ33" s="694"/>
      <c r="JA33" s="694"/>
      <c r="JB33" s="694"/>
      <c r="JC33" s="694"/>
      <c r="JD33" s="694"/>
      <c r="JE33" s="694"/>
      <c r="JF33" s="694"/>
      <c r="JG33" s="694"/>
      <c r="JH33" s="694"/>
      <c r="JI33" s="694"/>
      <c r="JJ33" s="694"/>
      <c r="JK33" s="694"/>
      <c r="JL33" s="694"/>
      <c r="JM33" s="695"/>
      <c r="JN33" s="695"/>
      <c r="JO33" s="695"/>
      <c r="JP33" s="695"/>
      <c r="JQ33" s="695"/>
      <c r="JR33" s="695"/>
      <c r="JS33" s="695"/>
      <c r="JT33" s="695"/>
      <c r="JU33" s="695"/>
      <c r="JV33" s="695"/>
      <c r="JW33" s="695"/>
      <c r="JX33" s="695"/>
      <c r="JY33" s="695"/>
      <c r="JZ33" s="695"/>
      <c r="KA33" s="695"/>
      <c r="KB33" s="695"/>
      <c r="KC33" s="695"/>
      <c r="KD33" s="695"/>
      <c r="KE33" s="695"/>
      <c r="KF33" s="695"/>
      <c r="KG33" s="695"/>
      <c r="KH33" s="694"/>
      <c r="KI33" s="694"/>
      <c r="KJ33" s="694"/>
      <c r="KK33" s="694"/>
      <c r="KL33" s="694"/>
      <c r="KM33" s="694"/>
      <c r="KN33" s="694"/>
      <c r="KO33" s="694"/>
      <c r="KP33" s="694"/>
      <c r="KQ33" s="694"/>
      <c r="KR33" s="694"/>
      <c r="KS33" s="694"/>
      <c r="KT33" s="694"/>
      <c r="KU33" s="694"/>
      <c r="KV33" s="694"/>
      <c r="KW33" s="694"/>
      <c r="KX33" s="694"/>
      <c r="KY33" s="694"/>
      <c r="KZ33" s="694"/>
      <c r="LA33" s="694"/>
      <c r="LB33" s="695"/>
      <c r="LC33" s="695"/>
      <c r="LD33" s="695"/>
      <c r="LE33" s="695"/>
      <c r="LF33" s="695"/>
      <c r="LG33" s="695"/>
      <c r="LH33" s="695"/>
      <c r="LI33" s="695"/>
      <c r="LJ33" s="695"/>
      <c r="LK33" s="695"/>
      <c r="LL33" s="695"/>
      <c r="LM33" s="695"/>
      <c r="LN33" s="695"/>
      <c r="LO33" s="695"/>
      <c r="LP33" s="695"/>
      <c r="LQ33" s="695"/>
      <c r="LR33" s="695"/>
      <c r="LS33" s="694"/>
      <c r="LT33" s="694"/>
      <c r="LU33" s="694"/>
      <c r="LV33" s="694"/>
      <c r="LW33" s="694"/>
      <c r="LX33" s="694"/>
      <c r="LY33" s="694"/>
      <c r="LZ33" s="694"/>
      <c r="MA33" s="694"/>
      <c r="MB33" s="694"/>
      <c r="MC33" s="694"/>
      <c r="MD33" s="694"/>
      <c r="ME33" s="694"/>
      <c r="MF33" s="694"/>
      <c r="MG33" s="694"/>
      <c r="MH33" s="694"/>
      <c r="MI33" s="694"/>
      <c r="MJ33" s="695"/>
      <c r="MK33" s="695"/>
      <c r="ML33" s="695"/>
      <c r="MM33" s="695"/>
      <c r="MN33" s="695"/>
      <c r="MO33" s="695"/>
      <c r="MP33" s="695"/>
      <c r="MQ33" s="695"/>
      <c r="MR33" s="695"/>
      <c r="MS33" s="695"/>
      <c r="MT33" s="695"/>
      <c r="MU33" s="695"/>
      <c r="MV33" s="695"/>
      <c r="MW33" s="695"/>
      <c r="MX33" s="695"/>
      <c r="MY33" s="695"/>
      <c r="MZ33" s="695"/>
    </row>
    <row r="34" spans="1:364" x14ac:dyDescent="0.2">
      <c r="A34" s="504">
        <v>26</v>
      </c>
      <c r="B34" s="8" t="str">
        <f>'English Scores- Leveled papers'!B32</f>
        <v>Krish</v>
      </c>
      <c r="C34" s="8" t="str">
        <f t="shared" si="10"/>
        <v/>
      </c>
      <c r="D34" s="516" t="str">
        <f>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
      </c>
      <c r="E34" s="516" t="str">
        <f>IF(COUNT(F34:IC34)=0, "", (SUMIF($F$5:$IC$5,"Yes",F34:IC34)/SUMIF('Math Scores'!$F$5:$IC$5,"Yes",'Math Scores'!$F$2:$IC$2)))</f>
        <v/>
      </c>
      <c r="F34" s="521"/>
      <c r="G34" s="521"/>
      <c r="H34" s="521"/>
      <c r="I34" s="521"/>
      <c r="J34" s="521"/>
      <c r="K34" s="521"/>
      <c r="L34" s="521"/>
      <c r="M34" s="521"/>
      <c r="N34" s="521"/>
      <c r="O34" s="521"/>
      <c r="P34" s="521"/>
      <c r="Q34" s="521"/>
      <c r="R34" s="521"/>
      <c r="S34" s="521"/>
      <c r="T34" s="521"/>
      <c r="U34" s="521"/>
      <c r="V34" s="521"/>
      <c r="W34" s="522"/>
      <c r="X34" s="522"/>
      <c r="Y34" s="522"/>
      <c r="Z34" s="522"/>
      <c r="AA34" s="522"/>
      <c r="AB34" s="522"/>
      <c r="AC34" s="522"/>
      <c r="AD34" s="522"/>
      <c r="AE34" s="522"/>
      <c r="AF34" s="522"/>
      <c r="AG34" s="522"/>
      <c r="AH34" s="522"/>
      <c r="AI34" s="522"/>
      <c r="AJ34" s="522"/>
      <c r="AK34" s="522"/>
      <c r="AL34" s="522"/>
      <c r="AM34" s="522"/>
      <c r="AN34" s="521"/>
      <c r="AO34" s="521"/>
      <c r="AP34" s="521"/>
      <c r="AQ34" s="521"/>
      <c r="AR34" s="521"/>
      <c r="AS34" s="521"/>
      <c r="AT34" s="521"/>
      <c r="AU34" s="521"/>
      <c r="AV34" s="521"/>
      <c r="AW34" s="521"/>
      <c r="AX34" s="521"/>
      <c r="AY34" s="521"/>
      <c r="AZ34" s="521"/>
      <c r="BA34" s="521"/>
      <c r="BB34" s="521"/>
      <c r="BC34" s="521"/>
      <c r="BD34" s="521"/>
      <c r="BE34" s="522"/>
      <c r="BF34" s="522"/>
      <c r="BG34" s="522"/>
      <c r="BH34" s="522"/>
      <c r="BI34" s="522"/>
      <c r="BJ34" s="522"/>
      <c r="BK34" s="522"/>
      <c r="BL34" s="522"/>
      <c r="BM34" s="522"/>
      <c r="BN34" s="522"/>
      <c r="BO34" s="522"/>
      <c r="BP34" s="522"/>
      <c r="BQ34" s="522"/>
      <c r="BR34" s="522"/>
      <c r="BS34" s="522"/>
      <c r="BT34" s="522"/>
      <c r="BU34" s="522"/>
      <c r="BV34" s="522"/>
      <c r="BW34" s="522"/>
      <c r="BX34" s="521"/>
      <c r="BY34" s="521"/>
      <c r="BZ34" s="521"/>
      <c r="CA34" s="521"/>
      <c r="CB34" s="521"/>
      <c r="CC34" s="521"/>
      <c r="CD34" s="521"/>
      <c r="CE34" s="521"/>
      <c r="CF34" s="521"/>
      <c r="CG34" s="521"/>
      <c r="CH34" s="521"/>
      <c r="CI34" s="521"/>
      <c r="CJ34" s="521"/>
      <c r="CK34" s="521"/>
      <c r="CL34" s="521"/>
      <c r="CM34" s="521"/>
      <c r="CN34" s="521"/>
      <c r="CO34" s="521"/>
      <c r="CP34" s="521"/>
      <c r="CQ34" s="521"/>
      <c r="CR34" s="522"/>
      <c r="CS34" s="522"/>
      <c r="CT34" s="522"/>
      <c r="CU34" s="522"/>
      <c r="CV34" s="522"/>
      <c r="CW34" s="522"/>
      <c r="CX34" s="522"/>
      <c r="CY34" s="522"/>
      <c r="CZ34" s="522"/>
      <c r="DA34" s="522"/>
      <c r="DB34" s="522"/>
      <c r="DC34" s="522"/>
      <c r="DD34" s="522"/>
      <c r="DE34" s="522"/>
      <c r="DF34" s="522"/>
      <c r="DG34" s="522"/>
      <c r="DH34" s="522"/>
      <c r="DI34" s="522"/>
      <c r="DJ34" s="522"/>
      <c r="DK34" s="522"/>
      <c r="DL34" s="522"/>
      <c r="DM34" s="522"/>
      <c r="DN34" s="522"/>
      <c r="DO34" s="521"/>
      <c r="DP34" s="521"/>
      <c r="DQ34" s="521"/>
      <c r="DR34" s="521"/>
      <c r="DS34" s="521"/>
      <c r="DT34" s="521"/>
      <c r="DU34" s="521"/>
      <c r="DV34" s="521"/>
      <c r="DW34" s="521"/>
      <c r="DX34" s="521"/>
      <c r="DY34" s="521"/>
      <c r="DZ34" s="521"/>
      <c r="EA34" s="521"/>
      <c r="EB34" s="521"/>
      <c r="EC34" s="521"/>
      <c r="ED34" s="521"/>
      <c r="EE34" s="521"/>
      <c r="EF34" s="521"/>
      <c r="EG34" s="521"/>
      <c r="EH34" s="521"/>
      <c r="EI34" s="521"/>
      <c r="EJ34" s="521"/>
      <c r="EK34" s="521"/>
      <c r="EL34" s="521"/>
      <c r="EM34" s="521"/>
      <c r="EN34" s="521"/>
      <c r="EO34" s="522"/>
      <c r="EP34" s="522"/>
      <c r="EQ34" s="522"/>
      <c r="ER34" s="522"/>
      <c r="ES34" s="522"/>
      <c r="ET34" s="522"/>
      <c r="EU34" s="522"/>
      <c r="EV34" s="522"/>
      <c r="EW34" s="522"/>
      <c r="EX34" s="522"/>
      <c r="EY34" s="522"/>
      <c r="EZ34" s="522"/>
      <c r="FA34" s="522"/>
      <c r="FB34" s="522"/>
      <c r="FC34" s="522"/>
      <c r="FD34" s="522"/>
      <c r="FE34" s="522"/>
      <c r="FF34" s="522"/>
      <c r="FG34" s="522"/>
      <c r="FH34" s="522"/>
      <c r="FI34" s="522"/>
      <c r="FJ34" s="522"/>
      <c r="FK34" s="521"/>
      <c r="FL34" s="521"/>
      <c r="FM34" s="521"/>
      <c r="FN34" s="521"/>
      <c r="FO34" s="521"/>
      <c r="FP34" s="521"/>
      <c r="FQ34" s="521"/>
      <c r="FR34" s="521"/>
      <c r="FS34" s="521"/>
      <c r="FT34" s="521"/>
      <c r="FU34" s="521"/>
      <c r="FV34" s="521"/>
      <c r="FW34" s="521"/>
      <c r="FX34" s="521"/>
      <c r="FY34" s="521"/>
      <c r="FZ34" s="521"/>
      <c r="GA34" s="521"/>
      <c r="GB34" s="521"/>
      <c r="GC34" s="521"/>
      <c r="GD34" s="521"/>
      <c r="GE34" s="521"/>
      <c r="GF34" s="521"/>
      <c r="GG34" s="521"/>
      <c r="GH34" s="521"/>
      <c r="GI34" s="521"/>
      <c r="GJ34" s="522"/>
      <c r="GK34" s="522"/>
      <c r="GL34" s="522"/>
      <c r="GM34" s="522"/>
      <c r="GN34" s="522"/>
      <c r="GO34" s="522"/>
      <c r="GP34" s="522"/>
      <c r="GQ34" s="522"/>
      <c r="GR34" s="522"/>
      <c r="GS34" s="522"/>
      <c r="GT34" s="522"/>
      <c r="GU34" s="522"/>
      <c r="GV34" s="522"/>
      <c r="GW34" s="522"/>
      <c r="GX34" s="522"/>
      <c r="GY34" s="522"/>
      <c r="GZ34" s="522"/>
      <c r="HA34" s="522"/>
      <c r="HB34" s="522"/>
      <c r="HC34" s="522"/>
      <c r="HD34" s="522"/>
      <c r="HE34" s="522"/>
      <c r="HF34" s="522"/>
      <c r="HG34" s="522"/>
      <c r="HH34" s="522"/>
      <c r="HI34" s="522"/>
      <c r="HJ34" s="521"/>
      <c r="HK34" s="521"/>
      <c r="HL34" s="521"/>
      <c r="HM34" s="521"/>
      <c r="HN34" s="521"/>
      <c r="HO34" s="521"/>
      <c r="HP34" s="521"/>
      <c r="HQ34" s="521"/>
      <c r="HR34" s="521"/>
      <c r="HS34" s="521"/>
      <c r="HT34" s="521"/>
      <c r="HU34" s="521"/>
      <c r="HV34" s="521"/>
      <c r="HW34" s="521"/>
      <c r="HX34" s="521"/>
      <c r="HY34" s="521"/>
      <c r="HZ34" s="521"/>
      <c r="IA34" s="521"/>
      <c r="IB34" s="521"/>
      <c r="IC34" s="521"/>
      <c r="ID34" s="721"/>
      <c r="IE34" s="724"/>
      <c r="IF34" s="694"/>
      <c r="IG34" s="694"/>
      <c r="IH34" s="695"/>
      <c r="II34" s="695"/>
      <c r="IJ34" s="695"/>
      <c r="IK34" s="695"/>
      <c r="IL34" s="695"/>
      <c r="IM34" s="695"/>
      <c r="IN34" s="695"/>
      <c r="IO34" s="695"/>
      <c r="IP34" s="695"/>
      <c r="IQ34" s="695"/>
      <c r="IR34" s="695"/>
      <c r="IS34" s="695"/>
      <c r="IT34" s="695"/>
      <c r="IU34" s="695"/>
      <c r="IV34" s="694"/>
      <c r="IW34" s="694"/>
      <c r="IX34" s="694"/>
      <c r="IY34" s="694"/>
      <c r="IZ34" s="694"/>
      <c r="JA34" s="694"/>
      <c r="JB34" s="694"/>
      <c r="JC34" s="694"/>
      <c r="JD34" s="694"/>
      <c r="JE34" s="694"/>
      <c r="JF34" s="694"/>
      <c r="JG34" s="694"/>
      <c r="JH34" s="694"/>
      <c r="JI34" s="694"/>
      <c r="JJ34" s="694"/>
      <c r="JK34" s="694"/>
      <c r="JL34" s="694"/>
      <c r="JM34" s="695"/>
      <c r="JN34" s="695"/>
      <c r="JO34" s="695"/>
      <c r="JP34" s="695"/>
      <c r="JQ34" s="695"/>
      <c r="JR34" s="695"/>
      <c r="JS34" s="695"/>
      <c r="JT34" s="695"/>
      <c r="JU34" s="695"/>
      <c r="JV34" s="695"/>
      <c r="JW34" s="695"/>
      <c r="JX34" s="695"/>
      <c r="JY34" s="695"/>
      <c r="JZ34" s="695"/>
      <c r="KA34" s="695"/>
      <c r="KB34" s="695"/>
      <c r="KC34" s="695"/>
      <c r="KD34" s="695"/>
      <c r="KE34" s="695"/>
      <c r="KF34" s="695"/>
      <c r="KG34" s="695"/>
      <c r="KH34" s="694"/>
      <c r="KI34" s="694"/>
      <c r="KJ34" s="694"/>
      <c r="KK34" s="694"/>
      <c r="KL34" s="694"/>
      <c r="KM34" s="694"/>
      <c r="KN34" s="694"/>
      <c r="KO34" s="694"/>
      <c r="KP34" s="694"/>
      <c r="KQ34" s="694"/>
      <c r="KR34" s="694"/>
      <c r="KS34" s="694"/>
      <c r="KT34" s="694"/>
      <c r="KU34" s="694"/>
      <c r="KV34" s="694"/>
      <c r="KW34" s="694"/>
      <c r="KX34" s="694"/>
      <c r="KY34" s="694"/>
      <c r="KZ34" s="694"/>
      <c r="LA34" s="694"/>
      <c r="LB34" s="695"/>
      <c r="LC34" s="695"/>
      <c r="LD34" s="695"/>
      <c r="LE34" s="695"/>
      <c r="LF34" s="695"/>
      <c r="LG34" s="695"/>
      <c r="LH34" s="695"/>
      <c r="LI34" s="695"/>
      <c r="LJ34" s="695"/>
      <c r="LK34" s="695"/>
      <c r="LL34" s="695"/>
      <c r="LM34" s="695"/>
      <c r="LN34" s="695"/>
      <c r="LO34" s="695"/>
      <c r="LP34" s="695"/>
      <c r="LQ34" s="695"/>
      <c r="LR34" s="695"/>
      <c r="LS34" s="694"/>
      <c r="LT34" s="694"/>
      <c r="LU34" s="694"/>
      <c r="LV34" s="694"/>
      <c r="LW34" s="694"/>
      <c r="LX34" s="694"/>
      <c r="LY34" s="694"/>
      <c r="LZ34" s="694"/>
      <c r="MA34" s="694"/>
      <c r="MB34" s="694"/>
      <c r="MC34" s="694"/>
      <c r="MD34" s="694"/>
      <c r="ME34" s="694"/>
      <c r="MF34" s="694"/>
      <c r="MG34" s="694"/>
      <c r="MH34" s="694"/>
      <c r="MI34" s="694"/>
      <c r="MJ34" s="695"/>
      <c r="MK34" s="695"/>
      <c r="ML34" s="695"/>
      <c r="MM34" s="695"/>
      <c r="MN34" s="695"/>
      <c r="MO34" s="695"/>
      <c r="MP34" s="695"/>
      <c r="MQ34" s="695"/>
      <c r="MR34" s="695"/>
      <c r="MS34" s="695"/>
      <c r="MT34" s="695"/>
      <c r="MU34" s="695"/>
      <c r="MV34" s="695"/>
      <c r="MW34" s="695"/>
      <c r="MX34" s="695"/>
      <c r="MY34" s="695"/>
      <c r="MZ34" s="695"/>
    </row>
    <row r="35" spans="1:364" x14ac:dyDescent="0.2">
      <c r="A35" s="504">
        <v>27</v>
      </c>
      <c r="B35" s="8" t="str">
        <f>'English Scores- Leveled papers'!B33</f>
        <v>Nishita</v>
      </c>
      <c r="C35" s="8" t="str">
        <f t="shared" si="10"/>
        <v/>
      </c>
      <c r="D35" s="516" t="str">
        <f>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
      </c>
      <c r="E35" s="516" t="str">
        <f>IF(COUNT(F35:IC35)=0, "", (SUMIF($F$5:$IC$5,"Yes",F35:IC35)/SUMIF('Math Scores'!$F$5:$IC$5,"Yes",'Math Scores'!$F$2:$IC$2)))</f>
        <v/>
      </c>
      <c r="F35" s="521"/>
      <c r="G35" s="521"/>
      <c r="H35" s="521"/>
      <c r="I35" s="521"/>
      <c r="J35" s="521"/>
      <c r="K35" s="521"/>
      <c r="L35" s="521"/>
      <c r="M35" s="521"/>
      <c r="N35" s="521"/>
      <c r="O35" s="521"/>
      <c r="P35" s="521"/>
      <c r="Q35" s="521"/>
      <c r="R35" s="521"/>
      <c r="S35" s="521"/>
      <c r="T35" s="521"/>
      <c r="U35" s="521"/>
      <c r="V35" s="521"/>
      <c r="W35" s="522"/>
      <c r="X35" s="522"/>
      <c r="Y35" s="522"/>
      <c r="Z35" s="522"/>
      <c r="AA35" s="522"/>
      <c r="AB35" s="522"/>
      <c r="AC35" s="522"/>
      <c r="AD35" s="522"/>
      <c r="AE35" s="522"/>
      <c r="AF35" s="522"/>
      <c r="AG35" s="522"/>
      <c r="AH35" s="522"/>
      <c r="AI35" s="522"/>
      <c r="AJ35" s="522"/>
      <c r="AK35" s="522"/>
      <c r="AL35" s="522"/>
      <c r="AM35" s="522"/>
      <c r="AN35" s="521"/>
      <c r="AO35" s="521"/>
      <c r="AP35" s="521"/>
      <c r="AQ35" s="521"/>
      <c r="AR35" s="521"/>
      <c r="AS35" s="521"/>
      <c r="AT35" s="521"/>
      <c r="AU35" s="521"/>
      <c r="AV35" s="521"/>
      <c r="AW35" s="521"/>
      <c r="AX35" s="521"/>
      <c r="AY35" s="521"/>
      <c r="AZ35" s="521"/>
      <c r="BA35" s="521"/>
      <c r="BB35" s="521"/>
      <c r="BC35" s="521"/>
      <c r="BD35" s="521"/>
      <c r="BE35" s="522"/>
      <c r="BF35" s="522"/>
      <c r="BG35" s="522"/>
      <c r="BH35" s="522"/>
      <c r="BI35" s="522"/>
      <c r="BJ35" s="522"/>
      <c r="BK35" s="522"/>
      <c r="BL35" s="522"/>
      <c r="BM35" s="522"/>
      <c r="BN35" s="522"/>
      <c r="BO35" s="522"/>
      <c r="BP35" s="522"/>
      <c r="BQ35" s="522"/>
      <c r="BR35" s="522"/>
      <c r="BS35" s="522"/>
      <c r="BT35" s="522"/>
      <c r="BU35" s="522"/>
      <c r="BV35" s="522"/>
      <c r="BW35" s="522"/>
      <c r="BX35" s="521"/>
      <c r="BY35" s="521"/>
      <c r="BZ35" s="521"/>
      <c r="CA35" s="521"/>
      <c r="CB35" s="521"/>
      <c r="CC35" s="521"/>
      <c r="CD35" s="521"/>
      <c r="CE35" s="521"/>
      <c r="CF35" s="521"/>
      <c r="CG35" s="521"/>
      <c r="CH35" s="521"/>
      <c r="CI35" s="521"/>
      <c r="CJ35" s="521"/>
      <c r="CK35" s="521"/>
      <c r="CL35" s="521"/>
      <c r="CM35" s="521"/>
      <c r="CN35" s="521"/>
      <c r="CO35" s="521"/>
      <c r="CP35" s="521"/>
      <c r="CQ35" s="521"/>
      <c r="CR35" s="522"/>
      <c r="CS35" s="522"/>
      <c r="CT35" s="522"/>
      <c r="CU35" s="522"/>
      <c r="CV35" s="522"/>
      <c r="CW35" s="522"/>
      <c r="CX35" s="522"/>
      <c r="CY35" s="522"/>
      <c r="CZ35" s="522"/>
      <c r="DA35" s="522"/>
      <c r="DB35" s="522"/>
      <c r="DC35" s="522"/>
      <c r="DD35" s="522"/>
      <c r="DE35" s="522"/>
      <c r="DF35" s="522"/>
      <c r="DG35" s="522"/>
      <c r="DH35" s="522"/>
      <c r="DI35" s="522"/>
      <c r="DJ35" s="522"/>
      <c r="DK35" s="522"/>
      <c r="DL35" s="522"/>
      <c r="DM35" s="522"/>
      <c r="DN35" s="522"/>
      <c r="DO35" s="521"/>
      <c r="DP35" s="521"/>
      <c r="DQ35" s="521"/>
      <c r="DR35" s="521"/>
      <c r="DS35" s="521"/>
      <c r="DT35" s="521"/>
      <c r="DU35" s="521"/>
      <c r="DV35" s="521"/>
      <c r="DW35" s="521"/>
      <c r="DX35" s="521"/>
      <c r="DY35" s="521"/>
      <c r="DZ35" s="521"/>
      <c r="EA35" s="521"/>
      <c r="EB35" s="521"/>
      <c r="EC35" s="521"/>
      <c r="ED35" s="521"/>
      <c r="EE35" s="521"/>
      <c r="EF35" s="521"/>
      <c r="EG35" s="521"/>
      <c r="EH35" s="521"/>
      <c r="EI35" s="521"/>
      <c r="EJ35" s="521"/>
      <c r="EK35" s="521"/>
      <c r="EL35" s="521"/>
      <c r="EM35" s="521"/>
      <c r="EN35" s="521"/>
      <c r="EO35" s="522"/>
      <c r="EP35" s="522"/>
      <c r="EQ35" s="522"/>
      <c r="ER35" s="522"/>
      <c r="ES35" s="522"/>
      <c r="ET35" s="522"/>
      <c r="EU35" s="522"/>
      <c r="EV35" s="522"/>
      <c r="EW35" s="522"/>
      <c r="EX35" s="522"/>
      <c r="EY35" s="522"/>
      <c r="EZ35" s="522"/>
      <c r="FA35" s="522"/>
      <c r="FB35" s="522"/>
      <c r="FC35" s="522"/>
      <c r="FD35" s="522"/>
      <c r="FE35" s="522"/>
      <c r="FF35" s="522"/>
      <c r="FG35" s="522"/>
      <c r="FH35" s="522"/>
      <c r="FI35" s="522"/>
      <c r="FJ35" s="522"/>
      <c r="FK35" s="521"/>
      <c r="FL35" s="521"/>
      <c r="FM35" s="521"/>
      <c r="FN35" s="521"/>
      <c r="FO35" s="521"/>
      <c r="FP35" s="521"/>
      <c r="FQ35" s="521"/>
      <c r="FR35" s="521"/>
      <c r="FS35" s="521"/>
      <c r="FT35" s="521"/>
      <c r="FU35" s="521"/>
      <c r="FV35" s="521"/>
      <c r="FW35" s="521"/>
      <c r="FX35" s="521"/>
      <c r="FY35" s="521"/>
      <c r="FZ35" s="521"/>
      <c r="GA35" s="521"/>
      <c r="GB35" s="521"/>
      <c r="GC35" s="521"/>
      <c r="GD35" s="521"/>
      <c r="GE35" s="521"/>
      <c r="GF35" s="521"/>
      <c r="GG35" s="521"/>
      <c r="GH35" s="521"/>
      <c r="GI35" s="521"/>
      <c r="GJ35" s="522"/>
      <c r="GK35" s="522"/>
      <c r="GL35" s="522"/>
      <c r="GM35" s="522"/>
      <c r="GN35" s="522"/>
      <c r="GO35" s="522"/>
      <c r="GP35" s="522"/>
      <c r="GQ35" s="522"/>
      <c r="GR35" s="522"/>
      <c r="GS35" s="522"/>
      <c r="GT35" s="522"/>
      <c r="GU35" s="522"/>
      <c r="GV35" s="522"/>
      <c r="GW35" s="522"/>
      <c r="GX35" s="522"/>
      <c r="GY35" s="522"/>
      <c r="GZ35" s="522"/>
      <c r="HA35" s="522"/>
      <c r="HB35" s="522"/>
      <c r="HC35" s="522"/>
      <c r="HD35" s="522"/>
      <c r="HE35" s="522"/>
      <c r="HF35" s="522"/>
      <c r="HG35" s="522"/>
      <c r="HH35" s="522"/>
      <c r="HI35" s="522"/>
      <c r="HJ35" s="521"/>
      <c r="HK35" s="521"/>
      <c r="HL35" s="521"/>
      <c r="HM35" s="521"/>
      <c r="HN35" s="521"/>
      <c r="HO35" s="521"/>
      <c r="HP35" s="521"/>
      <c r="HQ35" s="521"/>
      <c r="HR35" s="521"/>
      <c r="HS35" s="521"/>
      <c r="HT35" s="521"/>
      <c r="HU35" s="521"/>
      <c r="HV35" s="521"/>
      <c r="HW35" s="521"/>
      <c r="HX35" s="521"/>
      <c r="HY35" s="521"/>
      <c r="HZ35" s="521"/>
      <c r="IA35" s="521"/>
      <c r="IB35" s="521"/>
      <c r="IC35" s="521"/>
      <c r="ID35" s="721"/>
      <c r="IE35" s="724"/>
      <c r="IF35" s="694"/>
      <c r="IG35" s="694"/>
      <c r="IH35" s="695"/>
      <c r="II35" s="695"/>
      <c r="IJ35" s="695"/>
      <c r="IK35" s="695"/>
      <c r="IL35" s="695"/>
      <c r="IM35" s="695"/>
      <c r="IN35" s="695"/>
      <c r="IO35" s="695"/>
      <c r="IP35" s="695"/>
      <c r="IQ35" s="695"/>
      <c r="IR35" s="695"/>
      <c r="IS35" s="695"/>
      <c r="IT35" s="695"/>
      <c r="IU35" s="695"/>
      <c r="IV35" s="694"/>
      <c r="IW35" s="694"/>
      <c r="IX35" s="694"/>
      <c r="IY35" s="694"/>
      <c r="IZ35" s="694"/>
      <c r="JA35" s="694"/>
      <c r="JB35" s="694"/>
      <c r="JC35" s="694"/>
      <c r="JD35" s="694"/>
      <c r="JE35" s="694"/>
      <c r="JF35" s="694"/>
      <c r="JG35" s="694"/>
      <c r="JH35" s="694"/>
      <c r="JI35" s="694"/>
      <c r="JJ35" s="694"/>
      <c r="JK35" s="694"/>
      <c r="JL35" s="694"/>
      <c r="JM35" s="695"/>
      <c r="JN35" s="695"/>
      <c r="JO35" s="695"/>
      <c r="JP35" s="695"/>
      <c r="JQ35" s="695"/>
      <c r="JR35" s="695"/>
      <c r="JS35" s="695"/>
      <c r="JT35" s="695"/>
      <c r="JU35" s="695"/>
      <c r="JV35" s="695"/>
      <c r="JW35" s="695"/>
      <c r="JX35" s="695"/>
      <c r="JY35" s="695"/>
      <c r="JZ35" s="695"/>
      <c r="KA35" s="695"/>
      <c r="KB35" s="695"/>
      <c r="KC35" s="695"/>
      <c r="KD35" s="695"/>
      <c r="KE35" s="695"/>
      <c r="KF35" s="695"/>
      <c r="KG35" s="695"/>
      <c r="KH35" s="694"/>
      <c r="KI35" s="694"/>
      <c r="KJ35" s="694"/>
      <c r="KK35" s="694"/>
      <c r="KL35" s="694"/>
      <c r="KM35" s="694"/>
      <c r="KN35" s="694"/>
      <c r="KO35" s="694"/>
      <c r="KP35" s="694"/>
      <c r="KQ35" s="694"/>
      <c r="KR35" s="694"/>
      <c r="KS35" s="694"/>
      <c r="KT35" s="694"/>
      <c r="KU35" s="694"/>
      <c r="KV35" s="694"/>
      <c r="KW35" s="694"/>
      <c r="KX35" s="694"/>
      <c r="KY35" s="694"/>
      <c r="KZ35" s="694"/>
      <c r="LA35" s="694"/>
      <c r="LB35" s="695"/>
      <c r="LC35" s="695"/>
      <c r="LD35" s="695"/>
      <c r="LE35" s="695"/>
      <c r="LF35" s="695"/>
      <c r="LG35" s="695"/>
      <c r="LH35" s="695"/>
      <c r="LI35" s="695"/>
      <c r="LJ35" s="695"/>
      <c r="LK35" s="695"/>
      <c r="LL35" s="695"/>
      <c r="LM35" s="695"/>
      <c r="LN35" s="695"/>
      <c r="LO35" s="695"/>
      <c r="LP35" s="695"/>
      <c r="LQ35" s="695"/>
      <c r="LR35" s="695"/>
      <c r="LS35" s="694"/>
      <c r="LT35" s="694"/>
      <c r="LU35" s="694"/>
      <c r="LV35" s="694"/>
      <c r="LW35" s="694"/>
      <c r="LX35" s="694"/>
      <c r="LY35" s="694"/>
      <c r="LZ35" s="694"/>
      <c r="MA35" s="694"/>
      <c r="MB35" s="694"/>
      <c r="MC35" s="694"/>
      <c r="MD35" s="694"/>
      <c r="ME35" s="694"/>
      <c r="MF35" s="694"/>
      <c r="MG35" s="694"/>
      <c r="MH35" s="694"/>
      <c r="MI35" s="694"/>
      <c r="MJ35" s="695"/>
      <c r="MK35" s="695"/>
      <c r="ML35" s="695"/>
      <c r="MM35" s="695"/>
      <c r="MN35" s="695"/>
      <c r="MO35" s="695"/>
      <c r="MP35" s="695"/>
      <c r="MQ35" s="695"/>
      <c r="MR35" s="695"/>
      <c r="MS35" s="695"/>
      <c r="MT35" s="695"/>
      <c r="MU35" s="695"/>
      <c r="MV35" s="695"/>
      <c r="MW35" s="695"/>
      <c r="MX35" s="695"/>
      <c r="MY35" s="695"/>
      <c r="MZ35" s="695"/>
    </row>
    <row r="36" spans="1:364" x14ac:dyDescent="0.2">
      <c r="A36" s="504">
        <v>28</v>
      </c>
      <c r="B36" s="8" t="str">
        <f>'English Scores- Leveled papers'!B34</f>
        <v>B Akhil</v>
      </c>
      <c r="C36" s="8" t="str">
        <f t="shared" si="10"/>
        <v/>
      </c>
      <c r="D36" s="516" t="str">
        <f>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
      </c>
      <c r="E36" s="516" t="str">
        <f>IF(COUNT(F36:IC36)=0, "", (SUMIF($F$5:$IC$5,"Yes",F36:IC36)/SUMIF('Math Scores'!$F$5:$IC$5,"Yes",'Math Scores'!$F$2:$IC$2)))</f>
        <v/>
      </c>
      <c r="F36" s="521"/>
      <c r="G36" s="521"/>
      <c r="H36" s="521"/>
      <c r="I36" s="521"/>
      <c r="J36" s="521"/>
      <c r="K36" s="521"/>
      <c r="L36" s="521"/>
      <c r="M36" s="521"/>
      <c r="N36" s="521"/>
      <c r="O36" s="521"/>
      <c r="P36" s="521"/>
      <c r="Q36" s="521"/>
      <c r="R36" s="521"/>
      <c r="S36" s="521"/>
      <c r="T36" s="521"/>
      <c r="U36" s="521"/>
      <c r="V36" s="521"/>
      <c r="W36" s="522"/>
      <c r="X36" s="522"/>
      <c r="Y36" s="522"/>
      <c r="Z36" s="522"/>
      <c r="AA36" s="522"/>
      <c r="AB36" s="522"/>
      <c r="AC36" s="522"/>
      <c r="AD36" s="522"/>
      <c r="AE36" s="522"/>
      <c r="AF36" s="522"/>
      <c r="AG36" s="522"/>
      <c r="AH36" s="522"/>
      <c r="AI36" s="522"/>
      <c r="AJ36" s="522"/>
      <c r="AK36" s="522"/>
      <c r="AL36" s="522"/>
      <c r="AM36" s="522"/>
      <c r="AN36" s="521"/>
      <c r="AO36" s="521"/>
      <c r="AP36" s="521"/>
      <c r="AQ36" s="521"/>
      <c r="AR36" s="521"/>
      <c r="AS36" s="521"/>
      <c r="AT36" s="521"/>
      <c r="AU36" s="521"/>
      <c r="AV36" s="521"/>
      <c r="AW36" s="521"/>
      <c r="AX36" s="521"/>
      <c r="AY36" s="521"/>
      <c r="AZ36" s="521"/>
      <c r="BA36" s="521"/>
      <c r="BB36" s="521"/>
      <c r="BC36" s="521"/>
      <c r="BD36" s="521"/>
      <c r="BE36" s="522"/>
      <c r="BF36" s="522"/>
      <c r="BG36" s="522"/>
      <c r="BH36" s="522"/>
      <c r="BI36" s="522"/>
      <c r="BJ36" s="522"/>
      <c r="BK36" s="522"/>
      <c r="BL36" s="522"/>
      <c r="BM36" s="522"/>
      <c r="BN36" s="522"/>
      <c r="BO36" s="522"/>
      <c r="BP36" s="522"/>
      <c r="BQ36" s="522"/>
      <c r="BR36" s="522"/>
      <c r="BS36" s="522"/>
      <c r="BT36" s="522"/>
      <c r="BU36" s="522"/>
      <c r="BV36" s="522"/>
      <c r="BW36" s="522"/>
      <c r="BX36" s="521"/>
      <c r="BY36" s="521"/>
      <c r="BZ36" s="521"/>
      <c r="CA36" s="521"/>
      <c r="CB36" s="521"/>
      <c r="CC36" s="521"/>
      <c r="CD36" s="521"/>
      <c r="CE36" s="521"/>
      <c r="CF36" s="521"/>
      <c r="CG36" s="521"/>
      <c r="CH36" s="521"/>
      <c r="CI36" s="521"/>
      <c r="CJ36" s="521"/>
      <c r="CK36" s="521"/>
      <c r="CL36" s="521"/>
      <c r="CM36" s="521"/>
      <c r="CN36" s="521"/>
      <c r="CO36" s="521"/>
      <c r="CP36" s="521"/>
      <c r="CQ36" s="521"/>
      <c r="CR36" s="522"/>
      <c r="CS36" s="522"/>
      <c r="CT36" s="522"/>
      <c r="CU36" s="522"/>
      <c r="CV36" s="522"/>
      <c r="CW36" s="522"/>
      <c r="CX36" s="522"/>
      <c r="CY36" s="522"/>
      <c r="CZ36" s="522"/>
      <c r="DA36" s="522"/>
      <c r="DB36" s="522"/>
      <c r="DC36" s="522"/>
      <c r="DD36" s="522"/>
      <c r="DE36" s="522"/>
      <c r="DF36" s="522"/>
      <c r="DG36" s="522"/>
      <c r="DH36" s="522"/>
      <c r="DI36" s="522"/>
      <c r="DJ36" s="522"/>
      <c r="DK36" s="522"/>
      <c r="DL36" s="522"/>
      <c r="DM36" s="522"/>
      <c r="DN36" s="522"/>
      <c r="DO36" s="521"/>
      <c r="DP36" s="521"/>
      <c r="DQ36" s="521"/>
      <c r="DR36" s="521"/>
      <c r="DS36" s="521"/>
      <c r="DT36" s="521"/>
      <c r="DU36" s="521"/>
      <c r="DV36" s="521"/>
      <c r="DW36" s="521"/>
      <c r="DX36" s="521"/>
      <c r="DY36" s="521"/>
      <c r="DZ36" s="521"/>
      <c r="EA36" s="521"/>
      <c r="EB36" s="521"/>
      <c r="EC36" s="521"/>
      <c r="ED36" s="521"/>
      <c r="EE36" s="521"/>
      <c r="EF36" s="521"/>
      <c r="EG36" s="521"/>
      <c r="EH36" s="521"/>
      <c r="EI36" s="521"/>
      <c r="EJ36" s="521"/>
      <c r="EK36" s="521"/>
      <c r="EL36" s="521"/>
      <c r="EM36" s="521"/>
      <c r="EN36" s="521"/>
      <c r="EO36" s="522"/>
      <c r="EP36" s="522"/>
      <c r="EQ36" s="522"/>
      <c r="ER36" s="522"/>
      <c r="ES36" s="522"/>
      <c r="ET36" s="522"/>
      <c r="EU36" s="522"/>
      <c r="EV36" s="522"/>
      <c r="EW36" s="522"/>
      <c r="EX36" s="522"/>
      <c r="EY36" s="522"/>
      <c r="EZ36" s="522"/>
      <c r="FA36" s="522"/>
      <c r="FB36" s="522"/>
      <c r="FC36" s="522"/>
      <c r="FD36" s="522"/>
      <c r="FE36" s="522"/>
      <c r="FF36" s="522"/>
      <c r="FG36" s="522"/>
      <c r="FH36" s="522"/>
      <c r="FI36" s="522"/>
      <c r="FJ36" s="522"/>
      <c r="FK36" s="521"/>
      <c r="FL36" s="521"/>
      <c r="FM36" s="521"/>
      <c r="FN36" s="521"/>
      <c r="FO36" s="521"/>
      <c r="FP36" s="521"/>
      <c r="FQ36" s="521"/>
      <c r="FR36" s="521"/>
      <c r="FS36" s="521"/>
      <c r="FT36" s="521"/>
      <c r="FU36" s="521"/>
      <c r="FV36" s="521"/>
      <c r="FW36" s="521"/>
      <c r="FX36" s="521"/>
      <c r="FY36" s="521"/>
      <c r="FZ36" s="521"/>
      <c r="GA36" s="521"/>
      <c r="GB36" s="521"/>
      <c r="GC36" s="521"/>
      <c r="GD36" s="521"/>
      <c r="GE36" s="521"/>
      <c r="GF36" s="521"/>
      <c r="GG36" s="521"/>
      <c r="GH36" s="521"/>
      <c r="GI36" s="521"/>
      <c r="GJ36" s="522"/>
      <c r="GK36" s="522"/>
      <c r="GL36" s="522"/>
      <c r="GM36" s="522"/>
      <c r="GN36" s="522"/>
      <c r="GO36" s="522"/>
      <c r="GP36" s="522"/>
      <c r="GQ36" s="522"/>
      <c r="GR36" s="522"/>
      <c r="GS36" s="522"/>
      <c r="GT36" s="522"/>
      <c r="GU36" s="522"/>
      <c r="GV36" s="522"/>
      <c r="GW36" s="522"/>
      <c r="GX36" s="522"/>
      <c r="GY36" s="522"/>
      <c r="GZ36" s="522"/>
      <c r="HA36" s="522"/>
      <c r="HB36" s="522"/>
      <c r="HC36" s="522"/>
      <c r="HD36" s="522"/>
      <c r="HE36" s="522"/>
      <c r="HF36" s="522"/>
      <c r="HG36" s="522"/>
      <c r="HH36" s="522"/>
      <c r="HI36" s="522"/>
      <c r="HJ36" s="521"/>
      <c r="HK36" s="521"/>
      <c r="HL36" s="521"/>
      <c r="HM36" s="521"/>
      <c r="HN36" s="521"/>
      <c r="HO36" s="521"/>
      <c r="HP36" s="521"/>
      <c r="HQ36" s="521"/>
      <c r="HR36" s="521"/>
      <c r="HS36" s="521"/>
      <c r="HT36" s="521"/>
      <c r="HU36" s="521"/>
      <c r="HV36" s="521"/>
      <c r="HW36" s="521"/>
      <c r="HX36" s="521"/>
      <c r="HY36" s="521"/>
      <c r="HZ36" s="521"/>
      <c r="IA36" s="521"/>
      <c r="IB36" s="521"/>
      <c r="IC36" s="521"/>
      <c r="ID36" s="721"/>
      <c r="IE36" s="724"/>
      <c r="IF36" s="694"/>
      <c r="IG36" s="694"/>
      <c r="IH36" s="695"/>
      <c r="II36" s="695"/>
      <c r="IJ36" s="695"/>
      <c r="IK36" s="695"/>
      <c r="IL36" s="695"/>
      <c r="IM36" s="695"/>
      <c r="IN36" s="695"/>
      <c r="IO36" s="695"/>
      <c r="IP36" s="695"/>
      <c r="IQ36" s="695"/>
      <c r="IR36" s="695"/>
      <c r="IS36" s="695"/>
      <c r="IT36" s="695"/>
      <c r="IU36" s="695"/>
      <c r="IV36" s="694"/>
      <c r="IW36" s="694"/>
      <c r="IX36" s="694"/>
      <c r="IY36" s="694"/>
      <c r="IZ36" s="694"/>
      <c r="JA36" s="694"/>
      <c r="JB36" s="694"/>
      <c r="JC36" s="694"/>
      <c r="JD36" s="694"/>
      <c r="JE36" s="694"/>
      <c r="JF36" s="694"/>
      <c r="JG36" s="694"/>
      <c r="JH36" s="694"/>
      <c r="JI36" s="694"/>
      <c r="JJ36" s="694"/>
      <c r="JK36" s="694"/>
      <c r="JL36" s="694"/>
      <c r="JM36" s="695"/>
      <c r="JN36" s="695"/>
      <c r="JO36" s="695"/>
      <c r="JP36" s="695"/>
      <c r="JQ36" s="695"/>
      <c r="JR36" s="695"/>
      <c r="JS36" s="695"/>
      <c r="JT36" s="695"/>
      <c r="JU36" s="695"/>
      <c r="JV36" s="695"/>
      <c r="JW36" s="695"/>
      <c r="JX36" s="695"/>
      <c r="JY36" s="695"/>
      <c r="JZ36" s="695"/>
      <c r="KA36" s="695"/>
      <c r="KB36" s="695"/>
      <c r="KC36" s="695"/>
      <c r="KD36" s="695"/>
      <c r="KE36" s="695"/>
      <c r="KF36" s="695"/>
      <c r="KG36" s="695"/>
      <c r="KH36" s="694"/>
      <c r="KI36" s="694"/>
      <c r="KJ36" s="694"/>
      <c r="KK36" s="694"/>
      <c r="KL36" s="694"/>
      <c r="KM36" s="694"/>
      <c r="KN36" s="694"/>
      <c r="KO36" s="694"/>
      <c r="KP36" s="694"/>
      <c r="KQ36" s="694"/>
      <c r="KR36" s="694"/>
      <c r="KS36" s="694"/>
      <c r="KT36" s="694"/>
      <c r="KU36" s="694"/>
      <c r="KV36" s="694"/>
      <c r="KW36" s="694"/>
      <c r="KX36" s="694"/>
      <c r="KY36" s="694"/>
      <c r="KZ36" s="694"/>
      <c r="LA36" s="694"/>
      <c r="LB36" s="695"/>
      <c r="LC36" s="695"/>
      <c r="LD36" s="695"/>
      <c r="LE36" s="695"/>
      <c r="LF36" s="695"/>
      <c r="LG36" s="695"/>
      <c r="LH36" s="695"/>
      <c r="LI36" s="695"/>
      <c r="LJ36" s="695"/>
      <c r="LK36" s="695"/>
      <c r="LL36" s="695"/>
      <c r="LM36" s="695"/>
      <c r="LN36" s="695"/>
      <c r="LO36" s="695"/>
      <c r="LP36" s="695"/>
      <c r="LQ36" s="695"/>
      <c r="LR36" s="695"/>
      <c r="LS36" s="694"/>
      <c r="LT36" s="694"/>
      <c r="LU36" s="694"/>
      <c r="LV36" s="694"/>
      <c r="LW36" s="694"/>
      <c r="LX36" s="694"/>
      <c r="LY36" s="694"/>
      <c r="LZ36" s="694"/>
      <c r="MA36" s="694"/>
      <c r="MB36" s="694"/>
      <c r="MC36" s="694"/>
      <c r="MD36" s="694"/>
      <c r="ME36" s="694"/>
      <c r="MF36" s="694"/>
      <c r="MG36" s="694"/>
      <c r="MH36" s="694"/>
      <c r="MI36" s="694"/>
      <c r="MJ36" s="695"/>
      <c r="MK36" s="695"/>
      <c r="ML36" s="695"/>
      <c r="MM36" s="695"/>
      <c r="MN36" s="695"/>
      <c r="MO36" s="695"/>
      <c r="MP36" s="695"/>
      <c r="MQ36" s="695"/>
      <c r="MR36" s="695"/>
      <c r="MS36" s="695"/>
      <c r="MT36" s="695"/>
      <c r="MU36" s="695"/>
      <c r="MV36" s="695"/>
      <c r="MW36" s="695"/>
      <c r="MX36" s="695"/>
      <c r="MY36" s="695"/>
      <c r="MZ36" s="695"/>
    </row>
    <row r="37" spans="1:364" x14ac:dyDescent="0.2">
      <c r="A37" s="504">
        <v>29</v>
      </c>
      <c r="B37" s="8" t="str">
        <f>'English Scores- Leveled papers'!B35</f>
        <v>Muskan Begum</v>
      </c>
      <c r="C37" s="8" t="str">
        <f t="shared" si="10"/>
        <v/>
      </c>
      <c r="D37" s="516" t="str">
        <f>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v/>
      </c>
      <c r="E37" s="516" t="str">
        <f>IF(COUNT(F37:IC37)=0, "", (SUMIF($F$5:$IC$5,"Yes",F37:IC37)/SUMIF('Math Scores'!$F$5:$IC$5,"Yes",'Math Scores'!$F$2:$IC$2)))</f>
        <v/>
      </c>
      <c r="F37" s="521"/>
      <c r="G37" s="521"/>
      <c r="H37" s="521"/>
      <c r="I37" s="521"/>
      <c r="J37" s="521"/>
      <c r="K37" s="521"/>
      <c r="L37" s="521"/>
      <c r="M37" s="521"/>
      <c r="N37" s="521"/>
      <c r="O37" s="521"/>
      <c r="P37" s="521"/>
      <c r="Q37" s="521"/>
      <c r="R37" s="521"/>
      <c r="S37" s="521"/>
      <c r="T37" s="521"/>
      <c r="U37" s="521"/>
      <c r="V37" s="521"/>
      <c r="W37" s="522"/>
      <c r="X37" s="522"/>
      <c r="Y37" s="522"/>
      <c r="Z37" s="522"/>
      <c r="AA37" s="522"/>
      <c r="AB37" s="522"/>
      <c r="AC37" s="522"/>
      <c r="AD37" s="522"/>
      <c r="AE37" s="522"/>
      <c r="AF37" s="522"/>
      <c r="AG37" s="522"/>
      <c r="AH37" s="522"/>
      <c r="AI37" s="522"/>
      <c r="AJ37" s="522"/>
      <c r="AK37" s="522"/>
      <c r="AL37" s="522"/>
      <c r="AM37" s="522"/>
      <c r="AN37" s="521"/>
      <c r="AO37" s="521"/>
      <c r="AP37" s="521"/>
      <c r="AQ37" s="521"/>
      <c r="AR37" s="521"/>
      <c r="AS37" s="521"/>
      <c r="AT37" s="521"/>
      <c r="AU37" s="521"/>
      <c r="AV37" s="521"/>
      <c r="AW37" s="521"/>
      <c r="AX37" s="521"/>
      <c r="AY37" s="521"/>
      <c r="AZ37" s="521"/>
      <c r="BA37" s="521"/>
      <c r="BB37" s="521"/>
      <c r="BC37" s="521"/>
      <c r="BD37" s="521"/>
      <c r="BE37" s="522"/>
      <c r="BF37" s="522"/>
      <c r="BG37" s="522"/>
      <c r="BH37" s="522"/>
      <c r="BI37" s="522"/>
      <c r="BJ37" s="522"/>
      <c r="BK37" s="522"/>
      <c r="BL37" s="522"/>
      <c r="BM37" s="522"/>
      <c r="BN37" s="522"/>
      <c r="BO37" s="522"/>
      <c r="BP37" s="522"/>
      <c r="BQ37" s="522"/>
      <c r="BR37" s="522"/>
      <c r="BS37" s="522"/>
      <c r="BT37" s="522"/>
      <c r="BU37" s="522"/>
      <c r="BV37" s="522"/>
      <c r="BW37" s="522"/>
      <c r="BX37" s="521"/>
      <c r="BY37" s="521"/>
      <c r="BZ37" s="521"/>
      <c r="CA37" s="521"/>
      <c r="CB37" s="521"/>
      <c r="CC37" s="521"/>
      <c r="CD37" s="521"/>
      <c r="CE37" s="521"/>
      <c r="CF37" s="521"/>
      <c r="CG37" s="521"/>
      <c r="CH37" s="521"/>
      <c r="CI37" s="521"/>
      <c r="CJ37" s="521"/>
      <c r="CK37" s="521"/>
      <c r="CL37" s="521"/>
      <c r="CM37" s="521"/>
      <c r="CN37" s="521"/>
      <c r="CO37" s="521"/>
      <c r="CP37" s="521"/>
      <c r="CQ37" s="521"/>
      <c r="CR37" s="522"/>
      <c r="CS37" s="522"/>
      <c r="CT37" s="522"/>
      <c r="CU37" s="522"/>
      <c r="CV37" s="522"/>
      <c r="CW37" s="522"/>
      <c r="CX37" s="522"/>
      <c r="CY37" s="522"/>
      <c r="CZ37" s="522"/>
      <c r="DA37" s="522"/>
      <c r="DB37" s="522"/>
      <c r="DC37" s="522"/>
      <c r="DD37" s="522"/>
      <c r="DE37" s="522"/>
      <c r="DF37" s="522"/>
      <c r="DG37" s="522"/>
      <c r="DH37" s="522"/>
      <c r="DI37" s="522"/>
      <c r="DJ37" s="522"/>
      <c r="DK37" s="522"/>
      <c r="DL37" s="522"/>
      <c r="DM37" s="522"/>
      <c r="DN37" s="522"/>
      <c r="DO37" s="521"/>
      <c r="DP37" s="521"/>
      <c r="DQ37" s="521"/>
      <c r="DR37" s="521"/>
      <c r="DS37" s="521"/>
      <c r="DT37" s="521"/>
      <c r="DU37" s="521"/>
      <c r="DV37" s="521"/>
      <c r="DW37" s="521"/>
      <c r="DX37" s="521"/>
      <c r="DY37" s="521"/>
      <c r="DZ37" s="521"/>
      <c r="EA37" s="521"/>
      <c r="EB37" s="521"/>
      <c r="EC37" s="521"/>
      <c r="ED37" s="521"/>
      <c r="EE37" s="521"/>
      <c r="EF37" s="521"/>
      <c r="EG37" s="521"/>
      <c r="EH37" s="521"/>
      <c r="EI37" s="521"/>
      <c r="EJ37" s="521"/>
      <c r="EK37" s="521"/>
      <c r="EL37" s="521"/>
      <c r="EM37" s="521"/>
      <c r="EN37" s="521"/>
      <c r="EO37" s="522"/>
      <c r="EP37" s="522"/>
      <c r="EQ37" s="522"/>
      <c r="ER37" s="522"/>
      <c r="ES37" s="522"/>
      <c r="ET37" s="522"/>
      <c r="EU37" s="522"/>
      <c r="EV37" s="522"/>
      <c r="EW37" s="522"/>
      <c r="EX37" s="522"/>
      <c r="EY37" s="522"/>
      <c r="EZ37" s="522"/>
      <c r="FA37" s="522"/>
      <c r="FB37" s="522"/>
      <c r="FC37" s="522"/>
      <c r="FD37" s="522"/>
      <c r="FE37" s="522"/>
      <c r="FF37" s="522"/>
      <c r="FG37" s="522"/>
      <c r="FH37" s="522"/>
      <c r="FI37" s="522"/>
      <c r="FJ37" s="522"/>
      <c r="FK37" s="521"/>
      <c r="FL37" s="521"/>
      <c r="FM37" s="521"/>
      <c r="FN37" s="521"/>
      <c r="FO37" s="521"/>
      <c r="FP37" s="521"/>
      <c r="FQ37" s="521"/>
      <c r="FR37" s="521"/>
      <c r="FS37" s="521"/>
      <c r="FT37" s="521"/>
      <c r="FU37" s="521"/>
      <c r="FV37" s="521"/>
      <c r="FW37" s="521"/>
      <c r="FX37" s="521"/>
      <c r="FY37" s="521"/>
      <c r="FZ37" s="521"/>
      <c r="GA37" s="521"/>
      <c r="GB37" s="521"/>
      <c r="GC37" s="521"/>
      <c r="GD37" s="521"/>
      <c r="GE37" s="521"/>
      <c r="GF37" s="521"/>
      <c r="GG37" s="521"/>
      <c r="GH37" s="521"/>
      <c r="GI37" s="521"/>
      <c r="GJ37" s="522"/>
      <c r="GK37" s="522"/>
      <c r="GL37" s="522"/>
      <c r="GM37" s="522"/>
      <c r="GN37" s="522"/>
      <c r="GO37" s="522"/>
      <c r="GP37" s="522"/>
      <c r="GQ37" s="522"/>
      <c r="GR37" s="522"/>
      <c r="GS37" s="522"/>
      <c r="GT37" s="522"/>
      <c r="GU37" s="522"/>
      <c r="GV37" s="522"/>
      <c r="GW37" s="522"/>
      <c r="GX37" s="522"/>
      <c r="GY37" s="522"/>
      <c r="GZ37" s="522"/>
      <c r="HA37" s="522"/>
      <c r="HB37" s="522"/>
      <c r="HC37" s="522"/>
      <c r="HD37" s="522"/>
      <c r="HE37" s="522"/>
      <c r="HF37" s="522"/>
      <c r="HG37" s="522"/>
      <c r="HH37" s="522"/>
      <c r="HI37" s="522"/>
      <c r="HJ37" s="521"/>
      <c r="HK37" s="521"/>
      <c r="HL37" s="521"/>
      <c r="HM37" s="521"/>
      <c r="HN37" s="521"/>
      <c r="HO37" s="521"/>
      <c r="HP37" s="521"/>
      <c r="HQ37" s="521"/>
      <c r="HR37" s="521"/>
      <c r="HS37" s="521"/>
      <c r="HT37" s="521"/>
      <c r="HU37" s="521"/>
      <c r="HV37" s="521"/>
      <c r="HW37" s="521"/>
      <c r="HX37" s="521"/>
      <c r="HY37" s="521"/>
      <c r="HZ37" s="521"/>
      <c r="IA37" s="521"/>
      <c r="IB37" s="521"/>
      <c r="IC37" s="521"/>
      <c r="ID37" s="721"/>
      <c r="IE37" s="724"/>
      <c r="IF37" s="694"/>
      <c r="IG37" s="694"/>
      <c r="IH37" s="695"/>
      <c r="II37" s="695"/>
      <c r="IJ37" s="695"/>
      <c r="IK37" s="695"/>
      <c r="IL37" s="695"/>
      <c r="IM37" s="695"/>
      <c r="IN37" s="695"/>
      <c r="IO37" s="695"/>
      <c r="IP37" s="695"/>
      <c r="IQ37" s="695"/>
      <c r="IR37" s="695"/>
      <c r="IS37" s="695"/>
      <c r="IT37" s="695"/>
      <c r="IU37" s="695"/>
      <c r="IV37" s="694"/>
      <c r="IW37" s="694"/>
      <c r="IX37" s="694"/>
      <c r="IY37" s="694"/>
      <c r="IZ37" s="694"/>
      <c r="JA37" s="694"/>
      <c r="JB37" s="694"/>
      <c r="JC37" s="694"/>
      <c r="JD37" s="694"/>
      <c r="JE37" s="694"/>
      <c r="JF37" s="694"/>
      <c r="JG37" s="694"/>
      <c r="JH37" s="694"/>
      <c r="JI37" s="694"/>
      <c r="JJ37" s="694"/>
      <c r="JK37" s="694"/>
      <c r="JL37" s="694"/>
      <c r="JM37" s="695"/>
      <c r="JN37" s="695"/>
      <c r="JO37" s="695"/>
      <c r="JP37" s="695"/>
      <c r="JQ37" s="695"/>
      <c r="JR37" s="695"/>
      <c r="JS37" s="695"/>
      <c r="JT37" s="695"/>
      <c r="JU37" s="695"/>
      <c r="JV37" s="695"/>
      <c r="JW37" s="695"/>
      <c r="JX37" s="695"/>
      <c r="JY37" s="695"/>
      <c r="JZ37" s="695"/>
      <c r="KA37" s="695"/>
      <c r="KB37" s="695"/>
      <c r="KC37" s="695"/>
      <c r="KD37" s="695"/>
      <c r="KE37" s="695"/>
      <c r="KF37" s="695"/>
      <c r="KG37" s="695"/>
      <c r="KH37" s="694"/>
      <c r="KI37" s="694"/>
      <c r="KJ37" s="694"/>
      <c r="KK37" s="694"/>
      <c r="KL37" s="694"/>
      <c r="KM37" s="694"/>
      <c r="KN37" s="694"/>
      <c r="KO37" s="694"/>
      <c r="KP37" s="694"/>
      <c r="KQ37" s="694"/>
      <c r="KR37" s="694"/>
      <c r="KS37" s="694"/>
      <c r="KT37" s="694"/>
      <c r="KU37" s="694"/>
      <c r="KV37" s="694"/>
      <c r="KW37" s="694"/>
      <c r="KX37" s="694"/>
      <c r="KY37" s="694"/>
      <c r="KZ37" s="694"/>
      <c r="LA37" s="694"/>
      <c r="LB37" s="695"/>
      <c r="LC37" s="695"/>
      <c r="LD37" s="695"/>
      <c r="LE37" s="695"/>
      <c r="LF37" s="695"/>
      <c r="LG37" s="695"/>
      <c r="LH37" s="695"/>
      <c r="LI37" s="695"/>
      <c r="LJ37" s="695"/>
      <c r="LK37" s="695"/>
      <c r="LL37" s="695"/>
      <c r="LM37" s="695"/>
      <c r="LN37" s="695"/>
      <c r="LO37" s="695"/>
      <c r="LP37" s="695"/>
      <c r="LQ37" s="695"/>
      <c r="LR37" s="695"/>
      <c r="LS37" s="694"/>
      <c r="LT37" s="694"/>
      <c r="LU37" s="694"/>
      <c r="LV37" s="694"/>
      <c r="LW37" s="694"/>
      <c r="LX37" s="694"/>
      <c r="LY37" s="694"/>
      <c r="LZ37" s="694"/>
      <c r="MA37" s="694"/>
      <c r="MB37" s="694"/>
      <c r="MC37" s="694"/>
      <c r="MD37" s="694"/>
      <c r="ME37" s="694"/>
      <c r="MF37" s="694"/>
      <c r="MG37" s="694"/>
      <c r="MH37" s="694"/>
      <c r="MI37" s="694"/>
      <c r="MJ37" s="695"/>
      <c r="MK37" s="695"/>
      <c r="ML37" s="695"/>
      <c r="MM37" s="695"/>
      <c r="MN37" s="695"/>
      <c r="MO37" s="695"/>
      <c r="MP37" s="695"/>
      <c r="MQ37" s="695"/>
      <c r="MR37" s="695"/>
      <c r="MS37" s="695"/>
      <c r="MT37" s="695"/>
      <c r="MU37" s="695"/>
      <c r="MV37" s="695"/>
      <c r="MW37" s="695"/>
      <c r="MX37" s="695"/>
      <c r="MY37" s="695"/>
      <c r="MZ37" s="695"/>
    </row>
    <row r="38" spans="1:364" x14ac:dyDescent="0.2">
      <c r="A38" s="504">
        <v>30</v>
      </c>
      <c r="B38" s="8" t="str">
        <f>'English Scores- Leveled papers'!B36</f>
        <v>Insha Khan</v>
      </c>
      <c r="C38" s="8" t="str">
        <f t="shared" si="10"/>
        <v/>
      </c>
      <c r="D38" s="516" t="str">
        <f>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
      </c>
      <c r="E38" s="516" t="str">
        <f>IF(COUNT(F38:IC38)=0, "", (SUMIF($F$5:$IC$5,"Yes",F38:IC38)/SUMIF('Math Scores'!$F$5:$IC$5,"Yes",'Math Scores'!$F$2:$IC$2)))</f>
        <v/>
      </c>
      <c r="F38" s="521"/>
      <c r="G38" s="521"/>
      <c r="H38" s="521"/>
      <c r="I38" s="521"/>
      <c r="J38" s="521"/>
      <c r="K38" s="521"/>
      <c r="L38" s="521"/>
      <c r="M38" s="521"/>
      <c r="N38" s="521"/>
      <c r="O38" s="521"/>
      <c r="P38" s="521"/>
      <c r="Q38" s="521"/>
      <c r="R38" s="521"/>
      <c r="S38" s="521"/>
      <c r="T38" s="521"/>
      <c r="U38" s="521"/>
      <c r="V38" s="521"/>
      <c r="W38" s="522"/>
      <c r="X38" s="522"/>
      <c r="Y38" s="522"/>
      <c r="Z38" s="522"/>
      <c r="AA38" s="522"/>
      <c r="AB38" s="522"/>
      <c r="AC38" s="522"/>
      <c r="AD38" s="522"/>
      <c r="AE38" s="522"/>
      <c r="AF38" s="522"/>
      <c r="AG38" s="522"/>
      <c r="AH38" s="522"/>
      <c r="AI38" s="522"/>
      <c r="AJ38" s="522"/>
      <c r="AK38" s="522"/>
      <c r="AL38" s="522"/>
      <c r="AM38" s="522"/>
      <c r="AN38" s="521"/>
      <c r="AO38" s="521"/>
      <c r="AP38" s="521"/>
      <c r="AQ38" s="521"/>
      <c r="AR38" s="521"/>
      <c r="AS38" s="521"/>
      <c r="AT38" s="521"/>
      <c r="AU38" s="521"/>
      <c r="AV38" s="521"/>
      <c r="AW38" s="521"/>
      <c r="AX38" s="521"/>
      <c r="AY38" s="521"/>
      <c r="AZ38" s="521"/>
      <c r="BA38" s="521"/>
      <c r="BB38" s="521"/>
      <c r="BC38" s="521"/>
      <c r="BD38" s="521"/>
      <c r="BE38" s="522"/>
      <c r="BF38" s="522"/>
      <c r="BG38" s="522"/>
      <c r="BH38" s="522"/>
      <c r="BI38" s="522"/>
      <c r="BJ38" s="522"/>
      <c r="BK38" s="522"/>
      <c r="BL38" s="522"/>
      <c r="BM38" s="522"/>
      <c r="BN38" s="522"/>
      <c r="BO38" s="522"/>
      <c r="BP38" s="522"/>
      <c r="BQ38" s="522"/>
      <c r="BR38" s="522"/>
      <c r="BS38" s="522"/>
      <c r="BT38" s="522"/>
      <c r="BU38" s="522"/>
      <c r="BV38" s="522"/>
      <c r="BW38" s="522"/>
      <c r="BX38" s="521"/>
      <c r="BY38" s="521"/>
      <c r="BZ38" s="521"/>
      <c r="CA38" s="521"/>
      <c r="CB38" s="521"/>
      <c r="CC38" s="521"/>
      <c r="CD38" s="521"/>
      <c r="CE38" s="521"/>
      <c r="CF38" s="521"/>
      <c r="CG38" s="521"/>
      <c r="CH38" s="521"/>
      <c r="CI38" s="521"/>
      <c r="CJ38" s="521"/>
      <c r="CK38" s="521"/>
      <c r="CL38" s="521"/>
      <c r="CM38" s="521"/>
      <c r="CN38" s="521"/>
      <c r="CO38" s="521"/>
      <c r="CP38" s="521"/>
      <c r="CQ38" s="521"/>
      <c r="CR38" s="522"/>
      <c r="CS38" s="522"/>
      <c r="CT38" s="522"/>
      <c r="CU38" s="522"/>
      <c r="CV38" s="522"/>
      <c r="CW38" s="522"/>
      <c r="CX38" s="522"/>
      <c r="CY38" s="522"/>
      <c r="CZ38" s="522"/>
      <c r="DA38" s="522"/>
      <c r="DB38" s="522"/>
      <c r="DC38" s="522"/>
      <c r="DD38" s="522"/>
      <c r="DE38" s="522"/>
      <c r="DF38" s="522"/>
      <c r="DG38" s="522"/>
      <c r="DH38" s="522"/>
      <c r="DI38" s="522"/>
      <c r="DJ38" s="522"/>
      <c r="DK38" s="522"/>
      <c r="DL38" s="522"/>
      <c r="DM38" s="522"/>
      <c r="DN38" s="522"/>
      <c r="DO38" s="521"/>
      <c r="DP38" s="521"/>
      <c r="DQ38" s="521"/>
      <c r="DR38" s="521"/>
      <c r="DS38" s="521"/>
      <c r="DT38" s="521"/>
      <c r="DU38" s="521"/>
      <c r="DV38" s="521"/>
      <c r="DW38" s="521"/>
      <c r="DX38" s="521"/>
      <c r="DY38" s="521"/>
      <c r="DZ38" s="521"/>
      <c r="EA38" s="521"/>
      <c r="EB38" s="521"/>
      <c r="EC38" s="521"/>
      <c r="ED38" s="521"/>
      <c r="EE38" s="521"/>
      <c r="EF38" s="521"/>
      <c r="EG38" s="521"/>
      <c r="EH38" s="521"/>
      <c r="EI38" s="521"/>
      <c r="EJ38" s="521"/>
      <c r="EK38" s="521"/>
      <c r="EL38" s="521"/>
      <c r="EM38" s="521"/>
      <c r="EN38" s="521"/>
      <c r="EO38" s="522"/>
      <c r="EP38" s="522"/>
      <c r="EQ38" s="522"/>
      <c r="ER38" s="522"/>
      <c r="ES38" s="522"/>
      <c r="ET38" s="522"/>
      <c r="EU38" s="522"/>
      <c r="EV38" s="522"/>
      <c r="EW38" s="522"/>
      <c r="EX38" s="522"/>
      <c r="EY38" s="522"/>
      <c r="EZ38" s="522"/>
      <c r="FA38" s="522"/>
      <c r="FB38" s="522"/>
      <c r="FC38" s="522"/>
      <c r="FD38" s="522"/>
      <c r="FE38" s="522"/>
      <c r="FF38" s="522"/>
      <c r="FG38" s="522"/>
      <c r="FH38" s="522"/>
      <c r="FI38" s="522"/>
      <c r="FJ38" s="522"/>
      <c r="FK38" s="521"/>
      <c r="FL38" s="521"/>
      <c r="FM38" s="521"/>
      <c r="FN38" s="521"/>
      <c r="FO38" s="521"/>
      <c r="FP38" s="521"/>
      <c r="FQ38" s="521"/>
      <c r="FR38" s="521"/>
      <c r="FS38" s="521"/>
      <c r="FT38" s="521"/>
      <c r="FU38" s="521"/>
      <c r="FV38" s="521"/>
      <c r="FW38" s="521"/>
      <c r="FX38" s="521"/>
      <c r="FY38" s="521"/>
      <c r="FZ38" s="521"/>
      <c r="GA38" s="521"/>
      <c r="GB38" s="521"/>
      <c r="GC38" s="521"/>
      <c r="GD38" s="521"/>
      <c r="GE38" s="521"/>
      <c r="GF38" s="521"/>
      <c r="GG38" s="521"/>
      <c r="GH38" s="521"/>
      <c r="GI38" s="521"/>
      <c r="GJ38" s="522"/>
      <c r="GK38" s="522"/>
      <c r="GL38" s="522"/>
      <c r="GM38" s="522"/>
      <c r="GN38" s="522"/>
      <c r="GO38" s="522"/>
      <c r="GP38" s="522"/>
      <c r="GQ38" s="522"/>
      <c r="GR38" s="522"/>
      <c r="GS38" s="522"/>
      <c r="GT38" s="522"/>
      <c r="GU38" s="522"/>
      <c r="GV38" s="522"/>
      <c r="GW38" s="522"/>
      <c r="GX38" s="522"/>
      <c r="GY38" s="522"/>
      <c r="GZ38" s="522"/>
      <c r="HA38" s="522"/>
      <c r="HB38" s="522"/>
      <c r="HC38" s="522"/>
      <c r="HD38" s="522"/>
      <c r="HE38" s="522"/>
      <c r="HF38" s="522"/>
      <c r="HG38" s="522"/>
      <c r="HH38" s="522"/>
      <c r="HI38" s="522"/>
      <c r="HJ38" s="521"/>
      <c r="HK38" s="521"/>
      <c r="HL38" s="521"/>
      <c r="HM38" s="521"/>
      <c r="HN38" s="521"/>
      <c r="HO38" s="521"/>
      <c r="HP38" s="521"/>
      <c r="HQ38" s="521"/>
      <c r="HR38" s="521"/>
      <c r="HS38" s="521"/>
      <c r="HT38" s="521"/>
      <c r="HU38" s="521"/>
      <c r="HV38" s="521"/>
      <c r="HW38" s="521"/>
      <c r="HX38" s="521"/>
      <c r="HY38" s="521"/>
      <c r="HZ38" s="521"/>
      <c r="IA38" s="521"/>
      <c r="IB38" s="521"/>
      <c r="IC38" s="521"/>
      <c r="ID38" s="721"/>
      <c r="IE38" s="724"/>
      <c r="IF38" s="694"/>
      <c r="IG38" s="694"/>
      <c r="IH38" s="695"/>
      <c r="II38" s="695"/>
      <c r="IJ38" s="695"/>
      <c r="IK38" s="695"/>
      <c r="IL38" s="695"/>
      <c r="IM38" s="695"/>
      <c r="IN38" s="695"/>
      <c r="IO38" s="695"/>
      <c r="IP38" s="695"/>
      <c r="IQ38" s="695"/>
      <c r="IR38" s="695"/>
      <c r="IS38" s="695"/>
      <c r="IT38" s="695"/>
      <c r="IU38" s="695"/>
      <c r="IV38" s="694"/>
      <c r="IW38" s="694"/>
      <c r="IX38" s="694"/>
      <c r="IY38" s="694"/>
      <c r="IZ38" s="694"/>
      <c r="JA38" s="694"/>
      <c r="JB38" s="694"/>
      <c r="JC38" s="694"/>
      <c r="JD38" s="694"/>
      <c r="JE38" s="694"/>
      <c r="JF38" s="694"/>
      <c r="JG38" s="694"/>
      <c r="JH38" s="694"/>
      <c r="JI38" s="694"/>
      <c r="JJ38" s="694"/>
      <c r="JK38" s="694"/>
      <c r="JL38" s="694"/>
      <c r="JM38" s="695"/>
      <c r="JN38" s="695"/>
      <c r="JO38" s="695"/>
      <c r="JP38" s="695"/>
      <c r="JQ38" s="695"/>
      <c r="JR38" s="695"/>
      <c r="JS38" s="695"/>
      <c r="JT38" s="695"/>
      <c r="JU38" s="695"/>
      <c r="JV38" s="695"/>
      <c r="JW38" s="695"/>
      <c r="JX38" s="695"/>
      <c r="JY38" s="695"/>
      <c r="JZ38" s="695"/>
      <c r="KA38" s="695"/>
      <c r="KB38" s="695"/>
      <c r="KC38" s="695"/>
      <c r="KD38" s="695"/>
      <c r="KE38" s="695"/>
      <c r="KF38" s="695"/>
      <c r="KG38" s="695"/>
      <c r="KH38" s="694"/>
      <c r="KI38" s="694"/>
      <c r="KJ38" s="694"/>
      <c r="KK38" s="694"/>
      <c r="KL38" s="694"/>
      <c r="KM38" s="694"/>
      <c r="KN38" s="694"/>
      <c r="KO38" s="694"/>
      <c r="KP38" s="694"/>
      <c r="KQ38" s="694"/>
      <c r="KR38" s="694"/>
      <c r="KS38" s="694"/>
      <c r="KT38" s="694"/>
      <c r="KU38" s="694"/>
      <c r="KV38" s="694"/>
      <c r="KW38" s="694"/>
      <c r="KX38" s="694"/>
      <c r="KY38" s="694"/>
      <c r="KZ38" s="694"/>
      <c r="LA38" s="694"/>
      <c r="LB38" s="695"/>
      <c r="LC38" s="695"/>
      <c r="LD38" s="695"/>
      <c r="LE38" s="695"/>
      <c r="LF38" s="695"/>
      <c r="LG38" s="695"/>
      <c r="LH38" s="695"/>
      <c r="LI38" s="695"/>
      <c r="LJ38" s="695"/>
      <c r="LK38" s="695"/>
      <c r="LL38" s="695"/>
      <c r="LM38" s="695"/>
      <c r="LN38" s="695"/>
      <c r="LO38" s="695"/>
      <c r="LP38" s="695"/>
      <c r="LQ38" s="695"/>
      <c r="LR38" s="695"/>
      <c r="LS38" s="694"/>
      <c r="LT38" s="694"/>
      <c r="LU38" s="694"/>
      <c r="LV38" s="694"/>
      <c r="LW38" s="694"/>
      <c r="LX38" s="694"/>
      <c r="LY38" s="694"/>
      <c r="LZ38" s="694"/>
      <c r="MA38" s="694"/>
      <c r="MB38" s="694"/>
      <c r="MC38" s="694"/>
      <c r="MD38" s="694"/>
      <c r="ME38" s="694"/>
      <c r="MF38" s="694"/>
      <c r="MG38" s="694"/>
      <c r="MH38" s="694"/>
      <c r="MI38" s="694"/>
      <c r="MJ38" s="695"/>
      <c r="MK38" s="695"/>
      <c r="ML38" s="695"/>
      <c r="MM38" s="695"/>
      <c r="MN38" s="695"/>
      <c r="MO38" s="695"/>
      <c r="MP38" s="695"/>
      <c r="MQ38" s="695"/>
      <c r="MR38" s="695"/>
      <c r="MS38" s="695"/>
      <c r="MT38" s="695"/>
      <c r="MU38" s="695"/>
      <c r="MV38" s="695"/>
      <c r="MW38" s="695"/>
      <c r="MX38" s="695"/>
      <c r="MY38" s="695"/>
      <c r="MZ38" s="695"/>
    </row>
    <row r="39" spans="1:364" x14ac:dyDescent="0.2">
      <c r="A39" s="504">
        <v>31</v>
      </c>
      <c r="B39" s="8" t="str">
        <f>'English Scores- Leveled papers'!B37</f>
        <v>Bhoomi</v>
      </c>
      <c r="C39" s="8" t="str">
        <f t="shared" si="10"/>
        <v/>
      </c>
      <c r="D39" s="516" t="str">
        <f>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
      </c>
      <c r="E39" s="516" t="str">
        <f>IF(COUNT(F39:IC39)=0, "", (SUMIF($F$5:$IC$5,"Yes",F39:IC39)/SUMIF('Math Scores'!$F$5:$IC$5,"Yes",'Math Scores'!$F$2:$IC$2)))</f>
        <v/>
      </c>
      <c r="F39" s="521"/>
      <c r="G39" s="521"/>
      <c r="H39" s="521"/>
      <c r="I39" s="521"/>
      <c r="J39" s="521"/>
      <c r="K39" s="521"/>
      <c r="L39" s="521"/>
      <c r="M39" s="521"/>
      <c r="N39" s="521"/>
      <c r="O39" s="521"/>
      <c r="P39" s="521"/>
      <c r="Q39" s="521"/>
      <c r="R39" s="521"/>
      <c r="S39" s="521"/>
      <c r="T39" s="521"/>
      <c r="U39" s="521"/>
      <c r="V39" s="521"/>
      <c r="W39" s="522"/>
      <c r="X39" s="522"/>
      <c r="Y39" s="522"/>
      <c r="Z39" s="522"/>
      <c r="AA39" s="522"/>
      <c r="AB39" s="522"/>
      <c r="AC39" s="522"/>
      <c r="AD39" s="522"/>
      <c r="AE39" s="522"/>
      <c r="AF39" s="522"/>
      <c r="AG39" s="522"/>
      <c r="AH39" s="522"/>
      <c r="AI39" s="522"/>
      <c r="AJ39" s="522"/>
      <c r="AK39" s="522"/>
      <c r="AL39" s="522"/>
      <c r="AM39" s="522"/>
      <c r="AN39" s="521"/>
      <c r="AO39" s="521"/>
      <c r="AP39" s="521"/>
      <c r="AQ39" s="521"/>
      <c r="AR39" s="521"/>
      <c r="AS39" s="521"/>
      <c r="AT39" s="521"/>
      <c r="AU39" s="521"/>
      <c r="AV39" s="521"/>
      <c r="AW39" s="521"/>
      <c r="AX39" s="521"/>
      <c r="AY39" s="521"/>
      <c r="AZ39" s="521"/>
      <c r="BA39" s="521"/>
      <c r="BB39" s="521"/>
      <c r="BC39" s="521"/>
      <c r="BD39" s="521"/>
      <c r="BE39" s="522"/>
      <c r="BF39" s="522"/>
      <c r="BG39" s="522"/>
      <c r="BH39" s="522"/>
      <c r="BI39" s="522"/>
      <c r="BJ39" s="522"/>
      <c r="BK39" s="522"/>
      <c r="BL39" s="522"/>
      <c r="BM39" s="522"/>
      <c r="BN39" s="522"/>
      <c r="BO39" s="522"/>
      <c r="BP39" s="522"/>
      <c r="BQ39" s="522"/>
      <c r="BR39" s="522"/>
      <c r="BS39" s="522"/>
      <c r="BT39" s="522"/>
      <c r="BU39" s="522"/>
      <c r="BV39" s="522"/>
      <c r="BW39" s="522"/>
      <c r="BX39" s="521"/>
      <c r="BY39" s="521"/>
      <c r="BZ39" s="521"/>
      <c r="CA39" s="521"/>
      <c r="CB39" s="521"/>
      <c r="CC39" s="521"/>
      <c r="CD39" s="521"/>
      <c r="CE39" s="521"/>
      <c r="CF39" s="521"/>
      <c r="CG39" s="521"/>
      <c r="CH39" s="521"/>
      <c r="CI39" s="521"/>
      <c r="CJ39" s="521"/>
      <c r="CK39" s="521"/>
      <c r="CL39" s="521"/>
      <c r="CM39" s="521"/>
      <c r="CN39" s="521"/>
      <c r="CO39" s="521"/>
      <c r="CP39" s="521"/>
      <c r="CQ39" s="521"/>
      <c r="CR39" s="522"/>
      <c r="CS39" s="522"/>
      <c r="CT39" s="522"/>
      <c r="CU39" s="522"/>
      <c r="CV39" s="522"/>
      <c r="CW39" s="522"/>
      <c r="CX39" s="522"/>
      <c r="CY39" s="522"/>
      <c r="CZ39" s="522"/>
      <c r="DA39" s="522"/>
      <c r="DB39" s="522"/>
      <c r="DC39" s="522"/>
      <c r="DD39" s="522"/>
      <c r="DE39" s="522"/>
      <c r="DF39" s="522"/>
      <c r="DG39" s="522"/>
      <c r="DH39" s="522"/>
      <c r="DI39" s="522"/>
      <c r="DJ39" s="522"/>
      <c r="DK39" s="522"/>
      <c r="DL39" s="522"/>
      <c r="DM39" s="522"/>
      <c r="DN39" s="522"/>
      <c r="DO39" s="521"/>
      <c r="DP39" s="521"/>
      <c r="DQ39" s="521"/>
      <c r="DR39" s="521"/>
      <c r="DS39" s="521"/>
      <c r="DT39" s="521"/>
      <c r="DU39" s="521"/>
      <c r="DV39" s="521"/>
      <c r="DW39" s="521"/>
      <c r="DX39" s="521"/>
      <c r="DY39" s="521"/>
      <c r="DZ39" s="521"/>
      <c r="EA39" s="521"/>
      <c r="EB39" s="521"/>
      <c r="EC39" s="521"/>
      <c r="ED39" s="521"/>
      <c r="EE39" s="521"/>
      <c r="EF39" s="521"/>
      <c r="EG39" s="521"/>
      <c r="EH39" s="521"/>
      <c r="EI39" s="521"/>
      <c r="EJ39" s="521"/>
      <c r="EK39" s="521"/>
      <c r="EL39" s="521"/>
      <c r="EM39" s="521"/>
      <c r="EN39" s="521"/>
      <c r="EO39" s="522"/>
      <c r="EP39" s="522"/>
      <c r="EQ39" s="522"/>
      <c r="ER39" s="522"/>
      <c r="ES39" s="522"/>
      <c r="ET39" s="522"/>
      <c r="EU39" s="522"/>
      <c r="EV39" s="522"/>
      <c r="EW39" s="522"/>
      <c r="EX39" s="522"/>
      <c r="EY39" s="522"/>
      <c r="EZ39" s="522"/>
      <c r="FA39" s="522"/>
      <c r="FB39" s="522"/>
      <c r="FC39" s="522"/>
      <c r="FD39" s="522"/>
      <c r="FE39" s="522"/>
      <c r="FF39" s="522"/>
      <c r="FG39" s="522"/>
      <c r="FH39" s="522"/>
      <c r="FI39" s="522"/>
      <c r="FJ39" s="522"/>
      <c r="FK39" s="521"/>
      <c r="FL39" s="521"/>
      <c r="FM39" s="521"/>
      <c r="FN39" s="521"/>
      <c r="FO39" s="521"/>
      <c r="FP39" s="521"/>
      <c r="FQ39" s="521"/>
      <c r="FR39" s="521"/>
      <c r="FS39" s="521"/>
      <c r="FT39" s="521"/>
      <c r="FU39" s="521"/>
      <c r="FV39" s="521"/>
      <c r="FW39" s="521"/>
      <c r="FX39" s="521"/>
      <c r="FY39" s="521"/>
      <c r="FZ39" s="521"/>
      <c r="GA39" s="521"/>
      <c r="GB39" s="521"/>
      <c r="GC39" s="521"/>
      <c r="GD39" s="521"/>
      <c r="GE39" s="521"/>
      <c r="GF39" s="521"/>
      <c r="GG39" s="521"/>
      <c r="GH39" s="521"/>
      <c r="GI39" s="521"/>
      <c r="GJ39" s="522"/>
      <c r="GK39" s="522"/>
      <c r="GL39" s="522"/>
      <c r="GM39" s="522"/>
      <c r="GN39" s="522"/>
      <c r="GO39" s="522"/>
      <c r="GP39" s="522"/>
      <c r="GQ39" s="522"/>
      <c r="GR39" s="522"/>
      <c r="GS39" s="522"/>
      <c r="GT39" s="522"/>
      <c r="GU39" s="522"/>
      <c r="GV39" s="522"/>
      <c r="GW39" s="522"/>
      <c r="GX39" s="522"/>
      <c r="GY39" s="522"/>
      <c r="GZ39" s="522"/>
      <c r="HA39" s="522"/>
      <c r="HB39" s="522"/>
      <c r="HC39" s="522"/>
      <c r="HD39" s="522"/>
      <c r="HE39" s="522"/>
      <c r="HF39" s="522"/>
      <c r="HG39" s="522"/>
      <c r="HH39" s="522"/>
      <c r="HI39" s="522"/>
      <c r="HJ39" s="521"/>
      <c r="HK39" s="521"/>
      <c r="HL39" s="521"/>
      <c r="HM39" s="521"/>
      <c r="HN39" s="521"/>
      <c r="HO39" s="521"/>
      <c r="HP39" s="521"/>
      <c r="HQ39" s="521"/>
      <c r="HR39" s="521"/>
      <c r="HS39" s="521"/>
      <c r="HT39" s="521"/>
      <c r="HU39" s="521"/>
      <c r="HV39" s="521"/>
      <c r="HW39" s="521"/>
      <c r="HX39" s="521"/>
      <c r="HY39" s="521"/>
      <c r="HZ39" s="521"/>
      <c r="IA39" s="521"/>
      <c r="IB39" s="521"/>
      <c r="IC39" s="521"/>
      <c r="ID39" s="721"/>
      <c r="IE39" s="724"/>
      <c r="IF39" s="694"/>
      <c r="IG39" s="694"/>
      <c r="IH39" s="695"/>
      <c r="II39" s="695"/>
      <c r="IJ39" s="695"/>
      <c r="IK39" s="695"/>
      <c r="IL39" s="695"/>
      <c r="IM39" s="695"/>
      <c r="IN39" s="695"/>
      <c r="IO39" s="695"/>
      <c r="IP39" s="695"/>
      <c r="IQ39" s="695"/>
      <c r="IR39" s="695"/>
      <c r="IS39" s="695"/>
      <c r="IT39" s="695"/>
      <c r="IU39" s="695"/>
      <c r="IV39" s="694"/>
      <c r="IW39" s="694"/>
      <c r="IX39" s="694"/>
      <c r="IY39" s="694"/>
      <c r="IZ39" s="694"/>
      <c r="JA39" s="694"/>
      <c r="JB39" s="694"/>
      <c r="JC39" s="694"/>
      <c r="JD39" s="694"/>
      <c r="JE39" s="694"/>
      <c r="JF39" s="694"/>
      <c r="JG39" s="694"/>
      <c r="JH39" s="694"/>
      <c r="JI39" s="694"/>
      <c r="JJ39" s="694"/>
      <c r="JK39" s="694"/>
      <c r="JL39" s="694"/>
      <c r="JM39" s="695"/>
      <c r="JN39" s="695"/>
      <c r="JO39" s="695"/>
      <c r="JP39" s="695"/>
      <c r="JQ39" s="695"/>
      <c r="JR39" s="695"/>
      <c r="JS39" s="695"/>
      <c r="JT39" s="695"/>
      <c r="JU39" s="695"/>
      <c r="JV39" s="695"/>
      <c r="JW39" s="695"/>
      <c r="JX39" s="695"/>
      <c r="JY39" s="695"/>
      <c r="JZ39" s="695"/>
      <c r="KA39" s="695"/>
      <c r="KB39" s="695"/>
      <c r="KC39" s="695"/>
      <c r="KD39" s="695"/>
      <c r="KE39" s="695"/>
      <c r="KF39" s="695"/>
      <c r="KG39" s="695"/>
      <c r="KH39" s="694"/>
      <c r="KI39" s="694"/>
      <c r="KJ39" s="694"/>
      <c r="KK39" s="694"/>
      <c r="KL39" s="694"/>
      <c r="KM39" s="694"/>
      <c r="KN39" s="694"/>
      <c r="KO39" s="694"/>
      <c r="KP39" s="694"/>
      <c r="KQ39" s="694"/>
      <c r="KR39" s="694"/>
      <c r="KS39" s="694"/>
      <c r="KT39" s="694"/>
      <c r="KU39" s="694"/>
      <c r="KV39" s="694"/>
      <c r="KW39" s="694"/>
      <c r="KX39" s="694"/>
      <c r="KY39" s="694"/>
      <c r="KZ39" s="694"/>
      <c r="LA39" s="694"/>
      <c r="LB39" s="695"/>
      <c r="LC39" s="695"/>
      <c r="LD39" s="695"/>
      <c r="LE39" s="695"/>
      <c r="LF39" s="695"/>
      <c r="LG39" s="695"/>
      <c r="LH39" s="695"/>
      <c r="LI39" s="695"/>
      <c r="LJ39" s="695"/>
      <c r="LK39" s="695"/>
      <c r="LL39" s="695"/>
      <c r="LM39" s="695"/>
      <c r="LN39" s="695" t="s">
        <v>9</v>
      </c>
      <c r="LO39" s="695"/>
      <c r="LP39" s="695"/>
      <c r="LQ39" s="695"/>
      <c r="LR39" s="695"/>
      <c r="LS39" s="694"/>
      <c r="LT39" s="694"/>
      <c r="LU39" s="694"/>
      <c r="LV39" s="694"/>
      <c r="LW39" s="694"/>
      <c r="LX39" s="694"/>
      <c r="LY39" s="694"/>
      <c r="LZ39" s="694"/>
      <c r="MA39" s="694"/>
      <c r="MB39" s="694"/>
      <c r="MC39" s="694"/>
      <c r="MD39" s="694"/>
      <c r="ME39" s="694"/>
      <c r="MF39" s="694"/>
      <c r="MG39" s="694"/>
      <c r="MH39" s="694"/>
      <c r="MI39" s="694"/>
      <c r="MJ39" s="695"/>
      <c r="MK39" s="695"/>
      <c r="ML39" s="695"/>
      <c r="MM39" s="695"/>
      <c r="MN39" s="695"/>
      <c r="MO39" s="695"/>
      <c r="MP39" s="695"/>
      <c r="MQ39" s="695"/>
      <c r="MR39" s="695"/>
      <c r="MS39" s="695"/>
      <c r="MT39" s="695"/>
      <c r="MU39" s="695"/>
      <c r="MV39" s="695"/>
      <c r="MW39" s="695"/>
      <c r="MX39" s="695"/>
      <c r="MY39" s="695"/>
      <c r="MZ39" s="695"/>
    </row>
    <row r="40" spans="1:364" x14ac:dyDescent="0.2">
      <c r="A40" s="504">
        <v>32</v>
      </c>
      <c r="B40" s="8" t="str">
        <f>'English Scores- Leveled papers'!B38</f>
        <v>Abhishek</v>
      </c>
      <c r="C40" s="8" t="str">
        <f t="shared" si="10"/>
        <v/>
      </c>
      <c r="D40" s="516" t="str">
        <f>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
      </c>
      <c r="E40" s="516" t="str">
        <f>IF(COUNT(F40:IC40)=0, "", (SUMIF($F$5:$IC$5,"Yes",F40:IC40)/SUMIF('Math Scores'!$F$5:$IC$5,"Yes",'Math Scores'!$F$2:$IC$2)))</f>
        <v/>
      </c>
      <c r="F40" s="521"/>
      <c r="G40" s="521"/>
      <c r="H40" s="521"/>
      <c r="I40" s="521"/>
      <c r="J40" s="521"/>
      <c r="K40" s="521"/>
      <c r="L40" s="521"/>
      <c r="M40" s="521"/>
      <c r="N40" s="521"/>
      <c r="O40" s="521"/>
      <c r="P40" s="521"/>
      <c r="Q40" s="521"/>
      <c r="R40" s="521"/>
      <c r="S40" s="521"/>
      <c r="T40" s="521"/>
      <c r="U40" s="521"/>
      <c r="V40" s="521"/>
      <c r="W40" s="522"/>
      <c r="X40" s="522"/>
      <c r="Y40" s="522"/>
      <c r="Z40" s="522"/>
      <c r="AA40" s="522"/>
      <c r="AB40" s="522"/>
      <c r="AC40" s="522"/>
      <c r="AD40" s="522"/>
      <c r="AE40" s="522"/>
      <c r="AF40" s="522"/>
      <c r="AG40" s="522"/>
      <c r="AH40" s="522"/>
      <c r="AI40" s="522"/>
      <c r="AJ40" s="522"/>
      <c r="AK40" s="522"/>
      <c r="AL40" s="522"/>
      <c r="AM40" s="522"/>
      <c r="AN40" s="521"/>
      <c r="AO40" s="521"/>
      <c r="AP40" s="521"/>
      <c r="AQ40" s="521"/>
      <c r="AR40" s="521"/>
      <c r="AS40" s="521"/>
      <c r="AT40" s="521"/>
      <c r="AU40" s="521"/>
      <c r="AV40" s="521"/>
      <c r="AW40" s="521"/>
      <c r="AX40" s="521"/>
      <c r="AY40" s="521"/>
      <c r="AZ40" s="521"/>
      <c r="BA40" s="521"/>
      <c r="BB40" s="521"/>
      <c r="BC40" s="521"/>
      <c r="BD40" s="521"/>
      <c r="BE40" s="522"/>
      <c r="BF40" s="522"/>
      <c r="BG40" s="522"/>
      <c r="BH40" s="522"/>
      <c r="BI40" s="522"/>
      <c r="BJ40" s="522"/>
      <c r="BK40" s="522"/>
      <c r="BL40" s="522"/>
      <c r="BM40" s="522"/>
      <c r="BN40" s="522"/>
      <c r="BO40" s="522"/>
      <c r="BP40" s="522"/>
      <c r="BQ40" s="522"/>
      <c r="BR40" s="522"/>
      <c r="BS40" s="522"/>
      <c r="BT40" s="522"/>
      <c r="BU40" s="522"/>
      <c r="BV40" s="522"/>
      <c r="BW40" s="522"/>
      <c r="BX40" s="521"/>
      <c r="BY40" s="521"/>
      <c r="BZ40" s="521"/>
      <c r="CA40" s="521"/>
      <c r="CB40" s="521"/>
      <c r="CC40" s="521"/>
      <c r="CD40" s="521"/>
      <c r="CE40" s="521"/>
      <c r="CF40" s="521"/>
      <c r="CG40" s="521"/>
      <c r="CH40" s="521"/>
      <c r="CI40" s="521"/>
      <c r="CJ40" s="521"/>
      <c r="CK40" s="521"/>
      <c r="CL40" s="521"/>
      <c r="CM40" s="521"/>
      <c r="CN40" s="521"/>
      <c r="CO40" s="521"/>
      <c r="CP40" s="521"/>
      <c r="CQ40" s="521"/>
      <c r="CR40" s="522"/>
      <c r="CS40" s="522"/>
      <c r="CT40" s="522"/>
      <c r="CU40" s="522"/>
      <c r="CV40" s="522"/>
      <c r="CW40" s="522"/>
      <c r="CX40" s="522"/>
      <c r="CY40" s="522"/>
      <c r="CZ40" s="522"/>
      <c r="DA40" s="522"/>
      <c r="DB40" s="522"/>
      <c r="DC40" s="522"/>
      <c r="DD40" s="522"/>
      <c r="DE40" s="522"/>
      <c r="DF40" s="522"/>
      <c r="DG40" s="522"/>
      <c r="DH40" s="522"/>
      <c r="DI40" s="522"/>
      <c r="DJ40" s="522"/>
      <c r="DK40" s="522"/>
      <c r="DL40" s="522"/>
      <c r="DM40" s="522"/>
      <c r="DN40" s="522"/>
      <c r="DO40" s="521"/>
      <c r="DP40" s="521"/>
      <c r="DQ40" s="521"/>
      <c r="DR40" s="521"/>
      <c r="DS40" s="521"/>
      <c r="DT40" s="521"/>
      <c r="DU40" s="521"/>
      <c r="DV40" s="521"/>
      <c r="DW40" s="521"/>
      <c r="DX40" s="521"/>
      <c r="DY40" s="521"/>
      <c r="DZ40" s="521"/>
      <c r="EA40" s="521"/>
      <c r="EB40" s="521"/>
      <c r="EC40" s="521"/>
      <c r="ED40" s="521"/>
      <c r="EE40" s="521"/>
      <c r="EF40" s="521"/>
      <c r="EG40" s="521"/>
      <c r="EH40" s="521"/>
      <c r="EI40" s="521"/>
      <c r="EJ40" s="521"/>
      <c r="EK40" s="521"/>
      <c r="EL40" s="521"/>
      <c r="EM40" s="521"/>
      <c r="EN40" s="521"/>
      <c r="EO40" s="522"/>
      <c r="EP40" s="522"/>
      <c r="EQ40" s="522"/>
      <c r="ER40" s="522"/>
      <c r="ES40" s="522"/>
      <c r="ET40" s="522"/>
      <c r="EU40" s="522"/>
      <c r="EV40" s="522"/>
      <c r="EW40" s="522"/>
      <c r="EX40" s="522"/>
      <c r="EY40" s="522"/>
      <c r="EZ40" s="522"/>
      <c r="FA40" s="522"/>
      <c r="FB40" s="522"/>
      <c r="FC40" s="522"/>
      <c r="FD40" s="522"/>
      <c r="FE40" s="522"/>
      <c r="FF40" s="522"/>
      <c r="FG40" s="522"/>
      <c r="FH40" s="522"/>
      <c r="FI40" s="522"/>
      <c r="FJ40" s="522"/>
      <c r="FK40" s="521"/>
      <c r="FL40" s="521"/>
      <c r="FM40" s="521"/>
      <c r="FN40" s="521"/>
      <c r="FO40" s="521"/>
      <c r="FP40" s="521"/>
      <c r="FQ40" s="521"/>
      <c r="FR40" s="521"/>
      <c r="FS40" s="521"/>
      <c r="FT40" s="521"/>
      <c r="FU40" s="521"/>
      <c r="FV40" s="521"/>
      <c r="FW40" s="521"/>
      <c r="FX40" s="521"/>
      <c r="FY40" s="521"/>
      <c r="FZ40" s="521"/>
      <c r="GA40" s="521"/>
      <c r="GB40" s="521"/>
      <c r="GC40" s="521"/>
      <c r="GD40" s="521"/>
      <c r="GE40" s="521"/>
      <c r="GF40" s="521"/>
      <c r="GG40" s="521"/>
      <c r="GH40" s="521"/>
      <c r="GI40" s="521"/>
      <c r="GJ40" s="522"/>
      <c r="GK40" s="522"/>
      <c r="GL40" s="522"/>
      <c r="GM40" s="522"/>
      <c r="GN40" s="522"/>
      <c r="GO40" s="522"/>
      <c r="GP40" s="522"/>
      <c r="GQ40" s="522"/>
      <c r="GR40" s="522"/>
      <c r="GS40" s="522"/>
      <c r="GT40" s="522"/>
      <c r="GU40" s="522"/>
      <c r="GV40" s="522"/>
      <c r="GW40" s="522"/>
      <c r="GX40" s="522"/>
      <c r="GY40" s="522"/>
      <c r="GZ40" s="522"/>
      <c r="HA40" s="522"/>
      <c r="HB40" s="522"/>
      <c r="HC40" s="522"/>
      <c r="HD40" s="522"/>
      <c r="HE40" s="522"/>
      <c r="HF40" s="522"/>
      <c r="HG40" s="522"/>
      <c r="HH40" s="522"/>
      <c r="HI40" s="522"/>
      <c r="HJ40" s="521"/>
      <c r="HK40" s="521"/>
      <c r="HL40" s="521"/>
      <c r="HM40" s="521"/>
      <c r="HN40" s="521"/>
      <c r="HO40" s="521"/>
      <c r="HP40" s="521"/>
      <c r="HQ40" s="521"/>
      <c r="HR40" s="521"/>
      <c r="HS40" s="521"/>
      <c r="HT40" s="521"/>
      <c r="HU40" s="521"/>
      <c r="HV40" s="521"/>
      <c r="HW40" s="521"/>
      <c r="HX40" s="521"/>
      <c r="HY40" s="521"/>
      <c r="HZ40" s="521"/>
      <c r="IA40" s="521"/>
      <c r="IB40" s="521"/>
      <c r="IC40" s="521"/>
      <c r="ID40" s="721"/>
      <c r="IE40" s="724"/>
      <c r="IF40" s="694"/>
      <c r="IG40" s="694"/>
      <c r="IH40" s="695"/>
      <c r="II40" s="695"/>
      <c r="IJ40" s="695"/>
      <c r="IK40" s="695"/>
      <c r="IL40" s="695"/>
      <c r="IM40" s="695"/>
      <c r="IN40" s="695"/>
      <c r="IO40" s="695"/>
      <c r="IP40" s="695"/>
      <c r="IQ40" s="695"/>
      <c r="IR40" s="695"/>
      <c r="IS40" s="695"/>
      <c r="IT40" s="695"/>
      <c r="IU40" s="695"/>
      <c r="IV40" s="694"/>
      <c r="IW40" s="694"/>
      <c r="IX40" s="694"/>
      <c r="IY40" s="694"/>
      <c r="IZ40" s="694"/>
      <c r="JA40" s="694"/>
      <c r="JB40" s="694"/>
      <c r="JC40" s="694"/>
      <c r="JD40" s="694"/>
      <c r="JE40" s="694"/>
      <c r="JF40" s="694"/>
      <c r="JG40" s="694"/>
      <c r="JH40" s="694"/>
      <c r="JI40" s="694"/>
      <c r="JJ40" s="694"/>
      <c r="JK40" s="694"/>
      <c r="JL40" s="694"/>
      <c r="JM40" s="695"/>
      <c r="JN40" s="695"/>
      <c r="JO40" s="695"/>
      <c r="JP40" s="695"/>
      <c r="JQ40" s="695"/>
      <c r="JR40" s="695"/>
      <c r="JS40" s="695"/>
      <c r="JT40" s="695"/>
      <c r="JU40" s="695"/>
      <c r="JV40" s="695"/>
      <c r="JW40" s="695"/>
      <c r="JX40" s="695"/>
      <c r="JY40" s="695"/>
      <c r="JZ40" s="695"/>
      <c r="KA40" s="695"/>
      <c r="KB40" s="695"/>
      <c r="KC40" s="695"/>
      <c r="KD40" s="695"/>
      <c r="KE40" s="695"/>
      <c r="KF40" s="695"/>
      <c r="KG40" s="695"/>
      <c r="KH40" s="694"/>
      <c r="KI40" s="694"/>
      <c r="KJ40" s="694"/>
      <c r="KK40" s="694"/>
      <c r="KL40" s="694"/>
      <c r="KM40" s="694"/>
      <c r="KN40" s="694"/>
      <c r="KO40" s="694"/>
      <c r="KP40" s="694"/>
      <c r="KQ40" s="694"/>
      <c r="KR40" s="694"/>
      <c r="KS40" s="694"/>
      <c r="KT40" s="694"/>
      <c r="KU40" s="694"/>
      <c r="KV40" s="694"/>
      <c r="KW40" s="694"/>
      <c r="KX40" s="694"/>
      <c r="KY40" s="694"/>
      <c r="KZ40" s="694"/>
      <c r="LA40" s="694"/>
      <c r="LB40" s="695"/>
      <c r="LC40" s="695"/>
      <c r="LD40" s="695"/>
      <c r="LE40" s="695"/>
      <c r="LF40" s="695"/>
      <c r="LG40" s="695"/>
      <c r="LH40" s="695"/>
      <c r="LI40" s="695"/>
      <c r="LJ40" s="695"/>
      <c r="LK40" s="695"/>
      <c r="LL40" s="695"/>
      <c r="LM40" s="695"/>
      <c r="LN40" s="695" t="s">
        <v>10</v>
      </c>
      <c r="LO40" s="695"/>
      <c r="LP40" s="695"/>
      <c r="LQ40" s="695"/>
      <c r="LR40" s="695"/>
      <c r="LS40" s="694"/>
      <c r="LT40" s="694"/>
      <c r="LU40" s="694"/>
      <c r="LV40" s="694"/>
      <c r="LW40" s="694"/>
      <c r="LX40" s="694"/>
      <c r="LY40" s="694"/>
      <c r="LZ40" s="694"/>
      <c r="MA40" s="694"/>
      <c r="MB40" s="694"/>
      <c r="MC40" s="694"/>
      <c r="MD40" s="694"/>
      <c r="ME40" s="694"/>
      <c r="MF40" s="694"/>
      <c r="MG40" s="694"/>
      <c r="MH40" s="694"/>
      <c r="MI40" s="694"/>
      <c r="MJ40" s="695"/>
      <c r="MK40" s="695"/>
      <c r="ML40" s="695"/>
      <c r="MM40" s="695"/>
      <c r="MN40" s="695"/>
      <c r="MO40" s="695"/>
      <c r="MP40" s="695"/>
      <c r="MQ40" s="695"/>
      <c r="MR40" s="695"/>
      <c r="MS40" s="695"/>
      <c r="MT40" s="695"/>
      <c r="MU40" s="695"/>
      <c r="MV40" s="695"/>
      <c r="MW40" s="695"/>
      <c r="MX40" s="695"/>
      <c r="MY40" s="695"/>
      <c r="MZ40" s="695"/>
    </row>
    <row r="41" spans="1:364" x14ac:dyDescent="0.2">
      <c r="A41" s="504">
        <v>33</v>
      </c>
      <c r="B41" s="8" t="str">
        <f>'English Scores- Leveled papers'!B39</f>
        <v>Shruthi</v>
      </c>
      <c r="C41" s="8" t="str">
        <f t="shared" si="10"/>
        <v/>
      </c>
      <c r="D41" s="516" t="str">
        <f>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
      </c>
      <c r="E41" s="516" t="str">
        <f>IF(COUNT(F41:IC41)=0, "", (SUMIF($F$5:$IC$5,"Yes",F41:IC41)/SUMIF('Math Scores'!$F$5:$IC$5,"Yes",'Math Scores'!$F$2:$IC$2)))</f>
        <v/>
      </c>
      <c r="F41" s="521"/>
      <c r="G41" s="521"/>
      <c r="H41" s="521"/>
      <c r="I41" s="521"/>
      <c r="J41" s="521"/>
      <c r="K41" s="521"/>
      <c r="L41" s="521"/>
      <c r="M41" s="521"/>
      <c r="N41" s="521"/>
      <c r="O41" s="521"/>
      <c r="P41" s="521"/>
      <c r="Q41" s="521"/>
      <c r="R41" s="521"/>
      <c r="S41" s="521"/>
      <c r="T41" s="521"/>
      <c r="U41" s="521"/>
      <c r="V41" s="521"/>
      <c r="W41" s="522"/>
      <c r="X41" s="522"/>
      <c r="Y41" s="522"/>
      <c r="Z41" s="522"/>
      <c r="AA41" s="522"/>
      <c r="AB41" s="522"/>
      <c r="AC41" s="522"/>
      <c r="AD41" s="522"/>
      <c r="AE41" s="522"/>
      <c r="AF41" s="522"/>
      <c r="AG41" s="522"/>
      <c r="AH41" s="522"/>
      <c r="AI41" s="522"/>
      <c r="AJ41" s="522"/>
      <c r="AK41" s="522"/>
      <c r="AL41" s="522"/>
      <c r="AM41" s="522"/>
      <c r="AN41" s="521"/>
      <c r="AO41" s="521"/>
      <c r="AP41" s="521"/>
      <c r="AQ41" s="521"/>
      <c r="AR41" s="521"/>
      <c r="AS41" s="521"/>
      <c r="AT41" s="521"/>
      <c r="AU41" s="521"/>
      <c r="AV41" s="521"/>
      <c r="AW41" s="521"/>
      <c r="AX41" s="521"/>
      <c r="AY41" s="521"/>
      <c r="AZ41" s="521"/>
      <c r="BA41" s="521"/>
      <c r="BB41" s="521"/>
      <c r="BC41" s="521"/>
      <c r="BD41" s="521"/>
      <c r="BE41" s="522"/>
      <c r="BF41" s="522"/>
      <c r="BG41" s="522"/>
      <c r="BH41" s="522"/>
      <c r="BI41" s="522"/>
      <c r="BJ41" s="522"/>
      <c r="BK41" s="522"/>
      <c r="BL41" s="522"/>
      <c r="BM41" s="522"/>
      <c r="BN41" s="522"/>
      <c r="BO41" s="522"/>
      <c r="BP41" s="522"/>
      <c r="BQ41" s="522"/>
      <c r="BR41" s="522"/>
      <c r="BS41" s="522"/>
      <c r="BT41" s="522"/>
      <c r="BU41" s="522"/>
      <c r="BV41" s="522"/>
      <c r="BW41" s="522"/>
      <c r="BX41" s="521"/>
      <c r="BY41" s="521"/>
      <c r="BZ41" s="521"/>
      <c r="CA41" s="521"/>
      <c r="CB41" s="521"/>
      <c r="CC41" s="521"/>
      <c r="CD41" s="521"/>
      <c r="CE41" s="521"/>
      <c r="CF41" s="521"/>
      <c r="CG41" s="521"/>
      <c r="CH41" s="521"/>
      <c r="CI41" s="521"/>
      <c r="CJ41" s="521"/>
      <c r="CK41" s="521"/>
      <c r="CL41" s="521"/>
      <c r="CM41" s="521"/>
      <c r="CN41" s="521"/>
      <c r="CO41" s="521"/>
      <c r="CP41" s="521"/>
      <c r="CQ41" s="521"/>
      <c r="CR41" s="522"/>
      <c r="CS41" s="522"/>
      <c r="CT41" s="522"/>
      <c r="CU41" s="522"/>
      <c r="CV41" s="522"/>
      <c r="CW41" s="522"/>
      <c r="CX41" s="522"/>
      <c r="CY41" s="522"/>
      <c r="CZ41" s="522"/>
      <c r="DA41" s="522"/>
      <c r="DB41" s="522"/>
      <c r="DC41" s="522"/>
      <c r="DD41" s="522"/>
      <c r="DE41" s="522"/>
      <c r="DF41" s="522"/>
      <c r="DG41" s="522"/>
      <c r="DH41" s="522"/>
      <c r="DI41" s="522"/>
      <c r="DJ41" s="522"/>
      <c r="DK41" s="522"/>
      <c r="DL41" s="522"/>
      <c r="DM41" s="522"/>
      <c r="DN41" s="522"/>
      <c r="DO41" s="521"/>
      <c r="DP41" s="521"/>
      <c r="DQ41" s="521"/>
      <c r="DR41" s="521"/>
      <c r="DS41" s="521"/>
      <c r="DT41" s="521"/>
      <c r="DU41" s="521"/>
      <c r="DV41" s="521"/>
      <c r="DW41" s="521"/>
      <c r="DX41" s="521"/>
      <c r="DY41" s="521"/>
      <c r="DZ41" s="521"/>
      <c r="EA41" s="521"/>
      <c r="EB41" s="521"/>
      <c r="EC41" s="521"/>
      <c r="ED41" s="521"/>
      <c r="EE41" s="521"/>
      <c r="EF41" s="521"/>
      <c r="EG41" s="521"/>
      <c r="EH41" s="521"/>
      <c r="EI41" s="521"/>
      <c r="EJ41" s="521"/>
      <c r="EK41" s="521"/>
      <c r="EL41" s="521"/>
      <c r="EM41" s="521"/>
      <c r="EN41" s="521"/>
      <c r="EO41" s="522"/>
      <c r="EP41" s="522"/>
      <c r="EQ41" s="522"/>
      <c r="ER41" s="522"/>
      <c r="ES41" s="522"/>
      <c r="ET41" s="522"/>
      <c r="EU41" s="522"/>
      <c r="EV41" s="522"/>
      <c r="EW41" s="522"/>
      <c r="EX41" s="522"/>
      <c r="EY41" s="522"/>
      <c r="EZ41" s="522"/>
      <c r="FA41" s="522"/>
      <c r="FB41" s="522"/>
      <c r="FC41" s="522"/>
      <c r="FD41" s="522"/>
      <c r="FE41" s="522"/>
      <c r="FF41" s="522"/>
      <c r="FG41" s="522"/>
      <c r="FH41" s="522"/>
      <c r="FI41" s="522"/>
      <c r="FJ41" s="522"/>
      <c r="FK41" s="521"/>
      <c r="FL41" s="521"/>
      <c r="FM41" s="521"/>
      <c r="FN41" s="521"/>
      <c r="FO41" s="521"/>
      <c r="FP41" s="521"/>
      <c r="FQ41" s="521"/>
      <c r="FR41" s="521"/>
      <c r="FS41" s="521"/>
      <c r="FT41" s="521"/>
      <c r="FU41" s="521"/>
      <c r="FV41" s="521"/>
      <c r="FW41" s="521"/>
      <c r="FX41" s="521"/>
      <c r="FY41" s="521"/>
      <c r="FZ41" s="521"/>
      <c r="GA41" s="521"/>
      <c r="GB41" s="521"/>
      <c r="GC41" s="521"/>
      <c r="GD41" s="521"/>
      <c r="GE41" s="521"/>
      <c r="GF41" s="521"/>
      <c r="GG41" s="521"/>
      <c r="GH41" s="521"/>
      <c r="GI41" s="521"/>
      <c r="GJ41" s="522"/>
      <c r="GK41" s="522"/>
      <c r="GL41" s="522"/>
      <c r="GM41" s="522"/>
      <c r="GN41" s="522"/>
      <c r="GO41" s="522"/>
      <c r="GP41" s="522"/>
      <c r="GQ41" s="522"/>
      <c r="GR41" s="522"/>
      <c r="GS41" s="522"/>
      <c r="GT41" s="522"/>
      <c r="GU41" s="522"/>
      <c r="GV41" s="522"/>
      <c r="GW41" s="522"/>
      <c r="GX41" s="522"/>
      <c r="GY41" s="522"/>
      <c r="GZ41" s="522"/>
      <c r="HA41" s="522"/>
      <c r="HB41" s="522"/>
      <c r="HC41" s="522"/>
      <c r="HD41" s="522"/>
      <c r="HE41" s="522"/>
      <c r="HF41" s="522"/>
      <c r="HG41" s="522"/>
      <c r="HH41" s="522"/>
      <c r="HI41" s="522"/>
      <c r="HJ41" s="521"/>
      <c r="HK41" s="521"/>
      <c r="HL41" s="521"/>
      <c r="HM41" s="521"/>
      <c r="HN41" s="521"/>
      <c r="HO41" s="521"/>
      <c r="HP41" s="521"/>
      <c r="HQ41" s="521"/>
      <c r="HR41" s="521"/>
      <c r="HS41" s="521"/>
      <c r="HT41" s="521"/>
      <c r="HU41" s="521"/>
      <c r="HV41" s="521"/>
      <c r="HW41" s="521"/>
      <c r="HX41" s="521"/>
      <c r="HY41" s="521"/>
      <c r="HZ41" s="521"/>
      <c r="IA41" s="521"/>
      <c r="IB41" s="521"/>
      <c r="IC41" s="521"/>
      <c r="ID41" s="721"/>
      <c r="IE41" s="724"/>
      <c r="IF41" s="694"/>
      <c r="IG41" s="694"/>
      <c r="IH41" s="695"/>
      <c r="II41" s="695"/>
      <c r="IJ41" s="695"/>
      <c r="IK41" s="695"/>
      <c r="IL41" s="695"/>
      <c r="IM41" s="695"/>
      <c r="IN41" s="695"/>
      <c r="IO41" s="695"/>
      <c r="IP41" s="695"/>
      <c r="IQ41" s="695"/>
      <c r="IR41" s="695"/>
      <c r="IS41" s="695"/>
      <c r="IT41" s="695"/>
      <c r="IU41" s="695"/>
      <c r="IV41" s="694"/>
      <c r="IW41" s="694"/>
      <c r="IX41" s="694"/>
      <c r="IY41" s="694"/>
      <c r="IZ41" s="694"/>
      <c r="JA41" s="694"/>
      <c r="JB41" s="694"/>
      <c r="JC41" s="694"/>
      <c r="JD41" s="694"/>
      <c r="JE41" s="694"/>
      <c r="JF41" s="694"/>
      <c r="JG41" s="694"/>
      <c r="JH41" s="694"/>
      <c r="JI41" s="694"/>
      <c r="JJ41" s="694"/>
      <c r="JK41" s="694"/>
      <c r="JL41" s="694"/>
      <c r="JM41" s="695"/>
      <c r="JN41" s="695"/>
      <c r="JO41" s="695"/>
      <c r="JP41" s="695"/>
      <c r="JQ41" s="695"/>
      <c r="JR41" s="695"/>
      <c r="JS41" s="695"/>
      <c r="JT41" s="695"/>
      <c r="JU41" s="695"/>
      <c r="JV41" s="695"/>
      <c r="JW41" s="695"/>
      <c r="JX41" s="695"/>
      <c r="JY41" s="695"/>
      <c r="JZ41" s="695"/>
      <c r="KA41" s="695"/>
      <c r="KB41" s="695"/>
      <c r="KC41" s="695"/>
      <c r="KD41" s="695"/>
      <c r="KE41" s="695"/>
      <c r="KF41" s="695"/>
      <c r="KG41" s="695"/>
      <c r="KH41" s="694"/>
      <c r="KI41" s="694"/>
      <c r="KJ41" s="694"/>
      <c r="KK41" s="694"/>
      <c r="KL41" s="694"/>
      <c r="KM41" s="694"/>
      <c r="KN41" s="694"/>
      <c r="KO41" s="694"/>
      <c r="KP41" s="694"/>
      <c r="KQ41" s="694"/>
      <c r="KR41" s="694"/>
      <c r="KS41" s="694"/>
      <c r="KT41" s="694"/>
      <c r="KU41" s="694"/>
      <c r="KV41" s="694"/>
      <c r="KW41" s="694"/>
      <c r="KX41" s="694"/>
      <c r="KY41" s="694"/>
      <c r="KZ41" s="694"/>
      <c r="LA41" s="694"/>
      <c r="LB41" s="695"/>
      <c r="LC41" s="695"/>
      <c r="LD41" s="695"/>
      <c r="LE41" s="695"/>
      <c r="LF41" s="695"/>
      <c r="LG41" s="695"/>
      <c r="LH41" s="695"/>
      <c r="LI41" s="695"/>
      <c r="LJ41" s="695"/>
      <c r="LK41" s="695"/>
      <c r="LL41" s="695"/>
      <c r="LM41" s="695"/>
      <c r="LN41" s="695" t="s">
        <v>11</v>
      </c>
      <c r="LO41" s="695"/>
      <c r="LP41" s="695"/>
      <c r="LQ41" s="695"/>
      <c r="LR41" s="695"/>
      <c r="LS41" s="694"/>
      <c r="LT41" s="694"/>
      <c r="LU41" s="694"/>
      <c r="LV41" s="694"/>
      <c r="LW41" s="694"/>
      <c r="LX41" s="694"/>
      <c r="LY41" s="694"/>
      <c r="LZ41" s="694"/>
      <c r="MA41" s="694"/>
      <c r="MB41" s="694"/>
      <c r="MC41" s="694"/>
      <c r="MD41" s="694"/>
      <c r="ME41" s="694"/>
      <c r="MF41" s="694"/>
      <c r="MG41" s="694"/>
      <c r="MH41" s="694"/>
      <c r="MI41" s="694"/>
      <c r="MJ41" s="695"/>
      <c r="MK41" s="695"/>
      <c r="ML41" s="695"/>
      <c r="MM41" s="695"/>
      <c r="MN41" s="695"/>
      <c r="MO41" s="695"/>
      <c r="MP41" s="695"/>
      <c r="MQ41" s="695"/>
      <c r="MR41" s="695"/>
      <c r="MS41" s="695"/>
      <c r="MT41" s="695"/>
      <c r="MU41" s="695"/>
      <c r="MV41" s="695"/>
      <c r="MW41" s="695"/>
      <c r="MX41" s="695"/>
      <c r="MY41" s="695"/>
      <c r="MZ41" s="695"/>
    </row>
    <row r="42" spans="1:364" x14ac:dyDescent="0.2">
      <c r="A42" s="504">
        <v>34</v>
      </c>
      <c r="B42" s="8" t="str">
        <f>'English Scores- Leveled papers'!B40</f>
        <v>Syed Osman</v>
      </c>
      <c r="C42" s="8" t="str">
        <f t="shared" si="10"/>
        <v/>
      </c>
      <c r="D42" s="516" t="str">
        <f>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
      </c>
      <c r="E42" s="516" t="str">
        <f>IF(COUNT(F42:IC42)=0, "", (SUMIF($F$5:$IC$5,"Yes",F42:IC42)/SUMIF('Math Scores'!$F$5:$IC$5,"Yes",'Math Scores'!$F$2:$IC$2)))</f>
        <v/>
      </c>
      <c r="F42" s="521"/>
      <c r="G42" s="521"/>
      <c r="H42" s="521"/>
      <c r="I42" s="521"/>
      <c r="J42" s="521"/>
      <c r="K42" s="521"/>
      <c r="L42" s="521"/>
      <c r="M42" s="521"/>
      <c r="N42" s="521"/>
      <c r="O42" s="521"/>
      <c r="P42" s="521"/>
      <c r="Q42" s="521"/>
      <c r="R42" s="521"/>
      <c r="S42" s="521"/>
      <c r="T42" s="521"/>
      <c r="U42" s="521"/>
      <c r="V42" s="521"/>
      <c r="W42" s="522"/>
      <c r="X42" s="522"/>
      <c r="Y42" s="522"/>
      <c r="Z42" s="522"/>
      <c r="AA42" s="522"/>
      <c r="AB42" s="522"/>
      <c r="AC42" s="522"/>
      <c r="AD42" s="522"/>
      <c r="AE42" s="522"/>
      <c r="AF42" s="522"/>
      <c r="AG42" s="522"/>
      <c r="AH42" s="522"/>
      <c r="AI42" s="522"/>
      <c r="AJ42" s="522"/>
      <c r="AK42" s="522"/>
      <c r="AL42" s="522"/>
      <c r="AM42" s="522"/>
      <c r="AN42" s="521"/>
      <c r="AO42" s="521"/>
      <c r="AP42" s="521"/>
      <c r="AQ42" s="521"/>
      <c r="AR42" s="521"/>
      <c r="AS42" s="521"/>
      <c r="AT42" s="521"/>
      <c r="AU42" s="521"/>
      <c r="AV42" s="521"/>
      <c r="AW42" s="521"/>
      <c r="AX42" s="521"/>
      <c r="AY42" s="521"/>
      <c r="AZ42" s="521"/>
      <c r="BA42" s="521"/>
      <c r="BB42" s="521"/>
      <c r="BC42" s="521"/>
      <c r="BD42" s="521"/>
      <c r="BE42" s="522"/>
      <c r="BF42" s="522"/>
      <c r="BG42" s="522"/>
      <c r="BH42" s="522"/>
      <c r="BI42" s="522"/>
      <c r="BJ42" s="522"/>
      <c r="BK42" s="522"/>
      <c r="BL42" s="522"/>
      <c r="BM42" s="522"/>
      <c r="BN42" s="522"/>
      <c r="BO42" s="522"/>
      <c r="BP42" s="522"/>
      <c r="BQ42" s="522"/>
      <c r="BR42" s="522"/>
      <c r="BS42" s="522"/>
      <c r="BT42" s="522"/>
      <c r="BU42" s="522"/>
      <c r="BV42" s="522"/>
      <c r="BW42" s="522"/>
      <c r="BX42" s="521"/>
      <c r="BY42" s="521"/>
      <c r="BZ42" s="521"/>
      <c r="CA42" s="521"/>
      <c r="CB42" s="521"/>
      <c r="CC42" s="521"/>
      <c r="CD42" s="521"/>
      <c r="CE42" s="521"/>
      <c r="CF42" s="521"/>
      <c r="CG42" s="521"/>
      <c r="CH42" s="521"/>
      <c r="CI42" s="521"/>
      <c r="CJ42" s="521"/>
      <c r="CK42" s="521"/>
      <c r="CL42" s="521"/>
      <c r="CM42" s="521"/>
      <c r="CN42" s="521"/>
      <c r="CO42" s="521"/>
      <c r="CP42" s="521"/>
      <c r="CQ42" s="521"/>
      <c r="CR42" s="522"/>
      <c r="CS42" s="522"/>
      <c r="CT42" s="522"/>
      <c r="CU42" s="522"/>
      <c r="CV42" s="522"/>
      <c r="CW42" s="522"/>
      <c r="CX42" s="522"/>
      <c r="CY42" s="522"/>
      <c r="CZ42" s="522"/>
      <c r="DA42" s="522"/>
      <c r="DB42" s="522"/>
      <c r="DC42" s="522"/>
      <c r="DD42" s="522"/>
      <c r="DE42" s="522"/>
      <c r="DF42" s="522"/>
      <c r="DG42" s="522"/>
      <c r="DH42" s="522"/>
      <c r="DI42" s="522"/>
      <c r="DJ42" s="522"/>
      <c r="DK42" s="522"/>
      <c r="DL42" s="522"/>
      <c r="DM42" s="522"/>
      <c r="DN42" s="522"/>
      <c r="DO42" s="521"/>
      <c r="DP42" s="521"/>
      <c r="DQ42" s="521"/>
      <c r="DR42" s="521"/>
      <c r="DS42" s="521"/>
      <c r="DT42" s="521"/>
      <c r="DU42" s="521"/>
      <c r="DV42" s="521"/>
      <c r="DW42" s="521"/>
      <c r="DX42" s="521"/>
      <c r="DY42" s="521"/>
      <c r="DZ42" s="521"/>
      <c r="EA42" s="521"/>
      <c r="EB42" s="521"/>
      <c r="EC42" s="521"/>
      <c r="ED42" s="521"/>
      <c r="EE42" s="521"/>
      <c r="EF42" s="521"/>
      <c r="EG42" s="521"/>
      <c r="EH42" s="521"/>
      <c r="EI42" s="521"/>
      <c r="EJ42" s="521"/>
      <c r="EK42" s="521"/>
      <c r="EL42" s="521"/>
      <c r="EM42" s="521"/>
      <c r="EN42" s="521"/>
      <c r="EO42" s="522"/>
      <c r="EP42" s="522"/>
      <c r="EQ42" s="522"/>
      <c r="ER42" s="522"/>
      <c r="ES42" s="522"/>
      <c r="ET42" s="522"/>
      <c r="EU42" s="522"/>
      <c r="EV42" s="522"/>
      <c r="EW42" s="522"/>
      <c r="EX42" s="522"/>
      <c r="EY42" s="522"/>
      <c r="EZ42" s="522"/>
      <c r="FA42" s="522"/>
      <c r="FB42" s="522"/>
      <c r="FC42" s="522"/>
      <c r="FD42" s="522"/>
      <c r="FE42" s="522"/>
      <c r="FF42" s="522"/>
      <c r="FG42" s="522"/>
      <c r="FH42" s="522"/>
      <c r="FI42" s="522"/>
      <c r="FJ42" s="522"/>
      <c r="FK42" s="521"/>
      <c r="FL42" s="521"/>
      <c r="FM42" s="521"/>
      <c r="FN42" s="521"/>
      <c r="FO42" s="521"/>
      <c r="FP42" s="521"/>
      <c r="FQ42" s="521"/>
      <c r="FR42" s="521"/>
      <c r="FS42" s="521"/>
      <c r="FT42" s="521"/>
      <c r="FU42" s="521"/>
      <c r="FV42" s="521"/>
      <c r="FW42" s="521"/>
      <c r="FX42" s="521"/>
      <c r="FY42" s="521"/>
      <c r="FZ42" s="521"/>
      <c r="GA42" s="521"/>
      <c r="GB42" s="521"/>
      <c r="GC42" s="521"/>
      <c r="GD42" s="521"/>
      <c r="GE42" s="521"/>
      <c r="GF42" s="521"/>
      <c r="GG42" s="521"/>
      <c r="GH42" s="521"/>
      <c r="GI42" s="521"/>
      <c r="GJ42" s="522"/>
      <c r="GK42" s="522"/>
      <c r="GL42" s="522"/>
      <c r="GM42" s="522"/>
      <c r="GN42" s="522"/>
      <c r="GO42" s="522"/>
      <c r="GP42" s="522"/>
      <c r="GQ42" s="522"/>
      <c r="GR42" s="522"/>
      <c r="GS42" s="522"/>
      <c r="GT42" s="522"/>
      <c r="GU42" s="522"/>
      <c r="GV42" s="522"/>
      <c r="GW42" s="522"/>
      <c r="GX42" s="522"/>
      <c r="GY42" s="522"/>
      <c r="GZ42" s="522"/>
      <c r="HA42" s="522"/>
      <c r="HB42" s="522"/>
      <c r="HC42" s="522"/>
      <c r="HD42" s="522"/>
      <c r="HE42" s="522"/>
      <c r="HF42" s="522"/>
      <c r="HG42" s="522"/>
      <c r="HH42" s="522"/>
      <c r="HI42" s="522"/>
      <c r="HJ42" s="521"/>
      <c r="HK42" s="521"/>
      <c r="HL42" s="521"/>
      <c r="HM42" s="521"/>
      <c r="HN42" s="521"/>
      <c r="HO42" s="521"/>
      <c r="HP42" s="521"/>
      <c r="HQ42" s="521"/>
      <c r="HR42" s="521"/>
      <c r="HS42" s="521"/>
      <c r="HT42" s="521"/>
      <c r="HU42" s="521"/>
      <c r="HV42" s="521"/>
      <c r="HW42" s="521"/>
      <c r="HX42" s="521"/>
      <c r="HY42" s="521"/>
      <c r="HZ42" s="521"/>
      <c r="IA42" s="521"/>
      <c r="IB42" s="521"/>
      <c r="IC42" s="521"/>
      <c r="ID42" s="721"/>
      <c r="IE42" s="724"/>
      <c r="IF42" s="694"/>
      <c r="IG42" s="694"/>
      <c r="IH42" s="695"/>
      <c r="II42" s="695"/>
      <c r="IJ42" s="695"/>
      <c r="IK42" s="695"/>
      <c r="IL42" s="695"/>
      <c r="IM42" s="695"/>
      <c r="IN42" s="695"/>
      <c r="IO42" s="695"/>
      <c r="IP42" s="695"/>
      <c r="IQ42" s="695"/>
      <c r="IR42" s="695"/>
      <c r="IS42" s="695"/>
      <c r="IT42" s="695"/>
      <c r="IU42" s="695"/>
      <c r="IV42" s="694"/>
      <c r="IW42" s="694"/>
      <c r="IX42" s="694"/>
      <c r="IY42" s="694"/>
      <c r="IZ42" s="694"/>
      <c r="JA42" s="694"/>
      <c r="JB42" s="694"/>
      <c r="JC42" s="694"/>
      <c r="JD42" s="694"/>
      <c r="JE42" s="694"/>
      <c r="JF42" s="694"/>
      <c r="JG42" s="694"/>
      <c r="JH42" s="694"/>
      <c r="JI42" s="694"/>
      <c r="JJ42" s="694"/>
      <c r="JK42" s="694"/>
      <c r="JL42" s="694"/>
      <c r="JM42" s="695"/>
      <c r="JN42" s="695"/>
      <c r="JO42" s="695"/>
      <c r="JP42" s="695"/>
      <c r="JQ42" s="695"/>
      <c r="JR42" s="695"/>
      <c r="JS42" s="695"/>
      <c r="JT42" s="695"/>
      <c r="JU42" s="695"/>
      <c r="JV42" s="695"/>
      <c r="JW42" s="695"/>
      <c r="JX42" s="695"/>
      <c r="JY42" s="695"/>
      <c r="JZ42" s="695"/>
      <c r="KA42" s="695"/>
      <c r="KB42" s="695"/>
      <c r="KC42" s="695"/>
      <c r="KD42" s="695"/>
      <c r="KE42" s="695"/>
      <c r="KF42" s="695"/>
      <c r="KG42" s="695"/>
      <c r="KH42" s="694"/>
      <c r="KI42" s="694"/>
      <c r="KJ42" s="694"/>
      <c r="KK42" s="694"/>
      <c r="KL42" s="694"/>
      <c r="KM42" s="694"/>
      <c r="KN42" s="694"/>
      <c r="KO42" s="694"/>
      <c r="KP42" s="694"/>
      <c r="KQ42" s="694"/>
      <c r="KR42" s="694"/>
      <c r="KS42" s="694"/>
      <c r="KT42" s="694"/>
      <c r="KU42" s="694"/>
      <c r="KV42" s="694"/>
      <c r="KW42" s="694"/>
      <c r="KX42" s="694"/>
      <c r="KY42" s="694"/>
      <c r="KZ42" s="694"/>
      <c r="LA42" s="694"/>
      <c r="LB42" s="695"/>
      <c r="LC42" s="695"/>
      <c r="LD42" s="695"/>
      <c r="LE42" s="695"/>
      <c r="LF42" s="695"/>
      <c r="LG42" s="695"/>
      <c r="LH42" s="695"/>
      <c r="LI42" s="695"/>
      <c r="LJ42" s="695"/>
      <c r="LK42" s="695"/>
      <c r="LL42" s="695"/>
      <c r="LM42" s="695"/>
      <c r="LN42" s="695"/>
      <c r="LO42" s="695"/>
      <c r="LP42" s="695"/>
      <c r="LQ42" s="695"/>
      <c r="LR42" s="695"/>
      <c r="LS42" s="694"/>
      <c r="LT42" s="694"/>
      <c r="LU42" s="694"/>
      <c r="LV42" s="694"/>
      <c r="LW42" s="694"/>
      <c r="LX42" s="694"/>
      <c r="LY42" s="694"/>
      <c r="LZ42" s="694"/>
      <c r="MA42" s="694"/>
      <c r="MB42" s="694"/>
      <c r="MC42" s="694"/>
      <c r="MD42" s="694"/>
      <c r="ME42" s="694"/>
      <c r="MF42" s="694"/>
      <c r="MG42" s="694"/>
      <c r="MH42" s="694"/>
      <c r="MI42" s="694"/>
      <c r="MJ42" s="695"/>
      <c r="MK42" s="695"/>
      <c r="ML42" s="695"/>
      <c r="MM42" s="695"/>
      <c r="MN42" s="695"/>
      <c r="MO42" s="695"/>
      <c r="MP42" s="695"/>
      <c r="MQ42" s="695"/>
      <c r="MR42" s="695"/>
      <c r="MS42" s="695"/>
      <c r="MT42" s="695"/>
      <c r="MU42" s="695"/>
      <c r="MV42" s="695"/>
      <c r="MW42" s="695"/>
      <c r="MX42" s="695"/>
      <c r="MY42" s="695"/>
      <c r="MZ42" s="695"/>
    </row>
    <row r="43" spans="1:364" x14ac:dyDescent="0.2">
      <c r="A43" s="504">
        <v>35</v>
      </c>
      <c r="B43" s="8" t="str">
        <f>'English Scores- Leveled papers'!B41</f>
        <v>Amreen Muskan</v>
      </c>
      <c r="C43" s="8" t="str">
        <f t="shared" si="10"/>
        <v/>
      </c>
      <c r="D43" s="516" t="str">
        <f>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
      </c>
      <c r="E43" s="516" t="str">
        <f>IF(COUNT(F43:IC43)=0, "", (SUMIF($F$5:$IC$5,"Yes",F43:IC43)/SUMIF('Math Scores'!$F$5:$IC$5,"Yes",'Math Scores'!$F$2:$IC$2)))</f>
        <v/>
      </c>
      <c r="F43" s="521"/>
      <c r="G43" s="521"/>
      <c r="H43" s="521"/>
      <c r="I43" s="521"/>
      <c r="J43" s="521"/>
      <c r="K43" s="521"/>
      <c r="L43" s="521"/>
      <c r="M43" s="521"/>
      <c r="N43" s="521"/>
      <c r="O43" s="521"/>
      <c r="P43" s="521"/>
      <c r="Q43" s="521"/>
      <c r="R43" s="521"/>
      <c r="S43" s="521"/>
      <c r="T43" s="521"/>
      <c r="U43" s="521"/>
      <c r="V43" s="521"/>
      <c r="W43" s="522"/>
      <c r="X43" s="522"/>
      <c r="Y43" s="522"/>
      <c r="Z43" s="522"/>
      <c r="AA43" s="522"/>
      <c r="AB43" s="522"/>
      <c r="AC43" s="522"/>
      <c r="AD43" s="522"/>
      <c r="AE43" s="522"/>
      <c r="AF43" s="522"/>
      <c r="AG43" s="522"/>
      <c r="AH43" s="522"/>
      <c r="AI43" s="522"/>
      <c r="AJ43" s="522"/>
      <c r="AK43" s="522"/>
      <c r="AL43" s="522"/>
      <c r="AM43" s="522"/>
      <c r="AN43" s="521"/>
      <c r="AO43" s="521"/>
      <c r="AP43" s="521"/>
      <c r="AQ43" s="521"/>
      <c r="AR43" s="521"/>
      <c r="AS43" s="521"/>
      <c r="AT43" s="521"/>
      <c r="AU43" s="521"/>
      <c r="AV43" s="521"/>
      <c r="AW43" s="521"/>
      <c r="AX43" s="521"/>
      <c r="AY43" s="521"/>
      <c r="AZ43" s="521"/>
      <c r="BA43" s="521"/>
      <c r="BB43" s="521"/>
      <c r="BC43" s="521"/>
      <c r="BD43" s="521"/>
      <c r="BE43" s="522"/>
      <c r="BF43" s="522"/>
      <c r="BG43" s="522"/>
      <c r="BH43" s="522"/>
      <c r="BI43" s="522"/>
      <c r="BJ43" s="522"/>
      <c r="BK43" s="522"/>
      <c r="BL43" s="522"/>
      <c r="BM43" s="522"/>
      <c r="BN43" s="522"/>
      <c r="BO43" s="522"/>
      <c r="BP43" s="522"/>
      <c r="BQ43" s="522"/>
      <c r="BR43" s="522"/>
      <c r="BS43" s="522"/>
      <c r="BT43" s="522"/>
      <c r="BU43" s="522"/>
      <c r="BV43" s="522"/>
      <c r="BW43" s="522"/>
      <c r="BX43" s="521"/>
      <c r="BY43" s="521"/>
      <c r="BZ43" s="521"/>
      <c r="CA43" s="521"/>
      <c r="CB43" s="521"/>
      <c r="CC43" s="521"/>
      <c r="CD43" s="521"/>
      <c r="CE43" s="521"/>
      <c r="CF43" s="521"/>
      <c r="CG43" s="521"/>
      <c r="CH43" s="521"/>
      <c r="CI43" s="521"/>
      <c r="CJ43" s="521"/>
      <c r="CK43" s="521"/>
      <c r="CL43" s="521"/>
      <c r="CM43" s="521"/>
      <c r="CN43" s="521"/>
      <c r="CO43" s="521"/>
      <c r="CP43" s="521"/>
      <c r="CQ43" s="521"/>
      <c r="CR43" s="522"/>
      <c r="CS43" s="522"/>
      <c r="CT43" s="522"/>
      <c r="CU43" s="522"/>
      <c r="CV43" s="522"/>
      <c r="CW43" s="522"/>
      <c r="CX43" s="522"/>
      <c r="CY43" s="522"/>
      <c r="CZ43" s="522"/>
      <c r="DA43" s="522"/>
      <c r="DB43" s="522"/>
      <c r="DC43" s="522"/>
      <c r="DD43" s="522"/>
      <c r="DE43" s="522"/>
      <c r="DF43" s="522"/>
      <c r="DG43" s="522"/>
      <c r="DH43" s="522"/>
      <c r="DI43" s="522"/>
      <c r="DJ43" s="522"/>
      <c r="DK43" s="522"/>
      <c r="DL43" s="522"/>
      <c r="DM43" s="522"/>
      <c r="DN43" s="522"/>
      <c r="DO43" s="521"/>
      <c r="DP43" s="521"/>
      <c r="DQ43" s="521"/>
      <c r="DR43" s="521"/>
      <c r="DS43" s="521"/>
      <c r="DT43" s="521"/>
      <c r="DU43" s="521"/>
      <c r="DV43" s="521"/>
      <c r="DW43" s="521"/>
      <c r="DX43" s="521"/>
      <c r="DY43" s="521"/>
      <c r="DZ43" s="521"/>
      <c r="EA43" s="521"/>
      <c r="EB43" s="521"/>
      <c r="EC43" s="521"/>
      <c r="ED43" s="521"/>
      <c r="EE43" s="521"/>
      <c r="EF43" s="521"/>
      <c r="EG43" s="521"/>
      <c r="EH43" s="521"/>
      <c r="EI43" s="521"/>
      <c r="EJ43" s="521"/>
      <c r="EK43" s="521"/>
      <c r="EL43" s="521"/>
      <c r="EM43" s="521"/>
      <c r="EN43" s="521"/>
      <c r="EO43" s="522"/>
      <c r="EP43" s="522"/>
      <c r="EQ43" s="522"/>
      <c r="ER43" s="522"/>
      <c r="ES43" s="522"/>
      <c r="ET43" s="522"/>
      <c r="EU43" s="522"/>
      <c r="EV43" s="522"/>
      <c r="EW43" s="522"/>
      <c r="EX43" s="522"/>
      <c r="EY43" s="522"/>
      <c r="EZ43" s="522"/>
      <c r="FA43" s="522"/>
      <c r="FB43" s="522"/>
      <c r="FC43" s="522"/>
      <c r="FD43" s="522"/>
      <c r="FE43" s="522"/>
      <c r="FF43" s="522"/>
      <c r="FG43" s="522"/>
      <c r="FH43" s="522"/>
      <c r="FI43" s="522"/>
      <c r="FJ43" s="522"/>
      <c r="FK43" s="521"/>
      <c r="FL43" s="521"/>
      <c r="FM43" s="521"/>
      <c r="FN43" s="521"/>
      <c r="FO43" s="521"/>
      <c r="FP43" s="521"/>
      <c r="FQ43" s="521"/>
      <c r="FR43" s="521"/>
      <c r="FS43" s="521"/>
      <c r="FT43" s="521"/>
      <c r="FU43" s="521"/>
      <c r="FV43" s="521"/>
      <c r="FW43" s="521"/>
      <c r="FX43" s="521"/>
      <c r="FY43" s="521"/>
      <c r="FZ43" s="521"/>
      <c r="GA43" s="521"/>
      <c r="GB43" s="521"/>
      <c r="GC43" s="521"/>
      <c r="GD43" s="521"/>
      <c r="GE43" s="521"/>
      <c r="GF43" s="521"/>
      <c r="GG43" s="521"/>
      <c r="GH43" s="521"/>
      <c r="GI43" s="521"/>
      <c r="GJ43" s="522"/>
      <c r="GK43" s="522"/>
      <c r="GL43" s="522"/>
      <c r="GM43" s="522"/>
      <c r="GN43" s="522"/>
      <c r="GO43" s="522"/>
      <c r="GP43" s="522"/>
      <c r="GQ43" s="522"/>
      <c r="GR43" s="522"/>
      <c r="GS43" s="522"/>
      <c r="GT43" s="522"/>
      <c r="GU43" s="522"/>
      <c r="GV43" s="522"/>
      <c r="GW43" s="522"/>
      <c r="GX43" s="522"/>
      <c r="GY43" s="522"/>
      <c r="GZ43" s="522"/>
      <c r="HA43" s="522"/>
      <c r="HB43" s="522"/>
      <c r="HC43" s="522"/>
      <c r="HD43" s="522"/>
      <c r="HE43" s="522"/>
      <c r="HF43" s="522"/>
      <c r="HG43" s="522"/>
      <c r="HH43" s="522"/>
      <c r="HI43" s="522"/>
      <c r="HJ43" s="521"/>
      <c r="HK43" s="521"/>
      <c r="HL43" s="521"/>
      <c r="HM43" s="521"/>
      <c r="HN43" s="521"/>
      <c r="HO43" s="521"/>
      <c r="HP43" s="521"/>
      <c r="HQ43" s="521"/>
      <c r="HR43" s="521"/>
      <c r="HS43" s="521"/>
      <c r="HT43" s="521"/>
      <c r="HU43" s="521"/>
      <c r="HV43" s="521"/>
      <c r="HW43" s="521"/>
      <c r="HX43" s="521"/>
      <c r="HY43" s="521"/>
      <c r="HZ43" s="521"/>
      <c r="IA43" s="521"/>
      <c r="IB43" s="521"/>
      <c r="IC43" s="521"/>
      <c r="ID43" s="721"/>
      <c r="IE43" s="724"/>
      <c r="IF43" s="694"/>
      <c r="IG43" s="694"/>
      <c r="IH43" s="695"/>
      <c r="II43" s="695"/>
      <c r="IJ43" s="695"/>
      <c r="IK43" s="695"/>
      <c r="IL43" s="695"/>
      <c r="IM43" s="695"/>
      <c r="IN43" s="695"/>
      <c r="IO43" s="695"/>
      <c r="IP43" s="695"/>
      <c r="IQ43" s="695"/>
      <c r="IR43" s="695"/>
      <c r="IS43" s="695"/>
      <c r="IT43" s="695"/>
      <c r="IU43" s="695"/>
      <c r="IV43" s="694"/>
      <c r="IW43" s="694"/>
      <c r="IX43" s="694"/>
      <c r="IY43" s="694"/>
      <c r="IZ43" s="694"/>
      <c r="JA43" s="694"/>
      <c r="JB43" s="694"/>
      <c r="JC43" s="694"/>
      <c r="JD43" s="694"/>
      <c r="JE43" s="694"/>
      <c r="JF43" s="694"/>
      <c r="JG43" s="694"/>
      <c r="JH43" s="694"/>
      <c r="JI43" s="694"/>
      <c r="JJ43" s="694"/>
      <c r="JK43" s="694"/>
      <c r="JL43" s="694"/>
      <c r="JM43" s="695"/>
      <c r="JN43" s="695"/>
      <c r="JO43" s="695"/>
      <c r="JP43" s="695"/>
      <c r="JQ43" s="695"/>
      <c r="JR43" s="695"/>
      <c r="JS43" s="695"/>
      <c r="JT43" s="695"/>
      <c r="JU43" s="695"/>
      <c r="JV43" s="695"/>
      <c r="JW43" s="695"/>
      <c r="JX43" s="695"/>
      <c r="JY43" s="695"/>
      <c r="JZ43" s="695"/>
      <c r="KA43" s="695"/>
      <c r="KB43" s="695"/>
      <c r="KC43" s="695"/>
      <c r="KD43" s="695"/>
      <c r="KE43" s="695"/>
      <c r="KF43" s="695"/>
      <c r="KG43" s="695"/>
      <c r="KH43" s="694"/>
      <c r="KI43" s="694"/>
      <c r="KJ43" s="694"/>
      <c r="KK43" s="694"/>
      <c r="KL43" s="694"/>
      <c r="KM43" s="694"/>
      <c r="KN43" s="694"/>
      <c r="KO43" s="694"/>
      <c r="KP43" s="694"/>
      <c r="KQ43" s="694"/>
      <c r="KR43" s="694"/>
      <c r="KS43" s="694"/>
      <c r="KT43" s="694"/>
      <c r="KU43" s="694"/>
      <c r="KV43" s="694"/>
      <c r="KW43" s="694"/>
      <c r="KX43" s="694"/>
      <c r="KY43" s="694"/>
      <c r="KZ43" s="694"/>
      <c r="LA43" s="694"/>
      <c r="LB43" s="695"/>
      <c r="LC43" s="695"/>
      <c r="LD43" s="695"/>
      <c r="LE43" s="695"/>
      <c r="LF43" s="695"/>
      <c r="LG43" s="695"/>
      <c r="LH43" s="695"/>
      <c r="LI43" s="695"/>
      <c r="LJ43" s="695"/>
      <c r="LK43" s="695"/>
      <c r="LL43" s="695"/>
      <c r="LM43" s="695"/>
      <c r="LN43" s="695"/>
      <c r="LO43" s="695"/>
      <c r="LP43" s="695"/>
      <c r="LQ43" s="695"/>
      <c r="LR43" s="695"/>
      <c r="LS43" s="694"/>
      <c r="LT43" s="694"/>
      <c r="LU43" s="694"/>
      <c r="LV43" s="694"/>
      <c r="LW43" s="694"/>
      <c r="LX43" s="694"/>
      <c r="LY43" s="694"/>
      <c r="LZ43" s="694"/>
      <c r="MA43" s="694"/>
      <c r="MB43" s="694"/>
      <c r="MC43" s="694"/>
      <c r="MD43" s="694"/>
      <c r="ME43" s="694"/>
      <c r="MF43" s="694"/>
      <c r="MG43" s="694"/>
      <c r="MH43" s="694"/>
      <c r="MI43" s="694"/>
      <c r="MJ43" s="695"/>
      <c r="MK43" s="695"/>
      <c r="ML43" s="695"/>
      <c r="MM43" s="695"/>
      <c r="MN43" s="695"/>
      <c r="MO43" s="695"/>
      <c r="MP43" s="695"/>
      <c r="MQ43" s="695"/>
      <c r="MR43" s="695"/>
      <c r="MS43" s="695"/>
      <c r="MT43" s="695"/>
      <c r="MU43" s="695"/>
      <c r="MV43" s="695"/>
      <c r="MW43" s="695"/>
      <c r="MX43" s="695"/>
      <c r="MY43" s="695"/>
      <c r="MZ43" s="695"/>
    </row>
    <row r="44" spans="1:364" x14ac:dyDescent="0.2">
      <c r="A44" s="504">
        <v>36</v>
      </c>
      <c r="B44" s="8" t="str">
        <f>'English Scores- Leveled papers'!B42</f>
        <v/>
      </c>
      <c r="C44" s="8" t="str">
        <f t="shared" si="10"/>
        <v/>
      </c>
      <c r="D44" s="516" t="str">
        <f>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
      </c>
      <c r="E44" s="516" t="str">
        <f>IF(COUNT(F44:IC44)=0, "", (SUMIF($F$5:$IC$5,"Yes",F44:IC44)/SUMIF('Math Scores'!$F$5:$IC$5,"Yes",'Math Scores'!$F$2:$IC$2)))</f>
        <v/>
      </c>
      <c r="F44" s="521"/>
      <c r="G44" s="521"/>
      <c r="H44" s="521"/>
      <c r="I44" s="521"/>
      <c r="J44" s="521"/>
      <c r="K44" s="521"/>
      <c r="L44" s="521"/>
      <c r="M44" s="521"/>
      <c r="N44" s="521"/>
      <c r="O44" s="521"/>
      <c r="P44" s="521"/>
      <c r="Q44" s="521"/>
      <c r="R44" s="521"/>
      <c r="S44" s="521"/>
      <c r="T44" s="521"/>
      <c r="U44" s="521"/>
      <c r="V44" s="521"/>
      <c r="W44" s="522"/>
      <c r="X44" s="522"/>
      <c r="Y44" s="522"/>
      <c r="Z44" s="522"/>
      <c r="AA44" s="522"/>
      <c r="AB44" s="522"/>
      <c r="AC44" s="522"/>
      <c r="AD44" s="522"/>
      <c r="AE44" s="522"/>
      <c r="AF44" s="522"/>
      <c r="AG44" s="522"/>
      <c r="AH44" s="522"/>
      <c r="AI44" s="522"/>
      <c r="AJ44" s="522"/>
      <c r="AK44" s="522"/>
      <c r="AL44" s="522"/>
      <c r="AM44" s="522"/>
      <c r="AN44" s="521"/>
      <c r="AO44" s="521"/>
      <c r="AP44" s="521"/>
      <c r="AQ44" s="521"/>
      <c r="AR44" s="521"/>
      <c r="AS44" s="521"/>
      <c r="AT44" s="521"/>
      <c r="AU44" s="521"/>
      <c r="AV44" s="521"/>
      <c r="AW44" s="521"/>
      <c r="AX44" s="521"/>
      <c r="AY44" s="521"/>
      <c r="AZ44" s="521"/>
      <c r="BA44" s="521"/>
      <c r="BB44" s="521"/>
      <c r="BC44" s="521"/>
      <c r="BD44" s="521"/>
      <c r="BE44" s="522"/>
      <c r="BF44" s="522"/>
      <c r="BG44" s="522"/>
      <c r="BH44" s="522"/>
      <c r="BI44" s="522"/>
      <c r="BJ44" s="522"/>
      <c r="BK44" s="522"/>
      <c r="BL44" s="522"/>
      <c r="BM44" s="522"/>
      <c r="BN44" s="522"/>
      <c r="BO44" s="522"/>
      <c r="BP44" s="522"/>
      <c r="BQ44" s="522"/>
      <c r="BR44" s="522"/>
      <c r="BS44" s="522"/>
      <c r="BT44" s="522"/>
      <c r="BU44" s="522"/>
      <c r="BV44" s="522"/>
      <c r="BW44" s="522"/>
      <c r="BX44" s="521"/>
      <c r="BY44" s="521"/>
      <c r="BZ44" s="521"/>
      <c r="CA44" s="521"/>
      <c r="CB44" s="521"/>
      <c r="CC44" s="521"/>
      <c r="CD44" s="521"/>
      <c r="CE44" s="521"/>
      <c r="CF44" s="521"/>
      <c r="CG44" s="521"/>
      <c r="CH44" s="521"/>
      <c r="CI44" s="521"/>
      <c r="CJ44" s="521"/>
      <c r="CK44" s="521"/>
      <c r="CL44" s="521"/>
      <c r="CM44" s="521"/>
      <c r="CN44" s="521"/>
      <c r="CO44" s="521"/>
      <c r="CP44" s="521"/>
      <c r="CQ44" s="521"/>
      <c r="CR44" s="522"/>
      <c r="CS44" s="522"/>
      <c r="CT44" s="522"/>
      <c r="CU44" s="522"/>
      <c r="CV44" s="522"/>
      <c r="CW44" s="522"/>
      <c r="CX44" s="522"/>
      <c r="CY44" s="522"/>
      <c r="CZ44" s="522"/>
      <c r="DA44" s="522"/>
      <c r="DB44" s="522"/>
      <c r="DC44" s="522"/>
      <c r="DD44" s="522"/>
      <c r="DE44" s="522"/>
      <c r="DF44" s="522"/>
      <c r="DG44" s="522"/>
      <c r="DH44" s="522"/>
      <c r="DI44" s="522"/>
      <c r="DJ44" s="522"/>
      <c r="DK44" s="522"/>
      <c r="DL44" s="522"/>
      <c r="DM44" s="522"/>
      <c r="DN44" s="522"/>
      <c r="DO44" s="521"/>
      <c r="DP44" s="521"/>
      <c r="DQ44" s="521"/>
      <c r="DR44" s="521"/>
      <c r="DS44" s="521"/>
      <c r="DT44" s="521"/>
      <c r="DU44" s="521"/>
      <c r="DV44" s="521"/>
      <c r="DW44" s="521"/>
      <c r="DX44" s="521"/>
      <c r="DY44" s="521"/>
      <c r="DZ44" s="521"/>
      <c r="EA44" s="521"/>
      <c r="EB44" s="521"/>
      <c r="EC44" s="521"/>
      <c r="ED44" s="521"/>
      <c r="EE44" s="521"/>
      <c r="EF44" s="521"/>
      <c r="EG44" s="521"/>
      <c r="EH44" s="521"/>
      <c r="EI44" s="521"/>
      <c r="EJ44" s="521"/>
      <c r="EK44" s="521"/>
      <c r="EL44" s="521"/>
      <c r="EM44" s="521"/>
      <c r="EN44" s="521"/>
      <c r="EO44" s="522"/>
      <c r="EP44" s="522"/>
      <c r="EQ44" s="522"/>
      <c r="ER44" s="522"/>
      <c r="ES44" s="522"/>
      <c r="ET44" s="522"/>
      <c r="EU44" s="522"/>
      <c r="EV44" s="522"/>
      <c r="EW44" s="522"/>
      <c r="EX44" s="522"/>
      <c r="EY44" s="522"/>
      <c r="EZ44" s="522"/>
      <c r="FA44" s="522"/>
      <c r="FB44" s="522"/>
      <c r="FC44" s="522"/>
      <c r="FD44" s="522"/>
      <c r="FE44" s="522"/>
      <c r="FF44" s="522"/>
      <c r="FG44" s="522"/>
      <c r="FH44" s="522"/>
      <c r="FI44" s="522"/>
      <c r="FJ44" s="522"/>
      <c r="FK44" s="521"/>
      <c r="FL44" s="521"/>
      <c r="FM44" s="521"/>
      <c r="FN44" s="521"/>
      <c r="FO44" s="521"/>
      <c r="FP44" s="521"/>
      <c r="FQ44" s="521"/>
      <c r="FR44" s="521"/>
      <c r="FS44" s="521"/>
      <c r="FT44" s="521"/>
      <c r="FU44" s="521"/>
      <c r="FV44" s="521"/>
      <c r="FW44" s="521"/>
      <c r="FX44" s="521"/>
      <c r="FY44" s="521"/>
      <c r="FZ44" s="521"/>
      <c r="GA44" s="521"/>
      <c r="GB44" s="521"/>
      <c r="GC44" s="521"/>
      <c r="GD44" s="521"/>
      <c r="GE44" s="521"/>
      <c r="GF44" s="521"/>
      <c r="GG44" s="521"/>
      <c r="GH44" s="521"/>
      <c r="GI44" s="521"/>
      <c r="GJ44" s="522"/>
      <c r="GK44" s="522"/>
      <c r="GL44" s="522"/>
      <c r="GM44" s="522"/>
      <c r="GN44" s="522"/>
      <c r="GO44" s="522"/>
      <c r="GP44" s="522"/>
      <c r="GQ44" s="522"/>
      <c r="GR44" s="522"/>
      <c r="GS44" s="522"/>
      <c r="GT44" s="522"/>
      <c r="GU44" s="522"/>
      <c r="GV44" s="522"/>
      <c r="GW44" s="522"/>
      <c r="GX44" s="522"/>
      <c r="GY44" s="522"/>
      <c r="GZ44" s="522"/>
      <c r="HA44" s="522"/>
      <c r="HB44" s="522"/>
      <c r="HC44" s="522"/>
      <c r="HD44" s="522"/>
      <c r="HE44" s="522"/>
      <c r="HF44" s="522"/>
      <c r="HG44" s="522"/>
      <c r="HH44" s="522"/>
      <c r="HI44" s="522"/>
      <c r="HJ44" s="521"/>
      <c r="HK44" s="521"/>
      <c r="HL44" s="521"/>
      <c r="HM44" s="521"/>
      <c r="HN44" s="521"/>
      <c r="HO44" s="521"/>
      <c r="HP44" s="521"/>
      <c r="HQ44" s="521"/>
      <c r="HR44" s="521"/>
      <c r="HS44" s="521"/>
      <c r="HT44" s="521"/>
      <c r="HU44" s="521"/>
      <c r="HV44" s="521"/>
      <c r="HW44" s="521"/>
      <c r="HX44" s="521"/>
      <c r="HY44" s="521"/>
      <c r="HZ44" s="521"/>
      <c r="IA44" s="521"/>
      <c r="IB44" s="521"/>
      <c r="IC44" s="521"/>
      <c r="ID44" s="721"/>
      <c r="IE44" s="724"/>
      <c r="IF44" s="694"/>
      <c r="IG44" s="694"/>
      <c r="IH44" s="695"/>
      <c r="II44" s="695"/>
      <c r="IJ44" s="695"/>
      <c r="IK44" s="695"/>
      <c r="IL44" s="695"/>
      <c r="IM44" s="695"/>
      <c r="IN44" s="695"/>
      <c r="IO44" s="695"/>
      <c r="IP44" s="695"/>
      <c r="IQ44" s="695"/>
      <c r="IR44" s="695"/>
      <c r="IS44" s="695"/>
      <c r="IT44" s="695"/>
      <c r="IU44" s="695"/>
      <c r="IV44" s="694"/>
      <c r="IW44" s="694"/>
      <c r="IX44" s="694"/>
      <c r="IY44" s="694"/>
      <c r="IZ44" s="694"/>
      <c r="JA44" s="694"/>
      <c r="JB44" s="694"/>
      <c r="JC44" s="694"/>
      <c r="JD44" s="694"/>
      <c r="JE44" s="694"/>
      <c r="JF44" s="694"/>
      <c r="JG44" s="694"/>
      <c r="JH44" s="694"/>
      <c r="JI44" s="694"/>
      <c r="JJ44" s="694"/>
      <c r="JK44" s="694"/>
      <c r="JL44" s="694"/>
      <c r="JM44" s="695"/>
      <c r="JN44" s="695"/>
      <c r="JO44" s="695"/>
      <c r="JP44" s="695"/>
      <c r="JQ44" s="695"/>
      <c r="JR44" s="695"/>
      <c r="JS44" s="695"/>
      <c r="JT44" s="695"/>
      <c r="JU44" s="695"/>
      <c r="JV44" s="695"/>
      <c r="JW44" s="695"/>
      <c r="JX44" s="695"/>
      <c r="JY44" s="695"/>
      <c r="JZ44" s="695"/>
      <c r="KA44" s="695"/>
      <c r="KB44" s="695"/>
      <c r="KC44" s="695"/>
      <c r="KD44" s="695"/>
      <c r="KE44" s="695"/>
      <c r="KF44" s="695"/>
      <c r="KG44" s="695"/>
      <c r="KH44" s="694"/>
      <c r="KI44" s="694"/>
      <c r="KJ44" s="694"/>
      <c r="KK44" s="694"/>
      <c r="KL44" s="694"/>
      <c r="KM44" s="694"/>
      <c r="KN44" s="694"/>
      <c r="KO44" s="694"/>
      <c r="KP44" s="694"/>
      <c r="KQ44" s="694"/>
      <c r="KR44" s="694"/>
      <c r="KS44" s="694"/>
      <c r="KT44" s="694"/>
      <c r="KU44" s="694"/>
      <c r="KV44" s="694"/>
      <c r="KW44" s="694"/>
      <c r="KX44" s="694"/>
      <c r="KY44" s="694"/>
      <c r="KZ44" s="694"/>
      <c r="LA44" s="694"/>
      <c r="LB44" s="695"/>
      <c r="LC44" s="695"/>
      <c r="LD44" s="695"/>
      <c r="LE44" s="695"/>
      <c r="LF44" s="695"/>
      <c r="LG44" s="695"/>
      <c r="LH44" s="695"/>
      <c r="LI44" s="695"/>
      <c r="LJ44" s="695"/>
      <c r="LK44" s="695"/>
      <c r="LL44" s="695"/>
      <c r="LM44" s="695"/>
      <c r="LN44" s="695"/>
      <c r="LO44" s="695"/>
      <c r="LP44" s="695"/>
      <c r="LQ44" s="695"/>
      <c r="LR44" s="695"/>
      <c r="LS44" s="694"/>
      <c r="LT44" s="694"/>
      <c r="LU44" s="694"/>
      <c r="LV44" s="694"/>
      <c r="LW44" s="694"/>
      <c r="LX44" s="694"/>
      <c r="LY44" s="694"/>
      <c r="LZ44" s="694"/>
      <c r="MA44" s="694"/>
      <c r="MB44" s="694"/>
      <c r="MC44" s="694"/>
      <c r="MD44" s="694"/>
      <c r="ME44" s="694"/>
      <c r="MF44" s="694"/>
      <c r="MG44" s="694"/>
      <c r="MH44" s="694"/>
      <c r="MI44" s="694"/>
      <c r="MJ44" s="695"/>
      <c r="MK44" s="695"/>
      <c r="ML44" s="695"/>
      <c r="MM44" s="695"/>
      <c r="MN44" s="695"/>
      <c r="MO44" s="695"/>
      <c r="MP44" s="695"/>
      <c r="MQ44" s="695"/>
      <c r="MR44" s="695"/>
      <c r="MS44" s="695"/>
      <c r="MT44" s="695"/>
      <c r="MU44" s="695"/>
      <c r="MV44" s="695"/>
      <c r="MW44" s="695"/>
      <c r="MX44" s="695"/>
      <c r="MY44" s="695"/>
      <c r="MZ44" s="695"/>
    </row>
    <row r="45" spans="1:364" x14ac:dyDescent="0.2">
      <c r="A45" s="504">
        <v>37</v>
      </c>
      <c r="B45" s="8" t="str">
        <f>'English Scores- Leveled papers'!B43</f>
        <v/>
      </c>
      <c r="C45" s="8" t="str">
        <f t="shared" si="10"/>
        <v/>
      </c>
      <c r="D45" s="516" t="str">
        <f>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
      </c>
      <c r="E45" s="516" t="str">
        <f>IF(COUNT(F45:IC45)=0, "", (SUMIF($F$5:$IC$5,"Yes",F45:IC45)/SUMIF('Math Scores'!$F$5:$IC$5,"Yes",'Math Scores'!$F$2:$IC$2)))</f>
        <v/>
      </c>
      <c r="F45" s="521"/>
      <c r="G45" s="521"/>
      <c r="H45" s="521"/>
      <c r="I45" s="521"/>
      <c r="J45" s="521"/>
      <c r="K45" s="521"/>
      <c r="L45" s="521"/>
      <c r="M45" s="521"/>
      <c r="N45" s="521"/>
      <c r="O45" s="521"/>
      <c r="P45" s="521"/>
      <c r="Q45" s="521"/>
      <c r="R45" s="521"/>
      <c r="S45" s="521"/>
      <c r="T45" s="521"/>
      <c r="U45" s="521"/>
      <c r="V45" s="521"/>
      <c r="W45" s="522"/>
      <c r="X45" s="522"/>
      <c r="Y45" s="522"/>
      <c r="Z45" s="522"/>
      <c r="AA45" s="522"/>
      <c r="AB45" s="522"/>
      <c r="AC45" s="522"/>
      <c r="AD45" s="522"/>
      <c r="AE45" s="522"/>
      <c r="AF45" s="522"/>
      <c r="AG45" s="522"/>
      <c r="AH45" s="522"/>
      <c r="AI45" s="522"/>
      <c r="AJ45" s="522"/>
      <c r="AK45" s="522"/>
      <c r="AL45" s="522"/>
      <c r="AM45" s="522"/>
      <c r="AN45" s="521"/>
      <c r="AO45" s="521"/>
      <c r="AP45" s="521"/>
      <c r="AQ45" s="521"/>
      <c r="AR45" s="521"/>
      <c r="AS45" s="521"/>
      <c r="AT45" s="521"/>
      <c r="AU45" s="521"/>
      <c r="AV45" s="521"/>
      <c r="AW45" s="521"/>
      <c r="AX45" s="521"/>
      <c r="AY45" s="521"/>
      <c r="AZ45" s="521"/>
      <c r="BA45" s="521"/>
      <c r="BB45" s="521"/>
      <c r="BC45" s="521"/>
      <c r="BD45" s="521"/>
      <c r="BE45" s="522"/>
      <c r="BF45" s="522"/>
      <c r="BG45" s="522"/>
      <c r="BH45" s="522"/>
      <c r="BI45" s="522"/>
      <c r="BJ45" s="522"/>
      <c r="BK45" s="522"/>
      <c r="BL45" s="522"/>
      <c r="BM45" s="522"/>
      <c r="BN45" s="522"/>
      <c r="BO45" s="522"/>
      <c r="BP45" s="522"/>
      <c r="BQ45" s="522"/>
      <c r="BR45" s="522"/>
      <c r="BS45" s="522"/>
      <c r="BT45" s="522"/>
      <c r="BU45" s="522"/>
      <c r="BV45" s="522"/>
      <c r="BW45" s="522"/>
      <c r="BX45" s="521"/>
      <c r="BY45" s="521"/>
      <c r="BZ45" s="521"/>
      <c r="CA45" s="521"/>
      <c r="CB45" s="521"/>
      <c r="CC45" s="521"/>
      <c r="CD45" s="521"/>
      <c r="CE45" s="521"/>
      <c r="CF45" s="521"/>
      <c r="CG45" s="521"/>
      <c r="CH45" s="521"/>
      <c r="CI45" s="521"/>
      <c r="CJ45" s="521"/>
      <c r="CK45" s="521"/>
      <c r="CL45" s="521"/>
      <c r="CM45" s="521"/>
      <c r="CN45" s="521"/>
      <c r="CO45" s="521"/>
      <c r="CP45" s="521"/>
      <c r="CQ45" s="521"/>
      <c r="CR45" s="522"/>
      <c r="CS45" s="522"/>
      <c r="CT45" s="522"/>
      <c r="CU45" s="522"/>
      <c r="CV45" s="522"/>
      <c r="CW45" s="522"/>
      <c r="CX45" s="522"/>
      <c r="CY45" s="522"/>
      <c r="CZ45" s="522"/>
      <c r="DA45" s="522"/>
      <c r="DB45" s="522"/>
      <c r="DC45" s="522"/>
      <c r="DD45" s="522"/>
      <c r="DE45" s="522"/>
      <c r="DF45" s="522"/>
      <c r="DG45" s="522"/>
      <c r="DH45" s="522"/>
      <c r="DI45" s="522"/>
      <c r="DJ45" s="522"/>
      <c r="DK45" s="522"/>
      <c r="DL45" s="522"/>
      <c r="DM45" s="522"/>
      <c r="DN45" s="522"/>
      <c r="DO45" s="521"/>
      <c r="DP45" s="521"/>
      <c r="DQ45" s="521"/>
      <c r="DR45" s="521"/>
      <c r="DS45" s="521"/>
      <c r="DT45" s="521"/>
      <c r="DU45" s="521"/>
      <c r="DV45" s="521"/>
      <c r="DW45" s="521"/>
      <c r="DX45" s="521"/>
      <c r="DY45" s="521"/>
      <c r="DZ45" s="521"/>
      <c r="EA45" s="521"/>
      <c r="EB45" s="521"/>
      <c r="EC45" s="521"/>
      <c r="ED45" s="521"/>
      <c r="EE45" s="521"/>
      <c r="EF45" s="521"/>
      <c r="EG45" s="521"/>
      <c r="EH45" s="521"/>
      <c r="EI45" s="521"/>
      <c r="EJ45" s="521"/>
      <c r="EK45" s="521"/>
      <c r="EL45" s="521"/>
      <c r="EM45" s="521"/>
      <c r="EN45" s="521"/>
      <c r="EO45" s="522"/>
      <c r="EP45" s="522"/>
      <c r="EQ45" s="522"/>
      <c r="ER45" s="522"/>
      <c r="ES45" s="522"/>
      <c r="ET45" s="522"/>
      <c r="EU45" s="522"/>
      <c r="EV45" s="522"/>
      <c r="EW45" s="522"/>
      <c r="EX45" s="522"/>
      <c r="EY45" s="522"/>
      <c r="EZ45" s="522"/>
      <c r="FA45" s="522"/>
      <c r="FB45" s="522"/>
      <c r="FC45" s="522"/>
      <c r="FD45" s="522"/>
      <c r="FE45" s="522"/>
      <c r="FF45" s="522"/>
      <c r="FG45" s="522"/>
      <c r="FH45" s="522"/>
      <c r="FI45" s="522"/>
      <c r="FJ45" s="522"/>
      <c r="FK45" s="521"/>
      <c r="FL45" s="521"/>
      <c r="FM45" s="521"/>
      <c r="FN45" s="521"/>
      <c r="FO45" s="521"/>
      <c r="FP45" s="521"/>
      <c r="FQ45" s="521"/>
      <c r="FR45" s="521"/>
      <c r="FS45" s="521"/>
      <c r="FT45" s="521"/>
      <c r="FU45" s="521"/>
      <c r="FV45" s="521"/>
      <c r="FW45" s="521"/>
      <c r="FX45" s="521"/>
      <c r="FY45" s="521"/>
      <c r="FZ45" s="521"/>
      <c r="GA45" s="521"/>
      <c r="GB45" s="521"/>
      <c r="GC45" s="521"/>
      <c r="GD45" s="521"/>
      <c r="GE45" s="521"/>
      <c r="GF45" s="521"/>
      <c r="GG45" s="521"/>
      <c r="GH45" s="521"/>
      <c r="GI45" s="521"/>
      <c r="GJ45" s="522"/>
      <c r="GK45" s="522"/>
      <c r="GL45" s="522"/>
      <c r="GM45" s="522"/>
      <c r="GN45" s="522"/>
      <c r="GO45" s="522"/>
      <c r="GP45" s="522"/>
      <c r="GQ45" s="522"/>
      <c r="GR45" s="522"/>
      <c r="GS45" s="522"/>
      <c r="GT45" s="522"/>
      <c r="GU45" s="522"/>
      <c r="GV45" s="522"/>
      <c r="GW45" s="522"/>
      <c r="GX45" s="522"/>
      <c r="GY45" s="522"/>
      <c r="GZ45" s="522"/>
      <c r="HA45" s="522"/>
      <c r="HB45" s="522"/>
      <c r="HC45" s="522"/>
      <c r="HD45" s="522"/>
      <c r="HE45" s="522"/>
      <c r="HF45" s="522"/>
      <c r="HG45" s="522"/>
      <c r="HH45" s="522"/>
      <c r="HI45" s="522"/>
      <c r="HJ45" s="521"/>
      <c r="HK45" s="521"/>
      <c r="HL45" s="521"/>
      <c r="HM45" s="521"/>
      <c r="HN45" s="521"/>
      <c r="HO45" s="521"/>
      <c r="HP45" s="521"/>
      <c r="HQ45" s="521"/>
      <c r="HR45" s="521"/>
      <c r="HS45" s="521"/>
      <c r="HT45" s="521"/>
      <c r="HU45" s="521"/>
      <c r="HV45" s="521"/>
      <c r="HW45" s="521"/>
      <c r="HX45" s="521"/>
      <c r="HY45" s="521"/>
      <c r="HZ45" s="521"/>
      <c r="IA45" s="521"/>
      <c r="IB45" s="521"/>
      <c r="IC45" s="521"/>
      <c r="ID45" s="721"/>
      <c r="IE45" s="724"/>
      <c r="IF45" s="694"/>
      <c r="IG45" s="694"/>
      <c r="IH45" s="695"/>
      <c r="II45" s="695"/>
      <c r="IJ45" s="695"/>
      <c r="IK45" s="695"/>
      <c r="IL45" s="695"/>
      <c r="IM45" s="695"/>
      <c r="IN45" s="695"/>
      <c r="IO45" s="695"/>
      <c r="IP45" s="695"/>
      <c r="IQ45" s="695"/>
      <c r="IR45" s="695"/>
      <c r="IS45" s="695"/>
      <c r="IT45" s="695"/>
      <c r="IU45" s="695"/>
      <c r="IV45" s="694"/>
      <c r="IW45" s="694"/>
      <c r="IX45" s="694"/>
      <c r="IY45" s="694"/>
      <c r="IZ45" s="694"/>
      <c r="JA45" s="694"/>
      <c r="JB45" s="694"/>
      <c r="JC45" s="694"/>
      <c r="JD45" s="694"/>
      <c r="JE45" s="694"/>
      <c r="JF45" s="694"/>
      <c r="JG45" s="694"/>
      <c r="JH45" s="694"/>
      <c r="JI45" s="694"/>
      <c r="JJ45" s="694"/>
      <c r="JK45" s="694"/>
      <c r="JL45" s="694"/>
      <c r="JM45" s="695"/>
      <c r="JN45" s="695"/>
      <c r="JO45" s="695"/>
      <c r="JP45" s="695"/>
      <c r="JQ45" s="695"/>
      <c r="JR45" s="695"/>
      <c r="JS45" s="695"/>
      <c r="JT45" s="695"/>
      <c r="JU45" s="695"/>
      <c r="JV45" s="695"/>
      <c r="JW45" s="695"/>
      <c r="JX45" s="695"/>
      <c r="JY45" s="695"/>
      <c r="JZ45" s="695"/>
      <c r="KA45" s="695"/>
      <c r="KB45" s="695"/>
      <c r="KC45" s="695"/>
      <c r="KD45" s="695"/>
      <c r="KE45" s="695"/>
      <c r="KF45" s="695"/>
      <c r="KG45" s="695"/>
      <c r="KH45" s="694"/>
      <c r="KI45" s="694"/>
      <c r="KJ45" s="694"/>
      <c r="KK45" s="694"/>
      <c r="KL45" s="694"/>
      <c r="KM45" s="694"/>
      <c r="KN45" s="694"/>
      <c r="KO45" s="694"/>
      <c r="KP45" s="694"/>
      <c r="KQ45" s="694"/>
      <c r="KR45" s="694"/>
      <c r="KS45" s="694"/>
      <c r="KT45" s="694"/>
      <c r="KU45" s="694"/>
      <c r="KV45" s="694"/>
      <c r="KW45" s="694"/>
      <c r="KX45" s="694"/>
      <c r="KY45" s="694"/>
      <c r="KZ45" s="694"/>
      <c r="LA45" s="694"/>
      <c r="LB45" s="695"/>
      <c r="LC45" s="695"/>
      <c r="LD45" s="695"/>
      <c r="LE45" s="695"/>
      <c r="LF45" s="695"/>
      <c r="LG45" s="695"/>
      <c r="LH45" s="695"/>
      <c r="LI45" s="695"/>
      <c r="LJ45" s="695"/>
      <c r="LK45" s="695"/>
      <c r="LL45" s="695"/>
      <c r="LM45" s="695"/>
      <c r="LN45" s="695"/>
      <c r="LO45" s="695"/>
      <c r="LP45" s="695"/>
      <c r="LQ45" s="695"/>
      <c r="LR45" s="695"/>
      <c r="LS45" s="694"/>
      <c r="LT45" s="694"/>
      <c r="LU45" s="694"/>
      <c r="LV45" s="694"/>
      <c r="LW45" s="694"/>
      <c r="LX45" s="694"/>
      <c r="LY45" s="694"/>
      <c r="LZ45" s="694"/>
      <c r="MA45" s="694"/>
      <c r="MB45" s="694"/>
      <c r="MC45" s="694"/>
      <c r="MD45" s="694"/>
      <c r="ME45" s="694"/>
      <c r="MF45" s="694"/>
      <c r="MG45" s="694"/>
      <c r="MH45" s="694"/>
      <c r="MI45" s="694"/>
      <c r="MJ45" s="695"/>
      <c r="MK45" s="695"/>
      <c r="ML45" s="695"/>
      <c r="MM45" s="695"/>
      <c r="MN45" s="695"/>
      <c r="MO45" s="695"/>
      <c r="MP45" s="695"/>
      <c r="MQ45" s="695"/>
      <c r="MR45" s="695"/>
      <c r="MS45" s="695"/>
      <c r="MT45" s="695"/>
      <c r="MU45" s="695"/>
      <c r="MV45" s="695"/>
      <c r="MW45" s="695"/>
      <c r="MX45" s="695"/>
      <c r="MY45" s="695"/>
      <c r="MZ45" s="695"/>
    </row>
    <row r="46" spans="1:364" x14ac:dyDescent="0.2">
      <c r="A46" s="504">
        <v>38</v>
      </c>
      <c r="B46" s="8" t="str">
        <f>'English Scores- Leveled papers'!B44</f>
        <v/>
      </c>
      <c r="C46" s="8" t="str">
        <f t="shared" si="10"/>
        <v/>
      </c>
      <c r="D46" s="516" t="str">
        <f>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
      </c>
      <c r="E46" s="516" t="str">
        <f>IF(COUNT(F46:IC46)=0, "", (SUMIF($F$5:$IC$5,"Yes",F46:IC46)/SUMIF('Math Scores'!$F$5:$IC$5,"Yes",'Math Scores'!$F$2:$IC$2)))</f>
        <v/>
      </c>
      <c r="F46" s="521"/>
      <c r="G46" s="521"/>
      <c r="H46" s="521"/>
      <c r="I46" s="521"/>
      <c r="J46" s="521"/>
      <c r="K46" s="521"/>
      <c r="L46" s="521"/>
      <c r="M46" s="521"/>
      <c r="N46" s="521"/>
      <c r="O46" s="521"/>
      <c r="P46" s="521"/>
      <c r="Q46" s="521"/>
      <c r="R46" s="521"/>
      <c r="S46" s="521"/>
      <c r="T46" s="521"/>
      <c r="U46" s="521"/>
      <c r="V46" s="521"/>
      <c r="W46" s="522"/>
      <c r="X46" s="522"/>
      <c r="Y46" s="522"/>
      <c r="Z46" s="522"/>
      <c r="AA46" s="522"/>
      <c r="AB46" s="522"/>
      <c r="AC46" s="522"/>
      <c r="AD46" s="522"/>
      <c r="AE46" s="522"/>
      <c r="AF46" s="522"/>
      <c r="AG46" s="522"/>
      <c r="AH46" s="522"/>
      <c r="AI46" s="522"/>
      <c r="AJ46" s="522"/>
      <c r="AK46" s="522"/>
      <c r="AL46" s="522"/>
      <c r="AM46" s="522"/>
      <c r="AN46" s="521"/>
      <c r="AO46" s="521"/>
      <c r="AP46" s="521"/>
      <c r="AQ46" s="521"/>
      <c r="AR46" s="521"/>
      <c r="AS46" s="521"/>
      <c r="AT46" s="521"/>
      <c r="AU46" s="521"/>
      <c r="AV46" s="521"/>
      <c r="AW46" s="521"/>
      <c r="AX46" s="521"/>
      <c r="AY46" s="521"/>
      <c r="AZ46" s="521"/>
      <c r="BA46" s="521"/>
      <c r="BB46" s="521"/>
      <c r="BC46" s="521"/>
      <c r="BD46" s="521"/>
      <c r="BE46" s="522"/>
      <c r="BF46" s="522"/>
      <c r="BG46" s="522"/>
      <c r="BH46" s="522"/>
      <c r="BI46" s="522"/>
      <c r="BJ46" s="522"/>
      <c r="BK46" s="522"/>
      <c r="BL46" s="522"/>
      <c r="BM46" s="522"/>
      <c r="BN46" s="522"/>
      <c r="BO46" s="522"/>
      <c r="BP46" s="522"/>
      <c r="BQ46" s="522"/>
      <c r="BR46" s="522"/>
      <c r="BS46" s="522"/>
      <c r="BT46" s="522"/>
      <c r="BU46" s="522"/>
      <c r="BV46" s="522"/>
      <c r="BW46" s="522"/>
      <c r="BX46" s="521"/>
      <c r="BY46" s="521"/>
      <c r="BZ46" s="521"/>
      <c r="CA46" s="521"/>
      <c r="CB46" s="521"/>
      <c r="CC46" s="521"/>
      <c r="CD46" s="521"/>
      <c r="CE46" s="521"/>
      <c r="CF46" s="521"/>
      <c r="CG46" s="521"/>
      <c r="CH46" s="521"/>
      <c r="CI46" s="521"/>
      <c r="CJ46" s="521"/>
      <c r="CK46" s="521"/>
      <c r="CL46" s="521"/>
      <c r="CM46" s="521"/>
      <c r="CN46" s="521"/>
      <c r="CO46" s="521"/>
      <c r="CP46" s="521"/>
      <c r="CQ46" s="521"/>
      <c r="CR46" s="522"/>
      <c r="CS46" s="522"/>
      <c r="CT46" s="522"/>
      <c r="CU46" s="522"/>
      <c r="CV46" s="522"/>
      <c r="CW46" s="522"/>
      <c r="CX46" s="522"/>
      <c r="CY46" s="522"/>
      <c r="CZ46" s="522"/>
      <c r="DA46" s="522"/>
      <c r="DB46" s="522"/>
      <c r="DC46" s="522"/>
      <c r="DD46" s="522"/>
      <c r="DE46" s="522"/>
      <c r="DF46" s="522"/>
      <c r="DG46" s="522"/>
      <c r="DH46" s="522"/>
      <c r="DI46" s="522"/>
      <c r="DJ46" s="522"/>
      <c r="DK46" s="522"/>
      <c r="DL46" s="522"/>
      <c r="DM46" s="522"/>
      <c r="DN46" s="522"/>
      <c r="DO46" s="521"/>
      <c r="DP46" s="521"/>
      <c r="DQ46" s="521"/>
      <c r="DR46" s="521"/>
      <c r="DS46" s="521"/>
      <c r="DT46" s="521"/>
      <c r="DU46" s="521"/>
      <c r="DV46" s="521"/>
      <c r="DW46" s="521"/>
      <c r="DX46" s="521"/>
      <c r="DY46" s="521"/>
      <c r="DZ46" s="521"/>
      <c r="EA46" s="521"/>
      <c r="EB46" s="521"/>
      <c r="EC46" s="521"/>
      <c r="ED46" s="521"/>
      <c r="EE46" s="521"/>
      <c r="EF46" s="521"/>
      <c r="EG46" s="521"/>
      <c r="EH46" s="521"/>
      <c r="EI46" s="521"/>
      <c r="EJ46" s="521"/>
      <c r="EK46" s="521"/>
      <c r="EL46" s="521"/>
      <c r="EM46" s="521"/>
      <c r="EN46" s="521"/>
      <c r="EO46" s="522"/>
      <c r="EP46" s="522"/>
      <c r="EQ46" s="522"/>
      <c r="ER46" s="522"/>
      <c r="ES46" s="522"/>
      <c r="ET46" s="522"/>
      <c r="EU46" s="522"/>
      <c r="EV46" s="522"/>
      <c r="EW46" s="522"/>
      <c r="EX46" s="522"/>
      <c r="EY46" s="522"/>
      <c r="EZ46" s="522"/>
      <c r="FA46" s="522"/>
      <c r="FB46" s="522"/>
      <c r="FC46" s="522"/>
      <c r="FD46" s="522"/>
      <c r="FE46" s="522"/>
      <c r="FF46" s="522"/>
      <c r="FG46" s="522"/>
      <c r="FH46" s="522"/>
      <c r="FI46" s="522"/>
      <c r="FJ46" s="522"/>
      <c r="FK46" s="521"/>
      <c r="FL46" s="521"/>
      <c r="FM46" s="521"/>
      <c r="FN46" s="521"/>
      <c r="FO46" s="521"/>
      <c r="FP46" s="521"/>
      <c r="FQ46" s="521"/>
      <c r="FR46" s="521"/>
      <c r="FS46" s="521"/>
      <c r="FT46" s="521"/>
      <c r="FU46" s="521"/>
      <c r="FV46" s="521"/>
      <c r="FW46" s="521"/>
      <c r="FX46" s="521"/>
      <c r="FY46" s="521"/>
      <c r="FZ46" s="521"/>
      <c r="GA46" s="521"/>
      <c r="GB46" s="521"/>
      <c r="GC46" s="521"/>
      <c r="GD46" s="521"/>
      <c r="GE46" s="521"/>
      <c r="GF46" s="521"/>
      <c r="GG46" s="521"/>
      <c r="GH46" s="521"/>
      <c r="GI46" s="521"/>
      <c r="GJ46" s="522"/>
      <c r="GK46" s="522"/>
      <c r="GL46" s="522"/>
      <c r="GM46" s="522"/>
      <c r="GN46" s="522"/>
      <c r="GO46" s="522"/>
      <c r="GP46" s="522"/>
      <c r="GQ46" s="522"/>
      <c r="GR46" s="522"/>
      <c r="GS46" s="522"/>
      <c r="GT46" s="522"/>
      <c r="GU46" s="522"/>
      <c r="GV46" s="522"/>
      <c r="GW46" s="522"/>
      <c r="GX46" s="522"/>
      <c r="GY46" s="522"/>
      <c r="GZ46" s="522"/>
      <c r="HA46" s="522"/>
      <c r="HB46" s="522"/>
      <c r="HC46" s="522"/>
      <c r="HD46" s="522"/>
      <c r="HE46" s="522"/>
      <c r="HF46" s="522"/>
      <c r="HG46" s="522"/>
      <c r="HH46" s="522"/>
      <c r="HI46" s="522"/>
      <c r="HJ46" s="521"/>
      <c r="HK46" s="521"/>
      <c r="HL46" s="521"/>
      <c r="HM46" s="521"/>
      <c r="HN46" s="521"/>
      <c r="HO46" s="521"/>
      <c r="HP46" s="521"/>
      <c r="HQ46" s="521"/>
      <c r="HR46" s="521"/>
      <c r="HS46" s="521"/>
      <c r="HT46" s="521"/>
      <c r="HU46" s="521"/>
      <c r="HV46" s="521"/>
      <c r="HW46" s="521"/>
      <c r="HX46" s="521"/>
      <c r="HY46" s="521"/>
      <c r="HZ46" s="521"/>
      <c r="IA46" s="521"/>
      <c r="IB46" s="521"/>
      <c r="IC46" s="521"/>
      <c r="ID46" s="721"/>
      <c r="IE46" s="724"/>
      <c r="IF46" s="694"/>
      <c r="IG46" s="694"/>
      <c r="IH46" s="695"/>
      <c r="II46" s="695"/>
      <c r="IJ46" s="695"/>
      <c r="IK46" s="695"/>
      <c r="IL46" s="695"/>
      <c r="IM46" s="695"/>
      <c r="IN46" s="695"/>
      <c r="IO46" s="695"/>
      <c r="IP46" s="695"/>
      <c r="IQ46" s="695"/>
      <c r="IR46" s="695"/>
      <c r="IS46" s="695"/>
      <c r="IT46" s="695"/>
      <c r="IU46" s="695"/>
      <c r="IV46" s="694"/>
      <c r="IW46" s="694"/>
      <c r="IX46" s="694"/>
      <c r="IY46" s="694"/>
      <c r="IZ46" s="694"/>
      <c r="JA46" s="694"/>
      <c r="JB46" s="694"/>
      <c r="JC46" s="694"/>
      <c r="JD46" s="694"/>
      <c r="JE46" s="694"/>
      <c r="JF46" s="694"/>
      <c r="JG46" s="694"/>
      <c r="JH46" s="694"/>
      <c r="JI46" s="694"/>
      <c r="JJ46" s="694"/>
      <c r="JK46" s="694"/>
      <c r="JL46" s="694"/>
      <c r="JM46" s="695"/>
      <c r="JN46" s="695"/>
      <c r="JO46" s="695"/>
      <c r="JP46" s="695"/>
      <c r="JQ46" s="695"/>
      <c r="JR46" s="695"/>
      <c r="JS46" s="695"/>
      <c r="JT46" s="695"/>
      <c r="JU46" s="695"/>
      <c r="JV46" s="695"/>
      <c r="JW46" s="695"/>
      <c r="JX46" s="695"/>
      <c r="JY46" s="695"/>
      <c r="JZ46" s="695"/>
      <c r="KA46" s="695"/>
      <c r="KB46" s="695"/>
      <c r="KC46" s="695"/>
      <c r="KD46" s="695"/>
      <c r="KE46" s="695"/>
      <c r="KF46" s="695"/>
      <c r="KG46" s="695"/>
      <c r="KH46" s="694"/>
      <c r="KI46" s="694"/>
      <c r="KJ46" s="694"/>
      <c r="KK46" s="694"/>
      <c r="KL46" s="694"/>
      <c r="KM46" s="694"/>
      <c r="KN46" s="694"/>
      <c r="KO46" s="694"/>
      <c r="KP46" s="694"/>
      <c r="KQ46" s="694"/>
      <c r="KR46" s="694"/>
      <c r="KS46" s="694"/>
      <c r="KT46" s="694"/>
      <c r="KU46" s="694"/>
      <c r="KV46" s="694"/>
      <c r="KW46" s="694"/>
      <c r="KX46" s="694"/>
      <c r="KY46" s="694"/>
      <c r="KZ46" s="694"/>
      <c r="LA46" s="694"/>
      <c r="LB46" s="695"/>
      <c r="LC46" s="695"/>
      <c r="LD46" s="695"/>
      <c r="LE46" s="695"/>
      <c r="LF46" s="695"/>
      <c r="LG46" s="695"/>
      <c r="LH46" s="695"/>
      <c r="LI46" s="695"/>
      <c r="LJ46" s="695"/>
      <c r="LK46" s="695"/>
      <c r="LL46" s="695"/>
      <c r="LM46" s="695"/>
      <c r="LN46" s="695"/>
      <c r="LO46" s="695"/>
      <c r="LP46" s="695"/>
      <c r="LQ46" s="695"/>
      <c r="LR46" s="695"/>
      <c r="LS46" s="694"/>
      <c r="LT46" s="694"/>
      <c r="LU46" s="694"/>
      <c r="LV46" s="694"/>
      <c r="LW46" s="694"/>
      <c r="LX46" s="694"/>
      <c r="LY46" s="694"/>
      <c r="LZ46" s="694"/>
      <c r="MA46" s="694"/>
      <c r="MB46" s="694"/>
      <c r="MC46" s="694"/>
      <c r="MD46" s="694"/>
      <c r="ME46" s="694"/>
      <c r="MF46" s="694"/>
      <c r="MG46" s="694"/>
      <c r="MH46" s="694"/>
      <c r="MI46" s="694"/>
      <c r="MJ46" s="695"/>
      <c r="MK46" s="695"/>
      <c r="ML46" s="695"/>
      <c r="MM46" s="695"/>
      <c r="MN46" s="695"/>
      <c r="MO46" s="695"/>
      <c r="MP46" s="695"/>
      <c r="MQ46" s="695"/>
      <c r="MR46" s="695"/>
      <c r="MS46" s="695"/>
      <c r="MT46" s="695"/>
      <c r="MU46" s="695"/>
      <c r="MV46" s="695"/>
      <c r="MW46" s="695"/>
      <c r="MX46" s="695"/>
      <c r="MY46" s="695"/>
      <c r="MZ46" s="695"/>
    </row>
    <row r="47" spans="1:364" x14ac:dyDescent="0.2">
      <c r="A47" s="504">
        <v>39</v>
      </c>
      <c r="B47" s="8" t="str">
        <f>'English Scores- Leveled papers'!B45</f>
        <v/>
      </c>
      <c r="C47" s="8" t="str">
        <f t="shared" si="10"/>
        <v/>
      </c>
      <c r="D47" s="516" t="str">
        <f>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
      </c>
      <c r="E47" s="516" t="str">
        <f>IF(COUNT(F47:IC47)=0, "", (SUMIF($F$5:$IC$5,"Yes",F47:IC47)/SUMIF('Math Scores'!$F$5:$IC$5,"Yes",'Math Scores'!$F$2:$IC$2)))</f>
        <v/>
      </c>
      <c r="F47" s="521"/>
      <c r="G47" s="521"/>
      <c r="H47" s="521"/>
      <c r="I47" s="521"/>
      <c r="J47" s="521"/>
      <c r="K47" s="521"/>
      <c r="L47" s="521"/>
      <c r="M47" s="521"/>
      <c r="N47" s="521"/>
      <c r="O47" s="521"/>
      <c r="P47" s="521"/>
      <c r="Q47" s="521"/>
      <c r="R47" s="521"/>
      <c r="S47" s="521"/>
      <c r="T47" s="521"/>
      <c r="U47" s="521"/>
      <c r="V47" s="521"/>
      <c r="W47" s="522"/>
      <c r="X47" s="522"/>
      <c r="Y47" s="522"/>
      <c r="Z47" s="522"/>
      <c r="AA47" s="522"/>
      <c r="AB47" s="522"/>
      <c r="AC47" s="522"/>
      <c r="AD47" s="522"/>
      <c r="AE47" s="522"/>
      <c r="AF47" s="522"/>
      <c r="AG47" s="522"/>
      <c r="AH47" s="522"/>
      <c r="AI47" s="522"/>
      <c r="AJ47" s="522"/>
      <c r="AK47" s="522"/>
      <c r="AL47" s="522"/>
      <c r="AM47" s="522"/>
      <c r="AN47" s="521"/>
      <c r="AO47" s="521"/>
      <c r="AP47" s="521"/>
      <c r="AQ47" s="521"/>
      <c r="AR47" s="521"/>
      <c r="AS47" s="521"/>
      <c r="AT47" s="521"/>
      <c r="AU47" s="521"/>
      <c r="AV47" s="521"/>
      <c r="AW47" s="521"/>
      <c r="AX47" s="521"/>
      <c r="AY47" s="521"/>
      <c r="AZ47" s="521"/>
      <c r="BA47" s="521"/>
      <c r="BB47" s="521"/>
      <c r="BC47" s="521"/>
      <c r="BD47" s="521"/>
      <c r="BE47" s="522"/>
      <c r="BF47" s="522"/>
      <c r="BG47" s="522"/>
      <c r="BH47" s="522"/>
      <c r="BI47" s="522"/>
      <c r="BJ47" s="522"/>
      <c r="BK47" s="522"/>
      <c r="BL47" s="522"/>
      <c r="BM47" s="522"/>
      <c r="BN47" s="522"/>
      <c r="BO47" s="522"/>
      <c r="BP47" s="522"/>
      <c r="BQ47" s="522"/>
      <c r="BR47" s="522"/>
      <c r="BS47" s="522"/>
      <c r="BT47" s="522"/>
      <c r="BU47" s="522"/>
      <c r="BV47" s="522"/>
      <c r="BW47" s="522"/>
      <c r="BX47" s="521"/>
      <c r="BY47" s="521"/>
      <c r="BZ47" s="521"/>
      <c r="CA47" s="521"/>
      <c r="CB47" s="521"/>
      <c r="CC47" s="521"/>
      <c r="CD47" s="521"/>
      <c r="CE47" s="521"/>
      <c r="CF47" s="521"/>
      <c r="CG47" s="521"/>
      <c r="CH47" s="521"/>
      <c r="CI47" s="521"/>
      <c r="CJ47" s="521"/>
      <c r="CK47" s="521"/>
      <c r="CL47" s="521"/>
      <c r="CM47" s="521"/>
      <c r="CN47" s="521"/>
      <c r="CO47" s="521"/>
      <c r="CP47" s="521"/>
      <c r="CQ47" s="521"/>
      <c r="CR47" s="522"/>
      <c r="CS47" s="522"/>
      <c r="CT47" s="522"/>
      <c r="CU47" s="522"/>
      <c r="CV47" s="522"/>
      <c r="CW47" s="522"/>
      <c r="CX47" s="522"/>
      <c r="CY47" s="522"/>
      <c r="CZ47" s="522"/>
      <c r="DA47" s="522"/>
      <c r="DB47" s="522"/>
      <c r="DC47" s="522"/>
      <c r="DD47" s="522"/>
      <c r="DE47" s="522"/>
      <c r="DF47" s="522"/>
      <c r="DG47" s="522"/>
      <c r="DH47" s="522"/>
      <c r="DI47" s="522"/>
      <c r="DJ47" s="522"/>
      <c r="DK47" s="522"/>
      <c r="DL47" s="522"/>
      <c r="DM47" s="522"/>
      <c r="DN47" s="522"/>
      <c r="DO47" s="521"/>
      <c r="DP47" s="521"/>
      <c r="DQ47" s="521"/>
      <c r="DR47" s="521"/>
      <c r="DS47" s="521"/>
      <c r="DT47" s="521"/>
      <c r="DU47" s="521"/>
      <c r="DV47" s="521"/>
      <c r="DW47" s="521"/>
      <c r="DX47" s="521"/>
      <c r="DY47" s="521"/>
      <c r="DZ47" s="521"/>
      <c r="EA47" s="521"/>
      <c r="EB47" s="521"/>
      <c r="EC47" s="521"/>
      <c r="ED47" s="521"/>
      <c r="EE47" s="521"/>
      <c r="EF47" s="521"/>
      <c r="EG47" s="521"/>
      <c r="EH47" s="521"/>
      <c r="EI47" s="521"/>
      <c r="EJ47" s="521"/>
      <c r="EK47" s="521"/>
      <c r="EL47" s="521"/>
      <c r="EM47" s="521"/>
      <c r="EN47" s="521"/>
      <c r="EO47" s="522"/>
      <c r="EP47" s="522"/>
      <c r="EQ47" s="522"/>
      <c r="ER47" s="522"/>
      <c r="ES47" s="522"/>
      <c r="ET47" s="522"/>
      <c r="EU47" s="522"/>
      <c r="EV47" s="522"/>
      <c r="EW47" s="522"/>
      <c r="EX47" s="522"/>
      <c r="EY47" s="522"/>
      <c r="EZ47" s="522"/>
      <c r="FA47" s="522"/>
      <c r="FB47" s="522"/>
      <c r="FC47" s="522"/>
      <c r="FD47" s="522"/>
      <c r="FE47" s="522"/>
      <c r="FF47" s="522"/>
      <c r="FG47" s="522"/>
      <c r="FH47" s="522"/>
      <c r="FI47" s="522"/>
      <c r="FJ47" s="522"/>
      <c r="FK47" s="521"/>
      <c r="FL47" s="521"/>
      <c r="FM47" s="521"/>
      <c r="FN47" s="521"/>
      <c r="FO47" s="521"/>
      <c r="FP47" s="521"/>
      <c r="FQ47" s="521"/>
      <c r="FR47" s="521"/>
      <c r="FS47" s="521"/>
      <c r="FT47" s="521"/>
      <c r="FU47" s="521"/>
      <c r="FV47" s="521"/>
      <c r="FW47" s="521"/>
      <c r="FX47" s="521"/>
      <c r="FY47" s="521"/>
      <c r="FZ47" s="521"/>
      <c r="GA47" s="521"/>
      <c r="GB47" s="521"/>
      <c r="GC47" s="521"/>
      <c r="GD47" s="521"/>
      <c r="GE47" s="521"/>
      <c r="GF47" s="521"/>
      <c r="GG47" s="521"/>
      <c r="GH47" s="521"/>
      <c r="GI47" s="521"/>
      <c r="GJ47" s="522"/>
      <c r="GK47" s="522"/>
      <c r="GL47" s="522"/>
      <c r="GM47" s="522"/>
      <c r="GN47" s="522"/>
      <c r="GO47" s="522"/>
      <c r="GP47" s="522"/>
      <c r="GQ47" s="522"/>
      <c r="GR47" s="522"/>
      <c r="GS47" s="522"/>
      <c r="GT47" s="522"/>
      <c r="GU47" s="522"/>
      <c r="GV47" s="522"/>
      <c r="GW47" s="522"/>
      <c r="GX47" s="522"/>
      <c r="GY47" s="522"/>
      <c r="GZ47" s="522"/>
      <c r="HA47" s="522"/>
      <c r="HB47" s="522"/>
      <c r="HC47" s="522"/>
      <c r="HD47" s="522"/>
      <c r="HE47" s="522"/>
      <c r="HF47" s="522"/>
      <c r="HG47" s="522"/>
      <c r="HH47" s="522"/>
      <c r="HI47" s="522"/>
      <c r="HJ47" s="521"/>
      <c r="HK47" s="521"/>
      <c r="HL47" s="521"/>
      <c r="HM47" s="521"/>
      <c r="HN47" s="521"/>
      <c r="HO47" s="521"/>
      <c r="HP47" s="521"/>
      <c r="HQ47" s="521"/>
      <c r="HR47" s="521"/>
      <c r="HS47" s="521"/>
      <c r="HT47" s="521"/>
      <c r="HU47" s="521"/>
      <c r="HV47" s="521"/>
      <c r="HW47" s="521"/>
      <c r="HX47" s="521"/>
      <c r="HY47" s="521"/>
      <c r="HZ47" s="521"/>
      <c r="IA47" s="521"/>
      <c r="IB47" s="521"/>
      <c r="IC47" s="521"/>
      <c r="ID47" s="721"/>
      <c r="IE47" s="724"/>
      <c r="IF47" s="694"/>
      <c r="IG47" s="694"/>
      <c r="IH47" s="695"/>
      <c r="II47" s="695"/>
      <c r="IJ47" s="695"/>
      <c r="IK47" s="695"/>
      <c r="IL47" s="695"/>
      <c r="IM47" s="695"/>
      <c r="IN47" s="695"/>
      <c r="IO47" s="695"/>
      <c r="IP47" s="695"/>
      <c r="IQ47" s="695"/>
      <c r="IR47" s="695"/>
      <c r="IS47" s="695"/>
      <c r="IT47" s="695"/>
      <c r="IU47" s="695"/>
      <c r="IV47" s="694"/>
      <c r="IW47" s="694"/>
      <c r="IX47" s="694"/>
      <c r="IY47" s="694"/>
      <c r="IZ47" s="694"/>
      <c r="JA47" s="694"/>
      <c r="JB47" s="694"/>
      <c r="JC47" s="694"/>
      <c r="JD47" s="694"/>
      <c r="JE47" s="694"/>
      <c r="JF47" s="694"/>
      <c r="JG47" s="694"/>
      <c r="JH47" s="694"/>
      <c r="JI47" s="694"/>
      <c r="JJ47" s="694"/>
      <c r="JK47" s="694"/>
      <c r="JL47" s="694"/>
      <c r="JM47" s="695"/>
      <c r="JN47" s="695"/>
      <c r="JO47" s="695"/>
      <c r="JP47" s="695"/>
      <c r="JQ47" s="695"/>
      <c r="JR47" s="695"/>
      <c r="JS47" s="695"/>
      <c r="JT47" s="695"/>
      <c r="JU47" s="695"/>
      <c r="JV47" s="695"/>
      <c r="JW47" s="695"/>
      <c r="JX47" s="695"/>
      <c r="JY47" s="695"/>
      <c r="JZ47" s="695"/>
      <c r="KA47" s="695"/>
      <c r="KB47" s="695"/>
      <c r="KC47" s="695"/>
      <c r="KD47" s="695"/>
      <c r="KE47" s="695"/>
      <c r="KF47" s="695"/>
      <c r="KG47" s="695"/>
      <c r="KH47" s="694"/>
      <c r="KI47" s="694"/>
      <c r="KJ47" s="694"/>
      <c r="KK47" s="694"/>
      <c r="KL47" s="694"/>
      <c r="KM47" s="694"/>
      <c r="KN47" s="694"/>
      <c r="KO47" s="694"/>
      <c r="KP47" s="694"/>
      <c r="KQ47" s="694"/>
      <c r="KR47" s="694"/>
      <c r="KS47" s="694"/>
      <c r="KT47" s="694"/>
      <c r="KU47" s="694"/>
      <c r="KV47" s="694"/>
      <c r="KW47" s="694"/>
      <c r="KX47" s="694"/>
      <c r="KY47" s="694"/>
      <c r="KZ47" s="694"/>
      <c r="LA47" s="694"/>
      <c r="LB47" s="695"/>
      <c r="LC47" s="695"/>
      <c r="LD47" s="695"/>
      <c r="LE47" s="695"/>
      <c r="LF47" s="695"/>
      <c r="LG47" s="695"/>
      <c r="LH47" s="695"/>
      <c r="LI47" s="695"/>
      <c r="LJ47" s="695"/>
      <c r="LK47" s="695"/>
      <c r="LL47" s="695"/>
      <c r="LM47" s="695"/>
      <c r="LN47" s="695"/>
      <c r="LO47" s="695"/>
      <c r="LP47" s="695"/>
      <c r="LQ47" s="695"/>
      <c r="LR47" s="695"/>
      <c r="LS47" s="694"/>
      <c r="LT47" s="694"/>
      <c r="LU47" s="694"/>
      <c r="LV47" s="694"/>
      <c r="LW47" s="694"/>
      <c r="LX47" s="694"/>
      <c r="LY47" s="694"/>
      <c r="LZ47" s="694"/>
      <c r="MA47" s="694"/>
      <c r="MB47" s="694"/>
      <c r="MC47" s="694"/>
      <c r="MD47" s="694"/>
      <c r="ME47" s="694"/>
      <c r="MF47" s="694"/>
      <c r="MG47" s="694"/>
      <c r="MH47" s="694"/>
      <c r="MI47" s="694"/>
      <c r="MJ47" s="695"/>
      <c r="MK47" s="695"/>
      <c r="ML47" s="695"/>
      <c r="MM47" s="695"/>
      <c r="MN47" s="695"/>
      <c r="MO47" s="695"/>
      <c r="MP47" s="695"/>
      <c r="MQ47" s="695"/>
      <c r="MR47" s="695"/>
      <c r="MS47" s="695"/>
      <c r="MT47" s="695"/>
      <c r="MU47" s="695"/>
      <c r="MV47" s="695"/>
      <c r="MW47" s="695"/>
      <c r="MX47" s="695"/>
      <c r="MY47" s="695"/>
      <c r="MZ47" s="695"/>
    </row>
    <row r="48" spans="1:364" x14ac:dyDescent="0.2">
      <c r="A48" s="504">
        <v>40</v>
      </c>
      <c r="B48" s="8" t="str">
        <f>'English Scores- Leveled papers'!B46</f>
        <v/>
      </c>
      <c r="C48" s="8" t="str">
        <f t="shared" si="10"/>
        <v/>
      </c>
      <c r="D48" s="516" t="str">
        <f>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v/>
      </c>
      <c r="E48" s="516" t="str">
        <f>IF(COUNT(F48:IC48)=0, "", (SUMIF($F$5:$IC$5,"Yes",F48:IC48)/SUMIF('Math Scores'!$F$5:$IC$5,"Yes",'Math Scores'!$F$2:$IC$2)))</f>
        <v/>
      </c>
      <c r="F48" s="521"/>
      <c r="G48" s="521"/>
      <c r="H48" s="521"/>
      <c r="I48" s="521"/>
      <c r="J48" s="521"/>
      <c r="K48" s="521"/>
      <c r="L48" s="521"/>
      <c r="M48" s="521"/>
      <c r="N48" s="521"/>
      <c r="O48" s="521"/>
      <c r="P48" s="521"/>
      <c r="Q48" s="521"/>
      <c r="R48" s="521"/>
      <c r="S48" s="521"/>
      <c r="T48" s="521"/>
      <c r="U48" s="521"/>
      <c r="V48" s="521"/>
      <c r="W48" s="522"/>
      <c r="X48" s="522"/>
      <c r="Y48" s="522"/>
      <c r="Z48" s="522"/>
      <c r="AA48" s="522"/>
      <c r="AB48" s="522"/>
      <c r="AC48" s="522"/>
      <c r="AD48" s="522"/>
      <c r="AE48" s="522"/>
      <c r="AF48" s="522"/>
      <c r="AG48" s="522"/>
      <c r="AH48" s="522"/>
      <c r="AI48" s="522"/>
      <c r="AJ48" s="522"/>
      <c r="AK48" s="522"/>
      <c r="AL48" s="522"/>
      <c r="AM48" s="522"/>
      <c r="AN48" s="521"/>
      <c r="AO48" s="521"/>
      <c r="AP48" s="521"/>
      <c r="AQ48" s="521"/>
      <c r="AR48" s="521"/>
      <c r="AS48" s="521"/>
      <c r="AT48" s="521"/>
      <c r="AU48" s="521"/>
      <c r="AV48" s="521"/>
      <c r="AW48" s="521"/>
      <c r="AX48" s="521"/>
      <c r="AY48" s="521"/>
      <c r="AZ48" s="521"/>
      <c r="BA48" s="521"/>
      <c r="BB48" s="521"/>
      <c r="BC48" s="521"/>
      <c r="BD48" s="521"/>
      <c r="BE48" s="522"/>
      <c r="BF48" s="522"/>
      <c r="BG48" s="522"/>
      <c r="BH48" s="522"/>
      <c r="BI48" s="522"/>
      <c r="BJ48" s="522"/>
      <c r="BK48" s="522"/>
      <c r="BL48" s="522"/>
      <c r="BM48" s="522"/>
      <c r="BN48" s="522"/>
      <c r="BO48" s="522"/>
      <c r="BP48" s="522"/>
      <c r="BQ48" s="522"/>
      <c r="BR48" s="522"/>
      <c r="BS48" s="522"/>
      <c r="BT48" s="522"/>
      <c r="BU48" s="522"/>
      <c r="BV48" s="522"/>
      <c r="BW48" s="522"/>
      <c r="BX48" s="521"/>
      <c r="BY48" s="521"/>
      <c r="BZ48" s="521"/>
      <c r="CA48" s="521"/>
      <c r="CB48" s="521"/>
      <c r="CC48" s="521"/>
      <c r="CD48" s="521"/>
      <c r="CE48" s="521"/>
      <c r="CF48" s="521"/>
      <c r="CG48" s="521"/>
      <c r="CH48" s="521"/>
      <c r="CI48" s="521"/>
      <c r="CJ48" s="521"/>
      <c r="CK48" s="521"/>
      <c r="CL48" s="521"/>
      <c r="CM48" s="521"/>
      <c r="CN48" s="521"/>
      <c r="CO48" s="521"/>
      <c r="CP48" s="521"/>
      <c r="CQ48" s="521"/>
      <c r="CR48" s="522"/>
      <c r="CS48" s="522"/>
      <c r="CT48" s="522"/>
      <c r="CU48" s="522"/>
      <c r="CV48" s="522"/>
      <c r="CW48" s="522"/>
      <c r="CX48" s="522"/>
      <c r="CY48" s="522"/>
      <c r="CZ48" s="522"/>
      <c r="DA48" s="522"/>
      <c r="DB48" s="522"/>
      <c r="DC48" s="522"/>
      <c r="DD48" s="522"/>
      <c r="DE48" s="522"/>
      <c r="DF48" s="522"/>
      <c r="DG48" s="522"/>
      <c r="DH48" s="522"/>
      <c r="DI48" s="522"/>
      <c r="DJ48" s="522"/>
      <c r="DK48" s="522"/>
      <c r="DL48" s="522"/>
      <c r="DM48" s="522"/>
      <c r="DN48" s="522"/>
      <c r="DO48" s="521"/>
      <c r="DP48" s="521"/>
      <c r="DQ48" s="521"/>
      <c r="DR48" s="521"/>
      <c r="DS48" s="521"/>
      <c r="DT48" s="521"/>
      <c r="DU48" s="521"/>
      <c r="DV48" s="521"/>
      <c r="DW48" s="521"/>
      <c r="DX48" s="521"/>
      <c r="DY48" s="521"/>
      <c r="DZ48" s="521"/>
      <c r="EA48" s="521"/>
      <c r="EB48" s="521"/>
      <c r="EC48" s="521"/>
      <c r="ED48" s="521"/>
      <c r="EE48" s="521"/>
      <c r="EF48" s="521"/>
      <c r="EG48" s="521"/>
      <c r="EH48" s="521"/>
      <c r="EI48" s="521"/>
      <c r="EJ48" s="521"/>
      <c r="EK48" s="521"/>
      <c r="EL48" s="521"/>
      <c r="EM48" s="521"/>
      <c r="EN48" s="521"/>
      <c r="EO48" s="522"/>
      <c r="EP48" s="522"/>
      <c r="EQ48" s="522"/>
      <c r="ER48" s="522"/>
      <c r="ES48" s="522"/>
      <c r="ET48" s="522"/>
      <c r="EU48" s="522"/>
      <c r="EV48" s="522"/>
      <c r="EW48" s="522"/>
      <c r="EX48" s="522"/>
      <c r="EY48" s="522"/>
      <c r="EZ48" s="522"/>
      <c r="FA48" s="522"/>
      <c r="FB48" s="522"/>
      <c r="FC48" s="522"/>
      <c r="FD48" s="522"/>
      <c r="FE48" s="522"/>
      <c r="FF48" s="522"/>
      <c r="FG48" s="522"/>
      <c r="FH48" s="522"/>
      <c r="FI48" s="522"/>
      <c r="FJ48" s="522"/>
      <c r="FK48" s="521"/>
      <c r="FL48" s="521"/>
      <c r="FM48" s="521"/>
      <c r="FN48" s="521"/>
      <c r="FO48" s="521"/>
      <c r="FP48" s="521"/>
      <c r="FQ48" s="521"/>
      <c r="FR48" s="521"/>
      <c r="FS48" s="521"/>
      <c r="FT48" s="521"/>
      <c r="FU48" s="521"/>
      <c r="FV48" s="521"/>
      <c r="FW48" s="521"/>
      <c r="FX48" s="521"/>
      <c r="FY48" s="521"/>
      <c r="FZ48" s="521"/>
      <c r="GA48" s="521"/>
      <c r="GB48" s="521"/>
      <c r="GC48" s="521"/>
      <c r="GD48" s="521"/>
      <c r="GE48" s="521"/>
      <c r="GF48" s="521"/>
      <c r="GG48" s="521"/>
      <c r="GH48" s="521"/>
      <c r="GI48" s="521"/>
      <c r="GJ48" s="522"/>
      <c r="GK48" s="522"/>
      <c r="GL48" s="522"/>
      <c r="GM48" s="522"/>
      <c r="GN48" s="522"/>
      <c r="GO48" s="522"/>
      <c r="GP48" s="522"/>
      <c r="GQ48" s="522"/>
      <c r="GR48" s="522"/>
      <c r="GS48" s="522"/>
      <c r="GT48" s="522"/>
      <c r="GU48" s="522"/>
      <c r="GV48" s="522"/>
      <c r="GW48" s="522"/>
      <c r="GX48" s="522"/>
      <c r="GY48" s="522"/>
      <c r="GZ48" s="522"/>
      <c r="HA48" s="522"/>
      <c r="HB48" s="522"/>
      <c r="HC48" s="522"/>
      <c r="HD48" s="522"/>
      <c r="HE48" s="522"/>
      <c r="HF48" s="522"/>
      <c r="HG48" s="522"/>
      <c r="HH48" s="522"/>
      <c r="HI48" s="522"/>
      <c r="HJ48" s="521"/>
      <c r="HK48" s="521"/>
      <c r="HL48" s="521"/>
      <c r="HM48" s="521"/>
      <c r="HN48" s="521"/>
      <c r="HO48" s="521"/>
      <c r="HP48" s="521"/>
      <c r="HQ48" s="521"/>
      <c r="HR48" s="521"/>
      <c r="HS48" s="521"/>
      <c r="HT48" s="521"/>
      <c r="HU48" s="521"/>
      <c r="HV48" s="521"/>
      <c r="HW48" s="521"/>
      <c r="HX48" s="521"/>
      <c r="HY48" s="521"/>
      <c r="HZ48" s="521"/>
      <c r="IA48" s="521"/>
      <c r="IB48" s="521"/>
      <c r="IC48" s="521"/>
      <c r="ID48" s="721"/>
      <c r="IE48" s="724"/>
      <c r="IF48" s="694"/>
      <c r="IG48" s="694"/>
      <c r="IH48" s="695"/>
      <c r="II48" s="695"/>
      <c r="IJ48" s="695"/>
      <c r="IK48" s="695"/>
      <c r="IL48" s="695"/>
      <c r="IM48" s="695"/>
      <c r="IN48" s="695"/>
      <c r="IO48" s="695"/>
      <c r="IP48" s="695"/>
      <c r="IQ48" s="695"/>
      <c r="IR48" s="695"/>
      <c r="IS48" s="695"/>
      <c r="IT48" s="695"/>
      <c r="IU48" s="695"/>
      <c r="IV48" s="694"/>
      <c r="IW48" s="694"/>
      <c r="IX48" s="694"/>
      <c r="IY48" s="694"/>
      <c r="IZ48" s="694"/>
      <c r="JA48" s="694"/>
      <c r="JB48" s="694"/>
      <c r="JC48" s="694"/>
      <c r="JD48" s="694"/>
      <c r="JE48" s="694"/>
      <c r="JF48" s="694"/>
      <c r="JG48" s="694"/>
      <c r="JH48" s="694"/>
      <c r="JI48" s="694"/>
      <c r="JJ48" s="694"/>
      <c r="JK48" s="694"/>
      <c r="JL48" s="694"/>
      <c r="JM48" s="695"/>
      <c r="JN48" s="695"/>
      <c r="JO48" s="695"/>
      <c r="JP48" s="695"/>
      <c r="JQ48" s="695"/>
      <c r="JR48" s="695"/>
      <c r="JS48" s="695"/>
      <c r="JT48" s="695"/>
      <c r="JU48" s="695"/>
      <c r="JV48" s="695"/>
      <c r="JW48" s="695"/>
      <c r="JX48" s="695"/>
      <c r="JY48" s="695"/>
      <c r="JZ48" s="695"/>
      <c r="KA48" s="695"/>
      <c r="KB48" s="695"/>
      <c r="KC48" s="695"/>
      <c r="KD48" s="695"/>
      <c r="KE48" s="695"/>
      <c r="KF48" s="695"/>
      <c r="KG48" s="695"/>
      <c r="KH48" s="694"/>
      <c r="KI48" s="694"/>
      <c r="KJ48" s="694"/>
      <c r="KK48" s="694"/>
      <c r="KL48" s="694"/>
      <c r="KM48" s="694"/>
      <c r="KN48" s="694"/>
      <c r="KO48" s="694"/>
      <c r="KP48" s="694"/>
      <c r="KQ48" s="694"/>
      <c r="KR48" s="694"/>
      <c r="KS48" s="694"/>
      <c r="KT48" s="694"/>
      <c r="KU48" s="694"/>
      <c r="KV48" s="694"/>
      <c r="KW48" s="694"/>
      <c r="KX48" s="694"/>
      <c r="KY48" s="694"/>
      <c r="KZ48" s="694"/>
      <c r="LA48" s="694"/>
      <c r="LB48" s="695"/>
      <c r="LC48" s="695"/>
      <c r="LD48" s="695"/>
      <c r="LE48" s="695"/>
      <c r="LF48" s="695"/>
      <c r="LG48" s="695"/>
      <c r="LH48" s="695"/>
      <c r="LI48" s="695"/>
      <c r="LJ48" s="695"/>
      <c r="LK48" s="695"/>
      <c r="LL48" s="695"/>
      <c r="LM48" s="695"/>
      <c r="LN48" s="695"/>
      <c r="LO48" s="695"/>
      <c r="LP48" s="695"/>
      <c r="LQ48" s="695"/>
      <c r="LR48" s="695"/>
      <c r="LS48" s="694"/>
      <c r="LT48" s="694"/>
      <c r="LU48" s="694"/>
      <c r="LV48" s="694"/>
      <c r="LW48" s="694"/>
      <c r="LX48" s="694"/>
      <c r="LY48" s="694"/>
      <c r="LZ48" s="694"/>
      <c r="MA48" s="694"/>
      <c r="MB48" s="694"/>
      <c r="MC48" s="694"/>
      <c r="MD48" s="694"/>
      <c r="ME48" s="694"/>
      <c r="MF48" s="694"/>
      <c r="MG48" s="694"/>
      <c r="MH48" s="694"/>
      <c r="MI48" s="694"/>
      <c r="MJ48" s="695"/>
      <c r="MK48" s="695"/>
      <c r="ML48" s="695"/>
      <c r="MM48" s="695"/>
      <c r="MN48" s="695"/>
      <c r="MO48" s="695"/>
      <c r="MP48" s="695"/>
      <c r="MQ48" s="695"/>
      <c r="MR48" s="695"/>
      <c r="MS48" s="695"/>
      <c r="MT48" s="695"/>
      <c r="MU48" s="695"/>
      <c r="MV48" s="695"/>
      <c r="MW48" s="695"/>
      <c r="MX48" s="695"/>
      <c r="MY48" s="695"/>
      <c r="MZ48" s="695"/>
    </row>
    <row r="49" spans="1:364" x14ac:dyDescent="0.2">
      <c r="A49" s="504">
        <v>41</v>
      </c>
      <c r="B49" s="8" t="str">
        <f>'English Scores- Leveled papers'!B47</f>
        <v/>
      </c>
      <c r="C49" s="8" t="str">
        <f t="shared" si="10"/>
        <v/>
      </c>
      <c r="D49" s="516" t="str">
        <f>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v/>
      </c>
      <c r="E49" s="516" t="str">
        <f>IF(COUNT(F49:IC49)=0, "", (SUMIF($F$5:$IC$5,"Yes",F49:IC49)/SUMIF('Math Scores'!$F$5:$IC$5,"Yes",'Math Scores'!$F$2:$IC$2)))</f>
        <v/>
      </c>
      <c r="F49" s="521"/>
      <c r="G49" s="521"/>
      <c r="H49" s="521"/>
      <c r="I49" s="521"/>
      <c r="J49" s="521"/>
      <c r="K49" s="521"/>
      <c r="L49" s="521"/>
      <c r="M49" s="521"/>
      <c r="N49" s="521"/>
      <c r="O49" s="521"/>
      <c r="P49" s="521"/>
      <c r="Q49" s="521"/>
      <c r="R49" s="521"/>
      <c r="S49" s="521"/>
      <c r="T49" s="521"/>
      <c r="U49" s="521"/>
      <c r="V49" s="521"/>
      <c r="W49" s="522"/>
      <c r="X49" s="522"/>
      <c r="Y49" s="522"/>
      <c r="Z49" s="522"/>
      <c r="AA49" s="522"/>
      <c r="AB49" s="522"/>
      <c r="AC49" s="522"/>
      <c r="AD49" s="522"/>
      <c r="AE49" s="522"/>
      <c r="AF49" s="522"/>
      <c r="AG49" s="522"/>
      <c r="AH49" s="522"/>
      <c r="AI49" s="522"/>
      <c r="AJ49" s="522"/>
      <c r="AK49" s="522"/>
      <c r="AL49" s="522"/>
      <c r="AM49" s="522"/>
      <c r="AN49" s="521"/>
      <c r="AO49" s="521"/>
      <c r="AP49" s="521"/>
      <c r="AQ49" s="521"/>
      <c r="AR49" s="521"/>
      <c r="AS49" s="521"/>
      <c r="AT49" s="521"/>
      <c r="AU49" s="521"/>
      <c r="AV49" s="521"/>
      <c r="AW49" s="521"/>
      <c r="AX49" s="521"/>
      <c r="AY49" s="521"/>
      <c r="AZ49" s="521"/>
      <c r="BA49" s="521"/>
      <c r="BB49" s="521"/>
      <c r="BC49" s="521"/>
      <c r="BD49" s="521"/>
      <c r="BE49" s="522"/>
      <c r="BF49" s="522"/>
      <c r="BG49" s="522"/>
      <c r="BH49" s="522"/>
      <c r="BI49" s="522"/>
      <c r="BJ49" s="522"/>
      <c r="BK49" s="522"/>
      <c r="BL49" s="522"/>
      <c r="BM49" s="522"/>
      <c r="BN49" s="522"/>
      <c r="BO49" s="522"/>
      <c r="BP49" s="522"/>
      <c r="BQ49" s="522"/>
      <c r="BR49" s="522"/>
      <c r="BS49" s="522"/>
      <c r="BT49" s="522"/>
      <c r="BU49" s="522"/>
      <c r="BV49" s="522"/>
      <c r="BW49" s="522"/>
      <c r="BX49" s="521"/>
      <c r="BY49" s="521"/>
      <c r="BZ49" s="521"/>
      <c r="CA49" s="521"/>
      <c r="CB49" s="521"/>
      <c r="CC49" s="521"/>
      <c r="CD49" s="521"/>
      <c r="CE49" s="521"/>
      <c r="CF49" s="521"/>
      <c r="CG49" s="521"/>
      <c r="CH49" s="521"/>
      <c r="CI49" s="521"/>
      <c r="CJ49" s="521"/>
      <c r="CK49" s="521"/>
      <c r="CL49" s="521"/>
      <c r="CM49" s="521"/>
      <c r="CN49" s="521"/>
      <c r="CO49" s="521"/>
      <c r="CP49" s="521"/>
      <c r="CQ49" s="521"/>
      <c r="CR49" s="522"/>
      <c r="CS49" s="522"/>
      <c r="CT49" s="522"/>
      <c r="CU49" s="522"/>
      <c r="CV49" s="522"/>
      <c r="CW49" s="522"/>
      <c r="CX49" s="522"/>
      <c r="CY49" s="522"/>
      <c r="CZ49" s="522"/>
      <c r="DA49" s="522"/>
      <c r="DB49" s="522"/>
      <c r="DC49" s="522"/>
      <c r="DD49" s="522"/>
      <c r="DE49" s="522"/>
      <c r="DF49" s="522"/>
      <c r="DG49" s="522"/>
      <c r="DH49" s="522"/>
      <c r="DI49" s="522"/>
      <c r="DJ49" s="522"/>
      <c r="DK49" s="522"/>
      <c r="DL49" s="522"/>
      <c r="DM49" s="522"/>
      <c r="DN49" s="522"/>
      <c r="DO49" s="521"/>
      <c r="DP49" s="521"/>
      <c r="DQ49" s="521"/>
      <c r="DR49" s="521"/>
      <c r="DS49" s="521"/>
      <c r="DT49" s="521"/>
      <c r="DU49" s="521"/>
      <c r="DV49" s="521"/>
      <c r="DW49" s="521"/>
      <c r="DX49" s="521"/>
      <c r="DY49" s="521"/>
      <c r="DZ49" s="521"/>
      <c r="EA49" s="521"/>
      <c r="EB49" s="521"/>
      <c r="EC49" s="521"/>
      <c r="ED49" s="521"/>
      <c r="EE49" s="521"/>
      <c r="EF49" s="521"/>
      <c r="EG49" s="521"/>
      <c r="EH49" s="521"/>
      <c r="EI49" s="521"/>
      <c r="EJ49" s="521"/>
      <c r="EK49" s="521"/>
      <c r="EL49" s="521"/>
      <c r="EM49" s="521"/>
      <c r="EN49" s="521"/>
      <c r="EO49" s="522"/>
      <c r="EP49" s="522"/>
      <c r="EQ49" s="522"/>
      <c r="ER49" s="522"/>
      <c r="ES49" s="522"/>
      <c r="ET49" s="522"/>
      <c r="EU49" s="522"/>
      <c r="EV49" s="522"/>
      <c r="EW49" s="522"/>
      <c r="EX49" s="522"/>
      <c r="EY49" s="522"/>
      <c r="EZ49" s="522"/>
      <c r="FA49" s="522"/>
      <c r="FB49" s="522"/>
      <c r="FC49" s="522"/>
      <c r="FD49" s="522"/>
      <c r="FE49" s="522"/>
      <c r="FF49" s="522"/>
      <c r="FG49" s="522"/>
      <c r="FH49" s="522"/>
      <c r="FI49" s="522"/>
      <c r="FJ49" s="522"/>
      <c r="FK49" s="521"/>
      <c r="FL49" s="521"/>
      <c r="FM49" s="521"/>
      <c r="FN49" s="521"/>
      <c r="FO49" s="521"/>
      <c r="FP49" s="521"/>
      <c r="FQ49" s="521"/>
      <c r="FR49" s="521"/>
      <c r="FS49" s="521"/>
      <c r="FT49" s="521"/>
      <c r="FU49" s="521"/>
      <c r="FV49" s="521"/>
      <c r="FW49" s="521"/>
      <c r="FX49" s="521"/>
      <c r="FY49" s="521"/>
      <c r="FZ49" s="521"/>
      <c r="GA49" s="521"/>
      <c r="GB49" s="521"/>
      <c r="GC49" s="521"/>
      <c r="GD49" s="521"/>
      <c r="GE49" s="521"/>
      <c r="GF49" s="521"/>
      <c r="GG49" s="521"/>
      <c r="GH49" s="521"/>
      <c r="GI49" s="521"/>
      <c r="GJ49" s="522"/>
      <c r="GK49" s="522"/>
      <c r="GL49" s="522"/>
      <c r="GM49" s="522"/>
      <c r="GN49" s="522"/>
      <c r="GO49" s="522"/>
      <c r="GP49" s="522"/>
      <c r="GQ49" s="522"/>
      <c r="GR49" s="522"/>
      <c r="GS49" s="522"/>
      <c r="GT49" s="522"/>
      <c r="GU49" s="522"/>
      <c r="GV49" s="522"/>
      <c r="GW49" s="522"/>
      <c r="GX49" s="522"/>
      <c r="GY49" s="522"/>
      <c r="GZ49" s="522"/>
      <c r="HA49" s="522"/>
      <c r="HB49" s="522"/>
      <c r="HC49" s="522"/>
      <c r="HD49" s="522"/>
      <c r="HE49" s="522"/>
      <c r="HF49" s="522"/>
      <c r="HG49" s="522"/>
      <c r="HH49" s="522"/>
      <c r="HI49" s="522"/>
      <c r="HJ49" s="521"/>
      <c r="HK49" s="521"/>
      <c r="HL49" s="521"/>
      <c r="HM49" s="521"/>
      <c r="HN49" s="521"/>
      <c r="HO49" s="521"/>
      <c r="HP49" s="521"/>
      <c r="HQ49" s="521"/>
      <c r="HR49" s="521"/>
      <c r="HS49" s="521"/>
      <c r="HT49" s="521"/>
      <c r="HU49" s="521"/>
      <c r="HV49" s="521"/>
      <c r="HW49" s="521"/>
      <c r="HX49" s="521"/>
      <c r="HY49" s="521"/>
      <c r="HZ49" s="521"/>
      <c r="IA49" s="521"/>
      <c r="IB49" s="521"/>
      <c r="IC49" s="521"/>
      <c r="ID49" s="721"/>
      <c r="IE49" s="724"/>
      <c r="IF49" s="694"/>
      <c r="IG49" s="694"/>
      <c r="IH49" s="695"/>
      <c r="II49" s="695"/>
      <c r="IJ49" s="695"/>
      <c r="IK49" s="695"/>
      <c r="IL49" s="695"/>
      <c r="IM49" s="695"/>
      <c r="IN49" s="695"/>
      <c r="IO49" s="695"/>
      <c r="IP49" s="695"/>
      <c r="IQ49" s="695"/>
      <c r="IR49" s="695"/>
      <c r="IS49" s="695"/>
      <c r="IT49" s="695"/>
      <c r="IU49" s="695"/>
      <c r="IV49" s="694"/>
      <c r="IW49" s="694"/>
      <c r="IX49" s="694"/>
      <c r="IY49" s="694"/>
      <c r="IZ49" s="694"/>
      <c r="JA49" s="694"/>
      <c r="JB49" s="694"/>
      <c r="JC49" s="694"/>
      <c r="JD49" s="694"/>
      <c r="JE49" s="694"/>
      <c r="JF49" s="694"/>
      <c r="JG49" s="694"/>
      <c r="JH49" s="694"/>
      <c r="JI49" s="694"/>
      <c r="JJ49" s="694"/>
      <c r="JK49" s="694"/>
      <c r="JL49" s="694"/>
      <c r="JM49" s="695"/>
      <c r="JN49" s="695"/>
      <c r="JO49" s="695"/>
      <c r="JP49" s="695"/>
      <c r="JQ49" s="695"/>
      <c r="JR49" s="695"/>
      <c r="JS49" s="695"/>
      <c r="JT49" s="695"/>
      <c r="JU49" s="695"/>
      <c r="JV49" s="695"/>
      <c r="JW49" s="695"/>
      <c r="JX49" s="695"/>
      <c r="JY49" s="695"/>
      <c r="JZ49" s="695"/>
      <c r="KA49" s="695"/>
      <c r="KB49" s="695"/>
      <c r="KC49" s="695"/>
      <c r="KD49" s="695"/>
      <c r="KE49" s="695"/>
      <c r="KF49" s="695"/>
      <c r="KG49" s="695"/>
      <c r="KH49" s="694"/>
      <c r="KI49" s="694"/>
      <c r="KJ49" s="694"/>
      <c r="KK49" s="694"/>
      <c r="KL49" s="694"/>
      <c r="KM49" s="694"/>
      <c r="KN49" s="694"/>
      <c r="KO49" s="694"/>
      <c r="KP49" s="694"/>
      <c r="KQ49" s="694"/>
      <c r="KR49" s="694"/>
      <c r="KS49" s="694"/>
      <c r="KT49" s="694"/>
      <c r="KU49" s="694"/>
      <c r="KV49" s="694"/>
      <c r="KW49" s="694"/>
      <c r="KX49" s="694"/>
      <c r="KY49" s="694"/>
      <c r="KZ49" s="694"/>
      <c r="LA49" s="694"/>
      <c r="LB49" s="695"/>
      <c r="LC49" s="695"/>
      <c r="LD49" s="695"/>
      <c r="LE49" s="695"/>
      <c r="LF49" s="695"/>
      <c r="LG49" s="695"/>
      <c r="LH49" s="695"/>
      <c r="LI49" s="695"/>
      <c r="LJ49" s="695"/>
      <c r="LK49" s="695"/>
      <c r="LL49" s="695"/>
      <c r="LM49" s="695"/>
      <c r="LN49" s="695"/>
      <c r="LO49" s="695"/>
      <c r="LP49" s="695"/>
      <c r="LQ49" s="695"/>
      <c r="LR49" s="695"/>
      <c r="LS49" s="694"/>
      <c r="LT49" s="694"/>
      <c r="LU49" s="694"/>
      <c r="LV49" s="694"/>
      <c r="LW49" s="694"/>
      <c r="LX49" s="694"/>
      <c r="LY49" s="694"/>
      <c r="LZ49" s="694"/>
      <c r="MA49" s="694"/>
      <c r="MB49" s="694"/>
      <c r="MC49" s="694"/>
      <c r="MD49" s="694"/>
      <c r="ME49" s="694"/>
      <c r="MF49" s="694"/>
      <c r="MG49" s="694"/>
      <c r="MH49" s="694"/>
      <c r="MI49" s="694"/>
      <c r="MJ49" s="695"/>
      <c r="MK49" s="695"/>
      <c r="ML49" s="695"/>
      <c r="MM49" s="695"/>
      <c r="MN49" s="695"/>
      <c r="MO49" s="695"/>
      <c r="MP49" s="695"/>
      <c r="MQ49" s="695"/>
      <c r="MR49" s="695"/>
      <c r="MS49" s="695"/>
      <c r="MT49" s="695"/>
      <c r="MU49" s="695"/>
      <c r="MV49" s="695"/>
      <c r="MW49" s="695"/>
      <c r="MX49" s="695"/>
      <c r="MY49" s="695"/>
      <c r="MZ49" s="695"/>
    </row>
    <row r="50" spans="1:364" x14ac:dyDescent="0.2">
      <c r="A50" s="504">
        <v>42</v>
      </c>
      <c r="B50" s="8" t="str">
        <f>'English Scores- Leveled papers'!B48</f>
        <v/>
      </c>
      <c r="C50" s="8" t="str">
        <f t="shared" si="10"/>
        <v/>
      </c>
      <c r="D50" s="516" t="str">
        <f>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v/>
      </c>
      <c r="E50" s="516" t="str">
        <f>IF(COUNT(F50:IC50)=0, "", (SUMIF($F$5:$IC$5,"Yes",F50:IC50)/SUMIF('Math Scores'!$F$5:$IC$5,"Yes",'Math Scores'!$F$2:$IC$2)))</f>
        <v/>
      </c>
      <c r="F50" s="521"/>
      <c r="G50" s="521"/>
      <c r="H50" s="521"/>
      <c r="I50" s="521"/>
      <c r="J50" s="521"/>
      <c r="K50" s="521"/>
      <c r="L50" s="521"/>
      <c r="M50" s="521"/>
      <c r="N50" s="521"/>
      <c r="O50" s="521"/>
      <c r="P50" s="521"/>
      <c r="Q50" s="521"/>
      <c r="R50" s="521"/>
      <c r="S50" s="521"/>
      <c r="T50" s="521"/>
      <c r="U50" s="521"/>
      <c r="V50" s="521"/>
      <c r="W50" s="522"/>
      <c r="X50" s="522"/>
      <c r="Y50" s="522"/>
      <c r="Z50" s="522"/>
      <c r="AA50" s="522"/>
      <c r="AB50" s="522"/>
      <c r="AC50" s="522"/>
      <c r="AD50" s="522"/>
      <c r="AE50" s="522"/>
      <c r="AF50" s="522"/>
      <c r="AG50" s="522"/>
      <c r="AH50" s="522"/>
      <c r="AI50" s="522"/>
      <c r="AJ50" s="522"/>
      <c r="AK50" s="522"/>
      <c r="AL50" s="522"/>
      <c r="AM50" s="522"/>
      <c r="AN50" s="521"/>
      <c r="AO50" s="521"/>
      <c r="AP50" s="521"/>
      <c r="AQ50" s="521"/>
      <c r="AR50" s="521"/>
      <c r="AS50" s="521"/>
      <c r="AT50" s="521"/>
      <c r="AU50" s="521"/>
      <c r="AV50" s="521"/>
      <c r="AW50" s="521"/>
      <c r="AX50" s="521"/>
      <c r="AY50" s="521"/>
      <c r="AZ50" s="521"/>
      <c r="BA50" s="521"/>
      <c r="BB50" s="521"/>
      <c r="BC50" s="521"/>
      <c r="BD50" s="521"/>
      <c r="BE50" s="522"/>
      <c r="BF50" s="522"/>
      <c r="BG50" s="522"/>
      <c r="BH50" s="522"/>
      <c r="BI50" s="522"/>
      <c r="BJ50" s="522"/>
      <c r="BK50" s="522"/>
      <c r="BL50" s="522"/>
      <c r="BM50" s="522"/>
      <c r="BN50" s="522"/>
      <c r="BO50" s="522"/>
      <c r="BP50" s="522"/>
      <c r="BQ50" s="522"/>
      <c r="BR50" s="522"/>
      <c r="BS50" s="522"/>
      <c r="BT50" s="522"/>
      <c r="BU50" s="522"/>
      <c r="BV50" s="522"/>
      <c r="BW50" s="522"/>
      <c r="BX50" s="521"/>
      <c r="BY50" s="521"/>
      <c r="BZ50" s="521"/>
      <c r="CA50" s="521"/>
      <c r="CB50" s="521"/>
      <c r="CC50" s="521"/>
      <c r="CD50" s="521"/>
      <c r="CE50" s="521"/>
      <c r="CF50" s="521"/>
      <c r="CG50" s="521"/>
      <c r="CH50" s="521"/>
      <c r="CI50" s="521"/>
      <c r="CJ50" s="521"/>
      <c r="CK50" s="521"/>
      <c r="CL50" s="521"/>
      <c r="CM50" s="521"/>
      <c r="CN50" s="521"/>
      <c r="CO50" s="521"/>
      <c r="CP50" s="521"/>
      <c r="CQ50" s="521"/>
      <c r="CR50" s="522"/>
      <c r="CS50" s="522"/>
      <c r="CT50" s="522"/>
      <c r="CU50" s="522"/>
      <c r="CV50" s="522"/>
      <c r="CW50" s="522"/>
      <c r="CX50" s="522"/>
      <c r="CY50" s="522"/>
      <c r="CZ50" s="522"/>
      <c r="DA50" s="522"/>
      <c r="DB50" s="522"/>
      <c r="DC50" s="522"/>
      <c r="DD50" s="522"/>
      <c r="DE50" s="522"/>
      <c r="DF50" s="522"/>
      <c r="DG50" s="522"/>
      <c r="DH50" s="522"/>
      <c r="DI50" s="522"/>
      <c r="DJ50" s="522"/>
      <c r="DK50" s="522"/>
      <c r="DL50" s="522"/>
      <c r="DM50" s="522"/>
      <c r="DN50" s="522"/>
      <c r="DO50" s="521"/>
      <c r="DP50" s="521"/>
      <c r="DQ50" s="521"/>
      <c r="DR50" s="521"/>
      <c r="DS50" s="521"/>
      <c r="DT50" s="521"/>
      <c r="DU50" s="521"/>
      <c r="DV50" s="521"/>
      <c r="DW50" s="521"/>
      <c r="DX50" s="521"/>
      <c r="DY50" s="521"/>
      <c r="DZ50" s="521"/>
      <c r="EA50" s="521"/>
      <c r="EB50" s="521"/>
      <c r="EC50" s="521"/>
      <c r="ED50" s="521"/>
      <c r="EE50" s="521"/>
      <c r="EF50" s="521"/>
      <c r="EG50" s="521"/>
      <c r="EH50" s="521"/>
      <c r="EI50" s="521"/>
      <c r="EJ50" s="521"/>
      <c r="EK50" s="521"/>
      <c r="EL50" s="521"/>
      <c r="EM50" s="521"/>
      <c r="EN50" s="521"/>
      <c r="EO50" s="522"/>
      <c r="EP50" s="522"/>
      <c r="EQ50" s="522"/>
      <c r="ER50" s="522"/>
      <c r="ES50" s="522"/>
      <c r="ET50" s="522"/>
      <c r="EU50" s="522"/>
      <c r="EV50" s="522"/>
      <c r="EW50" s="522"/>
      <c r="EX50" s="522"/>
      <c r="EY50" s="522"/>
      <c r="EZ50" s="522"/>
      <c r="FA50" s="522"/>
      <c r="FB50" s="522"/>
      <c r="FC50" s="522"/>
      <c r="FD50" s="522"/>
      <c r="FE50" s="522"/>
      <c r="FF50" s="522"/>
      <c r="FG50" s="522"/>
      <c r="FH50" s="522"/>
      <c r="FI50" s="522"/>
      <c r="FJ50" s="522"/>
      <c r="FK50" s="521"/>
      <c r="FL50" s="521"/>
      <c r="FM50" s="521"/>
      <c r="FN50" s="521"/>
      <c r="FO50" s="521"/>
      <c r="FP50" s="521"/>
      <c r="FQ50" s="521"/>
      <c r="FR50" s="521"/>
      <c r="FS50" s="521"/>
      <c r="FT50" s="521"/>
      <c r="FU50" s="521"/>
      <c r="FV50" s="521"/>
      <c r="FW50" s="521"/>
      <c r="FX50" s="521"/>
      <c r="FY50" s="521"/>
      <c r="FZ50" s="521"/>
      <c r="GA50" s="521"/>
      <c r="GB50" s="521"/>
      <c r="GC50" s="521"/>
      <c r="GD50" s="521"/>
      <c r="GE50" s="521"/>
      <c r="GF50" s="521"/>
      <c r="GG50" s="521"/>
      <c r="GH50" s="521"/>
      <c r="GI50" s="521"/>
      <c r="GJ50" s="522"/>
      <c r="GK50" s="522"/>
      <c r="GL50" s="522"/>
      <c r="GM50" s="522"/>
      <c r="GN50" s="522"/>
      <c r="GO50" s="522"/>
      <c r="GP50" s="522"/>
      <c r="GQ50" s="522"/>
      <c r="GR50" s="522"/>
      <c r="GS50" s="522"/>
      <c r="GT50" s="522"/>
      <c r="GU50" s="522"/>
      <c r="GV50" s="522"/>
      <c r="GW50" s="522"/>
      <c r="GX50" s="522"/>
      <c r="GY50" s="522"/>
      <c r="GZ50" s="522"/>
      <c r="HA50" s="522"/>
      <c r="HB50" s="522"/>
      <c r="HC50" s="522"/>
      <c r="HD50" s="522"/>
      <c r="HE50" s="522"/>
      <c r="HF50" s="522"/>
      <c r="HG50" s="522"/>
      <c r="HH50" s="522"/>
      <c r="HI50" s="522"/>
      <c r="HJ50" s="521"/>
      <c r="HK50" s="521"/>
      <c r="HL50" s="521"/>
      <c r="HM50" s="521"/>
      <c r="HN50" s="521"/>
      <c r="HO50" s="521"/>
      <c r="HP50" s="521"/>
      <c r="HQ50" s="521"/>
      <c r="HR50" s="521"/>
      <c r="HS50" s="521"/>
      <c r="HT50" s="521"/>
      <c r="HU50" s="521"/>
      <c r="HV50" s="521"/>
      <c r="HW50" s="521"/>
      <c r="HX50" s="521"/>
      <c r="HY50" s="521"/>
      <c r="HZ50" s="521"/>
      <c r="IA50" s="521"/>
      <c r="IB50" s="521"/>
      <c r="IC50" s="521"/>
      <c r="ID50" s="721"/>
      <c r="IE50" s="724"/>
      <c r="IF50" s="694"/>
      <c r="IG50" s="694"/>
      <c r="IH50" s="695"/>
      <c r="II50" s="695"/>
      <c r="IJ50" s="695"/>
      <c r="IK50" s="695"/>
      <c r="IL50" s="695"/>
      <c r="IM50" s="695"/>
      <c r="IN50" s="695"/>
      <c r="IO50" s="695"/>
      <c r="IP50" s="695"/>
      <c r="IQ50" s="695"/>
      <c r="IR50" s="695"/>
      <c r="IS50" s="695"/>
      <c r="IT50" s="695"/>
      <c r="IU50" s="695"/>
      <c r="IV50" s="694"/>
      <c r="IW50" s="694"/>
      <c r="IX50" s="694"/>
      <c r="IY50" s="694"/>
      <c r="IZ50" s="694"/>
      <c r="JA50" s="694"/>
      <c r="JB50" s="694"/>
      <c r="JC50" s="694"/>
      <c r="JD50" s="694"/>
      <c r="JE50" s="694"/>
      <c r="JF50" s="694"/>
      <c r="JG50" s="694"/>
      <c r="JH50" s="694"/>
      <c r="JI50" s="694"/>
      <c r="JJ50" s="694"/>
      <c r="JK50" s="694"/>
      <c r="JL50" s="694"/>
      <c r="JM50" s="695"/>
      <c r="JN50" s="695"/>
      <c r="JO50" s="695"/>
      <c r="JP50" s="695"/>
      <c r="JQ50" s="695"/>
      <c r="JR50" s="695"/>
      <c r="JS50" s="695"/>
      <c r="JT50" s="695"/>
      <c r="JU50" s="695"/>
      <c r="JV50" s="695"/>
      <c r="JW50" s="695"/>
      <c r="JX50" s="695"/>
      <c r="JY50" s="695"/>
      <c r="JZ50" s="695"/>
      <c r="KA50" s="695"/>
      <c r="KB50" s="695"/>
      <c r="KC50" s="695"/>
      <c r="KD50" s="695"/>
      <c r="KE50" s="695"/>
      <c r="KF50" s="695"/>
      <c r="KG50" s="695"/>
      <c r="KH50" s="694"/>
      <c r="KI50" s="694"/>
      <c r="KJ50" s="694"/>
      <c r="KK50" s="694"/>
      <c r="KL50" s="694"/>
      <c r="KM50" s="694"/>
      <c r="KN50" s="694"/>
      <c r="KO50" s="694"/>
      <c r="KP50" s="694"/>
      <c r="KQ50" s="694"/>
      <c r="KR50" s="694"/>
      <c r="KS50" s="694"/>
      <c r="KT50" s="694"/>
      <c r="KU50" s="694"/>
      <c r="KV50" s="694"/>
      <c r="KW50" s="694"/>
      <c r="KX50" s="694"/>
      <c r="KY50" s="694"/>
      <c r="KZ50" s="694"/>
      <c r="LA50" s="694"/>
      <c r="LB50" s="695"/>
      <c r="LC50" s="695"/>
      <c r="LD50" s="695"/>
      <c r="LE50" s="695"/>
      <c r="LF50" s="695"/>
      <c r="LG50" s="695"/>
      <c r="LH50" s="695"/>
      <c r="LI50" s="695"/>
      <c r="LJ50" s="695"/>
      <c r="LK50" s="695"/>
      <c r="LL50" s="695"/>
      <c r="LM50" s="695"/>
      <c r="LN50" s="695"/>
      <c r="LO50" s="695"/>
      <c r="LP50" s="695"/>
      <c r="LQ50" s="695"/>
      <c r="LR50" s="695"/>
      <c r="LS50" s="694"/>
      <c r="LT50" s="694"/>
      <c r="LU50" s="694"/>
      <c r="LV50" s="694"/>
      <c r="LW50" s="694"/>
      <c r="LX50" s="694"/>
      <c r="LY50" s="694"/>
      <c r="LZ50" s="694"/>
      <c r="MA50" s="694"/>
      <c r="MB50" s="694"/>
      <c r="MC50" s="694"/>
      <c r="MD50" s="694"/>
      <c r="ME50" s="694"/>
      <c r="MF50" s="694"/>
      <c r="MG50" s="694"/>
      <c r="MH50" s="694"/>
      <c r="MI50" s="694"/>
      <c r="MJ50" s="695"/>
      <c r="MK50" s="695"/>
      <c r="ML50" s="695"/>
      <c r="MM50" s="695"/>
      <c r="MN50" s="695"/>
      <c r="MO50" s="695"/>
      <c r="MP50" s="695"/>
      <c r="MQ50" s="695"/>
      <c r="MR50" s="695"/>
      <c r="MS50" s="695"/>
      <c r="MT50" s="695"/>
      <c r="MU50" s="695"/>
      <c r="MV50" s="695"/>
      <c r="MW50" s="695"/>
      <c r="MX50" s="695"/>
      <c r="MY50" s="695"/>
      <c r="MZ50" s="695"/>
    </row>
    <row r="51" spans="1:364" x14ac:dyDescent="0.2">
      <c r="A51" s="504">
        <v>43</v>
      </c>
      <c r="B51" s="8" t="str">
        <f>'English Scores- Leveled papers'!B49</f>
        <v/>
      </c>
      <c r="C51" s="8" t="str">
        <f t="shared" si="10"/>
        <v/>
      </c>
      <c r="D51" s="516" t="str">
        <f>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v/>
      </c>
      <c r="E51" s="516" t="str">
        <f>IF(COUNT(F51:IC51)=0, "", (SUMIF($F$5:$IC$5,"Yes",F51:IC51)/SUMIF('Math Scores'!$F$5:$IC$5,"Yes",'Math Scores'!$F$2:$IC$2)))</f>
        <v/>
      </c>
      <c r="F51" s="521"/>
      <c r="G51" s="521"/>
      <c r="H51" s="521"/>
      <c r="I51" s="521"/>
      <c r="J51" s="521"/>
      <c r="K51" s="521"/>
      <c r="L51" s="521"/>
      <c r="M51" s="521"/>
      <c r="N51" s="521"/>
      <c r="O51" s="521"/>
      <c r="P51" s="521"/>
      <c r="Q51" s="521"/>
      <c r="R51" s="521"/>
      <c r="S51" s="521"/>
      <c r="T51" s="521"/>
      <c r="U51" s="521"/>
      <c r="V51" s="521"/>
      <c r="W51" s="522"/>
      <c r="X51" s="522"/>
      <c r="Y51" s="522"/>
      <c r="Z51" s="522"/>
      <c r="AA51" s="522"/>
      <c r="AB51" s="522"/>
      <c r="AC51" s="522"/>
      <c r="AD51" s="522"/>
      <c r="AE51" s="522"/>
      <c r="AF51" s="522"/>
      <c r="AG51" s="522"/>
      <c r="AH51" s="522"/>
      <c r="AI51" s="522"/>
      <c r="AJ51" s="522"/>
      <c r="AK51" s="522"/>
      <c r="AL51" s="522"/>
      <c r="AM51" s="522"/>
      <c r="AN51" s="521"/>
      <c r="AO51" s="521"/>
      <c r="AP51" s="521"/>
      <c r="AQ51" s="521"/>
      <c r="AR51" s="521"/>
      <c r="AS51" s="521"/>
      <c r="AT51" s="521"/>
      <c r="AU51" s="521"/>
      <c r="AV51" s="521"/>
      <c r="AW51" s="521"/>
      <c r="AX51" s="521"/>
      <c r="AY51" s="521"/>
      <c r="AZ51" s="521"/>
      <c r="BA51" s="521"/>
      <c r="BB51" s="521"/>
      <c r="BC51" s="521"/>
      <c r="BD51" s="521"/>
      <c r="BE51" s="522"/>
      <c r="BF51" s="522"/>
      <c r="BG51" s="522"/>
      <c r="BH51" s="522"/>
      <c r="BI51" s="522"/>
      <c r="BJ51" s="522"/>
      <c r="BK51" s="522"/>
      <c r="BL51" s="522"/>
      <c r="BM51" s="522"/>
      <c r="BN51" s="522"/>
      <c r="BO51" s="522"/>
      <c r="BP51" s="522"/>
      <c r="BQ51" s="522"/>
      <c r="BR51" s="522"/>
      <c r="BS51" s="522"/>
      <c r="BT51" s="522"/>
      <c r="BU51" s="522"/>
      <c r="BV51" s="522"/>
      <c r="BW51" s="522"/>
      <c r="BX51" s="521"/>
      <c r="BY51" s="521"/>
      <c r="BZ51" s="521"/>
      <c r="CA51" s="521"/>
      <c r="CB51" s="521"/>
      <c r="CC51" s="521"/>
      <c r="CD51" s="521"/>
      <c r="CE51" s="521"/>
      <c r="CF51" s="521"/>
      <c r="CG51" s="521"/>
      <c r="CH51" s="521"/>
      <c r="CI51" s="521"/>
      <c r="CJ51" s="521"/>
      <c r="CK51" s="521"/>
      <c r="CL51" s="521"/>
      <c r="CM51" s="521"/>
      <c r="CN51" s="521"/>
      <c r="CO51" s="521"/>
      <c r="CP51" s="521"/>
      <c r="CQ51" s="521"/>
      <c r="CR51" s="522"/>
      <c r="CS51" s="522"/>
      <c r="CT51" s="522"/>
      <c r="CU51" s="522"/>
      <c r="CV51" s="522"/>
      <c r="CW51" s="522"/>
      <c r="CX51" s="522"/>
      <c r="CY51" s="522"/>
      <c r="CZ51" s="522"/>
      <c r="DA51" s="522"/>
      <c r="DB51" s="522"/>
      <c r="DC51" s="522"/>
      <c r="DD51" s="522"/>
      <c r="DE51" s="522"/>
      <c r="DF51" s="522"/>
      <c r="DG51" s="522"/>
      <c r="DH51" s="522"/>
      <c r="DI51" s="522"/>
      <c r="DJ51" s="522"/>
      <c r="DK51" s="522"/>
      <c r="DL51" s="522"/>
      <c r="DM51" s="522"/>
      <c r="DN51" s="522"/>
      <c r="DO51" s="521"/>
      <c r="DP51" s="521"/>
      <c r="DQ51" s="521"/>
      <c r="DR51" s="521"/>
      <c r="DS51" s="521"/>
      <c r="DT51" s="521"/>
      <c r="DU51" s="521"/>
      <c r="DV51" s="521"/>
      <c r="DW51" s="521"/>
      <c r="DX51" s="521"/>
      <c r="DY51" s="521"/>
      <c r="DZ51" s="521"/>
      <c r="EA51" s="521"/>
      <c r="EB51" s="521"/>
      <c r="EC51" s="521"/>
      <c r="ED51" s="521"/>
      <c r="EE51" s="521"/>
      <c r="EF51" s="521"/>
      <c r="EG51" s="521"/>
      <c r="EH51" s="521"/>
      <c r="EI51" s="521"/>
      <c r="EJ51" s="521"/>
      <c r="EK51" s="521"/>
      <c r="EL51" s="521"/>
      <c r="EM51" s="521"/>
      <c r="EN51" s="521"/>
      <c r="EO51" s="522"/>
      <c r="EP51" s="522"/>
      <c r="EQ51" s="522"/>
      <c r="ER51" s="522"/>
      <c r="ES51" s="522"/>
      <c r="ET51" s="522"/>
      <c r="EU51" s="522"/>
      <c r="EV51" s="522"/>
      <c r="EW51" s="522"/>
      <c r="EX51" s="522"/>
      <c r="EY51" s="522"/>
      <c r="EZ51" s="522"/>
      <c r="FA51" s="522"/>
      <c r="FB51" s="522"/>
      <c r="FC51" s="522"/>
      <c r="FD51" s="522"/>
      <c r="FE51" s="522"/>
      <c r="FF51" s="522"/>
      <c r="FG51" s="522"/>
      <c r="FH51" s="522"/>
      <c r="FI51" s="522"/>
      <c r="FJ51" s="522"/>
      <c r="FK51" s="521"/>
      <c r="FL51" s="521"/>
      <c r="FM51" s="521"/>
      <c r="FN51" s="521"/>
      <c r="FO51" s="521"/>
      <c r="FP51" s="521"/>
      <c r="FQ51" s="521"/>
      <c r="FR51" s="521"/>
      <c r="FS51" s="521"/>
      <c r="FT51" s="521"/>
      <c r="FU51" s="521"/>
      <c r="FV51" s="521"/>
      <c r="FW51" s="521"/>
      <c r="FX51" s="521"/>
      <c r="FY51" s="521"/>
      <c r="FZ51" s="521"/>
      <c r="GA51" s="521"/>
      <c r="GB51" s="521"/>
      <c r="GC51" s="521"/>
      <c r="GD51" s="521"/>
      <c r="GE51" s="521"/>
      <c r="GF51" s="521"/>
      <c r="GG51" s="521"/>
      <c r="GH51" s="521"/>
      <c r="GI51" s="521"/>
      <c r="GJ51" s="522"/>
      <c r="GK51" s="522"/>
      <c r="GL51" s="522"/>
      <c r="GM51" s="522"/>
      <c r="GN51" s="522"/>
      <c r="GO51" s="522"/>
      <c r="GP51" s="522"/>
      <c r="GQ51" s="522"/>
      <c r="GR51" s="522"/>
      <c r="GS51" s="522"/>
      <c r="GT51" s="522"/>
      <c r="GU51" s="522"/>
      <c r="GV51" s="522"/>
      <c r="GW51" s="522"/>
      <c r="GX51" s="522"/>
      <c r="GY51" s="522"/>
      <c r="GZ51" s="522"/>
      <c r="HA51" s="522"/>
      <c r="HB51" s="522"/>
      <c r="HC51" s="522"/>
      <c r="HD51" s="522"/>
      <c r="HE51" s="522"/>
      <c r="HF51" s="522"/>
      <c r="HG51" s="522"/>
      <c r="HH51" s="522"/>
      <c r="HI51" s="522"/>
      <c r="HJ51" s="521"/>
      <c r="HK51" s="521"/>
      <c r="HL51" s="521"/>
      <c r="HM51" s="521"/>
      <c r="HN51" s="521"/>
      <c r="HO51" s="521"/>
      <c r="HP51" s="521"/>
      <c r="HQ51" s="521"/>
      <c r="HR51" s="521"/>
      <c r="HS51" s="521"/>
      <c r="HT51" s="521"/>
      <c r="HU51" s="521"/>
      <c r="HV51" s="521"/>
      <c r="HW51" s="521"/>
      <c r="HX51" s="521"/>
      <c r="HY51" s="521"/>
      <c r="HZ51" s="521"/>
      <c r="IA51" s="521"/>
      <c r="IB51" s="521"/>
      <c r="IC51" s="521"/>
      <c r="ID51" s="721"/>
      <c r="IE51" s="724"/>
      <c r="IF51" s="694"/>
      <c r="IG51" s="694"/>
      <c r="IH51" s="695"/>
      <c r="II51" s="695"/>
      <c r="IJ51" s="695"/>
      <c r="IK51" s="695"/>
      <c r="IL51" s="695"/>
      <c r="IM51" s="695"/>
      <c r="IN51" s="695"/>
      <c r="IO51" s="695"/>
      <c r="IP51" s="695"/>
      <c r="IQ51" s="695"/>
      <c r="IR51" s="695"/>
      <c r="IS51" s="695"/>
      <c r="IT51" s="695"/>
      <c r="IU51" s="695"/>
      <c r="IV51" s="694"/>
      <c r="IW51" s="694"/>
      <c r="IX51" s="694"/>
      <c r="IY51" s="694"/>
      <c r="IZ51" s="694"/>
      <c r="JA51" s="694"/>
      <c r="JB51" s="694"/>
      <c r="JC51" s="694"/>
      <c r="JD51" s="694"/>
      <c r="JE51" s="694"/>
      <c r="JF51" s="694"/>
      <c r="JG51" s="694"/>
      <c r="JH51" s="694"/>
      <c r="JI51" s="694"/>
      <c r="JJ51" s="694"/>
      <c r="JK51" s="694"/>
      <c r="JL51" s="694"/>
      <c r="JM51" s="695"/>
      <c r="JN51" s="695"/>
      <c r="JO51" s="695"/>
      <c r="JP51" s="695"/>
      <c r="JQ51" s="695"/>
      <c r="JR51" s="695"/>
      <c r="JS51" s="695"/>
      <c r="JT51" s="695"/>
      <c r="JU51" s="695"/>
      <c r="JV51" s="695"/>
      <c r="JW51" s="695"/>
      <c r="JX51" s="695"/>
      <c r="JY51" s="695"/>
      <c r="JZ51" s="695"/>
      <c r="KA51" s="695"/>
      <c r="KB51" s="695"/>
      <c r="KC51" s="695"/>
      <c r="KD51" s="695"/>
      <c r="KE51" s="695"/>
      <c r="KF51" s="695"/>
      <c r="KG51" s="695"/>
      <c r="KH51" s="694"/>
      <c r="KI51" s="694"/>
      <c r="KJ51" s="694"/>
      <c r="KK51" s="694"/>
      <c r="KL51" s="694"/>
      <c r="KM51" s="694"/>
      <c r="KN51" s="694"/>
      <c r="KO51" s="694"/>
      <c r="KP51" s="694"/>
      <c r="KQ51" s="694"/>
      <c r="KR51" s="694"/>
      <c r="KS51" s="694"/>
      <c r="KT51" s="694"/>
      <c r="KU51" s="694"/>
      <c r="KV51" s="694"/>
      <c r="KW51" s="694"/>
      <c r="KX51" s="694"/>
      <c r="KY51" s="694"/>
      <c r="KZ51" s="694"/>
      <c r="LA51" s="694"/>
      <c r="LB51" s="695"/>
      <c r="LC51" s="695"/>
      <c r="LD51" s="695"/>
      <c r="LE51" s="695"/>
      <c r="LF51" s="695"/>
      <c r="LG51" s="695"/>
      <c r="LH51" s="695"/>
      <c r="LI51" s="695"/>
      <c r="LJ51" s="695"/>
      <c r="LK51" s="695"/>
      <c r="LL51" s="695"/>
      <c r="LM51" s="695"/>
      <c r="LN51" s="695"/>
      <c r="LO51" s="695"/>
      <c r="LP51" s="695"/>
      <c r="LQ51" s="695"/>
      <c r="LR51" s="695"/>
      <c r="LS51" s="694"/>
      <c r="LT51" s="694"/>
      <c r="LU51" s="694"/>
      <c r="LV51" s="694"/>
      <c r="LW51" s="694"/>
      <c r="LX51" s="694"/>
      <c r="LY51" s="694"/>
      <c r="LZ51" s="694"/>
      <c r="MA51" s="694"/>
      <c r="MB51" s="694"/>
      <c r="MC51" s="694"/>
      <c r="MD51" s="694"/>
      <c r="ME51" s="694"/>
      <c r="MF51" s="694"/>
      <c r="MG51" s="694"/>
      <c r="MH51" s="694"/>
      <c r="MI51" s="694"/>
      <c r="MJ51" s="695"/>
      <c r="MK51" s="695"/>
      <c r="ML51" s="695"/>
      <c r="MM51" s="695"/>
      <c r="MN51" s="695"/>
      <c r="MO51" s="695"/>
      <c r="MP51" s="695"/>
      <c r="MQ51" s="695"/>
      <c r="MR51" s="695"/>
      <c r="MS51" s="695"/>
      <c r="MT51" s="695"/>
      <c r="MU51" s="695"/>
      <c r="MV51" s="695"/>
      <c r="MW51" s="695"/>
      <c r="MX51" s="695"/>
      <c r="MY51" s="695"/>
      <c r="MZ51" s="695"/>
    </row>
    <row r="52" spans="1:364" x14ac:dyDescent="0.2">
      <c r="A52" s="504">
        <v>44</v>
      </c>
      <c r="B52" s="8" t="str">
        <f>'English Scores- Leveled papers'!B50</f>
        <v/>
      </c>
      <c r="C52" s="8" t="str">
        <f t="shared" si="10"/>
        <v/>
      </c>
      <c r="D52" s="516" t="str">
        <f>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v/>
      </c>
      <c r="E52" s="516" t="str">
        <f>IF(COUNT(F52:IC52)=0, "", (SUMIF($F$5:$IC$5,"Yes",F52:IC52)/SUMIF('Math Scores'!$F$5:$IC$5,"Yes",'Math Scores'!$F$2:$IC$2)))</f>
        <v/>
      </c>
      <c r="F52" s="521"/>
      <c r="G52" s="521"/>
      <c r="H52" s="521"/>
      <c r="I52" s="521"/>
      <c r="J52" s="521"/>
      <c r="K52" s="521"/>
      <c r="L52" s="521"/>
      <c r="M52" s="521"/>
      <c r="N52" s="521"/>
      <c r="O52" s="521"/>
      <c r="P52" s="521"/>
      <c r="Q52" s="521"/>
      <c r="R52" s="521"/>
      <c r="S52" s="521"/>
      <c r="T52" s="521"/>
      <c r="U52" s="521"/>
      <c r="V52" s="521"/>
      <c r="W52" s="522"/>
      <c r="X52" s="522"/>
      <c r="Y52" s="522"/>
      <c r="Z52" s="522"/>
      <c r="AA52" s="522"/>
      <c r="AB52" s="522"/>
      <c r="AC52" s="522"/>
      <c r="AD52" s="522"/>
      <c r="AE52" s="522"/>
      <c r="AF52" s="522"/>
      <c r="AG52" s="522"/>
      <c r="AH52" s="522"/>
      <c r="AI52" s="522"/>
      <c r="AJ52" s="522"/>
      <c r="AK52" s="522"/>
      <c r="AL52" s="522"/>
      <c r="AM52" s="522"/>
      <c r="AN52" s="521"/>
      <c r="AO52" s="521"/>
      <c r="AP52" s="521"/>
      <c r="AQ52" s="521"/>
      <c r="AR52" s="521"/>
      <c r="AS52" s="521"/>
      <c r="AT52" s="521"/>
      <c r="AU52" s="521"/>
      <c r="AV52" s="521"/>
      <c r="AW52" s="521"/>
      <c r="AX52" s="521"/>
      <c r="AY52" s="521"/>
      <c r="AZ52" s="521"/>
      <c r="BA52" s="521"/>
      <c r="BB52" s="521"/>
      <c r="BC52" s="521"/>
      <c r="BD52" s="521"/>
      <c r="BE52" s="522"/>
      <c r="BF52" s="522"/>
      <c r="BG52" s="522"/>
      <c r="BH52" s="522"/>
      <c r="BI52" s="522"/>
      <c r="BJ52" s="522"/>
      <c r="BK52" s="522"/>
      <c r="BL52" s="522"/>
      <c r="BM52" s="522"/>
      <c r="BN52" s="522"/>
      <c r="BO52" s="522"/>
      <c r="BP52" s="522"/>
      <c r="BQ52" s="522"/>
      <c r="BR52" s="522"/>
      <c r="BS52" s="522"/>
      <c r="BT52" s="522"/>
      <c r="BU52" s="522"/>
      <c r="BV52" s="522"/>
      <c r="BW52" s="522"/>
      <c r="BX52" s="521"/>
      <c r="BY52" s="521"/>
      <c r="BZ52" s="521"/>
      <c r="CA52" s="521"/>
      <c r="CB52" s="521"/>
      <c r="CC52" s="521"/>
      <c r="CD52" s="521"/>
      <c r="CE52" s="521"/>
      <c r="CF52" s="521"/>
      <c r="CG52" s="521"/>
      <c r="CH52" s="521"/>
      <c r="CI52" s="521"/>
      <c r="CJ52" s="521"/>
      <c r="CK52" s="521"/>
      <c r="CL52" s="521"/>
      <c r="CM52" s="521"/>
      <c r="CN52" s="521"/>
      <c r="CO52" s="521"/>
      <c r="CP52" s="521"/>
      <c r="CQ52" s="521"/>
      <c r="CR52" s="522"/>
      <c r="CS52" s="522"/>
      <c r="CT52" s="522"/>
      <c r="CU52" s="522"/>
      <c r="CV52" s="522"/>
      <c r="CW52" s="522"/>
      <c r="CX52" s="522"/>
      <c r="CY52" s="522"/>
      <c r="CZ52" s="522"/>
      <c r="DA52" s="522"/>
      <c r="DB52" s="522"/>
      <c r="DC52" s="522"/>
      <c r="DD52" s="522"/>
      <c r="DE52" s="522"/>
      <c r="DF52" s="522"/>
      <c r="DG52" s="522"/>
      <c r="DH52" s="522"/>
      <c r="DI52" s="522"/>
      <c r="DJ52" s="522"/>
      <c r="DK52" s="522"/>
      <c r="DL52" s="522"/>
      <c r="DM52" s="522"/>
      <c r="DN52" s="522"/>
      <c r="DO52" s="521"/>
      <c r="DP52" s="521"/>
      <c r="DQ52" s="521"/>
      <c r="DR52" s="521"/>
      <c r="DS52" s="521"/>
      <c r="DT52" s="521"/>
      <c r="DU52" s="521"/>
      <c r="DV52" s="521"/>
      <c r="DW52" s="521"/>
      <c r="DX52" s="521"/>
      <c r="DY52" s="521"/>
      <c r="DZ52" s="521"/>
      <c r="EA52" s="521"/>
      <c r="EB52" s="521"/>
      <c r="EC52" s="521"/>
      <c r="ED52" s="521"/>
      <c r="EE52" s="521"/>
      <c r="EF52" s="521"/>
      <c r="EG52" s="521"/>
      <c r="EH52" s="521"/>
      <c r="EI52" s="521"/>
      <c r="EJ52" s="521"/>
      <c r="EK52" s="521"/>
      <c r="EL52" s="521"/>
      <c r="EM52" s="521"/>
      <c r="EN52" s="521"/>
      <c r="EO52" s="522"/>
      <c r="EP52" s="522"/>
      <c r="EQ52" s="522"/>
      <c r="ER52" s="522"/>
      <c r="ES52" s="522"/>
      <c r="ET52" s="522"/>
      <c r="EU52" s="522"/>
      <c r="EV52" s="522"/>
      <c r="EW52" s="522"/>
      <c r="EX52" s="522"/>
      <c r="EY52" s="522"/>
      <c r="EZ52" s="522"/>
      <c r="FA52" s="522"/>
      <c r="FB52" s="522"/>
      <c r="FC52" s="522"/>
      <c r="FD52" s="522"/>
      <c r="FE52" s="522"/>
      <c r="FF52" s="522"/>
      <c r="FG52" s="522"/>
      <c r="FH52" s="522"/>
      <c r="FI52" s="522"/>
      <c r="FJ52" s="522"/>
      <c r="FK52" s="521"/>
      <c r="FL52" s="521"/>
      <c r="FM52" s="521"/>
      <c r="FN52" s="521"/>
      <c r="FO52" s="521"/>
      <c r="FP52" s="521"/>
      <c r="FQ52" s="521"/>
      <c r="FR52" s="521"/>
      <c r="FS52" s="521"/>
      <c r="FT52" s="521"/>
      <c r="FU52" s="521"/>
      <c r="FV52" s="521"/>
      <c r="FW52" s="521"/>
      <c r="FX52" s="521"/>
      <c r="FY52" s="521"/>
      <c r="FZ52" s="521"/>
      <c r="GA52" s="521"/>
      <c r="GB52" s="521"/>
      <c r="GC52" s="521"/>
      <c r="GD52" s="521"/>
      <c r="GE52" s="521"/>
      <c r="GF52" s="521"/>
      <c r="GG52" s="521"/>
      <c r="GH52" s="521"/>
      <c r="GI52" s="521"/>
      <c r="GJ52" s="522"/>
      <c r="GK52" s="522"/>
      <c r="GL52" s="522"/>
      <c r="GM52" s="522"/>
      <c r="GN52" s="522"/>
      <c r="GO52" s="522"/>
      <c r="GP52" s="522"/>
      <c r="GQ52" s="522"/>
      <c r="GR52" s="522"/>
      <c r="GS52" s="522"/>
      <c r="GT52" s="522"/>
      <c r="GU52" s="522"/>
      <c r="GV52" s="522"/>
      <c r="GW52" s="522"/>
      <c r="GX52" s="522"/>
      <c r="GY52" s="522"/>
      <c r="GZ52" s="522"/>
      <c r="HA52" s="522"/>
      <c r="HB52" s="522"/>
      <c r="HC52" s="522"/>
      <c r="HD52" s="522"/>
      <c r="HE52" s="522"/>
      <c r="HF52" s="522"/>
      <c r="HG52" s="522"/>
      <c r="HH52" s="522"/>
      <c r="HI52" s="522"/>
      <c r="HJ52" s="521"/>
      <c r="HK52" s="521"/>
      <c r="HL52" s="521"/>
      <c r="HM52" s="521"/>
      <c r="HN52" s="521"/>
      <c r="HO52" s="521"/>
      <c r="HP52" s="521"/>
      <c r="HQ52" s="521"/>
      <c r="HR52" s="521"/>
      <c r="HS52" s="521"/>
      <c r="HT52" s="521"/>
      <c r="HU52" s="521"/>
      <c r="HV52" s="521"/>
      <c r="HW52" s="521"/>
      <c r="HX52" s="521"/>
      <c r="HY52" s="521"/>
      <c r="HZ52" s="521"/>
      <c r="IA52" s="521"/>
      <c r="IB52" s="521"/>
      <c r="IC52" s="521"/>
      <c r="ID52" s="721"/>
      <c r="IE52" s="724"/>
      <c r="IF52" s="694"/>
      <c r="IG52" s="694"/>
      <c r="IH52" s="695"/>
      <c r="II52" s="695"/>
      <c r="IJ52" s="695"/>
      <c r="IK52" s="695"/>
      <c r="IL52" s="695"/>
      <c r="IM52" s="695"/>
      <c r="IN52" s="695"/>
      <c r="IO52" s="695"/>
      <c r="IP52" s="695"/>
      <c r="IQ52" s="695"/>
      <c r="IR52" s="695"/>
      <c r="IS52" s="695"/>
      <c r="IT52" s="695"/>
      <c r="IU52" s="695"/>
      <c r="IV52" s="694"/>
      <c r="IW52" s="694"/>
      <c r="IX52" s="694"/>
      <c r="IY52" s="694"/>
      <c r="IZ52" s="694"/>
      <c r="JA52" s="694"/>
      <c r="JB52" s="694"/>
      <c r="JC52" s="694"/>
      <c r="JD52" s="694"/>
      <c r="JE52" s="694"/>
      <c r="JF52" s="694"/>
      <c r="JG52" s="694"/>
      <c r="JH52" s="694"/>
      <c r="JI52" s="694"/>
      <c r="JJ52" s="694"/>
      <c r="JK52" s="694"/>
      <c r="JL52" s="694"/>
      <c r="JM52" s="695"/>
      <c r="JN52" s="695"/>
      <c r="JO52" s="695"/>
      <c r="JP52" s="695"/>
      <c r="JQ52" s="695"/>
      <c r="JR52" s="695"/>
      <c r="JS52" s="695"/>
      <c r="JT52" s="695"/>
      <c r="JU52" s="695"/>
      <c r="JV52" s="695"/>
      <c r="JW52" s="695"/>
      <c r="JX52" s="695"/>
      <c r="JY52" s="695"/>
      <c r="JZ52" s="695"/>
      <c r="KA52" s="695"/>
      <c r="KB52" s="695"/>
      <c r="KC52" s="695"/>
      <c r="KD52" s="695"/>
      <c r="KE52" s="695"/>
      <c r="KF52" s="695"/>
      <c r="KG52" s="695"/>
      <c r="KH52" s="694"/>
      <c r="KI52" s="694"/>
      <c r="KJ52" s="694"/>
      <c r="KK52" s="694"/>
      <c r="KL52" s="694"/>
      <c r="KM52" s="694"/>
      <c r="KN52" s="694"/>
      <c r="KO52" s="694"/>
      <c r="KP52" s="694"/>
      <c r="KQ52" s="694"/>
      <c r="KR52" s="694"/>
      <c r="KS52" s="694"/>
      <c r="KT52" s="694"/>
      <c r="KU52" s="694"/>
      <c r="KV52" s="694"/>
      <c r="KW52" s="694"/>
      <c r="KX52" s="694"/>
      <c r="KY52" s="694"/>
      <c r="KZ52" s="694"/>
      <c r="LA52" s="694"/>
      <c r="LB52" s="695"/>
      <c r="LC52" s="695"/>
      <c r="LD52" s="695"/>
      <c r="LE52" s="695"/>
      <c r="LF52" s="695"/>
      <c r="LG52" s="695"/>
      <c r="LH52" s="695"/>
      <c r="LI52" s="695"/>
      <c r="LJ52" s="695"/>
      <c r="LK52" s="695"/>
      <c r="LL52" s="695"/>
      <c r="LM52" s="695"/>
      <c r="LN52" s="695"/>
      <c r="LO52" s="695"/>
      <c r="LP52" s="695"/>
      <c r="LQ52" s="695"/>
      <c r="LR52" s="695"/>
      <c r="LS52" s="694"/>
      <c r="LT52" s="694"/>
      <c r="LU52" s="694"/>
      <c r="LV52" s="694"/>
      <c r="LW52" s="694"/>
      <c r="LX52" s="694"/>
      <c r="LY52" s="694"/>
      <c r="LZ52" s="694"/>
      <c r="MA52" s="694"/>
      <c r="MB52" s="694"/>
      <c r="MC52" s="694"/>
      <c r="MD52" s="694"/>
      <c r="ME52" s="694"/>
      <c r="MF52" s="694"/>
      <c r="MG52" s="694"/>
      <c r="MH52" s="694"/>
      <c r="MI52" s="694"/>
      <c r="MJ52" s="695"/>
      <c r="MK52" s="695"/>
      <c r="ML52" s="695"/>
      <c r="MM52" s="695"/>
      <c r="MN52" s="695"/>
      <c r="MO52" s="695"/>
      <c r="MP52" s="695"/>
      <c r="MQ52" s="695"/>
      <c r="MR52" s="695"/>
      <c r="MS52" s="695"/>
      <c r="MT52" s="695"/>
      <c r="MU52" s="695"/>
      <c r="MV52" s="695"/>
      <c r="MW52" s="695"/>
      <c r="MX52" s="695"/>
      <c r="MY52" s="695"/>
      <c r="MZ52" s="695"/>
    </row>
    <row r="53" spans="1:364" x14ac:dyDescent="0.2">
      <c r="A53" s="504">
        <v>45</v>
      </c>
      <c r="B53" s="8" t="str">
        <f>'English Scores- Leveled papers'!B51</f>
        <v/>
      </c>
      <c r="C53" s="8" t="str">
        <f t="shared" si="10"/>
        <v/>
      </c>
      <c r="D53" s="516" t="str">
        <f>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v/>
      </c>
      <c r="E53" s="516" t="str">
        <f>IF(COUNT(F53:IC53)=0, "", (SUMIF($F$5:$IC$5,"Yes",F53:IC53)/SUMIF('Math Scores'!$F$5:$IC$5,"Yes",'Math Scores'!$F$2:$IC$2)))</f>
        <v/>
      </c>
      <c r="F53" s="521"/>
      <c r="G53" s="521"/>
      <c r="H53" s="521"/>
      <c r="I53" s="521"/>
      <c r="J53" s="521"/>
      <c r="K53" s="521"/>
      <c r="L53" s="521"/>
      <c r="M53" s="521"/>
      <c r="N53" s="521"/>
      <c r="O53" s="521"/>
      <c r="P53" s="521"/>
      <c r="Q53" s="521"/>
      <c r="R53" s="521"/>
      <c r="S53" s="521"/>
      <c r="T53" s="521"/>
      <c r="U53" s="521"/>
      <c r="V53" s="521"/>
      <c r="W53" s="522"/>
      <c r="X53" s="522"/>
      <c r="Y53" s="522"/>
      <c r="Z53" s="522"/>
      <c r="AA53" s="522"/>
      <c r="AB53" s="522"/>
      <c r="AC53" s="522"/>
      <c r="AD53" s="522"/>
      <c r="AE53" s="522"/>
      <c r="AF53" s="522"/>
      <c r="AG53" s="522"/>
      <c r="AH53" s="522"/>
      <c r="AI53" s="522"/>
      <c r="AJ53" s="522"/>
      <c r="AK53" s="522"/>
      <c r="AL53" s="522"/>
      <c r="AM53" s="522"/>
      <c r="AN53" s="521"/>
      <c r="AO53" s="521"/>
      <c r="AP53" s="521"/>
      <c r="AQ53" s="521"/>
      <c r="AR53" s="521"/>
      <c r="AS53" s="521"/>
      <c r="AT53" s="521"/>
      <c r="AU53" s="521"/>
      <c r="AV53" s="521"/>
      <c r="AW53" s="521"/>
      <c r="AX53" s="521"/>
      <c r="AY53" s="521"/>
      <c r="AZ53" s="521"/>
      <c r="BA53" s="521"/>
      <c r="BB53" s="521"/>
      <c r="BC53" s="521"/>
      <c r="BD53" s="521"/>
      <c r="BE53" s="522"/>
      <c r="BF53" s="522"/>
      <c r="BG53" s="522"/>
      <c r="BH53" s="522"/>
      <c r="BI53" s="522"/>
      <c r="BJ53" s="522"/>
      <c r="BK53" s="522"/>
      <c r="BL53" s="522"/>
      <c r="BM53" s="522"/>
      <c r="BN53" s="522"/>
      <c r="BO53" s="522"/>
      <c r="BP53" s="522"/>
      <c r="BQ53" s="522"/>
      <c r="BR53" s="522"/>
      <c r="BS53" s="522"/>
      <c r="BT53" s="522"/>
      <c r="BU53" s="522"/>
      <c r="BV53" s="522"/>
      <c r="BW53" s="522"/>
      <c r="BX53" s="521"/>
      <c r="BY53" s="521"/>
      <c r="BZ53" s="521"/>
      <c r="CA53" s="521"/>
      <c r="CB53" s="521"/>
      <c r="CC53" s="521"/>
      <c r="CD53" s="521"/>
      <c r="CE53" s="521"/>
      <c r="CF53" s="521"/>
      <c r="CG53" s="521"/>
      <c r="CH53" s="521"/>
      <c r="CI53" s="521"/>
      <c r="CJ53" s="521"/>
      <c r="CK53" s="521"/>
      <c r="CL53" s="521"/>
      <c r="CM53" s="521"/>
      <c r="CN53" s="521"/>
      <c r="CO53" s="521"/>
      <c r="CP53" s="521"/>
      <c r="CQ53" s="521"/>
      <c r="CR53" s="522"/>
      <c r="CS53" s="522"/>
      <c r="CT53" s="522"/>
      <c r="CU53" s="522"/>
      <c r="CV53" s="522"/>
      <c r="CW53" s="522"/>
      <c r="CX53" s="522"/>
      <c r="CY53" s="522"/>
      <c r="CZ53" s="522"/>
      <c r="DA53" s="522"/>
      <c r="DB53" s="522"/>
      <c r="DC53" s="522"/>
      <c r="DD53" s="522"/>
      <c r="DE53" s="522"/>
      <c r="DF53" s="522"/>
      <c r="DG53" s="522"/>
      <c r="DH53" s="522"/>
      <c r="DI53" s="522"/>
      <c r="DJ53" s="522"/>
      <c r="DK53" s="522"/>
      <c r="DL53" s="522"/>
      <c r="DM53" s="522"/>
      <c r="DN53" s="522"/>
      <c r="DO53" s="521"/>
      <c r="DP53" s="521"/>
      <c r="DQ53" s="521"/>
      <c r="DR53" s="521"/>
      <c r="DS53" s="521"/>
      <c r="DT53" s="521"/>
      <c r="DU53" s="521"/>
      <c r="DV53" s="521"/>
      <c r="DW53" s="521"/>
      <c r="DX53" s="521"/>
      <c r="DY53" s="521"/>
      <c r="DZ53" s="521"/>
      <c r="EA53" s="521"/>
      <c r="EB53" s="521"/>
      <c r="EC53" s="521"/>
      <c r="ED53" s="521"/>
      <c r="EE53" s="521"/>
      <c r="EF53" s="521"/>
      <c r="EG53" s="521"/>
      <c r="EH53" s="521"/>
      <c r="EI53" s="521"/>
      <c r="EJ53" s="521"/>
      <c r="EK53" s="521"/>
      <c r="EL53" s="521"/>
      <c r="EM53" s="521"/>
      <c r="EN53" s="521"/>
      <c r="EO53" s="522"/>
      <c r="EP53" s="522"/>
      <c r="EQ53" s="522"/>
      <c r="ER53" s="522"/>
      <c r="ES53" s="522"/>
      <c r="ET53" s="522"/>
      <c r="EU53" s="522"/>
      <c r="EV53" s="522"/>
      <c r="EW53" s="522"/>
      <c r="EX53" s="522"/>
      <c r="EY53" s="522"/>
      <c r="EZ53" s="522"/>
      <c r="FA53" s="522"/>
      <c r="FB53" s="522"/>
      <c r="FC53" s="522"/>
      <c r="FD53" s="522"/>
      <c r="FE53" s="522"/>
      <c r="FF53" s="522"/>
      <c r="FG53" s="522"/>
      <c r="FH53" s="522"/>
      <c r="FI53" s="522"/>
      <c r="FJ53" s="522"/>
      <c r="FK53" s="521"/>
      <c r="FL53" s="521"/>
      <c r="FM53" s="521"/>
      <c r="FN53" s="521"/>
      <c r="FO53" s="521"/>
      <c r="FP53" s="521"/>
      <c r="FQ53" s="521"/>
      <c r="FR53" s="521"/>
      <c r="FS53" s="521"/>
      <c r="FT53" s="521"/>
      <c r="FU53" s="521"/>
      <c r="FV53" s="521"/>
      <c r="FW53" s="521"/>
      <c r="FX53" s="521"/>
      <c r="FY53" s="521"/>
      <c r="FZ53" s="521"/>
      <c r="GA53" s="521"/>
      <c r="GB53" s="521"/>
      <c r="GC53" s="521"/>
      <c r="GD53" s="521"/>
      <c r="GE53" s="521"/>
      <c r="GF53" s="521"/>
      <c r="GG53" s="521"/>
      <c r="GH53" s="521"/>
      <c r="GI53" s="521"/>
      <c r="GJ53" s="522"/>
      <c r="GK53" s="522"/>
      <c r="GL53" s="522"/>
      <c r="GM53" s="522"/>
      <c r="GN53" s="522"/>
      <c r="GO53" s="522"/>
      <c r="GP53" s="522"/>
      <c r="GQ53" s="522"/>
      <c r="GR53" s="522"/>
      <c r="GS53" s="522"/>
      <c r="GT53" s="522"/>
      <c r="GU53" s="522"/>
      <c r="GV53" s="522"/>
      <c r="GW53" s="522"/>
      <c r="GX53" s="522"/>
      <c r="GY53" s="522"/>
      <c r="GZ53" s="522"/>
      <c r="HA53" s="522"/>
      <c r="HB53" s="522"/>
      <c r="HC53" s="522"/>
      <c r="HD53" s="522"/>
      <c r="HE53" s="522"/>
      <c r="HF53" s="522"/>
      <c r="HG53" s="522"/>
      <c r="HH53" s="522"/>
      <c r="HI53" s="522"/>
      <c r="HJ53" s="521"/>
      <c r="HK53" s="521"/>
      <c r="HL53" s="521"/>
      <c r="HM53" s="521"/>
      <c r="HN53" s="521"/>
      <c r="HO53" s="521"/>
      <c r="HP53" s="521"/>
      <c r="HQ53" s="521"/>
      <c r="HR53" s="521"/>
      <c r="HS53" s="521"/>
      <c r="HT53" s="521"/>
      <c r="HU53" s="521"/>
      <c r="HV53" s="521"/>
      <c r="HW53" s="521"/>
      <c r="HX53" s="521"/>
      <c r="HY53" s="521"/>
      <c r="HZ53" s="521"/>
      <c r="IA53" s="521"/>
      <c r="IB53" s="521"/>
      <c r="IC53" s="521"/>
      <c r="ID53" s="721"/>
      <c r="IE53" s="724"/>
      <c r="IF53" s="694"/>
      <c r="IG53" s="694"/>
      <c r="IH53" s="695"/>
      <c r="II53" s="695"/>
      <c r="IJ53" s="695"/>
      <c r="IK53" s="695"/>
      <c r="IL53" s="695"/>
      <c r="IM53" s="695"/>
      <c r="IN53" s="695"/>
      <c r="IO53" s="695"/>
      <c r="IP53" s="695"/>
      <c r="IQ53" s="695"/>
      <c r="IR53" s="695"/>
      <c r="IS53" s="695"/>
      <c r="IT53" s="695"/>
      <c r="IU53" s="695"/>
      <c r="IV53" s="694"/>
      <c r="IW53" s="694"/>
      <c r="IX53" s="694"/>
      <c r="IY53" s="694"/>
      <c r="IZ53" s="694"/>
      <c r="JA53" s="694"/>
      <c r="JB53" s="694"/>
      <c r="JC53" s="694"/>
      <c r="JD53" s="694"/>
      <c r="JE53" s="694"/>
      <c r="JF53" s="694"/>
      <c r="JG53" s="694"/>
      <c r="JH53" s="694"/>
      <c r="JI53" s="694"/>
      <c r="JJ53" s="694"/>
      <c r="JK53" s="694"/>
      <c r="JL53" s="694"/>
      <c r="JM53" s="695"/>
      <c r="JN53" s="695"/>
      <c r="JO53" s="695"/>
      <c r="JP53" s="695"/>
      <c r="JQ53" s="695"/>
      <c r="JR53" s="695"/>
      <c r="JS53" s="695"/>
      <c r="JT53" s="695"/>
      <c r="JU53" s="695"/>
      <c r="JV53" s="695"/>
      <c r="JW53" s="695"/>
      <c r="JX53" s="695"/>
      <c r="JY53" s="695"/>
      <c r="JZ53" s="695"/>
      <c r="KA53" s="695"/>
      <c r="KB53" s="695"/>
      <c r="KC53" s="695"/>
      <c r="KD53" s="695"/>
      <c r="KE53" s="695"/>
      <c r="KF53" s="695"/>
      <c r="KG53" s="695"/>
      <c r="KH53" s="694"/>
      <c r="KI53" s="694"/>
      <c r="KJ53" s="694"/>
      <c r="KK53" s="694"/>
      <c r="KL53" s="694"/>
      <c r="KM53" s="694"/>
      <c r="KN53" s="694"/>
      <c r="KO53" s="694"/>
      <c r="KP53" s="694"/>
      <c r="KQ53" s="694"/>
      <c r="KR53" s="694"/>
      <c r="KS53" s="694"/>
      <c r="KT53" s="694"/>
      <c r="KU53" s="694"/>
      <c r="KV53" s="694"/>
      <c r="KW53" s="694"/>
      <c r="KX53" s="694"/>
      <c r="KY53" s="694"/>
      <c r="KZ53" s="694"/>
      <c r="LA53" s="694"/>
      <c r="LB53" s="695"/>
      <c r="LC53" s="695"/>
      <c r="LD53" s="695"/>
      <c r="LE53" s="695"/>
      <c r="LF53" s="695"/>
      <c r="LG53" s="695"/>
      <c r="LH53" s="695"/>
      <c r="LI53" s="695"/>
      <c r="LJ53" s="695"/>
      <c r="LK53" s="695"/>
      <c r="LL53" s="695"/>
      <c r="LM53" s="695"/>
      <c r="LN53" s="695"/>
      <c r="LO53" s="695"/>
      <c r="LP53" s="695"/>
      <c r="LQ53" s="695"/>
      <c r="LR53" s="695"/>
      <c r="LS53" s="694"/>
      <c r="LT53" s="694"/>
      <c r="LU53" s="694"/>
      <c r="LV53" s="694"/>
      <c r="LW53" s="694"/>
      <c r="LX53" s="694"/>
      <c r="LY53" s="694"/>
      <c r="LZ53" s="694"/>
      <c r="MA53" s="694"/>
      <c r="MB53" s="694"/>
      <c r="MC53" s="694"/>
      <c r="MD53" s="694"/>
      <c r="ME53" s="694"/>
      <c r="MF53" s="694"/>
      <c r="MG53" s="694"/>
      <c r="MH53" s="694"/>
      <c r="MI53" s="694"/>
      <c r="MJ53" s="695"/>
      <c r="MK53" s="695"/>
      <c r="ML53" s="695"/>
      <c r="MM53" s="695"/>
      <c r="MN53" s="695"/>
      <c r="MO53" s="695"/>
      <c r="MP53" s="695"/>
      <c r="MQ53" s="695"/>
      <c r="MR53" s="695"/>
      <c r="MS53" s="695"/>
      <c r="MT53" s="695"/>
      <c r="MU53" s="695"/>
      <c r="MV53" s="695"/>
      <c r="MW53" s="695"/>
      <c r="MX53" s="695"/>
      <c r="MY53" s="695"/>
      <c r="MZ53" s="695"/>
    </row>
    <row r="54" spans="1:364" x14ac:dyDescent="0.2">
      <c r="A54" s="504">
        <v>46</v>
      </c>
      <c r="B54" s="8" t="str">
        <f>'English Scores- Leveled papers'!B52</f>
        <v/>
      </c>
      <c r="C54" s="8" t="str">
        <f t="shared" si="10"/>
        <v/>
      </c>
      <c r="D54" s="516" t="str">
        <f>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v/>
      </c>
      <c r="E54" s="516" t="str">
        <f>IF(COUNT(F54:IC54)=0, "", (SUMIF($F$5:$IC$5,"Yes",F54:IC54)/SUMIF('Math Scores'!$F$5:$IC$5,"Yes",'Math Scores'!$F$2:$IC$2)))</f>
        <v/>
      </c>
      <c r="F54" s="521"/>
      <c r="G54" s="521"/>
      <c r="H54" s="521"/>
      <c r="I54" s="521"/>
      <c r="J54" s="521"/>
      <c r="K54" s="521"/>
      <c r="L54" s="521"/>
      <c r="M54" s="521"/>
      <c r="N54" s="521"/>
      <c r="O54" s="521"/>
      <c r="P54" s="521"/>
      <c r="Q54" s="521"/>
      <c r="R54" s="521"/>
      <c r="S54" s="521"/>
      <c r="T54" s="521"/>
      <c r="U54" s="521"/>
      <c r="V54" s="521"/>
      <c r="W54" s="522"/>
      <c r="X54" s="522"/>
      <c r="Y54" s="522"/>
      <c r="Z54" s="522"/>
      <c r="AA54" s="522"/>
      <c r="AB54" s="522"/>
      <c r="AC54" s="522"/>
      <c r="AD54" s="522"/>
      <c r="AE54" s="522"/>
      <c r="AF54" s="522"/>
      <c r="AG54" s="522"/>
      <c r="AH54" s="522"/>
      <c r="AI54" s="522"/>
      <c r="AJ54" s="522"/>
      <c r="AK54" s="522"/>
      <c r="AL54" s="522"/>
      <c r="AM54" s="522"/>
      <c r="AN54" s="521"/>
      <c r="AO54" s="521"/>
      <c r="AP54" s="521"/>
      <c r="AQ54" s="521"/>
      <c r="AR54" s="521"/>
      <c r="AS54" s="521"/>
      <c r="AT54" s="521"/>
      <c r="AU54" s="521"/>
      <c r="AV54" s="521"/>
      <c r="AW54" s="521"/>
      <c r="AX54" s="521"/>
      <c r="AY54" s="521"/>
      <c r="AZ54" s="521"/>
      <c r="BA54" s="521"/>
      <c r="BB54" s="521"/>
      <c r="BC54" s="521"/>
      <c r="BD54" s="521"/>
      <c r="BE54" s="522"/>
      <c r="BF54" s="522"/>
      <c r="BG54" s="522"/>
      <c r="BH54" s="522"/>
      <c r="BI54" s="522"/>
      <c r="BJ54" s="522"/>
      <c r="BK54" s="522"/>
      <c r="BL54" s="522"/>
      <c r="BM54" s="522"/>
      <c r="BN54" s="522"/>
      <c r="BO54" s="522"/>
      <c r="BP54" s="522"/>
      <c r="BQ54" s="522"/>
      <c r="BR54" s="522"/>
      <c r="BS54" s="522"/>
      <c r="BT54" s="522"/>
      <c r="BU54" s="522"/>
      <c r="BV54" s="522"/>
      <c r="BW54" s="522"/>
      <c r="BX54" s="521"/>
      <c r="BY54" s="521"/>
      <c r="BZ54" s="521"/>
      <c r="CA54" s="521"/>
      <c r="CB54" s="521"/>
      <c r="CC54" s="521"/>
      <c r="CD54" s="521"/>
      <c r="CE54" s="521"/>
      <c r="CF54" s="521"/>
      <c r="CG54" s="521"/>
      <c r="CH54" s="521"/>
      <c r="CI54" s="521"/>
      <c r="CJ54" s="521"/>
      <c r="CK54" s="521"/>
      <c r="CL54" s="521"/>
      <c r="CM54" s="521"/>
      <c r="CN54" s="521"/>
      <c r="CO54" s="521"/>
      <c r="CP54" s="521"/>
      <c r="CQ54" s="521"/>
      <c r="CR54" s="522"/>
      <c r="CS54" s="522"/>
      <c r="CT54" s="522"/>
      <c r="CU54" s="522"/>
      <c r="CV54" s="522"/>
      <c r="CW54" s="522"/>
      <c r="CX54" s="522"/>
      <c r="CY54" s="522"/>
      <c r="CZ54" s="522"/>
      <c r="DA54" s="522"/>
      <c r="DB54" s="522"/>
      <c r="DC54" s="522"/>
      <c r="DD54" s="522"/>
      <c r="DE54" s="522"/>
      <c r="DF54" s="522"/>
      <c r="DG54" s="522"/>
      <c r="DH54" s="522"/>
      <c r="DI54" s="522"/>
      <c r="DJ54" s="522"/>
      <c r="DK54" s="522"/>
      <c r="DL54" s="522"/>
      <c r="DM54" s="522"/>
      <c r="DN54" s="522"/>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2"/>
      <c r="EP54" s="522"/>
      <c r="EQ54" s="522"/>
      <c r="ER54" s="522"/>
      <c r="ES54" s="522"/>
      <c r="ET54" s="522"/>
      <c r="EU54" s="522"/>
      <c r="EV54" s="522"/>
      <c r="EW54" s="522"/>
      <c r="EX54" s="522"/>
      <c r="EY54" s="522"/>
      <c r="EZ54" s="522"/>
      <c r="FA54" s="522"/>
      <c r="FB54" s="522"/>
      <c r="FC54" s="522"/>
      <c r="FD54" s="522"/>
      <c r="FE54" s="522"/>
      <c r="FF54" s="522"/>
      <c r="FG54" s="522"/>
      <c r="FH54" s="522"/>
      <c r="FI54" s="522"/>
      <c r="FJ54" s="522"/>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2"/>
      <c r="GK54" s="522"/>
      <c r="GL54" s="522"/>
      <c r="GM54" s="522"/>
      <c r="GN54" s="522"/>
      <c r="GO54" s="522"/>
      <c r="GP54" s="522"/>
      <c r="GQ54" s="522"/>
      <c r="GR54" s="522"/>
      <c r="GS54" s="522"/>
      <c r="GT54" s="522"/>
      <c r="GU54" s="522"/>
      <c r="GV54" s="522"/>
      <c r="GW54" s="522"/>
      <c r="GX54" s="522"/>
      <c r="GY54" s="522"/>
      <c r="GZ54" s="522"/>
      <c r="HA54" s="522"/>
      <c r="HB54" s="522"/>
      <c r="HC54" s="522"/>
      <c r="HD54" s="522"/>
      <c r="HE54" s="522"/>
      <c r="HF54" s="522"/>
      <c r="HG54" s="522"/>
      <c r="HH54" s="522"/>
      <c r="HI54" s="522"/>
      <c r="HJ54" s="521"/>
      <c r="HK54" s="521"/>
      <c r="HL54" s="521"/>
      <c r="HM54" s="521"/>
      <c r="HN54" s="521"/>
      <c r="HO54" s="521"/>
      <c r="HP54" s="521"/>
      <c r="HQ54" s="521"/>
      <c r="HR54" s="521"/>
      <c r="HS54" s="521"/>
      <c r="HT54" s="521"/>
      <c r="HU54" s="521"/>
      <c r="HV54" s="521"/>
      <c r="HW54" s="521"/>
      <c r="HX54" s="521"/>
      <c r="HY54" s="521"/>
      <c r="HZ54" s="521"/>
      <c r="IA54" s="521"/>
      <c r="IB54" s="521"/>
      <c r="IC54" s="521"/>
      <c r="ID54" s="721"/>
      <c r="IE54" s="724"/>
      <c r="IF54" s="694"/>
      <c r="IG54" s="694"/>
      <c r="IH54" s="695"/>
      <c r="II54" s="695"/>
      <c r="IJ54" s="695"/>
      <c r="IK54" s="695"/>
      <c r="IL54" s="695"/>
      <c r="IM54" s="695"/>
      <c r="IN54" s="695"/>
      <c r="IO54" s="695"/>
      <c r="IP54" s="695"/>
      <c r="IQ54" s="695"/>
      <c r="IR54" s="695"/>
      <c r="IS54" s="695"/>
      <c r="IT54" s="695"/>
      <c r="IU54" s="695"/>
      <c r="IV54" s="694"/>
      <c r="IW54" s="694"/>
      <c r="IX54" s="694"/>
      <c r="IY54" s="694"/>
      <c r="IZ54" s="694"/>
      <c r="JA54" s="694"/>
      <c r="JB54" s="694"/>
      <c r="JC54" s="694"/>
      <c r="JD54" s="694"/>
      <c r="JE54" s="694"/>
      <c r="JF54" s="694"/>
      <c r="JG54" s="694"/>
      <c r="JH54" s="694"/>
      <c r="JI54" s="694"/>
      <c r="JJ54" s="694"/>
      <c r="JK54" s="694"/>
      <c r="JL54" s="694"/>
      <c r="JM54" s="695"/>
      <c r="JN54" s="695"/>
      <c r="JO54" s="695"/>
      <c r="JP54" s="695"/>
      <c r="JQ54" s="695"/>
      <c r="JR54" s="695"/>
      <c r="JS54" s="695"/>
      <c r="JT54" s="695"/>
      <c r="JU54" s="695"/>
      <c r="JV54" s="695"/>
      <c r="JW54" s="695"/>
      <c r="JX54" s="695"/>
      <c r="JY54" s="695"/>
      <c r="JZ54" s="695"/>
      <c r="KA54" s="695"/>
      <c r="KB54" s="695"/>
      <c r="KC54" s="695"/>
      <c r="KD54" s="695"/>
      <c r="KE54" s="695"/>
      <c r="KF54" s="695"/>
      <c r="KG54" s="695"/>
      <c r="KH54" s="694"/>
      <c r="KI54" s="694"/>
      <c r="KJ54" s="694"/>
      <c r="KK54" s="694"/>
      <c r="KL54" s="694"/>
      <c r="KM54" s="694"/>
      <c r="KN54" s="694"/>
      <c r="KO54" s="694"/>
      <c r="KP54" s="694"/>
      <c r="KQ54" s="694"/>
      <c r="KR54" s="694"/>
      <c r="KS54" s="694"/>
      <c r="KT54" s="694"/>
      <c r="KU54" s="694"/>
      <c r="KV54" s="694"/>
      <c r="KW54" s="694"/>
      <c r="KX54" s="694"/>
      <c r="KY54" s="694"/>
      <c r="KZ54" s="694"/>
      <c r="LA54" s="694"/>
      <c r="LB54" s="695"/>
      <c r="LC54" s="695"/>
      <c r="LD54" s="695"/>
      <c r="LE54" s="695"/>
      <c r="LF54" s="695"/>
      <c r="LG54" s="695"/>
      <c r="LH54" s="695"/>
      <c r="LI54" s="695"/>
      <c r="LJ54" s="695"/>
      <c r="LK54" s="695"/>
      <c r="LL54" s="695"/>
      <c r="LM54" s="695"/>
      <c r="LN54" s="695"/>
      <c r="LO54" s="695"/>
      <c r="LP54" s="695"/>
      <c r="LQ54" s="695"/>
      <c r="LR54" s="695"/>
      <c r="LS54" s="694"/>
      <c r="LT54" s="694"/>
      <c r="LU54" s="694"/>
      <c r="LV54" s="694"/>
      <c r="LW54" s="694"/>
      <c r="LX54" s="694"/>
      <c r="LY54" s="694"/>
      <c r="LZ54" s="694"/>
      <c r="MA54" s="694"/>
      <c r="MB54" s="694"/>
      <c r="MC54" s="694"/>
      <c r="MD54" s="694"/>
      <c r="ME54" s="694"/>
      <c r="MF54" s="694"/>
      <c r="MG54" s="694"/>
      <c r="MH54" s="694"/>
      <c r="MI54" s="694"/>
      <c r="MJ54" s="695"/>
      <c r="MK54" s="695"/>
      <c r="ML54" s="695"/>
      <c r="MM54" s="695"/>
      <c r="MN54" s="695"/>
      <c r="MO54" s="695"/>
      <c r="MP54" s="695"/>
      <c r="MQ54" s="695"/>
      <c r="MR54" s="695"/>
      <c r="MS54" s="695"/>
      <c r="MT54" s="695"/>
      <c r="MU54" s="695"/>
      <c r="MV54" s="695"/>
      <c r="MW54" s="695"/>
      <c r="MX54" s="695"/>
      <c r="MY54" s="695"/>
      <c r="MZ54" s="695"/>
    </row>
    <row r="55" spans="1:364" x14ac:dyDescent="0.2">
      <c r="A55" s="504">
        <v>47</v>
      </c>
      <c r="B55" s="8" t="str">
        <f>'English Scores- Leveled papers'!B53</f>
        <v/>
      </c>
      <c r="C55" s="8" t="str">
        <f t="shared" si="10"/>
        <v/>
      </c>
      <c r="D55" s="516" t="str">
        <f>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v/>
      </c>
      <c r="E55" s="516" t="str">
        <f>IF(COUNT(F55:IC55)=0, "", (SUMIF($F$5:$IC$5,"Yes",F55:IC55)/SUMIF('Math Scores'!$F$5:$IC$5,"Yes",'Math Scores'!$F$2:$IC$2)))</f>
        <v/>
      </c>
      <c r="F55" s="521"/>
      <c r="G55" s="521"/>
      <c r="H55" s="521"/>
      <c r="I55" s="521"/>
      <c r="J55" s="521"/>
      <c r="K55" s="521"/>
      <c r="L55" s="521"/>
      <c r="M55" s="521"/>
      <c r="N55" s="521"/>
      <c r="O55" s="521"/>
      <c r="P55" s="521"/>
      <c r="Q55" s="521"/>
      <c r="R55" s="521"/>
      <c r="S55" s="521"/>
      <c r="T55" s="521"/>
      <c r="U55" s="521"/>
      <c r="V55" s="521"/>
      <c r="W55" s="522"/>
      <c r="X55" s="522"/>
      <c r="Y55" s="522"/>
      <c r="Z55" s="522"/>
      <c r="AA55" s="522"/>
      <c r="AB55" s="522"/>
      <c r="AC55" s="522"/>
      <c r="AD55" s="522"/>
      <c r="AE55" s="522"/>
      <c r="AF55" s="522"/>
      <c r="AG55" s="522"/>
      <c r="AH55" s="522"/>
      <c r="AI55" s="522"/>
      <c r="AJ55" s="522"/>
      <c r="AK55" s="522"/>
      <c r="AL55" s="522"/>
      <c r="AM55" s="522"/>
      <c r="AN55" s="521"/>
      <c r="AO55" s="521"/>
      <c r="AP55" s="521"/>
      <c r="AQ55" s="521"/>
      <c r="AR55" s="521"/>
      <c r="AS55" s="521"/>
      <c r="AT55" s="521"/>
      <c r="AU55" s="521"/>
      <c r="AV55" s="521"/>
      <c r="AW55" s="521"/>
      <c r="AX55" s="521"/>
      <c r="AY55" s="521"/>
      <c r="AZ55" s="521"/>
      <c r="BA55" s="521"/>
      <c r="BB55" s="521"/>
      <c r="BC55" s="521"/>
      <c r="BD55" s="521"/>
      <c r="BE55" s="522"/>
      <c r="BF55" s="522"/>
      <c r="BG55" s="522"/>
      <c r="BH55" s="522"/>
      <c r="BI55" s="522"/>
      <c r="BJ55" s="522"/>
      <c r="BK55" s="522"/>
      <c r="BL55" s="522"/>
      <c r="BM55" s="522"/>
      <c r="BN55" s="522"/>
      <c r="BO55" s="522"/>
      <c r="BP55" s="522"/>
      <c r="BQ55" s="522"/>
      <c r="BR55" s="522"/>
      <c r="BS55" s="522"/>
      <c r="BT55" s="522"/>
      <c r="BU55" s="522"/>
      <c r="BV55" s="522"/>
      <c r="BW55" s="522"/>
      <c r="BX55" s="521"/>
      <c r="BY55" s="521"/>
      <c r="BZ55" s="521"/>
      <c r="CA55" s="521"/>
      <c r="CB55" s="521"/>
      <c r="CC55" s="521"/>
      <c r="CD55" s="521"/>
      <c r="CE55" s="521"/>
      <c r="CF55" s="521"/>
      <c r="CG55" s="521"/>
      <c r="CH55" s="521"/>
      <c r="CI55" s="521"/>
      <c r="CJ55" s="521"/>
      <c r="CK55" s="521"/>
      <c r="CL55" s="521"/>
      <c r="CM55" s="521"/>
      <c r="CN55" s="521"/>
      <c r="CO55" s="521"/>
      <c r="CP55" s="521"/>
      <c r="CQ55" s="521"/>
      <c r="CR55" s="522"/>
      <c r="CS55" s="522"/>
      <c r="CT55" s="522"/>
      <c r="CU55" s="522"/>
      <c r="CV55" s="522"/>
      <c r="CW55" s="522"/>
      <c r="CX55" s="522"/>
      <c r="CY55" s="522"/>
      <c r="CZ55" s="522"/>
      <c r="DA55" s="522"/>
      <c r="DB55" s="522"/>
      <c r="DC55" s="522"/>
      <c r="DD55" s="522"/>
      <c r="DE55" s="522"/>
      <c r="DF55" s="522"/>
      <c r="DG55" s="522"/>
      <c r="DH55" s="522"/>
      <c r="DI55" s="522"/>
      <c r="DJ55" s="522"/>
      <c r="DK55" s="522"/>
      <c r="DL55" s="522"/>
      <c r="DM55" s="522"/>
      <c r="DN55" s="522"/>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2"/>
      <c r="EP55" s="522"/>
      <c r="EQ55" s="522"/>
      <c r="ER55" s="522"/>
      <c r="ES55" s="522"/>
      <c r="ET55" s="522"/>
      <c r="EU55" s="522"/>
      <c r="EV55" s="522"/>
      <c r="EW55" s="522"/>
      <c r="EX55" s="522"/>
      <c r="EY55" s="522"/>
      <c r="EZ55" s="522"/>
      <c r="FA55" s="522"/>
      <c r="FB55" s="522"/>
      <c r="FC55" s="522"/>
      <c r="FD55" s="522"/>
      <c r="FE55" s="522"/>
      <c r="FF55" s="522"/>
      <c r="FG55" s="522"/>
      <c r="FH55" s="522"/>
      <c r="FI55" s="522"/>
      <c r="FJ55" s="522"/>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2"/>
      <c r="GK55" s="522"/>
      <c r="GL55" s="522"/>
      <c r="GM55" s="522"/>
      <c r="GN55" s="522"/>
      <c r="GO55" s="522"/>
      <c r="GP55" s="522"/>
      <c r="GQ55" s="522"/>
      <c r="GR55" s="522"/>
      <c r="GS55" s="522"/>
      <c r="GT55" s="522"/>
      <c r="GU55" s="522"/>
      <c r="GV55" s="522"/>
      <c r="GW55" s="522"/>
      <c r="GX55" s="522"/>
      <c r="GY55" s="522"/>
      <c r="GZ55" s="522"/>
      <c r="HA55" s="522"/>
      <c r="HB55" s="522"/>
      <c r="HC55" s="522"/>
      <c r="HD55" s="522"/>
      <c r="HE55" s="522"/>
      <c r="HF55" s="522"/>
      <c r="HG55" s="522"/>
      <c r="HH55" s="522"/>
      <c r="HI55" s="522"/>
      <c r="HJ55" s="521"/>
      <c r="HK55" s="521"/>
      <c r="HL55" s="521"/>
      <c r="HM55" s="521"/>
      <c r="HN55" s="521"/>
      <c r="HO55" s="521"/>
      <c r="HP55" s="521"/>
      <c r="HQ55" s="521"/>
      <c r="HR55" s="521"/>
      <c r="HS55" s="521"/>
      <c r="HT55" s="521"/>
      <c r="HU55" s="521"/>
      <c r="HV55" s="521"/>
      <c r="HW55" s="521"/>
      <c r="HX55" s="521"/>
      <c r="HY55" s="521"/>
      <c r="HZ55" s="521"/>
      <c r="IA55" s="521"/>
      <c r="IB55" s="521"/>
      <c r="IC55" s="521"/>
      <c r="ID55" s="721"/>
      <c r="IE55" s="724"/>
      <c r="IF55" s="694"/>
      <c r="IG55" s="694"/>
      <c r="IH55" s="695"/>
      <c r="II55" s="695"/>
      <c r="IJ55" s="695"/>
      <c r="IK55" s="695"/>
      <c r="IL55" s="695"/>
      <c r="IM55" s="695"/>
      <c r="IN55" s="695"/>
      <c r="IO55" s="695"/>
      <c r="IP55" s="695"/>
      <c r="IQ55" s="695"/>
      <c r="IR55" s="695"/>
      <c r="IS55" s="695"/>
      <c r="IT55" s="695"/>
      <c r="IU55" s="695"/>
      <c r="IV55" s="694"/>
      <c r="IW55" s="694"/>
      <c r="IX55" s="694"/>
      <c r="IY55" s="694"/>
      <c r="IZ55" s="694"/>
      <c r="JA55" s="694"/>
      <c r="JB55" s="694"/>
      <c r="JC55" s="694"/>
      <c r="JD55" s="694"/>
      <c r="JE55" s="694"/>
      <c r="JF55" s="694"/>
      <c r="JG55" s="694"/>
      <c r="JH55" s="694"/>
      <c r="JI55" s="694"/>
      <c r="JJ55" s="694"/>
      <c r="JK55" s="694"/>
      <c r="JL55" s="694"/>
      <c r="JM55" s="695"/>
      <c r="JN55" s="695"/>
      <c r="JO55" s="695"/>
      <c r="JP55" s="695"/>
      <c r="JQ55" s="695"/>
      <c r="JR55" s="695"/>
      <c r="JS55" s="695"/>
      <c r="JT55" s="695"/>
      <c r="JU55" s="695"/>
      <c r="JV55" s="695"/>
      <c r="JW55" s="695"/>
      <c r="JX55" s="695"/>
      <c r="JY55" s="695"/>
      <c r="JZ55" s="695"/>
      <c r="KA55" s="695"/>
      <c r="KB55" s="695"/>
      <c r="KC55" s="695"/>
      <c r="KD55" s="695"/>
      <c r="KE55" s="695"/>
      <c r="KF55" s="695"/>
      <c r="KG55" s="695"/>
      <c r="KH55" s="694"/>
      <c r="KI55" s="694"/>
      <c r="KJ55" s="694"/>
      <c r="KK55" s="694"/>
      <c r="KL55" s="694"/>
      <c r="KM55" s="694"/>
      <c r="KN55" s="694"/>
      <c r="KO55" s="694"/>
      <c r="KP55" s="694"/>
      <c r="KQ55" s="694"/>
      <c r="KR55" s="694"/>
      <c r="KS55" s="694"/>
      <c r="KT55" s="694"/>
      <c r="KU55" s="694"/>
      <c r="KV55" s="694"/>
      <c r="KW55" s="694"/>
      <c r="KX55" s="694"/>
      <c r="KY55" s="694"/>
      <c r="KZ55" s="694"/>
      <c r="LA55" s="694"/>
      <c r="LB55" s="695"/>
      <c r="LC55" s="695"/>
      <c r="LD55" s="695"/>
      <c r="LE55" s="695"/>
      <c r="LF55" s="695"/>
      <c r="LG55" s="695"/>
      <c r="LH55" s="695"/>
      <c r="LI55" s="695"/>
      <c r="LJ55" s="695"/>
      <c r="LK55" s="695"/>
      <c r="LL55" s="695"/>
      <c r="LM55" s="695"/>
      <c r="LN55" s="695"/>
      <c r="LO55" s="695"/>
      <c r="LP55" s="695"/>
      <c r="LQ55" s="695"/>
      <c r="LR55" s="695"/>
      <c r="LS55" s="694"/>
      <c r="LT55" s="694"/>
      <c r="LU55" s="694"/>
      <c r="LV55" s="694"/>
      <c r="LW55" s="694"/>
      <c r="LX55" s="694"/>
      <c r="LY55" s="694"/>
      <c r="LZ55" s="694"/>
      <c r="MA55" s="694"/>
      <c r="MB55" s="694"/>
      <c r="MC55" s="694"/>
      <c r="MD55" s="694"/>
      <c r="ME55" s="694"/>
      <c r="MF55" s="694"/>
      <c r="MG55" s="694"/>
      <c r="MH55" s="694"/>
      <c r="MI55" s="694"/>
      <c r="MJ55" s="695"/>
      <c r="MK55" s="695"/>
      <c r="ML55" s="695"/>
      <c r="MM55" s="695"/>
      <c r="MN55" s="695"/>
      <c r="MO55" s="695"/>
      <c r="MP55" s="695"/>
      <c r="MQ55" s="695"/>
      <c r="MR55" s="695"/>
      <c r="MS55" s="695"/>
      <c r="MT55" s="695"/>
      <c r="MU55" s="695"/>
      <c r="MV55" s="695"/>
      <c r="MW55" s="695"/>
      <c r="MX55" s="695"/>
      <c r="MY55" s="695"/>
      <c r="MZ55" s="695"/>
    </row>
    <row r="56" spans="1:364" x14ac:dyDescent="0.2">
      <c r="A56" s="504">
        <v>48</v>
      </c>
      <c r="B56" s="8" t="str">
        <f>'English Scores- Leveled papers'!B54</f>
        <v/>
      </c>
      <c r="C56" s="8" t="str">
        <f t="shared" si="10"/>
        <v/>
      </c>
      <c r="D56" s="516" t="str">
        <f>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v/>
      </c>
      <c r="E56" s="516" t="str">
        <f>IF(COUNT(F56:IC56)=0, "", (SUMIF($F$5:$IC$5,"Yes",F56:IC56)/SUMIF('Math Scores'!$F$5:$IC$5,"Yes",'Math Scores'!$F$2:$IC$2)))</f>
        <v/>
      </c>
      <c r="F56" s="521"/>
      <c r="G56" s="521"/>
      <c r="H56" s="521"/>
      <c r="I56" s="521"/>
      <c r="J56" s="521"/>
      <c r="K56" s="521"/>
      <c r="L56" s="521"/>
      <c r="M56" s="521"/>
      <c r="N56" s="521"/>
      <c r="O56" s="521"/>
      <c r="P56" s="521"/>
      <c r="Q56" s="521"/>
      <c r="R56" s="521"/>
      <c r="S56" s="521"/>
      <c r="T56" s="521"/>
      <c r="U56" s="521"/>
      <c r="V56" s="521"/>
      <c r="W56" s="522"/>
      <c r="X56" s="522"/>
      <c r="Y56" s="522"/>
      <c r="Z56" s="522"/>
      <c r="AA56" s="522"/>
      <c r="AB56" s="522"/>
      <c r="AC56" s="522"/>
      <c r="AD56" s="522"/>
      <c r="AE56" s="522"/>
      <c r="AF56" s="522"/>
      <c r="AG56" s="522"/>
      <c r="AH56" s="522"/>
      <c r="AI56" s="522"/>
      <c r="AJ56" s="522"/>
      <c r="AK56" s="522"/>
      <c r="AL56" s="522"/>
      <c r="AM56" s="522"/>
      <c r="AN56" s="521"/>
      <c r="AO56" s="521"/>
      <c r="AP56" s="521"/>
      <c r="AQ56" s="521"/>
      <c r="AR56" s="521"/>
      <c r="AS56" s="521"/>
      <c r="AT56" s="521"/>
      <c r="AU56" s="521"/>
      <c r="AV56" s="521"/>
      <c r="AW56" s="521"/>
      <c r="AX56" s="521"/>
      <c r="AY56" s="521"/>
      <c r="AZ56" s="521"/>
      <c r="BA56" s="521"/>
      <c r="BB56" s="521"/>
      <c r="BC56" s="521"/>
      <c r="BD56" s="521"/>
      <c r="BE56" s="522"/>
      <c r="BF56" s="522"/>
      <c r="BG56" s="522"/>
      <c r="BH56" s="522"/>
      <c r="BI56" s="522"/>
      <c r="BJ56" s="522"/>
      <c r="BK56" s="522"/>
      <c r="BL56" s="522"/>
      <c r="BM56" s="522"/>
      <c r="BN56" s="522"/>
      <c r="BO56" s="522"/>
      <c r="BP56" s="522"/>
      <c r="BQ56" s="522"/>
      <c r="BR56" s="522"/>
      <c r="BS56" s="522"/>
      <c r="BT56" s="522"/>
      <c r="BU56" s="522"/>
      <c r="BV56" s="522"/>
      <c r="BW56" s="522"/>
      <c r="BX56" s="521"/>
      <c r="BY56" s="521"/>
      <c r="BZ56" s="521"/>
      <c r="CA56" s="521"/>
      <c r="CB56" s="521"/>
      <c r="CC56" s="521"/>
      <c r="CD56" s="521"/>
      <c r="CE56" s="521"/>
      <c r="CF56" s="521"/>
      <c r="CG56" s="521"/>
      <c r="CH56" s="521"/>
      <c r="CI56" s="521"/>
      <c r="CJ56" s="521"/>
      <c r="CK56" s="521"/>
      <c r="CL56" s="521"/>
      <c r="CM56" s="521"/>
      <c r="CN56" s="521"/>
      <c r="CO56" s="521"/>
      <c r="CP56" s="521"/>
      <c r="CQ56" s="521"/>
      <c r="CR56" s="522"/>
      <c r="CS56" s="522"/>
      <c r="CT56" s="522"/>
      <c r="CU56" s="522"/>
      <c r="CV56" s="522"/>
      <c r="CW56" s="522"/>
      <c r="CX56" s="522"/>
      <c r="CY56" s="522"/>
      <c r="CZ56" s="522"/>
      <c r="DA56" s="522"/>
      <c r="DB56" s="522"/>
      <c r="DC56" s="522"/>
      <c r="DD56" s="522"/>
      <c r="DE56" s="522"/>
      <c r="DF56" s="522"/>
      <c r="DG56" s="522"/>
      <c r="DH56" s="522"/>
      <c r="DI56" s="522"/>
      <c r="DJ56" s="522"/>
      <c r="DK56" s="522"/>
      <c r="DL56" s="522"/>
      <c r="DM56" s="522"/>
      <c r="DN56" s="522"/>
      <c r="DO56" s="521"/>
      <c r="DP56" s="521"/>
      <c r="DQ56" s="521"/>
      <c r="DR56" s="521"/>
      <c r="DS56" s="521"/>
      <c r="DT56" s="521"/>
      <c r="DU56" s="521"/>
      <c r="DV56" s="521"/>
      <c r="DW56" s="521"/>
      <c r="DX56" s="521"/>
      <c r="DY56" s="521"/>
      <c r="DZ56" s="521"/>
      <c r="EA56" s="521"/>
      <c r="EB56" s="521"/>
      <c r="EC56" s="521"/>
      <c r="ED56" s="521"/>
      <c r="EE56" s="521"/>
      <c r="EF56" s="521"/>
      <c r="EG56" s="521"/>
      <c r="EH56" s="521"/>
      <c r="EI56" s="521"/>
      <c r="EJ56" s="521"/>
      <c r="EK56" s="521"/>
      <c r="EL56" s="521"/>
      <c r="EM56" s="521"/>
      <c r="EN56" s="521"/>
      <c r="EO56" s="522"/>
      <c r="EP56" s="522"/>
      <c r="EQ56" s="522"/>
      <c r="ER56" s="522"/>
      <c r="ES56" s="522"/>
      <c r="ET56" s="522"/>
      <c r="EU56" s="522"/>
      <c r="EV56" s="522"/>
      <c r="EW56" s="522"/>
      <c r="EX56" s="522"/>
      <c r="EY56" s="522"/>
      <c r="EZ56" s="522"/>
      <c r="FA56" s="522"/>
      <c r="FB56" s="522"/>
      <c r="FC56" s="522"/>
      <c r="FD56" s="522"/>
      <c r="FE56" s="522"/>
      <c r="FF56" s="522"/>
      <c r="FG56" s="522"/>
      <c r="FH56" s="522"/>
      <c r="FI56" s="522"/>
      <c r="FJ56" s="522"/>
      <c r="FK56" s="521"/>
      <c r="FL56" s="521"/>
      <c r="FM56" s="521"/>
      <c r="FN56" s="521"/>
      <c r="FO56" s="521"/>
      <c r="FP56" s="521"/>
      <c r="FQ56" s="521"/>
      <c r="FR56" s="521"/>
      <c r="FS56" s="521"/>
      <c r="FT56" s="521"/>
      <c r="FU56" s="521"/>
      <c r="FV56" s="521"/>
      <c r="FW56" s="521"/>
      <c r="FX56" s="521"/>
      <c r="FY56" s="521"/>
      <c r="FZ56" s="521"/>
      <c r="GA56" s="521"/>
      <c r="GB56" s="521"/>
      <c r="GC56" s="521"/>
      <c r="GD56" s="521"/>
      <c r="GE56" s="521"/>
      <c r="GF56" s="521"/>
      <c r="GG56" s="521"/>
      <c r="GH56" s="521"/>
      <c r="GI56" s="521"/>
      <c r="GJ56" s="522"/>
      <c r="GK56" s="522"/>
      <c r="GL56" s="522"/>
      <c r="GM56" s="522"/>
      <c r="GN56" s="522"/>
      <c r="GO56" s="522"/>
      <c r="GP56" s="522"/>
      <c r="GQ56" s="522"/>
      <c r="GR56" s="522"/>
      <c r="GS56" s="522"/>
      <c r="GT56" s="522"/>
      <c r="GU56" s="522"/>
      <c r="GV56" s="522"/>
      <c r="GW56" s="522"/>
      <c r="GX56" s="522"/>
      <c r="GY56" s="522"/>
      <c r="GZ56" s="522"/>
      <c r="HA56" s="522"/>
      <c r="HB56" s="522"/>
      <c r="HC56" s="522"/>
      <c r="HD56" s="522"/>
      <c r="HE56" s="522"/>
      <c r="HF56" s="522"/>
      <c r="HG56" s="522"/>
      <c r="HH56" s="522"/>
      <c r="HI56" s="522"/>
      <c r="HJ56" s="521"/>
      <c r="HK56" s="521"/>
      <c r="HL56" s="521"/>
      <c r="HM56" s="521"/>
      <c r="HN56" s="521"/>
      <c r="HO56" s="521"/>
      <c r="HP56" s="521"/>
      <c r="HQ56" s="521"/>
      <c r="HR56" s="521"/>
      <c r="HS56" s="521"/>
      <c r="HT56" s="521"/>
      <c r="HU56" s="521"/>
      <c r="HV56" s="521"/>
      <c r="HW56" s="521"/>
      <c r="HX56" s="521"/>
      <c r="HY56" s="521"/>
      <c r="HZ56" s="521"/>
      <c r="IA56" s="521"/>
      <c r="IB56" s="521"/>
      <c r="IC56" s="521"/>
      <c r="ID56" s="721"/>
      <c r="IE56" s="724"/>
      <c r="IF56" s="694"/>
      <c r="IG56" s="694"/>
      <c r="IH56" s="695"/>
      <c r="II56" s="695"/>
      <c r="IJ56" s="695"/>
      <c r="IK56" s="695"/>
      <c r="IL56" s="695"/>
      <c r="IM56" s="695"/>
      <c r="IN56" s="695"/>
      <c r="IO56" s="695"/>
      <c r="IP56" s="695"/>
      <c r="IQ56" s="695"/>
      <c r="IR56" s="695"/>
      <c r="IS56" s="695"/>
      <c r="IT56" s="695"/>
      <c r="IU56" s="695"/>
      <c r="IV56" s="694"/>
      <c r="IW56" s="694"/>
      <c r="IX56" s="694"/>
      <c r="IY56" s="694"/>
      <c r="IZ56" s="694"/>
      <c r="JA56" s="694"/>
      <c r="JB56" s="694"/>
      <c r="JC56" s="694"/>
      <c r="JD56" s="694"/>
      <c r="JE56" s="694"/>
      <c r="JF56" s="694"/>
      <c r="JG56" s="694"/>
      <c r="JH56" s="694"/>
      <c r="JI56" s="694"/>
      <c r="JJ56" s="694"/>
      <c r="JK56" s="694"/>
      <c r="JL56" s="694"/>
      <c r="JM56" s="695"/>
      <c r="JN56" s="695"/>
      <c r="JO56" s="695"/>
      <c r="JP56" s="695"/>
      <c r="JQ56" s="695"/>
      <c r="JR56" s="695"/>
      <c r="JS56" s="695"/>
      <c r="JT56" s="695"/>
      <c r="JU56" s="695"/>
      <c r="JV56" s="695"/>
      <c r="JW56" s="695"/>
      <c r="JX56" s="695"/>
      <c r="JY56" s="695"/>
      <c r="JZ56" s="695"/>
      <c r="KA56" s="695"/>
      <c r="KB56" s="695"/>
      <c r="KC56" s="695"/>
      <c r="KD56" s="695"/>
      <c r="KE56" s="695"/>
      <c r="KF56" s="695"/>
      <c r="KG56" s="695"/>
      <c r="KH56" s="694"/>
      <c r="KI56" s="694"/>
      <c r="KJ56" s="694"/>
      <c r="KK56" s="694"/>
      <c r="KL56" s="694"/>
      <c r="KM56" s="694"/>
      <c r="KN56" s="694"/>
      <c r="KO56" s="694"/>
      <c r="KP56" s="694"/>
      <c r="KQ56" s="694"/>
      <c r="KR56" s="694"/>
      <c r="KS56" s="694"/>
      <c r="KT56" s="694"/>
      <c r="KU56" s="694"/>
      <c r="KV56" s="694"/>
      <c r="KW56" s="694"/>
      <c r="KX56" s="694"/>
      <c r="KY56" s="694"/>
      <c r="KZ56" s="694"/>
      <c r="LA56" s="694"/>
      <c r="LB56" s="695"/>
      <c r="LC56" s="695"/>
      <c r="LD56" s="695"/>
      <c r="LE56" s="695"/>
      <c r="LF56" s="695"/>
      <c r="LG56" s="695"/>
      <c r="LH56" s="695"/>
      <c r="LI56" s="695"/>
      <c r="LJ56" s="695"/>
      <c r="LK56" s="695"/>
      <c r="LL56" s="695"/>
      <c r="LM56" s="695"/>
      <c r="LN56" s="695"/>
      <c r="LO56" s="695"/>
      <c r="LP56" s="695"/>
      <c r="LQ56" s="695"/>
      <c r="LR56" s="695"/>
      <c r="LS56" s="694"/>
      <c r="LT56" s="694"/>
      <c r="LU56" s="694"/>
      <c r="LV56" s="694"/>
      <c r="LW56" s="694"/>
      <c r="LX56" s="694"/>
      <c r="LY56" s="694"/>
      <c r="LZ56" s="694"/>
      <c r="MA56" s="694"/>
      <c r="MB56" s="694"/>
      <c r="MC56" s="694"/>
      <c r="MD56" s="694"/>
      <c r="ME56" s="694"/>
      <c r="MF56" s="694"/>
      <c r="MG56" s="694"/>
      <c r="MH56" s="694"/>
      <c r="MI56" s="694"/>
      <c r="MJ56" s="695"/>
      <c r="MK56" s="695"/>
      <c r="ML56" s="695"/>
      <c r="MM56" s="695"/>
      <c r="MN56" s="695"/>
      <c r="MO56" s="695"/>
      <c r="MP56" s="695"/>
      <c r="MQ56" s="695"/>
      <c r="MR56" s="695"/>
      <c r="MS56" s="695"/>
      <c r="MT56" s="695"/>
      <c r="MU56" s="695"/>
      <c r="MV56" s="695"/>
      <c r="MW56" s="695"/>
      <c r="MX56" s="695"/>
      <c r="MY56" s="695"/>
      <c r="MZ56" s="695"/>
    </row>
    <row r="57" spans="1:364" x14ac:dyDescent="0.2">
      <c r="A57" s="504">
        <v>49</v>
      </c>
      <c r="B57" s="8" t="str">
        <f>'English Scores- Leveled papers'!B55</f>
        <v/>
      </c>
      <c r="C57" s="8" t="str">
        <f t="shared" si="10"/>
        <v/>
      </c>
      <c r="D57" s="516" t="str">
        <f>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v/>
      </c>
      <c r="E57" s="516" t="str">
        <f>IF(COUNT(F57:IC57)=0, "", (SUMIF($F$5:$IC$5,"Yes",F57:IC57)/SUMIF('Math Scores'!$F$5:$IC$5,"Yes",'Math Scores'!$F$2:$IC$2)))</f>
        <v/>
      </c>
      <c r="F57" s="521"/>
      <c r="G57" s="521"/>
      <c r="H57" s="521"/>
      <c r="I57" s="521"/>
      <c r="J57" s="521"/>
      <c r="K57" s="521"/>
      <c r="L57" s="521"/>
      <c r="M57" s="521"/>
      <c r="N57" s="521"/>
      <c r="O57" s="521"/>
      <c r="P57" s="521"/>
      <c r="Q57" s="521"/>
      <c r="R57" s="521"/>
      <c r="S57" s="521"/>
      <c r="T57" s="521"/>
      <c r="U57" s="521"/>
      <c r="V57" s="521"/>
      <c r="W57" s="522"/>
      <c r="X57" s="522"/>
      <c r="Y57" s="522"/>
      <c r="Z57" s="522"/>
      <c r="AA57" s="522"/>
      <c r="AB57" s="522"/>
      <c r="AC57" s="522"/>
      <c r="AD57" s="522"/>
      <c r="AE57" s="522"/>
      <c r="AF57" s="522"/>
      <c r="AG57" s="522"/>
      <c r="AH57" s="522"/>
      <c r="AI57" s="522"/>
      <c r="AJ57" s="522"/>
      <c r="AK57" s="522"/>
      <c r="AL57" s="522"/>
      <c r="AM57" s="522"/>
      <c r="AN57" s="521"/>
      <c r="AO57" s="521"/>
      <c r="AP57" s="521"/>
      <c r="AQ57" s="521"/>
      <c r="AR57" s="521"/>
      <c r="AS57" s="521"/>
      <c r="AT57" s="521"/>
      <c r="AU57" s="521"/>
      <c r="AV57" s="521"/>
      <c r="AW57" s="521"/>
      <c r="AX57" s="521"/>
      <c r="AY57" s="521"/>
      <c r="AZ57" s="521"/>
      <c r="BA57" s="521"/>
      <c r="BB57" s="521"/>
      <c r="BC57" s="521"/>
      <c r="BD57" s="521"/>
      <c r="BE57" s="522"/>
      <c r="BF57" s="522"/>
      <c r="BG57" s="522"/>
      <c r="BH57" s="522"/>
      <c r="BI57" s="522"/>
      <c r="BJ57" s="522"/>
      <c r="BK57" s="522"/>
      <c r="BL57" s="522"/>
      <c r="BM57" s="522"/>
      <c r="BN57" s="522"/>
      <c r="BO57" s="522"/>
      <c r="BP57" s="522"/>
      <c r="BQ57" s="522"/>
      <c r="BR57" s="522"/>
      <c r="BS57" s="522"/>
      <c r="BT57" s="522"/>
      <c r="BU57" s="522"/>
      <c r="BV57" s="522"/>
      <c r="BW57" s="522"/>
      <c r="BX57" s="521"/>
      <c r="BY57" s="521"/>
      <c r="BZ57" s="521"/>
      <c r="CA57" s="521"/>
      <c r="CB57" s="521"/>
      <c r="CC57" s="521"/>
      <c r="CD57" s="521"/>
      <c r="CE57" s="521"/>
      <c r="CF57" s="521"/>
      <c r="CG57" s="521"/>
      <c r="CH57" s="521"/>
      <c r="CI57" s="521"/>
      <c r="CJ57" s="521"/>
      <c r="CK57" s="521"/>
      <c r="CL57" s="521"/>
      <c r="CM57" s="521"/>
      <c r="CN57" s="521"/>
      <c r="CO57" s="521"/>
      <c r="CP57" s="521"/>
      <c r="CQ57" s="521"/>
      <c r="CR57" s="522"/>
      <c r="CS57" s="522"/>
      <c r="CT57" s="522"/>
      <c r="CU57" s="522"/>
      <c r="CV57" s="522"/>
      <c r="CW57" s="522"/>
      <c r="CX57" s="522"/>
      <c r="CY57" s="522"/>
      <c r="CZ57" s="522"/>
      <c r="DA57" s="522"/>
      <c r="DB57" s="522"/>
      <c r="DC57" s="522"/>
      <c r="DD57" s="522"/>
      <c r="DE57" s="522"/>
      <c r="DF57" s="522"/>
      <c r="DG57" s="522"/>
      <c r="DH57" s="522"/>
      <c r="DI57" s="522"/>
      <c r="DJ57" s="522"/>
      <c r="DK57" s="522"/>
      <c r="DL57" s="522"/>
      <c r="DM57" s="522"/>
      <c r="DN57" s="522"/>
      <c r="DO57" s="521"/>
      <c r="DP57" s="521"/>
      <c r="DQ57" s="521"/>
      <c r="DR57" s="521"/>
      <c r="DS57" s="521"/>
      <c r="DT57" s="521"/>
      <c r="DU57" s="521"/>
      <c r="DV57" s="521"/>
      <c r="DW57" s="521"/>
      <c r="DX57" s="521"/>
      <c r="DY57" s="521"/>
      <c r="DZ57" s="521"/>
      <c r="EA57" s="521"/>
      <c r="EB57" s="521"/>
      <c r="EC57" s="521"/>
      <c r="ED57" s="521"/>
      <c r="EE57" s="521"/>
      <c r="EF57" s="521"/>
      <c r="EG57" s="521"/>
      <c r="EH57" s="521"/>
      <c r="EI57" s="521"/>
      <c r="EJ57" s="521"/>
      <c r="EK57" s="521"/>
      <c r="EL57" s="521"/>
      <c r="EM57" s="521"/>
      <c r="EN57" s="521"/>
      <c r="EO57" s="522"/>
      <c r="EP57" s="522"/>
      <c r="EQ57" s="522"/>
      <c r="ER57" s="522"/>
      <c r="ES57" s="522"/>
      <c r="ET57" s="522"/>
      <c r="EU57" s="522"/>
      <c r="EV57" s="522"/>
      <c r="EW57" s="522"/>
      <c r="EX57" s="522"/>
      <c r="EY57" s="522"/>
      <c r="EZ57" s="522"/>
      <c r="FA57" s="522"/>
      <c r="FB57" s="522"/>
      <c r="FC57" s="522"/>
      <c r="FD57" s="522"/>
      <c r="FE57" s="522"/>
      <c r="FF57" s="522"/>
      <c r="FG57" s="522"/>
      <c r="FH57" s="522"/>
      <c r="FI57" s="522"/>
      <c r="FJ57" s="522"/>
      <c r="FK57" s="521"/>
      <c r="FL57" s="521"/>
      <c r="FM57" s="521"/>
      <c r="FN57" s="521"/>
      <c r="FO57" s="521"/>
      <c r="FP57" s="521"/>
      <c r="FQ57" s="521"/>
      <c r="FR57" s="521"/>
      <c r="FS57" s="521"/>
      <c r="FT57" s="521"/>
      <c r="FU57" s="521"/>
      <c r="FV57" s="521"/>
      <c r="FW57" s="521"/>
      <c r="FX57" s="521"/>
      <c r="FY57" s="521"/>
      <c r="FZ57" s="521"/>
      <c r="GA57" s="521"/>
      <c r="GB57" s="521"/>
      <c r="GC57" s="521"/>
      <c r="GD57" s="521"/>
      <c r="GE57" s="521"/>
      <c r="GF57" s="521"/>
      <c r="GG57" s="521"/>
      <c r="GH57" s="521"/>
      <c r="GI57" s="521"/>
      <c r="GJ57" s="522"/>
      <c r="GK57" s="522"/>
      <c r="GL57" s="522"/>
      <c r="GM57" s="522"/>
      <c r="GN57" s="522"/>
      <c r="GO57" s="522"/>
      <c r="GP57" s="522"/>
      <c r="GQ57" s="522"/>
      <c r="GR57" s="522"/>
      <c r="GS57" s="522"/>
      <c r="GT57" s="522"/>
      <c r="GU57" s="522"/>
      <c r="GV57" s="522"/>
      <c r="GW57" s="522"/>
      <c r="GX57" s="522"/>
      <c r="GY57" s="522"/>
      <c r="GZ57" s="522"/>
      <c r="HA57" s="522"/>
      <c r="HB57" s="522"/>
      <c r="HC57" s="522"/>
      <c r="HD57" s="522"/>
      <c r="HE57" s="522"/>
      <c r="HF57" s="522"/>
      <c r="HG57" s="522"/>
      <c r="HH57" s="522"/>
      <c r="HI57" s="522"/>
      <c r="HJ57" s="521"/>
      <c r="HK57" s="521"/>
      <c r="HL57" s="521"/>
      <c r="HM57" s="521"/>
      <c r="HN57" s="521"/>
      <c r="HO57" s="521"/>
      <c r="HP57" s="521"/>
      <c r="HQ57" s="521"/>
      <c r="HR57" s="521"/>
      <c r="HS57" s="521"/>
      <c r="HT57" s="521"/>
      <c r="HU57" s="521"/>
      <c r="HV57" s="521"/>
      <c r="HW57" s="521"/>
      <c r="HX57" s="521"/>
      <c r="HY57" s="521"/>
      <c r="HZ57" s="521"/>
      <c r="IA57" s="521"/>
      <c r="IB57" s="521"/>
      <c r="IC57" s="521"/>
      <c r="ID57" s="721"/>
      <c r="IE57" s="724"/>
      <c r="IF57" s="694"/>
      <c r="IG57" s="694"/>
      <c r="IH57" s="695"/>
      <c r="II57" s="695"/>
      <c r="IJ57" s="695"/>
      <c r="IK57" s="695"/>
      <c r="IL57" s="695"/>
      <c r="IM57" s="695"/>
      <c r="IN57" s="695"/>
      <c r="IO57" s="695"/>
      <c r="IP57" s="695"/>
      <c r="IQ57" s="695"/>
      <c r="IR57" s="695"/>
      <c r="IS57" s="695"/>
      <c r="IT57" s="695"/>
      <c r="IU57" s="695"/>
      <c r="IV57" s="694"/>
      <c r="IW57" s="694"/>
      <c r="IX57" s="694"/>
      <c r="IY57" s="694"/>
      <c r="IZ57" s="694"/>
      <c r="JA57" s="694"/>
      <c r="JB57" s="694"/>
      <c r="JC57" s="694"/>
      <c r="JD57" s="694"/>
      <c r="JE57" s="694"/>
      <c r="JF57" s="694"/>
      <c r="JG57" s="694"/>
      <c r="JH57" s="694"/>
      <c r="JI57" s="694"/>
      <c r="JJ57" s="694"/>
      <c r="JK57" s="694"/>
      <c r="JL57" s="694"/>
      <c r="JM57" s="695"/>
      <c r="JN57" s="695"/>
      <c r="JO57" s="695"/>
      <c r="JP57" s="695"/>
      <c r="JQ57" s="695"/>
      <c r="JR57" s="695"/>
      <c r="JS57" s="695"/>
      <c r="JT57" s="695"/>
      <c r="JU57" s="695"/>
      <c r="JV57" s="695"/>
      <c r="JW57" s="695"/>
      <c r="JX57" s="695"/>
      <c r="JY57" s="695"/>
      <c r="JZ57" s="695"/>
      <c r="KA57" s="695"/>
      <c r="KB57" s="695"/>
      <c r="KC57" s="695"/>
      <c r="KD57" s="695"/>
      <c r="KE57" s="695"/>
      <c r="KF57" s="695"/>
      <c r="KG57" s="695"/>
      <c r="KH57" s="694"/>
      <c r="KI57" s="694"/>
      <c r="KJ57" s="694"/>
      <c r="KK57" s="694"/>
      <c r="KL57" s="694"/>
      <c r="KM57" s="694"/>
      <c r="KN57" s="694"/>
      <c r="KO57" s="694"/>
      <c r="KP57" s="694"/>
      <c r="KQ57" s="694"/>
      <c r="KR57" s="694"/>
      <c r="KS57" s="694"/>
      <c r="KT57" s="694"/>
      <c r="KU57" s="694"/>
      <c r="KV57" s="694"/>
      <c r="KW57" s="694"/>
      <c r="KX57" s="694"/>
      <c r="KY57" s="694"/>
      <c r="KZ57" s="694"/>
      <c r="LA57" s="694"/>
      <c r="LB57" s="695"/>
      <c r="LC57" s="695"/>
      <c r="LD57" s="695"/>
      <c r="LE57" s="695"/>
      <c r="LF57" s="695"/>
      <c r="LG57" s="695"/>
      <c r="LH57" s="695"/>
      <c r="LI57" s="695"/>
      <c r="LJ57" s="695"/>
      <c r="LK57" s="695"/>
      <c r="LL57" s="695"/>
      <c r="LM57" s="695"/>
      <c r="LN57" s="695"/>
      <c r="LO57" s="695"/>
      <c r="LP57" s="695"/>
      <c r="LQ57" s="695"/>
      <c r="LR57" s="695"/>
      <c r="LS57" s="694"/>
      <c r="LT57" s="694"/>
      <c r="LU57" s="694"/>
      <c r="LV57" s="694"/>
      <c r="LW57" s="694"/>
      <c r="LX57" s="694"/>
      <c r="LY57" s="694"/>
      <c r="LZ57" s="694"/>
      <c r="MA57" s="694"/>
      <c r="MB57" s="694"/>
      <c r="MC57" s="694"/>
      <c r="MD57" s="694"/>
      <c r="ME57" s="694"/>
      <c r="MF57" s="694"/>
      <c r="MG57" s="694"/>
      <c r="MH57" s="694"/>
      <c r="MI57" s="694"/>
      <c r="MJ57" s="695"/>
      <c r="MK57" s="695"/>
      <c r="ML57" s="695"/>
      <c r="MM57" s="695"/>
      <c r="MN57" s="695"/>
      <c r="MO57" s="695"/>
      <c r="MP57" s="695"/>
      <c r="MQ57" s="695"/>
      <c r="MR57" s="695"/>
      <c r="MS57" s="695"/>
      <c r="MT57" s="695"/>
      <c r="MU57" s="695"/>
      <c r="MV57" s="695"/>
      <c r="MW57" s="695"/>
      <c r="MX57" s="695"/>
      <c r="MY57" s="695"/>
      <c r="MZ57" s="695"/>
    </row>
    <row r="58" spans="1:364" x14ac:dyDescent="0.2">
      <c r="A58" s="504">
        <v>50</v>
      </c>
      <c r="B58" s="8" t="str">
        <f>'English Scores- Leveled papers'!B56</f>
        <v/>
      </c>
      <c r="C58" s="8" t="str">
        <f t="shared" si="10"/>
        <v/>
      </c>
      <c r="D58" s="516" t="str">
        <f>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v/>
      </c>
      <c r="E58" s="516" t="str">
        <f>IF(COUNT(F58:IC58)=0, "", (SUMIF($F$5:$IC$5,"Yes",F58:IC58)/SUMIF('Math Scores'!$F$5:$IC$5,"Yes",'Math Scores'!$F$2:$IC$2)))</f>
        <v/>
      </c>
      <c r="F58" s="521"/>
      <c r="G58" s="521"/>
      <c r="H58" s="521"/>
      <c r="I58" s="521"/>
      <c r="J58" s="521"/>
      <c r="K58" s="521"/>
      <c r="L58" s="521"/>
      <c r="M58" s="521"/>
      <c r="N58" s="521"/>
      <c r="O58" s="521"/>
      <c r="P58" s="521"/>
      <c r="Q58" s="521"/>
      <c r="R58" s="521"/>
      <c r="S58" s="521"/>
      <c r="T58" s="521"/>
      <c r="U58" s="521"/>
      <c r="V58" s="521"/>
      <c r="W58" s="522"/>
      <c r="X58" s="522"/>
      <c r="Y58" s="522"/>
      <c r="Z58" s="522"/>
      <c r="AA58" s="522"/>
      <c r="AB58" s="522"/>
      <c r="AC58" s="522"/>
      <c r="AD58" s="522"/>
      <c r="AE58" s="522"/>
      <c r="AF58" s="522"/>
      <c r="AG58" s="522"/>
      <c r="AH58" s="522"/>
      <c r="AI58" s="522"/>
      <c r="AJ58" s="522"/>
      <c r="AK58" s="522"/>
      <c r="AL58" s="522"/>
      <c r="AM58" s="522"/>
      <c r="AN58" s="521"/>
      <c r="AO58" s="521"/>
      <c r="AP58" s="521"/>
      <c r="AQ58" s="521"/>
      <c r="AR58" s="521"/>
      <c r="AS58" s="521"/>
      <c r="AT58" s="521"/>
      <c r="AU58" s="521"/>
      <c r="AV58" s="521"/>
      <c r="AW58" s="521"/>
      <c r="AX58" s="521"/>
      <c r="AY58" s="521"/>
      <c r="AZ58" s="521"/>
      <c r="BA58" s="521"/>
      <c r="BB58" s="521"/>
      <c r="BC58" s="521"/>
      <c r="BD58" s="521"/>
      <c r="BE58" s="522"/>
      <c r="BF58" s="522"/>
      <c r="BG58" s="522"/>
      <c r="BH58" s="522"/>
      <c r="BI58" s="522"/>
      <c r="BJ58" s="522"/>
      <c r="BK58" s="522"/>
      <c r="BL58" s="522"/>
      <c r="BM58" s="522"/>
      <c r="BN58" s="522"/>
      <c r="BO58" s="522"/>
      <c r="BP58" s="522"/>
      <c r="BQ58" s="522"/>
      <c r="BR58" s="522"/>
      <c r="BS58" s="522"/>
      <c r="BT58" s="522"/>
      <c r="BU58" s="522"/>
      <c r="BV58" s="522"/>
      <c r="BW58" s="522"/>
      <c r="BX58" s="521"/>
      <c r="BY58" s="521"/>
      <c r="BZ58" s="521"/>
      <c r="CA58" s="521"/>
      <c r="CB58" s="521"/>
      <c r="CC58" s="521"/>
      <c r="CD58" s="521"/>
      <c r="CE58" s="521"/>
      <c r="CF58" s="521"/>
      <c r="CG58" s="521"/>
      <c r="CH58" s="521"/>
      <c r="CI58" s="521"/>
      <c r="CJ58" s="521"/>
      <c r="CK58" s="521"/>
      <c r="CL58" s="521"/>
      <c r="CM58" s="521"/>
      <c r="CN58" s="521"/>
      <c r="CO58" s="521"/>
      <c r="CP58" s="521"/>
      <c r="CQ58" s="521"/>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1"/>
      <c r="DP58" s="521"/>
      <c r="DQ58" s="521"/>
      <c r="DR58" s="521"/>
      <c r="DS58" s="521"/>
      <c r="DT58" s="521"/>
      <c r="DU58" s="521"/>
      <c r="DV58" s="521"/>
      <c r="DW58" s="521"/>
      <c r="DX58" s="521"/>
      <c r="DY58" s="521"/>
      <c r="DZ58" s="521"/>
      <c r="EA58" s="521"/>
      <c r="EB58" s="521"/>
      <c r="EC58" s="521"/>
      <c r="ED58" s="521"/>
      <c r="EE58" s="521"/>
      <c r="EF58" s="521"/>
      <c r="EG58" s="521"/>
      <c r="EH58" s="521"/>
      <c r="EI58" s="521"/>
      <c r="EJ58" s="521"/>
      <c r="EK58" s="521"/>
      <c r="EL58" s="521"/>
      <c r="EM58" s="521"/>
      <c r="EN58" s="521"/>
      <c r="EO58" s="522"/>
      <c r="EP58" s="522"/>
      <c r="EQ58" s="522"/>
      <c r="ER58" s="522"/>
      <c r="ES58" s="522"/>
      <c r="ET58" s="522"/>
      <c r="EU58" s="522"/>
      <c r="EV58" s="522"/>
      <c r="EW58" s="522"/>
      <c r="EX58" s="522"/>
      <c r="EY58" s="522"/>
      <c r="EZ58" s="522"/>
      <c r="FA58" s="522"/>
      <c r="FB58" s="522"/>
      <c r="FC58" s="522"/>
      <c r="FD58" s="522"/>
      <c r="FE58" s="522"/>
      <c r="FF58" s="522"/>
      <c r="FG58" s="522"/>
      <c r="FH58" s="522"/>
      <c r="FI58" s="522"/>
      <c r="FJ58" s="522"/>
      <c r="FK58" s="521"/>
      <c r="FL58" s="521"/>
      <c r="FM58" s="521"/>
      <c r="FN58" s="521"/>
      <c r="FO58" s="521"/>
      <c r="FP58" s="521"/>
      <c r="FQ58" s="521"/>
      <c r="FR58" s="521"/>
      <c r="FS58" s="521"/>
      <c r="FT58" s="521"/>
      <c r="FU58" s="521"/>
      <c r="FV58" s="521"/>
      <c r="FW58" s="521"/>
      <c r="FX58" s="521"/>
      <c r="FY58" s="521"/>
      <c r="FZ58" s="521"/>
      <c r="GA58" s="521"/>
      <c r="GB58" s="521"/>
      <c r="GC58" s="521"/>
      <c r="GD58" s="521"/>
      <c r="GE58" s="521"/>
      <c r="GF58" s="521"/>
      <c r="GG58" s="521"/>
      <c r="GH58" s="521"/>
      <c r="GI58" s="521"/>
      <c r="GJ58" s="522"/>
      <c r="GK58" s="522"/>
      <c r="GL58" s="522"/>
      <c r="GM58" s="522"/>
      <c r="GN58" s="522"/>
      <c r="GO58" s="522"/>
      <c r="GP58" s="522"/>
      <c r="GQ58" s="522"/>
      <c r="GR58" s="522"/>
      <c r="GS58" s="522"/>
      <c r="GT58" s="522"/>
      <c r="GU58" s="522"/>
      <c r="GV58" s="522"/>
      <c r="GW58" s="522"/>
      <c r="GX58" s="522"/>
      <c r="GY58" s="522"/>
      <c r="GZ58" s="522"/>
      <c r="HA58" s="522"/>
      <c r="HB58" s="522"/>
      <c r="HC58" s="522"/>
      <c r="HD58" s="522"/>
      <c r="HE58" s="522"/>
      <c r="HF58" s="522"/>
      <c r="HG58" s="522"/>
      <c r="HH58" s="522"/>
      <c r="HI58" s="522"/>
      <c r="HJ58" s="521"/>
      <c r="HK58" s="521"/>
      <c r="HL58" s="521"/>
      <c r="HM58" s="521"/>
      <c r="HN58" s="521"/>
      <c r="HO58" s="521"/>
      <c r="HP58" s="521"/>
      <c r="HQ58" s="521"/>
      <c r="HR58" s="521"/>
      <c r="HS58" s="521"/>
      <c r="HT58" s="521"/>
      <c r="HU58" s="521"/>
      <c r="HV58" s="521"/>
      <c r="HW58" s="521"/>
      <c r="HX58" s="521"/>
      <c r="HY58" s="521"/>
      <c r="HZ58" s="521"/>
      <c r="IA58" s="521"/>
      <c r="IB58" s="521"/>
      <c r="IC58" s="521"/>
      <c r="ID58" s="721"/>
      <c r="IE58" s="724"/>
      <c r="IF58" s="694"/>
      <c r="IG58" s="694"/>
      <c r="IH58" s="695"/>
      <c r="II58" s="695"/>
      <c r="IJ58" s="695"/>
      <c r="IK58" s="695"/>
      <c r="IL58" s="695"/>
      <c r="IM58" s="695"/>
      <c r="IN58" s="695"/>
      <c r="IO58" s="695"/>
      <c r="IP58" s="695"/>
      <c r="IQ58" s="695"/>
      <c r="IR58" s="695"/>
      <c r="IS58" s="695"/>
      <c r="IT58" s="695"/>
      <c r="IU58" s="695"/>
      <c r="IV58" s="694"/>
      <c r="IW58" s="694"/>
      <c r="IX58" s="694"/>
      <c r="IY58" s="694"/>
      <c r="IZ58" s="694"/>
      <c r="JA58" s="694"/>
      <c r="JB58" s="694"/>
      <c r="JC58" s="694"/>
      <c r="JD58" s="694"/>
      <c r="JE58" s="694"/>
      <c r="JF58" s="694"/>
      <c r="JG58" s="694"/>
      <c r="JH58" s="694"/>
      <c r="JI58" s="694"/>
      <c r="JJ58" s="694"/>
      <c r="JK58" s="694"/>
      <c r="JL58" s="694"/>
      <c r="JM58" s="695"/>
      <c r="JN58" s="695"/>
      <c r="JO58" s="695"/>
      <c r="JP58" s="695"/>
      <c r="JQ58" s="695"/>
      <c r="JR58" s="695"/>
      <c r="JS58" s="695"/>
      <c r="JT58" s="695"/>
      <c r="JU58" s="695"/>
      <c r="JV58" s="695"/>
      <c r="JW58" s="695"/>
      <c r="JX58" s="695"/>
      <c r="JY58" s="695"/>
      <c r="JZ58" s="695"/>
      <c r="KA58" s="695"/>
      <c r="KB58" s="695"/>
      <c r="KC58" s="695"/>
      <c r="KD58" s="695"/>
      <c r="KE58" s="695"/>
      <c r="KF58" s="695"/>
      <c r="KG58" s="695"/>
      <c r="KH58" s="694"/>
      <c r="KI58" s="694"/>
      <c r="KJ58" s="694"/>
      <c r="KK58" s="694"/>
      <c r="KL58" s="694"/>
      <c r="KM58" s="694"/>
      <c r="KN58" s="694"/>
      <c r="KO58" s="694"/>
      <c r="KP58" s="694"/>
      <c r="KQ58" s="694"/>
      <c r="KR58" s="694"/>
      <c r="KS58" s="694"/>
      <c r="KT58" s="694"/>
      <c r="KU58" s="694"/>
      <c r="KV58" s="694"/>
      <c r="KW58" s="694"/>
      <c r="KX58" s="694"/>
      <c r="KY58" s="694"/>
      <c r="KZ58" s="694"/>
      <c r="LA58" s="694"/>
      <c r="LB58" s="695"/>
      <c r="LC58" s="695"/>
      <c r="LD58" s="695"/>
      <c r="LE58" s="695"/>
      <c r="LF58" s="695"/>
      <c r="LG58" s="695"/>
      <c r="LH58" s="695"/>
      <c r="LI58" s="695"/>
      <c r="LJ58" s="695"/>
      <c r="LK58" s="695"/>
      <c r="LL58" s="695"/>
      <c r="LM58" s="695"/>
      <c r="LN58" s="695"/>
      <c r="LO58" s="695"/>
      <c r="LP58" s="695"/>
      <c r="LQ58" s="695"/>
      <c r="LR58" s="695"/>
      <c r="LS58" s="694"/>
      <c r="LT58" s="694"/>
      <c r="LU58" s="694"/>
      <c r="LV58" s="694"/>
      <c r="LW58" s="694"/>
      <c r="LX58" s="694"/>
      <c r="LY58" s="694"/>
      <c r="LZ58" s="694"/>
      <c r="MA58" s="694"/>
      <c r="MB58" s="694"/>
      <c r="MC58" s="694"/>
      <c r="MD58" s="694"/>
      <c r="ME58" s="694"/>
      <c r="MF58" s="694"/>
      <c r="MG58" s="694"/>
      <c r="MH58" s="694"/>
      <c r="MI58" s="694"/>
      <c r="MJ58" s="695"/>
      <c r="MK58" s="695"/>
      <c r="ML58" s="695"/>
      <c r="MM58" s="695"/>
      <c r="MN58" s="695"/>
      <c r="MO58" s="695"/>
      <c r="MP58" s="695"/>
      <c r="MQ58" s="695"/>
      <c r="MR58" s="695"/>
      <c r="MS58" s="695"/>
      <c r="MT58" s="695"/>
      <c r="MU58" s="695"/>
      <c r="MV58" s="695"/>
      <c r="MW58" s="695"/>
      <c r="MX58" s="695"/>
      <c r="MY58" s="695"/>
      <c r="MZ58" s="695"/>
    </row>
    <row r="59" spans="1:364" x14ac:dyDescent="0.2">
      <c r="A59" s="504">
        <v>51</v>
      </c>
      <c r="B59" s="8" t="str">
        <f>'English Scores- Leveled papers'!B57</f>
        <v/>
      </c>
      <c r="C59" s="8" t="str">
        <f t="shared" si="10"/>
        <v/>
      </c>
      <c r="D59" s="516" t="str">
        <f>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v/>
      </c>
      <c r="E59" s="516" t="str">
        <f>IF(COUNT(F59:IC59)=0, "", (SUMIF($F$5:$IC$5,"Yes",F59:IC59)/SUMIF('Math Scores'!$F$5:$IC$5,"Yes",'Math Scores'!$F$2:$IC$2)))</f>
        <v/>
      </c>
      <c r="F59" s="521"/>
      <c r="G59" s="521"/>
      <c r="H59" s="521"/>
      <c r="I59" s="521"/>
      <c r="J59" s="521"/>
      <c r="K59" s="521"/>
      <c r="L59" s="521"/>
      <c r="M59" s="521"/>
      <c r="N59" s="521"/>
      <c r="O59" s="521"/>
      <c r="P59" s="521"/>
      <c r="Q59" s="521"/>
      <c r="R59" s="521"/>
      <c r="S59" s="521"/>
      <c r="T59" s="521"/>
      <c r="U59" s="521"/>
      <c r="V59" s="521"/>
      <c r="W59" s="522"/>
      <c r="X59" s="522"/>
      <c r="Y59" s="522"/>
      <c r="Z59" s="522"/>
      <c r="AA59" s="522"/>
      <c r="AB59" s="522"/>
      <c r="AC59" s="522"/>
      <c r="AD59" s="522"/>
      <c r="AE59" s="522"/>
      <c r="AF59" s="522"/>
      <c r="AG59" s="522"/>
      <c r="AH59" s="522"/>
      <c r="AI59" s="522"/>
      <c r="AJ59" s="522"/>
      <c r="AK59" s="522"/>
      <c r="AL59" s="522"/>
      <c r="AM59" s="522"/>
      <c r="AN59" s="521"/>
      <c r="AO59" s="521"/>
      <c r="AP59" s="521"/>
      <c r="AQ59" s="521"/>
      <c r="AR59" s="521"/>
      <c r="AS59" s="521"/>
      <c r="AT59" s="521"/>
      <c r="AU59" s="521"/>
      <c r="AV59" s="521"/>
      <c r="AW59" s="521"/>
      <c r="AX59" s="521"/>
      <c r="AY59" s="521"/>
      <c r="AZ59" s="521"/>
      <c r="BA59" s="521"/>
      <c r="BB59" s="521"/>
      <c r="BC59" s="521"/>
      <c r="BD59" s="521"/>
      <c r="BE59" s="522"/>
      <c r="BF59" s="522"/>
      <c r="BG59" s="522"/>
      <c r="BH59" s="522"/>
      <c r="BI59" s="522"/>
      <c r="BJ59" s="522"/>
      <c r="BK59" s="522"/>
      <c r="BL59" s="522"/>
      <c r="BM59" s="522"/>
      <c r="BN59" s="522"/>
      <c r="BO59" s="522"/>
      <c r="BP59" s="522"/>
      <c r="BQ59" s="522"/>
      <c r="BR59" s="522"/>
      <c r="BS59" s="522"/>
      <c r="BT59" s="522"/>
      <c r="BU59" s="522"/>
      <c r="BV59" s="522"/>
      <c r="BW59" s="522"/>
      <c r="BX59" s="521"/>
      <c r="BY59" s="521"/>
      <c r="BZ59" s="521"/>
      <c r="CA59" s="521"/>
      <c r="CB59" s="521"/>
      <c r="CC59" s="521"/>
      <c r="CD59" s="521"/>
      <c r="CE59" s="521"/>
      <c r="CF59" s="521"/>
      <c r="CG59" s="521"/>
      <c r="CH59" s="521"/>
      <c r="CI59" s="521"/>
      <c r="CJ59" s="521"/>
      <c r="CK59" s="521"/>
      <c r="CL59" s="521"/>
      <c r="CM59" s="521"/>
      <c r="CN59" s="521"/>
      <c r="CO59" s="521"/>
      <c r="CP59" s="521"/>
      <c r="CQ59" s="521"/>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1"/>
      <c r="DP59" s="521"/>
      <c r="DQ59" s="521"/>
      <c r="DR59" s="521"/>
      <c r="DS59" s="521"/>
      <c r="DT59" s="521"/>
      <c r="DU59" s="521"/>
      <c r="DV59" s="521"/>
      <c r="DW59" s="521"/>
      <c r="DX59" s="521"/>
      <c r="DY59" s="521"/>
      <c r="DZ59" s="521"/>
      <c r="EA59" s="521"/>
      <c r="EB59" s="521"/>
      <c r="EC59" s="521"/>
      <c r="ED59" s="521"/>
      <c r="EE59" s="521"/>
      <c r="EF59" s="521"/>
      <c r="EG59" s="521"/>
      <c r="EH59" s="521"/>
      <c r="EI59" s="521"/>
      <c r="EJ59" s="521"/>
      <c r="EK59" s="521"/>
      <c r="EL59" s="521"/>
      <c r="EM59" s="521"/>
      <c r="EN59" s="521"/>
      <c r="EO59" s="522"/>
      <c r="EP59" s="522"/>
      <c r="EQ59" s="522"/>
      <c r="ER59" s="522"/>
      <c r="ES59" s="522"/>
      <c r="ET59" s="522"/>
      <c r="EU59" s="522"/>
      <c r="EV59" s="522"/>
      <c r="EW59" s="522"/>
      <c r="EX59" s="522"/>
      <c r="EY59" s="522"/>
      <c r="EZ59" s="522"/>
      <c r="FA59" s="522"/>
      <c r="FB59" s="522"/>
      <c r="FC59" s="522"/>
      <c r="FD59" s="522"/>
      <c r="FE59" s="522"/>
      <c r="FF59" s="522"/>
      <c r="FG59" s="522"/>
      <c r="FH59" s="522"/>
      <c r="FI59" s="522"/>
      <c r="FJ59" s="522"/>
      <c r="FK59" s="521"/>
      <c r="FL59" s="521"/>
      <c r="FM59" s="521"/>
      <c r="FN59" s="521"/>
      <c r="FO59" s="521"/>
      <c r="FP59" s="521"/>
      <c r="FQ59" s="521"/>
      <c r="FR59" s="521"/>
      <c r="FS59" s="521"/>
      <c r="FT59" s="521"/>
      <c r="FU59" s="521"/>
      <c r="FV59" s="521"/>
      <c r="FW59" s="521"/>
      <c r="FX59" s="521"/>
      <c r="FY59" s="521"/>
      <c r="FZ59" s="521"/>
      <c r="GA59" s="521"/>
      <c r="GB59" s="521"/>
      <c r="GC59" s="521"/>
      <c r="GD59" s="521"/>
      <c r="GE59" s="521"/>
      <c r="GF59" s="521"/>
      <c r="GG59" s="521"/>
      <c r="GH59" s="521"/>
      <c r="GI59" s="521"/>
      <c r="GJ59" s="522"/>
      <c r="GK59" s="522"/>
      <c r="GL59" s="522"/>
      <c r="GM59" s="522"/>
      <c r="GN59" s="522"/>
      <c r="GO59" s="522"/>
      <c r="GP59" s="522"/>
      <c r="GQ59" s="522"/>
      <c r="GR59" s="522"/>
      <c r="GS59" s="522"/>
      <c r="GT59" s="522"/>
      <c r="GU59" s="522"/>
      <c r="GV59" s="522"/>
      <c r="GW59" s="522"/>
      <c r="GX59" s="522"/>
      <c r="GY59" s="522"/>
      <c r="GZ59" s="522"/>
      <c r="HA59" s="522"/>
      <c r="HB59" s="522"/>
      <c r="HC59" s="522"/>
      <c r="HD59" s="522"/>
      <c r="HE59" s="522"/>
      <c r="HF59" s="522"/>
      <c r="HG59" s="522"/>
      <c r="HH59" s="522"/>
      <c r="HI59" s="522"/>
      <c r="HJ59" s="521"/>
      <c r="HK59" s="521"/>
      <c r="HL59" s="521"/>
      <c r="HM59" s="521"/>
      <c r="HN59" s="521"/>
      <c r="HO59" s="521"/>
      <c r="HP59" s="521"/>
      <c r="HQ59" s="521"/>
      <c r="HR59" s="521"/>
      <c r="HS59" s="521"/>
      <c r="HT59" s="521"/>
      <c r="HU59" s="521"/>
      <c r="HV59" s="521"/>
      <c r="HW59" s="521"/>
      <c r="HX59" s="521"/>
      <c r="HY59" s="521"/>
      <c r="HZ59" s="521"/>
      <c r="IA59" s="521"/>
      <c r="IB59" s="521"/>
      <c r="IC59" s="521"/>
      <c r="ID59" s="721"/>
      <c r="IE59" s="724"/>
      <c r="IF59" s="694"/>
      <c r="IG59" s="694"/>
      <c r="IH59" s="695"/>
      <c r="II59" s="695"/>
      <c r="IJ59" s="695"/>
      <c r="IK59" s="695"/>
      <c r="IL59" s="695"/>
      <c r="IM59" s="695"/>
      <c r="IN59" s="695"/>
      <c r="IO59" s="695"/>
      <c r="IP59" s="695"/>
      <c r="IQ59" s="695"/>
      <c r="IR59" s="695"/>
      <c r="IS59" s="695"/>
      <c r="IT59" s="695"/>
      <c r="IU59" s="695"/>
      <c r="IV59" s="694"/>
      <c r="IW59" s="694"/>
      <c r="IX59" s="694"/>
      <c r="IY59" s="694"/>
      <c r="IZ59" s="694"/>
      <c r="JA59" s="694"/>
      <c r="JB59" s="694"/>
      <c r="JC59" s="694"/>
      <c r="JD59" s="694"/>
      <c r="JE59" s="694"/>
      <c r="JF59" s="694"/>
      <c r="JG59" s="694"/>
      <c r="JH59" s="694"/>
      <c r="JI59" s="694"/>
      <c r="JJ59" s="694"/>
      <c r="JK59" s="694"/>
      <c r="JL59" s="694"/>
      <c r="JM59" s="695"/>
      <c r="JN59" s="695"/>
      <c r="JO59" s="695"/>
      <c r="JP59" s="695"/>
      <c r="JQ59" s="695"/>
      <c r="JR59" s="695"/>
      <c r="JS59" s="695"/>
      <c r="JT59" s="695"/>
      <c r="JU59" s="695"/>
      <c r="JV59" s="695"/>
      <c r="JW59" s="695"/>
      <c r="JX59" s="695"/>
      <c r="JY59" s="695"/>
      <c r="JZ59" s="695"/>
      <c r="KA59" s="695"/>
      <c r="KB59" s="695"/>
      <c r="KC59" s="695"/>
      <c r="KD59" s="695"/>
      <c r="KE59" s="695"/>
      <c r="KF59" s="695"/>
      <c r="KG59" s="695"/>
      <c r="KH59" s="694"/>
      <c r="KI59" s="694"/>
      <c r="KJ59" s="694"/>
      <c r="KK59" s="694"/>
      <c r="KL59" s="694"/>
      <c r="KM59" s="694"/>
      <c r="KN59" s="694"/>
      <c r="KO59" s="694"/>
      <c r="KP59" s="694"/>
      <c r="KQ59" s="694"/>
      <c r="KR59" s="694"/>
      <c r="KS59" s="694"/>
      <c r="KT59" s="694"/>
      <c r="KU59" s="694"/>
      <c r="KV59" s="694"/>
      <c r="KW59" s="694"/>
      <c r="KX59" s="694"/>
      <c r="KY59" s="694"/>
      <c r="KZ59" s="694"/>
      <c r="LA59" s="694"/>
      <c r="LB59" s="695"/>
      <c r="LC59" s="695"/>
      <c r="LD59" s="695"/>
      <c r="LE59" s="695"/>
      <c r="LF59" s="695"/>
      <c r="LG59" s="695"/>
      <c r="LH59" s="695"/>
      <c r="LI59" s="695"/>
      <c r="LJ59" s="695"/>
      <c r="LK59" s="695"/>
      <c r="LL59" s="695"/>
      <c r="LM59" s="695"/>
      <c r="LN59" s="695"/>
      <c r="LO59" s="695"/>
      <c r="LP59" s="695"/>
      <c r="LQ59" s="695"/>
      <c r="LR59" s="695"/>
      <c r="LS59" s="694"/>
      <c r="LT59" s="694"/>
      <c r="LU59" s="694"/>
      <c r="LV59" s="694"/>
      <c r="LW59" s="694"/>
      <c r="LX59" s="694"/>
      <c r="LY59" s="694"/>
      <c r="LZ59" s="694"/>
      <c r="MA59" s="694"/>
      <c r="MB59" s="694"/>
      <c r="MC59" s="694"/>
      <c r="MD59" s="694"/>
      <c r="ME59" s="694"/>
      <c r="MF59" s="694"/>
      <c r="MG59" s="694"/>
      <c r="MH59" s="694"/>
      <c r="MI59" s="694"/>
      <c r="MJ59" s="695"/>
      <c r="MK59" s="695"/>
      <c r="ML59" s="695"/>
      <c r="MM59" s="695"/>
      <c r="MN59" s="695"/>
      <c r="MO59" s="695"/>
      <c r="MP59" s="695"/>
      <c r="MQ59" s="695"/>
      <c r="MR59" s="695"/>
      <c r="MS59" s="695"/>
      <c r="MT59" s="695"/>
      <c r="MU59" s="695"/>
      <c r="MV59" s="695"/>
      <c r="MW59" s="695"/>
      <c r="MX59" s="695"/>
      <c r="MY59" s="695"/>
      <c r="MZ59" s="695"/>
    </row>
    <row r="60" spans="1:364" x14ac:dyDescent="0.2">
      <c r="A60" s="504">
        <v>52</v>
      </c>
      <c r="B60" s="8" t="str">
        <f>'English Scores- Leveled papers'!B58</f>
        <v/>
      </c>
      <c r="C60" s="8" t="str">
        <f t="shared" si="10"/>
        <v/>
      </c>
      <c r="D60" s="516" t="str">
        <f>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v/>
      </c>
      <c r="E60" s="516" t="str">
        <f>IF(COUNT(F60:IC60)=0, "", (SUMIF($F$5:$IC$5,"Yes",F60:IC60)/SUMIF('Math Scores'!$F$5:$IC$5,"Yes",'Math Scores'!$F$2:$IC$2)))</f>
        <v/>
      </c>
      <c r="F60" s="521"/>
      <c r="G60" s="521"/>
      <c r="H60" s="521"/>
      <c r="I60" s="521"/>
      <c r="J60" s="521"/>
      <c r="K60" s="521"/>
      <c r="L60" s="521"/>
      <c r="M60" s="521"/>
      <c r="N60" s="521"/>
      <c r="O60" s="521"/>
      <c r="P60" s="521"/>
      <c r="Q60" s="521"/>
      <c r="R60" s="521"/>
      <c r="S60" s="521"/>
      <c r="T60" s="521"/>
      <c r="U60" s="521"/>
      <c r="V60" s="521"/>
      <c r="W60" s="522"/>
      <c r="X60" s="522"/>
      <c r="Y60" s="522"/>
      <c r="Z60" s="522"/>
      <c r="AA60" s="522"/>
      <c r="AB60" s="522"/>
      <c r="AC60" s="522"/>
      <c r="AD60" s="522"/>
      <c r="AE60" s="522"/>
      <c r="AF60" s="522"/>
      <c r="AG60" s="522"/>
      <c r="AH60" s="522"/>
      <c r="AI60" s="522"/>
      <c r="AJ60" s="522"/>
      <c r="AK60" s="522"/>
      <c r="AL60" s="522"/>
      <c r="AM60" s="522"/>
      <c r="AN60" s="521"/>
      <c r="AO60" s="521"/>
      <c r="AP60" s="521"/>
      <c r="AQ60" s="521"/>
      <c r="AR60" s="521"/>
      <c r="AS60" s="521"/>
      <c r="AT60" s="521"/>
      <c r="AU60" s="521"/>
      <c r="AV60" s="521"/>
      <c r="AW60" s="521"/>
      <c r="AX60" s="521"/>
      <c r="AY60" s="521"/>
      <c r="AZ60" s="521"/>
      <c r="BA60" s="521"/>
      <c r="BB60" s="521"/>
      <c r="BC60" s="521"/>
      <c r="BD60" s="521"/>
      <c r="BE60" s="522"/>
      <c r="BF60" s="522"/>
      <c r="BG60" s="522"/>
      <c r="BH60" s="522"/>
      <c r="BI60" s="522"/>
      <c r="BJ60" s="522"/>
      <c r="BK60" s="522"/>
      <c r="BL60" s="522"/>
      <c r="BM60" s="522"/>
      <c r="BN60" s="522"/>
      <c r="BO60" s="522"/>
      <c r="BP60" s="522"/>
      <c r="BQ60" s="522"/>
      <c r="BR60" s="522"/>
      <c r="BS60" s="522"/>
      <c r="BT60" s="522"/>
      <c r="BU60" s="522"/>
      <c r="BV60" s="522"/>
      <c r="BW60" s="522"/>
      <c r="BX60" s="521"/>
      <c r="BY60" s="521"/>
      <c r="BZ60" s="521"/>
      <c r="CA60" s="521"/>
      <c r="CB60" s="521"/>
      <c r="CC60" s="521"/>
      <c r="CD60" s="521"/>
      <c r="CE60" s="521"/>
      <c r="CF60" s="521"/>
      <c r="CG60" s="521"/>
      <c r="CH60" s="521"/>
      <c r="CI60" s="521"/>
      <c r="CJ60" s="521"/>
      <c r="CK60" s="521"/>
      <c r="CL60" s="521"/>
      <c r="CM60" s="521"/>
      <c r="CN60" s="521"/>
      <c r="CO60" s="521"/>
      <c r="CP60" s="521"/>
      <c r="CQ60" s="521"/>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1"/>
      <c r="DP60" s="521"/>
      <c r="DQ60" s="521"/>
      <c r="DR60" s="521"/>
      <c r="DS60" s="521"/>
      <c r="DT60" s="521"/>
      <c r="DU60" s="521"/>
      <c r="DV60" s="521"/>
      <c r="DW60" s="521"/>
      <c r="DX60" s="521"/>
      <c r="DY60" s="521"/>
      <c r="DZ60" s="521"/>
      <c r="EA60" s="521"/>
      <c r="EB60" s="521"/>
      <c r="EC60" s="521"/>
      <c r="ED60" s="521"/>
      <c r="EE60" s="521"/>
      <c r="EF60" s="521"/>
      <c r="EG60" s="521"/>
      <c r="EH60" s="521"/>
      <c r="EI60" s="521"/>
      <c r="EJ60" s="521"/>
      <c r="EK60" s="521"/>
      <c r="EL60" s="521"/>
      <c r="EM60" s="521"/>
      <c r="EN60" s="521"/>
      <c r="EO60" s="522"/>
      <c r="EP60" s="522"/>
      <c r="EQ60" s="522"/>
      <c r="ER60" s="522"/>
      <c r="ES60" s="522"/>
      <c r="ET60" s="522"/>
      <c r="EU60" s="522"/>
      <c r="EV60" s="522"/>
      <c r="EW60" s="522"/>
      <c r="EX60" s="522"/>
      <c r="EY60" s="522"/>
      <c r="EZ60" s="522"/>
      <c r="FA60" s="522"/>
      <c r="FB60" s="522"/>
      <c r="FC60" s="522"/>
      <c r="FD60" s="522"/>
      <c r="FE60" s="522"/>
      <c r="FF60" s="522"/>
      <c r="FG60" s="522"/>
      <c r="FH60" s="522"/>
      <c r="FI60" s="522"/>
      <c r="FJ60" s="522"/>
      <c r="FK60" s="521"/>
      <c r="FL60" s="521"/>
      <c r="FM60" s="521"/>
      <c r="FN60" s="521"/>
      <c r="FO60" s="521"/>
      <c r="FP60" s="521"/>
      <c r="FQ60" s="521"/>
      <c r="FR60" s="521"/>
      <c r="FS60" s="521"/>
      <c r="FT60" s="521"/>
      <c r="FU60" s="521"/>
      <c r="FV60" s="521"/>
      <c r="FW60" s="521"/>
      <c r="FX60" s="521"/>
      <c r="FY60" s="521"/>
      <c r="FZ60" s="521"/>
      <c r="GA60" s="521"/>
      <c r="GB60" s="521"/>
      <c r="GC60" s="521"/>
      <c r="GD60" s="521"/>
      <c r="GE60" s="521"/>
      <c r="GF60" s="521"/>
      <c r="GG60" s="521"/>
      <c r="GH60" s="521"/>
      <c r="GI60" s="521"/>
      <c r="GJ60" s="522"/>
      <c r="GK60" s="522"/>
      <c r="GL60" s="522"/>
      <c r="GM60" s="522"/>
      <c r="GN60" s="522"/>
      <c r="GO60" s="522"/>
      <c r="GP60" s="522"/>
      <c r="GQ60" s="522"/>
      <c r="GR60" s="522"/>
      <c r="GS60" s="522"/>
      <c r="GT60" s="522"/>
      <c r="GU60" s="522"/>
      <c r="GV60" s="522"/>
      <c r="GW60" s="522"/>
      <c r="GX60" s="522"/>
      <c r="GY60" s="522"/>
      <c r="GZ60" s="522"/>
      <c r="HA60" s="522"/>
      <c r="HB60" s="522"/>
      <c r="HC60" s="522"/>
      <c r="HD60" s="522"/>
      <c r="HE60" s="522"/>
      <c r="HF60" s="522"/>
      <c r="HG60" s="522"/>
      <c r="HH60" s="522"/>
      <c r="HI60" s="522"/>
      <c r="HJ60" s="521"/>
      <c r="HK60" s="521"/>
      <c r="HL60" s="521"/>
      <c r="HM60" s="521"/>
      <c r="HN60" s="521"/>
      <c r="HO60" s="521"/>
      <c r="HP60" s="521"/>
      <c r="HQ60" s="521"/>
      <c r="HR60" s="521"/>
      <c r="HS60" s="521"/>
      <c r="HT60" s="521"/>
      <c r="HU60" s="521"/>
      <c r="HV60" s="521"/>
      <c r="HW60" s="521"/>
      <c r="HX60" s="521"/>
      <c r="HY60" s="521"/>
      <c r="HZ60" s="521"/>
      <c r="IA60" s="521"/>
      <c r="IB60" s="521"/>
      <c r="IC60" s="521"/>
      <c r="ID60" s="721"/>
      <c r="IE60" s="724"/>
      <c r="IF60" s="694"/>
      <c r="IG60" s="694"/>
      <c r="IH60" s="695"/>
      <c r="II60" s="695"/>
      <c r="IJ60" s="695"/>
      <c r="IK60" s="695"/>
      <c r="IL60" s="695"/>
      <c r="IM60" s="695"/>
      <c r="IN60" s="695"/>
      <c r="IO60" s="695"/>
      <c r="IP60" s="695"/>
      <c r="IQ60" s="695"/>
      <c r="IR60" s="695"/>
      <c r="IS60" s="695"/>
      <c r="IT60" s="695"/>
      <c r="IU60" s="695"/>
      <c r="IV60" s="694"/>
      <c r="IW60" s="694"/>
      <c r="IX60" s="694"/>
      <c r="IY60" s="694"/>
      <c r="IZ60" s="694"/>
      <c r="JA60" s="694"/>
      <c r="JB60" s="694"/>
      <c r="JC60" s="694"/>
      <c r="JD60" s="694"/>
      <c r="JE60" s="694"/>
      <c r="JF60" s="694"/>
      <c r="JG60" s="694"/>
      <c r="JH60" s="694"/>
      <c r="JI60" s="694"/>
      <c r="JJ60" s="694"/>
      <c r="JK60" s="694"/>
      <c r="JL60" s="694"/>
      <c r="JM60" s="695"/>
      <c r="JN60" s="695"/>
      <c r="JO60" s="695"/>
      <c r="JP60" s="695"/>
      <c r="JQ60" s="695"/>
      <c r="JR60" s="695"/>
      <c r="JS60" s="695"/>
      <c r="JT60" s="695"/>
      <c r="JU60" s="695"/>
      <c r="JV60" s="695"/>
      <c r="JW60" s="695"/>
      <c r="JX60" s="695"/>
      <c r="JY60" s="695"/>
      <c r="JZ60" s="695"/>
      <c r="KA60" s="695"/>
      <c r="KB60" s="695"/>
      <c r="KC60" s="695"/>
      <c r="KD60" s="695"/>
      <c r="KE60" s="695"/>
      <c r="KF60" s="695"/>
      <c r="KG60" s="695"/>
      <c r="KH60" s="694"/>
      <c r="KI60" s="694"/>
      <c r="KJ60" s="694"/>
      <c r="KK60" s="694"/>
      <c r="KL60" s="694"/>
      <c r="KM60" s="694"/>
      <c r="KN60" s="694"/>
      <c r="KO60" s="694"/>
      <c r="KP60" s="694"/>
      <c r="KQ60" s="694"/>
      <c r="KR60" s="694"/>
      <c r="KS60" s="694"/>
      <c r="KT60" s="694"/>
      <c r="KU60" s="694"/>
      <c r="KV60" s="694"/>
      <c r="KW60" s="694"/>
      <c r="KX60" s="694"/>
      <c r="KY60" s="694"/>
      <c r="KZ60" s="694"/>
      <c r="LA60" s="694"/>
      <c r="LB60" s="695"/>
      <c r="LC60" s="695"/>
      <c r="LD60" s="695"/>
      <c r="LE60" s="695"/>
      <c r="LF60" s="695"/>
      <c r="LG60" s="695"/>
      <c r="LH60" s="695"/>
      <c r="LI60" s="695"/>
      <c r="LJ60" s="695"/>
      <c r="LK60" s="695"/>
      <c r="LL60" s="695"/>
      <c r="LM60" s="695"/>
      <c r="LN60" s="695"/>
      <c r="LO60" s="695"/>
      <c r="LP60" s="695"/>
      <c r="LQ60" s="695"/>
      <c r="LR60" s="695"/>
      <c r="LS60" s="694"/>
      <c r="LT60" s="694"/>
      <c r="LU60" s="694"/>
      <c r="LV60" s="694"/>
      <c r="LW60" s="694"/>
      <c r="LX60" s="694"/>
      <c r="LY60" s="694"/>
      <c r="LZ60" s="694"/>
      <c r="MA60" s="694"/>
      <c r="MB60" s="694"/>
      <c r="MC60" s="694"/>
      <c r="MD60" s="694"/>
      <c r="ME60" s="694"/>
      <c r="MF60" s="694"/>
      <c r="MG60" s="694"/>
      <c r="MH60" s="694"/>
      <c r="MI60" s="694"/>
      <c r="MJ60" s="695"/>
      <c r="MK60" s="695"/>
      <c r="ML60" s="695"/>
      <c r="MM60" s="695"/>
      <c r="MN60" s="695"/>
      <c r="MO60" s="695"/>
      <c r="MP60" s="695"/>
      <c r="MQ60" s="695"/>
      <c r="MR60" s="695"/>
      <c r="MS60" s="695"/>
      <c r="MT60" s="695"/>
      <c r="MU60" s="695"/>
      <c r="MV60" s="695"/>
      <c r="MW60" s="695"/>
      <c r="MX60" s="695"/>
      <c r="MY60" s="695"/>
      <c r="MZ60" s="695"/>
    </row>
    <row r="61" spans="1:364" x14ac:dyDescent="0.2">
      <c r="A61" s="504">
        <v>53</v>
      </c>
      <c r="B61" s="8" t="str">
        <f>'English Scores- Leveled papers'!B59</f>
        <v/>
      </c>
      <c r="C61" s="8" t="str">
        <f t="shared" si="10"/>
        <v/>
      </c>
      <c r="D61" s="516" t="str">
        <f>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v/>
      </c>
      <c r="E61" s="516" t="str">
        <f>IF(COUNT(F61:IC61)=0, "", (SUMIF($F$5:$IC$5,"Yes",F61:IC61)/SUMIF('Math Scores'!$F$5:$IC$5,"Yes",'Math Scores'!$F$2:$IC$2)))</f>
        <v/>
      </c>
      <c r="F61" s="521"/>
      <c r="G61" s="521"/>
      <c r="H61" s="521"/>
      <c r="I61" s="521"/>
      <c r="J61" s="521"/>
      <c r="K61" s="521"/>
      <c r="L61" s="521"/>
      <c r="M61" s="521"/>
      <c r="N61" s="521"/>
      <c r="O61" s="521"/>
      <c r="P61" s="521"/>
      <c r="Q61" s="521"/>
      <c r="R61" s="521"/>
      <c r="S61" s="521"/>
      <c r="T61" s="521"/>
      <c r="U61" s="521"/>
      <c r="V61" s="521"/>
      <c r="W61" s="522"/>
      <c r="X61" s="522"/>
      <c r="Y61" s="522"/>
      <c r="Z61" s="522"/>
      <c r="AA61" s="522"/>
      <c r="AB61" s="522"/>
      <c r="AC61" s="522"/>
      <c r="AD61" s="522"/>
      <c r="AE61" s="522"/>
      <c r="AF61" s="522"/>
      <c r="AG61" s="522"/>
      <c r="AH61" s="522"/>
      <c r="AI61" s="522"/>
      <c r="AJ61" s="522"/>
      <c r="AK61" s="522"/>
      <c r="AL61" s="522"/>
      <c r="AM61" s="522"/>
      <c r="AN61" s="521"/>
      <c r="AO61" s="521"/>
      <c r="AP61" s="521"/>
      <c r="AQ61" s="521"/>
      <c r="AR61" s="521"/>
      <c r="AS61" s="521"/>
      <c r="AT61" s="521"/>
      <c r="AU61" s="521"/>
      <c r="AV61" s="521"/>
      <c r="AW61" s="521"/>
      <c r="AX61" s="521"/>
      <c r="AY61" s="521"/>
      <c r="AZ61" s="521"/>
      <c r="BA61" s="521"/>
      <c r="BB61" s="521"/>
      <c r="BC61" s="521"/>
      <c r="BD61" s="521"/>
      <c r="BE61" s="522"/>
      <c r="BF61" s="522"/>
      <c r="BG61" s="522"/>
      <c r="BH61" s="522"/>
      <c r="BI61" s="522"/>
      <c r="BJ61" s="522"/>
      <c r="BK61" s="522"/>
      <c r="BL61" s="522"/>
      <c r="BM61" s="522"/>
      <c r="BN61" s="522"/>
      <c r="BO61" s="522"/>
      <c r="BP61" s="522"/>
      <c r="BQ61" s="522"/>
      <c r="BR61" s="522"/>
      <c r="BS61" s="522"/>
      <c r="BT61" s="522"/>
      <c r="BU61" s="522"/>
      <c r="BV61" s="522"/>
      <c r="BW61" s="522"/>
      <c r="BX61" s="521"/>
      <c r="BY61" s="521"/>
      <c r="BZ61" s="521"/>
      <c r="CA61" s="521"/>
      <c r="CB61" s="521"/>
      <c r="CC61" s="521"/>
      <c r="CD61" s="521"/>
      <c r="CE61" s="521"/>
      <c r="CF61" s="521"/>
      <c r="CG61" s="521"/>
      <c r="CH61" s="521"/>
      <c r="CI61" s="521"/>
      <c r="CJ61" s="521"/>
      <c r="CK61" s="521"/>
      <c r="CL61" s="521"/>
      <c r="CM61" s="521"/>
      <c r="CN61" s="521"/>
      <c r="CO61" s="521"/>
      <c r="CP61" s="521"/>
      <c r="CQ61" s="521"/>
      <c r="CR61" s="522"/>
      <c r="CS61" s="522"/>
      <c r="CT61" s="522"/>
      <c r="CU61" s="522"/>
      <c r="CV61" s="522"/>
      <c r="CW61" s="522"/>
      <c r="CX61" s="522"/>
      <c r="CY61" s="522"/>
      <c r="CZ61" s="522"/>
      <c r="DA61" s="522"/>
      <c r="DB61" s="522"/>
      <c r="DC61" s="522"/>
      <c r="DD61" s="522"/>
      <c r="DE61" s="522"/>
      <c r="DF61" s="522"/>
      <c r="DG61" s="522"/>
      <c r="DH61" s="522"/>
      <c r="DI61" s="522"/>
      <c r="DJ61" s="522"/>
      <c r="DK61" s="522"/>
      <c r="DL61" s="522"/>
      <c r="DM61" s="522"/>
      <c r="DN61" s="522"/>
      <c r="DO61" s="521"/>
      <c r="DP61" s="521"/>
      <c r="DQ61" s="521"/>
      <c r="DR61" s="521"/>
      <c r="DS61" s="521"/>
      <c r="DT61" s="521"/>
      <c r="DU61" s="521"/>
      <c r="DV61" s="521"/>
      <c r="DW61" s="521"/>
      <c r="DX61" s="521"/>
      <c r="DY61" s="521"/>
      <c r="DZ61" s="521"/>
      <c r="EA61" s="521"/>
      <c r="EB61" s="521"/>
      <c r="EC61" s="521"/>
      <c r="ED61" s="521"/>
      <c r="EE61" s="521"/>
      <c r="EF61" s="521"/>
      <c r="EG61" s="521"/>
      <c r="EH61" s="521"/>
      <c r="EI61" s="521"/>
      <c r="EJ61" s="521"/>
      <c r="EK61" s="521"/>
      <c r="EL61" s="521"/>
      <c r="EM61" s="521"/>
      <c r="EN61" s="521"/>
      <c r="EO61" s="522"/>
      <c r="EP61" s="522"/>
      <c r="EQ61" s="522"/>
      <c r="ER61" s="522"/>
      <c r="ES61" s="522"/>
      <c r="ET61" s="522"/>
      <c r="EU61" s="522"/>
      <c r="EV61" s="522"/>
      <c r="EW61" s="522"/>
      <c r="EX61" s="522"/>
      <c r="EY61" s="522"/>
      <c r="EZ61" s="522"/>
      <c r="FA61" s="522"/>
      <c r="FB61" s="522"/>
      <c r="FC61" s="522"/>
      <c r="FD61" s="522"/>
      <c r="FE61" s="522"/>
      <c r="FF61" s="522"/>
      <c r="FG61" s="522"/>
      <c r="FH61" s="522"/>
      <c r="FI61" s="522"/>
      <c r="FJ61" s="522"/>
      <c r="FK61" s="521"/>
      <c r="FL61" s="521"/>
      <c r="FM61" s="521"/>
      <c r="FN61" s="521"/>
      <c r="FO61" s="521"/>
      <c r="FP61" s="521"/>
      <c r="FQ61" s="521"/>
      <c r="FR61" s="521"/>
      <c r="FS61" s="521"/>
      <c r="FT61" s="521"/>
      <c r="FU61" s="521"/>
      <c r="FV61" s="521"/>
      <c r="FW61" s="521"/>
      <c r="FX61" s="521"/>
      <c r="FY61" s="521"/>
      <c r="FZ61" s="521"/>
      <c r="GA61" s="521"/>
      <c r="GB61" s="521"/>
      <c r="GC61" s="521"/>
      <c r="GD61" s="521"/>
      <c r="GE61" s="521"/>
      <c r="GF61" s="521"/>
      <c r="GG61" s="521"/>
      <c r="GH61" s="521"/>
      <c r="GI61" s="521"/>
      <c r="GJ61" s="522"/>
      <c r="GK61" s="522"/>
      <c r="GL61" s="522"/>
      <c r="GM61" s="522"/>
      <c r="GN61" s="522"/>
      <c r="GO61" s="522"/>
      <c r="GP61" s="522"/>
      <c r="GQ61" s="522"/>
      <c r="GR61" s="522"/>
      <c r="GS61" s="522"/>
      <c r="GT61" s="522"/>
      <c r="GU61" s="522"/>
      <c r="GV61" s="522"/>
      <c r="GW61" s="522"/>
      <c r="GX61" s="522"/>
      <c r="GY61" s="522"/>
      <c r="GZ61" s="522"/>
      <c r="HA61" s="522"/>
      <c r="HB61" s="522"/>
      <c r="HC61" s="522"/>
      <c r="HD61" s="522"/>
      <c r="HE61" s="522"/>
      <c r="HF61" s="522"/>
      <c r="HG61" s="522"/>
      <c r="HH61" s="522"/>
      <c r="HI61" s="522"/>
      <c r="HJ61" s="521"/>
      <c r="HK61" s="521"/>
      <c r="HL61" s="521"/>
      <c r="HM61" s="521"/>
      <c r="HN61" s="521"/>
      <c r="HO61" s="521"/>
      <c r="HP61" s="521"/>
      <c r="HQ61" s="521"/>
      <c r="HR61" s="521"/>
      <c r="HS61" s="521"/>
      <c r="HT61" s="521"/>
      <c r="HU61" s="521"/>
      <c r="HV61" s="521"/>
      <c r="HW61" s="521"/>
      <c r="HX61" s="521"/>
      <c r="HY61" s="521"/>
      <c r="HZ61" s="521"/>
      <c r="IA61" s="521"/>
      <c r="IB61" s="521"/>
      <c r="IC61" s="521"/>
      <c r="ID61" s="721"/>
      <c r="IE61" s="724"/>
      <c r="IF61" s="694"/>
      <c r="IG61" s="694"/>
      <c r="IH61" s="695"/>
      <c r="II61" s="695"/>
      <c r="IJ61" s="695"/>
      <c r="IK61" s="695"/>
      <c r="IL61" s="695"/>
      <c r="IM61" s="695"/>
      <c r="IN61" s="695"/>
      <c r="IO61" s="695"/>
      <c r="IP61" s="695"/>
      <c r="IQ61" s="695"/>
      <c r="IR61" s="695"/>
      <c r="IS61" s="695"/>
      <c r="IT61" s="695"/>
      <c r="IU61" s="695"/>
      <c r="IV61" s="694"/>
      <c r="IW61" s="694"/>
      <c r="IX61" s="694"/>
      <c r="IY61" s="694"/>
      <c r="IZ61" s="694"/>
      <c r="JA61" s="694"/>
      <c r="JB61" s="694"/>
      <c r="JC61" s="694"/>
      <c r="JD61" s="694"/>
      <c r="JE61" s="694"/>
      <c r="JF61" s="694"/>
      <c r="JG61" s="694"/>
      <c r="JH61" s="694"/>
      <c r="JI61" s="694"/>
      <c r="JJ61" s="694"/>
      <c r="JK61" s="694"/>
      <c r="JL61" s="694"/>
      <c r="JM61" s="695"/>
      <c r="JN61" s="695"/>
      <c r="JO61" s="695"/>
      <c r="JP61" s="695"/>
      <c r="JQ61" s="695"/>
      <c r="JR61" s="695"/>
      <c r="JS61" s="695"/>
      <c r="JT61" s="695"/>
      <c r="JU61" s="695"/>
      <c r="JV61" s="695"/>
      <c r="JW61" s="695"/>
      <c r="JX61" s="695"/>
      <c r="JY61" s="695"/>
      <c r="JZ61" s="695"/>
      <c r="KA61" s="695"/>
      <c r="KB61" s="695"/>
      <c r="KC61" s="695"/>
      <c r="KD61" s="695"/>
      <c r="KE61" s="695"/>
      <c r="KF61" s="695"/>
      <c r="KG61" s="695"/>
      <c r="KH61" s="694"/>
      <c r="KI61" s="694"/>
      <c r="KJ61" s="694"/>
      <c r="KK61" s="694"/>
      <c r="KL61" s="694"/>
      <c r="KM61" s="694"/>
      <c r="KN61" s="694"/>
      <c r="KO61" s="694"/>
      <c r="KP61" s="694"/>
      <c r="KQ61" s="694"/>
      <c r="KR61" s="694"/>
      <c r="KS61" s="694"/>
      <c r="KT61" s="694"/>
      <c r="KU61" s="694"/>
      <c r="KV61" s="694"/>
      <c r="KW61" s="694"/>
      <c r="KX61" s="694"/>
      <c r="KY61" s="694"/>
      <c r="KZ61" s="694"/>
      <c r="LA61" s="694"/>
      <c r="LB61" s="695"/>
      <c r="LC61" s="695"/>
      <c r="LD61" s="695"/>
      <c r="LE61" s="695"/>
      <c r="LF61" s="695"/>
      <c r="LG61" s="695"/>
      <c r="LH61" s="695"/>
      <c r="LI61" s="695"/>
      <c r="LJ61" s="695"/>
      <c r="LK61" s="695"/>
      <c r="LL61" s="695"/>
      <c r="LM61" s="695"/>
      <c r="LN61" s="695"/>
      <c r="LO61" s="695"/>
      <c r="LP61" s="695"/>
      <c r="LQ61" s="695"/>
      <c r="LR61" s="695"/>
      <c r="LS61" s="694"/>
      <c r="LT61" s="694"/>
      <c r="LU61" s="694"/>
      <c r="LV61" s="694"/>
      <c r="LW61" s="694"/>
      <c r="LX61" s="694"/>
      <c r="LY61" s="694"/>
      <c r="LZ61" s="694"/>
      <c r="MA61" s="694"/>
      <c r="MB61" s="694"/>
      <c r="MC61" s="694"/>
      <c r="MD61" s="694"/>
      <c r="ME61" s="694"/>
      <c r="MF61" s="694"/>
      <c r="MG61" s="694"/>
      <c r="MH61" s="694"/>
      <c r="MI61" s="694"/>
      <c r="MJ61" s="695"/>
      <c r="MK61" s="695"/>
      <c r="ML61" s="695"/>
      <c r="MM61" s="695"/>
      <c r="MN61" s="695"/>
      <c r="MO61" s="695"/>
      <c r="MP61" s="695"/>
      <c r="MQ61" s="695"/>
      <c r="MR61" s="695"/>
      <c r="MS61" s="695"/>
      <c r="MT61" s="695"/>
      <c r="MU61" s="695"/>
      <c r="MV61" s="695"/>
      <c r="MW61" s="695"/>
      <c r="MX61" s="695"/>
      <c r="MY61" s="695"/>
      <c r="MZ61" s="695"/>
    </row>
    <row r="62" spans="1:364" x14ac:dyDescent="0.2">
      <c r="A62" s="504">
        <v>54</v>
      </c>
      <c r="B62" s="8" t="str">
        <f>'English Scores- Leveled papers'!B60</f>
        <v/>
      </c>
      <c r="C62" s="8" t="str">
        <f t="shared" si="10"/>
        <v/>
      </c>
      <c r="D62" s="516" t="str">
        <f>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v/>
      </c>
      <c r="E62" s="516" t="str">
        <f>IF(COUNT(F62:IC62)=0, "", (SUMIF($F$5:$IC$5,"Yes",F62:IC62)/SUMIF('Math Scores'!$F$5:$IC$5,"Yes",'Math Scores'!$F$2:$IC$2)))</f>
        <v/>
      </c>
      <c r="F62" s="521"/>
      <c r="G62" s="521"/>
      <c r="H62" s="521"/>
      <c r="I62" s="521"/>
      <c r="J62" s="521"/>
      <c r="K62" s="521"/>
      <c r="L62" s="521"/>
      <c r="M62" s="521"/>
      <c r="N62" s="521"/>
      <c r="O62" s="521"/>
      <c r="P62" s="521"/>
      <c r="Q62" s="521"/>
      <c r="R62" s="521"/>
      <c r="S62" s="521"/>
      <c r="T62" s="521"/>
      <c r="U62" s="521"/>
      <c r="V62" s="521"/>
      <c r="W62" s="522"/>
      <c r="X62" s="522"/>
      <c r="Y62" s="522"/>
      <c r="Z62" s="522"/>
      <c r="AA62" s="522"/>
      <c r="AB62" s="522"/>
      <c r="AC62" s="522"/>
      <c r="AD62" s="522"/>
      <c r="AE62" s="522"/>
      <c r="AF62" s="522"/>
      <c r="AG62" s="522"/>
      <c r="AH62" s="522"/>
      <c r="AI62" s="522"/>
      <c r="AJ62" s="522"/>
      <c r="AK62" s="522"/>
      <c r="AL62" s="522"/>
      <c r="AM62" s="522"/>
      <c r="AN62" s="521"/>
      <c r="AO62" s="521"/>
      <c r="AP62" s="521"/>
      <c r="AQ62" s="521"/>
      <c r="AR62" s="521"/>
      <c r="AS62" s="521"/>
      <c r="AT62" s="521"/>
      <c r="AU62" s="521"/>
      <c r="AV62" s="521"/>
      <c r="AW62" s="521"/>
      <c r="AX62" s="521"/>
      <c r="AY62" s="521"/>
      <c r="AZ62" s="521"/>
      <c r="BA62" s="521"/>
      <c r="BB62" s="521"/>
      <c r="BC62" s="521"/>
      <c r="BD62" s="521"/>
      <c r="BE62" s="522"/>
      <c r="BF62" s="522"/>
      <c r="BG62" s="522"/>
      <c r="BH62" s="522"/>
      <c r="BI62" s="522"/>
      <c r="BJ62" s="522"/>
      <c r="BK62" s="522"/>
      <c r="BL62" s="522"/>
      <c r="BM62" s="522"/>
      <c r="BN62" s="522"/>
      <c r="BO62" s="522"/>
      <c r="BP62" s="522"/>
      <c r="BQ62" s="522"/>
      <c r="BR62" s="522"/>
      <c r="BS62" s="522"/>
      <c r="BT62" s="522"/>
      <c r="BU62" s="522"/>
      <c r="BV62" s="522"/>
      <c r="BW62" s="522"/>
      <c r="BX62" s="521"/>
      <c r="BY62" s="521"/>
      <c r="BZ62" s="521"/>
      <c r="CA62" s="521"/>
      <c r="CB62" s="521"/>
      <c r="CC62" s="521"/>
      <c r="CD62" s="521"/>
      <c r="CE62" s="521"/>
      <c r="CF62" s="521"/>
      <c r="CG62" s="521"/>
      <c r="CH62" s="521"/>
      <c r="CI62" s="521"/>
      <c r="CJ62" s="521"/>
      <c r="CK62" s="521"/>
      <c r="CL62" s="521"/>
      <c r="CM62" s="521"/>
      <c r="CN62" s="521"/>
      <c r="CO62" s="521"/>
      <c r="CP62" s="521"/>
      <c r="CQ62" s="521"/>
      <c r="CR62" s="522"/>
      <c r="CS62" s="522"/>
      <c r="CT62" s="522"/>
      <c r="CU62" s="522"/>
      <c r="CV62" s="522"/>
      <c r="CW62" s="522"/>
      <c r="CX62" s="522"/>
      <c r="CY62" s="522"/>
      <c r="CZ62" s="522"/>
      <c r="DA62" s="522"/>
      <c r="DB62" s="522"/>
      <c r="DC62" s="522"/>
      <c r="DD62" s="522"/>
      <c r="DE62" s="522"/>
      <c r="DF62" s="522"/>
      <c r="DG62" s="522"/>
      <c r="DH62" s="522"/>
      <c r="DI62" s="522"/>
      <c r="DJ62" s="522"/>
      <c r="DK62" s="522"/>
      <c r="DL62" s="522"/>
      <c r="DM62" s="522"/>
      <c r="DN62" s="522"/>
      <c r="DO62" s="521"/>
      <c r="DP62" s="521"/>
      <c r="DQ62" s="521"/>
      <c r="DR62" s="521"/>
      <c r="DS62" s="521"/>
      <c r="DT62" s="521"/>
      <c r="DU62" s="521"/>
      <c r="DV62" s="521"/>
      <c r="DW62" s="521"/>
      <c r="DX62" s="521"/>
      <c r="DY62" s="521"/>
      <c r="DZ62" s="521"/>
      <c r="EA62" s="521"/>
      <c r="EB62" s="521"/>
      <c r="EC62" s="521"/>
      <c r="ED62" s="521"/>
      <c r="EE62" s="521"/>
      <c r="EF62" s="521"/>
      <c r="EG62" s="521"/>
      <c r="EH62" s="521"/>
      <c r="EI62" s="521"/>
      <c r="EJ62" s="521"/>
      <c r="EK62" s="521"/>
      <c r="EL62" s="521"/>
      <c r="EM62" s="521"/>
      <c r="EN62" s="521"/>
      <c r="EO62" s="522"/>
      <c r="EP62" s="522"/>
      <c r="EQ62" s="522"/>
      <c r="ER62" s="522"/>
      <c r="ES62" s="522"/>
      <c r="ET62" s="522"/>
      <c r="EU62" s="522"/>
      <c r="EV62" s="522"/>
      <c r="EW62" s="522"/>
      <c r="EX62" s="522"/>
      <c r="EY62" s="522"/>
      <c r="EZ62" s="522"/>
      <c r="FA62" s="522"/>
      <c r="FB62" s="522"/>
      <c r="FC62" s="522"/>
      <c r="FD62" s="522"/>
      <c r="FE62" s="522"/>
      <c r="FF62" s="522"/>
      <c r="FG62" s="522"/>
      <c r="FH62" s="522"/>
      <c r="FI62" s="522"/>
      <c r="FJ62" s="522"/>
      <c r="FK62" s="521"/>
      <c r="FL62" s="521"/>
      <c r="FM62" s="521"/>
      <c r="FN62" s="521"/>
      <c r="FO62" s="521"/>
      <c r="FP62" s="521"/>
      <c r="FQ62" s="521"/>
      <c r="FR62" s="521"/>
      <c r="FS62" s="521"/>
      <c r="FT62" s="521"/>
      <c r="FU62" s="521"/>
      <c r="FV62" s="521"/>
      <c r="FW62" s="521"/>
      <c r="FX62" s="521"/>
      <c r="FY62" s="521"/>
      <c r="FZ62" s="521"/>
      <c r="GA62" s="521"/>
      <c r="GB62" s="521"/>
      <c r="GC62" s="521"/>
      <c r="GD62" s="521"/>
      <c r="GE62" s="521"/>
      <c r="GF62" s="521"/>
      <c r="GG62" s="521"/>
      <c r="GH62" s="521"/>
      <c r="GI62" s="521"/>
      <c r="GJ62" s="522"/>
      <c r="GK62" s="522"/>
      <c r="GL62" s="522"/>
      <c r="GM62" s="522"/>
      <c r="GN62" s="522"/>
      <c r="GO62" s="522"/>
      <c r="GP62" s="522"/>
      <c r="GQ62" s="522"/>
      <c r="GR62" s="522"/>
      <c r="GS62" s="522"/>
      <c r="GT62" s="522"/>
      <c r="GU62" s="522"/>
      <c r="GV62" s="522"/>
      <c r="GW62" s="522"/>
      <c r="GX62" s="522"/>
      <c r="GY62" s="522"/>
      <c r="GZ62" s="522"/>
      <c r="HA62" s="522"/>
      <c r="HB62" s="522"/>
      <c r="HC62" s="522"/>
      <c r="HD62" s="522"/>
      <c r="HE62" s="522"/>
      <c r="HF62" s="522"/>
      <c r="HG62" s="522"/>
      <c r="HH62" s="522"/>
      <c r="HI62" s="522"/>
      <c r="HJ62" s="521"/>
      <c r="HK62" s="521"/>
      <c r="HL62" s="521"/>
      <c r="HM62" s="521"/>
      <c r="HN62" s="521"/>
      <c r="HO62" s="521"/>
      <c r="HP62" s="521"/>
      <c r="HQ62" s="521"/>
      <c r="HR62" s="521"/>
      <c r="HS62" s="521"/>
      <c r="HT62" s="521"/>
      <c r="HU62" s="521"/>
      <c r="HV62" s="521"/>
      <c r="HW62" s="521"/>
      <c r="HX62" s="521"/>
      <c r="HY62" s="521"/>
      <c r="HZ62" s="521"/>
      <c r="IA62" s="521"/>
      <c r="IB62" s="521"/>
      <c r="IC62" s="521"/>
      <c r="ID62" s="721"/>
      <c r="IE62" s="724"/>
      <c r="IF62" s="694"/>
      <c r="IG62" s="694"/>
      <c r="IH62" s="695"/>
      <c r="II62" s="695"/>
      <c r="IJ62" s="695"/>
      <c r="IK62" s="695"/>
      <c r="IL62" s="695"/>
      <c r="IM62" s="695"/>
      <c r="IN62" s="695"/>
      <c r="IO62" s="695"/>
      <c r="IP62" s="695"/>
      <c r="IQ62" s="695"/>
      <c r="IR62" s="695"/>
      <c r="IS62" s="695"/>
      <c r="IT62" s="695"/>
      <c r="IU62" s="695"/>
      <c r="IV62" s="694"/>
      <c r="IW62" s="694"/>
      <c r="IX62" s="694"/>
      <c r="IY62" s="694"/>
      <c r="IZ62" s="694"/>
      <c r="JA62" s="694"/>
      <c r="JB62" s="694"/>
      <c r="JC62" s="694"/>
      <c r="JD62" s="694"/>
      <c r="JE62" s="694"/>
      <c r="JF62" s="694"/>
      <c r="JG62" s="694"/>
      <c r="JH62" s="694"/>
      <c r="JI62" s="694"/>
      <c r="JJ62" s="694"/>
      <c r="JK62" s="694"/>
      <c r="JL62" s="694"/>
      <c r="JM62" s="695"/>
      <c r="JN62" s="695"/>
      <c r="JO62" s="695"/>
      <c r="JP62" s="695"/>
      <c r="JQ62" s="695"/>
      <c r="JR62" s="695"/>
      <c r="JS62" s="695"/>
      <c r="JT62" s="695"/>
      <c r="JU62" s="695"/>
      <c r="JV62" s="695"/>
      <c r="JW62" s="695"/>
      <c r="JX62" s="695"/>
      <c r="JY62" s="695"/>
      <c r="JZ62" s="695"/>
      <c r="KA62" s="695"/>
      <c r="KB62" s="695"/>
      <c r="KC62" s="695"/>
      <c r="KD62" s="695"/>
      <c r="KE62" s="695"/>
      <c r="KF62" s="695"/>
      <c r="KG62" s="695"/>
      <c r="KH62" s="694"/>
      <c r="KI62" s="694"/>
      <c r="KJ62" s="694"/>
      <c r="KK62" s="694"/>
      <c r="KL62" s="694"/>
      <c r="KM62" s="694"/>
      <c r="KN62" s="694"/>
      <c r="KO62" s="694"/>
      <c r="KP62" s="694"/>
      <c r="KQ62" s="694"/>
      <c r="KR62" s="694"/>
      <c r="KS62" s="694"/>
      <c r="KT62" s="694"/>
      <c r="KU62" s="694"/>
      <c r="KV62" s="694"/>
      <c r="KW62" s="694"/>
      <c r="KX62" s="694"/>
      <c r="KY62" s="694"/>
      <c r="KZ62" s="694"/>
      <c r="LA62" s="694"/>
      <c r="LB62" s="695"/>
      <c r="LC62" s="695"/>
      <c r="LD62" s="695"/>
      <c r="LE62" s="695"/>
      <c r="LF62" s="695"/>
      <c r="LG62" s="695"/>
      <c r="LH62" s="695"/>
      <c r="LI62" s="695"/>
      <c r="LJ62" s="695"/>
      <c r="LK62" s="695"/>
      <c r="LL62" s="695"/>
      <c r="LM62" s="695"/>
      <c r="LN62" s="695"/>
      <c r="LO62" s="695"/>
      <c r="LP62" s="695"/>
      <c r="LQ62" s="695"/>
      <c r="LR62" s="695"/>
      <c r="LS62" s="694"/>
      <c r="LT62" s="694"/>
      <c r="LU62" s="694"/>
      <c r="LV62" s="694"/>
      <c r="LW62" s="694"/>
      <c r="LX62" s="694"/>
      <c r="LY62" s="694"/>
      <c r="LZ62" s="694"/>
      <c r="MA62" s="694"/>
      <c r="MB62" s="694"/>
      <c r="MC62" s="694"/>
      <c r="MD62" s="694"/>
      <c r="ME62" s="694"/>
      <c r="MF62" s="694"/>
      <c r="MG62" s="694"/>
      <c r="MH62" s="694"/>
      <c r="MI62" s="694"/>
      <c r="MJ62" s="695"/>
      <c r="MK62" s="695"/>
      <c r="ML62" s="695"/>
      <c r="MM62" s="695"/>
      <c r="MN62" s="695"/>
      <c r="MO62" s="695"/>
      <c r="MP62" s="695"/>
      <c r="MQ62" s="695"/>
      <c r="MR62" s="695"/>
      <c r="MS62" s="695"/>
      <c r="MT62" s="695"/>
      <c r="MU62" s="695"/>
      <c r="MV62" s="695"/>
      <c r="MW62" s="695"/>
      <c r="MX62" s="695"/>
      <c r="MY62" s="695"/>
      <c r="MZ62" s="695"/>
    </row>
    <row r="63" spans="1:364" x14ac:dyDescent="0.2">
      <c r="A63" s="504">
        <v>55</v>
      </c>
      <c r="B63" s="8" t="str">
        <f>'English Scores- Leveled papers'!B61</f>
        <v/>
      </c>
      <c r="C63" s="8" t="str">
        <f t="shared" si="10"/>
        <v/>
      </c>
      <c r="D63" s="516" t="str">
        <f>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v/>
      </c>
      <c r="E63" s="516" t="str">
        <f>IF(COUNT(F63:IC63)=0, "", (SUMIF($F$5:$IC$5,"Yes",F63:IC63)/SUMIF('Math Scores'!$F$5:$IC$5,"Yes",'Math Scores'!$F$2:$IC$2)))</f>
        <v/>
      </c>
      <c r="F63" s="521"/>
      <c r="G63" s="521"/>
      <c r="H63" s="521"/>
      <c r="I63" s="521"/>
      <c r="J63" s="521"/>
      <c r="K63" s="521"/>
      <c r="L63" s="521"/>
      <c r="M63" s="521"/>
      <c r="N63" s="521"/>
      <c r="O63" s="521"/>
      <c r="P63" s="521"/>
      <c r="Q63" s="521"/>
      <c r="R63" s="521"/>
      <c r="S63" s="521"/>
      <c r="T63" s="521"/>
      <c r="U63" s="521"/>
      <c r="V63" s="521"/>
      <c r="W63" s="522"/>
      <c r="X63" s="522"/>
      <c r="Y63" s="522"/>
      <c r="Z63" s="522"/>
      <c r="AA63" s="522"/>
      <c r="AB63" s="522"/>
      <c r="AC63" s="522"/>
      <c r="AD63" s="522"/>
      <c r="AE63" s="522"/>
      <c r="AF63" s="522"/>
      <c r="AG63" s="522"/>
      <c r="AH63" s="522"/>
      <c r="AI63" s="522"/>
      <c r="AJ63" s="522"/>
      <c r="AK63" s="522"/>
      <c r="AL63" s="522"/>
      <c r="AM63" s="522"/>
      <c r="AN63" s="521"/>
      <c r="AO63" s="521"/>
      <c r="AP63" s="521"/>
      <c r="AQ63" s="521"/>
      <c r="AR63" s="521"/>
      <c r="AS63" s="521"/>
      <c r="AT63" s="521"/>
      <c r="AU63" s="521"/>
      <c r="AV63" s="521"/>
      <c r="AW63" s="521"/>
      <c r="AX63" s="521"/>
      <c r="AY63" s="521"/>
      <c r="AZ63" s="521"/>
      <c r="BA63" s="521"/>
      <c r="BB63" s="521"/>
      <c r="BC63" s="521"/>
      <c r="BD63" s="521"/>
      <c r="BE63" s="522"/>
      <c r="BF63" s="522"/>
      <c r="BG63" s="522"/>
      <c r="BH63" s="522"/>
      <c r="BI63" s="522"/>
      <c r="BJ63" s="522"/>
      <c r="BK63" s="522"/>
      <c r="BL63" s="522"/>
      <c r="BM63" s="522"/>
      <c r="BN63" s="522"/>
      <c r="BO63" s="522"/>
      <c r="BP63" s="522"/>
      <c r="BQ63" s="522"/>
      <c r="BR63" s="522"/>
      <c r="BS63" s="522"/>
      <c r="BT63" s="522"/>
      <c r="BU63" s="522"/>
      <c r="BV63" s="522"/>
      <c r="BW63" s="522"/>
      <c r="BX63" s="521"/>
      <c r="BY63" s="521"/>
      <c r="BZ63" s="521"/>
      <c r="CA63" s="521"/>
      <c r="CB63" s="521"/>
      <c r="CC63" s="521"/>
      <c r="CD63" s="521"/>
      <c r="CE63" s="521"/>
      <c r="CF63" s="521"/>
      <c r="CG63" s="521"/>
      <c r="CH63" s="521"/>
      <c r="CI63" s="521"/>
      <c r="CJ63" s="521"/>
      <c r="CK63" s="521"/>
      <c r="CL63" s="521"/>
      <c r="CM63" s="521"/>
      <c r="CN63" s="521"/>
      <c r="CO63" s="521"/>
      <c r="CP63" s="521"/>
      <c r="CQ63" s="521"/>
      <c r="CR63" s="522"/>
      <c r="CS63" s="522"/>
      <c r="CT63" s="522"/>
      <c r="CU63" s="522"/>
      <c r="CV63" s="522"/>
      <c r="CW63" s="522"/>
      <c r="CX63" s="522"/>
      <c r="CY63" s="522"/>
      <c r="CZ63" s="522"/>
      <c r="DA63" s="522"/>
      <c r="DB63" s="522"/>
      <c r="DC63" s="522"/>
      <c r="DD63" s="522"/>
      <c r="DE63" s="522"/>
      <c r="DF63" s="522"/>
      <c r="DG63" s="522"/>
      <c r="DH63" s="522"/>
      <c r="DI63" s="522"/>
      <c r="DJ63" s="522"/>
      <c r="DK63" s="522"/>
      <c r="DL63" s="522"/>
      <c r="DM63" s="522"/>
      <c r="DN63" s="522"/>
      <c r="DO63" s="521"/>
      <c r="DP63" s="521"/>
      <c r="DQ63" s="521"/>
      <c r="DR63" s="521"/>
      <c r="DS63" s="521"/>
      <c r="DT63" s="521"/>
      <c r="DU63" s="521"/>
      <c r="DV63" s="521"/>
      <c r="DW63" s="521"/>
      <c r="DX63" s="521"/>
      <c r="DY63" s="521"/>
      <c r="DZ63" s="521"/>
      <c r="EA63" s="521"/>
      <c r="EB63" s="521"/>
      <c r="EC63" s="521"/>
      <c r="ED63" s="521"/>
      <c r="EE63" s="521"/>
      <c r="EF63" s="521"/>
      <c r="EG63" s="521"/>
      <c r="EH63" s="521"/>
      <c r="EI63" s="521"/>
      <c r="EJ63" s="521"/>
      <c r="EK63" s="521"/>
      <c r="EL63" s="521"/>
      <c r="EM63" s="521"/>
      <c r="EN63" s="521"/>
      <c r="EO63" s="522"/>
      <c r="EP63" s="522"/>
      <c r="EQ63" s="522"/>
      <c r="ER63" s="522"/>
      <c r="ES63" s="522"/>
      <c r="ET63" s="522"/>
      <c r="EU63" s="522"/>
      <c r="EV63" s="522"/>
      <c r="EW63" s="522"/>
      <c r="EX63" s="522"/>
      <c r="EY63" s="522"/>
      <c r="EZ63" s="522"/>
      <c r="FA63" s="522"/>
      <c r="FB63" s="522"/>
      <c r="FC63" s="522"/>
      <c r="FD63" s="522"/>
      <c r="FE63" s="522"/>
      <c r="FF63" s="522"/>
      <c r="FG63" s="522"/>
      <c r="FH63" s="522"/>
      <c r="FI63" s="522"/>
      <c r="FJ63" s="522"/>
      <c r="FK63" s="521"/>
      <c r="FL63" s="521"/>
      <c r="FM63" s="521"/>
      <c r="FN63" s="521"/>
      <c r="FO63" s="521"/>
      <c r="FP63" s="521"/>
      <c r="FQ63" s="521"/>
      <c r="FR63" s="521"/>
      <c r="FS63" s="521"/>
      <c r="FT63" s="521"/>
      <c r="FU63" s="521"/>
      <c r="FV63" s="521"/>
      <c r="FW63" s="521"/>
      <c r="FX63" s="521"/>
      <c r="FY63" s="521"/>
      <c r="FZ63" s="521"/>
      <c r="GA63" s="521"/>
      <c r="GB63" s="521"/>
      <c r="GC63" s="521"/>
      <c r="GD63" s="521"/>
      <c r="GE63" s="521"/>
      <c r="GF63" s="521"/>
      <c r="GG63" s="521"/>
      <c r="GH63" s="521"/>
      <c r="GI63" s="521"/>
      <c r="GJ63" s="522"/>
      <c r="GK63" s="522"/>
      <c r="GL63" s="522"/>
      <c r="GM63" s="522"/>
      <c r="GN63" s="522"/>
      <c r="GO63" s="522"/>
      <c r="GP63" s="522"/>
      <c r="GQ63" s="522"/>
      <c r="GR63" s="522"/>
      <c r="GS63" s="522"/>
      <c r="GT63" s="522"/>
      <c r="GU63" s="522"/>
      <c r="GV63" s="522"/>
      <c r="GW63" s="522"/>
      <c r="GX63" s="522"/>
      <c r="GY63" s="522"/>
      <c r="GZ63" s="522"/>
      <c r="HA63" s="522"/>
      <c r="HB63" s="522"/>
      <c r="HC63" s="522"/>
      <c r="HD63" s="522"/>
      <c r="HE63" s="522"/>
      <c r="HF63" s="522"/>
      <c r="HG63" s="522"/>
      <c r="HH63" s="522"/>
      <c r="HI63" s="522"/>
      <c r="HJ63" s="521"/>
      <c r="HK63" s="521"/>
      <c r="HL63" s="521"/>
      <c r="HM63" s="521"/>
      <c r="HN63" s="521"/>
      <c r="HO63" s="521"/>
      <c r="HP63" s="521"/>
      <c r="HQ63" s="521"/>
      <c r="HR63" s="521"/>
      <c r="HS63" s="521"/>
      <c r="HT63" s="521"/>
      <c r="HU63" s="521"/>
      <c r="HV63" s="521"/>
      <c r="HW63" s="521"/>
      <c r="HX63" s="521"/>
      <c r="HY63" s="521"/>
      <c r="HZ63" s="521"/>
      <c r="IA63" s="521"/>
      <c r="IB63" s="521"/>
      <c r="IC63" s="521"/>
      <c r="ID63" s="721"/>
      <c r="IE63" s="724"/>
      <c r="IF63" s="694"/>
      <c r="IG63" s="694"/>
      <c r="IH63" s="695"/>
      <c r="II63" s="695"/>
      <c r="IJ63" s="695"/>
      <c r="IK63" s="695"/>
      <c r="IL63" s="695"/>
      <c r="IM63" s="695"/>
      <c r="IN63" s="695"/>
      <c r="IO63" s="695"/>
      <c r="IP63" s="695"/>
      <c r="IQ63" s="695"/>
      <c r="IR63" s="695"/>
      <c r="IS63" s="695"/>
      <c r="IT63" s="695"/>
      <c r="IU63" s="695"/>
      <c r="IV63" s="694"/>
      <c r="IW63" s="694"/>
      <c r="IX63" s="694"/>
      <c r="IY63" s="694"/>
      <c r="IZ63" s="694"/>
      <c r="JA63" s="694"/>
      <c r="JB63" s="694"/>
      <c r="JC63" s="694"/>
      <c r="JD63" s="694"/>
      <c r="JE63" s="694"/>
      <c r="JF63" s="694"/>
      <c r="JG63" s="694"/>
      <c r="JH63" s="694"/>
      <c r="JI63" s="694"/>
      <c r="JJ63" s="694"/>
      <c r="JK63" s="694"/>
      <c r="JL63" s="694"/>
      <c r="JM63" s="695"/>
      <c r="JN63" s="695"/>
      <c r="JO63" s="695"/>
      <c r="JP63" s="695"/>
      <c r="JQ63" s="695"/>
      <c r="JR63" s="695"/>
      <c r="JS63" s="695"/>
      <c r="JT63" s="695"/>
      <c r="JU63" s="695"/>
      <c r="JV63" s="695"/>
      <c r="JW63" s="695"/>
      <c r="JX63" s="695"/>
      <c r="JY63" s="695"/>
      <c r="JZ63" s="695"/>
      <c r="KA63" s="695"/>
      <c r="KB63" s="695"/>
      <c r="KC63" s="695"/>
      <c r="KD63" s="695"/>
      <c r="KE63" s="695"/>
      <c r="KF63" s="695"/>
      <c r="KG63" s="695"/>
      <c r="KH63" s="694"/>
      <c r="KI63" s="694"/>
      <c r="KJ63" s="694"/>
      <c r="KK63" s="694"/>
      <c r="KL63" s="694"/>
      <c r="KM63" s="694"/>
      <c r="KN63" s="694"/>
      <c r="KO63" s="694"/>
      <c r="KP63" s="694"/>
      <c r="KQ63" s="694"/>
      <c r="KR63" s="694"/>
      <c r="KS63" s="694"/>
      <c r="KT63" s="694"/>
      <c r="KU63" s="694"/>
      <c r="KV63" s="694"/>
      <c r="KW63" s="694"/>
      <c r="KX63" s="694"/>
      <c r="KY63" s="694"/>
      <c r="KZ63" s="694"/>
      <c r="LA63" s="694"/>
      <c r="LB63" s="695"/>
      <c r="LC63" s="695"/>
      <c r="LD63" s="695"/>
      <c r="LE63" s="695"/>
      <c r="LF63" s="695"/>
      <c r="LG63" s="695"/>
      <c r="LH63" s="695"/>
      <c r="LI63" s="695"/>
      <c r="LJ63" s="695"/>
      <c r="LK63" s="695"/>
      <c r="LL63" s="695"/>
      <c r="LM63" s="695"/>
      <c r="LN63" s="695"/>
      <c r="LO63" s="695"/>
      <c r="LP63" s="695"/>
      <c r="LQ63" s="695"/>
      <c r="LR63" s="695"/>
      <c r="LS63" s="694"/>
      <c r="LT63" s="694"/>
      <c r="LU63" s="694"/>
      <c r="LV63" s="694"/>
      <c r="LW63" s="694"/>
      <c r="LX63" s="694"/>
      <c r="LY63" s="694"/>
      <c r="LZ63" s="694"/>
      <c r="MA63" s="694"/>
      <c r="MB63" s="694"/>
      <c r="MC63" s="694"/>
      <c r="MD63" s="694"/>
      <c r="ME63" s="694"/>
      <c r="MF63" s="694"/>
      <c r="MG63" s="694"/>
      <c r="MH63" s="694"/>
      <c r="MI63" s="694"/>
      <c r="MJ63" s="695"/>
      <c r="MK63" s="695"/>
      <c r="ML63" s="695"/>
      <c r="MM63" s="695"/>
      <c r="MN63" s="695"/>
      <c r="MO63" s="695"/>
      <c r="MP63" s="695"/>
      <c r="MQ63" s="695"/>
      <c r="MR63" s="695"/>
      <c r="MS63" s="695"/>
      <c r="MT63" s="695"/>
      <c r="MU63" s="695"/>
      <c r="MV63" s="695"/>
      <c r="MW63" s="695"/>
      <c r="MX63" s="695"/>
      <c r="MY63" s="695"/>
      <c r="MZ63" s="695"/>
    </row>
    <row r="64" spans="1:364" x14ac:dyDescent="0.2">
      <c r="A64" s="504">
        <v>56</v>
      </c>
      <c r="B64" s="8" t="str">
        <f>'English Scores- Leveled papers'!B62</f>
        <v/>
      </c>
      <c r="C64" s="8" t="str">
        <f t="shared" si="10"/>
        <v/>
      </c>
      <c r="D64" s="516" t="str">
        <f>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v/>
      </c>
      <c r="E64" s="516" t="str">
        <f>IF(COUNT(F64:IC64)=0, "", (SUMIF($F$5:$IC$5,"Yes",F64:IC64)/SUMIF('Math Scores'!$F$5:$IC$5,"Yes",'Math Scores'!$F$2:$IC$2)))</f>
        <v/>
      </c>
      <c r="F64" s="521"/>
      <c r="G64" s="521"/>
      <c r="H64" s="521"/>
      <c r="I64" s="521"/>
      <c r="J64" s="521"/>
      <c r="K64" s="521"/>
      <c r="L64" s="521"/>
      <c r="M64" s="521"/>
      <c r="N64" s="521"/>
      <c r="O64" s="521"/>
      <c r="P64" s="521"/>
      <c r="Q64" s="521"/>
      <c r="R64" s="521"/>
      <c r="S64" s="521"/>
      <c r="T64" s="521"/>
      <c r="U64" s="521"/>
      <c r="V64" s="521"/>
      <c r="W64" s="522"/>
      <c r="X64" s="522"/>
      <c r="Y64" s="522"/>
      <c r="Z64" s="522"/>
      <c r="AA64" s="522"/>
      <c r="AB64" s="522"/>
      <c r="AC64" s="522"/>
      <c r="AD64" s="522"/>
      <c r="AE64" s="522"/>
      <c r="AF64" s="522"/>
      <c r="AG64" s="522"/>
      <c r="AH64" s="522"/>
      <c r="AI64" s="522"/>
      <c r="AJ64" s="522"/>
      <c r="AK64" s="522"/>
      <c r="AL64" s="522"/>
      <c r="AM64" s="522"/>
      <c r="AN64" s="521"/>
      <c r="AO64" s="521"/>
      <c r="AP64" s="521"/>
      <c r="AQ64" s="521"/>
      <c r="AR64" s="521"/>
      <c r="AS64" s="521"/>
      <c r="AT64" s="521"/>
      <c r="AU64" s="521"/>
      <c r="AV64" s="521"/>
      <c r="AW64" s="521"/>
      <c r="AX64" s="521"/>
      <c r="AY64" s="521"/>
      <c r="AZ64" s="521"/>
      <c r="BA64" s="521"/>
      <c r="BB64" s="521"/>
      <c r="BC64" s="521"/>
      <c r="BD64" s="521"/>
      <c r="BE64" s="522"/>
      <c r="BF64" s="522"/>
      <c r="BG64" s="522"/>
      <c r="BH64" s="522"/>
      <c r="BI64" s="522"/>
      <c r="BJ64" s="522"/>
      <c r="BK64" s="522"/>
      <c r="BL64" s="522"/>
      <c r="BM64" s="522"/>
      <c r="BN64" s="522"/>
      <c r="BO64" s="522"/>
      <c r="BP64" s="522"/>
      <c r="BQ64" s="522"/>
      <c r="BR64" s="522"/>
      <c r="BS64" s="522"/>
      <c r="BT64" s="522"/>
      <c r="BU64" s="522"/>
      <c r="BV64" s="522"/>
      <c r="BW64" s="522"/>
      <c r="BX64" s="521"/>
      <c r="BY64" s="521"/>
      <c r="BZ64" s="521"/>
      <c r="CA64" s="521"/>
      <c r="CB64" s="521"/>
      <c r="CC64" s="521"/>
      <c r="CD64" s="521"/>
      <c r="CE64" s="521"/>
      <c r="CF64" s="521"/>
      <c r="CG64" s="521"/>
      <c r="CH64" s="521"/>
      <c r="CI64" s="521"/>
      <c r="CJ64" s="521"/>
      <c r="CK64" s="521"/>
      <c r="CL64" s="521"/>
      <c r="CM64" s="521"/>
      <c r="CN64" s="521"/>
      <c r="CO64" s="521"/>
      <c r="CP64" s="521"/>
      <c r="CQ64" s="521"/>
      <c r="CR64" s="522"/>
      <c r="CS64" s="522"/>
      <c r="CT64" s="522"/>
      <c r="CU64" s="522"/>
      <c r="CV64" s="522"/>
      <c r="CW64" s="522"/>
      <c r="CX64" s="522"/>
      <c r="CY64" s="522"/>
      <c r="CZ64" s="522"/>
      <c r="DA64" s="522"/>
      <c r="DB64" s="522"/>
      <c r="DC64" s="522"/>
      <c r="DD64" s="522"/>
      <c r="DE64" s="522"/>
      <c r="DF64" s="522"/>
      <c r="DG64" s="522"/>
      <c r="DH64" s="522"/>
      <c r="DI64" s="522"/>
      <c r="DJ64" s="522"/>
      <c r="DK64" s="522"/>
      <c r="DL64" s="522"/>
      <c r="DM64" s="522"/>
      <c r="DN64" s="522"/>
      <c r="DO64" s="521"/>
      <c r="DP64" s="521"/>
      <c r="DQ64" s="521"/>
      <c r="DR64" s="521"/>
      <c r="DS64" s="521"/>
      <c r="DT64" s="521"/>
      <c r="DU64" s="521"/>
      <c r="DV64" s="521"/>
      <c r="DW64" s="521"/>
      <c r="DX64" s="521"/>
      <c r="DY64" s="521"/>
      <c r="DZ64" s="521"/>
      <c r="EA64" s="521"/>
      <c r="EB64" s="521"/>
      <c r="EC64" s="521"/>
      <c r="ED64" s="521"/>
      <c r="EE64" s="521"/>
      <c r="EF64" s="521"/>
      <c r="EG64" s="521"/>
      <c r="EH64" s="521"/>
      <c r="EI64" s="521"/>
      <c r="EJ64" s="521"/>
      <c r="EK64" s="521"/>
      <c r="EL64" s="521"/>
      <c r="EM64" s="521"/>
      <c r="EN64" s="521"/>
      <c r="EO64" s="522"/>
      <c r="EP64" s="522"/>
      <c r="EQ64" s="522"/>
      <c r="ER64" s="522"/>
      <c r="ES64" s="522"/>
      <c r="ET64" s="522"/>
      <c r="EU64" s="522"/>
      <c r="EV64" s="522"/>
      <c r="EW64" s="522"/>
      <c r="EX64" s="522"/>
      <c r="EY64" s="522"/>
      <c r="EZ64" s="522"/>
      <c r="FA64" s="522"/>
      <c r="FB64" s="522"/>
      <c r="FC64" s="522"/>
      <c r="FD64" s="522"/>
      <c r="FE64" s="522"/>
      <c r="FF64" s="522"/>
      <c r="FG64" s="522"/>
      <c r="FH64" s="522"/>
      <c r="FI64" s="522"/>
      <c r="FJ64" s="522"/>
      <c r="FK64" s="521"/>
      <c r="FL64" s="521"/>
      <c r="FM64" s="521"/>
      <c r="FN64" s="521"/>
      <c r="FO64" s="521"/>
      <c r="FP64" s="521"/>
      <c r="FQ64" s="521"/>
      <c r="FR64" s="521"/>
      <c r="FS64" s="521"/>
      <c r="FT64" s="521"/>
      <c r="FU64" s="521"/>
      <c r="FV64" s="521"/>
      <c r="FW64" s="521"/>
      <c r="FX64" s="521"/>
      <c r="FY64" s="521"/>
      <c r="FZ64" s="521"/>
      <c r="GA64" s="521"/>
      <c r="GB64" s="521"/>
      <c r="GC64" s="521"/>
      <c r="GD64" s="521"/>
      <c r="GE64" s="521"/>
      <c r="GF64" s="521"/>
      <c r="GG64" s="521"/>
      <c r="GH64" s="521"/>
      <c r="GI64" s="521"/>
      <c r="GJ64" s="522"/>
      <c r="GK64" s="522"/>
      <c r="GL64" s="522"/>
      <c r="GM64" s="522"/>
      <c r="GN64" s="522"/>
      <c r="GO64" s="522"/>
      <c r="GP64" s="522"/>
      <c r="GQ64" s="522"/>
      <c r="GR64" s="522"/>
      <c r="GS64" s="522"/>
      <c r="GT64" s="522"/>
      <c r="GU64" s="522"/>
      <c r="GV64" s="522"/>
      <c r="GW64" s="522"/>
      <c r="GX64" s="522"/>
      <c r="GY64" s="522"/>
      <c r="GZ64" s="522"/>
      <c r="HA64" s="522"/>
      <c r="HB64" s="522"/>
      <c r="HC64" s="522"/>
      <c r="HD64" s="522"/>
      <c r="HE64" s="522"/>
      <c r="HF64" s="522"/>
      <c r="HG64" s="522"/>
      <c r="HH64" s="522"/>
      <c r="HI64" s="522"/>
      <c r="HJ64" s="521"/>
      <c r="HK64" s="521"/>
      <c r="HL64" s="521"/>
      <c r="HM64" s="521"/>
      <c r="HN64" s="521"/>
      <c r="HO64" s="521"/>
      <c r="HP64" s="521"/>
      <c r="HQ64" s="521"/>
      <c r="HR64" s="521"/>
      <c r="HS64" s="521"/>
      <c r="HT64" s="521"/>
      <c r="HU64" s="521"/>
      <c r="HV64" s="521"/>
      <c r="HW64" s="521"/>
      <c r="HX64" s="521"/>
      <c r="HY64" s="521"/>
      <c r="HZ64" s="521"/>
      <c r="IA64" s="521"/>
      <c r="IB64" s="521"/>
      <c r="IC64" s="521"/>
      <c r="ID64" s="721"/>
      <c r="IE64" s="724"/>
      <c r="IF64" s="694"/>
      <c r="IG64" s="694"/>
      <c r="IH64" s="695"/>
      <c r="II64" s="695"/>
      <c r="IJ64" s="695"/>
      <c r="IK64" s="695"/>
      <c r="IL64" s="695"/>
      <c r="IM64" s="695"/>
      <c r="IN64" s="695"/>
      <c r="IO64" s="695"/>
      <c r="IP64" s="695"/>
      <c r="IQ64" s="695"/>
      <c r="IR64" s="695"/>
      <c r="IS64" s="695"/>
      <c r="IT64" s="695"/>
      <c r="IU64" s="695"/>
      <c r="IV64" s="694"/>
      <c r="IW64" s="694"/>
      <c r="IX64" s="694"/>
      <c r="IY64" s="694"/>
      <c r="IZ64" s="694"/>
      <c r="JA64" s="694"/>
      <c r="JB64" s="694"/>
      <c r="JC64" s="694"/>
      <c r="JD64" s="694"/>
      <c r="JE64" s="694"/>
      <c r="JF64" s="694"/>
      <c r="JG64" s="694"/>
      <c r="JH64" s="694"/>
      <c r="JI64" s="694"/>
      <c r="JJ64" s="694"/>
      <c r="JK64" s="694"/>
      <c r="JL64" s="694"/>
      <c r="JM64" s="695"/>
      <c r="JN64" s="695"/>
      <c r="JO64" s="695"/>
      <c r="JP64" s="695"/>
      <c r="JQ64" s="695"/>
      <c r="JR64" s="695"/>
      <c r="JS64" s="695"/>
      <c r="JT64" s="695"/>
      <c r="JU64" s="695"/>
      <c r="JV64" s="695"/>
      <c r="JW64" s="695"/>
      <c r="JX64" s="695"/>
      <c r="JY64" s="695"/>
      <c r="JZ64" s="695"/>
      <c r="KA64" s="695"/>
      <c r="KB64" s="695"/>
      <c r="KC64" s="695"/>
      <c r="KD64" s="695"/>
      <c r="KE64" s="695"/>
      <c r="KF64" s="695"/>
      <c r="KG64" s="695"/>
      <c r="KH64" s="694"/>
      <c r="KI64" s="694"/>
      <c r="KJ64" s="694"/>
      <c r="KK64" s="694"/>
      <c r="KL64" s="694"/>
      <c r="KM64" s="694"/>
      <c r="KN64" s="694"/>
      <c r="KO64" s="694"/>
      <c r="KP64" s="694"/>
      <c r="KQ64" s="694"/>
      <c r="KR64" s="694"/>
      <c r="KS64" s="694"/>
      <c r="KT64" s="694"/>
      <c r="KU64" s="694"/>
      <c r="KV64" s="694"/>
      <c r="KW64" s="694"/>
      <c r="KX64" s="694"/>
      <c r="KY64" s="694"/>
      <c r="KZ64" s="694"/>
      <c r="LA64" s="694"/>
      <c r="LB64" s="695"/>
      <c r="LC64" s="695"/>
      <c r="LD64" s="695"/>
      <c r="LE64" s="695"/>
      <c r="LF64" s="695"/>
      <c r="LG64" s="695"/>
      <c r="LH64" s="695"/>
      <c r="LI64" s="695"/>
      <c r="LJ64" s="695"/>
      <c r="LK64" s="695"/>
      <c r="LL64" s="695"/>
      <c r="LM64" s="695"/>
      <c r="LN64" s="695"/>
      <c r="LO64" s="695"/>
      <c r="LP64" s="695"/>
      <c r="LQ64" s="695"/>
      <c r="LR64" s="695"/>
      <c r="LS64" s="694"/>
      <c r="LT64" s="694"/>
      <c r="LU64" s="694"/>
      <c r="LV64" s="694"/>
      <c r="LW64" s="694"/>
      <c r="LX64" s="694"/>
      <c r="LY64" s="694"/>
      <c r="LZ64" s="694"/>
      <c r="MA64" s="694"/>
      <c r="MB64" s="694"/>
      <c r="MC64" s="694"/>
      <c r="MD64" s="694"/>
      <c r="ME64" s="694"/>
      <c r="MF64" s="694"/>
      <c r="MG64" s="694"/>
      <c r="MH64" s="694"/>
      <c r="MI64" s="694"/>
      <c r="MJ64" s="695"/>
      <c r="MK64" s="695"/>
      <c r="ML64" s="695"/>
      <c r="MM64" s="695"/>
      <c r="MN64" s="695"/>
      <c r="MO64" s="695"/>
      <c r="MP64" s="695"/>
      <c r="MQ64" s="695"/>
      <c r="MR64" s="695"/>
      <c r="MS64" s="695"/>
      <c r="MT64" s="695"/>
      <c r="MU64" s="695"/>
      <c r="MV64" s="695"/>
      <c r="MW64" s="695"/>
      <c r="MX64" s="695"/>
      <c r="MY64" s="695"/>
      <c r="MZ64" s="695"/>
    </row>
    <row r="65" spans="1:364" x14ac:dyDescent="0.2">
      <c r="A65" s="504">
        <v>57</v>
      </c>
      <c r="B65" s="8" t="str">
        <f>'English Scores- Leveled papers'!B63</f>
        <v/>
      </c>
      <c r="C65" s="8" t="str">
        <f t="shared" si="10"/>
        <v/>
      </c>
      <c r="D65" s="516" t="str">
        <f>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v/>
      </c>
      <c r="E65" s="516" t="str">
        <f>IF(COUNT(F65:IC65)=0, "", (SUMIF($F$5:$IC$5,"Yes",F65:IC65)/SUMIF('Math Scores'!$F$5:$IC$5,"Yes",'Math Scores'!$F$2:$IC$2)))</f>
        <v/>
      </c>
      <c r="F65" s="521"/>
      <c r="G65" s="521"/>
      <c r="H65" s="521"/>
      <c r="I65" s="521"/>
      <c r="J65" s="521"/>
      <c r="K65" s="521"/>
      <c r="L65" s="521"/>
      <c r="M65" s="521"/>
      <c r="N65" s="521"/>
      <c r="O65" s="521"/>
      <c r="P65" s="521"/>
      <c r="Q65" s="521"/>
      <c r="R65" s="521"/>
      <c r="S65" s="521"/>
      <c r="T65" s="521"/>
      <c r="U65" s="521"/>
      <c r="V65" s="521"/>
      <c r="W65" s="522"/>
      <c r="X65" s="522"/>
      <c r="Y65" s="522"/>
      <c r="Z65" s="522"/>
      <c r="AA65" s="522"/>
      <c r="AB65" s="522"/>
      <c r="AC65" s="522"/>
      <c r="AD65" s="522"/>
      <c r="AE65" s="522"/>
      <c r="AF65" s="522"/>
      <c r="AG65" s="522"/>
      <c r="AH65" s="522"/>
      <c r="AI65" s="522"/>
      <c r="AJ65" s="522"/>
      <c r="AK65" s="522"/>
      <c r="AL65" s="522"/>
      <c r="AM65" s="522"/>
      <c r="AN65" s="521"/>
      <c r="AO65" s="521"/>
      <c r="AP65" s="521"/>
      <c r="AQ65" s="521"/>
      <c r="AR65" s="521"/>
      <c r="AS65" s="521"/>
      <c r="AT65" s="521"/>
      <c r="AU65" s="521"/>
      <c r="AV65" s="521"/>
      <c r="AW65" s="521"/>
      <c r="AX65" s="521"/>
      <c r="AY65" s="521"/>
      <c r="AZ65" s="521"/>
      <c r="BA65" s="521"/>
      <c r="BB65" s="521"/>
      <c r="BC65" s="521"/>
      <c r="BD65" s="521"/>
      <c r="BE65" s="522"/>
      <c r="BF65" s="522"/>
      <c r="BG65" s="522"/>
      <c r="BH65" s="522"/>
      <c r="BI65" s="522"/>
      <c r="BJ65" s="522"/>
      <c r="BK65" s="522"/>
      <c r="BL65" s="522"/>
      <c r="BM65" s="522"/>
      <c r="BN65" s="522"/>
      <c r="BO65" s="522"/>
      <c r="BP65" s="522"/>
      <c r="BQ65" s="522"/>
      <c r="BR65" s="522"/>
      <c r="BS65" s="522"/>
      <c r="BT65" s="522"/>
      <c r="BU65" s="522"/>
      <c r="BV65" s="522"/>
      <c r="BW65" s="522"/>
      <c r="BX65" s="521"/>
      <c r="BY65" s="521"/>
      <c r="BZ65" s="521"/>
      <c r="CA65" s="521"/>
      <c r="CB65" s="521"/>
      <c r="CC65" s="521"/>
      <c r="CD65" s="521"/>
      <c r="CE65" s="521"/>
      <c r="CF65" s="521"/>
      <c r="CG65" s="521"/>
      <c r="CH65" s="521"/>
      <c r="CI65" s="521"/>
      <c r="CJ65" s="521"/>
      <c r="CK65" s="521"/>
      <c r="CL65" s="521"/>
      <c r="CM65" s="521"/>
      <c r="CN65" s="521"/>
      <c r="CO65" s="521"/>
      <c r="CP65" s="521"/>
      <c r="CQ65" s="521"/>
      <c r="CR65" s="522"/>
      <c r="CS65" s="522"/>
      <c r="CT65" s="522"/>
      <c r="CU65" s="522"/>
      <c r="CV65" s="522"/>
      <c r="CW65" s="522"/>
      <c r="CX65" s="522"/>
      <c r="CY65" s="522"/>
      <c r="CZ65" s="522"/>
      <c r="DA65" s="522"/>
      <c r="DB65" s="522"/>
      <c r="DC65" s="522"/>
      <c r="DD65" s="522"/>
      <c r="DE65" s="522"/>
      <c r="DF65" s="522"/>
      <c r="DG65" s="522"/>
      <c r="DH65" s="522"/>
      <c r="DI65" s="522"/>
      <c r="DJ65" s="522"/>
      <c r="DK65" s="522"/>
      <c r="DL65" s="522"/>
      <c r="DM65" s="522"/>
      <c r="DN65" s="522"/>
      <c r="DO65" s="521"/>
      <c r="DP65" s="521"/>
      <c r="DQ65" s="521"/>
      <c r="DR65" s="521"/>
      <c r="DS65" s="521"/>
      <c r="DT65" s="521"/>
      <c r="DU65" s="521"/>
      <c r="DV65" s="521"/>
      <c r="DW65" s="521"/>
      <c r="DX65" s="521"/>
      <c r="DY65" s="521"/>
      <c r="DZ65" s="521"/>
      <c r="EA65" s="521"/>
      <c r="EB65" s="521"/>
      <c r="EC65" s="521"/>
      <c r="ED65" s="521"/>
      <c r="EE65" s="521"/>
      <c r="EF65" s="521"/>
      <c r="EG65" s="521"/>
      <c r="EH65" s="521"/>
      <c r="EI65" s="521"/>
      <c r="EJ65" s="521"/>
      <c r="EK65" s="521"/>
      <c r="EL65" s="521"/>
      <c r="EM65" s="521"/>
      <c r="EN65" s="521"/>
      <c r="EO65" s="522"/>
      <c r="EP65" s="522"/>
      <c r="EQ65" s="522"/>
      <c r="ER65" s="522"/>
      <c r="ES65" s="522"/>
      <c r="ET65" s="522"/>
      <c r="EU65" s="522"/>
      <c r="EV65" s="522"/>
      <c r="EW65" s="522"/>
      <c r="EX65" s="522"/>
      <c r="EY65" s="522"/>
      <c r="EZ65" s="522"/>
      <c r="FA65" s="522"/>
      <c r="FB65" s="522"/>
      <c r="FC65" s="522"/>
      <c r="FD65" s="522"/>
      <c r="FE65" s="522"/>
      <c r="FF65" s="522"/>
      <c r="FG65" s="522"/>
      <c r="FH65" s="522"/>
      <c r="FI65" s="522"/>
      <c r="FJ65" s="522"/>
      <c r="FK65" s="521"/>
      <c r="FL65" s="521"/>
      <c r="FM65" s="521"/>
      <c r="FN65" s="521"/>
      <c r="FO65" s="521"/>
      <c r="FP65" s="521"/>
      <c r="FQ65" s="521"/>
      <c r="FR65" s="521"/>
      <c r="FS65" s="521"/>
      <c r="FT65" s="521"/>
      <c r="FU65" s="521"/>
      <c r="FV65" s="521"/>
      <c r="FW65" s="521"/>
      <c r="FX65" s="521"/>
      <c r="FY65" s="521"/>
      <c r="FZ65" s="521"/>
      <c r="GA65" s="521"/>
      <c r="GB65" s="521"/>
      <c r="GC65" s="521"/>
      <c r="GD65" s="521"/>
      <c r="GE65" s="521"/>
      <c r="GF65" s="521"/>
      <c r="GG65" s="521"/>
      <c r="GH65" s="521"/>
      <c r="GI65" s="521"/>
      <c r="GJ65" s="522"/>
      <c r="GK65" s="522"/>
      <c r="GL65" s="522"/>
      <c r="GM65" s="522"/>
      <c r="GN65" s="522"/>
      <c r="GO65" s="522"/>
      <c r="GP65" s="522"/>
      <c r="GQ65" s="522"/>
      <c r="GR65" s="522"/>
      <c r="GS65" s="522"/>
      <c r="GT65" s="522"/>
      <c r="GU65" s="522"/>
      <c r="GV65" s="522"/>
      <c r="GW65" s="522"/>
      <c r="GX65" s="522"/>
      <c r="GY65" s="522"/>
      <c r="GZ65" s="522"/>
      <c r="HA65" s="522"/>
      <c r="HB65" s="522"/>
      <c r="HC65" s="522"/>
      <c r="HD65" s="522"/>
      <c r="HE65" s="522"/>
      <c r="HF65" s="522"/>
      <c r="HG65" s="522"/>
      <c r="HH65" s="522"/>
      <c r="HI65" s="522"/>
      <c r="HJ65" s="521"/>
      <c r="HK65" s="521"/>
      <c r="HL65" s="521"/>
      <c r="HM65" s="521"/>
      <c r="HN65" s="521"/>
      <c r="HO65" s="521"/>
      <c r="HP65" s="521"/>
      <c r="HQ65" s="521"/>
      <c r="HR65" s="521"/>
      <c r="HS65" s="521"/>
      <c r="HT65" s="521"/>
      <c r="HU65" s="521"/>
      <c r="HV65" s="521"/>
      <c r="HW65" s="521"/>
      <c r="HX65" s="521"/>
      <c r="HY65" s="521"/>
      <c r="HZ65" s="521"/>
      <c r="IA65" s="521"/>
      <c r="IB65" s="521"/>
      <c r="IC65" s="521"/>
      <c r="ID65" s="721"/>
      <c r="IE65" s="724"/>
      <c r="IF65" s="694"/>
      <c r="IG65" s="694"/>
      <c r="IH65" s="695"/>
      <c r="II65" s="695"/>
      <c r="IJ65" s="695"/>
      <c r="IK65" s="695"/>
      <c r="IL65" s="695"/>
      <c r="IM65" s="695"/>
      <c r="IN65" s="695"/>
      <c r="IO65" s="695"/>
      <c r="IP65" s="695"/>
      <c r="IQ65" s="695"/>
      <c r="IR65" s="695"/>
      <c r="IS65" s="695"/>
      <c r="IT65" s="695"/>
      <c r="IU65" s="695"/>
      <c r="IV65" s="694"/>
      <c r="IW65" s="694"/>
      <c r="IX65" s="694"/>
      <c r="IY65" s="694"/>
      <c r="IZ65" s="694"/>
      <c r="JA65" s="694"/>
      <c r="JB65" s="694"/>
      <c r="JC65" s="694"/>
      <c r="JD65" s="694"/>
      <c r="JE65" s="694"/>
      <c r="JF65" s="694"/>
      <c r="JG65" s="694"/>
      <c r="JH65" s="694"/>
      <c r="JI65" s="694"/>
      <c r="JJ65" s="694"/>
      <c r="JK65" s="694"/>
      <c r="JL65" s="694"/>
      <c r="JM65" s="695"/>
      <c r="JN65" s="695"/>
      <c r="JO65" s="695"/>
      <c r="JP65" s="695"/>
      <c r="JQ65" s="695"/>
      <c r="JR65" s="695"/>
      <c r="JS65" s="695"/>
      <c r="JT65" s="695"/>
      <c r="JU65" s="695"/>
      <c r="JV65" s="695"/>
      <c r="JW65" s="695"/>
      <c r="JX65" s="695"/>
      <c r="JY65" s="695"/>
      <c r="JZ65" s="695"/>
      <c r="KA65" s="695"/>
      <c r="KB65" s="695"/>
      <c r="KC65" s="695"/>
      <c r="KD65" s="695"/>
      <c r="KE65" s="695"/>
      <c r="KF65" s="695"/>
      <c r="KG65" s="695"/>
      <c r="KH65" s="694"/>
      <c r="KI65" s="694"/>
      <c r="KJ65" s="694"/>
      <c r="KK65" s="694"/>
      <c r="KL65" s="694"/>
      <c r="KM65" s="694"/>
      <c r="KN65" s="694"/>
      <c r="KO65" s="694"/>
      <c r="KP65" s="694"/>
      <c r="KQ65" s="694"/>
      <c r="KR65" s="694"/>
      <c r="KS65" s="694"/>
      <c r="KT65" s="694"/>
      <c r="KU65" s="694"/>
      <c r="KV65" s="694"/>
      <c r="KW65" s="694"/>
      <c r="KX65" s="694"/>
      <c r="KY65" s="694"/>
      <c r="KZ65" s="694"/>
      <c r="LA65" s="694"/>
      <c r="LB65" s="695"/>
      <c r="LC65" s="695"/>
      <c r="LD65" s="695"/>
      <c r="LE65" s="695"/>
      <c r="LF65" s="695"/>
      <c r="LG65" s="695"/>
      <c r="LH65" s="695"/>
      <c r="LI65" s="695"/>
      <c r="LJ65" s="695"/>
      <c r="LK65" s="695"/>
      <c r="LL65" s="695"/>
      <c r="LM65" s="695"/>
      <c r="LN65" s="695"/>
      <c r="LO65" s="695"/>
      <c r="LP65" s="695"/>
      <c r="LQ65" s="695"/>
      <c r="LR65" s="695"/>
      <c r="LS65" s="694"/>
      <c r="LT65" s="694"/>
      <c r="LU65" s="694"/>
      <c r="LV65" s="694"/>
      <c r="LW65" s="694"/>
      <c r="LX65" s="694"/>
      <c r="LY65" s="694"/>
      <c r="LZ65" s="694"/>
      <c r="MA65" s="694"/>
      <c r="MB65" s="694"/>
      <c r="MC65" s="694"/>
      <c r="MD65" s="694"/>
      <c r="ME65" s="694"/>
      <c r="MF65" s="694"/>
      <c r="MG65" s="694"/>
      <c r="MH65" s="694"/>
      <c r="MI65" s="694"/>
      <c r="MJ65" s="695"/>
      <c r="MK65" s="695"/>
      <c r="ML65" s="695"/>
      <c r="MM65" s="695"/>
      <c r="MN65" s="695"/>
      <c r="MO65" s="695"/>
      <c r="MP65" s="695"/>
      <c r="MQ65" s="695"/>
      <c r="MR65" s="695"/>
      <c r="MS65" s="695"/>
      <c r="MT65" s="695"/>
      <c r="MU65" s="695"/>
      <c r="MV65" s="695"/>
      <c r="MW65" s="695"/>
      <c r="MX65" s="695"/>
      <c r="MY65" s="695"/>
      <c r="MZ65" s="695"/>
    </row>
    <row r="66" spans="1:364" x14ac:dyDescent="0.2">
      <c r="A66" s="504">
        <v>58</v>
      </c>
      <c r="B66" s="8" t="str">
        <f>'English Scores- Leveled papers'!B64</f>
        <v/>
      </c>
      <c r="C66" s="8" t="str">
        <f t="shared" si="10"/>
        <v/>
      </c>
      <c r="D66" s="516" t="str">
        <f>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v/>
      </c>
      <c r="E66" s="516" t="str">
        <f>IF(COUNT(F66:IC66)=0, "", (SUMIF($F$5:$IC$5,"Yes",F66:IC66)/SUMIF('Math Scores'!$F$5:$IC$5,"Yes",'Math Scores'!$F$2:$IC$2)))</f>
        <v/>
      </c>
      <c r="F66" s="521"/>
      <c r="G66" s="521"/>
      <c r="H66" s="521"/>
      <c r="I66" s="521"/>
      <c r="J66" s="521"/>
      <c r="K66" s="521"/>
      <c r="L66" s="521"/>
      <c r="M66" s="521"/>
      <c r="N66" s="521"/>
      <c r="O66" s="521"/>
      <c r="P66" s="521"/>
      <c r="Q66" s="521"/>
      <c r="R66" s="521"/>
      <c r="S66" s="521"/>
      <c r="T66" s="521"/>
      <c r="U66" s="521"/>
      <c r="V66" s="521"/>
      <c r="W66" s="522"/>
      <c r="X66" s="522"/>
      <c r="Y66" s="522"/>
      <c r="Z66" s="522"/>
      <c r="AA66" s="522"/>
      <c r="AB66" s="522"/>
      <c r="AC66" s="522"/>
      <c r="AD66" s="522"/>
      <c r="AE66" s="522"/>
      <c r="AF66" s="522"/>
      <c r="AG66" s="522"/>
      <c r="AH66" s="522"/>
      <c r="AI66" s="522"/>
      <c r="AJ66" s="522"/>
      <c r="AK66" s="522"/>
      <c r="AL66" s="522"/>
      <c r="AM66" s="522"/>
      <c r="AN66" s="521"/>
      <c r="AO66" s="521"/>
      <c r="AP66" s="521"/>
      <c r="AQ66" s="521"/>
      <c r="AR66" s="521"/>
      <c r="AS66" s="521"/>
      <c r="AT66" s="521"/>
      <c r="AU66" s="521"/>
      <c r="AV66" s="521"/>
      <c r="AW66" s="521"/>
      <c r="AX66" s="521"/>
      <c r="AY66" s="521"/>
      <c r="AZ66" s="521"/>
      <c r="BA66" s="521"/>
      <c r="BB66" s="521"/>
      <c r="BC66" s="521"/>
      <c r="BD66" s="521"/>
      <c r="BE66" s="522"/>
      <c r="BF66" s="522"/>
      <c r="BG66" s="522"/>
      <c r="BH66" s="522"/>
      <c r="BI66" s="522"/>
      <c r="BJ66" s="522"/>
      <c r="BK66" s="522"/>
      <c r="BL66" s="522"/>
      <c r="BM66" s="522"/>
      <c r="BN66" s="522"/>
      <c r="BO66" s="522"/>
      <c r="BP66" s="522"/>
      <c r="BQ66" s="522"/>
      <c r="BR66" s="522"/>
      <c r="BS66" s="522"/>
      <c r="BT66" s="522"/>
      <c r="BU66" s="522"/>
      <c r="BV66" s="522"/>
      <c r="BW66" s="522"/>
      <c r="BX66" s="521"/>
      <c r="BY66" s="521"/>
      <c r="BZ66" s="521"/>
      <c r="CA66" s="521"/>
      <c r="CB66" s="521"/>
      <c r="CC66" s="521"/>
      <c r="CD66" s="521"/>
      <c r="CE66" s="521"/>
      <c r="CF66" s="521"/>
      <c r="CG66" s="521"/>
      <c r="CH66" s="521"/>
      <c r="CI66" s="521"/>
      <c r="CJ66" s="521"/>
      <c r="CK66" s="521"/>
      <c r="CL66" s="521"/>
      <c r="CM66" s="521"/>
      <c r="CN66" s="521"/>
      <c r="CO66" s="521"/>
      <c r="CP66" s="521"/>
      <c r="CQ66" s="521"/>
      <c r="CR66" s="522"/>
      <c r="CS66" s="522"/>
      <c r="CT66" s="522"/>
      <c r="CU66" s="522"/>
      <c r="CV66" s="522"/>
      <c r="CW66" s="522"/>
      <c r="CX66" s="522"/>
      <c r="CY66" s="522"/>
      <c r="CZ66" s="522"/>
      <c r="DA66" s="522"/>
      <c r="DB66" s="522"/>
      <c r="DC66" s="522"/>
      <c r="DD66" s="522"/>
      <c r="DE66" s="522"/>
      <c r="DF66" s="522"/>
      <c r="DG66" s="522"/>
      <c r="DH66" s="522"/>
      <c r="DI66" s="522"/>
      <c r="DJ66" s="522"/>
      <c r="DK66" s="522"/>
      <c r="DL66" s="522"/>
      <c r="DM66" s="522"/>
      <c r="DN66" s="522"/>
      <c r="DO66" s="521"/>
      <c r="DP66" s="521"/>
      <c r="DQ66" s="521"/>
      <c r="DR66" s="521"/>
      <c r="DS66" s="521"/>
      <c r="DT66" s="521"/>
      <c r="DU66" s="521"/>
      <c r="DV66" s="521"/>
      <c r="DW66" s="521"/>
      <c r="DX66" s="521"/>
      <c r="DY66" s="521"/>
      <c r="DZ66" s="521"/>
      <c r="EA66" s="521"/>
      <c r="EB66" s="521"/>
      <c r="EC66" s="521"/>
      <c r="ED66" s="521"/>
      <c r="EE66" s="521"/>
      <c r="EF66" s="521"/>
      <c r="EG66" s="521"/>
      <c r="EH66" s="521"/>
      <c r="EI66" s="521"/>
      <c r="EJ66" s="521"/>
      <c r="EK66" s="521"/>
      <c r="EL66" s="521"/>
      <c r="EM66" s="521"/>
      <c r="EN66" s="521"/>
      <c r="EO66" s="522"/>
      <c r="EP66" s="522"/>
      <c r="EQ66" s="522"/>
      <c r="ER66" s="522"/>
      <c r="ES66" s="522"/>
      <c r="ET66" s="522"/>
      <c r="EU66" s="522"/>
      <c r="EV66" s="522"/>
      <c r="EW66" s="522"/>
      <c r="EX66" s="522"/>
      <c r="EY66" s="522"/>
      <c r="EZ66" s="522"/>
      <c r="FA66" s="522"/>
      <c r="FB66" s="522"/>
      <c r="FC66" s="522"/>
      <c r="FD66" s="522"/>
      <c r="FE66" s="522"/>
      <c r="FF66" s="522"/>
      <c r="FG66" s="522"/>
      <c r="FH66" s="522"/>
      <c r="FI66" s="522"/>
      <c r="FJ66" s="522"/>
      <c r="FK66" s="521"/>
      <c r="FL66" s="521"/>
      <c r="FM66" s="521"/>
      <c r="FN66" s="521"/>
      <c r="FO66" s="521"/>
      <c r="FP66" s="521"/>
      <c r="FQ66" s="521"/>
      <c r="FR66" s="521"/>
      <c r="FS66" s="521"/>
      <c r="FT66" s="521"/>
      <c r="FU66" s="521"/>
      <c r="FV66" s="521"/>
      <c r="FW66" s="521"/>
      <c r="FX66" s="521"/>
      <c r="FY66" s="521"/>
      <c r="FZ66" s="521"/>
      <c r="GA66" s="521"/>
      <c r="GB66" s="521"/>
      <c r="GC66" s="521"/>
      <c r="GD66" s="521"/>
      <c r="GE66" s="521"/>
      <c r="GF66" s="521"/>
      <c r="GG66" s="521"/>
      <c r="GH66" s="521"/>
      <c r="GI66" s="521"/>
      <c r="GJ66" s="522"/>
      <c r="GK66" s="522"/>
      <c r="GL66" s="522"/>
      <c r="GM66" s="522"/>
      <c r="GN66" s="522"/>
      <c r="GO66" s="522"/>
      <c r="GP66" s="522"/>
      <c r="GQ66" s="522"/>
      <c r="GR66" s="522"/>
      <c r="GS66" s="522"/>
      <c r="GT66" s="522"/>
      <c r="GU66" s="522"/>
      <c r="GV66" s="522"/>
      <c r="GW66" s="522"/>
      <c r="GX66" s="522"/>
      <c r="GY66" s="522"/>
      <c r="GZ66" s="522"/>
      <c r="HA66" s="522"/>
      <c r="HB66" s="522"/>
      <c r="HC66" s="522"/>
      <c r="HD66" s="522"/>
      <c r="HE66" s="522"/>
      <c r="HF66" s="522"/>
      <c r="HG66" s="522"/>
      <c r="HH66" s="522"/>
      <c r="HI66" s="522"/>
      <c r="HJ66" s="521"/>
      <c r="HK66" s="521"/>
      <c r="HL66" s="521"/>
      <c r="HM66" s="521"/>
      <c r="HN66" s="521"/>
      <c r="HO66" s="521"/>
      <c r="HP66" s="521"/>
      <c r="HQ66" s="521"/>
      <c r="HR66" s="521"/>
      <c r="HS66" s="521"/>
      <c r="HT66" s="521"/>
      <c r="HU66" s="521"/>
      <c r="HV66" s="521"/>
      <c r="HW66" s="521"/>
      <c r="HX66" s="521"/>
      <c r="HY66" s="521"/>
      <c r="HZ66" s="521"/>
      <c r="IA66" s="521"/>
      <c r="IB66" s="521"/>
      <c r="IC66" s="521"/>
      <c r="ID66" s="721"/>
      <c r="IE66" s="724"/>
      <c r="IF66" s="694"/>
      <c r="IG66" s="694"/>
      <c r="IH66" s="695"/>
      <c r="II66" s="695"/>
      <c r="IJ66" s="695"/>
      <c r="IK66" s="695"/>
      <c r="IL66" s="695"/>
      <c r="IM66" s="695"/>
      <c r="IN66" s="695"/>
      <c r="IO66" s="695"/>
      <c r="IP66" s="695"/>
      <c r="IQ66" s="695"/>
      <c r="IR66" s="695"/>
      <c r="IS66" s="695"/>
      <c r="IT66" s="695"/>
      <c r="IU66" s="695"/>
      <c r="IV66" s="694"/>
      <c r="IW66" s="694"/>
      <c r="IX66" s="694"/>
      <c r="IY66" s="694"/>
      <c r="IZ66" s="694"/>
      <c r="JA66" s="694"/>
      <c r="JB66" s="694"/>
      <c r="JC66" s="694"/>
      <c r="JD66" s="694"/>
      <c r="JE66" s="694"/>
      <c r="JF66" s="694"/>
      <c r="JG66" s="694"/>
      <c r="JH66" s="694"/>
      <c r="JI66" s="694"/>
      <c r="JJ66" s="694"/>
      <c r="JK66" s="694"/>
      <c r="JL66" s="694"/>
      <c r="JM66" s="695"/>
      <c r="JN66" s="695"/>
      <c r="JO66" s="695"/>
      <c r="JP66" s="695"/>
      <c r="JQ66" s="695"/>
      <c r="JR66" s="695"/>
      <c r="JS66" s="695"/>
      <c r="JT66" s="695"/>
      <c r="JU66" s="695"/>
      <c r="JV66" s="695"/>
      <c r="JW66" s="695"/>
      <c r="JX66" s="695"/>
      <c r="JY66" s="695"/>
      <c r="JZ66" s="695"/>
      <c r="KA66" s="695"/>
      <c r="KB66" s="695"/>
      <c r="KC66" s="695"/>
      <c r="KD66" s="695"/>
      <c r="KE66" s="695"/>
      <c r="KF66" s="695"/>
      <c r="KG66" s="695"/>
      <c r="KH66" s="694"/>
      <c r="KI66" s="694"/>
      <c r="KJ66" s="694"/>
      <c r="KK66" s="694"/>
      <c r="KL66" s="694"/>
      <c r="KM66" s="694"/>
      <c r="KN66" s="694"/>
      <c r="KO66" s="694"/>
      <c r="KP66" s="694"/>
      <c r="KQ66" s="694"/>
      <c r="KR66" s="694"/>
      <c r="KS66" s="694"/>
      <c r="KT66" s="694"/>
      <c r="KU66" s="694"/>
      <c r="KV66" s="694"/>
      <c r="KW66" s="694"/>
      <c r="KX66" s="694"/>
      <c r="KY66" s="694"/>
      <c r="KZ66" s="694"/>
      <c r="LA66" s="694"/>
      <c r="LB66" s="695"/>
      <c r="LC66" s="695"/>
      <c r="LD66" s="695"/>
      <c r="LE66" s="695"/>
      <c r="LF66" s="695"/>
      <c r="LG66" s="695"/>
      <c r="LH66" s="695"/>
      <c r="LI66" s="695"/>
      <c r="LJ66" s="695"/>
      <c r="LK66" s="695"/>
      <c r="LL66" s="695"/>
      <c r="LM66" s="695"/>
      <c r="LN66" s="695"/>
      <c r="LO66" s="695"/>
      <c r="LP66" s="695"/>
      <c r="LQ66" s="695"/>
      <c r="LR66" s="695"/>
      <c r="LS66" s="694"/>
      <c r="LT66" s="694"/>
      <c r="LU66" s="694"/>
      <c r="LV66" s="694"/>
      <c r="LW66" s="694"/>
      <c r="LX66" s="694"/>
      <c r="LY66" s="694"/>
      <c r="LZ66" s="694"/>
      <c r="MA66" s="694"/>
      <c r="MB66" s="694"/>
      <c r="MC66" s="694"/>
      <c r="MD66" s="694"/>
      <c r="ME66" s="694"/>
      <c r="MF66" s="694"/>
      <c r="MG66" s="694"/>
      <c r="MH66" s="694"/>
      <c r="MI66" s="694"/>
      <c r="MJ66" s="695"/>
      <c r="MK66" s="695"/>
      <c r="ML66" s="695"/>
      <c r="MM66" s="695"/>
      <c r="MN66" s="695"/>
      <c r="MO66" s="695"/>
      <c r="MP66" s="695"/>
      <c r="MQ66" s="695"/>
      <c r="MR66" s="695"/>
      <c r="MS66" s="695"/>
      <c r="MT66" s="695"/>
      <c r="MU66" s="695"/>
      <c r="MV66" s="695"/>
      <c r="MW66" s="695"/>
      <c r="MX66" s="695"/>
      <c r="MY66" s="695"/>
      <c r="MZ66" s="695"/>
    </row>
    <row r="67" spans="1:364" x14ac:dyDescent="0.2">
      <c r="A67" s="504">
        <v>59</v>
      </c>
      <c r="B67" s="8" t="str">
        <f>'English Scores- Leveled papers'!B65</f>
        <v/>
      </c>
      <c r="C67" s="8" t="str">
        <f t="shared" si="10"/>
        <v/>
      </c>
      <c r="D67" s="516" t="str">
        <f>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v/>
      </c>
      <c r="E67" s="516" t="str">
        <f>IF(COUNT(F67:IC67)=0, "", (SUMIF($F$5:$IC$5,"Yes",F67:IC67)/SUMIF('Math Scores'!$F$5:$IC$5,"Yes",'Math Scores'!$F$2:$IC$2)))</f>
        <v/>
      </c>
      <c r="F67" s="521"/>
      <c r="G67" s="521"/>
      <c r="H67" s="521"/>
      <c r="I67" s="521"/>
      <c r="J67" s="521"/>
      <c r="K67" s="521"/>
      <c r="L67" s="521"/>
      <c r="M67" s="521"/>
      <c r="N67" s="521"/>
      <c r="O67" s="521"/>
      <c r="P67" s="521"/>
      <c r="Q67" s="521"/>
      <c r="R67" s="521"/>
      <c r="S67" s="521"/>
      <c r="T67" s="521"/>
      <c r="U67" s="521"/>
      <c r="V67" s="521"/>
      <c r="W67" s="522"/>
      <c r="X67" s="522"/>
      <c r="Y67" s="522"/>
      <c r="Z67" s="522"/>
      <c r="AA67" s="522"/>
      <c r="AB67" s="522"/>
      <c r="AC67" s="522"/>
      <c r="AD67" s="522"/>
      <c r="AE67" s="522"/>
      <c r="AF67" s="522"/>
      <c r="AG67" s="522"/>
      <c r="AH67" s="522"/>
      <c r="AI67" s="522"/>
      <c r="AJ67" s="522"/>
      <c r="AK67" s="522"/>
      <c r="AL67" s="522"/>
      <c r="AM67" s="522"/>
      <c r="AN67" s="521"/>
      <c r="AO67" s="521"/>
      <c r="AP67" s="521"/>
      <c r="AQ67" s="521"/>
      <c r="AR67" s="521"/>
      <c r="AS67" s="521"/>
      <c r="AT67" s="521"/>
      <c r="AU67" s="521"/>
      <c r="AV67" s="521"/>
      <c r="AW67" s="521"/>
      <c r="AX67" s="521"/>
      <c r="AY67" s="521"/>
      <c r="AZ67" s="521"/>
      <c r="BA67" s="521"/>
      <c r="BB67" s="521"/>
      <c r="BC67" s="521"/>
      <c r="BD67" s="521"/>
      <c r="BE67" s="522"/>
      <c r="BF67" s="522"/>
      <c r="BG67" s="522"/>
      <c r="BH67" s="522"/>
      <c r="BI67" s="522"/>
      <c r="BJ67" s="522"/>
      <c r="BK67" s="522"/>
      <c r="BL67" s="522"/>
      <c r="BM67" s="522"/>
      <c r="BN67" s="522"/>
      <c r="BO67" s="522"/>
      <c r="BP67" s="522"/>
      <c r="BQ67" s="522"/>
      <c r="BR67" s="522"/>
      <c r="BS67" s="522"/>
      <c r="BT67" s="522"/>
      <c r="BU67" s="522"/>
      <c r="BV67" s="522"/>
      <c r="BW67" s="522"/>
      <c r="BX67" s="521"/>
      <c r="BY67" s="521"/>
      <c r="BZ67" s="521"/>
      <c r="CA67" s="521"/>
      <c r="CB67" s="521"/>
      <c r="CC67" s="521"/>
      <c r="CD67" s="521"/>
      <c r="CE67" s="521"/>
      <c r="CF67" s="521"/>
      <c r="CG67" s="521"/>
      <c r="CH67" s="521"/>
      <c r="CI67" s="521"/>
      <c r="CJ67" s="521"/>
      <c r="CK67" s="521"/>
      <c r="CL67" s="521"/>
      <c r="CM67" s="521"/>
      <c r="CN67" s="521"/>
      <c r="CO67" s="521"/>
      <c r="CP67" s="521"/>
      <c r="CQ67" s="521"/>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1"/>
      <c r="DP67" s="521"/>
      <c r="DQ67" s="521"/>
      <c r="DR67" s="521"/>
      <c r="DS67" s="521"/>
      <c r="DT67" s="521"/>
      <c r="DU67" s="521"/>
      <c r="DV67" s="521"/>
      <c r="DW67" s="521"/>
      <c r="DX67" s="521"/>
      <c r="DY67" s="521"/>
      <c r="DZ67" s="521"/>
      <c r="EA67" s="521"/>
      <c r="EB67" s="521"/>
      <c r="EC67" s="521"/>
      <c r="ED67" s="521"/>
      <c r="EE67" s="521"/>
      <c r="EF67" s="521"/>
      <c r="EG67" s="521"/>
      <c r="EH67" s="521"/>
      <c r="EI67" s="521"/>
      <c r="EJ67" s="521"/>
      <c r="EK67" s="521"/>
      <c r="EL67" s="521"/>
      <c r="EM67" s="521"/>
      <c r="EN67" s="521"/>
      <c r="EO67" s="522"/>
      <c r="EP67" s="522"/>
      <c r="EQ67" s="522"/>
      <c r="ER67" s="522"/>
      <c r="ES67" s="522"/>
      <c r="ET67" s="522"/>
      <c r="EU67" s="522"/>
      <c r="EV67" s="522"/>
      <c r="EW67" s="522"/>
      <c r="EX67" s="522"/>
      <c r="EY67" s="522"/>
      <c r="EZ67" s="522"/>
      <c r="FA67" s="522"/>
      <c r="FB67" s="522"/>
      <c r="FC67" s="522"/>
      <c r="FD67" s="522"/>
      <c r="FE67" s="522"/>
      <c r="FF67" s="522"/>
      <c r="FG67" s="522"/>
      <c r="FH67" s="522"/>
      <c r="FI67" s="522"/>
      <c r="FJ67" s="522"/>
      <c r="FK67" s="521"/>
      <c r="FL67" s="521"/>
      <c r="FM67" s="521"/>
      <c r="FN67" s="521"/>
      <c r="FO67" s="521"/>
      <c r="FP67" s="521"/>
      <c r="FQ67" s="521"/>
      <c r="FR67" s="521"/>
      <c r="FS67" s="521"/>
      <c r="FT67" s="521"/>
      <c r="FU67" s="521"/>
      <c r="FV67" s="521"/>
      <c r="FW67" s="521"/>
      <c r="FX67" s="521"/>
      <c r="FY67" s="521"/>
      <c r="FZ67" s="521"/>
      <c r="GA67" s="521"/>
      <c r="GB67" s="521"/>
      <c r="GC67" s="521"/>
      <c r="GD67" s="521"/>
      <c r="GE67" s="521"/>
      <c r="GF67" s="521"/>
      <c r="GG67" s="521"/>
      <c r="GH67" s="521"/>
      <c r="GI67" s="521"/>
      <c r="GJ67" s="522"/>
      <c r="GK67" s="522"/>
      <c r="GL67" s="522"/>
      <c r="GM67" s="522"/>
      <c r="GN67" s="522"/>
      <c r="GO67" s="522"/>
      <c r="GP67" s="522"/>
      <c r="GQ67" s="522"/>
      <c r="GR67" s="522"/>
      <c r="GS67" s="522"/>
      <c r="GT67" s="522"/>
      <c r="GU67" s="522"/>
      <c r="GV67" s="522"/>
      <c r="GW67" s="522"/>
      <c r="GX67" s="522"/>
      <c r="GY67" s="522"/>
      <c r="GZ67" s="522"/>
      <c r="HA67" s="522"/>
      <c r="HB67" s="522"/>
      <c r="HC67" s="522"/>
      <c r="HD67" s="522"/>
      <c r="HE67" s="522"/>
      <c r="HF67" s="522"/>
      <c r="HG67" s="522"/>
      <c r="HH67" s="522"/>
      <c r="HI67" s="522"/>
      <c r="HJ67" s="521"/>
      <c r="HK67" s="521"/>
      <c r="HL67" s="521"/>
      <c r="HM67" s="521"/>
      <c r="HN67" s="521"/>
      <c r="HO67" s="521"/>
      <c r="HP67" s="521"/>
      <c r="HQ67" s="521"/>
      <c r="HR67" s="521"/>
      <c r="HS67" s="521"/>
      <c r="HT67" s="521"/>
      <c r="HU67" s="521"/>
      <c r="HV67" s="521"/>
      <c r="HW67" s="521"/>
      <c r="HX67" s="521"/>
      <c r="HY67" s="521"/>
      <c r="HZ67" s="521"/>
      <c r="IA67" s="521"/>
      <c r="IB67" s="521"/>
      <c r="IC67" s="521"/>
      <c r="ID67" s="721"/>
      <c r="IE67" s="724"/>
      <c r="IF67" s="694"/>
      <c r="IG67" s="694"/>
      <c r="IH67" s="695"/>
      <c r="II67" s="695"/>
      <c r="IJ67" s="695"/>
      <c r="IK67" s="695"/>
      <c r="IL67" s="695"/>
      <c r="IM67" s="695"/>
      <c r="IN67" s="695"/>
      <c r="IO67" s="695"/>
      <c r="IP67" s="695"/>
      <c r="IQ67" s="695"/>
      <c r="IR67" s="695"/>
      <c r="IS67" s="695"/>
      <c r="IT67" s="695"/>
      <c r="IU67" s="695"/>
      <c r="IV67" s="694"/>
      <c r="IW67" s="694"/>
      <c r="IX67" s="694"/>
      <c r="IY67" s="694"/>
      <c r="IZ67" s="694"/>
      <c r="JA67" s="694"/>
      <c r="JB67" s="694"/>
      <c r="JC67" s="694"/>
      <c r="JD67" s="694"/>
      <c r="JE67" s="694"/>
      <c r="JF67" s="694"/>
      <c r="JG67" s="694"/>
      <c r="JH67" s="694"/>
      <c r="JI67" s="694"/>
      <c r="JJ67" s="694"/>
      <c r="JK67" s="694"/>
      <c r="JL67" s="694"/>
      <c r="JM67" s="695"/>
      <c r="JN67" s="695"/>
      <c r="JO67" s="695"/>
      <c r="JP67" s="695"/>
      <c r="JQ67" s="695"/>
      <c r="JR67" s="695"/>
      <c r="JS67" s="695"/>
      <c r="JT67" s="695"/>
      <c r="JU67" s="695"/>
      <c r="JV67" s="695"/>
      <c r="JW67" s="695"/>
      <c r="JX67" s="695"/>
      <c r="JY67" s="695"/>
      <c r="JZ67" s="695"/>
      <c r="KA67" s="695"/>
      <c r="KB67" s="695"/>
      <c r="KC67" s="695"/>
      <c r="KD67" s="695"/>
      <c r="KE67" s="695"/>
      <c r="KF67" s="695"/>
      <c r="KG67" s="695"/>
      <c r="KH67" s="694"/>
      <c r="KI67" s="694"/>
      <c r="KJ67" s="694"/>
      <c r="KK67" s="694"/>
      <c r="KL67" s="694"/>
      <c r="KM67" s="694"/>
      <c r="KN67" s="694"/>
      <c r="KO67" s="694"/>
      <c r="KP67" s="694"/>
      <c r="KQ67" s="694"/>
      <c r="KR67" s="694"/>
      <c r="KS67" s="694"/>
      <c r="KT67" s="694"/>
      <c r="KU67" s="694"/>
      <c r="KV67" s="694"/>
      <c r="KW67" s="694"/>
      <c r="KX67" s="694"/>
      <c r="KY67" s="694"/>
      <c r="KZ67" s="694"/>
      <c r="LA67" s="694"/>
      <c r="LB67" s="695"/>
      <c r="LC67" s="695"/>
      <c r="LD67" s="695"/>
      <c r="LE67" s="695"/>
      <c r="LF67" s="695"/>
      <c r="LG67" s="695"/>
      <c r="LH67" s="695"/>
      <c r="LI67" s="695"/>
      <c r="LJ67" s="695"/>
      <c r="LK67" s="695"/>
      <c r="LL67" s="695"/>
      <c r="LM67" s="695"/>
      <c r="LN67" s="695"/>
      <c r="LO67" s="695"/>
      <c r="LP67" s="695"/>
      <c r="LQ67" s="695"/>
      <c r="LR67" s="695"/>
      <c r="LS67" s="694"/>
      <c r="LT67" s="694"/>
      <c r="LU67" s="694"/>
      <c r="LV67" s="694"/>
      <c r="LW67" s="694"/>
      <c r="LX67" s="694"/>
      <c r="LY67" s="694"/>
      <c r="LZ67" s="694"/>
      <c r="MA67" s="694"/>
      <c r="MB67" s="694"/>
      <c r="MC67" s="694"/>
      <c r="MD67" s="694"/>
      <c r="ME67" s="694"/>
      <c r="MF67" s="694"/>
      <c r="MG67" s="694"/>
      <c r="MH67" s="694"/>
      <c r="MI67" s="694"/>
      <c r="MJ67" s="695"/>
      <c r="MK67" s="695"/>
      <c r="ML67" s="695"/>
      <c r="MM67" s="695"/>
      <c r="MN67" s="695"/>
      <c r="MO67" s="695"/>
      <c r="MP67" s="695"/>
      <c r="MQ67" s="695"/>
      <c r="MR67" s="695"/>
      <c r="MS67" s="695"/>
      <c r="MT67" s="695"/>
      <c r="MU67" s="695"/>
      <c r="MV67" s="695"/>
      <c r="MW67" s="695"/>
      <c r="MX67" s="695"/>
      <c r="MY67" s="695"/>
      <c r="MZ67" s="695"/>
    </row>
    <row r="68" spans="1:364" x14ac:dyDescent="0.2">
      <c r="A68" s="504">
        <v>60</v>
      </c>
      <c r="B68" s="8" t="str">
        <f>'English Scores- Leveled papers'!B66</f>
        <v/>
      </c>
      <c r="C68" s="8" t="str">
        <f t="shared" si="10"/>
        <v/>
      </c>
      <c r="D68" s="516" t="str">
        <f>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v/>
      </c>
      <c r="E68" s="516" t="str">
        <f>IF(COUNT(F68:IC68)=0, "", (SUMIF($F$5:$IC$5,"Yes",F68:IC68)/SUMIF('Math Scores'!$F$5:$IC$5,"Yes",'Math Scores'!$F$2:$IC$2)))</f>
        <v/>
      </c>
      <c r="F68" s="521"/>
      <c r="G68" s="521"/>
      <c r="H68" s="521"/>
      <c r="I68" s="521"/>
      <c r="J68" s="521"/>
      <c r="K68" s="521"/>
      <c r="L68" s="521"/>
      <c r="M68" s="521"/>
      <c r="N68" s="521"/>
      <c r="O68" s="521"/>
      <c r="P68" s="521"/>
      <c r="Q68" s="521"/>
      <c r="R68" s="521"/>
      <c r="S68" s="521"/>
      <c r="T68" s="521"/>
      <c r="U68" s="521"/>
      <c r="V68" s="521"/>
      <c r="W68" s="522"/>
      <c r="X68" s="522"/>
      <c r="Y68" s="522"/>
      <c r="Z68" s="522"/>
      <c r="AA68" s="522"/>
      <c r="AB68" s="522"/>
      <c r="AC68" s="522"/>
      <c r="AD68" s="522"/>
      <c r="AE68" s="522"/>
      <c r="AF68" s="522"/>
      <c r="AG68" s="522"/>
      <c r="AH68" s="522"/>
      <c r="AI68" s="522"/>
      <c r="AJ68" s="522"/>
      <c r="AK68" s="522"/>
      <c r="AL68" s="522"/>
      <c r="AM68" s="522"/>
      <c r="AN68" s="521"/>
      <c r="AO68" s="521"/>
      <c r="AP68" s="521"/>
      <c r="AQ68" s="521"/>
      <c r="AR68" s="521"/>
      <c r="AS68" s="521"/>
      <c r="AT68" s="521"/>
      <c r="AU68" s="521"/>
      <c r="AV68" s="521"/>
      <c r="AW68" s="521"/>
      <c r="AX68" s="521"/>
      <c r="AY68" s="521"/>
      <c r="AZ68" s="521"/>
      <c r="BA68" s="521"/>
      <c r="BB68" s="521"/>
      <c r="BC68" s="521"/>
      <c r="BD68" s="521"/>
      <c r="BE68" s="522"/>
      <c r="BF68" s="522"/>
      <c r="BG68" s="522"/>
      <c r="BH68" s="522"/>
      <c r="BI68" s="522"/>
      <c r="BJ68" s="522"/>
      <c r="BK68" s="522"/>
      <c r="BL68" s="522"/>
      <c r="BM68" s="522"/>
      <c r="BN68" s="522"/>
      <c r="BO68" s="522"/>
      <c r="BP68" s="522"/>
      <c r="BQ68" s="522"/>
      <c r="BR68" s="522"/>
      <c r="BS68" s="522"/>
      <c r="BT68" s="522"/>
      <c r="BU68" s="522"/>
      <c r="BV68" s="522"/>
      <c r="BW68" s="522"/>
      <c r="BX68" s="521"/>
      <c r="BY68" s="521"/>
      <c r="BZ68" s="521"/>
      <c r="CA68" s="521"/>
      <c r="CB68" s="521"/>
      <c r="CC68" s="521"/>
      <c r="CD68" s="521"/>
      <c r="CE68" s="521"/>
      <c r="CF68" s="521"/>
      <c r="CG68" s="521"/>
      <c r="CH68" s="521"/>
      <c r="CI68" s="521"/>
      <c r="CJ68" s="521"/>
      <c r="CK68" s="521"/>
      <c r="CL68" s="521"/>
      <c r="CM68" s="521"/>
      <c r="CN68" s="521"/>
      <c r="CO68" s="521"/>
      <c r="CP68" s="521"/>
      <c r="CQ68" s="521"/>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1"/>
      <c r="DP68" s="521"/>
      <c r="DQ68" s="521"/>
      <c r="DR68" s="521"/>
      <c r="DS68" s="521"/>
      <c r="DT68" s="521"/>
      <c r="DU68" s="521"/>
      <c r="DV68" s="521"/>
      <c r="DW68" s="521"/>
      <c r="DX68" s="521"/>
      <c r="DY68" s="521"/>
      <c r="DZ68" s="521"/>
      <c r="EA68" s="521"/>
      <c r="EB68" s="521"/>
      <c r="EC68" s="521"/>
      <c r="ED68" s="521"/>
      <c r="EE68" s="521"/>
      <c r="EF68" s="521"/>
      <c r="EG68" s="521"/>
      <c r="EH68" s="521"/>
      <c r="EI68" s="521"/>
      <c r="EJ68" s="521"/>
      <c r="EK68" s="521"/>
      <c r="EL68" s="521"/>
      <c r="EM68" s="521"/>
      <c r="EN68" s="521"/>
      <c r="EO68" s="522"/>
      <c r="EP68" s="522"/>
      <c r="EQ68" s="522"/>
      <c r="ER68" s="522"/>
      <c r="ES68" s="522"/>
      <c r="ET68" s="522"/>
      <c r="EU68" s="522"/>
      <c r="EV68" s="522"/>
      <c r="EW68" s="522"/>
      <c r="EX68" s="522"/>
      <c r="EY68" s="522"/>
      <c r="EZ68" s="522"/>
      <c r="FA68" s="522"/>
      <c r="FB68" s="522"/>
      <c r="FC68" s="522"/>
      <c r="FD68" s="522"/>
      <c r="FE68" s="522"/>
      <c r="FF68" s="522"/>
      <c r="FG68" s="522"/>
      <c r="FH68" s="522"/>
      <c r="FI68" s="522"/>
      <c r="FJ68" s="522"/>
      <c r="FK68" s="521"/>
      <c r="FL68" s="521"/>
      <c r="FM68" s="521"/>
      <c r="FN68" s="521"/>
      <c r="FO68" s="521"/>
      <c r="FP68" s="521"/>
      <c r="FQ68" s="521"/>
      <c r="FR68" s="521"/>
      <c r="FS68" s="521"/>
      <c r="FT68" s="521"/>
      <c r="FU68" s="521"/>
      <c r="FV68" s="521"/>
      <c r="FW68" s="521"/>
      <c r="FX68" s="521"/>
      <c r="FY68" s="521"/>
      <c r="FZ68" s="521"/>
      <c r="GA68" s="521"/>
      <c r="GB68" s="521"/>
      <c r="GC68" s="521"/>
      <c r="GD68" s="521"/>
      <c r="GE68" s="521"/>
      <c r="GF68" s="521"/>
      <c r="GG68" s="521"/>
      <c r="GH68" s="521"/>
      <c r="GI68" s="521"/>
      <c r="GJ68" s="522"/>
      <c r="GK68" s="522"/>
      <c r="GL68" s="522"/>
      <c r="GM68" s="522"/>
      <c r="GN68" s="522"/>
      <c r="GO68" s="522"/>
      <c r="GP68" s="522"/>
      <c r="GQ68" s="522"/>
      <c r="GR68" s="522"/>
      <c r="GS68" s="522"/>
      <c r="GT68" s="522"/>
      <c r="GU68" s="522"/>
      <c r="GV68" s="522"/>
      <c r="GW68" s="522"/>
      <c r="GX68" s="522"/>
      <c r="GY68" s="522"/>
      <c r="GZ68" s="522"/>
      <c r="HA68" s="522"/>
      <c r="HB68" s="522"/>
      <c r="HC68" s="522"/>
      <c r="HD68" s="522"/>
      <c r="HE68" s="522"/>
      <c r="HF68" s="522"/>
      <c r="HG68" s="522"/>
      <c r="HH68" s="522"/>
      <c r="HI68" s="522"/>
      <c r="HJ68" s="521"/>
      <c r="HK68" s="521"/>
      <c r="HL68" s="521"/>
      <c r="HM68" s="521"/>
      <c r="HN68" s="521"/>
      <c r="HO68" s="521"/>
      <c r="HP68" s="521"/>
      <c r="HQ68" s="521"/>
      <c r="HR68" s="521"/>
      <c r="HS68" s="521"/>
      <c r="HT68" s="521"/>
      <c r="HU68" s="521"/>
      <c r="HV68" s="521"/>
      <c r="HW68" s="521"/>
      <c r="HX68" s="521"/>
      <c r="HY68" s="521"/>
      <c r="HZ68" s="521"/>
      <c r="IA68" s="521"/>
      <c r="IB68" s="521"/>
      <c r="IC68" s="521"/>
      <c r="ID68" s="721"/>
      <c r="IE68" s="724"/>
      <c r="IF68" s="694"/>
      <c r="IG68" s="694"/>
      <c r="IH68" s="695"/>
      <c r="II68" s="695"/>
      <c r="IJ68" s="695"/>
      <c r="IK68" s="695"/>
      <c r="IL68" s="695"/>
      <c r="IM68" s="695"/>
      <c r="IN68" s="695"/>
      <c r="IO68" s="695"/>
      <c r="IP68" s="695"/>
      <c r="IQ68" s="695"/>
      <c r="IR68" s="695"/>
      <c r="IS68" s="695"/>
      <c r="IT68" s="695"/>
      <c r="IU68" s="695"/>
      <c r="IV68" s="694"/>
      <c r="IW68" s="694"/>
      <c r="IX68" s="694"/>
      <c r="IY68" s="694"/>
      <c r="IZ68" s="694"/>
      <c r="JA68" s="694"/>
      <c r="JB68" s="694"/>
      <c r="JC68" s="694"/>
      <c r="JD68" s="694"/>
      <c r="JE68" s="694"/>
      <c r="JF68" s="694"/>
      <c r="JG68" s="694"/>
      <c r="JH68" s="694"/>
      <c r="JI68" s="694"/>
      <c r="JJ68" s="694"/>
      <c r="JK68" s="694"/>
      <c r="JL68" s="694"/>
      <c r="JM68" s="695"/>
      <c r="JN68" s="695"/>
      <c r="JO68" s="695"/>
      <c r="JP68" s="695"/>
      <c r="JQ68" s="695"/>
      <c r="JR68" s="695"/>
      <c r="JS68" s="695"/>
      <c r="JT68" s="695"/>
      <c r="JU68" s="695"/>
      <c r="JV68" s="695"/>
      <c r="JW68" s="695"/>
      <c r="JX68" s="695"/>
      <c r="JY68" s="695"/>
      <c r="JZ68" s="695"/>
      <c r="KA68" s="695"/>
      <c r="KB68" s="695"/>
      <c r="KC68" s="695"/>
      <c r="KD68" s="695"/>
      <c r="KE68" s="695"/>
      <c r="KF68" s="695"/>
      <c r="KG68" s="695"/>
      <c r="KH68" s="694"/>
      <c r="KI68" s="694"/>
      <c r="KJ68" s="694"/>
      <c r="KK68" s="694"/>
      <c r="KL68" s="694"/>
      <c r="KM68" s="694"/>
      <c r="KN68" s="694"/>
      <c r="KO68" s="694"/>
      <c r="KP68" s="694"/>
      <c r="KQ68" s="694"/>
      <c r="KR68" s="694"/>
      <c r="KS68" s="694"/>
      <c r="KT68" s="694"/>
      <c r="KU68" s="694"/>
      <c r="KV68" s="694"/>
      <c r="KW68" s="694"/>
      <c r="KX68" s="694"/>
      <c r="KY68" s="694"/>
      <c r="KZ68" s="694"/>
      <c r="LA68" s="694"/>
      <c r="LB68" s="695"/>
      <c r="LC68" s="695"/>
      <c r="LD68" s="695"/>
      <c r="LE68" s="695"/>
      <c r="LF68" s="695"/>
      <c r="LG68" s="695"/>
      <c r="LH68" s="695"/>
      <c r="LI68" s="695"/>
      <c r="LJ68" s="695"/>
      <c r="LK68" s="695"/>
      <c r="LL68" s="695"/>
      <c r="LM68" s="695"/>
      <c r="LN68" s="695"/>
      <c r="LO68" s="695"/>
      <c r="LP68" s="695"/>
      <c r="LQ68" s="695"/>
      <c r="LR68" s="695"/>
      <c r="LS68" s="694"/>
      <c r="LT68" s="694"/>
      <c r="LU68" s="694"/>
      <c r="LV68" s="694"/>
      <c r="LW68" s="694"/>
      <c r="LX68" s="694"/>
      <c r="LY68" s="694"/>
      <c r="LZ68" s="694"/>
      <c r="MA68" s="694"/>
      <c r="MB68" s="694"/>
      <c r="MC68" s="694"/>
      <c r="MD68" s="694"/>
      <c r="ME68" s="694"/>
      <c r="MF68" s="694"/>
      <c r="MG68" s="694"/>
      <c r="MH68" s="694"/>
      <c r="MI68" s="694"/>
      <c r="MJ68" s="695"/>
      <c r="MK68" s="695"/>
      <c r="ML68" s="695"/>
      <c r="MM68" s="695"/>
      <c r="MN68" s="695"/>
      <c r="MO68" s="695"/>
      <c r="MP68" s="695"/>
      <c r="MQ68" s="695"/>
      <c r="MR68" s="695"/>
      <c r="MS68" s="695"/>
      <c r="MT68" s="695"/>
      <c r="MU68" s="695"/>
      <c r="MV68" s="695"/>
      <c r="MW68" s="695"/>
      <c r="MX68" s="695"/>
      <c r="MY68" s="695"/>
      <c r="MZ68" s="695"/>
    </row>
    <row r="69" spans="1:364" x14ac:dyDescent="0.2">
      <c r="A69" s="504">
        <v>61</v>
      </c>
      <c r="B69" s="8" t="str">
        <f>'English Scores- Leveled papers'!B67</f>
        <v/>
      </c>
      <c r="C69" s="8" t="str">
        <f t="shared" si="10"/>
        <v/>
      </c>
      <c r="D69" s="516" t="str">
        <f>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v/>
      </c>
      <c r="E69" s="516" t="str">
        <f>IF(COUNT(F69:IC69)=0, "", (SUMIF($F$5:$IC$5,"Yes",F69:IC69)/SUMIF('Math Scores'!$F$5:$IC$5,"Yes",'Math Scores'!$F$2:$IC$2)))</f>
        <v/>
      </c>
      <c r="F69" s="521"/>
      <c r="G69" s="521"/>
      <c r="H69" s="521"/>
      <c r="I69" s="521"/>
      <c r="J69" s="521"/>
      <c r="K69" s="521"/>
      <c r="L69" s="521"/>
      <c r="M69" s="521"/>
      <c r="N69" s="521"/>
      <c r="O69" s="521"/>
      <c r="P69" s="521"/>
      <c r="Q69" s="521"/>
      <c r="R69" s="521"/>
      <c r="S69" s="521"/>
      <c r="T69" s="521"/>
      <c r="U69" s="521"/>
      <c r="V69" s="521"/>
      <c r="W69" s="522"/>
      <c r="X69" s="522"/>
      <c r="Y69" s="522"/>
      <c r="Z69" s="522"/>
      <c r="AA69" s="522"/>
      <c r="AB69" s="522"/>
      <c r="AC69" s="522"/>
      <c r="AD69" s="522"/>
      <c r="AE69" s="522"/>
      <c r="AF69" s="522"/>
      <c r="AG69" s="522"/>
      <c r="AH69" s="522"/>
      <c r="AI69" s="522"/>
      <c r="AJ69" s="522"/>
      <c r="AK69" s="522"/>
      <c r="AL69" s="522"/>
      <c r="AM69" s="522"/>
      <c r="AN69" s="521"/>
      <c r="AO69" s="521"/>
      <c r="AP69" s="521"/>
      <c r="AQ69" s="521"/>
      <c r="AR69" s="521"/>
      <c r="AS69" s="521"/>
      <c r="AT69" s="521"/>
      <c r="AU69" s="521"/>
      <c r="AV69" s="521"/>
      <c r="AW69" s="521"/>
      <c r="AX69" s="521"/>
      <c r="AY69" s="521"/>
      <c r="AZ69" s="521"/>
      <c r="BA69" s="521"/>
      <c r="BB69" s="521"/>
      <c r="BC69" s="521"/>
      <c r="BD69" s="521"/>
      <c r="BE69" s="522"/>
      <c r="BF69" s="522"/>
      <c r="BG69" s="522"/>
      <c r="BH69" s="522"/>
      <c r="BI69" s="522"/>
      <c r="BJ69" s="522"/>
      <c r="BK69" s="522"/>
      <c r="BL69" s="522"/>
      <c r="BM69" s="522"/>
      <c r="BN69" s="522"/>
      <c r="BO69" s="522"/>
      <c r="BP69" s="522"/>
      <c r="BQ69" s="522"/>
      <c r="BR69" s="522"/>
      <c r="BS69" s="522"/>
      <c r="BT69" s="522"/>
      <c r="BU69" s="522"/>
      <c r="BV69" s="522"/>
      <c r="BW69" s="522"/>
      <c r="BX69" s="521"/>
      <c r="BY69" s="521"/>
      <c r="BZ69" s="521"/>
      <c r="CA69" s="521"/>
      <c r="CB69" s="521"/>
      <c r="CC69" s="521"/>
      <c r="CD69" s="521"/>
      <c r="CE69" s="521"/>
      <c r="CF69" s="521"/>
      <c r="CG69" s="521"/>
      <c r="CH69" s="521"/>
      <c r="CI69" s="521"/>
      <c r="CJ69" s="521"/>
      <c r="CK69" s="521"/>
      <c r="CL69" s="521"/>
      <c r="CM69" s="521"/>
      <c r="CN69" s="521"/>
      <c r="CO69" s="521"/>
      <c r="CP69" s="521"/>
      <c r="CQ69" s="521"/>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1"/>
      <c r="DP69" s="521"/>
      <c r="DQ69" s="521"/>
      <c r="DR69" s="521"/>
      <c r="DS69" s="521"/>
      <c r="DT69" s="521"/>
      <c r="DU69" s="521"/>
      <c r="DV69" s="521"/>
      <c r="DW69" s="521"/>
      <c r="DX69" s="521"/>
      <c r="DY69" s="521"/>
      <c r="DZ69" s="521"/>
      <c r="EA69" s="521"/>
      <c r="EB69" s="521"/>
      <c r="EC69" s="521"/>
      <c r="ED69" s="521"/>
      <c r="EE69" s="521"/>
      <c r="EF69" s="521"/>
      <c r="EG69" s="521"/>
      <c r="EH69" s="521"/>
      <c r="EI69" s="521"/>
      <c r="EJ69" s="521"/>
      <c r="EK69" s="521"/>
      <c r="EL69" s="521"/>
      <c r="EM69" s="521"/>
      <c r="EN69" s="521"/>
      <c r="EO69" s="522"/>
      <c r="EP69" s="522"/>
      <c r="EQ69" s="522"/>
      <c r="ER69" s="522"/>
      <c r="ES69" s="522"/>
      <c r="ET69" s="522"/>
      <c r="EU69" s="522"/>
      <c r="EV69" s="522"/>
      <c r="EW69" s="522"/>
      <c r="EX69" s="522"/>
      <c r="EY69" s="522"/>
      <c r="EZ69" s="522"/>
      <c r="FA69" s="522"/>
      <c r="FB69" s="522"/>
      <c r="FC69" s="522"/>
      <c r="FD69" s="522"/>
      <c r="FE69" s="522"/>
      <c r="FF69" s="522"/>
      <c r="FG69" s="522"/>
      <c r="FH69" s="522"/>
      <c r="FI69" s="522"/>
      <c r="FJ69" s="522"/>
      <c r="FK69" s="521"/>
      <c r="FL69" s="521"/>
      <c r="FM69" s="521"/>
      <c r="FN69" s="521"/>
      <c r="FO69" s="521"/>
      <c r="FP69" s="521"/>
      <c r="FQ69" s="521"/>
      <c r="FR69" s="521"/>
      <c r="FS69" s="521"/>
      <c r="FT69" s="521"/>
      <c r="FU69" s="521"/>
      <c r="FV69" s="521"/>
      <c r="FW69" s="521"/>
      <c r="FX69" s="521"/>
      <c r="FY69" s="521"/>
      <c r="FZ69" s="521"/>
      <c r="GA69" s="521"/>
      <c r="GB69" s="521"/>
      <c r="GC69" s="521"/>
      <c r="GD69" s="521"/>
      <c r="GE69" s="521"/>
      <c r="GF69" s="521"/>
      <c r="GG69" s="521"/>
      <c r="GH69" s="521"/>
      <c r="GI69" s="521"/>
      <c r="GJ69" s="522"/>
      <c r="GK69" s="522"/>
      <c r="GL69" s="522"/>
      <c r="GM69" s="522"/>
      <c r="GN69" s="522"/>
      <c r="GO69" s="522"/>
      <c r="GP69" s="522"/>
      <c r="GQ69" s="522"/>
      <c r="GR69" s="522"/>
      <c r="GS69" s="522"/>
      <c r="GT69" s="522"/>
      <c r="GU69" s="522"/>
      <c r="GV69" s="522"/>
      <c r="GW69" s="522"/>
      <c r="GX69" s="522"/>
      <c r="GY69" s="522"/>
      <c r="GZ69" s="522"/>
      <c r="HA69" s="522"/>
      <c r="HB69" s="522"/>
      <c r="HC69" s="522"/>
      <c r="HD69" s="522"/>
      <c r="HE69" s="522"/>
      <c r="HF69" s="522"/>
      <c r="HG69" s="522"/>
      <c r="HH69" s="522"/>
      <c r="HI69" s="522"/>
      <c r="HJ69" s="521"/>
      <c r="HK69" s="521"/>
      <c r="HL69" s="521"/>
      <c r="HM69" s="521"/>
      <c r="HN69" s="521"/>
      <c r="HO69" s="521"/>
      <c r="HP69" s="521"/>
      <c r="HQ69" s="521"/>
      <c r="HR69" s="521"/>
      <c r="HS69" s="521"/>
      <c r="HT69" s="521"/>
      <c r="HU69" s="521"/>
      <c r="HV69" s="521"/>
      <c r="HW69" s="521"/>
      <c r="HX69" s="521"/>
      <c r="HY69" s="521"/>
      <c r="HZ69" s="521"/>
      <c r="IA69" s="521"/>
      <c r="IB69" s="521"/>
      <c r="IC69" s="521"/>
      <c r="ID69" s="721"/>
      <c r="IE69" s="724"/>
      <c r="IF69" s="694"/>
      <c r="IG69" s="694"/>
      <c r="IH69" s="695"/>
      <c r="II69" s="695"/>
      <c r="IJ69" s="695"/>
      <c r="IK69" s="695"/>
      <c r="IL69" s="695"/>
      <c r="IM69" s="695"/>
      <c r="IN69" s="695"/>
      <c r="IO69" s="695"/>
      <c r="IP69" s="695"/>
      <c r="IQ69" s="695"/>
      <c r="IR69" s="695"/>
      <c r="IS69" s="695"/>
      <c r="IT69" s="695"/>
      <c r="IU69" s="695"/>
      <c r="IV69" s="694"/>
      <c r="IW69" s="694"/>
      <c r="IX69" s="694"/>
      <c r="IY69" s="694"/>
      <c r="IZ69" s="694"/>
      <c r="JA69" s="694"/>
      <c r="JB69" s="694"/>
      <c r="JC69" s="694"/>
      <c r="JD69" s="694"/>
      <c r="JE69" s="694"/>
      <c r="JF69" s="694"/>
      <c r="JG69" s="694"/>
      <c r="JH69" s="694"/>
      <c r="JI69" s="694"/>
      <c r="JJ69" s="694"/>
      <c r="JK69" s="694"/>
      <c r="JL69" s="694"/>
      <c r="JM69" s="695"/>
      <c r="JN69" s="695"/>
      <c r="JO69" s="695"/>
      <c r="JP69" s="695"/>
      <c r="JQ69" s="695"/>
      <c r="JR69" s="695"/>
      <c r="JS69" s="695"/>
      <c r="JT69" s="695"/>
      <c r="JU69" s="695"/>
      <c r="JV69" s="695"/>
      <c r="JW69" s="695"/>
      <c r="JX69" s="695"/>
      <c r="JY69" s="695"/>
      <c r="JZ69" s="695"/>
      <c r="KA69" s="695"/>
      <c r="KB69" s="695"/>
      <c r="KC69" s="695"/>
      <c r="KD69" s="695"/>
      <c r="KE69" s="695"/>
      <c r="KF69" s="695"/>
      <c r="KG69" s="695"/>
      <c r="KH69" s="694"/>
      <c r="KI69" s="694"/>
      <c r="KJ69" s="694"/>
      <c r="KK69" s="694"/>
      <c r="KL69" s="694"/>
      <c r="KM69" s="694"/>
      <c r="KN69" s="694"/>
      <c r="KO69" s="694"/>
      <c r="KP69" s="694"/>
      <c r="KQ69" s="694"/>
      <c r="KR69" s="694"/>
      <c r="KS69" s="694"/>
      <c r="KT69" s="694"/>
      <c r="KU69" s="694"/>
      <c r="KV69" s="694"/>
      <c r="KW69" s="694"/>
      <c r="KX69" s="694"/>
      <c r="KY69" s="694"/>
      <c r="KZ69" s="694"/>
      <c r="LA69" s="694"/>
      <c r="LB69" s="695"/>
      <c r="LC69" s="695"/>
      <c r="LD69" s="695"/>
      <c r="LE69" s="695"/>
      <c r="LF69" s="695"/>
      <c r="LG69" s="695"/>
      <c r="LH69" s="695"/>
      <c r="LI69" s="695"/>
      <c r="LJ69" s="695"/>
      <c r="LK69" s="695"/>
      <c r="LL69" s="695"/>
      <c r="LM69" s="695"/>
      <c r="LN69" s="695"/>
      <c r="LO69" s="695"/>
      <c r="LP69" s="695"/>
      <c r="LQ69" s="695"/>
      <c r="LR69" s="695"/>
      <c r="LS69" s="694"/>
      <c r="LT69" s="694"/>
      <c r="LU69" s="694"/>
      <c r="LV69" s="694"/>
      <c r="LW69" s="694"/>
      <c r="LX69" s="694"/>
      <c r="LY69" s="694"/>
      <c r="LZ69" s="694"/>
      <c r="MA69" s="694"/>
      <c r="MB69" s="694"/>
      <c r="MC69" s="694"/>
      <c r="MD69" s="694"/>
      <c r="ME69" s="694"/>
      <c r="MF69" s="694"/>
      <c r="MG69" s="694"/>
      <c r="MH69" s="694"/>
      <c r="MI69" s="694"/>
      <c r="MJ69" s="695"/>
      <c r="MK69" s="695"/>
      <c r="ML69" s="695"/>
      <c r="MM69" s="695"/>
      <c r="MN69" s="695"/>
      <c r="MO69" s="695"/>
      <c r="MP69" s="695"/>
      <c r="MQ69" s="695"/>
      <c r="MR69" s="695"/>
      <c r="MS69" s="695"/>
      <c r="MT69" s="695"/>
      <c r="MU69" s="695"/>
      <c r="MV69" s="695"/>
      <c r="MW69" s="695"/>
      <c r="MX69" s="695"/>
      <c r="MY69" s="695"/>
      <c r="MZ69" s="695"/>
    </row>
    <row r="70" spans="1:364" x14ac:dyDescent="0.2">
      <c r="A70" s="504">
        <v>62</v>
      </c>
      <c r="B70" s="8" t="str">
        <f>'English Scores- Leveled papers'!B68</f>
        <v/>
      </c>
      <c r="C70" s="8" t="str">
        <f t="shared" si="10"/>
        <v/>
      </c>
      <c r="D70" s="516" t="str">
        <f>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v/>
      </c>
      <c r="E70" s="516" t="str">
        <f>IF(COUNT(F70:IC70)=0, "", (SUMIF($F$5:$IC$5,"Yes",F70:IC70)/SUMIF('Math Scores'!$F$5:$IC$5,"Yes",'Math Scores'!$F$2:$IC$2)))</f>
        <v/>
      </c>
      <c r="F70" s="521"/>
      <c r="G70" s="521"/>
      <c r="H70" s="521"/>
      <c r="I70" s="521"/>
      <c r="J70" s="521"/>
      <c r="K70" s="521"/>
      <c r="L70" s="521"/>
      <c r="M70" s="521"/>
      <c r="N70" s="521"/>
      <c r="O70" s="521"/>
      <c r="P70" s="521"/>
      <c r="Q70" s="521"/>
      <c r="R70" s="521"/>
      <c r="S70" s="521"/>
      <c r="T70" s="521"/>
      <c r="U70" s="521"/>
      <c r="V70" s="521"/>
      <c r="W70" s="522"/>
      <c r="X70" s="522"/>
      <c r="Y70" s="522"/>
      <c r="Z70" s="522"/>
      <c r="AA70" s="522"/>
      <c r="AB70" s="522"/>
      <c r="AC70" s="522"/>
      <c r="AD70" s="522"/>
      <c r="AE70" s="522"/>
      <c r="AF70" s="522"/>
      <c r="AG70" s="522"/>
      <c r="AH70" s="522"/>
      <c r="AI70" s="522"/>
      <c r="AJ70" s="522"/>
      <c r="AK70" s="522"/>
      <c r="AL70" s="522"/>
      <c r="AM70" s="522"/>
      <c r="AN70" s="521"/>
      <c r="AO70" s="521"/>
      <c r="AP70" s="521"/>
      <c r="AQ70" s="521"/>
      <c r="AR70" s="521"/>
      <c r="AS70" s="521"/>
      <c r="AT70" s="521"/>
      <c r="AU70" s="521"/>
      <c r="AV70" s="521"/>
      <c r="AW70" s="521"/>
      <c r="AX70" s="521"/>
      <c r="AY70" s="521"/>
      <c r="AZ70" s="521"/>
      <c r="BA70" s="521"/>
      <c r="BB70" s="521"/>
      <c r="BC70" s="521"/>
      <c r="BD70" s="521"/>
      <c r="BE70" s="522"/>
      <c r="BF70" s="522"/>
      <c r="BG70" s="522"/>
      <c r="BH70" s="522"/>
      <c r="BI70" s="522"/>
      <c r="BJ70" s="522"/>
      <c r="BK70" s="522"/>
      <c r="BL70" s="522"/>
      <c r="BM70" s="522"/>
      <c r="BN70" s="522"/>
      <c r="BO70" s="522"/>
      <c r="BP70" s="522"/>
      <c r="BQ70" s="522"/>
      <c r="BR70" s="522"/>
      <c r="BS70" s="522"/>
      <c r="BT70" s="522"/>
      <c r="BU70" s="522"/>
      <c r="BV70" s="522"/>
      <c r="BW70" s="522"/>
      <c r="BX70" s="521"/>
      <c r="BY70" s="521"/>
      <c r="BZ70" s="521"/>
      <c r="CA70" s="521"/>
      <c r="CB70" s="521"/>
      <c r="CC70" s="521"/>
      <c r="CD70" s="521"/>
      <c r="CE70" s="521"/>
      <c r="CF70" s="521"/>
      <c r="CG70" s="521"/>
      <c r="CH70" s="521"/>
      <c r="CI70" s="521"/>
      <c r="CJ70" s="521"/>
      <c r="CK70" s="521"/>
      <c r="CL70" s="521"/>
      <c r="CM70" s="521"/>
      <c r="CN70" s="521"/>
      <c r="CO70" s="521"/>
      <c r="CP70" s="521"/>
      <c r="CQ70" s="521"/>
      <c r="CR70" s="522"/>
      <c r="CS70" s="522"/>
      <c r="CT70" s="522"/>
      <c r="CU70" s="522"/>
      <c r="CV70" s="522"/>
      <c r="CW70" s="522"/>
      <c r="CX70" s="522"/>
      <c r="CY70" s="522"/>
      <c r="CZ70" s="522"/>
      <c r="DA70" s="522"/>
      <c r="DB70" s="522"/>
      <c r="DC70" s="522"/>
      <c r="DD70" s="522"/>
      <c r="DE70" s="522"/>
      <c r="DF70" s="522"/>
      <c r="DG70" s="522"/>
      <c r="DH70" s="522"/>
      <c r="DI70" s="522"/>
      <c r="DJ70" s="522"/>
      <c r="DK70" s="522"/>
      <c r="DL70" s="522"/>
      <c r="DM70" s="522"/>
      <c r="DN70" s="522"/>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2"/>
      <c r="EP70" s="522"/>
      <c r="EQ70" s="522"/>
      <c r="ER70" s="522"/>
      <c r="ES70" s="522"/>
      <c r="ET70" s="522"/>
      <c r="EU70" s="522"/>
      <c r="EV70" s="522"/>
      <c r="EW70" s="522"/>
      <c r="EX70" s="522"/>
      <c r="EY70" s="522"/>
      <c r="EZ70" s="522"/>
      <c r="FA70" s="522"/>
      <c r="FB70" s="522"/>
      <c r="FC70" s="522"/>
      <c r="FD70" s="522"/>
      <c r="FE70" s="522"/>
      <c r="FF70" s="522"/>
      <c r="FG70" s="522"/>
      <c r="FH70" s="522"/>
      <c r="FI70" s="522"/>
      <c r="FJ70" s="522"/>
      <c r="FK70" s="521"/>
      <c r="FL70" s="521"/>
      <c r="FM70" s="521"/>
      <c r="FN70" s="521"/>
      <c r="FO70" s="521"/>
      <c r="FP70" s="521"/>
      <c r="FQ70" s="521"/>
      <c r="FR70" s="521"/>
      <c r="FS70" s="521"/>
      <c r="FT70" s="521"/>
      <c r="FU70" s="521"/>
      <c r="FV70" s="521"/>
      <c r="FW70" s="521"/>
      <c r="FX70" s="521"/>
      <c r="FY70" s="521"/>
      <c r="FZ70" s="521"/>
      <c r="GA70" s="521"/>
      <c r="GB70" s="521"/>
      <c r="GC70" s="521"/>
      <c r="GD70" s="521"/>
      <c r="GE70" s="521"/>
      <c r="GF70" s="521"/>
      <c r="GG70" s="521"/>
      <c r="GH70" s="521"/>
      <c r="GI70" s="521"/>
      <c r="GJ70" s="522"/>
      <c r="GK70" s="522"/>
      <c r="GL70" s="522"/>
      <c r="GM70" s="522"/>
      <c r="GN70" s="522"/>
      <c r="GO70" s="522"/>
      <c r="GP70" s="522"/>
      <c r="GQ70" s="522"/>
      <c r="GR70" s="522"/>
      <c r="GS70" s="522"/>
      <c r="GT70" s="522"/>
      <c r="GU70" s="522"/>
      <c r="GV70" s="522"/>
      <c r="GW70" s="522"/>
      <c r="GX70" s="522"/>
      <c r="GY70" s="522"/>
      <c r="GZ70" s="522"/>
      <c r="HA70" s="522"/>
      <c r="HB70" s="522"/>
      <c r="HC70" s="522"/>
      <c r="HD70" s="522"/>
      <c r="HE70" s="522"/>
      <c r="HF70" s="522"/>
      <c r="HG70" s="522"/>
      <c r="HH70" s="522"/>
      <c r="HI70" s="522"/>
      <c r="HJ70" s="521"/>
      <c r="HK70" s="521"/>
      <c r="HL70" s="521"/>
      <c r="HM70" s="521"/>
      <c r="HN70" s="521"/>
      <c r="HO70" s="521"/>
      <c r="HP70" s="521"/>
      <c r="HQ70" s="521"/>
      <c r="HR70" s="521"/>
      <c r="HS70" s="521"/>
      <c r="HT70" s="521"/>
      <c r="HU70" s="521"/>
      <c r="HV70" s="521"/>
      <c r="HW70" s="521"/>
      <c r="HX70" s="521"/>
      <c r="HY70" s="521"/>
      <c r="HZ70" s="521"/>
      <c r="IA70" s="521"/>
      <c r="IB70" s="521"/>
      <c r="IC70" s="521"/>
      <c r="ID70" s="721"/>
      <c r="IE70" s="724"/>
      <c r="IF70" s="694"/>
      <c r="IG70" s="694"/>
      <c r="IH70" s="695"/>
      <c r="II70" s="695"/>
      <c r="IJ70" s="695"/>
      <c r="IK70" s="695"/>
      <c r="IL70" s="695"/>
      <c r="IM70" s="695"/>
      <c r="IN70" s="695"/>
      <c r="IO70" s="695"/>
      <c r="IP70" s="695"/>
      <c r="IQ70" s="695"/>
      <c r="IR70" s="695"/>
      <c r="IS70" s="695"/>
      <c r="IT70" s="695"/>
      <c r="IU70" s="695"/>
      <c r="IV70" s="694"/>
      <c r="IW70" s="694"/>
      <c r="IX70" s="694"/>
      <c r="IY70" s="694"/>
      <c r="IZ70" s="694"/>
      <c r="JA70" s="694"/>
      <c r="JB70" s="694"/>
      <c r="JC70" s="694"/>
      <c r="JD70" s="694"/>
      <c r="JE70" s="694"/>
      <c r="JF70" s="694"/>
      <c r="JG70" s="694"/>
      <c r="JH70" s="694"/>
      <c r="JI70" s="694"/>
      <c r="JJ70" s="694"/>
      <c r="JK70" s="694"/>
      <c r="JL70" s="694"/>
      <c r="JM70" s="695"/>
      <c r="JN70" s="695"/>
      <c r="JO70" s="695"/>
      <c r="JP70" s="695"/>
      <c r="JQ70" s="695"/>
      <c r="JR70" s="695"/>
      <c r="JS70" s="695"/>
      <c r="JT70" s="695"/>
      <c r="JU70" s="695"/>
      <c r="JV70" s="695"/>
      <c r="JW70" s="695"/>
      <c r="JX70" s="695"/>
      <c r="JY70" s="695"/>
      <c r="JZ70" s="695"/>
      <c r="KA70" s="695"/>
      <c r="KB70" s="695"/>
      <c r="KC70" s="695"/>
      <c r="KD70" s="695"/>
      <c r="KE70" s="695"/>
      <c r="KF70" s="695"/>
      <c r="KG70" s="695"/>
      <c r="KH70" s="694"/>
      <c r="KI70" s="694"/>
      <c r="KJ70" s="694"/>
      <c r="KK70" s="694"/>
      <c r="KL70" s="694"/>
      <c r="KM70" s="694"/>
      <c r="KN70" s="694"/>
      <c r="KO70" s="694"/>
      <c r="KP70" s="694"/>
      <c r="KQ70" s="694"/>
      <c r="KR70" s="694"/>
      <c r="KS70" s="694"/>
      <c r="KT70" s="694"/>
      <c r="KU70" s="694"/>
      <c r="KV70" s="694"/>
      <c r="KW70" s="694"/>
      <c r="KX70" s="694"/>
      <c r="KY70" s="694"/>
      <c r="KZ70" s="694"/>
      <c r="LA70" s="694"/>
      <c r="LB70" s="695"/>
      <c r="LC70" s="695"/>
      <c r="LD70" s="695"/>
      <c r="LE70" s="695"/>
      <c r="LF70" s="695"/>
      <c r="LG70" s="695"/>
      <c r="LH70" s="695"/>
      <c r="LI70" s="695"/>
      <c r="LJ70" s="695"/>
      <c r="LK70" s="695"/>
      <c r="LL70" s="695"/>
      <c r="LM70" s="695"/>
      <c r="LN70" s="695"/>
      <c r="LO70" s="695"/>
      <c r="LP70" s="695"/>
      <c r="LQ70" s="695"/>
      <c r="LR70" s="695"/>
      <c r="LS70" s="694"/>
      <c r="LT70" s="694"/>
      <c r="LU70" s="694"/>
      <c r="LV70" s="694"/>
      <c r="LW70" s="694"/>
      <c r="LX70" s="694"/>
      <c r="LY70" s="694"/>
      <c r="LZ70" s="694"/>
      <c r="MA70" s="694"/>
      <c r="MB70" s="694"/>
      <c r="MC70" s="694"/>
      <c r="MD70" s="694"/>
      <c r="ME70" s="694"/>
      <c r="MF70" s="694"/>
      <c r="MG70" s="694"/>
      <c r="MH70" s="694"/>
      <c r="MI70" s="694"/>
      <c r="MJ70" s="695"/>
      <c r="MK70" s="695"/>
      <c r="ML70" s="695"/>
      <c r="MM70" s="695"/>
      <c r="MN70" s="695"/>
      <c r="MO70" s="695"/>
      <c r="MP70" s="695"/>
      <c r="MQ70" s="695"/>
      <c r="MR70" s="695"/>
      <c r="MS70" s="695"/>
      <c r="MT70" s="695"/>
      <c r="MU70" s="695"/>
      <c r="MV70" s="695"/>
      <c r="MW70" s="695"/>
      <c r="MX70" s="695"/>
      <c r="MY70" s="695"/>
      <c r="MZ70" s="695"/>
    </row>
    <row r="71" spans="1:364" x14ac:dyDescent="0.2">
      <c r="A71" s="504">
        <v>63</v>
      </c>
      <c r="B71" s="8" t="str">
        <f>'English Scores- Leveled papers'!B69</f>
        <v/>
      </c>
      <c r="C71" s="8" t="str">
        <f t="shared" si="10"/>
        <v/>
      </c>
      <c r="D71" s="516" t="str">
        <f>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v/>
      </c>
      <c r="E71" s="516" t="str">
        <f>IF(COUNT(F71:IC71)=0, "", (SUMIF($F$5:$IC$5,"Yes",F71:IC71)/SUMIF('Math Scores'!$F$5:$IC$5,"Yes",'Math Scores'!$F$2:$IC$2)))</f>
        <v/>
      </c>
      <c r="F71" s="521"/>
      <c r="G71" s="521"/>
      <c r="H71" s="521"/>
      <c r="I71" s="521"/>
      <c r="J71" s="521"/>
      <c r="K71" s="521"/>
      <c r="L71" s="521"/>
      <c r="M71" s="521"/>
      <c r="N71" s="521"/>
      <c r="O71" s="521"/>
      <c r="P71" s="521"/>
      <c r="Q71" s="521"/>
      <c r="R71" s="521"/>
      <c r="S71" s="521"/>
      <c r="T71" s="521"/>
      <c r="U71" s="521"/>
      <c r="V71" s="521"/>
      <c r="W71" s="522"/>
      <c r="X71" s="522"/>
      <c r="Y71" s="522"/>
      <c r="Z71" s="522"/>
      <c r="AA71" s="522"/>
      <c r="AB71" s="522"/>
      <c r="AC71" s="522"/>
      <c r="AD71" s="522"/>
      <c r="AE71" s="522"/>
      <c r="AF71" s="522"/>
      <c r="AG71" s="522"/>
      <c r="AH71" s="522"/>
      <c r="AI71" s="522"/>
      <c r="AJ71" s="522"/>
      <c r="AK71" s="522"/>
      <c r="AL71" s="522"/>
      <c r="AM71" s="522"/>
      <c r="AN71" s="521"/>
      <c r="AO71" s="521"/>
      <c r="AP71" s="521"/>
      <c r="AQ71" s="521"/>
      <c r="AR71" s="521"/>
      <c r="AS71" s="521"/>
      <c r="AT71" s="521"/>
      <c r="AU71" s="521"/>
      <c r="AV71" s="521"/>
      <c r="AW71" s="521"/>
      <c r="AX71" s="521"/>
      <c r="AY71" s="521"/>
      <c r="AZ71" s="521"/>
      <c r="BA71" s="521"/>
      <c r="BB71" s="521"/>
      <c r="BC71" s="521"/>
      <c r="BD71" s="521"/>
      <c r="BE71" s="522"/>
      <c r="BF71" s="522"/>
      <c r="BG71" s="522"/>
      <c r="BH71" s="522"/>
      <c r="BI71" s="522"/>
      <c r="BJ71" s="522"/>
      <c r="BK71" s="522"/>
      <c r="BL71" s="522"/>
      <c r="BM71" s="522"/>
      <c r="BN71" s="522"/>
      <c r="BO71" s="522"/>
      <c r="BP71" s="522"/>
      <c r="BQ71" s="522"/>
      <c r="BR71" s="522"/>
      <c r="BS71" s="522"/>
      <c r="BT71" s="522"/>
      <c r="BU71" s="522"/>
      <c r="BV71" s="522"/>
      <c r="BW71" s="522"/>
      <c r="BX71" s="521"/>
      <c r="BY71" s="521"/>
      <c r="BZ71" s="521"/>
      <c r="CA71" s="521"/>
      <c r="CB71" s="521"/>
      <c r="CC71" s="521"/>
      <c r="CD71" s="521"/>
      <c r="CE71" s="521"/>
      <c r="CF71" s="521"/>
      <c r="CG71" s="521"/>
      <c r="CH71" s="521"/>
      <c r="CI71" s="521"/>
      <c r="CJ71" s="521"/>
      <c r="CK71" s="521"/>
      <c r="CL71" s="521"/>
      <c r="CM71" s="521"/>
      <c r="CN71" s="521"/>
      <c r="CO71" s="521"/>
      <c r="CP71" s="521"/>
      <c r="CQ71" s="521"/>
      <c r="CR71" s="522"/>
      <c r="CS71" s="522"/>
      <c r="CT71" s="522"/>
      <c r="CU71" s="522"/>
      <c r="CV71" s="522"/>
      <c r="CW71" s="522"/>
      <c r="CX71" s="522"/>
      <c r="CY71" s="522"/>
      <c r="CZ71" s="522"/>
      <c r="DA71" s="522"/>
      <c r="DB71" s="522"/>
      <c r="DC71" s="522"/>
      <c r="DD71" s="522"/>
      <c r="DE71" s="522"/>
      <c r="DF71" s="522"/>
      <c r="DG71" s="522"/>
      <c r="DH71" s="522"/>
      <c r="DI71" s="522"/>
      <c r="DJ71" s="522"/>
      <c r="DK71" s="522"/>
      <c r="DL71" s="522"/>
      <c r="DM71" s="522"/>
      <c r="DN71" s="522"/>
      <c r="DO71" s="521"/>
      <c r="DP71" s="521"/>
      <c r="DQ71" s="521"/>
      <c r="DR71" s="521"/>
      <c r="DS71" s="521"/>
      <c r="DT71" s="521"/>
      <c r="DU71" s="521"/>
      <c r="DV71" s="521"/>
      <c r="DW71" s="521"/>
      <c r="DX71" s="521"/>
      <c r="DY71" s="521"/>
      <c r="DZ71" s="521"/>
      <c r="EA71" s="521"/>
      <c r="EB71" s="521"/>
      <c r="EC71" s="521"/>
      <c r="ED71" s="521"/>
      <c r="EE71" s="521"/>
      <c r="EF71" s="521"/>
      <c r="EG71" s="521"/>
      <c r="EH71" s="521"/>
      <c r="EI71" s="521"/>
      <c r="EJ71" s="521"/>
      <c r="EK71" s="521"/>
      <c r="EL71" s="521"/>
      <c r="EM71" s="521"/>
      <c r="EN71" s="521"/>
      <c r="EO71" s="522"/>
      <c r="EP71" s="522"/>
      <c r="EQ71" s="522"/>
      <c r="ER71" s="522"/>
      <c r="ES71" s="522"/>
      <c r="ET71" s="522"/>
      <c r="EU71" s="522"/>
      <c r="EV71" s="522"/>
      <c r="EW71" s="522"/>
      <c r="EX71" s="522"/>
      <c r="EY71" s="522"/>
      <c r="EZ71" s="522"/>
      <c r="FA71" s="522"/>
      <c r="FB71" s="522"/>
      <c r="FC71" s="522"/>
      <c r="FD71" s="522"/>
      <c r="FE71" s="522"/>
      <c r="FF71" s="522"/>
      <c r="FG71" s="522"/>
      <c r="FH71" s="522"/>
      <c r="FI71" s="522"/>
      <c r="FJ71" s="522"/>
      <c r="FK71" s="521"/>
      <c r="FL71" s="521"/>
      <c r="FM71" s="521"/>
      <c r="FN71" s="521"/>
      <c r="FO71" s="521"/>
      <c r="FP71" s="521"/>
      <c r="FQ71" s="521"/>
      <c r="FR71" s="521"/>
      <c r="FS71" s="521"/>
      <c r="FT71" s="521"/>
      <c r="FU71" s="521"/>
      <c r="FV71" s="521"/>
      <c r="FW71" s="521"/>
      <c r="FX71" s="521"/>
      <c r="FY71" s="521"/>
      <c r="FZ71" s="521"/>
      <c r="GA71" s="521"/>
      <c r="GB71" s="521"/>
      <c r="GC71" s="521"/>
      <c r="GD71" s="521"/>
      <c r="GE71" s="521"/>
      <c r="GF71" s="521"/>
      <c r="GG71" s="521"/>
      <c r="GH71" s="521"/>
      <c r="GI71" s="521"/>
      <c r="GJ71" s="522"/>
      <c r="GK71" s="522"/>
      <c r="GL71" s="522"/>
      <c r="GM71" s="522"/>
      <c r="GN71" s="522"/>
      <c r="GO71" s="522"/>
      <c r="GP71" s="522"/>
      <c r="GQ71" s="522"/>
      <c r="GR71" s="522"/>
      <c r="GS71" s="522"/>
      <c r="GT71" s="522"/>
      <c r="GU71" s="522"/>
      <c r="GV71" s="522"/>
      <c r="GW71" s="522"/>
      <c r="GX71" s="522"/>
      <c r="GY71" s="522"/>
      <c r="GZ71" s="522"/>
      <c r="HA71" s="522"/>
      <c r="HB71" s="522"/>
      <c r="HC71" s="522"/>
      <c r="HD71" s="522"/>
      <c r="HE71" s="522"/>
      <c r="HF71" s="522"/>
      <c r="HG71" s="522"/>
      <c r="HH71" s="522"/>
      <c r="HI71" s="522"/>
      <c r="HJ71" s="521"/>
      <c r="HK71" s="521"/>
      <c r="HL71" s="521"/>
      <c r="HM71" s="521"/>
      <c r="HN71" s="521"/>
      <c r="HO71" s="521"/>
      <c r="HP71" s="521"/>
      <c r="HQ71" s="521"/>
      <c r="HR71" s="521"/>
      <c r="HS71" s="521"/>
      <c r="HT71" s="521"/>
      <c r="HU71" s="521"/>
      <c r="HV71" s="521"/>
      <c r="HW71" s="521"/>
      <c r="HX71" s="521"/>
      <c r="HY71" s="521"/>
      <c r="HZ71" s="521"/>
      <c r="IA71" s="521"/>
      <c r="IB71" s="521"/>
      <c r="IC71" s="521"/>
      <c r="ID71" s="721"/>
      <c r="IE71" s="724"/>
      <c r="IF71" s="694"/>
      <c r="IG71" s="694"/>
      <c r="IH71" s="695"/>
      <c r="II71" s="695"/>
      <c r="IJ71" s="695"/>
      <c r="IK71" s="695"/>
      <c r="IL71" s="695"/>
      <c r="IM71" s="695"/>
      <c r="IN71" s="695"/>
      <c r="IO71" s="695"/>
      <c r="IP71" s="695"/>
      <c r="IQ71" s="695"/>
      <c r="IR71" s="695"/>
      <c r="IS71" s="695"/>
      <c r="IT71" s="695"/>
      <c r="IU71" s="695"/>
      <c r="IV71" s="694"/>
      <c r="IW71" s="694"/>
      <c r="IX71" s="694"/>
      <c r="IY71" s="694"/>
      <c r="IZ71" s="694"/>
      <c r="JA71" s="694"/>
      <c r="JB71" s="694"/>
      <c r="JC71" s="694"/>
      <c r="JD71" s="694"/>
      <c r="JE71" s="694"/>
      <c r="JF71" s="694"/>
      <c r="JG71" s="694"/>
      <c r="JH71" s="694"/>
      <c r="JI71" s="694"/>
      <c r="JJ71" s="694"/>
      <c r="JK71" s="694"/>
      <c r="JL71" s="694"/>
      <c r="JM71" s="695"/>
      <c r="JN71" s="695"/>
      <c r="JO71" s="695"/>
      <c r="JP71" s="695"/>
      <c r="JQ71" s="695"/>
      <c r="JR71" s="695"/>
      <c r="JS71" s="695"/>
      <c r="JT71" s="695"/>
      <c r="JU71" s="695"/>
      <c r="JV71" s="695"/>
      <c r="JW71" s="695"/>
      <c r="JX71" s="695"/>
      <c r="JY71" s="695"/>
      <c r="JZ71" s="695"/>
      <c r="KA71" s="695"/>
      <c r="KB71" s="695"/>
      <c r="KC71" s="695"/>
      <c r="KD71" s="695"/>
      <c r="KE71" s="695"/>
      <c r="KF71" s="695"/>
      <c r="KG71" s="695"/>
      <c r="KH71" s="694"/>
      <c r="KI71" s="694"/>
      <c r="KJ71" s="694"/>
      <c r="KK71" s="694"/>
      <c r="KL71" s="694"/>
      <c r="KM71" s="694"/>
      <c r="KN71" s="694"/>
      <c r="KO71" s="694"/>
      <c r="KP71" s="694"/>
      <c r="KQ71" s="694"/>
      <c r="KR71" s="694"/>
      <c r="KS71" s="694"/>
      <c r="KT71" s="694"/>
      <c r="KU71" s="694"/>
      <c r="KV71" s="694"/>
      <c r="KW71" s="694"/>
      <c r="KX71" s="694"/>
      <c r="KY71" s="694"/>
      <c r="KZ71" s="694"/>
      <c r="LA71" s="694"/>
      <c r="LB71" s="695"/>
      <c r="LC71" s="695"/>
      <c r="LD71" s="695"/>
      <c r="LE71" s="695"/>
      <c r="LF71" s="695"/>
      <c r="LG71" s="695"/>
      <c r="LH71" s="695"/>
      <c r="LI71" s="695"/>
      <c r="LJ71" s="695"/>
      <c r="LK71" s="695"/>
      <c r="LL71" s="695"/>
      <c r="LM71" s="695"/>
      <c r="LN71" s="695"/>
      <c r="LO71" s="695"/>
      <c r="LP71" s="695"/>
      <c r="LQ71" s="695"/>
      <c r="LR71" s="695"/>
      <c r="LS71" s="694"/>
      <c r="LT71" s="694"/>
      <c r="LU71" s="694"/>
      <c r="LV71" s="694"/>
      <c r="LW71" s="694"/>
      <c r="LX71" s="694"/>
      <c r="LY71" s="694"/>
      <c r="LZ71" s="694"/>
      <c r="MA71" s="694"/>
      <c r="MB71" s="694"/>
      <c r="MC71" s="694"/>
      <c r="MD71" s="694"/>
      <c r="ME71" s="694"/>
      <c r="MF71" s="694"/>
      <c r="MG71" s="694"/>
      <c r="MH71" s="694"/>
      <c r="MI71" s="694"/>
      <c r="MJ71" s="695"/>
      <c r="MK71" s="695"/>
      <c r="ML71" s="695"/>
      <c r="MM71" s="695"/>
      <c r="MN71" s="695"/>
      <c r="MO71" s="695"/>
      <c r="MP71" s="695"/>
      <c r="MQ71" s="695"/>
      <c r="MR71" s="695"/>
      <c r="MS71" s="695"/>
      <c r="MT71" s="695"/>
      <c r="MU71" s="695"/>
      <c r="MV71" s="695"/>
      <c r="MW71" s="695"/>
      <c r="MX71" s="695"/>
      <c r="MY71" s="695"/>
      <c r="MZ71" s="695"/>
    </row>
    <row r="72" spans="1:364" x14ac:dyDescent="0.2">
      <c r="A72" s="504">
        <v>64</v>
      </c>
      <c r="B72" s="8" t="str">
        <f>'English Scores- Leveled papers'!B70</f>
        <v/>
      </c>
      <c r="C72" s="8" t="str">
        <f t="shared" si="10"/>
        <v/>
      </c>
      <c r="D72" s="516" t="str">
        <f>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v/>
      </c>
      <c r="E72" s="516" t="str">
        <f>IF(COUNT(F72:IC72)=0, "", (SUMIF($F$5:$IC$5,"Yes",F72:IC72)/SUMIF('Math Scores'!$F$5:$IC$5,"Yes",'Math Scores'!$F$2:$IC$2)))</f>
        <v/>
      </c>
      <c r="F72" s="521"/>
      <c r="G72" s="521"/>
      <c r="H72" s="521"/>
      <c r="I72" s="521"/>
      <c r="J72" s="521"/>
      <c r="K72" s="521"/>
      <c r="L72" s="521"/>
      <c r="M72" s="521"/>
      <c r="N72" s="521"/>
      <c r="O72" s="521"/>
      <c r="P72" s="521"/>
      <c r="Q72" s="521"/>
      <c r="R72" s="521"/>
      <c r="S72" s="521"/>
      <c r="T72" s="521"/>
      <c r="U72" s="521"/>
      <c r="V72" s="521"/>
      <c r="W72" s="522"/>
      <c r="X72" s="522"/>
      <c r="Y72" s="522"/>
      <c r="Z72" s="522"/>
      <c r="AA72" s="522"/>
      <c r="AB72" s="522"/>
      <c r="AC72" s="522"/>
      <c r="AD72" s="522"/>
      <c r="AE72" s="522"/>
      <c r="AF72" s="522"/>
      <c r="AG72" s="522"/>
      <c r="AH72" s="522"/>
      <c r="AI72" s="522"/>
      <c r="AJ72" s="522"/>
      <c r="AK72" s="522"/>
      <c r="AL72" s="522"/>
      <c r="AM72" s="522"/>
      <c r="AN72" s="521"/>
      <c r="AO72" s="521"/>
      <c r="AP72" s="521"/>
      <c r="AQ72" s="521"/>
      <c r="AR72" s="521"/>
      <c r="AS72" s="521"/>
      <c r="AT72" s="521"/>
      <c r="AU72" s="521"/>
      <c r="AV72" s="521"/>
      <c r="AW72" s="521"/>
      <c r="AX72" s="521"/>
      <c r="AY72" s="521"/>
      <c r="AZ72" s="521"/>
      <c r="BA72" s="521"/>
      <c r="BB72" s="521"/>
      <c r="BC72" s="521"/>
      <c r="BD72" s="521"/>
      <c r="BE72" s="522"/>
      <c r="BF72" s="522"/>
      <c r="BG72" s="522"/>
      <c r="BH72" s="522"/>
      <c r="BI72" s="522"/>
      <c r="BJ72" s="522"/>
      <c r="BK72" s="522"/>
      <c r="BL72" s="522"/>
      <c r="BM72" s="522"/>
      <c r="BN72" s="522"/>
      <c r="BO72" s="522"/>
      <c r="BP72" s="522"/>
      <c r="BQ72" s="522"/>
      <c r="BR72" s="522"/>
      <c r="BS72" s="522"/>
      <c r="BT72" s="522"/>
      <c r="BU72" s="522"/>
      <c r="BV72" s="522"/>
      <c r="BW72" s="522"/>
      <c r="BX72" s="521"/>
      <c r="BY72" s="521"/>
      <c r="BZ72" s="521"/>
      <c r="CA72" s="521"/>
      <c r="CB72" s="521"/>
      <c r="CC72" s="521"/>
      <c r="CD72" s="521"/>
      <c r="CE72" s="521"/>
      <c r="CF72" s="521"/>
      <c r="CG72" s="521"/>
      <c r="CH72" s="521"/>
      <c r="CI72" s="521"/>
      <c r="CJ72" s="521"/>
      <c r="CK72" s="521"/>
      <c r="CL72" s="521"/>
      <c r="CM72" s="521"/>
      <c r="CN72" s="521"/>
      <c r="CO72" s="521"/>
      <c r="CP72" s="521"/>
      <c r="CQ72" s="521"/>
      <c r="CR72" s="522"/>
      <c r="CS72" s="522"/>
      <c r="CT72" s="522"/>
      <c r="CU72" s="522"/>
      <c r="CV72" s="522"/>
      <c r="CW72" s="522"/>
      <c r="CX72" s="522"/>
      <c r="CY72" s="522"/>
      <c r="CZ72" s="522"/>
      <c r="DA72" s="522"/>
      <c r="DB72" s="522"/>
      <c r="DC72" s="522"/>
      <c r="DD72" s="522"/>
      <c r="DE72" s="522"/>
      <c r="DF72" s="522"/>
      <c r="DG72" s="522"/>
      <c r="DH72" s="522"/>
      <c r="DI72" s="522"/>
      <c r="DJ72" s="522"/>
      <c r="DK72" s="522"/>
      <c r="DL72" s="522"/>
      <c r="DM72" s="522"/>
      <c r="DN72" s="522"/>
      <c r="DO72" s="521"/>
      <c r="DP72" s="521"/>
      <c r="DQ72" s="521"/>
      <c r="DR72" s="521"/>
      <c r="DS72" s="521"/>
      <c r="DT72" s="521"/>
      <c r="DU72" s="521"/>
      <c r="DV72" s="521"/>
      <c r="DW72" s="521"/>
      <c r="DX72" s="521"/>
      <c r="DY72" s="521"/>
      <c r="DZ72" s="521"/>
      <c r="EA72" s="521"/>
      <c r="EB72" s="521"/>
      <c r="EC72" s="521"/>
      <c r="ED72" s="521"/>
      <c r="EE72" s="521"/>
      <c r="EF72" s="521"/>
      <c r="EG72" s="521"/>
      <c r="EH72" s="521"/>
      <c r="EI72" s="521"/>
      <c r="EJ72" s="521"/>
      <c r="EK72" s="521"/>
      <c r="EL72" s="521"/>
      <c r="EM72" s="521"/>
      <c r="EN72" s="521"/>
      <c r="EO72" s="522"/>
      <c r="EP72" s="522"/>
      <c r="EQ72" s="522"/>
      <c r="ER72" s="522"/>
      <c r="ES72" s="522"/>
      <c r="ET72" s="522"/>
      <c r="EU72" s="522"/>
      <c r="EV72" s="522"/>
      <c r="EW72" s="522"/>
      <c r="EX72" s="522"/>
      <c r="EY72" s="522"/>
      <c r="EZ72" s="522"/>
      <c r="FA72" s="522"/>
      <c r="FB72" s="522"/>
      <c r="FC72" s="522"/>
      <c r="FD72" s="522"/>
      <c r="FE72" s="522"/>
      <c r="FF72" s="522"/>
      <c r="FG72" s="522"/>
      <c r="FH72" s="522"/>
      <c r="FI72" s="522"/>
      <c r="FJ72" s="522"/>
      <c r="FK72" s="521"/>
      <c r="FL72" s="521"/>
      <c r="FM72" s="521"/>
      <c r="FN72" s="521"/>
      <c r="FO72" s="521"/>
      <c r="FP72" s="521"/>
      <c r="FQ72" s="521"/>
      <c r="FR72" s="521"/>
      <c r="FS72" s="521"/>
      <c r="FT72" s="521"/>
      <c r="FU72" s="521"/>
      <c r="FV72" s="521"/>
      <c r="FW72" s="521"/>
      <c r="FX72" s="521"/>
      <c r="FY72" s="521"/>
      <c r="FZ72" s="521"/>
      <c r="GA72" s="521"/>
      <c r="GB72" s="521"/>
      <c r="GC72" s="521"/>
      <c r="GD72" s="521"/>
      <c r="GE72" s="521"/>
      <c r="GF72" s="521"/>
      <c r="GG72" s="521"/>
      <c r="GH72" s="521"/>
      <c r="GI72" s="521"/>
      <c r="GJ72" s="522"/>
      <c r="GK72" s="522"/>
      <c r="GL72" s="522"/>
      <c r="GM72" s="522"/>
      <c r="GN72" s="522"/>
      <c r="GO72" s="522"/>
      <c r="GP72" s="522"/>
      <c r="GQ72" s="522"/>
      <c r="GR72" s="522"/>
      <c r="GS72" s="522"/>
      <c r="GT72" s="522"/>
      <c r="GU72" s="522"/>
      <c r="GV72" s="522"/>
      <c r="GW72" s="522"/>
      <c r="GX72" s="522"/>
      <c r="GY72" s="522"/>
      <c r="GZ72" s="522"/>
      <c r="HA72" s="522"/>
      <c r="HB72" s="522"/>
      <c r="HC72" s="522"/>
      <c r="HD72" s="522"/>
      <c r="HE72" s="522"/>
      <c r="HF72" s="522"/>
      <c r="HG72" s="522"/>
      <c r="HH72" s="522"/>
      <c r="HI72" s="522"/>
      <c r="HJ72" s="521"/>
      <c r="HK72" s="521"/>
      <c r="HL72" s="521"/>
      <c r="HM72" s="521"/>
      <c r="HN72" s="521"/>
      <c r="HO72" s="521"/>
      <c r="HP72" s="521"/>
      <c r="HQ72" s="521"/>
      <c r="HR72" s="521"/>
      <c r="HS72" s="521"/>
      <c r="HT72" s="521"/>
      <c r="HU72" s="521"/>
      <c r="HV72" s="521"/>
      <c r="HW72" s="521"/>
      <c r="HX72" s="521"/>
      <c r="HY72" s="521"/>
      <c r="HZ72" s="521"/>
      <c r="IA72" s="521"/>
      <c r="IB72" s="521"/>
      <c r="IC72" s="521"/>
      <c r="ID72" s="721"/>
      <c r="IE72" s="724"/>
      <c r="IF72" s="694"/>
      <c r="IG72" s="694"/>
      <c r="IH72" s="695"/>
      <c r="II72" s="695"/>
      <c r="IJ72" s="695"/>
      <c r="IK72" s="695"/>
      <c r="IL72" s="695"/>
      <c r="IM72" s="695"/>
      <c r="IN72" s="695"/>
      <c r="IO72" s="695"/>
      <c r="IP72" s="695"/>
      <c r="IQ72" s="695"/>
      <c r="IR72" s="695"/>
      <c r="IS72" s="695"/>
      <c r="IT72" s="695"/>
      <c r="IU72" s="695"/>
      <c r="IV72" s="694"/>
      <c r="IW72" s="694"/>
      <c r="IX72" s="694"/>
      <c r="IY72" s="694"/>
      <c r="IZ72" s="694"/>
      <c r="JA72" s="694"/>
      <c r="JB72" s="694"/>
      <c r="JC72" s="694"/>
      <c r="JD72" s="694"/>
      <c r="JE72" s="694"/>
      <c r="JF72" s="694"/>
      <c r="JG72" s="694"/>
      <c r="JH72" s="694"/>
      <c r="JI72" s="694"/>
      <c r="JJ72" s="694"/>
      <c r="JK72" s="694"/>
      <c r="JL72" s="694"/>
      <c r="JM72" s="695"/>
      <c r="JN72" s="695"/>
      <c r="JO72" s="695"/>
      <c r="JP72" s="695"/>
      <c r="JQ72" s="695"/>
      <c r="JR72" s="695"/>
      <c r="JS72" s="695"/>
      <c r="JT72" s="695"/>
      <c r="JU72" s="695"/>
      <c r="JV72" s="695"/>
      <c r="JW72" s="695"/>
      <c r="JX72" s="695"/>
      <c r="JY72" s="695"/>
      <c r="JZ72" s="695"/>
      <c r="KA72" s="695"/>
      <c r="KB72" s="695"/>
      <c r="KC72" s="695"/>
      <c r="KD72" s="695"/>
      <c r="KE72" s="695"/>
      <c r="KF72" s="695"/>
      <c r="KG72" s="695"/>
      <c r="KH72" s="694"/>
      <c r="KI72" s="694"/>
      <c r="KJ72" s="694"/>
      <c r="KK72" s="694"/>
      <c r="KL72" s="694"/>
      <c r="KM72" s="694"/>
      <c r="KN72" s="694"/>
      <c r="KO72" s="694"/>
      <c r="KP72" s="694"/>
      <c r="KQ72" s="694"/>
      <c r="KR72" s="694"/>
      <c r="KS72" s="694"/>
      <c r="KT72" s="694"/>
      <c r="KU72" s="694"/>
      <c r="KV72" s="694"/>
      <c r="KW72" s="694"/>
      <c r="KX72" s="694"/>
      <c r="KY72" s="694"/>
      <c r="KZ72" s="694"/>
      <c r="LA72" s="694"/>
      <c r="LB72" s="695"/>
      <c r="LC72" s="695"/>
      <c r="LD72" s="695"/>
      <c r="LE72" s="695"/>
      <c r="LF72" s="695"/>
      <c r="LG72" s="695"/>
      <c r="LH72" s="695"/>
      <c r="LI72" s="695"/>
      <c r="LJ72" s="695"/>
      <c r="LK72" s="695"/>
      <c r="LL72" s="695"/>
      <c r="LM72" s="695"/>
      <c r="LN72" s="695"/>
      <c r="LO72" s="695"/>
      <c r="LP72" s="695"/>
      <c r="LQ72" s="695"/>
      <c r="LR72" s="695"/>
      <c r="LS72" s="694"/>
      <c r="LT72" s="694"/>
      <c r="LU72" s="694"/>
      <c r="LV72" s="694"/>
      <c r="LW72" s="694"/>
      <c r="LX72" s="694"/>
      <c r="LY72" s="694"/>
      <c r="LZ72" s="694"/>
      <c r="MA72" s="694"/>
      <c r="MB72" s="694"/>
      <c r="MC72" s="694"/>
      <c r="MD72" s="694"/>
      <c r="ME72" s="694"/>
      <c r="MF72" s="694"/>
      <c r="MG72" s="694"/>
      <c r="MH72" s="694"/>
      <c r="MI72" s="694"/>
      <c r="MJ72" s="695"/>
      <c r="MK72" s="695"/>
      <c r="ML72" s="695"/>
      <c r="MM72" s="695"/>
      <c r="MN72" s="695"/>
      <c r="MO72" s="695"/>
      <c r="MP72" s="695"/>
      <c r="MQ72" s="695"/>
      <c r="MR72" s="695"/>
      <c r="MS72" s="695"/>
      <c r="MT72" s="695"/>
      <c r="MU72" s="695"/>
      <c r="MV72" s="695"/>
      <c r="MW72" s="695"/>
      <c r="MX72" s="695"/>
      <c r="MY72" s="695"/>
      <c r="MZ72" s="695"/>
    </row>
    <row r="73" spans="1:364" x14ac:dyDescent="0.2">
      <c r="A73" s="504">
        <v>65</v>
      </c>
      <c r="B73" s="8" t="str">
        <f>'English Scores- Leveled papers'!B71</f>
        <v/>
      </c>
      <c r="C73" s="8" t="str">
        <f t="shared" si="10"/>
        <v/>
      </c>
      <c r="D73" s="516" t="str">
        <f>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v/>
      </c>
      <c r="E73" s="516" t="str">
        <f>IF(COUNT(F73:IC73)=0, "", (SUMIF($F$5:$IC$5,"Yes",F73:IC73)/SUMIF('Math Scores'!$F$5:$IC$5,"Yes",'Math Scores'!$F$2:$IC$2)))</f>
        <v/>
      </c>
      <c r="F73" s="521"/>
      <c r="G73" s="521"/>
      <c r="H73" s="521"/>
      <c r="I73" s="521"/>
      <c r="J73" s="521"/>
      <c r="K73" s="521"/>
      <c r="L73" s="521"/>
      <c r="M73" s="521"/>
      <c r="N73" s="521"/>
      <c r="O73" s="521"/>
      <c r="P73" s="521"/>
      <c r="Q73" s="521"/>
      <c r="R73" s="521"/>
      <c r="S73" s="521"/>
      <c r="T73" s="521"/>
      <c r="U73" s="521"/>
      <c r="V73" s="521"/>
      <c r="W73" s="522"/>
      <c r="X73" s="522"/>
      <c r="Y73" s="522"/>
      <c r="Z73" s="522"/>
      <c r="AA73" s="522"/>
      <c r="AB73" s="522"/>
      <c r="AC73" s="522"/>
      <c r="AD73" s="522"/>
      <c r="AE73" s="522"/>
      <c r="AF73" s="522"/>
      <c r="AG73" s="522"/>
      <c r="AH73" s="522"/>
      <c r="AI73" s="522"/>
      <c r="AJ73" s="522"/>
      <c r="AK73" s="522"/>
      <c r="AL73" s="522"/>
      <c r="AM73" s="522"/>
      <c r="AN73" s="521"/>
      <c r="AO73" s="521"/>
      <c r="AP73" s="521"/>
      <c r="AQ73" s="521"/>
      <c r="AR73" s="521"/>
      <c r="AS73" s="521"/>
      <c r="AT73" s="521"/>
      <c r="AU73" s="521"/>
      <c r="AV73" s="521"/>
      <c r="AW73" s="521"/>
      <c r="AX73" s="521"/>
      <c r="AY73" s="521"/>
      <c r="AZ73" s="521"/>
      <c r="BA73" s="521"/>
      <c r="BB73" s="521"/>
      <c r="BC73" s="521"/>
      <c r="BD73" s="521"/>
      <c r="BE73" s="522"/>
      <c r="BF73" s="522"/>
      <c r="BG73" s="522"/>
      <c r="BH73" s="522"/>
      <c r="BI73" s="522"/>
      <c r="BJ73" s="522"/>
      <c r="BK73" s="522"/>
      <c r="BL73" s="522"/>
      <c r="BM73" s="522"/>
      <c r="BN73" s="522"/>
      <c r="BO73" s="522"/>
      <c r="BP73" s="522"/>
      <c r="BQ73" s="522"/>
      <c r="BR73" s="522"/>
      <c r="BS73" s="522"/>
      <c r="BT73" s="522"/>
      <c r="BU73" s="522"/>
      <c r="BV73" s="522"/>
      <c r="BW73" s="522"/>
      <c r="BX73" s="521"/>
      <c r="BY73" s="521"/>
      <c r="BZ73" s="521"/>
      <c r="CA73" s="521"/>
      <c r="CB73" s="521"/>
      <c r="CC73" s="521"/>
      <c r="CD73" s="521"/>
      <c r="CE73" s="521"/>
      <c r="CF73" s="521"/>
      <c r="CG73" s="521"/>
      <c r="CH73" s="521"/>
      <c r="CI73" s="521"/>
      <c r="CJ73" s="521"/>
      <c r="CK73" s="521"/>
      <c r="CL73" s="521"/>
      <c r="CM73" s="521"/>
      <c r="CN73" s="521"/>
      <c r="CO73" s="521"/>
      <c r="CP73" s="521"/>
      <c r="CQ73" s="521"/>
      <c r="CR73" s="522"/>
      <c r="CS73" s="522"/>
      <c r="CT73" s="522"/>
      <c r="CU73" s="522"/>
      <c r="CV73" s="522"/>
      <c r="CW73" s="522"/>
      <c r="CX73" s="522"/>
      <c r="CY73" s="522"/>
      <c r="CZ73" s="522"/>
      <c r="DA73" s="522"/>
      <c r="DB73" s="522"/>
      <c r="DC73" s="522"/>
      <c r="DD73" s="522"/>
      <c r="DE73" s="522"/>
      <c r="DF73" s="522"/>
      <c r="DG73" s="522"/>
      <c r="DH73" s="522"/>
      <c r="DI73" s="522"/>
      <c r="DJ73" s="522"/>
      <c r="DK73" s="522"/>
      <c r="DL73" s="522"/>
      <c r="DM73" s="522"/>
      <c r="DN73" s="522"/>
      <c r="DO73" s="521"/>
      <c r="DP73" s="521"/>
      <c r="DQ73" s="521"/>
      <c r="DR73" s="521"/>
      <c r="DS73" s="521"/>
      <c r="DT73" s="521"/>
      <c r="DU73" s="521"/>
      <c r="DV73" s="521"/>
      <c r="DW73" s="521"/>
      <c r="DX73" s="521"/>
      <c r="DY73" s="521"/>
      <c r="DZ73" s="521"/>
      <c r="EA73" s="521"/>
      <c r="EB73" s="521"/>
      <c r="EC73" s="521"/>
      <c r="ED73" s="521"/>
      <c r="EE73" s="521"/>
      <c r="EF73" s="521"/>
      <c r="EG73" s="521"/>
      <c r="EH73" s="521"/>
      <c r="EI73" s="521"/>
      <c r="EJ73" s="521"/>
      <c r="EK73" s="521"/>
      <c r="EL73" s="521"/>
      <c r="EM73" s="521"/>
      <c r="EN73" s="521"/>
      <c r="EO73" s="522"/>
      <c r="EP73" s="522"/>
      <c r="EQ73" s="522"/>
      <c r="ER73" s="522"/>
      <c r="ES73" s="522"/>
      <c r="ET73" s="522"/>
      <c r="EU73" s="522"/>
      <c r="EV73" s="522"/>
      <c r="EW73" s="522"/>
      <c r="EX73" s="522"/>
      <c r="EY73" s="522"/>
      <c r="EZ73" s="522"/>
      <c r="FA73" s="522"/>
      <c r="FB73" s="522"/>
      <c r="FC73" s="522"/>
      <c r="FD73" s="522"/>
      <c r="FE73" s="522"/>
      <c r="FF73" s="522"/>
      <c r="FG73" s="522"/>
      <c r="FH73" s="522"/>
      <c r="FI73" s="522"/>
      <c r="FJ73" s="522"/>
      <c r="FK73" s="521"/>
      <c r="FL73" s="521"/>
      <c r="FM73" s="521"/>
      <c r="FN73" s="521"/>
      <c r="FO73" s="521"/>
      <c r="FP73" s="521"/>
      <c r="FQ73" s="521"/>
      <c r="FR73" s="521"/>
      <c r="FS73" s="521"/>
      <c r="FT73" s="521"/>
      <c r="FU73" s="521"/>
      <c r="FV73" s="521"/>
      <c r="FW73" s="521"/>
      <c r="FX73" s="521"/>
      <c r="FY73" s="521"/>
      <c r="FZ73" s="521"/>
      <c r="GA73" s="521"/>
      <c r="GB73" s="521"/>
      <c r="GC73" s="521"/>
      <c r="GD73" s="521"/>
      <c r="GE73" s="521"/>
      <c r="GF73" s="521"/>
      <c r="GG73" s="521"/>
      <c r="GH73" s="521"/>
      <c r="GI73" s="521"/>
      <c r="GJ73" s="522"/>
      <c r="GK73" s="522"/>
      <c r="GL73" s="522"/>
      <c r="GM73" s="522"/>
      <c r="GN73" s="522"/>
      <c r="GO73" s="522"/>
      <c r="GP73" s="522"/>
      <c r="GQ73" s="522"/>
      <c r="GR73" s="522"/>
      <c r="GS73" s="522"/>
      <c r="GT73" s="522"/>
      <c r="GU73" s="522"/>
      <c r="GV73" s="522"/>
      <c r="GW73" s="522"/>
      <c r="GX73" s="522"/>
      <c r="GY73" s="522"/>
      <c r="GZ73" s="522"/>
      <c r="HA73" s="522"/>
      <c r="HB73" s="522"/>
      <c r="HC73" s="522"/>
      <c r="HD73" s="522"/>
      <c r="HE73" s="522"/>
      <c r="HF73" s="522"/>
      <c r="HG73" s="522"/>
      <c r="HH73" s="522"/>
      <c r="HI73" s="522"/>
      <c r="HJ73" s="521"/>
      <c r="HK73" s="521"/>
      <c r="HL73" s="521"/>
      <c r="HM73" s="521"/>
      <c r="HN73" s="521"/>
      <c r="HO73" s="521"/>
      <c r="HP73" s="521"/>
      <c r="HQ73" s="521"/>
      <c r="HR73" s="521"/>
      <c r="HS73" s="521"/>
      <c r="HT73" s="521"/>
      <c r="HU73" s="521"/>
      <c r="HV73" s="521"/>
      <c r="HW73" s="521"/>
      <c r="HX73" s="521"/>
      <c r="HY73" s="521"/>
      <c r="HZ73" s="521"/>
      <c r="IA73" s="521"/>
      <c r="IB73" s="521"/>
      <c r="IC73" s="521"/>
      <c r="ID73" s="721"/>
      <c r="IE73" s="724"/>
      <c r="IF73" s="694"/>
      <c r="IG73" s="694"/>
      <c r="IH73" s="695"/>
      <c r="II73" s="695"/>
      <c r="IJ73" s="695"/>
      <c r="IK73" s="695"/>
      <c r="IL73" s="695"/>
      <c r="IM73" s="695"/>
      <c r="IN73" s="695"/>
      <c r="IO73" s="695"/>
      <c r="IP73" s="695"/>
      <c r="IQ73" s="695"/>
      <c r="IR73" s="695"/>
      <c r="IS73" s="695"/>
      <c r="IT73" s="695"/>
      <c r="IU73" s="695"/>
      <c r="IV73" s="694"/>
      <c r="IW73" s="694"/>
      <c r="IX73" s="694"/>
      <c r="IY73" s="694"/>
      <c r="IZ73" s="694"/>
      <c r="JA73" s="694"/>
      <c r="JB73" s="694"/>
      <c r="JC73" s="694"/>
      <c r="JD73" s="694"/>
      <c r="JE73" s="694"/>
      <c r="JF73" s="694"/>
      <c r="JG73" s="694"/>
      <c r="JH73" s="694"/>
      <c r="JI73" s="694"/>
      <c r="JJ73" s="694"/>
      <c r="JK73" s="694"/>
      <c r="JL73" s="694"/>
      <c r="JM73" s="695"/>
      <c r="JN73" s="695"/>
      <c r="JO73" s="695"/>
      <c r="JP73" s="695"/>
      <c r="JQ73" s="695"/>
      <c r="JR73" s="695"/>
      <c r="JS73" s="695"/>
      <c r="JT73" s="695"/>
      <c r="JU73" s="695"/>
      <c r="JV73" s="695"/>
      <c r="JW73" s="695"/>
      <c r="JX73" s="695"/>
      <c r="JY73" s="695"/>
      <c r="JZ73" s="695"/>
      <c r="KA73" s="695"/>
      <c r="KB73" s="695"/>
      <c r="KC73" s="695"/>
      <c r="KD73" s="695"/>
      <c r="KE73" s="695"/>
      <c r="KF73" s="695"/>
      <c r="KG73" s="695"/>
      <c r="KH73" s="694"/>
      <c r="KI73" s="694"/>
      <c r="KJ73" s="694"/>
      <c r="KK73" s="694"/>
      <c r="KL73" s="694"/>
      <c r="KM73" s="694"/>
      <c r="KN73" s="694"/>
      <c r="KO73" s="694"/>
      <c r="KP73" s="694"/>
      <c r="KQ73" s="694"/>
      <c r="KR73" s="694"/>
      <c r="KS73" s="694"/>
      <c r="KT73" s="694"/>
      <c r="KU73" s="694"/>
      <c r="KV73" s="694"/>
      <c r="KW73" s="694"/>
      <c r="KX73" s="694"/>
      <c r="KY73" s="694"/>
      <c r="KZ73" s="694"/>
      <c r="LA73" s="694"/>
      <c r="LB73" s="695"/>
      <c r="LC73" s="695"/>
      <c r="LD73" s="695"/>
      <c r="LE73" s="695"/>
      <c r="LF73" s="695"/>
      <c r="LG73" s="695"/>
      <c r="LH73" s="695"/>
      <c r="LI73" s="695"/>
      <c r="LJ73" s="695"/>
      <c r="LK73" s="695"/>
      <c r="LL73" s="695"/>
      <c r="LM73" s="695"/>
      <c r="LN73" s="695"/>
      <c r="LO73" s="695"/>
      <c r="LP73" s="695"/>
      <c r="LQ73" s="695"/>
      <c r="LR73" s="695"/>
      <c r="LS73" s="694"/>
      <c r="LT73" s="694"/>
      <c r="LU73" s="694"/>
      <c r="LV73" s="694"/>
      <c r="LW73" s="694"/>
      <c r="LX73" s="694"/>
      <c r="LY73" s="694"/>
      <c r="LZ73" s="694"/>
      <c r="MA73" s="694"/>
      <c r="MB73" s="694"/>
      <c r="MC73" s="694"/>
      <c r="MD73" s="694"/>
      <c r="ME73" s="694"/>
      <c r="MF73" s="694"/>
      <c r="MG73" s="694"/>
      <c r="MH73" s="694"/>
      <c r="MI73" s="694"/>
      <c r="MJ73" s="695"/>
      <c r="MK73" s="695"/>
      <c r="ML73" s="695"/>
      <c r="MM73" s="695"/>
      <c r="MN73" s="695"/>
      <c r="MO73" s="695"/>
      <c r="MP73" s="695"/>
      <c r="MQ73" s="695"/>
      <c r="MR73" s="695"/>
      <c r="MS73" s="695"/>
      <c r="MT73" s="695"/>
      <c r="MU73" s="695"/>
      <c r="MV73" s="695"/>
      <c r="MW73" s="695"/>
      <c r="MX73" s="695"/>
      <c r="MY73" s="695"/>
      <c r="MZ73" s="695"/>
    </row>
    <row r="74" spans="1:364" x14ac:dyDescent="0.2">
      <c r="A74" s="504">
        <v>66</v>
      </c>
      <c r="B74" s="8" t="str">
        <f>'English Scores- Leveled papers'!B72</f>
        <v/>
      </c>
      <c r="C74" s="8" t="str">
        <f t="shared" ref="C74:C93" si="11">IF(D74="","",IF(D74&gt;90%,"A1",IF(D74&gt;80%,"A2",IF(D74&gt;70%,"B1",IF(D74&gt;60%,"B2",IF(D74&gt;50%,"C1",IF(D74&gt;40%,"C2",IF(D74&gt;32%,"D",IF(D74&gt;20%,"E1","E2")))))))))</f>
        <v/>
      </c>
      <c r="D74" s="516" t="str">
        <f>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v/>
      </c>
      <c r="E74" s="516" t="str">
        <f>IF(COUNT(F74:IC74)=0, "", (SUMIF($F$5:$IC$5,"Yes",F74:IC74)/SUMIF('Math Scores'!$F$5:$IC$5,"Yes",'Math Scores'!$F$2:$IC$2)))</f>
        <v/>
      </c>
      <c r="F74" s="521"/>
      <c r="G74" s="521"/>
      <c r="H74" s="521"/>
      <c r="I74" s="521"/>
      <c r="J74" s="521"/>
      <c r="K74" s="521"/>
      <c r="L74" s="521"/>
      <c r="M74" s="521"/>
      <c r="N74" s="521"/>
      <c r="O74" s="521"/>
      <c r="P74" s="521"/>
      <c r="Q74" s="521"/>
      <c r="R74" s="521"/>
      <c r="S74" s="521"/>
      <c r="T74" s="521"/>
      <c r="U74" s="521"/>
      <c r="V74" s="521"/>
      <c r="W74" s="522"/>
      <c r="X74" s="522"/>
      <c r="Y74" s="522"/>
      <c r="Z74" s="522"/>
      <c r="AA74" s="522"/>
      <c r="AB74" s="522"/>
      <c r="AC74" s="522"/>
      <c r="AD74" s="522"/>
      <c r="AE74" s="522"/>
      <c r="AF74" s="522"/>
      <c r="AG74" s="522"/>
      <c r="AH74" s="522"/>
      <c r="AI74" s="522"/>
      <c r="AJ74" s="522"/>
      <c r="AK74" s="522"/>
      <c r="AL74" s="522"/>
      <c r="AM74" s="522"/>
      <c r="AN74" s="521"/>
      <c r="AO74" s="521"/>
      <c r="AP74" s="521"/>
      <c r="AQ74" s="521"/>
      <c r="AR74" s="521"/>
      <c r="AS74" s="521"/>
      <c r="AT74" s="521"/>
      <c r="AU74" s="521"/>
      <c r="AV74" s="521"/>
      <c r="AW74" s="521"/>
      <c r="AX74" s="521"/>
      <c r="AY74" s="521"/>
      <c r="AZ74" s="521"/>
      <c r="BA74" s="521"/>
      <c r="BB74" s="521"/>
      <c r="BC74" s="521"/>
      <c r="BD74" s="521"/>
      <c r="BE74" s="522"/>
      <c r="BF74" s="522"/>
      <c r="BG74" s="522"/>
      <c r="BH74" s="522"/>
      <c r="BI74" s="522"/>
      <c r="BJ74" s="522"/>
      <c r="BK74" s="522"/>
      <c r="BL74" s="522"/>
      <c r="BM74" s="522"/>
      <c r="BN74" s="522"/>
      <c r="BO74" s="522"/>
      <c r="BP74" s="522"/>
      <c r="BQ74" s="522"/>
      <c r="BR74" s="522"/>
      <c r="BS74" s="522"/>
      <c r="BT74" s="522"/>
      <c r="BU74" s="522"/>
      <c r="BV74" s="522"/>
      <c r="BW74" s="522"/>
      <c r="BX74" s="521"/>
      <c r="BY74" s="521"/>
      <c r="BZ74" s="521"/>
      <c r="CA74" s="521"/>
      <c r="CB74" s="521"/>
      <c r="CC74" s="521"/>
      <c r="CD74" s="521"/>
      <c r="CE74" s="521"/>
      <c r="CF74" s="521"/>
      <c r="CG74" s="521"/>
      <c r="CH74" s="521"/>
      <c r="CI74" s="521"/>
      <c r="CJ74" s="521"/>
      <c r="CK74" s="521"/>
      <c r="CL74" s="521"/>
      <c r="CM74" s="521"/>
      <c r="CN74" s="521"/>
      <c r="CO74" s="521"/>
      <c r="CP74" s="521"/>
      <c r="CQ74" s="521"/>
      <c r="CR74" s="522"/>
      <c r="CS74" s="522"/>
      <c r="CT74" s="522"/>
      <c r="CU74" s="522"/>
      <c r="CV74" s="522"/>
      <c r="CW74" s="522"/>
      <c r="CX74" s="522"/>
      <c r="CY74" s="522"/>
      <c r="CZ74" s="522"/>
      <c r="DA74" s="522"/>
      <c r="DB74" s="522"/>
      <c r="DC74" s="522"/>
      <c r="DD74" s="522"/>
      <c r="DE74" s="522"/>
      <c r="DF74" s="522"/>
      <c r="DG74" s="522"/>
      <c r="DH74" s="522"/>
      <c r="DI74" s="522"/>
      <c r="DJ74" s="522"/>
      <c r="DK74" s="522"/>
      <c r="DL74" s="522"/>
      <c r="DM74" s="522"/>
      <c r="DN74" s="522"/>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2"/>
      <c r="EP74" s="522"/>
      <c r="EQ74" s="522"/>
      <c r="ER74" s="522"/>
      <c r="ES74" s="522"/>
      <c r="ET74" s="522"/>
      <c r="EU74" s="522"/>
      <c r="EV74" s="522"/>
      <c r="EW74" s="522"/>
      <c r="EX74" s="522"/>
      <c r="EY74" s="522"/>
      <c r="EZ74" s="522"/>
      <c r="FA74" s="522"/>
      <c r="FB74" s="522"/>
      <c r="FC74" s="522"/>
      <c r="FD74" s="522"/>
      <c r="FE74" s="522"/>
      <c r="FF74" s="522"/>
      <c r="FG74" s="522"/>
      <c r="FH74" s="522"/>
      <c r="FI74" s="522"/>
      <c r="FJ74" s="522"/>
      <c r="FK74" s="521"/>
      <c r="FL74" s="521"/>
      <c r="FM74" s="521"/>
      <c r="FN74" s="521"/>
      <c r="FO74" s="521"/>
      <c r="FP74" s="521"/>
      <c r="FQ74" s="521"/>
      <c r="FR74" s="521"/>
      <c r="FS74" s="521"/>
      <c r="FT74" s="521"/>
      <c r="FU74" s="521"/>
      <c r="FV74" s="521"/>
      <c r="FW74" s="521"/>
      <c r="FX74" s="521"/>
      <c r="FY74" s="521"/>
      <c r="FZ74" s="521"/>
      <c r="GA74" s="521"/>
      <c r="GB74" s="521"/>
      <c r="GC74" s="521"/>
      <c r="GD74" s="521"/>
      <c r="GE74" s="521"/>
      <c r="GF74" s="521"/>
      <c r="GG74" s="521"/>
      <c r="GH74" s="521"/>
      <c r="GI74" s="521"/>
      <c r="GJ74" s="522"/>
      <c r="GK74" s="522"/>
      <c r="GL74" s="522"/>
      <c r="GM74" s="522"/>
      <c r="GN74" s="522"/>
      <c r="GO74" s="522"/>
      <c r="GP74" s="522"/>
      <c r="GQ74" s="522"/>
      <c r="GR74" s="522"/>
      <c r="GS74" s="522"/>
      <c r="GT74" s="522"/>
      <c r="GU74" s="522"/>
      <c r="GV74" s="522"/>
      <c r="GW74" s="522"/>
      <c r="GX74" s="522"/>
      <c r="GY74" s="522"/>
      <c r="GZ74" s="522"/>
      <c r="HA74" s="522"/>
      <c r="HB74" s="522"/>
      <c r="HC74" s="522"/>
      <c r="HD74" s="522"/>
      <c r="HE74" s="522"/>
      <c r="HF74" s="522"/>
      <c r="HG74" s="522"/>
      <c r="HH74" s="522"/>
      <c r="HI74" s="522"/>
      <c r="HJ74" s="521"/>
      <c r="HK74" s="521"/>
      <c r="HL74" s="521"/>
      <c r="HM74" s="521"/>
      <c r="HN74" s="521"/>
      <c r="HO74" s="521"/>
      <c r="HP74" s="521"/>
      <c r="HQ74" s="521"/>
      <c r="HR74" s="521"/>
      <c r="HS74" s="521"/>
      <c r="HT74" s="521"/>
      <c r="HU74" s="521"/>
      <c r="HV74" s="521"/>
      <c r="HW74" s="521"/>
      <c r="HX74" s="521"/>
      <c r="HY74" s="521"/>
      <c r="HZ74" s="521"/>
      <c r="IA74" s="521"/>
      <c r="IB74" s="521"/>
      <c r="IC74" s="521"/>
      <c r="ID74" s="721"/>
      <c r="IE74" s="724"/>
      <c r="IF74" s="694"/>
      <c r="IG74" s="694"/>
      <c r="IH74" s="695"/>
      <c r="II74" s="695"/>
      <c r="IJ74" s="695"/>
      <c r="IK74" s="695"/>
      <c r="IL74" s="695"/>
      <c r="IM74" s="695"/>
      <c r="IN74" s="695"/>
      <c r="IO74" s="695"/>
      <c r="IP74" s="695"/>
      <c r="IQ74" s="695"/>
      <c r="IR74" s="695"/>
      <c r="IS74" s="695"/>
      <c r="IT74" s="695"/>
      <c r="IU74" s="695"/>
      <c r="IV74" s="694"/>
      <c r="IW74" s="694"/>
      <c r="IX74" s="694"/>
      <c r="IY74" s="694"/>
      <c r="IZ74" s="694"/>
      <c r="JA74" s="694"/>
      <c r="JB74" s="694"/>
      <c r="JC74" s="694"/>
      <c r="JD74" s="694"/>
      <c r="JE74" s="694"/>
      <c r="JF74" s="694"/>
      <c r="JG74" s="694"/>
      <c r="JH74" s="694"/>
      <c r="JI74" s="694"/>
      <c r="JJ74" s="694"/>
      <c r="JK74" s="694"/>
      <c r="JL74" s="694"/>
      <c r="JM74" s="695"/>
      <c r="JN74" s="695"/>
      <c r="JO74" s="695"/>
      <c r="JP74" s="695"/>
      <c r="JQ74" s="695"/>
      <c r="JR74" s="695"/>
      <c r="JS74" s="695"/>
      <c r="JT74" s="695"/>
      <c r="JU74" s="695"/>
      <c r="JV74" s="695"/>
      <c r="JW74" s="695"/>
      <c r="JX74" s="695"/>
      <c r="JY74" s="695"/>
      <c r="JZ74" s="695"/>
      <c r="KA74" s="695"/>
      <c r="KB74" s="695"/>
      <c r="KC74" s="695"/>
      <c r="KD74" s="695"/>
      <c r="KE74" s="695"/>
      <c r="KF74" s="695"/>
      <c r="KG74" s="695"/>
      <c r="KH74" s="694"/>
      <c r="KI74" s="694"/>
      <c r="KJ74" s="694"/>
      <c r="KK74" s="694"/>
      <c r="KL74" s="694"/>
      <c r="KM74" s="694"/>
      <c r="KN74" s="694"/>
      <c r="KO74" s="694"/>
      <c r="KP74" s="694"/>
      <c r="KQ74" s="694"/>
      <c r="KR74" s="694"/>
      <c r="KS74" s="694"/>
      <c r="KT74" s="694"/>
      <c r="KU74" s="694"/>
      <c r="KV74" s="694"/>
      <c r="KW74" s="694"/>
      <c r="KX74" s="694"/>
      <c r="KY74" s="694"/>
      <c r="KZ74" s="694"/>
      <c r="LA74" s="694"/>
      <c r="LB74" s="695"/>
      <c r="LC74" s="695"/>
      <c r="LD74" s="695"/>
      <c r="LE74" s="695"/>
      <c r="LF74" s="695"/>
      <c r="LG74" s="695"/>
      <c r="LH74" s="695"/>
      <c r="LI74" s="695"/>
      <c r="LJ74" s="695"/>
      <c r="LK74" s="695"/>
      <c r="LL74" s="695"/>
      <c r="LM74" s="695"/>
      <c r="LN74" s="695"/>
      <c r="LO74" s="695"/>
      <c r="LP74" s="695"/>
      <c r="LQ74" s="695"/>
      <c r="LR74" s="695"/>
      <c r="LS74" s="694"/>
      <c r="LT74" s="694"/>
      <c r="LU74" s="694"/>
      <c r="LV74" s="694"/>
      <c r="LW74" s="694"/>
      <c r="LX74" s="694"/>
      <c r="LY74" s="694"/>
      <c r="LZ74" s="694"/>
      <c r="MA74" s="694"/>
      <c r="MB74" s="694"/>
      <c r="MC74" s="694"/>
      <c r="MD74" s="694"/>
      <c r="ME74" s="694"/>
      <c r="MF74" s="694"/>
      <c r="MG74" s="694"/>
      <c r="MH74" s="694"/>
      <c r="MI74" s="694"/>
      <c r="MJ74" s="695"/>
      <c r="MK74" s="695"/>
      <c r="ML74" s="695"/>
      <c r="MM74" s="695"/>
      <c r="MN74" s="695"/>
      <c r="MO74" s="695"/>
      <c r="MP74" s="695"/>
      <c r="MQ74" s="695"/>
      <c r="MR74" s="695"/>
      <c r="MS74" s="695"/>
      <c r="MT74" s="695"/>
      <c r="MU74" s="695"/>
      <c r="MV74" s="695"/>
      <c r="MW74" s="695"/>
      <c r="MX74" s="695"/>
      <c r="MY74" s="695"/>
      <c r="MZ74" s="695"/>
    </row>
    <row r="75" spans="1:364" x14ac:dyDescent="0.2">
      <c r="A75" s="504">
        <v>67</v>
      </c>
      <c r="B75" s="8" t="str">
        <f>'English Scores- Leveled papers'!B73</f>
        <v/>
      </c>
      <c r="C75" s="8" t="str">
        <f t="shared" si="11"/>
        <v/>
      </c>
      <c r="D75" s="516" t="str">
        <f>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v/>
      </c>
      <c r="E75" s="516" t="str">
        <f>IF(COUNT(F75:IC75)=0, "", (SUMIF($F$5:$IC$5,"Yes",F75:IC75)/SUMIF('Math Scores'!$F$5:$IC$5,"Yes",'Math Scores'!$F$2:$IC$2)))</f>
        <v/>
      </c>
      <c r="F75" s="521"/>
      <c r="G75" s="521"/>
      <c r="H75" s="521"/>
      <c r="I75" s="521"/>
      <c r="J75" s="521"/>
      <c r="K75" s="521"/>
      <c r="L75" s="521"/>
      <c r="M75" s="521"/>
      <c r="N75" s="521"/>
      <c r="O75" s="521"/>
      <c r="P75" s="521"/>
      <c r="Q75" s="521"/>
      <c r="R75" s="521"/>
      <c r="S75" s="521"/>
      <c r="T75" s="521"/>
      <c r="U75" s="521"/>
      <c r="V75" s="521"/>
      <c r="W75" s="522"/>
      <c r="X75" s="522"/>
      <c r="Y75" s="522"/>
      <c r="Z75" s="522"/>
      <c r="AA75" s="522"/>
      <c r="AB75" s="522"/>
      <c r="AC75" s="522"/>
      <c r="AD75" s="522"/>
      <c r="AE75" s="522"/>
      <c r="AF75" s="522"/>
      <c r="AG75" s="522"/>
      <c r="AH75" s="522"/>
      <c r="AI75" s="522"/>
      <c r="AJ75" s="522"/>
      <c r="AK75" s="522"/>
      <c r="AL75" s="522"/>
      <c r="AM75" s="522"/>
      <c r="AN75" s="521"/>
      <c r="AO75" s="521"/>
      <c r="AP75" s="521"/>
      <c r="AQ75" s="521"/>
      <c r="AR75" s="521"/>
      <c r="AS75" s="521"/>
      <c r="AT75" s="521"/>
      <c r="AU75" s="521"/>
      <c r="AV75" s="521"/>
      <c r="AW75" s="521"/>
      <c r="AX75" s="521"/>
      <c r="AY75" s="521"/>
      <c r="AZ75" s="521"/>
      <c r="BA75" s="521"/>
      <c r="BB75" s="521"/>
      <c r="BC75" s="521"/>
      <c r="BD75" s="521"/>
      <c r="BE75" s="522"/>
      <c r="BF75" s="522"/>
      <c r="BG75" s="522"/>
      <c r="BH75" s="522"/>
      <c r="BI75" s="522"/>
      <c r="BJ75" s="522"/>
      <c r="BK75" s="522"/>
      <c r="BL75" s="522"/>
      <c r="BM75" s="522"/>
      <c r="BN75" s="522"/>
      <c r="BO75" s="522"/>
      <c r="BP75" s="522"/>
      <c r="BQ75" s="522"/>
      <c r="BR75" s="522"/>
      <c r="BS75" s="522"/>
      <c r="BT75" s="522"/>
      <c r="BU75" s="522"/>
      <c r="BV75" s="522"/>
      <c r="BW75" s="522"/>
      <c r="BX75" s="521"/>
      <c r="BY75" s="521"/>
      <c r="BZ75" s="521"/>
      <c r="CA75" s="521"/>
      <c r="CB75" s="521"/>
      <c r="CC75" s="521"/>
      <c r="CD75" s="521"/>
      <c r="CE75" s="521"/>
      <c r="CF75" s="521"/>
      <c r="CG75" s="521"/>
      <c r="CH75" s="521"/>
      <c r="CI75" s="521"/>
      <c r="CJ75" s="521"/>
      <c r="CK75" s="521"/>
      <c r="CL75" s="521"/>
      <c r="CM75" s="521"/>
      <c r="CN75" s="521"/>
      <c r="CO75" s="521"/>
      <c r="CP75" s="521"/>
      <c r="CQ75" s="521"/>
      <c r="CR75" s="522"/>
      <c r="CS75" s="522"/>
      <c r="CT75" s="522"/>
      <c r="CU75" s="522"/>
      <c r="CV75" s="522"/>
      <c r="CW75" s="522"/>
      <c r="CX75" s="522"/>
      <c r="CY75" s="522"/>
      <c r="CZ75" s="522"/>
      <c r="DA75" s="522"/>
      <c r="DB75" s="522"/>
      <c r="DC75" s="522"/>
      <c r="DD75" s="522"/>
      <c r="DE75" s="522"/>
      <c r="DF75" s="522"/>
      <c r="DG75" s="522"/>
      <c r="DH75" s="522"/>
      <c r="DI75" s="522"/>
      <c r="DJ75" s="522"/>
      <c r="DK75" s="522"/>
      <c r="DL75" s="522"/>
      <c r="DM75" s="522"/>
      <c r="DN75" s="522"/>
      <c r="DO75" s="521"/>
      <c r="DP75" s="521"/>
      <c r="DQ75" s="521"/>
      <c r="DR75" s="521"/>
      <c r="DS75" s="521"/>
      <c r="DT75" s="521"/>
      <c r="DU75" s="521"/>
      <c r="DV75" s="521"/>
      <c r="DW75" s="521"/>
      <c r="DX75" s="521"/>
      <c r="DY75" s="521"/>
      <c r="DZ75" s="521"/>
      <c r="EA75" s="521"/>
      <c r="EB75" s="521"/>
      <c r="EC75" s="521"/>
      <c r="ED75" s="521"/>
      <c r="EE75" s="521"/>
      <c r="EF75" s="521"/>
      <c r="EG75" s="521"/>
      <c r="EH75" s="521"/>
      <c r="EI75" s="521"/>
      <c r="EJ75" s="521"/>
      <c r="EK75" s="521"/>
      <c r="EL75" s="521"/>
      <c r="EM75" s="521"/>
      <c r="EN75" s="521"/>
      <c r="EO75" s="522"/>
      <c r="EP75" s="522"/>
      <c r="EQ75" s="522"/>
      <c r="ER75" s="522"/>
      <c r="ES75" s="522"/>
      <c r="ET75" s="522"/>
      <c r="EU75" s="522"/>
      <c r="EV75" s="522"/>
      <c r="EW75" s="522"/>
      <c r="EX75" s="522"/>
      <c r="EY75" s="522"/>
      <c r="EZ75" s="522"/>
      <c r="FA75" s="522"/>
      <c r="FB75" s="522"/>
      <c r="FC75" s="522"/>
      <c r="FD75" s="522"/>
      <c r="FE75" s="522"/>
      <c r="FF75" s="522"/>
      <c r="FG75" s="522"/>
      <c r="FH75" s="522"/>
      <c r="FI75" s="522"/>
      <c r="FJ75" s="522"/>
      <c r="FK75" s="521"/>
      <c r="FL75" s="521"/>
      <c r="FM75" s="521"/>
      <c r="FN75" s="521"/>
      <c r="FO75" s="521"/>
      <c r="FP75" s="521"/>
      <c r="FQ75" s="521"/>
      <c r="FR75" s="521"/>
      <c r="FS75" s="521"/>
      <c r="FT75" s="521"/>
      <c r="FU75" s="521"/>
      <c r="FV75" s="521"/>
      <c r="FW75" s="521"/>
      <c r="FX75" s="521"/>
      <c r="FY75" s="521"/>
      <c r="FZ75" s="521"/>
      <c r="GA75" s="521"/>
      <c r="GB75" s="521"/>
      <c r="GC75" s="521"/>
      <c r="GD75" s="521"/>
      <c r="GE75" s="521"/>
      <c r="GF75" s="521"/>
      <c r="GG75" s="521"/>
      <c r="GH75" s="521"/>
      <c r="GI75" s="521"/>
      <c r="GJ75" s="522"/>
      <c r="GK75" s="522"/>
      <c r="GL75" s="522"/>
      <c r="GM75" s="522"/>
      <c r="GN75" s="522"/>
      <c r="GO75" s="522"/>
      <c r="GP75" s="522"/>
      <c r="GQ75" s="522"/>
      <c r="GR75" s="522"/>
      <c r="GS75" s="522"/>
      <c r="GT75" s="522"/>
      <c r="GU75" s="522"/>
      <c r="GV75" s="522"/>
      <c r="GW75" s="522"/>
      <c r="GX75" s="522"/>
      <c r="GY75" s="522"/>
      <c r="GZ75" s="522"/>
      <c r="HA75" s="522"/>
      <c r="HB75" s="522"/>
      <c r="HC75" s="522"/>
      <c r="HD75" s="522"/>
      <c r="HE75" s="522"/>
      <c r="HF75" s="522"/>
      <c r="HG75" s="522"/>
      <c r="HH75" s="522"/>
      <c r="HI75" s="522"/>
      <c r="HJ75" s="521"/>
      <c r="HK75" s="521"/>
      <c r="HL75" s="521"/>
      <c r="HM75" s="521"/>
      <c r="HN75" s="521"/>
      <c r="HO75" s="521"/>
      <c r="HP75" s="521"/>
      <c r="HQ75" s="521"/>
      <c r="HR75" s="521"/>
      <c r="HS75" s="521"/>
      <c r="HT75" s="521"/>
      <c r="HU75" s="521"/>
      <c r="HV75" s="521"/>
      <c r="HW75" s="521"/>
      <c r="HX75" s="521"/>
      <c r="HY75" s="521"/>
      <c r="HZ75" s="521"/>
      <c r="IA75" s="521"/>
      <c r="IB75" s="521"/>
      <c r="IC75" s="521"/>
      <c r="ID75" s="721"/>
      <c r="IE75" s="724"/>
      <c r="IF75" s="694"/>
      <c r="IG75" s="694"/>
      <c r="IH75" s="695"/>
      <c r="II75" s="695"/>
      <c r="IJ75" s="695"/>
      <c r="IK75" s="695"/>
      <c r="IL75" s="695"/>
      <c r="IM75" s="695"/>
      <c r="IN75" s="695"/>
      <c r="IO75" s="695"/>
      <c r="IP75" s="695"/>
      <c r="IQ75" s="695"/>
      <c r="IR75" s="695"/>
      <c r="IS75" s="695"/>
      <c r="IT75" s="695"/>
      <c r="IU75" s="695"/>
      <c r="IV75" s="694"/>
      <c r="IW75" s="694"/>
      <c r="IX75" s="694"/>
      <c r="IY75" s="694"/>
      <c r="IZ75" s="694"/>
      <c r="JA75" s="694"/>
      <c r="JB75" s="694"/>
      <c r="JC75" s="694"/>
      <c r="JD75" s="694"/>
      <c r="JE75" s="694"/>
      <c r="JF75" s="694"/>
      <c r="JG75" s="694"/>
      <c r="JH75" s="694"/>
      <c r="JI75" s="694"/>
      <c r="JJ75" s="694"/>
      <c r="JK75" s="694"/>
      <c r="JL75" s="694"/>
      <c r="JM75" s="695"/>
      <c r="JN75" s="695"/>
      <c r="JO75" s="695"/>
      <c r="JP75" s="695"/>
      <c r="JQ75" s="695"/>
      <c r="JR75" s="695"/>
      <c r="JS75" s="695"/>
      <c r="JT75" s="695"/>
      <c r="JU75" s="695"/>
      <c r="JV75" s="695"/>
      <c r="JW75" s="695"/>
      <c r="JX75" s="695"/>
      <c r="JY75" s="695"/>
      <c r="JZ75" s="695"/>
      <c r="KA75" s="695"/>
      <c r="KB75" s="695"/>
      <c r="KC75" s="695"/>
      <c r="KD75" s="695"/>
      <c r="KE75" s="695"/>
      <c r="KF75" s="695"/>
      <c r="KG75" s="695"/>
      <c r="KH75" s="694"/>
      <c r="KI75" s="694"/>
      <c r="KJ75" s="694"/>
      <c r="KK75" s="694"/>
      <c r="KL75" s="694"/>
      <c r="KM75" s="694"/>
      <c r="KN75" s="694"/>
      <c r="KO75" s="694"/>
      <c r="KP75" s="694"/>
      <c r="KQ75" s="694"/>
      <c r="KR75" s="694"/>
      <c r="KS75" s="694"/>
      <c r="KT75" s="694"/>
      <c r="KU75" s="694"/>
      <c r="KV75" s="694"/>
      <c r="KW75" s="694"/>
      <c r="KX75" s="694"/>
      <c r="KY75" s="694"/>
      <c r="KZ75" s="694"/>
      <c r="LA75" s="694"/>
      <c r="LB75" s="695"/>
      <c r="LC75" s="695"/>
      <c r="LD75" s="695"/>
      <c r="LE75" s="695"/>
      <c r="LF75" s="695"/>
      <c r="LG75" s="695"/>
      <c r="LH75" s="695"/>
      <c r="LI75" s="695"/>
      <c r="LJ75" s="695"/>
      <c r="LK75" s="695"/>
      <c r="LL75" s="695"/>
      <c r="LM75" s="695"/>
      <c r="LN75" s="695"/>
      <c r="LO75" s="695"/>
      <c r="LP75" s="695"/>
      <c r="LQ75" s="695"/>
      <c r="LR75" s="695"/>
      <c r="LS75" s="694"/>
      <c r="LT75" s="694"/>
      <c r="LU75" s="694"/>
      <c r="LV75" s="694"/>
      <c r="LW75" s="694"/>
      <c r="LX75" s="694"/>
      <c r="LY75" s="694"/>
      <c r="LZ75" s="694"/>
      <c r="MA75" s="694"/>
      <c r="MB75" s="694"/>
      <c r="MC75" s="694"/>
      <c r="MD75" s="694"/>
      <c r="ME75" s="694"/>
      <c r="MF75" s="694"/>
      <c r="MG75" s="694"/>
      <c r="MH75" s="694"/>
      <c r="MI75" s="694"/>
      <c r="MJ75" s="695"/>
      <c r="MK75" s="695"/>
      <c r="ML75" s="695"/>
      <c r="MM75" s="695"/>
      <c r="MN75" s="695"/>
      <c r="MO75" s="695"/>
      <c r="MP75" s="695"/>
      <c r="MQ75" s="695"/>
      <c r="MR75" s="695"/>
      <c r="MS75" s="695"/>
      <c r="MT75" s="695"/>
      <c r="MU75" s="695"/>
      <c r="MV75" s="695"/>
      <c r="MW75" s="695"/>
      <c r="MX75" s="695"/>
      <c r="MY75" s="695"/>
      <c r="MZ75" s="695"/>
    </row>
    <row r="76" spans="1:364" x14ac:dyDescent="0.2">
      <c r="A76" s="504">
        <v>68</v>
      </c>
      <c r="B76" s="8" t="str">
        <f>'English Scores- Leveled papers'!B74</f>
        <v/>
      </c>
      <c r="C76" s="8" t="str">
        <f t="shared" si="11"/>
        <v/>
      </c>
      <c r="D76" s="516" t="str">
        <f>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v/>
      </c>
      <c r="E76" s="516" t="str">
        <f>IF(COUNT(F76:IC76)=0, "", (SUMIF($F$5:$IC$5,"Yes",F76:IC76)/SUMIF('Math Scores'!$F$5:$IC$5,"Yes",'Math Scores'!$F$2:$IC$2)))</f>
        <v/>
      </c>
      <c r="F76" s="521"/>
      <c r="G76" s="521"/>
      <c r="H76" s="521"/>
      <c r="I76" s="521"/>
      <c r="J76" s="521"/>
      <c r="K76" s="521"/>
      <c r="L76" s="521"/>
      <c r="M76" s="521"/>
      <c r="N76" s="521"/>
      <c r="O76" s="521"/>
      <c r="P76" s="521"/>
      <c r="Q76" s="521"/>
      <c r="R76" s="521"/>
      <c r="S76" s="521"/>
      <c r="T76" s="521"/>
      <c r="U76" s="521"/>
      <c r="V76" s="521"/>
      <c r="W76" s="522"/>
      <c r="X76" s="522"/>
      <c r="Y76" s="522"/>
      <c r="Z76" s="522"/>
      <c r="AA76" s="522"/>
      <c r="AB76" s="522"/>
      <c r="AC76" s="522"/>
      <c r="AD76" s="522"/>
      <c r="AE76" s="522"/>
      <c r="AF76" s="522"/>
      <c r="AG76" s="522"/>
      <c r="AH76" s="522"/>
      <c r="AI76" s="522"/>
      <c r="AJ76" s="522"/>
      <c r="AK76" s="522"/>
      <c r="AL76" s="522"/>
      <c r="AM76" s="522"/>
      <c r="AN76" s="521"/>
      <c r="AO76" s="521"/>
      <c r="AP76" s="521"/>
      <c r="AQ76" s="521"/>
      <c r="AR76" s="521"/>
      <c r="AS76" s="521"/>
      <c r="AT76" s="521"/>
      <c r="AU76" s="521"/>
      <c r="AV76" s="521"/>
      <c r="AW76" s="521"/>
      <c r="AX76" s="521"/>
      <c r="AY76" s="521"/>
      <c r="AZ76" s="521"/>
      <c r="BA76" s="521"/>
      <c r="BB76" s="521"/>
      <c r="BC76" s="521"/>
      <c r="BD76" s="521"/>
      <c r="BE76" s="522"/>
      <c r="BF76" s="522"/>
      <c r="BG76" s="522"/>
      <c r="BH76" s="522"/>
      <c r="BI76" s="522"/>
      <c r="BJ76" s="522"/>
      <c r="BK76" s="522"/>
      <c r="BL76" s="522"/>
      <c r="BM76" s="522"/>
      <c r="BN76" s="522"/>
      <c r="BO76" s="522"/>
      <c r="BP76" s="522"/>
      <c r="BQ76" s="522"/>
      <c r="BR76" s="522"/>
      <c r="BS76" s="522"/>
      <c r="BT76" s="522"/>
      <c r="BU76" s="522"/>
      <c r="BV76" s="522"/>
      <c r="BW76" s="522"/>
      <c r="BX76" s="521"/>
      <c r="BY76" s="521"/>
      <c r="BZ76" s="521"/>
      <c r="CA76" s="521"/>
      <c r="CB76" s="521"/>
      <c r="CC76" s="521"/>
      <c r="CD76" s="521"/>
      <c r="CE76" s="521"/>
      <c r="CF76" s="521"/>
      <c r="CG76" s="521"/>
      <c r="CH76" s="521"/>
      <c r="CI76" s="521"/>
      <c r="CJ76" s="521"/>
      <c r="CK76" s="521"/>
      <c r="CL76" s="521"/>
      <c r="CM76" s="521"/>
      <c r="CN76" s="521"/>
      <c r="CO76" s="521"/>
      <c r="CP76" s="521"/>
      <c r="CQ76" s="521"/>
      <c r="CR76" s="522"/>
      <c r="CS76" s="522"/>
      <c r="CT76" s="522"/>
      <c r="CU76" s="522"/>
      <c r="CV76" s="522"/>
      <c r="CW76" s="522"/>
      <c r="CX76" s="522"/>
      <c r="CY76" s="522"/>
      <c r="CZ76" s="522"/>
      <c r="DA76" s="522"/>
      <c r="DB76" s="522"/>
      <c r="DC76" s="522"/>
      <c r="DD76" s="522"/>
      <c r="DE76" s="522"/>
      <c r="DF76" s="522"/>
      <c r="DG76" s="522"/>
      <c r="DH76" s="522"/>
      <c r="DI76" s="522"/>
      <c r="DJ76" s="522"/>
      <c r="DK76" s="522"/>
      <c r="DL76" s="522"/>
      <c r="DM76" s="522"/>
      <c r="DN76" s="522"/>
      <c r="DO76" s="521"/>
      <c r="DP76" s="521"/>
      <c r="DQ76" s="521"/>
      <c r="DR76" s="521"/>
      <c r="DS76" s="521"/>
      <c r="DT76" s="521"/>
      <c r="DU76" s="521"/>
      <c r="DV76" s="521"/>
      <c r="DW76" s="521"/>
      <c r="DX76" s="521"/>
      <c r="DY76" s="521"/>
      <c r="DZ76" s="521"/>
      <c r="EA76" s="521"/>
      <c r="EB76" s="521"/>
      <c r="EC76" s="521"/>
      <c r="ED76" s="521"/>
      <c r="EE76" s="521"/>
      <c r="EF76" s="521"/>
      <c r="EG76" s="521"/>
      <c r="EH76" s="521"/>
      <c r="EI76" s="521"/>
      <c r="EJ76" s="521"/>
      <c r="EK76" s="521"/>
      <c r="EL76" s="521"/>
      <c r="EM76" s="521"/>
      <c r="EN76" s="521"/>
      <c r="EO76" s="522"/>
      <c r="EP76" s="522"/>
      <c r="EQ76" s="522"/>
      <c r="ER76" s="522"/>
      <c r="ES76" s="522"/>
      <c r="ET76" s="522"/>
      <c r="EU76" s="522"/>
      <c r="EV76" s="522"/>
      <c r="EW76" s="522"/>
      <c r="EX76" s="522"/>
      <c r="EY76" s="522"/>
      <c r="EZ76" s="522"/>
      <c r="FA76" s="522"/>
      <c r="FB76" s="522"/>
      <c r="FC76" s="522"/>
      <c r="FD76" s="522"/>
      <c r="FE76" s="522"/>
      <c r="FF76" s="522"/>
      <c r="FG76" s="522"/>
      <c r="FH76" s="522"/>
      <c r="FI76" s="522"/>
      <c r="FJ76" s="522"/>
      <c r="FK76" s="521"/>
      <c r="FL76" s="521"/>
      <c r="FM76" s="521"/>
      <c r="FN76" s="521"/>
      <c r="FO76" s="521"/>
      <c r="FP76" s="521"/>
      <c r="FQ76" s="521"/>
      <c r="FR76" s="521"/>
      <c r="FS76" s="521"/>
      <c r="FT76" s="521"/>
      <c r="FU76" s="521"/>
      <c r="FV76" s="521"/>
      <c r="FW76" s="521"/>
      <c r="FX76" s="521"/>
      <c r="FY76" s="521"/>
      <c r="FZ76" s="521"/>
      <c r="GA76" s="521"/>
      <c r="GB76" s="521"/>
      <c r="GC76" s="521"/>
      <c r="GD76" s="521"/>
      <c r="GE76" s="521"/>
      <c r="GF76" s="521"/>
      <c r="GG76" s="521"/>
      <c r="GH76" s="521"/>
      <c r="GI76" s="521"/>
      <c r="GJ76" s="522"/>
      <c r="GK76" s="522"/>
      <c r="GL76" s="522"/>
      <c r="GM76" s="522"/>
      <c r="GN76" s="522"/>
      <c r="GO76" s="522"/>
      <c r="GP76" s="522"/>
      <c r="GQ76" s="522"/>
      <c r="GR76" s="522"/>
      <c r="GS76" s="522"/>
      <c r="GT76" s="522"/>
      <c r="GU76" s="522"/>
      <c r="GV76" s="522"/>
      <c r="GW76" s="522"/>
      <c r="GX76" s="522"/>
      <c r="GY76" s="522"/>
      <c r="GZ76" s="522"/>
      <c r="HA76" s="522"/>
      <c r="HB76" s="522"/>
      <c r="HC76" s="522"/>
      <c r="HD76" s="522"/>
      <c r="HE76" s="522"/>
      <c r="HF76" s="522"/>
      <c r="HG76" s="522"/>
      <c r="HH76" s="522"/>
      <c r="HI76" s="522"/>
      <c r="HJ76" s="521"/>
      <c r="HK76" s="521"/>
      <c r="HL76" s="521"/>
      <c r="HM76" s="521"/>
      <c r="HN76" s="521"/>
      <c r="HO76" s="521"/>
      <c r="HP76" s="521"/>
      <c r="HQ76" s="521"/>
      <c r="HR76" s="521"/>
      <c r="HS76" s="521"/>
      <c r="HT76" s="521"/>
      <c r="HU76" s="521"/>
      <c r="HV76" s="521"/>
      <c r="HW76" s="521"/>
      <c r="HX76" s="521"/>
      <c r="HY76" s="521"/>
      <c r="HZ76" s="521"/>
      <c r="IA76" s="521"/>
      <c r="IB76" s="521"/>
      <c r="IC76" s="521"/>
      <c r="ID76" s="721"/>
      <c r="IE76" s="724"/>
      <c r="IF76" s="694"/>
      <c r="IG76" s="694"/>
      <c r="IH76" s="695"/>
      <c r="II76" s="695"/>
      <c r="IJ76" s="695"/>
      <c r="IK76" s="695"/>
      <c r="IL76" s="695"/>
      <c r="IM76" s="695"/>
      <c r="IN76" s="695"/>
      <c r="IO76" s="695"/>
      <c r="IP76" s="695"/>
      <c r="IQ76" s="695"/>
      <c r="IR76" s="695"/>
      <c r="IS76" s="695"/>
      <c r="IT76" s="695"/>
      <c r="IU76" s="695"/>
      <c r="IV76" s="694"/>
      <c r="IW76" s="694"/>
      <c r="IX76" s="694"/>
      <c r="IY76" s="694"/>
      <c r="IZ76" s="694"/>
      <c r="JA76" s="694"/>
      <c r="JB76" s="694"/>
      <c r="JC76" s="694"/>
      <c r="JD76" s="694"/>
      <c r="JE76" s="694"/>
      <c r="JF76" s="694"/>
      <c r="JG76" s="694"/>
      <c r="JH76" s="694"/>
      <c r="JI76" s="694"/>
      <c r="JJ76" s="694"/>
      <c r="JK76" s="694"/>
      <c r="JL76" s="694"/>
      <c r="JM76" s="695"/>
      <c r="JN76" s="695"/>
      <c r="JO76" s="695"/>
      <c r="JP76" s="695"/>
      <c r="JQ76" s="695"/>
      <c r="JR76" s="695"/>
      <c r="JS76" s="695"/>
      <c r="JT76" s="695"/>
      <c r="JU76" s="695"/>
      <c r="JV76" s="695"/>
      <c r="JW76" s="695"/>
      <c r="JX76" s="695"/>
      <c r="JY76" s="695"/>
      <c r="JZ76" s="695"/>
      <c r="KA76" s="695"/>
      <c r="KB76" s="695"/>
      <c r="KC76" s="695"/>
      <c r="KD76" s="695"/>
      <c r="KE76" s="695"/>
      <c r="KF76" s="695"/>
      <c r="KG76" s="695"/>
      <c r="KH76" s="694"/>
      <c r="KI76" s="694"/>
      <c r="KJ76" s="694"/>
      <c r="KK76" s="694"/>
      <c r="KL76" s="694"/>
      <c r="KM76" s="694"/>
      <c r="KN76" s="694"/>
      <c r="KO76" s="694"/>
      <c r="KP76" s="694"/>
      <c r="KQ76" s="694"/>
      <c r="KR76" s="694"/>
      <c r="KS76" s="694"/>
      <c r="KT76" s="694"/>
      <c r="KU76" s="694"/>
      <c r="KV76" s="694"/>
      <c r="KW76" s="694"/>
      <c r="KX76" s="694"/>
      <c r="KY76" s="694"/>
      <c r="KZ76" s="694"/>
      <c r="LA76" s="694"/>
      <c r="LB76" s="695"/>
      <c r="LC76" s="695"/>
      <c r="LD76" s="695"/>
      <c r="LE76" s="695"/>
      <c r="LF76" s="695"/>
      <c r="LG76" s="695"/>
      <c r="LH76" s="695"/>
      <c r="LI76" s="695"/>
      <c r="LJ76" s="695"/>
      <c r="LK76" s="695"/>
      <c r="LL76" s="695"/>
      <c r="LM76" s="695"/>
      <c r="LN76" s="695"/>
      <c r="LO76" s="695"/>
      <c r="LP76" s="695"/>
      <c r="LQ76" s="695"/>
      <c r="LR76" s="695"/>
      <c r="LS76" s="694"/>
      <c r="LT76" s="694"/>
      <c r="LU76" s="694"/>
      <c r="LV76" s="694"/>
      <c r="LW76" s="694"/>
      <c r="LX76" s="694"/>
      <c r="LY76" s="694"/>
      <c r="LZ76" s="694"/>
      <c r="MA76" s="694"/>
      <c r="MB76" s="694"/>
      <c r="MC76" s="694"/>
      <c r="MD76" s="694"/>
      <c r="ME76" s="694"/>
      <c r="MF76" s="694"/>
      <c r="MG76" s="694"/>
      <c r="MH76" s="694"/>
      <c r="MI76" s="694"/>
      <c r="MJ76" s="695"/>
      <c r="MK76" s="695"/>
      <c r="ML76" s="695"/>
      <c r="MM76" s="695"/>
      <c r="MN76" s="695"/>
      <c r="MO76" s="695"/>
      <c r="MP76" s="695"/>
      <c r="MQ76" s="695"/>
      <c r="MR76" s="695"/>
      <c r="MS76" s="695"/>
      <c r="MT76" s="695"/>
      <c r="MU76" s="695"/>
      <c r="MV76" s="695"/>
      <c r="MW76" s="695"/>
      <c r="MX76" s="695"/>
      <c r="MY76" s="695"/>
      <c r="MZ76" s="695"/>
    </row>
    <row r="77" spans="1:364" x14ac:dyDescent="0.2">
      <c r="A77" s="504">
        <v>69</v>
      </c>
      <c r="B77" s="8" t="str">
        <f>'English Scores- Leveled papers'!B75</f>
        <v/>
      </c>
      <c r="C77" s="8" t="str">
        <f t="shared" si="11"/>
        <v/>
      </c>
      <c r="D77" s="516" t="str">
        <f>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v/>
      </c>
      <c r="E77" s="516" t="str">
        <f>IF(COUNT(F77:IC77)=0, "", (SUMIF($F$5:$IC$5,"Yes",F77:IC77)/SUMIF('Math Scores'!$F$5:$IC$5,"Yes",'Math Scores'!$F$2:$IC$2)))</f>
        <v/>
      </c>
      <c r="F77" s="521"/>
      <c r="G77" s="521"/>
      <c r="H77" s="521"/>
      <c r="I77" s="521"/>
      <c r="J77" s="521"/>
      <c r="K77" s="521"/>
      <c r="L77" s="521"/>
      <c r="M77" s="521"/>
      <c r="N77" s="521"/>
      <c r="O77" s="521"/>
      <c r="P77" s="521"/>
      <c r="Q77" s="521"/>
      <c r="R77" s="521"/>
      <c r="S77" s="521"/>
      <c r="T77" s="521"/>
      <c r="U77" s="521"/>
      <c r="V77" s="521"/>
      <c r="W77" s="522"/>
      <c r="X77" s="522"/>
      <c r="Y77" s="522"/>
      <c r="Z77" s="522"/>
      <c r="AA77" s="522"/>
      <c r="AB77" s="522"/>
      <c r="AC77" s="522"/>
      <c r="AD77" s="522"/>
      <c r="AE77" s="522"/>
      <c r="AF77" s="522"/>
      <c r="AG77" s="522"/>
      <c r="AH77" s="522"/>
      <c r="AI77" s="522"/>
      <c r="AJ77" s="522"/>
      <c r="AK77" s="522"/>
      <c r="AL77" s="522"/>
      <c r="AM77" s="522"/>
      <c r="AN77" s="521"/>
      <c r="AO77" s="521"/>
      <c r="AP77" s="521"/>
      <c r="AQ77" s="521"/>
      <c r="AR77" s="521"/>
      <c r="AS77" s="521"/>
      <c r="AT77" s="521"/>
      <c r="AU77" s="521"/>
      <c r="AV77" s="521"/>
      <c r="AW77" s="521"/>
      <c r="AX77" s="521"/>
      <c r="AY77" s="521"/>
      <c r="AZ77" s="521"/>
      <c r="BA77" s="521"/>
      <c r="BB77" s="521"/>
      <c r="BC77" s="521"/>
      <c r="BD77" s="521"/>
      <c r="BE77" s="522"/>
      <c r="BF77" s="522"/>
      <c r="BG77" s="522"/>
      <c r="BH77" s="522"/>
      <c r="BI77" s="522"/>
      <c r="BJ77" s="522"/>
      <c r="BK77" s="522"/>
      <c r="BL77" s="522"/>
      <c r="BM77" s="522"/>
      <c r="BN77" s="522"/>
      <c r="BO77" s="522"/>
      <c r="BP77" s="522"/>
      <c r="BQ77" s="522"/>
      <c r="BR77" s="522"/>
      <c r="BS77" s="522"/>
      <c r="BT77" s="522"/>
      <c r="BU77" s="522"/>
      <c r="BV77" s="522"/>
      <c r="BW77" s="522"/>
      <c r="BX77" s="521"/>
      <c r="BY77" s="521"/>
      <c r="BZ77" s="521"/>
      <c r="CA77" s="521"/>
      <c r="CB77" s="521"/>
      <c r="CC77" s="521"/>
      <c r="CD77" s="521"/>
      <c r="CE77" s="521"/>
      <c r="CF77" s="521"/>
      <c r="CG77" s="521"/>
      <c r="CH77" s="521"/>
      <c r="CI77" s="521"/>
      <c r="CJ77" s="521"/>
      <c r="CK77" s="521"/>
      <c r="CL77" s="521"/>
      <c r="CM77" s="521"/>
      <c r="CN77" s="521"/>
      <c r="CO77" s="521"/>
      <c r="CP77" s="521"/>
      <c r="CQ77" s="521"/>
      <c r="CR77" s="522"/>
      <c r="CS77" s="522"/>
      <c r="CT77" s="522"/>
      <c r="CU77" s="522"/>
      <c r="CV77" s="522"/>
      <c r="CW77" s="522"/>
      <c r="CX77" s="522"/>
      <c r="CY77" s="522"/>
      <c r="CZ77" s="522"/>
      <c r="DA77" s="522"/>
      <c r="DB77" s="522"/>
      <c r="DC77" s="522"/>
      <c r="DD77" s="522"/>
      <c r="DE77" s="522"/>
      <c r="DF77" s="522"/>
      <c r="DG77" s="522"/>
      <c r="DH77" s="522"/>
      <c r="DI77" s="522"/>
      <c r="DJ77" s="522"/>
      <c r="DK77" s="522"/>
      <c r="DL77" s="522"/>
      <c r="DM77" s="522"/>
      <c r="DN77" s="522"/>
      <c r="DO77" s="521"/>
      <c r="DP77" s="521"/>
      <c r="DQ77" s="521"/>
      <c r="DR77" s="521"/>
      <c r="DS77" s="521"/>
      <c r="DT77" s="521"/>
      <c r="DU77" s="521"/>
      <c r="DV77" s="521"/>
      <c r="DW77" s="521"/>
      <c r="DX77" s="521"/>
      <c r="DY77" s="521"/>
      <c r="DZ77" s="521"/>
      <c r="EA77" s="521"/>
      <c r="EB77" s="521"/>
      <c r="EC77" s="521"/>
      <c r="ED77" s="521"/>
      <c r="EE77" s="521"/>
      <c r="EF77" s="521"/>
      <c r="EG77" s="521"/>
      <c r="EH77" s="521"/>
      <c r="EI77" s="521"/>
      <c r="EJ77" s="521"/>
      <c r="EK77" s="521"/>
      <c r="EL77" s="521"/>
      <c r="EM77" s="521"/>
      <c r="EN77" s="521"/>
      <c r="EO77" s="522"/>
      <c r="EP77" s="522"/>
      <c r="EQ77" s="522"/>
      <c r="ER77" s="522"/>
      <c r="ES77" s="522"/>
      <c r="ET77" s="522"/>
      <c r="EU77" s="522"/>
      <c r="EV77" s="522"/>
      <c r="EW77" s="522"/>
      <c r="EX77" s="522"/>
      <c r="EY77" s="522"/>
      <c r="EZ77" s="522"/>
      <c r="FA77" s="522"/>
      <c r="FB77" s="522"/>
      <c r="FC77" s="522"/>
      <c r="FD77" s="522"/>
      <c r="FE77" s="522"/>
      <c r="FF77" s="522"/>
      <c r="FG77" s="522"/>
      <c r="FH77" s="522"/>
      <c r="FI77" s="522"/>
      <c r="FJ77" s="522"/>
      <c r="FK77" s="521"/>
      <c r="FL77" s="521"/>
      <c r="FM77" s="521"/>
      <c r="FN77" s="521"/>
      <c r="FO77" s="521"/>
      <c r="FP77" s="521"/>
      <c r="FQ77" s="521"/>
      <c r="FR77" s="521"/>
      <c r="FS77" s="521"/>
      <c r="FT77" s="521"/>
      <c r="FU77" s="521"/>
      <c r="FV77" s="521"/>
      <c r="FW77" s="521"/>
      <c r="FX77" s="521"/>
      <c r="FY77" s="521"/>
      <c r="FZ77" s="521"/>
      <c r="GA77" s="521"/>
      <c r="GB77" s="521"/>
      <c r="GC77" s="521"/>
      <c r="GD77" s="521"/>
      <c r="GE77" s="521"/>
      <c r="GF77" s="521"/>
      <c r="GG77" s="521"/>
      <c r="GH77" s="521"/>
      <c r="GI77" s="521"/>
      <c r="GJ77" s="522"/>
      <c r="GK77" s="522"/>
      <c r="GL77" s="522"/>
      <c r="GM77" s="522"/>
      <c r="GN77" s="522"/>
      <c r="GO77" s="522"/>
      <c r="GP77" s="522"/>
      <c r="GQ77" s="522"/>
      <c r="GR77" s="522"/>
      <c r="GS77" s="522"/>
      <c r="GT77" s="522"/>
      <c r="GU77" s="522"/>
      <c r="GV77" s="522"/>
      <c r="GW77" s="522"/>
      <c r="GX77" s="522"/>
      <c r="GY77" s="522"/>
      <c r="GZ77" s="522"/>
      <c r="HA77" s="522"/>
      <c r="HB77" s="522"/>
      <c r="HC77" s="522"/>
      <c r="HD77" s="522"/>
      <c r="HE77" s="522"/>
      <c r="HF77" s="522"/>
      <c r="HG77" s="522"/>
      <c r="HH77" s="522"/>
      <c r="HI77" s="522"/>
      <c r="HJ77" s="521"/>
      <c r="HK77" s="521"/>
      <c r="HL77" s="521"/>
      <c r="HM77" s="521"/>
      <c r="HN77" s="521"/>
      <c r="HO77" s="521"/>
      <c r="HP77" s="521"/>
      <c r="HQ77" s="521"/>
      <c r="HR77" s="521"/>
      <c r="HS77" s="521"/>
      <c r="HT77" s="521"/>
      <c r="HU77" s="521"/>
      <c r="HV77" s="521"/>
      <c r="HW77" s="521"/>
      <c r="HX77" s="521"/>
      <c r="HY77" s="521"/>
      <c r="HZ77" s="521"/>
      <c r="IA77" s="521"/>
      <c r="IB77" s="521"/>
      <c r="IC77" s="521"/>
      <c r="ID77" s="721"/>
      <c r="IE77" s="724"/>
      <c r="IF77" s="694"/>
      <c r="IG77" s="694"/>
      <c r="IH77" s="695"/>
      <c r="II77" s="695"/>
      <c r="IJ77" s="695"/>
      <c r="IK77" s="695"/>
      <c r="IL77" s="695"/>
      <c r="IM77" s="695"/>
      <c r="IN77" s="695"/>
      <c r="IO77" s="695"/>
      <c r="IP77" s="695"/>
      <c r="IQ77" s="695"/>
      <c r="IR77" s="695"/>
      <c r="IS77" s="695"/>
      <c r="IT77" s="695"/>
      <c r="IU77" s="695"/>
      <c r="IV77" s="694"/>
      <c r="IW77" s="694"/>
      <c r="IX77" s="694"/>
      <c r="IY77" s="694"/>
      <c r="IZ77" s="694"/>
      <c r="JA77" s="694"/>
      <c r="JB77" s="694"/>
      <c r="JC77" s="694"/>
      <c r="JD77" s="694"/>
      <c r="JE77" s="694"/>
      <c r="JF77" s="694"/>
      <c r="JG77" s="694"/>
      <c r="JH77" s="694"/>
      <c r="JI77" s="694"/>
      <c r="JJ77" s="694"/>
      <c r="JK77" s="694"/>
      <c r="JL77" s="694"/>
      <c r="JM77" s="695"/>
      <c r="JN77" s="695"/>
      <c r="JO77" s="695"/>
      <c r="JP77" s="695"/>
      <c r="JQ77" s="695"/>
      <c r="JR77" s="695"/>
      <c r="JS77" s="695"/>
      <c r="JT77" s="695"/>
      <c r="JU77" s="695"/>
      <c r="JV77" s="695"/>
      <c r="JW77" s="695"/>
      <c r="JX77" s="695"/>
      <c r="JY77" s="695"/>
      <c r="JZ77" s="695"/>
      <c r="KA77" s="695"/>
      <c r="KB77" s="695"/>
      <c r="KC77" s="695"/>
      <c r="KD77" s="695"/>
      <c r="KE77" s="695"/>
      <c r="KF77" s="695"/>
      <c r="KG77" s="695"/>
      <c r="KH77" s="694"/>
      <c r="KI77" s="694"/>
      <c r="KJ77" s="694"/>
      <c r="KK77" s="694"/>
      <c r="KL77" s="694"/>
      <c r="KM77" s="694"/>
      <c r="KN77" s="694"/>
      <c r="KO77" s="694"/>
      <c r="KP77" s="694"/>
      <c r="KQ77" s="694"/>
      <c r="KR77" s="694"/>
      <c r="KS77" s="694"/>
      <c r="KT77" s="694"/>
      <c r="KU77" s="694"/>
      <c r="KV77" s="694"/>
      <c r="KW77" s="694"/>
      <c r="KX77" s="694"/>
      <c r="KY77" s="694"/>
      <c r="KZ77" s="694"/>
      <c r="LA77" s="694"/>
      <c r="LB77" s="695"/>
      <c r="LC77" s="695"/>
      <c r="LD77" s="695"/>
      <c r="LE77" s="695"/>
      <c r="LF77" s="695"/>
      <c r="LG77" s="695"/>
      <c r="LH77" s="695"/>
      <c r="LI77" s="695"/>
      <c r="LJ77" s="695"/>
      <c r="LK77" s="695"/>
      <c r="LL77" s="695"/>
      <c r="LM77" s="695"/>
      <c r="LN77" s="695"/>
      <c r="LO77" s="695"/>
      <c r="LP77" s="695"/>
      <c r="LQ77" s="695"/>
      <c r="LR77" s="695"/>
      <c r="LS77" s="694"/>
      <c r="LT77" s="694"/>
      <c r="LU77" s="694"/>
      <c r="LV77" s="694"/>
      <c r="LW77" s="694"/>
      <c r="LX77" s="694"/>
      <c r="LY77" s="694"/>
      <c r="LZ77" s="694"/>
      <c r="MA77" s="694"/>
      <c r="MB77" s="694"/>
      <c r="MC77" s="694"/>
      <c r="MD77" s="694"/>
      <c r="ME77" s="694"/>
      <c r="MF77" s="694"/>
      <c r="MG77" s="694"/>
      <c r="MH77" s="694"/>
      <c r="MI77" s="694"/>
      <c r="MJ77" s="695"/>
      <c r="MK77" s="695"/>
      <c r="ML77" s="695"/>
      <c r="MM77" s="695"/>
      <c r="MN77" s="695"/>
      <c r="MO77" s="695"/>
      <c r="MP77" s="695"/>
      <c r="MQ77" s="695"/>
      <c r="MR77" s="695"/>
      <c r="MS77" s="695"/>
      <c r="MT77" s="695"/>
      <c r="MU77" s="695"/>
      <c r="MV77" s="695"/>
      <c r="MW77" s="695"/>
      <c r="MX77" s="695"/>
      <c r="MY77" s="695"/>
      <c r="MZ77" s="695"/>
    </row>
    <row r="78" spans="1:364" x14ac:dyDescent="0.2">
      <c r="A78" s="504">
        <v>70</v>
      </c>
      <c r="B78" s="8" t="str">
        <f>'English Scores- Leveled papers'!B76</f>
        <v/>
      </c>
      <c r="C78" s="8" t="str">
        <f t="shared" si="11"/>
        <v/>
      </c>
      <c r="D78" s="516" t="str">
        <f>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v/>
      </c>
      <c r="E78" s="516" t="str">
        <f>IF(COUNT(F78:IC78)=0, "", (SUMIF($F$5:$IC$5,"Yes",F78:IC78)/SUMIF('Math Scores'!$F$5:$IC$5,"Yes",'Math Scores'!$F$2:$IC$2)))</f>
        <v/>
      </c>
      <c r="F78" s="521"/>
      <c r="G78" s="521"/>
      <c r="H78" s="521"/>
      <c r="I78" s="521"/>
      <c r="J78" s="521"/>
      <c r="K78" s="521"/>
      <c r="L78" s="521"/>
      <c r="M78" s="521"/>
      <c r="N78" s="521"/>
      <c r="O78" s="521"/>
      <c r="P78" s="521"/>
      <c r="Q78" s="521"/>
      <c r="R78" s="521"/>
      <c r="S78" s="521"/>
      <c r="T78" s="521"/>
      <c r="U78" s="521"/>
      <c r="V78" s="521"/>
      <c r="W78" s="522"/>
      <c r="X78" s="522"/>
      <c r="Y78" s="522"/>
      <c r="Z78" s="522"/>
      <c r="AA78" s="522"/>
      <c r="AB78" s="522"/>
      <c r="AC78" s="522"/>
      <c r="AD78" s="522"/>
      <c r="AE78" s="522"/>
      <c r="AF78" s="522"/>
      <c r="AG78" s="522"/>
      <c r="AH78" s="522"/>
      <c r="AI78" s="522"/>
      <c r="AJ78" s="522"/>
      <c r="AK78" s="522"/>
      <c r="AL78" s="522"/>
      <c r="AM78" s="522"/>
      <c r="AN78" s="521"/>
      <c r="AO78" s="521"/>
      <c r="AP78" s="521"/>
      <c r="AQ78" s="521"/>
      <c r="AR78" s="521"/>
      <c r="AS78" s="521"/>
      <c r="AT78" s="521"/>
      <c r="AU78" s="521"/>
      <c r="AV78" s="521"/>
      <c r="AW78" s="521"/>
      <c r="AX78" s="521"/>
      <c r="AY78" s="521"/>
      <c r="AZ78" s="521"/>
      <c r="BA78" s="521"/>
      <c r="BB78" s="521"/>
      <c r="BC78" s="521"/>
      <c r="BD78" s="521"/>
      <c r="BE78" s="522"/>
      <c r="BF78" s="522"/>
      <c r="BG78" s="522"/>
      <c r="BH78" s="522"/>
      <c r="BI78" s="522"/>
      <c r="BJ78" s="522"/>
      <c r="BK78" s="522"/>
      <c r="BL78" s="522"/>
      <c r="BM78" s="522"/>
      <c r="BN78" s="522"/>
      <c r="BO78" s="522"/>
      <c r="BP78" s="522"/>
      <c r="BQ78" s="522"/>
      <c r="BR78" s="522"/>
      <c r="BS78" s="522"/>
      <c r="BT78" s="522"/>
      <c r="BU78" s="522"/>
      <c r="BV78" s="522"/>
      <c r="BW78" s="522"/>
      <c r="BX78" s="521"/>
      <c r="BY78" s="521"/>
      <c r="BZ78" s="521"/>
      <c r="CA78" s="521"/>
      <c r="CB78" s="521"/>
      <c r="CC78" s="521"/>
      <c r="CD78" s="521"/>
      <c r="CE78" s="521"/>
      <c r="CF78" s="521"/>
      <c r="CG78" s="521"/>
      <c r="CH78" s="521"/>
      <c r="CI78" s="521"/>
      <c r="CJ78" s="521"/>
      <c r="CK78" s="521"/>
      <c r="CL78" s="521"/>
      <c r="CM78" s="521"/>
      <c r="CN78" s="521"/>
      <c r="CO78" s="521"/>
      <c r="CP78" s="521"/>
      <c r="CQ78" s="521"/>
      <c r="CR78" s="522"/>
      <c r="CS78" s="522"/>
      <c r="CT78" s="522"/>
      <c r="CU78" s="522"/>
      <c r="CV78" s="522"/>
      <c r="CW78" s="522"/>
      <c r="CX78" s="522"/>
      <c r="CY78" s="522"/>
      <c r="CZ78" s="522"/>
      <c r="DA78" s="522"/>
      <c r="DB78" s="522"/>
      <c r="DC78" s="522"/>
      <c r="DD78" s="522"/>
      <c r="DE78" s="522"/>
      <c r="DF78" s="522"/>
      <c r="DG78" s="522"/>
      <c r="DH78" s="522"/>
      <c r="DI78" s="522"/>
      <c r="DJ78" s="522"/>
      <c r="DK78" s="522"/>
      <c r="DL78" s="522"/>
      <c r="DM78" s="522"/>
      <c r="DN78" s="522"/>
      <c r="DO78" s="521"/>
      <c r="DP78" s="521"/>
      <c r="DQ78" s="521"/>
      <c r="DR78" s="521"/>
      <c r="DS78" s="521"/>
      <c r="DT78" s="521"/>
      <c r="DU78" s="521"/>
      <c r="DV78" s="521"/>
      <c r="DW78" s="521"/>
      <c r="DX78" s="521"/>
      <c r="DY78" s="521"/>
      <c r="DZ78" s="521"/>
      <c r="EA78" s="521"/>
      <c r="EB78" s="521"/>
      <c r="EC78" s="521"/>
      <c r="ED78" s="521"/>
      <c r="EE78" s="521"/>
      <c r="EF78" s="521"/>
      <c r="EG78" s="521"/>
      <c r="EH78" s="521"/>
      <c r="EI78" s="521"/>
      <c r="EJ78" s="521"/>
      <c r="EK78" s="521"/>
      <c r="EL78" s="521"/>
      <c r="EM78" s="521"/>
      <c r="EN78" s="521"/>
      <c r="EO78" s="522"/>
      <c r="EP78" s="522"/>
      <c r="EQ78" s="522"/>
      <c r="ER78" s="522"/>
      <c r="ES78" s="522"/>
      <c r="ET78" s="522"/>
      <c r="EU78" s="522"/>
      <c r="EV78" s="522"/>
      <c r="EW78" s="522"/>
      <c r="EX78" s="522"/>
      <c r="EY78" s="522"/>
      <c r="EZ78" s="522"/>
      <c r="FA78" s="522"/>
      <c r="FB78" s="522"/>
      <c r="FC78" s="522"/>
      <c r="FD78" s="522"/>
      <c r="FE78" s="522"/>
      <c r="FF78" s="522"/>
      <c r="FG78" s="522"/>
      <c r="FH78" s="522"/>
      <c r="FI78" s="522"/>
      <c r="FJ78" s="522"/>
      <c r="FK78" s="521"/>
      <c r="FL78" s="521"/>
      <c r="FM78" s="521"/>
      <c r="FN78" s="521"/>
      <c r="FO78" s="521"/>
      <c r="FP78" s="521"/>
      <c r="FQ78" s="521"/>
      <c r="FR78" s="521"/>
      <c r="FS78" s="521"/>
      <c r="FT78" s="521"/>
      <c r="FU78" s="521"/>
      <c r="FV78" s="521"/>
      <c r="FW78" s="521"/>
      <c r="FX78" s="521"/>
      <c r="FY78" s="521"/>
      <c r="FZ78" s="521"/>
      <c r="GA78" s="521"/>
      <c r="GB78" s="521"/>
      <c r="GC78" s="521"/>
      <c r="GD78" s="521"/>
      <c r="GE78" s="521"/>
      <c r="GF78" s="521"/>
      <c r="GG78" s="521"/>
      <c r="GH78" s="521"/>
      <c r="GI78" s="521"/>
      <c r="GJ78" s="522"/>
      <c r="GK78" s="522"/>
      <c r="GL78" s="522"/>
      <c r="GM78" s="522"/>
      <c r="GN78" s="522"/>
      <c r="GO78" s="522"/>
      <c r="GP78" s="522"/>
      <c r="GQ78" s="522"/>
      <c r="GR78" s="522"/>
      <c r="GS78" s="522"/>
      <c r="GT78" s="522"/>
      <c r="GU78" s="522"/>
      <c r="GV78" s="522"/>
      <c r="GW78" s="522"/>
      <c r="GX78" s="522"/>
      <c r="GY78" s="522"/>
      <c r="GZ78" s="522"/>
      <c r="HA78" s="522"/>
      <c r="HB78" s="522"/>
      <c r="HC78" s="522"/>
      <c r="HD78" s="522"/>
      <c r="HE78" s="522"/>
      <c r="HF78" s="522"/>
      <c r="HG78" s="522"/>
      <c r="HH78" s="522"/>
      <c r="HI78" s="522"/>
      <c r="HJ78" s="521"/>
      <c r="HK78" s="521"/>
      <c r="HL78" s="521"/>
      <c r="HM78" s="521"/>
      <c r="HN78" s="521"/>
      <c r="HO78" s="521"/>
      <c r="HP78" s="521"/>
      <c r="HQ78" s="521"/>
      <c r="HR78" s="521"/>
      <c r="HS78" s="521"/>
      <c r="HT78" s="521"/>
      <c r="HU78" s="521"/>
      <c r="HV78" s="521"/>
      <c r="HW78" s="521"/>
      <c r="HX78" s="521"/>
      <c r="HY78" s="521"/>
      <c r="HZ78" s="521"/>
      <c r="IA78" s="521"/>
      <c r="IB78" s="521"/>
      <c r="IC78" s="521"/>
      <c r="ID78" s="721"/>
      <c r="IE78" s="724"/>
      <c r="IF78" s="694"/>
      <c r="IG78" s="694"/>
      <c r="IH78" s="695"/>
      <c r="II78" s="695"/>
      <c r="IJ78" s="695"/>
      <c r="IK78" s="695"/>
      <c r="IL78" s="695"/>
      <c r="IM78" s="695"/>
      <c r="IN78" s="695"/>
      <c r="IO78" s="695"/>
      <c r="IP78" s="695"/>
      <c r="IQ78" s="695"/>
      <c r="IR78" s="695"/>
      <c r="IS78" s="695"/>
      <c r="IT78" s="695"/>
      <c r="IU78" s="695"/>
      <c r="IV78" s="694"/>
      <c r="IW78" s="694"/>
      <c r="IX78" s="694"/>
      <c r="IY78" s="694"/>
      <c r="IZ78" s="694"/>
      <c r="JA78" s="694"/>
      <c r="JB78" s="694"/>
      <c r="JC78" s="694"/>
      <c r="JD78" s="694"/>
      <c r="JE78" s="694"/>
      <c r="JF78" s="694"/>
      <c r="JG78" s="694"/>
      <c r="JH78" s="694"/>
      <c r="JI78" s="694"/>
      <c r="JJ78" s="694"/>
      <c r="JK78" s="694"/>
      <c r="JL78" s="694"/>
      <c r="JM78" s="695"/>
      <c r="JN78" s="695"/>
      <c r="JO78" s="695"/>
      <c r="JP78" s="695"/>
      <c r="JQ78" s="695"/>
      <c r="JR78" s="695"/>
      <c r="JS78" s="695"/>
      <c r="JT78" s="695"/>
      <c r="JU78" s="695"/>
      <c r="JV78" s="695"/>
      <c r="JW78" s="695"/>
      <c r="JX78" s="695"/>
      <c r="JY78" s="695"/>
      <c r="JZ78" s="695"/>
      <c r="KA78" s="695"/>
      <c r="KB78" s="695"/>
      <c r="KC78" s="695"/>
      <c r="KD78" s="695"/>
      <c r="KE78" s="695"/>
      <c r="KF78" s="695"/>
      <c r="KG78" s="695"/>
      <c r="KH78" s="694"/>
      <c r="KI78" s="694"/>
      <c r="KJ78" s="694"/>
      <c r="KK78" s="694"/>
      <c r="KL78" s="694"/>
      <c r="KM78" s="694"/>
      <c r="KN78" s="694"/>
      <c r="KO78" s="694"/>
      <c r="KP78" s="694"/>
      <c r="KQ78" s="694"/>
      <c r="KR78" s="694"/>
      <c r="KS78" s="694"/>
      <c r="KT78" s="694"/>
      <c r="KU78" s="694"/>
      <c r="KV78" s="694"/>
      <c r="KW78" s="694"/>
      <c r="KX78" s="694"/>
      <c r="KY78" s="694"/>
      <c r="KZ78" s="694"/>
      <c r="LA78" s="694"/>
      <c r="LB78" s="695"/>
      <c r="LC78" s="695"/>
      <c r="LD78" s="695"/>
      <c r="LE78" s="695"/>
      <c r="LF78" s="695"/>
      <c r="LG78" s="695"/>
      <c r="LH78" s="695"/>
      <c r="LI78" s="695"/>
      <c r="LJ78" s="695"/>
      <c r="LK78" s="695"/>
      <c r="LL78" s="695"/>
      <c r="LM78" s="695"/>
      <c r="LN78" s="695"/>
      <c r="LO78" s="695"/>
      <c r="LP78" s="695"/>
      <c r="LQ78" s="695"/>
      <c r="LR78" s="695"/>
      <c r="LS78" s="694"/>
      <c r="LT78" s="694"/>
      <c r="LU78" s="694"/>
      <c r="LV78" s="694"/>
      <c r="LW78" s="694"/>
      <c r="LX78" s="694"/>
      <c r="LY78" s="694"/>
      <c r="LZ78" s="694"/>
      <c r="MA78" s="694"/>
      <c r="MB78" s="694"/>
      <c r="MC78" s="694"/>
      <c r="MD78" s="694"/>
      <c r="ME78" s="694"/>
      <c r="MF78" s="694"/>
      <c r="MG78" s="694"/>
      <c r="MH78" s="694"/>
      <c r="MI78" s="694"/>
      <c r="MJ78" s="695"/>
      <c r="MK78" s="695"/>
      <c r="ML78" s="695"/>
      <c r="MM78" s="695"/>
      <c r="MN78" s="695"/>
      <c r="MO78" s="695"/>
      <c r="MP78" s="695"/>
      <c r="MQ78" s="695"/>
      <c r="MR78" s="695"/>
      <c r="MS78" s="695"/>
      <c r="MT78" s="695"/>
      <c r="MU78" s="695"/>
      <c r="MV78" s="695"/>
      <c r="MW78" s="695"/>
      <c r="MX78" s="695"/>
      <c r="MY78" s="695"/>
      <c r="MZ78" s="695"/>
    </row>
    <row r="79" spans="1:364" x14ac:dyDescent="0.2">
      <c r="A79" s="504">
        <v>71</v>
      </c>
      <c r="B79" s="8" t="str">
        <f>'English Scores- Leveled papers'!B77</f>
        <v/>
      </c>
      <c r="C79" s="8" t="str">
        <f t="shared" si="11"/>
        <v/>
      </c>
      <c r="D79" s="516" t="str">
        <f>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v/>
      </c>
      <c r="E79" s="516" t="str">
        <f>IF(COUNT(F79:IC79)=0, "", (SUMIF($F$5:$IC$5,"Yes",F79:IC79)/SUMIF('Math Scores'!$F$5:$IC$5,"Yes",'Math Scores'!$F$2:$IC$2)))</f>
        <v/>
      </c>
      <c r="F79" s="521"/>
      <c r="G79" s="521"/>
      <c r="H79" s="521"/>
      <c r="I79" s="521"/>
      <c r="J79" s="521"/>
      <c r="K79" s="521"/>
      <c r="L79" s="521"/>
      <c r="M79" s="521"/>
      <c r="N79" s="521"/>
      <c r="O79" s="521"/>
      <c r="P79" s="521"/>
      <c r="Q79" s="521"/>
      <c r="R79" s="521"/>
      <c r="S79" s="521"/>
      <c r="T79" s="521"/>
      <c r="U79" s="521"/>
      <c r="V79" s="521"/>
      <c r="W79" s="522"/>
      <c r="X79" s="522"/>
      <c r="Y79" s="522"/>
      <c r="Z79" s="522"/>
      <c r="AA79" s="522"/>
      <c r="AB79" s="522"/>
      <c r="AC79" s="522"/>
      <c r="AD79" s="522"/>
      <c r="AE79" s="522"/>
      <c r="AF79" s="522"/>
      <c r="AG79" s="522"/>
      <c r="AH79" s="522"/>
      <c r="AI79" s="522"/>
      <c r="AJ79" s="522"/>
      <c r="AK79" s="522"/>
      <c r="AL79" s="522"/>
      <c r="AM79" s="522"/>
      <c r="AN79" s="521"/>
      <c r="AO79" s="521"/>
      <c r="AP79" s="521"/>
      <c r="AQ79" s="521"/>
      <c r="AR79" s="521"/>
      <c r="AS79" s="521"/>
      <c r="AT79" s="521"/>
      <c r="AU79" s="521"/>
      <c r="AV79" s="521"/>
      <c r="AW79" s="521"/>
      <c r="AX79" s="521"/>
      <c r="AY79" s="521"/>
      <c r="AZ79" s="521"/>
      <c r="BA79" s="521"/>
      <c r="BB79" s="521"/>
      <c r="BC79" s="521"/>
      <c r="BD79" s="521"/>
      <c r="BE79" s="522"/>
      <c r="BF79" s="522"/>
      <c r="BG79" s="522"/>
      <c r="BH79" s="522"/>
      <c r="BI79" s="522"/>
      <c r="BJ79" s="522"/>
      <c r="BK79" s="522"/>
      <c r="BL79" s="522"/>
      <c r="BM79" s="522"/>
      <c r="BN79" s="522"/>
      <c r="BO79" s="522"/>
      <c r="BP79" s="522"/>
      <c r="BQ79" s="522"/>
      <c r="BR79" s="522"/>
      <c r="BS79" s="522"/>
      <c r="BT79" s="522"/>
      <c r="BU79" s="522"/>
      <c r="BV79" s="522"/>
      <c r="BW79" s="522"/>
      <c r="BX79" s="521"/>
      <c r="BY79" s="521"/>
      <c r="BZ79" s="521"/>
      <c r="CA79" s="521"/>
      <c r="CB79" s="521"/>
      <c r="CC79" s="521"/>
      <c r="CD79" s="521"/>
      <c r="CE79" s="521"/>
      <c r="CF79" s="521"/>
      <c r="CG79" s="521"/>
      <c r="CH79" s="521"/>
      <c r="CI79" s="521"/>
      <c r="CJ79" s="521"/>
      <c r="CK79" s="521"/>
      <c r="CL79" s="521"/>
      <c r="CM79" s="521"/>
      <c r="CN79" s="521"/>
      <c r="CO79" s="521"/>
      <c r="CP79" s="521"/>
      <c r="CQ79" s="521"/>
      <c r="CR79" s="522"/>
      <c r="CS79" s="522"/>
      <c r="CT79" s="522"/>
      <c r="CU79" s="522"/>
      <c r="CV79" s="522"/>
      <c r="CW79" s="522"/>
      <c r="CX79" s="522"/>
      <c r="CY79" s="522"/>
      <c r="CZ79" s="522"/>
      <c r="DA79" s="522"/>
      <c r="DB79" s="522"/>
      <c r="DC79" s="522"/>
      <c r="DD79" s="522"/>
      <c r="DE79" s="522"/>
      <c r="DF79" s="522"/>
      <c r="DG79" s="522"/>
      <c r="DH79" s="522"/>
      <c r="DI79" s="522"/>
      <c r="DJ79" s="522"/>
      <c r="DK79" s="522"/>
      <c r="DL79" s="522"/>
      <c r="DM79" s="522"/>
      <c r="DN79" s="522"/>
      <c r="DO79" s="521"/>
      <c r="DP79" s="521"/>
      <c r="DQ79" s="521"/>
      <c r="DR79" s="521"/>
      <c r="DS79" s="521"/>
      <c r="DT79" s="521"/>
      <c r="DU79" s="521"/>
      <c r="DV79" s="521"/>
      <c r="DW79" s="521"/>
      <c r="DX79" s="521"/>
      <c r="DY79" s="521"/>
      <c r="DZ79" s="521"/>
      <c r="EA79" s="521"/>
      <c r="EB79" s="521"/>
      <c r="EC79" s="521"/>
      <c r="ED79" s="521"/>
      <c r="EE79" s="521"/>
      <c r="EF79" s="521"/>
      <c r="EG79" s="521"/>
      <c r="EH79" s="521"/>
      <c r="EI79" s="521"/>
      <c r="EJ79" s="521"/>
      <c r="EK79" s="521"/>
      <c r="EL79" s="521"/>
      <c r="EM79" s="521"/>
      <c r="EN79" s="521"/>
      <c r="EO79" s="522"/>
      <c r="EP79" s="522"/>
      <c r="EQ79" s="522"/>
      <c r="ER79" s="522"/>
      <c r="ES79" s="522"/>
      <c r="ET79" s="522"/>
      <c r="EU79" s="522"/>
      <c r="EV79" s="522"/>
      <c r="EW79" s="522"/>
      <c r="EX79" s="522"/>
      <c r="EY79" s="522"/>
      <c r="EZ79" s="522"/>
      <c r="FA79" s="522"/>
      <c r="FB79" s="522"/>
      <c r="FC79" s="522"/>
      <c r="FD79" s="522"/>
      <c r="FE79" s="522"/>
      <c r="FF79" s="522"/>
      <c r="FG79" s="522"/>
      <c r="FH79" s="522"/>
      <c r="FI79" s="522"/>
      <c r="FJ79" s="522"/>
      <c r="FK79" s="521"/>
      <c r="FL79" s="521"/>
      <c r="FM79" s="521"/>
      <c r="FN79" s="521"/>
      <c r="FO79" s="521"/>
      <c r="FP79" s="521"/>
      <c r="FQ79" s="521"/>
      <c r="FR79" s="521"/>
      <c r="FS79" s="521"/>
      <c r="FT79" s="521"/>
      <c r="FU79" s="521"/>
      <c r="FV79" s="521"/>
      <c r="FW79" s="521"/>
      <c r="FX79" s="521"/>
      <c r="FY79" s="521"/>
      <c r="FZ79" s="521"/>
      <c r="GA79" s="521"/>
      <c r="GB79" s="521"/>
      <c r="GC79" s="521"/>
      <c r="GD79" s="521"/>
      <c r="GE79" s="521"/>
      <c r="GF79" s="521"/>
      <c r="GG79" s="521"/>
      <c r="GH79" s="521"/>
      <c r="GI79" s="521"/>
      <c r="GJ79" s="522"/>
      <c r="GK79" s="522"/>
      <c r="GL79" s="522"/>
      <c r="GM79" s="522"/>
      <c r="GN79" s="522"/>
      <c r="GO79" s="522"/>
      <c r="GP79" s="522"/>
      <c r="GQ79" s="522"/>
      <c r="GR79" s="522"/>
      <c r="GS79" s="522"/>
      <c r="GT79" s="522"/>
      <c r="GU79" s="522"/>
      <c r="GV79" s="522"/>
      <c r="GW79" s="522"/>
      <c r="GX79" s="522"/>
      <c r="GY79" s="522"/>
      <c r="GZ79" s="522"/>
      <c r="HA79" s="522"/>
      <c r="HB79" s="522"/>
      <c r="HC79" s="522"/>
      <c r="HD79" s="522"/>
      <c r="HE79" s="522"/>
      <c r="HF79" s="522"/>
      <c r="HG79" s="522"/>
      <c r="HH79" s="522"/>
      <c r="HI79" s="522"/>
      <c r="HJ79" s="521"/>
      <c r="HK79" s="521"/>
      <c r="HL79" s="521"/>
      <c r="HM79" s="521"/>
      <c r="HN79" s="521"/>
      <c r="HO79" s="521"/>
      <c r="HP79" s="521"/>
      <c r="HQ79" s="521"/>
      <c r="HR79" s="521"/>
      <c r="HS79" s="521"/>
      <c r="HT79" s="521"/>
      <c r="HU79" s="521"/>
      <c r="HV79" s="521"/>
      <c r="HW79" s="521"/>
      <c r="HX79" s="521"/>
      <c r="HY79" s="521"/>
      <c r="HZ79" s="521"/>
      <c r="IA79" s="521"/>
      <c r="IB79" s="521"/>
      <c r="IC79" s="521"/>
      <c r="ID79" s="721"/>
      <c r="IE79" s="724"/>
      <c r="IF79" s="694"/>
      <c r="IG79" s="694"/>
      <c r="IH79" s="695"/>
      <c r="II79" s="695"/>
      <c r="IJ79" s="695"/>
      <c r="IK79" s="695"/>
      <c r="IL79" s="695"/>
      <c r="IM79" s="695"/>
      <c r="IN79" s="695"/>
      <c r="IO79" s="695"/>
      <c r="IP79" s="695"/>
      <c r="IQ79" s="695"/>
      <c r="IR79" s="695"/>
      <c r="IS79" s="695"/>
      <c r="IT79" s="695"/>
      <c r="IU79" s="695"/>
      <c r="IV79" s="694"/>
      <c r="IW79" s="694"/>
      <c r="IX79" s="694"/>
      <c r="IY79" s="694"/>
      <c r="IZ79" s="694"/>
      <c r="JA79" s="694"/>
      <c r="JB79" s="694"/>
      <c r="JC79" s="694"/>
      <c r="JD79" s="694"/>
      <c r="JE79" s="694"/>
      <c r="JF79" s="694"/>
      <c r="JG79" s="694"/>
      <c r="JH79" s="694"/>
      <c r="JI79" s="694"/>
      <c r="JJ79" s="694"/>
      <c r="JK79" s="694"/>
      <c r="JL79" s="694"/>
      <c r="JM79" s="695"/>
      <c r="JN79" s="695"/>
      <c r="JO79" s="695"/>
      <c r="JP79" s="695"/>
      <c r="JQ79" s="695"/>
      <c r="JR79" s="695"/>
      <c r="JS79" s="695"/>
      <c r="JT79" s="695"/>
      <c r="JU79" s="695"/>
      <c r="JV79" s="695"/>
      <c r="JW79" s="695"/>
      <c r="JX79" s="695"/>
      <c r="JY79" s="695"/>
      <c r="JZ79" s="695"/>
      <c r="KA79" s="695"/>
      <c r="KB79" s="695"/>
      <c r="KC79" s="695"/>
      <c r="KD79" s="695"/>
      <c r="KE79" s="695"/>
      <c r="KF79" s="695"/>
      <c r="KG79" s="695"/>
      <c r="KH79" s="694"/>
      <c r="KI79" s="694"/>
      <c r="KJ79" s="694"/>
      <c r="KK79" s="694"/>
      <c r="KL79" s="694"/>
      <c r="KM79" s="694"/>
      <c r="KN79" s="694"/>
      <c r="KO79" s="694"/>
      <c r="KP79" s="694"/>
      <c r="KQ79" s="694"/>
      <c r="KR79" s="694"/>
      <c r="KS79" s="694"/>
      <c r="KT79" s="694"/>
      <c r="KU79" s="694"/>
      <c r="KV79" s="694"/>
      <c r="KW79" s="694"/>
      <c r="KX79" s="694"/>
      <c r="KY79" s="694"/>
      <c r="KZ79" s="694"/>
      <c r="LA79" s="694"/>
      <c r="LB79" s="695"/>
      <c r="LC79" s="695"/>
      <c r="LD79" s="695"/>
      <c r="LE79" s="695"/>
      <c r="LF79" s="695"/>
      <c r="LG79" s="695"/>
      <c r="LH79" s="695"/>
      <c r="LI79" s="695"/>
      <c r="LJ79" s="695"/>
      <c r="LK79" s="695"/>
      <c r="LL79" s="695"/>
      <c r="LM79" s="695"/>
      <c r="LN79" s="695"/>
      <c r="LO79" s="695"/>
      <c r="LP79" s="695"/>
      <c r="LQ79" s="695"/>
      <c r="LR79" s="695"/>
      <c r="LS79" s="694"/>
      <c r="LT79" s="694"/>
      <c r="LU79" s="694"/>
      <c r="LV79" s="694"/>
      <c r="LW79" s="694"/>
      <c r="LX79" s="694"/>
      <c r="LY79" s="694"/>
      <c r="LZ79" s="694"/>
      <c r="MA79" s="694"/>
      <c r="MB79" s="694"/>
      <c r="MC79" s="694"/>
      <c r="MD79" s="694"/>
      <c r="ME79" s="694"/>
      <c r="MF79" s="694"/>
      <c r="MG79" s="694"/>
      <c r="MH79" s="694"/>
      <c r="MI79" s="694"/>
      <c r="MJ79" s="695"/>
      <c r="MK79" s="695"/>
      <c r="ML79" s="695"/>
      <c r="MM79" s="695"/>
      <c r="MN79" s="695"/>
      <c r="MO79" s="695"/>
      <c r="MP79" s="695"/>
      <c r="MQ79" s="695"/>
      <c r="MR79" s="695"/>
      <c r="MS79" s="695"/>
      <c r="MT79" s="695"/>
      <c r="MU79" s="695"/>
      <c r="MV79" s="695"/>
      <c r="MW79" s="695"/>
      <c r="MX79" s="695"/>
      <c r="MY79" s="695"/>
      <c r="MZ79" s="695"/>
    </row>
    <row r="80" spans="1:364" x14ac:dyDescent="0.2">
      <c r="A80" s="504">
        <v>72</v>
      </c>
      <c r="B80" s="8" t="str">
        <f>'English Scores- Leveled papers'!B78</f>
        <v/>
      </c>
      <c r="C80" s="8" t="str">
        <f t="shared" si="11"/>
        <v/>
      </c>
      <c r="D80" s="516" t="str">
        <f>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v/>
      </c>
      <c r="E80" s="516" t="str">
        <f>IF(COUNT(F80:IC80)=0, "", (SUMIF($F$5:$IC$5,"Yes",F80:IC80)/SUMIF('Math Scores'!$F$5:$IC$5,"Yes",'Math Scores'!$F$2:$IC$2)))</f>
        <v/>
      </c>
      <c r="F80" s="521"/>
      <c r="G80" s="521"/>
      <c r="H80" s="521"/>
      <c r="I80" s="521"/>
      <c r="J80" s="521"/>
      <c r="K80" s="521"/>
      <c r="L80" s="521"/>
      <c r="M80" s="521"/>
      <c r="N80" s="521"/>
      <c r="O80" s="521"/>
      <c r="P80" s="521"/>
      <c r="Q80" s="521"/>
      <c r="R80" s="521"/>
      <c r="S80" s="521"/>
      <c r="T80" s="521"/>
      <c r="U80" s="521"/>
      <c r="V80" s="521"/>
      <c r="W80" s="522"/>
      <c r="X80" s="522"/>
      <c r="Y80" s="522"/>
      <c r="Z80" s="522"/>
      <c r="AA80" s="522"/>
      <c r="AB80" s="522"/>
      <c r="AC80" s="522"/>
      <c r="AD80" s="522"/>
      <c r="AE80" s="522"/>
      <c r="AF80" s="522"/>
      <c r="AG80" s="522"/>
      <c r="AH80" s="522"/>
      <c r="AI80" s="522"/>
      <c r="AJ80" s="522"/>
      <c r="AK80" s="522"/>
      <c r="AL80" s="522"/>
      <c r="AM80" s="522"/>
      <c r="AN80" s="521"/>
      <c r="AO80" s="521"/>
      <c r="AP80" s="521"/>
      <c r="AQ80" s="521"/>
      <c r="AR80" s="521"/>
      <c r="AS80" s="521"/>
      <c r="AT80" s="521"/>
      <c r="AU80" s="521"/>
      <c r="AV80" s="521"/>
      <c r="AW80" s="521"/>
      <c r="AX80" s="521"/>
      <c r="AY80" s="521"/>
      <c r="AZ80" s="521"/>
      <c r="BA80" s="521"/>
      <c r="BB80" s="521"/>
      <c r="BC80" s="521"/>
      <c r="BD80" s="521"/>
      <c r="BE80" s="522"/>
      <c r="BF80" s="522"/>
      <c r="BG80" s="522"/>
      <c r="BH80" s="522"/>
      <c r="BI80" s="522"/>
      <c r="BJ80" s="522"/>
      <c r="BK80" s="522"/>
      <c r="BL80" s="522"/>
      <c r="BM80" s="522"/>
      <c r="BN80" s="522"/>
      <c r="BO80" s="522"/>
      <c r="BP80" s="522"/>
      <c r="BQ80" s="522"/>
      <c r="BR80" s="522"/>
      <c r="BS80" s="522"/>
      <c r="BT80" s="522"/>
      <c r="BU80" s="522"/>
      <c r="BV80" s="522"/>
      <c r="BW80" s="522"/>
      <c r="BX80" s="521"/>
      <c r="BY80" s="521"/>
      <c r="BZ80" s="521"/>
      <c r="CA80" s="521"/>
      <c r="CB80" s="521"/>
      <c r="CC80" s="521"/>
      <c r="CD80" s="521"/>
      <c r="CE80" s="521"/>
      <c r="CF80" s="521"/>
      <c r="CG80" s="521"/>
      <c r="CH80" s="521"/>
      <c r="CI80" s="521"/>
      <c r="CJ80" s="521"/>
      <c r="CK80" s="521"/>
      <c r="CL80" s="521"/>
      <c r="CM80" s="521"/>
      <c r="CN80" s="521"/>
      <c r="CO80" s="521"/>
      <c r="CP80" s="521"/>
      <c r="CQ80" s="521"/>
      <c r="CR80" s="522"/>
      <c r="CS80" s="522"/>
      <c r="CT80" s="522"/>
      <c r="CU80" s="522"/>
      <c r="CV80" s="522"/>
      <c r="CW80" s="522"/>
      <c r="CX80" s="522"/>
      <c r="CY80" s="522"/>
      <c r="CZ80" s="522"/>
      <c r="DA80" s="522"/>
      <c r="DB80" s="522"/>
      <c r="DC80" s="522"/>
      <c r="DD80" s="522"/>
      <c r="DE80" s="522"/>
      <c r="DF80" s="522"/>
      <c r="DG80" s="522"/>
      <c r="DH80" s="522"/>
      <c r="DI80" s="522"/>
      <c r="DJ80" s="522"/>
      <c r="DK80" s="522"/>
      <c r="DL80" s="522"/>
      <c r="DM80" s="522"/>
      <c r="DN80" s="522"/>
      <c r="DO80" s="521"/>
      <c r="DP80" s="521"/>
      <c r="DQ80" s="521"/>
      <c r="DR80" s="521"/>
      <c r="DS80" s="521"/>
      <c r="DT80" s="521"/>
      <c r="DU80" s="521"/>
      <c r="DV80" s="521"/>
      <c r="DW80" s="521"/>
      <c r="DX80" s="521"/>
      <c r="DY80" s="521"/>
      <c r="DZ80" s="521"/>
      <c r="EA80" s="521"/>
      <c r="EB80" s="521"/>
      <c r="EC80" s="521"/>
      <c r="ED80" s="521"/>
      <c r="EE80" s="521"/>
      <c r="EF80" s="521"/>
      <c r="EG80" s="521"/>
      <c r="EH80" s="521"/>
      <c r="EI80" s="521"/>
      <c r="EJ80" s="521"/>
      <c r="EK80" s="521"/>
      <c r="EL80" s="521"/>
      <c r="EM80" s="521"/>
      <c r="EN80" s="521"/>
      <c r="EO80" s="522"/>
      <c r="EP80" s="522"/>
      <c r="EQ80" s="522"/>
      <c r="ER80" s="522"/>
      <c r="ES80" s="522"/>
      <c r="ET80" s="522"/>
      <c r="EU80" s="522"/>
      <c r="EV80" s="522"/>
      <c r="EW80" s="522"/>
      <c r="EX80" s="522"/>
      <c r="EY80" s="522"/>
      <c r="EZ80" s="522"/>
      <c r="FA80" s="522"/>
      <c r="FB80" s="522"/>
      <c r="FC80" s="522"/>
      <c r="FD80" s="522"/>
      <c r="FE80" s="522"/>
      <c r="FF80" s="522"/>
      <c r="FG80" s="522"/>
      <c r="FH80" s="522"/>
      <c r="FI80" s="522"/>
      <c r="FJ80" s="522"/>
      <c r="FK80" s="521"/>
      <c r="FL80" s="521"/>
      <c r="FM80" s="521"/>
      <c r="FN80" s="521"/>
      <c r="FO80" s="521"/>
      <c r="FP80" s="521"/>
      <c r="FQ80" s="521"/>
      <c r="FR80" s="521"/>
      <c r="FS80" s="521"/>
      <c r="FT80" s="521"/>
      <c r="FU80" s="521"/>
      <c r="FV80" s="521"/>
      <c r="FW80" s="521"/>
      <c r="FX80" s="521"/>
      <c r="FY80" s="521"/>
      <c r="FZ80" s="521"/>
      <c r="GA80" s="521"/>
      <c r="GB80" s="521"/>
      <c r="GC80" s="521"/>
      <c r="GD80" s="521"/>
      <c r="GE80" s="521"/>
      <c r="GF80" s="521"/>
      <c r="GG80" s="521"/>
      <c r="GH80" s="521"/>
      <c r="GI80" s="521"/>
      <c r="GJ80" s="522"/>
      <c r="GK80" s="522"/>
      <c r="GL80" s="522"/>
      <c r="GM80" s="522"/>
      <c r="GN80" s="522"/>
      <c r="GO80" s="522"/>
      <c r="GP80" s="522"/>
      <c r="GQ80" s="522"/>
      <c r="GR80" s="522"/>
      <c r="GS80" s="522"/>
      <c r="GT80" s="522"/>
      <c r="GU80" s="522"/>
      <c r="GV80" s="522"/>
      <c r="GW80" s="522"/>
      <c r="GX80" s="522"/>
      <c r="GY80" s="522"/>
      <c r="GZ80" s="522"/>
      <c r="HA80" s="522"/>
      <c r="HB80" s="522"/>
      <c r="HC80" s="522"/>
      <c r="HD80" s="522"/>
      <c r="HE80" s="522"/>
      <c r="HF80" s="522"/>
      <c r="HG80" s="522"/>
      <c r="HH80" s="522"/>
      <c r="HI80" s="522"/>
      <c r="HJ80" s="521"/>
      <c r="HK80" s="521"/>
      <c r="HL80" s="521"/>
      <c r="HM80" s="521"/>
      <c r="HN80" s="521"/>
      <c r="HO80" s="521"/>
      <c r="HP80" s="521"/>
      <c r="HQ80" s="521"/>
      <c r="HR80" s="521"/>
      <c r="HS80" s="521"/>
      <c r="HT80" s="521"/>
      <c r="HU80" s="521"/>
      <c r="HV80" s="521"/>
      <c r="HW80" s="521"/>
      <c r="HX80" s="521"/>
      <c r="HY80" s="521"/>
      <c r="HZ80" s="521"/>
      <c r="IA80" s="521"/>
      <c r="IB80" s="521"/>
      <c r="IC80" s="521"/>
      <c r="ID80" s="721"/>
      <c r="IE80" s="724"/>
      <c r="IF80" s="694"/>
      <c r="IG80" s="694"/>
      <c r="IH80" s="695"/>
      <c r="II80" s="695"/>
      <c r="IJ80" s="695"/>
      <c r="IK80" s="695"/>
      <c r="IL80" s="695"/>
      <c r="IM80" s="695"/>
      <c r="IN80" s="695"/>
      <c r="IO80" s="695"/>
      <c r="IP80" s="695"/>
      <c r="IQ80" s="695"/>
      <c r="IR80" s="695"/>
      <c r="IS80" s="695"/>
      <c r="IT80" s="695"/>
      <c r="IU80" s="695"/>
      <c r="IV80" s="694"/>
      <c r="IW80" s="694"/>
      <c r="IX80" s="694"/>
      <c r="IY80" s="694"/>
      <c r="IZ80" s="694"/>
      <c r="JA80" s="694"/>
      <c r="JB80" s="694"/>
      <c r="JC80" s="694"/>
      <c r="JD80" s="694"/>
      <c r="JE80" s="694"/>
      <c r="JF80" s="694"/>
      <c r="JG80" s="694"/>
      <c r="JH80" s="694"/>
      <c r="JI80" s="694"/>
      <c r="JJ80" s="694"/>
      <c r="JK80" s="694"/>
      <c r="JL80" s="694"/>
      <c r="JM80" s="695"/>
      <c r="JN80" s="695"/>
      <c r="JO80" s="695"/>
      <c r="JP80" s="695"/>
      <c r="JQ80" s="695"/>
      <c r="JR80" s="695"/>
      <c r="JS80" s="695"/>
      <c r="JT80" s="695"/>
      <c r="JU80" s="695"/>
      <c r="JV80" s="695"/>
      <c r="JW80" s="695"/>
      <c r="JX80" s="695"/>
      <c r="JY80" s="695"/>
      <c r="JZ80" s="695"/>
      <c r="KA80" s="695"/>
      <c r="KB80" s="695"/>
      <c r="KC80" s="695"/>
      <c r="KD80" s="695"/>
      <c r="KE80" s="695"/>
      <c r="KF80" s="695"/>
      <c r="KG80" s="695"/>
      <c r="KH80" s="694"/>
      <c r="KI80" s="694"/>
      <c r="KJ80" s="694"/>
      <c r="KK80" s="694"/>
      <c r="KL80" s="694"/>
      <c r="KM80" s="694"/>
      <c r="KN80" s="694"/>
      <c r="KO80" s="694"/>
      <c r="KP80" s="694"/>
      <c r="KQ80" s="694"/>
      <c r="KR80" s="694"/>
      <c r="KS80" s="694"/>
      <c r="KT80" s="694"/>
      <c r="KU80" s="694"/>
      <c r="KV80" s="694"/>
      <c r="KW80" s="694"/>
      <c r="KX80" s="694"/>
      <c r="KY80" s="694"/>
      <c r="KZ80" s="694"/>
      <c r="LA80" s="694"/>
      <c r="LB80" s="695"/>
      <c r="LC80" s="695"/>
      <c r="LD80" s="695"/>
      <c r="LE80" s="695"/>
      <c r="LF80" s="695"/>
      <c r="LG80" s="695"/>
      <c r="LH80" s="695"/>
      <c r="LI80" s="695"/>
      <c r="LJ80" s="695"/>
      <c r="LK80" s="695"/>
      <c r="LL80" s="695"/>
      <c r="LM80" s="695"/>
      <c r="LN80" s="695"/>
      <c r="LO80" s="695"/>
      <c r="LP80" s="695"/>
      <c r="LQ80" s="695"/>
      <c r="LR80" s="695"/>
      <c r="LS80" s="694"/>
      <c r="LT80" s="694"/>
      <c r="LU80" s="694"/>
      <c r="LV80" s="694"/>
      <c r="LW80" s="694"/>
      <c r="LX80" s="694"/>
      <c r="LY80" s="694"/>
      <c r="LZ80" s="694"/>
      <c r="MA80" s="694"/>
      <c r="MB80" s="694"/>
      <c r="MC80" s="694"/>
      <c r="MD80" s="694"/>
      <c r="ME80" s="694"/>
      <c r="MF80" s="694"/>
      <c r="MG80" s="694"/>
      <c r="MH80" s="694"/>
      <c r="MI80" s="694"/>
      <c r="MJ80" s="695"/>
      <c r="MK80" s="695"/>
      <c r="ML80" s="695"/>
      <c r="MM80" s="695"/>
      <c r="MN80" s="695"/>
      <c r="MO80" s="695"/>
      <c r="MP80" s="695"/>
      <c r="MQ80" s="695"/>
      <c r="MR80" s="695"/>
      <c r="MS80" s="695"/>
      <c r="MT80" s="695"/>
      <c r="MU80" s="695"/>
      <c r="MV80" s="695"/>
      <c r="MW80" s="695"/>
      <c r="MX80" s="695"/>
      <c r="MY80" s="695"/>
      <c r="MZ80" s="695"/>
    </row>
    <row r="81" spans="1:364" x14ac:dyDescent="0.2">
      <c r="A81" s="504">
        <v>73</v>
      </c>
      <c r="B81" s="8" t="str">
        <f>'English Scores- Leveled papers'!B79</f>
        <v/>
      </c>
      <c r="C81" s="8" t="str">
        <f t="shared" si="11"/>
        <v/>
      </c>
      <c r="D81" s="516" t="str">
        <f>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v/>
      </c>
      <c r="E81" s="516" t="str">
        <f>IF(COUNT(F81:IC81)=0, "", (SUMIF($F$5:$IC$5,"Yes",F81:IC81)/SUMIF('Math Scores'!$F$5:$IC$5,"Yes",'Math Scores'!$F$2:$IC$2)))</f>
        <v/>
      </c>
      <c r="F81" s="521"/>
      <c r="G81" s="521"/>
      <c r="H81" s="521"/>
      <c r="I81" s="521"/>
      <c r="J81" s="521"/>
      <c r="K81" s="521"/>
      <c r="L81" s="521"/>
      <c r="M81" s="521"/>
      <c r="N81" s="521"/>
      <c r="O81" s="521"/>
      <c r="P81" s="521"/>
      <c r="Q81" s="521"/>
      <c r="R81" s="521"/>
      <c r="S81" s="521"/>
      <c r="T81" s="521"/>
      <c r="U81" s="521"/>
      <c r="V81" s="521"/>
      <c r="W81" s="522"/>
      <c r="X81" s="522"/>
      <c r="Y81" s="522"/>
      <c r="Z81" s="522"/>
      <c r="AA81" s="522"/>
      <c r="AB81" s="522"/>
      <c r="AC81" s="522"/>
      <c r="AD81" s="522"/>
      <c r="AE81" s="522"/>
      <c r="AF81" s="522"/>
      <c r="AG81" s="522"/>
      <c r="AH81" s="522"/>
      <c r="AI81" s="522"/>
      <c r="AJ81" s="522"/>
      <c r="AK81" s="522"/>
      <c r="AL81" s="522"/>
      <c r="AM81" s="522"/>
      <c r="AN81" s="521"/>
      <c r="AO81" s="521"/>
      <c r="AP81" s="521"/>
      <c r="AQ81" s="521"/>
      <c r="AR81" s="521"/>
      <c r="AS81" s="521"/>
      <c r="AT81" s="521"/>
      <c r="AU81" s="521"/>
      <c r="AV81" s="521"/>
      <c r="AW81" s="521"/>
      <c r="AX81" s="521"/>
      <c r="AY81" s="521"/>
      <c r="AZ81" s="521"/>
      <c r="BA81" s="521"/>
      <c r="BB81" s="521"/>
      <c r="BC81" s="521"/>
      <c r="BD81" s="521"/>
      <c r="BE81" s="522"/>
      <c r="BF81" s="522"/>
      <c r="BG81" s="522"/>
      <c r="BH81" s="522"/>
      <c r="BI81" s="522"/>
      <c r="BJ81" s="522"/>
      <c r="BK81" s="522"/>
      <c r="BL81" s="522"/>
      <c r="BM81" s="522"/>
      <c r="BN81" s="522"/>
      <c r="BO81" s="522"/>
      <c r="BP81" s="522"/>
      <c r="BQ81" s="522"/>
      <c r="BR81" s="522"/>
      <c r="BS81" s="522"/>
      <c r="BT81" s="522"/>
      <c r="BU81" s="522"/>
      <c r="BV81" s="522"/>
      <c r="BW81" s="522"/>
      <c r="BX81" s="521"/>
      <c r="BY81" s="521"/>
      <c r="BZ81" s="521"/>
      <c r="CA81" s="521"/>
      <c r="CB81" s="521"/>
      <c r="CC81" s="521"/>
      <c r="CD81" s="521"/>
      <c r="CE81" s="521"/>
      <c r="CF81" s="521"/>
      <c r="CG81" s="521"/>
      <c r="CH81" s="521"/>
      <c r="CI81" s="521"/>
      <c r="CJ81" s="521"/>
      <c r="CK81" s="521"/>
      <c r="CL81" s="521"/>
      <c r="CM81" s="521"/>
      <c r="CN81" s="521"/>
      <c r="CO81" s="521"/>
      <c r="CP81" s="521"/>
      <c r="CQ81" s="521"/>
      <c r="CR81" s="522"/>
      <c r="CS81" s="522"/>
      <c r="CT81" s="522"/>
      <c r="CU81" s="522"/>
      <c r="CV81" s="522"/>
      <c r="CW81" s="522"/>
      <c r="CX81" s="522"/>
      <c r="CY81" s="522"/>
      <c r="CZ81" s="522"/>
      <c r="DA81" s="522"/>
      <c r="DB81" s="522"/>
      <c r="DC81" s="522"/>
      <c r="DD81" s="522"/>
      <c r="DE81" s="522"/>
      <c r="DF81" s="522"/>
      <c r="DG81" s="522"/>
      <c r="DH81" s="522"/>
      <c r="DI81" s="522"/>
      <c r="DJ81" s="522"/>
      <c r="DK81" s="522"/>
      <c r="DL81" s="522"/>
      <c r="DM81" s="522"/>
      <c r="DN81" s="522"/>
      <c r="DO81" s="521"/>
      <c r="DP81" s="521"/>
      <c r="DQ81" s="521"/>
      <c r="DR81" s="521"/>
      <c r="DS81" s="521"/>
      <c r="DT81" s="521"/>
      <c r="DU81" s="521"/>
      <c r="DV81" s="521"/>
      <c r="DW81" s="521"/>
      <c r="DX81" s="521"/>
      <c r="DY81" s="521"/>
      <c r="DZ81" s="521"/>
      <c r="EA81" s="521"/>
      <c r="EB81" s="521"/>
      <c r="EC81" s="521"/>
      <c r="ED81" s="521"/>
      <c r="EE81" s="521"/>
      <c r="EF81" s="521"/>
      <c r="EG81" s="521"/>
      <c r="EH81" s="521"/>
      <c r="EI81" s="521"/>
      <c r="EJ81" s="521"/>
      <c r="EK81" s="521"/>
      <c r="EL81" s="521"/>
      <c r="EM81" s="521"/>
      <c r="EN81" s="521"/>
      <c r="EO81" s="522"/>
      <c r="EP81" s="522"/>
      <c r="EQ81" s="522"/>
      <c r="ER81" s="522"/>
      <c r="ES81" s="522"/>
      <c r="ET81" s="522"/>
      <c r="EU81" s="522"/>
      <c r="EV81" s="522"/>
      <c r="EW81" s="522"/>
      <c r="EX81" s="522"/>
      <c r="EY81" s="522"/>
      <c r="EZ81" s="522"/>
      <c r="FA81" s="522"/>
      <c r="FB81" s="522"/>
      <c r="FC81" s="522"/>
      <c r="FD81" s="522"/>
      <c r="FE81" s="522"/>
      <c r="FF81" s="522"/>
      <c r="FG81" s="522"/>
      <c r="FH81" s="522"/>
      <c r="FI81" s="522"/>
      <c r="FJ81" s="522"/>
      <c r="FK81" s="521"/>
      <c r="FL81" s="521"/>
      <c r="FM81" s="521"/>
      <c r="FN81" s="521"/>
      <c r="FO81" s="521"/>
      <c r="FP81" s="521"/>
      <c r="FQ81" s="521"/>
      <c r="FR81" s="521"/>
      <c r="FS81" s="521"/>
      <c r="FT81" s="521"/>
      <c r="FU81" s="521"/>
      <c r="FV81" s="521"/>
      <c r="FW81" s="521"/>
      <c r="FX81" s="521"/>
      <c r="FY81" s="521"/>
      <c r="FZ81" s="521"/>
      <c r="GA81" s="521"/>
      <c r="GB81" s="521"/>
      <c r="GC81" s="521"/>
      <c r="GD81" s="521"/>
      <c r="GE81" s="521"/>
      <c r="GF81" s="521"/>
      <c r="GG81" s="521"/>
      <c r="GH81" s="521"/>
      <c r="GI81" s="521"/>
      <c r="GJ81" s="522"/>
      <c r="GK81" s="522"/>
      <c r="GL81" s="522"/>
      <c r="GM81" s="522"/>
      <c r="GN81" s="522"/>
      <c r="GO81" s="522"/>
      <c r="GP81" s="522"/>
      <c r="GQ81" s="522"/>
      <c r="GR81" s="522"/>
      <c r="GS81" s="522"/>
      <c r="GT81" s="522"/>
      <c r="GU81" s="522"/>
      <c r="GV81" s="522"/>
      <c r="GW81" s="522"/>
      <c r="GX81" s="522"/>
      <c r="GY81" s="522"/>
      <c r="GZ81" s="522"/>
      <c r="HA81" s="522"/>
      <c r="HB81" s="522"/>
      <c r="HC81" s="522"/>
      <c r="HD81" s="522"/>
      <c r="HE81" s="522"/>
      <c r="HF81" s="522"/>
      <c r="HG81" s="522"/>
      <c r="HH81" s="522"/>
      <c r="HI81" s="522"/>
      <c r="HJ81" s="521"/>
      <c r="HK81" s="521"/>
      <c r="HL81" s="521"/>
      <c r="HM81" s="521"/>
      <c r="HN81" s="521"/>
      <c r="HO81" s="521"/>
      <c r="HP81" s="521"/>
      <c r="HQ81" s="521"/>
      <c r="HR81" s="521"/>
      <c r="HS81" s="521"/>
      <c r="HT81" s="521"/>
      <c r="HU81" s="521"/>
      <c r="HV81" s="521"/>
      <c r="HW81" s="521"/>
      <c r="HX81" s="521"/>
      <c r="HY81" s="521"/>
      <c r="HZ81" s="521"/>
      <c r="IA81" s="521"/>
      <c r="IB81" s="521"/>
      <c r="IC81" s="521"/>
      <c r="ID81" s="721"/>
      <c r="IE81" s="724"/>
      <c r="IF81" s="694"/>
      <c r="IG81" s="694"/>
      <c r="IH81" s="695"/>
      <c r="II81" s="695"/>
      <c r="IJ81" s="695"/>
      <c r="IK81" s="695"/>
      <c r="IL81" s="695"/>
      <c r="IM81" s="695"/>
      <c r="IN81" s="695"/>
      <c r="IO81" s="695"/>
      <c r="IP81" s="695"/>
      <c r="IQ81" s="695"/>
      <c r="IR81" s="695"/>
      <c r="IS81" s="695"/>
      <c r="IT81" s="695"/>
      <c r="IU81" s="695"/>
      <c r="IV81" s="694"/>
      <c r="IW81" s="694"/>
      <c r="IX81" s="694"/>
      <c r="IY81" s="694"/>
      <c r="IZ81" s="694"/>
      <c r="JA81" s="694"/>
      <c r="JB81" s="694"/>
      <c r="JC81" s="694"/>
      <c r="JD81" s="694"/>
      <c r="JE81" s="694"/>
      <c r="JF81" s="694"/>
      <c r="JG81" s="694"/>
      <c r="JH81" s="694"/>
      <c r="JI81" s="694"/>
      <c r="JJ81" s="694"/>
      <c r="JK81" s="694"/>
      <c r="JL81" s="694"/>
      <c r="JM81" s="695"/>
      <c r="JN81" s="695"/>
      <c r="JO81" s="695"/>
      <c r="JP81" s="695"/>
      <c r="JQ81" s="695"/>
      <c r="JR81" s="695"/>
      <c r="JS81" s="695"/>
      <c r="JT81" s="695"/>
      <c r="JU81" s="695"/>
      <c r="JV81" s="695"/>
      <c r="JW81" s="695"/>
      <c r="JX81" s="695"/>
      <c r="JY81" s="695"/>
      <c r="JZ81" s="695"/>
      <c r="KA81" s="695"/>
      <c r="KB81" s="695"/>
      <c r="KC81" s="695"/>
      <c r="KD81" s="695"/>
      <c r="KE81" s="695"/>
      <c r="KF81" s="695"/>
      <c r="KG81" s="695"/>
      <c r="KH81" s="694"/>
      <c r="KI81" s="694"/>
      <c r="KJ81" s="694"/>
      <c r="KK81" s="694"/>
      <c r="KL81" s="694"/>
      <c r="KM81" s="694"/>
      <c r="KN81" s="694"/>
      <c r="KO81" s="694"/>
      <c r="KP81" s="694"/>
      <c r="KQ81" s="694"/>
      <c r="KR81" s="694"/>
      <c r="KS81" s="694"/>
      <c r="KT81" s="694"/>
      <c r="KU81" s="694"/>
      <c r="KV81" s="694"/>
      <c r="KW81" s="694"/>
      <c r="KX81" s="694"/>
      <c r="KY81" s="694"/>
      <c r="KZ81" s="694"/>
      <c r="LA81" s="694"/>
      <c r="LB81" s="695"/>
      <c r="LC81" s="695"/>
      <c r="LD81" s="695"/>
      <c r="LE81" s="695"/>
      <c r="LF81" s="695"/>
      <c r="LG81" s="695"/>
      <c r="LH81" s="695"/>
      <c r="LI81" s="695"/>
      <c r="LJ81" s="695"/>
      <c r="LK81" s="695"/>
      <c r="LL81" s="695"/>
      <c r="LM81" s="695"/>
      <c r="LN81" s="695"/>
      <c r="LO81" s="695"/>
      <c r="LP81" s="695"/>
      <c r="LQ81" s="695"/>
      <c r="LR81" s="695"/>
      <c r="LS81" s="694"/>
      <c r="LT81" s="694"/>
      <c r="LU81" s="694"/>
      <c r="LV81" s="694"/>
      <c r="LW81" s="694"/>
      <c r="LX81" s="694"/>
      <c r="LY81" s="694"/>
      <c r="LZ81" s="694"/>
      <c r="MA81" s="694"/>
      <c r="MB81" s="694"/>
      <c r="MC81" s="694"/>
      <c r="MD81" s="694"/>
      <c r="ME81" s="694"/>
      <c r="MF81" s="694"/>
      <c r="MG81" s="694"/>
      <c r="MH81" s="694"/>
      <c r="MI81" s="694"/>
      <c r="MJ81" s="695"/>
      <c r="MK81" s="695"/>
      <c r="ML81" s="695"/>
      <c r="MM81" s="695"/>
      <c r="MN81" s="695"/>
      <c r="MO81" s="695"/>
      <c r="MP81" s="695"/>
      <c r="MQ81" s="695"/>
      <c r="MR81" s="695"/>
      <c r="MS81" s="695"/>
      <c r="MT81" s="695"/>
      <c r="MU81" s="695"/>
      <c r="MV81" s="695"/>
      <c r="MW81" s="695"/>
      <c r="MX81" s="695"/>
      <c r="MY81" s="695"/>
      <c r="MZ81" s="695"/>
    </row>
    <row r="82" spans="1:364" x14ac:dyDescent="0.2">
      <c r="A82" s="504">
        <v>74</v>
      </c>
      <c r="B82" s="8" t="str">
        <f>'English Scores- Leveled papers'!B80</f>
        <v/>
      </c>
      <c r="C82" s="8" t="str">
        <f t="shared" si="11"/>
        <v/>
      </c>
      <c r="D82" s="516" t="str">
        <f>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v/>
      </c>
      <c r="E82" s="516" t="str">
        <f>IF(COUNT(F82:IC82)=0, "", (SUMIF($F$5:$IC$5,"Yes",F82:IC82)/SUMIF('Math Scores'!$F$5:$IC$5,"Yes",'Math Scores'!$F$2:$IC$2)))</f>
        <v/>
      </c>
      <c r="F82" s="521"/>
      <c r="G82" s="521"/>
      <c r="H82" s="521"/>
      <c r="I82" s="521"/>
      <c r="J82" s="521"/>
      <c r="K82" s="521"/>
      <c r="L82" s="521"/>
      <c r="M82" s="521"/>
      <c r="N82" s="521"/>
      <c r="O82" s="521"/>
      <c r="P82" s="521"/>
      <c r="Q82" s="521"/>
      <c r="R82" s="521"/>
      <c r="S82" s="521"/>
      <c r="T82" s="521"/>
      <c r="U82" s="521"/>
      <c r="V82" s="521"/>
      <c r="W82" s="522"/>
      <c r="X82" s="522"/>
      <c r="Y82" s="522"/>
      <c r="Z82" s="522"/>
      <c r="AA82" s="522"/>
      <c r="AB82" s="522"/>
      <c r="AC82" s="522"/>
      <c r="AD82" s="522"/>
      <c r="AE82" s="522"/>
      <c r="AF82" s="522"/>
      <c r="AG82" s="522"/>
      <c r="AH82" s="522"/>
      <c r="AI82" s="522"/>
      <c r="AJ82" s="522"/>
      <c r="AK82" s="522"/>
      <c r="AL82" s="522"/>
      <c r="AM82" s="522"/>
      <c r="AN82" s="521"/>
      <c r="AO82" s="521"/>
      <c r="AP82" s="521"/>
      <c r="AQ82" s="521"/>
      <c r="AR82" s="521"/>
      <c r="AS82" s="521"/>
      <c r="AT82" s="521"/>
      <c r="AU82" s="521"/>
      <c r="AV82" s="521"/>
      <c r="AW82" s="521"/>
      <c r="AX82" s="521"/>
      <c r="AY82" s="521"/>
      <c r="AZ82" s="521"/>
      <c r="BA82" s="521"/>
      <c r="BB82" s="521"/>
      <c r="BC82" s="521"/>
      <c r="BD82" s="521"/>
      <c r="BE82" s="522"/>
      <c r="BF82" s="522"/>
      <c r="BG82" s="522"/>
      <c r="BH82" s="522"/>
      <c r="BI82" s="522"/>
      <c r="BJ82" s="522"/>
      <c r="BK82" s="522"/>
      <c r="BL82" s="522"/>
      <c r="BM82" s="522"/>
      <c r="BN82" s="522"/>
      <c r="BO82" s="522"/>
      <c r="BP82" s="522"/>
      <c r="BQ82" s="522"/>
      <c r="BR82" s="522"/>
      <c r="BS82" s="522"/>
      <c r="BT82" s="522"/>
      <c r="BU82" s="522"/>
      <c r="BV82" s="522"/>
      <c r="BW82" s="522"/>
      <c r="BX82" s="521"/>
      <c r="BY82" s="521"/>
      <c r="BZ82" s="521"/>
      <c r="CA82" s="521"/>
      <c r="CB82" s="521"/>
      <c r="CC82" s="521"/>
      <c r="CD82" s="521"/>
      <c r="CE82" s="521"/>
      <c r="CF82" s="521"/>
      <c r="CG82" s="521"/>
      <c r="CH82" s="521"/>
      <c r="CI82" s="521"/>
      <c r="CJ82" s="521"/>
      <c r="CK82" s="521"/>
      <c r="CL82" s="521"/>
      <c r="CM82" s="521"/>
      <c r="CN82" s="521"/>
      <c r="CO82" s="521"/>
      <c r="CP82" s="521"/>
      <c r="CQ82" s="521"/>
      <c r="CR82" s="522"/>
      <c r="CS82" s="522"/>
      <c r="CT82" s="522"/>
      <c r="CU82" s="522"/>
      <c r="CV82" s="522"/>
      <c r="CW82" s="522"/>
      <c r="CX82" s="522"/>
      <c r="CY82" s="522"/>
      <c r="CZ82" s="522"/>
      <c r="DA82" s="522"/>
      <c r="DB82" s="522"/>
      <c r="DC82" s="522"/>
      <c r="DD82" s="522"/>
      <c r="DE82" s="522"/>
      <c r="DF82" s="522"/>
      <c r="DG82" s="522"/>
      <c r="DH82" s="522"/>
      <c r="DI82" s="522"/>
      <c r="DJ82" s="522"/>
      <c r="DK82" s="522"/>
      <c r="DL82" s="522"/>
      <c r="DM82" s="522"/>
      <c r="DN82" s="522"/>
      <c r="DO82" s="521"/>
      <c r="DP82" s="521"/>
      <c r="DQ82" s="521"/>
      <c r="DR82" s="521"/>
      <c r="DS82" s="521"/>
      <c r="DT82" s="521"/>
      <c r="DU82" s="521"/>
      <c r="DV82" s="521"/>
      <c r="DW82" s="521"/>
      <c r="DX82" s="521"/>
      <c r="DY82" s="521"/>
      <c r="DZ82" s="521"/>
      <c r="EA82" s="521"/>
      <c r="EB82" s="521"/>
      <c r="EC82" s="521"/>
      <c r="ED82" s="521"/>
      <c r="EE82" s="521"/>
      <c r="EF82" s="521"/>
      <c r="EG82" s="521"/>
      <c r="EH82" s="521"/>
      <c r="EI82" s="521"/>
      <c r="EJ82" s="521"/>
      <c r="EK82" s="521"/>
      <c r="EL82" s="521"/>
      <c r="EM82" s="521"/>
      <c r="EN82" s="521"/>
      <c r="EO82" s="522"/>
      <c r="EP82" s="522"/>
      <c r="EQ82" s="522"/>
      <c r="ER82" s="522"/>
      <c r="ES82" s="522"/>
      <c r="ET82" s="522"/>
      <c r="EU82" s="522"/>
      <c r="EV82" s="522"/>
      <c r="EW82" s="522"/>
      <c r="EX82" s="522"/>
      <c r="EY82" s="522"/>
      <c r="EZ82" s="522"/>
      <c r="FA82" s="522"/>
      <c r="FB82" s="522"/>
      <c r="FC82" s="522"/>
      <c r="FD82" s="522"/>
      <c r="FE82" s="522"/>
      <c r="FF82" s="522"/>
      <c r="FG82" s="522"/>
      <c r="FH82" s="522"/>
      <c r="FI82" s="522"/>
      <c r="FJ82" s="522"/>
      <c r="FK82" s="521"/>
      <c r="FL82" s="521"/>
      <c r="FM82" s="521"/>
      <c r="FN82" s="521"/>
      <c r="FO82" s="521"/>
      <c r="FP82" s="521"/>
      <c r="FQ82" s="521"/>
      <c r="FR82" s="521"/>
      <c r="FS82" s="521"/>
      <c r="FT82" s="521"/>
      <c r="FU82" s="521"/>
      <c r="FV82" s="521"/>
      <c r="FW82" s="521"/>
      <c r="FX82" s="521"/>
      <c r="FY82" s="521"/>
      <c r="FZ82" s="521"/>
      <c r="GA82" s="521"/>
      <c r="GB82" s="521"/>
      <c r="GC82" s="521"/>
      <c r="GD82" s="521"/>
      <c r="GE82" s="521"/>
      <c r="GF82" s="521"/>
      <c r="GG82" s="521"/>
      <c r="GH82" s="521"/>
      <c r="GI82" s="521"/>
      <c r="GJ82" s="522"/>
      <c r="GK82" s="522"/>
      <c r="GL82" s="522"/>
      <c r="GM82" s="522"/>
      <c r="GN82" s="522"/>
      <c r="GO82" s="522"/>
      <c r="GP82" s="522"/>
      <c r="GQ82" s="522"/>
      <c r="GR82" s="522"/>
      <c r="GS82" s="522"/>
      <c r="GT82" s="522"/>
      <c r="GU82" s="522"/>
      <c r="GV82" s="522"/>
      <c r="GW82" s="522"/>
      <c r="GX82" s="522"/>
      <c r="GY82" s="522"/>
      <c r="GZ82" s="522"/>
      <c r="HA82" s="522"/>
      <c r="HB82" s="522"/>
      <c r="HC82" s="522"/>
      <c r="HD82" s="522"/>
      <c r="HE82" s="522"/>
      <c r="HF82" s="522"/>
      <c r="HG82" s="522"/>
      <c r="HH82" s="522"/>
      <c r="HI82" s="522"/>
      <c r="HJ82" s="521"/>
      <c r="HK82" s="521"/>
      <c r="HL82" s="521"/>
      <c r="HM82" s="521"/>
      <c r="HN82" s="521"/>
      <c r="HO82" s="521"/>
      <c r="HP82" s="521"/>
      <c r="HQ82" s="521"/>
      <c r="HR82" s="521"/>
      <c r="HS82" s="521"/>
      <c r="HT82" s="521"/>
      <c r="HU82" s="521"/>
      <c r="HV82" s="521"/>
      <c r="HW82" s="521"/>
      <c r="HX82" s="521"/>
      <c r="HY82" s="521"/>
      <c r="HZ82" s="521"/>
      <c r="IA82" s="521"/>
      <c r="IB82" s="521"/>
      <c r="IC82" s="521"/>
      <c r="ID82" s="721"/>
      <c r="IE82" s="724"/>
      <c r="IF82" s="694"/>
      <c r="IG82" s="694"/>
      <c r="IH82" s="695"/>
      <c r="II82" s="695"/>
      <c r="IJ82" s="695"/>
      <c r="IK82" s="695"/>
      <c r="IL82" s="695"/>
      <c r="IM82" s="695"/>
      <c r="IN82" s="695"/>
      <c r="IO82" s="695"/>
      <c r="IP82" s="695"/>
      <c r="IQ82" s="695"/>
      <c r="IR82" s="695"/>
      <c r="IS82" s="695"/>
      <c r="IT82" s="695"/>
      <c r="IU82" s="695"/>
      <c r="IV82" s="694"/>
      <c r="IW82" s="694"/>
      <c r="IX82" s="694"/>
      <c r="IY82" s="694"/>
      <c r="IZ82" s="694"/>
      <c r="JA82" s="694"/>
      <c r="JB82" s="694"/>
      <c r="JC82" s="694"/>
      <c r="JD82" s="694"/>
      <c r="JE82" s="694"/>
      <c r="JF82" s="694"/>
      <c r="JG82" s="694"/>
      <c r="JH82" s="694"/>
      <c r="JI82" s="694"/>
      <c r="JJ82" s="694"/>
      <c r="JK82" s="694"/>
      <c r="JL82" s="694"/>
      <c r="JM82" s="695"/>
      <c r="JN82" s="695"/>
      <c r="JO82" s="695"/>
      <c r="JP82" s="695"/>
      <c r="JQ82" s="695"/>
      <c r="JR82" s="695"/>
      <c r="JS82" s="695"/>
      <c r="JT82" s="695"/>
      <c r="JU82" s="695"/>
      <c r="JV82" s="695"/>
      <c r="JW82" s="695"/>
      <c r="JX82" s="695"/>
      <c r="JY82" s="695"/>
      <c r="JZ82" s="695"/>
      <c r="KA82" s="695"/>
      <c r="KB82" s="695"/>
      <c r="KC82" s="695"/>
      <c r="KD82" s="695"/>
      <c r="KE82" s="695"/>
      <c r="KF82" s="695"/>
      <c r="KG82" s="695"/>
      <c r="KH82" s="694"/>
      <c r="KI82" s="694"/>
      <c r="KJ82" s="694"/>
      <c r="KK82" s="694"/>
      <c r="KL82" s="694"/>
      <c r="KM82" s="694"/>
      <c r="KN82" s="694"/>
      <c r="KO82" s="694"/>
      <c r="KP82" s="694"/>
      <c r="KQ82" s="694"/>
      <c r="KR82" s="694"/>
      <c r="KS82" s="694"/>
      <c r="KT82" s="694"/>
      <c r="KU82" s="694"/>
      <c r="KV82" s="694"/>
      <c r="KW82" s="694"/>
      <c r="KX82" s="694"/>
      <c r="KY82" s="694"/>
      <c r="KZ82" s="694"/>
      <c r="LA82" s="694"/>
      <c r="LB82" s="695"/>
      <c r="LC82" s="695"/>
      <c r="LD82" s="695"/>
      <c r="LE82" s="695"/>
      <c r="LF82" s="695"/>
      <c r="LG82" s="695"/>
      <c r="LH82" s="695"/>
      <c r="LI82" s="695"/>
      <c r="LJ82" s="695"/>
      <c r="LK82" s="695"/>
      <c r="LL82" s="695"/>
      <c r="LM82" s="695"/>
      <c r="LN82" s="695"/>
      <c r="LO82" s="695"/>
      <c r="LP82" s="695"/>
      <c r="LQ82" s="695"/>
      <c r="LR82" s="695"/>
      <c r="LS82" s="694"/>
      <c r="LT82" s="694"/>
      <c r="LU82" s="694"/>
      <c r="LV82" s="694"/>
      <c r="LW82" s="694"/>
      <c r="LX82" s="694"/>
      <c r="LY82" s="694"/>
      <c r="LZ82" s="694"/>
      <c r="MA82" s="694"/>
      <c r="MB82" s="694"/>
      <c r="MC82" s="694"/>
      <c r="MD82" s="694"/>
      <c r="ME82" s="694"/>
      <c r="MF82" s="694"/>
      <c r="MG82" s="694"/>
      <c r="MH82" s="694"/>
      <c r="MI82" s="694"/>
      <c r="MJ82" s="695"/>
      <c r="MK82" s="695"/>
      <c r="ML82" s="695"/>
      <c r="MM82" s="695"/>
      <c r="MN82" s="695"/>
      <c r="MO82" s="695"/>
      <c r="MP82" s="695"/>
      <c r="MQ82" s="695"/>
      <c r="MR82" s="695"/>
      <c r="MS82" s="695"/>
      <c r="MT82" s="695"/>
      <c r="MU82" s="695"/>
      <c r="MV82" s="695"/>
      <c r="MW82" s="695"/>
      <c r="MX82" s="695"/>
      <c r="MY82" s="695"/>
      <c r="MZ82" s="695"/>
    </row>
    <row r="83" spans="1:364" x14ac:dyDescent="0.2">
      <c r="A83" s="504">
        <v>75</v>
      </c>
      <c r="B83" s="8" t="str">
        <f>'English Scores- Leveled papers'!B81</f>
        <v/>
      </c>
      <c r="C83" s="8" t="str">
        <f t="shared" si="11"/>
        <v/>
      </c>
      <c r="D83" s="516" t="str">
        <f>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v/>
      </c>
      <c r="E83" s="516" t="str">
        <f>IF(COUNT(F83:IC83)=0, "", (SUMIF($F$5:$IC$5,"Yes",F83:IC83)/SUMIF('Math Scores'!$F$5:$IC$5,"Yes",'Math Scores'!$F$2:$IC$2)))</f>
        <v/>
      </c>
      <c r="F83" s="521"/>
      <c r="G83" s="521"/>
      <c r="H83" s="521"/>
      <c r="I83" s="521"/>
      <c r="J83" s="521"/>
      <c r="K83" s="521"/>
      <c r="L83" s="521"/>
      <c r="M83" s="521"/>
      <c r="N83" s="521"/>
      <c r="O83" s="521"/>
      <c r="P83" s="521"/>
      <c r="Q83" s="521"/>
      <c r="R83" s="521"/>
      <c r="S83" s="521"/>
      <c r="T83" s="521"/>
      <c r="U83" s="521"/>
      <c r="V83" s="521"/>
      <c r="W83" s="522"/>
      <c r="X83" s="522"/>
      <c r="Y83" s="522"/>
      <c r="Z83" s="522"/>
      <c r="AA83" s="522"/>
      <c r="AB83" s="522"/>
      <c r="AC83" s="522"/>
      <c r="AD83" s="522"/>
      <c r="AE83" s="522"/>
      <c r="AF83" s="522"/>
      <c r="AG83" s="522"/>
      <c r="AH83" s="522"/>
      <c r="AI83" s="522"/>
      <c r="AJ83" s="522"/>
      <c r="AK83" s="522"/>
      <c r="AL83" s="522"/>
      <c r="AM83" s="522"/>
      <c r="AN83" s="521"/>
      <c r="AO83" s="521"/>
      <c r="AP83" s="521"/>
      <c r="AQ83" s="521"/>
      <c r="AR83" s="521"/>
      <c r="AS83" s="521"/>
      <c r="AT83" s="521"/>
      <c r="AU83" s="521"/>
      <c r="AV83" s="521"/>
      <c r="AW83" s="521"/>
      <c r="AX83" s="521"/>
      <c r="AY83" s="521"/>
      <c r="AZ83" s="521"/>
      <c r="BA83" s="521"/>
      <c r="BB83" s="521"/>
      <c r="BC83" s="521"/>
      <c r="BD83" s="521"/>
      <c r="BE83" s="522"/>
      <c r="BF83" s="522"/>
      <c r="BG83" s="522"/>
      <c r="BH83" s="522"/>
      <c r="BI83" s="522"/>
      <c r="BJ83" s="522"/>
      <c r="BK83" s="522"/>
      <c r="BL83" s="522"/>
      <c r="BM83" s="522"/>
      <c r="BN83" s="522"/>
      <c r="BO83" s="522"/>
      <c r="BP83" s="522"/>
      <c r="BQ83" s="522"/>
      <c r="BR83" s="522"/>
      <c r="BS83" s="522"/>
      <c r="BT83" s="522"/>
      <c r="BU83" s="522"/>
      <c r="BV83" s="522"/>
      <c r="BW83" s="522"/>
      <c r="BX83" s="521"/>
      <c r="BY83" s="521"/>
      <c r="BZ83" s="521"/>
      <c r="CA83" s="521"/>
      <c r="CB83" s="521"/>
      <c r="CC83" s="521"/>
      <c r="CD83" s="521"/>
      <c r="CE83" s="521"/>
      <c r="CF83" s="521"/>
      <c r="CG83" s="521"/>
      <c r="CH83" s="521"/>
      <c r="CI83" s="521"/>
      <c r="CJ83" s="521"/>
      <c r="CK83" s="521"/>
      <c r="CL83" s="521"/>
      <c r="CM83" s="521"/>
      <c r="CN83" s="521"/>
      <c r="CO83" s="521"/>
      <c r="CP83" s="521"/>
      <c r="CQ83" s="521"/>
      <c r="CR83" s="522"/>
      <c r="CS83" s="522"/>
      <c r="CT83" s="522"/>
      <c r="CU83" s="522"/>
      <c r="CV83" s="522"/>
      <c r="CW83" s="522"/>
      <c r="CX83" s="522"/>
      <c r="CY83" s="522"/>
      <c r="CZ83" s="522"/>
      <c r="DA83" s="522"/>
      <c r="DB83" s="522"/>
      <c r="DC83" s="522"/>
      <c r="DD83" s="522"/>
      <c r="DE83" s="522"/>
      <c r="DF83" s="522"/>
      <c r="DG83" s="522"/>
      <c r="DH83" s="522"/>
      <c r="DI83" s="522"/>
      <c r="DJ83" s="522"/>
      <c r="DK83" s="522"/>
      <c r="DL83" s="522"/>
      <c r="DM83" s="522"/>
      <c r="DN83" s="522"/>
      <c r="DO83" s="521"/>
      <c r="DP83" s="521"/>
      <c r="DQ83" s="521"/>
      <c r="DR83" s="521"/>
      <c r="DS83" s="521"/>
      <c r="DT83" s="521"/>
      <c r="DU83" s="521"/>
      <c r="DV83" s="521"/>
      <c r="DW83" s="521"/>
      <c r="DX83" s="521"/>
      <c r="DY83" s="521"/>
      <c r="DZ83" s="521"/>
      <c r="EA83" s="521"/>
      <c r="EB83" s="521"/>
      <c r="EC83" s="521"/>
      <c r="ED83" s="521"/>
      <c r="EE83" s="521"/>
      <c r="EF83" s="521"/>
      <c r="EG83" s="521"/>
      <c r="EH83" s="521"/>
      <c r="EI83" s="521"/>
      <c r="EJ83" s="521"/>
      <c r="EK83" s="521"/>
      <c r="EL83" s="521"/>
      <c r="EM83" s="521"/>
      <c r="EN83" s="521"/>
      <c r="EO83" s="522"/>
      <c r="EP83" s="522"/>
      <c r="EQ83" s="522"/>
      <c r="ER83" s="522"/>
      <c r="ES83" s="522"/>
      <c r="ET83" s="522"/>
      <c r="EU83" s="522"/>
      <c r="EV83" s="522"/>
      <c r="EW83" s="522"/>
      <c r="EX83" s="522"/>
      <c r="EY83" s="522"/>
      <c r="EZ83" s="522"/>
      <c r="FA83" s="522"/>
      <c r="FB83" s="522"/>
      <c r="FC83" s="522"/>
      <c r="FD83" s="522"/>
      <c r="FE83" s="522"/>
      <c r="FF83" s="522"/>
      <c r="FG83" s="522"/>
      <c r="FH83" s="522"/>
      <c r="FI83" s="522"/>
      <c r="FJ83" s="522"/>
      <c r="FK83" s="521"/>
      <c r="FL83" s="521"/>
      <c r="FM83" s="521"/>
      <c r="FN83" s="521"/>
      <c r="FO83" s="521"/>
      <c r="FP83" s="521"/>
      <c r="FQ83" s="521"/>
      <c r="FR83" s="521"/>
      <c r="FS83" s="521"/>
      <c r="FT83" s="521"/>
      <c r="FU83" s="521"/>
      <c r="FV83" s="521"/>
      <c r="FW83" s="521"/>
      <c r="FX83" s="521"/>
      <c r="FY83" s="521"/>
      <c r="FZ83" s="521"/>
      <c r="GA83" s="521"/>
      <c r="GB83" s="521"/>
      <c r="GC83" s="521"/>
      <c r="GD83" s="521"/>
      <c r="GE83" s="521"/>
      <c r="GF83" s="521"/>
      <c r="GG83" s="521"/>
      <c r="GH83" s="521"/>
      <c r="GI83" s="521"/>
      <c r="GJ83" s="522"/>
      <c r="GK83" s="522"/>
      <c r="GL83" s="522"/>
      <c r="GM83" s="522"/>
      <c r="GN83" s="522"/>
      <c r="GO83" s="522"/>
      <c r="GP83" s="522"/>
      <c r="GQ83" s="522"/>
      <c r="GR83" s="522"/>
      <c r="GS83" s="522"/>
      <c r="GT83" s="522"/>
      <c r="GU83" s="522"/>
      <c r="GV83" s="522"/>
      <c r="GW83" s="522"/>
      <c r="GX83" s="522"/>
      <c r="GY83" s="522"/>
      <c r="GZ83" s="522"/>
      <c r="HA83" s="522"/>
      <c r="HB83" s="522"/>
      <c r="HC83" s="522"/>
      <c r="HD83" s="522"/>
      <c r="HE83" s="522"/>
      <c r="HF83" s="522"/>
      <c r="HG83" s="522"/>
      <c r="HH83" s="522"/>
      <c r="HI83" s="522"/>
      <c r="HJ83" s="521"/>
      <c r="HK83" s="521"/>
      <c r="HL83" s="521"/>
      <c r="HM83" s="521"/>
      <c r="HN83" s="521"/>
      <c r="HO83" s="521"/>
      <c r="HP83" s="521"/>
      <c r="HQ83" s="521"/>
      <c r="HR83" s="521"/>
      <c r="HS83" s="521"/>
      <c r="HT83" s="521"/>
      <c r="HU83" s="521"/>
      <c r="HV83" s="521"/>
      <c r="HW83" s="521"/>
      <c r="HX83" s="521"/>
      <c r="HY83" s="521"/>
      <c r="HZ83" s="521"/>
      <c r="IA83" s="521"/>
      <c r="IB83" s="521"/>
      <c r="IC83" s="521"/>
      <c r="ID83" s="721"/>
      <c r="IE83" s="724"/>
      <c r="IF83" s="694"/>
      <c r="IG83" s="694"/>
      <c r="IH83" s="695"/>
      <c r="II83" s="695"/>
      <c r="IJ83" s="695"/>
      <c r="IK83" s="695"/>
      <c r="IL83" s="695"/>
      <c r="IM83" s="695"/>
      <c r="IN83" s="695"/>
      <c r="IO83" s="695"/>
      <c r="IP83" s="695"/>
      <c r="IQ83" s="695"/>
      <c r="IR83" s="695"/>
      <c r="IS83" s="695"/>
      <c r="IT83" s="695"/>
      <c r="IU83" s="695"/>
      <c r="IV83" s="694"/>
      <c r="IW83" s="694"/>
      <c r="IX83" s="694"/>
      <c r="IY83" s="694"/>
      <c r="IZ83" s="694"/>
      <c r="JA83" s="694"/>
      <c r="JB83" s="694"/>
      <c r="JC83" s="694"/>
      <c r="JD83" s="694"/>
      <c r="JE83" s="694"/>
      <c r="JF83" s="694"/>
      <c r="JG83" s="694"/>
      <c r="JH83" s="694"/>
      <c r="JI83" s="694"/>
      <c r="JJ83" s="694"/>
      <c r="JK83" s="694"/>
      <c r="JL83" s="694"/>
      <c r="JM83" s="695"/>
      <c r="JN83" s="695"/>
      <c r="JO83" s="695"/>
      <c r="JP83" s="695"/>
      <c r="JQ83" s="695"/>
      <c r="JR83" s="695"/>
      <c r="JS83" s="695"/>
      <c r="JT83" s="695"/>
      <c r="JU83" s="695"/>
      <c r="JV83" s="695"/>
      <c r="JW83" s="695"/>
      <c r="JX83" s="695"/>
      <c r="JY83" s="695"/>
      <c r="JZ83" s="695"/>
      <c r="KA83" s="695"/>
      <c r="KB83" s="695"/>
      <c r="KC83" s="695"/>
      <c r="KD83" s="695"/>
      <c r="KE83" s="695"/>
      <c r="KF83" s="695"/>
      <c r="KG83" s="695"/>
      <c r="KH83" s="694"/>
      <c r="KI83" s="694"/>
      <c r="KJ83" s="694"/>
      <c r="KK83" s="694"/>
      <c r="KL83" s="694"/>
      <c r="KM83" s="694"/>
      <c r="KN83" s="694"/>
      <c r="KO83" s="694"/>
      <c r="KP83" s="694"/>
      <c r="KQ83" s="694"/>
      <c r="KR83" s="694"/>
      <c r="KS83" s="694"/>
      <c r="KT83" s="694"/>
      <c r="KU83" s="694"/>
      <c r="KV83" s="694"/>
      <c r="KW83" s="694"/>
      <c r="KX83" s="694"/>
      <c r="KY83" s="694"/>
      <c r="KZ83" s="694"/>
      <c r="LA83" s="694"/>
      <c r="LB83" s="695"/>
      <c r="LC83" s="695"/>
      <c r="LD83" s="695"/>
      <c r="LE83" s="695"/>
      <c r="LF83" s="695"/>
      <c r="LG83" s="695"/>
      <c r="LH83" s="695"/>
      <c r="LI83" s="695"/>
      <c r="LJ83" s="695"/>
      <c r="LK83" s="695"/>
      <c r="LL83" s="695"/>
      <c r="LM83" s="695"/>
      <c r="LN83" s="695"/>
      <c r="LO83" s="695"/>
      <c r="LP83" s="695"/>
      <c r="LQ83" s="695"/>
      <c r="LR83" s="695"/>
      <c r="LS83" s="694"/>
      <c r="LT83" s="694"/>
      <c r="LU83" s="694"/>
      <c r="LV83" s="694"/>
      <c r="LW83" s="694"/>
      <c r="LX83" s="694"/>
      <c r="LY83" s="694"/>
      <c r="LZ83" s="694"/>
      <c r="MA83" s="694"/>
      <c r="MB83" s="694"/>
      <c r="MC83" s="694"/>
      <c r="MD83" s="694"/>
      <c r="ME83" s="694"/>
      <c r="MF83" s="694"/>
      <c r="MG83" s="694"/>
      <c r="MH83" s="694"/>
      <c r="MI83" s="694"/>
      <c r="MJ83" s="695"/>
      <c r="MK83" s="695"/>
      <c r="ML83" s="695"/>
      <c r="MM83" s="695"/>
      <c r="MN83" s="695"/>
      <c r="MO83" s="695"/>
      <c r="MP83" s="695"/>
      <c r="MQ83" s="695"/>
      <c r="MR83" s="695"/>
      <c r="MS83" s="695"/>
      <c r="MT83" s="695"/>
      <c r="MU83" s="695"/>
      <c r="MV83" s="695"/>
      <c r="MW83" s="695"/>
      <c r="MX83" s="695"/>
      <c r="MY83" s="695"/>
      <c r="MZ83" s="695"/>
    </row>
    <row r="84" spans="1:364" x14ac:dyDescent="0.2">
      <c r="A84" s="504">
        <v>76</v>
      </c>
      <c r="B84" s="8" t="str">
        <f>'English Scores- Leveled papers'!B82</f>
        <v/>
      </c>
      <c r="C84" s="8" t="str">
        <f t="shared" si="11"/>
        <v/>
      </c>
      <c r="D84" s="516" t="str">
        <f>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v/>
      </c>
      <c r="E84" s="516" t="str">
        <f>IF(COUNT(F84:IC84)=0, "", (SUMIF($F$5:$IC$5,"Yes",F84:IC84)/SUMIF('Math Scores'!$F$5:$IC$5,"Yes",'Math Scores'!$F$2:$IC$2)))</f>
        <v/>
      </c>
      <c r="F84" s="521"/>
      <c r="G84" s="521"/>
      <c r="H84" s="521"/>
      <c r="I84" s="521"/>
      <c r="J84" s="521"/>
      <c r="K84" s="521"/>
      <c r="L84" s="521"/>
      <c r="M84" s="521"/>
      <c r="N84" s="521"/>
      <c r="O84" s="521"/>
      <c r="P84" s="521"/>
      <c r="Q84" s="521"/>
      <c r="R84" s="521"/>
      <c r="S84" s="521"/>
      <c r="T84" s="521"/>
      <c r="U84" s="521"/>
      <c r="V84" s="521"/>
      <c r="W84" s="522"/>
      <c r="X84" s="522"/>
      <c r="Y84" s="522"/>
      <c r="Z84" s="522"/>
      <c r="AA84" s="522"/>
      <c r="AB84" s="522"/>
      <c r="AC84" s="522"/>
      <c r="AD84" s="522"/>
      <c r="AE84" s="522"/>
      <c r="AF84" s="522"/>
      <c r="AG84" s="522"/>
      <c r="AH84" s="522"/>
      <c r="AI84" s="522"/>
      <c r="AJ84" s="522"/>
      <c r="AK84" s="522"/>
      <c r="AL84" s="522"/>
      <c r="AM84" s="522"/>
      <c r="AN84" s="521"/>
      <c r="AO84" s="521"/>
      <c r="AP84" s="521"/>
      <c r="AQ84" s="521"/>
      <c r="AR84" s="521"/>
      <c r="AS84" s="521"/>
      <c r="AT84" s="521"/>
      <c r="AU84" s="521"/>
      <c r="AV84" s="521"/>
      <c r="AW84" s="521"/>
      <c r="AX84" s="521"/>
      <c r="AY84" s="521"/>
      <c r="AZ84" s="521"/>
      <c r="BA84" s="521"/>
      <c r="BB84" s="521"/>
      <c r="BC84" s="521"/>
      <c r="BD84" s="521"/>
      <c r="BE84" s="522"/>
      <c r="BF84" s="522"/>
      <c r="BG84" s="522"/>
      <c r="BH84" s="522"/>
      <c r="BI84" s="522"/>
      <c r="BJ84" s="522"/>
      <c r="BK84" s="522"/>
      <c r="BL84" s="522"/>
      <c r="BM84" s="522"/>
      <c r="BN84" s="522"/>
      <c r="BO84" s="522"/>
      <c r="BP84" s="522"/>
      <c r="BQ84" s="522"/>
      <c r="BR84" s="522"/>
      <c r="BS84" s="522"/>
      <c r="BT84" s="522"/>
      <c r="BU84" s="522"/>
      <c r="BV84" s="522"/>
      <c r="BW84" s="522"/>
      <c r="BX84" s="521"/>
      <c r="BY84" s="521"/>
      <c r="BZ84" s="521"/>
      <c r="CA84" s="521"/>
      <c r="CB84" s="521"/>
      <c r="CC84" s="521"/>
      <c r="CD84" s="521"/>
      <c r="CE84" s="521"/>
      <c r="CF84" s="521"/>
      <c r="CG84" s="521"/>
      <c r="CH84" s="521"/>
      <c r="CI84" s="521"/>
      <c r="CJ84" s="521"/>
      <c r="CK84" s="521"/>
      <c r="CL84" s="521"/>
      <c r="CM84" s="521"/>
      <c r="CN84" s="521"/>
      <c r="CO84" s="521"/>
      <c r="CP84" s="521"/>
      <c r="CQ84" s="521"/>
      <c r="CR84" s="522"/>
      <c r="CS84" s="522"/>
      <c r="CT84" s="522"/>
      <c r="CU84" s="522"/>
      <c r="CV84" s="522"/>
      <c r="CW84" s="522"/>
      <c r="CX84" s="522"/>
      <c r="CY84" s="522"/>
      <c r="CZ84" s="522"/>
      <c r="DA84" s="522"/>
      <c r="DB84" s="522"/>
      <c r="DC84" s="522"/>
      <c r="DD84" s="522"/>
      <c r="DE84" s="522"/>
      <c r="DF84" s="522"/>
      <c r="DG84" s="522"/>
      <c r="DH84" s="522"/>
      <c r="DI84" s="522"/>
      <c r="DJ84" s="522"/>
      <c r="DK84" s="522"/>
      <c r="DL84" s="522"/>
      <c r="DM84" s="522"/>
      <c r="DN84" s="522"/>
      <c r="DO84" s="521"/>
      <c r="DP84" s="521"/>
      <c r="DQ84" s="521"/>
      <c r="DR84" s="521"/>
      <c r="DS84" s="521"/>
      <c r="DT84" s="521"/>
      <c r="DU84" s="521"/>
      <c r="DV84" s="521"/>
      <c r="DW84" s="521"/>
      <c r="DX84" s="521"/>
      <c r="DY84" s="521"/>
      <c r="DZ84" s="521"/>
      <c r="EA84" s="521"/>
      <c r="EB84" s="521"/>
      <c r="EC84" s="521"/>
      <c r="ED84" s="521"/>
      <c r="EE84" s="521"/>
      <c r="EF84" s="521"/>
      <c r="EG84" s="521"/>
      <c r="EH84" s="521"/>
      <c r="EI84" s="521"/>
      <c r="EJ84" s="521"/>
      <c r="EK84" s="521"/>
      <c r="EL84" s="521"/>
      <c r="EM84" s="521"/>
      <c r="EN84" s="521"/>
      <c r="EO84" s="522"/>
      <c r="EP84" s="522"/>
      <c r="EQ84" s="522"/>
      <c r="ER84" s="522"/>
      <c r="ES84" s="522"/>
      <c r="ET84" s="522"/>
      <c r="EU84" s="522"/>
      <c r="EV84" s="522"/>
      <c r="EW84" s="522"/>
      <c r="EX84" s="522"/>
      <c r="EY84" s="522"/>
      <c r="EZ84" s="522"/>
      <c r="FA84" s="522"/>
      <c r="FB84" s="522"/>
      <c r="FC84" s="522"/>
      <c r="FD84" s="522"/>
      <c r="FE84" s="522"/>
      <c r="FF84" s="522"/>
      <c r="FG84" s="522"/>
      <c r="FH84" s="522"/>
      <c r="FI84" s="522"/>
      <c r="FJ84" s="522"/>
      <c r="FK84" s="521"/>
      <c r="FL84" s="521"/>
      <c r="FM84" s="521"/>
      <c r="FN84" s="521"/>
      <c r="FO84" s="521"/>
      <c r="FP84" s="521"/>
      <c r="FQ84" s="521"/>
      <c r="FR84" s="521"/>
      <c r="FS84" s="521"/>
      <c r="FT84" s="521"/>
      <c r="FU84" s="521"/>
      <c r="FV84" s="521"/>
      <c r="FW84" s="521"/>
      <c r="FX84" s="521"/>
      <c r="FY84" s="521"/>
      <c r="FZ84" s="521"/>
      <c r="GA84" s="521"/>
      <c r="GB84" s="521"/>
      <c r="GC84" s="521"/>
      <c r="GD84" s="521"/>
      <c r="GE84" s="521"/>
      <c r="GF84" s="521"/>
      <c r="GG84" s="521"/>
      <c r="GH84" s="521"/>
      <c r="GI84" s="521"/>
      <c r="GJ84" s="522"/>
      <c r="GK84" s="522"/>
      <c r="GL84" s="522"/>
      <c r="GM84" s="522"/>
      <c r="GN84" s="522"/>
      <c r="GO84" s="522"/>
      <c r="GP84" s="522"/>
      <c r="GQ84" s="522"/>
      <c r="GR84" s="522"/>
      <c r="GS84" s="522"/>
      <c r="GT84" s="522"/>
      <c r="GU84" s="522"/>
      <c r="GV84" s="522"/>
      <c r="GW84" s="522"/>
      <c r="GX84" s="522"/>
      <c r="GY84" s="522"/>
      <c r="GZ84" s="522"/>
      <c r="HA84" s="522"/>
      <c r="HB84" s="522"/>
      <c r="HC84" s="522"/>
      <c r="HD84" s="522"/>
      <c r="HE84" s="522"/>
      <c r="HF84" s="522"/>
      <c r="HG84" s="522"/>
      <c r="HH84" s="522"/>
      <c r="HI84" s="522"/>
      <c r="HJ84" s="521"/>
      <c r="HK84" s="521"/>
      <c r="HL84" s="521"/>
      <c r="HM84" s="521"/>
      <c r="HN84" s="521"/>
      <c r="HO84" s="521"/>
      <c r="HP84" s="521"/>
      <c r="HQ84" s="521"/>
      <c r="HR84" s="521"/>
      <c r="HS84" s="521"/>
      <c r="HT84" s="521"/>
      <c r="HU84" s="521"/>
      <c r="HV84" s="521"/>
      <c r="HW84" s="521"/>
      <c r="HX84" s="521"/>
      <c r="HY84" s="521"/>
      <c r="HZ84" s="521"/>
      <c r="IA84" s="521"/>
      <c r="IB84" s="521"/>
      <c r="IC84" s="521"/>
      <c r="ID84" s="721"/>
      <c r="IE84" s="724"/>
      <c r="IF84" s="694"/>
      <c r="IG84" s="694"/>
      <c r="IH84" s="695"/>
      <c r="II84" s="695"/>
      <c r="IJ84" s="695"/>
      <c r="IK84" s="695"/>
      <c r="IL84" s="695"/>
      <c r="IM84" s="695"/>
      <c r="IN84" s="695"/>
      <c r="IO84" s="695"/>
      <c r="IP84" s="695"/>
      <c r="IQ84" s="695"/>
      <c r="IR84" s="695"/>
      <c r="IS84" s="695"/>
      <c r="IT84" s="695"/>
      <c r="IU84" s="695"/>
      <c r="IV84" s="694"/>
      <c r="IW84" s="694"/>
      <c r="IX84" s="694"/>
      <c r="IY84" s="694"/>
      <c r="IZ84" s="694"/>
      <c r="JA84" s="694"/>
      <c r="JB84" s="694"/>
      <c r="JC84" s="694"/>
      <c r="JD84" s="694"/>
      <c r="JE84" s="694"/>
      <c r="JF84" s="694"/>
      <c r="JG84" s="694"/>
      <c r="JH84" s="694"/>
      <c r="JI84" s="694"/>
      <c r="JJ84" s="694"/>
      <c r="JK84" s="694"/>
      <c r="JL84" s="694"/>
      <c r="JM84" s="695"/>
      <c r="JN84" s="695"/>
      <c r="JO84" s="695"/>
      <c r="JP84" s="695"/>
      <c r="JQ84" s="695"/>
      <c r="JR84" s="695"/>
      <c r="JS84" s="695"/>
      <c r="JT84" s="695"/>
      <c r="JU84" s="695"/>
      <c r="JV84" s="695"/>
      <c r="JW84" s="695"/>
      <c r="JX84" s="695"/>
      <c r="JY84" s="695"/>
      <c r="JZ84" s="695"/>
      <c r="KA84" s="695"/>
      <c r="KB84" s="695"/>
      <c r="KC84" s="695"/>
      <c r="KD84" s="695"/>
      <c r="KE84" s="695"/>
      <c r="KF84" s="695"/>
      <c r="KG84" s="695"/>
      <c r="KH84" s="694"/>
      <c r="KI84" s="694"/>
      <c r="KJ84" s="694"/>
      <c r="KK84" s="694"/>
      <c r="KL84" s="694"/>
      <c r="KM84" s="694"/>
      <c r="KN84" s="694"/>
      <c r="KO84" s="694"/>
      <c r="KP84" s="694"/>
      <c r="KQ84" s="694"/>
      <c r="KR84" s="694"/>
      <c r="KS84" s="694"/>
      <c r="KT84" s="694"/>
      <c r="KU84" s="694"/>
      <c r="KV84" s="694"/>
      <c r="KW84" s="694"/>
      <c r="KX84" s="694"/>
      <c r="KY84" s="694"/>
      <c r="KZ84" s="694"/>
      <c r="LA84" s="694"/>
      <c r="LB84" s="695"/>
      <c r="LC84" s="695"/>
      <c r="LD84" s="695"/>
      <c r="LE84" s="695"/>
      <c r="LF84" s="695"/>
      <c r="LG84" s="695"/>
      <c r="LH84" s="695"/>
      <c r="LI84" s="695"/>
      <c r="LJ84" s="695"/>
      <c r="LK84" s="695"/>
      <c r="LL84" s="695"/>
      <c r="LM84" s="695"/>
      <c r="LN84" s="695"/>
      <c r="LO84" s="695"/>
      <c r="LP84" s="695"/>
      <c r="LQ84" s="695"/>
      <c r="LR84" s="695"/>
      <c r="LS84" s="694"/>
      <c r="LT84" s="694"/>
      <c r="LU84" s="694"/>
      <c r="LV84" s="694"/>
      <c r="LW84" s="694"/>
      <c r="LX84" s="694"/>
      <c r="LY84" s="694"/>
      <c r="LZ84" s="694"/>
      <c r="MA84" s="694"/>
      <c r="MB84" s="694"/>
      <c r="MC84" s="694"/>
      <c r="MD84" s="694"/>
      <c r="ME84" s="694"/>
      <c r="MF84" s="694"/>
      <c r="MG84" s="694"/>
      <c r="MH84" s="694"/>
      <c r="MI84" s="694"/>
      <c r="MJ84" s="695"/>
      <c r="MK84" s="695"/>
      <c r="ML84" s="695"/>
      <c r="MM84" s="695"/>
      <c r="MN84" s="695"/>
      <c r="MO84" s="695"/>
      <c r="MP84" s="695"/>
      <c r="MQ84" s="695"/>
      <c r="MR84" s="695"/>
      <c r="MS84" s="695"/>
      <c r="MT84" s="695"/>
      <c r="MU84" s="695"/>
      <c r="MV84" s="695"/>
      <c r="MW84" s="695"/>
      <c r="MX84" s="695"/>
      <c r="MY84" s="695"/>
      <c r="MZ84" s="695"/>
    </row>
    <row r="85" spans="1:364" x14ac:dyDescent="0.2">
      <c r="A85" s="504">
        <v>77</v>
      </c>
      <c r="B85" s="8" t="str">
        <f>'English Scores- Leveled papers'!B83</f>
        <v/>
      </c>
      <c r="C85" s="8" t="str">
        <f t="shared" si="11"/>
        <v/>
      </c>
      <c r="D85" s="516" t="str">
        <f>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v/>
      </c>
      <c r="E85" s="516" t="str">
        <f>IF(COUNT(F85:IC85)=0, "", (SUMIF($F$5:$IC$5,"Yes",F85:IC85)/SUMIF('Math Scores'!$F$5:$IC$5,"Yes",'Math Scores'!$F$2:$IC$2)))</f>
        <v/>
      </c>
      <c r="F85" s="521"/>
      <c r="G85" s="521"/>
      <c r="H85" s="521"/>
      <c r="I85" s="521"/>
      <c r="J85" s="521"/>
      <c r="K85" s="521"/>
      <c r="L85" s="521"/>
      <c r="M85" s="521"/>
      <c r="N85" s="521"/>
      <c r="O85" s="521"/>
      <c r="P85" s="521"/>
      <c r="Q85" s="521"/>
      <c r="R85" s="521"/>
      <c r="S85" s="521"/>
      <c r="T85" s="521"/>
      <c r="U85" s="521"/>
      <c r="V85" s="521"/>
      <c r="W85" s="522"/>
      <c r="X85" s="522"/>
      <c r="Y85" s="522"/>
      <c r="Z85" s="522"/>
      <c r="AA85" s="522"/>
      <c r="AB85" s="522"/>
      <c r="AC85" s="522"/>
      <c r="AD85" s="522"/>
      <c r="AE85" s="522"/>
      <c r="AF85" s="522"/>
      <c r="AG85" s="522"/>
      <c r="AH85" s="522"/>
      <c r="AI85" s="522"/>
      <c r="AJ85" s="522"/>
      <c r="AK85" s="522"/>
      <c r="AL85" s="522"/>
      <c r="AM85" s="522"/>
      <c r="AN85" s="521"/>
      <c r="AO85" s="521"/>
      <c r="AP85" s="521"/>
      <c r="AQ85" s="521"/>
      <c r="AR85" s="521"/>
      <c r="AS85" s="521"/>
      <c r="AT85" s="521"/>
      <c r="AU85" s="521"/>
      <c r="AV85" s="521"/>
      <c r="AW85" s="521"/>
      <c r="AX85" s="521"/>
      <c r="AY85" s="521"/>
      <c r="AZ85" s="521"/>
      <c r="BA85" s="521"/>
      <c r="BB85" s="521"/>
      <c r="BC85" s="521"/>
      <c r="BD85" s="521"/>
      <c r="BE85" s="522"/>
      <c r="BF85" s="522"/>
      <c r="BG85" s="522"/>
      <c r="BH85" s="522"/>
      <c r="BI85" s="522"/>
      <c r="BJ85" s="522"/>
      <c r="BK85" s="522"/>
      <c r="BL85" s="522"/>
      <c r="BM85" s="522"/>
      <c r="BN85" s="522"/>
      <c r="BO85" s="522"/>
      <c r="BP85" s="522"/>
      <c r="BQ85" s="522"/>
      <c r="BR85" s="522"/>
      <c r="BS85" s="522"/>
      <c r="BT85" s="522"/>
      <c r="BU85" s="522"/>
      <c r="BV85" s="522"/>
      <c r="BW85" s="522"/>
      <c r="BX85" s="521"/>
      <c r="BY85" s="521"/>
      <c r="BZ85" s="521"/>
      <c r="CA85" s="521"/>
      <c r="CB85" s="521"/>
      <c r="CC85" s="521"/>
      <c r="CD85" s="521"/>
      <c r="CE85" s="521"/>
      <c r="CF85" s="521"/>
      <c r="CG85" s="521"/>
      <c r="CH85" s="521"/>
      <c r="CI85" s="521"/>
      <c r="CJ85" s="521"/>
      <c r="CK85" s="521"/>
      <c r="CL85" s="521"/>
      <c r="CM85" s="521"/>
      <c r="CN85" s="521"/>
      <c r="CO85" s="521"/>
      <c r="CP85" s="521"/>
      <c r="CQ85" s="521"/>
      <c r="CR85" s="522"/>
      <c r="CS85" s="522"/>
      <c r="CT85" s="522"/>
      <c r="CU85" s="522"/>
      <c r="CV85" s="522"/>
      <c r="CW85" s="522"/>
      <c r="CX85" s="522"/>
      <c r="CY85" s="522"/>
      <c r="CZ85" s="522"/>
      <c r="DA85" s="522"/>
      <c r="DB85" s="522"/>
      <c r="DC85" s="522"/>
      <c r="DD85" s="522"/>
      <c r="DE85" s="522"/>
      <c r="DF85" s="522"/>
      <c r="DG85" s="522"/>
      <c r="DH85" s="522"/>
      <c r="DI85" s="522"/>
      <c r="DJ85" s="522"/>
      <c r="DK85" s="522"/>
      <c r="DL85" s="522"/>
      <c r="DM85" s="522"/>
      <c r="DN85" s="522"/>
      <c r="DO85" s="521"/>
      <c r="DP85" s="521"/>
      <c r="DQ85" s="521"/>
      <c r="DR85" s="521"/>
      <c r="DS85" s="521"/>
      <c r="DT85" s="521"/>
      <c r="DU85" s="521"/>
      <c r="DV85" s="521"/>
      <c r="DW85" s="521"/>
      <c r="DX85" s="521"/>
      <c r="DY85" s="521"/>
      <c r="DZ85" s="521"/>
      <c r="EA85" s="521"/>
      <c r="EB85" s="521"/>
      <c r="EC85" s="521"/>
      <c r="ED85" s="521"/>
      <c r="EE85" s="521"/>
      <c r="EF85" s="521"/>
      <c r="EG85" s="521"/>
      <c r="EH85" s="521"/>
      <c r="EI85" s="521"/>
      <c r="EJ85" s="521"/>
      <c r="EK85" s="521"/>
      <c r="EL85" s="521"/>
      <c r="EM85" s="521"/>
      <c r="EN85" s="521"/>
      <c r="EO85" s="522"/>
      <c r="EP85" s="522"/>
      <c r="EQ85" s="522"/>
      <c r="ER85" s="522"/>
      <c r="ES85" s="522"/>
      <c r="ET85" s="522"/>
      <c r="EU85" s="522"/>
      <c r="EV85" s="522"/>
      <c r="EW85" s="522"/>
      <c r="EX85" s="522"/>
      <c r="EY85" s="522"/>
      <c r="EZ85" s="522"/>
      <c r="FA85" s="522"/>
      <c r="FB85" s="522"/>
      <c r="FC85" s="522"/>
      <c r="FD85" s="522"/>
      <c r="FE85" s="522"/>
      <c r="FF85" s="522"/>
      <c r="FG85" s="522"/>
      <c r="FH85" s="522"/>
      <c r="FI85" s="522"/>
      <c r="FJ85" s="522"/>
      <c r="FK85" s="521"/>
      <c r="FL85" s="521"/>
      <c r="FM85" s="521"/>
      <c r="FN85" s="521"/>
      <c r="FO85" s="521"/>
      <c r="FP85" s="521"/>
      <c r="FQ85" s="521"/>
      <c r="FR85" s="521"/>
      <c r="FS85" s="521"/>
      <c r="FT85" s="521"/>
      <c r="FU85" s="521"/>
      <c r="FV85" s="521"/>
      <c r="FW85" s="521"/>
      <c r="FX85" s="521"/>
      <c r="FY85" s="521"/>
      <c r="FZ85" s="521"/>
      <c r="GA85" s="521"/>
      <c r="GB85" s="521"/>
      <c r="GC85" s="521"/>
      <c r="GD85" s="521"/>
      <c r="GE85" s="521"/>
      <c r="GF85" s="521"/>
      <c r="GG85" s="521"/>
      <c r="GH85" s="521"/>
      <c r="GI85" s="521"/>
      <c r="GJ85" s="522"/>
      <c r="GK85" s="522"/>
      <c r="GL85" s="522"/>
      <c r="GM85" s="522"/>
      <c r="GN85" s="522"/>
      <c r="GO85" s="522"/>
      <c r="GP85" s="522"/>
      <c r="GQ85" s="522"/>
      <c r="GR85" s="522"/>
      <c r="GS85" s="522"/>
      <c r="GT85" s="522"/>
      <c r="GU85" s="522"/>
      <c r="GV85" s="522"/>
      <c r="GW85" s="522"/>
      <c r="GX85" s="522"/>
      <c r="GY85" s="522"/>
      <c r="GZ85" s="522"/>
      <c r="HA85" s="522"/>
      <c r="HB85" s="522"/>
      <c r="HC85" s="522"/>
      <c r="HD85" s="522"/>
      <c r="HE85" s="522"/>
      <c r="HF85" s="522"/>
      <c r="HG85" s="522"/>
      <c r="HH85" s="522"/>
      <c r="HI85" s="522"/>
      <c r="HJ85" s="521"/>
      <c r="HK85" s="521"/>
      <c r="HL85" s="521"/>
      <c r="HM85" s="521"/>
      <c r="HN85" s="521"/>
      <c r="HO85" s="521"/>
      <c r="HP85" s="521"/>
      <c r="HQ85" s="521"/>
      <c r="HR85" s="521"/>
      <c r="HS85" s="521"/>
      <c r="HT85" s="521"/>
      <c r="HU85" s="521"/>
      <c r="HV85" s="521"/>
      <c r="HW85" s="521"/>
      <c r="HX85" s="521"/>
      <c r="HY85" s="521"/>
      <c r="HZ85" s="521"/>
      <c r="IA85" s="521"/>
      <c r="IB85" s="521"/>
      <c r="IC85" s="521"/>
      <c r="ID85" s="721"/>
      <c r="IE85" s="724"/>
      <c r="IF85" s="694"/>
      <c r="IG85" s="694"/>
      <c r="IH85" s="695"/>
      <c r="II85" s="695"/>
      <c r="IJ85" s="695"/>
      <c r="IK85" s="695"/>
      <c r="IL85" s="695"/>
      <c r="IM85" s="695"/>
      <c r="IN85" s="695"/>
      <c r="IO85" s="695"/>
      <c r="IP85" s="695"/>
      <c r="IQ85" s="695"/>
      <c r="IR85" s="695"/>
      <c r="IS85" s="695"/>
      <c r="IT85" s="695"/>
      <c r="IU85" s="695"/>
      <c r="IV85" s="694"/>
      <c r="IW85" s="694"/>
      <c r="IX85" s="694"/>
      <c r="IY85" s="694"/>
      <c r="IZ85" s="694"/>
      <c r="JA85" s="694"/>
      <c r="JB85" s="694"/>
      <c r="JC85" s="694"/>
      <c r="JD85" s="694"/>
      <c r="JE85" s="694"/>
      <c r="JF85" s="694"/>
      <c r="JG85" s="694"/>
      <c r="JH85" s="694"/>
      <c r="JI85" s="694"/>
      <c r="JJ85" s="694"/>
      <c r="JK85" s="694"/>
      <c r="JL85" s="694"/>
      <c r="JM85" s="695"/>
      <c r="JN85" s="695"/>
      <c r="JO85" s="695"/>
      <c r="JP85" s="695"/>
      <c r="JQ85" s="695"/>
      <c r="JR85" s="695"/>
      <c r="JS85" s="695"/>
      <c r="JT85" s="695"/>
      <c r="JU85" s="695"/>
      <c r="JV85" s="695"/>
      <c r="JW85" s="695"/>
      <c r="JX85" s="695"/>
      <c r="JY85" s="695"/>
      <c r="JZ85" s="695"/>
      <c r="KA85" s="695"/>
      <c r="KB85" s="695"/>
      <c r="KC85" s="695"/>
      <c r="KD85" s="695"/>
      <c r="KE85" s="695"/>
      <c r="KF85" s="695"/>
      <c r="KG85" s="695"/>
      <c r="KH85" s="694"/>
      <c r="KI85" s="694"/>
      <c r="KJ85" s="694"/>
      <c r="KK85" s="694"/>
      <c r="KL85" s="694"/>
      <c r="KM85" s="694"/>
      <c r="KN85" s="694"/>
      <c r="KO85" s="694"/>
      <c r="KP85" s="694"/>
      <c r="KQ85" s="694"/>
      <c r="KR85" s="694"/>
      <c r="KS85" s="694"/>
      <c r="KT85" s="694"/>
      <c r="KU85" s="694"/>
      <c r="KV85" s="694"/>
      <c r="KW85" s="694"/>
      <c r="KX85" s="694"/>
      <c r="KY85" s="694"/>
      <c r="KZ85" s="694"/>
      <c r="LA85" s="694"/>
      <c r="LB85" s="695"/>
      <c r="LC85" s="695"/>
      <c r="LD85" s="695"/>
      <c r="LE85" s="695"/>
      <c r="LF85" s="695"/>
      <c r="LG85" s="695"/>
      <c r="LH85" s="695"/>
      <c r="LI85" s="695"/>
      <c r="LJ85" s="695"/>
      <c r="LK85" s="695"/>
      <c r="LL85" s="695"/>
      <c r="LM85" s="695"/>
      <c r="LN85" s="695"/>
      <c r="LO85" s="695"/>
      <c r="LP85" s="695"/>
      <c r="LQ85" s="695"/>
      <c r="LR85" s="695"/>
      <c r="LS85" s="694"/>
      <c r="LT85" s="694"/>
      <c r="LU85" s="694"/>
      <c r="LV85" s="694"/>
      <c r="LW85" s="694"/>
      <c r="LX85" s="694"/>
      <c r="LY85" s="694"/>
      <c r="LZ85" s="694"/>
      <c r="MA85" s="694"/>
      <c r="MB85" s="694"/>
      <c r="MC85" s="694"/>
      <c r="MD85" s="694"/>
      <c r="ME85" s="694"/>
      <c r="MF85" s="694"/>
      <c r="MG85" s="694"/>
      <c r="MH85" s="694"/>
      <c r="MI85" s="694"/>
      <c r="MJ85" s="695"/>
      <c r="MK85" s="695"/>
      <c r="ML85" s="695"/>
      <c r="MM85" s="695"/>
      <c r="MN85" s="695"/>
      <c r="MO85" s="695"/>
      <c r="MP85" s="695"/>
      <c r="MQ85" s="695"/>
      <c r="MR85" s="695"/>
      <c r="MS85" s="695"/>
      <c r="MT85" s="695"/>
      <c r="MU85" s="695"/>
      <c r="MV85" s="695"/>
      <c r="MW85" s="695"/>
      <c r="MX85" s="695"/>
      <c r="MY85" s="695"/>
      <c r="MZ85" s="695"/>
    </row>
    <row r="86" spans="1:364" x14ac:dyDescent="0.2">
      <c r="A86" s="504">
        <v>78</v>
      </c>
      <c r="B86" s="8" t="str">
        <f>'English Scores- Leveled papers'!B84</f>
        <v/>
      </c>
      <c r="C86" s="8" t="str">
        <f t="shared" si="11"/>
        <v/>
      </c>
      <c r="D86" s="516" t="str">
        <f>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v/>
      </c>
      <c r="E86" s="516" t="str">
        <f>IF(COUNT(F86:IC86)=0, "", (SUMIF($F$5:$IC$5,"Yes",F86:IC86)/SUMIF('Math Scores'!$F$5:$IC$5,"Yes",'Math Scores'!$F$2:$IC$2)))</f>
        <v/>
      </c>
      <c r="F86" s="521"/>
      <c r="G86" s="521"/>
      <c r="H86" s="521"/>
      <c r="I86" s="521"/>
      <c r="J86" s="521"/>
      <c r="K86" s="521"/>
      <c r="L86" s="521"/>
      <c r="M86" s="521"/>
      <c r="N86" s="521"/>
      <c r="O86" s="521"/>
      <c r="P86" s="521"/>
      <c r="Q86" s="521"/>
      <c r="R86" s="521"/>
      <c r="S86" s="521"/>
      <c r="T86" s="521"/>
      <c r="U86" s="521"/>
      <c r="V86" s="521"/>
      <c r="W86" s="522"/>
      <c r="X86" s="522"/>
      <c r="Y86" s="522"/>
      <c r="Z86" s="522"/>
      <c r="AA86" s="522"/>
      <c r="AB86" s="522"/>
      <c r="AC86" s="522"/>
      <c r="AD86" s="522"/>
      <c r="AE86" s="522"/>
      <c r="AF86" s="522"/>
      <c r="AG86" s="522"/>
      <c r="AH86" s="522"/>
      <c r="AI86" s="522"/>
      <c r="AJ86" s="522"/>
      <c r="AK86" s="522"/>
      <c r="AL86" s="522"/>
      <c r="AM86" s="522"/>
      <c r="AN86" s="521"/>
      <c r="AO86" s="521"/>
      <c r="AP86" s="521"/>
      <c r="AQ86" s="521"/>
      <c r="AR86" s="521"/>
      <c r="AS86" s="521"/>
      <c r="AT86" s="521"/>
      <c r="AU86" s="521"/>
      <c r="AV86" s="521"/>
      <c r="AW86" s="521"/>
      <c r="AX86" s="521"/>
      <c r="AY86" s="521"/>
      <c r="AZ86" s="521"/>
      <c r="BA86" s="521"/>
      <c r="BB86" s="521"/>
      <c r="BC86" s="521"/>
      <c r="BD86" s="521"/>
      <c r="BE86" s="522"/>
      <c r="BF86" s="522"/>
      <c r="BG86" s="522"/>
      <c r="BH86" s="522"/>
      <c r="BI86" s="522"/>
      <c r="BJ86" s="522"/>
      <c r="BK86" s="522"/>
      <c r="BL86" s="522"/>
      <c r="BM86" s="522"/>
      <c r="BN86" s="522"/>
      <c r="BO86" s="522"/>
      <c r="BP86" s="522"/>
      <c r="BQ86" s="522"/>
      <c r="BR86" s="522"/>
      <c r="BS86" s="522"/>
      <c r="BT86" s="522"/>
      <c r="BU86" s="522"/>
      <c r="BV86" s="522"/>
      <c r="BW86" s="522"/>
      <c r="BX86" s="521"/>
      <c r="BY86" s="521"/>
      <c r="BZ86" s="521"/>
      <c r="CA86" s="521"/>
      <c r="CB86" s="521"/>
      <c r="CC86" s="521"/>
      <c r="CD86" s="521"/>
      <c r="CE86" s="521"/>
      <c r="CF86" s="521"/>
      <c r="CG86" s="521"/>
      <c r="CH86" s="521"/>
      <c r="CI86" s="521"/>
      <c r="CJ86" s="521"/>
      <c r="CK86" s="521"/>
      <c r="CL86" s="521"/>
      <c r="CM86" s="521"/>
      <c r="CN86" s="521"/>
      <c r="CO86" s="521"/>
      <c r="CP86" s="521"/>
      <c r="CQ86" s="521"/>
      <c r="CR86" s="522"/>
      <c r="CS86" s="522"/>
      <c r="CT86" s="522"/>
      <c r="CU86" s="522"/>
      <c r="CV86" s="522"/>
      <c r="CW86" s="522"/>
      <c r="CX86" s="522"/>
      <c r="CY86" s="522"/>
      <c r="CZ86" s="522"/>
      <c r="DA86" s="522"/>
      <c r="DB86" s="522"/>
      <c r="DC86" s="522"/>
      <c r="DD86" s="522"/>
      <c r="DE86" s="522"/>
      <c r="DF86" s="522"/>
      <c r="DG86" s="522"/>
      <c r="DH86" s="522"/>
      <c r="DI86" s="522"/>
      <c r="DJ86" s="522"/>
      <c r="DK86" s="522"/>
      <c r="DL86" s="522"/>
      <c r="DM86" s="522"/>
      <c r="DN86" s="522"/>
      <c r="DO86" s="521"/>
      <c r="DP86" s="521"/>
      <c r="DQ86" s="521"/>
      <c r="DR86" s="521"/>
      <c r="DS86" s="521"/>
      <c r="DT86" s="521"/>
      <c r="DU86" s="521"/>
      <c r="DV86" s="521"/>
      <c r="DW86" s="521"/>
      <c r="DX86" s="521"/>
      <c r="DY86" s="521"/>
      <c r="DZ86" s="521"/>
      <c r="EA86" s="521"/>
      <c r="EB86" s="521"/>
      <c r="EC86" s="521"/>
      <c r="ED86" s="521"/>
      <c r="EE86" s="521"/>
      <c r="EF86" s="521"/>
      <c r="EG86" s="521"/>
      <c r="EH86" s="521"/>
      <c r="EI86" s="521"/>
      <c r="EJ86" s="521"/>
      <c r="EK86" s="521"/>
      <c r="EL86" s="521"/>
      <c r="EM86" s="521"/>
      <c r="EN86" s="521"/>
      <c r="EO86" s="522"/>
      <c r="EP86" s="522"/>
      <c r="EQ86" s="522"/>
      <c r="ER86" s="522"/>
      <c r="ES86" s="522"/>
      <c r="ET86" s="522"/>
      <c r="EU86" s="522"/>
      <c r="EV86" s="522"/>
      <c r="EW86" s="522"/>
      <c r="EX86" s="522"/>
      <c r="EY86" s="522"/>
      <c r="EZ86" s="522"/>
      <c r="FA86" s="522"/>
      <c r="FB86" s="522"/>
      <c r="FC86" s="522"/>
      <c r="FD86" s="522"/>
      <c r="FE86" s="522"/>
      <c r="FF86" s="522"/>
      <c r="FG86" s="522"/>
      <c r="FH86" s="522"/>
      <c r="FI86" s="522"/>
      <c r="FJ86" s="522"/>
      <c r="FK86" s="521"/>
      <c r="FL86" s="521"/>
      <c r="FM86" s="521"/>
      <c r="FN86" s="521"/>
      <c r="FO86" s="521"/>
      <c r="FP86" s="521"/>
      <c r="FQ86" s="521"/>
      <c r="FR86" s="521"/>
      <c r="FS86" s="521"/>
      <c r="FT86" s="521"/>
      <c r="FU86" s="521"/>
      <c r="FV86" s="521"/>
      <c r="FW86" s="521"/>
      <c r="FX86" s="521"/>
      <c r="FY86" s="521"/>
      <c r="FZ86" s="521"/>
      <c r="GA86" s="521"/>
      <c r="GB86" s="521"/>
      <c r="GC86" s="521"/>
      <c r="GD86" s="521"/>
      <c r="GE86" s="521"/>
      <c r="GF86" s="521"/>
      <c r="GG86" s="521"/>
      <c r="GH86" s="521"/>
      <c r="GI86" s="521"/>
      <c r="GJ86" s="522"/>
      <c r="GK86" s="522"/>
      <c r="GL86" s="522"/>
      <c r="GM86" s="522"/>
      <c r="GN86" s="522"/>
      <c r="GO86" s="522"/>
      <c r="GP86" s="522"/>
      <c r="GQ86" s="522"/>
      <c r="GR86" s="522"/>
      <c r="GS86" s="522"/>
      <c r="GT86" s="522"/>
      <c r="GU86" s="522"/>
      <c r="GV86" s="522"/>
      <c r="GW86" s="522"/>
      <c r="GX86" s="522"/>
      <c r="GY86" s="522"/>
      <c r="GZ86" s="522"/>
      <c r="HA86" s="522"/>
      <c r="HB86" s="522"/>
      <c r="HC86" s="522"/>
      <c r="HD86" s="522"/>
      <c r="HE86" s="522"/>
      <c r="HF86" s="522"/>
      <c r="HG86" s="522"/>
      <c r="HH86" s="522"/>
      <c r="HI86" s="522"/>
      <c r="HJ86" s="521"/>
      <c r="HK86" s="521"/>
      <c r="HL86" s="521"/>
      <c r="HM86" s="521"/>
      <c r="HN86" s="521"/>
      <c r="HO86" s="521"/>
      <c r="HP86" s="521"/>
      <c r="HQ86" s="521"/>
      <c r="HR86" s="521"/>
      <c r="HS86" s="521"/>
      <c r="HT86" s="521"/>
      <c r="HU86" s="521"/>
      <c r="HV86" s="521"/>
      <c r="HW86" s="521"/>
      <c r="HX86" s="521"/>
      <c r="HY86" s="521"/>
      <c r="HZ86" s="521"/>
      <c r="IA86" s="521"/>
      <c r="IB86" s="521"/>
      <c r="IC86" s="521"/>
      <c r="ID86" s="721"/>
      <c r="IE86" s="724"/>
      <c r="IF86" s="694"/>
      <c r="IG86" s="694"/>
      <c r="IH86" s="695"/>
      <c r="II86" s="695"/>
      <c r="IJ86" s="695"/>
      <c r="IK86" s="695"/>
      <c r="IL86" s="695"/>
      <c r="IM86" s="695"/>
      <c r="IN86" s="695"/>
      <c r="IO86" s="695"/>
      <c r="IP86" s="695"/>
      <c r="IQ86" s="695"/>
      <c r="IR86" s="695"/>
      <c r="IS86" s="695"/>
      <c r="IT86" s="695"/>
      <c r="IU86" s="695"/>
      <c r="IV86" s="694"/>
      <c r="IW86" s="694"/>
      <c r="IX86" s="694"/>
      <c r="IY86" s="694"/>
      <c r="IZ86" s="694"/>
      <c r="JA86" s="694"/>
      <c r="JB86" s="694"/>
      <c r="JC86" s="694"/>
      <c r="JD86" s="694"/>
      <c r="JE86" s="694"/>
      <c r="JF86" s="694"/>
      <c r="JG86" s="694"/>
      <c r="JH86" s="694"/>
      <c r="JI86" s="694"/>
      <c r="JJ86" s="694"/>
      <c r="JK86" s="694"/>
      <c r="JL86" s="694"/>
      <c r="JM86" s="695"/>
      <c r="JN86" s="695"/>
      <c r="JO86" s="695"/>
      <c r="JP86" s="695"/>
      <c r="JQ86" s="695"/>
      <c r="JR86" s="695"/>
      <c r="JS86" s="695"/>
      <c r="JT86" s="695"/>
      <c r="JU86" s="695"/>
      <c r="JV86" s="695"/>
      <c r="JW86" s="695"/>
      <c r="JX86" s="695"/>
      <c r="JY86" s="695"/>
      <c r="JZ86" s="695"/>
      <c r="KA86" s="695"/>
      <c r="KB86" s="695"/>
      <c r="KC86" s="695"/>
      <c r="KD86" s="695"/>
      <c r="KE86" s="695"/>
      <c r="KF86" s="695"/>
      <c r="KG86" s="695"/>
      <c r="KH86" s="694"/>
      <c r="KI86" s="694"/>
      <c r="KJ86" s="694"/>
      <c r="KK86" s="694"/>
      <c r="KL86" s="694"/>
      <c r="KM86" s="694"/>
      <c r="KN86" s="694"/>
      <c r="KO86" s="694"/>
      <c r="KP86" s="694"/>
      <c r="KQ86" s="694"/>
      <c r="KR86" s="694"/>
      <c r="KS86" s="694"/>
      <c r="KT86" s="694"/>
      <c r="KU86" s="694"/>
      <c r="KV86" s="694"/>
      <c r="KW86" s="694"/>
      <c r="KX86" s="694"/>
      <c r="KY86" s="694"/>
      <c r="KZ86" s="694"/>
      <c r="LA86" s="694"/>
      <c r="LB86" s="695"/>
      <c r="LC86" s="695"/>
      <c r="LD86" s="695"/>
      <c r="LE86" s="695"/>
      <c r="LF86" s="695"/>
      <c r="LG86" s="695"/>
      <c r="LH86" s="695"/>
      <c r="LI86" s="695"/>
      <c r="LJ86" s="695"/>
      <c r="LK86" s="695"/>
      <c r="LL86" s="695"/>
      <c r="LM86" s="695"/>
      <c r="LN86" s="695"/>
      <c r="LO86" s="695"/>
      <c r="LP86" s="695"/>
      <c r="LQ86" s="695"/>
      <c r="LR86" s="695"/>
      <c r="LS86" s="694"/>
      <c r="LT86" s="694"/>
      <c r="LU86" s="694"/>
      <c r="LV86" s="694"/>
      <c r="LW86" s="694"/>
      <c r="LX86" s="694"/>
      <c r="LY86" s="694"/>
      <c r="LZ86" s="694"/>
      <c r="MA86" s="694"/>
      <c r="MB86" s="694"/>
      <c r="MC86" s="694"/>
      <c r="MD86" s="694"/>
      <c r="ME86" s="694"/>
      <c r="MF86" s="694"/>
      <c r="MG86" s="694"/>
      <c r="MH86" s="694"/>
      <c r="MI86" s="694"/>
      <c r="MJ86" s="695"/>
      <c r="MK86" s="695"/>
      <c r="ML86" s="695"/>
      <c r="MM86" s="695"/>
      <c r="MN86" s="695"/>
      <c r="MO86" s="695"/>
      <c r="MP86" s="695"/>
      <c r="MQ86" s="695"/>
      <c r="MR86" s="695"/>
      <c r="MS86" s="695"/>
      <c r="MT86" s="695"/>
      <c r="MU86" s="695"/>
      <c r="MV86" s="695"/>
      <c r="MW86" s="695"/>
      <c r="MX86" s="695"/>
      <c r="MY86" s="695"/>
      <c r="MZ86" s="695"/>
    </row>
    <row r="87" spans="1:364" x14ac:dyDescent="0.2">
      <c r="A87" s="504">
        <v>79</v>
      </c>
      <c r="B87" s="8" t="str">
        <f>'English Scores- Leveled papers'!B85</f>
        <v/>
      </c>
      <c r="C87" s="8" t="str">
        <f t="shared" si="11"/>
        <v/>
      </c>
      <c r="D87" s="516" t="str">
        <f>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v/>
      </c>
      <c r="E87" s="516" t="str">
        <f>IF(COUNT(F87:IC87)=0, "", (SUMIF($F$5:$IC$5,"Yes",F87:IC87)/SUMIF('Math Scores'!$F$5:$IC$5,"Yes",'Math Scores'!$F$2:$IC$2)))</f>
        <v/>
      </c>
      <c r="F87" s="521"/>
      <c r="G87" s="521"/>
      <c r="H87" s="521"/>
      <c r="I87" s="521"/>
      <c r="J87" s="521"/>
      <c r="K87" s="521"/>
      <c r="L87" s="521"/>
      <c r="M87" s="521"/>
      <c r="N87" s="521"/>
      <c r="O87" s="521"/>
      <c r="P87" s="521"/>
      <c r="Q87" s="521"/>
      <c r="R87" s="521"/>
      <c r="S87" s="521"/>
      <c r="T87" s="521"/>
      <c r="U87" s="521"/>
      <c r="V87" s="521"/>
      <c r="W87" s="522"/>
      <c r="X87" s="522"/>
      <c r="Y87" s="522"/>
      <c r="Z87" s="522"/>
      <c r="AA87" s="522"/>
      <c r="AB87" s="522"/>
      <c r="AC87" s="522"/>
      <c r="AD87" s="522"/>
      <c r="AE87" s="522"/>
      <c r="AF87" s="522"/>
      <c r="AG87" s="522"/>
      <c r="AH87" s="522"/>
      <c r="AI87" s="522"/>
      <c r="AJ87" s="522"/>
      <c r="AK87" s="522"/>
      <c r="AL87" s="522"/>
      <c r="AM87" s="522"/>
      <c r="AN87" s="521"/>
      <c r="AO87" s="521"/>
      <c r="AP87" s="521"/>
      <c r="AQ87" s="521"/>
      <c r="AR87" s="521"/>
      <c r="AS87" s="521"/>
      <c r="AT87" s="521"/>
      <c r="AU87" s="521"/>
      <c r="AV87" s="521"/>
      <c r="AW87" s="521"/>
      <c r="AX87" s="521"/>
      <c r="AY87" s="521"/>
      <c r="AZ87" s="521"/>
      <c r="BA87" s="521"/>
      <c r="BB87" s="521"/>
      <c r="BC87" s="521"/>
      <c r="BD87" s="521"/>
      <c r="BE87" s="522"/>
      <c r="BF87" s="522"/>
      <c r="BG87" s="522"/>
      <c r="BH87" s="522"/>
      <c r="BI87" s="522"/>
      <c r="BJ87" s="522"/>
      <c r="BK87" s="522"/>
      <c r="BL87" s="522"/>
      <c r="BM87" s="522"/>
      <c r="BN87" s="522"/>
      <c r="BO87" s="522"/>
      <c r="BP87" s="522"/>
      <c r="BQ87" s="522"/>
      <c r="BR87" s="522"/>
      <c r="BS87" s="522"/>
      <c r="BT87" s="522"/>
      <c r="BU87" s="522"/>
      <c r="BV87" s="522"/>
      <c r="BW87" s="522"/>
      <c r="BX87" s="521"/>
      <c r="BY87" s="521"/>
      <c r="BZ87" s="521"/>
      <c r="CA87" s="521"/>
      <c r="CB87" s="521"/>
      <c r="CC87" s="521"/>
      <c r="CD87" s="521"/>
      <c r="CE87" s="521"/>
      <c r="CF87" s="521"/>
      <c r="CG87" s="521"/>
      <c r="CH87" s="521"/>
      <c r="CI87" s="521"/>
      <c r="CJ87" s="521"/>
      <c r="CK87" s="521"/>
      <c r="CL87" s="521"/>
      <c r="CM87" s="521"/>
      <c r="CN87" s="521"/>
      <c r="CO87" s="521"/>
      <c r="CP87" s="521"/>
      <c r="CQ87" s="521"/>
      <c r="CR87" s="522"/>
      <c r="CS87" s="522"/>
      <c r="CT87" s="522"/>
      <c r="CU87" s="522"/>
      <c r="CV87" s="522"/>
      <c r="CW87" s="522"/>
      <c r="CX87" s="522"/>
      <c r="CY87" s="522"/>
      <c r="CZ87" s="522"/>
      <c r="DA87" s="522"/>
      <c r="DB87" s="522"/>
      <c r="DC87" s="522"/>
      <c r="DD87" s="522"/>
      <c r="DE87" s="522"/>
      <c r="DF87" s="522"/>
      <c r="DG87" s="522"/>
      <c r="DH87" s="522"/>
      <c r="DI87" s="522"/>
      <c r="DJ87" s="522"/>
      <c r="DK87" s="522"/>
      <c r="DL87" s="522"/>
      <c r="DM87" s="522"/>
      <c r="DN87" s="522"/>
      <c r="DO87" s="521"/>
      <c r="DP87" s="521"/>
      <c r="DQ87" s="521"/>
      <c r="DR87" s="521"/>
      <c r="DS87" s="521"/>
      <c r="DT87" s="521"/>
      <c r="DU87" s="521"/>
      <c r="DV87" s="521"/>
      <c r="DW87" s="521"/>
      <c r="DX87" s="521"/>
      <c r="DY87" s="521"/>
      <c r="DZ87" s="521"/>
      <c r="EA87" s="521"/>
      <c r="EB87" s="521"/>
      <c r="EC87" s="521"/>
      <c r="ED87" s="521"/>
      <c r="EE87" s="521"/>
      <c r="EF87" s="521"/>
      <c r="EG87" s="521"/>
      <c r="EH87" s="521"/>
      <c r="EI87" s="521"/>
      <c r="EJ87" s="521"/>
      <c r="EK87" s="521"/>
      <c r="EL87" s="521"/>
      <c r="EM87" s="521"/>
      <c r="EN87" s="521"/>
      <c r="EO87" s="522"/>
      <c r="EP87" s="522"/>
      <c r="EQ87" s="522"/>
      <c r="ER87" s="522"/>
      <c r="ES87" s="522"/>
      <c r="ET87" s="522"/>
      <c r="EU87" s="522"/>
      <c r="EV87" s="522"/>
      <c r="EW87" s="522"/>
      <c r="EX87" s="522"/>
      <c r="EY87" s="522"/>
      <c r="EZ87" s="522"/>
      <c r="FA87" s="522"/>
      <c r="FB87" s="522"/>
      <c r="FC87" s="522"/>
      <c r="FD87" s="522"/>
      <c r="FE87" s="522"/>
      <c r="FF87" s="522"/>
      <c r="FG87" s="522"/>
      <c r="FH87" s="522"/>
      <c r="FI87" s="522"/>
      <c r="FJ87" s="522"/>
      <c r="FK87" s="521"/>
      <c r="FL87" s="521"/>
      <c r="FM87" s="521"/>
      <c r="FN87" s="521"/>
      <c r="FO87" s="521"/>
      <c r="FP87" s="521"/>
      <c r="FQ87" s="521"/>
      <c r="FR87" s="521"/>
      <c r="FS87" s="521"/>
      <c r="FT87" s="521"/>
      <c r="FU87" s="521"/>
      <c r="FV87" s="521"/>
      <c r="FW87" s="521"/>
      <c r="FX87" s="521"/>
      <c r="FY87" s="521"/>
      <c r="FZ87" s="521"/>
      <c r="GA87" s="521"/>
      <c r="GB87" s="521"/>
      <c r="GC87" s="521"/>
      <c r="GD87" s="521"/>
      <c r="GE87" s="521"/>
      <c r="GF87" s="521"/>
      <c r="GG87" s="521"/>
      <c r="GH87" s="521"/>
      <c r="GI87" s="521"/>
      <c r="GJ87" s="522"/>
      <c r="GK87" s="522"/>
      <c r="GL87" s="522"/>
      <c r="GM87" s="522"/>
      <c r="GN87" s="522"/>
      <c r="GO87" s="522"/>
      <c r="GP87" s="522"/>
      <c r="GQ87" s="522"/>
      <c r="GR87" s="522"/>
      <c r="GS87" s="522"/>
      <c r="GT87" s="522"/>
      <c r="GU87" s="522"/>
      <c r="GV87" s="522"/>
      <c r="GW87" s="522"/>
      <c r="GX87" s="522"/>
      <c r="GY87" s="522"/>
      <c r="GZ87" s="522"/>
      <c r="HA87" s="522"/>
      <c r="HB87" s="522"/>
      <c r="HC87" s="522"/>
      <c r="HD87" s="522"/>
      <c r="HE87" s="522"/>
      <c r="HF87" s="522"/>
      <c r="HG87" s="522"/>
      <c r="HH87" s="522"/>
      <c r="HI87" s="522"/>
      <c r="HJ87" s="521"/>
      <c r="HK87" s="521"/>
      <c r="HL87" s="521"/>
      <c r="HM87" s="521"/>
      <c r="HN87" s="521"/>
      <c r="HO87" s="521"/>
      <c r="HP87" s="521"/>
      <c r="HQ87" s="521"/>
      <c r="HR87" s="521"/>
      <c r="HS87" s="521"/>
      <c r="HT87" s="521"/>
      <c r="HU87" s="521"/>
      <c r="HV87" s="521"/>
      <c r="HW87" s="521"/>
      <c r="HX87" s="521"/>
      <c r="HY87" s="521"/>
      <c r="HZ87" s="521"/>
      <c r="IA87" s="521"/>
      <c r="IB87" s="521"/>
      <c r="IC87" s="521"/>
      <c r="ID87" s="721"/>
      <c r="IE87" s="724"/>
      <c r="IF87" s="694"/>
      <c r="IG87" s="694"/>
      <c r="IH87" s="695"/>
      <c r="II87" s="695"/>
      <c r="IJ87" s="695"/>
      <c r="IK87" s="695"/>
      <c r="IL87" s="695"/>
      <c r="IM87" s="695"/>
      <c r="IN87" s="695"/>
      <c r="IO87" s="695"/>
      <c r="IP87" s="695"/>
      <c r="IQ87" s="695"/>
      <c r="IR87" s="695"/>
      <c r="IS87" s="695"/>
      <c r="IT87" s="695"/>
      <c r="IU87" s="695"/>
      <c r="IV87" s="694"/>
      <c r="IW87" s="694"/>
      <c r="IX87" s="694"/>
      <c r="IY87" s="694"/>
      <c r="IZ87" s="694"/>
      <c r="JA87" s="694"/>
      <c r="JB87" s="694"/>
      <c r="JC87" s="694"/>
      <c r="JD87" s="694"/>
      <c r="JE87" s="694"/>
      <c r="JF87" s="694"/>
      <c r="JG87" s="694"/>
      <c r="JH87" s="694"/>
      <c r="JI87" s="694"/>
      <c r="JJ87" s="694"/>
      <c r="JK87" s="694"/>
      <c r="JL87" s="694"/>
      <c r="JM87" s="695"/>
      <c r="JN87" s="695"/>
      <c r="JO87" s="695"/>
      <c r="JP87" s="695"/>
      <c r="JQ87" s="695"/>
      <c r="JR87" s="695"/>
      <c r="JS87" s="695"/>
      <c r="JT87" s="695"/>
      <c r="JU87" s="695"/>
      <c r="JV87" s="695"/>
      <c r="JW87" s="695"/>
      <c r="JX87" s="695"/>
      <c r="JY87" s="695"/>
      <c r="JZ87" s="695"/>
      <c r="KA87" s="695"/>
      <c r="KB87" s="695"/>
      <c r="KC87" s="695"/>
      <c r="KD87" s="695"/>
      <c r="KE87" s="695"/>
      <c r="KF87" s="695"/>
      <c r="KG87" s="695"/>
      <c r="KH87" s="694"/>
      <c r="KI87" s="694"/>
      <c r="KJ87" s="694"/>
      <c r="KK87" s="694"/>
      <c r="KL87" s="694"/>
      <c r="KM87" s="694"/>
      <c r="KN87" s="694"/>
      <c r="KO87" s="694"/>
      <c r="KP87" s="694"/>
      <c r="KQ87" s="694"/>
      <c r="KR87" s="694"/>
      <c r="KS87" s="694"/>
      <c r="KT87" s="694"/>
      <c r="KU87" s="694"/>
      <c r="KV87" s="694"/>
      <c r="KW87" s="694"/>
      <c r="KX87" s="694"/>
      <c r="KY87" s="694"/>
      <c r="KZ87" s="694"/>
      <c r="LA87" s="694"/>
      <c r="LB87" s="695"/>
      <c r="LC87" s="695"/>
      <c r="LD87" s="695"/>
      <c r="LE87" s="695"/>
      <c r="LF87" s="695"/>
      <c r="LG87" s="695"/>
      <c r="LH87" s="695"/>
      <c r="LI87" s="695"/>
      <c r="LJ87" s="695"/>
      <c r="LK87" s="695"/>
      <c r="LL87" s="695"/>
      <c r="LM87" s="695"/>
      <c r="LN87" s="695"/>
      <c r="LO87" s="695"/>
      <c r="LP87" s="695"/>
      <c r="LQ87" s="695"/>
      <c r="LR87" s="695"/>
      <c r="LS87" s="694"/>
      <c r="LT87" s="694"/>
      <c r="LU87" s="694"/>
      <c r="LV87" s="694"/>
      <c r="LW87" s="694"/>
      <c r="LX87" s="694"/>
      <c r="LY87" s="694"/>
      <c r="LZ87" s="694"/>
      <c r="MA87" s="694"/>
      <c r="MB87" s="694"/>
      <c r="MC87" s="694"/>
      <c r="MD87" s="694"/>
      <c r="ME87" s="694"/>
      <c r="MF87" s="694"/>
      <c r="MG87" s="694"/>
      <c r="MH87" s="694"/>
      <c r="MI87" s="694"/>
      <c r="MJ87" s="695"/>
      <c r="MK87" s="695"/>
      <c r="ML87" s="695"/>
      <c r="MM87" s="695"/>
      <c r="MN87" s="695"/>
      <c r="MO87" s="695"/>
      <c r="MP87" s="695"/>
      <c r="MQ87" s="695"/>
      <c r="MR87" s="695"/>
      <c r="MS87" s="695"/>
      <c r="MT87" s="695"/>
      <c r="MU87" s="695"/>
      <c r="MV87" s="695"/>
      <c r="MW87" s="695"/>
      <c r="MX87" s="695"/>
      <c r="MY87" s="695"/>
      <c r="MZ87" s="695"/>
    </row>
    <row r="88" spans="1:364" x14ac:dyDescent="0.2">
      <c r="A88" s="504">
        <v>80</v>
      </c>
      <c r="B88" s="8" t="str">
        <f>'English Scores- Leveled papers'!B86</f>
        <v/>
      </c>
      <c r="C88" s="8" t="str">
        <f t="shared" si="11"/>
        <v/>
      </c>
      <c r="D88" s="516" t="str">
        <f>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v/>
      </c>
      <c r="E88" s="516" t="str">
        <f>IF(COUNT(F88:IC88)=0, "", (SUMIF($F$5:$IC$5,"Yes",F88:IC88)/SUMIF('Math Scores'!$F$5:$IC$5,"Yes",'Math Scores'!$F$2:$IC$2)))</f>
        <v/>
      </c>
      <c r="F88" s="521"/>
      <c r="G88" s="521"/>
      <c r="H88" s="521"/>
      <c r="I88" s="521"/>
      <c r="J88" s="521"/>
      <c r="K88" s="521"/>
      <c r="L88" s="521"/>
      <c r="M88" s="521"/>
      <c r="N88" s="521"/>
      <c r="O88" s="521"/>
      <c r="P88" s="521"/>
      <c r="Q88" s="521"/>
      <c r="R88" s="521"/>
      <c r="S88" s="521"/>
      <c r="T88" s="521"/>
      <c r="U88" s="521"/>
      <c r="V88" s="521"/>
      <c r="W88" s="522"/>
      <c r="X88" s="522"/>
      <c r="Y88" s="522"/>
      <c r="Z88" s="522"/>
      <c r="AA88" s="522"/>
      <c r="AB88" s="522"/>
      <c r="AC88" s="522"/>
      <c r="AD88" s="522"/>
      <c r="AE88" s="522"/>
      <c r="AF88" s="522"/>
      <c r="AG88" s="522"/>
      <c r="AH88" s="522"/>
      <c r="AI88" s="522"/>
      <c r="AJ88" s="522"/>
      <c r="AK88" s="522"/>
      <c r="AL88" s="522"/>
      <c r="AM88" s="522"/>
      <c r="AN88" s="521"/>
      <c r="AO88" s="521"/>
      <c r="AP88" s="521"/>
      <c r="AQ88" s="521"/>
      <c r="AR88" s="521"/>
      <c r="AS88" s="521"/>
      <c r="AT88" s="521"/>
      <c r="AU88" s="521"/>
      <c r="AV88" s="521"/>
      <c r="AW88" s="521"/>
      <c r="AX88" s="521"/>
      <c r="AY88" s="521"/>
      <c r="AZ88" s="521"/>
      <c r="BA88" s="521"/>
      <c r="BB88" s="521"/>
      <c r="BC88" s="521"/>
      <c r="BD88" s="521"/>
      <c r="BE88" s="522"/>
      <c r="BF88" s="522"/>
      <c r="BG88" s="522"/>
      <c r="BH88" s="522"/>
      <c r="BI88" s="522"/>
      <c r="BJ88" s="522"/>
      <c r="BK88" s="522"/>
      <c r="BL88" s="522"/>
      <c r="BM88" s="522"/>
      <c r="BN88" s="522"/>
      <c r="BO88" s="522"/>
      <c r="BP88" s="522"/>
      <c r="BQ88" s="522"/>
      <c r="BR88" s="522"/>
      <c r="BS88" s="522"/>
      <c r="BT88" s="522"/>
      <c r="BU88" s="522"/>
      <c r="BV88" s="522"/>
      <c r="BW88" s="522"/>
      <c r="BX88" s="521"/>
      <c r="BY88" s="521"/>
      <c r="BZ88" s="521"/>
      <c r="CA88" s="521"/>
      <c r="CB88" s="521"/>
      <c r="CC88" s="521"/>
      <c r="CD88" s="521"/>
      <c r="CE88" s="521"/>
      <c r="CF88" s="521"/>
      <c r="CG88" s="521"/>
      <c r="CH88" s="521"/>
      <c r="CI88" s="521"/>
      <c r="CJ88" s="521"/>
      <c r="CK88" s="521"/>
      <c r="CL88" s="521"/>
      <c r="CM88" s="521"/>
      <c r="CN88" s="521"/>
      <c r="CO88" s="521"/>
      <c r="CP88" s="521"/>
      <c r="CQ88" s="521"/>
      <c r="CR88" s="522"/>
      <c r="CS88" s="522"/>
      <c r="CT88" s="522"/>
      <c r="CU88" s="522"/>
      <c r="CV88" s="522"/>
      <c r="CW88" s="522"/>
      <c r="CX88" s="522"/>
      <c r="CY88" s="522"/>
      <c r="CZ88" s="522"/>
      <c r="DA88" s="522"/>
      <c r="DB88" s="522"/>
      <c r="DC88" s="522"/>
      <c r="DD88" s="522"/>
      <c r="DE88" s="522"/>
      <c r="DF88" s="522"/>
      <c r="DG88" s="522"/>
      <c r="DH88" s="522"/>
      <c r="DI88" s="522"/>
      <c r="DJ88" s="522"/>
      <c r="DK88" s="522"/>
      <c r="DL88" s="522"/>
      <c r="DM88" s="522"/>
      <c r="DN88" s="522"/>
      <c r="DO88" s="521"/>
      <c r="DP88" s="521"/>
      <c r="DQ88" s="521"/>
      <c r="DR88" s="521"/>
      <c r="DS88" s="521"/>
      <c r="DT88" s="521"/>
      <c r="DU88" s="521"/>
      <c r="DV88" s="521"/>
      <c r="DW88" s="521"/>
      <c r="DX88" s="521"/>
      <c r="DY88" s="521"/>
      <c r="DZ88" s="521"/>
      <c r="EA88" s="521"/>
      <c r="EB88" s="521"/>
      <c r="EC88" s="521"/>
      <c r="ED88" s="521"/>
      <c r="EE88" s="521"/>
      <c r="EF88" s="521"/>
      <c r="EG88" s="521"/>
      <c r="EH88" s="521"/>
      <c r="EI88" s="521"/>
      <c r="EJ88" s="521"/>
      <c r="EK88" s="521"/>
      <c r="EL88" s="521"/>
      <c r="EM88" s="521"/>
      <c r="EN88" s="521"/>
      <c r="EO88" s="522"/>
      <c r="EP88" s="522"/>
      <c r="EQ88" s="522"/>
      <c r="ER88" s="522"/>
      <c r="ES88" s="522"/>
      <c r="ET88" s="522"/>
      <c r="EU88" s="522"/>
      <c r="EV88" s="522"/>
      <c r="EW88" s="522"/>
      <c r="EX88" s="522"/>
      <c r="EY88" s="522"/>
      <c r="EZ88" s="522"/>
      <c r="FA88" s="522"/>
      <c r="FB88" s="522"/>
      <c r="FC88" s="522"/>
      <c r="FD88" s="522"/>
      <c r="FE88" s="522"/>
      <c r="FF88" s="522"/>
      <c r="FG88" s="522"/>
      <c r="FH88" s="522"/>
      <c r="FI88" s="522"/>
      <c r="FJ88" s="522"/>
      <c r="FK88" s="521"/>
      <c r="FL88" s="521"/>
      <c r="FM88" s="521"/>
      <c r="FN88" s="521"/>
      <c r="FO88" s="521"/>
      <c r="FP88" s="521"/>
      <c r="FQ88" s="521"/>
      <c r="FR88" s="521"/>
      <c r="FS88" s="521"/>
      <c r="FT88" s="521"/>
      <c r="FU88" s="521"/>
      <c r="FV88" s="521"/>
      <c r="FW88" s="521"/>
      <c r="FX88" s="521"/>
      <c r="FY88" s="521"/>
      <c r="FZ88" s="521"/>
      <c r="GA88" s="521"/>
      <c r="GB88" s="521"/>
      <c r="GC88" s="521"/>
      <c r="GD88" s="521"/>
      <c r="GE88" s="521"/>
      <c r="GF88" s="521"/>
      <c r="GG88" s="521"/>
      <c r="GH88" s="521"/>
      <c r="GI88" s="521"/>
      <c r="GJ88" s="522"/>
      <c r="GK88" s="522"/>
      <c r="GL88" s="522"/>
      <c r="GM88" s="522"/>
      <c r="GN88" s="522"/>
      <c r="GO88" s="522"/>
      <c r="GP88" s="522"/>
      <c r="GQ88" s="522"/>
      <c r="GR88" s="522"/>
      <c r="GS88" s="522"/>
      <c r="GT88" s="522"/>
      <c r="GU88" s="522"/>
      <c r="GV88" s="522"/>
      <c r="GW88" s="522"/>
      <c r="GX88" s="522"/>
      <c r="GY88" s="522"/>
      <c r="GZ88" s="522"/>
      <c r="HA88" s="522"/>
      <c r="HB88" s="522"/>
      <c r="HC88" s="522"/>
      <c r="HD88" s="522"/>
      <c r="HE88" s="522"/>
      <c r="HF88" s="522"/>
      <c r="HG88" s="522"/>
      <c r="HH88" s="522"/>
      <c r="HI88" s="522"/>
      <c r="HJ88" s="521"/>
      <c r="HK88" s="521"/>
      <c r="HL88" s="521"/>
      <c r="HM88" s="521"/>
      <c r="HN88" s="521"/>
      <c r="HO88" s="521"/>
      <c r="HP88" s="521"/>
      <c r="HQ88" s="521"/>
      <c r="HR88" s="521"/>
      <c r="HS88" s="521"/>
      <c r="HT88" s="521"/>
      <c r="HU88" s="521"/>
      <c r="HV88" s="521"/>
      <c r="HW88" s="521"/>
      <c r="HX88" s="521"/>
      <c r="HY88" s="521"/>
      <c r="HZ88" s="521"/>
      <c r="IA88" s="521"/>
      <c r="IB88" s="521"/>
      <c r="IC88" s="521"/>
      <c r="ID88" s="721"/>
      <c r="IE88" s="724"/>
      <c r="IF88" s="694"/>
      <c r="IG88" s="694"/>
      <c r="IH88" s="695"/>
      <c r="II88" s="695"/>
      <c r="IJ88" s="695"/>
      <c r="IK88" s="695"/>
      <c r="IL88" s="695"/>
      <c r="IM88" s="695"/>
      <c r="IN88" s="695"/>
      <c r="IO88" s="695"/>
      <c r="IP88" s="695"/>
      <c r="IQ88" s="695"/>
      <c r="IR88" s="695"/>
      <c r="IS88" s="695"/>
      <c r="IT88" s="695"/>
      <c r="IU88" s="695"/>
      <c r="IV88" s="694"/>
      <c r="IW88" s="694"/>
      <c r="IX88" s="694"/>
      <c r="IY88" s="694"/>
      <c r="IZ88" s="694"/>
      <c r="JA88" s="694"/>
      <c r="JB88" s="694"/>
      <c r="JC88" s="694"/>
      <c r="JD88" s="694"/>
      <c r="JE88" s="694"/>
      <c r="JF88" s="694"/>
      <c r="JG88" s="694"/>
      <c r="JH88" s="694"/>
      <c r="JI88" s="694"/>
      <c r="JJ88" s="694"/>
      <c r="JK88" s="694"/>
      <c r="JL88" s="694"/>
      <c r="JM88" s="695"/>
      <c r="JN88" s="695"/>
      <c r="JO88" s="695"/>
      <c r="JP88" s="695"/>
      <c r="JQ88" s="695"/>
      <c r="JR88" s="695"/>
      <c r="JS88" s="695"/>
      <c r="JT88" s="695"/>
      <c r="JU88" s="695"/>
      <c r="JV88" s="695"/>
      <c r="JW88" s="695"/>
      <c r="JX88" s="695"/>
      <c r="JY88" s="695"/>
      <c r="JZ88" s="695"/>
      <c r="KA88" s="695"/>
      <c r="KB88" s="695"/>
      <c r="KC88" s="695"/>
      <c r="KD88" s="695"/>
      <c r="KE88" s="695"/>
      <c r="KF88" s="695"/>
      <c r="KG88" s="695"/>
      <c r="KH88" s="694"/>
      <c r="KI88" s="694"/>
      <c r="KJ88" s="694"/>
      <c r="KK88" s="694"/>
      <c r="KL88" s="694"/>
      <c r="KM88" s="694"/>
      <c r="KN88" s="694"/>
      <c r="KO88" s="694"/>
      <c r="KP88" s="694"/>
      <c r="KQ88" s="694"/>
      <c r="KR88" s="694"/>
      <c r="KS88" s="694"/>
      <c r="KT88" s="694"/>
      <c r="KU88" s="694"/>
      <c r="KV88" s="694"/>
      <c r="KW88" s="694"/>
      <c r="KX88" s="694"/>
      <c r="KY88" s="694"/>
      <c r="KZ88" s="694"/>
      <c r="LA88" s="694"/>
      <c r="LB88" s="695"/>
      <c r="LC88" s="695"/>
      <c r="LD88" s="695"/>
      <c r="LE88" s="695"/>
      <c r="LF88" s="695"/>
      <c r="LG88" s="695"/>
      <c r="LH88" s="695"/>
      <c r="LI88" s="695"/>
      <c r="LJ88" s="695"/>
      <c r="LK88" s="695"/>
      <c r="LL88" s="695"/>
      <c r="LM88" s="695"/>
      <c r="LN88" s="695"/>
      <c r="LO88" s="695"/>
      <c r="LP88" s="695"/>
      <c r="LQ88" s="695"/>
      <c r="LR88" s="695"/>
      <c r="LS88" s="694"/>
      <c r="LT88" s="694"/>
      <c r="LU88" s="694"/>
      <c r="LV88" s="694"/>
      <c r="LW88" s="694"/>
      <c r="LX88" s="694"/>
      <c r="LY88" s="694"/>
      <c r="LZ88" s="694"/>
      <c r="MA88" s="694"/>
      <c r="MB88" s="694"/>
      <c r="MC88" s="694"/>
      <c r="MD88" s="694"/>
      <c r="ME88" s="694"/>
      <c r="MF88" s="694"/>
      <c r="MG88" s="694"/>
      <c r="MH88" s="694"/>
      <c r="MI88" s="694"/>
      <c r="MJ88" s="695"/>
      <c r="MK88" s="695"/>
      <c r="ML88" s="695"/>
      <c r="MM88" s="695"/>
      <c r="MN88" s="695"/>
      <c r="MO88" s="695"/>
      <c r="MP88" s="695"/>
      <c r="MQ88" s="695"/>
      <c r="MR88" s="695"/>
      <c r="MS88" s="695"/>
      <c r="MT88" s="695"/>
      <c r="MU88" s="695"/>
      <c r="MV88" s="695"/>
      <c r="MW88" s="695"/>
      <c r="MX88" s="695"/>
      <c r="MY88" s="695"/>
      <c r="MZ88" s="695"/>
    </row>
    <row r="89" spans="1:364" x14ac:dyDescent="0.2">
      <c r="A89" s="504">
        <v>81</v>
      </c>
      <c r="B89" s="8" t="str">
        <f>'English Scores- Leveled papers'!B87</f>
        <v/>
      </c>
      <c r="C89" s="8" t="str">
        <f t="shared" si="11"/>
        <v/>
      </c>
      <c r="D89" s="516" t="str">
        <f>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v/>
      </c>
      <c r="E89" s="516" t="str">
        <f>IF(COUNT(F89:IC89)=0, "", (SUMIF($F$5:$IC$5,"Yes",F89:IC89)/SUMIF('Math Scores'!$F$5:$IC$5,"Yes",'Math Scores'!$F$2:$IC$2)))</f>
        <v/>
      </c>
      <c r="F89" s="521"/>
      <c r="G89" s="521"/>
      <c r="H89" s="521"/>
      <c r="I89" s="521"/>
      <c r="J89" s="521"/>
      <c r="K89" s="521"/>
      <c r="L89" s="521"/>
      <c r="M89" s="521"/>
      <c r="N89" s="521"/>
      <c r="O89" s="521"/>
      <c r="P89" s="521"/>
      <c r="Q89" s="521"/>
      <c r="R89" s="521"/>
      <c r="S89" s="521"/>
      <c r="T89" s="521"/>
      <c r="U89" s="521"/>
      <c r="V89" s="521"/>
      <c r="W89" s="522"/>
      <c r="X89" s="522"/>
      <c r="Y89" s="522"/>
      <c r="Z89" s="522"/>
      <c r="AA89" s="522"/>
      <c r="AB89" s="522"/>
      <c r="AC89" s="522"/>
      <c r="AD89" s="522"/>
      <c r="AE89" s="522"/>
      <c r="AF89" s="522"/>
      <c r="AG89" s="522"/>
      <c r="AH89" s="522"/>
      <c r="AI89" s="522"/>
      <c r="AJ89" s="522"/>
      <c r="AK89" s="522"/>
      <c r="AL89" s="522"/>
      <c r="AM89" s="522"/>
      <c r="AN89" s="521"/>
      <c r="AO89" s="521"/>
      <c r="AP89" s="521"/>
      <c r="AQ89" s="521"/>
      <c r="AR89" s="521"/>
      <c r="AS89" s="521"/>
      <c r="AT89" s="521"/>
      <c r="AU89" s="521"/>
      <c r="AV89" s="521"/>
      <c r="AW89" s="521"/>
      <c r="AX89" s="521"/>
      <c r="AY89" s="521"/>
      <c r="AZ89" s="521"/>
      <c r="BA89" s="521"/>
      <c r="BB89" s="521"/>
      <c r="BC89" s="521"/>
      <c r="BD89" s="521"/>
      <c r="BE89" s="522"/>
      <c r="BF89" s="522"/>
      <c r="BG89" s="522"/>
      <c r="BH89" s="522"/>
      <c r="BI89" s="522"/>
      <c r="BJ89" s="522"/>
      <c r="BK89" s="522"/>
      <c r="BL89" s="522"/>
      <c r="BM89" s="522"/>
      <c r="BN89" s="522"/>
      <c r="BO89" s="522"/>
      <c r="BP89" s="522"/>
      <c r="BQ89" s="522"/>
      <c r="BR89" s="522"/>
      <c r="BS89" s="522"/>
      <c r="BT89" s="522"/>
      <c r="BU89" s="522"/>
      <c r="BV89" s="522"/>
      <c r="BW89" s="522"/>
      <c r="BX89" s="521"/>
      <c r="BY89" s="521"/>
      <c r="BZ89" s="521"/>
      <c r="CA89" s="521"/>
      <c r="CB89" s="521"/>
      <c r="CC89" s="521"/>
      <c r="CD89" s="521"/>
      <c r="CE89" s="521"/>
      <c r="CF89" s="521"/>
      <c r="CG89" s="521"/>
      <c r="CH89" s="521"/>
      <c r="CI89" s="521"/>
      <c r="CJ89" s="521"/>
      <c r="CK89" s="521"/>
      <c r="CL89" s="521"/>
      <c r="CM89" s="521"/>
      <c r="CN89" s="521"/>
      <c r="CO89" s="521"/>
      <c r="CP89" s="521"/>
      <c r="CQ89" s="521"/>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1"/>
      <c r="DP89" s="521"/>
      <c r="DQ89" s="521"/>
      <c r="DR89" s="521"/>
      <c r="DS89" s="521"/>
      <c r="DT89" s="521"/>
      <c r="DU89" s="521"/>
      <c r="DV89" s="521"/>
      <c r="DW89" s="521"/>
      <c r="DX89" s="521"/>
      <c r="DY89" s="521"/>
      <c r="DZ89" s="521"/>
      <c r="EA89" s="521"/>
      <c r="EB89" s="521"/>
      <c r="EC89" s="521"/>
      <c r="ED89" s="521"/>
      <c r="EE89" s="521"/>
      <c r="EF89" s="521"/>
      <c r="EG89" s="521"/>
      <c r="EH89" s="521"/>
      <c r="EI89" s="521"/>
      <c r="EJ89" s="521"/>
      <c r="EK89" s="521"/>
      <c r="EL89" s="521"/>
      <c r="EM89" s="521"/>
      <c r="EN89" s="521"/>
      <c r="EO89" s="522"/>
      <c r="EP89" s="522"/>
      <c r="EQ89" s="522"/>
      <c r="ER89" s="522"/>
      <c r="ES89" s="522"/>
      <c r="ET89" s="522"/>
      <c r="EU89" s="522"/>
      <c r="EV89" s="522"/>
      <c r="EW89" s="522"/>
      <c r="EX89" s="522"/>
      <c r="EY89" s="522"/>
      <c r="EZ89" s="522"/>
      <c r="FA89" s="522"/>
      <c r="FB89" s="522"/>
      <c r="FC89" s="522"/>
      <c r="FD89" s="522"/>
      <c r="FE89" s="522"/>
      <c r="FF89" s="522"/>
      <c r="FG89" s="522"/>
      <c r="FH89" s="522"/>
      <c r="FI89" s="522"/>
      <c r="FJ89" s="522"/>
      <c r="FK89" s="521"/>
      <c r="FL89" s="521"/>
      <c r="FM89" s="521"/>
      <c r="FN89" s="521"/>
      <c r="FO89" s="521"/>
      <c r="FP89" s="521"/>
      <c r="FQ89" s="521"/>
      <c r="FR89" s="521"/>
      <c r="FS89" s="521"/>
      <c r="FT89" s="521"/>
      <c r="FU89" s="521"/>
      <c r="FV89" s="521"/>
      <c r="FW89" s="521"/>
      <c r="FX89" s="521"/>
      <c r="FY89" s="521"/>
      <c r="FZ89" s="521"/>
      <c r="GA89" s="521"/>
      <c r="GB89" s="521"/>
      <c r="GC89" s="521"/>
      <c r="GD89" s="521"/>
      <c r="GE89" s="521"/>
      <c r="GF89" s="521"/>
      <c r="GG89" s="521"/>
      <c r="GH89" s="521"/>
      <c r="GI89" s="521"/>
      <c r="GJ89" s="522"/>
      <c r="GK89" s="522"/>
      <c r="GL89" s="522"/>
      <c r="GM89" s="522"/>
      <c r="GN89" s="522"/>
      <c r="GO89" s="522"/>
      <c r="GP89" s="522"/>
      <c r="GQ89" s="522"/>
      <c r="GR89" s="522"/>
      <c r="GS89" s="522"/>
      <c r="GT89" s="522"/>
      <c r="GU89" s="522"/>
      <c r="GV89" s="522"/>
      <c r="GW89" s="522"/>
      <c r="GX89" s="522"/>
      <c r="GY89" s="522"/>
      <c r="GZ89" s="522"/>
      <c r="HA89" s="522"/>
      <c r="HB89" s="522"/>
      <c r="HC89" s="522"/>
      <c r="HD89" s="522"/>
      <c r="HE89" s="522"/>
      <c r="HF89" s="522"/>
      <c r="HG89" s="522"/>
      <c r="HH89" s="522"/>
      <c r="HI89" s="522"/>
      <c r="HJ89" s="521"/>
      <c r="HK89" s="521"/>
      <c r="HL89" s="521"/>
      <c r="HM89" s="521"/>
      <c r="HN89" s="521"/>
      <c r="HO89" s="521"/>
      <c r="HP89" s="521"/>
      <c r="HQ89" s="521"/>
      <c r="HR89" s="521"/>
      <c r="HS89" s="521"/>
      <c r="HT89" s="521"/>
      <c r="HU89" s="521"/>
      <c r="HV89" s="521"/>
      <c r="HW89" s="521"/>
      <c r="HX89" s="521"/>
      <c r="HY89" s="521"/>
      <c r="HZ89" s="521"/>
      <c r="IA89" s="521"/>
      <c r="IB89" s="521"/>
      <c r="IC89" s="521"/>
      <c r="ID89" s="721"/>
      <c r="IE89" s="724"/>
      <c r="IF89" s="694"/>
      <c r="IG89" s="694"/>
      <c r="IH89" s="695"/>
      <c r="II89" s="695"/>
      <c r="IJ89" s="695"/>
      <c r="IK89" s="695"/>
      <c r="IL89" s="695"/>
      <c r="IM89" s="695"/>
      <c r="IN89" s="695"/>
      <c r="IO89" s="695"/>
      <c r="IP89" s="695"/>
      <c r="IQ89" s="695"/>
      <c r="IR89" s="695"/>
      <c r="IS89" s="695"/>
      <c r="IT89" s="695"/>
      <c r="IU89" s="695"/>
      <c r="IV89" s="694"/>
      <c r="IW89" s="694"/>
      <c r="IX89" s="694"/>
      <c r="IY89" s="694"/>
      <c r="IZ89" s="694"/>
      <c r="JA89" s="694"/>
      <c r="JB89" s="694"/>
      <c r="JC89" s="694"/>
      <c r="JD89" s="694"/>
      <c r="JE89" s="694"/>
      <c r="JF89" s="694"/>
      <c r="JG89" s="694"/>
      <c r="JH89" s="694"/>
      <c r="JI89" s="694"/>
      <c r="JJ89" s="694"/>
      <c r="JK89" s="694"/>
      <c r="JL89" s="694"/>
      <c r="JM89" s="695"/>
      <c r="JN89" s="695"/>
      <c r="JO89" s="695"/>
      <c r="JP89" s="695"/>
      <c r="JQ89" s="695"/>
      <c r="JR89" s="695"/>
      <c r="JS89" s="695"/>
      <c r="JT89" s="695"/>
      <c r="JU89" s="695"/>
      <c r="JV89" s="695"/>
      <c r="JW89" s="695"/>
      <c r="JX89" s="695"/>
      <c r="JY89" s="695"/>
      <c r="JZ89" s="695"/>
      <c r="KA89" s="695"/>
      <c r="KB89" s="695"/>
      <c r="KC89" s="695"/>
      <c r="KD89" s="695"/>
      <c r="KE89" s="695"/>
      <c r="KF89" s="695"/>
      <c r="KG89" s="695"/>
      <c r="KH89" s="694"/>
      <c r="KI89" s="694"/>
      <c r="KJ89" s="694"/>
      <c r="KK89" s="694"/>
      <c r="KL89" s="694"/>
      <c r="KM89" s="694"/>
      <c r="KN89" s="694"/>
      <c r="KO89" s="694"/>
      <c r="KP89" s="694"/>
      <c r="KQ89" s="694"/>
      <c r="KR89" s="694"/>
      <c r="KS89" s="694"/>
      <c r="KT89" s="694"/>
      <c r="KU89" s="694"/>
      <c r="KV89" s="694"/>
      <c r="KW89" s="694"/>
      <c r="KX89" s="694"/>
      <c r="KY89" s="694"/>
      <c r="KZ89" s="694"/>
      <c r="LA89" s="694"/>
      <c r="LB89" s="695"/>
      <c r="LC89" s="695"/>
      <c r="LD89" s="695"/>
      <c r="LE89" s="695"/>
      <c r="LF89" s="695"/>
      <c r="LG89" s="695"/>
      <c r="LH89" s="695"/>
      <c r="LI89" s="695"/>
      <c r="LJ89" s="695"/>
      <c r="LK89" s="695"/>
      <c r="LL89" s="695"/>
      <c r="LM89" s="695"/>
      <c r="LN89" s="695"/>
      <c r="LO89" s="695"/>
      <c r="LP89" s="695"/>
      <c r="LQ89" s="695"/>
      <c r="LR89" s="695"/>
      <c r="LS89" s="694"/>
      <c r="LT89" s="694"/>
      <c r="LU89" s="694"/>
      <c r="LV89" s="694"/>
      <c r="LW89" s="694"/>
      <c r="LX89" s="694"/>
      <c r="LY89" s="694"/>
      <c r="LZ89" s="694"/>
      <c r="MA89" s="694"/>
      <c r="MB89" s="694"/>
      <c r="MC89" s="694"/>
      <c r="MD89" s="694"/>
      <c r="ME89" s="694"/>
      <c r="MF89" s="694"/>
      <c r="MG89" s="694"/>
      <c r="MH89" s="694"/>
      <c r="MI89" s="694"/>
      <c r="MJ89" s="695"/>
      <c r="MK89" s="695"/>
      <c r="ML89" s="695"/>
      <c r="MM89" s="695"/>
      <c r="MN89" s="695"/>
      <c r="MO89" s="695"/>
      <c r="MP89" s="695"/>
      <c r="MQ89" s="695"/>
      <c r="MR89" s="695"/>
      <c r="MS89" s="695"/>
      <c r="MT89" s="695"/>
      <c r="MU89" s="695"/>
      <c r="MV89" s="695"/>
      <c r="MW89" s="695"/>
      <c r="MX89" s="695"/>
      <c r="MY89" s="695"/>
      <c r="MZ89" s="695"/>
    </row>
    <row r="90" spans="1:364" x14ac:dyDescent="0.2">
      <c r="A90" s="504">
        <v>82</v>
      </c>
      <c r="B90" s="8" t="str">
        <f>'English Scores- Leveled papers'!B88</f>
        <v/>
      </c>
      <c r="C90" s="8" t="str">
        <f t="shared" si="11"/>
        <v/>
      </c>
      <c r="D90" s="516" t="str">
        <f>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v/>
      </c>
      <c r="E90" s="516" t="str">
        <f>IF(COUNT(F90:IC90)=0, "", (SUMIF($F$5:$IC$5,"Yes",F90:IC90)/SUMIF('Math Scores'!$F$5:$IC$5,"Yes",'Math Scores'!$F$2:$IC$2)))</f>
        <v/>
      </c>
      <c r="F90" s="521"/>
      <c r="G90" s="521"/>
      <c r="H90" s="521"/>
      <c r="I90" s="521"/>
      <c r="J90" s="521"/>
      <c r="K90" s="521"/>
      <c r="L90" s="521"/>
      <c r="M90" s="521"/>
      <c r="N90" s="521"/>
      <c r="O90" s="521"/>
      <c r="P90" s="521"/>
      <c r="Q90" s="521"/>
      <c r="R90" s="521"/>
      <c r="S90" s="521"/>
      <c r="T90" s="521"/>
      <c r="U90" s="521"/>
      <c r="V90" s="521"/>
      <c r="W90" s="522"/>
      <c r="X90" s="522"/>
      <c r="Y90" s="522"/>
      <c r="Z90" s="522"/>
      <c r="AA90" s="522"/>
      <c r="AB90" s="522"/>
      <c r="AC90" s="522"/>
      <c r="AD90" s="522"/>
      <c r="AE90" s="522"/>
      <c r="AF90" s="522"/>
      <c r="AG90" s="522"/>
      <c r="AH90" s="522"/>
      <c r="AI90" s="522"/>
      <c r="AJ90" s="522"/>
      <c r="AK90" s="522"/>
      <c r="AL90" s="522"/>
      <c r="AM90" s="522"/>
      <c r="AN90" s="521"/>
      <c r="AO90" s="521"/>
      <c r="AP90" s="521"/>
      <c r="AQ90" s="521"/>
      <c r="AR90" s="521"/>
      <c r="AS90" s="521"/>
      <c r="AT90" s="521"/>
      <c r="AU90" s="521"/>
      <c r="AV90" s="521"/>
      <c r="AW90" s="521"/>
      <c r="AX90" s="521"/>
      <c r="AY90" s="521"/>
      <c r="AZ90" s="521"/>
      <c r="BA90" s="521"/>
      <c r="BB90" s="521"/>
      <c r="BC90" s="521"/>
      <c r="BD90" s="521"/>
      <c r="BE90" s="522"/>
      <c r="BF90" s="522"/>
      <c r="BG90" s="522"/>
      <c r="BH90" s="522"/>
      <c r="BI90" s="522"/>
      <c r="BJ90" s="522"/>
      <c r="BK90" s="522"/>
      <c r="BL90" s="522"/>
      <c r="BM90" s="522"/>
      <c r="BN90" s="522"/>
      <c r="BO90" s="522"/>
      <c r="BP90" s="522"/>
      <c r="BQ90" s="522"/>
      <c r="BR90" s="522"/>
      <c r="BS90" s="522"/>
      <c r="BT90" s="522"/>
      <c r="BU90" s="522"/>
      <c r="BV90" s="522"/>
      <c r="BW90" s="522"/>
      <c r="BX90" s="521"/>
      <c r="BY90" s="521"/>
      <c r="BZ90" s="521"/>
      <c r="CA90" s="521"/>
      <c r="CB90" s="521"/>
      <c r="CC90" s="521"/>
      <c r="CD90" s="521"/>
      <c r="CE90" s="521"/>
      <c r="CF90" s="521"/>
      <c r="CG90" s="521"/>
      <c r="CH90" s="521"/>
      <c r="CI90" s="521"/>
      <c r="CJ90" s="521"/>
      <c r="CK90" s="521"/>
      <c r="CL90" s="521"/>
      <c r="CM90" s="521"/>
      <c r="CN90" s="521"/>
      <c r="CO90" s="521"/>
      <c r="CP90" s="521"/>
      <c r="CQ90" s="521"/>
      <c r="CR90" s="522"/>
      <c r="CS90" s="522"/>
      <c r="CT90" s="522"/>
      <c r="CU90" s="522"/>
      <c r="CV90" s="522"/>
      <c r="CW90" s="522"/>
      <c r="CX90" s="522"/>
      <c r="CY90" s="522"/>
      <c r="CZ90" s="522"/>
      <c r="DA90" s="522"/>
      <c r="DB90" s="522"/>
      <c r="DC90" s="522"/>
      <c r="DD90" s="522"/>
      <c r="DE90" s="522"/>
      <c r="DF90" s="522"/>
      <c r="DG90" s="522"/>
      <c r="DH90" s="522"/>
      <c r="DI90" s="522"/>
      <c r="DJ90" s="522"/>
      <c r="DK90" s="522"/>
      <c r="DL90" s="522"/>
      <c r="DM90" s="522"/>
      <c r="DN90" s="522"/>
      <c r="DO90" s="521"/>
      <c r="DP90" s="521"/>
      <c r="DQ90" s="521"/>
      <c r="DR90" s="521"/>
      <c r="DS90" s="521"/>
      <c r="DT90" s="521"/>
      <c r="DU90" s="521"/>
      <c r="DV90" s="521"/>
      <c r="DW90" s="521"/>
      <c r="DX90" s="521"/>
      <c r="DY90" s="521"/>
      <c r="DZ90" s="521"/>
      <c r="EA90" s="521"/>
      <c r="EB90" s="521"/>
      <c r="EC90" s="521"/>
      <c r="ED90" s="521"/>
      <c r="EE90" s="521"/>
      <c r="EF90" s="521"/>
      <c r="EG90" s="521"/>
      <c r="EH90" s="521"/>
      <c r="EI90" s="521"/>
      <c r="EJ90" s="521"/>
      <c r="EK90" s="521"/>
      <c r="EL90" s="521"/>
      <c r="EM90" s="521"/>
      <c r="EN90" s="521"/>
      <c r="EO90" s="522"/>
      <c r="EP90" s="522"/>
      <c r="EQ90" s="522"/>
      <c r="ER90" s="522"/>
      <c r="ES90" s="522"/>
      <c r="ET90" s="522"/>
      <c r="EU90" s="522"/>
      <c r="EV90" s="522"/>
      <c r="EW90" s="522"/>
      <c r="EX90" s="522"/>
      <c r="EY90" s="522"/>
      <c r="EZ90" s="522"/>
      <c r="FA90" s="522"/>
      <c r="FB90" s="522"/>
      <c r="FC90" s="522"/>
      <c r="FD90" s="522"/>
      <c r="FE90" s="522"/>
      <c r="FF90" s="522"/>
      <c r="FG90" s="522"/>
      <c r="FH90" s="522"/>
      <c r="FI90" s="522"/>
      <c r="FJ90" s="522"/>
      <c r="FK90" s="521"/>
      <c r="FL90" s="521"/>
      <c r="FM90" s="521"/>
      <c r="FN90" s="521"/>
      <c r="FO90" s="521"/>
      <c r="FP90" s="521"/>
      <c r="FQ90" s="521"/>
      <c r="FR90" s="521"/>
      <c r="FS90" s="521"/>
      <c r="FT90" s="521"/>
      <c r="FU90" s="521"/>
      <c r="FV90" s="521"/>
      <c r="FW90" s="521"/>
      <c r="FX90" s="521"/>
      <c r="FY90" s="521"/>
      <c r="FZ90" s="521"/>
      <c r="GA90" s="521"/>
      <c r="GB90" s="521"/>
      <c r="GC90" s="521"/>
      <c r="GD90" s="521"/>
      <c r="GE90" s="521"/>
      <c r="GF90" s="521"/>
      <c r="GG90" s="521"/>
      <c r="GH90" s="521"/>
      <c r="GI90" s="521"/>
      <c r="GJ90" s="522"/>
      <c r="GK90" s="522"/>
      <c r="GL90" s="522"/>
      <c r="GM90" s="522"/>
      <c r="GN90" s="522"/>
      <c r="GO90" s="522"/>
      <c r="GP90" s="522"/>
      <c r="GQ90" s="522"/>
      <c r="GR90" s="522"/>
      <c r="GS90" s="522"/>
      <c r="GT90" s="522"/>
      <c r="GU90" s="522"/>
      <c r="GV90" s="522"/>
      <c r="GW90" s="522"/>
      <c r="GX90" s="522"/>
      <c r="GY90" s="522"/>
      <c r="GZ90" s="522"/>
      <c r="HA90" s="522"/>
      <c r="HB90" s="522"/>
      <c r="HC90" s="522"/>
      <c r="HD90" s="522"/>
      <c r="HE90" s="522"/>
      <c r="HF90" s="522"/>
      <c r="HG90" s="522"/>
      <c r="HH90" s="522"/>
      <c r="HI90" s="522"/>
      <c r="HJ90" s="521"/>
      <c r="HK90" s="521"/>
      <c r="HL90" s="521"/>
      <c r="HM90" s="521"/>
      <c r="HN90" s="521"/>
      <c r="HO90" s="521"/>
      <c r="HP90" s="521"/>
      <c r="HQ90" s="521"/>
      <c r="HR90" s="521"/>
      <c r="HS90" s="521"/>
      <c r="HT90" s="521"/>
      <c r="HU90" s="521"/>
      <c r="HV90" s="521"/>
      <c r="HW90" s="521"/>
      <c r="HX90" s="521"/>
      <c r="HY90" s="521"/>
      <c r="HZ90" s="521"/>
      <c r="IA90" s="521"/>
      <c r="IB90" s="521"/>
      <c r="IC90" s="521"/>
      <c r="ID90" s="721"/>
      <c r="IE90" s="724"/>
      <c r="IF90" s="694"/>
      <c r="IG90" s="694"/>
      <c r="IH90" s="695"/>
      <c r="II90" s="695"/>
      <c r="IJ90" s="695"/>
      <c r="IK90" s="695"/>
      <c r="IL90" s="695"/>
      <c r="IM90" s="695"/>
      <c r="IN90" s="695"/>
      <c r="IO90" s="695"/>
      <c r="IP90" s="695"/>
      <c r="IQ90" s="695"/>
      <c r="IR90" s="695"/>
      <c r="IS90" s="695"/>
      <c r="IT90" s="695"/>
      <c r="IU90" s="695"/>
      <c r="IV90" s="694"/>
      <c r="IW90" s="694"/>
      <c r="IX90" s="694"/>
      <c r="IY90" s="694"/>
      <c r="IZ90" s="694"/>
      <c r="JA90" s="694"/>
      <c r="JB90" s="694"/>
      <c r="JC90" s="694"/>
      <c r="JD90" s="694"/>
      <c r="JE90" s="694"/>
      <c r="JF90" s="694"/>
      <c r="JG90" s="694"/>
      <c r="JH90" s="694"/>
      <c r="JI90" s="694"/>
      <c r="JJ90" s="694"/>
      <c r="JK90" s="694"/>
      <c r="JL90" s="694"/>
      <c r="JM90" s="695"/>
      <c r="JN90" s="695"/>
      <c r="JO90" s="695"/>
      <c r="JP90" s="695"/>
      <c r="JQ90" s="695"/>
      <c r="JR90" s="695"/>
      <c r="JS90" s="695"/>
      <c r="JT90" s="695"/>
      <c r="JU90" s="695"/>
      <c r="JV90" s="695"/>
      <c r="JW90" s="695"/>
      <c r="JX90" s="695"/>
      <c r="JY90" s="695"/>
      <c r="JZ90" s="695"/>
      <c r="KA90" s="695"/>
      <c r="KB90" s="695"/>
      <c r="KC90" s="695"/>
      <c r="KD90" s="695"/>
      <c r="KE90" s="695"/>
      <c r="KF90" s="695"/>
      <c r="KG90" s="695"/>
      <c r="KH90" s="694"/>
      <c r="KI90" s="694"/>
      <c r="KJ90" s="694"/>
      <c r="KK90" s="694"/>
      <c r="KL90" s="694"/>
      <c r="KM90" s="694"/>
      <c r="KN90" s="694"/>
      <c r="KO90" s="694"/>
      <c r="KP90" s="694"/>
      <c r="KQ90" s="694"/>
      <c r="KR90" s="694"/>
      <c r="KS90" s="694"/>
      <c r="KT90" s="694"/>
      <c r="KU90" s="694"/>
      <c r="KV90" s="694"/>
      <c r="KW90" s="694"/>
      <c r="KX90" s="694"/>
      <c r="KY90" s="694"/>
      <c r="KZ90" s="694"/>
      <c r="LA90" s="694"/>
      <c r="LB90" s="695"/>
      <c r="LC90" s="695"/>
      <c r="LD90" s="695"/>
      <c r="LE90" s="695"/>
      <c r="LF90" s="695"/>
      <c r="LG90" s="695"/>
      <c r="LH90" s="695"/>
      <c r="LI90" s="695"/>
      <c r="LJ90" s="695"/>
      <c r="LK90" s="695"/>
      <c r="LL90" s="695"/>
      <c r="LM90" s="695"/>
      <c r="LN90" s="695"/>
      <c r="LO90" s="695"/>
      <c r="LP90" s="695"/>
      <c r="LQ90" s="695"/>
      <c r="LR90" s="695"/>
      <c r="LS90" s="694"/>
      <c r="LT90" s="694"/>
      <c r="LU90" s="694"/>
      <c r="LV90" s="694"/>
      <c r="LW90" s="694"/>
      <c r="LX90" s="694"/>
      <c r="LY90" s="694"/>
      <c r="LZ90" s="694"/>
      <c r="MA90" s="694"/>
      <c r="MB90" s="694"/>
      <c r="MC90" s="694"/>
      <c r="MD90" s="694"/>
      <c r="ME90" s="694"/>
      <c r="MF90" s="694"/>
      <c r="MG90" s="694"/>
      <c r="MH90" s="694"/>
      <c r="MI90" s="694"/>
      <c r="MJ90" s="695"/>
      <c r="MK90" s="695"/>
      <c r="ML90" s="695"/>
      <c r="MM90" s="695"/>
      <c r="MN90" s="695"/>
      <c r="MO90" s="695"/>
      <c r="MP90" s="695"/>
      <c r="MQ90" s="695"/>
      <c r="MR90" s="695"/>
      <c r="MS90" s="695"/>
      <c r="MT90" s="695"/>
      <c r="MU90" s="695"/>
      <c r="MV90" s="695"/>
      <c r="MW90" s="695"/>
      <c r="MX90" s="695"/>
      <c r="MY90" s="695"/>
      <c r="MZ90" s="695"/>
    </row>
    <row r="91" spans="1:364" x14ac:dyDescent="0.2">
      <c r="A91" s="504">
        <v>83</v>
      </c>
      <c r="B91" s="8" t="str">
        <f>'English Scores- Leveled papers'!B89</f>
        <v/>
      </c>
      <c r="C91" s="8" t="str">
        <f t="shared" si="11"/>
        <v/>
      </c>
      <c r="D91" s="516" t="str">
        <f>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v/>
      </c>
      <c r="E91" s="516" t="str">
        <f>IF(COUNT(F91:IC91)=0, "", (SUMIF($F$5:$IC$5,"Yes",F91:IC91)/SUMIF('Math Scores'!$F$5:$IC$5,"Yes",'Math Scores'!$F$2:$IC$2)))</f>
        <v/>
      </c>
      <c r="F91" s="521"/>
      <c r="G91" s="521"/>
      <c r="H91" s="521"/>
      <c r="I91" s="521"/>
      <c r="J91" s="521"/>
      <c r="K91" s="521"/>
      <c r="L91" s="521"/>
      <c r="M91" s="521"/>
      <c r="N91" s="521"/>
      <c r="O91" s="521"/>
      <c r="P91" s="521"/>
      <c r="Q91" s="521"/>
      <c r="R91" s="521"/>
      <c r="S91" s="521"/>
      <c r="T91" s="521"/>
      <c r="U91" s="521"/>
      <c r="V91" s="521"/>
      <c r="W91" s="522"/>
      <c r="X91" s="522"/>
      <c r="Y91" s="522"/>
      <c r="Z91" s="522"/>
      <c r="AA91" s="522"/>
      <c r="AB91" s="522"/>
      <c r="AC91" s="522"/>
      <c r="AD91" s="522"/>
      <c r="AE91" s="522"/>
      <c r="AF91" s="522"/>
      <c r="AG91" s="522"/>
      <c r="AH91" s="522"/>
      <c r="AI91" s="522"/>
      <c r="AJ91" s="522"/>
      <c r="AK91" s="522"/>
      <c r="AL91" s="522"/>
      <c r="AM91" s="522"/>
      <c r="AN91" s="521"/>
      <c r="AO91" s="521"/>
      <c r="AP91" s="521"/>
      <c r="AQ91" s="521"/>
      <c r="AR91" s="521"/>
      <c r="AS91" s="521"/>
      <c r="AT91" s="521"/>
      <c r="AU91" s="521"/>
      <c r="AV91" s="521"/>
      <c r="AW91" s="521"/>
      <c r="AX91" s="521"/>
      <c r="AY91" s="521"/>
      <c r="AZ91" s="521"/>
      <c r="BA91" s="521"/>
      <c r="BB91" s="521"/>
      <c r="BC91" s="521"/>
      <c r="BD91" s="521"/>
      <c r="BE91" s="522"/>
      <c r="BF91" s="522"/>
      <c r="BG91" s="522"/>
      <c r="BH91" s="522"/>
      <c r="BI91" s="522"/>
      <c r="BJ91" s="522"/>
      <c r="BK91" s="522"/>
      <c r="BL91" s="522"/>
      <c r="BM91" s="522"/>
      <c r="BN91" s="522"/>
      <c r="BO91" s="522"/>
      <c r="BP91" s="522"/>
      <c r="BQ91" s="522"/>
      <c r="BR91" s="522"/>
      <c r="BS91" s="522"/>
      <c r="BT91" s="522"/>
      <c r="BU91" s="522"/>
      <c r="BV91" s="522"/>
      <c r="BW91" s="522"/>
      <c r="BX91" s="521"/>
      <c r="BY91" s="521"/>
      <c r="BZ91" s="521"/>
      <c r="CA91" s="521"/>
      <c r="CB91" s="521"/>
      <c r="CC91" s="521"/>
      <c r="CD91" s="521"/>
      <c r="CE91" s="521"/>
      <c r="CF91" s="521"/>
      <c r="CG91" s="521"/>
      <c r="CH91" s="521"/>
      <c r="CI91" s="521"/>
      <c r="CJ91" s="521"/>
      <c r="CK91" s="521"/>
      <c r="CL91" s="521"/>
      <c r="CM91" s="521"/>
      <c r="CN91" s="521"/>
      <c r="CO91" s="521"/>
      <c r="CP91" s="521"/>
      <c r="CQ91" s="521"/>
      <c r="CR91" s="522"/>
      <c r="CS91" s="522"/>
      <c r="CT91" s="522"/>
      <c r="CU91" s="522"/>
      <c r="CV91" s="522"/>
      <c r="CW91" s="522"/>
      <c r="CX91" s="522"/>
      <c r="CY91" s="522"/>
      <c r="CZ91" s="522"/>
      <c r="DA91" s="522"/>
      <c r="DB91" s="522"/>
      <c r="DC91" s="522"/>
      <c r="DD91" s="522"/>
      <c r="DE91" s="522"/>
      <c r="DF91" s="522"/>
      <c r="DG91" s="522"/>
      <c r="DH91" s="522"/>
      <c r="DI91" s="522"/>
      <c r="DJ91" s="522"/>
      <c r="DK91" s="522"/>
      <c r="DL91" s="522"/>
      <c r="DM91" s="522"/>
      <c r="DN91" s="522"/>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2"/>
      <c r="EP91" s="522"/>
      <c r="EQ91" s="522"/>
      <c r="ER91" s="522"/>
      <c r="ES91" s="522"/>
      <c r="ET91" s="522"/>
      <c r="EU91" s="522"/>
      <c r="EV91" s="522"/>
      <c r="EW91" s="522"/>
      <c r="EX91" s="522"/>
      <c r="EY91" s="522"/>
      <c r="EZ91" s="522"/>
      <c r="FA91" s="522"/>
      <c r="FB91" s="522"/>
      <c r="FC91" s="522"/>
      <c r="FD91" s="522"/>
      <c r="FE91" s="522"/>
      <c r="FF91" s="522"/>
      <c r="FG91" s="522"/>
      <c r="FH91" s="522"/>
      <c r="FI91" s="522"/>
      <c r="FJ91" s="522"/>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2"/>
      <c r="GK91" s="522"/>
      <c r="GL91" s="522"/>
      <c r="GM91" s="522"/>
      <c r="GN91" s="522"/>
      <c r="GO91" s="522"/>
      <c r="GP91" s="522"/>
      <c r="GQ91" s="522"/>
      <c r="GR91" s="522"/>
      <c r="GS91" s="522"/>
      <c r="GT91" s="522"/>
      <c r="GU91" s="522"/>
      <c r="GV91" s="522"/>
      <c r="GW91" s="522"/>
      <c r="GX91" s="522"/>
      <c r="GY91" s="522"/>
      <c r="GZ91" s="522"/>
      <c r="HA91" s="522"/>
      <c r="HB91" s="522"/>
      <c r="HC91" s="522"/>
      <c r="HD91" s="522"/>
      <c r="HE91" s="522"/>
      <c r="HF91" s="522"/>
      <c r="HG91" s="522"/>
      <c r="HH91" s="522"/>
      <c r="HI91" s="522"/>
      <c r="HJ91" s="521"/>
      <c r="HK91" s="521"/>
      <c r="HL91" s="521"/>
      <c r="HM91" s="521"/>
      <c r="HN91" s="521"/>
      <c r="HO91" s="521"/>
      <c r="HP91" s="521"/>
      <c r="HQ91" s="521"/>
      <c r="HR91" s="521"/>
      <c r="HS91" s="521"/>
      <c r="HT91" s="521"/>
      <c r="HU91" s="521"/>
      <c r="HV91" s="521"/>
      <c r="HW91" s="521"/>
      <c r="HX91" s="521"/>
      <c r="HY91" s="521"/>
      <c r="HZ91" s="521"/>
      <c r="IA91" s="521"/>
      <c r="IB91" s="521"/>
      <c r="IC91" s="521"/>
      <c r="ID91" s="721"/>
      <c r="IE91" s="724"/>
      <c r="IF91" s="694"/>
      <c r="IG91" s="694"/>
      <c r="IH91" s="695"/>
      <c r="II91" s="695"/>
      <c r="IJ91" s="695"/>
      <c r="IK91" s="695"/>
      <c r="IL91" s="695"/>
      <c r="IM91" s="695"/>
      <c r="IN91" s="695"/>
      <c r="IO91" s="695"/>
      <c r="IP91" s="695"/>
      <c r="IQ91" s="695"/>
      <c r="IR91" s="695"/>
      <c r="IS91" s="695"/>
      <c r="IT91" s="695"/>
      <c r="IU91" s="695"/>
      <c r="IV91" s="694"/>
      <c r="IW91" s="694"/>
      <c r="IX91" s="694"/>
      <c r="IY91" s="694"/>
      <c r="IZ91" s="694"/>
      <c r="JA91" s="694"/>
      <c r="JB91" s="694"/>
      <c r="JC91" s="694"/>
      <c r="JD91" s="694"/>
      <c r="JE91" s="694"/>
      <c r="JF91" s="694"/>
      <c r="JG91" s="694"/>
      <c r="JH91" s="694"/>
      <c r="JI91" s="694"/>
      <c r="JJ91" s="694"/>
      <c r="JK91" s="694"/>
      <c r="JL91" s="694"/>
      <c r="JM91" s="695"/>
      <c r="JN91" s="695"/>
      <c r="JO91" s="695"/>
      <c r="JP91" s="695"/>
      <c r="JQ91" s="695"/>
      <c r="JR91" s="695"/>
      <c r="JS91" s="695"/>
      <c r="JT91" s="695"/>
      <c r="JU91" s="695"/>
      <c r="JV91" s="695"/>
      <c r="JW91" s="695"/>
      <c r="JX91" s="695"/>
      <c r="JY91" s="695"/>
      <c r="JZ91" s="695"/>
      <c r="KA91" s="695"/>
      <c r="KB91" s="695"/>
      <c r="KC91" s="695"/>
      <c r="KD91" s="695"/>
      <c r="KE91" s="695"/>
      <c r="KF91" s="695"/>
      <c r="KG91" s="695"/>
      <c r="KH91" s="694"/>
      <c r="KI91" s="694"/>
      <c r="KJ91" s="694"/>
      <c r="KK91" s="694"/>
      <c r="KL91" s="694"/>
      <c r="KM91" s="694"/>
      <c r="KN91" s="694"/>
      <c r="KO91" s="694"/>
      <c r="KP91" s="694"/>
      <c r="KQ91" s="694"/>
      <c r="KR91" s="694"/>
      <c r="KS91" s="694"/>
      <c r="KT91" s="694"/>
      <c r="KU91" s="694"/>
      <c r="KV91" s="694"/>
      <c r="KW91" s="694"/>
      <c r="KX91" s="694"/>
      <c r="KY91" s="694"/>
      <c r="KZ91" s="694"/>
      <c r="LA91" s="694"/>
      <c r="LB91" s="695"/>
      <c r="LC91" s="695"/>
      <c r="LD91" s="695"/>
      <c r="LE91" s="695"/>
      <c r="LF91" s="695"/>
      <c r="LG91" s="695"/>
      <c r="LH91" s="695"/>
      <c r="LI91" s="695"/>
      <c r="LJ91" s="695"/>
      <c r="LK91" s="695"/>
      <c r="LL91" s="695"/>
      <c r="LM91" s="695"/>
      <c r="LN91" s="695"/>
      <c r="LO91" s="695"/>
      <c r="LP91" s="695"/>
      <c r="LQ91" s="695"/>
      <c r="LR91" s="695"/>
      <c r="LS91" s="694"/>
      <c r="LT91" s="694"/>
      <c r="LU91" s="694"/>
      <c r="LV91" s="694"/>
      <c r="LW91" s="694"/>
      <c r="LX91" s="694"/>
      <c r="LY91" s="694"/>
      <c r="LZ91" s="694"/>
      <c r="MA91" s="694"/>
      <c r="MB91" s="694"/>
      <c r="MC91" s="694"/>
      <c r="MD91" s="694"/>
      <c r="ME91" s="694"/>
      <c r="MF91" s="694"/>
      <c r="MG91" s="694"/>
      <c r="MH91" s="694"/>
      <c r="MI91" s="694"/>
      <c r="MJ91" s="695"/>
      <c r="MK91" s="695"/>
      <c r="ML91" s="695"/>
      <c r="MM91" s="695"/>
      <c r="MN91" s="695"/>
      <c r="MO91" s="695"/>
      <c r="MP91" s="695"/>
      <c r="MQ91" s="695"/>
      <c r="MR91" s="695"/>
      <c r="MS91" s="695"/>
      <c r="MT91" s="695"/>
      <c r="MU91" s="695"/>
      <c r="MV91" s="695"/>
      <c r="MW91" s="695"/>
      <c r="MX91" s="695"/>
      <c r="MY91" s="695"/>
      <c r="MZ91" s="695"/>
    </row>
    <row r="92" spans="1:364" x14ac:dyDescent="0.2">
      <c r="A92" s="504">
        <v>84</v>
      </c>
      <c r="B92" s="8" t="str">
        <f>'English Scores- Leveled papers'!B90</f>
        <v/>
      </c>
      <c r="C92" s="8" t="str">
        <f t="shared" si="11"/>
        <v/>
      </c>
      <c r="D92" s="516" t="str">
        <f>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v/>
      </c>
      <c r="E92" s="516" t="str">
        <f>IF(COUNT(F92:IC92)=0, "", (SUMIF($F$5:$IC$5,"Yes",F92:IC92)/SUMIF('Math Scores'!$F$5:$IC$5,"Yes",'Math Scores'!$F$2:$IC$2)))</f>
        <v/>
      </c>
      <c r="F92" s="521"/>
      <c r="G92" s="521"/>
      <c r="H92" s="521"/>
      <c r="I92" s="521"/>
      <c r="J92" s="521"/>
      <c r="K92" s="521"/>
      <c r="L92" s="521"/>
      <c r="M92" s="521"/>
      <c r="N92" s="521"/>
      <c r="O92" s="521"/>
      <c r="P92" s="521"/>
      <c r="Q92" s="521"/>
      <c r="R92" s="521"/>
      <c r="S92" s="521"/>
      <c r="T92" s="521"/>
      <c r="U92" s="521"/>
      <c r="V92" s="521"/>
      <c r="W92" s="522"/>
      <c r="X92" s="522"/>
      <c r="Y92" s="522"/>
      <c r="Z92" s="522"/>
      <c r="AA92" s="522"/>
      <c r="AB92" s="522"/>
      <c r="AC92" s="522"/>
      <c r="AD92" s="522"/>
      <c r="AE92" s="522"/>
      <c r="AF92" s="522"/>
      <c r="AG92" s="522"/>
      <c r="AH92" s="522"/>
      <c r="AI92" s="522"/>
      <c r="AJ92" s="522"/>
      <c r="AK92" s="522"/>
      <c r="AL92" s="522"/>
      <c r="AM92" s="522"/>
      <c r="AN92" s="521"/>
      <c r="AO92" s="521"/>
      <c r="AP92" s="521"/>
      <c r="AQ92" s="521"/>
      <c r="AR92" s="521"/>
      <c r="AS92" s="521"/>
      <c r="AT92" s="521"/>
      <c r="AU92" s="521"/>
      <c r="AV92" s="521"/>
      <c r="AW92" s="521"/>
      <c r="AX92" s="521"/>
      <c r="AY92" s="521"/>
      <c r="AZ92" s="521"/>
      <c r="BA92" s="521"/>
      <c r="BB92" s="521"/>
      <c r="BC92" s="521"/>
      <c r="BD92" s="521"/>
      <c r="BE92" s="522"/>
      <c r="BF92" s="522"/>
      <c r="BG92" s="522"/>
      <c r="BH92" s="522"/>
      <c r="BI92" s="522"/>
      <c r="BJ92" s="522"/>
      <c r="BK92" s="522"/>
      <c r="BL92" s="522"/>
      <c r="BM92" s="522"/>
      <c r="BN92" s="522"/>
      <c r="BO92" s="522"/>
      <c r="BP92" s="522"/>
      <c r="BQ92" s="522"/>
      <c r="BR92" s="522"/>
      <c r="BS92" s="522"/>
      <c r="BT92" s="522"/>
      <c r="BU92" s="522"/>
      <c r="BV92" s="522"/>
      <c r="BW92" s="522"/>
      <c r="BX92" s="521"/>
      <c r="BY92" s="521"/>
      <c r="BZ92" s="521"/>
      <c r="CA92" s="521"/>
      <c r="CB92" s="521"/>
      <c r="CC92" s="521"/>
      <c r="CD92" s="521"/>
      <c r="CE92" s="521"/>
      <c r="CF92" s="521"/>
      <c r="CG92" s="521"/>
      <c r="CH92" s="521"/>
      <c r="CI92" s="521"/>
      <c r="CJ92" s="521"/>
      <c r="CK92" s="521"/>
      <c r="CL92" s="521"/>
      <c r="CM92" s="521"/>
      <c r="CN92" s="521"/>
      <c r="CO92" s="521"/>
      <c r="CP92" s="521"/>
      <c r="CQ92" s="521"/>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1"/>
      <c r="HK92" s="521"/>
      <c r="HL92" s="521"/>
      <c r="HM92" s="521"/>
      <c r="HN92" s="521"/>
      <c r="HO92" s="521"/>
      <c r="HP92" s="521"/>
      <c r="HQ92" s="521"/>
      <c r="HR92" s="521"/>
      <c r="HS92" s="521"/>
      <c r="HT92" s="521"/>
      <c r="HU92" s="521"/>
      <c r="HV92" s="521"/>
      <c r="HW92" s="521"/>
      <c r="HX92" s="521"/>
      <c r="HY92" s="521"/>
      <c r="HZ92" s="521"/>
      <c r="IA92" s="521"/>
      <c r="IB92" s="521"/>
      <c r="IC92" s="521"/>
      <c r="ID92" s="721"/>
      <c r="IE92" s="724"/>
      <c r="IF92" s="694"/>
      <c r="IG92" s="694"/>
      <c r="IH92" s="695"/>
      <c r="II92" s="695"/>
      <c r="IJ92" s="695"/>
      <c r="IK92" s="695"/>
      <c r="IL92" s="695"/>
      <c r="IM92" s="695"/>
      <c r="IN92" s="695"/>
      <c r="IO92" s="695"/>
      <c r="IP92" s="695"/>
      <c r="IQ92" s="695"/>
      <c r="IR92" s="695"/>
      <c r="IS92" s="695"/>
      <c r="IT92" s="695"/>
      <c r="IU92" s="695"/>
      <c r="IV92" s="694"/>
      <c r="IW92" s="694"/>
      <c r="IX92" s="694"/>
      <c r="IY92" s="694"/>
      <c r="IZ92" s="694"/>
      <c r="JA92" s="694"/>
      <c r="JB92" s="694"/>
      <c r="JC92" s="694"/>
      <c r="JD92" s="694"/>
      <c r="JE92" s="694"/>
      <c r="JF92" s="694"/>
      <c r="JG92" s="694"/>
      <c r="JH92" s="694"/>
      <c r="JI92" s="694"/>
      <c r="JJ92" s="694"/>
      <c r="JK92" s="694"/>
      <c r="JL92" s="694"/>
      <c r="JM92" s="695"/>
      <c r="JN92" s="695"/>
      <c r="JO92" s="695"/>
      <c r="JP92" s="695"/>
      <c r="JQ92" s="695"/>
      <c r="JR92" s="695"/>
      <c r="JS92" s="695"/>
      <c r="JT92" s="695"/>
      <c r="JU92" s="695"/>
      <c r="JV92" s="695"/>
      <c r="JW92" s="695"/>
      <c r="JX92" s="695"/>
      <c r="JY92" s="695"/>
      <c r="JZ92" s="695"/>
      <c r="KA92" s="695"/>
      <c r="KB92" s="695"/>
      <c r="KC92" s="695"/>
      <c r="KD92" s="695"/>
      <c r="KE92" s="695"/>
      <c r="KF92" s="695"/>
      <c r="KG92" s="695"/>
      <c r="KH92" s="694"/>
      <c r="KI92" s="694"/>
      <c r="KJ92" s="694"/>
      <c r="KK92" s="694"/>
      <c r="KL92" s="694"/>
      <c r="KM92" s="694"/>
      <c r="KN92" s="694"/>
      <c r="KO92" s="694"/>
      <c r="KP92" s="694"/>
      <c r="KQ92" s="694"/>
      <c r="KR92" s="694"/>
      <c r="KS92" s="694"/>
      <c r="KT92" s="694"/>
      <c r="KU92" s="694"/>
      <c r="KV92" s="694"/>
      <c r="KW92" s="694"/>
      <c r="KX92" s="694"/>
      <c r="KY92" s="694"/>
      <c r="KZ92" s="694"/>
      <c r="LA92" s="694"/>
      <c r="LB92" s="695"/>
      <c r="LC92" s="695"/>
      <c r="LD92" s="695"/>
      <c r="LE92" s="695"/>
      <c r="LF92" s="695"/>
      <c r="LG92" s="695"/>
      <c r="LH92" s="695"/>
      <c r="LI92" s="695"/>
      <c r="LJ92" s="695"/>
      <c r="LK92" s="695"/>
      <c r="LL92" s="695"/>
      <c r="LM92" s="695"/>
      <c r="LN92" s="695"/>
      <c r="LO92" s="695"/>
      <c r="LP92" s="695"/>
      <c r="LQ92" s="695"/>
      <c r="LR92" s="695"/>
      <c r="LS92" s="694"/>
      <c r="LT92" s="694"/>
      <c r="LU92" s="694"/>
      <c r="LV92" s="694"/>
      <c r="LW92" s="694"/>
      <c r="LX92" s="694"/>
      <c r="LY92" s="694"/>
      <c r="LZ92" s="694"/>
      <c r="MA92" s="694"/>
      <c r="MB92" s="694"/>
      <c r="MC92" s="694"/>
      <c r="MD92" s="694"/>
      <c r="ME92" s="694"/>
      <c r="MF92" s="694"/>
      <c r="MG92" s="694"/>
      <c r="MH92" s="694"/>
      <c r="MI92" s="694"/>
      <c r="MJ92" s="695"/>
      <c r="MK92" s="695"/>
      <c r="ML92" s="695"/>
      <c r="MM92" s="695"/>
      <c r="MN92" s="695"/>
      <c r="MO92" s="695"/>
      <c r="MP92" s="695"/>
      <c r="MQ92" s="695"/>
      <c r="MR92" s="695"/>
      <c r="MS92" s="695"/>
      <c r="MT92" s="695"/>
      <c r="MU92" s="695"/>
      <c r="MV92" s="695"/>
      <c r="MW92" s="695"/>
      <c r="MX92" s="695"/>
      <c r="MY92" s="695"/>
      <c r="MZ92" s="695"/>
    </row>
    <row r="93" spans="1:364" x14ac:dyDescent="0.2">
      <c r="A93" s="504">
        <v>85</v>
      </c>
      <c r="B93" s="8" t="str">
        <f>'English Scores- Leveled papers'!B91</f>
        <v/>
      </c>
      <c r="C93" s="8" t="str">
        <f t="shared" si="11"/>
        <v/>
      </c>
      <c r="D93" s="516" t="str">
        <f>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v/>
      </c>
      <c r="E93" s="516" t="str">
        <f>IF(COUNT(F93:IC93)=0, "", (SUMIF($F$5:$IC$5,"Yes",F93:IC93)/SUMIF('Math Scores'!$F$5:$IC$5,"Yes",'Math Scores'!$F$2:$IC$2)))</f>
        <v/>
      </c>
      <c r="F93" s="521"/>
      <c r="G93" s="521"/>
      <c r="H93" s="521"/>
      <c r="I93" s="521"/>
      <c r="J93" s="521"/>
      <c r="K93" s="521"/>
      <c r="L93" s="521"/>
      <c r="M93" s="521"/>
      <c r="N93" s="521"/>
      <c r="O93" s="521"/>
      <c r="P93" s="521"/>
      <c r="Q93" s="521"/>
      <c r="R93" s="521"/>
      <c r="S93" s="521"/>
      <c r="T93" s="521"/>
      <c r="U93" s="521"/>
      <c r="V93" s="521"/>
      <c r="W93" s="522"/>
      <c r="X93" s="522"/>
      <c r="Y93" s="522"/>
      <c r="Z93" s="522"/>
      <c r="AA93" s="522"/>
      <c r="AB93" s="522"/>
      <c r="AC93" s="522"/>
      <c r="AD93" s="522"/>
      <c r="AE93" s="522"/>
      <c r="AF93" s="522"/>
      <c r="AG93" s="522"/>
      <c r="AH93" s="522"/>
      <c r="AI93" s="522"/>
      <c r="AJ93" s="522"/>
      <c r="AK93" s="522"/>
      <c r="AL93" s="522"/>
      <c r="AM93" s="522"/>
      <c r="AN93" s="521"/>
      <c r="AO93" s="521"/>
      <c r="AP93" s="521"/>
      <c r="AQ93" s="521"/>
      <c r="AR93" s="521"/>
      <c r="AS93" s="521"/>
      <c r="AT93" s="521"/>
      <c r="AU93" s="521"/>
      <c r="AV93" s="521"/>
      <c r="AW93" s="521"/>
      <c r="AX93" s="521"/>
      <c r="AY93" s="521"/>
      <c r="AZ93" s="521"/>
      <c r="BA93" s="521"/>
      <c r="BB93" s="521"/>
      <c r="BC93" s="521"/>
      <c r="BD93" s="521"/>
      <c r="BE93" s="522"/>
      <c r="BF93" s="522"/>
      <c r="BG93" s="522"/>
      <c r="BH93" s="522"/>
      <c r="BI93" s="522"/>
      <c r="BJ93" s="522"/>
      <c r="BK93" s="522"/>
      <c r="BL93" s="522"/>
      <c r="BM93" s="522"/>
      <c r="BN93" s="522"/>
      <c r="BO93" s="522"/>
      <c r="BP93" s="522"/>
      <c r="BQ93" s="522"/>
      <c r="BR93" s="522"/>
      <c r="BS93" s="522"/>
      <c r="BT93" s="522"/>
      <c r="BU93" s="522"/>
      <c r="BV93" s="522"/>
      <c r="BW93" s="522"/>
      <c r="BX93" s="521"/>
      <c r="BY93" s="521"/>
      <c r="BZ93" s="521"/>
      <c r="CA93" s="521"/>
      <c r="CB93" s="521"/>
      <c r="CC93" s="521"/>
      <c r="CD93" s="521"/>
      <c r="CE93" s="521"/>
      <c r="CF93" s="521"/>
      <c r="CG93" s="521"/>
      <c r="CH93" s="521"/>
      <c r="CI93" s="521"/>
      <c r="CJ93" s="521"/>
      <c r="CK93" s="521"/>
      <c r="CL93" s="521"/>
      <c r="CM93" s="521"/>
      <c r="CN93" s="521"/>
      <c r="CO93" s="521"/>
      <c r="CP93" s="521"/>
      <c r="CQ93" s="521"/>
      <c r="CR93" s="522"/>
      <c r="CS93" s="522"/>
      <c r="CT93" s="522"/>
      <c r="CU93" s="522"/>
      <c r="CV93" s="522"/>
      <c r="CW93" s="522"/>
      <c r="CX93" s="522"/>
      <c r="CY93" s="522"/>
      <c r="CZ93" s="522"/>
      <c r="DA93" s="522"/>
      <c r="DB93" s="522"/>
      <c r="DC93" s="522"/>
      <c r="DD93" s="522"/>
      <c r="DE93" s="522"/>
      <c r="DF93" s="522"/>
      <c r="DG93" s="522"/>
      <c r="DH93" s="522"/>
      <c r="DI93" s="522"/>
      <c r="DJ93" s="522"/>
      <c r="DK93" s="522"/>
      <c r="DL93" s="522"/>
      <c r="DM93" s="522"/>
      <c r="DN93" s="522"/>
      <c r="DO93" s="521"/>
      <c r="DP93" s="521"/>
      <c r="DQ93" s="521"/>
      <c r="DR93" s="521"/>
      <c r="DS93" s="521"/>
      <c r="DT93" s="521"/>
      <c r="DU93" s="521"/>
      <c r="DV93" s="521"/>
      <c r="DW93" s="521"/>
      <c r="DX93" s="521"/>
      <c r="DY93" s="521"/>
      <c r="DZ93" s="521"/>
      <c r="EA93" s="521"/>
      <c r="EB93" s="521"/>
      <c r="EC93" s="521"/>
      <c r="ED93" s="521"/>
      <c r="EE93" s="521"/>
      <c r="EF93" s="521"/>
      <c r="EG93" s="521"/>
      <c r="EH93" s="521"/>
      <c r="EI93" s="521"/>
      <c r="EJ93" s="521"/>
      <c r="EK93" s="521"/>
      <c r="EL93" s="521"/>
      <c r="EM93" s="521"/>
      <c r="EN93" s="521"/>
      <c r="EO93" s="522"/>
      <c r="EP93" s="522"/>
      <c r="EQ93" s="522"/>
      <c r="ER93" s="522"/>
      <c r="ES93" s="522"/>
      <c r="ET93" s="522"/>
      <c r="EU93" s="522"/>
      <c r="EV93" s="522"/>
      <c r="EW93" s="522"/>
      <c r="EX93" s="522"/>
      <c r="EY93" s="522"/>
      <c r="EZ93" s="522"/>
      <c r="FA93" s="522"/>
      <c r="FB93" s="522"/>
      <c r="FC93" s="522"/>
      <c r="FD93" s="522"/>
      <c r="FE93" s="522"/>
      <c r="FF93" s="522"/>
      <c r="FG93" s="522"/>
      <c r="FH93" s="522"/>
      <c r="FI93" s="522"/>
      <c r="FJ93" s="522"/>
      <c r="FK93" s="521"/>
      <c r="FL93" s="521"/>
      <c r="FM93" s="521"/>
      <c r="FN93" s="521"/>
      <c r="FO93" s="521"/>
      <c r="FP93" s="521"/>
      <c r="FQ93" s="521"/>
      <c r="FR93" s="521"/>
      <c r="FS93" s="521"/>
      <c r="FT93" s="521"/>
      <c r="FU93" s="521"/>
      <c r="FV93" s="521"/>
      <c r="FW93" s="521"/>
      <c r="FX93" s="521"/>
      <c r="FY93" s="521"/>
      <c r="FZ93" s="521"/>
      <c r="GA93" s="521"/>
      <c r="GB93" s="521"/>
      <c r="GC93" s="521"/>
      <c r="GD93" s="521"/>
      <c r="GE93" s="521"/>
      <c r="GF93" s="521"/>
      <c r="GG93" s="521"/>
      <c r="GH93" s="521"/>
      <c r="GI93" s="521"/>
      <c r="GJ93" s="522"/>
      <c r="GK93" s="522"/>
      <c r="GL93" s="522"/>
      <c r="GM93" s="522"/>
      <c r="GN93" s="522"/>
      <c r="GO93" s="522"/>
      <c r="GP93" s="522"/>
      <c r="GQ93" s="522"/>
      <c r="GR93" s="522"/>
      <c r="GS93" s="522"/>
      <c r="GT93" s="522"/>
      <c r="GU93" s="522"/>
      <c r="GV93" s="522"/>
      <c r="GW93" s="522"/>
      <c r="GX93" s="522"/>
      <c r="GY93" s="522"/>
      <c r="GZ93" s="522"/>
      <c r="HA93" s="522"/>
      <c r="HB93" s="522"/>
      <c r="HC93" s="522"/>
      <c r="HD93" s="522"/>
      <c r="HE93" s="522"/>
      <c r="HF93" s="522"/>
      <c r="HG93" s="522"/>
      <c r="HH93" s="522"/>
      <c r="HI93" s="522"/>
      <c r="HJ93" s="521"/>
      <c r="HK93" s="521"/>
      <c r="HL93" s="521"/>
      <c r="HM93" s="521"/>
      <c r="HN93" s="521"/>
      <c r="HO93" s="521"/>
      <c r="HP93" s="521"/>
      <c r="HQ93" s="521"/>
      <c r="HR93" s="521"/>
      <c r="HS93" s="521"/>
      <c r="HT93" s="521"/>
      <c r="HU93" s="521"/>
      <c r="HV93" s="521"/>
      <c r="HW93" s="521"/>
      <c r="HX93" s="521"/>
      <c r="HY93" s="521"/>
      <c r="HZ93" s="521"/>
      <c r="IA93" s="521"/>
      <c r="IB93" s="521"/>
      <c r="IC93" s="521"/>
      <c r="ID93" s="721"/>
      <c r="IE93" s="724"/>
      <c r="IF93" s="694"/>
      <c r="IG93" s="694"/>
      <c r="IH93" s="695"/>
      <c r="II93" s="695"/>
      <c r="IJ93" s="695"/>
      <c r="IK93" s="695"/>
      <c r="IL93" s="695"/>
      <c r="IM93" s="695"/>
      <c r="IN93" s="695"/>
      <c r="IO93" s="695"/>
      <c r="IP93" s="695"/>
      <c r="IQ93" s="695"/>
      <c r="IR93" s="695"/>
      <c r="IS93" s="695"/>
      <c r="IT93" s="695"/>
      <c r="IU93" s="695"/>
      <c r="IV93" s="694"/>
      <c r="IW93" s="694"/>
      <c r="IX93" s="694"/>
      <c r="IY93" s="694"/>
      <c r="IZ93" s="694"/>
      <c r="JA93" s="694"/>
      <c r="JB93" s="694"/>
      <c r="JC93" s="694"/>
      <c r="JD93" s="694"/>
      <c r="JE93" s="694"/>
      <c r="JF93" s="694"/>
      <c r="JG93" s="694"/>
      <c r="JH93" s="694"/>
      <c r="JI93" s="694"/>
      <c r="JJ93" s="694"/>
      <c r="JK93" s="694"/>
      <c r="JL93" s="694"/>
      <c r="JM93" s="695"/>
      <c r="JN93" s="695"/>
      <c r="JO93" s="695"/>
      <c r="JP93" s="695"/>
      <c r="JQ93" s="695"/>
      <c r="JR93" s="695"/>
      <c r="JS93" s="695"/>
      <c r="JT93" s="695"/>
      <c r="JU93" s="695"/>
      <c r="JV93" s="695"/>
      <c r="JW93" s="695"/>
      <c r="JX93" s="695"/>
      <c r="JY93" s="695"/>
      <c r="JZ93" s="695"/>
      <c r="KA93" s="695"/>
      <c r="KB93" s="695"/>
      <c r="KC93" s="695"/>
      <c r="KD93" s="695"/>
      <c r="KE93" s="695"/>
      <c r="KF93" s="695"/>
      <c r="KG93" s="695"/>
      <c r="KH93" s="694"/>
      <c r="KI93" s="694"/>
      <c r="KJ93" s="694"/>
      <c r="KK93" s="694"/>
      <c r="KL93" s="694"/>
      <c r="KM93" s="694"/>
      <c r="KN93" s="694"/>
      <c r="KO93" s="694"/>
      <c r="KP93" s="694"/>
      <c r="KQ93" s="694"/>
      <c r="KR93" s="694"/>
      <c r="KS93" s="694"/>
      <c r="KT93" s="694"/>
      <c r="KU93" s="694"/>
      <c r="KV93" s="694"/>
      <c r="KW93" s="694"/>
      <c r="KX93" s="694"/>
      <c r="KY93" s="694"/>
      <c r="KZ93" s="694"/>
      <c r="LA93" s="694"/>
      <c r="LB93" s="695"/>
      <c r="LC93" s="695"/>
      <c r="LD93" s="695"/>
      <c r="LE93" s="695"/>
      <c r="LF93" s="695"/>
      <c r="LG93" s="695"/>
      <c r="LH93" s="695"/>
      <c r="LI93" s="695"/>
      <c r="LJ93" s="695"/>
      <c r="LK93" s="695"/>
      <c r="LL93" s="695"/>
      <c r="LM93" s="695"/>
      <c r="LN93" s="695"/>
      <c r="LO93" s="695"/>
      <c r="LP93" s="695"/>
      <c r="LQ93" s="695"/>
      <c r="LR93" s="695"/>
      <c r="LS93" s="694"/>
      <c r="LT93" s="694"/>
      <c r="LU93" s="694"/>
      <c r="LV93" s="694"/>
      <c r="LW93" s="694"/>
      <c r="LX93" s="694"/>
      <c r="LY93" s="694"/>
      <c r="LZ93" s="694"/>
      <c r="MA93" s="694"/>
      <c r="MB93" s="694"/>
      <c r="MC93" s="694"/>
      <c r="MD93" s="694"/>
      <c r="ME93" s="694"/>
      <c r="MF93" s="694"/>
      <c r="MG93" s="694"/>
      <c r="MH93" s="694"/>
      <c r="MI93" s="694"/>
      <c r="MJ93" s="695"/>
      <c r="MK93" s="695"/>
      <c r="ML93" s="695"/>
      <c r="MM93" s="695"/>
      <c r="MN93" s="695"/>
      <c r="MO93" s="695"/>
      <c r="MP93" s="695"/>
      <c r="MQ93" s="695"/>
      <c r="MR93" s="695"/>
      <c r="MS93" s="695"/>
      <c r="MT93" s="695"/>
      <c r="MU93" s="695"/>
      <c r="MV93" s="695"/>
      <c r="MW93" s="695"/>
      <c r="MX93" s="695"/>
      <c r="MY93" s="695"/>
      <c r="MZ93" s="695"/>
    </row>
  </sheetData>
  <sheetProtection password="B1A6" sheet="1" objects="1" scenarios="1"/>
  <dataConsolidate/>
  <mergeCells count="21">
    <mergeCell ref="A3:C3"/>
    <mergeCell ref="A4:C4"/>
    <mergeCell ref="A2:C2"/>
    <mergeCell ref="LS1:MI1"/>
    <mergeCell ref="MJ1:MZ1"/>
    <mergeCell ref="IH1:IU1"/>
    <mergeCell ref="IV1:JL1"/>
    <mergeCell ref="JM1:KG1"/>
    <mergeCell ref="KH1:LA1"/>
    <mergeCell ref="LB1:LR1"/>
    <mergeCell ref="HJ1:IG1"/>
    <mergeCell ref="F1:V1"/>
    <mergeCell ref="W1:AM1"/>
    <mergeCell ref="AN1:BD1"/>
    <mergeCell ref="BE1:BW1"/>
    <mergeCell ref="BX1:CQ1"/>
    <mergeCell ref="CR1:DN1"/>
    <mergeCell ref="DO1:EN1"/>
    <mergeCell ref="EO1:FJ1"/>
    <mergeCell ref="FK1:GI1"/>
    <mergeCell ref="GJ1:HI1"/>
  </mergeCells>
  <phoneticPr fontId="40" type="noConversion"/>
  <conditionalFormatting sqref="F8:MZ8">
    <cfRule type="cellIs" dxfId="20" priority="1" operator="between">
      <formula>0.69</formula>
      <formula>1</formula>
    </cfRule>
    <cfRule type="cellIs" dxfId="19" priority="2" operator="between">
      <formula>0.49</formula>
      <formula>0.7</formula>
    </cfRule>
    <cfRule type="cellIs" dxfId="18" priority="3" operator="lessThan">
      <formula>0.5</formula>
    </cfRule>
  </conditionalFormatting>
  <dataValidations count="3">
    <dataValidation type="list" allowBlank="1" showInputMessage="1" showErrorMessage="1" sqref="WRY5:XFD5">
      <formula1>$FY$99:$FY$101</formula1>
    </dataValidation>
    <dataValidation type="list" allowBlank="1" showInputMessage="1" showErrorMessage="1" sqref="F5:IC5">
      <formula1>$LN$39:$LN$41</formula1>
    </dataValidation>
    <dataValidation type="decimal" allowBlank="1" showInputMessage="1" showErrorMessage="1" sqref="F9:IC93">
      <formula1>0</formula1>
      <formula2>5</formula2>
    </dataValidation>
  </dataValidations>
  <pageMargins left="0.75" right="0.75" top="1" bottom="1" header="0.5" footer="0.5"/>
  <pageSetup orientation="portrait"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AX92"/>
  <sheetViews>
    <sheetView workbookViewId="0">
      <pane xSplit="4" ySplit="5" topLeftCell="E6" activePane="bottomRight" state="frozen"/>
      <selection activeCell="A5" sqref="A5"/>
      <selection pane="topRight" activeCell="E5" sqref="E5"/>
      <selection pane="bottomLeft" activeCell="A9" sqref="A9"/>
      <selection pane="bottomRight" activeCell="A2" sqref="A2"/>
    </sheetView>
  </sheetViews>
  <sheetFormatPr defaultColWidth="8.85546875" defaultRowHeight="12.75" x14ac:dyDescent="0.2"/>
  <cols>
    <col min="2" max="2" width="12.7109375" customWidth="1"/>
    <col min="3" max="3" width="0" hidden="1" customWidth="1"/>
    <col min="34" max="34" width="12.85546875" customWidth="1"/>
    <col min="35" max="35" width="14" customWidth="1"/>
    <col min="36" max="36" width="14.85546875" customWidth="1"/>
    <col min="42" max="42" width="15.7109375" customWidth="1"/>
    <col min="43" max="43" width="16.5703125" customWidth="1"/>
  </cols>
  <sheetData>
    <row r="1" spans="1:50" ht="30.75" customHeight="1" x14ac:dyDescent="0.2">
      <c r="A1" s="34"/>
      <c r="B1" s="525"/>
      <c r="C1" s="525"/>
      <c r="D1" s="526"/>
      <c r="E1" s="529"/>
      <c r="F1" s="530"/>
      <c r="G1" s="530"/>
      <c r="H1" s="530"/>
      <c r="I1" s="530"/>
      <c r="J1" s="530"/>
      <c r="K1" s="529"/>
      <c r="L1" s="530"/>
      <c r="M1" s="530"/>
      <c r="N1" s="530"/>
      <c r="O1" s="530"/>
      <c r="P1" s="529"/>
      <c r="Q1" s="530"/>
      <c r="R1" s="530"/>
      <c r="S1" s="530"/>
      <c r="T1" s="530"/>
      <c r="U1" s="529"/>
      <c r="V1" s="530"/>
      <c r="W1" s="530"/>
      <c r="X1" s="530"/>
      <c r="Y1" s="530"/>
      <c r="Z1" s="529"/>
      <c r="AA1" s="530"/>
      <c r="AB1" s="530"/>
      <c r="AC1" s="530"/>
      <c r="AD1" s="530"/>
      <c r="AE1" s="530"/>
      <c r="AF1" s="530"/>
      <c r="AG1" s="530"/>
      <c r="AH1" s="952" t="s">
        <v>2712</v>
      </c>
      <c r="AI1" s="953"/>
      <c r="AJ1" s="953"/>
      <c r="AK1" s="530"/>
      <c r="AL1" s="530"/>
      <c r="AM1" s="530"/>
      <c r="AN1" s="530"/>
      <c r="AO1" s="530"/>
      <c r="AP1" s="953" t="s">
        <v>2712</v>
      </c>
      <c r="AQ1" s="953"/>
    </row>
    <row r="2" spans="1:50" s="50" customFormat="1" ht="31.5" customHeight="1" x14ac:dyDescent="0.25">
      <c r="A2" s="407"/>
      <c r="B2" s="506"/>
      <c r="C2" s="214" t="str">
        <f>IFERROR(MEDIAN(E5,Q5,Z5,AJ5,#REF!,#REF!,#REF!,#REF!,#REF!),"")</f>
        <v/>
      </c>
      <c r="D2" s="215"/>
      <c r="E2" s="940" t="s">
        <v>2274</v>
      </c>
      <c r="F2" s="941"/>
      <c r="G2" s="941"/>
      <c r="H2" s="941"/>
      <c r="I2" s="941"/>
      <c r="J2" s="941"/>
      <c r="K2" s="942" t="s">
        <v>1291</v>
      </c>
      <c r="L2" s="943"/>
      <c r="M2" s="943"/>
      <c r="N2" s="943"/>
      <c r="O2" s="944"/>
      <c r="P2" s="940" t="s">
        <v>1292</v>
      </c>
      <c r="Q2" s="941"/>
      <c r="R2" s="941"/>
      <c r="S2" s="941"/>
      <c r="T2" s="941"/>
      <c r="U2" s="942" t="s">
        <v>1293</v>
      </c>
      <c r="V2" s="943"/>
      <c r="W2" s="943"/>
      <c r="X2" s="943"/>
      <c r="Y2" s="944"/>
      <c r="Z2" s="947" t="s">
        <v>3</v>
      </c>
      <c r="AA2" s="948"/>
      <c r="AB2" s="948"/>
      <c r="AC2" s="948"/>
      <c r="AD2" s="949" t="s">
        <v>2710</v>
      </c>
      <c r="AE2" s="950"/>
      <c r="AF2" s="950"/>
      <c r="AG2" s="951"/>
      <c r="AH2" s="942" t="s">
        <v>2711</v>
      </c>
      <c r="AI2" s="943"/>
      <c r="AJ2" s="943"/>
      <c r="AK2" s="940" t="s">
        <v>2715</v>
      </c>
      <c r="AL2" s="941"/>
      <c r="AM2" s="941"/>
      <c r="AN2" s="941"/>
      <c r="AO2" s="954"/>
      <c r="AP2" s="945" t="s">
        <v>2716</v>
      </c>
      <c r="AQ2" s="946"/>
    </row>
    <row r="3" spans="1:50" s="110" customFormat="1" x14ac:dyDescent="0.2">
      <c r="A3" s="407"/>
      <c r="B3" s="507" t="s">
        <v>2097</v>
      </c>
      <c r="C3" s="409" t="str">
        <f>IFERROR(MEDIAN(O5,#REF!,AH5,#REF!,#REF!,#REF!,#REF!,#REF!,#REF!),"")</f>
        <v/>
      </c>
      <c r="D3" s="410"/>
      <c r="E3" s="96">
        <f>(SUMIF('Math Scores'!$F$4:$MZ$4, E4, 'Math Scores'!$F$2:$MZ$2))</f>
        <v>12</v>
      </c>
      <c r="F3" s="96">
        <f>(SUMIF('Math Scores'!$F$4:$MZ$4, F4, 'Math Scores'!$F$2:$MZ$2))</f>
        <v>18</v>
      </c>
      <c r="G3" s="96">
        <f>(SUMIF('Math Scores'!$F$4:$MZ$4, G4, 'Math Scores'!$F$2:$MZ$2))</f>
        <v>10</v>
      </c>
      <c r="H3" s="96">
        <f>(SUMIF('Math Scores'!$F$4:$MZ$4, H4, 'Math Scores'!$F$2:$MZ$2))</f>
        <v>1</v>
      </c>
      <c r="I3" s="96">
        <f>(SUMIF('Math Scores'!$F$4:$MZ$4, I4, 'Math Scores'!$F$2:$MZ$2))</f>
        <v>4</v>
      </c>
      <c r="J3" s="96">
        <f>(SUMIF('Math Scores'!$F$4:$MZ$4, J4, 'Math Scores'!$F$2:$MZ$2))</f>
        <v>5</v>
      </c>
      <c r="K3" s="96">
        <f>(SUMIF('Math Scores'!$F$4:$MZ$4, K4, 'Math Scores'!$F$2:$MZ$2))</f>
        <v>11</v>
      </c>
      <c r="L3" s="96">
        <f>(SUMIF('Math Scores'!$F$4:$MZ$4, L4, 'Math Scores'!$F$2:$MZ$2))</f>
        <v>17</v>
      </c>
      <c r="M3" s="96">
        <f>(SUMIF('Math Scores'!$F$4:$MZ$4, M4, 'Math Scores'!$F$2:$MZ$2))</f>
        <v>13</v>
      </c>
      <c r="N3" s="96">
        <f>(SUMIF('Math Scores'!$F$4:$MZ$4, N4, 'Math Scores'!$F$2:$MZ$2))</f>
        <v>1</v>
      </c>
      <c r="O3" s="96">
        <f>(SUMIF('Math Scores'!$F$4:$MZ$4, O4, 'Math Scores'!$F$2:$MZ$2))</f>
        <v>8</v>
      </c>
      <c r="P3" s="96">
        <f>(SUMIF('Math Scores'!$F$4:$MZ$4, P4, 'Math Scores'!$F$2:$MZ$2))</f>
        <v>14</v>
      </c>
      <c r="Q3" s="96">
        <f>(SUMIF('Math Scores'!$F$4:$MZ$4, Q4, 'Math Scores'!$F$2:$MZ$2))</f>
        <v>10</v>
      </c>
      <c r="R3" s="96">
        <f>(SUMIF('Math Scores'!$F$4:$MZ$4, R4, 'Math Scores'!$F$2:$MZ$2))</f>
        <v>13</v>
      </c>
      <c r="S3" s="96">
        <f>(SUMIF('Math Scores'!$F$4:$MZ$4, S4, 'Math Scores'!$F$2:$MZ$2))</f>
        <v>1</v>
      </c>
      <c r="T3" s="96">
        <f>(SUMIF('Math Scores'!$F$4:$MZ$4, T4, 'Math Scores'!$F$2:$MZ$2))</f>
        <v>12</v>
      </c>
      <c r="U3" s="96">
        <f>(SUMIF('Math Scores'!$F$4:$MZ$4, U4, 'Math Scores'!$F$2:$MZ$2))</f>
        <v>8</v>
      </c>
      <c r="V3" s="96">
        <f>(SUMIF('Math Scores'!$F$4:$MZ$4, V4, 'Math Scores'!$F$2:$MZ$2))</f>
        <v>26</v>
      </c>
      <c r="W3" s="96">
        <f>(SUMIF('Math Scores'!$F$4:$MZ$4, W4, 'Math Scores'!$F$2:$MZ$2))</f>
        <v>1</v>
      </c>
      <c r="X3" s="96">
        <f>(SUMIF('Math Scores'!$F$4:$MZ$4, X4, 'Math Scores'!$F$2:$MZ$2))</f>
        <v>9</v>
      </c>
      <c r="Y3" s="96">
        <f>(SUMIF('Math Scores'!$F$4:$MZ$4, Y4, 'Math Scores'!$F$2:$MZ$2))</f>
        <v>16</v>
      </c>
      <c r="Z3" s="96">
        <f>(SUMIF('Math Scores'!$F$4:$MZ$4, Z4, 'Math Scores'!$F$2:$MZ$2))</f>
        <v>25</v>
      </c>
      <c r="AA3" s="96">
        <f>(SUMIF('Math Scores'!$F$4:$MZ$4, AA4, 'Math Scores'!$F$2:$MZ$2))</f>
        <v>9</v>
      </c>
      <c r="AB3" s="96">
        <f>(SUMIF('Math Scores'!$F$4:$MZ$4, AB4, 'Math Scores'!$F$2:$MZ$2))</f>
        <v>2</v>
      </c>
      <c r="AC3" s="96">
        <f>(SUMIF('Math Scores'!$F$4:$MZ$4, AC4, 'Math Scores'!$F$2:$MZ$2))</f>
        <v>24</v>
      </c>
      <c r="AD3" s="96">
        <f>(SUMIF('Math Scores'!$F$4:$MZ$4, AD4, 'Math Scores'!$F$2:$MZ$2))</f>
        <v>54</v>
      </c>
      <c r="AE3" s="96">
        <f>(SUMIF('Math Scores'!$F$4:$MZ$4, AE4, 'Math Scores'!$F$2:$MZ$2))</f>
        <v>21</v>
      </c>
      <c r="AF3" s="96">
        <f>(SUMIF('Math Scores'!$F$4:$MZ$4, AF4, 'Math Scores'!$F$2:$MZ$2))</f>
        <v>20</v>
      </c>
      <c r="AG3" s="96">
        <f>(SUMIF('Math Scores'!$F$4:$MZ$4, AG4, 'Math Scores'!$F$2:$MZ$2))</f>
        <v>6</v>
      </c>
      <c r="AH3" s="96">
        <f>(SUMIF('Math Scores'!$IH$4:$IU$4, AH4, 'Math Scores'!$IH$2:$IU$2))</f>
        <v>25</v>
      </c>
      <c r="AI3" s="96">
        <f>(SUMIF('Math Scores'!$IH$4:$IU$4, AI4, 'Math Scores'!$IH$2:$IU$2))</f>
        <v>1</v>
      </c>
      <c r="AJ3" s="96">
        <f>(SUMIF('Math Scores'!$IH$4:$IU$4, AJ4, 'Math Scores'!$IH$2:$IU$2))</f>
        <v>4</v>
      </c>
      <c r="AK3" s="96">
        <f>(SUMIF('Math Scores'!$JM$4:$LA$4, AK4, 'Math Scores'!$JM$2:$LA$2))</f>
        <v>3</v>
      </c>
      <c r="AL3" s="96">
        <f>(SUMIF('Math Scores'!$JM$4:$LA$4, AL4, 'Math Scores'!$JM$2:$LA$2))</f>
        <v>15</v>
      </c>
      <c r="AM3" s="96">
        <f>(SUMIF('Math Scores'!$JM$4:$LA$4, AM4, 'Math Scores'!$JM$2:$LA$2))</f>
        <v>13</v>
      </c>
      <c r="AN3" s="96">
        <f>(SUMIF('Math Scores'!$JM$4:$LA$4, AN4, 'Math Scores'!$JM$2:$LA$2))</f>
        <v>22</v>
      </c>
      <c r="AO3" s="96">
        <f>(SUMIF('Math Scores'!$JM$4:$LA$4, AO4, 'Math Scores'!$JM$2:$LA$2))</f>
        <v>7</v>
      </c>
      <c r="AP3" s="96">
        <f>(SUMIF('Math Scores'!$KH$4:$LA$4, AP4, 'Math Scores'!$KH$2:$LA$2))</f>
        <v>18</v>
      </c>
      <c r="AQ3" s="96">
        <f>(SUMIF('Math Scores'!$KH$4:$LA$4, AQ4, 'Math Scores'!$KH$2:$LA$2))</f>
        <v>12</v>
      </c>
    </row>
    <row r="4" spans="1:50" s="705" customFormat="1" ht="95.25" customHeight="1" x14ac:dyDescent="0.2">
      <c r="A4" s="701"/>
      <c r="B4" s="702" t="s">
        <v>2096</v>
      </c>
      <c r="C4" s="703" t="str">
        <f>IFERROR(MEDIAN(#REF!,#REF!,AI5,#REF!,#REF!,#REF!,#REF!,#REF!,#REF!),"")</f>
        <v/>
      </c>
      <c r="D4" s="704"/>
      <c r="E4" s="700" t="s">
        <v>2227</v>
      </c>
      <c r="F4" s="700" t="s">
        <v>2228</v>
      </c>
      <c r="G4" s="700" t="s">
        <v>2229</v>
      </c>
      <c r="H4" s="700" t="s">
        <v>2558</v>
      </c>
      <c r="I4" s="700" t="s">
        <v>2560</v>
      </c>
      <c r="J4" s="700" t="s">
        <v>2559</v>
      </c>
      <c r="K4" s="700" t="s">
        <v>2230</v>
      </c>
      <c r="L4" s="700" t="s">
        <v>2561</v>
      </c>
      <c r="M4" s="700" t="s">
        <v>2231</v>
      </c>
      <c r="N4" s="700" t="s">
        <v>2563</v>
      </c>
      <c r="O4" s="700" t="s">
        <v>2562</v>
      </c>
      <c r="P4" s="700" t="s">
        <v>2564</v>
      </c>
      <c r="Q4" s="700" t="s">
        <v>2233</v>
      </c>
      <c r="R4" s="700" t="s">
        <v>2232</v>
      </c>
      <c r="S4" s="700" t="s">
        <v>2565</v>
      </c>
      <c r="T4" s="700" t="s">
        <v>2234</v>
      </c>
      <c r="U4" s="532" t="s">
        <v>2236</v>
      </c>
      <c r="V4" s="532" t="s">
        <v>2235</v>
      </c>
      <c r="W4" s="532" t="s">
        <v>2237</v>
      </c>
      <c r="X4" s="700" t="s">
        <v>2239</v>
      </c>
      <c r="Y4" s="532" t="s">
        <v>2238</v>
      </c>
      <c r="Z4" s="700" t="s">
        <v>2241</v>
      </c>
      <c r="AA4" s="700" t="s">
        <v>2242</v>
      </c>
      <c r="AB4" s="700" t="s">
        <v>2566</v>
      </c>
      <c r="AC4" s="700" t="s">
        <v>2240</v>
      </c>
      <c r="AD4" s="700" t="s">
        <v>2254</v>
      </c>
      <c r="AE4" s="700" t="s">
        <v>2259</v>
      </c>
      <c r="AF4" s="700" t="s">
        <v>2252</v>
      </c>
      <c r="AG4" s="700" t="s">
        <v>2612</v>
      </c>
      <c r="AH4" s="700" t="s">
        <v>2254</v>
      </c>
      <c r="AI4" s="700" t="s">
        <v>2259</v>
      </c>
      <c r="AJ4" s="700" t="s">
        <v>2252</v>
      </c>
      <c r="AK4" s="700" t="s">
        <v>2255</v>
      </c>
      <c r="AL4" s="365" t="s">
        <v>2665</v>
      </c>
      <c r="AM4" s="365" t="s">
        <v>2666</v>
      </c>
      <c r="AN4" s="365" t="s">
        <v>2256</v>
      </c>
      <c r="AO4" s="365" t="s">
        <v>2664</v>
      </c>
      <c r="AP4" s="365" t="s">
        <v>2256</v>
      </c>
      <c r="AQ4" s="365" t="s">
        <v>2665</v>
      </c>
      <c r="AT4" s="955" t="s">
        <v>2730</v>
      </c>
      <c r="AU4" s="955"/>
      <c r="AV4" s="955"/>
      <c r="AW4" s="955"/>
      <c r="AX4" s="955"/>
    </row>
    <row r="5" spans="1:50" ht="22.5" x14ac:dyDescent="0.2">
      <c r="A5" s="15" t="s">
        <v>1810</v>
      </c>
      <c r="B5" s="15" t="s">
        <v>1799</v>
      </c>
      <c r="C5" s="15" t="s">
        <v>987</v>
      </c>
      <c r="D5" s="15" t="s">
        <v>2260</v>
      </c>
      <c r="E5" s="12" t="str">
        <f t="shared" ref="E5:AQ5" si="0">IFERROR(IF((COUNT(E6:E90)=0)," ",((SUM(E6:E90)/COUNT(E6:E90)))),"")</f>
        <v xml:space="preserve"> </v>
      </c>
      <c r="F5" s="12" t="str">
        <f t="shared" si="0"/>
        <v xml:space="preserve"> </v>
      </c>
      <c r="G5" s="12" t="str">
        <f t="shared" si="0"/>
        <v xml:space="preserve"> </v>
      </c>
      <c r="H5" s="12" t="str">
        <f t="shared" si="0"/>
        <v xml:space="preserve"> </v>
      </c>
      <c r="I5" s="12" t="str">
        <f t="shared" si="0"/>
        <v xml:space="preserve"> </v>
      </c>
      <c r="J5" s="12" t="str">
        <f t="shared" si="0"/>
        <v xml:space="preserve"> </v>
      </c>
      <c r="K5" s="12" t="str">
        <f t="shared" si="0"/>
        <v xml:space="preserve"> </v>
      </c>
      <c r="L5" s="12" t="str">
        <f t="shared" si="0"/>
        <v xml:space="preserve"> </v>
      </c>
      <c r="M5" s="12" t="str">
        <f t="shared" si="0"/>
        <v xml:space="preserve"> </v>
      </c>
      <c r="N5" s="12" t="str">
        <f t="shared" si="0"/>
        <v xml:space="preserve"> </v>
      </c>
      <c r="O5" s="12" t="str">
        <f t="shared" si="0"/>
        <v xml:space="preserve"> </v>
      </c>
      <c r="P5" s="12" t="str">
        <f t="shared" si="0"/>
        <v xml:space="preserve"> </v>
      </c>
      <c r="Q5" s="12" t="str">
        <f t="shared" si="0"/>
        <v xml:space="preserve"> </v>
      </c>
      <c r="R5" s="12" t="str">
        <f t="shared" si="0"/>
        <v xml:space="preserve"> </v>
      </c>
      <c r="S5" s="12" t="str">
        <f t="shared" si="0"/>
        <v xml:space="preserve"> </v>
      </c>
      <c r="T5" s="12" t="str">
        <f t="shared" si="0"/>
        <v xml:space="preserve"> </v>
      </c>
      <c r="U5" s="12">
        <f t="shared" si="0"/>
        <v>0.52717391304347827</v>
      </c>
      <c r="V5" s="12">
        <f t="shared" si="0"/>
        <v>0.44732441471571904</v>
      </c>
      <c r="W5" s="12">
        <f t="shared" si="0"/>
        <v>0.52173913043478259</v>
      </c>
      <c r="X5" s="12">
        <f t="shared" si="0"/>
        <v>0.53381642512077299</v>
      </c>
      <c r="Y5" s="12">
        <f t="shared" si="0"/>
        <v>0.58695652173913049</v>
      </c>
      <c r="Z5" s="12" t="str">
        <f t="shared" si="0"/>
        <v xml:space="preserve"> </v>
      </c>
      <c r="AA5" s="12" t="str">
        <f t="shared" si="0"/>
        <v xml:space="preserve"> </v>
      </c>
      <c r="AB5" s="12" t="str">
        <f t="shared" si="0"/>
        <v xml:space="preserve"> </v>
      </c>
      <c r="AC5" s="12" t="str">
        <f t="shared" si="0"/>
        <v xml:space="preserve"> </v>
      </c>
      <c r="AD5" s="12" t="str">
        <f t="shared" si="0"/>
        <v xml:space="preserve"> </v>
      </c>
      <c r="AE5" s="12" t="str">
        <f t="shared" si="0"/>
        <v xml:space="preserve"> </v>
      </c>
      <c r="AF5" s="12" t="str">
        <f t="shared" si="0"/>
        <v xml:space="preserve"> </v>
      </c>
      <c r="AG5" s="12" t="str">
        <f t="shared" si="0"/>
        <v xml:space="preserve"> </v>
      </c>
      <c r="AH5" s="12" t="str">
        <f t="shared" si="0"/>
        <v xml:space="preserve"> </v>
      </c>
      <c r="AI5" s="12" t="str">
        <f t="shared" si="0"/>
        <v xml:space="preserve"> </v>
      </c>
      <c r="AJ5" s="12" t="str">
        <f t="shared" si="0"/>
        <v xml:space="preserve"> </v>
      </c>
      <c r="AK5" s="12" t="str">
        <f t="shared" si="0"/>
        <v xml:space="preserve"> </v>
      </c>
      <c r="AL5" s="12" t="str">
        <f t="shared" si="0"/>
        <v xml:space="preserve"> </v>
      </c>
      <c r="AM5" s="12" t="str">
        <f t="shared" si="0"/>
        <v xml:space="preserve"> </v>
      </c>
      <c r="AN5" s="12" t="str">
        <f t="shared" si="0"/>
        <v xml:space="preserve"> </v>
      </c>
      <c r="AO5" s="12" t="str">
        <f t="shared" si="0"/>
        <v xml:space="preserve"> </v>
      </c>
      <c r="AP5" s="12" t="str">
        <f t="shared" si="0"/>
        <v xml:space="preserve"> </v>
      </c>
      <c r="AQ5" s="12" t="str">
        <f t="shared" si="0"/>
        <v xml:space="preserve"> </v>
      </c>
      <c r="AT5" s="956"/>
      <c r="AU5" s="956"/>
      <c r="AV5" s="956"/>
      <c r="AW5" s="956"/>
      <c r="AX5" s="956"/>
    </row>
    <row r="6" spans="1:50" x14ac:dyDescent="0.2">
      <c r="A6" s="65">
        <v>1</v>
      </c>
      <c r="B6" s="65" t="str">
        <f>'English Scores- Leveled papers'!B7</f>
        <v>V. Nirmala</v>
      </c>
      <c r="C6" s="66" t="e">
        <f>'Math Output by Standard'!E8</f>
        <v>#DIV/0!</v>
      </c>
      <c r="D6" s="67">
        <f>'Math Scores'!D9</f>
        <v>0.54166666666666663</v>
      </c>
      <c r="E6" s="135" t="str">
        <f>IF(COUNT('Math Scores'!$F9:$AM9)=0, "", (SUMIF('Math Scores'!$F$4:$AM$4, E$4, 'Math Scores'!$F9:$AM9)/(SUMIF('Math Scores'!$F$4:$AM$4, E$4, 'Math Scores'!$F$2:$AM$2))))</f>
        <v/>
      </c>
      <c r="F6" s="135" t="str">
        <f>IF(COUNT('Math Scores'!$F9:$AM9)=0, "", (SUMIF('Math Scores'!$F$4:$AM$4, F$4, 'Math Scores'!$F9:$AM9)/(SUMIF('Math Scores'!$F$4:$AM$4, F$4, 'Math Scores'!$F$2:$AM$2))))</f>
        <v/>
      </c>
      <c r="G6" s="135" t="str">
        <f>IF(COUNT('Math Scores'!$F9:$AM9)=0, "", (SUMIF('Math Scores'!$F$4:$AM$4, G$4, 'Math Scores'!$F9:$AM9)/(SUMIF('Math Scores'!$F$4:$AM$4, G$4, 'Math Scores'!$F$2:$AM$2))))</f>
        <v/>
      </c>
      <c r="H6" s="135" t="str">
        <f>IF(COUNT('Math Scores'!$F9:$AM9)=0, "", (SUMIF('Math Scores'!$F$4:$AM$4, H$4, 'Math Scores'!$F9:$AM9)/(SUMIF('Math Scores'!$F$4:$AM$4, H$4, 'Math Scores'!$F$2:$AM$2))))</f>
        <v/>
      </c>
      <c r="I6" s="135" t="str">
        <f>IF(COUNT('Math Scores'!$F9:$AM9)=0, "", (SUMIF('Math Scores'!$F$4:$AM$4, I$4, 'Math Scores'!$F9:$AM9)/(SUMIF('Math Scores'!$F$4:$AM$4, I$4, 'Math Scores'!$F$2:$AM$2))))</f>
        <v/>
      </c>
      <c r="J6" s="135" t="str">
        <f>IF(COUNT('Math Scores'!$F9:$AM9)=0, "", (SUMIF('Math Scores'!$F$4:$AM$4, J$4, 'Math Scores'!$F9:$AM9)/(SUMIF('Math Scores'!$F$4:$AM$4, J$4, 'Math Scores'!$F$2:$AM$2))))</f>
        <v/>
      </c>
      <c r="K6" s="135" t="str">
        <f>IF(COUNT('Math Scores'!$AN9:$BW9)=0, "", (SUMIF('Math Scores'!$AN$4:$BW$4, K$4, 'Math Scores'!$AN9:$BW9)/(SUMIF('Math Scores'!$AN$4:$BW$4, K$4, 'Math Scores'!$AN$2:$BW$2))))</f>
        <v/>
      </c>
      <c r="L6" s="135" t="str">
        <f>IF(COUNT('Math Scores'!$AN9:$BW9)=0, "", (SUMIF('Math Scores'!$AN$4:$BW$4, L$4, 'Math Scores'!$AN9:$BW9)/(SUMIF('Math Scores'!$AN$4:$BW$4, L$4, 'Math Scores'!$AN$2:$BW$2))))</f>
        <v/>
      </c>
      <c r="M6" s="135" t="str">
        <f>IF(COUNT('Math Scores'!$AN9:$BW9)=0, "", (SUMIF('Math Scores'!$AN$4:$BW$4, M$4, 'Math Scores'!$AN9:$BW9)/(SUMIF('Math Scores'!$AN$4:$BW$4, M$4, 'Math Scores'!$AN$2:$BW$2))))</f>
        <v/>
      </c>
      <c r="N6" s="135" t="str">
        <f>IF(COUNT('Math Scores'!$AN9:$BW9)=0, "", (SUMIF('Math Scores'!$AN$4:$BW$4, N$4, 'Math Scores'!$AN9:$BW9)/(SUMIF('Math Scores'!$AN$4:$BW$4, N$4, 'Math Scores'!$AN$2:$BW$2))))</f>
        <v/>
      </c>
      <c r="O6" s="135" t="str">
        <f>IF(COUNT('Math Scores'!$AN9:$BW9)=0, "", (SUMIF('Math Scores'!$AN$4:$BW$4, O$4, 'Math Scores'!$AN9:$BW9)/(SUMIF('Math Scores'!$AN$4:$BW$4, O$4, 'Math Scores'!$AN$2:$BW$2))))</f>
        <v/>
      </c>
      <c r="P6" s="135" t="str">
        <f>IF(COUNT('Math Scores'!$BX9:$DN9)=0, "", (SUMIF('Math Scores'!$F$4:$MZ$4, P$4, 'Math Scores'!$F9:$MZ9)/(SUMIF('Math Scores'!$F$4:$MZ$4, P$4, 'Math Scores'!$F$2:$MZ$2))))</f>
        <v/>
      </c>
      <c r="Q6" s="135" t="str">
        <f>IF(COUNT('Math Scores'!$BX9:$DN9)=0, "", (SUMIF('Math Scores'!$F$4:$MZ$4, Q$4, 'Math Scores'!$F9:$MZ9)/(SUMIF('Math Scores'!$F$4:$MZ$4, Q$4, 'Math Scores'!$F$2:$MZ$2))))</f>
        <v/>
      </c>
      <c r="R6" s="135" t="str">
        <f>IF(COUNT('Math Scores'!$BX9:$DN9)=0, "", (SUMIF('Math Scores'!$F$4:$MZ$4, R$4, 'Math Scores'!$F9:$MZ9)/(SUMIF('Math Scores'!$F$4:$MZ$4, R$4, 'Math Scores'!$F$2:$MZ$2))))</f>
        <v/>
      </c>
      <c r="S6" s="135" t="str">
        <f>IF(COUNT('Math Scores'!$BX9:$DN9)=0, "", (SUMIF('Math Scores'!$F$4:$MZ$4, S$4, 'Math Scores'!$F9:$MZ9)/(SUMIF('Math Scores'!$F$4:$MZ$4, S$4, 'Math Scores'!$F$2:$MZ$2))))</f>
        <v/>
      </c>
      <c r="T6" s="135" t="str">
        <f>IF(COUNT('Math Scores'!$BX9:$DN9)=0, "", (SUMIF('Math Scores'!$F$4:$MZ$4, T$4, 'Math Scores'!$F9:$MZ9)/(SUMIF('Math Scores'!$F$4:$MZ$4, T$4, 'Math Scores'!$F$2:$MZ$2))))</f>
        <v/>
      </c>
      <c r="U6" s="135">
        <f>IF(COUNT('Math Scores'!$DO9:$FJ9)=0, "", (SUMIF('Math Scores'!$F$4:$MZ$4, U$4, 'Math Scores'!$F9:$MZ9)/(SUMIF('Math Scores'!$F$4:$MZ$4, U$4, 'Math Scores'!$F$2:$MZ$2))))</f>
        <v>0.625</v>
      </c>
      <c r="V6" s="135">
        <f>IF(COUNT('Math Scores'!$DO9:$FJ9)=0, "", (SUMIF('Math Scores'!$F$4:$MZ$4, V$4, 'Math Scores'!$F9:$MZ9)/(SUMIF('Math Scores'!$F$4:$MZ$4, V$4, 'Math Scores'!$F$2:$MZ$2))))</f>
        <v>0.48076923076923078</v>
      </c>
      <c r="W6" s="135">
        <f>IF(COUNT('Math Scores'!$DO9:$FJ9)=0, "", (SUMIF('Math Scores'!$F$4:$MZ$4, W$4, 'Math Scores'!$F9:$MZ9)/(SUMIF('Math Scores'!$F$4:$MZ$4, W$4, 'Math Scores'!$F$2:$MZ$2))))</f>
        <v>1</v>
      </c>
      <c r="X6" s="135">
        <f>IF(COUNT('Math Scores'!$DO9:$FJ9)=0, "", (SUMIF('Math Scores'!$F$4:$MZ$4, X$4, 'Math Scores'!$F9:$MZ9)/(SUMIF('Math Scores'!$F$4:$MZ$4, X$4, 'Math Scores'!$F$2:$MZ$2))))</f>
        <v>0.66666666666666663</v>
      </c>
      <c r="Y6" s="135">
        <f>IF(COUNT('Math Scores'!$DO9:$FJ9)=0, "", (SUMIF('Math Scores'!$F$4:$MZ$4, Y$4, 'Math Scores'!$F9:$MZ9)/(SUMIF('Math Scores'!$F$4:$MZ$4, Y$4, 'Math Scores'!$F$2:$MZ$2))))</f>
        <v>0.5</v>
      </c>
      <c r="Z6" s="135" t="str">
        <f>IF(COUNT('Math Scores'!$FK9:$HI9)=0, "", (SUMIF('Math Scores'!$F$4:$MZ$4, Z$4, 'Math Scores'!$F9:$MZ9)/(SUMIF('Math Scores'!$F$4:$MZ$4, Z$4, 'Math Scores'!$F$2:$MZ$2))))</f>
        <v/>
      </c>
      <c r="AA6" s="135" t="str">
        <f>IF(COUNT('Math Scores'!$FK9:$HI9)=0, "", (SUMIF('Math Scores'!$F$4:$MZ$4, AA$4, 'Math Scores'!$F9:$MZ9)/(SUMIF('Math Scores'!$F$4:$MZ$4, AA$4, 'Math Scores'!$F$2:$MZ$2))))</f>
        <v/>
      </c>
      <c r="AB6" s="135" t="str">
        <f>IF(COUNT('Math Scores'!$FK9:$HI9)=0, "", (SUMIF('Math Scores'!$F$4:$MZ$4, AB$4, 'Math Scores'!$F9:$MZ9)/(SUMIF('Math Scores'!$F$4:$MZ$4, AB$4, 'Math Scores'!$F$2:$MZ$2))))</f>
        <v/>
      </c>
      <c r="AC6" s="135" t="str">
        <f>IF(COUNT('Math Scores'!$FK9:$HI9)=0, "", (SUMIF('Math Scores'!$F$4:$MZ$4, AC$4, 'Math Scores'!$F9:$MZ9)/(SUMIF('Math Scores'!$F$4:$MZ$4, AC$4, 'Math Scores'!$F$2:$MZ$2))))</f>
        <v/>
      </c>
      <c r="AD6" s="135" t="str">
        <f>IF(COUNT('Math Scores'!$HJ9:$IG9)=0, "", (SUMIF('Math Scores'!$HJ$4:$IU$4, AD$4, 'Math Scores'!$HJ9:$IU9)/(SUMIF('Math Scores'!$HJ$4:$IU$4, AD$4, 'Math Scores'!$HJ$2:$IU$2))))</f>
        <v/>
      </c>
      <c r="AE6" s="135" t="str">
        <f>IF(COUNT('Math Scores'!$HJ9:$IG9)=0, "", (SUMIF('Math Scores'!$HJ$4:$IU$4, AE$4, 'Math Scores'!$HJ9:$IU9)/(SUMIF('Math Scores'!$HJ$4:$IU$4, AE$4, 'Math Scores'!$HJ$2:$IU$2))))</f>
        <v/>
      </c>
      <c r="AF6" s="135" t="str">
        <f>IF(COUNT('Math Scores'!$HJ9:$IG9)=0, "", (SUMIF('Math Scores'!$HJ$4:$IU$4, AF$4, 'Math Scores'!$HJ9:$IU9)/(SUMIF('Math Scores'!$HJ$4:$IU$4, AF$4, 'Math Scores'!$HJ$2:$IU$2))))</f>
        <v/>
      </c>
      <c r="AG6" s="135" t="str">
        <f>IF(COUNT('Math Scores'!$HJ9:$IG9)=0, "", (SUMIF('Math Scores'!$HJ$4:$IU$4, AG$4, 'Math Scores'!$HJ9:$IU9)/(SUMIF('Math Scores'!$HJ$4:$IU$4, AG$4, 'Math Scores'!$HJ$2:$IU$2))))</f>
        <v/>
      </c>
      <c r="AH6" s="135" t="str">
        <f>IF(COUNT('Math Scores'!$IV9:$JL9)=0, "", (SUMIF('Math Scores'!$IH$4:$IU$4, AH$4, 'Math Scores'!$IH9:$IU9)/(SUMIF('Math Scores'!$IH$4:$IU$4, AH$4, 'Math Scores'!$IH$2:$IU$2))))</f>
        <v/>
      </c>
      <c r="AI6" s="135" t="str">
        <f>IF(COUNT('Math Scores'!$IV9:$JL9)=0, "", (SUMIF('Math Scores'!$IH$4:$IU$4, AI$4, 'Math Scores'!$IH9:$IU9)/(SUMIF('Math Scores'!$IH$4:$IU$4, AI$4, 'Math Scores'!$IH$2:$IU$2))))</f>
        <v/>
      </c>
      <c r="AJ6" s="135" t="str">
        <f>IF(COUNT('Math Scores'!$IV9:$JL9)=0, "", (SUMIF('Math Scores'!$IH$4:$IU$4, AJ$4, 'Math Scores'!$IH9:$IU9)/(SUMIF('Math Scores'!$IH$4:$IU$4, AJ$4, 'Math Scores'!$IH$2:$IU$2))))</f>
        <v/>
      </c>
      <c r="AK6" s="135" t="str">
        <f>IF(COUNT('Math Scores'!$JM9:$KG9)=0, "", (SUMIF('Math Scores'!$JM$4:$LA$4, X$4, 'Math Scores'!$JM9:$LA9)/(SUMIF('Math Scores'!$JM$4:$LA$4, X$4, 'Math Scores'!$JM$2:$LA$2))))</f>
        <v/>
      </c>
      <c r="AL6" s="135" t="str">
        <f>IF(COUNT('Math Scores'!$JM9:$KG9)=0, "", (SUMIF('Math Scores'!$JM$4:$LA$4, Y$4, 'Math Scores'!$JM9:$LA9)/(SUMIF('Math Scores'!$JM$4:$LA$4, Y$4, 'Math Scores'!$JM$2:$LA$2))))</f>
        <v/>
      </c>
      <c r="AM6" s="135" t="str">
        <f>IF(COUNT('Math Scores'!$JM9:$KG9)=0, "", (SUMIF('Math Scores'!$JM$4:$LA$4, Z$4, 'Math Scores'!$JM9:$LA9)/(SUMIF('Math Scores'!$JM$4:$LA$4, Z$4, 'Math Scores'!$JM$2:$LA$2))))</f>
        <v/>
      </c>
      <c r="AN6" s="135" t="str">
        <f>IF(COUNT('Math Scores'!$JM9:$KG9)=0, "", (SUMIF('Math Scores'!$JM$4:$LA$4, AA$4, 'Math Scores'!$JM9:$LA9)/(SUMIF('Math Scores'!$JM$4:$LA$4, AA$4, 'Math Scores'!$JM$2:$LA$2))))</f>
        <v/>
      </c>
      <c r="AO6" s="135" t="str">
        <f>IF(COUNT('Math Scores'!$JM9:$KG9)=0, "", (SUMIF('Math Scores'!$JM$4:$LA$4, AB$4, 'Math Scores'!$JM9:$LA9)/(SUMIF('Math Scores'!$JM$4:$LA$4, AB$4, 'Math Scores'!$JM$2:$LA$2))))</f>
        <v/>
      </c>
      <c r="AP6" s="135" t="str">
        <f>IF(COUNT('Math Scores'!$LB9:$LR9)=0, "", (SUMIF('Math Scores'!$KH$4:$LA$4, AP$4, 'Math Scores'!$KH9:$LA9)/(SUMIF('Math Scores'!$KH$4:$LA$4, AP$4, 'Math Scores'!$KH$2:$LA$2))))</f>
        <v/>
      </c>
      <c r="AQ6" s="135" t="str">
        <f>IF(COUNT('Math Scores'!$LB9:$LR9)=0, "", (SUMIF('Math Scores'!$KH$4:$LA$4, AQ$4, 'Math Scores'!$KH9:$LA9)/(SUMIF('Math Scores'!$KH$4:$LA$4, AQ$4, 'Math Scores'!$KH$2:$LA$2))))</f>
        <v/>
      </c>
      <c r="AT6" s="956"/>
      <c r="AU6" s="956"/>
      <c r="AV6" s="956"/>
      <c r="AW6" s="956"/>
      <c r="AX6" s="956"/>
    </row>
    <row r="7" spans="1:50" x14ac:dyDescent="0.2">
      <c r="A7" s="65">
        <v>2</v>
      </c>
      <c r="B7" s="65" t="str">
        <f>'English Scores- Leveled papers'!B8</f>
        <v>V.Sagar</v>
      </c>
      <c r="C7" s="66" t="e">
        <f>'Math Output by Standard'!E9</f>
        <v>#DIV/0!</v>
      </c>
      <c r="D7" s="67">
        <f>'Math Scores'!D10</f>
        <v>0.55833333333333335</v>
      </c>
      <c r="E7" s="135" t="str">
        <f>IF(COUNT('Math Scores'!$F10:$AM10)=0, "", (SUMIF('Math Scores'!$F$4:$AM$4, E$4, 'Math Scores'!$F10:$AM10)/(SUMIF('Math Scores'!$F$4:$AM$4, E$4, 'Math Scores'!$F$2:$AM$2))))</f>
        <v/>
      </c>
      <c r="F7" s="135" t="str">
        <f>IF(COUNT('Math Scores'!$F10:$AM10)=0, "", (SUMIF('Math Scores'!$F$4:$AM$4, F$4, 'Math Scores'!$F10:$AM10)/(SUMIF('Math Scores'!$F$4:$AM$4, F$4, 'Math Scores'!$F$2:$AM$2))))</f>
        <v/>
      </c>
      <c r="G7" s="135" t="str">
        <f>IF(COUNT('Math Scores'!$F10:$AM10)=0, "", (SUMIF('Math Scores'!$F$4:$AM$4, G$4, 'Math Scores'!$F10:$AM10)/(SUMIF('Math Scores'!$F$4:$AM$4, G$4, 'Math Scores'!$F$2:$AM$2))))</f>
        <v/>
      </c>
      <c r="H7" s="135" t="str">
        <f>IF(COUNT('Math Scores'!$F10:$AM10)=0, "", (SUMIF('Math Scores'!$F$4:$AM$4, H$4, 'Math Scores'!$F10:$AM10)/(SUMIF('Math Scores'!$F$4:$AM$4, H$4, 'Math Scores'!$F$2:$AM$2))))</f>
        <v/>
      </c>
      <c r="I7" s="135" t="str">
        <f>IF(COUNT('Math Scores'!$F10:$AM10)=0, "", (SUMIF('Math Scores'!$F$4:$AM$4, I$4, 'Math Scores'!$F10:$AM10)/(SUMIF('Math Scores'!$F$4:$AM$4, I$4, 'Math Scores'!$F$2:$AM$2))))</f>
        <v/>
      </c>
      <c r="J7" s="135" t="str">
        <f>IF(COUNT('Math Scores'!$F10:$AM10)=0, "", (SUMIF('Math Scores'!$F$4:$AM$4, J$4, 'Math Scores'!$F10:$AM10)/(SUMIF('Math Scores'!$F$4:$AM$4, J$4, 'Math Scores'!$F$2:$AM$2))))</f>
        <v/>
      </c>
      <c r="K7" s="135" t="str">
        <f>IF(COUNT('Math Scores'!$AN10:$BW10)=0, "", (SUMIF('Math Scores'!$AN$4:$BW$4, K$4, 'Math Scores'!$AN10:$BW10)/(SUMIF('Math Scores'!$AN$4:$BW$4, K$4, 'Math Scores'!$AN$2:$BW$2))))</f>
        <v/>
      </c>
      <c r="L7" s="135" t="str">
        <f>IF(COUNT('Math Scores'!$AN10:$BW10)=0, "", (SUMIF('Math Scores'!$AN$4:$BW$4, L$4, 'Math Scores'!$AN10:$BW10)/(SUMIF('Math Scores'!$AN$4:$BW$4, L$4, 'Math Scores'!$AN$2:$BW$2))))</f>
        <v/>
      </c>
      <c r="M7" s="135" t="str">
        <f>IF(COUNT('Math Scores'!$AN10:$BW10)=0, "", (SUMIF('Math Scores'!$AN$4:$BW$4, M$4, 'Math Scores'!$AN10:$BW10)/(SUMIF('Math Scores'!$AN$4:$BW$4, M$4, 'Math Scores'!$AN$2:$BW$2))))</f>
        <v/>
      </c>
      <c r="N7" s="135" t="str">
        <f>IF(COUNT('Math Scores'!$AN10:$BW10)=0, "", (SUMIF('Math Scores'!$AN$4:$BW$4, N$4, 'Math Scores'!$AN10:$BW10)/(SUMIF('Math Scores'!$AN$4:$BW$4, N$4, 'Math Scores'!$AN$2:$BW$2))))</f>
        <v/>
      </c>
      <c r="O7" s="135" t="str">
        <f>IF(COUNT('Math Scores'!$AN10:$BW10)=0, "", (SUMIF('Math Scores'!$AN$4:$BW$4, O$4, 'Math Scores'!$AN10:$BW10)/(SUMIF('Math Scores'!$AN$4:$BW$4, O$4, 'Math Scores'!$AN$2:$BW$2))))</f>
        <v/>
      </c>
      <c r="P7" s="135" t="str">
        <f>IF(COUNT('Math Scores'!$BX10:$DN10)=0, "", (SUMIF('Math Scores'!$F$4:$MZ$4, P$4, 'Math Scores'!$F10:$MZ10)/(SUMIF('Math Scores'!$F$4:$MZ$4, P$4, 'Math Scores'!$F$2:$MZ$2))))</f>
        <v/>
      </c>
      <c r="Q7" s="135" t="str">
        <f>IF(COUNT('Math Scores'!$BX10:$DN10)=0, "", (SUMIF('Math Scores'!$F$4:$MZ$4, Q$4, 'Math Scores'!$F10:$MZ10)/(SUMIF('Math Scores'!$F$4:$MZ$4, Q$4, 'Math Scores'!$F$2:$MZ$2))))</f>
        <v/>
      </c>
      <c r="R7" s="135" t="str">
        <f>IF(COUNT('Math Scores'!$BX10:$DN10)=0, "", (SUMIF('Math Scores'!$F$4:$MZ$4, R$4, 'Math Scores'!$F10:$MZ10)/(SUMIF('Math Scores'!$F$4:$MZ$4, R$4, 'Math Scores'!$F$2:$MZ$2))))</f>
        <v/>
      </c>
      <c r="S7" s="135" t="str">
        <f>IF(COUNT('Math Scores'!$BX10:$DN10)=0, "", (SUMIF('Math Scores'!$F$4:$MZ$4, S$4, 'Math Scores'!$F10:$MZ10)/(SUMIF('Math Scores'!$F$4:$MZ$4, S$4, 'Math Scores'!$F$2:$MZ$2))))</f>
        <v/>
      </c>
      <c r="T7" s="135" t="str">
        <f>IF(COUNT('Math Scores'!$BX10:$DN10)=0, "", (SUMIF('Math Scores'!$F$4:$MZ$4, T$4, 'Math Scores'!$F10:$MZ10)/(SUMIF('Math Scores'!$F$4:$MZ$4, T$4, 'Math Scores'!$F$2:$MZ$2))))</f>
        <v/>
      </c>
      <c r="U7" s="135">
        <f>IF(COUNT('Math Scores'!$DO10:$FJ10)=0, "", (SUMIF('Math Scores'!$F$4:$MZ$4, U$4, 'Math Scores'!$F10:$MZ10)/(SUMIF('Math Scores'!$F$4:$MZ$4, U$4, 'Math Scores'!$F$2:$MZ$2))))</f>
        <v>0.625</v>
      </c>
      <c r="V7" s="135">
        <f>IF(COUNT('Math Scores'!$DO10:$FJ10)=0, "", (SUMIF('Math Scores'!$F$4:$MZ$4, V$4, 'Math Scores'!$F10:$MZ10)/(SUMIF('Math Scores'!$F$4:$MZ$4, V$4, 'Math Scores'!$F$2:$MZ$2))))</f>
        <v>0.44230769230769229</v>
      </c>
      <c r="W7" s="135">
        <f>IF(COUNT('Math Scores'!$DO10:$FJ10)=0, "", (SUMIF('Math Scores'!$F$4:$MZ$4, W$4, 'Math Scores'!$F10:$MZ10)/(SUMIF('Math Scores'!$F$4:$MZ$4, W$4, 'Math Scores'!$F$2:$MZ$2))))</f>
        <v>0</v>
      </c>
      <c r="X7" s="135">
        <f>IF(COUNT('Math Scores'!$DO10:$FJ10)=0, "", (SUMIF('Math Scores'!$F$4:$MZ$4, X$4, 'Math Scores'!$F10:$MZ10)/(SUMIF('Math Scores'!$F$4:$MZ$4, X$4, 'Math Scores'!$F$2:$MZ$2))))</f>
        <v>0.55555555555555558</v>
      </c>
      <c r="Y7" s="135">
        <f>IF(COUNT('Math Scores'!$DO10:$FJ10)=0, "", (SUMIF('Math Scores'!$F$4:$MZ$4, Y$4, 'Math Scores'!$F10:$MZ10)/(SUMIF('Math Scores'!$F$4:$MZ$4, Y$4, 'Math Scores'!$F$2:$MZ$2))))</f>
        <v>0.75</v>
      </c>
      <c r="Z7" s="135" t="str">
        <f>IF(COUNT('Math Scores'!$FK10:$HI10)=0, "", (SUMIF('Math Scores'!$F$4:$MZ$4, Z$4, 'Math Scores'!$F10:$MZ10)/(SUMIF('Math Scores'!$F$4:$MZ$4, Z$4, 'Math Scores'!$F$2:$MZ$2))))</f>
        <v/>
      </c>
      <c r="AA7" s="135" t="str">
        <f>IF(COUNT('Math Scores'!$FK10:$HI10)=0, "", (SUMIF('Math Scores'!$F$4:$MZ$4, AA$4, 'Math Scores'!$F10:$MZ10)/(SUMIF('Math Scores'!$F$4:$MZ$4, AA$4, 'Math Scores'!$F$2:$MZ$2))))</f>
        <v/>
      </c>
      <c r="AB7" s="135" t="str">
        <f>IF(COUNT('Math Scores'!$FK10:$HI10)=0, "", (SUMIF('Math Scores'!$F$4:$MZ$4, AB$4, 'Math Scores'!$F10:$MZ10)/(SUMIF('Math Scores'!$F$4:$MZ$4, AB$4, 'Math Scores'!$F$2:$MZ$2))))</f>
        <v/>
      </c>
      <c r="AC7" s="135" t="str">
        <f>IF(COUNT('Math Scores'!$FK10:$HI10)=0, "", (SUMIF('Math Scores'!$F$4:$MZ$4, AC$4, 'Math Scores'!$F10:$MZ10)/(SUMIF('Math Scores'!$F$4:$MZ$4, AC$4, 'Math Scores'!$F$2:$MZ$2))))</f>
        <v/>
      </c>
      <c r="AD7" s="135" t="str">
        <f>IF(COUNT('Math Scores'!$HJ10:$IG10)=0, "", (SUMIF('Math Scores'!$HJ$4:$IU$4, AD$4, 'Math Scores'!$HJ10:$IU10)/(SUMIF('Math Scores'!$HJ$4:$IU$4, AD$4, 'Math Scores'!$HJ$2:$IU$2))))</f>
        <v/>
      </c>
      <c r="AE7" s="135" t="str">
        <f>IF(COUNT('Math Scores'!$HJ10:$IG10)=0, "", (SUMIF('Math Scores'!$HJ$4:$IU$4, AE$4, 'Math Scores'!$HJ10:$IU10)/(SUMIF('Math Scores'!$HJ$4:$IU$4, AE$4, 'Math Scores'!$HJ$2:$IU$2))))</f>
        <v/>
      </c>
      <c r="AF7" s="135" t="str">
        <f>IF(COUNT('Math Scores'!$HJ10:$IG10)=0, "", (SUMIF('Math Scores'!$HJ$4:$IU$4, AF$4, 'Math Scores'!$HJ10:$IU10)/(SUMIF('Math Scores'!$HJ$4:$IU$4, AF$4, 'Math Scores'!$HJ$2:$IU$2))))</f>
        <v/>
      </c>
      <c r="AG7" s="135" t="str">
        <f>IF(COUNT('Math Scores'!$HJ10:$IG10)=0, "", (SUMIF('Math Scores'!$HJ$4:$IU$4, AG$4, 'Math Scores'!$HJ10:$IU10)/(SUMIF('Math Scores'!$HJ$4:$IU$4, AG$4, 'Math Scores'!$HJ$2:$IU$2))))</f>
        <v/>
      </c>
      <c r="AH7" s="135" t="str">
        <f>IF(COUNT('Math Scores'!$IV10:$JL10)=0, "", (SUMIF('Math Scores'!$IH$4:$IU$4, AH$4, 'Math Scores'!$IH10:$IU10)/(SUMIF('Math Scores'!$IH$4:$IU$4, AH$4, 'Math Scores'!$IH$2:$IU$2))))</f>
        <v/>
      </c>
      <c r="AI7" s="135" t="str">
        <f>IF(COUNT('Math Scores'!$IV10:$JL10)=0, "", (SUMIF('Math Scores'!$IH$4:$IU$4, AI$4, 'Math Scores'!$IH10:$IU10)/(SUMIF('Math Scores'!$IH$4:$IU$4, AI$4, 'Math Scores'!$IH$2:$IU$2))))</f>
        <v/>
      </c>
      <c r="AJ7" s="135" t="str">
        <f>IF(COUNT('Math Scores'!$IV10:$JL10)=0, "", (SUMIF('Math Scores'!$IH$4:$IU$4, AJ$4, 'Math Scores'!$IH10:$IU10)/(SUMIF('Math Scores'!$IH$4:$IU$4, AJ$4, 'Math Scores'!$IH$2:$IU$2))))</f>
        <v/>
      </c>
      <c r="AK7" s="135" t="str">
        <f>IF(COUNT('Math Scores'!$JM10:$KG10)=0, "", (SUMIF('Math Scores'!$JM$4:$LA$4, X$4, 'Math Scores'!$JM10:$LA10)/(SUMIF('Math Scores'!$JM$4:$LA$4, X$4, 'Math Scores'!$JM$2:$LA$2))))</f>
        <v/>
      </c>
      <c r="AL7" s="135" t="str">
        <f>IF(COUNT('Math Scores'!$JM10:$KG10)=0, "", (SUMIF('Math Scores'!$JM$4:$LA$4, Y$4, 'Math Scores'!$JM10:$LA10)/(SUMIF('Math Scores'!$JM$4:$LA$4, Y$4, 'Math Scores'!$JM$2:$LA$2))))</f>
        <v/>
      </c>
      <c r="AM7" s="135" t="str">
        <f>IF(COUNT('Math Scores'!$JM10:$KG10)=0, "", (SUMIF('Math Scores'!$JM$4:$LA$4, Z$4, 'Math Scores'!$JM10:$LA10)/(SUMIF('Math Scores'!$JM$4:$LA$4, Z$4, 'Math Scores'!$JM$2:$LA$2))))</f>
        <v/>
      </c>
      <c r="AN7" s="135" t="str">
        <f>IF(COUNT('Math Scores'!$JM10:$KG10)=0, "", (SUMIF('Math Scores'!$JM$4:$LA$4, AA$4, 'Math Scores'!$JM10:$LA10)/(SUMIF('Math Scores'!$JM$4:$LA$4, AA$4, 'Math Scores'!$JM$2:$LA$2))))</f>
        <v/>
      </c>
      <c r="AO7" s="135" t="str">
        <f>IF(COUNT('Math Scores'!$JM10:$KG10)=0, "", (SUMIF('Math Scores'!$JM$4:$LA$4, AB$4, 'Math Scores'!$JM10:$LA10)/(SUMIF('Math Scores'!$JM$4:$LA$4, AB$4, 'Math Scores'!$JM$2:$LA$2))))</f>
        <v/>
      </c>
      <c r="AP7" s="135" t="str">
        <f>IF(COUNT('Math Scores'!$LB10:$LR10)=0, "", (SUMIF('Math Scores'!$KH$4:$LA$4, AP$4, 'Math Scores'!$KH10:$LA10)/(SUMIF('Math Scores'!$KH$4:$LA$4, AP$4, 'Math Scores'!$KH$2:$LA$2))))</f>
        <v/>
      </c>
      <c r="AQ7" s="135" t="str">
        <f>IF(COUNT('Math Scores'!$LB10:$LR10)=0, "", (SUMIF('Math Scores'!$KH$4:$LA$4, AQ$4, 'Math Scores'!$KH10:$LA10)/(SUMIF('Math Scores'!$KH$4:$LA$4, AQ$4, 'Math Scores'!$KH$2:$LA$2))))</f>
        <v/>
      </c>
    </row>
    <row r="8" spans="1:50" x14ac:dyDescent="0.2">
      <c r="A8" s="65">
        <v>3</v>
      </c>
      <c r="B8" s="65" t="str">
        <f>'English Scores- Leveled papers'!B9</f>
        <v>Sana Begum</v>
      </c>
      <c r="C8" s="66" t="e">
        <f>'Math Output by Standard'!E10</f>
        <v>#DIV/0!</v>
      </c>
      <c r="D8" s="67">
        <f>'Math Scores'!D11</f>
        <v>0.22500000000000001</v>
      </c>
      <c r="E8" s="135" t="str">
        <f>IF(COUNT('Math Scores'!$F11:$AM11)=0, "", (SUMIF('Math Scores'!$F$4:$AM$4, E$4, 'Math Scores'!$F11:$AM11)/(SUMIF('Math Scores'!$F$4:$AM$4, E$4, 'Math Scores'!$F$2:$AM$2))))</f>
        <v/>
      </c>
      <c r="F8" s="135" t="str">
        <f>IF(COUNT('Math Scores'!$F11:$AM11)=0, "", (SUMIF('Math Scores'!$F$4:$AM$4, F$4, 'Math Scores'!$F11:$AM11)/(SUMIF('Math Scores'!$F$4:$AM$4, F$4, 'Math Scores'!$F$2:$AM$2))))</f>
        <v/>
      </c>
      <c r="G8" s="135" t="str">
        <f>IF(COUNT('Math Scores'!$F11:$AM11)=0, "", (SUMIF('Math Scores'!$F$4:$AM$4, G$4, 'Math Scores'!$F11:$AM11)/(SUMIF('Math Scores'!$F$4:$AM$4, G$4, 'Math Scores'!$F$2:$AM$2))))</f>
        <v/>
      </c>
      <c r="H8" s="135" t="str">
        <f>IF(COUNT('Math Scores'!$F11:$AM11)=0, "", (SUMIF('Math Scores'!$F$4:$AM$4, H$4, 'Math Scores'!$F11:$AM11)/(SUMIF('Math Scores'!$F$4:$AM$4, H$4, 'Math Scores'!$F$2:$AM$2))))</f>
        <v/>
      </c>
      <c r="I8" s="135" t="str">
        <f>IF(COUNT('Math Scores'!$F11:$AM11)=0, "", (SUMIF('Math Scores'!$F$4:$AM$4, I$4, 'Math Scores'!$F11:$AM11)/(SUMIF('Math Scores'!$F$4:$AM$4, I$4, 'Math Scores'!$F$2:$AM$2))))</f>
        <v/>
      </c>
      <c r="J8" s="135" t="str">
        <f>IF(COUNT('Math Scores'!$F11:$AM11)=0, "", (SUMIF('Math Scores'!$F$4:$AM$4, J$4, 'Math Scores'!$F11:$AM11)/(SUMIF('Math Scores'!$F$4:$AM$4, J$4, 'Math Scores'!$F$2:$AM$2))))</f>
        <v/>
      </c>
      <c r="K8" s="135" t="str">
        <f>IF(COUNT('Math Scores'!$AN11:$BW11)=0, "", (SUMIF('Math Scores'!$AN$4:$BW$4, K$4, 'Math Scores'!$AN11:$BW11)/(SUMIF('Math Scores'!$AN$4:$BW$4, K$4, 'Math Scores'!$AN$2:$BW$2))))</f>
        <v/>
      </c>
      <c r="L8" s="135" t="str">
        <f>IF(COUNT('Math Scores'!$AN11:$BW11)=0, "", (SUMIF('Math Scores'!$AN$4:$BW$4, L$4, 'Math Scores'!$AN11:$BW11)/(SUMIF('Math Scores'!$AN$4:$BW$4, L$4, 'Math Scores'!$AN$2:$BW$2))))</f>
        <v/>
      </c>
      <c r="M8" s="135" t="str">
        <f>IF(COUNT('Math Scores'!$AN11:$BW11)=0, "", (SUMIF('Math Scores'!$AN$4:$BW$4, M$4, 'Math Scores'!$AN11:$BW11)/(SUMIF('Math Scores'!$AN$4:$BW$4, M$4, 'Math Scores'!$AN$2:$BW$2))))</f>
        <v/>
      </c>
      <c r="N8" s="135" t="str">
        <f>IF(COUNT('Math Scores'!$AN11:$BW11)=0, "", (SUMIF('Math Scores'!$AN$4:$BW$4, N$4, 'Math Scores'!$AN11:$BW11)/(SUMIF('Math Scores'!$AN$4:$BW$4, N$4, 'Math Scores'!$AN$2:$BW$2))))</f>
        <v/>
      </c>
      <c r="O8" s="135" t="str">
        <f>IF(COUNT('Math Scores'!$AN11:$BW11)=0, "", (SUMIF('Math Scores'!$AN$4:$BW$4, O$4, 'Math Scores'!$AN11:$BW11)/(SUMIF('Math Scores'!$AN$4:$BW$4, O$4, 'Math Scores'!$AN$2:$BW$2))))</f>
        <v/>
      </c>
      <c r="P8" s="135" t="str">
        <f>IF(COUNT('Math Scores'!$BX11:$DN11)=0, "", (SUMIF('Math Scores'!$F$4:$MZ$4, P$4, 'Math Scores'!$F11:$MZ11)/(SUMIF('Math Scores'!$F$4:$MZ$4, P$4, 'Math Scores'!$F$2:$MZ$2))))</f>
        <v/>
      </c>
      <c r="Q8" s="135" t="str">
        <f>IF(COUNT('Math Scores'!$BX11:$DN11)=0, "", (SUMIF('Math Scores'!$F$4:$MZ$4, Q$4, 'Math Scores'!$F11:$MZ11)/(SUMIF('Math Scores'!$F$4:$MZ$4, Q$4, 'Math Scores'!$F$2:$MZ$2))))</f>
        <v/>
      </c>
      <c r="R8" s="135" t="str">
        <f>IF(COUNT('Math Scores'!$BX11:$DN11)=0, "", (SUMIF('Math Scores'!$F$4:$MZ$4, R$4, 'Math Scores'!$F11:$MZ11)/(SUMIF('Math Scores'!$F$4:$MZ$4, R$4, 'Math Scores'!$F$2:$MZ$2))))</f>
        <v/>
      </c>
      <c r="S8" s="135" t="str">
        <f>IF(COUNT('Math Scores'!$BX11:$DN11)=0, "", (SUMIF('Math Scores'!$F$4:$MZ$4, S$4, 'Math Scores'!$F11:$MZ11)/(SUMIF('Math Scores'!$F$4:$MZ$4, S$4, 'Math Scores'!$F$2:$MZ$2))))</f>
        <v/>
      </c>
      <c r="T8" s="135" t="str">
        <f>IF(COUNT('Math Scores'!$BX11:$DN11)=0, "", (SUMIF('Math Scores'!$F$4:$MZ$4, T$4, 'Math Scores'!$F11:$MZ11)/(SUMIF('Math Scores'!$F$4:$MZ$4, T$4, 'Math Scores'!$F$2:$MZ$2))))</f>
        <v/>
      </c>
      <c r="U8" s="135">
        <f>IF(COUNT('Math Scores'!$DO11:$FJ11)=0, "", (SUMIF('Math Scores'!$F$4:$MZ$4, U$4, 'Math Scores'!$F11:$MZ11)/(SUMIF('Math Scores'!$F$4:$MZ$4, U$4, 'Math Scores'!$F$2:$MZ$2))))</f>
        <v>0.375</v>
      </c>
      <c r="V8" s="135">
        <f>IF(COUNT('Math Scores'!$DO11:$FJ11)=0, "", (SUMIF('Math Scores'!$F$4:$MZ$4, V$4, 'Math Scores'!$F11:$MZ11)/(SUMIF('Math Scores'!$F$4:$MZ$4, V$4, 'Math Scores'!$F$2:$MZ$2))))</f>
        <v>0.25</v>
      </c>
      <c r="W8" s="135">
        <f>IF(COUNT('Math Scores'!$DO11:$FJ11)=0, "", (SUMIF('Math Scores'!$F$4:$MZ$4, W$4, 'Math Scores'!$F11:$MZ11)/(SUMIF('Math Scores'!$F$4:$MZ$4, W$4, 'Math Scores'!$F$2:$MZ$2))))</f>
        <v>0</v>
      </c>
      <c r="X8" s="135">
        <f>IF(COUNT('Math Scores'!$DO11:$FJ11)=0, "", (SUMIF('Math Scores'!$F$4:$MZ$4, X$4, 'Math Scores'!$F11:$MZ11)/(SUMIF('Math Scores'!$F$4:$MZ$4, X$4, 'Math Scores'!$F$2:$MZ$2))))</f>
        <v>0.1111111111111111</v>
      </c>
      <c r="Y8" s="135">
        <f>IF(COUNT('Math Scores'!$DO11:$FJ11)=0, "", (SUMIF('Math Scores'!$F$4:$MZ$4, Y$4, 'Math Scores'!$F11:$MZ11)/(SUMIF('Math Scores'!$F$4:$MZ$4, Y$4, 'Math Scores'!$F$2:$MZ$2))))</f>
        <v>0.1875</v>
      </c>
      <c r="Z8" s="135" t="str">
        <f>IF(COUNT('Math Scores'!$FK11:$HI11)=0, "", (SUMIF('Math Scores'!$F$4:$MZ$4, Z$4, 'Math Scores'!$F11:$MZ11)/(SUMIF('Math Scores'!$F$4:$MZ$4, Z$4, 'Math Scores'!$F$2:$MZ$2))))</f>
        <v/>
      </c>
      <c r="AA8" s="135" t="str">
        <f>IF(COUNT('Math Scores'!$FK11:$HI11)=0, "", (SUMIF('Math Scores'!$F$4:$MZ$4, AA$4, 'Math Scores'!$F11:$MZ11)/(SUMIF('Math Scores'!$F$4:$MZ$4, AA$4, 'Math Scores'!$F$2:$MZ$2))))</f>
        <v/>
      </c>
      <c r="AB8" s="135" t="str">
        <f>IF(COUNT('Math Scores'!$FK11:$HI11)=0, "", (SUMIF('Math Scores'!$F$4:$MZ$4, AB$4, 'Math Scores'!$F11:$MZ11)/(SUMIF('Math Scores'!$F$4:$MZ$4, AB$4, 'Math Scores'!$F$2:$MZ$2))))</f>
        <v/>
      </c>
      <c r="AC8" s="135" t="str">
        <f>IF(COUNT('Math Scores'!$FK11:$HI11)=0, "", (SUMIF('Math Scores'!$F$4:$MZ$4, AC$4, 'Math Scores'!$F11:$MZ11)/(SUMIF('Math Scores'!$F$4:$MZ$4, AC$4, 'Math Scores'!$F$2:$MZ$2))))</f>
        <v/>
      </c>
      <c r="AD8" s="135" t="str">
        <f>IF(COUNT('Math Scores'!$HJ11:$IG11)=0, "", (SUMIF('Math Scores'!$HJ$4:$IU$4, AD$4, 'Math Scores'!$HJ11:$IU11)/(SUMIF('Math Scores'!$HJ$4:$IU$4, AD$4, 'Math Scores'!$HJ$2:$IU$2))))</f>
        <v/>
      </c>
      <c r="AE8" s="135" t="str">
        <f>IF(COUNT('Math Scores'!$HJ11:$IG11)=0, "", (SUMIF('Math Scores'!$HJ$4:$IU$4, AE$4, 'Math Scores'!$HJ11:$IU11)/(SUMIF('Math Scores'!$HJ$4:$IU$4, AE$4, 'Math Scores'!$HJ$2:$IU$2))))</f>
        <v/>
      </c>
      <c r="AF8" s="135" t="str">
        <f>IF(COUNT('Math Scores'!$HJ11:$IG11)=0, "", (SUMIF('Math Scores'!$HJ$4:$IU$4, AF$4, 'Math Scores'!$HJ11:$IU11)/(SUMIF('Math Scores'!$HJ$4:$IU$4, AF$4, 'Math Scores'!$HJ$2:$IU$2))))</f>
        <v/>
      </c>
      <c r="AG8" s="135" t="str">
        <f>IF(COUNT('Math Scores'!$HJ11:$IG11)=0, "", (SUMIF('Math Scores'!$HJ$4:$IU$4, AG$4, 'Math Scores'!$HJ11:$IU11)/(SUMIF('Math Scores'!$HJ$4:$IU$4, AG$4, 'Math Scores'!$HJ$2:$IU$2))))</f>
        <v/>
      </c>
      <c r="AH8" s="135" t="str">
        <f>IF(COUNT('Math Scores'!$IV11:$JL11)=0, "", (SUMIF('Math Scores'!$IH$4:$IU$4, AH$4, 'Math Scores'!$IH11:$IU11)/(SUMIF('Math Scores'!$IH$4:$IU$4, AH$4, 'Math Scores'!$IH$2:$IU$2))))</f>
        <v/>
      </c>
      <c r="AI8" s="135" t="str">
        <f>IF(COUNT('Math Scores'!$IV11:$JL11)=0, "", (SUMIF('Math Scores'!$IH$4:$IU$4, AI$4, 'Math Scores'!$IH11:$IU11)/(SUMIF('Math Scores'!$IH$4:$IU$4, AI$4, 'Math Scores'!$IH$2:$IU$2))))</f>
        <v/>
      </c>
      <c r="AJ8" s="135" t="str">
        <f>IF(COUNT('Math Scores'!$IV11:$JL11)=0, "", (SUMIF('Math Scores'!$IH$4:$IU$4, AJ$4, 'Math Scores'!$IH11:$IU11)/(SUMIF('Math Scores'!$IH$4:$IU$4, AJ$4, 'Math Scores'!$IH$2:$IU$2))))</f>
        <v/>
      </c>
      <c r="AK8" s="135" t="str">
        <f>IF(COUNT('Math Scores'!$JM11:$KG11)=0, "", (SUMIF('Math Scores'!$JM$4:$LA$4, X$4, 'Math Scores'!$JM11:$LA11)/(SUMIF('Math Scores'!$JM$4:$LA$4, X$4, 'Math Scores'!$JM$2:$LA$2))))</f>
        <v/>
      </c>
      <c r="AL8" s="135" t="str">
        <f>IF(COUNT('Math Scores'!$JM11:$KG11)=0, "", (SUMIF('Math Scores'!$JM$4:$LA$4, Y$4, 'Math Scores'!$JM11:$LA11)/(SUMIF('Math Scores'!$JM$4:$LA$4, Y$4, 'Math Scores'!$JM$2:$LA$2))))</f>
        <v/>
      </c>
      <c r="AM8" s="135" t="str">
        <f>IF(COUNT('Math Scores'!$JM11:$KG11)=0, "", (SUMIF('Math Scores'!$JM$4:$LA$4, Z$4, 'Math Scores'!$JM11:$LA11)/(SUMIF('Math Scores'!$JM$4:$LA$4, Z$4, 'Math Scores'!$JM$2:$LA$2))))</f>
        <v/>
      </c>
      <c r="AN8" s="135" t="str">
        <f>IF(COUNT('Math Scores'!$JM11:$KG11)=0, "", (SUMIF('Math Scores'!$JM$4:$LA$4, AA$4, 'Math Scores'!$JM11:$LA11)/(SUMIF('Math Scores'!$JM$4:$LA$4, AA$4, 'Math Scores'!$JM$2:$LA$2))))</f>
        <v/>
      </c>
      <c r="AO8" s="135" t="str">
        <f>IF(COUNT('Math Scores'!$JM11:$KG11)=0, "", (SUMIF('Math Scores'!$JM$4:$LA$4, AB$4, 'Math Scores'!$JM11:$LA11)/(SUMIF('Math Scores'!$JM$4:$LA$4, AB$4, 'Math Scores'!$JM$2:$LA$2))))</f>
        <v/>
      </c>
      <c r="AP8" s="135" t="str">
        <f>IF(COUNT('Math Scores'!$LB11:$LR11)=0, "", (SUMIF('Math Scores'!$KH$4:$LA$4, AP$4, 'Math Scores'!$KH11:$LA11)/(SUMIF('Math Scores'!$KH$4:$LA$4, AP$4, 'Math Scores'!$KH$2:$LA$2))))</f>
        <v/>
      </c>
      <c r="AQ8" s="135" t="str">
        <f>IF(COUNT('Math Scores'!$LB11:$LR11)=0, "", (SUMIF('Math Scores'!$KH$4:$LA$4, AQ$4, 'Math Scores'!$KH11:$LA11)/(SUMIF('Math Scores'!$KH$4:$LA$4, AQ$4, 'Math Scores'!$KH$2:$LA$2))))</f>
        <v/>
      </c>
    </row>
    <row r="9" spans="1:50" x14ac:dyDescent="0.2">
      <c r="A9" s="65">
        <v>4</v>
      </c>
      <c r="B9" s="65" t="str">
        <f>'English Scores- Leveled papers'!B10</f>
        <v>Yogesh Raj</v>
      </c>
      <c r="C9" s="66" t="e">
        <f>'Math Output by Standard'!E11</f>
        <v>#DIV/0!</v>
      </c>
      <c r="D9" s="67">
        <f>'Math Scores'!D12</f>
        <v>0.56666666666666665</v>
      </c>
      <c r="E9" s="135" t="str">
        <f>IF(COUNT('Math Scores'!$F12:$AM12)=0, "", (SUMIF('Math Scores'!$F$4:$AM$4, E$4, 'Math Scores'!$F12:$AM12)/(SUMIF('Math Scores'!$F$4:$AM$4, E$4, 'Math Scores'!$F$2:$AM$2))))</f>
        <v/>
      </c>
      <c r="F9" s="135" t="str">
        <f>IF(COUNT('Math Scores'!$F12:$AM12)=0, "", (SUMIF('Math Scores'!$F$4:$AM$4, F$4, 'Math Scores'!$F12:$AM12)/(SUMIF('Math Scores'!$F$4:$AM$4, F$4, 'Math Scores'!$F$2:$AM$2))))</f>
        <v/>
      </c>
      <c r="G9" s="135" t="str">
        <f>IF(COUNT('Math Scores'!$F12:$AM12)=0, "", (SUMIF('Math Scores'!$F$4:$AM$4, G$4, 'Math Scores'!$F12:$AM12)/(SUMIF('Math Scores'!$F$4:$AM$4, G$4, 'Math Scores'!$F$2:$AM$2))))</f>
        <v/>
      </c>
      <c r="H9" s="135" t="str">
        <f>IF(COUNT('Math Scores'!$F12:$AM12)=0, "", (SUMIF('Math Scores'!$F$4:$AM$4, H$4, 'Math Scores'!$F12:$AM12)/(SUMIF('Math Scores'!$F$4:$AM$4, H$4, 'Math Scores'!$F$2:$AM$2))))</f>
        <v/>
      </c>
      <c r="I9" s="135" t="str">
        <f>IF(COUNT('Math Scores'!$F12:$AM12)=0, "", (SUMIF('Math Scores'!$F$4:$AM$4, I$4, 'Math Scores'!$F12:$AM12)/(SUMIF('Math Scores'!$F$4:$AM$4, I$4, 'Math Scores'!$F$2:$AM$2))))</f>
        <v/>
      </c>
      <c r="J9" s="135" t="str">
        <f>IF(COUNT('Math Scores'!$F12:$AM12)=0, "", (SUMIF('Math Scores'!$F$4:$AM$4, J$4, 'Math Scores'!$F12:$AM12)/(SUMIF('Math Scores'!$F$4:$AM$4, J$4, 'Math Scores'!$F$2:$AM$2))))</f>
        <v/>
      </c>
      <c r="K9" s="135" t="str">
        <f>IF(COUNT('Math Scores'!$AN12:$BW12)=0, "", (SUMIF('Math Scores'!$AN$4:$BW$4, K$4, 'Math Scores'!$AN12:$BW12)/(SUMIF('Math Scores'!$AN$4:$BW$4, K$4, 'Math Scores'!$AN$2:$BW$2))))</f>
        <v/>
      </c>
      <c r="L9" s="135" t="str">
        <f>IF(COUNT('Math Scores'!$AN12:$BW12)=0, "", (SUMIF('Math Scores'!$AN$4:$BW$4, L$4, 'Math Scores'!$AN12:$BW12)/(SUMIF('Math Scores'!$AN$4:$BW$4, L$4, 'Math Scores'!$AN$2:$BW$2))))</f>
        <v/>
      </c>
      <c r="M9" s="135" t="str">
        <f>IF(COUNT('Math Scores'!$AN12:$BW12)=0, "", (SUMIF('Math Scores'!$AN$4:$BW$4, M$4, 'Math Scores'!$AN12:$BW12)/(SUMIF('Math Scores'!$AN$4:$BW$4, M$4, 'Math Scores'!$AN$2:$BW$2))))</f>
        <v/>
      </c>
      <c r="N9" s="135" t="str">
        <f>IF(COUNT('Math Scores'!$AN12:$BW12)=0, "", (SUMIF('Math Scores'!$AN$4:$BW$4, N$4, 'Math Scores'!$AN12:$BW12)/(SUMIF('Math Scores'!$AN$4:$BW$4, N$4, 'Math Scores'!$AN$2:$BW$2))))</f>
        <v/>
      </c>
      <c r="O9" s="135" t="str">
        <f>IF(COUNT('Math Scores'!$AN12:$BW12)=0, "", (SUMIF('Math Scores'!$AN$4:$BW$4, O$4, 'Math Scores'!$AN12:$BW12)/(SUMIF('Math Scores'!$AN$4:$BW$4, O$4, 'Math Scores'!$AN$2:$BW$2))))</f>
        <v/>
      </c>
      <c r="P9" s="135" t="str">
        <f>IF(COUNT('Math Scores'!$BX12:$DN12)=0, "", (SUMIF('Math Scores'!$F$4:$MZ$4, P$4, 'Math Scores'!$F12:$MZ12)/(SUMIF('Math Scores'!$F$4:$MZ$4, P$4, 'Math Scores'!$F$2:$MZ$2))))</f>
        <v/>
      </c>
      <c r="Q9" s="135" t="str">
        <f>IF(COUNT('Math Scores'!$BX12:$DN12)=0, "", (SUMIF('Math Scores'!$F$4:$MZ$4, Q$4, 'Math Scores'!$F12:$MZ12)/(SUMIF('Math Scores'!$F$4:$MZ$4, Q$4, 'Math Scores'!$F$2:$MZ$2))))</f>
        <v/>
      </c>
      <c r="R9" s="135" t="str">
        <f>IF(COUNT('Math Scores'!$BX12:$DN12)=0, "", (SUMIF('Math Scores'!$F$4:$MZ$4, R$4, 'Math Scores'!$F12:$MZ12)/(SUMIF('Math Scores'!$F$4:$MZ$4, R$4, 'Math Scores'!$F$2:$MZ$2))))</f>
        <v/>
      </c>
      <c r="S9" s="135" t="str">
        <f>IF(COUNT('Math Scores'!$BX12:$DN12)=0, "", (SUMIF('Math Scores'!$F$4:$MZ$4, S$4, 'Math Scores'!$F12:$MZ12)/(SUMIF('Math Scores'!$F$4:$MZ$4, S$4, 'Math Scores'!$F$2:$MZ$2))))</f>
        <v/>
      </c>
      <c r="T9" s="135" t="str">
        <f>IF(COUNT('Math Scores'!$BX12:$DN12)=0, "", (SUMIF('Math Scores'!$F$4:$MZ$4, T$4, 'Math Scores'!$F12:$MZ12)/(SUMIF('Math Scores'!$F$4:$MZ$4, T$4, 'Math Scores'!$F$2:$MZ$2))))</f>
        <v/>
      </c>
      <c r="U9" s="135">
        <f>IF(COUNT('Math Scores'!$DO12:$FJ12)=0, "", (SUMIF('Math Scores'!$F$4:$MZ$4, U$4, 'Math Scores'!$F12:$MZ12)/(SUMIF('Math Scores'!$F$4:$MZ$4, U$4, 'Math Scores'!$F$2:$MZ$2))))</f>
        <v>0.875</v>
      </c>
      <c r="V9" s="135">
        <f>IF(COUNT('Math Scores'!$DO12:$FJ12)=0, "", (SUMIF('Math Scores'!$F$4:$MZ$4, V$4, 'Math Scores'!$F12:$MZ12)/(SUMIF('Math Scores'!$F$4:$MZ$4, V$4, 'Math Scores'!$F$2:$MZ$2))))</f>
        <v>0.34615384615384615</v>
      </c>
      <c r="W9" s="135">
        <f>IF(COUNT('Math Scores'!$DO12:$FJ12)=0, "", (SUMIF('Math Scores'!$F$4:$MZ$4, W$4, 'Math Scores'!$F12:$MZ12)/(SUMIF('Math Scores'!$F$4:$MZ$4, W$4, 'Math Scores'!$F$2:$MZ$2))))</f>
        <v>1</v>
      </c>
      <c r="X9" s="135">
        <f>IF(COUNT('Math Scores'!$DO12:$FJ12)=0, "", (SUMIF('Math Scores'!$F$4:$MZ$4, X$4, 'Math Scores'!$F12:$MZ12)/(SUMIF('Math Scores'!$F$4:$MZ$4, X$4, 'Math Scores'!$F$2:$MZ$2))))</f>
        <v>0.55555555555555558</v>
      </c>
      <c r="Y9" s="135">
        <f>IF(COUNT('Math Scores'!$DO12:$FJ12)=0, "", (SUMIF('Math Scores'!$F$4:$MZ$4, Y$4, 'Math Scores'!$F12:$MZ12)/(SUMIF('Math Scores'!$F$4:$MZ$4, Y$4, 'Math Scores'!$F$2:$MZ$2))))</f>
        <v>0.75</v>
      </c>
      <c r="Z9" s="135" t="str">
        <f>IF(COUNT('Math Scores'!$FK12:$HI12)=0, "", (SUMIF('Math Scores'!$F$4:$MZ$4, Z$4, 'Math Scores'!$F12:$MZ12)/(SUMIF('Math Scores'!$F$4:$MZ$4, Z$4, 'Math Scores'!$F$2:$MZ$2))))</f>
        <v/>
      </c>
      <c r="AA9" s="135" t="str">
        <f>IF(COUNT('Math Scores'!$FK12:$HI12)=0, "", (SUMIF('Math Scores'!$F$4:$MZ$4, AA$4, 'Math Scores'!$F12:$MZ12)/(SUMIF('Math Scores'!$F$4:$MZ$4, AA$4, 'Math Scores'!$F$2:$MZ$2))))</f>
        <v/>
      </c>
      <c r="AB9" s="135" t="str">
        <f>IF(COUNT('Math Scores'!$FK12:$HI12)=0, "", (SUMIF('Math Scores'!$F$4:$MZ$4, AB$4, 'Math Scores'!$F12:$MZ12)/(SUMIF('Math Scores'!$F$4:$MZ$4, AB$4, 'Math Scores'!$F$2:$MZ$2))))</f>
        <v/>
      </c>
      <c r="AC9" s="135" t="str">
        <f>IF(COUNT('Math Scores'!$FK12:$HI12)=0, "", (SUMIF('Math Scores'!$F$4:$MZ$4, AC$4, 'Math Scores'!$F12:$MZ12)/(SUMIF('Math Scores'!$F$4:$MZ$4, AC$4, 'Math Scores'!$F$2:$MZ$2))))</f>
        <v/>
      </c>
      <c r="AD9" s="135" t="str">
        <f>IF(COUNT('Math Scores'!$HJ12:$IG12)=0, "", (SUMIF('Math Scores'!$HJ$4:$IU$4, AD$4, 'Math Scores'!$HJ12:$IU12)/(SUMIF('Math Scores'!$HJ$4:$IU$4, AD$4, 'Math Scores'!$HJ$2:$IU$2))))</f>
        <v/>
      </c>
      <c r="AE9" s="135" t="str">
        <f>IF(COUNT('Math Scores'!$HJ12:$IG12)=0, "", (SUMIF('Math Scores'!$HJ$4:$IU$4, AE$4, 'Math Scores'!$HJ12:$IU12)/(SUMIF('Math Scores'!$HJ$4:$IU$4, AE$4, 'Math Scores'!$HJ$2:$IU$2))))</f>
        <v/>
      </c>
      <c r="AF9" s="135" t="str">
        <f>IF(COUNT('Math Scores'!$HJ12:$IG12)=0, "", (SUMIF('Math Scores'!$HJ$4:$IU$4, AF$4, 'Math Scores'!$HJ12:$IU12)/(SUMIF('Math Scores'!$HJ$4:$IU$4, AF$4, 'Math Scores'!$HJ$2:$IU$2))))</f>
        <v/>
      </c>
      <c r="AG9" s="135" t="str">
        <f>IF(COUNT('Math Scores'!$HJ12:$IG12)=0, "", (SUMIF('Math Scores'!$HJ$4:$IU$4, AG$4, 'Math Scores'!$HJ12:$IU12)/(SUMIF('Math Scores'!$HJ$4:$IU$4, AG$4, 'Math Scores'!$HJ$2:$IU$2))))</f>
        <v/>
      </c>
      <c r="AH9" s="135" t="str">
        <f>IF(COUNT('Math Scores'!$IV12:$JL12)=0, "", (SUMIF('Math Scores'!$IH$4:$IU$4, AH$4, 'Math Scores'!$IH12:$IU12)/(SUMIF('Math Scores'!$IH$4:$IU$4, AH$4, 'Math Scores'!$IH$2:$IU$2))))</f>
        <v/>
      </c>
      <c r="AI9" s="135" t="str">
        <f>IF(COUNT('Math Scores'!$IV12:$JL12)=0, "", (SUMIF('Math Scores'!$IH$4:$IU$4, AI$4, 'Math Scores'!$IH12:$IU12)/(SUMIF('Math Scores'!$IH$4:$IU$4, AI$4, 'Math Scores'!$IH$2:$IU$2))))</f>
        <v/>
      </c>
      <c r="AJ9" s="135" t="str">
        <f>IF(COUNT('Math Scores'!$IV12:$JL12)=0, "", (SUMIF('Math Scores'!$IH$4:$IU$4, AJ$4, 'Math Scores'!$IH12:$IU12)/(SUMIF('Math Scores'!$IH$4:$IU$4, AJ$4, 'Math Scores'!$IH$2:$IU$2))))</f>
        <v/>
      </c>
      <c r="AK9" s="135" t="str">
        <f>IF(COUNT('Math Scores'!$JM12:$KG12)=0, "", (SUMIF('Math Scores'!$JM$4:$LA$4, X$4, 'Math Scores'!$JM12:$LA12)/(SUMIF('Math Scores'!$JM$4:$LA$4, X$4, 'Math Scores'!$JM$2:$LA$2))))</f>
        <v/>
      </c>
      <c r="AL9" s="135" t="str">
        <f>IF(COUNT('Math Scores'!$JM12:$KG12)=0, "", (SUMIF('Math Scores'!$JM$4:$LA$4, Y$4, 'Math Scores'!$JM12:$LA12)/(SUMIF('Math Scores'!$JM$4:$LA$4, Y$4, 'Math Scores'!$JM$2:$LA$2))))</f>
        <v/>
      </c>
      <c r="AM9" s="135" t="str">
        <f>IF(COUNT('Math Scores'!$JM12:$KG12)=0, "", (SUMIF('Math Scores'!$JM$4:$LA$4, Z$4, 'Math Scores'!$JM12:$LA12)/(SUMIF('Math Scores'!$JM$4:$LA$4, Z$4, 'Math Scores'!$JM$2:$LA$2))))</f>
        <v/>
      </c>
      <c r="AN9" s="135" t="str">
        <f>IF(COUNT('Math Scores'!$JM12:$KG12)=0, "", (SUMIF('Math Scores'!$JM$4:$LA$4, AA$4, 'Math Scores'!$JM12:$LA12)/(SUMIF('Math Scores'!$JM$4:$LA$4, AA$4, 'Math Scores'!$JM$2:$LA$2))))</f>
        <v/>
      </c>
      <c r="AO9" s="135" t="str">
        <f>IF(COUNT('Math Scores'!$JM12:$KG12)=0, "", (SUMIF('Math Scores'!$JM$4:$LA$4, AB$4, 'Math Scores'!$JM12:$LA12)/(SUMIF('Math Scores'!$JM$4:$LA$4, AB$4, 'Math Scores'!$JM$2:$LA$2))))</f>
        <v/>
      </c>
      <c r="AP9" s="135" t="str">
        <f>IF(COUNT('Math Scores'!$LB12:$LR12)=0, "", (SUMIF('Math Scores'!$KH$4:$LA$4, AP$4, 'Math Scores'!$KH12:$LA12)/(SUMIF('Math Scores'!$KH$4:$LA$4, AP$4, 'Math Scores'!$KH$2:$LA$2))))</f>
        <v/>
      </c>
      <c r="AQ9" s="135" t="str">
        <f>IF(COUNT('Math Scores'!$LB12:$LR12)=0, "", (SUMIF('Math Scores'!$KH$4:$LA$4, AQ$4, 'Math Scores'!$KH12:$LA12)/(SUMIF('Math Scores'!$KH$4:$LA$4, AQ$4, 'Math Scores'!$KH$2:$LA$2))))</f>
        <v/>
      </c>
    </row>
    <row r="10" spans="1:50" x14ac:dyDescent="0.2">
      <c r="A10" s="65">
        <v>5</v>
      </c>
      <c r="B10" s="65" t="str">
        <f>'English Scores- Leveled papers'!B11</f>
        <v>U.Divya</v>
      </c>
      <c r="C10" s="66" t="e">
        <f>'Math Output by Standard'!E12</f>
        <v>#DIV/0!</v>
      </c>
      <c r="D10" s="67">
        <f>'Math Scores'!D13</f>
        <v>0.59166666666666667</v>
      </c>
      <c r="E10" s="135" t="str">
        <f>IF(COUNT('Math Scores'!$F13:$AM13)=0, "", (SUMIF('Math Scores'!$F$4:$AM$4, E$4, 'Math Scores'!$F13:$AM13)/(SUMIF('Math Scores'!$F$4:$AM$4, E$4, 'Math Scores'!$F$2:$AM$2))))</f>
        <v/>
      </c>
      <c r="F10" s="135" t="str">
        <f>IF(COUNT('Math Scores'!$F13:$AM13)=0, "", (SUMIF('Math Scores'!$F$4:$AM$4, F$4, 'Math Scores'!$F13:$AM13)/(SUMIF('Math Scores'!$F$4:$AM$4, F$4, 'Math Scores'!$F$2:$AM$2))))</f>
        <v/>
      </c>
      <c r="G10" s="135" t="str">
        <f>IF(COUNT('Math Scores'!$F13:$AM13)=0, "", (SUMIF('Math Scores'!$F$4:$AM$4, G$4, 'Math Scores'!$F13:$AM13)/(SUMIF('Math Scores'!$F$4:$AM$4, G$4, 'Math Scores'!$F$2:$AM$2))))</f>
        <v/>
      </c>
      <c r="H10" s="135" t="str">
        <f>IF(COUNT('Math Scores'!$F13:$AM13)=0, "", (SUMIF('Math Scores'!$F$4:$AM$4, H$4, 'Math Scores'!$F13:$AM13)/(SUMIF('Math Scores'!$F$4:$AM$4, H$4, 'Math Scores'!$F$2:$AM$2))))</f>
        <v/>
      </c>
      <c r="I10" s="135" t="str">
        <f>IF(COUNT('Math Scores'!$F13:$AM13)=0, "", (SUMIF('Math Scores'!$F$4:$AM$4, I$4, 'Math Scores'!$F13:$AM13)/(SUMIF('Math Scores'!$F$4:$AM$4, I$4, 'Math Scores'!$F$2:$AM$2))))</f>
        <v/>
      </c>
      <c r="J10" s="135" t="str">
        <f>IF(COUNT('Math Scores'!$F13:$AM13)=0, "", (SUMIF('Math Scores'!$F$4:$AM$4, J$4, 'Math Scores'!$F13:$AM13)/(SUMIF('Math Scores'!$F$4:$AM$4, J$4, 'Math Scores'!$F$2:$AM$2))))</f>
        <v/>
      </c>
      <c r="K10" s="135" t="str">
        <f>IF(COUNT('Math Scores'!$AN13:$BW13)=0, "", (SUMIF('Math Scores'!$AN$4:$BW$4, K$4, 'Math Scores'!$AN13:$BW13)/(SUMIF('Math Scores'!$AN$4:$BW$4, K$4, 'Math Scores'!$AN$2:$BW$2))))</f>
        <v/>
      </c>
      <c r="L10" s="135" t="str">
        <f>IF(COUNT('Math Scores'!$AN13:$BW13)=0, "", (SUMIF('Math Scores'!$AN$4:$BW$4, L$4, 'Math Scores'!$AN13:$BW13)/(SUMIF('Math Scores'!$AN$4:$BW$4, L$4, 'Math Scores'!$AN$2:$BW$2))))</f>
        <v/>
      </c>
      <c r="M10" s="135" t="str">
        <f>IF(COUNT('Math Scores'!$AN13:$BW13)=0, "", (SUMIF('Math Scores'!$AN$4:$BW$4, M$4, 'Math Scores'!$AN13:$BW13)/(SUMIF('Math Scores'!$AN$4:$BW$4, M$4, 'Math Scores'!$AN$2:$BW$2))))</f>
        <v/>
      </c>
      <c r="N10" s="135" t="str">
        <f>IF(COUNT('Math Scores'!$AN13:$BW13)=0, "", (SUMIF('Math Scores'!$AN$4:$BW$4, N$4, 'Math Scores'!$AN13:$BW13)/(SUMIF('Math Scores'!$AN$4:$BW$4, N$4, 'Math Scores'!$AN$2:$BW$2))))</f>
        <v/>
      </c>
      <c r="O10" s="135" t="str">
        <f>IF(COUNT('Math Scores'!$AN13:$BW13)=0, "", (SUMIF('Math Scores'!$AN$4:$BW$4, O$4, 'Math Scores'!$AN13:$BW13)/(SUMIF('Math Scores'!$AN$4:$BW$4, O$4, 'Math Scores'!$AN$2:$BW$2))))</f>
        <v/>
      </c>
      <c r="P10" s="135" t="str">
        <f>IF(COUNT('Math Scores'!$BX13:$DN13)=0, "", (SUMIF('Math Scores'!$F$4:$MZ$4, P$4, 'Math Scores'!$F13:$MZ13)/(SUMIF('Math Scores'!$F$4:$MZ$4, P$4, 'Math Scores'!$F$2:$MZ$2))))</f>
        <v/>
      </c>
      <c r="Q10" s="135" t="str">
        <f>IF(COUNT('Math Scores'!$BX13:$DN13)=0, "", (SUMIF('Math Scores'!$F$4:$MZ$4, Q$4, 'Math Scores'!$F13:$MZ13)/(SUMIF('Math Scores'!$F$4:$MZ$4, Q$4, 'Math Scores'!$F$2:$MZ$2))))</f>
        <v/>
      </c>
      <c r="R10" s="135" t="str">
        <f>IF(COUNT('Math Scores'!$BX13:$DN13)=0, "", (SUMIF('Math Scores'!$F$4:$MZ$4, R$4, 'Math Scores'!$F13:$MZ13)/(SUMIF('Math Scores'!$F$4:$MZ$4, R$4, 'Math Scores'!$F$2:$MZ$2))))</f>
        <v/>
      </c>
      <c r="S10" s="135" t="str">
        <f>IF(COUNT('Math Scores'!$BX13:$DN13)=0, "", (SUMIF('Math Scores'!$F$4:$MZ$4, S$4, 'Math Scores'!$F13:$MZ13)/(SUMIF('Math Scores'!$F$4:$MZ$4, S$4, 'Math Scores'!$F$2:$MZ$2))))</f>
        <v/>
      </c>
      <c r="T10" s="135" t="str">
        <f>IF(COUNT('Math Scores'!$BX13:$DN13)=0, "", (SUMIF('Math Scores'!$F$4:$MZ$4, T$4, 'Math Scores'!$F13:$MZ13)/(SUMIF('Math Scores'!$F$4:$MZ$4, T$4, 'Math Scores'!$F$2:$MZ$2))))</f>
        <v/>
      </c>
      <c r="U10" s="135">
        <f>IF(COUNT('Math Scores'!$DO13:$FJ13)=0, "", (SUMIF('Math Scores'!$F$4:$MZ$4, U$4, 'Math Scores'!$F13:$MZ13)/(SUMIF('Math Scores'!$F$4:$MZ$4, U$4, 'Math Scores'!$F$2:$MZ$2))))</f>
        <v>0.75</v>
      </c>
      <c r="V10" s="135">
        <f>IF(COUNT('Math Scores'!$DO13:$FJ13)=0, "", (SUMIF('Math Scores'!$F$4:$MZ$4, V$4, 'Math Scores'!$F13:$MZ13)/(SUMIF('Math Scores'!$F$4:$MZ$4, V$4, 'Math Scores'!$F$2:$MZ$2))))</f>
        <v>0.51923076923076927</v>
      </c>
      <c r="W10" s="135">
        <f>IF(COUNT('Math Scores'!$DO13:$FJ13)=0, "", (SUMIF('Math Scores'!$F$4:$MZ$4, W$4, 'Math Scores'!$F13:$MZ13)/(SUMIF('Math Scores'!$F$4:$MZ$4, W$4, 'Math Scores'!$F$2:$MZ$2))))</f>
        <v>1</v>
      </c>
      <c r="X10" s="135">
        <f>IF(COUNT('Math Scores'!$DO13:$FJ13)=0, "", (SUMIF('Math Scores'!$F$4:$MZ$4, X$4, 'Math Scores'!$F13:$MZ13)/(SUMIF('Math Scores'!$F$4:$MZ$4, X$4, 'Math Scores'!$F$2:$MZ$2))))</f>
        <v>0.66666666666666663</v>
      </c>
      <c r="Y10" s="135">
        <f>IF(COUNT('Math Scores'!$DO13:$FJ13)=0, "", (SUMIF('Math Scores'!$F$4:$MZ$4, Y$4, 'Math Scores'!$F13:$MZ13)/(SUMIF('Math Scores'!$F$4:$MZ$4, Y$4, 'Math Scores'!$F$2:$MZ$2))))</f>
        <v>0.5625</v>
      </c>
      <c r="Z10" s="135" t="str">
        <f>IF(COUNT('Math Scores'!$FK13:$HI13)=0, "", (SUMIF('Math Scores'!$F$4:$MZ$4, Z$4, 'Math Scores'!$F13:$MZ13)/(SUMIF('Math Scores'!$F$4:$MZ$4, Z$4, 'Math Scores'!$F$2:$MZ$2))))</f>
        <v/>
      </c>
      <c r="AA10" s="135" t="str">
        <f>IF(COUNT('Math Scores'!$FK13:$HI13)=0, "", (SUMIF('Math Scores'!$F$4:$MZ$4, AA$4, 'Math Scores'!$F13:$MZ13)/(SUMIF('Math Scores'!$F$4:$MZ$4, AA$4, 'Math Scores'!$F$2:$MZ$2))))</f>
        <v/>
      </c>
      <c r="AB10" s="135" t="str">
        <f>IF(COUNT('Math Scores'!$FK13:$HI13)=0, "", (SUMIF('Math Scores'!$F$4:$MZ$4, AB$4, 'Math Scores'!$F13:$MZ13)/(SUMIF('Math Scores'!$F$4:$MZ$4, AB$4, 'Math Scores'!$F$2:$MZ$2))))</f>
        <v/>
      </c>
      <c r="AC10" s="135" t="str">
        <f>IF(COUNT('Math Scores'!$FK13:$HI13)=0, "", (SUMIF('Math Scores'!$F$4:$MZ$4, AC$4, 'Math Scores'!$F13:$MZ13)/(SUMIF('Math Scores'!$F$4:$MZ$4, AC$4, 'Math Scores'!$F$2:$MZ$2))))</f>
        <v/>
      </c>
      <c r="AD10" s="135" t="str">
        <f>IF(COUNT('Math Scores'!$HJ13:$IG13)=0, "", (SUMIF('Math Scores'!$HJ$4:$IU$4, AD$4, 'Math Scores'!$HJ13:$IU13)/(SUMIF('Math Scores'!$HJ$4:$IU$4, AD$4, 'Math Scores'!$HJ$2:$IU$2))))</f>
        <v/>
      </c>
      <c r="AE10" s="135" t="str">
        <f>IF(COUNT('Math Scores'!$HJ13:$IG13)=0, "", (SUMIF('Math Scores'!$HJ$4:$IU$4, AE$4, 'Math Scores'!$HJ13:$IU13)/(SUMIF('Math Scores'!$HJ$4:$IU$4, AE$4, 'Math Scores'!$HJ$2:$IU$2))))</f>
        <v/>
      </c>
      <c r="AF10" s="135" t="str">
        <f>IF(COUNT('Math Scores'!$HJ13:$IG13)=0, "", (SUMIF('Math Scores'!$HJ$4:$IU$4, AF$4, 'Math Scores'!$HJ13:$IU13)/(SUMIF('Math Scores'!$HJ$4:$IU$4, AF$4, 'Math Scores'!$HJ$2:$IU$2))))</f>
        <v/>
      </c>
      <c r="AG10" s="135" t="str">
        <f>IF(COUNT('Math Scores'!$HJ13:$IG13)=0, "", (SUMIF('Math Scores'!$HJ$4:$IU$4, AG$4, 'Math Scores'!$HJ13:$IU13)/(SUMIF('Math Scores'!$HJ$4:$IU$4, AG$4, 'Math Scores'!$HJ$2:$IU$2))))</f>
        <v/>
      </c>
      <c r="AH10" s="135" t="str">
        <f>IF(COUNT('Math Scores'!$IV13:$JL13)=0, "", (SUMIF('Math Scores'!$IH$4:$IU$4, AH$4, 'Math Scores'!$IH13:$IU13)/(SUMIF('Math Scores'!$IH$4:$IU$4, AH$4, 'Math Scores'!$IH$2:$IU$2))))</f>
        <v/>
      </c>
      <c r="AI10" s="135" t="str">
        <f>IF(COUNT('Math Scores'!$IV13:$JL13)=0, "", (SUMIF('Math Scores'!$IH$4:$IU$4, AI$4, 'Math Scores'!$IH13:$IU13)/(SUMIF('Math Scores'!$IH$4:$IU$4, AI$4, 'Math Scores'!$IH$2:$IU$2))))</f>
        <v/>
      </c>
      <c r="AJ10" s="135" t="str">
        <f>IF(COUNT('Math Scores'!$IV13:$JL13)=0, "", (SUMIF('Math Scores'!$IH$4:$IU$4, AJ$4, 'Math Scores'!$IH13:$IU13)/(SUMIF('Math Scores'!$IH$4:$IU$4, AJ$4, 'Math Scores'!$IH$2:$IU$2))))</f>
        <v/>
      </c>
      <c r="AK10" s="135" t="str">
        <f>IF(COUNT('Math Scores'!$JM13:$KG13)=0, "", (SUMIF('Math Scores'!$JM$4:$LA$4, X$4, 'Math Scores'!$JM13:$LA13)/(SUMIF('Math Scores'!$JM$4:$LA$4, X$4, 'Math Scores'!$JM$2:$LA$2))))</f>
        <v/>
      </c>
      <c r="AL10" s="135" t="str">
        <f>IF(COUNT('Math Scores'!$JM13:$KG13)=0, "", (SUMIF('Math Scores'!$JM$4:$LA$4, Y$4, 'Math Scores'!$JM13:$LA13)/(SUMIF('Math Scores'!$JM$4:$LA$4, Y$4, 'Math Scores'!$JM$2:$LA$2))))</f>
        <v/>
      </c>
      <c r="AM10" s="135" t="str">
        <f>IF(COUNT('Math Scores'!$JM13:$KG13)=0, "", (SUMIF('Math Scores'!$JM$4:$LA$4, Z$4, 'Math Scores'!$JM13:$LA13)/(SUMIF('Math Scores'!$JM$4:$LA$4, Z$4, 'Math Scores'!$JM$2:$LA$2))))</f>
        <v/>
      </c>
      <c r="AN10" s="135" t="str">
        <f>IF(COUNT('Math Scores'!$JM13:$KG13)=0, "", (SUMIF('Math Scores'!$JM$4:$LA$4, AA$4, 'Math Scores'!$JM13:$LA13)/(SUMIF('Math Scores'!$JM$4:$LA$4, AA$4, 'Math Scores'!$JM$2:$LA$2))))</f>
        <v/>
      </c>
      <c r="AO10" s="135" t="str">
        <f>IF(COUNT('Math Scores'!$JM13:$KG13)=0, "", (SUMIF('Math Scores'!$JM$4:$LA$4, AB$4, 'Math Scores'!$JM13:$LA13)/(SUMIF('Math Scores'!$JM$4:$LA$4, AB$4, 'Math Scores'!$JM$2:$LA$2))))</f>
        <v/>
      </c>
      <c r="AP10" s="135" t="str">
        <f>IF(COUNT('Math Scores'!$LB13:$LR13)=0, "", (SUMIF('Math Scores'!$KH$4:$LA$4, AP$4, 'Math Scores'!$KH13:$LA13)/(SUMIF('Math Scores'!$KH$4:$LA$4, AP$4, 'Math Scores'!$KH$2:$LA$2))))</f>
        <v/>
      </c>
      <c r="AQ10" s="135" t="str">
        <f>IF(COUNT('Math Scores'!$LB13:$LR13)=0, "", (SUMIF('Math Scores'!$KH$4:$LA$4, AQ$4, 'Math Scores'!$KH13:$LA13)/(SUMIF('Math Scores'!$KH$4:$LA$4, AQ$4, 'Math Scores'!$KH$2:$LA$2))))</f>
        <v/>
      </c>
    </row>
    <row r="11" spans="1:50" x14ac:dyDescent="0.2">
      <c r="A11" s="65">
        <v>6</v>
      </c>
      <c r="B11" s="65" t="str">
        <f>'English Scores- Leveled papers'!B12</f>
        <v>G. Srikanth</v>
      </c>
      <c r="C11" s="66" t="e">
        <f>'Math Output by Standard'!E13</f>
        <v>#DIV/0!</v>
      </c>
      <c r="D11" s="67">
        <f>'Math Scores'!D14</f>
        <v>0.73333333333333328</v>
      </c>
      <c r="E11" s="135" t="str">
        <f>IF(COUNT('Math Scores'!$F14:$AM14)=0, "", (SUMIF('Math Scores'!$F$4:$AM$4, E$4, 'Math Scores'!$F14:$AM14)/(SUMIF('Math Scores'!$F$4:$AM$4, E$4, 'Math Scores'!$F$2:$AM$2))))</f>
        <v/>
      </c>
      <c r="F11" s="135" t="str">
        <f>IF(COUNT('Math Scores'!$F14:$AM14)=0, "", (SUMIF('Math Scores'!$F$4:$AM$4, F$4, 'Math Scores'!$F14:$AM14)/(SUMIF('Math Scores'!$F$4:$AM$4, F$4, 'Math Scores'!$F$2:$AM$2))))</f>
        <v/>
      </c>
      <c r="G11" s="135" t="str">
        <f>IF(COUNT('Math Scores'!$F14:$AM14)=0, "", (SUMIF('Math Scores'!$F$4:$AM$4, G$4, 'Math Scores'!$F14:$AM14)/(SUMIF('Math Scores'!$F$4:$AM$4, G$4, 'Math Scores'!$F$2:$AM$2))))</f>
        <v/>
      </c>
      <c r="H11" s="135" t="str">
        <f>IF(COUNT('Math Scores'!$F14:$AM14)=0, "", (SUMIF('Math Scores'!$F$4:$AM$4, H$4, 'Math Scores'!$F14:$AM14)/(SUMIF('Math Scores'!$F$4:$AM$4, H$4, 'Math Scores'!$F$2:$AM$2))))</f>
        <v/>
      </c>
      <c r="I11" s="135" t="str">
        <f>IF(COUNT('Math Scores'!$F14:$AM14)=0, "", (SUMIF('Math Scores'!$F$4:$AM$4, I$4, 'Math Scores'!$F14:$AM14)/(SUMIF('Math Scores'!$F$4:$AM$4, I$4, 'Math Scores'!$F$2:$AM$2))))</f>
        <v/>
      </c>
      <c r="J11" s="135" t="str">
        <f>IF(COUNT('Math Scores'!$F14:$AM14)=0, "", (SUMIF('Math Scores'!$F$4:$AM$4, J$4, 'Math Scores'!$F14:$AM14)/(SUMIF('Math Scores'!$F$4:$AM$4, J$4, 'Math Scores'!$F$2:$AM$2))))</f>
        <v/>
      </c>
      <c r="K11" s="135" t="str">
        <f>IF(COUNT('Math Scores'!$AN14:$BW14)=0, "", (SUMIF('Math Scores'!$AN$4:$BW$4, K$4, 'Math Scores'!$AN14:$BW14)/(SUMIF('Math Scores'!$AN$4:$BW$4, K$4, 'Math Scores'!$AN$2:$BW$2))))</f>
        <v/>
      </c>
      <c r="L11" s="135" t="str">
        <f>IF(COUNT('Math Scores'!$AN14:$BW14)=0, "", (SUMIF('Math Scores'!$AN$4:$BW$4, L$4, 'Math Scores'!$AN14:$BW14)/(SUMIF('Math Scores'!$AN$4:$BW$4, L$4, 'Math Scores'!$AN$2:$BW$2))))</f>
        <v/>
      </c>
      <c r="M11" s="135" t="str">
        <f>IF(COUNT('Math Scores'!$AN14:$BW14)=0, "", (SUMIF('Math Scores'!$AN$4:$BW$4, M$4, 'Math Scores'!$AN14:$BW14)/(SUMIF('Math Scores'!$AN$4:$BW$4, M$4, 'Math Scores'!$AN$2:$BW$2))))</f>
        <v/>
      </c>
      <c r="N11" s="135" t="str">
        <f>IF(COUNT('Math Scores'!$AN14:$BW14)=0, "", (SUMIF('Math Scores'!$AN$4:$BW$4, N$4, 'Math Scores'!$AN14:$BW14)/(SUMIF('Math Scores'!$AN$4:$BW$4, N$4, 'Math Scores'!$AN$2:$BW$2))))</f>
        <v/>
      </c>
      <c r="O11" s="135" t="str">
        <f>IF(COUNT('Math Scores'!$AN14:$BW14)=0, "", (SUMIF('Math Scores'!$AN$4:$BW$4, O$4, 'Math Scores'!$AN14:$BW14)/(SUMIF('Math Scores'!$AN$4:$BW$4, O$4, 'Math Scores'!$AN$2:$BW$2))))</f>
        <v/>
      </c>
      <c r="P11" s="135" t="str">
        <f>IF(COUNT('Math Scores'!$BX14:$DN14)=0, "", (SUMIF('Math Scores'!$F$4:$MZ$4, P$4, 'Math Scores'!$F14:$MZ14)/(SUMIF('Math Scores'!$F$4:$MZ$4, P$4, 'Math Scores'!$F$2:$MZ$2))))</f>
        <v/>
      </c>
      <c r="Q11" s="135" t="str">
        <f>IF(COUNT('Math Scores'!$BX14:$DN14)=0, "", (SUMIF('Math Scores'!$F$4:$MZ$4, Q$4, 'Math Scores'!$F14:$MZ14)/(SUMIF('Math Scores'!$F$4:$MZ$4, Q$4, 'Math Scores'!$F$2:$MZ$2))))</f>
        <v/>
      </c>
      <c r="R11" s="135" t="str">
        <f>IF(COUNT('Math Scores'!$BX14:$DN14)=0, "", (SUMIF('Math Scores'!$F$4:$MZ$4, R$4, 'Math Scores'!$F14:$MZ14)/(SUMIF('Math Scores'!$F$4:$MZ$4, R$4, 'Math Scores'!$F$2:$MZ$2))))</f>
        <v/>
      </c>
      <c r="S11" s="135" t="str">
        <f>IF(COUNT('Math Scores'!$BX14:$DN14)=0, "", (SUMIF('Math Scores'!$F$4:$MZ$4, S$4, 'Math Scores'!$F14:$MZ14)/(SUMIF('Math Scores'!$F$4:$MZ$4, S$4, 'Math Scores'!$F$2:$MZ$2))))</f>
        <v/>
      </c>
      <c r="T11" s="135" t="str">
        <f>IF(COUNT('Math Scores'!$BX14:$DN14)=0, "", (SUMIF('Math Scores'!$F$4:$MZ$4, T$4, 'Math Scores'!$F14:$MZ14)/(SUMIF('Math Scores'!$F$4:$MZ$4, T$4, 'Math Scores'!$F$2:$MZ$2))))</f>
        <v/>
      </c>
      <c r="U11" s="135">
        <f>IF(COUNT('Math Scores'!$DO14:$FJ14)=0, "", (SUMIF('Math Scores'!$F$4:$MZ$4, U$4, 'Math Scores'!$F14:$MZ14)/(SUMIF('Math Scores'!$F$4:$MZ$4, U$4, 'Math Scores'!$F$2:$MZ$2))))</f>
        <v>0.75</v>
      </c>
      <c r="V11" s="135">
        <f>IF(COUNT('Math Scores'!$DO14:$FJ14)=0, "", (SUMIF('Math Scores'!$F$4:$MZ$4, V$4, 'Math Scores'!$F14:$MZ14)/(SUMIF('Math Scores'!$F$4:$MZ$4, V$4, 'Math Scores'!$F$2:$MZ$2))))</f>
        <v>0.75</v>
      </c>
      <c r="W11" s="135">
        <f>IF(COUNT('Math Scores'!$DO14:$FJ14)=0, "", (SUMIF('Math Scores'!$F$4:$MZ$4, W$4, 'Math Scores'!$F14:$MZ14)/(SUMIF('Math Scores'!$F$4:$MZ$4, W$4, 'Math Scores'!$F$2:$MZ$2))))</f>
        <v>1</v>
      </c>
      <c r="X11" s="135">
        <f>IF(COUNT('Math Scores'!$DO14:$FJ14)=0, "", (SUMIF('Math Scores'!$F$4:$MZ$4, X$4, 'Math Scores'!$F14:$MZ14)/(SUMIF('Math Scores'!$F$4:$MZ$4, X$4, 'Math Scores'!$F$2:$MZ$2))))</f>
        <v>0.88888888888888884</v>
      </c>
      <c r="Y11" s="135">
        <f>IF(COUNT('Math Scores'!$DO14:$FJ14)=0, "", (SUMIF('Math Scores'!$F$4:$MZ$4, Y$4, 'Math Scores'!$F14:$MZ14)/(SUMIF('Math Scores'!$F$4:$MZ$4, Y$4, 'Math Scores'!$F$2:$MZ$2))))</f>
        <v>0.59375</v>
      </c>
      <c r="Z11" s="135" t="str">
        <f>IF(COUNT('Math Scores'!$FK14:$HI14)=0, "", (SUMIF('Math Scores'!$F$4:$MZ$4, Z$4, 'Math Scores'!$F14:$MZ14)/(SUMIF('Math Scores'!$F$4:$MZ$4, Z$4, 'Math Scores'!$F$2:$MZ$2))))</f>
        <v/>
      </c>
      <c r="AA11" s="135" t="str">
        <f>IF(COUNT('Math Scores'!$FK14:$HI14)=0, "", (SUMIF('Math Scores'!$F$4:$MZ$4, AA$4, 'Math Scores'!$F14:$MZ14)/(SUMIF('Math Scores'!$F$4:$MZ$4, AA$4, 'Math Scores'!$F$2:$MZ$2))))</f>
        <v/>
      </c>
      <c r="AB11" s="135" t="str">
        <f>IF(COUNT('Math Scores'!$FK14:$HI14)=0, "", (SUMIF('Math Scores'!$F$4:$MZ$4, AB$4, 'Math Scores'!$F14:$MZ14)/(SUMIF('Math Scores'!$F$4:$MZ$4, AB$4, 'Math Scores'!$F$2:$MZ$2))))</f>
        <v/>
      </c>
      <c r="AC11" s="135" t="str">
        <f>IF(COUNT('Math Scores'!$FK14:$HI14)=0, "", (SUMIF('Math Scores'!$F$4:$MZ$4, AC$4, 'Math Scores'!$F14:$MZ14)/(SUMIF('Math Scores'!$F$4:$MZ$4, AC$4, 'Math Scores'!$F$2:$MZ$2))))</f>
        <v/>
      </c>
      <c r="AD11" s="135" t="str">
        <f>IF(COUNT('Math Scores'!$HJ14:$IG14)=0, "", (SUMIF('Math Scores'!$HJ$4:$IU$4, AD$4, 'Math Scores'!$HJ14:$IU14)/(SUMIF('Math Scores'!$HJ$4:$IU$4, AD$4, 'Math Scores'!$HJ$2:$IU$2))))</f>
        <v/>
      </c>
      <c r="AE11" s="135" t="str">
        <f>IF(COUNT('Math Scores'!$HJ14:$IG14)=0, "", (SUMIF('Math Scores'!$HJ$4:$IU$4, AE$4, 'Math Scores'!$HJ14:$IU14)/(SUMIF('Math Scores'!$HJ$4:$IU$4, AE$4, 'Math Scores'!$HJ$2:$IU$2))))</f>
        <v/>
      </c>
      <c r="AF11" s="135" t="str">
        <f>IF(COUNT('Math Scores'!$HJ14:$IG14)=0, "", (SUMIF('Math Scores'!$HJ$4:$IU$4, AF$4, 'Math Scores'!$HJ14:$IU14)/(SUMIF('Math Scores'!$HJ$4:$IU$4, AF$4, 'Math Scores'!$HJ$2:$IU$2))))</f>
        <v/>
      </c>
      <c r="AG11" s="135" t="str">
        <f>IF(COUNT('Math Scores'!$HJ14:$IG14)=0, "", (SUMIF('Math Scores'!$HJ$4:$IU$4, AG$4, 'Math Scores'!$HJ14:$IU14)/(SUMIF('Math Scores'!$HJ$4:$IU$4, AG$4, 'Math Scores'!$HJ$2:$IU$2))))</f>
        <v/>
      </c>
      <c r="AH11" s="135" t="str">
        <f>IF(COUNT('Math Scores'!$IV14:$JL14)=0, "", (SUMIF('Math Scores'!$IH$4:$IU$4, AH$4, 'Math Scores'!$IH14:$IU14)/(SUMIF('Math Scores'!$IH$4:$IU$4, AH$4, 'Math Scores'!$IH$2:$IU$2))))</f>
        <v/>
      </c>
      <c r="AI11" s="135" t="str">
        <f>IF(COUNT('Math Scores'!$IV14:$JL14)=0, "", (SUMIF('Math Scores'!$IH$4:$IU$4, AI$4, 'Math Scores'!$IH14:$IU14)/(SUMIF('Math Scores'!$IH$4:$IU$4, AI$4, 'Math Scores'!$IH$2:$IU$2))))</f>
        <v/>
      </c>
      <c r="AJ11" s="135" t="str">
        <f>IF(COUNT('Math Scores'!$IV14:$JL14)=0, "", (SUMIF('Math Scores'!$IH$4:$IU$4, AJ$4, 'Math Scores'!$IH14:$IU14)/(SUMIF('Math Scores'!$IH$4:$IU$4, AJ$4, 'Math Scores'!$IH$2:$IU$2))))</f>
        <v/>
      </c>
      <c r="AK11" s="135" t="str">
        <f>IF(COUNT('Math Scores'!$JM14:$KG14)=0, "", (SUMIF('Math Scores'!$JM$4:$LA$4, X$4, 'Math Scores'!$JM14:$LA14)/(SUMIF('Math Scores'!$JM$4:$LA$4, X$4, 'Math Scores'!$JM$2:$LA$2))))</f>
        <v/>
      </c>
      <c r="AL11" s="135" t="str">
        <f>IF(COUNT('Math Scores'!$JM14:$KG14)=0, "", (SUMIF('Math Scores'!$JM$4:$LA$4, Y$4, 'Math Scores'!$JM14:$LA14)/(SUMIF('Math Scores'!$JM$4:$LA$4, Y$4, 'Math Scores'!$JM$2:$LA$2))))</f>
        <v/>
      </c>
      <c r="AM11" s="135" t="str">
        <f>IF(COUNT('Math Scores'!$JM14:$KG14)=0, "", (SUMIF('Math Scores'!$JM$4:$LA$4, Z$4, 'Math Scores'!$JM14:$LA14)/(SUMIF('Math Scores'!$JM$4:$LA$4, Z$4, 'Math Scores'!$JM$2:$LA$2))))</f>
        <v/>
      </c>
      <c r="AN11" s="135" t="str">
        <f>IF(COUNT('Math Scores'!$JM14:$KG14)=0, "", (SUMIF('Math Scores'!$JM$4:$LA$4, AA$4, 'Math Scores'!$JM14:$LA14)/(SUMIF('Math Scores'!$JM$4:$LA$4, AA$4, 'Math Scores'!$JM$2:$LA$2))))</f>
        <v/>
      </c>
      <c r="AO11" s="135" t="str">
        <f>IF(COUNT('Math Scores'!$JM14:$KG14)=0, "", (SUMIF('Math Scores'!$JM$4:$LA$4, AB$4, 'Math Scores'!$JM14:$LA14)/(SUMIF('Math Scores'!$JM$4:$LA$4, AB$4, 'Math Scores'!$JM$2:$LA$2))))</f>
        <v/>
      </c>
      <c r="AP11" s="135" t="str">
        <f>IF(COUNT('Math Scores'!$LB14:$LR14)=0, "", (SUMIF('Math Scores'!$KH$4:$LA$4, AP$4, 'Math Scores'!$KH14:$LA14)/(SUMIF('Math Scores'!$KH$4:$LA$4, AP$4, 'Math Scores'!$KH$2:$LA$2))))</f>
        <v/>
      </c>
      <c r="AQ11" s="135" t="str">
        <f>IF(COUNT('Math Scores'!$LB14:$LR14)=0, "", (SUMIF('Math Scores'!$KH$4:$LA$4, AQ$4, 'Math Scores'!$KH14:$LA14)/(SUMIF('Math Scores'!$KH$4:$LA$4, AQ$4, 'Math Scores'!$KH$2:$LA$2))))</f>
        <v/>
      </c>
    </row>
    <row r="12" spans="1:50" x14ac:dyDescent="0.2">
      <c r="A12" s="65">
        <v>7</v>
      </c>
      <c r="B12" s="65" t="str">
        <f>'English Scores- Leveled papers'!B13</f>
        <v>A. Maheshwari</v>
      </c>
      <c r="C12" s="66" t="e">
        <f>'Math Output by Standard'!E14</f>
        <v>#DIV/0!</v>
      </c>
      <c r="D12" s="67">
        <f>'Math Scores'!D15</f>
        <v>0.5083333333333333</v>
      </c>
      <c r="E12" s="135" t="str">
        <f>IF(COUNT('Math Scores'!$F15:$AM15)=0, "", (SUMIF('Math Scores'!$F$4:$AM$4, E$4, 'Math Scores'!$F15:$AM15)/(SUMIF('Math Scores'!$F$4:$AM$4, E$4, 'Math Scores'!$F$2:$AM$2))))</f>
        <v/>
      </c>
      <c r="F12" s="135" t="str">
        <f>IF(COUNT('Math Scores'!$F15:$AM15)=0, "", (SUMIF('Math Scores'!$F$4:$AM$4, F$4, 'Math Scores'!$F15:$AM15)/(SUMIF('Math Scores'!$F$4:$AM$4, F$4, 'Math Scores'!$F$2:$AM$2))))</f>
        <v/>
      </c>
      <c r="G12" s="135" t="str">
        <f>IF(COUNT('Math Scores'!$F15:$AM15)=0, "", (SUMIF('Math Scores'!$F$4:$AM$4, G$4, 'Math Scores'!$F15:$AM15)/(SUMIF('Math Scores'!$F$4:$AM$4, G$4, 'Math Scores'!$F$2:$AM$2))))</f>
        <v/>
      </c>
      <c r="H12" s="135" t="str">
        <f>IF(COUNT('Math Scores'!$F15:$AM15)=0, "", (SUMIF('Math Scores'!$F$4:$AM$4, H$4, 'Math Scores'!$F15:$AM15)/(SUMIF('Math Scores'!$F$4:$AM$4, H$4, 'Math Scores'!$F$2:$AM$2))))</f>
        <v/>
      </c>
      <c r="I12" s="135" t="str">
        <f>IF(COUNT('Math Scores'!$F15:$AM15)=0, "", (SUMIF('Math Scores'!$F$4:$AM$4, I$4, 'Math Scores'!$F15:$AM15)/(SUMIF('Math Scores'!$F$4:$AM$4, I$4, 'Math Scores'!$F$2:$AM$2))))</f>
        <v/>
      </c>
      <c r="J12" s="135" t="str">
        <f>IF(COUNT('Math Scores'!$F15:$AM15)=0, "", (SUMIF('Math Scores'!$F$4:$AM$4, J$4, 'Math Scores'!$F15:$AM15)/(SUMIF('Math Scores'!$F$4:$AM$4, J$4, 'Math Scores'!$F$2:$AM$2))))</f>
        <v/>
      </c>
      <c r="K12" s="135" t="str">
        <f>IF(COUNT('Math Scores'!$AN15:$BW15)=0, "", (SUMIF('Math Scores'!$AN$4:$BW$4, K$4, 'Math Scores'!$AN15:$BW15)/(SUMIF('Math Scores'!$AN$4:$BW$4, K$4, 'Math Scores'!$AN$2:$BW$2))))</f>
        <v/>
      </c>
      <c r="L12" s="135" t="str">
        <f>IF(COUNT('Math Scores'!$AN15:$BW15)=0, "", (SUMIF('Math Scores'!$AN$4:$BW$4, L$4, 'Math Scores'!$AN15:$BW15)/(SUMIF('Math Scores'!$AN$4:$BW$4, L$4, 'Math Scores'!$AN$2:$BW$2))))</f>
        <v/>
      </c>
      <c r="M12" s="135" t="str">
        <f>IF(COUNT('Math Scores'!$AN15:$BW15)=0, "", (SUMIF('Math Scores'!$AN$4:$BW$4, M$4, 'Math Scores'!$AN15:$BW15)/(SUMIF('Math Scores'!$AN$4:$BW$4, M$4, 'Math Scores'!$AN$2:$BW$2))))</f>
        <v/>
      </c>
      <c r="N12" s="135" t="str">
        <f>IF(COUNT('Math Scores'!$AN15:$BW15)=0, "", (SUMIF('Math Scores'!$AN$4:$BW$4, N$4, 'Math Scores'!$AN15:$BW15)/(SUMIF('Math Scores'!$AN$4:$BW$4, N$4, 'Math Scores'!$AN$2:$BW$2))))</f>
        <v/>
      </c>
      <c r="O12" s="135" t="str">
        <f>IF(COUNT('Math Scores'!$AN15:$BW15)=0, "", (SUMIF('Math Scores'!$AN$4:$BW$4, O$4, 'Math Scores'!$AN15:$BW15)/(SUMIF('Math Scores'!$AN$4:$BW$4, O$4, 'Math Scores'!$AN$2:$BW$2))))</f>
        <v/>
      </c>
      <c r="P12" s="135" t="str">
        <f>IF(COUNT('Math Scores'!$BX15:$DN15)=0, "", (SUMIF('Math Scores'!$F$4:$MZ$4, P$4, 'Math Scores'!$F15:$MZ15)/(SUMIF('Math Scores'!$F$4:$MZ$4, P$4, 'Math Scores'!$F$2:$MZ$2))))</f>
        <v/>
      </c>
      <c r="Q12" s="135" t="str">
        <f>IF(COUNT('Math Scores'!$BX15:$DN15)=0, "", (SUMIF('Math Scores'!$F$4:$MZ$4, Q$4, 'Math Scores'!$F15:$MZ15)/(SUMIF('Math Scores'!$F$4:$MZ$4, Q$4, 'Math Scores'!$F$2:$MZ$2))))</f>
        <v/>
      </c>
      <c r="R12" s="135" t="str">
        <f>IF(COUNT('Math Scores'!$BX15:$DN15)=0, "", (SUMIF('Math Scores'!$F$4:$MZ$4, R$4, 'Math Scores'!$F15:$MZ15)/(SUMIF('Math Scores'!$F$4:$MZ$4, R$4, 'Math Scores'!$F$2:$MZ$2))))</f>
        <v/>
      </c>
      <c r="S12" s="135" t="str">
        <f>IF(COUNT('Math Scores'!$BX15:$DN15)=0, "", (SUMIF('Math Scores'!$F$4:$MZ$4, S$4, 'Math Scores'!$F15:$MZ15)/(SUMIF('Math Scores'!$F$4:$MZ$4, S$4, 'Math Scores'!$F$2:$MZ$2))))</f>
        <v/>
      </c>
      <c r="T12" s="135" t="str">
        <f>IF(COUNT('Math Scores'!$BX15:$DN15)=0, "", (SUMIF('Math Scores'!$F$4:$MZ$4, T$4, 'Math Scores'!$F15:$MZ15)/(SUMIF('Math Scores'!$F$4:$MZ$4, T$4, 'Math Scores'!$F$2:$MZ$2))))</f>
        <v/>
      </c>
      <c r="U12" s="135">
        <f>IF(COUNT('Math Scores'!$DO15:$FJ15)=0, "", (SUMIF('Math Scores'!$F$4:$MZ$4, U$4, 'Math Scores'!$F15:$MZ15)/(SUMIF('Math Scores'!$F$4:$MZ$4, U$4, 'Math Scores'!$F$2:$MZ$2))))</f>
        <v>0.625</v>
      </c>
      <c r="V12" s="135">
        <f>IF(COUNT('Math Scores'!$DO15:$FJ15)=0, "", (SUMIF('Math Scores'!$F$4:$MZ$4, V$4, 'Math Scores'!$F15:$MZ15)/(SUMIF('Math Scores'!$F$4:$MZ$4, V$4, 'Math Scores'!$F$2:$MZ$2))))</f>
        <v>0.26923076923076922</v>
      </c>
      <c r="W12" s="135">
        <f>IF(COUNT('Math Scores'!$DO15:$FJ15)=0, "", (SUMIF('Math Scores'!$F$4:$MZ$4, W$4, 'Math Scores'!$F15:$MZ15)/(SUMIF('Math Scores'!$F$4:$MZ$4, W$4, 'Math Scores'!$F$2:$MZ$2))))</f>
        <v>1</v>
      </c>
      <c r="X12" s="135">
        <f>IF(COUNT('Math Scores'!$DO15:$FJ15)=0, "", (SUMIF('Math Scores'!$F$4:$MZ$4, X$4, 'Math Scores'!$F15:$MZ15)/(SUMIF('Math Scores'!$F$4:$MZ$4, X$4, 'Math Scores'!$F$2:$MZ$2))))</f>
        <v>0.55555555555555558</v>
      </c>
      <c r="Y12" s="135">
        <f>IF(COUNT('Math Scores'!$DO15:$FJ15)=0, "", (SUMIF('Math Scores'!$F$4:$MZ$4, Y$4, 'Math Scores'!$F15:$MZ15)/(SUMIF('Math Scores'!$F$4:$MZ$4, Y$4, 'Math Scores'!$F$2:$MZ$2))))</f>
        <v>0.78125</v>
      </c>
      <c r="Z12" s="135" t="str">
        <f>IF(COUNT('Math Scores'!$FK15:$HI15)=0, "", (SUMIF('Math Scores'!$F$4:$MZ$4, Z$4, 'Math Scores'!$F15:$MZ15)/(SUMIF('Math Scores'!$F$4:$MZ$4, Z$4, 'Math Scores'!$F$2:$MZ$2))))</f>
        <v/>
      </c>
      <c r="AA12" s="135" t="str">
        <f>IF(COUNT('Math Scores'!$FK15:$HI15)=0, "", (SUMIF('Math Scores'!$F$4:$MZ$4, AA$4, 'Math Scores'!$F15:$MZ15)/(SUMIF('Math Scores'!$F$4:$MZ$4, AA$4, 'Math Scores'!$F$2:$MZ$2))))</f>
        <v/>
      </c>
      <c r="AB12" s="135" t="str">
        <f>IF(COUNT('Math Scores'!$FK15:$HI15)=0, "", (SUMIF('Math Scores'!$F$4:$MZ$4, AB$4, 'Math Scores'!$F15:$MZ15)/(SUMIF('Math Scores'!$F$4:$MZ$4, AB$4, 'Math Scores'!$F$2:$MZ$2))))</f>
        <v/>
      </c>
      <c r="AC12" s="135" t="str">
        <f>IF(COUNT('Math Scores'!$FK15:$HI15)=0, "", (SUMIF('Math Scores'!$F$4:$MZ$4, AC$4, 'Math Scores'!$F15:$MZ15)/(SUMIF('Math Scores'!$F$4:$MZ$4, AC$4, 'Math Scores'!$F$2:$MZ$2))))</f>
        <v/>
      </c>
      <c r="AD12" s="135" t="str">
        <f>IF(COUNT('Math Scores'!$HJ15:$IG15)=0, "", (SUMIF('Math Scores'!$HJ$4:$IU$4, AD$4, 'Math Scores'!$HJ15:$IU15)/(SUMIF('Math Scores'!$HJ$4:$IU$4, AD$4, 'Math Scores'!$HJ$2:$IU$2))))</f>
        <v/>
      </c>
      <c r="AE12" s="135" t="str">
        <f>IF(COUNT('Math Scores'!$HJ15:$IG15)=0, "", (SUMIF('Math Scores'!$HJ$4:$IU$4, AE$4, 'Math Scores'!$HJ15:$IU15)/(SUMIF('Math Scores'!$HJ$4:$IU$4, AE$4, 'Math Scores'!$HJ$2:$IU$2))))</f>
        <v/>
      </c>
      <c r="AF12" s="135" t="str">
        <f>IF(COUNT('Math Scores'!$HJ15:$IG15)=0, "", (SUMIF('Math Scores'!$HJ$4:$IU$4, AF$4, 'Math Scores'!$HJ15:$IU15)/(SUMIF('Math Scores'!$HJ$4:$IU$4, AF$4, 'Math Scores'!$HJ$2:$IU$2))))</f>
        <v/>
      </c>
      <c r="AG12" s="135" t="str">
        <f>IF(COUNT('Math Scores'!$HJ15:$IG15)=0, "", (SUMIF('Math Scores'!$HJ$4:$IU$4, AG$4, 'Math Scores'!$HJ15:$IU15)/(SUMIF('Math Scores'!$HJ$4:$IU$4, AG$4, 'Math Scores'!$HJ$2:$IU$2))))</f>
        <v/>
      </c>
      <c r="AH12" s="135" t="str">
        <f>IF(COUNT('Math Scores'!$IV15:$JL15)=0, "", (SUMIF('Math Scores'!$IH$4:$IU$4, AH$4, 'Math Scores'!$IH15:$IU15)/(SUMIF('Math Scores'!$IH$4:$IU$4, AH$4, 'Math Scores'!$IH$2:$IU$2))))</f>
        <v/>
      </c>
      <c r="AI12" s="135" t="str">
        <f>IF(COUNT('Math Scores'!$IV15:$JL15)=0, "", (SUMIF('Math Scores'!$IH$4:$IU$4, AI$4, 'Math Scores'!$IH15:$IU15)/(SUMIF('Math Scores'!$IH$4:$IU$4, AI$4, 'Math Scores'!$IH$2:$IU$2))))</f>
        <v/>
      </c>
      <c r="AJ12" s="135" t="str">
        <f>IF(COUNT('Math Scores'!$IV15:$JL15)=0, "", (SUMIF('Math Scores'!$IH$4:$IU$4, AJ$4, 'Math Scores'!$IH15:$IU15)/(SUMIF('Math Scores'!$IH$4:$IU$4, AJ$4, 'Math Scores'!$IH$2:$IU$2))))</f>
        <v/>
      </c>
      <c r="AK12" s="135" t="str">
        <f>IF(COUNT('Math Scores'!$JM15:$KG15)=0, "", (SUMIF('Math Scores'!$JM$4:$LA$4, X$4, 'Math Scores'!$JM15:$LA15)/(SUMIF('Math Scores'!$JM$4:$LA$4, X$4, 'Math Scores'!$JM$2:$LA$2))))</f>
        <v/>
      </c>
      <c r="AL12" s="135" t="str">
        <f>IF(COUNT('Math Scores'!$JM15:$KG15)=0, "", (SUMIF('Math Scores'!$JM$4:$LA$4, Y$4, 'Math Scores'!$JM15:$LA15)/(SUMIF('Math Scores'!$JM$4:$LA$4, Y$4, 'Math Scores'!$JM$2:$LA$2))))</f>
        <v/>
      </c>
      <c r="AM12" s="135" t="str">
        <f>IF(COUNT('Math Scores'!$JM15:$KG15)=0, "", (SUMIF('Math Scores'!$JM$4:$LA$4, Z$4, 'Math Scores'!$JM15:$LA15)/(SUMIF('Math Scores'!$JM$4:$LA$4, Z$4, 'Math Scores'!$JM$2:$LA$2))))</f>
        <v/>
      </c>
      <c r="AN12" s="135" t="str">
        <f>IF(COUNT('Math Scores'!$JM15:$KG15)=0, "", (SUMIF('Math Scores'!$JM$4:$LA$4, AA$4, 'Math Scores'!$JM15:$LA15)/(SUMIF('Math Scores'!$JM$4:$LA$4, AA$4, 'Math Scores'!$JM$2:$LA$2))))</f>
        <v/>
      </c>
      <c r="AO12" s="135" t="str">
        <f>IF(COUNT('Math Scores'!$JM15:$KG15)=0, "", (SUMIF('Math Scores'!$JM$4:$LA$4, AB$4, 'Math Scores'!$JM15:$LA15)/(SUMIF('Math Scores'!$JM$4:$LA$4, AB$4, 'Math Scores'!$JM$2:$LA$2))))</f>
        <v/>
      </c>
      <c r="AP12" s="135" t="str">
        <f>IF(COUNT('Math Scores'!$LB15:$LR15)=0, "", (SUMIF('Math Scores'!$KH$4:$LA$4, AP$4, 'Math Scores'!$KH15:$LA15)/(SUMIF('Math Scores'!$KH$4:$LA$4, AP$4, 'Math Scores'!$KH$2:$LA$2))))</f>
        <v/>
      </c>
      <c r="AQ12" s="135" t="str">
        <f>IF(COUNT('Math Scores'!$LB15:$LR15)=0, "", (SUMIF('Math Scores'!$KH$4:$LA$4, AQ$4, 'Math Scores'!$KH15:$LA15)/(SUMIF('Math Scores'!$KH$4:$LA$4, AQ$4, 'Math Scores'!$KH$2:$LA$2))))</f>
        <v/>
      </c>
    </row>
    <row r="13" spans="1:50" x14ac:dyDescent="0.2">
      <c r="A13" s="65">
        <v>8</v>
      </c>
      <c r="B13" s="65" t="str">
        <f>'English Scores- Leveled papers'!B14</f>
        <v>B. Vaishnavi</v>
      </c>
      <c r="C13" s="66" t="e">
        <f>'Math Output by Standard'!E15</f>
        <v>#DIV/0!</v>
      </c>
      <c r="D13" s="67">
        <f>'Math Scores'!D16</f>
        <v>0.57499999999999996</v>
      </c>
      <c r="E13" s="135" t="str">
        <f>IF(COUNT('Math Scores'!$F16:$AM16)=0, "", (SUMIF('Math Scores'!$F$4:$AM$4, E$4, 'Math Scores'!$F16:$AM16)/(SUMIF('Math Scores'!$F$4:$AM$4, E$4, 'Math Scores'!$F$2:$AM$2))))</f>
        <v/>
      </c>
      <c r="F13" s="135" t="str">
        <f>IF(COUNT('Math Scores'!$F16:$AM16)=0, "", (SUMIF('Math Scores'!$F$4:$AM$4, F$4, 'Math Scores'!$F16:$AM16)/(SUMIF('Math Scores'!$F$4:$AM$4, F$4, 'Math Scores'!$F$2:$AM$2))))</f>
        <v/>
      </c>
      <c r="G13" s="135" t="str">
        <f>IF(COUNT('Math Scores'!$F16:$AM16)=0, "", (SUMIF('Math Scores'!$F$4:$AM$4, G$4, 'Math Scores'!$F16:$AM16)/(SUMIF('Math Scores'!$F$4:$AM$4, G$4, 'Math Scores'!$F$2:$AM$2))))</f>
        <v/>
      </c>
      <c r="H13" s="135" t="str">
        <f>IF(COUNT('Math Scores'!$F16:$AM16)=0, "", (SUMIF('Math Scores'!$F$4:$AM$4, H$4, 'Math Scores'!$F16:$AM16)/(SUMIF('Math Scores'!$F$4:$AM$4, H$4, 'Math Scores'!$F$2:$AM$2))))</f>
        <v/>
      </c>
      <c r="I13" s="135" t="str">
        <f>IF(COUNT('Math Scores'!$F16:$AM16)=0, "", (SUMIF('Math Scores'!$F$4:$AM$4, I$4, 'Math Scores'!$F16:$AM16)/(SUMIF('Math Scores'!$F$4:$AM$4, I$4, 'Math Scores'!$F$2:$AM$2))))</f>
        <v/>
      </c>
      <c r="J13" s="135" t="str">
        <f>IF(COUNT('Math Scores'!$F16:$AM16)=0, "", (SUMIF('Math Scores'!$F$4:$AM$4, J$4, 'Math Scores'!$F16:$AM16)/(SUMIF('Math Scores'!$F$4:$AM$4, J$4, 'Math Scores'!$F$2:$AM$2))))</f>
        <v/>
      </c>
      <c r="K13" s="135" t="str">
        <f>IF(COUNT('Math Scores'!$AN16:$BW16)=0, "", (SUMIF('Math Scores'!$AN$4:$BW$4, K$4, 'Math Scores'!$AN16:$BW16)/(SUMIF('Math Scores'!$AN$4:$BW$4, K$4, 'Math Scores'!$AN$2:$BW$2))))</f>
        <v/>
      </c>
      <c r="L13" s="135" t="str">
        <f>IF(COUNT('Math Scores'!$AN16:$BW16)=0, "", (SUMIF('Math Scores'!$AN$4:$BW$4, L$4, 'Math Scores'!$AN16:$BW16)/(SUMIF('Math Scores'!$AN$4:$BW$4, L$4, 'Math Scores'!$AN$2:$BW$2))))</f>
        <v/>
      </c>
      <c r="M13" s="135" t="str">
        <f>IF(COUNT('Math Scores'!$AN16:$BW16)=0, "", (SUMIF('Math Scores'!$AN$4:$BW$4, M$4, 'Math Scores'!$AN16:$BW16)/(SUMIF('Math Scores'!$AN$4:$BW$4, M$4, 'Math Scores'!$AN$2:$BW$2))))</f>
        <v/>
      </c>
      <c r="N13" s="135" t="str">
        <f>IF(COUNT('Math Scores'!$AN16:$BW16)=0, "", (SUMIF('Math Scores'!$AN$4:$BW$4, N$4, 'Math Scores'!$AN16:$BW16)/(SUMIF('Math Scores'!$AN$4:$BW$4, N$4, 'Math Scores'!$AN$2:$BW$2))))</f>
        <v/>
      </c>
      <c r="O13" s="135" t="str">
        <f>IF(COUNT('Math Scores'!$AN16:$BW16)=0, "", (SUMIF('Math Scores'!$AN$4:$BW$4, O$4, 'Math Scores'!$AN16:$BW16)/(SUMIF('Math Scores'!$AN$4:$BW$4, O$4, 'Math Scores'!$AN$2:$BW$2))))</f>
        <v/>
      </c>
      <c r="P13" s="135" t="str">
        <f>IF(COUNT('Math Scores'!$BX16:$DN16)=0, "", (SUMIF('Math Scores'!$F$4:$MZ$4, P$4, 'Math Scores'!$F16:$MZ16)/(SUMIF('Math Scores'!$F$4:$MZ$4, P$4, 'Math Scores'!$F$2:$MZ$2))))</f>
        <v/>
      </c>
      <c r="Q13" s="135" t="str">
        <f>IF(COUNT('Math Scores'!$BX16:$DN16)=0, "", (SUMIF('Math Scores'!$F$4:$MZ$4, Q$4, 'Math Scores'!$F16:$MZ16)/(SUMIF('Math Scores'!$F$4:$MZ$4, Q$4, 'Math Scores'!$F$2:$MZ$2))))</f>
        <v/>
      </c>
      <c r="R13" s="135" t="str">
        <f>IF(COUNT('Math Scores'!$BX16:$DN16)=0, "", (SUMIF('Math Scores'!$F$4:$MZ$4, R$4, 'Math Scores'!$F16:$MZ16)/(SUMIF('Math Scores'!$F$4:$MZ$4, R$4, 'Math Scores'!$F$2:$MZ$2))))</f>
        <v/>
      </c>
      <c r="S13" s="135" t="str">
        <f>IF(COUNT('Math Scores'!$BX16:$DN16)=0, "", (SUMIF('Math Scores'!$F$4:$MZ$4, S$4, 'Math Scores'!$F16:$MZ16)/(SUMIF('Math Scores'!$F$4:$MZ$4, S$4, 'Math Scores'!$F$2:$MZ$2))))</f>
        <v/>
      </c>
      <c r="T13" s="135" t="str">
        <f>IF(COUNT('Math Scores'!$BX16:$DN16)=0, "", (SUMIF('Math Scores'!$F$4:$MZ$4, T$4, 'Math Scores'!$F16:$MZ16)/(SUMIF('Math Scores'!$F$4:$MZ$4, T$4, 'Math Scores'!$F$2:$MZ$2))))</f>
        <v/>
      </c>
      <c r="U13" s="135">
        <f>IF(COUNT('Math Scores'!$DO16:$FJ16)=0, "", (SUMIF('Math Scores'!$F$4:$MZ$4, U$4, 'Math Scores'!$F16:$MZ16)/(SUMIF('Math Scores'!$F$4:$MZ$4, U$4, 'Math Scores'!$F$2:$MZ$2))))</f>
        <v>0.5</v>
      </c>
      <c r="V13" s="135">
        <f>IF(COUNT('Math Scores'!$DO16:$FJ16)=0, "", (SUMIF('Math Scores'!$F$4:$MZ$4, V$4, 'Math Scores'!$F16:$MZ16)/(SUMIF('Math Scores'!$F$4:$MZ$4, V$4, 'Math Scores'!$F$2:$MZ$2))))</f>
        <v>0.51923076923076927</v>
      </c>
      <c r="W13" s="135">
        <f>IF(COUNT('Math Scores'!$DO16:$FJ16)=0, "", (SUMIF('Math Scores'!$F$4:$MZ$4, W$4, 'Math Scores'!$F16:$MZ16)/(SUMIF('Math Scores'!$F$4:$MZ$4, W$4, 'Math Scores'!$F$2:$MZ$2))))</f>
        <v>1</v>
      </c>
      <c r="X13" s="135">
        <f>IF(COUNT('Math Scores'!$DO16:$FJ16)=0, "", (SUMIF('Math Scores'!$F$4:$MZ$4, X$4, 'Math Scores'!$F16:$MZ16)/(SUMIF('Math Scores'!$F$4:$MZ$4, X$4, 'Math Scores'!$F$2:$MZ$2))))</f>
        <v>0.66666666666666663</v>
      </c>
      <c r="Y13" s="135">
        <f>IF(COUNT('Math Scores'!$DO16:$FJ16)=0, "", (SUMIF('Math Scores'!$F$4:$MZ$4, Y$4, 'Math Scores'!$F16:$MZ16)/(SUMIF('Math Scores'!$F$4:$MZ$4, Y$4, 'Math Scores'!$F$2:$MZ$2))))</f>
        <v>0.625</v>
      </c>
      <c r="Z13" s="135" t="str">
        <f>IF(COUNT('Math Scores'!$FK16:$HI16)=0, "", (SUMIF('Math Scores'!$F$4:$MZ$4, Z$4, 'Math Scores'!$F16:$MZ16)/(SUMIF('Math Scores'!$F$4:$MZ$4, Z$4, 'Math Scores'!$F$2:$MZ$2))))</f>
        <v/>
      </c>
      <c r="AA13" s="135" t="str">
        <f>IF(COUNT('Math Scores'!$FK16:$HI16)=0, "", (SUMIF('Math Scores'!$F$4:$MZ$4, AA$4, 'Math Scores'!$F16:$MZ16)/(SUMIF('Math Scores'!$F$4:$MZ$4, AA$4, 'Math Scores'!$F$2:$MZ$2))))</f>
        <v/>
      </c>
      <c r="AB13" s="135" t="str">
        <f>IF(COUNT('Math Scores'!$FK16:$HI16)=0, "", (SUMIF('Math Scores'!$F$4:$MZ$4, AB$4, 'Math Scores'!$F16:$MZ16)/(SUMIF('Math Scores'!$F$4:$MZ$4, AB$4, 'Math Scores'!$F$2:$MZ$2))))</f>
        <v/>
      </c>
      <c r="AC13" s="135" t="str">
        <f>IF(COUNT('Math Scores'!$FK16:$HI16)=0, "", (SUMIF('Math Scores'!$F$4:$MZ$4, AC$4, 'Math Scores'!$F16:$MZ16)/(SUMIF('Math Scores'!$F$4:$MZ$4, AC$4, 'Math Scores'!$F$2:$MZ$2))))</f>
        <v/>
      </c>
      <c r="AD13" s="135" t="str">
        <f>IF(COUNT('Math Scores'!$HJ16:$IG16)=0, "", (SUMIF('Math Scores'!$HJ$4:$IU$4, AD$4, 'Math Scores'!$HJ16:$IU16)/(SUMIF('Math Scores'!$HJ$4:$IU$4, AD$4, 'Math Scores'!$HJ$2:$IU$2))))</f>
        <v/>
      </c>
      <c r="AE13" s="135" t="str">
        <f>IF(COUNT('Math Scores'!$HJ16:$IG16)=0, "", (SUMIF('Math Scores'!$HJ$4:$IU$4, AE$4, 'Math Scores'!$HJ16:$IU16)/(SUMIF('Math Scores'!$HJ$4:$IU$4, AE$4, 'Math Scores'!$HJ$2:$IU$2))))</f>
        <v/>
      </c>
      <c r="AF13" s="135" t="str">
        <f>IF(COUNT('Math Scores'!$HJ16:$IG16)=0, "", (SUMIF('Math Scores'!$HJ$4:$IU$4, AF$4, 'Math Scores'!$HJ16:$IU16)/(SUMIF('Math Scores'!$HJ$4:$IU$4, AF$4, 'Math Scores'!$HJ$2:$IU$2))))</f>
        <v/>
      </c>
      <c r="AG13" s="135" t="str">
        <f>IF(COUNT('Math Scores'!$HJ16:$IG16)=0, "", (SUMIF('Math Scores'!$HJ$4:$IU$4, AG$4, 'Math Scores'!$HJ16:$IU16)/(SUMIF('Math Scores'!$HJ$4:$IU$4, AG$4, 'Math Scores'!$HJ$2:$IU$2))))</f>
        <v/>
      </c>
      <c r="AH13" s="135" t="str">
        <f>IF(COUNT('Math Scores'!$IV16:$JL16)=0, "", (SUMIF('Math Scores'!$IH$4:$IU$4, AH$4, 'Math Scores'!$IH16:$IU16)/(SUMIF('Math Scores'!$IH$4:$IU$4, AH$4, 'Math Scores'!$IH$2:$IU$2))))</f>
        <v/>
      </c>
      <c r="AI13" s="135" t="str">
        <f>IF(COUNT('Math Scores'!$IV16:$JL16)=0, "", (SUMIF('Math Scores'!$IH$4:$IU$4, AI$4, 'Math Scores'!$IH16:$IU16)/(SUMIF('Math Scores'!$IH$4:$IU$4, AI$4, 'Math Scores'!$IH$2:$IU$2))))</f>
        <v/>
      </c>
      <c r="AJ13" s="135" t="str">
        <f>IF(COUNT('Math Scores'!$IV16:$JL16)=0, "", (SUMIF('Math Scores'!$IH$4:$IU$4, AJ$4, 'Math Scores'!$IH16:$IU16)/(SUMIF('Math Scores'!$IH$4:$IU$4, AJ$4, 'Math Scores'!$IH$2:$IU$2))))</f>
        <v/>
      </c>
      <c r="AK13" s="135" t="str">
        <f>IF(COUNT('Math Scores'!$JM16:$KG16)=0, "", (SUMIF('Math Scores'!$JM$4:$LA$4, X$4, 'Math Scores'!$JM16:$LA16)/(SUMIF('Math Scores'!$JM$4:$LA$4, X$4, 'Math Scores'!$JM$2:$LA$2))))</f>
        <v/>
      </c>
      <c r="AL13" s="135" t="str">
        <f>IF(COUNT('Math Scores'!$JM16:$KG16)=0, "", (SUMIF('Math Scores'!$JM$4:$LA$4, Y$4, 'Math Scores'!$JM16:$LA16)/(SUMIF('Math Scores'!$JM$4:$LA$4, Y$4, 'Math Scores'!$JM$2:$LA$2))))</f>
        <v/>
      </c>
      <c r="AM13" s="135" t="str">
        <f>IF(COUNT('Math Scores'!$JM16:$KG16)=0, "", (SUMIF('Math Scores'!$JM$4:$LA$4, Z$4, 'Math Scores'!$JM16:$LA16)/(SUMIF('Math Scores'!$JM$4:$LA$4, Z$4, 'Math Scores'!$JM$2:$LA$2))))</f>
        <v/>
      </c>
      <c r="AN13" s="135" t="str">
        <f>IF(COUNT('Math Scores'!$JM16:$KG16)=0, "", (SUMIF('Math Scores'!$JM$4:$LA$4, AA$4, 'Math Scores'!$JM16:$LA16)/(SUMIF('Math Scores'!$JM$4:$LA$4, AA$4, 'Math Scores'!$JM$2:$LA$2))))</f>
        <v/>
      </c>
      <c r="AO13" s="135" t="str">
        <f>IF(COUNT('Math Scores'!$JM16:$KG16)=0, "", (SUMIF('Math Scores'!$JM$4:$LA$4, AB$4, 'Math Scores'!$JM16:$LA16)/(SUMIF('Math Scores'!$JM$4:$LA$4, AB$4, 'Math Scores'!$JM$2:$LA$2))))</f>
        <v/>
      </c>
      <c r="AP13" s="135" t="str">
        <f>IF(COUNT('Math Scores'!$LB16:$LR16)=0, "", (SUMIF('Math Scores'!$KH$4:$LA$4, AP$4, 'Math Scores'!$KH16:$LA16)/(SUMIF('Math Scores'!$KH$4:$LA$4, AP$4, 'Math Scores'!$KH$2:$LA$2))))</f>
        <v/>
      </c>
      <c r="AQ13" s="135" t="str">
        <f>IF(COUNT('Math Scores'!$LB16:$LR16)=0, "", (SUMIF('Math Scores'!$KH$4:$LA$4, AQ$4, 'Math Scores'!$KH16:$LA16)/(SUMIF('Math Scores'!$KH$4:$LA$4, AQ$4, 'Math Scores'!$KH$2:$LA$2))))</f>
        <v/>
      </c>
    </row>
    <row r="14" spans="1:50" ht="22.5" x14ac:dyDescent="0.2">
      <c r="A14" s="65">
        <v>9</v>
      </c>
      <c r="B14" s="65" t="str">
        <f>'English Scores- Leveled papers'!B15</f>
        <v>Firdouse Farheen</v>
      </c>
      <c r="C14" s="66" t="e">
        <f>'Math Output by Standard'!E16</f>
        <v>#DIV/0!</v>
      </c>
      <c r="D14" s="67">
        <f>'Math Scores'!D17</f>
        <v>0.56666666666666665</v>
      </c>
      <c r="E14" s="135" t="str">
        <f>IF(COUNT('Math Scores'!$F17:$AM17)=0, "", (SUMIF('Math Scores'!$F$4:$AM$4, E$4, 'Math Scores'!$F17:$AM17)/(SUMIF('Math Scores'!$F$4:$AM$4, E$4, 'Math Scores'!$F$2:$AM$2))))</f>
        <v/>
      </c>
      <c r="F14" s="135" t="str">
        <f>IF(COUNT('Math Scores'!$F17:$AM17)=0, "", (SUMIF('Math Scores'!$F$4:$AM$4, F$4, 'Math Scores'!$F17:$AM17)/(SUMIF('Math Scores'!$F$4:$AM$4, F$4, 'Math Scores'!$F$2:$AM$2))))</f>
        <v/>
      </c>
      <c r="G14" s="135" t="str">
        <f>IF(COUNT('Math Scores'!$F17:$AM17)=0, "", (SUMIF('Math Scores'!$F$4:$AM$4, G$4, 'Math Scores'!$F17:$AM17)/(SUMIF('Math Scores'!$F$4:$AM$4, G$4, 'Math Scores'!$F$2:$AM$2))))</f>
        <v/>
      </c>
      <c r="H14" s="135" t="str">
        <f>IF(COUNT('Math Scores'!$F17:$AM17)=0, "", (SUMIF('Math Scores'!$F$4:$AM$4, H$4, 'Math Scores'!$F17:$AM17)/(SUMIF('Math Scores'!$F$4:$AM$4, H$4, 'Math Scores'!$F$2:$AM$2))))</f>
        <v/>
      </c>
      <c r="I14" s="135" t="str">
        <f>IF(COUNT('Math Scores'!$F17:$AM17)=0, "", (SUMIF('Math Scores'!$F$4:$AM$4, I$4, 'Math Scores'!$F17:$AM17)/(SUMIF('Math Scores'!$F$4:$AM$4, I$4, 'Math Scores'!$F$2:$AM$2))))</f>
        <v/>
      </c>
      <c r="J14" s="135" t="str">
        <f>IF(COUNT('Math Scores'!$F17:$AM17)=0, "", (SUMIF('Math Scores'!$F$4:$AM$4, J$4, 'Math Scores'!$F17:$AM17)/(SUMIF('Math Scores'!$F$4:$AM$4, J$4, 'Math Scores'!$F$2:$AM$2))))</f>
        <v/>
      </c>
      <c r="K14" s="135" t="str">
        <f>IF(COUNT('Math Scores'!$AN17:$BW17)=0, "", (SUMIF('Math Scores'!$AN$4:$BW$4, K$4, 'Math Scores'!$AN17:$BW17)/(SUMIF('Math Scores'!$AN$4:$BW$4, K$4, 'Math Scores'!$AN$2:$BW$2))))</f>
        <v/>
      </c>
      <c r="L14" s="135" t="str">
        <f>IF(COUNT('Math Scores'!$AN17:$BW17)=0, "", (SUMIF('Math Scores'!$AN$4:$BW$4, L$4, 'Math Scores'!$AN17:$BW17)/(SUMIF('Math Scores'!$AN$4:$BW$4, L$4, 'Math Scores'!$AN$2:$BW$2))))</f>
        <v/>
      </c>
      <c r="M14" s="135" t="str">
        <f>IF(COUNT('Math Scores'!$AN17:$BW17)=0, "", (SUMIF('Math Scores'!$AN$4:$BW$4, M$4, 'Math Scores'!$AN17:$BW17)/(SUMIF('Math Scores'!$AN$4:$BW$4, M$4, 'Math Scores'!$AN$2:$BW$2))))</f>
        <v/>
      </c>
      <c r="N14" s="135" t="str">
        <f>IF(COUNT('Math Scores'!$AN17:$BW17)=0, "", (SUMIF('Math Scores'!$AN$4:$BW$4, N$4, 'Math Scores'!$AN17:$BW17)/(SUMIF('Math Scores'!$AN$4:$BW$4, N$4, 'Math Scores'!$AN$2:$BW$2))))</f>
        <v/>
      </c>
      <c r="O14" s="135" t="str">
        <f>IF(COUNT('Math Scores'!$AN17:$BW17)=0, "", (SUMIF('Math Scores'!$AN$4:$BW$4, O$4, 'Math Scores'!$AN17:$BW17)/(SUMIF('Math Scores'!$AN$4:$BW$4, O$4, 'Math Scores'!$AN$2:$BW$2))))</f>
        <v/>
      </c>
      <c r="P14" s="135" t="str">
        <f>IF(COUNT('Math Scores'!$BX17:$DN17)=0, "", (SUMIF('Math Scores'!$F$4:$MZ$4, P$4, 'Math Scores'!$F17:$MZ17)/(SUMIF('Math Scores'!$F$4:$MZ$4, P$4, 'Math Scores'!$F$2:$MZ$2))))</f>
        <v/>
      </c>
      <c r="Q14" s="135" t="str">
        <f>IF(COUNT('Math Scores'!$BX17:$DN17)=0, "", (SUMIF('Math Scores'!$F$4:$MZ$4, Q$4, 'Math Scores'!$F17:$MZ17)/(SUMIF('Math Scores'!$F$4:$MZ$4, Q$4, 'Math Scores'!$F$2:$MZ$2))))</f>
        <v/>
      </c>
      <c r="R14" s="135" t="str">
        <f>IF(COUNT('Math Scores'!$BX17:$DN17)=0, "", (SUMIF('Math Scores'!$F$4:$MZ$4, R$4, 'Math Scores'!$F17:$MZ17)/(SUMIF('Math Scores'!$F$4:$MZ$4, R$4, 'Math Scores'!$F$2:$MZ$2))))</f>
        <v/>
      </c>
      <c r="S14" s="135" t="str">
        <f>IF(COUNT('Math Scores'!$BX17:$DN17)=0, "", (SUMIF('Math Scores'!$F$4:$MZ$4, S$4, 'Math Scores'!$F17:$MZ17)/(SUMIF('Math Scores'!$F$4:$MZ$4, S$4, 'Math Scores'!$F$2:$MZ$2))))</f>
        <v/>
      </c>
      <c r="T14" s="135" t="str">
        <f>IF(COUNT('Math Scores'!$BX17:$DN17)=0, "", (SUMIF('Math Scores'!$F$4:$MZ$4, T$4, 'Math Scores'!$F17:$MZ17)/(SUMIF('Math Scores'!$F$4:$MZ$4, T$4, 'Math Scores'!$F$2:$MZ$2))))</f>
        <v/>
      </c>
      <c r="U14" s="135">
        <f>IF(COUNT('Math Scores'!$DO17:$FJ17)=0, "", (SUMIF('Math Scores'!$F$4:$MZ$4, U$4, 'Math Scores'!$F17:$MZ17)/(SUMIF('Math Scores'!$F$4:$MZ$4, U$4, 'Math Scores'!$F$2:$MZ$2))))</f>
        <v>0.625</v>
      </c>
      <c r="V14" s="135">
        <f>IF(COUNT('Math Scores'!$DO17:$FJ17)=0, "", (SUMIF('Math Scores'!$F$4:$MZ$4, V$4, 'Math Scores'!$F17:$MZ17)/(SUMIF('Math Scores'!$F$4:$MZ$4, V$4, 'Math Scores'!$F$2:$MZ$2))))</f>
        <v>0.34615384615384615</v>
      </c>
      <c r="W14" s="135">
        <f>IF(COUNT('Math Scores'!$DO17:$FJ17)=0, "", (SUMIF('Math Scores'!$F$4:$MZ$4, W$4, 'Math Scores'!$F17:$MZ17)/(SUMIF('Math Scores'!$F$4:$MZ$4, W$4, 'Math Scores'!$F$2:$MZ$2))))</f>
        <v>1</v>
      </c>
      <c r="X14" s="135">
        <f>IF(COUNT('Math Scores'!$DO17:$FJ17)=0, "", (SUMIF('Math Scores'!$F$4:$MZ$4, X$4, 'Math Scores'!$F17:$MZ17)/(SUMIF('Math Scores'!$F$4:$MZ$4, X$4, 'Math Scores'!$F$2:$MZ$2))))</f>
        <v>0.66666666666666663</v>
      </c>
      <c r="Y14" s="135">
        <f>IF(COUNT('Math Scores'!$DO17:$FJ17)=0, "", (SUMIF('Math Scores'!$F$4:$MZ$4, Y$4, 'Math Scores'!$F17:$MZ17)/(SUMIF('Math Scores'!$F$4:$MZ$4, Y$4, 'Math Scores'!$F$2:$MZ$2))))</f>
        <v>0.8125</v>
      </c>
      <c r="Z14" s="135" t="str">
        <f>IF(COUNT('Math Scores'!$FK17:$HI17)=0, "", (SUMIF('Math Scores'!$F$4:$MZ$4, Z$4, 'Math Scores'!$F17:$MZ17)/(SUMIF('Math Scores'!$F$4:$MZ$4, Z$4, 'Math Scores'!$F$2:$MZ$2))))</f>
        <v/>
      </c>
      <c r="AA14" s="135" t="str">
        <f>IF(COUNT('Math Scores'!$FK17:$HI17)=0, "", (SUMIF('Math Scores'!$F$4:$MZ$4, AA$4, 'Math Scores'!$F17:$MZ17)/(SUMIF('Math Scores'!$F$4:$MZ$4, AA$4, 'Math Scores'!$F$2:$MZ$2))))</f>
        <v/>
      </c>
      <c r="AB14" s="135" t="str">
        <f>IF(COUNT('Math Scores'!$FK17:$HI17)=0, "", (SUMIF('Math Scores'!$F$4:$MZ$4, AB$4, 'Math Scores'!$F17:$MZ17)/(SUMIF('Math Scores'!$F$4:$MZ$4, AB$4, 'Math Scores'!$F$2:$MZ$2))))</f>
        <v/>
      </c>
      <c r="AC14" s="135" t="str">
        <f>IF(COUNT('Math Scores'!$FK17:$HI17)=0, "", (SUMIF('Math Scores'!$F$4:$MZ$4, AC$4, 'Math Scores'!$F17:$MZ17)/(SUMIF('Math Scores'!$F$4:$MZ$4, AC$4, 'Math Scores'!$F$2:$MZ$2))))</f>
        <v/>
      </c>
      <c r="AD14" s="135" t="str">
        <f>IF(COUNT('Math Scores'!$HJ17:$IG17)=0, "", (SUMIF('Math Scores'!$HJ$4:$IU$4, AD$4, 'Math Scores'!$HJ17:$IU17)/(SUMIF('Math Scores'!$HJ$4:$IU$4, AD$4, 'Math Scores'!$HJ$2:$IU$2))))</f>
        <v/>
      </c>
      <c r="AE14" s="135" t="str">
        <f>IF(COUNT('Math Scores'!$HJ17:$IG17)=0, "", (SUMIF('Math Scores'!$HJ$4:$IU$4, AE$4, 'Math Scores'!$HJ17:$IU17)/(SUMIF('Math Scores'!$HJ$4:$IU$4, AE$4, 'Math Scores'!$HJ$2:$IU$2))))</f>
        <v/>
      </c>
      <c r="AF14" s="135" t="str">
        <f>IF(COUNT('Math Scores'!$HJ17:$IG17)=0, "", (SUMIF('Math Scores'!$HJ$4:$IU$4, AF$4, 'Math Scores'!$HJ17:$IU17)/(SUMIF('Math Scores'!$HJ$4:$IU$4, AF$4, 'Math Scores'!$HJ$2:$IU$2))))</f>
        <v/>
      </c>
      <c r="AG14" s="135" t="str">
        <f>IF(COUNT('Math Scores'!$HJ17:$IG17)=0, "", (SUMIF('Math Scores'!$HJ$4:$IU$4, AG$4, 'Math Scores'!$HJ17:$IU17)/(SUMIF('Math Scores'!$HJ$4:$IU$4, AG$4, 'Math Scores'!$HJ$2:$IU$2))))</f>
        <v/>
      </c>
      <c r="AH14" s="135" t="str">
        <f>IF(COUNT('Math Scores'!$IV17:$JL17)=0, "", (SUMIF('Math Scores'!$IH$4:$IU$4, AH$4, 'Math Scores'!$IH17:$IU17)/(SUMIF('Math Scores'!$IH$4:$IU$4, AH$4, 'Math Scores'!$IH$2:$IU$2))))</f>
        <v/>
      </c>
      <c r="AI14" s="135" t="str">
        <f>IF(COUNT('Math Scores'!$IV17:$JL17)=0, "", (SUMIF('Math Scores'!$IH$4:$IU$4, AI$4, 'Math Scores'!$IH17:$IU17)/(SUMIF('Math Scores'!$IH$4:$IU$4, AI$4, 'Math Scores'!$IH$2:$IU$2))))</f>
        <v/>
      </c>
      <c r="AJ14" s="135" t="str">
        <f>IF(COUNT('Math Scores'!$IV17:$JL17)=0, "", (SUMIF('Math Scores'!$IH$4:$IU$4, AJ$4, 'Math Scores'!$IH17:$IU17)/(SUMIF('Math Scores'!$IH$4:$IU$4, AJ$4, 'Math Scores'!$IH$2:$IU$2))))</f>
        <v/>
      </c>
      <c r="AK14" s="135" t="str">
        <f>IF(COUNT('Math Scores'!$JM17:$KG17)=0, "", (SUMIF('Math Scores'!$JM$4:$LA$4, X$4, 'Math Scores'!$JM17:$LA17)/(SUMIF('Math Scores'!$JM$4:$LA$4, X$4, 'Math Scores'!$JM$2:$LA$2))))</f>
        <v/>
      </c>
      <c r="AL14" s="135" t="str">
        <f>IF(COUNT('Math Scores'!$JM17:$KG17)=0, "", (SUMIF('Math Scores'!$JM$4:$LA$4, Y$4, 'Math Scores'!$JM17:$LA17)/(SUMIF('Math Scores'!$JM$4:$LA$4, Y$4, 'Math Scores'!$JM$2:$LA$2))))</f>
        <v/>
      </c>
      <c r="AM14" s="135" t="str">
        <f>IF(COUNT('Math Scores'!$JM17:$KG17)=0, "", (SUMIF('Math Scores'!$JM$4:$LA$4, Z$4, 'Math Scores'!$JM17:$LA17)/(SUMIF('Math Scores'!$JM$4:$LA$4, Z$4, 'Math Scores'!$JM$2:$LA$2))))</f>
        <v/>
      </c>
      <c r="AN14" s="135" t="str">
        <f>IF(COUNT('Math Scores'!$JM17:$KG17)=0, "", (SUMIF('Math Scores'!$JM$4:$LA$4, AA$4, 'Math Scores'!$JM17:$LA17)/(SUMIF('Math Scores'!$JM$4:$LA$4, AA$4, 'Math Scores'!$JM$2:$LA$2))))</f>
        <v/>
      </c>
      <c r="AO14" s="135" t="str">
        <f>IF(COUNT('Math Scores'!$JM17:$KG17)=0, "", (SUMIF('Math Scores'!$JM$4:$LA$4, AB$4, 'Math Scores'!$JM17:$LA17)/(SUMIF('Math Scores'!$JM$4:$LA$4, AB$4, 'Math Scores'!$JM$2:$LA$2))))</f>
        <v/>
      </c>
      <c r="AP14" s="135" t="str">
        <f>IF(COUNT('Math Scores'!$LB17:$LR17)=0, "", (SUMIF('Math Scores'!$KH$4:$LA$4, AP$4, 'Math Scores'!$KH17:$LA17)/(SUMIF('Math Scores'!$KH$4:$LA$4, AP$4, 'Math Scores'!$KH$2:$LA$2))))</f>
        <v/>
      </c>
      <c r="AQ14" s="135" t="str">
        <f>IF(COUNT('Math Scores'!$LB17:$LR17)=0, "", (SUMIF('Math Scores'!$KH$4:$LA$4, AQ$4, 'Math Scores'!$KH17:$LA17)/(SUMIF('Math Scores'!$KH$4:$LA$4, AQ$4, 'Math Scores'!$KH$2:$LA$2))))</f>
        <v/>
      </c>
    </row>
    <row r="15" spans="1:50" x14ac:dyDescent="0.2">
      <c r="A15" s="65">
        <v>10</v>
      </c>
      <c r="B15" s="65" t="str">
        <f>'English Scores- Leveled papers'!B16</f>
        <v>Md. Shoeb</v>
      </c>
      <c r="C15" s="66" t="e">
        <f>'Math Output by Standard'!E17</f>
        <v>#DIV/0!</v>
      </c>
      <c r="D15" s="67">
        <f>'Math Scores'!D18</f>
        <v>0.75</v>
      </c>
      <c r="E15" s="135" t="str">
        <f>IF(COUNT('Math Scores'!$F18:$AM18)=0, "", (SUMIF('Math Scores'!$F$4:$AM$4, E$4, 'Math Scores'!$F18:$AM18)/(SUMIF('Math Scores'!$F$4:$AM$4, E$4, 'Math Scores'!$F$2:$AM$2))))</f>
        <v/>
      </c>
      <c r="F15" s="135" t="str">
        <f>IF(COUNT('Math Scores'!$F18:$AM18)=0, "", (SUMIF('Math Scores'!$F$4:$AM$4, F$4, 'Math Scores'!$F18:$AM18)/(SUMIF('Math Scores'!$F$4:$AM$4, F$4, 'Math Scores'!$F$2:$AM$2))))</f>
        <v/>
      </c>
      <c r="G15" s="135" t="str">
        <f>IF(COUNT('Math Scores'!$F18:$AM18)=0, "", (SUMIF('Math Scores'!$F$4:$AM$4, G$4, 'Math Scores'!$F18:$AM18)/(SUMIF('Math Scores'!$F$4:$AM$4, G$4, 'Math Scores'!$F$2:$AM$2))))</f>
        <v/>
      </c>
      <c r="H15" s="135" t="str">
        <f>IF(COUNT('Math Scores'!$F18:$AM18)=0, "", (SUMIF('Math Scores'!$F$4:$AM$4, H$4, 'Math Scores'!$F18:$AM18)/(SUMIF('Math Scores'!$F$4:$AM$4, H$4, 'Math Scores'!$F$2:$AM$2))))</f>
        <v/>
      </c>
      <c r="I15" s="135" t="str">
        <f>IF(COUNT('Math Scores'!$F18:$AM18)=0, "", (SUMIF('Math Scores'!$F$4:$AM$4, I$4, 'Math Scores'!$F18:$AM18)/(SUMIF('Math Scores'!$F$4:$AM$4, I$4, 'Math Scores'!$F$2:$AM$2))))</f>
        <v/>
      </c>
      <c r="J15" s="135" t="str">
        <f>IF(COUNT('Math Scores'!$F18:$AM18)=0, "", (SUMIF('Math Scores'!$F$4:$AM$4, J$4, 'Math Scores'!$F18:$AM18)/(SUMIF('Math Scores'!$F$4:$AM$4, J$4, 'Math Scores'!$F$2:$AM$2))))</f>
        <v/>
      </c>
      <c r="K15" s="135" t="str">
        <f>IF(COUNT('Math Scores'!$AN18:$BW18)=0, "", (SUMIF('Math Scores'!$AN$4:$BW$4, K$4, 'Math Scores'!$AN18:$BW18)/(SUMIF('Math Scores'!$AN$4:$BW$4, K$4, 'Math Scores'!$AN$2:$BW$2))))</f>
        <v/>
      </c>
      <c r="L15" s="135" t="str">
        <f>IF(COUNT('Math Scores'!$AN18:$BW18)=0, "", (SUMIF('Math Scores'!$AN$4:$BW$4, L$4, 'Math Scores'!$AN18:$BW18)/(SUMIF('Math Scores'!$AN$4:$BW$4, L$4, 'Math Scores'!$AN$2:$BW$2))))</f>
        <v/>
      </c>
      <c r="M15" s="135" t="str">
        <f>IF(COUNT('Math Scores'!$AN18:$BW18)=0, "", (SUMIF('Math Scores'!$AN$4:$BW$4, M$4, 'Math Scores'!$AN18:$BW18)/(SUMIF('Math Scores'!$AN$4:$BW$4, M$4, 'Math Scores'!$AN$2:$BW$2))))</f>
        <v/>
      </c>
      <c r="N15" s="135" t="str">
        <f>IF(COUNT('Math Scores'!$AN18:$BW18)=0, "", (SUMIF('Math Scores'!$AN$4:$BW$4, N$4, 'Math Scores'!$AN18:$BW18)/(SUMIF('Math Scores'!$AN$4:$BW$4, N$4, 'Math Scores'!$AN$2:$BW$2))))</f>
        <v/>
      </c>
      <c r="O15" s="135" t="str">
        <f>IF(COUNT('Math Scores'!$AN18:$BW18)=0, "", (SUMIF('Math Scores'!$AN$4:$BW$4, O$4, 'Math Scores'!$AN18:$BW18)/(SUMIF('Math Scores'!$AN$4:$BW$4, O$4, 'Math Scores'!$AN$2:$BW$2))))</f>
        <v/>
      </c>
      <c r="P15" s="135" t="str">
        <f>IF(COUNT('Math Scores'!$BX18:$DN18)=0, "", (SUMIF('Math Scores'!$F$4:$MZ$4, P$4, 'Math Scores'!$F18:$MZ18)/(SUMIF('Math Scores'!$F$4:$MZ$4, P$4, 'Math Scores'!$F$2:$MZ$2))))</f>
        <v/>
      </c>
      <c r="Q15" s="135" t="str">
        <f>IF(COUNT('Math Scores'!$BX18:$DN18)=0, "", (SUMIF('Math Scores'!$F$4:$MZ$4, Q$4, 'Math Scores'!$F18:$MZ18)/(SUMIF('Math Scores'!$F$4:$MZ$4, Q$4, 'Math Scores'!$F$2:$MZ$2))))</f>
        <v/>
      </c>
      <c r="R15" s="135" t="str">
        <f>IF(COUNT('Math Scores'!$BX18:$DN18)=0, "", (SUMIF('Math Scores'!$F$4:$MZ$4, R$4, 'Math Scores'!$F18:$MZ18)/(SUMIF('Math Scores'!$F$4:$MZ$4, R$4, 'Math Scores'!$F$2:$MZ$2))))</f>
        <v/>
      </c>
      <c r="S15" s="135" t="str">
        <f>IF(COUNT('Math Scores'!$BX18:$DN18)=0, "", (SUMIF('Math Scores'!$F$4:$MZ$4, S$4, 'Math Scores'!$F18:$MZ18)/(SUMIF('Math Scores'!$F$4:$MZ$4, S$4, 'Math Scores'!$F$2:$MZ$2))))</f>
        <v/>
      </c>
      <c r="T15" s="135" t="str">
        <f>IF(COUNT('Math Scores'!$BX18:$DN18)=0, "", (SUMIF('Math Scores'!$F$4:$MZ$4, T$4, 'Math Scores'!$F18:$MZ18)/(SUMIF('Math Scores'!$F$4:$MZ$4, T$4, 'Math Scores'!$F$2:$MZ$2))))</f>
        <v/>
      </c>
      <c r="U15" s="135">
        <f>IF(COUNT('Math Scores'!$DO18:$FJ18)=0, "", (SUMIF('Math Scores'!$F$4:$MZ$4, U$4, 'Math Scores'!$F18:$MZ18)/(SUMIF('Math Scores'!$F$4:$MZ$4, U$4, 'Math Scores'!$F$2:$MZ$2))))</f>
        <v>1</v>
      </c>
      <c r="V15" s="135">
        <f>IF(COUNT('Math Scores'!$DO18:$FJ18)=0, "", (SUMIF('Math Scores'!$F$4:$MZ$4, V$4, 'Math Scores'!$F18:$MZ18)/(SUMIF('Math Scores'!$F$4:$MZ$4, V$4, 'Math Scores'!$F$2:$MZ$2))))</f>
        <v>0.61538461538461542</v>
      </c>
      <c r="W15" s="135">
        <f>IF(COUNT('Math Scores'!$DO18:$FJ18)=0, "", (SUMIF('Math Scores'!$F$4:$MZ$4, W$4, 'Math Scores'!$F18:$MZ18)/(SUMIF('Math Scores'!$F$4:$MZ$4, W$4, 'Math Scores'!$F$2:$MZ$2))))</f>
        <v>1</v>
      </c>
      <c r="X15" s="135">
        <f>IF(COUNT('Math Scores'!$DO18:$FJ18)=0, "", (SUMIF('Math Scores'!$F$4:$MZ$4, X$4, 'Math Scores'!$F18:$MZ18)/(SUMIF('Math Scores'!$F$4:$MZ$4, X$4, 'Math Scores'!$F$2:$MZ$2))))</f>
        <v>0.77777777777777779</v>
      </c>
      <c r="Y15" s="135">
        <f>IF(COUNT('Math Scores'!$DO18:$FJ18)=0, "", (SUMIF('Math Scores'!$F$4:$MZ$4, Y$4, 'Math Scores'!$F18:$MZ18)/(SUMIF('Math Scores'!$F$4:$MZ$4, Y$4, 'Math Scores'!$F$2:$MZ$2))))</f>
        <v>0.8125</v>
      </c>
      <c r="Z15" s="135" t="str">
        <f>IF(COUNT('Math Scores'!$FK18:$HI18)=0, "", (SUMIF('Math Scores'!$F$4:$MZ$4, Z$4, 'Math Scores'!$F18:$MZ18)/(SUMIF('Math Scores'!$F$4:$MZ$4, Z$4, 'Math Scores'!$F$2:$MZ$2))))</f>
        <v/>
      </c>
      <c r="AA15" s="135" t="str">
        <f>IF(COUNT('Math Scores'!$FK18:$HI18)=0, "", (SUMIF('Math Scores'!$F$4:$MZ$4, AA$4, 'Math Scores'!$F18:$MZ18)/(SUMIF('Math Scores'!$F$4:$MZ$4, AA$4, 'Math Scores'!$F$2:$MZ$2))))</f>
        <v/>
      </c>
      <c r="AB15" s="135" t="str">
        <f>IF(COUNT('Math Scores'!$FK18:$HI18)=0, "", (SUMIF('Math Scores'!$F$4:$MZ$4, AB$4, 'Math Scores'!$F18:$MZ18)/(SUMIF('Math Scores'!$F$4:$MZ$4, AB$4, 'Math Scores'!$F$2:$MZ$2))))</f>
        <v/>
      </c>
      <c r="AC15" s="135" t="str">
        <f>IF(COUNT('Math Scores'!$FK18:$HI18)=0, "", (SUMIF('Math Scores'!$F$4:$MZ$4, AC$4, 'Math Scores'!$F18:$MZ18)/(SUMIF('Math Scores'!$F$4:$MZ$4, AC$4, 'Math Scores'!$F$2:$MZ$2))))</f>
        <v/>
      </c>
      <c r="AD15" s="135" t="str">
        <f>IF(COUNT('Math Scores'!$HJ18:$IG18)=0, "", (SUMIF('Math Scores'!$HJ$4:$IU$4, AD$4, 'Math Scores'!$HJ18:$IU18)/(SUMIF('Math Scores'!$HJ$4:$IU$4, AD$4, 'Math Scores'!$HJ$2:$IU$2))))</f>
        <v/>
      </c>
      <c r="AE15" s="135" t="str">
        <f>IF(COUNT('Math Scores'!$HJ18:$IG18)=0, "", (SUMIF('Math Scores'!$HJ$4:$IU$4, AE$4, 'Math Scores'!$HJ18:$IU18)/(SUMIF('Math Scores'!$HJ$4:$IU$4, AE$4, 'Math Scores'!$HJ$2:$IU$2))))</f>
        <v/>
      </c>
      <c r="AF15" s="135" t="str">
        <f>IF(COUNT('Math Scores'!$HJ18:$IG18)=0, "", (SUMIF('Math Scores'!$HJ$4:$IU$4, AF$4, 'Math Scores'!$HJ18:$IU18)/(SUMIF('Math Scores'!$HJ$4:$IU$4, AF$4, 'Math Scores'!$HJ$2:$IU$2))))</f>
        <v/>
      </c>
      <c r="AG15" s="135" t="str">
        <f>IF(COUNT('Math Scores'!$HJ18:$IG18)=0, "", (SUMIF('Math Scores'!$HJ$4:$IU$4, AG$4, 'Math Scores'!$HJ18:$IU18)/(SUMIF('Math Scores'!$HJ$4:$IU$4, AG$4, 'Math Scores'!$HJ$2:$IU$2))))</f>
        <v/>
      </c>
      <c r="AH15" s="135" t="str">
        <f>IF(COUNT('Math Scores'!$IV18:$JL18)=0, "", (SUMIF('Math Scores'!$IH$4:$IU$4, AH$4, 'Math Scores'!$IH18:$IU18)/(SUMIF('Math Scores'!$IH$4:$IU$4, AH$4, 'Math Scores'!$IH$2:$IU$2))))</f>
        <v/>
      </c>
      <c r="AI15" s="135" t="str">
        <f>IF(COUNT('Math Scores'!$IV18:$JL18)=0, "", (SUMIF('Math Scores'!$IH$4:$IU$4, AI$4, 'Math Scores'!$IH18:$IU18)/(SUMIF('Math Scores'!$IH$4:$IU$4, AI$4, 'Math Scores'!$IH$2:$IU$2))))</f>
        <v/>
      </c>
      <c r="AJ15" s="135" t="str">
        <f>IF(COUNT('Math Scores'!$IV18:$JL18)=0, "", (SUMIF('Math Scores'!$IH$4:$IU$4, AJ$4, 'Math Scores'!$IH18:$IU18)/(SUMIF('Math Scores'!$IH$4:$IU$4, AJ$4, 'Math Scores'!$IH$2:$IU$2))))</f>
        <v/>
      </c>
      <c r="AK15" s="135" t="str">
        <f>IF(COUNT('Math Scores'!$JM18:$KG18)=0, "", (SUMIF('Math Scores'!$JM$4:$LA$4, X$4, 'Math Scores'!$JM18:$LA18)/(SUMIF('Math Scores'!$JM$4:$LA$4, X$4, 'Math Scores'!$JM$2:$LA$2))))</f>
        <v/>
      </c>
      <c r="AL15" s="135" t="str">
        <f>IF(COUNT('Math Scores'!$JM18:$KG18)=0, "", (SUMIF('Math Scores'!$JM$4:$LA$4, Y$4, 'Math Scores'!$JM18:$LA18)/(SUMIF('Math Scores'!$JM$4:$LA$4, Y$4, 'Math Scores'!$JM$2:$LA$2))))</f>
        <v/>
      </c>
      <c r="AM15" s="135" t="str">
        <f>IF(COUNT('Math Scores'!$JM18:$KG18)=0, "", (SUMIF('Math Scores'!$JM$4:$LA$4, Z$4, 'Math Scores'!$JM18:$LA18)/(SUMIF('Math Scores'!$JM$4:$LA$4, Z$4, 'Math Scores'!$JM$2:$LA$2))))</f>
        <v/>
      </c>
      <c r="AN15" s="135" t="str">
        <f>IF(COUNT('Math Scores'!$JM18:$KG18)=0, "", (SUMIF('Math Scores'!$JM$4:$LA$4, AA$4, 'Math Scores'!$JM18:$LA18)/(SUMIF('Math Scores'!$JM$4:$LA$4, AA$4, 'Math Scores'!$JM$2:$LA$2))))</f>
        <v/>
      </c>
      <c r="AO15" s="135" t="str">
        <f>IF(COUNT('Math Scores'!$JM18:$KG18)=0, "", (SUMIF('Math Scores'!$JM$4:$LA$4, AB$4, 'Math Scores'!$JM18:$LA18)/(SUMIF('Math Scores'!$JM$4:$LA$4, AB$4, 'Math Scores'!$JM$2:$LA$2))))</f>
        <v/>
      </c>
      <c r="AP15" s="135" t="str">
        <f>IF(COUNT('Math Scores'!$LB18:$LR18)=0, "", (SUMIF('Math Scores'!$KH$4:$LA$4, AP$4, 'Math Scores'!$KH18:$LA18)/(SUMIF('Math Scores'!$KH$4:$LA$4, AP$4, 'Math Scores'!$KH$2:$LA$2))))</f>
        <v/>
      </c>
      <c r="AQ15" s="135" t="str">
        <f>IF(COUNT('Math Scores'!$LB18:$LR18)=0, "", (SUMIF('Math Scores'!$KH$4:$LA$4, AQ$4, 'Math Scores'!$KH18:$LA18)/(SUMIF('Math Scores'!$KH$4:$LA$4, AQ$4, 'Math Scores'!$KH$2:$LA$2))))</f>
        <v/>
      </c>
    </row>
    <row r="16" spans="1:50" x14ac:dyDescent="0.2">
      <c r="A16" s="65">
        <v>11</v>
      </c>
      <c r="B16" s="65" t="str">
        <f>'English Scores- Leveled papers'!B17</f>
        <v>M. Rajeshwari</v>
      </c>
      <c r="C16" s="66" t="e">
        <f>'Math Output by Standard'!E18</f>
        <v>#DIV/0!</v>
      </c>
      <c r="D16" s="67">
        <f>'Math Scores'!D19</f>
        <v>0.6</v>
      </c>
      <c r="E16" s="135" t="str">
        <f>IF(COUNT('Math Scores'!$F19:$AM19)=0, "", (SUMIF('Math Scores'!$F$4:$AM$4, E$4, 'Math Scores'!$F19:$AM19)/(SUMIF('Math Scores'!$F$4:$AM$4, E$4, 'Math Scores'!$F$2:$AM$2))))</f>
        <v/>
      </c>
      <c r="F16" s="135" t="str">
        <f>IF(COUNT('Math Scores'!$F19:$AM19)=0, "", (SUMIF('Math Scores'!$F$4:$AM$4, F$4, 'Math Scores'!$F19:$AM19)/(SUMIF('Math Scores'!$F$4:$AM$4, F$4, 'Math Scores'!$F$2:$AM$2))))</f>
        <v/>
      </c>
      <c r="G16" s="135" t="str">
        <f>IF(COUNT('Math Scores'!$F19:$AM19)=0, "", (SUMIF('Math Scores'!$F$4:$AM$4, G$4, 'Math Scores'!$F19:$AM19)/(SUMIF('Math Scores'!$F$4:$AM$4, G$4, 'Math Scores'!$F$2:$AM$2))))</f>
        <v/>
      </c>
      <c r="H16" s="135" t="str">
        <f>IF(COUNT('Math Scores'!$F19:$AM19)=0, "", (SUMIF('Math Scores'!$F$4:$AM$4, H$4, 'Math Scores'!$F19:$AM19)/(SUMIF('Math Scores'!$F$4:$AM$4, H$4, 'Math Scores'!$F$2:$AM$2))))</f>
        <v/>
      </c>
      <c r="I16" s="135" t="str">
        <f>IF(COUNT('Math Scores'!$F19:$AM19)=0, "", (SUMIF('Math Scores'!$F$4:$AM$4, I$4, 'Math Scores'!$F19:$AM19)/(SUMIF('Math Scores'!$F$4:$AM$4, I$4, 'Math Scores'!$F$2:$AM$2))))</f>
        <v/>
      </c>
      <c r="J16" s="135" t="str">
        <f>IF(COUNT('Math Scores'!$F19:$AM19)=0, "", (SUMIF('Math Scores'!$F$4:$AM$4, J$4, 'Math Scores'!$F19:$AM19)/(SUMIF('Math Scores'!$F$4:$AM$4, J$4, 'Math Scores'!$F$2:$AM$2))))</f>
        <v/>
      </c>
      <c r="K16" s="135" t="str">
        <f>IF(COUNT('Math Scores'!$AN19:$BW19)=0, "", (SUMIF('Math Scores'!$AN$4:$BW$4, K$4, 'Math Scores'!$AN19:$BW19)/(SUMIF('Math Scores'!$AN$4:$BW$4, K$4, 'Math Scores'!$AN$2:$BW$2))))</f>
        <v/>
      </c>
      <c r="L16" s="135" t="str">
        <f>IF(COUNT('Math Scores'!$AN19:$BW19)=0, "", (SUMIF('Math Scores'!$AN$4:$BW$4, L$4, 'Math Scores'!$AN19:$BW19)/(SUMIF('Math Scores'!$AN$4:$BW$4, L$4, 'Math Scores'!$AN$2:$BW$2))))</f>
        <v/>
      </c>
      <c r="M16" s="135" t="str">
        <f>IF(COUNT('Math Scores'!$AN19:$BW19)=0, "", (SUMIF('Math Scores'!$AN$4:$BW$4, M$4, 'Math Scores'!$AN19:$BW19)/(SUMIF('Math Scores'!$AN$4:$BW$4, M$4, 'Math Scores'!$AN$2:$BW$2))))</f>
        <v/>
      </c>
      <c r="N16" s="135" t="str">
        <f>IF(COUNT('Math Scores'!$AN19:$BW19)=0, "", (SUMIF('Math Scores'!$AN$4:$BW$4, N$4, 'Math Scores'!$AN19:$BW19)/(SUMIF('Math Scores'!$AN$4:$BW$4, N$4, 'Math Scores'!$AN$2:$BW$2))))</f>
        <v/>
      </c>
      <c r="O16" s="135" t="str">
        <f>IF(COUNT('Math Scores'!$AN19:$BW19)=0, "", (SUMIF('Math Scores'!$AN$4:$BW$4, O$4, 'Math Scores'!$AN19:$BW19)/(SUMIF('Math Scores'!$AN$4:$BW$4, O$4, 'Math Scores'!$AN$2:$BW$2))))</f>
        <v/>
      </c>
      <c r="P16" s="135" t="str">
        <f>IF(COUNT('Math Scores'!$BX19:$DN19)=0, "", (SUMIF('Math Scores'!$F$4:$MZ$4, P$4, 'Math Scores'!$F19:$MZ19)/(SUMIF('Math Scores'!$F$4:$MZ$4, P$4, 'Math Scores'!$F$2:$MZ$2))))</f>
        <v/>
      </c>
      <c r="Q16" s="135" t="str">
        <f>IF(COUNT('Math Scores'!$BX19:$DN19)=0, "", (SUMIF('Math Scores'!$F$4:$MZ$4, Q$4, 'Math Scores'!$F19:$MZ19)/(SUMIF('Math Scores'!$F$4:$MZ$4, Q$4, 'Math Scores'!$F$2:$MZ$2))))</f>
        <v/>
      </c>
      <c r="R16" s="135" t="str">
        <f>IF(COUNT('Math Scores'!$BX19:$DN19)=0, "", (SUMIF('Math Scores'!$F$4:$MZ$4, R$4, 'Math Scores'!$F19:$MZ19)/(SUMIF('Math Scores'!$F$4:$MZ$4, R$4, 'Math Scores'!$F$2:$MZ$2))))</f>
        <v/>
      </c>
      <c r="S16" s="135" t="str">
        <f>IF(COUNT('Math Scores'!$BX19:$DN19)=0, "", (SUMIF('Math Scores'!$F$4:$MZ$4, S$4, 'Math Scores'!$F19:$MZ19)/(SUMIF('Math Scores'!$F$4:$MZ$4, S$4, 'Math Scores'!$F$2:$MZ$2))))</f>
        <v/>
      </c>
      <c r="T16" s="135" t="str">
        <f>IF(COUNT('Math Scores'!$BX19:$DN19)=0, "", (SUMIF('Math Scores'!$F$4:$MZ$4, T$4, 'Math Scores'!$F19:$MZ19)/(SUMIF('Math Scores'!$F$4:$MZ$4, T$4, 'Math Scores'!$F$2:$MZ$2))))</f>
        <v/>
      </c>
      <c r="U16" s="135">
        <f>IF(COUNT('Math Scores'!$DO19:$FJ19)=0, "", (SUMIF('Math Scores'!$F$4:$MZ$4, U$4, 'Math Scores'!$F19:$MZ19)/(SUMIF('Math Scores'!$F$4:$MZ$4, U$4, 'Math Scores'!$F$2:$MZ$2))))</f>
        <v>0.5</v>
      </c>
      <c r="V16" s="135">
        <f>IF(COUNT('Math Scores'!$DO19:$FJ19)=0, "", (SUMIF('Math Scores'!$F$4:$MZ$4, V$4, 'Math Scores'!$F19:$MZ19)/(SUMIF('Math Scores'!$F$4:$MZ$4, V$4, 'Math Scores'!$F$2:$MZ$2))))</f>
        <v>0.55769230769230771</v>
      </c>
      <c r="W16" s="135">
        <f>IF(COUNT('Math Scores'!$DO19:$FJ19)=0, "", (SUMIF('Math Scores'!$F$4:$MZ$4, W$4, 'Math Scores'!$F19:$MZ19)/(SUMIF('Math Scores'!$F$4:$MZ$4, W$4, 'Math Scores'!$F$2:$MZ$2))))</f>
        <v>0</v>
      </c>
      <c r="X16" s="135">
        <f>IF(COUNT('Math Scores'!$DO19:$FJ19)=0, "", (SUMIF('Math Scores'!$F$4:$MZ$4, X$4, 'Math Scores'!$F19:$MZ19)/(SUMIF('Math Scores'!$F$4:$MZ$4, X$4, 'Math Scores'!$F$2:$MZ$2))))</f>
        <v>0.66666666666666663</v>
      </c>
      <c r="Y16" s="135">
        <f>IF(COUNT('Math Scores'!$DO19:$FJ19)=0, "", (SUMIF('Math Scores'!$F$4:$MZ$4, Y$4, 'Math Scores'!$F19:$MZ19)/(SUMIF('Math Scores'!$F$4:$MZ$4, Y$4, 'Math Scores'!$F$2:$MZ$2))))</f>
        <v>0.71875</v>
      </c>
      <c r="Z16" s="135" t="str">
        <f>IF(COUNT('Math Scores'!$FK19:$HI19)=0, "", (SUMIF('Math Scores'!$F$4:$MZ$4, Z$4, 'Math Scores'!$F19:$MZ19)/(SUMIF('Math Scores'!$F$4:$MZ$4, Z$4, 'Math Scores'!$F$2:$MZ$2))))</f>
        <v/>
      </c>
      <c r="AA16" s="135" t="str">
        <f>IF(COUNT('Math Scores'!$FK19:$HI19)=0, "", (SUMIF('Math Scores'!$F$4:$MZ$4, AA$4, 'Math Scores'!$F19:$MZ19)/(SUMIF('Math Scores'!$F$4:$MZ$4, AA$4, 'Math Scores'!$F$2:$MZ$2))))</f>
        <v/>
      </c>
      <c r="AB16" s="135" t="str">
        <f>IF(COUNT('Math Scores'!$FK19:$HI19)=0, "", (SUMIF('Math Scores'!$F$4:$MZ$4, AB$4, 'Math Scores'!$F19:$MZ19)/(SUMIF('Math Scores'!$F$4:$MZ$4, AB$4, 'Math Scores'!$F$2:$MZ$2))))</f>
        <v/>
      </c>
      <c r="AC16" s="135" t="str">
        <f>IF(COUNT('Math Scores'!$FK19:$HI19)=0, "", (SUMIF('Math Scores'!$F$4:$MZ$4, AC$4, 'Math Scores'!$F19:$MZ19)/(SUMIF('Math Scores'!$F$4:$MZ$4, AC$4, 'Math Scores'!$F$2:$MZ$2))))</f>
        <v/>
      </c>
      <c r="AD16" s="135" t="str">
        <f>IF(COUNT('Math Scores'!$HJ19:$IG19)=0, "", (SUMIF('Math Scores'!$HJ$4:$IU$4, AD$4, 'Math Scores'!$HJ19:$IU19)/(SUMIF('Math Scores'!$HJ$4:$IU$4, AD$4, 'Math Scores'!$HJ$2:$IU$2))))</f>
        <v/>
      </c>
      <c r="AE16" s="135" t="str">
        <f>IF(COUNT('Math Scores'!$HJ19:$IG19)=0, "", (SUMIF('Math Scores'!$HJ$4:$IU$4, AE$4, 'Math Scores'!$HJ19:$IU19)/(SUMIF('Math Scores'!$HJ$4:$IU$4, AE$4, 'Math Scores'!$HJ$2:$IU$2))))</f>
        <v/>
      </c>
      <c r="AF16" s="135" t="str">
        <f>IF(COUNT('Math Scores'!$HJ19:$IG19)=0, "", (SUMIF('Math Scores'!$HJ$4:$IU$4, AF$4, 'Math Scores'!$HJ19:$IU19)/(SUMIF('Math Scores'!$HJ$4:$IU$4, AF$4, 'Math Scores'!$HJ$2:$IU$2))))</f>
        <v/>
      </c>
      <c r="AG16" s="135" t="str">
        <f>IF(COUNT('Math Scores'!$HJ19:$IG19)=0, "", (SUMIF('Math Scores'!$HJ$4:$IU$4, AG$4, 'Math Scores'!$HJ19:$IU19)/(SUMIF('Math Scores'!$HJ$4:$IU$4, AG$4, 'Math Scores'!$HJ$2:$IU$2))))</f>
        <v/>
      </c>
      <c r="AH16" s="135" t="str">
        <f>IF(COUNT('Math Scores'!$IV19:$JL19)=0, "", (SUMIF('Math Scores'!$IH$4:$IU$4, AH$4, 'Math Scores'!$IH19:$IU19)/(SUMIF('Math Scores'!$IH$4:$IU$4, AH$4, 'Math Scores'!$IH$2:$IU$2))))</f>
        <v/>
      </c>
      <c r="AI16" s="135" t="str">
        <f>IF(COUNT('Math Scores'!$IV19:$JL19)=0, "", (SUMIF('Math Scores'!$IH$4:$IU$4, AI$4, 'Math Scores'!$IH19:$IU19)/(SUMIF('Math Scores'!$IH$4:$IU$4, AI$4, 'Math Scores'!$IH$2:$IU$2))))</f>
        <v/>
      </c>
      <c r="AJ16" s="135" t="str">
        <f>IF(COUNT('Math Scores'!$IV19:$JL19)=0, "", (SUMIF('Math Scores'!$IH$4:$IU$4, AJ$4, 'Math Scores'!$IH19:$IU19)/(SUMIF('Math Scores'!$IH$4:$IU$4, AJ$4, 'Math Scores'!$IH$2:$IU$2))))</f>
        <v/>
      </c>
      <c r="AK16" s="135" t="str">
        <f>IF(COUNT('Math Scores'!$JM19:$KG19)=0, "", (SUMIF('Math Scores'!$JM$4:$LA$4, X$4, 'Math Scores'!$JM19:$LA19)/(SUMIF('Math Scores'!$JM$4:$LA$4, X$4, 'Math Scores'!$JM$2:$LA$2))))</f>
        <v/>
      </c>
      <c r="AL16" s="135" t="str">
        <f>IF(COUNT('Math Scores'!$JM19:$KG19)=0, "", (SUMIF('Math Scores'!$JM$4:$LA$4, Y$4, 'Math Scores'!$JM19:$LA19)/(SUMIF('Math Scores'!$JM$4:$LA$4, Y$4, 'Math Scores'!$JM$2:$LA$2))))</f>
        <v/>
      </c>
      <c r="AM16" s="135" t="str">
        <f>IF(COUNT('Math Scores'!$JM19:$KG19)=0, "", (SUMIF('Math Scores'!$JM$4:$LA$4, Z$4, 'Math Scores'!$JM19:$LA19)/(SUMIF('Math Scores'!$JM$4:$LA$4, Z$4, 'Math Scores'!$JM$2:$LA$2))))</f>
        <v/>
      </c>
      <c r="AN16" s="135" t="str">
        <f>IF(COUNT('Math Scores'!$JM19:$KG19)=0, "", (SUMIF('Math Scores'!$JM$4:$LA$4, AA$4, 'Math Scores'!$JM19:$LA19)/(SUMIF('Math Scores'!$JM$4:$LA$4, AA$4, 'Math Scores'!$JM$2:$LA$2))))</f>
        <v/>
      </c>
      <c r="AO16" s="135" t="str">
        <f>IF(COUNT('Math Scores'!$JM19:$KG19)=0, "", (SUMIF('Math Scores'!$JM$4:$LA$4, AB$4, 'Math Scores'!$JM19:$LA19)/(SUMIF('Math Scores'!$JM$4:$LA$4, AB$4, 'Math Scores'!$JM$2:$LA$2))))</f>
        <v/>
      </c>
      <c r="AP16" s="135" t="str">
        <f>IF(COUNT('Math Scores'!$LB19:$LR19)=0, "", (SUMIF('Math Scores'!$KH$4:$LA$4, AP$4, 'Math Scores'!$KH19:$LA19)/(SUMIF('Math Scores'!$KH$4:$LA$4, AP$4, 'Math Scores'!$KH$2:$LA$2))))</f>
        <v/>
      </c>
      <c r="AQ16" s="135" t="str">
        <f>IF(COUNT('Math Scores'!$LB19:$LR19)=0, "", (SUMIF('Math Scores'!$KH$4:$LA$4, AQ$4, 'Math Scores'!$KH19:$LA19)/(SUMIF('Math Scores'!$KH$4:$LA$4, AQ$4, 'Math Scores'!$KH$2:$LA$2))))</f>
        <v/>
      </c>
    </row>
    <row r="17" spans="1:43" x14ac:dyDescent="0.2">
      <c r="A17" s="65">
        <v>12</v>
      </c>
      <c r="B17" s="65" t="str">
        <f>'English Scores- Leveled papers'!B18</f>
        <v>B. Ramu</v>
      </c>
      <c r="C17" s="66" t="e">
        <f>'Math Output by Standard'!E19</f>
        <v>#DIV/0!</v>
      </c>
      <c r="D17" s="67">
        <f>'Math Scores'!D20</f>
        <v>0.24166666666666667</v>
      </c>
      <c r="E17" s="135" t="str">
        <f>IF(COUNT('Math Scores'!$F20:$AM20)=0, "", (SUMIF('Math Scores'!$F$4:$AM$4, E$4, 'Math Scores'!$F20:$AM20)/(SUMIF('Math Scores'!$F$4:$AM$4, E$4, 'Math Scores'!$F$2:$AM$2))))</f>
        <v/>
      </c>
      <c r="F17" s="135" t="str">
        <f>IF(COUNT('Math Scores'!$F20:$AM20)=0, "", (SUMIF('Math Scores'!$F$4:$AM$4, F$4, 'Math Scores'!$F20:$AM20)/(SUMIF('Math Scores'!$F$4:$AM$4, F$4, 'Math Scores'!$F$2:$AM$2))))</f>
        <v/>
      </c>
      <c r="G17" s="135" t="str">
        <f>IF(COUNT('Math Scores'!$F20:$AM20)=0, "", (SUMIF('Math Scores'!$F$4:$AM$4, G$4, 'Math Scores'!$F20:$AM20)/(SUMIF('Math Scores'!$F$4:$AM$4, G$4, 'Math Scores'!$F$2:$AM$2))))</f>
        <v/>
      </c>
      <c r="H17" s="135" t="str">
        <f>IF(COUNT('Math Scores'!$F20:$AM20)=0, "", (SUMIF('Math Scores'!$F$4:$AM$4, H$4, 'Math Scores'!$F20:$AM20)/(SUMIF('Math Scores'!$F$4:$AM$4, H$4, 'Math Scores'!$F$2:$AM$2))))</f>
        <v/>
      </c>
      <c r="I17" s="135" t="str">
        <f>IF(COUNT('Math Scores'!$F20:$AM20)=0, "", (SUMIF('Math Scores'!$F$4:$AM$4, I$4, 'Math Scores'!$F20:$AM20)/(SUMIF('Math Scores'!$F$4:$AM$4, I$4, 'Math Scores'!$F$2:$AM$2))))</f>
        <v/>
      </c>
      <c r="J17" s="135" t="str">
        <f>IF(COUNT('Math Scores'!$F20:$AM20)=0, "", (SUMIF('Math Scores'!$F$4:$AM$4, J$4, 'Math Scores'!$F20:$AM20)/(SUMIF('Math Scores'!$F$4:$AM$4, J$4, 'Math Scores'!$F$2:$AM$2))))</f>
        <v/>
      </c>
      <c r="K17" s="135" t="str">
        <f>IF(COUNT('Math Scores'!$AN20:$BW20)=0, "", (SUMIF('Math Scores'!$AN$4:$BW$4, K$4, 'Math Scores'!$AN20:$BW20)/(SUMIF('Math Scores'!$AN$4:$BW$4, K$4, 'Math Scores'!$AN$2:$BW$2))))</f>
        <v/>
      </c>
      <c r="L17" s="135" t="str">
        <f>IF(COUNT('Math Scores'!$AN20:$BW20)=0, "", (SUMIF('Math Scores'!$AN$4:$BW$4, L$4, 'Math Scores'!$AN20:$BW20)/(SUMIF('Math Scores'!$AN$4:$BW$4, L$4, 'Math Scores'!$AN$2:$BW$2))))</f>
        <v/>
      </c>
      <c r="M17" s="135" t="str">
        <f>IF(COUNT('Math Scores'!$AN20:$BW20)=0, "", (SUMIF('Math Scores'!$AN$4:$BW$4, M$4, 'Math Scores'!$AN20:$BW20)/(SUMIF('Math Scores'!$AN$4:$BW$4, M$4, 'Math Scores'!$AN$2:$BW$2))))</f>
        <v/>
      </c>
      <c r="N17" s="135" t="str">
        <f>IF(COUNT('Math Scores'!$AN20:$BW20)=0, "", (SUMIF('Math Scores'!$AN$4:$BW$4, N$4, 'Math Scores'!$AN20:$BW20)/(SUMIF('Math Scores'!$AN$4:$BW$4, N$4, 'Math Scores'!$AN$2:$BW$2))))</f>
        <v/>
      </c>
      <c r="O17" s="135" t="str">
        <f>IF(COUNT('Math Scores'!$AN20:$BW20)=0, "", (SUMIF('Math Scores'!$AN$4:$BW$4, O$4, 'Math Scores'!$AN20:$BW20)/(SUMIF('Math Scores'!$AN$4:$BW$4, O$4, 'Math Scores'!$AN$2:$BW$2))))</f>
        <v/>
      </c>
      <c r="P17" s="135" t="str">
        <f>IF(COUNT('Math Scores'!$BX20:$DN20)=0, "", (SUMIF('Math Scores'!$F$4:$MZ$4, P$4, 'Math Scores'!$F20:$MZ20)/(SUMIF('Math Scores'!$F$4:$MZ$4, P$4, 'Math Scores'!$F$2:$MZ$2))))</f>
        <v/>
      </c>
      <c r="Q17" s="135" t="str">
        <f>IF(COUNT('Math Scores'!$BX20:$DN20)=0, "", (SUMIF('Math Scores'!$F$4:$MZ$4, Q$4, 'Math Scores'!$F20:$MZ20)/(SUMIF('Math Scores'!$F$4:$MZ$4, Q$4, 'Math Scores'!$F$2:$MZ$2))))</f>
        <v/>
      </c>
      <c r="R17" s="135" t="str">
        <f>IF(COUNT('Math Scores'!$BX20:$DN20)=0, "", (SUMIF('Math Scores'!$F$4:$MZ$4, R$4, 'Math Scores'!$F20:$MZ20)/(SUMIF('Math Scores'!$F$4:$MZ$4, R$4, 'Math Scores'!$F$2:$MZ$2))))</f>
        <v/>
      </c>
      <c r="S17" s="135" t="str">
        <f>IF(COUNT('Math Scores'!$BX20:$DN20)=0, "", (SUMIF('Math Scores'!$F$4:$MZ$4, S$4, 'Math Scores'!$F20:$MZ20)/(SUMIF('Math Scores'!$F$4:$MZ$4, S$4, 'Math Scores'!$F$2:$MZ$2))))</f>
        <v/>
      </c>
      <c r="T17" s="135" t="str">
        <f>IF(COUNT('Math Scores'!$BX20:$DN20)=0, "", (SUMIF('Math Scores'!$F$4:$MZ$4, T$4, 'Math Scores'!$F20:$MZ20)/(SUMIF('Math Scores'!$F$4:$MZ$4, T$4, 'Math Scores'!$F$2:$MZ$2))))</f>
        <v/>
      </c>
      <c r="U17" s="135">
        <f>IF(COUNT('Math Scores'!$DO20:$FJ20)=0, "", (SUMIF('Math Scores'!$F$4:$MZ$4, U$4, 'Math Scores'!$F20:$MZ20)/(SUMIF('Math Scores'!$F$4:$MZ$4, U$4, 'Math Scores'!$F$2:$MZ$2))))</f>
        <v>0.25</v>
      </c>
      <c r="V17" s="135">
        <f>IF(COUNT('Math Scores'!$DO20:$FJ20)=0, "", (SUMIF('Math Scores'!$F$4:$MZ$4, V$4, 'Math Scores'!$F20:$MZ20)/(SUMIF('Math Scores'!$F$4:$MZ$4, V$4, 'Math Scores'!$F$2:$MZ$2))))</f>
        <v>0.21153846153846154</v>
      </c>
      <c r="W17" s="135">
        <f>IF(COUNT('Math Scores'!$DO20:$FJ20)=0, "", (SUMIF('Math Scores'!$F$4:$MZ$4, W$4, 'Math Scores'!$F20:$MZ20)/(SUMIF('Math Scores'!$F$4:$MZ$4, W$4, 'Math Scores'!$F$2:$MZ$2))))</f>
        <v>0</v>
      </c>
      <c r="X17" s="135">
        <f>IF(COUNT('Math Scores'!$DO20:$FJ20)=0, "", (SUMIF('Math Scores'!$F$4:$MZ$4, X$4, 'Math Scores'!$F20:$MZ20)/(SUMIF('Math Scores'!$F$4:$MZ$4, X$4, 'Math Scores'!$F$2:$MZ$2))))</f>
        <v>0.27777777777777779</v>
      </c>
      <c r="Y17" s="135">
        <f>IF(COUNT('Math Scores'!$DO20:$FJ20)=0, "", (SUMIF('Math Scores'!$F$4:$MZ$4, Y$4, 'Math Scores'!$F20:$MZ20)/(SUMIF('Math Scores'!$F$4:$MZ$4, Y$4, 'Math Scores'!$F$2:$MZ$2))))</f>
        <v>0.28125</v>
      </c>
      <c r="Z17" s="135" t="str">
        <f>IF(COUNT('Math Scores'!$FK20:$HI20)=0, "", (SUMIF('Math Scores'!$F$4:$MZ$4, Z$4, 'Math Scores'!$F20:$MZ20)/(SUMIF('Math Scores'!$F$4:$MZ$4, Z$4, 'Math Scores'!$F$2:$MZ$2))))</f>
        <v/>
      </c>
      <c r="AA17" s="135" t="str">
        <f>IF(COUNT('Math Scores'!$FK20:$HI20)=0, "", (SUMIF('Math Scores'!$F$4:$MZ$4, AA$4, 'Math Scores'!$F20:$MZ20)/(SUMIF('Math Scores'!$F$4:$MZ$4, AA$4, 'Math Scores'!$F$2:$MZ$2))))</f>
        <v/>
      </c>
      <c r="AB17" s="135" t="str">
        <f>IF(COUNT('Math Scores'!$FK20:$HI20)=0, "", (SUMIF('Math Scores'!$F$4:$MZ$4, AB$4, 'Math Scores'!$F20:$MZ20)/(SUMIF('Math Scores'!$F$4:$MZ$4, AB$4, 'Math Scores'!$F$2:$MZ$2))))</f>
        <v/>
      </c>
      <c r="AC17" s="135" t="str">
        <f>IF(COUNT('Math Scores'!$FK20:$HI20)=0, "", (SUMIF('Math Scores'!$F$4:$MZ$4, AC$4, 'Math Scores'!$F20:$MZ20)/(SUMIF('Math Scores'!$F$4:$MZ$4, AC$4, 'Math Scores'!$F$2:$MZ$2))))</f>
        <v/>
      </c>
      <c r="AD17" s="135" t="str">
        <f>IF(COUNT('Math Scores'!$HJ20:$IG20)=0, "", (SUMIF('Math Scores'!$HJ$4:$IU$4, AD$4, 'Math Scores'!$HJ20:$IU20)/(SUMIF('Math Scores'!$HJ$4:$IU$4, AD$4, 'Math Scores'!$HJ$2:$IU$2))))</f>
        <v/>
      </c>
      <c r="AE17" s="135" t="str">
        <f>IF(COUNT('Math Scores'!$HJ20:$IG20)=0, "", (SUMIF('Math Scores'!$HJ$4:$IU$4, AE$4, 'Math Scores'!$HJ20:$IU20)/(SUMIF('Math Scores'!$HJ$4:$IU$4, AE$4, 'Math Scores'!$HJ$2:$IU$2))))</f>
        <v/>
      </c>
      <c r="AF17" s="135" t="str">
        <f>IF(COUNT('Math Scores'!$HJ20:$IG20)=0, "", (SUMIF('Math Scores'!$HJ$4:$IU$4, AF$4, 'Math Scores'!$HJ20:$IU20)/(SUMIF('Math Scores'!$HJ$4:$IU$4, AF$4, 'Math Scores'!$HJ$2:$IU$2))))</f>
        <v/>
      </c>
      <c r="AG17" s="135" t="str">
        <f>IF(COUNT('Math Scores'!$HJ20:$IG20)=0, "", (SUMIF('Math Scores'!$HJ$4:$IU$4, AG$4, 'Math Scores'!$HJ20:$IU20)/(SUMIF('Math Scores'!$HJ$4:$IU$4, AG$4, 'Math Scores'!$HJ$2:$IU$2))))</f>
        <v/>
      </c>
      <c r="AH17" s="135" t="str">
        <f>IF(COUNT('Math Scores'!$IV20:$JL20)=0, "", (SUMIF('Math Scores'!$IH$4:$IU$4, AH$4, 'Math Scores'!$IH20:$IU20)/(SUMIF('Math Scores'!$IH$4:$IU$4, AH$4, 'Math Scores'!$IH$2:$IU$2))))</f>
        <v/>
      </c>
      <c r="AI17" s="135" t="str">
        <f>IF(COUNT('Math Scores'!$IV20:$JL20)=0, "", (SUMIF('Math Scores'!$IH$4:$IU$4, AI$4, 'Math Scores'!$IH20:$IU20)/(SUMIF('Math Scores'!$IH$4:$IU$4, AI$4, 'Math Scores'!$IH$2:$IU$2))))</f>
        <v/>
      </c>
      <c r="AJ17" s="135" t="str">
        <f>IF(COUNT('Math Scores'!$IV20:$JL20)=0, "", (SUMIF('Math Scores'!$IH$4:$IU$4, AJ$4, 'Math Scores'!$IH20:$IU20)/(SUMIF('Math Scores'!$IH$4:$IU$4, AJ$4, 'Math Scores'!$IH$2:$IU$2))))</f>
        <v/>
      </c>
      <c r="AK17" s="135" t="str">
        <f>IF(COUNT('Math Scores'!$JM20:$KG20)=0, "", (SUMIF('Math Scores'!$JM$4:$LA$4, X$4, 'Math Scores'!$JM20:$LA20)/(SUMIF('Math Scores'!$JM$4:$LA$4, X$4, 'Math Scores'!$JM$2:$LA$2))))</f>
        <v/>
      </c>
      <c r="AL17" s="135" t="str">
        <f>IF(COUNT('Math Scores'!$JM20:$KG20)=0, "", (SUMIF('Math Scores'!$JM$4:$LA$4, Y$4, 'Math Scores'!$JM20:$LA20)/(SUMIF('Math Scores'!$JM$4:$LA$4, Y$4, 'Math Scores'!$JM$2:$LA$2))))</f>
        <v/>
      </c>
      <c r="AM17" s="135" t="str">
        <f>IF(COUNT('Math Scores'!$JM20:$KG20)=0, "", (SUMIF('Math Scores'!$JM$4:$LA$4, Z$4, 'Math Scores'!$JM20:$LA20)/(SUMIF('Math Scores'!$JM$4:$LA$4, Z$4, 'Math Scores'!$JM$2:$LA$2))))</f>
        <v/>
      </c>
      <c r="AN17" s="135" t="str">
        <f>IF(COUNT('Math Scores'!$JM20:$KG20)=0, "", (SUMIF('Math Scores'!$JM$4:$LA$4, AA$4, 'Math Scores'!$JM20:$LA20)/(SUMIF('Math Scores'!$JM$4:$LA$4, AA$4, 'Math Scores'!$JM$2:$LA$2))))</f>
        <v/>
      </c>
      <c r="AO17" s="135" t="str">
        <f>IF(COUNT('Math Scores'!$JM20:$KG20)=0, "", (SUMIF('Math Scores'!$JM$4:$LA$4, AB$4, 'Math Scores'!$JM20:$LA20)/(SUMIF('Math Scores'!$JM$4:$LA$4, AB$4, 'Math Scores'!$JM$2:$LA$2))))</f>
        <v/>
      </c>
      <c r="AP17" s="135" t="str">
        <f>IF(COUNT('Math Scores'!$LB20:$LR20)=0, "", (SUMIF('Math Scores'!$KH$4:$LA$4, AP$4, 'Math Scores'!$KH20:$LA20)/(SUMIF('Math Scores'!$KH$4:$LA$4, AP$4, 'Math Scores'!$KH$2:$LA$2))))</f>
        <v/>
      </c>
      <c r="AQ17" s="135" t="str">
        <f>IF(COUNT('Math Scores'!$LB20:$LR20)=0, "", (SUMIF('Math Scores'!$KH$4:$LA$4, AQ$4, 'Math Scores'!$KH20:$LA20)/(SUMIF('Math Scores'!$KH$4:$LA$4, AQ$4, 'Math Scores'!$KH$2:$LA$2))))</f>
        <v/>
      </c>
    </row>
    <row r="18" spans="1:43" ht="22.5" x14ac:dyDescent="0.2">
      <c r="A18" s="65">
        <v>13</v>
      </c>
      <c r="B18" s="65" t="str">
        <f>'English Scores- Leveled papers'!B19</f>
        <v>Yasmeen Fathima</v>
      </c>
      <c r="C18" s="66" t="e">
        <f>'Math Output by Standard'!E20</f>
        <v>#DIV/0!</v>
      </c>
      <c r="D18" s="67">
        <f>'Math Scores'!D21</f>
        <v>0.44166666666666665</v>
      </c>
      <c r="E18" s="135" t="str">
        <f>IF(COUNT('Math Scores'!$F21:$AM21)=0, "", (SUMIF('Math Scores'!$F$4:$AM$4, E$4, 'Math Scores'!$F21:$AM21)/(SUMIF('Math Scores'!$F$4:$AM$4, E$4, 'Math Scores'!$F$2:$AM$2))))</f>
        <v/>
      </c>
      <c r="F18" s="135" t="str">
        <f>IF(COUNT('Math Scores'!$F21:$AM21)=0, "", (SUMIF('Math Scores'!$F$4:$AM$4, F$4, 'Math Scores'!$F21:$AM21)/(SUMIF('Math Scores'!$F$4:$AM$4, F$4, 'Math Scores'!$F$2:$AM$2))))</f>
        <v/>
      </c>
      <c r="G18" s="135" t="str">
        <f>IF(COUNT('Math Scores'!$F21:$AM21)=0, "", (SUMIF('Math Scores'!$F$4:$AM$4, G$4, 'Math Scores'!$F21:$AM21)/(SUMIF('Math Scores'!$F$4:$AM$4, G$4, 'Math Scores'!$F$2:$AM$2))))</f>
        <v/>
      </c>
      <c r="H18" s="135" t="str">
        <f>IF(COUNT('Math Scores'!$F21:$AM21)=0, "", (SUMIF('Math Scores'!$F$4:$AM$4, H$4, 'Math Scores'!$F21:$AM21)/(SUMIF('Math Scores'!$F$4:$AM$4, H$4, 'Math Scores'!$F$2:$AM$2))))</f>
        <v/>
      </c>
      <c r="I18" s="135" t="str">
        <f>IF(COUNT('Math Scores'!$F21:$AM21)=0, "", (SUMIF('Math Scores'!$F$4:$AM$4, I$4, 'Math Scores'!$F21:$AM21)/(SUMIF('Math Scores'!$F$4:$AM$4, I$4, 'Math Scores'!$F$2:$AM$2))))</f>
        <v/>
      </c>
      <c r="J18" s="135" t="str">
        <f>IF(COUNT('Math Scores'!$F21:$AM21)=0, "", (SUMIF('Math Scores'!$F$4:$AM$4, J$4, 'Math Scores'!$F21:$AM21)/(SUMIF('Math Scores'!$F$4:$AM$4, J$4, 'Math Scores'!$F$2:$AM$2))))</f>
        <v/>
      </c>
      <c r="K18" s="135" t="str">
        <f>IF(COUNT('Math Scores'!$AN21:$BW21)=0, "", (SUMIF('Math Scores'!$AN$4:$BW$4, K$4, 'Math Scores'!$AN21:$BW21)/(SUMIF('Math Scores'!$AN$4:$BW$4, K$4, 'Math Scores'!$AN$2:$BW$2))))</f>
        <v/>
      </c>
      <c r="L18" s="135" t="str">
        <f>IF(COUNT('Math Scores'!$AN21:$BW21)=0, "", (SUMIF('Math Scores'!$AN$4:$BW$4, L$4, 'Math Scores'!$AN21:$BW21)/(SUMIF('Math Scores'!$AN$4:$BW$4, L$4, 'Math Scores'!$AN$2:$BW$2))))</f>
        <v/>
      </c>
      <c r="M18" s="135" t="str">
        <f>IF(COUNT('Math Scores'!$AN21:$BW21)=0, "", (SUMIF('Math Scores'!$AN$4:$BW$4, M$4, 'Math Scores'!$AN21:$BW21)/(SUMIF('Math Scores'!$AN$4:$BW$4, M$4, 'Math Scores'!$AN$2:$BW$2))))</f>
        <v/>
      </c>
      <c r="N18" s="135" t="str">
        <f>IF(COUNT('Math Scores'!$AN21:$BW21)=0, "", (SUMIF('Math Scores'!$AN$4:$BW$4, N$4, 'Math Scores'!$AN21:$BW21)/(SUMIF('Math Scores'!$AN$4:$BW$4, N$4, 'Math Scores'!$AN$2:$BW$2))))</f>
        <v/>
      </c>
      <c r="O18" s="135" t="str">
        <f>IF(COUNT('Math Scores'!$AN21:$BW21)=0, "", (SUMIF('Math Scores'!$AN$4:$BW$4, O$4, 'Math Scores'!$AN21:$BW21)/(SUMIF('Math Scores'!$AN$4:$BW$4, O$4, 'Math Scores'!$AN$2:$BW$2))))</f>
        <v/>
      </c>
      <c r="P18" s="135" t="str">
        <f>IF(COUNT('Math Scores'!$BX21:$DN21)=0, "", (SUMIF('Math Scores'!$F$4:$MZ$4, P$4, 'Math Scores'!$F21:$MZ21)/(SUMIF('Math Scores'!$F$4:$MZ$4, P$4, 'Math Scores'!$F$2:$MZ$2))))</f>
        <v/>
      </c>
      <c r="Q18" s="135" t="str">
        <f>IF(COUNT('Math Scores'!$BX21:$DN21)=0, "", (SUMIF('Math Scores'!$F$4:$MZ$4, Q$4, 'Math Scores'!$F21:$MZ21)/(SUMIF('Math Scores'!$F$4:$MZ$4, Q$4, 'Math Scores'!$F$2:$MZ$2))))</f>
        <v/>
      </c>
      <c r="R18" s="135" t="str">
        <f>IF(COUNT('Math Scores'!$BX21:$DN21)=0, "", (SUMIF('Math Scores'!$F$4:$MZ$4, R$4, 'Math Scores'!$F21:$MZ21)/(SUMIF('Math Scores'!$F$4:$MZ$4, R$4, 'Math Scores'!$F$2:$MZ$2))))</f>
        <v/>
      </c>
      <c r="S18" s="135" t="str">
        <f>IF(COUNT('Math Scores'!$BX21:$DN21)=0, "", (SUMIF('Math Scores'!$F$4:$MZ$4, S$4, 'Math Scores'!$F21:$MZ21)/(SUMIF('Math Scores'!$F$4:$MZ$4, S$4, 'Math Scores'!$F$2:$MZ$2))))</f>
        <v/>
      </c>
      <c r="T18" s="135" t="str">
        <f>IF(COUNT('Math Scores'!$BX21:$DN21)=0, "", (SUMIF('Math Scores'!$F$4:$MZ$4, T$4, 'Math Scores'!$F21:$MZ21)/(SUMIF('Math Scores'!$F$4:$MZ$4, T$4, 'Math Scores'!$F$2:$MZ$2))))</f>
        <v/>
      </c>
      <c r="U18" s="135">
        <f>IF(COUNT('Math Scores'!$DO21:$FJ21)=0, "", (SUMIF('Math Scores'!$F$4:$MZ$4, U$4, 'Math Scores'!$F21:$MZ21)/(SUMIF('Math Scores'!$F$4:$MZ$4, U$4, 'Math Scores'!$F$2:$MZ$2))))</f>
        <v>0.25</v>
      </c>
      <c r="V18" s="135">
        <f>IF(COUNT('Math Scores'!$DO21:$FJ21)=0, "", (SUMIF('Math Scores'!$F$4:$MZ$4, V$4, 'Math Scores'!$F21:$MZ21)/(SUMIF('Math Scores'!$F$4:$MZ$4, V$4, 'Math Scores'!$F$2:$MZ$2))))</f>
        <v>0.38461538461538464</v>
      </c>
      <c r="W18" s="135">
        <f>IF(COUNT('Math Scores'!$DO21:$FJ21)=0, "", (SUMIF('Math Scores'!$F$4:$MZ$4, W$4, 'Math Scores'!$F21:$MZ21)/(SUMIF('Math Scores'!$F$4:$MZ$4, W$4, 'Math Scores'!$F$2:$MZ$2))))</f>
        <v>0</v>
      </c>
      <c r="X18" s="135">
        <f>IF(COUNT('Math Scores'!$DO21:$FJ21)=0, "", (SUMIF('Math Scores'!$F$4:$MZ$4, X$4, 'Math Scores'!$F21:$MZ21)/(SUMIF('Math Scores'!$F$4:$MZ$4, X$4, 'Math Scores'!$F$2:$MZ$2))))</f>
        <v>0.44444444444444442</v>
      </c>
      <c r="Y18" s="135">
        <f>IF(COUNT('Math Scores'!$DO21:$FJ21)=0, "", (SUMIF('Math Scores'!$F$4:$MZ$4, Y$4, 'Math Scores'!$F21:$MZ21)/(SUMIF('Math Scores'!$F$4:$MZ$4, Y$4, 'Math Scores'!$F$2:$MZ$2))))</f>
        <v>0.65625</v>
      </c>
      <c r="Z18" s="135" t="str">
        <f>IF(COUNT('Math Scores'!$FK21:$HI21)=0, "", (SUMIF('Math Scores'!$F$4:$MZ$4, Z$4, 'Math Scores'!$F21:$MZ21)/(SUMIF('Math Scores'!$F$4:$MZ$4, Z$4, 'Math Scores'!$F$2:$MZ$2))))</f>
        <v/>
      </c>
      <c r="AA18" s="135" t="str">
        <f>IF(COUNT('Math Scores'!$FK21:$HI21)=0, "", (SUMIF('Math Scores'!$F$4:$MZ$4, AA$4, 'Math Scores'!$F21:$MZ21)/(SUMIF('Math Scores'!$F$4:$MZ$4, AA$4, 'Math Scores'!$F$2:$MZ$2))))</f>
        <v/>
      </c>
      <c r="AB18" s="135" t="str">
        <f>IF(COUNT('Math Scores'!$FK21:$HI21)=0, "", (SUMIF('Math Scores'!$F$4:$MZ$4, AB$4, 'Math Scores'!$F21:$MZ21)/(SUMIF('Math Scores'!$F$4:$MZ$4, AB$4, 'Math Scores'!$F$2:$MZ$2))))</f>
        <v/>
      </c>
      <c r="AC18" s="135" t="str">
        <f>IF(COUNT('Math Scores'!$FK21:$HI21)=0, "", (SUMIF('Math Scores'!$F$4:$MZ$4, AC$4, 'Math Scores'!$F21:$MZ21)/(SUMIF('Math Scores'!$F$4:$MZ$4, AC$4, 'Math Scores'!$F$2:$MZ$2))))</f>
        <v/>
      </c>
      <c r="AD18" s="135" t="str">
        <f>IF(COUNT('Math Scores'!$HJ21:$IG21)=0, "", (SUMIF('Math Scores'!$HJ$4:$IU$4, AD$4, 'Math Scores'!$HJ21:$IU21)/(SUMIF('Math Scores'!$HJ$4:$IU$4, AD$4, 'Math Scores'!$HJ$2:$IU$2))))</f>
        <v/>
      </c>
      <c r="AE18" s="135" t="str">
        <f>IF(COUNT('Math Scores'!$HJ21:$IG21)=0, "", (SUMIF('Math Scores'!$HJ$4:$IU$4, AE$4, 'Math Scores'!$HJ21:$IU21)/(SUMIF('Math Scores'!$HJ$4:$IU$4, AE$4, 'Math Scores'!$HJ$2:$IU$2))))</f>
        <v/>
      </c>
      <c r="AF18" s="135" t="str">
        <f>IF(COUNT('Math Scores'!$HJ21:$IG21)=0, "", (SUMIF('Math Scores'!$HJ$4:$IU$4, AF$4, 'Math Scores'!$HJ21:$IU21)/(SUMIF('Math Scores'!$HJ$4:$IU$4, AF$4, 'Math Scores'!$HJ$2:$IU$2))))</f>
        <v/>
      </c>
      <c r="AG18" s="135" t="str">
        <f>IF(COUNT('Math Scores'!$HJ21:$IG21)=0, "", (SUMIF('Math Scores'!$HJ$4:$IU$4, AG$4, 'Math Scores'!$HJ21:$IU21)/(SUMIF('Math Scores'!$HJ$4:$IU$4, AG$4, 'Math Scores'!$HJ$2:$IU$2))))</f>
        <v/>
      </c>
      <c r="AH18" s="135" t="str">
        <f>IF(COUNT('Math Scores'!$IV21:$JL21)=0, "", (SUMIF('Math Scores'!$IH$4:$IU$4, AH$4, 'Math Scores'!$IH21:$IU21)/(SUMIF('Math Scores'!$IH$4:$IU$4, AH$4, 'Math Scores'!$IH$2:$IU$2))))</f>
        <v/>
      </c>
      <c r="AI18" s="135" t="str">
        <f>IF(COUNT('Math Scores'!$IV21:$JL21)=0, "", (SUMIF('Math Scores'!$IH$4:$IU$4, AI$4, 'Math Scores'!$IH21:$IU21)/(SUMIF('Math Scores'!$IH$4:$IU$4, AI$4, 'Math Scores'!$IH$2:$IU$2))))</f>
        <v/>
      </c>
      <c r="AJ18" s="135" t="str">
        <f>IF(COUNT('Math Scores'!$IV21:$JL21)=0, "", (SUMIF('Math Scores'!$IH$4:$IU$4, AJ$4, 'Math Scores'!$IH21:$IU21)/(SUMIF('Math Scores'!$IH$4:$IU$4, AJ$4, 'Math Scores'!$IH$2:$IU$2))))</f>
        <v/>
      </c>
      <c r="AK18" s="135" t="str">
        <f>IF(COUNT('Math Scores'!$JM21:$KG21)=0, "", (SUMIF('Math Scores'!$JM$4:$LA$4, X$4, 'Math Scores'!$JM21:$LA21)/(SUMIF('Math Scores'!$JM$4:$LA$4, X$4, 'Math Scores'!$JM$2:$LA$2))))</f>
        <v/>
      </c>
      <c r="AL18" s="135" t="str">
        <f>IF(COUNT('Math Scores'!$JM21:$KG21)=0, "", (SUMIF('Math Scores'!$JM$4:$LA$4, Y$4, 'Math Scores'!$JM21:$LA21)/(SUMIF('Math Scores'!$JM$4:$LA$4, Y$4, 'Math Scores'!$JM$2:$LA$2))))</f>
        <v/>
      </c>
      <c r="AM18" s="135" t="str">
        <f>IF(COUNT('Math Scores'!$JM21:$KG21)=0, "", (SUMIF('Math Scores'!$JM$4:$LA$4, Z$4, 'Math Scores'!$JM21:$LA21)/(SUMIF('Math Scores'!$JM$4:$LA$4, Z$4, 'Math Scores'!$JM$2:$LA$2))))</f>
        <v/>
      </c>
      <c r="AN18" s="135" t="str">
        <f>IF(COUNT('Math Scores'!$JM21:$KG21)=0, "", (SUMIF('Math Scores'!$JM$4:$LA$4, AA$4, 'Math Scores'!$JM21:$LA21)/(SUMIF('Math Scores'!$JM$4:$LA$4, AA$4, 'Math Scores'!$JM$2:$LA$2))))</f>
        <v/>
      </c>
      <c r="AO18" s="135" t="str">
        <f>IF(COUNT('Math Scores'!$JM21:$KG21)=0, "", (SUMIF('Math Scores'!$JM$4:$LA$4, AB$4, 'Math Scores'!$JM21:$LA21)/(SUMIF('Math Scores'!$JM$4:$LA$4, AB$4, 'Math Scores'!$JM$2:$LA$2))))</f>
        <v/>
      </c>
      <c r="AP18" s="135" t="str">
        <f>IF(COUNT('Math Scores'!$LB21:$LR21)=0, "", (SUMIF('Math Scores'!$KH$4:$LA$4, AP$4, 'Math Scores'!$KH21:$LA21)/(SUMIF('Math Scores'!$KH$4:$LA$4, AP$4, 'Math Scores'!$KH$2:$LA$2))))</f>
        <v/>
      </c>
      <c r="AQ18" s="135" t="str">
        <f>IF(COUNT('Math Scores'!$LB21:$LR21)=0, "", (SUMIF('Math Scores'!$KH$4:$LA$4, AQ$4, 'Math Scores'!$KH21:$LA21)/(SUMIF('Math Scores'!$KH$4:$LA$4, AQ$4, 'Math Scores'!$KH$2:$LA$2))))</f>
        <v/>
      </c>
    </row>
    <row r="19" spans="1:43" x14ac:dyDescent="0.2">
      <c r="A19" s="65">
        <v>14</v>
      </c>
      <c r="B19" s="65" t="str">
        <f>'English Scores- Leveled papers'!B20</f>
        <v>Asra</v>
      </c>
      <c r="C19" s="66" t="e">
        <f>'Math Output by Standard'!E21</f>
        <v>#DIV/0!</v>
      </c>
      <c r="D19" s="67">
        <f>'Math Scores'!D22</f>
        <v>0.41666666666666669</v>
      </c>
      <c r="E19" s="135" t="str">
        <f>IF(COUNT('Math Scores'!$F22:$AM22)=0, "", (SUMIF('Math Scores'!$F$4:$AM$4, E$4, 'Math Scores'!$F22:$AM22)/(SUMIF('Math Scores'!$F$4:$AM$4, E$4, 'Math Scores'!$F$2:$AM$2))))</f>
        <v/>
      </c>
      <c r="F19" s="135" t="str">
        <f>IF(COUNT('Math Scores'!$F22:$AM22)=0, "", (SUMIF('Math Scores'!$F$4:$AM$4, F$4, 'Math Scores'!$F22:$AM22)/(SUMIF('Math Scores'!$F$4:$AM$4, F$4, 'Math Scores'!$F$2:$AM$2))))</f>
        <v/>
      </c>
      <c r="G19" s="135" t="str">
        <f>IF(COUNT('Math Scores'!$F22:$AM22)=0, "", (SUMIF('Math Scores'!$F$4:$AM$4, G$4, 'Math Scores'!$F22:$AM22)/(SUMIF('Math Scores'!$F$4:$AM$4, G$4, 'Math Scores'!$F$2:$AM$2))))</f>
        <v/>
      </c>
      <c r="H19" s="135" t="str">
        <f>IF(COUNT('Math Scores'!$F22:$AM22)=0, "", (SUMIF('Math Scores'!$F$4:$AM$4, H$4, 'Math Scores'!$F22:$AM22)/(SUMIF('Math Scores'!$F$4:$AM$4, H$4, 'Math Scores'!$F$2:$AM$2))))</f>
        <v/>
      </c>
      <c r="I19" s="135" t="str">
        <f>IF(COUNT('Math Scores'!$F22:$AM22)=0, "", (SUMIF('Math Scores'!$F$4:$AM$4, I$4, 'Math Scores'!$F22:$AM22)/(SUMIF('Math Scores'!$F$4:$AM$4, I$4, 'Math Scores'!$F$2:$AM$2))))</f>
        <v/>
      </c>
      <c r="J19" s="135" t="str">
        <f>IF(COUNT('Math Scores'!$F22:$AM22)=0, "", (SUMIF('Math Scores'!$F$4:$AM$4, J$4, 'Math Scores'!$F22:$AM22)/(SUMIF('Math Scores'!$F$4:$AM$4, J$4, 'Math Scores'!$F$2:$AM$2))))</f>
        <v/>
      </c>
      <c r="K19" s="135" t="str">
        <f>IF(COUNT('Math Scores'!$AN22:$BW22)=0, "", (SUMIF('Math Scores'!$AN$4:$BW$4, K$4, 'Math Scores'!$AN22:$BW22)/(SUMIF('Math Scores'!$AN$4:$BW$4, K$4, 'Math Scores'!$AN$2:$BW$2))))</f>
        <v/>
      </c>
      <c r="L19" s="135" t="str">
        <f>IF(COUNT('Math Scores'!$AN22:$BW22)=0, "", (SUMIF('Math Scores'!$AN$4:$BW$4, L$4, 'Math Scores'!$AN22:$BW22)/(SUMIF('Math Scores'!$AN$4:$BW$4, L$4, 'Math Scores'!$AN$2:$BW$2))))</f>
        <v/>
      </c>
      <c r="M19" s="135" t="str">
        <f>IF(COUNT('Math Scores'!$AN22:$BW22)=0, "", (SUMIF('Math Scores'!$AN$4:$BW$4, M$4, 'Math Scores'!$AN22:$BW22)/(SUMIF('Math Scores'!$AN$4:$BW$4, M$4, 'Math Scores'!$AN$2:$BW$2))))</f>
        <v/>
      </c>
      <c r="N19" s="135" t="str">
        <f>IF(COUNT('Math Scores'!$AN22:$BW22)=0, "", (SUMIF('Math Scores'!$AN$4:$BW$4, N$4, 'Math Scores'!$AN22:$BW22)/(SUMIF('Math Scores'!$AN$4:$BW$4, N$4, 'Math Scores'!$AN$2:$BW$2))))</f>
        <v/>
      </c>
      <c r="O19" s="135" t="str">
        <f>IF(COUNT('Math Scores'!$AN22:$BW22)=0, "", (SUMIF('Math Scores'!$AN$4:$BW$4, O$4, 'Math Scores'!$AN22:$BW22)/(SUMIF('Math Scores'!$AN$4:$BW$4, O$4, 'Math Scores'!$AN$2:$BW$2))))</f>
        <v/>
      </c>
      <c r="P19" s="135" t="str">
        <f>IF(COUNT('Math Scores'!$BX22:$DN22)=0, "", (SUMIF('Math Scores'!$F$4:$MZ$4, P$4, 'Math Scores'!$F22:$MZ22)/(SUMIF('Math Scores'!$F$4:$MZ$4, P$4, 'Math Scores'!$F$2:$MZ$2))))</f>
        <v/>
      </c>
      <c r="Q19" s="135" t="str">
        <f>IF(COUNT('Math Scores'!$BX22:$DN22)=0, "", (SUMIF('Math Scores'!$F$4:$MZ$4, Q$4, 'Math Scores'!$F22:$MZ22)/(SUMIF('Math Scores'!$F$4:$MZ$4, Q$4, 'Math Scores'!$F$2:$MZ$2))))</f>
        <v/>
      </c>
      <c r="R19" s="135" t="str">
        <f>IF(COUNT('Math Scores'!$BX22:$DN22)=0, "", (SUMIF('Math Scores'!$F$4:$MZ$4, R$4, 'Math Scores'!$F22:$MZ22)/(SUMIF('Math Scores'!$F$4:$MZ$4, R$4, 'Math Scores'!$F$2:$MZ$2))))</f>
        <v/>
      </c>
      <c r="S19" s="135" t="str">
        <f>IF(COUNT('Math Scores'!$BX22:$DN22)=0, "", (SUMIF('Math Scores'!$F$4:$MZ$4, S$4, 'Math Scores'!$F22:$MZ22)/(SUMIF('Math Scores'!$F$4:$MZ$4, S$4, 'Math Scores'!$F$2:$MZ$2))))</f>
        <v/>
      </c>
      <c r="T19" s="135" t="str">
        <f>IF(COUNT('Math Scores'!$BX22:$DN22)=0, "", (SUMIF('Math Scores'!$F$4:$MZ$4, T$4, 'Math Scores'!$F22:$MZ22)/(SUMIF('Math Scores'!$F$4:$MZ$4, T$4, 'Math Scores'!$F$2:$MZ$2))))</f>
        <v/>
      </c>
      <c r="U19" s="135">
        <f>IF(COUNT('Math Scores'!$DO22:$FJ22)=0, "", (SUMIF('Math Scores'!$F$4:$MZ$4, U$4, 'Math Scores'!$F22:$MZ22)/(SUMIF('Math Scores'!$F$4:$MZ$4, U$4, 'Math Scores'!$F$2:$MZ$2))))</f>
        <v>0.375</v>
      </c>
      <c r="V19" s="135">
        <f>IF(COUNT('Math Scores'!$DO22:$FJ22)=0, "", (SUMIF('Math Scores'!$F$4:$MZ$4, V$4, 'Math Scores'!$F22:$MZ22)/(SUMIF('Math Scores'!$F$4:$MZ$4, V$4, 'Math Scores'!$F$2:$MZ$2))))</f>
        <v>0.34615384615384615</v>
      </c>
      <c r="W19" s="135">
        <f>IF(COUNT('Math Scores'!$DO22:$FJ22)=0, "", (SUMIF('Math Scores'!$F$4:$MZ$4, W$4, 'Math Scores'!$F22:$MZ22)/(SUMIF('Math Scores'!$F$4:$MZ$4, W$4, 'Math Scores'!$F$2:$MZ$2))))</f>
        <v>0</v>
      </c>
      <c r="X19" s="135">
        <f>IF(COUNT('Math Scores'!$DO22:$FJ22)=0, "", (SUMIF('Math Scores'!$F$4:$MZ$4, X$4, 'Math Scores'!$F22:$MZ22)/(SUMIF('Math Scores'!$F$4:$MZ$4, X$4, 'Math Scores'!$F$2:$MZ$2))))</f>
        <v>0.22222222222222221</v>
      </c>
      <c r="Y19" s="135">
        <f>IF(COUNT('Math Scores'!$DO22:$FJ22)=0, "", (SUMIF('Math Scores'!$F$4:$MZ$4, Y$4, 'Math Scores'!$F22:$MZ22)/(SUMIF('Math Scores'!$F$4:$MZ$4, Y$4, 'Math Scores'!$F$2:$MZ$2))))</f>
        <v>0.6875</v>
      </c>
      <c r="Z19" s="135" t="str">
        <f>IF(COUNT('Math Scores'!$FK22:$HI22)=0, "", (SUMIF('Math Scores'!$F$4:$MZ$4, Z$4, 'Math Scores'!$F22:$MZ22)/(SUMIF('Math Scores'!$F$4:$MZ$4, Z$4, 'Math Scores'!$F$2:$MZ$2))))</f>
        <v/>
      </c>
      <c r="AA19" s="135" t="str">
        <f>IF(COUNT('Math Scores'!$FK22:$HI22)=0, "", (SUMIF('Math Scores'!$F$4:$MZ$4, AA$4, 'Math Scores'!$F22:$MZ22)/(SUMIF('Math Scores'!$F$4:$MZ$4, AA$4, 'Math Scores'!$F$2:$MZ$2))))</f>
        <v/>
      </c>
      <c r="AB19" s="135" t="str">
        <f>IF(COUNT('Math Scores'!$FK22:$HI22)=0, "", (SUMIF('Math Scores'!$F$4:$MZ$4, AB$4, 'Math Scores'!$F22:$MZ22)/(SUMIF('Math Scores'!$F$4:$MZ$4, AB$4, 'Math Scores'!$F$2:$MZ$2))))</f>
        <v/>
      </c>
      <c r="AC19" s="135" t="str">
        <f>IF(COUNT('Math Scores'!$FK22:$HI22)=0, "", (SUMIF('Math Scores'!$F$4:$MZ$4, AC$4, 'Math Scores'!$F22:$MZ22)/(SUMIF('Math Scores'!$F$4:$MZ$4, AC$4, 'Math Scores'!$F$2:$MZ$2))))</f>
        <v/>
      </c>
      <c r="AD19" s="135" t="str">
        <f>IF(COUNT('Math Scores'!$HJ22:$IG22)=0, "", (SUMIF('Math Scores'!$HJ$4:$IU$4, AD$4, 'Math Scores'!$HJ22:$IU22)/(SUMIF('Math Scores'!$HJ$4:$IU$4, AD$4, 'Math Scores'!$HJ$2:$IU$2))))</f>
        <v/>
      </c>
      <c r="AE19" s="135" t="str">
        <f>IF(COUNT('Math Scores'!$HJ22:$IG22)=0, "", (SUMIF('Math Scores'!$HJ$4:$IU$4, AE$4, 'Math Scores'!$HJ22:$IU22)/(SUMIF('Math Scores'!$HJ$4:$IU$4, AE$4, 'Math Scores'!$HJ$2:$IU$2))))</f>
        <v/>
      </c>
      <c r="AF19" s="135" t="str">
        <f>IF(COUNT('Math Scores'!$HJ22:$IG22)=0, "", (SUMIF('Math Scores'!$HJ$4:$IU$4, AF$4, 'Math Scores'!$HJ22:$IU22)/(SUMIF('Math Scores'!$HJ$4:$IU$4, AF$4, 'Math Scores'!$HJ$2:$IU$2))))</f>
        <v/>
      </c>
      <c r="AG19" s="135" t="str">
        <f>IF(COUNT('Math Scores'!$HJ22:$IG22)=0, "", (SUMIF('Math Scores'!$HJ$4:$IU$4, AG$4, 'Math Scores'!$HJ22:$IU22)/(SUMIF('Math Scores'!$HJ$4:$IU$4, AG$4, 'Math Scores'!$HJ$2:$IU$2))))</f>
        <v/>
      </c>
      <c r="AH19" s="135" t="str">
        <f>IF(COUNT('Math Scores'!$IV22:$JL22)=0, "", (SUMIF('Math Scores'!$IH$4:$IU$4, AH$4, 'Math Scores'!$IH22:$IU22)/(SUMIF('Math Scores'!$IH$4:$IU$4, AH$4, 'Math Scores'!$IH$2:$IU$2))))</f>
        <v/>
      </c>
      <c r="AI19" s="135" t="str">
        <f>IF(COUNT('Math Scores'!$IV22:$JL22)=0, "", (SUMIF('Math Scores'!$IH$4:$IU$4, AI$4, 'Math Scores'!$IH22:$IU22)/(SUMIF('Math Scores'!$IH$4:$IU$4, AI$4, 'Math Scores'!$IH$2:$IU$2))))</f>
        <v/>
      </c>
      <c r="AJ19" s="135" t="str">
        <f>IF(COUNT('Math Scores'!$IV22:$JL22)=0, "", (SUMIF('Math Scores'!$IH$4:$IU$4, AJ$4, 'Math Scores'!$IH22:$IU22)/(SUMIF('Math Scores'!$IH$4:$IU$4, AJ$4, 'Math Scores'!$IH$2:$IU$2))))</f>
        <v/>
      </c>
      <c r="AK19" s="135" t="str">
        <f>IF(COUNT('Math Scores'!$JM22:$KG22)=0, "", (SUMIF('Math Scores'!$JM$4:$LA$4, X$4, 'Math Scores'!$JM22:$LA22)/(SUMIF('Math Scores'!$JM$4:$LA$4, X$4, 'Math Scores'!$JM$2:$LA$2))))</f>
        <v/>
      </c>
      <c r="AL19" s="135" t="str">
        <f>IF(COUNT('Math Scores'!$JM22:$KG22)=0, "", (SUMIF('Math Scores'!$JM$4:$LA$4, Y$4, 'Math Scores'!$JM22:$LA22)/(SUMIF('Math Scores'!$JM$4:$LA$4, Y$4, 'Math Scores'!$JM$2:$LA$2))))</f>
        <v/>
      </c>
      <c r="AM19" s="135" t="str">
        <f>IF(COUNT('Math Scores'!$JM22:$KG22)=0, "", (SUMIF('Math Scores'!$JM$4:$LA$4, Z$4, 'Math Scores'!$JM22:$LA22)/(SUMIF('Math Scores'!$JM$4:$LA$4, Z$4, 'Math Scores'!$JM$2:$LA$2))))</f>
        <v/>
      </c>
      <c r="AN19" s="135" t="str">
        <f>IF(COUNT('Math Scores'!$JM22:$KG22)=0, "", (SUMIF('Math Scores'!$JM$4:$LA$4, AA$4, 'Math Scores'!$JM22:$LA22)/(SUMIF('Math Scores'!$JM$4:$LA$4, AA$4, 'Math Scores'!$JM$2:$LA$2))))</f>
        <v/>
      </c>
      <c r="AO19" s="135" t="str">
        <f>IF(COUNT('Math Scores'!$JM22:$KG22)=0, "", (SUMIF('Math Scores'!$JM$4:$LA$4, AB$4, 'Math Scores'!$JM22:$LA22)/(SUMIF('Math Scores'!$JM$4:$LA$4, AB$4, 'Math Scores'!$JM$2:$LA$2))))</f>
        <v/>
      </c>
      <c r="AP19" s="135" t="str">
        <f>IF(COUNT('Math Scores'!$LB22:$LR22)=0, "", (SUMIF('Math Scores'!$KH$4:$LA$4, AP$4, 'Math Scores'!$KH22:$LA22)/(SUMIF('Math Scores'!$KH$4:$LA$4, AP$4, 'Math Scores'!$KH$2:$LA$2))))</f>
        <v/>
      </c>
      <c r="AQ19" s="135" t="str">
        <f>IF(COUNT('Math Scores'!$LB22:$LR22)=0, "", (SUMIF('Math Scores'!$KH$4:$LA$4, AQ$4, 'Math Scores'!$KH22:$LA22)/(SUMIF('Math Scores'!$KH$4:$LA$4, AQ$4, 'Math Scores'!$KH$2:$LA$2))))</f>
        <v/>
      </c>
    </row>
    <row r="20" spans="1:43" x14ac:dyDescent="0.2">
      <c r="A20" s="65">
        <v>15</v>
      </c>
      <c r="B20" s="65" t="str">
        <f>'English Scores- Leveled papers'!B21</f>
        <v>Siddiqua fatima</v>
      </c>
      <c r="C20" s="66" t="e">
        <f>'Math Output by Standard'!E22</f>
        <v>#DIV/0!</v>
      </c>
      <c r="D20" s="67">
        <f>'Math Scores'!D23</f>
        <v>0.35</v>
      </c>
      <c r="E20" s="135" t="str">
        <f>IF(COUNT('Math Scores'!$F23:$AM23)=0, "", (SUMIF('Math Scores'!$F$4:$AM$4, E$4, 'Math Scores'!$F23:$AM23)/(SUMIF('Math Scores'!$F$4:$AM$4, E$4, 'Math Scores'!$F$2:$AM$2))))</f>
        <v/>
      </c>
      <c r="F20" s="135" t="str">
        <f>IF(COUNT('Math Scores'!$F23:$AM23)=0, "", (SUMIF('Math Scores'!$F$4:$AM$4, F$4, 'Math Scores'!$F23:$AM23)/(SUMIF('Math Scores'!$F$4:$AM$4, F$4, 'Math Scores'!$F$2:$AM$2))))</f>
        <v/>
      </c>
      <c r="G20" s="135" t="str">
        <f>IF(COUNT('Math Scores'!$F23:$AM23)=0, "", (SUMIF('Math Scores'!$F$4:$AM$4, G$4, 'Math Scores'!$F23:$AM23)/(SUMIF('Math Scores'!$F$4:$AM$4, G$4, 'Math Scores'!$F$2:$AM$2))))</f>
        <v/>
      </c>
      <c r="H20" s="135" t="str">
        <f>IF(COUNT('Math Scores'!$F23:$AM23)=0, "", (SUMIF('Math Scores'!$F$4:$AM$4, H$4, 'Math Scores'!$F23:$AM23)/(SUMIF('Math Scores'!$F$4:$AM$4, H$4, 'Math Scores'!$F$2:$AM$2))))</f>
        <v/>
      </c>
      <c r="I20" s="135" t="str">
        <f>IF(COUNT('Math Scores'!$F23:$AM23)=0, "", (SUMIF('Math Scores'!$F$4:$AM$4, I$4, 'Math Scores'!$F23:$AM23)/(SUMIF('Math Scores'!$F$4:$AM$4, I$4, 'Math Scores'!$F$2:$AM$2))))</f>
        <v/>
      </c>
      <c r="J20" s="135" t="str">
        <f>IF(COUNT('Math Scores'!$F23:$AM23)=0, "", (SUMIF('Math Scores'!$F$4:$AM$4, J$4, 'Math Scores'!$F23:$AM23)/(SUMIF('Math Scores'!$F$4:$AM$4, J$4, 'Math Scores'!$F$2:$AM$2))))</f>
        <v/>
      </c>
      <c r="K20" s="135" t="str">
        <f>IF(COUNT('Math Scores'!$AN23:$BW23)=0, "", (SUMIF('Math Scores'!$AN$4:$BW$4, K$4, 'Math Scores'!$AN23:$BW23)/(SUMIF('Math Scores'!$AN$4:$BW$4, K$4, 'Math Scores'!$AN$2:$BW$2))))</f>
        <v/>
      </c>
      <c r="L20" s="135" t="str">
        <f>IF(COUNT('Math Scores'!$AN23:$BW23)=0, "", (SUMIF('Math Scores'!$AN$4:$BW$4, L$4, 'Math Scores'!$AN23:$BW23)/(SUMIF('Math Scores'!$AN$4:$BW$4, L$4, 'Math Scores'!$AN$2:$BW$2))))</f>
        <v/>
      </c>
      <c r="M20" s="135" t="str">
        <f>IF(COUNT('Math Scores'!$AN23:$BW23)=0, "", (SUMIF('Math Scores'!$AN$4:$BW$4, M$4, 'Math Scores'!$AN23:$BW23)/(SUMIF('Math Scores'!$AN$4:$BW$4, M$4, 'Math Scores'!$AN$2:$BW$2))))</f>
        <v/>
      </c>
      <c r="N20" s="135" t="str">
        <f>IF(COUNT('Math Scores'!$AN23:$BW23)=0, "", (SUMIF('Math Scores'!$AN$4:$BW$4, N$4, 'Math Scores'!$AN23:$BW23)/(SUMIF('Math Scores'!$AN$4:$BW$4, N$4, 'Math Scores'!$AN$2:$BW$2))))</f>
        <v/>
      </c>
      <c r="O20" s="135" t="str">
        <f>IF(COUNT('Math Scores'!$AN23:$BW23)=0, "", (SUMIF('Math Scores'!$AN$4:$BW$4, O$4, 'Math Scores'!$AN23:$BW23)/(SUMIF('Math Scores'!$AN$4:$BW$4, O$4, 'Math Scores'!$AN$2:$BW$2))))</f>
        <v/>
      </c>
      <c r="P20" s="135" t="str">
        <f>IF(COUNT('Math Scores'!$BX23:$DN23)=0, "", (SUMIF('Math Scores'!$F$4:$MZ$4, P$4, 'Math Scores'!$F23:$MZ23)/(SUMIF('Math Scores'!$F$4:$MZ$4, P$4, 'Math Scores'!$F$2:$MZ$2))))</f>
        <v/>
      </c>
      <c r="Q20" s="135" t="str">
        <f>IF(COUNT('Math Scores'!$BX23:$DN23)=0, "", (SUMIF('Math Scores'!$F$4:$MZ$4, Q$4, 'Math Scores'!$F23:$MZ23)/(SUMIF('Math Scores'!$F$4:$MZ$4, Q$4, 'Math Scores'!$F$2:$MZ$2))))</f>
        <v/>
      </c>
      <c r="R20" s="135" t="str">
        <f>IF(COUNT('Math Scores'!$BX23:$DN23)=0, "", (SUMIF('Math Scores'!$F$4:$MZ$4, R$4, 'Math Scores'!$F23:$MZ23)/(SUMIF('Math Scores'!$F$4:$MZ$4, R$4, 'Math Scores'!$F$2:$MZ$2))))</f>
        <v/>
      </c>
      <c r="S20" s="135" t="str">
        <f>IF(COUNT('Math Scores'!$BX23:$DN23)=0, "", (SUMIF('Math Scores'!$F$4:$MZ$4, S$4, 'Math Scores'!$F23:$MZ23)/(SUMIF('Math Scores'!$F$4:$MZ$4, S$4, 'Math Scores'!$F$2:$MZ$2))))</f>
        <v/>
      </c>
      <c r="T20" s="135" t="str">
        <f>IF(COUNT('Math Scores'!$BX23:$DN23)=0, "", (SUMIF('Math Scores'!$F$4:$MZ$4, T$4, 'Math Scores'!$F23:$MZ23)/(SUMIF('Math Scores'!$F$4:$MZ$4, T$4, 'Math Scores'!$F$2:$MZ$2))))</f>
        <v/>
      </c>
      <c r="U20" s="135">
        <f>IF(COUNT('Math Scores'!$DO23:$FJ23)=0, "", (SUMIF('Math Scores'!$F$4:$MZ$4, U$4, 'Math Scores'!$F23:$MZ23)/(SUMIF('Math Scores'!$F$4:$MZ$4, U$4, 'Math Scores'!$F$2:$MZ$2))))</f>
        <v>0.125</v>
      </c>
      <c r="V20" s="135">
        <f>IF(COUNT('Math Scores'!$DO23:$FJ23)=0, "", (SUMIF('Math Scores'!$F$4:$MZ$4, V$4, 'Math Scores'!$F23:$MZ23)/(SUMIF('Math Scores'!$F$4:$MZ$4, V$4, 'Math Scores'!$F$2:$MZ$2))))</f>
        <v>0.38461538461538464</v>
      </c>
      <c r="W20" s="135">
        <f>IF(COUNT('Math Scores'!$DO23:$FJ23)=0, "", (SUMIF('Math Scores'!$F$4:$MZ$4, W$4, 'Math Scores'!$F23:$MZ23)/(SUMIF('Math Scores'!$F$4:$MZ$4, W$4, 'Math Scores'!$F$2:$MZ$2))))</f>
        <v>0</v>
      </c>
      <c r="X20" s="135">
        <f>IF(COUNT('Math Scores'!$DO23:$FJ23)=0, "", (SUMIF('Math Scores'!$F$4:$MZ$4, X$4, 'Math Scores'!$F23:$MZ23)/(SUMIF('Math Scores'!$F$4:$MZ$4, X$4, 'Math Scores'!$F$2:$MZ$2))))</f>
        <v>0.55555555555555558</v>
      </c>
      <c r="Y20" s="135">
        <f>IF(COUNT('Math Scores'!$DO23:$FJ23)=0, "", (SUMIF('Math Scores'!$F$4:$MZ$4, Y$4, 'Math Scores'!$F23:$MZ23)/(SUMIF('Math Scores'!$F$4:$MZ$4, Y$4, 'Math Scores'!$F$2:$MZ$2))))</f>
        <v>0.3125</v>
      </c>
      <c r="Z20" s="135" t="str">
        <f>IF(COUNT('Math Scores'!$FK23:$HI23)=0, "", (SUMIF('Math Scores'!$F$4:$MZ$4, Z$4, 'Math Scores'!$F23:$MZ23)/(SUMIF('Math Scores'!$F$4:$MZ$4, Z$4, 'Math Scores'!$F$2:$MZ$2))))</f>
        <v/>
      </c>
      <c r="AA20" s="135" t="str">
        <f>IF(COUNT('Math Scores'!$FK23:$HI23)=0, "", (SUMIF('Math Scores'!$F$4:$MZ$4, AA$4, 'Math Scores'!$F23:$MZ23)/(SUMIF('Math Scores'!$F$4:$MZ$4, AA$4, 'Math Scores'!$F$2:$MZ$2))))</f>
        <v/>
      </c>
      <c r="AB20" s="135" t="str">
        <f>IF(COUNT('Math Scores'!$FK23:$HI23)=0, "", (SUMIF('Math Scores'!$F$4:$MZ$4, AB$4, 'Math Scores'!$F23:$MZ23)/(SUMIF('Math Scores'!$F$4:$MZ$4, AB$4, 'Math Scores'!$F$2:$MZ$2))))</f>
        <v/>
      </c>
      <c r="AC20" s="135" t="str">
        <f>IF(COUNT('Math Scores'!$FK23:$HI23)=0, "", (SUMIF('Math Scores'!$F$4:$MZ$4, AC$4, 'Math Scores'!$F23:$MZ23)/(SUMIF('Math Scores'!$F$4:$MZ$4, AC$4, 'Math Scores'!$F$2:$MZ$2))))</f>
        <v/>
      </c>
      <c r="AD20" s="135" t="str">
        <f>IF(COUNT('Math Scores'!$HJ23:$IG23)=0, "", (SUMIF('Math Scores'!$HJ$4:$IU$4, AD$4, 'Math Scores'!$HJ23:$IU23)/(SUMIF('Math Scores'!$HJ$4:$IU$4, AD$4, 'Math Scores'!$HJ$2:$IU$2))))</f>
        <v/>
      </c>
      <c r="AE20" s="135" t="str">
        <f>IF(COUNT('Math Scores'!$HJ23:$IG23)=0, "", (SUMIF('Math Scores'!$HJ$4:$IU$4, AE$4, 'Math Scores'!$HJ23:$IU23)/(SUMIF('Math Scores'!$HJ$4:$IU$4, AE$4, 'Math Scores'!$HJ$2:$IU$2))))</f>
        <v/>
      </c>
      <c r="AF20" s="135" t="str">
        <f>IF(COUNT('Math Scores'!$HJ23:$IG23)=0, "", (SUMIF('Math Scores'!$HJ$4:$IU$4, AF$4, 'Math Scores'!$HJ23:$IU23)/(SUMIF('Math Scores'!$HJ$4:$IU$4, AF$4, 'Math Scores'!$HJ$2:$IU$2))))</f>
        <v/>
      </c>
      <c r="AG20" s="135" t="str">
        <f>IF(COUNT('Math Scores'!$HJ23:$IG23)=0, "", (SUMIF('Math Scores'!$HJ$4:$IU$4, AG$4, 'Math Scores'!$HJ23:$IU23)/(SUMIF('Math Scores'!$HJ$4:$IU$4, AG$4, 'Math Scores'!$HJ$2:$IU$2))))</f>
        <v/>
      </c>
      <c r="AH20" s="135" t="str">
        <f>IF(COUNT('Math Scores'!$IV23:$JL23)=0, "", (SUMIF('Math Scores'!$IH$4:$IU$4, AH$4, 'Math Scores'!$IH23:$IU23)/(SUMIF('Math Scores'!$IH$4:$IU$4, AH$4, 'Math Scores'!$IH$2:$IU$2))))</f>
        <v/>
      </c>
      <c r="AI20" s="135" t="str">
        <f>IF(COUNT('Math Scores'!$IV23:$JL23)=0, "", (SUMIF('Math Scores'!$IH$4:$IU$4, AI$4, 'Math Scores'!$IH23:$IU23)/(SUMIF('Math Scores'!$IH$4:$IU$4, AI$4, 'Math Scores'!$IH$2:$IU$2))))</f>
        <v/>
      </c>
      <c r="AJ20" s="135" t="str">
        <f>IF(COUNT('Math Scores'!$IV23:$JL23)=0, "", (SUMIF('Math Scores'!$IH$4:$IU$4, AJ$4, 'Math Scores'!$IH23:$IU23)/(SUMIF('Math Scores'!$IH$4:$IU$4, AJ$4, 'Math Scores'!$IH$2:$IU$2))))</f>
        <v/>
      </c>
      <c r="AK20" s="135" t="str">
        <f>IF(COUNT('Math Scores'!$JM23:$KG23)=0, "", (SUMIF('Math Scores'!$JM$4:$LA$4, X$4, 'Math Scores'!$JM23:$LA23)/(SUMIF('Math Scores'!$JM$4:$LA$4, X$4, 'Math Scores'!$JM$2:$LA$2))))</f>
        <v/>
      </c>
      <c r="AL20" s="135" t="str">
        <f>IF(COUNT('Math Scores'!$JM23:$KG23)=0, "", (SUMIF('Math Scores'!$JM$4:$LA$4, Y$4, 'Math Scores'!$JM23:$LA23)/(SUMIF('Math Scores'!$JM$4:$LA$4, Y$4, 'Math Scores'!$JM$2:$LA$2))))</f>
        <v/>
      </c>
      <c r="AM20" s="135" t="str">
        <f>IF(COUNT('Math Scores'!$JM23:$KG23)=0, "", (SUMIF('Math Scores'!$JM$4:$LA$4, Z$4, 'Math Scores'!$JM23:$LA23)/(SUMIF('Math Scores'!$JM$4:$LA$4, Z$4, 'Math Scores'!$JM$2:$LA$2))))</f>
        <v/>
      </c>
      <c r="AN20" s="135" t="str">
        <f>IF(COUNT('Math Scores'!$JM23:$KG23)=0, "", (SUMIF('Math Scores'!$JM$4:$LA$4, AA$4, 'Math Scores'!$JM23:$LA23)/(SUMIF('Math Scores'!$JM$4:$LA$4, AA$4, 'Math Scores'!$JM$2:$LA$2))))</f>
        <v/>
      </c>
      <c r="AO20" s="135" t="str">
        <f>IF(COUNT('Math Scores'!$JM23:$KG23)=0, "", (SUMIF('Math Scores'!$JM$4:$LA$4, AB$4, 'Math Scores'!$JM23:$LA23)/(SUMIF('Math Scores'!$JM$4:$LA$4, AB$4, 'Math Scores'!$JM$2:$LA$2))))</f>
        <v/>
      </c>
      <c r="AP20" s="135" t="str">
        <f>IF(COUNT('Math Scores'!$LB23:$LR23)=0, "", (SUMIF('Math Scores'!$KH$4:$LA$4, AP$4, 'Math Scores'!$KH23:$LA23)/(SUMIF('Math Scores'!$KH$4:$LA$4, AP$4, 'Math Scores'!$KH$2:$LA$2))))</f>
        <v/>
      </c>
      <c r="AQ20" s="135" t="str">
        <f>IF(COUNT('Math Scores'!$LB23:$LR23)=0, "", (SUMIF('Math Scores'!$KH$4:$LA$4, AQ$4, 'Math Scores'!$KH23:$LA23)/(SUMIF('Math Scores'!$KH$4:$LA$4, AQ$4, 'Math Scores'!$KH$2:$LA$2))))</f>
        <v/>
      </c>
    </row>
    <row r="21" spans="1:43" x14ac:dyDescent="0.2">
      <c r="A21" s="65">
        <v>16</v>
      </c>
      <c r="B21" s="65" t="str">
        <f>'English Scores- Leveled papers'!B22</f>
        <v>K.Akshitha</v>
      </c>
      <c r="C21" s="66" t="e">
        <f>'Math Output by Standard'!E23</f>
        <v>#DIV/0!</v>
      </c>
      <c r="D21" s="67">
        <f>'Math Scores'!D24</f>
        <v>0.49166666666666664</v>
      </c>
      <c r="E21" s="135" t="str">
        <f>IF(COUNT('Math Scores'!$F24:$AM24)=0, "", (SUMIF('Math Scores'!$F$4:$AM$4, E$4, 'Math Scores'!$F24:$AM24)/(SUMIF('Math Scores'!$F$4:$AM$4, E$4, 'Math Scores'!$F$2:$AM$2))))</f>
        <v/>
      </c>
      <c r="F21" s="135" t="str">
        <f>IF(COUNT('Math Scores'!$F24:$AM24)=0, "", (SUMIF('Math Scores'!$F$4:$AM$4, F$4, 'Math Scores'!$F24:$AM24)/(SUMIF('Math Scores'!$F$4:$AM$4, F$4, 'Math Scores'!$F$2:$AM$2))))</f>
        <v/>
      </c>
      <c r="G21" s="135" t="str">
        <f>IF(COUNT('Math Scores'!$F24:$AM24)=0, "", (SUMIF('Math Scores'!$F$4:$AM$4, G$4, 'Math Scores'!$F24:$AM24)/(SUMIF('Math Scores'!$F$4:$AM$4, G$4, 'Math Scores'!$F$2:$AM$2))))</f>
        <v/>
      </c>
      <c r="H21" s="135" t="str">
        <f>IF(COUNT('Math Scores'!$F24:$AM24)=0, "", (SUMIF('Math Scores'!$F$4:$AM$4, H$4, 'Math Scores'!$F24:$AM24)/(SUMIF('Math Scores'!$F$4:$AM$4, H$4, 'Math Scores'!$F$2:$AM$2))))</f>
        <v/>
      </c>
      <c r="I21" s="135" t="str">
        <f>IF(COUNT('Math Scores'!$F24:$AM24)=0, "", (SUMIF('Math Scores'!$F$4:$AM$4, I$4, 'Math Scores'!$F24:$AM24)/(SUMIF('Math Scores'!$F$4:$AM$4, I$4, 'Math Scores'!$F$2:$AM$2))))</f>
        <v/>
      </c>
      <c r="J21" s="135" t="str">
        <f>IF(COUNT('Math Scores'!$F24:$AM24)=0, "", (SUMIF('Math Scores'!$F$4:$AM$4, J$4, 'Math Scores'!$F24:$AM24)/(SUMIF('Math Scores'!$F$4:$AM$4, J$4, 'Math Scores'!$F$2:$AM$2))))</f>
        <v/>
      </c>
      <c r="K21" s="135" t="str">
        <f>IF(COUNT('Math Scores'!$AN24:$BW24)=0, "", (SUMIF('Math Scores'!$AN$4:$BW$4, K$4, 'Math Scores'!$AN24:$BW24)/(SUMIF('Math Scores'!$AN$4:$BW$4, K$4, 'Math Scores'!$AN$2:$BW$2))))</f>
        <v/>
      </c>
      <c r="L21" s="135" t="str">
        <f>IF(COUNT('Math Scores'!$AN24:$BW24)=0, "", (SUMIF('Math Scores'!$AN$4:$BW$4, L$4, 'Math Scores'!$AN24:$BW24)/(SUMIF('Math Scores'!$AN$4:$BW$4, L$4, 'Math Scores'!$AN$2:$BW$2))))</f>
        <v/>
      </c>
      <c r="M21" s="135" t="str">
        <f>IF(COUNT('Math Scores'!$AN24:$BW24)=0, "", (SUMIF('Math Scores'!$AN$4:$BW$4, M$4, 'Math Scores'!$AN24:$BW24)/(SUMIF('Math Scores'!$AN$4:$BW$4, M$4, 'Math Scores'!$AN$2:$BW$2))))</f>
        <v/>
      </c>
      <c r="N21" s="135" t="str">
        <f>IF(COUNT('Math Scores'!$AN24:$BW24)=0, "", (SUMIF('Math Scores'!$AN$4:$BW$4, N$4, 'Math Scores'!$AN24:$BW24)/(SUMIF('Math Scores'!$AN$4:$BW$4, N$4, 'Math Scores'!$AN$2:$BW$2))))</f>
        <v/>
      </c>
      <c r="O21" s="135" t="str">
        <f>IF(COUNT('Math Scores'!$AN24:$BW24)=0, "", (SUMIF('Math Scores'!$AN$4:$BW$4, O$4, 'Math Scores'!$AN24:$BW24)/(SUMIF('Math Scores'!$AN$4:$BW$4, O$4, 'Math Scores'!$AN$2:$BW$2))))</f>
        <v/>
      </c>
      <c r="P21" s="135" t="str">
        <f>IF(COUNT('Math Scores'!$BX24:$DN24)=0, "", (SUMIF('Math Scores'!$F$4:$MZ$4, P$4, 'Math Scores'!$F24:$MZ24)/(SUMIF('Math Scores'!$F$4:$MZ$4, P$4, 'Math Scores'!$F$2:$MZ$2))))</f>
        <v/>
      </c>
      <c r="Q21" s="135" t="str">
        <f>IF(COUNT('Math Scores'!$BX24:$DN24)=0, "", (SUMIF('Math Scores'!$F$4:$MZ$4, Q$4, 'Math Scores'!$F24:$MZ24)/(SUMIF('Math Scores'!$F$4:$MZ$4, Q$4, 'Math Scores'!$F$2:$MZ$2))))</f>
        <v/>
      </c>
      <c r="R21" s="135" t="str">
        <f>IF(COUNT('Math Scores'!$BX24:$DN24)=0, "", (SUMIF('Math Scores'!$F$4:$MZ$4, R$4, 'Math Scores'!$F24:$MZ24)/(SUMIF('Math Scores'!$F$4:$MZ$4, R$4, 'Math Scores'!$F$2:$MZ$2))))</f>
        <v/>
      </c>
      <c r="S21" s="135" t="str">
        <f>IF(COUNT('Math Scores'!$BX24:$DN24)=0, "", (SUMIF('Math Scores'!$F$4:$MZ$4, S$4, 'Math Scores'!$F24:$MZ24)/(SUMIF('Math Scores'!$F$4:$MZ$4, S$4, 'Math Scores'!$F$2:$MZ$2))))</f>
        <v/>
      </c>
      <c r="T21" s="135" t="str">
        <f>IF(COUNT('Math Scores'!$BX24:$DN24)=0, "", (SUMIF('Math Scores'!$F$4:$MZ$4, T$4, 'Math Scores'!$F24:$MZ24)/(SUMIF('Math Scores'!$F$4:$MZ$4, T$4, 'Math Scores'!$F$2:$MZ$2))))</f>
        <v/>
      </c>
      <c r="U21" s="135">
        <f>IF(COUNT('Math Scores'!$DO24:$FJ24)=0, "", (SUMIF('Math Scores'!$F$4:$MZ$4, U$4, 'Math Scores'!$F24:$MZ24)/(SUMIF('Math Scores'!$F$4:$MZ$4, U$4, 'Math Scores'!$F$2:$MZ$2))))</f>
        <v>0.625</v>
      </c>
      <c r="V21" s="135">
        <f>IF(COUNT('Math Scores'!$DO24:$FJ24)=0, "", (SUMIF('Math Scores'!$F$4:$MZ$4, V$4, 'Math Scores'!$F24:$MZ24)/(SUMIF('Math Scores'!$F$4:$MZ$4, V$4, 'Math Scores'!$F$2:$MZ$2))))</f>
        <v>0.42307692307692307</v>
      </c>
      <c r="W21" s="135">
        <f>IF(COUNT('Math Scores'!$DO24:$FJ24)=0, "", (SUMIF('Math Scores'!$F$4:$MZ$4, W$4, 'Math Scores'!$F24:$MZ24)/(SUMIF('Math Scores'!$F$4:$MZ$4, W$4, 'Math Scores'!$F$2:$MZ$2))))</f>
        <v>1</v>
      </c>
      <c r="X21" s="135">
        <f>IF(COUNT('Math Scores'!$DO24:$FJ24)=0, "", (SUMIF('Math Scores'!$F$4:$MZ$4, X$4, 'Math Scores'!$F24:$MZ24)/(SUMIF('Math Scores'!$F$4:$MZ$4, X$4, 'Math Scores'!$F$2:$MZ$2))))</f>
        <v>0.33333333333333331</v>
      </c>
      <c r="Y21" s="135">
        <f>IF(COUNT('Math Scores'!$DO24:$FJ24)=0, "", (SUMIF('Math Scores'!$F$4:$MZ$4, Y$4, 'Math Scores'!$F24:$MZ24)/(SUMIF('Math Scores'!$F$4:$MZ$4, Y$4, 'Math Scores'!$F$2:$MZ$2))))</f>
        <v>0.59375</v>
      </c>
      <c r="Z21" s="135" t="str">
        <f>IF(COUNT('Math Scores'!$FK24:$HI24)=0, "", (SUMIF('Math Scores'!$F$4:$MZ$4, Z$4, 'Math Scores'!$F24:$MZ24)/(SUMIF('Math Scores'!$F$4:$MZ$4, Z$4, 'Math Scores'!$F$2:$MZ$2))))</f>
        <v/>
      </c>
      <c r="AA21" s="135" t="str">
        <f>IF(COUNT('Math Scores'!$FK24:$HI24)=0, "", (SUMIF('Math Scores'!$F$4:$MZ$4, AA$4, 'Math Scores'!$F24:$MZ24)/(SUMIF('Math Scores'!$F$4:$MZ$4, AA$4, 'Math Scores'!$F$2:$MZ$2))))</f>
        <v/>
      </c>
      <c r="AB21" s="135" t="str">
        <f>IF(COUNT('Math Scores'!$FK24:$HI24)=0, "", (SUMIF('Math Scores'!$F$4:$MZ$4, AB$4, 'Math Scores'!$F24:$MZ24)/(SUMIF('Math Scores'!$F$4:$MZ$4, AB$4, 'Math Scores'!$F$2:$MZ$2))))</f>
        <v/>
      </c>
      <c r="AC21" s="135" t="str">
        <f>IF(COUNT('Math Scores'!$FK24:$HI24)=0, "", (SUMIF('Math Scores'!$F$4:$MZ$4, AC$4, 'Math Scores'!$F24:$MZ24)/(SUMIF('Math Scores'!$F$4:$MZ$4, AC$4, 'Math Scores'!$F$2:$MZ$2))))</f>
        <v/>
      </c>
      <c r="AD21" s="135" t="str">
        <f>IF(COUNT('Math Scores'!$HJ24:$IG24)=0, "", (SUMIF('Math Scores'!$HJ$4:$IU$4, AD$4, 'Math Scores'!$HJ24:$IU24)/(SUMIF('Math Scores'!$HJ$4:$IU$4, AD$4, 'Math Scores'!$HJ$2:$IU$2))))</f>
        <v/>
      </c>
      <c r="AE21" s="135" t="str">
        <f>IF(COUNT('Math Scores'!$HJ24:$IG24)=0, "", (SUMIF('Math Scores'!$HJ$4:$IU$4, AE$4, 'Math Scores'!$HJ24:$IU24)/(SUMIF('Math Scores'!$HJ$4:$IU$4, AE$4, 'Math Scores'!$HJ$2:$IU$2))))</f>
        <v/>
      </c>
      <c r="AF21" s="135" t="str">
        <f>IF(COUNT('Math Scores'!$HJ24:$IG24)=0, "", (SUMIF('Math Scores'!$HJ$4:$IU$4, AF$4, 'Math Scores'!$HJ24:$IU24)/(SUMIF('Math Scores'!$HJ$4:$IU$4, AF$4, 'Math Scores'!$HJ$2:$IU$2))))</f>
        <v/>
      </c>
      <c r="AG21" s="135" t="str">
        <f>IF(COUNT('Math Scores'!$HJ24:$IG24)=0, "", (SUMIF('Math Scores'!$HJ$4:$IU$4, AG$4, 'Math Scores'!$HJ24:$IU24)/(SUMIF('Math Scores'!$HJ$4:$IU$4, AG$4, 'Math Scores'!$HJ$2:$IU$2))))</f>
        <v/>
      </c>
      <c r="AH21" s="135" t="str">
        <f>IF(COUNT('Math Scores'!$IV24:$JL24)=0, "", (SUMIF('Math Scores'!$IH$4:$IU$4, AH$4, 'Math Scores'!$IH24:$IU24)/(SUMIF('Math Scores'!$IH$4:$IU$4, AH$4, 'Math Scores'!$IH$2:$IU$2))))</f>
        <v/>
      </c>
      <c r="AI21" s="135" t="str">
        <f>IF(COUNT('Math Scores'!$IV24:$JL24)=0, "", (SUMIF('Math Scores'!$IH$4:$IU$4, AI$4, 'Math Scores'!$IH24:$IU24)/(SUMIF('Math Scores'!$IH$4:$IU$4, AI$4, 'Math Scores'!$IH$2:$IU$2))))</f>
        <v/>
      </c>
      <c r="AJ21" s="135" t="str">
        <f>IF(COUNT('Math Scores'!$IV24:$JL24)=0, "", (SUMIF('Math Scores'!$IH$4:$IU$4, AJ$4, 'Math Scores'!$IH24:$IU24)/(SUMIF('Math Scores'!$IH$4:$IU$4, AJ$4, 'Math Scores'!$IH$2:$IU$2))))</f>
        <v/>
      </c>
      <c r="AK21" s="135" t="str">
        <f>IF(COUNT('Math Scores'!$JM24:$KG24)=0, "", (SUMIF('Math Scores'!$JM$4:$LA$4, X$4, 'Math Scores'!$JM24:$LA24)/(SUMIF('Math Scores'!$JM$4:$LA$4, X$4, 'Math Scores'!$JM$2:$LA$2))))</f>
        <v/>
      </c>
      <c r="AL21" s="135" t="str">
        <f>IF(COUNT('Math Scores'!$JM24:$KG24)=0, "", (SUMIF('Math Scores'!$JM$4:$LA$4, Y$4, 'Math Scores'!$JM24:$LA24)/(SUMIF('Math Scores'!$JM$4:$LA$4, Y$4, 'Math Scores'!$JM$2:$LA$2))))</f>
        <v/>
      </c>
      <c r="AM21" s="135" t="str">
        <f>IF(COUNT('Math Scores'!$JM24:$KG24)=0, "", (SUMIF('Math Scores'!$JM$4:$LA$4, Z$4, 'Math Scores'!$JM24:$LA24)/(SUMIF('Math Scores'!$JM$4:$LA$4, Z$4, 'Math Scores'!$JM$2:$LA$2))))</f>
        <v/>
      </c>
      <c r="AN21" s="135" t="str">
        <f>IF(COUNT('Math Scores'!$JM24:$KG24)=0, "", (SUMIF('Math Scores'!$JM$4:$LA$4, AA$4, 'Math Scores'!$JM24:$LA24)/(SUMIF('Math Scores'!$JM$4:$LA$4, AA$4, 'Math Scores'!$JM$2:$LA$2))))</f>
        <v/>
      </c>
      <c r="AO21" s="135" t="str">
        <f>IF(COUNT('Math Scores'!$JM24:$KG24)=0, "", (SUMIF('Math Scores'!$JM$4:$LA$4, AB$4, 'Math Scores'!$JM24:$LA24)/(SUMIF('Math Scores'!$JM$4:$LA$4, AB$4, 'Math Scores'!$JM$2:$LA$2))))</f>
        <v/>
      </c>
      <c r="AP21" s="135" t="str">
        <f>IF(COUNT('Math Scores'!$LB24:$LR24)=0, "", (SUMIF('Math Scores'!$KH$4:$LA$4, AP$4, 'Math Scores'!$KH24:$LA24)/(SUMIF('Math Scores'!$KH$4:$LA$4, AP$4, 'Math Scores'!$KH$2:$LA$2))))</f>
        <v/>
      </c>
      <c r="AQ21" s="135" t="str">
        <f>IF(COUNT('Math Scores'!$LB24:$LR24)=0, "", (SUMIF('Math Scores'!$KH$4:$LA$4, AQ$4, 'Math Scores'!$KH24:$LA24)/(SUMIF('Math Scores'!$KH$4:$LA$4, AQ$4, 'Math Scores'!$KH$2:$LA$2))))</f>
        <v/>
      </c>
    </row>
    <row r="22" spans="1:43" x14ac:dyDescent="0.2">
      <c r="A22" s="65">
        <v>17</v>
      </c>
      <c r="B22" s="65" t="str">
        <f>'English Scores- Leveled papers'!B23</f>
        <v>S. Payal</v>
      </c>
      <c r="C22" s="66" t="e">
        <f>'Math Output by Standard'!E24</f>
        <v>#DIV/0!</v>
      </c>
      <c r="D22" s="67">
        <f>'Math Scores'!D25</f>
        <v>0.375</v>
      </c>
      <c r="E22" s="135" t="str">
        <f>IF(COUNT('Math Scores'!$F25:$AM25)=0, "", (SUMIF('Math Scores'!$F$4:$AM$4, E$4, 'Math Scores'!$F25:$AM25)/(SUMIF('Math Scores'!$F$4:$AM$4, E$4, 'Math Scores'!$F$2:$AM$2))))</f>
        <v/>
      </c>
      <c r="F22" s="135" t="str">
        <f>IF(COUNT('Math Scores'!$F25:$AM25)=0, "", (SUMIF('Math Scores'!$F$4:$AM$4, F$4, 'Math Scores'!$F25:$AM25)/(SUMIF('Math Scores'!$F$4:$AM$4, F$4, 'Math Scores'!$F$2:$AM$2))))</f>
        <v/>
      </c>
      <c r="G22" s="135" t="str">
        <f>IF(COUNT('Math Scores'!$F25:$AM25)=0, "", (SUMIF('Math Scores'!$F$4:$AM$4, G$4, 'Math Scores'!$F25:$AM25)/(SUMIF('Math Scores'!$F$4:$AM$4, G$4, 'Math Scores'!$F$2:$AM$2))))</f>
        <v/>
      </c>
      <c r="H22" s="135" t="str">
        <f>IF(COUNT('Math Scores'!$F25:$AM25)=0, "", (SUMIF('Math Scores'!$F$4:$AM$4, H$4, 'Math Scores'!$F25:$AM25)/(SUMIF('Math Scores'!$F$4:$AM$4, H$4, 'Math Scores'!$F$2:$AM$2))))</f>
        <v/>
      </c>
      <c r="I22" s="135" t="str">
        <f>IF(COUNT('Math Scores'!$F25:$AM25)=0, "", (SUMIF('Math Scores'!$F$4:$AM$4, I$4, 'Math Scores'!$F25:$AM25)/(SUMIF('Math Scores'!$F$4:$AM$4, I$4, 'Math Scores'!$F$2:$AM$2))))</f>
        <v/>
      </c>
      <c r="J22" s="135" t="str">
        <f>IF(COUNT('Math Scores'!$F25:$AM25)=0, "", (SUMIF('Math Scores'!$F$4:$AM$4, J$4, 'Math Scores'!$F25:$AM25)/(SUMIF('Math Scores'!$F$4:$AM$4, J$4, 'Math Scores'!$F$2:$AM$2))))</f>
        <v/>
      </c>
      <c r="K22" s="135" t="str">
        <f>IF(COUNT('Math Scores'!$AN25:$BW25)=0, "", (SUMIF('Math Scores'!$AN$4:$BW$4, K$4, 'Math Scores'!$AN25:$BW25)/(SUMIF('Math Scores'!$AN$4:$BW$4, K$4, 'Math Scores'!$AN$2:$BW$2))))</f>
        <v/>
      </c>
      <c r="L22" s="135" t="str">
        <f>IF(COUNT('Math Scores'!$AN25:$BW25)=0, "", (SUMIF('Math Scores'!$AN$4:$BW$4, L$4, 'Math Scores'!$AN25:$BW25)/(SUMIF('Math Scores'!$AN$4:$BW$4, L$4, 'Math Scores'!$AN$2:$BW$2))))</f>
        <v/>
      </c>
      <c r="M22" s="135" t="str">
        <f>IF(COUNT('Math Scores'!$AN25:$BW25)=0, "", (SUMIF('Math Scores'!$AN$4:$BW$4, M$4, 'Math Scores'!$AN25:$BW25)/(SUMIF('Math Scores'!$AN$4:$BW$4, M$4, 'Math Scores'!$AN$2:$BW$2))))</f>
        <v/>
      </c>
      <c r="N22" s="135" t="str">
        <f>IF(COUNT('Math Scores'!$AN25:$BW25)=0, "", (SUMIF('Math Scores'!$AN$4:$BW$4, N$4, 'Math Scores'!$AN25:$BW25)/(SUMIF('Math Scores'!$AN$4:$BW$4, N$4, 'Math Scores'!$AN$2:$BW$2))))</f>
        <v/>
      </c>
      <c r="O22" s="135" t="str">
        <f>IF(COUNT('Math Scores'!$AN25:$BW25)=0, "", (SUMIF('Math Scores'!$AN$4:$BW$4, O$4, 'Math Scores'!$AN25:$BW25)/(SUMIF('Math Scores'!$AN$4:$BW$4, O$4, 'Math Scores'!$AN$2:$BW$2))))</f>
        <v/>
      </c>
      <c r="P22" s="135" t="str">
        <f>IF(COUNT('Math Scores'!$BX25:$DN25)=0, "", (SUMIF('Math Scores'!$F$4:$MZ$4, P$4, 'Math Scores'!$F25:$MZ25)/(SUMIF('Math Scores'!$F$4:$MZ$4, P$4, 'Math Scores'!$F$2:$MZ$2))))</f>
        <v/>
      </c>
      <c r="Q22" s="135" t="str">
        <f>IF(COUNT('Math Scores'!$BX25:$DN25)=0, "", (SUMIF('Math Scores'!$F$4:$MZ$4, Q$4, 'Math Scores'!$F25:$MZ25)/(SUMIF('Math Scores'!$F$4:$MZ$4, Q$4, 'Math Scores'!$F$2:$MZ$2))))</f>
        <v/>
      </c>
      <c r="R22" s="135" t="str">
        <f>IF(COUNT('Math Scores'!$BX25:$DN25)=0, "", (SUMIF('Math Scores'!$F$4:$MZ$4, R$4, 'Math Scores'!$F25:$MZ25)/(SUMIF('Math Scores'!$F$4:$MZ$4, R$4, 'Math Scores'!$F$2:$MZ$2))))</f>
        <v/>
      </c>
      <c r="S22" s="135" t="str">
        <f>IF(COUNT('Math Scores'!$BX25:$DN25)=0, "", (SUMIF('Math Scores'!$F$4:$MZ$4, S$4, 'Math Scores'!$F25:$MZ25)/(SUMIF('Math Scores'!$F$4:$MZ$4, S$4, 'Math Scores'!$F$2:$MZ$2))))</f>
        <v/>
      </c>
      <c r="T22" s="135" t="str">
        <f>IF(COUNT('Math Scores'!$BX25:$DN25)=0, "", (SUMIF('Math Scores'!$F$4:$MZ$4, T$4, 'Math Scores'!$F25:$MZ25)/(SUMIF('Math Scores'!$F$4:$MZ$4, T$4, 'Math Scores'!$F$2:$MZ$2))))</f>
        <v/>
      </c>
      <c r="U22" s="135">
        <f>IF(COUNT('Math Scores'!$DO25:$FJ25)=0, "", (SUMIF('Math Scores'!$F$4:$MZ$4, U$4, 'Math Scores'!$F25:$MZ25)/(SUMIF('Math Scores'!$F$4:$MZ$4, U$4, 'Math Scores'!$F$2:$MZ$2))))</f>
        <v>0.5</v>
      </c>
      <c r="V22" s="135">
        <f>IF(COUNT('Math Scores'!$DO25:$FJ25)=0, "", (SUMIF('Math Scores'!$F$4:$MZ$4, V$4, 'Math Scores'!$F25:$MZ25)/(SUMIF('Math Scores'!$F$4:$MZ$4, V$4, 'Math Scores'!$F$2:$MZ$2))))</f>
        <v>0.36538461538461536</v>
      </c>
      <c r="W22" s="135">
        <f>IF(COUNT('Math Scores'!$DO25:$FJ25)=0, "", (SUMIF('Math Scores'!$F$4:$MZ$4, W$4, 'Math Scores'!$F25:$MZ25)/(SUMIF('Math Scores'!$F$4:$MZ$4, W$4, 'Math Scores'!$F$2:$MZ$2))))</f>
        <v>1</v>
      </c>
      <c r="X22" s="135">
        <f>IF(COUNT('Math Scores'!$DO25:$FJ25)=0, "", (SUMIF('Math Scores'!$F$4:$MZ$4, X$4, 'Math Scores'!$F25:$MZ25)/(SUMIF('Math Scores'!$F$4:$MZ$4, X$4, 'Math Scores'!$F$2:$MZ$2))))</f>
        <v>0.44444444444444442</v>
      </c>
      <c r="Y22" s="135">
        <f>IF(COUNT('Math Scores'!$DO25:$FJ25)=0, "", (SUMIF('Math Scores'!$F$4:$MZ$4, Y$4, 'Math Scores'!$F25:$MZ25)/(SUMIF('Math Scores'!$F$4:$MZ$4, Y$4, 'Math Scores'!$F$2:$MZ$2))))</f>
        <v>0.25</v>
      </c>
      <c r="Z22" s="135" t="str">
        <f>IF(COUNT('Math Scores'!$FK25:$HI25)=0, "", (SUMIF('Math Scores'!$F$4:$MZ$4, Z$4, 'Math Scores'!$F25:$MZ25)/(SUMIF('Math Scores'!$F$4:$MZ$4, Z$4, 'Math Scores'!$F$2:$MZ$2))))</f>
        <v/>
      </c>
      <c r="AA22" s="135" t="str">
        <f>IF(COUNT('Math Scores'!$FK25:$HI25)=0, "", (SUMIF('Math Scores'!$F$4:$MZ$4, AA$4, 'Math Scores'!$F25:$MZ25)/(SUMIF('Math Scores'!$F$4:$MZ$4, AA$4, 'Math Scores'!$F$2:$MZ$2))))</f>
        <v/>
      </c>
      <c r="AB22" s="135" t="str">
        <f>IF(COUNT('Math Scores'!$FK25:$HI25)=0, "", (SUMIF('Math Scores'!$F$4:$MZ$4, AB$4, 'Math Scores'!$F25:$MZ25)/(SUMIF('Math Scores'!$F$4:$MZ$4, AB$4, 'Math Scores'!$F$2:$MZ$2))))</f>
        <v/>
      </c>
      <c r="AC22" s="135" t="str">
        <f>IF(COUNT('Math Scores'!$FK25:$HI25)=0, "", (SUMIF('Math Scores'!$F$4:$MZ$4, AC$4, 'Math Scores'!$F25:$MZ25)/(SUMIF('Math Scores'!$F$4:$MZ$4, AC$4, 'Math Scores'!$F$2:$MZ$2))))</f>
        <v/>
      </c>
      <c r="AD22" s="135" t="str">
        <f>IF(COUNT('Math Scores'!$HJ25:$IG25)=0, "", (SUMIF('Math Scores'!$HJ$4:$IU$4, AD$4, 'Math Scores'!$HJ25:$IU25)/(SUMIF('Math Scores'!$HJ$4:$IU$4, AD$4, 'Math Scores'!$HJ$2:$IU$2))))</f>
        <v/>
      </c>
      <c r="AE22" s="135" t="str">
        <f>IF(COUNT('Math Scores'!$HJ25:$IG25)=0, "", (SUMIF('Math Scores'!$HJ$4:$IU$4, AE$4, 'Math Scores'!$HJ25:$IU25)/(SUMIF('Math Scores'!$HJ$4:$IU$4, AE$4, 'Math Scores'!$HJ$2:$IU$2))))</f>
        <v/>
      </c>
      <c r="AF22" s="135" t="str">
        <f>IF(COUNT('Math Scores'!$HJ25:$IG25)=0, "", (SUMIF('Math Scores'!$HJ$4:$IU$4, AF$4, 'Math Scores'!$HJ25:$IU25)/(SUMIF('Math Scores'!$HJ$4:$IU$4, AF$4, 'Math Scores'!$HJ$2:$IU$2))))</f>
        <v/>
      </c>
      <c r="AG22" s="135" t="str">
        <f>IF(COUNT('Math Scores'!$HJ25:$IG25)=0, "", (SUMIF('Math Scores'!$HJ$4:$IU$4, AG$4, 'Math Scores'!$HJ25:$IU25)/(SUMIF('Math Scores'!$HJ$4:$IU$4, AG$4, 'Math Scores'!$HJ$2:$IU$2))))</f>
        <v/>
      </c>
      <c r="AH22" s="135" t="str">
        <f>IF(COUNT('Math Scores'!$IV25:$JL25)=0, "", (SUMIF('Math Scores'!$IH$4:$IU$4, AH$4, 'Math Scores'!$IH25:$IU25)/(SUMIF('Math Scores'!$IH$4:$IU$4, AH$4, 'Math Scores'!$IH$2:$IU$2))))</f>
        <v/>
      </c>
      <c r="AI22" s="135" t="str">
        <f>IF(COUNT('Math Scores'!$IV25:$JL25)=0, "", (SUMIF('Math Scores'!$IH$4:$IU$4, AI$4, 'Math Scores'!$IH25:$IU25)/(SUMIF('Math Scores'!$IH$4:$IU$4, AI$4, 'Math Scores'!$IH$2:$IU$2))))</f>
        <v/>
      </c>
      <c r="AJ22" s="135" t="str">
        <f>IF(COUNT('Math Scores'!$IV25:$JL25)=0, "", (SUMIF('Math Scores'!$IH$4:$IU$4, AJ$4, 'Math Scores'!$IH25:$IU25)/(SUMIF('Math Scores'!$IH$4:$IU$4, AJ$4, 'Math Scores'!$IH$2:$IU$2))))</f>
        <v/>
      </c>
      <c r="AK22" s="135" t="str">
        <f>IF(COUNT('Math Scores'!$JM25:$KG25)=0, "", (SUMIF('Math Scores'!$JM$4:$LA$4, X$4, 'Math Scores'!$JM25:$LA25)/(SUMIF('Math Scores'!$JM$4:$LA$4, X$4, 'Math Scores'!$JM$2:$LA$2))))</f>
        <v/>
      </c>
      <c r="AL22" s="135" t="str">
        <f>IF(COUNT('Math Scores'!$JM25:$KG25)=0, "", (SUMIF('Math Scores'!$JM$4:$LA$4, Y$4, 'Math Scores'!$JM25:$LA25)/(SUMIF('Math Scores'!$JM$4:$LA$4, Y$4, 'Math Scores'!$JM$2:$LA$2))))</f>
        <v/>
      </c>
      <c r="AM22" s="135" t="str">
        <f>IF(COUNT('Math Scores'!$JM25:$KG25)=0, "", (SUMIF('Math Scores'!$JM$4:$LA$4, Z$4, 'Math Scores'!$JM25:$LA25)/(SUMIF('Math Scores'!$JM$4:$LA$4, Z$4, 'Math Scores'!$JM$2:$LA$2))))</f>
        <v/>
      </c>
      <c r="AN22" s="135" t="str">
        <f>IF(COUNT('Math Scores'!$JM25:$KG25)=0, "", (SUMIF('Math Scores'!$JM$4:$LA$4, AA$4, 'Math Scores'!$JM25:$LA25)/(SUMIF('Math Scores'!$JM$4:$LA$4, AA$4, 'Math Scores'!$JM$2:$LA$2))))</f>
        <v/>
      </c>
      <c r="AO22" s="135" t="str">
        <f>IF(COUNT('Math Scores'!$JM25:$KG25)=0, "", (SUMIF('Math Scores'!$JM$4:$LA$4, AB$4, 'Math Scores'!$JM25:$LA25)/(SUMIF('Math Scores'!$JM$4:$LA$4, AB$4, 'Math Scores'!$JM$2:$LA$2))))</f>
        <v/>
      </c>
      <c r="AP22" s="135" t="str">
        <f>IF(COUNT('Math Scores'!$LB25:$LR25)=0, "", (SUMIF('Math Scores'!$KH$4:$LA$4, AP$4, 'Math Scores'!$KH25:$LA25)/(SUMIF('Math Scores'!$KH$4:$LA$4, AP$4, 'Math Scores'!$KH$2:$LA$2))))</f>
        <v/>
      </c>
      <c r="AQ22" s="135" t="str">
        <f>IF(COUNT('Math Scores'!$LB25:$LR25)=0, "", (SUMIF('Math Scores'!$KH$4:$LA$4, AQ$4, 'Math Scores'!$KH25:$LA25)/(SUMIF('Math Scores'!$KH$4:$LA$4, AQ$4, 'Math Scores'!$KH$2:$LA$2))))</f>
        <v/>
      </c>
    </row>
    <row r="23" spans="1:43" x14ac:dyDescent="0.2">
      <c r="A23" s="65">
        <v>18</v>
      </c>
      <c r="B23" s="65" t="str">
        <f>'English Scores- Leveled papers'!B24</f>
        <v>S. Prerna</v>
      </c>
      <c r="C23" s="66" t="e">
        <f>'Math Output by Standard'!E25</f>
        <v>#DIV/0!</v>
      </c>
      <c r="D23" s="67">
        <f>'Math Scores'!D26</f>
        <v>0.38333333333333336</v>
      </c>
      <c r="E23" s="135" t="str">
        <f>IF(COUNT('Math Scores'!$F26:$AM26)=0, "", (SUMIF('Math Scores'!$F$4:$AM$4, E$4, 'Math Scores'!$F26:$AM26)/(SUMIF('Math Scores'!$F$4:$AM$4, E$4, 'Math Scores'!$F$2:$AM$2))))</f>
        <v/>
      </c>
      <c r="F23" s="135" t="str">
        <f>IF(COUNT('Math Scores'!$F26:$AM26)=0, "", (SUMIF('Math Scores'!$F$4:$AM$4, F$4, 'Math Scores'!$F26:$AM26)/(SUMIF('Math Scores'!$F$4:$AM$4, F$4, 'Math Scores'!$F$2:$AM$2))))</f>
        <v/>
      </c>
      <c r="G23" s="135" t="str">
        <f>IF(COUNT('Math Scores'!$F26:$AM26)=0, "", (SUMIF('Math Scores'!$F$4:$AM$4, G$4, 'Math Scores'!$F26:$AM26)/(SUMIF('Math Scores'!$F$4:$AM$4, G$4, 'Math Scores'!$F$2:$AM$2))))</f>
        <v/>
      </c>
      <c r="H23" s="135" t="str">
        <f>IF(COUNT('Math Scores'!$F26:$AM26)=0, "", (SUMIF('Math Scores'!$F$4:$AM$4, H$4, 'Math Scores'!$F26:$AM26)/(SUMIF('Math Scores'!$F$4:$AM$4, H$4, 'Math Scores'!$F$2:$AM$2))))</f>
        <v/>
      </c>
      <c r="I23" s="135" t="str">
        <f>IF(COUNT('Math Scores'!$F26:$AM26)=0, "", (SUMIF('Math Scores'!$F$4:$AM$4, I$4, 'Math Scores'!$F26:$AM26)/(SUMIF('Math Scores'!$F$4:$AM$4, I$4, 'Math Scores'!$F$2:$AM$2))))</f>
        <v/>
      </c>
      <c r="J23" s="135" t="str">
        <f>IF(COUNT('Math Scores'!$F26:$AM26)=0, "", (SUMIF('Math Scores'!$F$4:$AM$4, J$4, 'Math Scores'!$F26:$AM26)/(SUMIF('Math Scores'!$F$4:$AM$4, J$4, 'Math Scores'!$F$2:$AM$2))))</f>
        <v/>
      </c>
      <c r="K23" s="135" t="str">
        <f>IF(COUNT('Math Scores'!$AN26:$BW26)=0, "", (SUMIF('Math Scores'!$AN$4:$BW$4, K$4, 'Math Scores'!$AN26:$BW26)/(SUMIF('Math Scores'!$AN$4:$BW$4, K$4, 'Math Scores'!$AN$2:$BW$2))))</f>
        <v/>
      </c>
      <c r="L23" s="135" t="str">
        <f>IF(COUNT('Math Scores'!$AN26:$BW26)=0, "", (SUMIF('Math Scores'!$AN$4:$BW$4, L$4, 'Math Scores'!$AN26:$BW26)/(SUMIF('Math Scores'!$AN$4:$BW$4, L$4, 'Math Scores'!$AN$2:$BW$2))))</f>
        <v/>
      </c>
      <c r="M23" s="135" t="str">
        <f>IF(COUNT('Math Scores'!$AN26:$BW26)=0, "", (SUMIF('Math Scores'!$AN$4:$BW$4, M$4, 'Math Scores'!$AN26:$BW26)/(SUMIF('Math Scores'!$AN$4:$BW$4, M$4, 'Math Scores'!$AN$2:$BW$2))))</f>
        <v/>
      </c>
      <c r="N23" s="135" t="str">
        <f>IF(COUNT('Math Scores'!$AN26:$BW26)=0, "", (SUMIF('Math Scores'!$AN$4:$BW$4, N$4, 'Math Scores'!$AN26:$BW26)/(SUMIF('Math Scores'!$AN$4:$BW$4, N$4, 'Math Scores'!$AN$2:$BW$2))))</f>
        <v/>
      </c>
      <c r="O23" s="135" t="str">
        <f>IF(COUNT('Math Scores'!$AN26:$BW26)=0, "", (SUMIF('Math Scores'!$AN$4:$BW$4, O$4, 'Math Scores'!$AN26:$BW26)/(SUMIF('Math Scores'!$AN$4:$BW$4, O$4, 'Math Scores'!$AN$2:$BW$2))))</f>
        <v/>
      </c>
      <c r="P23" s="135" t="str">
        <f>IF(COUNT('Math Scores'!$BX26:$DN26)=0, "", (SUMIF('Math Scores'!$F$4:$MZ$4, P$4, 'Math Scores'!$F26:$MZ26)/(SUMIF('Math Scores'!$F$4:$MZ$4, P$4, 'Math Scores'!$F$2:$MZ$2))))</f>
        <v/>
      </c>
      <c r="Q23" s="135" t="str">
        <f>IF(COUNT('Math Scores'!$BX26:$DN26)=0, "", (SUMIF('Math Scores'!$F$4:$MZ$4, Q$4, 'Math Scores'!$F26:$MZ26)/(SUMIF('Math Scores'!$F$4:$MZ$4, Q$4, 'Math Scores'!$F$2:$MZ$2))))</f>
        <v/>
      </c>
      <c r="R23" s="135" t="str">
        <f>IF(COUNT('Math Scores'!$BX26:$DN26)=0, "", (SUMIF('Math Scores'!$F$4:$MZ$4, R$4, 'Math Scores'!$F26:$MZ26)/(SUMIF('Math Scores'!$F$4:$MZ$4, R$4, 'Math Scores'!$F$2:$MZ$2))))</f>
        <v/>
      </c>
      <c r="S23" s="135" t="str">
        <f>IF(COUNT('Math Scores'!$BX26:$DN26)=0, "", (SUMIF('Math Scores'!$F$4:$MZ$4, S$4, 'Math Scores'!$F26:$MZ26)/(SUMIF('Math Scores'!$F$4:$MZ$4, S$4, 'Math Scores'!$F$2:$MZ$2))))</f>
        <v/>
      </c>
      <c r="T23" s="135" t="str">
        <f>IF(COUNT('Math Scores'!$BX26:$DN26)=0, "", (SUMIF('Math Scores'!$F$4:$MZ$4, T$4, 'Math Scores'!$F26:$MZ26)/(SUMIF('Math Scores'!$F$4:$MZ$4, T$4, 'Math Scores'!$F$2:$MZ$2))))</f>
        <v/>
      </c>
      <c r="U23" s="135">
        <f>IF(COUNT('Math Scores'!$DO26:$FJ26)=0, "", (SUMIF('Math Scores'!$F$4:$MZ$4, U$4, 'Math Scores'!$F26:$MZ26)/(SUMIF('Math Scores'!$F$4:$MZ$4, U$4, 'Math Scores'!$F$2:$MZ$2))))</f>
        <v>0.375</v>
      </c>
      <c r="V23" s="135">
        <f>IF(COUNT('Math Scores'!$DO26:$FJ26)=0, "", (SUMIF('Math Scores'!$F$4:$MZ$4, V$4, 'Math Scores'!$F26:$MZ26)/(SUMIF('Math Scores'!$F$4:$MZ$4, V$4, 'Math Scores'!$F$2:$MZ$2))))</f>
        <v>0.42307692307692307</v>
      </c>
      <c r="W23" s="135">
        <f>IF(COUNT('Math Scores'!$DO26:$FJ26)=0, "", (SUMIF('Math Scores'!$F$4:$MZ$4, W$4, 'Math Scores'!$F26:$MZ26)/(SUMIF('Math Scores'!$F$4:$MZ$4, W$4, 'Math Scores'!$F$2:$MZ$2))))</f>
        <v>0</v>
      </c>
      <c r="X23" s="135">
        <f>IF(COUNT('Math Scores'!$DO26:$FJ26)=0, "", (SUMIF('Math Scores'!$F$4:$MZ$4, X$4, 'Math Scores'!$F26:$MZ26)/(SUMIF('Math Scores'!$F$4:$MZ$4, X$4, 'Math Scores'!$F$2:$MZ$2))))</f>
        <v>0.22222222222222221</v>
      </c>
      <c r="Y23" s="135">
        <f>IF(COUNT('Math Scores'!$DO26:$FJ26)=0, "", (SUMIF('Math Scores'!$F$4:$MZ$4, Y$4, 'Math Scores'!$F26:$MZ26)/(SUMIF('Math Scores'!$F$4:$MZ$4, Y$4, 'Math Scores'!$F$2:$MZ$2))))</f>
        <v>0.4375</v>
      </c>
      <c r="Z23" s="135" t="str">
        <f>IF(COUNT('Math Scores'!$FK26:$HI26)=0, "", (SUMIF('Math Scores'!$F$4:$MZ$4, Z$4, 'Math Scores'!$F26:$MZ26)/(SUMIF('Math Scores'!$F$4:$MZ$4, Z$4, 'Math Scores'!$F$2:$MZ$2))))</f>
        <v/>
      </c>
      <c r="AA23" s="135" t="str">
        <f>IF(COUNT('Math Scores'!$FK26:$HI26)=0, "", (SUMIF('Math Scores'!$F$4:$MZ$4, AA$4, 'Math Scores'!$F26:$MZ26)/(SUMIF('Math Scores'!$F$4:$MZ$4, AA$4, 'Math Scores'!$F$2:$MZ$2))))</f>
        <v/>
      </c>
      <c r="AB23" s="135" t="str">
        <f>IF(COUNT('Math Scores'!$FK26:$HI26)=0, "", (SUMIF('Math Scores'!$F$4:$MZ$4, AB$4, 'Math Scores'!$F26:$MZ26)/(SUMIF('Math Scores'!$F$4:$MZ$4, AB$4, 'Math Scores'!$F$2:$MZ$2))))</f>
        <v/>
      </c>
      <c r="AC23" s="135" t="str">
        <f>IF(COUNT('Math Scores'!$FK26:$HI26)=0, "", (SUMIF('Math Scores'!$F$4:$MZ$4, AC$4, 'Math Scores'!$F26:$MZ26)/(SUMIF('Math Scores'!$F$4:$MZ$4, AC$4, 'Math Scores'!$F$2:$MZ$2))))</f>
        <v/>
      </c>
      <c r="AD23" s="135" t="str">
        <f>IF(COUNT('Math Scores'!$HJ26:$IG26)=0, "", (SUMIF('Math Scores'!$HJ$4:$IU$4, AD$4, 'Math Scores'!$HJ26:$IU26)/(SUMIF('Math Scores'!$HJ$4:$IU$4, AD$4, 'Math Scores'!$HJ$2:$IU$2))))</f>
        <v/>
      </c>
      <c r="AE23" s="135" t="str">
        <f>IF(COUNT('Math Scores'!$HJ26:$IG26)=0, "", (SUMIF('Math Scores'!$HJ$4:$IU$4, AE$4, 'Math Scores'!$HJ26:$IU26)/(SUMIF('Math Scores'!$HJ$4:$IU$4, AE$4, 'Math Scores'!$HJ$2:$IU$2))))</f>
        <v/>
      </c>
      <c r="AF23" s="135" t="str">
        <f>IF(COUNT('Math Scores'!$HJ26:$IG26)=0, "", (SUMIF('Math Scores'!$HJ$4:$IU$4, AF$4, 'Math Scores'!$HJ26:$IU26)/(SUMIF('Math Scores'!$HJ$4:$IU$4, AF$4, 'Math Scores'!$HJ$2:$IU$2))))</f>
        <v/>
      </c>
      <c r="AG23" s="135" t="str">
        <f>IF(COUNT('Math Scores'!$HJ26:$IG26)=0, "", (SUMIF('Math Scores'!$HJ$4:$IU$4, AG$4, 'Math Scores'!$HJ26:$IU26)/(SUMIF('Math Scores'!$HJ$4:$IU$4, AG$4, 'Math Scores'!$HJ$2:$IU$2))))</f>
        <v/>
      </c>
      <c r="AH23" s="135" t="str">
        <f>IF(COUNT('Math Scores'!$IV26:$JL26)=0, "", (SUMIF('Math Scores'!$IH$4:$IU$4, AH$4, 'Math Scores'!$IH26:$IU26)/(SUMIF('Math Scores'!$IH$4:$IU$4, AH$4, 'Math Scores'!$IH$2:$IU$2))))</f>
        <v/>
      </c>
      <c r="AI23" s="135" t="str">
        <f>IF(COUNT('Math Scores'!$IV26:$JL26)=0, "", (SUMIF('Math Scores'!$IH$4:$IU$4, AI$4, 'Math Scores'!$IH26:$IU26)/(SUMIF('Math Scores'!$IH$4:$IU$4, AI$4, 'Math Scores'!$IH$2:$IU$2))))</f>
        <v/>
      </c>
      <c r="AJ23" s="135" t="str">
        <f>IF(COUNT('Math Scores'!$IV26:$JL26)=0, "", (SUMIF('Math Scores'!$IH$4:$IU$4, AJ$4, 'Math Scores'!$IH26:$IU26)/(SUMIF('Math Scores'!$IH$4:$IU$4, AJ$4, 'Math Scores'!$IH$2:$IU$2))))</f>
        <v/>
      </c>
      <c r="AK23" s="135" t="str">
        <f>IF(COUNT('Math Scores'!$JM26:$KG26)=0, "", (SUMIF('Math Scores'!$JM$4:$LA$4, X$4, 'Math Scores'!$JM26:$LA26)/(SUMIF('Math Scores'!$JM$4:$LA$4, X$4, 'Math Scores'!$JM$2:$LA$2))))</f>
        <v/>
      </c>
      <c r="AL23" s="135" t="str">
        <f>IF(COUNT('Math Scores'!$JM26:$KG26)=0, "", (SUMIF('Math Scores'!$JM$4:$LA$4, Y$4, 'Math Scores'!$JM26:$LA26)/(SUMIF('Math Scores'!$JM$4:$LA$4, Y$4, 'Math Scores'!$JM$2:$LA$2))))</f>
        <v/>
      </c>
      <c r="AM23" s="135" t="str">
        <f>IF(COUNT('Math Scores'!$JM26:$KG26)=0, "", (SUMIF('Math Scores'!$JM$4:$LA$4, Z$4, 'Math Scores'!$JM26:$LA26)/(SUMIF('Math Scores'!$JM$4:$LA$4, Z$4, 'Math Scores'!$JM$2:$LA$2))))</f>
        <v/>
      </c>
      <c r="AN23" s="135" t="str">
        <f>IF(COUNT('Math Scores'!$JM26:$KG26)=0, "", (SUMIF('Math Scores'!$JM$4:$LA$4, AA$4, 'Math Scores'!$JM26:$LA26)/(SUMIF('Math Scores'!$JM$4:$LA$4, AA$4, 'Math Scores'!$JM$2:$LA$2))))</f>
        <v/>
      </c>
      <c r="AO23" s="135" t="str">
        <f>IF(COUNT('Math Scores'!$JM26:$KG26)=0, "", (SUMIF('Math Scores'!$JM$4:$LA$4, AB$4, 'Math Scores'!$JM26:$LA26)/(SUMIF('Math Scores'!$JM$4:$LA$4, AB$4, 'Math Scores'!$JM$2:$LA$2))))</f>
        <v/>
      </c>
      <c r="AP23" s="135" t="str">
        <f>IF(COUNT('Math Scores'!$LB26:$LR26)=0, "", (SUMIF('Math Scores'!$KH$4:$LA$4, AP$4, 'Math Scores'!$KH26:$LA26)/(SUMIF('Math Scores'!$KH$4:$LA$4, AP$4, 'Math Scores'!$KH$2:$LA$2))))</f>
        <v/>
      </c>
      <c r="AQ23" s="135" t="str">
        <f>IF(COUNT('Math Scores'!$LB26:$LR26)=0, "", (SUMIF('Math Scores'!$KH$4:$LA$4, AQ$4, 'Math Scores'!$KH26:$LA26)/(SUMIF('Math Scores'!$KH$4:$LA$4, AQ$4, 'Math Scores'!$KH$2:$LA$2))))</f>
        <v/>
      </c>
    </row>
    <row r="24" spans="1:43" x14ac:dyDescent="0.2">
      <c r="A24" s="65">
        <v>19</v>
      </c>
      <c r="B24" s="65" t="str">
        <f>'English Scores- Leveled papers'!B25</f>
        <v>E. Jyothi</v>
      </c>
      <c r="C24" s="66" t="e">
        <f>'Math Output by Standard'!E26</f>
        <v>#DIV/0!</v>
      </c>
      <c r="D24" s="67">
        <f>'Math Scores'!D27</f>
        <v>0.6</v>
      </c>
      <c r="E24" s="135" t="str">
        <f>IF(COUNT('Math Scores'!$F27:$AM27)=0, "", (SUMIF('Math Scores'!$F$4:$AM$4, E$4, 'Math Scores'!$F27:$AM27)/(SUMIF('Math Scores'!$F$4:$AM$4, E$4, 'Math Scores'!$F$2:$AM$2))))</f>
        <v/>
      </c>
      <c r="F24" s="135" t="str">
        <f>IF(COUNT('Math Scores'!$F27:$AM27)=0, "", (SUMIF('Math Scores'!$F$4:$AM$4, F$4, 'Math Scores'!$F27:$AM27)/(SUMIF('Math Scores'!$F$4:$AM$4, F$4, 'Math Scores'!$F$2:$AM$2))))</f>
        <v/>
      </c>
      <c r="G24" s="135" t="str">
        <f>IF(COUNT('Math Scores'!$F27:$AM27)=0, "", (SUMIF('Math Scores'!$F$4:$AM$4, G$4, 'Math Scores'!$F27:$AM27)/(SUMIF('Math Scores'!$F$4:$AM$4, G$4, 'Math Scores'!$F$2:$AM$2))))</f>
        <v/>
      </c>
      <c r="H24" s="135" t="str">
        <f>IF(COUNT('Math Scores'!$F27:$AM27)=0, "", (SUMIF('Math Scores'!$F$4:$AM$4, H$4, 'Math Scores'!$F27:$AM27)/(SUMIF('Math Scores'!$F$4:$AM$4, H$4, 'Math Scores'!$F$2:$AM$2))))</f>
        <v/>
      </c>
      <c r="I24" s="135" t="str">
        <f>IF(COUNT('Math Scores'!$F27:$AM27)=0, "", (SUMIF('Math Scores'!$F$4:$AM$4, I$4, 'Math Scores'!$F27:$AM27)/(SUMIF('Math Scores'!$F$4:$AM$4, I$4, 'Math Scores'!$F$2:$AM$2))))</f>
        <v/>
      </c>
      <c r="J24" s="135" t="str">
        <f>IF(COUNT('Math Scores'!$F27:$AM27)=0, "", (SUMIF('Math Scores'!$F$4:$AM$4, J$4, 'Math Scores'!$F27:$AM27)/(SUMIF('Math Scores'!$F$4:$AM$4, J$4, 'Math Scores'!$F$2:$AM$2))))</f>
        <v/>
      </c>
      <c r="K24" s="135" t="str">
        <f>IF(COUNT('Math Scores'!$AN27:$BW27)=0, "", (SUMIF('Math Scores'!$AN$4:$BW$4, K$4, 'Math Scores'!$AN27:$BW27)/(SUMIF('Math Scores'!$AN$4:$BW$4, K$4, 'Math Scores'!$AN$2:$BW$2))))</f>
        <v/>
      </c>
      <c r="L24" s="135" t="str">
        <f>IF(COUNT('Math Scores'!$AN27:$BW27)=0, "", (SUMIF('Math Scores'!$AN$4:$BW$4, L$4, 'Math Scores'!$AN27:$BW27)/(SUMIF('Math Scores'!$AN$4:$BW$4, L$4, 'Math Scores'!$AN$2:$BW$2))))</f>
        <v/>
      </c>
      <c r="M24" s="135" t="str">
        <f>IF(COUNT('Math Scores'!$AN27:$BW27)=0, "", (SUMIF('Math Scores'!$AN$4:$BW$4, M$4, 'Math Scores'!$AN27:$BW27)/(SUMIF('Math Scores'!$AN$4:$BW$4, M$4, 'Math Scores'!$AN$2:$BW$2))))</f>
        <v/>
      </c>
      <c r="N24" s="135" t="str">
        <f>IF(COUNT('Math Scores'!$AN27:$BW27)=0, "", (SUMIF('Math Scores'!$AN$4:$BW$4, N$4, 'Math Scores'!$AN27:$BW27)/(SUMIF('Math Scores'!$AN$4:$BW$4, N$4, 'Math Scores'!$AN$2:$BW$2))))</f>
        <v/>
      </c>
      <c r="O24" s="135" t="str">
        <f>IF(COUNT('Math Scores'!$AN27:$BW27)=0, "", (SUMIF('Math Scores'!$AN$4:$BW$4, O$4, 'Math Scores'!$AN27:$BW27)/(SUMIF('Math Scores'!$AN$4:$BW$4, O$4, 'Math Scores'!$AN$2:$BW$2))))</f>
        <v/>
      </c>
      <c r="P24" s="135" t="str">
        <f>IF(COUNT('Math Scores'!$BX27:$DN27)=0, "", (SUMIF('Math Scores'!$F$4:$MZ$4, P$4, 'Math Scores'!$F27:$MZ27)/(SUMIF('Math Scores'!$F$4:$MZ$4, P$4, 'Math Scores'!$F$2:$MZ$2))))</f>
        <v/>
      </c>
      <c r="Q24" s="135" t="str">
        <f>IF(COUNT('Math Scores'!$BX27:$DN27)=0, "", (SUMIF('Math Scores'!$F$4:$MZ$4, Q$4, 'Math Scores'!$F27:$MZ27)/(SUMIF('Math Scores'!$F$4:$MZ$4, Q$4, 'Math Scores'!$F$2:$MZ$2))))</f>
        <v/>
      </c>
      <c r="R24" s="135" t="str">
        <f>IF(COUNT('Math Scores'!$BX27:$DN27)=0, "", (SUMIF('Math Scores'!$F$4:$MZ$4, R$4, 'Math Scores'!$F27:$MZ27)/(SUMIF('Math Scores'!$F$4:$MZ$4, R$4, 'Math Scores'!$F$2:$MZ$2))))</f>
        <v/>
      </c>
      <c r="S24" s="135" t="str">
        <f>IF(COUNT('Math Scores'!$BX27:$DN27)=0, "", (SUMIF('Math Scores'!$F$4:$MZ$4, S$4, 'Math Scores'!$F27:$MZ27)/(SUMIF('Math Scores'!$F$4:$MZ$4, S$4, 'Math Scores'!$F$2:$MZ$2))))</f>
        <v/>
      </c>
      <c r="T24" s="135" t="str">
        <f>IF(COUNT('Math Scores'!$BX27:$DN27)=0, "", (SUMIF('Math Scores'!$F$4:$MZ$4, T$4, 'Math Scores'!$F27:$MZ27)/(SUMIF('Math Scores'!$F$4:$MZ$4, T$4, 'Math Scores'!$F$2:$MZ$2))))</f>
        <v/>
      </c>
      <c r="U24" s="135">
        <f>IF(COUNT('Math Scores'!$DO27:$FJ27)=0, "", (SUMIF('Math Scores'!$F$4:$MZ$4, U$4, 'Math Scores'!$F27:$MZ27)/(SUMIF('Math Scores'!$F$4:$MZ$4, U$4, 'Math Scores'!$F$2:$MZ$2))))</f>
        <v>0.375</v>
      </c>
      <c r="V24" s="135">
        <f>IF(COUNT('Math Scores'!$DO27:$FJ27)=0, "", (SUMIF('Math Scores'!$F$4:$MZ$4, V$4, 'Math Scores'!$F27:$MZ27)/(SUMIF('Math Scores'!$F$4:$MZ$4, V$4, 'Math Scores'!$F$2:$MZ$2))))</f>
        <v>0.53846153846153844</v>
      </c>
      <c r="W24" s="135">
        <f>IF(COUNT('Math Scores'!$DO27:$FJ27)=0, "", (SUMIF('Math Scores'!$F$4:$MZ$4, W$4, 'Math Scores'!$F27:$MZ27)/(SUMIF('Math Scores'!$F$4:$MZ$4, W$4, 'Math Scores'!$F$2:$MZ$2))))</f>
        <v>1</v>
      </c>
      <c r="X24" s="135">
        <f>IF(COUNT('Math Scores'!$DO27:$FJ27)=0, "", (SUMIF('Math Scores'!$F$4:$MZ$4, X$4, 'Math Scores'!$F27:$MZ27)/(SUMIF('Math Scores'!$F$4:$MZ$4, X$4, 'Math Scores'!$F$2:$MZ$2))))</f>
        <v>0.88888888888888884</v>
      </c>
      <c r="Y24" s="135">
        <f>IF(COUNT('Math Scores'!$DO27:$FJ27)=0, "", (SUMIF('Math Scores'!$F$4:$MZ$4, Y$4, 'Math Scores'!$F27:$MZ27)/(SUMIF('Math Scores'!$F$4:$MZ$4, Y$4, 'Math Scores'!$F$2:$MZ$2))))</f>
        <v>0.625</v>
      </c>
      <c r="Z24" s="135" t="str">
        <f>IF(COUNT('Math Scores'!$FK27:$HI27)=0, "", (SUMIF('Math Scores'!$F$4:$MZ$4, Z$4, 'Math Scores'!$F27:$MZ27)/(SUMIF('Math Scores'!$F$4:$MZ$4, Z$4, 'Math Scores'!$F$2:$MZ$2))))</f>
        <v/>
      </c>
      <c r="AA24" s="135" t="str">
        <f>IF(COUNT('Math Scores'!$FK27:$HI27)=0, "", (SUMIF('Math Scores'!$F$4:$MZ$4, AA$4, 'Math Scores'!$F27:$MZ27)/(SUMIF('Math Scores'!$F$4:$MZ$4, AA$4, 'Math Scores'!$F$2:$MZ$2))))</f>
        <v/>
      </c>
      <c r="AB24" s="135" t="str">
        <f>IF(COUNT('Math Scores'!$FK27:$HI27)=0, "", (SUMIF('Math Scores'!$F$4:$MZ$4, AB$4, 'Math Scores'!$F27:$MZ27)/(SUMIF('Math Scores'!$F$4:$MZ$4, AB$4, 'Math Scores'!$F$2:$MZ$2))))</f>
        <v/>
      </c>
      <c r="AC24" s="135" t="str">
        <f>IF(COUNT('Math Scores'!$FK27:$HI27)=0, "", (SUMIF('Math Scores'!$F$4:$MZ$4, AC$4, 'Math Scores'!$F27:$MZ27)/(SUMIF('Math Scores'!$F$4:$MZ$4, AC$4, 'Math Scores'!$F$2:$MZ$2))))</f>
        <v/>
      </c>
      <c r="AD24" s="135" t="str">
        <f>IF(COUNT('Math Scores'!$HJ27:$IG27)=0, "", (SUMIF('Math Scores'!$HJ$4:$IU$4, AD$4, 'Math Scores'!$HJ27:$IU27)/(SUMIF('Math Scores'!$HJ$4:$IU$4, AD$4, 'Math Scores'!$HJ$2:$IU$2))))</f>
        <v/>
      </c>
      <c r="AE24" s="135" t="str">
        <f>IF(COUNT('Math Scores'!$HJ27:$IG27)=0, "", (SUMIF('Math Scores'!$HJ$4:$IU$4, AE$4, 'Math Scores'!$HJ27:$IU27)/(SUMIF('Math Scores'!$HJ$4:$IU$4, AE$4, 'Math Scores'!$HJ$2:$IU$2))))</f>
        <v/>
      </c>
      <c r="AF24" s="135" t="str">
        <f>IF(COUNT('Math Scores'!$HJ27:$IG27)=0, "", (SUMIF('Math Scores'!$HJ$4:$IU$4, AF$4, 'Math Scores'!$HJ27:$IU27)/(SUMIF('Math Scores'!$HJ$4:$IU$4, AF$4, 'Math Scores'!$HJ$2:$IU$2))))</f>
        <v/>
      </c>
      <c r="AG24" s="135" t="str">
        <f>IF(COUNT('Math Scores'!$HJ27:$IG27)=0, "", (SUMIF('Math Scores'!$HJ$4:$IU$4, AG$4, 'Math Scores'!$HJ27:$IU27)/(SUMIF('Math Scores'!$HJ$4:$IU$4, AG$4, 'Math Scores'!$HJ$2:$IU$2))))</f>
        <v/>
      </c>
      <c r="AH24" s="135" t="str">
        <f>IF(COUNT('Math Scores'!$IV27:$JL27)=0, "", (SUMIF('Math Scores'!$IH$4:$IU$4, AH$4, 'Math Scores'!$IH27:$IU27)/(SUMIF('Math Scores'!$IH$4:$IU$4, AH$4, 'Math Scores'!$IH$2:$IU$2))))</f>
        <v/>
      </c>
      <c r="AI24" s="135" t="str">
        <f>IF(COUNT('Math Scores'!$IV27:$JL27)=0, "", (SUMIF('Math Scores'!$IH$4:$IU$4, AI$4, 'Math Scores'!$IH27:$IU27)/(SUMIF('Math Scores'!$IH$4:$IU$4, AI$4, 'Math Scores'!$IH$2:$IU$2))))</f>
        <v/>
      </c>
      <c r="AJ24" s="135" t="str">
        <f>IF(COUNT('Math Scores'!$IV27:$JL27)=0, "", (SUMIF('Math Scores'!$IH$4:$IU$4, AJ$4, 'Math Scores'!$IH27:$IU27)/(SUMIF('Math Scores'!$IH$4:$IU$4, AJ$4, 'Math Scores'!$IH$2:$IU$2))))</f>
        <v/>
      </c>
      <c r="AK24" s="135" t="str">
        <f>IF(COUNT('Math Scores'!$JM27:$KG27)=0, "", (SUMIF('Math Scores'!$JM$4:$LA$4, X$4, 'Math Scores'!$JM27:$LA27)/(SUMIF('Math Scores'!$JM$4:$LA$4, X$4, 'Math Scores'!$JM$2:$LA$2))))</f>
        <v/>
      </c>
      <c r="AL24" s="135" t="str">
        <f>IF(COUNT('Math Scores'!$JM27:$KG27)=0, "", (SUMIF('Math Scores'!$JM$4:$LA$4, Y$4, 'Math Scores'!$JM27:$LA27)/(SUMIF('Math Scores'!$JM$4:$LA$4, Y$4, 'Math Scores'!$JM$2:$LA$2))))</f>
        <v/>
      </c>
      <c r="AM24" s="135" t="str">
        <f>IF(COUNT('Math Scores'!$JM27:$KG27)=0, "", (SUMIF('Math Scores'!$JM$4:$LA$4, Z$4, 'Math Scores'!$JM27:$LA27)/(SUMIF('Math Scores'!$JM$4:$LA$4, Z$4, 'Math Scores'!$JM$2:$LA$2))))</f>
        <v/>
      </c>
      <c r="AN24" s="135" t="str">
        <f>IF(COUNT('Math Scores'!$JM27:$KG27)=0, "", (SUMIF('Math Scores'!$JM$4:$LA$4, AA$4, 'Math Scores'!$JM27:$LA27)/(SUMIF('Math Scores'!$JM$4:$LA$4, AA$4, 'Math Scores'!$JM$2:$LA$2))))</f>
        <v/>
      </c>
      <c r="AO24" s="135" t="str">
        <f>IF(COUNT('Math Scores'!$JM27:$KG27)=0, "", (SUMIF('Math Scores'!$JM$4:$LA$4, AB$4, 'Math Scores'!$JM27:$LA27)/(SUMIF('Math Scores'!$JM$4:$LA$4, AB$4, 'Math Scores'!$JM$2:$LA$2))))</f>
        <v/>
      </c>
      <c r="AP24" s="135" t="str">
        <f>IF(COUNT('Math Scores'!$LB27:$LR27)=0, "", (SUMIF('Math Scores'!$KH$4:$LA$4, AP$4, 'Math Scores'!$KH27:$LA27)/(SUMIF('Math Scores'!$KH$4:$LA$4, AP$4, 'Math Scores'!$KH$2:$LA$2))))</f>
        <v/>
      </c>
      <c r="AQ24" s="135" t="str">
        <f>IF(COUNT('Math Scores'!$LB27:$LR27)=0, "", (SUMIF('Math Scores'!$KH$4:$LA$4, AQ$4, 'Math Scores'!$KH27:$LA27)/(SUMIF('Math Scores'!$KH$4:$LA$4, AQ$4, 'Math Scores'!$KH$2:$LA$2))))</f>
        <v/>
      </c>
    </row>
    <row r="25" spans="1:43" x14ac:dyDescent="0.2">
      <c r="A25" s="65">
        <v>20</v>
      </c>
      <c r="B25" s="65" t="str">
        <f>'English Scores- Leveled papers'!B26</f>
        <v>K. Akhil</v>
      </c>
      <c r="C25" s="66" t="e">
        <f>'Math Output by Standard'!E27</f>
        <v>#DIV/0!</v>
      </c>
      <c r="D25" s="67">
        <f>'Math Scores'!D28</f>
        <v>0.56666666666666665</v>
      </c>
      <c r="E25" s="135" t="str">
        <f>IF(COUNT('Math Scores'!$F28:$AM28)=0, "", (SUMIF('Math Scores'!$F$4:$AM$4, E$4, 'Math Scores'!$F28:$AM28)/(SUMIF('Math Scores'!$F$4:$AM$4, E$4, 'Math Scores'!$F$2:$AM$2))))</f>
        <v/>
      </c>
      <c r="F25" s="135" t="str">
        <f>IF(COUNT('Math Scores'!$F28:$AM28)=0, "", (SUMIF('Math Scores'!$F$4:$AM$4, F$4, 'Math Scores'!$F28:$AM28)/(SUMIF('Math Scores'!$F$4:$AM$4, F$4, 'Math Scores'!$F$2:$AM$2))))</f>
        <v/>
      </c>
      <c r="G25" s="135" t="str">
        <f>IF(COUNT('Math Scores'!$F28:$AM28)=0, "", (SUMIF('Math Scores'!$F$4:$AM$4, G$4, 'Math Scores'!$F28:$AM28)/(SUMIF('Math Scores'!$F$4:$AM$4, G$4, 'Math Scores'!$F$2:$AM$2))))</f>
        <v/>
      </c>
      <c r="H25" s="135" t="str">
        <f>IF(COUNT('Math Scores'!$F28:$AM28)=0, "", (SUMIF('Math Scores'!$F$4:$AM$4, H$4, 'Math Scores'!$F28:$AM28)/(SUMIF('Math Scores'!$F$4:$AM$4, H$4, 'Math Scores'!$F$2:$AM$2))))</f>
        <v/>
      </c>
      <c r="I25" s="135" t="str">
        <f>IF(COUNT('Math Scores'!$F28:$AM28)=0, "", (SUMIF('Math Scores'!$F$4:$AM$4, I$4, 'Math Scores'!$F28:$AM28)/(SUMIF('Math Scores'!$F$4:$AM$4, I$4, 'Math Scores'!$F$2:$AM$2))))</f>
        <v/>
      </c>
      <c r="J25" s="135" t="str">
        <f>IF(COUNT('Math Scores'!$F28:$AM28)=0, "", (SUMIF('Math Scores'!$F$4:$AM$4, J$4, 'Math Scores'!$F28:$AM28)/(SUMIF('Math Scores'!$F$4:$AM$4, J$4, 'Math Scores'!$F$2:$AM$2))))</f>
        <v/>
      </c>
      <c r="K25" s="135" t="str">
        <f>IF(COUNT('Math Scores'!$AN28:$BW28)=0, "", (SUMIF('Math Scores'!$AN$4:$BW$4, K$4, 'Math Scores'!$AN28:$BW28)/(SUMIF('Math Scores'!$AN$4:$BW$4, K$4, 'Math Scores'!$AN$2:$BW$2))))</f>
        <v/>
      </c>
      <c r="L25" s="135" t="str">
        <f>IF(COUNT('Math Scores'!$AN28:$BW28)=0, "", (SUMIF('Math Scores'!$AN$4:$BW$4, L$4, 'Math Scores'!$AN28:$BW28)/(SUMIF('Math Scores'!$AN$4:$BW$4, L$4, 'Math Scores'!$AN$2:$BW$2))))</f>
        <v/>
      </c>
      <c r="M25" s="135" t="str">
        <f>IF(COUNT('Math Scores'!$AN28:$BW28)=0, "", (SUMIF('Math Scores'!$AN$4:$BW$4, M$4, 'Math Scores'!$AN28:$BW28)/(SUMIF('Math Scores'!$AN$4:$BW$4, M$4, 'Math Scores'!$AN$2:$BW$2))))</f>
        <v/>
      </c>
      <c r="N25" s="135" t="str">
        <f>IF(COUNT('Math Scores'!$AN28:$BW28)=0, "", (SUMIF('Math Scores'!$AN$4:$BW$4, N$4, 'Math Scores'!$AN28:$BW28)/(SUMIF('Math Scores'!$AN$4:$BW$4, N$4, 'Math Scores'!$AN$2:$BW$2))))</f>
        <v/>
      </c>
      <c r="O25" s="135" t="str">
        <f>IF(COUNT('Math Scores'!$AN28:$BW28)=0, "", (SUMIF('Math Scores'!$AN$4:$BW$4, O$4, 'Math Scores'!$AN28:$BW28)/(SUMIF('Math Scores'!$AN$4:$BW$4, O$4, 'Math Scores'!$AN$2:$BW$2))))</f>
        <v/>
      </c>
      <c r="P25" s="135" t="str">
        <f>IF(COUNT('Math Scores'!$BX28:$DN28)=0, "", (SUMIF('Math Scores'!$F$4:$MZ$4, P$4, 'Math Scores'!$F28:$MZ28)/(SUMIF('Math Scores'!$F$4:$MZ$4, P$4, 'Math Scores'!$F$2:$MZ$2))))</f>
        <v/>
      </c>
      <c r="Q25" s="135" t="str">
        <f>IF(COUNT('Math Scores'!$BX28:$DN28)=0, "", (SUMIF('Math Scores'!$F$4:$MZ$4, Q$4, 'Math Scores'!$F28:$MZ28)/(SUMIF('Math Scores'!$F$4:$MZ$4, Q$4, 'Math Scores'!$F$2:$MZ$2))))</f>
        <v/>
      </c>
      <c r="R25" s="135" t="str">
        <f>IF(COUNT('Math Scores'!$BX28:$DN28)=0, "", (SUMIF('Math Scores'!$F$4:$MZ$4, R$4, 'Math Scores'!$F28:$MZ28)/(SUMIF('Math Scores'!$F$4:$MZ$4, R$4, 'Math Scores'!$F$2:$MZ$2))))</f>
        <v/>
      </c>
      <c r="S25" s="135" t="str">
        <f>IF(COUNT('Math Scores'!$BX28:$DN28)=0, "", (SUMIF('Math Scores'!$F$4:$MZ$4, S$4, 'Math Scores'!$F28:$MZ28)/(SUMIF('Math Scores'!$F$4:$MZ$4, S$4, 'Math Scores'!$F$2:$MZ$2))))</f>
        <v/>
      </c>
      <c r="T25" s="135" t="str">
        <f>IF(COUNT('Math Scores'!$BX28:$DN28)=0, "", (SUMIF('Math Scores'!$F$4:$MZ$4, T$4, 'Math Scores'!$F28:$MZ28)/(SUMIF('Math Scores'!$F$4:$MZ$4, T$4, 'Math Scores'!$F$2:$MZ$2))))</f>
        <v/>
      </c>
      <c r="U25" s="135">
        <f>IF(COUNT('Math Scores'!$DO28:$FJ28)=0, "", (SUMIF('Math Scores'!$F$4:$MZ$4, U$4, 'Math Scores'!$F28:$MZ28)/(SUMIF('Math Scores'!$F$4:$MZ$4, U$4, 'Math Scores'!$F$2:$MZ$2))))</f>
        <v>0.375</v>
      </c>
      <c r="V25" s="135">
        <f>IF(COUNT('Math Scores'!$DO28:$FJ28)=0, "", (SUMIF('Math Scores'!$F$4:$MZ$4, V$4, 'Math Scores'!$F28:$MZ28)/(SUMIF('Math Scores'!$F$4:$MZ$4, V$4, 'Math Scores'!$F$2:$MZ$2))))</f>
        <v>0.57692307692307687</v>
      </c>
      <c r="W25" s="135">
        <f>IF(COUNT('Math Scores'!$DO28:$FJ28)=0, "", (SUMIF('Math Scores'!$F$4:$MZ$4, W$4, 'Math Scores'!$F28:$MZ28)/(SUMIF('Math Scores'!$F$4:$MZ$4, W$4, 'Math Scores'!$F$2:$MZ$2))))</f>
        <v>1</v>
      </c>
      <c r="X25" s="135">
        <f>IF(COUNT('Math Scores'!$DO28:$FJ28)=0, "", (SUMIF('Math Scores'!$F$4:$MZ$4, X$4, 'Math Scores'!$F28:$MZ28)/(SUMIF('Math Scores'!$F$4:$MZ$4, X$4, 'Math Scores'!$F$2:$MZ$2))))</f>
        <v>0.66666666666666663</v>
      </c>
      <c r="Y25" s="135">
        <f>IF(COUNT('Math Scores'!$DO28:$FJ28)=0, "", (SUMIF('Math Scores'!$F$4:$MZ$4, Y$4, 'Math Scores'!$F28:$MZ28)/(SUMIF('Math Scores'!$F$4:$MZ$4, Y$4, 'Math Scores'!$F$2:$MZ$2))))</f>
        <v>0.5625</v>
      </c>
      <c r="Z25" s="135" t="str">
        <f>IF(COUNT('Math Scores'!$FK28:$HI28)=0, "", (SUMIF('Math Scores'!$F$4:$MZ$4, Z$4, 'Math Scores'!$F28:$MZ28)/(SUMIF('Math Scores'!$F$4:$MZ$4, Z$4, 'Math Scores'!$F$2:$MZ$2))))</f>
        <v/>
      </c>
      <c r="AA25" s="135" t="str">
        <f>IF(COUNT('Math Scores'!$FK28:$HI28)=0, "", (SUMIF('Math Scores'!$F$4:$MZ$4, AA$4, 'Math Scores'!$F28:$MZ28)/(SUMIF('Math Scores'!$F$4:$MZ$4, AA$4, 'Math Scores'!$F$2:$MZ$2))))</f>
        <v/>
      </c>
      <c r="AB25" s="135" t="str">
        <f>IF(COUNT('Math Scores'!$FK28:$HI28)=0, "", (SUMIF('Math Scores'!$F$4:$MZ$4, AB$4, 'Math Scores'!$F28:$MZ28)/(SUMIF('Math Scores'!$F$4:$MZ$4, AB$4, 'Math Scores'!$F$2:$MZ$2))))</f>
        <v/>
      </c>
      <c r="AC25" s="135" t="str">
        <f>IF(COUNT('Math Scores'!$FK28:$HI28)=0, "", (SUMIF('Math Scores'!$F$4:$MZ$4, AC$4, 'Math Scores'!$F28:$MZ28)/(SUMIF('Math Scores'!$F$4:$MZ$4, AC$4, 'Math Scores'!$F$2:$MZ$2))))</f>
        <v/>
      </c>
      <c r="AD25" s="135" t="str">
        <f>IF(COUNT('Math Scores'!$HJ28:$IG28)=0, "", (SUMIF('Math Scores'!$HJ$4:$IU$4, AD$4, 'Math Scores'!$HJ28:$IU28)/(SUMIF('Math Scores'!$HJ$4:$IU$4, AD$4, 'Math Scores'!$HJ$2:$IU$2))))</f>
        <v/>
      </c>
      <c r="AE25" s="135" t="str">
        <f>IF(COUNT('Math Scores'!$HJ28:$IG28)=0, "", (SUMIF('Math Scores'!$HJ$4:$IU$4, AE$4, 'Math Scores'!$HJ28:$IU28)/(SUMIF('Math Scores'!$HJ$4:$IU$4, AE$4, 'Math Scores'!$HJ$2:$IU$2))))</f>
        <v/>
      </c>
      <c r="AF25" s="135" t="str">
        <f>IF(COUNT('Math Scores'!$HJ28:$IG28)=0, "", (SUMIF('Math Scores'!$HJ$4:$IU$4, AF$4, 'Math Scores'!$HJ28:$IU28)/(SUMIF('Math Scores'!$HJ$4:$IU$4, AF$4, 'Math Scores'!$HJ$2:$IU$2))))</f>
        <v/>
      </c>
      <c r="AG25" s="135" t="str">
        <f>IF(COUNT('Math Scores'!$HJ28:$IG28)=0, "", (SUMIF('Math Scores'!$HJ$4:$IU$4, AG$4, 'Math Scores'!$HJ28:$IU28)/(SUMIF('Math Scores'!$HJ$4:$IU$4, AG$4, 'Math Scores'!$HJ$2:$IU$2))))</f>
        <v/>
      </c>
      <c r="AH25" s="135" t="str">
        <f>IF(COUNT('Math Scores'!$IV28:$JL28)=0, "", (SUMIF('Math Scores'!$IH$4:$IU$4, AH$4, 'Math Scores'!$IH28:$IU28)/(SUMIF('Math Scores'!$IH$4:$IU$4, AH$4, 'Math Scores'!$IH$2:$IU$2))))</f>
        <v/>
      </c>
      <c r="AI25" s="135" t="str">
        <f>IF(COUNT('Math Scores'!$IV28:$JL28)=0, "", (SUMIF('Math Scores'!$IH$4:$IU$4, AI$4, 'Math Scores'!$IH28:$IU28)/(SUMIF('Math Scores'!$IH$4:$IU$4, AI$4, 'Math Scores'!$IH$2:$IU$2))))</f>
        <v/>
      </c>
      <c r="AJ25" s="135" t="str">
        <f>IF(COUNT('Math Scores'!$IV28:$JL28)=0, "", (SUMIF('Math Scores'!$IH$4:$IU$4, AJ$4, 'Math Scores'!$IH28:$IU28)/(SUMIF('Math Scores'!$IH$4:$IU$4, AJ$4, 'Math Scores'!$IH$2:$IU$2))))</f>
        <v/>
      </c>
      <c r="AK25" s="135" t="str">
        <f>IF(COUNT('Math Scores'!$JM28:$KG28)=0, "", (SUMIF('Math Scores'!$JM$4:$LA$4, X$4, 'Math Scores'!$JM28:$LA28)/(SUMIF('Math Scores'!$JM$4:$LA$4, X$4, 'Math Scores'!$JM$2:$LA$2))))</f>
        <v/>
      </c>
      <c r="AL25" s="135" t="str">
        <f>IF(COUNT('Math Scores'!$JM28:$KG28)=0, "", (SUMIF('Math Scores'!$JM$4:$LA$4, Y$4, 'Math Scores'!$JM28:$LA28)/(SUMIF('Math Scores'!$JM$4:$LA$4, Y$4, 'Math Scores'!$JM$2:$LA$2))))</f>
        <v/>
      </c>
      <c r="AM25" s="135" t="str">
        <f>IF(COUNT('Math Scores'!$JM28:$KG28)=0, "", (SUMIF('Math Scores'!$JM$4:$LA$4, Z$4, 'Math Scores'!$JM28:$LA28)/(SUMIF('Math Scores'!$JM$4:$LA$4, Z$4, 'Math Scores'!$JM$2:$LA$2))))</f>
        <v/>
      </c>
      <c r="AN25" s="135" t="str">
        <f>IF(COUNT('Math Scores'!$JM28:$KG28)=0, "", (SUMIF('Math Scores'!$JM$4:$LA$4, AA$4, 'Math Scores'!$JM28:$LA28)/(SUMIF('Math Scores'!$JM$4:$LA$4, AA$4, 'Math Scores'!$JM$2:$LA$2))))</f>
        <v/>
      </c>
      <c r="AO25" s="135" t="str">
        <f>IF(COUNT('Math Scores'!$JM28:$KG28)=0, "", (SUMIF('Math Scores'!$JM$4:$LA$4, AB$4, 'Math Scores'!$JM28:$LA28)/(SUMIF('Math Scores'!$JM$4:$LA$4, AB$4, 'Math Scores'!$JM$2:$LA$2))))</f>
        <v/>
      </c>
      <c r="AP25" s="135" t="str">
        <f>IF(COUNT('Math Scores'!$LB28:$LR28)=0, "", (SUMIF('Math Scores'!$KH$4:$LA$4, AP$4, 'Math Scores'!$KH28:$LA28)/(SUMIF('Math Scores'!$KH$4:$LA$4, AP$4, 'Math Scores'!$KH$2:$LA$2))))</f>
        <v/>
      </c>
      <c r="AQ25" s="135" t="str">
        <f>IF(COUNT('Math Scores'!$LB28:$LR28)=0, "", (SUMIF('Math Scores'!$KH$4:$LA$4, AQ$4, 'Math Scores'!$KH28:$LA28)/(SUMIF('Math Scores'!$KH$4:$LA$4, AQ$4, 'Math Scores'!$KH$2:$LA$2))))</f>
        <v/>
      </c>
    </row>
    <row r="26" spans="1:43" x14ac:dyDescent="0.2">
      <c r="A26" s="65">
        <v>21</v>
      </c>
      <c r="B26" s="65" t="str">
        <f>'English Scores- Leveled papers'!B27</f>
        <v>K. Gowtham</v>
      </c>
      <c r="C26" s="66" t="e">
        <f>'Math Output by Standard'!E28</f>
        <v>#DIV/0!</v>
      </c>
      <c r="D26" s="67">
        <f>'Math Scores'!D29</f>
        <v>0.7416666666666667</v>
      </c>
      <c r="E26" s="135" t="str">
        <f>IF(COUNT('Math Scores'!$F29:$AM29)=0, "", (SUMIF('Math Scores'!$F$4:$AM$4, E$4, 'Math Scores'!$F29:$AM29)/(SUMIF('Math Scores'!$F$4:$AM$4, E$4, 'Math Scores'!$F$2:$AM$2))))</f>
        <v/>
      </c>
      <c r="F26" s="135" t="str">
        <f>IF(COUNT('Math Scores'!$F29:$AM29)=0, "", (SUMIF('Math Scores'!$F$4:$AM$4, F$4, 'Math Scores'!$F29:$AM29)/(SUMIF('Math Scores'!$F$4:$AM$4, F$4, 'Math Scores'!$F$2:$AM$2))))</f>
        <v/>
      </c>
      <c r="G26" s="135" t="str">
        <f>IF(COUNT('Math Scores'!$F29:$AM29)=0, "", (SUMIF('Math Scores'!$F$4:$AM$4, G$4, 'Math Scores'!$F29:$AM29)/(SUMIF('Math Scores'!$F$4:$AM$4, G$4, 'Math Scores'!$F$2:$AM$2))))</f>
        <v/>
      </c>
      <c r="H26" s="135" t="str">
        <f>IF(COUNT('Math Scores'!$F29:$AM29)=0, "", (SUMIF('Math Scores'!$F$4:$AM$4, H$4, 'Math Scores'!$F29:$AM29)/(SUMIF('Math Scores'!$F$4:$AM$4, H$4, 'Math Scores'!$F$2:$AM$2))))</f>
        <v/>
      </c>
      <c r="I26" s="135" t="str">
        <f>IF(COUNT('Math Scores'!$F29:$AM29)=0, "", (SUMIF('Math Scores'!$F$4:$AM$4, I$4, 'Math Scores'!$F29:$AM29)/(SUMIF('Math Scores'!$F$4:$AM$4, I$4, 'Math Scores'!$F$2:$AM$2))))</f>
        <v/>
      </c>
      <c r="J26" s="135" t="str">
        <f>IF(COUNT('Math Scores'!$F29:$AM29)=0, "", (SUMIF('Math Scores'!$F$4:$AM$4, J$4, 'Math Scores'!$F29:$AM29)/(SUMIF('Math Scores'!$F$4:$AM$4, J$4, 'Math Scores'!$F$2:$AM$2))))</f>
        <v/>
      </c>
      <c r="K26" s="135" t="str">
        <f>IF(COUNT('Math Scores'!$AN29:$BW29)=0, "", (SUMIF('Math Scores'!$AN$4:$BW$4, K$4, 'Math Scores'!$AN29:$BW29)/(SUMIF('Math Scores'!$AN$4:$BW$4, K$4, 'Math Scores'!$AN$2:$BW$2))))</f>
        <v/>
      </c>
      <c r="L26" s="135" t="str">
        <f>IF(COUNT('Math Scores'!$AN29:$BW29)=0, "", (SUMIF('Math Scores'!$AN$4:$BW$4, L$4, 'Math Scores'!$AN29:$BW29)/(SUMIF('Math Scores'!$AN$4:$BW$4, L$4, 'Math Scores'!$AN$2:$BW$2))))</f>
        <v/>
      </c>
      <c r="M26" s="135" t="str">
        <f>IF(COUNT('Math Scores'!$AN29:$BW29)=0, "", (SUMIF('Math Scores'!$AN$4:$BW$4, M$4, 'Math Scores'!$AN29:$BW29)/(SUMIF('Math Scores'!$AN$4:$BW$4, M$4, 'Math Scores'!$AN$2:$BW$2))))</f>
        <v/>
      </c>
      <c r="N26" s="135" t="str">
        <f>IF(COUNT('Math Scores'!$AN29:$BW29)=0, "", (SUMIF('Math Scores'!$AN$4:$BW$4, N$4, 'Math Scores'!$AN29:$BW29)/(SUMIF('Math Scores'!$AN$4:$BW$4, N$4, 'Math Scores'!$AN$2:$BW$2))))</f>
        <v/>
      </c>
      <c r="O26" s="135" t="str">
        <f>IF(COUNT('Math Scores'!$AN29:$BW29)=0, "", (SUMIF('Math Scores'!$AN$4:$BW$4, O$4, 'Math Scores'!$AN29:$BW29)/(SUMIF('Math Scores'!$AN$4:$BW$4, O$4, 'Math Scores'!$AN$2:$BW$2))))</f>
        <v/>
      </c>
      <c r="P26" s="135" t="str">
        <f>IF(COUNT('Math Scores'!$BX29:$DN29)=0, "", (SUMIF('Math Scores'!$F$4:$MZ$4, P$4, 'Math Scores'!$F29:$MZ29)/(SUMIF('Math Scores'!$F$4:$MZ$4, P$4, 'Math Scores'!$F$2:$MZ$2))))</f>
        <v/>
      </c>
      <c r="Q26" s="135" t="str">
        <f>IF(COUNT('Math Scores'!$BX29:$DN29)=0, "", (SUMIF('Math Scores'!$F$4:$MZ$4, Q$4, 'Math Scores'!$F29:$MZ29)/(SUMIF('Math Scores'!$F$4:$MZ$4, Q$4, 'Math Scores'!$F$2:$MZ$2))))</f>
        <v/>
      </c>
      <c r="R26" s="135" t="str">
        <f>IF(COUNT('Math Scores'!$BX29:$DN29)=0, "", (SUMIF('Math Scores'!$F$4:$MZ$4, R$4, 'Math Scores'!$F29:$MZ29)/(SUMIF('Math Scores'!$F$4:$MZ$4, R$4, 'Math Scores'!$F$2:$MZ$2))))</f>
        <v/>
      </c>
      <c r="S26" s="135" t="str">
        <f>IF(COUNT('Math Scores'!$BX29:$DN29)=0, "", (SUMIF('Math Scores'!$F$4:$MZ$4, S$4, 'Math Scores'!$F29:$MZ29)/(SUMIF('Math Scores'!$F$4:$MZ$4, S$4, 'Math Scores'!$F$2:$MZ$2))))</f>
        <v/>
      </c>
      <c r="T26" s="135" t="str">
        <f>IF(COUNT('Math Scores'!$BX29:$DN29)=0, "", (SUMIF('Math Scores'!$F$4:$MZ$4, T$4, 'Math Scores'!$F29:$MZ29)/(SUMIF('Math Scores'!$F$4:$MZ$4, T$4, 'Math Scores'!$F$2:$MZ$2))))</f>
        <v/>
      </c>
      <c r="U26" s="135">
        <f>IF(COUNT('Math Scores'!$DO29:$FJ29)=0, "", (SUMIF('Math Scores'!$F$4:$MZ$4, U$4, 'Math Scores'!$F29:$MZ29)/(SUMIF('Math Scores'!$F$4:$MZ$4, U$4, 'Math Scores'!$F$2:$MZ$2))))</f>
        <v>0.875</v>
      </c>
      <c r="V26" s="135">
        <f>IF(COUNT('Math Scores'!$DO29:$FJ29)=0, "", (SUMIF('Math Scores'!$F$4:$MZ$4, V$4, 'Math Scores'!$F29:$MZ29)/(SUMIF('Math Scores'!$F$4:$MZ$4, V$4, 'Math Scores'!$F$2:$MZ$2))))</f>
        <v>0.75</v>
      </c>
      <c r="W26" s="135">
        <f>IF(COUNT('Math Scores'!$DO29:$FJ29)=0, "", (SUMIF('Math Scores'!$F$4:$MZ$4, W$4, 'Math Scores'!$F29:$MZ29)/(SUMIF('Math Scores'!$F$4:$MZ$4, W$4, 'Math Scores'!$F$2:$MZ$2))))</f>
        <v>0</v>
      </c>
      <c r="X26" s="135">
        <f>IF(COUNT('Math Scores'!$DO29:$FJ29)=0, "", (SUMIF('Math Scores'!$F$4:$MZ$4, X$4, 'Math Scores'!$F29:$MZ29)/(SUMIF('Math Scores'!$F$4:$MZ$4, X$4, 'Math Scores'!$F$2:$MZ$2))))</f>
        <v>0.66666666666666663</v>
      </c>
      <c r="Y26" s="135">
        <f>IF(COUNT('Math Scores'!$DO29:$FJ29)=0, "", (SUMIF('Math Scores'!$F$4:$MZ$4, Y$4, 'Math Scores'!$F29:$MZ29)/(SUMIF('Math Scores'!$F$4:$MZ$4, Y$4, 'Math Scores'!$F$2:$MZ$2))))</f>
        <v>0.75</v>
      </c>
      <c r="Z26" s="135" t="str">
        <f>IF(COUNT('Math Scores'!$FK29:$HI29)=0, "", (SUMIF('Math Scores'!$F$4:$MZ$4, Z$4, 'Math Scores'!$F29:$MZ29)/(SUMIF('Math Scores'!$F$4:$MZ$4, Z$4, 'Math Scores'!$F$2:$MZ$2))))</f>
        <v/>
      </c>
      <c r="AA26" s="135" t="str">
        <f>IF(COUNT('Math Scores'!$FK29:$HI29)=0, "", (SUMIF('Math Scores'!$F$4:$MZ$4, AA$4, 'Math Scores'!$F29:$MZ29)/(SUMIF('Math Scores'!$F$4:$MZ$4, AA$4, 'Math Scores'!$F$2:$MZ$2))))</f>
        <v/>
      </c>
      <c r="AB26" s="135" t="str">
        <f>IF(COUNT('Math Scores'!$FK29:$HI29)=0, "", (SUMIF('Math Scores'!$F$4:$MZ$4, AB$4, 'Math Scores'!$F29:$MZ29)/(SUMIF('Math Scores'!$F$4:$MZ$4, AB$4, 'Math Scores'!$F$2:$MZ$2))))</f>
        <v/>
      </c>
      <c r="AC26" s="135" t="str">
        <f>IF(COUNT('Math Scores'!$FK29:$HI29)=0, "", (SUMIF('Math Scores'!$F$4:$MZ$4, AC$4, 'Math Scores'!$F29:$MZ29)/(SUMIF('Math Scores'!$F$4:$MZ$4, AC$4, 'Math Scores'!$F$2:$MZ$2))))</f>
        <v/>
      </c>
      <c r="AD26" s="135" t="str">
        <f>IF(COUNT('Math Scores'!$HJ29:$IG29)=0, "", (SUMIF('Math Scores'!$HJ$4:$IU$4, AD$4, 'Math Scores'!$HJ29:$IU29)/(SUMIF('Math Scores'!$HJ$4:$IU$4, AD$4, 'Math Scores'!$HJ$2:$IU$2))))</f>
        <v/>
      </c>
      <c r="AE26" s="135" t="str">
        <f>IF(COUNT('Math Scores'!$HJ29:$IG29)=0, "", (SUMIF('Math Scores'!$HJ$4:$IU$4, AE$4, 'Math Scores'!$HJ29:$IU29)/(SUMIF('Math Scores'!$HJ$4:$IU$4, AE$4, 'Math Scores'!$HJ$2:$IU$2))))</f>
        <v/>
      </c>
      <c r="AF26" s="135" t="str">
        <f>IF(COUNT('Math Scores'!$HJ29:$IG29)=0, "", (SUMIF('Math Scores'!$HJ$4:$IU$4, AF$4, 'Math Scores'!$HJ29:$IU29)/(SUMIF('Math Scores'!$HJ$4:$IU$4, AF$4, 'Math Scores'!$HJ$2:$IU$2))))</f>
        <v/>
      </c>
      <c r="AG26" s="135" t="str">
        <f>IF(COUNT('Math Scores'!$HJ29:$IG29)=0, "", (SUMIF('Math Scores'!$HJ$4:$IU$4, AG$4, 'Math Scores'!$HJ29:$IU29)/(SUMIF('Math Scores'!$HJ$4:$IU$4, AG$4, 'Math Scores'!$HJ$2:$IU$2))))</f>
        <v/>
      </c>
      <c r="AH26" s="135" t="str">
        <f>IF(COUNT('Math Scores'!$IV29:$JL29)=0, "", (SUMIF('Math Scores'!$IH$4:$IU$4, AH$4, 'Math Scores'!$IH29:$IU29)/(SUMIF('Math Scores'!$IH$4:$IU$4, AH$4, 'Math Scores'!$IH$2:$IU$2))))</f>
        <v/>
      </c>
      <c r="AI26" s="135" t="str">
        <f>IF(COUNT('Math Scores'!$IV29:$JL29)=0, "", (SUMIF('Math Scores'!$IH$4:$IU$4, AI$4, 'Math Scores'!$IH29:$IU29)/(SUMIF('Math Scores'!$IH$4:$IU$4, AI$4, 'Math Scores'!$IH$2:$IU$2))))</f>
        <v/>
      </c>
      <c r="AJ26" s="135" t="str">
        <f>IF(COUNT('Math Scores'!$IV29:$JL29)=0, "", (SUMIF('Math Scores'!$IH$4:$IU$4, AJ$4, 'Math Scores'!$IH29:$IU29)/(SUMIF('Math Scores'!$IH$4:$IU$4, AJ$4, 'Math Scores'!$IH$2:$IU$2))))</f>
        <v/>
      </c>
      <c r="AK26" s="135" t="str">
        <f>IF(COUNT('Math Scores'!$JM29:$KG29)=0, "", (SUMIF('Math Scores'!$JM$4:$LA$4, X$4, 'Math Scores'!$JM29:$LA29)/(SUMIF('Math Scores'!$JM$4:$LA$4, X$4, 'Math Scores'!$JM$2:$LA$2))))</f>
        <v/>
      </c>
      <c r="AL26" s="135" t="str">
        <f>IF(COUNT('Math Scores'!$JM29:$KG29)=0, "", (SUMIF('Math Scores'!$JM$4:$LA$4, Y$4, 'Math Scores'!$JM29:$LA29)/(SUMIF('Math Scores'!$JM$4:$LA$4, Y$4, 'Math Scores'!$JM$2:$LA$2))))</f>
        <v/>
      </c>
      <c r="AM26" s="135" t="str">
        <f>IF(COUNT('Math Scores'!$JM29:$KG29)=0, "", (SUMIF('Math Scores'!$JM$4:$LA$4, Z$4, 'Math Scores'!$JM29:$LA29)/(SUMIF('Math Scores'!$JM$4:$LA$4, Z$4, 'Math Scores'!$JM$2:$LA$2))))</f>
        <v/>
      </c>
      <c r="AN26" s="135" t="str">
        <f>IF(COUNT('Math Scores'!$JM29:$KG29)=0, "", (SUMIF('Math Scores'!$JM$4:$LA$4, AA$4, 'Math Scores'!$JM29:$LA29)/(SUMIF('Math Scores'!$JM$4:$LA$4, AA$4, 'Math Scores'!$JM$2:$LA$2))))</f>
        <v/>
      </c>
      <c r="AO26" s="135" t="str">
        <f>IF(COUNT('Math Scores'!$JM29:$KG29)=0, "", (SUMIF('Math Scores'!$JM$4:$LA$4, AB$4, 'Math Scores'!$JM29:$LA29)/(SUMIF('Math Scores'!$JM$4:$LA$4, AB$4, 'Math Scores'!$JM$2:$LA$2))))</f>
        <v/>
      </c>
      <c r="AP26" s="135" t="str">
        <f>IF(COUNT('Math Scores'!$LB29:$LR29)=0, "", (SUMIF('Math Scores'!$KH$4:$LA$4, AP$4, 'Math Scores'!$KH29:$LA29)/(SUMIF('Math Scores'!$KH$4:$LA$4, AP$4, 'Math Scores'!$KH$2:$LA$2))))</f>
        <v/>
      </c>
      <c r="AQ26" s="135" t="str">
        <f>IF(COUNT('Math Scores'!$LB29:$LR29)=0, "", (SUMIF('Math Scores'!$KH$4:$LA$4, AQ$4, 'Math Scores'!$KH29:$LA29)/(SUMIF('Math Scores'!$KH$4:$LA$4, AQ$4, 'Math Scores'!$KH$2:$LA$2))))</f>
        <v/>
      </c>
    </row>
    <row r="27" spans="1:43" x14ac:dyDescent="0.2">
      <c r="A27" s="65">
        <v>22</v>
      </c>
      <c r="B27" s="65" t="str">
        <f>'English Scores- Leveled papers'!B28</f>
        <v xml:space="preserve">Juveriya </v>
      </c>
      <c r="C27" s="66" t="e">
        <f>'Math Output by Standard'!E29</f>
        <v>#DIV/0!</v>
      </c>
      <c r="D27" s="67">
        <f>'Math Scores'!D30</f>
        <v>0.49166666666666664</v>
      </c>
      <c r="E27" s="135" t="str">
        <f>IF(COUNT('Math Scores'!$F30:$AM30)=0, "", (SUMIF('Math Scores'!$F$4:$AM$4, E$4, 'Math Scores'!$F30:$AM30)/(SUMIF('Math Scores'!$F$4:$AM$4, E$4, 'Math Scores'!$F$2:$AM$2))))</f>
        <v/>
      </c>
      <c r="F27" s="135" t="str">
        <f>IF(COUNT('Math Scores'!$F30:$AM30)=0, "", (SUMIF('Math Scores'!$F$4:$AM$4, F$4, 'Math Scores'!$F30:$AM30)/(SUMIF('Math Scores'!$F$4:$AM$4, F$4, 'Math Scores'!$F$2:$AM$2))))</f>
        <v/>
      </c>
      <c r="G27" s="135" t="str">
        <f>IF(COUNT('Math Scores'!$F30:$AM30)=0, "", (SUMIF('Math Scores'!$F$4:$AM$4, G$4, 'Math Scores'!$F30:$AM30)/(SUMIF('Math Scores'!$F$4:$AM$4, G$4, 'Math Scores'!$F$2:$AM$2))))</f>
        <v/>
      </c>
      <c r="H27" s="135" t="str">
        <f>IF(COUNT('Math Scores'!$F30:$AM30)=0, "", (SUMIF('Math Scores'!$F$4:$AM$4, H$4, 'Math Scores'!$F30:$AM30)/(SUMIF('Math Scores'!$F$4:$AM$4, H$4, 'Math Scores'!$F$2:$AM$2))))</f>
        <v/>
      </c>
      <c r="I27" s="135" t="str">
        <f>IF(COUNT('Math Scores'!$F30:$AM30)=0, "", (SUMIF('Math Scores'!$F$4:$AM$4, I$4, 'Math Scores'!$F30:$AM30)/(SUMIF('Math Scores'!$F$4:$AM$4, I$4, 'Math Scores'!$F$2:$AM$2))))</f>
        <v/>
      </c>
      <c r="J27" s="135" t="str">
        <f>IF(COUNT('Math Scores'!$F30:$AM30)=0, "", (SUMIF('Math Scores'!$F$4:$AM$4, J$4, 'Math Scores'!$F30:$AM30)/(SUMIF('Math Scores'!$F$4:$AM$4, J$4, 'Math Scores'!$F$2:$AM$2))))</f>
        <v/>
      </c>
      <c r="K27" s="135" t="str">
        <f>IF(COUNT('Math Scores'!$AN30:$BW30)=0, "", (SUMIF('Math Scores'!$AN$4:$BW$4, K$4, 'Math Scores'!$AN30:$BW30)/(SUMIF('Math Scores'!$AN$4:$BW$4, K$4, 'Math Scores'!$AN$2:$BW$2))))</f>
        <v/>
      </c>
      <c r="L27" s="135" t="str">
        <f>IF(COUNT('Math Scores'!$AN30:$BW30)=0, "", (SUMIF('Math Scores'!$AN$4:$BW$4, L$4, 'Math Scores'!$AN30:$BW30)/(SUMIF('Math Scores'!$AN$4:$BW$4, L$4, 'Math Scores'!$AN$2:$BW$2))))</f>
        <v/>
      </c>
      <c r="M27" s="135" t="str">
        <f>IF(COUNT('Math Scores'!$AN30:$BW30)=0, "", (SUMIF('Math Scores'!$AN$4:$BW$4, M$4, 'Math Scores'!$AN30:$BW30)/(SUMIF('Math Scores'!$AN$4:$BW$4, M$4, 'Math Scores'!$AN$2:$BW$2))))</f>
        <v/>
      </c>
      <c r="N27" s="135" t="str">
        <f>IF(COUNT('Math Scores'!$AN30:$BW30)=0, "", (SUMIF('Math Scores'!$AN$4:$BW$4, N$4, 'Math Scores'!$AN30:$BW30)/(SUMIF('Math Scores'!$AN$4:$BW$4, N$4, 'Math Scores'!$AN$2:$BW$2))))</f>
        <v/>
      </c>
      <c r="O27" s="135" t="str">
        <f>IF(COUNT('Math Scores'!$AN30:$BW30)=0, "", (SUMIF('Math Scores'!$AN$4:$BW$4, O$4, 'Math Scores'!$AN30:$BW30)/(SUMIF('Math Scores'!$AN$4:$BW$4, O$4, 'Math Scores'!$AN$2:$BW$2))))</f>
        <v/>
      </c>
      <c r="P27" s="135" t="str">
        <f>IF(COUNT('Math Scores'!$BX30:$DN30)=0, "", (SUMIF('Math Scores'!$F$4:$MZ$4, P$4, 'Math Scores'!$F30:$MZ30)/(SUMIF('Math Scores'!$F$4:$MZ$4, P$4, 'Math Scores'!$F$2:$MZ$2))))</f>
        <v/>
      </c>
      <c r="Q27" s="135" t="str">
        <f>IF(COUNT('Math Scores'!$BX30:$DN30)=0, "", (SUMIF('Math Scores'!$F$4:$MZ$4, Q$4, 'Math Scores'!$F30:$MZ30)/(SUMIF('Math Scores'!$F$4:$MZ$4, Q$4, 'Math Scores'!$F$2:$MZ$2))))</f>
        <v/>
      </c>
      <c r="R27" s="135" t="str">
        <f>IF(COUNT('Math Scores'!$BX30:$DN30)=0, "", (SUMIF('Math Scores'!$F$4:$MZ$4, R$4, 'Math Scores'!$F30:$MZ30)/(SUMIF('Math Scores'!$F$4:$MZ$4, R$4, 'Math Scores'!$F$2:$MZ$2))))</f>
        <v/>
      </c>
      <c r="S27" s="135" t="str">
        <f>IF(COUNT('Math Scores'!$BX30:$DN30)=0, "", (SUMIF('Math Scores'!$F$4:$MZ$4, S$4, 'Math Scores'!$F30:$MZ30)/(SUMIF('Math Scores'!$F$4:$MZ$4, S$4, 'Math Scores'!$F$2:$MZ$2))))</f>
        <v/>
      </c>
      <c r="T27" s="135" t="str">
        <f>IF(COUNT('Math Scores'!$BX30:$DN30)=0, "", (SUMIF('Math Scores'!$F$4:$MZ$4, T$4, 'Math Scores'!$F30:$MZ30)/(SUMIF('Math Scores'!$F$4:$MZ$4, T$4, 'Math Scores'!$F$2:$MZ$2))))</f>
        <v/>
      </c>
      <c r="U27" s="135">
        <f>IF(COUNT('Math Scores'!$DO30:$FJ30)=0, "", (SUMIF('Math Scores'!$F$4:$MZ$4, U$4, 'Math Scores'!$F30:$MZ30)/(SUMIF('Math Scores'!$F$4:$MZ$4, U$4, 'Math Scores'!$F$2:$MZ$2))))</f>
        <v>0.125</v>
      </c>
      <c r="V27" s="135">
        <f>IF(COUNT('Math Scores'!$DO30:$FJ30)=0, "", (SUMIF('Math Scores'!$F$4:$MZ$4, V$4, 'Math Scores'!$F30:$MZ30)/(SUMIF('Math Scores'!$F$4:$MZ$4, V$4, 'Math Scores'!$F$2:$MZ$2))))</f>
        <v>0.55769230769230771</v>
      </c>
      <c r="W27" s="135">
        <f>IF(COUNT('Math Scores'!$DO30:$FJ30)=0, "", (SUMIF('Math Scores'!$F$4:$MZ$4, W$4, 'Math Scores'!$F30:$MZ30)/(SUMIF('Math Scores'!$F$4:$MZ$4, W$4, 'Math Scores'!$F$2:$MZ$2))))</f>
        <v>0</v>
      </c>
      <c r="X27" s="135">
        <f>IF(COUNT('Math Scores'!$DO30:$FJ30)=0, "", (SUMIF('Math Scores'!$F$4:$MZ$4, X$4, 'Math Scores'!$F30:$MZ30)/(SUMIF('Math Scores'!$F$4:$MZ$4, X$4, 'Math Scores'!$F$2:$MZ$2))))</f>
        <v>0.44444444444444442</v>
      </c>
      <c r="Y27" s="135">
        <f>IF(COUNT('Math Scores'!$DO30:$FJ30)=0, "", (SUMIF('Math Scores'!$F$4:$MZ$4, Y$4, 'Math Scores'!$F30:$MZ30)/(SUMIF('Math Scores'!$F$4:$MZ$4, Y$4, 'Math Scores'!$F$2:$MZ$2))))</f>
        <v>0.625</v>
      </c>
      <c r="Z27" s="135" t="str">
        <f>IF(COUNT('Math Scores'!$FK30:$HI30)=0, "", (SUMIF('Math Scores'!$F$4:$MZ$4, Z$4, 'Math Scores'!$F30:$MZ30)/(SUMIF('Math Scores'!$F$4:$MZ$4, Z$4, 'Math Scores'!$F$2:$MZ$2))))</f>
        <v/>
      </c>
      <c r="AA27" s="135" t="str">
        <f>IF(COUNT('Math Scores'!$FK30:$HI30)=0, "", (SUMIF('Math Scores'!$F$4:$MZ$4, AA$4, 'Math Scores'!$F30:$MZ30)/(SUMIF('Math Scores'!$F$4:$MZ$4, AA$4, 'Math Scores'!$F$2:$MZ$2))))</f>
        <v/>
      </c>
      <c r="AB27" s="135" t="str">
        <f>IF(COUNT('Math Scores'!$FK30:$HI30)=0, "", (SUMIF('Math Scores'!$F$4:$MZ$4, AB$4, 'Math Scores'!$F30:$MZ30)/(SUMIF('Math Scores'!$F$4:$MZ$4, AB$4, 'Math Scores'!$F$2:$MZ$2))))</f>
        <v/>
      </c>
      <c r="AC27" s="135" t="str">
        <f>IF(COUNT('Math Scores'!$FK30:$HI30)=0, "", (SUMIF('Math Scores'!$F$4:$MZ$4, AC$4, 'Math Scores'!$F30:$MZ30)/(SUMIF('Math Scores'!$F$4:$MZ$4, AC$4, 'Math Scores'!$F$2:$MZ$2))))</f>
        <v/>
      </c>
      <c r="AD27" s="135" t="str">
        <f>IF(COUNT('Math Scores'!$HJ30:$IG30)=0, "", (SUMIF('Math Scores'!$HJ$4:$IU$4, AD$4, 'Math Scores'!$HJ30:$IU30)/(SUMIF('Math Scores'!$HJ$4:$IU$4, AD$4, 'Math Scores'!$HJ$2:$IU$2))))</f>
        <v/>
      </c>
      <c r="AE27" s="135" t="str">
        <f>IF(COUNT('Math Scores'!$HJ30:$IG30)=0, "", (SUMIF('Math Scores'!$HJ$4:$IU$4, AE$4, 'Math Scores'!$HJ30:$IU30)/(SUMIF('Math Scores'!$HJ$4:$IU$4, AE$4, 'Math Scores'!$HJ$2:$IU$2))))</f>
        <v/>
      </c>
      <c r="AF27" s="135" t="str">
        <f>IF(COUNT('Math Scores'!$HJ30:$IG30)=0, "", (SUMIF('Math Scores'!$HJ$4:$IU$4, AF$4, 'Math Scores'!$HJ30:$IU30)/(SUMIF('Math Scores'!$HJ$4:$IU$4, AF$4, 'Math Scores'!$HJ$2:$IU$2))))</f>
        <v/>
      </c>
      <c r="AG27" s="135" t="str">
        <f>IF(COUNT('Math Scores'!$HJ30:$IG30)=0, "", (SUMIF('Math Scores'!$HJ$4:$IU$4, AG$4, 'Math Scores'!$HJ30:$IU30)/(SUMIF('Math Scores'!$HJ$4:$IU$4, AG$4, 'Math Scores'!$HJ$2:$IU$2))))</f>
        <v/>
      </c>
      <c r="AH27" s="135" t="str">
        <f>IF(COUNT('Math Scores'!$IV30:$JL30)=0, "", (SUMIF('Math Scores'!$IH$4:$IU$4, AH$4, 'Math Scores'!$IH30:$IU30)/(SUMIF('Math Scores'!$IH$4:$IU$4, AH$4, 'Math Scores'!$IH$2:$IU$2))))</f>
        <v/>
      </c>
      <c r="AI27" s="135" t="str">
        <f>IF(COUNT('Math Scores'!$IV30:$JL30)=0, "", (SUMIF('Math Scores'!$IH$4:$IU$4, AI$4, 'Math Scores'!$IH30:$IU30)/(SUMIF('Math Scores'!$IH$4:$IU$4, AI$4, 'Math Scores'!$IH$2:$IU$2))))</f>
        <v/>
      </c>
      <c r="AJ27" s="135" t="str">
        <f>IF(COUNT('Math Scores'!$IV30:$JL30)=0, "", (SUMIF('Math Scores'!$IH$4:$IU$4, AJ$4, 'Math Scores'!$IH30:$IU30)/(SUMIF('Math Scores'!$IH$4:$IU$4, AJ$4, 'Math Scores'!$IH$2:$IU$2))))</f>
        <v/>
      </c>
      <c r="AK27" s="135" t="str">
        <f>IF(COUNT('Math Scores'!$JM30:$KG30)=0, "", (SUMIF('Math Scores'!$JM$4:$LA$4, X$4, 'Math Scores'!$JM30:$LA30)/(SUMIF('Math Scores'!$JM$4:$LA$4, X$4, 'Math Scores'!$JM$2:$LA$2))))</f>
        <v/>
      </c>
      <c r="AL27" s="135" t="str">
        <f>IF(COUNT('Math Scores'!$JM30:$KG30)=0, "", (SUMIF('Math Scores'!$JM$4:$LA$4, Y$4, 'Math Scores'!$JM30:$LA30)/(SUMIF('Math Scores'!$JM$4:$LA$4, Y$4, 'Math Scores'!$JM$2:$LA$2))))</f>
        <v/>
      </c>
      <c r="AM27" s="135" t="str">
        <f>IF(COUNT('Math Scores'!$JM30:$KG30)=0, "", (SUMIF('Math Scores'!$JM$4:$LA$4, Z$4, 'Math Scores'!$JM30:$LA30)/(SUMIF('Math Scores'!$JM$4:$LA$4, Z$4, 'Math Scores'!$JM$2:$LA$2))))</f>
        <v/>
      </c>
      <c r="AN27" s="135" t="str">
        <f>IF(COUNT('Math Scores'!$JM30:$KG30)=0, "", (SUMIF('Math Scores'!$JM$4:$LA$4, AA$4, 'Math Scores'!$JM30:$LA30)/(SUMIF('Math Scores'!$JM$4:$LA$4, AA$4, 'Math Scores'!$JM$2:$LA$2))))</f>
        <v/>
      </c>
      <c r="AO27" s="135" t="str">
        <f>IF(COUNT('Math Scores'!$JM30:$KG30)=0, "", (SUMIF('Math Scores'!$JM$4:$LA$4, AB$4, 'Math Scores'!$JM30:$LA30)/(SUMIF('Math Scores'!$JM$4:$LA$4, AB$4, 'Math Scores'!$JM$2:$LA$2))))</f>
        <v/>
      </c>
      <c r="AP27" s="135" t="str">
        <f>IF(COUNT('Math Scores'!$LB30:$LR30)=0, "", (SUMIF('Math Scores'!$KH$4:$LA$4, AP$4, 'Math Scores'!$KH30:$LA30)/(SUMIF('Math Scores'!$KH$4:$LA$4, AP$4, 'Math Scores'!$KH$2:$LA$2))))</f>
        <v/>
      </c>
      <c r="AQ27" s="135" t="str">
        <f>IF(COUNT('Math Scores'!$LB30:$LR30)=0, "", (SUMIF('Math Scores'!$KH$4:$LA$4, AQ$4, 'Math Scores'!$KH30:$LA30)/(SUMIF('Math Scores'!$KH$4:$LA$4, AQ$4, 'Math Scores'!$KH$2:$LA$2))))</f>
        <v/>
      </c>
    </row>
    <row r="28" spans="1:43" x14ac:dyDescent="0.2">
      <c r="A28" s="65">
        <v>23</v>
      </c>
      <c r="B28" s="65" t="str">
        <f>'English Scores- Leveled papers'!B29</f>
        <v>Faisal</v>
      </c>
      <c r="C28" s="66" t="e">
        <f>'Math Output by Standard'!E30</f>
        <v>#DIV/0!</v>
      </c>
      <c r="D28" s="67">
        <f>'Math Scores'!D31</f>
        <v>0.4</v>
      </c>
      <c r="E28" s="135" t="str">
        <f>IF(COUNT('Math Scores'!$F31:$AM31)=0, "", (SUMIF('Math Scores'!$F$4:$AM$4, E$4, 'Math Scores'!$F31:$AM31)/(SUMIF('Math Scores'!$F$4:$AM$4, E$4, 'Math Scores'!$F$2:$AM$2))))</f>
        <v/>
      </c>
      <c r="F28" s="135" t="str">
        <f>IF(COUNT('Math Scores'!$F31:$AM31)=0, "", (SUMIF('Math Scores'!$F$4:$AM$4, F$4, 'Math Scores'!$F31:$AM31)/(SUMIF('Math Scores'!$F$4:$AM$4, F$4, 'Math Scores'!$F$2:$AM$2))))</f>
        <v/>
      </c>
      <c r="G28" s="135" t="str">
        <f>IF(COUNT('Math Scores'!$F31:$AM31)=0, "", (SUMIF('Math Scores'!$F$4:$AM$4, G$4, 'Math Scores'!$F31:$AM31)/(SUMIF('Math Scores'!$F$4:$AM$4, G$4, 'Math Scores'!$F$2:$AM$2))))</f>
        <v/>
      </c>
      <c r="H28" s="135" t="str">
        <f>IF(COUNT('Math Scores'!$F31:$AM31)=0, "", (SUMIF('Math Scores'!$F$4:$AM$4, H$4, 'Math Scores'!$F31:$AM31)/(SUMIF('Math Scores'!$F$4:$AM$4, H$4, 'Math Scores'!$F$2:$AM$2))))</f>
        <v/>
      </c>
      <c r="I28" s="135" t="str">
        <f>IF(COUNT('Math Scores'!$F31:$AM31)=0, "", (SUMIF('Math Scores'!$F$4:$AM$4, I$4, 'Math Scores'!$F31:$AM31)/(SUMIF('Math Scores'!$F$4:$AM$4, I$4, 'Math Scores'!$F$2:$AM$2))))</f>
        <v/>
      </c>
      <c r="J28" s="135" t="str">
        <f>IF(COUNT('Math Scores'!$F31:$AM31)=0, "", (SUMIF('Math Scores'!$F$4:$AM$4, J$4, 'Math Scores'!$F31:$AM31)/(SUMIF('Math Scores'!$F$4:$AM$4, J$4, 'Math Scores'!$F$2:$AM$2))))</f>
        <v/>
      </c>
      <c r="K28" s="135" t="str">
        <f>IF(COUNT('Math Scores'!$AN31:$BW31)=0, "", (SUMIF('Math Scores'!$AN$4:$BW$4, K$4, 'Math Scores'!$AN31:$BW31)/(SUMIF('Math Scores'!$AN$4:$BW$4, K$4, 'Math Scores'!$AN$2:$BW$2))))</f>
        <v/>
      </c>
      <c r="L28" s="135" t="str">
        <f>IF(COUNT('Math Scores'!$AN31:$BW31)=0, "", (SUMIF('Math Scores'!$AN$4:$BW$4, L$4, 'Math Scores'!$AN31:$BW31)/(SUMIF('Math Scores'!$AN$4:$BW$4, L$4, 'Math Scores'!$AN$2:$BW$2))))</f>
        <v/>
      </c>
      <c r="M28" s="135" t="str">
        <f>IF(COUNT('Math Scores'!$AN31:$BW31)=0, "", (SUMIF('Math Scores'!$AN$4:$BW$4, M$4, 'Math Scores'!$AN31:$BW31)/(SUMIF('Math Scores'!$AN$4:$BW$4, M$4, 'Math Scores'!$AN$2:$BW$2))))</f>
        <v/>
      </c>
      <c r="N28" s="135" t="str">
        <f>IF(COUNT('Math Scores'!$AN31:$BW31)=0, "", (SUMIF('Math Scores'!$AN$4:$BW$4, N$4, 'Math Scores'!$AN31:$BW31)/(SUMIF('Math Scores'!$AN$4:$BW$4, N$4, 'Math Scores'!$AN$2:$BW$2))))</f>
        <v/>
      </c>
      <c r="O28" s="135" t="str">
        <f>IF(COUNT('Math Scores'!$AN31:$BW31)=0, "", (SUMIF('Math Scores'!$AN$4:$BW$4, O$4, 'Math Scores'!$AN31:$BW31)/(SUMIF('Math Scores'!$AN$4:$BW$4, O$4, 'Math Scores'!$AN$2:$BW$2))))</f>
        <v/>
      </c>
      <c r="P28" s="135" t="str">
        <f>IF(COUNT('Math Scores'!$BX31:$DN31)=0, "", (SUMIF('Math Scores'!$F$4:$MZ$4, P$4, 'Math Scores'!$F31:$MZ31)/(SUMIF('Math Scores'!$F$4:$MZ$4, P$4, 'Math Scores'!$F$2:$MZ$2))))</f>
        <v/>
      </c>
      <c r="Q28" s="135" t="str">
        <f>IF(COUNT('Math Scores'!$BX31:$DN31)=0, "", (SUMIF('Math Scores'!$F$4:$MZ$4, Q$4, 'Math Scores'!$F31:$MZ31)/(SUMIF('Math Scores'!$F$4:$MZ$4, Q$4, 'Math Scores'!$F$2:$MZ$2))))</f>
        <v/>
      </c>
      <c r="R28" s="135" t="str">
        <f>IF(COUNT('Math Scores'!$BX31:$DN31)=0, "", (SUMIF('Math Scores'!$F$4:$MZ$4, R$4, 'Math Scores'!$F31:$MZ31)/(SUMIF('Math Scores'!$F$4:$MZ$4, R$4, 'Math Scores'!$F$2:$MZ$2))))</f>
        <v/>
      </c>
      <c r="S28" s="135" t="str">
        <f>IF(COUNT('Math Scores'!$BX31:$DN31)=0, "", (SUMIF('Math Scores'!$F$4:$MZ$4, S$4, 'Math Scores'!$F31:$MZ31)/(SUMIF('Math Scores'!$F$4:$MZ$4, S$4, 'Math Scores'!$F$2:$MZ$2))))</f>
        <v/>
      </c>
      <c r="T28" s="135" t="str">
        <f>IF(COUNT('Math Scores'!$BX31:$DN31)=0, "", (SUMIF('Math Scores'!$F$4:$MZ$4, T$4, 'Math Scores'!$F31:$MZ31)/(SUMIF('Math Scores'!$F$4:$MZ$4, T$4, 'Math Scores'!$F$2:$MZ$2))))</f>
        <v/>
      </c>
      <c r="U28" s="135">
        <f>IF(COUNT('Math Scores'!$DO31:$FJ31)=0, "", (SUMIF('Math Scores'!$F$4:$MZ$4, U$4, 'Math Scores'!$F31:$MZ31)/(SUMIF('Math Scores'!$F$4:$MZ$4, U$4, 'Math Scores'!$F$2:$MZ$2))))</f>
        <v>0.625</v>
      </c>
      <c r="V28" s="135">
        <f>IF(COUNT('Math Scores'!$DO31:$FJ31)=0, "", (SUMIF('Math Scores'!$F$4:$MZ$4, V$4, 'Math Scores'!$F31:$MZ31)/(SUMIF('Math Scores'!$F$4:$MZ$4, V$4, 'Math Scores'!$F$2:$MZ$2))))</f>
        <v>0.23076923076923078</v>
      </c>
      <c r="W28" s="135">
        <f>IF(COUNT('Math Scores'!$DO31:$FJ31)=0, "", (SUMIF('Math Scores'!$F$4:$MZ$4, W$4, 'Math Scores'!$F31:$MZ31)/(SUMIF('Math Scores'!$F$4:$MZ$4, W$4, 'Math Scores'!$F$2:$MZ$2))))</f>
        <v>0</v>
      </c>
      <c r="X28" s="135">
        <f>IF(COUNT('Math Scores'!$DO31:$FJ31)=0, "", (SUMIF('Math Scores'!$F$4:$MZ$4, X$4, 'Math Scores'!$F31:$MZ31)/(SUMIF('Math Scores'!$F$4:$MZ$4, X$4, 'Math Scores'!$F$2:$MZ$2))))</f>
        <v>0.33333333333333331</v>
      </c>
      <c r="Y28" s="135">
        <f>IF(COUNT('Math Scores'!$DO31:$FJ31)=0, "", (SUMIF('Math Scores'!$F$4:$MZ$4, Y$4, 'Math Scores'!$F31:$MZ31)/(SUMIF('Math Scores'!$F$4:$MZ$4, Y$4, 'Math Scores'!$F$2:$MZ$2))))</f>
        <v>0.625</v>
      </c>
      <c r="Z28" s="135" t="str">
        <f>IF(COUNT('Math Scores'!$FK31:$HI31)=0, "", (SUMIF('Math Scores'!$F$4:$MZ$4, Z$4, 'Math Scores'!$F31:$MZ31)/(SUMIF('Math Scores'!$F$4:$MZ$4, Z$4, 'Math Scores'!$F$2:$MZ$2))))</f>
        <v/>
      </c>
      <c r="AA28" s="135" t="str">
        <f>IF(COUNT('Math Scores'!$FK31:$HI31)=0, "", (SUMIF('Math Scores'!$F$4:$MZ$4, AA$4, 'Math Scores'!$F31:$MZ31)/(SUMIF('Math Scores'!$F$4:$MZ$4, AA$4, 'Math Scores'!$F$2:$MZ$2))))</f>
        <v/>
      </c>
      <c r="AB28" s="135" t="str">
        <f>IF(COUNT('Math Scores'!$FK31:$HI31)=0, "", (SUMIF('Math Scores'!$F$4:$MZ$4, AB$4, 'Math Scores'!$F31:$MZ31)/(SUMIF('Math Scores'!$F$4:$MZ$4, AB$4, 'Math Scores'!$F$2:$MZ$2))))</f>
        <v/>
      </c>
      <c r="AC28" s="135" t="str">
        <f>IF(COUNT('Math Scores'!$FK31:$HI31)=0, "", (SUMIF('Math Scores'!$F$4:$MZ$4, AC$4, 'Math Scores'!$F31:$MZ31)/(SUMIF('Math Scores'!$F$4:$MZ$4, AC$4, 'Math Scores'!$F$2:$MZ$2))))</f>
        <v/>
      </c>
      <c r="AD28" s="135" t="str">
        <f>IF(COUNT('Math Scores'!$HJ31:$IG31)=0, "", (SUMIF('Math Scores'!$HJ$4:$IU$4, AD$4, 'Math Scores'!$HJ31:$IU31)/(SUMIF('Math Scores'!$HJ$4:$IU$4, AD$4, 'Math Scores'!$HJ$2:$IU$2))))</f>
        <v/>
      </c>
      <c r="AE28" s="135" t="str">
        <f>IF(COUNT('Math Scores'!$HJ31:$IG31)=0, "", (SUMIF('Math Scores'!$HJ$4:$IU$4, AE$4, 'Math Scores'!$HJ31:$IU31)/(SUMIF('Math Scores'!$HJ$4:$IU$4, AE$4, 'Math Scores'!$HJ$2:$IU$2))))</f>
        <v/>
      </c>
      <c r="AF28" s="135" t="str">
        <f>IF(COUNT('Math Scores'!$HJ31:$IG31)=0, "", (SUMIF('Math Scores'!$HJ$4:$IU$4, AF$4, 'Math Scores'!$HJ31:$IU31)/(SUMIF('Math Scores'!$HJ$4:$IU$4, AF$4, 'Math Scores'!$HJ$2:$IU$2))))</f>
        <v/>
      </c>
      <c r="AG28" s="135" t="str">
        <f>IF(COUNT('Math Scores'!$HJ31:$IG31)=0, "", (SUMIF('Math Scores'!$HJ$4:$IU$4, AG$4, 'Math Scores'!$HJ31:$IU31)/(SUMIF('Math Scores'!$HJ$4:$IU$4, AG$4, 'Math Scores'!$HJ$2:$IU$2))))</f>
        <v/>
      </c>
      <c r="AH28" s="135" t="str">
        <f>IF(COUNT('Math Scores'!$IV31:$JL31)=0, "", (SUMIF('Math Scores'!$IH$4:$IU$4, AH$4, 'Math Scores'!$IH31:$IU31)/(SUMIF('Math Scores'!$IH$4:$IU$4, AH$4, 'Math Scores'!$IH$2:$IU$2))))</f>
        <v/>
      </c>
      <c r="AI28" s="135" t="str">
        <f>IF(COUNT('Math Scores'!$IV31:$JL31)=0, "", (SUMIF('Math Scores'!$IH$4:$IU$4, AI$4, 'Math Scores'!$IH31:$IU31)/(SUMIF('Math Scores'!$IH$4:$IU$4, AI$4, 'Math Scores'!$IH$2:$IU$2))))</f>
        <v/>
      </c>
      <c r="AJ28" s="135" t="str">
        <f>IF(COUNT('Math Scores'!$IV31:$JL31)=0, "", (SUMIF('Math Scores'!$IH$4:$IU$4, AJ$4, 'Math Scores'!$IH31:$IU31)/(SUMIF('Math Scores'!$IH$4:$IU$4, AJ$4, 'Math Scores'!$IH$2:$IU$2))))</f>
        <v/>
      </c>
      <c r="AK28" s="135" t="str">
        <f>IF(COUNT('Math Scores'!$JM31:$KG31)=0, "", (SUMIF('Math Scores'!$JM$4:$LA$4, X$4, 'Math Scores'!$JM31:$LA31)/(SUMIF('Math Scores'!$JM$4:$LA$4, X$4, 'Math Scores'!$JM$2:$LA$2))))</f>
        <v/>
      </c>
      <c r="AL28" s="135" t="str">
        <f>IF(COUNT('Math Scores'!$JM31:$KG31)=0, "", (SUMIF('Math Scores'!$JM$4:$LA$4, Y$4, 'Math Scores'!$JM31:$LA31)/(SUMIF('Math Scores'!$JM$4:$LA$4, Y$4, 'Math Scores'!$JM$2:$LA$2))))</f>
        <v/>
      </c>
      <c r="AM28" s="135" t="str">
        <f>IF(COUNT('Math Scores'!$JM31:$KG31)=0, "", (SUMIF('Math Scores'!$JM$4:$LA$4, Z$4, 'Math Scores'!$JM31:$LA31)/(SUMIF('Math Scores'!$JM$4:$LA$4, Z$4, 'Math Scores'!$JM$2:$LA$2))))</f>
        <v/>
      </c>
      <c r="AN28" s="135" t="str">
        <f>IF(COUNT('Math Scores'!$JM31:$KG31)=0, "", (SUMIF('Math Scores'!$JM$4:$LA$4, AA$4, 'Math Scores'!$JM31:$LA31)/(SUMIF('Math Scores'!$JM$4:$LA$4, AA$4, 'Math Scores'!$JM$2:$LA$2))))</f>
        <v/>
      </c>
      <c r="AO28" s="135" t="str">
        <f>IF(COUNT('Math Scores'!$JM31:$KG31)=0, "", (SUMIF('Math Scores'!$JM$4:$LA$4, AB$4, 'Math Scores'!$JM31:$LA31)/(SUMIF('Math Scores'!$JM$4:$LA$4, AB$4, 'Math Scores'!$JM$2:$LA$2))))</f>
        <v/>
      </c>
      <c r="AP28" s="135" t="str">
        <f>IF(COUNT('Math Scores'!$LB31:$LR31)=0, "", (SUMIF('Math Scores'!$KH$4:$LA$4, AP$4, 'Math Scores'!$KH31:$LA31)/(SUMIF('Math Scores'!$KH$4:$LA$4, AP$4, 'Math Scores'!$KH$2:$LA$2))))</f>
        <v/>
      </c>
      <c r="AQ28" s="135" t="str">
        <f>IF(COUNT('Math Scores'!$LB31:$LR31)=0, "", (SUMIF('Math Scores'!$KH$4:$LA$4, AQ$4, 'Math Scores'!$KH31:$LA31)/(SUMIF('Math Scores'!$KH$4:$LA$4, AQ$4, 'Math Scores'!$KH$2:$LA$2))))</f>
        <v/>
      </c>
    </row>
    <row r="29" spans="1:43" x14ac:dyDescent="0.2">
      <c r="A29" s="65">
        <v>24</v>
      </c>
      <c r="B29" s="65" t="str">
        <f>'English Scores- Leveled papers'!B30</f>
        <v>Subhan</v>
      </c>
      <c r="C29" s="66" t="str">
        <f>'Math Output by Standard'!E31</f>
        <v/>
      </c>
      <c r="D29" s="67" t="str">
        <f>'Math Scores'!D32</f>
        <v/>
      </c>
      <c r="E29" s="135" t="str">
        <f>IF(COUNT('Math Scores'!$F32:$AM32)=0, "", (SUMIF('Math Scores'!$F$4:$AM$4, E$4, 'Math Scores'!$F32:$AM32)/(SUMIF('Math Scores'!$F$4:$AM$4, E$4, 'Math Scores'!$F$2:$AM$2))))</f>
        <v/>
      </c>
      <c r="F29" s="135" t="str">
        <f>IF(COUNT('Math Scores'!$F32:$AM32)=0, "", (SUMIF('Math Scores'!$F$4:$AM$4, F$4, 'Math Scores'!$F32:$AM32)/(SUMIF('Math Scores'!$F$4:$AM$4, F$4, 'Math Scores'!$F$2:$AM$2))))</f>
        <v/>
      </c>
      <c r="G29" s="135" t="str">
        <f>IF(COUNT('Math Scores'!$F32:$AM32)=0, "", (SUMIF('Math Scores'!$F$4:$AM$4, G$4, 'Math Scores'!$F32:$AM32)/(SUMIF('Math Scores'!$F$4:$AM$4, G$4, 'Math Scores'!$F$2:$AM$2))))</f>
        <v/>
      </c>
      <c r="H29" s="135" t="str">
        <f>IF(COUNT('Math Scores'!$F32:$AM32)=0, "", (SUMIF('Math Scores'!$F$4:$AM$4, H$4, 'Math Scores'!$F32:$AM32)/(SUMIF('Math Scores'!$F$4:$AM$4, H$4, 'Math Scores'!$F$2:$AM$2))))</f>
        <v/>
      </c>
      <c r="I29" s="135" t="str">
        <f>IF(COUNT('Math Scores'!$F32:$AM32)=0, "", (SUMIF('Math Scores'!$F$4:$AM$4, I$4, 'Math Scores'!$F32:$AM32)/(SUMIF('Math Scores'!$F$4:$AM$4, I$4, 'Math Scores'!$F$2:$AM$2))))</f>
        <v/>
      </c>
      <c r="J29" s="135" t="str">
        <f>IF(COUNT('Math Scores'!$F32:$AM32)=0, "", (SUMIF('Math Scores'!$F$4:$AM$4, J$4, 'Math Scores'!$F32:$AM32)/(SUMIF('Math Scores'!$F$4:$AM$4, J$4, 'Math Scores'!$F$2:$AM$2))))</f>
        <v/>
      </c>
      <c r="K29" s="135" t="str">
        <f>IF(COUNT('Math Scores'!$AN32:$BW32)=0, "", (SUMIF('Math Scores'!$AN$4:$BW$4, K$4, 'Math Scores'!$AN32:$BW32)/(SUMIF('Math Scores'!$AN$4:$BW$4, K$4, 'Math Scores'!$AN$2:$BW$2))))</f>
        <v/>
      </c>
      <c r="L29" s="135" t="str">
        <f>IF(COUNT('Math Scores'!$AN32:$BW32)=0, "", (SUMIF('Math Scores'!$AN$4:$BW$4, L$4, 'Math Scores'!$AN32:$BW32)/(SUMIF('Math Scores'!$AN$4:$BW$4, L$4, 'Math Scores'!$AN$2:$BW$2))))</f>
        <v/>
      </c>
      <c r="M29" s="135" t="str">
        <f>IF(COUNT('Math Scores'!$AN32:$BW32)=0, "", (SUMIF('Math Scores'!$AN$4:$BW$4, M$4, 'Math Scores'!$AN32:$BW32)/(SUMIF('Math Scores'!$AN$4:$BW$4, M$4, 'Math Scores'!$AN$2:$BW$2))))</f>
        <v/>
      </c>
      <c r="N29" s="135" t="str">
        <f>IF(COUNT('Math Scores'!$AN32:$BW32)=0, "", (SUMIF('Math Scores'!$AN$4:$BW$4, N$4, 'Math Scores'!$AN32:$BW32)/(SUMIF('Math Scores'!$AN$4:$BW$4, N$4, 'Math Scores'!$AN$2:$BW$2))))</f>
        <v/>
      </c>
      <c r="O29" s="135" t="str">
        <f>IF(COUNT('Math Scores'!$AN32:$BW32)=0, "", (SUMIF('Math Scores'!$AN$4:$BW$4, O$4, 'Math Scores'!$AN32:$BW32)/(SUMIF('Math Scores'!$AN$4:$BW$4, O$4, 'Math Scores'!$AN$2:$BW$2))))</f>
        <v/>
      </c>
      <c r="P29" s="135" t="str">
        <f>IF(COUNT('Math Scores'!$BX32:$DN32)=0, "", (SUMIF('Math Scores'!$F$4:$MZ$4, P$4, 'Math Scores'!$F32:$MZ32)/(SUMIF('Math Scores'!$F$4:$MZ$4, P$4, 'Math Scores'!$F$2:$MZ$2))))</f>
        <v/>
      </c>
      <c r="Q29" s="135" t="str">
        <f>IF(COUNT('Math Scores'!$BX32:$DN32)=0, "", (SUMIF('Math Scores'!$F$4:$MZ$4, Q$4, 'Math Scores'!$F32:$MZ32)/(SUMIF('Math Scores'!$F$4:$MZ$4, Q$4, 'Math Scores'!$F$2:$MZ$2))))</f>
        <v/>
      </c>
      <c r="R29" s="135" t="str">
        <f>IF(COUNT('Math Scores'!$BX32:$DN32)=0, "", (SUMIF('Math Scores'!$F$4:$MZ$4, R$4, 'Math Scores'!$F32:$MZ32)/(SUMIF('Math Scores'!$F$4:$MZ$4, R$4, 'Math Scores'!$F$2:$MZ$2))))</f>
        <v/>
      </c>
      <c r="S29" s="135" t="str">
        <f>IF(COUNT('Math Scores'!$BX32:$DN32)=0, "", (SUMIF('Math Scores'!$F$4:$MZ$4, S$4, 'Math Scores'!$F32:$MZ32)/(SUMIF('Math Scores'!$F$4:$MZ$4, S$4, 'Math Scores'!$F$2:$MZ$2))))</f>
        <v/>
      </c>
      <c r="T29" s="135" t="str">
        <f>IF(COUNT('Math Scores'!$BX32:$DN32)=0, "", (SUMIF('Math Scores'!$F$4:$MZ$4, T$4, 'Math Scores'!$F32:$MZ32)/(SUMIF('Math Scores'!$F$4:$MZ$4, T$4, 'Math Scores'!$F$2:$MZ$2))))</f>
        <v/>
      </c>
      <c r="U29" s="135" t="str">
        <f>IF(COUNT('Math Scores'!$DO32:$FJ32)=0, "", (SUMIF('Math Scores'!$F$4:$MZ$4, U$4, 'Math Scores'!$F32:$MZ32)/(SUMIF('Math Scores'!$F$4:$MZ$4, U$4, 'Math Scores'!$F$2:$MZ$2))))</f>
        <v/>
      </c>
      <c r="V29" s="135" t="str">
        <f>IF(COUNT('Math Scores'!$DO32:$FJ32)=0, "", (SUMIF('Math Scores'!$F$4:$MZ$4, V$4, 'Math Scores'!$F32:$MZ32)/(SUMIF('Math Scores'!$F$4:$MZ$4, V$4, 'Math Scores'!$F$2:$MZ$2))))</f>
        <v/>
      </c>
      <c r="W29" s="135" t="str">
        <f>IF(COUNT('Math Scores'!$DO32:$FJ32)=0, "", (SUMIF('Math Scores'!$F$4:$MZ$4, W$4, 'Math Scores'!$F32:$MZ32)/(SUMIF('Math Scores'!$F$4:$MZ$4, W$4, 'Math Scores'!$F$2:$MZ$2))))</f>
        <v/>
      </c>
      <c r="X29" s="135" t="str">
        <f>IF(COUNT('Math Scores'!$DO32:$FJ32)=0, "", (SUMIF('Math Scores'!$F$4:$MZ$4, X$4, 'Math Scores'!$F32:$MZ32)/(SUMIF('Math Scores'!$F$4:$MZ$4, X$4, 'Math Scores'!$F$2:$MZ$2))))</f>
        <v/>
      </c>
      <c r="Y29" s="135" t="str">
        <f>IF(COUNT('Math Scores'!$DO32:$FJ32)=0, "", (SUMIF('Math Scores'!$F$4:$MZ$4, Y$4, 'Math Scores'!$F32:$MZ32)/(SUMIF('Math Scores'!$F$4:$MZ$4, Y$4, 'Math Scores'!$F$2:$MZ$2))))</f>
        <v/>
      </c>
      <c r="Z29" s="135" t="str">
        <f>IF(COUNT('Math Scores'!$FK32:$HI32)=0, "", (SUMIF('Math Scores'!$F$4:$MZ$4, Z$4, 'Math Scores'!$F32:$MZ32)/(SUMIF('Math Scores'!$F$4:$MZ$4, Z$4, 'Math Scores'!$F$2:$MZ$2))))</f>
        <v/>
      </c>
      <c r="AA29" s="135" t="str">
        <f>IF(COUNT('Math Scores'!$FK32:$HI32)=0, "", (SUMIF('Math Scores'!$F$4:$MZ$4, AA$4, 'Math Scores'!$F32:$MZ32)/(SUMIF('Math Scores'!$F$4:$MZ$4, AA$4, 'Math Scores'!$F$2:$MZ$2))))</f>
        <v/>
      </c>
      <c r="AB29" s="135" t="str">
        <f>IF(COUNT('Math Scores'!$FK32:$HI32)=0, "", (SUMIF('Math Scores'!$F$4:$MZ$4, AB$4, 'Math Scores'!$F32:$MZ32)/(SUMIF('Math Scores'!$F$4:$MZ$4, AB$4, 'Math Scores'!$F$2:$MZ$2))))</f>
        <v/>
      </c>
      <c r="AC29" s="135" t="str">
        <f>IF(COUNT('Math Scores'!$FK32:$HI32)=0, "", (SUMIF('Math Scores'!$F$4:$MZ$4, AC$4, 'Math Scores'!$F32:$MZ32)/(SUMIF('Math Scores'!$F$4:$MZ$4, AC$4, 'Math Scores'!$F$2:$MZ$2))))</f>
        <v/>
      </c>
      <c r="AD29" s="135" t="str">
        <f>IF(COUNT('Math Scores'!$HJ32:$IG32)=0, "", (SUMIF('Math Scores'!$HJ$4:$IU$4, AD$4, 'Math Scores'!$HJ32:$IU32)/(SUMIF('Math Scores'!$HJ$4:$IU$4, AD$4, 'Math Scores'!$HJ$2:$IU$2))))</f>
        <v/>
      </c>
      <c r="AE29" s="135" t="str">
        <f>IF(COUNT('Math Scores'!$HJ32:$IG32)=0, "", (SUMIF('Math Scores'!$HJ$4:$IU$4, AE$4, 'Math Scores'!$HJ32:$IU32)/(SUMIF('Math Scores'!$HJ$4:$IU$4, AE$4, 'Math Scores'!$HJ$2:$IU$2))))</f>
        <v/>
      </c>
      <c r="AF29" s="135" t="str">
        <f>IF(COUNT('Math Scores'!$HJ32:$IG32)=0, "", (SUMIF('Math Scores'!$HJ$4:$IU$4, AF$4, 'Math Scores'!$HJ32:$IU32)/(SUMIF('Math Scores'!$HJ$4:$IU$4, AF$4, 'Math Scores'!$HJ$2:$IU$2))))</f>
        <v/>
      </c>
      <c r="AG29" s="135" t="str">
        <f>IF(COUNT('Math Scores'!$HJ32:$IG32)=0, "", (SUMIF('Math Scores'!$HJ$4:$IU$4, AG$4, 'Math Scores'!$HJ32:$IU32)/(SUMIF('Math Scores'!$HJ$4:$IU$4, AG$4, 'Math Scores'!$HJ$2:$IU$2))))</f>
        <v/>
      </c>
      <c r="AH29" s="135" t="str">
        <f>IF(COUNT('Math Scores'!$IV32:$JL32)=0, "", (SUMIF('Math Scores'!$IH$4:$IU$4, AH$4, 'Math Scores'!$IH32:$IU32)/(SUMIF('Math Scores'!$IH$4:$IU$4, AH$4, 'Math Scores'!$IH$2:$IU$2))))</f>
        <v/>
      </c>
      <c r="AI29" s="135" t="str">
        <f>IF(COUNT('Math Scores'!$IV32:$JL32)=0, "", (SUMIF('Math Scores'!$IH$4:$IU$4, AI$4, 'Math Scores'!$IH32:$IU32)/(SUMIF('Math Scores'!$IH$4:$IU$4, AI$4, 'Math Scores'!$IH$2:$IU$2))))</f>
        <v/>
      </c>
      <c r="AJ29" s="135" t="str">
        <f>IF(COUNT('Math Scores'!$IV32:$JL32)=0, "", (SUMIF('Math Scores'!$IH$4:$IU$4, AJ$4, 'Math Scores'!$IH32:$IU32)/(SUMIF('Math Scores'!$IH$4:$IU$4, AJ$4, 'Math Scores'!$IH$2:$IU$2))))</f>
        <v/>
      </c>
      <c r="AK29" s="135" t="str">
        <f>IF(COUNT('Math Scores'!$JM32:$KG32)=0, "", (SUMIF('Math Scores'!$JM$4:$LA$4, X$4, 'Math Scores'!$JM32:$LA32)/(SUMIF('Math Scores'!$JM$4:$LA$4, X$4, 'Math Scores'!$JM$2:$LA$2))))</f>
        <v/>
      </c>
      <c r="AL29" s="135" t="str">
        <f>IF(COUNT('Math Scores'!$JM32:$KG32)=0, "", (SUMIF('Math Scores'!$JM$4:$LA$4, Y$4, 'Math Scores'!$JM32:$LA32)/(SUMIF('Math Scores'!$JM$4:$LA$4, Y$4, 'Math Scores'!$JM$2:$LA$2))))</f>
        <v/>
      </c>
      <c r="AM29" s="135" t="str">
        <f>IF(COUNT('Math Scores'!$JM32:$KG32)=0, "", (SUMIF('Math Scores'!$JM$4:$LA$4, Z$4, 'Math Scores'!$JM32:$LA32)/(SUMIF('Math Scores'!$JM$4:$LA$4, Z$4, 'Math Scores'!$JM$2:$LA$2))))</f>
        <v/>
      </c>
      <c r="AN29" s="135" t="str">
        <f>IF(COUNT('Math Scores'!$JM32:$KG32)=0, "", (SUMIF('Math Scores'!$JM$4:$LA$4, AA$4, 'Math Scores'!$JM32:$LA32)/(SUMIF('Math Scores'!$JM$4:$LA$4, AA$4, 'Math Scores'!$JM$2:$LA$2))))</f>
        <v/>
      </c>
      <c r="AO29" s="135" t="str">
        <f>IF(COUNT('Math Scores'!$JM32:$KG32)=0, "", (SUMIF('Math Scores'!$JM$4:$LA$4, AB$4, 'Math Scores'!$JM32:$LA32)/(SUMIF('Math Scores'!$JM$4:$LA$4, AB$4, 'Math Scores'!$JM$2:$LA$2))))</f>
        <v/>
      </c>
      <c r="AP29" s="135" t="str">
        <f>IF(COUNT('Math Scores'!$LB32:$LR32)=0, "", (SUMIF('Math Scores'!$KH$4:$LA$4, AP$4, 'Math Scores'!$KH32:$LA32)/(SUMIF('Math Scores'!$KH$4:$LA$4, AP$4, 'Math Scores'!$KH$2:$LA$2))))</f>
        <v/>
      </c>
      <c r="AQ29" s="135" t="str">
        <f>IF(COUNT('Math Scores'!$LB32:$LR32)=0, "", (SUMIF('Math Scores'!$KH$4:$LA$4, AQ$4, 'Math Scores'!$KH32:$LA32)/(SUMIF('Math Scores'!$KH$4:$LA$4, AQ$4, 'Math Scores'!$KH$2:$LA$2))))</f>
        <v/>
      </c>
    </row>
    <row r="30" spans="1:43" x14ac:dyDescent="0.2">
      <c r="A30" s="65">
        <v>25</v>
      </c>
      <c r="B30" s="65" t="str">
        <f>'English Scores- Leveled papers'!B31</f>
        <v>Maya</v>
      </c>
      <c r="C30" s="66" t="str">
        <f>'Math Output by Standard'!E32</f>
        <v/>
      </c>
      <c r="D30" s="67" t="str">
        <f>'Math Scores'!D33</f>
        <v/>
      </c>
      <c r="E30" s="135" t="str">
        <f>IF(COUNT('Math Scores'!$F33:$AM33)=0, "", (SUMIF('Math Scores'!$F$4:$AM$4, E$4, 'Math Scores'!$F33:$AM33)/(SUMIF('Math Scores'!$F$4:$AM$4, E$4, 'Math Scores'!$F$2:$AM$2))))</f>
        <v/>
      </c>
      <c r="F30" s="135" t="str">
        <f>IF(COUNT('Math Scores'!$F33:$AM33)=0, "", (SUMIF('Math Scores'!$F$4:$AM$4, F$4, 'Math Scores'!$F33:$AM33)/(SUMIF('Math Scores'!$F$4:$AM$4, F$4, 'Math Scores'!$F$2:$AM$2))))</f>
        <v/>
      </c>
      <c r="G30" s="135" t="str">
        <f>IF(COUNT('Math Scores'!$F33:$AM33)=0, "", (SUMIF('Math Scores'!$F$4:$AM$4, G$4, 'Math Scores'!$F33:$AM33)/(SUMIF('Math Scores'!$F$4:$AM$4, G$4, 'Math Scores'!$F$2:$AM$2))))</f>
        <v/>
      </c>
      <c r="H30" s="135" t="str">
        <f>IF(COUNT('Math Scores'!$F33:$AM33)=0, "", (SUMIF('Math Scores'!$F$4:$AM$4, H$4, 'Math Scores'!$F33:$AM33)/(SUMIF('Math Scores'!$F$4:$AM$4, H$4, 'Math Scores'!$F$2:$AM$2))))</f>
        <v/>
      </c>
      <c r="I30" s="135" t="str">
        <f>IF(COUNT('Math Scores'!$F33:$AM33)=0, "", (SUMIF('Math Scores'!$F$4:$AM$4, I$4, 'Math Scores'!$F33:$AM33)/(SUMIF('Math Scores'!$F$4:$AM$4, I$4, 'Math Scores'!$F$2:$AM$2))))</f>
        <v/>
      </c>
      <c r="J30" s="135" t="str">
        <f>IF(COUNT('Math Scores'!$F33:$AM33)=0, "", (SUMIF('Math Scores'!$F$4:$AM$4, J$4, 'Math Scores'!$F33:$AM33)/(SUMIF('Math Scores'!$F$4:$AM$4, J$4, 'Math Scores'!$F$2:$AM$2))))</f>
        <v/>
      </c>
      <c r="K30" s="135" t="str">
        <f>IF(COUNT('Math Scores'!$AN33:$BW33)=0, "", (SUMIF('Math Scores'!$AN$4:$BW$4, K$4, 'Math Scores'!$AN33:$BW33)/(SUMIF('Math Scores'!$AN$4:$BW$4, K$4, 'Math Scores'!$AN$2:$BW$2))))</f>
        <v/>
      </c>
      <c r="L30" s="135" t="str">
        <f>IF(COUNT('Math Scores'!$AN33:$BW33)=0, "", (SUMIF('Math Scores'!$AN$4:$BW$4, L$4, 'Math Scores'!$AN33:$BW33)/(SUMIF('Math Scores'!$AN$4:$BW$4, L$4, 'Math Scores'!$AN$2:$BW$2))))</f>
        <v/>
      </c>
      <c r="M30" s="135" t="str">
        <f>IF(COUNT('Math Scores'!$AN33:$BW33)=0, "", (SUMIF('Math Scores'!$AN$4:$BW$4, M$4, 'Math Scores'!$AN33:$BW33)/(SUMIF('Math Scores'!$AN$4:$BW$4, M$4, 'Math Scores'!$AN$2:$BW$2))))</f>
        <v/>
      </c>
      <c r="N30" s="135" t="str">
        <f>IF(COUNT('Math Scores'!$AN33:$BW33)=0, "", (SUMIF('Math Scores'!$AN$4:$BW$4, N$4, 'Math Scores'!$AN33:$BW33)/(SUMIF('Math Scores'!$AN$4:$BW$4, N$4, 'Math Scores'!$AN$2:$BW$2))))</f>
        <v/>
      </c>
      <c r="O30" s="135" t="str">
        <f>IF(COUNT('Math Scores'!$AN33:$BW33)=0, "", (SUMIF('Math Scores'!$AN$4:$BW$4, O$4, 'Math Scores'!$AN33:$BW33)/(SUMIF('Math Scores'!$AN$4:$BW$4, O$4, 'Math Scores'!$AN$2:$BW$2))))</f>
        <v/>
      </c>
      <c r="P30" s="135" t="str">
        <f>IF(COUNT('Math Scores'!$BX33:$DN33)=0, "", (SUMIF('Math Scores'!$F$4:$MZ$4, P$4, 'Math Scores'!$F33:$MZ33)/(SUMIF('Math Scores'!$F$4:$MZ$4, P$4, 'Math Scores'!$F$2:$MZ$2))))</f>
        <v/>
      </c>
      <c r="Q30" s="135" t="str">
        <f>IF(COUNT('Math Scores'!$BX33:$DN33)=0, "", (SUMIF('Math Scores'!$F$4:$MZ$4, Q$4, 'Math Scores'!$F33:$MZ33)/(SUMIF('Math Scores'!$F$4:$MZ$4, Q$4, 'Math Scores'!$F$2:$MZ$2))))</f>
        <v/>
      </c>
      <c r="R30" s="135" t="str">
        <f>IF(COUNT('Math Scores'!$BX33:$DN33)=0, "", (SUMIF('Math Scores'!$F$4:$MZ$4, R$4, 'Math Scores'!$F33:$MZ33)/(SUMIF('Math Scores'!$F$4:$MZ$4, R$4, 'Math Scores'!$F$2:$MZ$2))))</f>
        <v/>
      </c>
      <c r="S30" s="135" t="str">
        <f>IF(COUNT('Math Scores'!$BX33:$DN33)=0, "", (SUMIF('Math Scores'!$F$4:$MZ$4, S$4, 'Math Scores'!$F33:$MZ33)/(SUMIF('Math Scores'!$F$4:$MZ$4, S$4, 'Math Scores'!$F$2:$MZ$2))))</f>
        <v/>
      </c>
      <c r="T30" s="135" t="str">
        <f>IF(COUNT('Math Scores'!$BX33:$DN33)=0, "", (SUMIF('Math Scores'!$F$4:$MZ$4, T$4, 'Math Scores'!$F33:$MZ33)/(SUMIF('Math Scores'!$F$4:$MZ$4, T$4, 'Math Scores'!$F$2:$MZ$2))))</f>
        <v/>
      </c>
      <c r="U30" s="135" t="str">
        <f>IF(COUNT('Math Scores'!$DO33:$FJ33)=0, "", (SUMIF('Math Scores'!$F$4:$MZ$4, U$4, 'Math Scores'!$F33:$MZ33)/(SUMIF('Math Scores'!$F$4:$MZ$4, U$4, 'Math Scores'!$F$2:$MZ$2))))</f>
        <v/>
      </c>
      <c r="V30" s="135" t="str">
        <f>IF(COUNT('Math Scores'!$DO33:$FJ33)=0, "", (SUMIF('Math Scores'!$F$4:$MZ$4, V$4, 'Math Scores'!$F33:$MZ33)/(SUMIF('Math Scores'!$F$4:$MZ$4, V$4, 'Math Scores'!$F$2:$MZ$2))))</f>
        <v/>
      </c>
      <c r="W30" s="135" t="str">
        <f>IF(COUNT('Math Scores'!$DO33:$FJ33)=0, "", (SUMIF('Math Scores'!$F$4:$MZ$4, W$4, 'Math Scores'!$F33:$MZ33)/(SUMIF('Math Scores'!$F$4:$MZ$4, W$4, 'Math Scores'!$F$2:$MZ$2))))</f>
        <v/>
      </c>
      <c r="X30" s="135" t="str">
        <f>IF(COUNT('Math Scores'!$DO33:$FJ33)=0, "", (SUMIF('Math Scores'!$F$4:$MZ$4, X$4, 'Math Scores'!$F33:$MZ33)/(SUMIF('Math Scores'!$F$4:$MZ$4, X$4, 'Math Scores'!$F$2:$MZ$2))))</f>
        <v/>
      </c>
      <c r="Y30" s="135" t="str">
        <f>IF(COUNT('Math Scores'!$DO33:$FJ33)=0, "", (SUMIF('Math Scores'!$F$4:$MZ$4, Y$4, 'Math Scores'!$F33:$MZ33)/(SUMIF('Math Scores'!$F$4:$MZ$4, Y$4, 'Math Scores'!$F$2:$MZ$2))))</f>
        <v/>
      </c>
      <c r="Z30" s="135" t="str">
        <f>IF(COUNT('Math Scores'!$FK33:$HI33)=0, "", (SUMIF('Math Scores'!$F$4:$MZ$4, Z$4, 'Math Scores'!$F33:$MZ33)/(SUMIF('Math Scores'!$F$4:$MZ$4, Z$4, 'Math Scores'!$F$2:$MZ$2))))</f>
        <v/>
      </c>
      <c r="AA30" s="135" t="str">
        <f>IF(COUNT('Math Scores'!$FK33:$HI33)=0, "", (SUMIF('Math Scores'!$F$4:$MZ$4, AA$4, 'Math Scores'!$F33:$MZ33)/(SUMIF('Math Scores'!$F$4:$MZ$4, AA$4, 'Math Scores'!$F$2:$MZ$2))))</f>
        <v/>
      </c>
      <c r="AB30" s="135" t="str">
        <f>IF(COUNT('Math Scores'!$FK33:$HI33)=0, "", (SUMIF('Math Scores'!$F$4:$MZ$4, AB$4, 'Math Scores'!$F33:$MZ33)/(SUMIF('Math Scores'!$F$4:$MZ$4, AB$4, 'Math Scores'!$F$2:$MZ$2))))</f>
        <v/>
      </c>
      <c r="AC30" s="135" t="str">
        <f>IF(COUNT('Math Scores'!$FK33:$HI33)=0, "", (SUMIF('Math Scores'!$F$4:$MZ$4, AC$4, 'Math Scores'!$F33:$MZ33)/(SUMIF('Math Scores'!$F$4:$MZ$4, AC$4, 'Math Scores'!$F$2:$MZ$2))))</f>
        <v/>
      </c>
      <c r="AD30" s="135" t="str">
        <f>IF(COUNT('Math Scores'!$HJ33:$IG33)=0, "", (SUMIF('Math Scores'!$HJ$4:$IU$4, AD$4, 'Math Scores'!$HJ33:$IU33)/(SUMIF('Math Scores'!$HJ$4:$IU$4, AD$4, 'Math Scores'!$HJ$2:$IU$2))))</f>
        <v/>
      </c>
      <c r="AE30" s="135" t="str">
        <f>IF(COUNT('Math Scores'!$HJ33:$IG33)=0, "", (SUMIF('Math Scores'!$HJ$4:$IU$4, AE$4, 'Math Scores'!$HJ33:$IU33)/(SUMIF('Math Scores'!$HJ$4:$IU$4, AE$4, 'Math Scores'!$HJ$2:$IU$2))))</f>
        <v/>
      </c>
      <c r="AF30" s="135" t="str">
        <f>IF(COUNT('Math Scores'!$HJ33:$IG33)=0, "", (SUMIF('Math Scores'!$HJ$4:$IU$4, AF$4, 'Math Scores'!$HJ33:$IU33)/(SUMIF('Math Scores'!$HJ$4:$IU$4, AF$4, 'Math Scores'!$HJ$2:$IU$2))))</f>
        <v/>
      </c>
      <c r="AG30" s="135" t="str">
        <f>IF(COUNT('Math Scores'!$HJ33:$IG33)=0, "", (SUMIF('Math Scores'!$HJ$4:$IU$4, AG$4, 'Math Scores'!$HJ33:$IU33)/(SUMIF('Math Scores'!$HJ$4:$IU$4, AG$4, 'Math Scores'!$HJ$2:$IU$2))))</f>
        <v/>
      </c>
      <c r="AH30" s="135" t="str">
        <f>IF(COUNT('Math Scores'!$IV33:$JL33)=0, "", (SUMIF('Math Scores'!$IH$4:$IU$4, AH$4, 'Math Scores'!$IH33:$IU33)/(SUMIF('Math Scores'!$IH$4:$IU$4, AH$4, 'Math Scores'!$IH$2:$IU$2))))</f>
        <v/>
      </c>
      <c r="AI30" s="135" t="str">
        <f>IF(COUNT('Math Scores'!$IV33:$JL33)=0, "", (SUMIF('Math Scores'!$IH$4:$IU$4, AI$4, 'Math Scores'!$IH33:$IU33)/(SUMIF('Math Scores'!$IH$4:$IU$4, AI$4, 'Math Scores'!$IH$2:$IU$2))))</f>
        <v/>
      </c>
      <c r="AJ30" s="135" t="str">
        <f>IF(COUNT('Math Scores'!$IV33:$JL33)=0, "", (SUMIF('Math Scores'!$IH$4:$IU$4, AJ$4, 'Math Scores'!$IH33:$IU33)/(SUMIF('Math Scores'!$IH$4:$IU$4, AJ$4, 'Math Scores'!$IH$2:$IU$2))))</f>
        <v/>
      </c>
      <c r="AK30" s="135" t="str">
        <f>IF(COUNT('Math Scores'!$JM33:$KG33)=0, "", (SUMIF('Math Scores'!$JM$4:$LA$4, X$4, 'Math Scores'!$JM33:$LA33)/(SUMIF('Math Scores'!$JM$4:$LA$4, X$4, 'Math Scores'!$JM$2:$LA$2))))</f>
        <v/>
      </c>
      <c r="AL30" s="135" t="str">
        <f>IF(COUNT('Math Scores'!$JM33:$KG33)=0, "", (SUMIF('Math Scores'!$JM$4:$LA$4, Y$4, 'Math Scores'!$JM33:$LA33)/(SUMIF('Math Scores'!$JM$4:$LA$4, Y$4, 'Math Scores'!$JM$2:$LA$2))))</f>
        <v/>
      </c>
      <c r="AM30" s="135" t="str">
        <f>IF(COUNT('Math Scores'!$JM33:$KG33)=0, "", (SUMIF('Math Scores'!$JM$4:$LA$4, Z$4, 'Math Scores'!$JM33:$LA33)/(SUMIF('Math Scores'!$JM$4:$LA$4, Z$4, 'Math Scores'!$JM$2:$LA$2))))</f>
        <v/>
      </c>
      <c r="AN30" s="135" t="str">
        <f>IF(COUNT('Math Scores'!$JM33:$KG33)=0, "", (SUMIF('Math Scores'!$JM$4:$LA$4, AA$4, 'Math Scores'!$JM33:$LA33)/(SUMIF('Math Scores'!$JM$4:$LA$4, AA$4, 'Math Scores'!$JM$2:$LA$2))))</f>
        <v/>
      </c>
      <c r="AO30" s="135" t="str">
        <f>IF(COUNT('Math Scores'!$JM33:$KG33)=0, "", (SUMIF('Math Scores'!$JM$4:$LA$4, AB$4, 'Math Scores'!$JM33:$LA33)/(SUMIF('Math Scores'!$JM$4:$LA$4, AB$4, 'Math Scores'!$JM$2:$LA$2))))</f>
        <v/>
      </c>
      <c r="AP30" s="135" t="str">
        <f>IF(COUNT('Math Scores'!$LB33:$LR33)=0, "", (SUMIF('Math Scores'!$KH$4:$LA$4, AP$4, 'Math Scores'!$KH33:$LA33)/(SUMIF('Math Scores'!$KH$4:$LA$4, AP$4, 'Math Scores'!$KH$2:$LA$2))))</f>
        <v/>
      </c>
      <c r="AQ30" s="135" t="str">
        <f>IF(COUNT('Math Scores'!$LB33:$LR33)=0, "", (SUMIF('Math Scores'!$KH$4:$LA$4, AQ$4, 'Math Scores'!$KH33:$LA33)/(SUMIF('Math Scores'!$KH$4:$LA$4, AQ$4, 'Math Scores'!$KH$2:$LA$2))))</f>
        <v/>
      </c>
    </row>
    <row r="31" spans="1:43" x14ac:dyDescent="0.2">
      <c r="A31" s="65">
        <v>26</v>
      </c>
      <c r="B31" s="65" t="str">
        <f>'English Scores- Leveled papers'!B32</f>
        <v>Krish</v>
      </c>
      <c r="C31" s="66" t="str">
        <f>'Math Output by Standard'!E33</f>
        <v/>
      </c>
      <c r="D31" s="67" t="str">
        <f>'Math Scores'!D34</f>
        <v/>
      </c>
      <c r="E31" s="135" t="str">
        <f>IF(COUNT('Math Scores'!$F34:$AM34)=0, "", (SUMIF('Math Scores'!$F$4:$AM$4, E$4, 'Math Scores'!$F34:$AM34)/(SUMIF('Math Scores'!$F$4:$AM$4, E$4, 'Math Scores'!$F$2:$AM$2))))</f>
        <v/>
      </c>
      <c r="F31" s="135" t="str">
        <f>IF(COUNT('Math Scores'!$F34:$AM34)=0, "", (SUMIF('Math Scores'!$F$4:$AM$4, F$4, 'Math Scores'!$F34:$AM34)/(SUMIF('Math Scores'!$F$4:$AM$4, F$4, 'Math Scores'!$F$2:$AM$2))))</f>
        <v/>
      </c>
      <c r="G31" s="135" t="str">
        <f>IF(COUNT('Math Scores'!$F34:$AM34)=0, "", (SUMIF('Math Scores'!$F$4:$AM$4, G$4, 'Math Scores'!$F34:$AM34)/(SUMIF('Math Scores'!$F$4:$AM$4, G$4, 'Math Scores'!$F$2:$AM$2))))</f>
        <v/>
      </c>
      <c r="H31" s="135" t="str">
        <f>IF(COUNT('Math Scores'!$F34:$AM34)=0, "", (SUMIF('Math Scores'!$F$4:$AM$4, H$4, 'Math Scores'!$F34:$AM34)/(SUMIF('Math Scores'!$F$4:$AM$4, H$4, 'Math Scores'!$F$2:$AM$2))))</f>
        <v/>
      </c>
      <c r="I31" s="135" t="str">
        <f>IF(COUNT('Math Scores'!$F34:$AM34)=0, "", (SUMIF('Math Scores'!$F$4:$AM$4, I$4, 'Math Scores'!$F34:$AM34)/(SUMIF('Math Scores'!$F$4:$AM$4, I$4, 'Math Scores'!$F$2:$AM$2))))</f>
        <v/>
      </c>
      <c r="J31" s="135" t="str">
        <f>IF(COUNT('Math Scores'!$F34:$AM34)=0, "", (SUMIF('Math Scores'!$F$4:$AM$4, J$4, 'Math Scores'!$F34:$AM34)/(SUMIF('Math Scores'!$F$4:$AM$4, J$4, 'Math Scores'!$F$2:$AM$2))))</f>
        <v/>
      </c>
      <c r="K31" s="135" t="str">
        <f>IF(COUNT('Math Scores'!$AN34:$BW34)=0, "", (SUMIF('Math Scores'!$AN$4:$BW$4, K$4, 'Math Scores'!$AN34:$BW34)/(SUMIF('Math Scores'!$AN$4:$BW$4, K$4, 'Math Scores'!$AN$2:$BW$2))))</f>
        <v/>
      </c>
      <c r="L31" s="135" t="str">
        <f>IF(COUNT('Math Scores'!$AN34:$BW34)=0, "", (SUMIF('Math Scores'!$AN$4:$BW$4, L$4, 'Math Scores'!$AN34:$BW34)/(SUMIF('Math Scores'!$AN$4:$BW$4, L$4, 'Math Scores'!$AN$2:$BW$2))))</f>
        <v/>
      </c>
      <c r="M31" s="135" t="str">
        <f>IF(COUNT('Math Scores'!$AN34:$BW34)=0, "", (SUMIF('Math Scores'!$AN$4:$BW$4, M$4, 'Math Scores'!$AN34:$BW34)/(SUMIF('Math Scores'!$AN$4:$BW$4, M$4, 'Math Scores'!$AN$2:$BW$2))))</f>
        <v/>
      </c>
      <c r="N31" s="135" t="str">
        <f>IF(COUNT('Math Scores'!$AN34:$BW34)=0, "", (SUMIF('Math Scores'!$AN$4:$BW$4, N$4, 'Math Scores'!$AN34:$BW34)/(SUMIF('Math Scores'!$AN$4:$BW$4, N$4, 'Math Scores'!$AN$2:$BW$2))))</f>
        <v/>
      </c>
      <c r="O31" s="135" t="str">
        <f>IF(COUNT('Math Scores'!$AN34:$BW34)=0, "", (SUMIF('Math Scores'!$AN$4:$BW$4, O$4, 'Math Scores'!$AN34:$BW34)/(SUMIF('Math Scores'!$AN$4:$BW$4, O$4, 'Math Scores'!$AN$2:$BW$2))))</f>
        <v/>
      </c>
      <c r="P31" s="135" t="str">
        <f>IF(COUNT('Math Scores'!$BX34:$DN34)=0, "", (SUMIF('Math Scores'!$F$4:$MZ$4, P$4, 'Math Scores'!$F34:$MZ34)/(SUMIF('Math Scores'!$F$4:$MZ$4, P$4, 'Math Scores'!$F$2:$MZ$2))))</f>
        <v/>
      </c>
      <c r="Q31" s="135" t="str">
        <f>IF(COUNT('Math Scores'!$BX34:$DN34)=0, "", (SUMIF('Math Scores'!$F$4:$MZ$4, Q$4, 'Math Scores'!$F34:$MZ34)/(SUMIF('Math Scores'!$F$4:$MZ$4, Q$4, 'Math Scores'!$F$2:$MZ$2))))</f>
        <v/>
      </c>
      <c r="R31" s="135" t="str">
        <f>IF(COUNT('Math Scores'!$BX34:$DN34)=0, "", (SUMIF('Math Scores'!$F$4:$MZ$4, R$4, 'Math Scores'!$F34:$MZ34)/(SUMIF('Math Scores'!$F$4:$MZ$4, R$4, 'Math Scores'!$F$2:$MZ$2))))</f>
        <v/>
      </c>
      <c r="S31" s="135" t="str">
        <f>IF(COUNT('Math Scores'!$BX34:$DN34)=0, "", (SUMIF('Math Scores'!$F$4:$MZ$4, S$4, 'Math Scores'!$F34:$MZ34)/(SUMIF('Math Scores'!$F$4:$MZ$4, S$4, 'Math Scores'!$F$2:$MZ$2))))</f>
        <v/>
      </c>
      <c r="T31" s="135" t="str">
        <f>IF(COUNT('Math Scores'!$BX34:$DN34)=0, "", (SUMIF('Math Scores'!$F$4:$MZ$4, T$4, 'Math Scores'!$F34:$MZ34)/(SUMIF('Math Scores'!$F$4:$MZ$4, T$4, 'Math Scores'!$F$2:$MZ$2))))</f>
        <v/>
      </c>
      <c r="U31" s="135" t="str">
        <f>IF(COUNT('Math Scores'!$DO34:$FJ34)=0, "", (SUMIF('Math Scores'!$F$4:$MZ$4, U$4, 'Math Scores'!$F34:$MZ34)/(SUMIF('Math Scores'!$F$4:$MZ$4, U$4, 'Math Scores'!$F$2:$MZ$2))))</f>
        <v/>
      </c>
      <c r="V31" s="135" t="str">
        <f>IF(COUNT('Math Scores'!$DO34:$FJ34)=0, "", (SUMIF('Math Scores'!$F$4:$MZ$4, V$4, 'Math Scores'!$F34:$MZ34)/(SUMIF('Math Scores'!$F$4:$MZ$4, V$4, 'Math Scores'!$F$2:$MZ$2))))</f>
        <v/>
      </c>
      <c r="W31" s="135" t="str">
        <f>IF(COUNT('Math Scores'!$DO34:$FJ34)=0, "", (SUMIF('Math Scores'!$F$4:$MZ$4, W$4, 'Math Scores'!$F34:$MZ34)/(SUMIF('Math Scores'!$F$4:$MZ$4, W$4, 'Math Scores'!$F$2:$MZ$2))))</f>
        <v/>
      </c>
      <c r="X31" s="135" t="str">
        <f>IF(COUNT('Math Scores'!$DO34:$FJ34)=0, "", (SUMIF('Math Scores'!$F$4:$MZ$4, X$4, 'Math Scores'!$F34:$MZ34)/(SUMIF('Math Scores'!$F$4:$MZ$4, X$4, 'Math Scores'!$F$2:$MZ$2))))</f>
        <v/>
      </c>
      <c r="Y31" s="135" t="str">
        <f>IF(COUNT('Math Scores'!$DO34:$FJ34)=0, "", (SUMIF('Math Scores'!$F$4:$MZ$4, Y$4, 'Math Scores'!$F34:$MZ34)/(SUMIF('Math Scores'!$F$4:$MZ$4, Y$4, 'Math Scores'!$F$2:$MZ$2))))</f>
        <v/>
      </c>
      <c r="Z31" s="135" t="str">
        <f>IF(COUNT('Math Scores'!$FK34:$HI34)=0, "", (SUMIF('Math Scores'!$F$4:$MZ$4, Z$4, 'Math Scores'!$F34:$MZ34)/(SUMIF('Math Scores'!$F$4:$MZ$4, Z$4, 'Math Scores'!$F$2:$MZ$2))))</f>
        <v/>
      </c>
      <c r="AA31" s="135" t="str">
        <f>IF(COUNT('Math Scores'!$FK34:$HI34)=0, "", (SUMIF('Math Scores'!$F$4:$MZ$4, AA$4, 'Math Scores'!$F34:$MZ34)/(SUMIF('Math Scores'!$F$4:$MZ$4, AA$4, 'Math Scores'!$F$2:$MZ$2))))</f>
        <v/>
      </c>
      <c r="AB31" s="135" t="str">
        <f>IF(COUNT('Math Scores'!$FK34:$HI34)=0, "", (SUMIF('Math Scores'!$F$4:$MZ$4, AB$4, 'Math Scores'!$F34:$MZ34)/(SUMIF('Math Scores'!$F$4:$MZ$4, AB$4, 'Math Scores'!$F$2:$MZ$2))))</f>
        <v/>
      </c>
      <c r="AC31" s="135" t="str">
        <f>IF(COUNT('Math Scores'!$FK34:$HI34)=0, "", (SUMIF('Math Scores'!$F$4:$MZ$4, AC$4, 'Math Scores'!$F34:$MZ34)/(SUMIF('Math Scores'!$F$4:$MZ$4, AC$4, 'Math Scores'!$F$2:$MZ$2))))</f>
        <v/>
      </c>
      <c r="AD31" s="135" t="str">
        <f>IF(COUNT('Math Scores'!$HJ34:$IG34)=0, "", (SUMIF('Math Scores'!$HJ$4:$IU$4, AD$4, 'Math Scores'!$HJ34:$IU34)/(SUMIF('Math Scores'!$HJ$4:$IU$4, AD$4, 'Math Scores'!$HJ$2:$IU$2))))</f>
        <v/>
      </c>
      <c r="AE31" s="135" t="str">
        <f>IF(COUNT('Math Scores'!$HJ34:$IG34)=0, "", (SUMIF('Math Scores'!$HJ$4:$IU$4, AE$4, 'Math Scores'!$HJ34:$IU34)/(SUMIF('Math Scores'!$HJ$4:$IU$4, AE$4, 'Math Scores'!$HJ$2:$IU$2))))</f>
        <v/>
      </c>
      <c r="AF31" s="135" t="str">
        <f>IF(COUNT('Math Scores'!$HJ34:$IG34)=0, "", (SUMIF('Math Scores'!$HJ$4:$IU$4, AF$4, 'Math Scores'!$HJ34:$IU34)/(SUMIF('Math Scores'!$HJ$4:$IU$4, AF$4, 'Math Scores'!$HJ$2:$IU$2))))</f>
        <v/>
      </c>
      <c r="AG31" s="135" t="str">
        <f>IF(COUNT('Math Scores'!$HJ34:$IG34)=0, "", (SUMIF('Math Scores'!$HJ$4:$IU$4, AG$4, 'Math Scores'!$HJ34:$IU34)/(SUMIF('Math Scores'!$HJ$4:$IU$4, AG$4, 'Math Scores'!$HJ$2:$IU$2))))</f>
        <v/>
      </c>
      <c r="AH31" s="135" t="str">
        <f>IF(COUNT('Math Scores'!$IV34:$JL34)=0, "", (SUMIF('Math Scores'!$IH$4:$IU$4, AH$4, 'Math Scores'!$IH34:$IU34)/(SUMIF('Math Scores'!$IH$4:$IU$4, AH$4, 'Math Scores'!$IH$2:$IU$2))))</f>
        <v/>
      </c>
      <c r="AI31" s="135" t="str">
        <f>IF(COUNT('Math Scores'!$IV34:$JL34)=0, "", (SUMIF('Math Scores'!$IH$4:$IU$4, AI$4, 'Math Scores'!$IH34:$IU34)/(SUMIF('Math Scores'!$IH$4:$IU$4, AI$4, 'Math Scores'!$IH$2:$IU$2))))</f>
        <v/>
      </c>
      <c r="AJ31" s="135" t="str">
        <f>IF(COUNT('Math Scores'!$IV34:$JL34)=0, "", (SUMIF('Math Scores'!$IH$4:$IU$4, AJ$4, 'Math Scores'!$IH34:$IU34)/(SUMIF('Math Scores'!$IH$4:$IU$4, AJ$4, 'Math Scores'!$IH$2:$IU$2))))</f>
        <v/>
      </c>
      <c r="AK31" s="135" t="str">
        <f>IF(COUNT('Math Scores'!$JM34:$KG34)=0, "", (SUMIF('Math Scores'!$JM$4:$LA$4, X$4, 'Math Scores'!$JM34:$LA34)/(SUMIF('Math Scores'!$JM$4:$LA$4, X$4, 'Math Scores'!$JM$2:$LA$2))))</f>
        <v/>
      </c>
      <c r="AL31" s="135" t="str">
        <f>IF(COUNT('Math Scores'!$JM34:$KG34)=0, "", (SUMIF('Math Scores'!$JM$4:$LA$4, Y$4, 'Math Scores'!$JM34:$LA34)/(SUMIF('Math Scores'!$JM$4:$LA$4, Y$4, 'Math Scores'!$JM$2:$LA$2))))</f>
        <v/>
      </c>
      <c r="AM31" s="135" t="str">
        <f>IF(COUNT('Math Scores'!$JM34:$KG34)=0, "", (SUMIF('Math Scores'!$JM$4:$LA$4, Z$4, 'Math Scores'!$JM34:$LA34)/(SUMIF('Math Scores'!$JM$4:$LA$4, Z$4, 'Math Scores'!$JM$2:$LA$2))))</f>
        <v/>
      </c>
      <c r="AN31" s="135" t="str">
        <f>IF(COUNT('Math Scores'!$JM34:$KG34)=0, "", (SUMIF('Math Scores'!$JM$4:$LA$4, AA$4, 'Math Scores'!$JM34:$LA34)/(SUMIF('Math Scores'!$JM$4:$LA$4, AA$4, 'Math Scores'!$JM$2:$LA$2))))</f>
        <v/>
      </c>
      <c r="AO31" s="135" t="str">
        <f>IF(COUNT('Math Scores'!$JM34:$KG34)=0, "", (SUMIF('Math Scores'!$JM$4:$LA$4, AB$4, 'Math Scores'!$JM34:$LA34)/(SUMIF('Math Scores'!$JM$4:$LA$4, AB$4, 'Math Scores'!$JM$2:$LA$2))))</f>
        <v/>
      </c>
      <c r="AP31" s="135" t="str">
        <f>IF(COUNT('Math Scores'!$LB34:$LR34)=0, "", (SUMIF('Math Scores'!$KH$4:$LA$4, AP$4, 'Math Scores'!$KH34:$LA34)/(SUMIF('Math Scores'!$KH$4:$LA$4, AP$4, 'Math Scores'!$KH$2:$LA$2))))</f>
        <v/>
      </c>
      <c r="AQ31" s="135" t="str">
        <f>IF(COUNT('Math Scores'!$LB34:$LR34)=0, "", (SUMIF('Math Scores'!$KH$4:$LA$4, AQ$4, 'Math Scores'!$KH34:$LA34)/(SUMIF('Math Scores'!$KH$4:$LA$4, AQ$4, 'Math Scores'!$KH$2:$LA$2))))</f>
        <v/>
      </c>
    </row>
    <row r="32" spans="1:43" x14ac:dyDescent="0.2">
      <c r="A32" s="65">
        <v>27</v>
      </c>
      <c r="B32" s="65" t="str">
        <f>'English Scores- Leveled papers'!B33</f>
        <v>Nishita</v>
      </c>
      <c r="C32" s="66" t="str">
        <f>'Math Output by Standard'!E34</f>
        <v/>
      </c>
      <c r="D32" s="67" t="str">
        <f>'Math Scores'!D35</f>
        <v/>
      </c>
      <c r="E32" s="135" t="str">
        <f>IF(COUNT('Math Scores'!$F35:$AM35)=0, "", (SUMIF('Math Scores'!$F$4:$AM$4, E$4, 'Math Scores'!$F35:$AM35)/(SUMIF('Math Scores'!$F$4:$AM$4, E$4, 'Math Scores'!$F$2:$AM$2))))</f>
        <v/>
      </c>
      <c r="F32" s="135" t="str">
        <f>IF(COUNT('Math Scores'!$F35:$AM35)=0, "", (SUMIF('Math Scores'!$F$4:$AM$4, F$4, 'Math Scores'!$F35:$AM35)/(SUMIF('Math Scores'!$F$4:$AM$4, F$4, 'Math Scores'!$F$2:$AM$2))))</f>
        <v/>
      </c>
      <c r="G32" s="135" t="str">
        <f>IF(COUNT('Math Scores'!$F35:$AM35)=0, "", (SUMIF('Math Scores'!$F$4:$AM$4, G$4, 'Math Scores'!$F35:$AM35)/(SUMIF('Math Scores'!$F$4:$AM$4, G$4, 'Math Scores'!$F$2:$AM$2))))</f>
        <v/>
      </c>
      <c r="H32" s="135" t="str">
        <f>IF(COUNT('Math Scores'!$F35:$AM35)=0, "", (SUMIF('Math Scores'!$F$4:$AM$4, H$4, 'Math Scores'!$F35:$AM35)/(SUMIF('Math Scores'!$F$4:$AM$4, H$4, 'Math Scores'!$F$2:$AM$2))))</f>
        <v/>
      </c>
      <c r="I32" s="135" t="str">
        <f>IF(COUNT('Math Scores'!$F35:$AM35)=0, "", (SUMIF('Math Scores'!$F$4:$AM$4, I$4, 'Math Scores'!$F35:$AM35)/(SUMIF('Math Scores'!$F$4:$AM$4, I$4, 'Math Scores'!$F$2:$AM$2))))</f>
        <v/>
      </c>
      <c r="J32" s="135" t="str">
        <f>IF(COUNT('Math Scores'!$F35:$AM35)=0, "", (SUMIF('Math Scores'!$F$4:$AM$4, J$4, 'Math Scores'!$F35:$AM35)/(SUMIF('Math Scores'!$F$4:$AM$4, J$4, 'Math Scores'!$F$2:$AM$2))))</f>
        <v/>
      </c>
      <c r="K32" s="135" t="str">
        <f>IF(COUNT('Math Scores'!$AN35:$BW35)=0, "", (SUMIF('Math Scores'!$AN$4:$BW$4, K$4, 'Math Scores'!$AN35:$BW35)/(SUMIF('Math Scores'!$AN$4:$BW$4, K$4, 'Math Scores'!$AN$2:$BW$2))))</f>
        <v/>
      </c>
      <c r="L32" s="135" t="str">
        <f>IF(COUNT('Math Scores'!$AN35:$BW35)=0, "", (SUMIF('Math Scores'!$AN$4:$BW$4, L$4, 'Math Scores'!$AN35:$BW35)/(SUMIF('Math Scores'!$AN$4:$BW$4, L$4, 'Math Scores'!$AN$2:$BW$2))))</f>
        <v/>
      </c>
      <c r="M32" s="135" t="str">
        <f>IF(COUNT('Math Scores'!$AN35:$BW35)=0, "", (SUMIF('Math Scores'!$AN$4:$BW$4, M$4, 'Math Scores'!$AN35:$BW35)/(SUMIF('Math Scores'!$AN$4:$BW$4, M$4, 'Math Scores'!$AN$2:$BW$2))))</f>
        <v/>
      </c>
      <c r="N32" s="135" t="str">
        <f>IF(COUNT('Math Scores'!$AN35:$BW35)=0, "", (SUMIF('Math Scores'!$AN$4:$BW$4, N$4, 'Math Scores'!$AN35:$BW35)/(SUMIF('Math Scores'!$AN$4:$BW$4, N$4, 'Math Scores'!$AN$2:$BW$2))))</f>
        <v/>
      </c>
      <c r="O32" s="135" t="str">
        <f>IF(COUNT('Math Scores'!$AN35:$BW35)=0, "", (SUMIF('Math Scores'!$AN$4:$BW$4, O$4, 'Math Scores'!$AN35:$BW35)/(SUMIF('Math Scores'!$AN$4:$BW$4, O$4, 'Math Scores'!$AN$2:$BW$2))))</f>
        <v/>
      </c>
      <c r="P32" s="135" t="str">
        <f>IF(COUNT('Math Scores'!$BX35:$DN35)=0, "", (SUMIF('Math Scores'!$F$4:$MZ$4, P$4, 'Math Scores'!$F35:$MZ35)/(SUMIF('Math Scores'!$F$4:$MZ$4, P$4, 'Math Scores'!$F$2:$MZ$2))))</f>
        <v/>
      </c>
      <c r="Q32" s="135" t="str">
        <f>IF(COUNT('Math Scores'!$BX35:$DN35)=0, "", (SUMIF('Math Scores'!$F$4:$MZ$4, Q$4, 'Math Scores'!$F35:$MZ35)/(SUMIF('Math Scores'!$F$4:$MZ$4, Q$4, 'Math Scores'!$F$2:$MZ$2))))</f>
        <v/>
      </c>
      <c r="R32" s="135" t="str">
        <f>IF(COUNT('Math Scores'!$BX35:$DN35)=0, "", (SUMIF('Math Scores'!$F$4:$MZ$4, R$4, 'Math Scores'!$F35:$MZ35)/(SUMIF('Math Scores'!$F$4:$MZ$4, R$4, 'Math Scores'!$F$2:$MZ$2))))</f>
        <v/>
      </c>
      <c r="S32" s="135" t="str">
        <f>IF(COUNT('Math Scores'!$BX35:$DN35)=0, "", (SUMIF('Math Scores'!$F$4:$MZ$4, S$4, 'Math Scores'!$F35:$MZ35)/(SUMIF('Math Scores'!$F$4:$MZ$4, S$4, 'Math Scores'!$F$2:$MZ$2))))</f>
        <v/>
      </c>
      <c r="T32" s="135" t="str">
        <f>IF(COUNT('Math Scores'!$BX35:$DN35)=0, "", (SUMIF('Math Scores'!$F$4:$MZ$4, T$4, 'Math Scores'!$F35:$MZ35)/(SUMIF('Math Scores'!$F$4:$MZ$4, T$4, 'Math Scores'!$F$2:$MZ$2))))</f>
        <v/>
      </c>
      <c r="U32" s="135" t="str">
        <f>IF(COUNT('Math Scores'!$DO35:$FJ35)=0, "", (SUMIF('Math Scores'!$F$4:$MZ$4, U$4, 'Math Scores'!$F35:$MZ35)/(SUMIF('Math Scores'!$F$4:$MZ$4, U$4, 'Math Scores'!$F$2:$MZ$2))))</f>
        <v/>
      </c>
      <c r="V32" s="135" t="str">
        <f>IF(COUNT('Math Scores'!$DO35:$FJ35)=0, "", (SUMIF('Math Scores'!$F$4:$MZ$4, V$4, 'Math Scores'!$F35:$MZ35)/(SUMIF('Math Scores'!$F$4:$MZ$4, V$4, 'Math Scores'!$F$2:$MZ$2))))</f>
        <v/>
      </c>
      <c r="W32" s="135" t="str">
        <f>IF(COUNT('Math Scores'!$DO35:$FJ35)=0, "", (SUMIF('Math Scores'!$F$4:$MZ$4, W$4, 'Math Scores'!$F35:$MZ35)/(SUMIF('Math Scores'!$F$4:$MZ$4, W$4, 'Math Scores'!$F$2:$MZ$2))))</f>
        <v/>
      </c>
      <c r="X32" s="135" t="str">
        <f>IF(COUNT('Math Scores'!$DO35:$FJ35)=0, "", (SUMIF('Math Scores'!$F$4:$MZ$4, X$4, 'Math Scores'!$F35:$MZ35)/(SUMIF('Math Scores'!$F$4:$MZ$4, X$4, 'Math Scores'!$F$2:$MZ$2))))</f>
        <v/>
      </c>
      <c r="Y32" s="135" t="str">
        <f>IF(COUNT('Math Scores'!$DO35:$FJ35)=0, "", (SUMIF('Math Scores'!$F$4:$MZ$4, Y$4, 'Math Scores'!$F35:$MZ35)/(SUMIF('Math Scores'!$F$4:$MZ$4, Y$4, 'Math Scores'!$F$2:$MZ$2))))</f>
        <v/>
      </c>
      <c r="Z32" s="135" t="str">
        <f>IF(COUNT('Math Scores'!$FK35:$HI35)=0, "", (SUMIF('Math Scores'!$F$4:$MZ$4, Z$4, 'Math Scores'!$F35:$MZ35)/(SUMIF('Math Scores'!$F$4:$MZ$4, Z$4, 'Math Scores'!$F$2:$MZ$2))))</f>
        <v/>
      </c>
      <c r="AA32" s="135" t="str">
        <f>IF(COUNT('Math Scores'!$FK35:$HI35)=0, "", (SUMIF('Math Scores'!$F$4:$MZ$4, AA$4, 'Math Scores'!$F35:$MZ35)/(SUMIF('Math Scores'!$F$4:$MZ$4, AA$4, 'Math Scores'!$F$2:$MZ$2))))</f>
        <v/>
      </c>
      <c r="AB32" s="135" t="str">
        <f>IF(COUNT('Math Scores'!$FK35:$HI35)=0, "", (SUMIF('Math Scores'!$F$4:$MZ$4, AB$4, 'Math Scores'!$F35:$MZ35)/(SUMIF('Math Scores'!$F$4:$MZ$4, AB$4, 'Math Scores'!$F$2:$MZ$2))))</f>
        <v/>
      </c>
      <c r="AC32" s="135" t="str">
        <f>IF(COUNT('Math Scores'!$FK35:$HI35)=0, "", (SUMIF('Math Scores'!$F$4:$MZ$4, AC$4, 'Math Scores'!$F35:$MZ35)/(SUMIF('Math Scores'!$F$4:$MZ$4, AC$4, 'Math Scores'!$F$2:$MZ$2))))</f>
        <v/>
      </c>
      <c r="AD32" s="135" t="str">
        <f>IF(COUNT('Math Scores'!$HJ35:$IG35)=0, "", (SUMIF('Math Scores'!$HJ$4:$IU$4, AD$4, 'Math Scores'!$HJ35:$IU35)/(SUMIF('Math Scores'!$HJ$4:$IU$4, AD$4, 'Math Scores'!$HJ$2:$IU$2))))</f>
        <v/>
      </c>
      <c r="AE32" s="135" t="str">
        <f>IF(COUNT('Math Scores'!$HJ35:$IG35)=0, "", (SUMIF('Math Scores'!$HJ$4:$IU$4, AE$4, 'Math Scores'!$HJ35:$IU35)/(SUMIF('Math Scores'!$HJ$4:$IU$4, AE$4, 'Math Scores'!$HJ$2:$IU$2))))</f>
        <v/>
      </c>
      <c r="AF32" s="135" t="str">
        <f>IF(COUNT('Math Scores'!$HJ35:$IG35)=0, "", (SUMIF('Math Scores'!$HJ$4:$IU$4, AF$4, 'Math Scores'!$HJ35:$IU35)/(SUMIF('Math Scores'!$HJ$4:$IU$4, AF$4, 'Math Scores'!$HJ$2:$IU$2))))</f>
        <v/>
      </c>
      <c r="AG32" s="135" t="str">
        <f>IF(COUNT('Math Scores'!$HJ35:$IG35)=0, "", (SUMIF('Math Scores'!$HJ$4:$IU$4, AG$4, 'Math Scores'!$HJ35:$IU35)/(SUMIF('Math Scores'!$HJ$4:$IU$4, AG$4, 'Math Scores'!$HJ$2:$IU$2))))</f>
        <v/>
      </c>
      <c r="AH32" s="135" t="str">
        <f>IF(COUNT('Math Scores'!$IV35:$JL35)=0, "", (SUMIF('Math Scores'!$IH$4:$IU$4, AH$4, 'Math Scores'!$IH35:$IU35)/(SUMIF('Math Scores'!$IH$4:$IU$4, AH$4, 'Math Scores'!$IH$2:$IU$2))))</f>
        <v/>
      </c>
      <c r="AI32" s="135" t="str">
        <f>IF(COUNT('Math Scores'!$IV35:$JL35)=0, "", (SUMIF('Math Scores'!$IH$4:$IU$4, AI$4, 'Math Scores'!$IH35:$IU35)/(SUMIF('Math Scores'!$IH$4:$IU$4, AI$4, 'Math Scores'!$IH$2:$IU$2))))</f>
        <v/>
      </c>
      <c r="AJ32" s="135" t="str">
        <f>IF(COUNT('Math Scores'!$IV35:$JL35)=0, "", (SUMIF('Math Scores'!$IH$4:$IU$4, AJ$4, 'Math Scores'!$IH35:$IU35)/(SUMIF('Math Scores'!$IH$4:$IU$4, AJ$4, 'Math Scores'!$IH$2:$IU$2))))</f>
        <v/>
      </c>
      <c r="AK32" s="135" t="str">
        <f>IF(COUNT('Math Scores'!$JM35:$KG35)=0, "", (SUMIF('Math Scores'!$JM$4:$LA$4, X$4, 'Math Scores'!$JM35:$LA35)/(SUMIF('Math Scores'!$JM$4:$LA$4, X$4, 'Math Scores'!$JM$2:$LA$2))))</f>
        <v/>
      </c>
      <c r="AL32" s="135" t="str">
        <f>IF(COUNT('Math Scores'!$JM35:$KG35)=0, "", (SUMIF('Math Scores'!$JM$4:$LA$4, Y$4, 'Math Scores'!$JM35:$LA35)/(SUMIF('Math Scores'!$JM$4:$LA$4, Y$4, 'Math Scores'!$JM$2:$LA$2))))</f>
        <v/>
      </c>
      <c r="AM32" s="135" t="str">
        <f>IF(COUNT('Math Scores'!$JM35:$KG35)=0, "", (SUMIF('Math Scores'!$JM$4:$LA$4, Z$4, 'Math Scores'!$JM35:$LA35)/(SUMIF('Math Scores'!$JM$4:$LA$4, Z$4, 'Math Scores'!$JM$2:$LA$2))))</f>
        <v/>
      </c>
      <c r="AN32" s="135" t="str">
        <f>IF(COUNT('Math Scores'!$JM35:$KG35)=0, "", (SUMIF('Math Scores'!$JM$4:$LA$4, AA$4, 'Math Scores'!$JM35:$LA35)/(SUMIF('Math Scores'!$JM$4:$LA$4, AA$4, 'Math Scores'!$JM$2:$LA$2))))</f>
        <v/>
      </c>
      <c r="AO32" s="135" t="str">
        <f>IF(COUNT('Math Scores'!$JM35:$KG35)=0, "", (SUMIF('Math Scores'!$JM$4:$LA$4, AB$4, 'Math Scores'!$JM35:$LA35)/(SUMIF('Math Scores'!$JM$4:$LA$4, AB$4, 'Math Scores'!$JM$2:$LA$2))))</f>
        <v/>
      </c>
      <c r="AP32" s="135" t="str">
        <f>IF(COUNT('Math Scores'!$LB35:$LR35)=0, "", (SUMIF('Math Scores'!$KH$4:$LA$4, AP$4, 'Math Scores'!$KH35:$LA35)/(SUMIF('Math Scores'!$KH$4:$LA$4, AP$4, 'Math Scores'!$KH$2:$LA$2))))</f>
        <v/>
      </c>
      <c r="AQ32" s="135" t="str">
        <f>IF(COUNT('Math Scores'!$LB35:$LR35)=0, "", (SUMIF('Math Scores'!$KH$4:$LA$4, AQ$4, 'Math Scores'!$KH35:$LA35)/(SUMIF('Math Scores'!$KH$4:$LA$4, AQ$4, 'Math Scores'!$KH$2:$LA$2))))</f>
        <v/>
      </c>
    </row>
    <row r="33" spans="1:43" x14ac:dyDescent="0.2">
      <c r="A33" s="65">
        <v>28</v>
      </c>
      <c r="B33" s="65" t="str">
        <f>'English Scores- Leveled papers'!B34</f>
        <v>B Akhil</v>
      </c>
      <c r="C33" s="66" t="str">
        <f>'Math Output by Standard'!E35</f>
        <v/>
      </c>
      <c r="D33" s="67" t="str">
        <f>'Math Scores'!D36</f>
        <v/>
      </c>
      <c r="E33" s="135" t="str">
        <f>IF(COUNT('Math Scores'!$F36:$AM36)=0, "", (SUMIF('Math Scores'!$F$4:$AM$4, E$4, 'Math Scores'!$F36:$AM36)/(SUMIF('Math Scores'!$F$4:$AM$4, E$4, 'Math Scores'!$F$2:$AM$2))))</f>
        <v/>
      </c>
      <c r="F33" s="135" t="str">
        <f>IF(COUNT('Math Scores'!$F36:$AM36)=0, "", (SUMIF('Math Scores'!$F$4:$AM$4, F$4, 'Math Scores'!$F36:$AM36)/(SUMIF('Math Scores'!$F$4:$AM$4, F$4, 'Math Scores'!$F$2:$AM$2))))</f>
        <v/>
      </c>
      <c r="G33" s="135" t="str">
        <f>IF(COUNT('Math Scores'!$F36:$AM36)=0, "", (SUMIF('Math Scores'!$F$4:$AM$4, G$4, 'Math Scores'!$F36:$AM36)/(SUMIF('Math Scores'!$F$4:$AM$4, G$4, 'Math Scores'!$F$2:$AM$2))))</f>
        <v/>
      </c>
      <c r="H33" s="135" t="str">
        <f>IF(COUNT('Math Scores'!$F36:$AM36)=0, "", (SUMIF('Math Scores'!$F$4:$AM$4, H$4, 'Math Scores'!$F36:$AM36)/(SUMIF('Math Scores'!$F$4:$AM$4, H$4, 'Math Scores'!$F$2:$AM$2))))</f>
        <v/>
      </c>
      <c r="I33" s="135" t="str">
        <f>IF(COUNT('Math Scores'!$F36:$AM36)=0, "", (SUMIF('Math Scores'!$F$4:$AM$4, I$4, 'Math Scores'!$F36:$AM36)/(SUMIF('Math Scores'!$F$4:$AM$4, I$4, 'Math Scores'!$F$2:$AM$2))))</f>
        <v/>
      </c>
      <c r="J33" s="135" t="str">
        <f>IF(COUNT('Math Scores'!$F36:$AM36)=0, "", (SUMIF('Math Scores'!$F$4:$AM$4, J$4, 'Math Scores'!$F36:$AM36)/(SUMIF('Math Scores'!$F$4:$AM$4, J$4, 'Math Scores'!$F$2:$AM$2))))</f>
        <v/>
      </c>
      <c r="K33" s="135" t="str">
        <f>IF(COUNT('Math Scores'!$AN36:$BW36)=0, "", (SUMIF('Math Scores'!$AN$4:$BW$4, K$4, 'Math Scores'!$AN36:$BW36)/(SUMIF('Math Scores'!$AN$4:$BW$4, K$4, 'Math Scores'!$AN$2:$BW$2))))</f>
        <v/>
      </c>
      <c r="L33" s="135" t="str">
        <f>IF(COUNT('Math Scores'!$AN36:$BW36)=0, "", (SUMIF('Math Scores'!$AN$4:$BW$4, L$4, 'Math Scores'!$AN36:$BW36)/(SUMIF('Math Scores'!$AN$4:$BW$4, L$4, 'Math Scores'!$AN$2:$BW$2))))</f>
        <v/>
      </c>
      <c r="M33" s="135" t="str">
        <f>IF(COUNT('Math Scores'!$AN36:$BW36)=0, "", (SUMIF('Math Scores'!$AN$4:$BW$4, M$4, 'Math Scores'!$AN36:$BW36)/(SUMIF('Math Scores'!$AN$4:$BW$4, M$4, 'Math Scores'!$AN$2:$BW$2))))</f>
        <v/>
      </c>
      <c r="N33" s="135" t="str">
        <f>IF(COUNT('Math Scores'!$AN36:$BW36)=0, "", (SUMIF('Math Scores'!$AN$4:$BW$4, N$4, 'Math Scores'!$AN36:$BW36)/(SUMIF('Math Scores'!$AN$4:$BW$4, N$4, 'Math Scores'!$AN$2:$BW$2))))</f>
        <v/>
      </c>
      <c r="O33" s="135" t="str">
        <f>IF(COUNT('Math Scores'!$AN36:$BW36)=0, "", (SUMIF('Math Scores'!$AN$4:$BW$4, O$4, 'Math Scores'!$AN36:$BW36)/(SUMIF('Math Scores'!$AN$4:$BW$4, O$4, 'Math Scores'!$AN$2:$BW$2))))</f>
        <v/>
      </c>
      <c r="P33" s="135" t="str">
        <f>IF(COUNT('Math Scores'!$BX36:$DN36)=0, "", (SUMIF('Math Scores'!$F$4:$MZ$4, P$4, 'Math Scores'!$F36:$MZ36)/(SUMIF('Math Scores'!$F$4:$MZ$4, P$4, 'Math Scores'!$F$2:$MZ$2))))</f>
        <v/>
      </c>
      <c r="Q33" s="135" t="str">
        <f>IF(COUNT('Math Scores'!$BX36:$DN36)=0, "", (SUMIF('Math Scores'!$F$4:$MZ$4, Q$4, 'Math Scores'!$F36:$MZ36)/(SUMIF('Math Scores'!$F$4:$MZ$4, Q$4, 'Math Scores'!$F$2:$MZ$2))))</f>
        <v/>
      </c>
      <c r="R33" s="135" t="str">
        <f>IF(COUNT('Math Scores'!$BX36:$DN36)=0, "", (SUMIF('Math Scores'!$F$4:$MZ$4, R$4, 'Math Scores'!$F36:$MZ36)/(SUMIF('Math Scores'!$F$4:$MZ$4, R$4, 'Math Scores'!$F$2:$MZ$2))))</f>
        <v/>
      </c>
      <c r="S33" s="135" t="str">
        <f>IF(COUNT('Math Scores'!$BX36:$DN36)=0, "", (SUMIF('Math Scores'!$F$4:$MZ$4, S$4, 'Math Scores'!$F36:$MZ36)/(SUMIF('Math Scores'!$F$4:$MZ$4, S$4, 'Math Scores'!$F$2:$MZ$2))))</f>
        <v/>
      </c>
      <c r="T33" s="135" t="str">
        <f>IF(COUNT('Math Scores'!$BX36:$DN36)=0, "", (SUMIF('Math Scores'!$F$4:$MZ$4, T$4, 'Math Scores'!$F36:$MZ36)/(SUMIF('Math Scores'!$F$4:$MZ$4, T$4, 'Math Scores'!$F$2:$MZ$2))))</f>
        <v/>
      </c>
      <c r="U33" s="135" t="str">
        <f>IF(COUNT('Math Scores'!$DO36:$FJ36)=0, "", (SUMIF('Math Scores'!$F$4:$MZ$4, U$4, 'Math Scores'!$F36:$MZ36)/(SUMIF('Math Scores'!$F$4:$MZ$4, U$4, 'Math Scores'!$F$2:$MZ$2))))</f>
        <v/>
      </c>
      <c r="V33" s="135" t="str">
        <f>IF(COUNT('Math Scores'!$DO36:$FJ36)=0, "", (SUMIF('Math Scores'!$F$4:$MZ$4, V$4, 'Math Scores'!$F36:$MZ36)/(SUMIF('Math Scores'!$F$4:$MZ$4, V$4, 'Math Scores'!$F$2:$MZ$2))))</f>
        <v/>
      </c>
      <c r="W33" s="135" t="str">
        <f>IF(COUNT('Math Scores'!$DO36:$FJ36)=0, "", (SUMIF('Math Scores'!$F$4:$MZ$4, W$4, 'Math Scores'!$F36:$MZ36)/(SUMIF('Math Scores'!$F$4:$MZ$4, W$4, 'Math Scores'!$F$2:$MZ$2))))</f>
        <v/>
      </c>
      <c r="X33" s="135" t="str">
        <f>IF(COUNT('Math Scores'!$DO36:$FJ36)=0, "", (SUMIF('Math Scores'!$F$4:$MZ$4, X$4, 'Math Scores'!$F36:$MZ36)/(SUMIF('Math Scores'!$F$4:$MZ$4, X$4, 'Math Scores'!$F$2:$MZ$2))))</f>
        <v/>
      </c>
      <c r="Y33" s="135" t="str">
        <f>IF(COUNT('Math Scores'!$DO36:$FJ36)=0, "", (SUMIF('Math Scores'!$F$4:$MZ$4, Y$4, 'Math Scores'!$F36:$MZ36)/(SUMIF('Math Scores'!$F$4:$MZ$4, Y$4, 'Math Scores'!$F$2:$MZ$2))))</f>
        <v/>
      </c>
      <c r="Z33" s="135" t="str">
        <f>IF(COUNT('Math Scores'!$FK36:$HI36)=0, "", (SUMIF('Math Scores'!$F$4:$MZ$4, Z$4, 'Math Scores'!$F36:$MZ36)/(SUMIF('Math Scores'!$F$4:$MZ$4, Z$4, 'Math Scores'!$F$2:$MZ$2))))</f>
        <v/>
      </c>
      <c r="AA33" s="135" t="str">
        <f>IF(COUNT('Math Scores'!$FK36:$HI36)=0, "", (SUMIF('Math Scores'!$F$4:$MZ$4, AA$4, 'Math Scores'!$F36:$MZ36)/(SUMIF('Math Scores'!$F$4:$MZ$4, AA$4, 'Math Scores'!$F$2:$MZ$2))))</f>
        <v/>
      </c>
      <c r="AB33" s="135" t="str">
        <f>IF(COUNT('Math Scores'!$FK36:$HI36)=0, "", (SUMIF('Math Scores'!$F$4:$MZ$4, AB$4, 'Math Scores'!$F36:$MZ36)/(SUMIF('Math Scores'!$F$4:$MZ$4, AB$4, 'Math Scores'!$F$2:$MZ$2))))</f>
        <v/>
      </c>
      <c r="AC33" s="135" t="str">
        <f>IF(COUNT('Math Scores'!$FK36:$HI36)=0, "", (SUMIF('Math Scores'!$F$4:$MZ$4, AC$4, 'Math Scores'!$F36:$MZ36)/(SUMIF('Math Scores'!$F$4:$MZ$4, AC$4, 'Math Scores'!$F$2:$MZ$2))))</f>
        <v/>
      </c>
      <c r="AD33" s="135" t="str">
        <f>IF(COUNT('Math Scores'!$HJ36:$IG36)=0, "", (SUMIF('Math Scores'!$HJ$4:$IU$4, AD$4, 'Math Scores'!$HJ36:$IU36)/(SUMIF('Math Scores'!$HJ$4:$IU$4, AD$4, 'Math Scores'!$HJ$2:$IU$2))))</f>
        <v/>
      </c>
      <c r="AE33" s="135" t="str">
        <f>IF(COUNT('Math Scores'!$HJ36:$IG36)=0, "", (SUMIF('Math Scores'!$HJ$4:$IU$4, AE$4, 'Math Scores'!$HJ36:$IU36)/(SUMIF('Math Scores'!$HJ$4:$IU$4, AE$4, 'Math Scores'!$HJ$2:$IU$2))))</f>
        <v/>
      </c>
      <c r="AF33" s="135" t="str">
        <f>IF(COUNT('Math Scores'!$HJ36:$IG36)=0, "", (SUMIF('Math Scores'!$HJ$4:$IU$4, AF$4, 'Math Scores'!$HJ36:$IU36)/(SUMIF('Math Scores'!$HJ$4:$IU$4, AF$4, 'Math Scores'!$HJ$2:$IU$2))))</f>
        <v/>
      </c>
      <c r="AG33" s="135" t="str">
        <f>IF(COUNT('Math Scores'!$HJ36:$IG36)=0, "", (SUMIF('Math Scores'!$HJ$4:$IU$4, AG$4, 'Math Scores'!$HJ36:$IU36)/(SUMIF('Math Scores'!$HJ$4:$IU$4, AG$4, 'Math Scores'!$HJ$2:$IU$2))))</f>
        <v/>
      </c>
      <c r="AH33" s="135" t="str">
        <f>IF(COUNT('Math Scores'!$IV36:$JL36)=0, "", (SUMIF('Math Scores'!$IH$4:$IU$4, AH$4, 'Math Scores'!$IH36:$IU36)/(SUMIF('Math Scores'!$IH$4:$IU$4, AH$4, 'Math Scores'!$IH$2:$IU$2))))</f>
        <v/>
      </c>
      <c r="AI33" s="135" t="str">
        <f>IF(COUNT('Math Scores'!$IV36:$JL36)=0, "", (SUMIF('Math Scores'!$IH$4:$IU$4, AI$4, 'Math Scores'!$IH36:$IU36)/(SUMIF('Math Scores'!$IH$4:$IU$4, AI$4, 'Math Scores'!$IH$2:$IU$2))))</f>
        <v/>
      </c>
      <c r="AJ33" s="135" t="str">
        <f>IF(COUNT('Math Scores'!$IV36:$JL36)=0, "", (SUMIF('Math Scores'!$IH$4:$IU$4, AJ$4, 'Math Scores'!$IH36:$IU36)/(SUMIF('Math Scores'!$IH$4:$IU$4, AJ$4, 'Math Scores'!$IH$2:$IU$2))))</f>
        <v/>
      </c>
      <c r="AK33" s="135" t="str">
        <f>IF(COUNT('Math Scores'!$JM36:$KG36)=0, "", (SUMIF('Math Scores'!$JM$4:$LA$4, X$4, 'Math Scores'!$JM36:$LA36)/(SUMIF('Math Scores'!$JM$4:$LA$4, X$4, 'Math Scores'!$JM$2:$LA$2))))</f>
        <v/>
      </c>
      <c r="AL33" s="135" t="str">
        <f>IF(COUNT('Math Scores'!$JM36:$KG36)=0, "", (SUMIF('Math Scores'!$JM$4:$LA$4, Y$4, 'Math Scores'!$JM36:$LA36)/(SUMIF('Math Scores'!$JM$4:$LA$4, Y$4, 'Math Scores'!$JM$2:$LA$2))))</f>
        <v/>
      </c>
      <c r="AM33" s="135" t="str">
        <f>IF(COUNT('Math Scores'!$JM36:$KG36)=0, "", (SUMIF('Math Scores'!$JM$4:$LA$4, Z$4, 'Math Scores'!$JM36:$LA36)/(SUMIF('Math Scores'!$JM$4:$LA$4, Z$4, 'Math Scores'!$JM$2:$LA$2))))</f>
        <v/>
      </c>
      <c r="AN33" s="135" t="str">
        <f>IF(COUNT('Math Scores'!$JM36:$KG36)=0, "", (SUMIF('Math Scores'!$JM$4:$LA$4, AA$4, 'Math Scores'!$JM36:$LA36)/(SUMIF('Math Scores'!$JM$4:$LA$4, AA$4, 'Math Scores'!$JM$2:$LA$2))))</f>
        <v/>
      </c>
      <c r="AO33" s="135" t="str">
        <f>IF(COUNT('Math Scores'!$JM36:$KG36)=0, "", (SUMIF('Math Scores'!$JM$4:$LA$4, AB$4, 'Math Scores'!$JM36:$LA36)/(SUMIF('Math Scores'!$JM$4:$LA$4, AB$4, 'Math Scores'!$JM$2:$LA$2))))</f>
        <v/>
      </c>
      <c r="AP33" s="135" t="str">
        <f>IF(COUNT('Math Scores'!$LB36:$LR36)=0, "", (SUMIF('Math Scores'!$KH$4:$LA$4, AP$4, 'Math Scores'!$KH36:$LA36)/(SUMIF('Math Scores'!$KH$4:$LA$4, AP$4, 'Math Scores'!$KH$2:$LA$2))))</f>
        <v/>
      </c>
      <c r="AQ33" s="135" t="str">
        <f>IF(COUNT('Math Scores'!$LB36:$LR36)=0, "", (SUMIF('Math Scores'!$KH$4:$LA$4, AQ$4, 'Math Scores'!$KH36:$LA36)/(SUMIF('Math Scores'!$KH$4:$LA$4, AQ$4, 'Math Scores'!$KH$2:$LA$2))))</f>
        <v/>
      </c>
    </row>
    <row r="34" spans="1:43" x14ac:dyDescent="0.2">
      <c r="A34" s="65">
        <v>29</v>
      </c>
      <c r="B34" s="65" t="str">
        <f>'English Scores- Leveled papers'!B35</f>
        <v>Muskan Begum</v>
      </c>
      <c r="C34" s="66" t="str">
        <f>'Math Output by Standard'!E36</f>
        <v/>
      </c>
      <c r="D34" s="67" t="str">
        <f>'Math Scores'!D37</f>
        <v/>
      </c>
      <c r="E34" s="135" t="str">
        <f>IF(COUNT('Math Scores'!$F37:$AM37)=0, "", (SUMIF('Math Scores'!$F$4:$AM$4, E$4, 'Math Scores'!$F37:$AM37)/(SUMIF('Math Scores'!$F$4:$AM$4, E$4, 'Math Scores'!$F$2:$AM$2))))</f>
        <v/>
      </c>
      <c r="F34" s="135" t="str">
        <f>IF(COUNT('Math Scores'!$F37:$AM37)=0, "", (SUMIF('Math Scores'!$F$4:$AM$4, F$4, 'Math Scores'!$F37:$AM37)/(SUMIF('Math Scores'!$F$4:$AM$4, F$4, 'Math Scores'!$F$2:$AM$2))))</f>
        <v/>
      </c>
      <c r="G34" s="135" t="str">
        <f>IF(COUNT('Math Scores'!$F37:$AM37)=0, "", (SUMIF('Math Scores'!$F$4:$AM$4, G$4, 'Math Scores'!$F37:$AM37)/(SUMIF('Math Scores'!$F$4:$AM$4, G$4, 'Math Scores'!$F$2:$AM$2))))</f>
        <v/>
      </c>
      <c r="H34" s="135" t="str">
        <f>IF(COUNT('Math Scores'!$F37:$AM37)=0, "", (SUMIF('Math Scores'!$F$4:$AM$4, H$4, 'Math Scores'!$F37:$AM37)/(SUMIF('Math Scores'!$F$4:$AM$4, H$4, 'Math Scores'!$F$2:$AM$2))))</f>
        <v/>
      </c>
      <c r="I34" s="135" t="str">
        <f>IF(COUNT('Math Scores'!$F37:$AM37)=0, "", (SUMIF('Math Scores'!$F$4:$AM$4, I$4, 'Math Scores'!$F37:$AM37)/(SUMIF('Math Scores'!$F$4:$AM$4, I$4, 'Math Scores'!$F$2:$AM$2))))</f>
        <v/>
      </c>
      <c r="J34" s="135" t="str">
        <f>IF(COUNT('Math Scores'!$F37:$AM37)=0, "", (SUMIF('Math Scores'!$F$4:$AM$4, J$4, 'Math Scores'!$F37:$AM37)/(SUMIF('Math Scores'!$F$4:$AM$4, J$4, 'Math Scores'!$F$2:$AM$2))))</f>
        <v/>
      </c>
      <c r="K34" s="135" t="str">
        <f>IF(COUNT('Math Scores'!$AN37:$BW37)=0, "", (SUMIF('Math Scores'!$AN$4:$BW$4, K$4, 'Math Scores'!$AN37:$BW37)/(SUMIF('Math Scores'!$AN$4:$BW$4, K$4, 'Math Scores'!$AN$2:$BW$2))))</f>
        <v/>
      </c>
      <c r="L34" s="135" t="str">
        <f>IF(COUNT('Math Scores'!$AN37:$BW37)=0, "", (SUMIF('Math Scores'!$AN$4:$BW$4, L$4, 'Math Scores'!$AN37:$BW37)/(SUMIF('Math Scores'!$AN$4:$BW$4, L$4, 'Math Scores'!$AN$2:$BW$2))))</f>
        <v/>
      </c>
      <c r="M34" s="135" t="str">
        <f>IF(COUNT('Math Scores'!$AN37:$BW37)=0, "", (SUMIF('Math Scores'!$AN$4:$BW$4, M$4, 'Math Scores'!$AN37:$BW37)/(SUMIF('Math Scores'!$AN$4:$BW$4, M$4, 'Math Scores'!$AN$2:$BW$2))))</f>
        <v/>
      </c>
      <c r="N34" s="135" t="str">
        <f>IF(COUNT('Math Scores'!$AN37:$BW37)=0, "", (SUMIF('Math Scores'!$AN$4:$BW$4, N$4, 'Math Scores'!$AN37:$BW37)/(SUMIF('Math Scores'!$AN$4:$BW$4, N$4, 'Math Scores'!$AN$2:$BW$2))))</f>
        <v/>
      </c>
      <c r="O34" s="135" t="str">
        <f>IF(COUNT('Math Scores'!$AN37:$BW37)=0, "", (SUMIF('Math Scores'!$AN$4:$BW$4, O$4, 'Math Scores'!$AN37:$BW37)/(SUMIF('Math Scores'!$AN$4:$BW$4, O$4, 'Math Scores'!$AN$2:$BW$2))))</f>
        <v/>
      </c>
      <c r="P34" s="135" t="str">
        <f>IF(COUNT('Math Scores'!$BX37:$DN37)=0, "", (SUMIF('Math Scores'!$F$4:$MZ$4, P$4, 'Math Scores'!$F37:$MZ37)/(SUMIF('Math Scores'!$F$4:$MZ$4, P$4, 'Math Scores'!$F$2:$MZ$2))))</f>
        <v/>
      </c>
      <c r="Q34" s="135" t="str">
        <f>IF(COUNT('Math Scores'!$BX37:$DN37)=0, "", (SUMIF('Math Scores'!$F$4:$MZ$4, Q$4, 'Math Scores'!$F37:$MZ37)/(SUMIF('Math Scores'!$F$4:$MZ$4, Q$4, 'Math Scores'!$F$2:$MZ$2))))</f>
        <v/>
      </c>
      <c r="R34" s="135" t="str">
        <f>IF(COUNT('Math Scores'!$BX37:$DN37)=0, "", (SUMIF('Math Scores'!$F$4:$MZ$4, R$4, 'Math Scores'!$F37:$MZ37)/(SUMIF('Math Scores'!$F$4:$MZ$4, R$4, 'Math Scores'!$F$2:$MZ$2))))</f>
        <v/>
      </c>
      <c r="S34" s="135" t="str">
        <f>IF(COUNT('Math Scores'!$BX37:$DN37)=0, "", (SUMIF('Math Scores'!$F$4:$MZ$4, S$4, 'Math Scores'!$F37:$MZ37)/(SUMIF('Math Scores'!$F$4:$MZ$4, S$4, 'Math Scores'!$F$2:$MZ$2))))</f>
        <v/>
      </c>
      <c r="T34" s="135" t="str">
        <f>IF(COUNT('Math Scores'!$BX37:$DN37)=0, "", (SUMIF('Math Scores'!$F$4:$MZ$4, T$4, 'Math Scores'!$F37:$MZ37)/(SUMIF('Math Scores'!$F$4:$MZ$4, T$4, 'Math Scores'!$F$2:$MZ$2))))</f>
        <v/>
      </c>
      <c r="U34" s="135" t="str">
        <f>IF(COUNT('Math Scores'!$DO37:$FJ37)=0, "", (SUMIF('Math Scores'!$F$4:$MZ$4, U$4, 'Math Scores'!$F37:$MZ37)/(SUMIF('Math Scores'!$F$4:$MZ$4, U$4, 'Math Scores'!$F$2:$MZ$2))))</f>
        <v/>
      </c>
      <c r="V34" s="135" t="str">
        <f>IF(COUNT('Math Scores'!$DO37:$FJ37)=0, "", (SUMIF('Math Scores'!$F$4:$MZ$4, V$4, 'Math Scores'!$F37:$MZ37)/(SUMIF('Math Scores'!$F$4:$MZ$4, V$4, 'Math Scores'!$F$2:$MZ$2))))</f>
        <v/>
      </c>
      <c r="W34" s="135" t="str">
        <f>IF(COUNT('Math Scores'!$DO37:$FJ37)=0, "", (SUMIF('Math Scores'!$F$4:$MZ$4, W$4, 'Math Scores'!$F37:$MZ37)/(SUMIF('Math Scores'!$F$4:$MZ$4, W$4, 'Math Scores'!$F$2:$MZ$2))))</f>
        <v/>
      </c>
      <c r="X34" s="135" t="str">
        <f>IF(COUNT('Math Scores'!$DO37:$FJ37)=0, "", (SUMIF('Math Scores'!$F$4:$MZ$4, X$4, 'Math Scores'!$F37:$MZ37)/(SUMIF('Math Scores'!$F$4:$MZ$4, X$4, 'Math Scores'!$F$2:$MZ$2))))</f>
        <v/>
      </c>
      <c r="Y34" s="135" t="str">
        <f>IF(COUNT('Math Scores'!$DO37:$FJ37)=0, "", (SUMIF('Math Scores'!$F$4:$MZ$4, Y$4, 'Math Scores'!$F37:$MZ37)/(SUMIF('Math Scores'!$F$4:$MZ$4, Y$4, 'Math Scores'!$F$2:$MZ$2))))</f>
        <v/>
      </c>
      <c r="Z34" s="135" t="str">
        <f>IF(COUNT('Math Scores'!$FK37:$HI37)=0, "", (SUMIF('Math Scores'!$F$4:$MZ$4, Z$4, 'Math Scores'!$F37:$MZ37)/(SUMIF('Math Scores'!$F$4:$MZ$4, Z$4, 'Math Scores'!$F$2:$MZ$2))))</f>
        <v/>
      </c>
      <c r="AA34" s="135" t="str">
        <f>IF(COUNT('Math Scores'!$FK37:$HI37)=0, "", (SUMIF('Math Scores'!$F$4:$MZ$4, AA$4, 'Math Scores'!$F37:$MZ37)/(SUMIF('Math Scores'!$F$4:$MZ$4, AA$4, 'Math Scores'!$F$2:$MZ$2))))</f>
        <v/>
      </c>
      <c r="AB34" s="135" t="str">
        <f>IF(COUNT('Math Scores'!$FK37:$HI37)=0, "", (SUMIF('Math Scores'!$F$4:$MZ$4, AB$4, 'Math Scores'!$F37:$MZ37)/(SUMIF('Math Scores'!$F$4:$MZ$4, AB$4, 'Math Scores'!$F$2:$MZ$2))))</f>
        <v/>
      </c>
      <c r="AC34" s="135" t="str">
        <f>IF(COUNT('Math Scores'!$FK37:$HI37)=0, "", (SUMIF('Math Scores'!$F$4:$MZ$4, AC$4, 'Math Scores'!$F37:$MZ37)/(SUMIF('Math Scores'!$F$4:$MZ$4, AC$4, 'Math Scores'!$F$2:$MZ$2))))</f>
        <v/>
      </c>
      <c r="AD34" s="135" t="str">
        <f>IF(COUNT('Math Scores'!$HJ37:$IG37)=0, "", (SUMIF('Math Scores'!$HJ$4:$IU$4, AD$4, 'Math Scores'!$HJ37:$IU37)/(SUMIF('Math Scores'!$HJ$4:$IU$4, AD$4, 'Math Scores'!$HJ$2:$IU$2))))</f>
        <v/>
      </c>
      <c r="AE34" s="135" t="str">
        <f>IF(COUNT('Math Scores'!$HJ37:$IG37)=0, "", (SUMIF('Math Scores'!$HJ$4:$IU$4, AE$4, 'Math Scores'!$HJ37:$IU37)/(SUMIF('Math Scores'!$HJ$4:$IU$4, AE$4, 'Math Scores'!$HJ$2:$IU$2))))</f>
        <v/>
      </c>
      <c r="AF34" s="135" t="str">
        <f>IF(COUNT('Math Scores'!$HJ37:$IG37)=0, "", (SUMIF('Math Scores'!$HJ$4:$IU$4, AF$4, 'Math Scores'!$HJ37:$IU37)/(SUMIF('Math Scores'!$HJ$4:$IU$4, AF$4, 'Math Scores'!$HJ$2:$IU$2))))</f>
        <v/>
      </c>
      <c r="AG34" s="135" t="str">
        <f>IF(COUNT('Math Scores'!$HJ37:$IG37)=0, "", (SUMIF('Math Scores'!$HJ$4:$IU$4, AG$4, 'Math Scores'!$HJ37:$IU37)/(SUMIF('Math Scores'!$HJ$4:$IU$4, AG$4, 'Math Scores'!$HJ$2:$IU$2))))</f>
        <v/>
      </c>
      <c r="AH34" s="135" t="str">
        <f>IF(COUNT('Math Scores'!$IV37:$JL37)=0, "", (SUMIF('Math Scores'!$IH$4:$IU$4, AH$4, 'Math Scores'!$IH37:$IU37)/(SUMIF('Math Scores'!$IH$4:$IU$4, AH$4, 'Math Scores'!$IH$2:$IU$2))))</f>
        <v/>
      </c>
      <c r="AI34" s="135" t="str">
        <f>IF(COUNT('Math Scores'!$IV37:$JL37)=0, "", (SUMIF('Math Scores'!$IH$4:$IU$4, AI$4, 'Math Scores'!$IH37:$IU37)/(SUMIF('Math Scores'!$IH$4:$IU$4, AI$4, 'Math Scores'!$IH$2:$IU$2))))</f>
        <v/>
      </c>
      <c r="AJ34" s="135" t="str">
        <f>IF(COUNT('Math Scores'!$IV37:$JL37)=0, "", (SUMIF('Math Scores'!$IH$4:$IU$4, AJ$4, 'Math Scores'!$IH37:$IU37)/(SUMIF('Math Scores'!$IH$4:$IU$4, AJ$4, 'Math Scores'!$IH$2:$IU$2))))</f>
        <v/>
      </c>
      <c r="AK34" s="135" t="str">
        <f>IF(COUNT('Math Scores'!$JM37:$KG37)=0, "", (SUMIF('Math Scores'!$JM$4:$LA$4, X$4, 'Math Scores'!$JM37:$LA37)/(SUMIF('Math Scores'!$JM$4:$LA$4, X$4, 'Math Scores'!$JM$2:$LA$2))))</f>
        <v/>
      </c>
      <c r="AL34" s="135" t="str">
        <f>IF(COUNT('Math Scores'!$JM37:$KG37)=0, "", (SUMIF('Math Scores'!$JM$4:$LA$4, Y$4, 'Math Scores'!$JM37:$LA37)/(SUMIF('Math Scores'!$JM$4:$LA$4, Y$4, 'Math Scores'!$JM$2:$LA$2))))</f>
        <v/>
      </c>
      <c r="AM34" s="135" t="str">
        <f>IF(COUNT('Math Scores'!$JM37:$KG37)=0, "", (SUMIF('Math Scores'!$JM$4:$LA$4, Z$4, 'Math Scores'!$JM37:$LA37)/(SUMIF('Math Scores'!$JM$4:$LA$4, Z$4, 'Math Scores'!$JM$2:$LA$2))))</f>
        <v/>
      </c>
      <c r="AN34" s="135" t="str">
        <f>IF(COUNT('Math Scores'!$JM37:$KG37)=0, "", (SUMIF('Math Scores'!$JM$4:$LA$4, AA$4, 'Math Scores'!$JM37:$LA37)/(SUMIF('Math Scores'!$JM$4:$LA$4, AA$4, 'Math Scores'!$JM$2:$LA$2))))</f>
        <v/>
      </c>
      <c r="AO34" s="135" t="str">
        <f>IF(COUNT('Math Scores'!$JM37:$KG37)=0, "", (SUMIF('Math Scores'!$JM$4:$LA$4, AB$4, 'Math Scores'!$JM37:$LA37)/(SUMIF('Math Scores'!$JM$4:$LA$4, AB$4, 'Math Scores'!$JM$2:$LA$2))))</f>
        <v/>
      </c>
      <c r="AP34" s="135" t="str">
        <f>IF(COUNT('Math Scores'!$LB37:$LR37)=0, "", (SUMIF('Math Scores'!$KH$4:$LA$4, AP$4, 'Math Scores'!$KH37:$LA37)/(SUMIF('Math Scores'!$KH$4:$LA$4, AP$4, 'Math Scores'!$KH$2:$LA$2))))</f>
        <v/>
      </c>
      <c r="AQ34" s="135" t="str">
        <f>IF(COUNT('Math Scores'!$LB37:$LR37)=0, "", (SUMIF('Math Scores'!$KH$4:$LA$4, AQ$4, 'Math Scores'!$KH37:$LA37)/(SUMIF('Math Scores'!$KH$4:$LA$4, AQ$4, 'Math Scores'!$KH$2:$LA$2))))</f>
        <v/>
      </c>
    </row>
    <row r="35" spans="1:43" x14ac:dyDescent="0.2">
      <c r="A35" s="65">
        <v>30</v>
      </c>
      <c r="B35" s="65" t="str">
        <f>'English Scores- Leveled papers'!B36</f>
        <v>Insha Khan</v>
      </c>
      <c r="C35" s="66" t="str">
        <f>'Math Output by Standard'!E37</f>
        <v/>
      </c>
      <c r="D35" s="67" t="str">
        <f>'Math Scores'!D38</f>
        <v/>
      </c>
      <c r="E35" s="135" t="str">
        <f>IF(COUNT('Math Scores'!$F38:$AM38)=0, "", (SUMIF('Math Scores'!$F$4:$AM$4, E$4, 'Math Scores'!$F38:$AM38)/(SUMIF('Math Scores'!$F$4:$AM$4, E$4, 'Math Scores'!$F$2:$AM$2))))</f>
        <v/>
      </c>
      <c r="F35" s="135" t="str">
        <f>IF(COUNT('Math Scores'!$F38:$AM38)=0, "", (SUMIF('Math Scores'!$F$4:$AM$4, F$4, 'Math Scores'!$F38:$AM38)/(SUMIF('Math Scores'!$F$4:$AM$4, F$4, 'Math Scores'!$F$2:$AM$2))))</f>
        <v/>
      </c>
      <c r="G35" s="135" t="str">
        <f>IF(COUNT('Math Scores'!$F38:$AM38)=0, "", (SUMIF('Math Scores'!$F$4:$AM$4, G$4, 'Math Scores'!$F38:$AM38)/(SUMIF('Math Scores'!$F$4:$AM$4, G$4, 'Math Scores'!$F$2:$AM$2))))</f>
        <v/>
      </c>
      <c r="H35" s="135" t="str">
        <f>IF(COUNT('Math Scores'!$F38:$AM38)=0, "", (SUMIF('Math Scores'!$F$4:$AM$4, H$4, 'Math Scores'!$F38:$AM38)/(SUMIF('Math Scores'!$F$4:$AM$4, H$4, 'Math Scores'!$F$2:$AM$2))))</f>
        <v/>
      </c>
      <c r="I35" s="135" t="str">
        <f>IF(COUNT('Math Scores'!$F38:$AM38)=0, "", (SUMIF('Math Scores'!$F$4:$AM$4, I$4, 'Math Scores'!$F38:$AM38)/(SUMIF('Math Scores'!$F$4:$AM$4, I$4, 'Math Scores'!$F$2:$AM$2))))</f>
        <v/>
      </c>
      <c r="J35" s="135" t="str">
        <f>IF(COUNT('Math Scores'!$F38:$AM38)=0, "", (SUMIF('Math Scores'!$F$4:$AM$4, J$4, 'Math Scores'!$F38:$AM38)/(SUMIF('Math Scores'!$F$4:$AM$4, J$4, 'Math Scores'!$F$2:$AM$2))))</f>
        <v/>
      </c>
      <c r="K35" s="135" t="str">
        <f>IF(COUNT('Math Scores'!$AN38:$BW38)=0, "", (SUMIF('Math Scores'!$AN$4:$BW$4, K$4, 'Math Scores'!$AN38:$BW38)/(SUMIF('Math Scores'!$AN$4:$BW$4, K$4, 'Math Scores'!$AN$2:$BW$2))))</f>
        <v/>
      </c>
      <c r="L35" s="135" t="str">
        <f>IF(COUNT('Math Scores'!$AN38:$BW38)=0, "", (SUMIF('Math Scores'!$AN$4:$BW$4, L$4, 'Math Scores'!$AN38:$BW38)/(SUMIF('Math Scores'!$AN$4:$BW$4, L$4, 'Math Scores'!$AN$2:$BW$2))))</f>
        <v/>
      </c>
      <c r="M35" s="135" t="str">
        <f>IF(COUNT('Math Scores'!$AN38:$BW38)=0, "", (SUMIF('Math Scores'!$AN$4:$BW$4, M$4, 'Math Scores'!$AN38:$BW38)/(SUMIF('Math Scores'!$AN$4:$BW$4, M$4, 'Math Scores'!$AN$2:$BW$2))))</f>
        <v/>
      </c>
      <c r="N35" s="135" t="str">
        <f>IF(COUNT('Math Scores'!$AN38:$BW38)=0, "", (SUMIF('Math Scores'!$AN$4:$BW$4, N$4, 'Math Scores'!$AN38:$BW38)/(SUMIF('Math Scores'!$AN$4:$BW$4, N$4, 'Math Scores'!$AN$2:$BW$2))))</f>
        <v/>
      </c>
      <c r="O35" s="135" t="str">
        <f>IF(COUNT('Math Scores'!$AN38:$BW38)=0, "", (SUMIF('Math Scores'!$AN$4:$BW$4, O$4, 'Math Scores'!$AN38:$BW38)/(SUMIF('Math Scores'!$AN$4:$BW$4, O$4, 'Math Scores'!$AN$2:$BW$2))))</f>
        <v/>
      </c>
      <c r="P35" s="135" t="str">
        <f>IF(COUNT('Math Scores'!$BX38:$DN38)=0, "", (SUMIF('Math Scores'!$F$4:$MZ$4, P$4, 'Math Scores'!$F38:$MZ38)/(SUMIF('Math Scores'!$F$4:$MZ$4, P$4, 'Math Scores'!$F$2:$MZ$2))))</f>
        <v/>
      </c>
      <c r="Q35" s="135" t="str">
        <f>IF(COUNT('Math Scores'!$BX38:$DN38)=0, "", (SUMIF('Math Scores'!$F$4:$MZ$4, Q$4, 'Math Scores'!$F38:$MZ38)/(SUMIF('Math Scores'!$F$4:$MZ$4, Q$4, 'Math Scores'!$F$2:$MZ$2))))</f>
        <v/>
      </c>
      <c r="R35" s="135" t="str">
        <f>IF(COUNT('Math Scores'!$BX38:$DN38)=0, "", (SUMIF('Math Scores'!$F$4:$MZ$4, R$4, 'Math Scores'!$F38:$MZ38)/(SUMIF('Math Scores'!$F$4:$MZ$4, R$4, 'Math Scores'!$F$2:$MZ$2))))</f>
        <v/>
      </c>
      <c r="S35" s="135" t="str">
        <f>IF(COUNT('Math Scores'!$BX38:$DN38)=0, "", (SUMIF('Math Scores'!$F$4:$MZ$4, S$4, 'Math Scores'!$F38:$MZ38)/(SUMIF('Math Scores'!$F$4:$MZ$4, S$4, 'Math Scores'!$F$2:$MZ$2))))</f>
        <v/>
      </c>
      <c r="T35" s="135" t="str">
        <f>IF(COUNT('Math Scores'!$BX38:$DN38)=0, "", (SUMIF('Math Scores'!$F$4:$MZ$4, T$4, 'Math Scores'!$F38:$MZ38)/(SUMIF('Math Scores'!$F$4:$MZ$4, T$4, 'Math Scores'!$F$2:$MZ$2))))</f>
        <v/>
      </c>
      <c r="U35" s="135" t="str">
        <f>IF(COUNT('Math Scores'!$DO38:$FJ38)=0, "", (SUMIF('Math Scores'!$F$4:$MZ$4, U$4, 'Math Scores'!$F38:$MZ38)/(SUMIF('Math Scores'!$F$4:$MZ$4, U$4, 'Math Scores'!$F$2:$MZ$2))))</f>
        <v/>
      </c>
      <c r="V35" s="135" t="str">
        <f>IF(COUNT('Math Scores'!$DO38:$FJ38)=0, "", (SUMIF('Math Scores'!$F$4:$MZ$4, V$4, 'Math Scores'!$F38:$MZ38)/(SUMIF('Math Scores'!$F$4:$MZ$4, V$4, 'Math Scores'!$F$2:$MZ$2))))</f>
        <v/>
      </c>
      <c r="W35" s="135" t="str">
        <f>IF(COUNT('Math Scores'!$DO38:$FJ38)=0, "", (SUMIF('Math Scores'!$F$4:$MZ$4, W$4, 'Math Scores'!$F38:$MZ38)/(SUMIF('Math Scores'!$F$4:$MZ$4, W$4, 'Math Scores'!$F$2:$MZ$2))))</f>
        <v/>
      </c>
      <c r="X35" s="135" t="str">
        <f>IF(COUNT('Math Scores'!$DO38:$FJ38)=0, "", (SUMIF('Math Scores'!$F$4:$MZ$4, X$4, 'Math Scores'!$F38:$MZ38)/(SUMIF('Math Scores'!$F$4:$MZ$4, X$4, 'Math Scores'!$F$2:$MZ$2))))</f>
        <v/>
      </c>
      <c r="Y35" s="135" t="str">
        <f>IF(COUNT('Math Scores'!$DO38:$FJ38)=0, "", (SUMIF('Math Scores'!$F$4:$MZ$4, Y$4, 'Math Scores'!$F38:$MZ38)/(SUMIF('Math Scores'!$F$4:$MZ$4, Y$4, 'Math Scores'!$F$2:$MZ$2))))</f>
        <v/>
      </c>
      <c r="Z35" s="135" t="str">
        <f>IF(COUNT('Math Scores'!$FK38:$HI38)=0, "", (SUMIF('Math Scores'!$F$4:$MZ$4, Z$4, 'Math Scores'!$F38:$MZ38)/(SUMIF('Math Scores'!$F$4:$MZ$4, Z$4, 'Math Scores'!$F$2:$MZ$2))))</f>
        <v/>
      </c>
      <c r="AA35" s="135" t="str">
        <f>IF(COUNT('Math Scores'!$FK38:$HI38)=0, "", (SUMIF('Math Scores'!$F$4:$MZ$4, AA$4, 'Math Scores'!$F38:$MZ38)/(SUMIF('Math Scores'!$F$4:$MZ$4, AA$4, 'Math Scores'!$F$2:$MZ$2))))</f>
        <v/>
      </c>
      <c r="AB35" s="135" t="str">
        <f>IF(COUNT('Math Scores'!$FK38:$HI38)=0, "", (SUMIF('Math Scores'!$F$4:$MZ$4, AB$4, 'Math Scores'!$F38:$MZ38)/(SUMIF('Math Scores'!$F$4:$MZ$4, AB$4, 'Math Scores'!$F$2:$MZ$2))))</f>
        <v/>
      </c>
      <c r="AC35" s="135" t="str">
        <f>IF(COUNT('Math Scores'!$FK38:$HI38)=0, "", (SUMIF('Math Scores'!$F$4:$MZ$4, AC$4, 'Math Scores'!$F38:$MZ38)/(SUMIF('Math Scores'!$F$4:$MZ$4, AC$4, 'Math Scores'!$F$2:$MZ$2))))</f>
        <v/>
      </c>
      <c r="AD35" s="135" t="str">
        <f>IF(COUNT('Math Scores'!$HJ38:$IG38)=0, "", (SUMIF('Math Scores'!$HJ$4:$IU$4, AD$4, 'Math Scores'!$HJ38:$IU38)/(SUMIF('Math Scores'!$HJ$4:$IU$4, AD$4, 'Math Scores'!$HJ$2:$IU$2))))</f>
        <v/>
      </c>
      <c r="AE35" s="135" t="str">
        <f>IF(COUNT('Math Scores'!$HJ38:$IG38)=0, "", (SUMIF('Math Scores'!$HJ$4:$IU$4, AE$4, 'Math Scores'!$HJ38:$IU38)/(SUMIF('Math Scores'!$HJ$4:$IU$4, AE$4, 'Math Scores'!$HJ$2:$IU$2))))</f>
        <v/>
      </c>
      <c r="AF35" s="135" t="str">
        <f>IF(COUNT('Math Scores'!$HJ38:$IG38)=0, "", (SUMIF('Math Scores'!$HJ$4:$IU$4, AF$4, 'Math Scores'!$HJ38:$IU38)/(SUMIF('Math Scores'!$HJ$4:$IU$4, AF$4, 'Math Scores'!$HJ$2:$IU$2))))</f>
        <v/>
      </c>
      <c r="AG35" s="135" t="str">
        <f>IF(COUNT('Math Scores'!$HJ38:$IG38)=0, "", (SUMIF('Math Scores'!$HJ$4:$IU$4, AG$4, 'Math Scores'!$HJ38:$IU38)/(SUMIF('Math Scores'!$HJ$4:$IU$4, AG$4, 'Math Scores'!$HJ$2:$IU$2))))</f>
        <v/>
      </c>
      <c r="AH35" s="135" t="str">
        <f>IF(COUNT('Math Scores'!$IV38:$JL38)=0, "", (SUMIF('Math Scores'!$IH$4:$IU$4, AH$4, 'Math Scores'!$IH38:$IU38)/(SUMIF('Math Scores'!$IH$4:$IU$4, AH$4, 'Math Scores'!$IH$2:$IU$2))))</f>
        <v/>
      </c>
      <c r="AI35" s="135" t="str">
        <f>IF(COUNT('Math Scores'!$IV38:$JL38)=0, "", (SUMIF('Math Scores'!$IH$4:$IU$4, AI$4, 'Math Scores'!$IH38:$IU38)/(SUMIF('Math Scores'!$IH$4:$IU$4, AI$4, 'Math Scores'!$IH$2:$IU$2))))</f>
        <v/>
      </c>
      <c r="AJ35" s="135" t="str">
        <f>IF(COUNT('Math Scores'!$IV38:$JL38)=0, "", (SUMIF('Math Scores'!$IH$4:$IU$4, AJ$4, 'Math Scores'!$IH38:$IU38)/(SUMIF('Math Scores'!$IH$4:$IU$4, AJ$4, 'Math Scores'!$IH$2:$IU$2))))</f>
        <v/>
      </c>
      <c r="AK35" s="135" t="str">
        <f>IF(COUNT('Math Scores'!$JM38:$KG38)=0, "", (SUMIF('Math Scores'!$JM$4:$LA$4, X$4, 'Math Scores'!$JM38:$LA38)/(SUMIF('Math Scores'!$JM$4:$LA$4, X$4, 'Math Scores'!$JM$2:$LA$2))))</f>
        <v/>
      </c>
      <c r="AL35" s="135" t="str">
        <f>IF(COUNT('Math Scores'!$JM38:$KG38)=0, "", (SUMIF('Math Scores'!$JM$4:$LA$4, Y$4, 'Math Scores'!$JM38:$LA38)/(SUMIF('Math Scores'!$JM$4:$LA$4, Y$4, 'Math Scores'!$JM$2:$LA$2))))</f>
        <v/>
      </c>
      <c r="AM35" s="135" t="str">
        <f>IF(COUNT('Math Scores'!$JM38:$KG38)=0, "", (SUMIF('Math Scores'!$JM$4:$LA$4, Z$4, 'Math Scores'!$JM38:$LA38)/(SUMIF('Math Scores'!$JM$4:$LA$4, Z$4, 'Math Scores'!$JM$2:$LA$2))))</f>
        <v/>
      </c>
      <c r="AN35" s="135" t="str">
        <f>IF(COUNT('Math Scores'!$JM38:$KG38)=0, "", (SUMIF('Math Scores'!$JM$4:$LA$4, AA$4, 'Math Scores'!$JM38:$LA38)/(SUMIF('Math Scores'!$JM$4:$LA$4, AA$4, 'Math Scores'!$JM$2:$LA$2))))</f>
        <v/>
      </c>
      <c r="AO35" s="135" t="str">
        <f>IF(COUNT('Math Scores'!$JM38:$KG38)=0, "", (SUMIF('Math Scores'!$JM$4:$LA$4, AB$4, 'Math Scores'!$JM38:$LA38)/(SUMIF('Math Scores'!$JM$4:$LA$4, AB$4, 'Math Scores'!$JM$2:$LA$2))))</f>
        <v/>
      </c>
      <c r="AP35" s="135" t="str">
        <f>IF(COUNT('Math Scores'!$LB38:$LR38)=0, "", (SUMIF('Math Scores'!$KH$4:$LA$4, AP$4, 'Math Scores'!$KH38:$LA38)/(SUMIF('Math Scores'!$KH$4:$LA$4, AP$4, 'Math Scores'!$KH$2:$LA$2))))</f>
        <v/>
      </c>
      <c r="AQ35" s="135" t="str">
        <f>IF(COUNT('Math Scores'!$LB38:$LR38)=0, "", (SUMIF('Math Scores'!$KH$4:$LA$4, AQ$4, 'Math Scores'!$KH38:$LA38)/(SUMIF('Math Scores'!$KH$4:$LA$4, AQ$4, 'Math Scores'!$KH$2:$LA$2))))</f>
        <v/>
      </c>
    </row>
    <row r="36" spans="1:43" x14ac:dyDescent="0.2">
      <c r="A36" s="65">
        <v>31</v>
      </c>
      <c r="B36" s="65" t="str">
        <f>'English Scores- Leveled papers'!B37</f>
        <v>Bhoomi</v>
      </c>
      <c r="C36" s="66" t="str">
        <f>'Math Output by Standard'!E38</f>
        <v/>
      </c>
      <c r="D36" s="67" t="str">
        <f>'Math Scores'!D39</f>
        <v/>
      </c>
      <c r="E36" s="135" t="str">
        <f>IF(COUNT('Math Scores'!$F39:$AM39)=0, "", (SUMIF('Math Scores'!$F$4:$AM$4, E$4, 'Math Scores'!$F39:$AM39)/(SUMIF('Math Scores'!$F$4:$AM$4, E$4, 'Math Scores'!$F$2:$AM$2))))</f>
        <v/>
      </c>
      <c r="F36" s="135" t="str">
        <f>IF(COUNT('Math Scores'!$F39:$AM39)=0, "", (SUMIF('Math Scores'!$F$4:$AM$4, F$4, 'Math Scores'!$F39:$AM39)/(SUMIF('Math Scores'!$F$4:$AM$4, F$4, 'Math Scores'!$F$2:$AM$2))))</f>
        <v/>
      </c>
      <c r="G36" s="135" t="str">
        <f>IF(COUNT('Math Scores'!$F39:$AM39)=0, "", (SUMIF('Math Scores'!$F$4:$AM$4, G$4, 'Math Scores'!$F39:$AM39)/(SUMIF('Math Scores'!$F$4:$AM$4, G$4, 'Math Scores'!$F$2:$AM$2))))</f>
        <v/>
      </c>
      <c r="H36" s="135" t="str">
        <f>IF(COUNT('Math Scores'!$F39:$AM39)=0, "", (SUMIF('Math Scores'!$F$4:$AM$4, H$4, 'Math Scores'!$F39:$AM39)/(SUMIF('Math Scores'!$F$4:$AM$4, H$4, 'Math Scores'!$F$2:$AM$2))))</f>
        <v/>
      </c>
      <c r="I36" s="135" t="str">
        <f>IF(COUNT('Math Scores'!$F39:$AM39)=0, "", (SUMIF('Math Scores'!$F$4:$AM$4, I$4, 'Math Scores'!$F39:$AM39)/(SUMIF('Math Scores'!$F$4:$AM$4, I$4, 'Math Scores'!$F$2:$AM$2))))</f>
        <v/>
      </c>
      <c r="J36" s="135" t="str">
        <f>IF(COUNT('Math Scores'!$F39:$AM39)=0, "", (SUMIF('Math Scores'!$F$4:$AM$4, J$4, 'Math Scores'!$F39:$AM39)/(SUMIF('Math Scores'!$F$4:$AM$4, J$4, 'Math Scores'!$F$2:$AM$2))))</f>
        <v/>
      </c>
      <c r="K36" s="135" t="str">
        <f>IF(COUNT('Math Scores'!$AN39:$BW39)=0, "", (SUMIF('Math Scores'!$AN$4:$BW$4, K$4, 'Math Scores'!$AN39:$BW39)/(SUMIF('Math Scores'!$AN$4:$BW$4, K$4, 'Math Scores'!$AN$2:$BW$2))))</f>
        <v/>
      </c>
      <c r="L36" s="135" t="str">
        <f>IF(COUNT('Math Scores'!$AN39:$BW39)=0, "", (SUMIF('Math Scores'!$AN$4:$BW$4, L$4, 'Math Scores'!$AN39:$BW39)/(SUMIF('Math Scores'!$AN$4:$BW$4, L$4, 'Math Scores'!$AN$2:$BW$2))))</f>
        <v/>
      </c>
      <c r="M36" s="135" t="str">
        <f>IF(COUNT('Math Scores'!$AN39:$BW39)=0, "", (SUMIF('Math Scores'!$AN$4:$BW$4, M$4, 'Math Scores'!$AN39:$BW39)/(SUMIF('Math Scores'!$AN$4:$BW$4, M$4, 'Math Scores'!$AN$2:$BW$2))))</f>
        <v/>
      </c>
      <c r="N36" s="135" t="str">
        <f>IF(COUNT('Math Scores'!$AN39:$BW39)=0, "", (SUMIF('Math Scores'!$AN$4:$BW$4, N$4, 'Math Scores'!$AN39:$BW39)/(SUMIF('Math Scores'!$AN$4:$BW$4, N$4, 'Math Scores'!$AN$2:$BW$2))))</f>
        <v/>
      </c>
      <c r="O36" s="135" t="str">
        <f>IF(COUNT('Math Scores'!$AN39:$BW39)=0, "", (SUMIF('Math Scores'!$AN$4:$BW$4, O$4, 'Math Scores'!$AN39:$BW39)/(SUMIF('Math Scores'!$AN$4:$BW$4, O$4, 'Math Scores'!$AN$2:$BW$2))))</f>
        <v/>
      </c>
      <c r="P36" s="135" t="str">
        <f>IF(COUNT('Math Scores'!$BX39:$DN39)=0, "", (SUMIF('Math Scores'!$F$4:$MZ$4, P$4, 'Math Scores'!$F39:$MZ39)/(SUMIF('Math Scores'!$F$4:$MZ$4, P$4, 'Math Scores'!$F$2:$MZ$2))))</f>
        <v/>
      </c>
      <c r="Q36" s="135" t="str">
        <f>IF(COUNT('Math Scores'!$BX39:$DN39)=0, "", (SUMIF('Math Scores'!$F$4:$MZ$4, Q$4, 'Math Scores'!$F39:$MZ39)/(SUMIF('Math Scores'!$F$4:$MZ$4, Q$4, 'Math Scores'!$F$2:$MZ$2))))</f>
        <v/>
      </c>
      <c r="R36" s="135" t="str">
        <f>IF(COUNT('Math Scores'!$BX39:$DN39)=0, "", (SUMIF('Math Scores'!$F$4:$MZ$4, R$4, 'Math Scores'!$F39:$MZ39)/(SUMIF('Math Scores'!$F$4:$MZ$4, R$4, 'Math Scores'!$F$2:$MZ$2))))</f>
        <v/>
      </c>
      <c r="S36" s="135" t="str">
        <f>IF(COUNT('Math Scores'!$BX39:$DN39)=0, "", (SUMIF('Math Scores'!$F$4:$MZ$4, S$4, 'Math Scores'!$F39:$MZ39)/(SUMIF('Math Scores'!$F$4:$MZ$4, S$4, 'Math Scores'!$F$2:$MZ$2))))</f>
        <v/>
      </c>
      <c r="T36" s="135" t="str">
        <f>IF(COUNT('Math Scores'!$BX39:$DN39)=0, "", (SUMIF('Math Scores'!$F$4:$MZ$4, T$4, 'Math Scores'!$F39:$MZ39)/(SUMIF('Math Scores'!$F$4:$MZ$4, T$4, 'Math Scores'!$F$2:$MZ$2))))</f>
        <v/>
      </c>
      <c r="U36" s="135" t="str">
        <f>IF(COUNT('Math Scores'!$DO39:$FJ39)=0, "", (SUMIF('Math Scores'!$F$4:$MZ$4, U$4, 'Math Scores'!$F39:$MZ39)/(SUMIF('Math Scores'!$F$4:$MZ$4, U$4, 'Math Scores'!$F$2:$MZ$2))))</f>
        <v/>
      </c>
      <c r="V36" s="135" t="str">
        <f>IF(COUNT('Math Scores'!$DO39:$FJ39)=0, "", (SUMIF('Math Scores'!$F$4:$MZ$4, V$4, 'Math Scores'!$F39:$MZ39)/(SUMIF('Math Scores'!$F$4:$MZ$4, V$4, 'Math Scores'!$F$2:$MZ$2))))</f>
        <v/>
      </c>
      <c r="W36" s="135" t="str">
        <f>IF(COUNT('Math Scores'!$DO39:$FJ39)=0, "", (SUMIF('Math Scores'!$F$4:$MZ$4, W$4, 'Math Scores'!$F39:$MZ39)/(SUMIF('Math Scores'!$F$4:$MZ$4, W$4, 'Math Scores'!$F$2:$MZ$2))))</f>
        <v/>
      </c>
      <c r="X36" s="135" t="str">
        <f>IF(COUNT('Math Scores'!$DO39:$FJ39)=0, "", (SUMIF('Math Scores'!$F$4:$MZ$4, X$4, 'Math Scores'!$F39:$MZ39)/(SUMIF('Math Scores'!$F$4:$MZ$4, X$4, 'Math Scores'!$F$2:$MZ$2))))</f>
        <v/>
      </c>
      <c r="Y36" s="135" t="str">
        <f>IF(COUNT('Math Scores'!$DO39:$FJ39)=0, "", (SUMIF('Math Scores'!$F$4:$MZ$4, Y$4, 'Math Scores'!$F39:$MZ39)/(SUMIF('Math Scores'!$F$4:$MZ$4, Y$4, 'Math Scores'!$F$2:$MZ$2))))</f>
        <v/>
      </c>
      <c r="Z36" s="135" t="str">
        <f>IF(COUNT('Math Scores'!$FK39:$HI39)=0, "", (SUMIF('Math Scores'!$F$4:$MZ$4, Z$4, 'Math Scores'!$F39:$MZ39)/(SUMIF('Math Scores'!$F$4:$MZ$4, Z$4, 'Math Scores'!$F$2:$MZ$2))))</f>
        <v/>
      </c>
      <c r="AA36" s="135" t="str">
        <f>IF(COUNT('Math Scores'!$FK39:$HI39)=0, "", (SUMIF('Math Scores'!$F$4:$MZ$4, AA$4, 'Math Scores'!$F39:$MZ39)/(SUMIF('Math Scores'!$F$4:$MZ$4, AA$4, 'Math Scores'!$F$2:$MZ$2))))</f>
        <v/>
      </c>
      <c r="AB36" s="135" t="str">
        <f>IF(COUNT('Math Scores'!$FK39:$HI39)=0, "", (SUMIF('Math Scores'!$F$4:$MZ$4, AB$4, 'Math Scores'!$F39:$MZ39)/(SUMIF('Math Scores'!$F$4:$MZ$4, AB$4, 'Math Scores'!$F$2:$MZ$2))))</f>
        <v/>
      </c>
      <c r="AC36" s="135" t="str">
        <f>IF(COUNT('Math Scores'!$FK39:$HI39)=0, "", (SUMIF('Math Scores'!$F$4:$MZ$4, AC$4, 'Math Scores'!$F39:$MZ39)/(SUMIF('Math Scores'!$F$4:$MZ$4, AC$4, 'Math Scores'!$F$2:$MZ$2))))</f>
        <v/>
      </c>
      <c r="AD36" s="135" t="str">
        <f>IF(COUNT('Math Scores'!$HJ39:$IG39)=0, "", (SUMIF('Math Scores'!$HJ$4:$IU$4, AD$4, 'Math Scores'!$HJ39:$IU39)/(SUMIF('Math Scores'!$HJ$4:$IU$4, AD$4, 'Math Scores'!$HJ$2:$IU$2))))</f>
        <v/>
      </c>
      <c r="AE36" s="135" t="str">
        <f>IF(COUNT('Math Scores'!$HJ39:$IG39)=0, "", (SUMIF('Math Scores'!$HJ$4:$IU$4, AE$4, 'Math Scores'!$HJ39:$IU39)/(SUMIF('Math Scores'!$HJ$4:$IU$4, AE$4, 'Math Scores'!$HJ$2:$IU$2))))</f>
        <v/>
      </c>
      <c r="AF36" s="135" t="str">
        <f>IF(COUNT('Math Scores'!$HJ39:$IG39)=0, "", (SUMIF('Math Scores'!$HJ$4:$IU$4, AF$4, 'Math Scores'!$HJ39:$IU39)/(SUMIF('Math Scores'!$HJ$4:$IU$4, AF$4, 'Math Scores'!$HJ$2:$IU$2))))</f>
        <v/>
      </c>
      <c r="AG36" s="135" t="str">
        <f>IF(COUNT('Math Scores'!$HJ39:$IG39)=0, "", (SUMIF('Math Scores'!$HJ$4:$IU$4, AG$4, 'Math Scores'!$HJ39:$IU39)/(SUMIF('Math Scores'!$HJ$4:$IU$4, AG$4, 'Math Scores'!$HJ$2:$IU$2))))</f>
        <v/>
      </c>
      <c r="AH36" s="135" t="str">
        <f>IF(COUNT('Math Scores'!$IV39:$JL39)=0, "", (SUMIF('Math Scores'!$IH$4:$IU$4, AH$4, 'Math Scores'!$IH39:$IU39)/(SUMIF('Math Scores'!$IH$4:$IU$4, AH$4, 'Math Scores'!$IH$2:$IU$2))))</f>
        <v/>
      </c>
      <c r="AI36" s="135" t="str">
        <f>IF(COUNT('Math Scores'!$IV39:$JL39)=0, "", (SUMIF('Math Scores'!$IH$4:$IU$4, AI$4, 'Math Scores'!$IH39:$IU39)/(SUMIF('Math Scores'!$IH$4:$IU$4, AI$4, 'Math Scores'!$IH$2:$IU$2))))</f>
        <v/>
      </c>
      <c r="AJ36" s="135" t="str">
        <f>IF(COUNT('Math Scores'!$IV39:$JL39)=0, "", (SUMIF('Math Scores'!$IH$4:$IU$4, AJ$4, 'Math Scores'!$IH39:$IU39)/(SUMIF('Math Scores'!$IH$4:$IU$4, AJ$4, 'Math Scores'!$IH$2:$IU$2))))</f>
        <v/>
      </c>
      <c r="AK36" s="135" t="str">
        <f>IF(COUNT('Math Scores'!$JM39:$KG39)=0, "", (SUMIF('Math Scores'!$JM$4:$LA$4, X$4, 'Math Scores'!$JM39:$LA39)/(SUMIF('Math Scores'!$JM$4:$LA$4, X$4, 'Math Scores'!$JM$2:$LA$2))))</f>
        <v/>
      </c>
      <c r="AL36" s="135" t="str">
        <f>IF(COUNT('Math Scores'!$JM39:$KG39)=0, "", (SUMIF('Math Scores'!$JM$4:$LA$4, Y$4, 'Math Scores'!$JM39:$LA39)/(SUMIF('Math Scores'!$JM$4:$LA$4, Y$4, 'Math Scores'!$JM$2:$LA$2))))</f>
        <v/>
      </c>
      <c r="AM36" s="135" t="str">
        <f>IF(COUNT('Math Scores'!$JM39:$KG39)=0, "", (SUMIF('Math Scores'!$JM$4:$LA$4, Z$4, 'Math Scores'!$JM39:$LA39)/(SUMIF('Math Scores'!$JM$4:$LA$4, Z$4, 'Math Scores'!$JM$2:$LA$2))))</f>
        <v/>
      </c>
      <c r="AN36" s="135" t="str">
        <f>IF(COUNT('Math Scores'!$JM39:$KG39)=0, "", (SUMIF('Math Scores'!$JM$4:$LA$4, AA$4, 'Math Scores'!$JM39:$LA39)/(SUMIF('Math Scores'!$JM$4:$LA$4, AA$4, 'Math Scores'!$JM$2:$LA$2))))</f>
        <v/>
      </c>
      <c r="AO36" s="135" t="str">
        <f>IF(COUNT('Math Scores'!$JM39:$KG39)=0, "", (SUMIF('Math Scores'!$JM$4:$LA$4, AB$4, 'Math Scores'!$JM39:$LA39)/(SUMIF('Math Scores'!$JM$4:$LA$4, AB$4, 'Math Scores'!$JM$2:$LA$2))))</f>
        <v/>
      </c>
      <c r="AP36" s="135" t="str">
        <f>IF(COUNT('Math Scores'!$LB39:$LR39)=0, "", (SUMIF('Math Scores'!$KH$4:$LA$4, AP$4, 'Math Scores'!$KH39:$LA39)/(SUMIF('Math Scores'!$KH$4:$LA$4, AP$4, 'Math Scores'!$KH$2:$LA$2))))</f>
        <v/>
      </c>
      <c r="AQ36" s="135" t="str">
        <f>IF(COUNT('Math Scores'!$LB39:$LR39)=0, "", (SUMIF('Math Scores'!$KH$4:$LA$4, AQ$4, 'Math Scores'!$KH39:$LA39)/(SUMIF('Math Scores'!$KH$4:$LA$4, AQ$4, 'Math Scores'!$KH$2:$LA$2))))</f>
        <v/>
      </c>
    </row>
    <row r="37" spans="1:43" x14ac:dyDescent="0.2">
      <c r="A37" s="65">
        <v>32</v>
      </c>
      <c r="B37" s="65" t="str">
        <f>'English Scores- Leveled papers'!B38</f>
        <v>Abhishek</v>
      </c>
      <c r="C37" s="66" t="str">
        <f>'Math Output by Standard'!E39</f>
        <v/>
      </c>
      <c r="D37" s="67" t="str">
        <f>'Math Scores'!D40</f>
        <v/>
      </c>
      <c r="E37" s="135" t="str">
        <f>IF(COUNT('Math Scores'!$F40:$AM40)=0, "", (SUMIF('Math Scores'!$F$4:$AM$4, E$4, 'Math Scores'!$F40:$AM40)/(SUMIF('Math Scores'!$F$4:$AM$4, E$4, 'Math Scores'!$F$2:$AM$2))))</f>
        <v/>
      </c>
      <c r="F37" s="135" t="str">
        <f>IF(COUNT('Math Scores'!$F40:$AM40)=0, "", (SUMIF('Math Scores'!$F$4:$AM$4, F$4, 'Math Scores'!$F40:$AM40)/(SUMIF('Math Scores'!$F$4:$AM$4, F$4, 'Math Scores'!$F$2:$AM$2))))</f>
        <v/>
      </c>
      <c r="G37" s="135" t="str">
        <f>IF(COUNT('Math Scores'!$F40:$AM40)=0, "", (SUMIF('Math Scores'!$F$4:$AM$4, G$4, 'Math Scores'!$F40:$AM40)/(SUMIF('Math Scores'!$F$4:$AM$4, G$4, 'Math Scores'!$F$2:$AM$2))))</f>
        <v/>
      </c>
      <c r="H37" s="135" t="str">
        <f>IF(COUNT('Math Scores'!$F40:$AM40)=0, "", (SUMIF('Math Scores'!$F$4:$AM$4, H$4, 'Math Scores'!$F40:$AM40)/(SUMIF('Math Scores'!$F$4:$AM$4, H$4, 'Math Scores'!$F$2:$AM$2))))</f>
        <v/>
      </c>
      <c r="I37" s="135" t="str">
        <f>IF(COUNT('Math Scores'!$F40:$AM40)=0, "", (SUMIF('Math Scores'!$F$4:$AM$4, I$4, 'Math Scores'!$F40:$AM40)/(SUMIF('Math Scores'!$F$4:$AM$4, I$4, 'Math Scores'!$F$2:$AM$2))))</f>
        <v/>
      </c>
      <c r="J37" s="135" t="str">
        <f>IF(COUNT('Math Scores'!$F40:$AM40)=0, "", (SUMIF('Math Scores'!$F$4:$AM$4, J$4, 'Math Scores'!$F40:$AM40)/(SUMIF('Math Scores'!$F$4:$AM$4, J$4, 'Math Scores'!$F$2:$AM$2))))</f>
        <v/>
      </c>
      <c r="K37" s="135" t="str">
        <f>IF(COUNT('Math Scores'!$AN40:$BW40)=0, "", (SUMIF('Math Scores'!$AN$4:$BW$4, K$4, 'Math Scores'!$AN40:$BW40)/(SUMIF('Math Scores'!$AN$4:$BW$4, K$4, 'Math Scores'!$AN$2:$BW$2))))</f>
        <v/>
      </c>
      <c r="L37" s="135" t="str">
        <f>IF(COUNT('Math Scores'!$AN40:$BW40)=0, "", (SUMIF('Math Scores'!$AN$4:$BW$4, L$4, 'Math Scores'!$AN40:$BW40)/(SUMIF('Math Scores'!$AN$4:$BW$4, L$4, 'Math Scores'!$AN$2:$BW$2))))</f>
        <v/>
      </c>
      <c r="M37" s="135" t="str">
        <f>IF(COUNT('Math Scores'!$AN40:$BW40)=0, "", (SUMIF('Math Scores'!$AN$4:$BW$4, M$4, 'Math Scores'!$AN40:$BW40)/(SUMIF('Math Scores'!$AN$4:$BW$4, M$4, 'Math Scores'!$AN$2:$BW$2))))</f>
        <v/>
      </c>
      <c r="N37" s="135" t="str">
        <f>IF(COUNT('Math Scores'!$AN40:$BW40)=0, "", (SUMIF('Math Scores'!$AN$4:$BW$4, N$4, 'Math Scores'!$AN40:$BW40)/(SUMIF('Math Scores'!$AN$4:$BW$4, N$4, 'Math Scores'!$AN$2:$BW$2))))</f>
        <v/>
      </c>
      <c r="O37" s="135" t="str">
        <f>IF(COUNT('Math Scores'!$AN40:$BW40)=0, "", (SUMIF('Math Scores'!$AN$4:$BW$4, O$4, 'Math Scores'!$AN40:$BW40)/(SUMIF('Math Scores'!$AN$4:$BW$4, O$4, 'Math Scores'!$AN$2:$BW$2))))</f>
        <v/>
      </c>
      <c r="P37" s="135" t="str">
        <f>IF(COUNT('Math Scores'!$BX40:$DN40)=0, "", (SUMIF('Math Scores'!$F$4:$MZ$4, P$4, 'Math Scores'!$F40:$MZ40)/(SUMIF('Math Scores'!$F$4:$MZ$4, P$4, 'Math Scores'!$F$2:$MZ$2))))</f>
        <v/>
      </c>
      <c r="Q37" s="135" t="str">
        <f>IF(COUNT('Math Scores'!$BX40:$DN40)=0, "", (SUMIF('Math Scores'!$F$4:$MZ$4, Q$4, 'Math Scores'!$F40:$MZ40)/(SUMIF('Math Scores'!$F$4:$MZ$4, Q$4, 'Math Scores'!$F$2:$MZ$2))))</f>
        <v/>
      </c>
      <c r="R37" s="135" t="str">
        <f>IF(COUNT('Math Scores'!$BX40:$DN40)=0, "", (SUMIF('Math Scores'!$F$4:$MZ$4, R$4, 'Math Scores'!$F40:$MZ40)/(SUMIF('Math Scores'!$F$4:$MZ$4, R$4, 'Math Scores'!$F$2:$MZ$2))))</f>
        <v/>
      </c>
      <c r="S37" s="135" t="str">
        <f>IF(COUNT('Math Scores'!$BX40:$DN40)=0, "", (SUMIF('Math Scores'!$F$4:$MZ$4, S$4, 'Math Scores'!$F40:$MZ40)/(SUMIF('Math Scores'!$F$4:$MZ$4, S$4, 'Math Scores'!$F$2:$MZ$2))))</f>
        <v/>
      </c>
      <c r="T37" s="135" t="str">
        <f>IF(COUNT('Math Scores'!$BX40:$DN40)=0, "", (SUMIF('Math Scores'!$F$4:$MZ$4, T$4, 'Math Scores'!$F40:$MZ40)/(SUMIF('Math Scores'!$F$4:$MZ$4, T$4, 'Math Scores'!$F$2:$MZ$2))))</f>
        <v/>
      </c>
      <c r="U37" s="135" t="str">
        <f>IF(COUNT('Math Scores'!$DO40:$FJ40)=0, "", (SUMIF('Math Scores'!$F$4:$MZ$4, U$4, 'Math Scores'!$F40:$MZ40)/(SUMIF('Math Scores'!$F$4:$MZ$4, U$4, 'Math Scores'!$F$2:$MZ$2))))</f>
        <v/>
      </c>
      <c r="V37" s="135" t="str">
        <f>IF(COUNT('Math Scores'!$DO40:$FJ40)=0, "", (SUMIF('Math Scores'!$F$4:$MZ$4, V$4, 'Math Scores'!$F40:$MZ40)/(SUMIF('Math Scores'!$F$4:$MZ$4, V$4, 'Math Scores'!$F$2:$MZ$2))))</f>
        <v/>
      </c>
      <c r="W37" s="135" t="str">
        <f>IF(COUNT('Math Scores'!$DO40:$FJ40)=0, "", (SUMIF('Math Scores'!$F$4:$MZ$4, W$4, 'Math Scores'!$F40:$MZ40)/(SUMIF('Math Scores'!$F$4:$MZ$4, W$4, 'Math Scores'!$F$2:$MZ$2))))</f>
        <v/>
      </c>
      <c r="X37" s="135" t="str">
        <f>IF(COUNT('Math Scores'!$DO40:$FJ40)=0, "", (SUMIF('Math Scores'!$F$4:$MZ$4, X$4, 'Math Scores'!$F40:$MZ40)/(SUMIF('Math Scores'!$F$4:$MZ$4, X$4, 'Math Scores'!$F$2:$MZ$2))))</f>
        <v/>
      </c>
      <c r="Y37" s="135" t="str">
        <f>IF(COUNT('Math Scores'!$DO40:$FJ40)=0, "", (SUMIF('Math Scores'!$F$4:$MZ$4, Y$4, 'Math Scores'!$F40:$MZ40)/(SUMIF('Math Scores'!$F$4:$MZ$4, Y$4, 'Math Scores'!$F$2:$MZ$2))))</f>
        <v/>
      </c>
      <c r="Z37" s="135" t="str">
        <f>IF(COUNT('Math Scores'!$FK40:$HI40)=0, "", (SUMIF('Math Scores'!$F$4:$MZ$4, Z$4, 'Math Scores'!$F40:$MZ40)/(SUMIF('Math Scores'!$F$4:$MZ$4, Z$4, 'Math Scores'!$F$2:$MZ$2))))</f>
        <v/>
      </c>
      <c r="AA37" s="135" t="str">
        <f>IF(COUNT('Math Scores'!$FK40:$HI40)=0, "", (SUMIF('Math Scores'!$F$4:$MZ$4, AA$4, 'Math Scores'!$F40:$MZ40)/(SUMIF('Math Scores'!$F$4:$MZ$4, AA$4, 'Math Scores'!$F$2:$MZ$2))))</f>
        <v/>
      </c>
      <c r="AB37" s="135" t="str">
        <f>IF(COUNT('Math Scores'!$FK40:$HI40)=0, "", (SUMIF('Math Scores'!$F$4:$MZ$4, AB$4, 'Math Scores'!$F40:$MZ40)/(SUMIF('Math Scores'!$F$4:$MZ$4, AB$4, 'Math Scores'!$F$2:$MZ$2))))</f>
        <v/>
      </c>
      <c r="AC37" s="135" t="str">
        <f>IF(COUNT('Math Scores'!$FK40:$HI40)=0, "", (SUMIF('Math Scores'!$F$4:$MZ$4, AC$4, 'Math Scores'!$F40:$MZ40)/(SUMIF('Math Scores'!$F$4:$MZ$4, AC$4, 'Math Scores'!$F$2:$MZ$2))))</f>
        <v/>
      </c>
      <c r="AD37" s="135" t="str">
        <f>IF(COUNT('Math Scores'!$HJ40:$IG40)=0, "", (SUMIF('Math Scores'!$HJ$4:$IU$4, AD$4, 'Math Scores'!$HJ40:$IU40)/(SUMIF('Math Scores'!$HJ$4:$IU$4, AD$4, 'Math Scores'!$HJ$2:$IU$2))))</f>
        <v/>
      </c>
      <c r="AE37" s="135" t="str">
        <f>IF(COUNT('Math Scores'!$HJ40:$IG40)=0, "", (SUMIF('Math Scores'!$HJ$4:$IU$4, AE$4, 'Math Scores'!$HJ40:$IU40)/(SUMIF('Math Scores'!$HJ$4:$IU$4, AE$4, 'Math Scores'!$HJ$2:$IU$2))))</f>
        <v/>
      </c>
      <c r="AF37" s="135" t="str">
        <f>IF(COUNT('Math Scores'!$HJ40:$IG40)=0, "", (SUMIF('Math Scores'!$HJ$4:$IU$4, AF$4, 'Math Scores'!$HJ40:$IU40)/(SUMIF('Math Scores'!$HJ$4:$IU$4, AF$4, 'Math Scores'!$HJ$2:$IU$2))))</f>
        <v/>
      </c>
      <c r="AG37" s="135" t="str">
        <f>IF(COUNT('Math Scores'!$HJ40:$IG40)=0, "", (SUMIF('Math Scores'!$HJ$4:$IU$4, AG$4, 'Math Scores'!$HJ40:$IU40)/(SUMIF('Math Scores'!$HJ$4:$IU$4, AG$4, 'Math Scores'!$HJ$2:$IU$2))))</f>
        <v/>
      </c>
      <c r="AH37" s="135" t="str">
        <f>IF(COUNT('Math Scores'!$IV40:$JL40)=0, "", (SUMIF('Math Scores'!$IH$4:$IU$4, AH$4, 'Math Scores'!$IH40:$IU40)/(SUMIF('Math Scores'!$IH$4:$IU$4, AH$4, 'Math Scores'!$IH$2:$IU$2))))</f>
        <v/>
      </c>
      <c r="AI37" s="135" t="str">
        <f>IF(COUNT('Math Scores'!$IV40:$JL40)=0, "", (SUMIF('Math Scores'!$IH$4:$IU$4, AI$4, 'Math Scores'!$IH40:$IU40)/(SUMIF('Math Scores'!$IH$4:$IU$4, AI$4, 'Math Scores'!$IH$2:$IU$2))))</f>
        <v/>
      </c>
      <c r="AJ37" s="135" t="str">
        <f>IF(COUNT('Math Scores'!$IV40:$JL40)=0, "", (SUMIF('Math Scores'!$IH$4:$IU$4, AJ$4, 'Math Scores'!$IH40:$IU40)/(SUMIF('Math Scores'!$IH$4:$IU$4, AJ$4, 'Math Scores'!$IH$2:$IU$2))))</f>
        <v/>
      </c>
      <c r="AK37" s="135" t="str">
        <f>IF(COUNT('Math Scores'!$JM40:$KG40)=0, "", (SUMIF('Math Scores'!$JM$4:$LA$4, X$4, 'Math Scores'!$JM40:$LA40)/(SUMIF('Math Scores'!$JM$4:$LA$4, X$4, 'Math Scores'!$JM$2:$LA$2))))</f>
        <v/>
      </c>
      <c r="AL37" s="135" t="str">
        <f>IF(COUNT('Math Scores'!$JM40:$KG40)=0, "", (SUMIF('Math Scores'!$JM$4:$LA$4, Y$4, 'Math Scores'!$JM40:$LA40)/(SUMIF('Math Scores'!$JM$4:$LA$4, Y$4, 'Math Scores'!$JM$2:$LA$2))))</f>
        <v/>
      </c>
      <c r="AM37" s="135" t="str">
        <f>IF(COUNT('Math Scores'!$JM40:$KG40)=0, "", (SUMIF('Math Scores'!$JM$4:$LA$4, Z$4, 'Math Scores'!$JM40:$LA40)/(SUMIF('Math Scores'!$JM$4:$LA$4, Z$4, 'Math Scores'!$JM$2:$LA$2))))</f>
        <v/>
      </c>
      <c r="AN37" s="135" t="str">
        <f>IF(COUNT('Math Scores'!$JM40:$KG40)=0, "", (SUMIF('Math Scores'!$JM$4:$LA$4, AA$4, 'Math Scores'!$JM40:$LA40)/(SUMIF('Math Scores'!$JM$4:$LA$4, AA$4, 'Math Scores'!$JM$2:$LA$2))))</f>
        <v/>
      </c>
      <c r="AO37" s="135" t="str">
        <f>IF(COUNT('Math Scores'!$JM40:$KG40)=0, "", (SUMIF('Math Scores'!$JM$4:$LA$4, AB$4, 'Math Scores'!$JM40:$LA40)/(SUMIF('Math Scores'!$JM$4:$LA$4, AB$4, 'Math Scores'!$JM$2:$LA$2))))</f>
        <v/>
      </c>
      <c r="AP37" s="135" t="str">
        <f>IF(COUNT('Math Scores'!$LB40:$LR40)=0, "", (SUMIF('Math Scores'!$KH$4:$LA$4, AP$4, 'Math Scores'!$KH40:$LA40)/(SUMIF('Math Scores'!$KH$4:$LA$4, AP$4, 'Math Scores'!$KH$2:$LA$2))))</f>
        <v/>
      </c>
      <c r="AQ37" s="135" t="str">
        <f>IF(COUNT('Math Scores'!$LB40:$LR40)=0, "", (SUMIF('Math Scores'!$KH$4:$LA$4, AQ$4, 'Math Scores'!$KH40:$LA40)/(SUMIF('Math Scores'!$KH$4:$LA$4, AQ$4, 'Math Scores'!$KH$2:$LA$2))))</f>
        <v/>
      </c>
    </row>
    <row r="38" spans="1:43" x14ac:dyDescent="0.2">
      <c r="A38" s="65">
        <v>33</v>
      </c>
      <c r="B38" s="65" t="str">
        <f>'English Scores- Leveled papers'!B39</f>
        <v>Shruthi</v>
      </c>
      <c r="C38" s="66" t="str">
        <f>'Math Output by Standard'!E40</f>
        <v/>
      </c>
      <c r="D38" s="67" t="str">
        <f>'Math Scores'!D41</f>
        <v/>
      </c>
      <c r="E38" s="135" t="str">
        <f>IF(COUNT('Math Scores'!$F41:$AM41)=0, "", (SUMIF('Math Scores'!$F$4:$AM$4, E$4, 'Math Scores'!$F41:$AM41)/(SUMIF('Math Scores'!$F$4:$AM$4, E$4, 'Math Scores'!$F$2:$AM$2))))</f>
        <v/>
      </c>
      <c r="F38" s="135" t="str">
        <f>IF(COUNT('Math Scores'!$F41:$AM41)=0, "", (SUMIF('Math Scores'!$F$4:$AM$4, F$4, 'Math Scores'!$F41:$AM41)/(SUMIF('Math Scores'!$F$4:$AM$4, F$4, 'Math Scores'!$F$2:$AM$2))))</f>
        <v/>
      </c>
      <c r="G38" s="135" t="str">
        <f>IF(COUNT('Math Scores'!$F41:$AM41)=0, "", (SUMIF('Math Scores'!$F$4:$AM$4, G$4, 'Math Scores'!$F41:$AM41)/(SUMIF('Math Scores'!$F$4:$AM$4, G$4, 'Math Scores'!$F$2:$AM$2))))</f>
        <v/>
      </c>
      <c r="H38" s="135" t="str">
        <f>IF(COUNT('Math Scores'!$F41:$AM41)=0, "", (SUMIF('Math Scores'!$F$4:$AM$4, H$4, 'Math Scores'!$F41:$AM41)/(SUMIF('Math Scores'!$F$4:$AM$4, H$4, 'Math Scores'!$F$2:$AM$2))))</f>
        <v/>
      </c>
      <c r="I38" s="135" t="str">
        <f>IF(COUNT('Math Scores'!$F41:$AM41)=0, "", (SUMIF('Math Scores'!$F$4:$AM$4, I$4, 'Math Scores'!$F41:$AM41)/(SUMIF('Math Scores'!$F$4:$AM$4, I$4, 'Math Scores'!$F$2:$AM$2))))</f>
        <v/>
      </c>
      <c r="J38" s="135" t="str">
        <f>IF(COUNT('Math Scores'!$F41:$AM41)=0, "", (SUMIF('Math Scores'!$F$4:$AM$4, J$4, 'Math Scores'!$F41:$AM41)/(SUMIF('Math Scores'!$F$4:$AM$4, J$4, 'Math Scores'!$F$2:$AM$2))))</f>
        <v/>
      </c>
      <c r="K38" s="135" t="str">
        <f>IF(COUNT('Math Scores'!$AN41:$BW41)=0, "", (SUMIF('Math Scores'!$AN$4:$BW$4, K$4, 'Math Scores'!$AN41:$BW41)/(SUMIF('Math Scores'!$AN$4:$BW$4, K$4, 'Math Scores'!$AN$2:$BW$2))))</f>
        <v/>
      </c>
      <c r="L38" s="135" t="str">
        <f>IF(COUNT('Math Scores'!$AN41:$BW41)=0, "", (SUMIF('Math Scores'!$AN$4:$BW$4, L$4, 'Math Scores'!$AN41:$BW41)/(SUMIF('Math Scores'!$AN$4:$BW$4, L$4, 'Math Scores'!$AN$2:$BW$2))))</f>
        <v/>
      </c>
      <c r="M38" s="135" t="str">
        <f>IF(COUNT('Math Scores'!$AN41:$BW41)=0, "", (SUMIF('Math Scores'!$AN$4:$BW$4, M$4, 'Math Scores'!$AN41:$BW41)/(SUMIF('Math Scores'!$AN$4:$BW$4, M$4, 'Math Scores'!$AN$2:$BW$2))))</f>
        <v/>
      </c>
      <c r="N38" s="135" t="str">
        <f>IF(COUNT('Math Scores'!$AN41:$BW41)=0, "", (SUMIF('Math Scores'!$AN$4:$BW$4, N$4, 'Math Scores'!$AN41:$BW41)/(SUMIF('Math Scores'!$AN$4:$BW$4, N$4, 'Math Scores'!$AN$2:$BW$2))))</f>
        <v/>
      </c>
      <c r="O38" s="135" t="str">
        <f>IF(COUNT('Math Scores'!$AN41:$BW41)=0, "", (SUMIF('Math Scores'!$AN$4:$BW$4, O$4, 'Math Scores'!$AN41:$BW41)/(SUMIF('Math Scores'!$AN$4:$BW$4, O$4, 'Math Scores'!$AN$2:$BW$2))))</f>
        <v/>
      </c>
      <c r="P38" s="135" t="str">
        <f>IF(COUNT('Math Scores'!$BX41:$DN41)=0, "", (SUMIF('Math Scores'!$F$4:$MZ$4, P$4, 'Math Scores'!$F41:$MZ41)/(SUMIF('Math Scores'!$F$4:$MZ$4, P$4, 'Math Scores'!$F$2:$MZ$2))))</f>
        <v/>
      </c>
      <c r="Q38" s="135" t="str">
        <f>IF(COUNT('Math Scores'!$BX41:$DN41)=0, "", (SUMIF('Math Scores'!$F$4:$MZ$4, Q$4, 'Math Scores'!$F41:$MZ41)/(SUMIF('Math Scores'!$F$4:$MZ$4, Q$4, 'Math Scores'!$F$2:$MZ$2))))</f>
        <v/>
      </c>
      <c r="R38" s="135" t="str">
        <f>IF(COUNT('Math Scores'!$BX41:$DN41)=0, "", (SUMIF('Math Scores'!$F$4:$MZ$4, R$4, 'Math Scores'!$F41:$MZ41)/(SUMIF('Math Scores'!$F$4:$MZ$4, R$4, 'Math Scores'!$F$2:$MZ$2))))</f>
        <v/>
      </c>
      <c r="S38" s="135" t="str">
        <f>IF(COUNT('Math Scores'!$BX41:$DN41)=0, "", (SUMIF('Math Scores'!$F$4:$MZ$4, S$4, 'Math Scores'!$F41:$MZ41)/(SUMIF('Math Scores'!$F$4:$MZ$4, S$4, 'Math Scores'!$F$2:$MZ$2))))</f>
        <v/>
      </c>
      <c r="T38" s="135" t="str">
        <f>IF(COUNT('Math Scores'!$BX41:$DN41)=0, "", (SUMIF('Math Scores'!$F$4:$MZ$4, T$4, 'Math Scores'!$F41:$MZ41)/(SUMIF('Math Scores'!$F$4:$MZ$4, T$4, 'Math Scores'!$F$2:$MZ$2))))</f>
        <v/>
      </c>
      <c r="U38" s="135" t="str">
        <f>IF(COUNT('Math Scores'!$DO41:$FJ41)=0, "", (SUMIF('Math Scores'!$F$4:$MZ$4, U$4, 'Math Scores'!$F41:$MZ41)/(SUMIF('Math Scores'!$F$4:$MZ$4, U$4, 'Math Scores'!$F$2:$MZ$2))))</f>
        <v/>
      </c>
      <c r="V38" s="135" t="str">
        <f>IF(COUNT('Math Scores'!$DO41:$FJ41)=0, "", (SUMIF('Math Scores'!$F$4:$MZ$4, V$4, 'Math Scores'!$F41:$MZ41)/(SUMIF('Math Scores'!$F$4:$MZ$4, V$4, 'Math Scores'!$F$2:$MZ$2))))</f>
        <v/>
      </c>
      <c r="W38" s="135" t="str">
        <f>IF(COUNT('Math Scores'!$DO41:$FJ41)=0, "", (SUMIF('Math Scores'!$F$4:$MZ$4, W$4, 'Math Scores'!$F41:$MZ41)/(SUMIF('Math Scores'!$F$4:$MZ$4, W$4, 'Math Scores'!$F$2:$MZ$2))))</f>
        <v/>
      </c>
      <c r="X38" s="135" t="str">
        <f>IF(COUNT('Math Scores'!$DO41:$FJ41)=0, "", (SUMIF('Math Scores'!$F$4:$MZ$4, X$4, 'Math Scores'!$F41:$MZ41)/(SUMIF('Math Scores'!$F$4:$MZ$4, X$4, 'Math Scores'!$F$2:$MZ$2))))</f>
        <v/>
      </c>
      <c r="Y38" s="135" t="str">
        <f>IF(COUNT('Math Scores'!$DO41:$FJ41)=0, "", (SUMIF('Math Scores'!$F$4:$MZ$4, Y$4, 'Math Scores'!$F41:$MZ41)/(SUMIF('Math Scores'!$F$4:$MZ$4, Y$4, 'Math Scores'!$F$2:$MZ$2))))</f>
        <v/>
      </c>
      <c r="Z38" s="135" t="str">
        <f>IF(COUNT('Math Scores'!$FK41:$HI41)=0, "", (SUMIF('Math Scores'!$F$4:$MZ$4, Z$4, 'Math Scores'!$F41:$MZ41)/(SUMIF('Math Scores'!$F$4:$MZ$4, Z$4, 'Math Scores'!$F$2:$MZ$2))))</f>
        <v/>
      </c>
      <c r="AA38" s="135" t="str">
        <f>IF(COUNT('Math Scores'!$FK41:$HI41)=0, "", (SUMIF('Math Scores'!$F$4:$MZ$4, AA$4, 'Math Scores'!$F41:$MZ41)/(SUMIF('Math Scores'!$F$4:$MZ$4, AA$4, 'Math Scores'!$F$2:$MZ$2))))</f>
        <v/>
      </c>
      <c r="AB38" s="135" t="str">
        <f>IF(COUNT('Math Scores'!$FK41:$HI41)=0, "", (SUMIF('Math Scores'!$F$4:$MZ$4, AB$4, 'Math Scores'!$F41:$MZ41)/(SUMIF('Math Scores'!$F$4:$MZ$4, AB$4, 'Math Scores'!$F$2:$MZ$2))))</f>
        <v/>
      </c>
      <c r="AC38" s="135" t="str">
        <f>IF(COUNT('Math Scores'!$FK41:$HI41)=0, "", (SUMIF('Math Scores'!$F$4:$MZ$4, AC$4, 'Math Scores'!$F41:$MZ41)/(SUMIF('Math Scores'!$F$4:$MZ$4, AC$4, 'Math Scores'!$F$2:$MZ$2))))</f>
        <v/>
      </c>
      <c r="AD38" s="135" t="str">
        <f>IF(COUNT('Math Scores'!$HJ41:$IG41)=0, "", (SUMIF('Math Scores'!$HJ$4:$IU$4, AD$4, 'Math Scores'!$HJ41:$IU41)/(SUMIF('Math Scores'!$HJ$4:$IU$4, AD$4, 'Math Scores'!$HJ$2:$IU$2))))</f>
        <v/>
      </c>
      <c r="AE38" s="135" t="str">
        <f>IF(COUNT('Math Scores'!$HJ41:$IG41)=0, "", (SUMIF('Math Scores'!$HJ$4:$IU$4, AE$4, 'Math Scores'!$HJ41:$IU41)/(SUMIF('Math Scores'!$HJ$4:$IU$4, AE$4, 'Math Scores'!$HJ$2:$IU$2))))</f>
        <v/>
      </c>
      <c r="AF38" s="135" t="str">
        <f>IF(COUNT('Math Scores'!$HJ41:$IG41)=0, "", (SUMIF('Math Scores'!$HJ$4:$IU$4, AF$4, 'Math Scores'!$HJ41:$IU41)/(SUMIF('Math Scores'!$HJ$4:$IU$4, AF$4, 'Math Scores'!$HJ$2:$IU$2))))</f>
        <v/>
      </c>
      <c r="AG38" s="135" t="str">
        <f>IF(COUNT('Math Scores'!$HJ41:$IG41)=0, "", (SUMIF('Math Scores'!$HJ$4:$IU$4, AG$4, 'Math Scores'!$HJ41:$IU41)/(SUMIF('Math Scores'!$HJ$4:$IU$4, AG$4, 'Math Scores'!$HJ$2:$IU$2))))</f>
        <v/>
      </c>
      <c r="AH38" s="135" t="str">
        <f>IF(COUNT('Math Scores'!$IV41:$JL41)=0, "", (SUMIF('Math Scores'!$IH$4:$IU$4, AH$4, 'Math Scores'!$IH41:$IU41)/(SUMIF('Math Scores'!$IH$4:$IU$4, AH$4, 'Math Scores'!$IH$2:$IU$2))))</f>
        <v/>
      </c>
      <c r="AI38" s="135" t="str">
        <f>IF(COUNT('Math Scores'!$IV41:$JL41)=0, "", (SUMIF('Math Scores'!$IH$4:$IU$4, AI$4, 'Math Scores'!$IH41:$IU41)/(SUMIF('Math Scores'!$IH$4:$IU$4, AI$4, 'Math Scores'!$IH$2:$IU$2))))</f>
        <v/>
      </c>
      <c r="AJ38" s="135" t="str">
        <f>IF(COUNT('Math Scores'!$IV41:$JL41)=0, "", (SUMIF('Math Scores'!$IH$4:$IU$4, AJ$4, 'Math Scores'!$IH41:$IU41)/(SUMIF('Math Scores'!$IH$4:$IU$4, AJ$4, 'Math Scores'!$IH$2:$IU$2))))</f>
        <v/>
      </c>
      <c r="AK38" s="135" t="str">
        <f>IF(COUNT('Math Scores'!$JM41:$KG41)=0, "", (SUMIF('Math Scores'!$JM$4:$LA$4, X$4, 'Math Scores'!$JM41:$LA41)/(SUMIF('Math Scores'!$JM$4:$LA$4, X$4, 'Math Scores'!$JM$2:$LA$2))))</f>
        <v/>
      </c>
      <c r="AL38" s="135" t="str">
        <f>IF(COUNT('Math Scores'!$JM41:$KG41)=0, "", (SUMIF('Math Scores'!$JM$4:$LA$4, Y$4, 'Math Scores'!$JM41:$LA41)/(SUMIF('Math Scores'!$JM$4:$LA$4, Y$4, 'Math Scores'!$JM$2:$LA$2))))</f>
        <v/>
      </c>
      <c r="AM38" s="135" t="str">
        <f>IF(COUNT('Math Scores'!$JM41:$KG41)=0, "", (SUMIF('Math Scores'!$JM$4:$LA$4, Z$4, 'Math Scores'!$JM41:$LA41)/(SUMIF('Math Scores'!$JM$4:$LA$4, Z$4, 'Math Scores'!$JM$2:$LA$2))))</f>
        <v/>
      </c>
      <c r="AN38" s="135" t="str">
        <f>IF(COUNT('Math Scores'!$JM41:$KG41)=0, "", (SUMIF('Math Scores'!$JM$4:$LA$4, AA$4, 'Math Scores'!$JM41:$LA41)/(SUMIF('Math Scores'!$JM$4:$LA$4, AA$4, 'Math Scores'!$JM$2:$LA$2))))</f>
        <v/>
      </c>
      <c r="AO38" s="135" t="str">
        <f>IF(COUNT('Math Scores'!$JM41:$KG41)=0, "", (SUMIF('Math Scores'!$JM$4:$LA$4, AB$4, 'Math Scores'!$JM41:$LA41)/(SUMIF('Math Scores'!$JM$4:$LA$4, AB$4, 'Math Scores'!$JM$2:$LA$2))))</f>
        <v/>
      </c>
      <c r="AP38" s="135" t="str">
        <f>IF(COUNT('Math Scores'!$LB41:$LR41)=0, "", (SUMIF('Math Scores'!$KH$4:$LA$4, AP$4, 'Math Scores'!$KH41:$LA41)/(SUMIF('Math Scores'!$KH$4:$LA$4, AP$4, 'Math Scores'!$KH$2:$LA$2))))</f>
        <v/>
      </c>
      <c r="AQ38" s="135" t="str">
        <f>IF(COUNT('Math Scores'!$LB41:$LR41)=0, "", (SUMIF('Math Scores'!$KH$4:$LA$4, AQ$4, 'Math Scores'!$KH41:$LA41)/(SUMIF('Math Scores'!$KH$4:$LA$4, AQ$4, 'Math Scores'!$KH$2:$LA$2))))</f>
        <v/>
      </c>
    </row>
    <row r="39" spans="1:43" x14ac:dyDescent="0.2">
      <c r="A39" s="65">
        <v>34</v>
      </c>
      <c r="B39" s="65" t="str">
        <f>'English Scores- Leveled papers'!B40</f>
        <v>Syed Osman</v>
      </c>
      <c r="C39" s="66" t="str">
        <f>'Math Output by Standard'!E41</f>
        <v/>
      </c>
      <c r="D39" s="67" t="str">
        <f>'Math Scores'!D42</f>
        <v/>
      </c>
      <c r="E39" s="135" t="str">
        <f>IF(COUNT('Math Scores'!$F42:$AM42)=0, "", (SUMIF('Math Scores'!$F$4:$AM$4, E$4, 'Math Scores'!$F42:$AM42)/(SUMIF('Math Scores'!$F$4:$AM$4, E$4, 'Math Scores'!$F$2:$AM$2))))</f>
        <v/>
      </c>
      <c r="F39" s="135" t="str">
        <f>IF(COUNT('Math Scores'!$F42:$AM42)=0, "", (SUMIF('Math Scores'!$F$4:$AM$4, F$4, 'Math Scores'!$F42:$AM42)/(SUMIF('Math Scores'!$F$4:$AM$4, F$4, 'Math Scores'!$F$2:$AM$2))))</f>
        <v/>
      </c>
      <c r="G39" s="135" t="str">
        <f>IF(COUNT('Math Scores'!$F42:$AM42)=0, "", (SUMIF('Math Scores'!$F$4:$AM$4, G$4, 'Math Scores'!$F42:$AM42)/(SUMIF('Math Scores'!$F$4:$AM$4, G$4, 'Math Scores'!$F$2:$AM$2))))</f>
        <v/>
      </c>
      <c r="H39" s="135" t="str">
        <f>IF(COUNT('Math Scores'!$F42:$AM42)=0, "", (SUMIF('Math Scores'!$F$4:$AM$4, H$4, 'Math Scores'!$F42:$AM42)/(SUMIF('Math Scores'!$F$4:$AM$4, H$4, 'Math Scores'!$F$2:$AM$2))))</f>
        <v/>
      </c>
      <c r="I39" s="135" t="str">
        <f>IF(COUNT('Math Scores'!$F42:$AM42)=0, "", (SUMIF('Math Scores'!$F$4:$AM$4, I$4, 'Math Scores'!$F42:$AM42)/(SUMIF('Math Scores'!$F$4:$AM$4, I$4, 'Math Scores'!$F$2:$AM$2))))</f>
        <v/>
      </c>
      <c r="J39" s="135" t="str">
        <f>IF(COUNT('Math Scores'!$F42:$AM42)=0, "", (SUMIF('Math Scores'!$F$4:$AM$4, J$4, 'Math Scores'!$F42:$AM42)/(SUMIF('Math Scores'!$F$4:$AM$4, J$4, 'Math Scores'!$F$2:$AM$2))))</f>
        <v/>
      </c>
      <c r="K39" s="135" t="str">
        <f>IF(COUNT('Math Scores'!$AN42:$BW42)=0, "", (SUMIF('Math Scores'!$AN$4:$BW$4, K$4, 'Math Scores'!$AN42:$BW42)/(SUMIF('Math Scores'!$AN$4:$BW$4, K$4, 'Math Scores'!$AN$2:$BW$2))))</f>
        <v/>
      </c>
      <c r="L39" s="135" t="str">
        <f>IF(COUNT('Math Scores'!$AN42:$BW42)=0, "", (SUMIF('Math Scores'!$AN$4:$BW$4, L$4, 'Math Scores'!$AN42:$BW42)/(SUMIF('Math Scores'!$AN$4:$BW$4, L$4, 'Math Scores'!$AN$2:$BW$2))))</f>
        <v/>
      </c>
      <c r="M39" s="135" t="str">
        <f>IF(COUNT('Math Scores'!$AN42:$BW42)=0, "", (SUMIF('Math Scores'!$AN$4:$BW$4, M$4, 'Math Scores'!$AN42:$BW42)/(SUMIF('Math Scores'!$AN$4:$BW$4, M$4, 'Math Scores'!$AN$2:$BW$2))))</f>
        <v/>
      </c>
      <c r="N39" s="135" t="str">
        <f>IF(COUNT('Math Scores'!$AN42:$BW42)=0, "", (SUMIF('Math Scores'!$AN$4:$BW$4, N$4, 'Math Scores'!$AN42:$BW42)/(SUMIF('Math Scores'!$AN$4:$BW$4, N$4, 'Math Scores'!$AN$2:$BW$2))))</f>
        <v/>
      </c>
      <c r="O39" s="135" t="str">
        <f>IF(COUNT('Math Scores'!$AN42:$BW42)=0, "", (SUMIF('Math Scores'!$AN$4:$BW$4, O$4, 'Math Scores'!$AN42:$BW42)/(SUMIF('Math Scores'!$AN$4:$BW$4, O$4, 'Math Scores'!$AN$2:$BW$2))))</f>
        <v/>
      </c>
      <c r="P39" s="135" t="str">
        <f>IF(COUNT('Math Scores'!$BX42:$DN42)=0, "", (SUMIF('Math Scores'!$F$4:$MZ$4, P$4, 'Math Scores'!$F42:$MZ42)/(SUMIF('Math Scores'!$F$4:$MZ$4, P$4, 'Math Scores'!$F$2:$MZ$2))))</f>
        <v/>
      </c>
      <c r="Q39" s="135" t="str">
        <f>IF(COUNT('Math Scores'!$BX42:$DN42)=0, "", (SUMIF('Math Scores'!$F$4:$MZ$4, Q$4, 'Math Scores'!$F42:$MZ42)/(SUMIF('Math Scores'!$F$4:$MZ$4, Q$4, 'Math Scores'!$F$2:$MZ$2))))</f>
        <v/>
      </c>
      <c r="R39" s="135" t="str">
        <f>IF(COUNT('Math Scores'!$BX42:$DN42)=0, "", (SUMIF('Math Scores'!$F$4:$MZ$4, R$4, 'Math Scores'!$F42:$MZ42)/(SUMIF('Math Scores'!$F$4:$MZ$4, R$4, 'Math Scores'!$F$2:$MZ$2))))</f>
        <v/>
      </c>
      <c r="S39" s="135" t="str">
        <f>IF(COUNT('Math Scores'!$BX42:$DN42)=0, "", (SUMIF('Math Scores'!$F$4:$MZ$4, S$4, 'Math Scores'!$F42:$MZ42)/(SUMIF('Math Scores'!$F$4:$MZ$4, S$4, 'Math Scores'!$F$2:$MZ$2))))</f>
        <v/>
      </c>
      <c r="T39" s="135" t="str">
        <f>IF(COUNT('Math Scores'!$BX42:$DN42)=0, "", (SUMIF('Math Scores'!$F$4:$MZ$4, T$4, 'Math Scores'!$F42:$MZ42)/(SUMIF('Math Scores'!$F$4:$MZ$4, T$4, 'Math Scores'!$F$2:$MZ$2))))</f>
        <v/>
      </c>
      <c r="U39" s="135" t="str">
        <f>IF(COUNT('Math Scores'!$DO42:$FJ42)=0, "", (SUMIF('Math Scores'!$F$4:$MZ$4, U$4, 'Math Scores'!$F42:$MZ42)/(SUMIF('Math Scores'!$F$4:$MZ$4, U$4, 'Math Scores'!$F$2:$MZ$2))))</f>
        <v/>
      </c>
      <c r="V39" s="135" t="str">
        <f>IF(COUNT('Math Scores'!$DO42:$FJ42)=0, "", (SUMIF('Math Scores'!$F$4:$MZ$4, V$4, 'Math Scores'!$F42:$MZ42)/(SUMIF('Math Scores'!$F$4:$MZ$4, V$4, 'Math Scores'!$F$2:$MZ$2))))</f>
        <v/>
      </c>
      <c r="W39" s="135" t="str">
        <f>IF(COUNT('Math Scores'!$DO42:$FJ42)=0, "", (SUMIF('Math Scores'!$F$4:$MZ$4, W$4, 'Math Scores'!$F42:$MZ42)/(SUMIF('Math Scores'!$F$4:$MZ$4, W$4, 'Math Scores'!$F$2:$MZ$2))))</f>
        <v/>
      </c>
      <c r="X39" s="135" t="str">
        <f>IF(COUNT('Math Scores'!$DO42:$FJ42)=0, "", (SUMIF('Math Scores'!$F$4:$MZ$4, X$4, 'Math Scores'!$F42:$MZ42)/(SUMIF('Math Scores'!$F$4:$MZ$4, X$4, 'Math Scores'!$F$2:$MZ$2))))</f>
        <v/>
      </c>
      <c r="Y39" s="135" t="str">
        <f>IF(COUNT('Math Scores'!$DO42:$FJ42)=0, "", (SUMIF('Math Scores'!$F$4:$MZ$4, Y$4, 'Math Scores'!$F42:$MZ42)/(SUMIF('Math Scores'!$F$4:$MZ$4, Y$4, 'Math Scores'!$F$2:$MZ$2))))</f>
        <v/>
      </c>
      <c r="Z39" s="135" t="str">
        <f>IF(COUNT('Math Scores'!$FK42:$HI42)=0, "", (SUMIF('Math Scores'!$F$4:$MZ$4, Z$4, 'Math Scores'!$F42:$MZ42)/(SUMIF('Math Scores'!$F$4:$MZ$4, Z$4, 'Math Scores'!$F$2:$MZ$2))))</f>
        <v/>
      </c>
      <c r="AA39" s="135" t="str">
        <f>IF(COUNT('Math Scores'!$FK42:$HI42)=0, "", (SUMIF('Math Scores'!$F$4:$MZ$4, AA$4, 'Math Scores'!$F42:$MZ42)/(SUMIF('Math Scores'!$F$4:$MZ$4, AA$4, 'Math Scores'!$F$2:$MZ$2))))</f>
        <v/>
      </c>
      <c r="AB39" s="135" t="str">
        <f>IF(COUNT('Math Scores'!$FK42:$HI42)=0, "", (SUMIF('Math Scores'!$F$4:$MZ$4, AB$4, 'Math Scores'!$F42:$MZ42)/(SUMIF('Math Scores'!$F$4:$MZ$4, AB$4, 'Math Scores'!$F$2:$MZ$2))))</f>
        <v/>
      </c>
      <c r="AC39" s="135" t="str">
        <f>IF(COUNT('Math Scores'!$FK42:$HI42)=0, "", (SUMIF('Math Scores'!$F$4:$MZ$4, AC$4, 'Math Scores'!$F42:$MZ42)/(SUMIF('Math Scores'!$F$4:$MZ$4, AC$4, 'Math Scores'!$F$2:$MZ$2))))</f>
        <v/>
      </c>
      <c r="AD39" s="135" t="str">
        <f>IF(COUNT('Math Scores'!$HJ42:$IG42)=0, "", (SUMIF('Math Scores'!$HJ$4:$IU$4, AD$4, 'Math Scores'!$HJ42:$IU42)/(SUMIF('Math Scores'!$HJ$4:$IU$4, AD$4, 'Math Scores'!$HJ$2:$IU$2))))</f>
        <v/>
      </c>
      <c r="AE39" s="135" t="str">
        <f>IF(COUNT('Math Scores'!$HJ42:$IG42)=0, "", (SUMIF('Math Scores'!$HJ$4:$IU$4, AE$4, 'Math Scores'!$HJ42:$IU42)/(SUMIF('Math Scores'!$HJ$4:$IU$4, AE$4, 'Math Scores'!$HJ$2:$IU$2))))</f>
        <v/>
      </c>
      <c r="AF39" s="135" t="str">
        <f>IF(COUNT('Math Scores'!$HJ42:$IG42)=0, "", (SUMIF('Math Scores'!$HJ$4:$IU$4, AF$4, 'Math Scores'!$HJ42:$IU42)/(SUMIF('Math Scores'!$HJ$4:$IU$4, AF$4, 'Math Scores'!$HJ$2:$IU$2))))</f>
        <v/>
      </c>
      <c r="AG39" s="135" t="str">
        <f>IF(COUNT('Math Scores'!$HJ42:$IG42)=0, "", (SUMIF('Math Scores'!$HJ$4:$IU$4, AG$4, 'Math Scores'!$HJ42:$IU42)/(SUMIF('Math Scores'!$HJ$4:$IU$4, AG$4, 'Math Scores'!$HJ$2:$IU$2))))</f>
        <v/>
      </c>
      <c r="AH39" s="135" t="str">
        <f>IF(COUNT('Math Scores'!$IV42:$JL42)=0, "", (SUMIF('Math Scores'!$IH$4:$IU$4, AH$4, 'Math Scores'!$IH42:$IU42)/(SUMIF('Math Scores'!$IH$4:$IU$4, AH$4, 'Math Scores'!$IH$2:$IU$2))))</f>
        <v/>
      </c>
      <c r="AI39" s="135" t="str">
        <f>IF(COUNT('Math Scores'!$IV42:$JL42)=0, "", (SUMIF('Math Scores'!$IH$4:$IU$4, AI$4, 'Math Scores'!$IH42:$IU42)/(SUMIF('Math Scores'!$IH$4:$IU$4, AI$4, 'Math Scores'!$IH$2:$IU$2))))</f>
        <v/>
      </c>
      <c r="AJ39" s="135" t="str">
        <f>IF(COUNT('Math Scores'!$IV42:$JL42)=0, "", (SUMIF('Math Scores'!$IH$4:$IU$4, AJ$4, 'Math Scores'!$IH42:$IU42)/(SUMIF('Math Scores'!$IH$4:$IU$4, AJ$4, 'Math Scores'!$IH$2:$IU$2))))</f>
        <v/>
      </c>
      <c r="AK39" s="135" t="str">
        <f>IF(COUNT('Math Scores'!$JM42:$KG42)=0, "", (SUMIF('Math Scores'!$JM$4:$LA$4, X$4, 'Math Scores'!$JM42:$LA42)/(SUMIF('Math Scores'!$JM$4:$LA$4, X$4, 'Math Scores'!$JM$2:$LA$2))))</f>
        <v/>
      </c>
      <c r="AL39" s="135" t="str">
        <f>IF(COUNT('Math Scores'!$JM42:$KG42)=0, "", (SUMIF('Math Scores'!$JM$4:$LA$4, Y$4, 'Math Scores'!$JM42:$LA42)/(SUMIF('Math Scores'!$JM$4:$LA$4, Y$4, 'Math Scores'!$JM$2:$LA$2))))</f>
        <v/>
      </c>
      <c r="AM39" s="135" t="str">
        <f>IF(COUNT('Math Scores'!$JM42:$KG42)=0, "", (SUMIF('Math Scores'!$JM$4:$LA$4, Z$4, 'Math Scores'!$JM42:$LA42)/(SUMIF('Math Scores'!$JM$4:$LA$4, Z$4, 'Math Scores'!$JM$2:$LA$2))))</f>
        <v/>
      </c>
      <c r="AN39" s="135" t="str">
        <f>IF(COUNT('Math Scores'!$JM42:$KG42)=0, "", (SUMIF('Math Scores'!$JM$4:$LA$4, AA$4, 'Math Scores'!$JM42:$LA42)/(SUMIF('Math Scores'!$JM$4:$LA$4, AA$4, 'Math Scores'!$JM$2:$LA$2))))</f>
        <v/>
      </c>
      <c r="AO39" s="135" t="str">
        <f>IF(COUNT('Math Scores'!$JM42:$KG42)=0, "", (SUMIF('Math Scores'!$JM$4:$LA$4, AB$4, 'Math Scores'!$JM42:$LA42)/(SUMIF('Math Scores'!$JM$4:$LA$4, AB$4, 'Math Scores'!$JM$2:$LA$2))))</f>
        <v/>
      </c>
      <c r="AP39" s="135" t="str">
        <f>IF(COUNT('Math Scores'!$LB42:$LR42)=0, "", (SUMIF('Math Scores'!$KH$4:$LA$4, AP$4, 'Math Scores'!$KH42:$LA42)/(SUMIF('Math Scores'!$KH$4:$LA$4, AP$4, 'Math Scores'!$KH$2:$LA$2))))</f>
        <v/>
      </c>
      <c r="AQ39" s="135" t="str">
        <f>IF(COUNT('Math Scores'!$LB42:$LR42)=0, "", (SUMIF('Math Scores'!$KH$4:$LA$4, AQ$4, 'Math Scores'!$KH42:$LA42)/(SUMIF('Math Scores'!$KH$4:$LA$4, AQ$4, 'Math Scores'!$KH$2:$LA$2))))</f>
        <v/>
      </c>
    </row>
    <row r="40" spans="1:43" x14ac:dyDescent="0.2">
      <c r="A40" s="65">
        <v>35</v>
      </c>
      <c r="B40" s="65" t="str">
        <f>'English Scores- Leveled papers'!B41</f>
        <v>Amreen Muskan</v>
      </c>
      <c r="C40" s="66" t="str">
        <f>'Math Output by Standard'!E42</f>
        <v/>
      </c>
      <c r="D40" s="67" t="str">
        <f>'Math Scores'!D43</f>
        <v/>
      </c>
      <c r="E40" s="135" t="str">
        <f>IF(COUNT('Math Scores'!$F43:$AM43)=0, "", (SUMIF('Math Scores'!$F$4:$AM$4, E$4, 'Math Scores'!$F43:$AM43)/(SUMIF('Math Scores'!$F$4:$AM$4, E$4, 'Math Scores'!$F$2:$AM$2))))</f>
        <v/>
      </c>
      <c r="F40" s="135" t="str">
        <f>IF(COUNT('Math Scores'!$F43:$AM43)=0, "", (SUMIF('Math Scores'!$F$4:$AM$4, F$4, 'Math Scores'!$F43:$AM43)/(SUMIF('Math Scores'!$F$4:$AM$4, F$4, 'Math Scores'!$F$2:$AM$2))))</f>
        <v/>
      </c>
      <c r="G40" s="135" t="str">
        <f>IF(COUNT('Math Scores'!$F43:$AM43)=0, "", (SUMIF('Math Scores'!$F$4:$AM$4, G$4, 'Math Scores'!$F43:$AM43)/(SUMIF('Math Scores'!$F$4:$AM$4, G$4, 'Math Scores'!$F$2:$AM$2))))</f>
        <v/>
      </c>
      <c r="H40" s="135" t="str">
        <f>IF(COUNT('Math Scores'!$F43:$AM43)=0, "", (SUMIF('Math Scores'!$F$4:$AM$4, H$4, 'Math Scores'!$F43:$AM43)/(SUMIF('Math Scores'!$F$4:$AM$4, H$4, 'Math Scores'!$F$2:$AM$2))))</f>
        <v/>
      </c>
      <c r="I40" s="135" t="str">
        <f>IF(COUNT('Math Scores'!$F43:$AM43)=0, "", (SUMIF('Math Scores'!$F$4:$AM$4, I$4, 'Math Scores'!$F43:$AM43)/(SUMIF('Math Scores'!$F$4:$AM$4, I$4, 'Math Scores'!$F$2:$AM$2))))</f>
        <v/>
      </c>
      <c r="J40" s="135" t="str">
        <f>IF(COUNT('Math Scores'!$F43:$AM43)=0, "", (SUMIF('Math Scores'!$F$4:$AM$4, J$4, 'Math Scores'!$F43:$AM43)/(SUMIF('Math Scores'!$F$4:$AM$4, J$4, 'Math Scores'!$F$2:$AM$2))))</f>
        <v/>
      </c>
      <c r="K40" s="135" t="str">
        <f>IF(COUNT('Math Scores'!$AN43:$BW43)=0, "", (SUMIF('Math Scores'!$AN$4:$BW$4, K$4, 'Math Scores'!$AN43:$BW43)/(SUMIF('Math Scores'!$AN$4:$BW$4, K$4, 'Math Scores'!$AN$2:$BW$2))))</f>
        <v/>
      </c>
      <c r="L40" s="135" t="str">
        <f>IF(COUNT('Math Scores'!$AN43:$BW43)=0, "", (SUMIF('Math Scores'!$AN$4:$BW$4, L$4, 'Math Scores'!$AN43:$BW43)/(SUMIF('Math Scores'!$AN$4:$BW$4, L$4, 'Math Scores'!$AN$2:$BW$2))))</f>
        <v/>
      </c>
      <c r="M40" s="135" t="str">
        <f>IF(COUNT('Math Scores'!$AN43:$BW43)=0, "", (SUMIF('Math Scores'!$AN$4:$BW$4, M$4, 'Math Scores'!$AN43:$BW43)/(SUMIF('Math Scores'!$AN$4:$BW$4, M$4, 'Math Scores'!$AN$2:$BW$2))))</f>
        <v/>
      </c>
      <c r="N40" s="135" t="str">
        <f>IF(COUNT('Math Scores'!$AN43:$BW43)=0, "", (SUMIF('Math Scores'!$AN$4:$BW$4, N$4, 'Math Scores'!$AN43:$BW43)/(SUMIF('Math Scores'!$AN$4:$BW$4, N$4, 'Math Scores'!$AN$2:$BW$2))))</f>
        <v/>
      </c>
      <c r="O40" s="135" t="str">
        <f>IF(COUNT('Math Scores'!$AN43:$BW43)=0, "", (SUMIF('Math Scores'!$AN$4:$BW$4, O$4, 'Math Scores'!$AN43:$BW43)/(SUMIF('Math Scores'!$AN$4:$BW$4, O$4, 'Math Scores'!$AN$2:$BW$2))))</f>
        <v/>
      </c>
      <c r="P40" s="135" t="str">
        <f>IF(COUNT('Math Scores'!$BX43:$DN43)=0, "", (SUMIF('Math Scores'!$F$4:$MZ$4, P$4, 'Math Scores'!$F43:$MZ43)/(SUMIF('Math Scores'!$F$4:$MZ$4, P$4, 'Math Scores'!$F$2:$MZ$2))))</f>
        <v/>
      </c>
      <c r="Q40" s="135" t="str">
        <f>IF(COUNT('Math Scores'!$BX43:$DN43)=0, "", (SUMIF('Math Scores'!$F$4:$MZ$4, Q$4, 'Math Scores'!$F43:$MZ43)/(SUMIF('Math Scores'!$F$4:$MZ$4, Q$4, 'Math Scores'!$F$2:$MZ$2))))</f>
        <v/>
      </c>
      <c r="R40" s="135" t="str">
        <f>IF(COUNT('Math Scores'!$BX43:$DN43)=0, "", (SUMIF('Math Scores'!$F$4:$MZ$4, R$4, 'Math Scores'!$F43:$MZ43)/(SUMIF('Math Scores'!$F$4:$MZ$4, R$4, 'Math Scores'!$F$2:$MZ$2))))</f>
        <v/>
      </c>
      <c r="S40" s="135" t="str">
        <f>IF(COUNT('Math Scores'!$BX43:$DN43)=0, "", (SUMIF('Math Scores'!$F$4:$MZ$4, S$4, 'Math Scores'!$F43:$MZ43)/(SUMIF('Math Scores'!$F$4:$MZ$4, S$4, 'Math Scores'!$F$2:$MZ$2))))</f>
        <v/>
      </c>
      <c r="T40" s="135" t="str">
        <f>IF(COUNT('Math Scores'!$BX43:$DN43)=0, "", (SUMIF('Math Scores'!$F$4:$MZ$4, T$4, 'Math Scores'!$F43:$MZ43)/(SUMIF('Math Scores'!$F$4:$MZ$4, T$4, 'Math Scores'!$F$2:$MZ$2))))</f>
        <v/>
      </c>
      <c r="U40" s="135" t="str">
        <f>IF(COUNT('Math Scores'!$DO43:$FJ43)=0, "", (SUMIF('Math Scores'!$F$4:$MZ$4, U$4, 'Math Scores'!$F43:$MZ43)/(SUMIF('Math Scores'!$F$4:$MZ$4, U$4, 'Math Scores'!$F$2:$MZ$2))))</f>
        <v/>
      </c>
      <c r="V40" s="135" t="str">
        <f>IF(COUNT('Math Scores'!$DO43:$FJ43)=0, "", (SUMIF('Math Scores'!$F$4:$MZ$4, V$4, 'Math Scores'!$F43:$MZ43)/(SUMIF('Math Scores'!$F$4:$MZ$4, V$4, 'Math Scores'!$F$2:$MZ$2))))</f>
        <v/>
      </c>
      <c r="W40" s="135" t="str">
        <f>IF(COUNT('Math Scores'!$DO43:$FJ43)=0, "", (SUMIF('Math Scores'!$F$4:$MZ$4, W$4, 'Math Scores'!$F43:$MZ43)/(SUMIF('Math Scores'!$F$4:$MZ$4, W$4, 'Math Scores'!$F$2:$MZ$2))))</f>
        <v/>
      </c>
      <c r="X40" s="135" t="str">
        <f>IF(COUNT('Math Scores'!$DO43:$FJ43)=0, "", (SUMIF('Math Scores'!$F$4:$MZ$4, X$4, 'Math Scores'!$F43:$MZ43)/(SUMIF('Math Scores'!$F$4:$MZ$4, X$4, 'Math Scores'!$F$2:$MZ$2))))</f>
        <v/>
      </c>
      <c r="Y40" s="135" t="str">
        <f>IF(COUNT('Math Scores'!$DO43:$FJ43)=0, "", (SUMIF('Math Scores'!$F$4:$MZ$4, Y$4, 'Math Scores'!$F43:$MZ43)/(SUMIF('Math Scores'!$F$4:$MZ$4, Y$4, 'Math Scores'!$F$2:$MZ$2))))</f>
        <v/>
      </c>
      <c r="Z40" s="135" t="str">
        <f>IF(COUNT('Math Scores'!$FK43:$HI43)=0, "", (SUMIF('Math Scores'!$F$4:$MZ$4, Z$4, 'Math Scores'!$F43:$MZ43)/(SUMIF('Math Scores'!$F$4:$MZ$4, Z$4, 'Math Scores'!$F$2:$MZ$2))))</f>
        <v/>
      </c>
      <c r="AA40" s="135" t="str">
        <f>IF(COUNT('Math Scores'!$FK43:$HI43)=0, "", (SUMIF('Math Scores'!$F$4:$MZ$4, AA$4, 'Math Scores'!$F43:$MZ43)/(SUMIF('Math Scores'!$F$4:$MZ$4, AA$4, 'Math Scores'!$F$2:$MZ$2))))</f>
        <v/>
      </c>
      <c r="AB40" s="135" t="str">
        <f>IF(COUNT('Math Scores'!$FK43:$HI43)=0, "", (SUMIF('Math Scores'!$F$4:$MZ$4, AB$4, 'Math Scores'!$F43:$MZ43)/(SUMIF('Math Scores'!$F$4:$MZ$4, AB$4, 'Math Scores'!$F$2:$MZ$2))))</f>
        <v/>
      </c>
      <c r="AC40" s="135" t="str">
        <f>IF(COUNT('Math Scores'!$FK43:$HI43)=0, "", (SUMIF('Math Scores'!$F$4:$MZ$4, AC$4, 'Math Scores'!$F43:$MZ43)/(SUMIF('Math Scores'!$F$4:$MZ$4, AC$4, 'Math Scores'!$F$2:$MZ$2))))</f>
        <v/>
      </c>
      <c r="AD40" s="135" t="str">
        <f>IF(COUNT('Math Scores'!$HJ43:$IG43)=0, "", (SUMIF('Math Scores'!$HJ$4:$IU$4, AD$4, 'Math Scores'!$HJ43:$IU43)/(SUMIF('Math Scores'!$HJ$4:$IU$4, AD$4, 'Math Scores'!$HJ$2:$IU$2))))</f>
        <v/>
      </c>
      <c r="AE40" s="135" t="str">
        <f>IF(COUNT('Math Scores'!$HJ43:$IG43)=0, "", (SUMIF('Math Scores'!$HJ$4:$IU$4, AE$4, 'Math Scores'!$HJ43:$IU43)/(SUMIF('Math Scores'!$HJ$4:$IU$4, AE$4, 'Math Scores'!$HJ$2:$IU$2))))</f>
        <v/>
      </c>
      <c r="AF40" s="135" t="str">
        <f>IF(COUNT('Math Scores'!$HJ43:$IG43)=0, "", (SUMIF('Math Scores'!$HJ$4:$IU$4, AF$4, 'Math Scores'!$HJ43:$IU43)/(SUMIF('Math Scores'!$HJ$4:$IU$4, AF$4, 'Math Scores'!$HJ$2:$IU$2))))</f>
        <v/>
      </c>
      <c r="AG40" s="135" t="str">
        <f>IF(COUNT('Math Scores'!$HJ43:$IG43)=0, "", (SUMIF('Math Scores'!$HJ$4:$IU$4, AG$4, 'Math Scores'!$HJ43:$IU43)/(SUMIF('Math Scores'!$HJ$4:$IU$4, AG$4, 'Math Scores'!$HJ$2:$IU$2))))</f>
        <v/>
      </c>
      <c r="AH40" s="135" t="str">
        <f>IF(COUNT('Math Scores'!$IV43:$JL43)=0, "", (SUMIF('Math Scores'!$IH$4:$IU$4, AH$4, 'Math Scores'!$IH43:$IU43)/(SUMIF('Math Scores'!$IH$4:$IU$4, AH$4, 'Math Scores'!$IH$2:$IU$2))))</f>
        <v/>
      </c>
      <c r="AI40" s="135" t="str">
        <f>IF(COUNT('Math Scores'!$IV43:$JL43)=0, "", (SUMIF('Math Scores'!$IH$4:$IU$4, AI$4, 'Math Scores'!$IH43:$IU43)/(SUMIF('Math Scores'!$IH$4:$IU$4, AI$4, 'Math Scores'!$IH$2:$IU$2))))</f>
        <v/>
      </c>
      <c r="AJ40" s="135" t="str">
        <f>IF(COUNT('Math Scores'!$IV43:$JL43)=0, "", (SUMIF('Math Scores'!$IH$4:$IU$4, AJ$4, 'Math Scores'!$IH43:$IU43)/(SUMIF('Math Scores'!$IH$4:$IU$4, AJ$4, 'Math Scores'!$IH$2:$IU$2))))</f>
        <v/>
      </c>
      <c r="AK40" s="135" t="str">
        <f>IF(COUNT('Math Scores'!$JM43:$KG43)=0, "", (SUMIF('Math Scores'!$JM$4:$LA$4, X$4, 'Math Scores'!$JM43:$LA43)/(SUMIF('Math Scores'!$JM$4:$LA$4, X$4, 'Math Scores'!$JM$2:$LA$2))))</f>
        <v/>
      </c>
      <c r="AL40" s="135" t="str">
        <f>IF(COUNT('Math Scores'!$JM43:$KG43)=0, "", (SUMIF('Math Scores'!$JM$4:$LA$4, Y$4, 'Math Scores'!$JM43:$LA43)/(SUMIF('Math Scores'!$JM$4:$LA$4, Y$4, 'Math Scores'!$JM$2:$LA$2))))</f>
        <v/>
      </c>
      <c r="AM40" s="135" t="str">
        <f>IF(COUNT('Math Scores'!$JM43:$KG43)=0, "", (SUMIF('Math Scores'!$JM$4:$LA$4, Z$4, 'Math Scores'!$JM43:$LA43)/(SUMIF('Math Scores'!$JM$4:$LA$4, Z$4, 'Math Scores'!$JM$2:$LA$2))))</f>
        <v/>
      </c>
      <c r="AN40" s="135" t="str">
        <f>IF(COUNT('Math Scores'!$JM43:$KG43)=0, "", (SUMIF('Math Scores'!$JM$4:$LA$4, AA$4, 'Math Scores'!$JM43:$LA43)/(SUMIF('Math Scores'!$JM$4:$LA$4, AA$4, 'Math Scores'!$JM$2:$LA$2))))</f>
        <v/>
      </c>
      <c r="AO40" s="135" t="str">
        <f>IF(COUNT('Math Scores'!$JM43:$KG43)=0, "", (SUMIF('Math Scores'!$JM$4:$LA$4, AB$4, 'Math Scores'!$JM43:$LA43)/(SUMIF('Math Scores'!$JM$4:$LA$4, AB$4, 'Math Scores'!$JM$2:$LA$2))))</f>
        <v/>
      </c>
      <c r="AP40" s="135" t="str">
        <f>IF(COUNT('Math Scores'!$LB43:$LR43)=0, "", (SUMIF('Math Scores'!$KH$4:$LA$4, AP$4, 'Math Scores'!$KH43:$LA43)/(SUMIF('Math Scores'!$KH$4:$LA$4, AP$4, 'Math Scores'!$KH$2:$LA$2))))</f>
        <v/>
      </c>
      <c r="AQ40" s="135" t="str">
        <f>IF(COUNT('Math Scores'!$LB43:$LR43)=0, "", (SUMIF('Math Scores'!$KH$4:$LA$4, AQ$4, 'Math Scores'!$KH43:$LA43)/(SUMIF('Math Scores'!$KH$4:$LA$4, AQ$4, 'Math Scores'!$KH$2:$LA$2))))</f>
        <v/>
      </c>
    </row>
    <row r="41" spans="1:43" x14ac:dyDescent="0.2">
      <c r="A41" s="65">
        <v>36</v>
      </c>
      <c r="B41" s="65" t="str">
        <f>'English Scores- Leveled papers'!B42</f>
        <v/>
      </c>
      <c r="C41" s="66" t="str">
        <f>'Math Output by Standard'!E43</f>
        <v/>
      </c>
      <c r="D41" s="67" t="str">
        <f>'Math Scores'!D44</f>
        <v/>
      </c>
      <c r="E41" s="135" t="str">
        <f>IF(COUNT('Math Scores'!$F44:$AM44)=0, "", (SUMIF('Math Scores'!$F$4:$AM$4, E$4, 'Math Scores'!$F44:$AM44)/(SUMIF('Math Scores'!$F$4:$AM$4, E$4, 'Math Scores'!$F$2:$AM$2))))</f>
        <v/>
      </c>
      <c r="F41" s="135" t="str">
        <f>IF(COUNT('Math Scores'!$F44:$AM44)=0, "", (SUMIF('Math Scores'!$F$4:$AM$4, F$4, 'Math Scores'!$F44:$AM44)/(SUMIF('Math Scores'!$F$4:$AM$4, F$4, 'Math Scores'!$F$2:$AM$2))))</f>
        <v/>
      </c>
      <c r="G41" s="135" t="str">
        <f>IF(COUNT('Math Scores'!$F44:$AM44)=0, "", (SUMIF('Math Scores'!$F$4:$AM$4, G$4, 'Math Scores'!$F44:$AM44)/(SUMIF('Math Scores'!$F$4:$AM$4, G$4, 'Math Scores'!$F$2:$AM$2))))</f>
        <v/>
      </c>
      <c r="H41" s="135" t="str">
        <f>IF(COUNT('Math Scores'!$F44:$AM44)=0, "", (SUMIF('Math Scores'!$F$4:$AM$4, H$4, 'Math Scores'!$F44:$AM44)/(SUMIF('Math Scores'!$F$4:$AM$4, H$4, 'Math Scores'!$F$2:$AM$2))))</f>
        <v/>
      </c>
      <c r="I41" s="135" t="str">
        <f>IF(COUNT('Math Scores'!$F44:$AM44)=0, "", (SUMIF('Math Scores'!$F$4:$AM$4, I$4, 'Math Scores'!$F44:$AM44)/(SUMIF('Math Scores'!$F$4:$AM$4, I$4, 'Math Scores'!$F$2:$AM$2))))</f>
        <v/>
      </c>
      <c r="J41" s="135" t="str">
        <f>IF(COUNT('Math Scores'!$F44:$AM44)=0, "", (SUMIF('Math Scores'!$F$4:$AM$4, J$4, 'Math Scores'!$F44:$AM44)/(SUMIF('Math Scores'!$F$4:$AM$4, J$4, 'Math Scores'!$F$2:$AM$2))))</f>
        <v/>
      </c>
      <c r="K41" s="135" t="str">
        <f>IF(COUNT('Math Scores'!$AN44:$BW44)=0, "", (SUMIF('Math Scores'!$AN$4:$BW$4, K$4, 'Math Scores'!$AN44:$BW44)/(SUMIF('Math Scores'!$AN$4:$BW$4, K$4, 'Math Scores'!$AN$2:$BW$2))))</f>
        <v/>
      </c>
      <c r="L41" s="135" t="str">
        <f>IF(COUNT('Math Scores'!$AN44:$BW44)=0, "", (SUMIF('Math Scores'!$AN$4:$BW$4, L$4, 'Math Scores'!$AN44:$BW44)/(SUMIF('Math Scores'!$AN$4:$BW$4, L$4, 'Math Scores'!$AN$2:$BW$2))))</f>
        <v/>
      </c>
      <c r="M41" s="135" t="str">
        <f>IF(COUNT('Math Scores'!$AN44:$BW44)=0, "", (SUMIF('Math Scores'!$AN$4:$BW$4, M$4, 'Math Scores'!$AN44:$BW44)/(SUMIF('Math Scores'!$AN$4:$BW$4, M$4, 'Math Scores'!$AN$2:$BW$2))))</f>
        <v/>
      </c>
      <c r="N41" s="135" t="str">
        <f>IF(COUNT('Math Scores'!$AN44:$BW44)=0, "", (SUMIF('Math Scores'!$AN$4:$BW$4, N$4, 'Math Scores'!$AN44:$BW44)/(SUMIF('Math Scores'!$AN$4:$BW$4, N$4, 'Math Scores'!$AN$2:$BW$2))))</f>
        <v/>
      </c>
      <c r="O41" s="135" t="str">
        <f>IF(COUNT('Math Scores'!$AN44:$BW44)=0, "", (SUMIF('Math Scores'!$AN$4:$BW$4, O$4, 'Math Scores'!$AN44:$BW44)/(SUMIF('Math Scores'!$AN$4:$BW$4, O$4, 'Math Scores'!$AN$2:$BW$2))))</f>
        <v/>
      </c>
      <c r="P41" s="135" t="str">
        <f>IF(COUNT('Math Scores'!$BX44:$DN44)=0, "", (SUMIF('Math Scores'!$F$4:$MZ$4, P$4, 'Math Scores'!$F44:$MZ44)/(SUMIF('Math Scores'!$F$4:$MZ$4, P$4, 'Math Scores'!$F$2:$MZ$2))))</f>
        <v/>
      </c>
      <c r="Q41" s="135" t="str">
        <f>IF(COUNT('Math Scores'!$BX44:$DN44)=0, "", (SUMIF('Math Scores'!$F$4:$MZ$4, Q$4, 'Math Scores'!$F44:$MZ44)/(SUMIF('Math Scores'!$F$4:$MZ$4, Q$4, 'Math Scores'!$F$2:$MZ$2))))</f>
        <v/>
      </c>
      <c r="R41" s="135" t="str">
        <f>IF(COUNT('Math Scores'!$BX44:$DN44)=0, "", (SUMIF('Math Scores'!$F$4:$MZ$4, R$4, 'Math Scores'!$F44:$MZ44)/(SUMIF('Math Scores'!$F$4:$MZ$4, R$4, 'Math Scores'!$F$2:$MZ$2))))</f>
        <v/>
      </c>
      <c r="S41" s="135" t="str">
        <f>IF(COUNT('Math Scores'!$BX44:$DN44)=0, "", (SUMIF('Math Scores'!$F$4:$MZ$4, S$4, 'Math Scores'!$F44:$MZ44)/(SUMIF('Math Scores'!$F$4:$MZ$4, S$4, 'Math Scores'!$F$2:$MZ$2))))</f>
        <v/>
      </c>
      <c r="T41" s="135" t="str">
        <f>IF(COUNT('Math Scores'!$BX44:$DN44)=0, "", (SUMIF('Math Scores'!$F$4:$MZ$4, T$4, 'Math Scores'!$F44:$MZ44)/(SUMIF('Math Scores'!$F$4:$MZ$4, T$4, 'Math Scores'!$F$2:$MZ$2))))</f>
        <v/>
      </c>
      <c r="U41" s="135" t="str">
        <f>IF(COUNT('Math Scores'!$DO44:$FJ44)=0, "", (SUMIF('Math Scores'!$F$4:$MZ$4, U$4, 'Math Scores'!$F44:$MZ44)/(SUMIF('Math Scores'!$F$4:$MZ$4, U$4, 'Math Scores'!$F$2:$MZ$2))))</f>
        <v/>
      </c>
      <c r="V41" s="135" t="str">
        <f>IF(COUNT('Math Scores'!$DO44:$FJ44)=0, "", (SUMIF('Math Scores'!$F$4:$MZ$4, V$4, 'Math Scores'!$F44:$MZ44)/(SUMIF('Math Scores'!$F$4:$MZ$4, V$4, 'Math Scores'!$F$2:$MZ$2))))</f>
        <v/>
      </c>
      <c r="W41" s="135" t="str">
        <f>IF(COUNT('Math Scores'!$DO44:$FJ44)=0, "", (SUMIF('Math Scores'!$F$4:$MZ$4, W$4, 'Math Scores'!$F44:$MZ44)/(SUMIF('Math Scores'!$F$4:$MZ$4, W$4, 'Math Scores'!$F$2:$MZ$2))))</f>
        <v/>
      </c>
      <c r="X41" s="135" t="str">
        <f>IF(COUNT('Math Scores'!$DO44:$FJ44)=0, "", (SUMIF('Math Scores'!$F$4:$MZ$4, X$4, 'Math Scores'!$F44:$MZ44)/(SUMIF('Math Scores'!$F$4:$MZ$4, X$4, 'Math Scores'!$F$2:$MZ$2))))</f>
        <v/>
      </c>
      <c r="Y41" s="135" t="str">
        <f>IF(COUNT('Math Scores'!$DO44:$FJ44)=0, "", (SUMIF('Math Scores'!$F$4:$MZ$4, Y$4, 'Math Scores'!$F44:$MZ44)/(SUMIF('Math Scores'!$F$4:$MZ$4, Y$4, 'Math Scores'!$F$2:$MZ$2))))</f>
        <v/>
      </c>
      <c r="Z41" s="135" t="str">
        <f>IF(COUNT('Math Scores'!$FK44:$HI44)=0, "", (SUMIF('Math Scores'!$F$4:$MZ$4, Z$4, 'Math Scores'!$F44:$MZ44)/(SUMIF('Math Scores'!$F$4:$MZ$4, Z$4, 'Math Scores'!$F$2:$MZ$2))))</f>
        <v/>
      </c>
      <c r="AA41" s="135" t="str">
        <f>IF(COUNT('Math Scores'!$FK44:$HI44)=0, "", (SUMIF('Math Scores'!$F$4:$MZ$4, AA$4, 'Math Scores'!$F44:$MZ44)/(SUMIF('Math Scores'!$F$4:$MZ$4, AA$4, 'Math Scores'!$F$2:$MZ$2))))</f>
        <v/>
      </c>
      <c r="AB41" s="135" t="str">
        <f>IF(COUNT('Math Scores'!$FK44:$HI44)=0, "", (SUMIF('Math Scores'!$F$4:$MZ$4, AB$4, 'Math Scores'!$F44:$MZ44)/(SUMIF('Math Scores'!$F$4:$MZ$4, AB$4, 'Math Scores'!$F$2:$MZ$2))))</f>
        <v/>
      </c>
      <c r="AC41" s="135" t="str">
        <f>IF(COUNT('Math Scores'!$FK44:$HI44)=0, "", (SUMIF('Math Scores'!$F$4:$MZ$4, AC$4, 'Math Scores'!$F44:$MZ44)/(SUMIF('Math Scores'!$F$4:$MZ$4, AC$4, 'Math Scores'!$F$2:$MZ$2))))</f>
        <v/>
      </c>
      <c r="AD41" s="135" t="str">
        <f>IF(COUNT('Math Scores'!$HJ44:$IG44)=0, "", (SUMIF('Math Scores'!$HJ$4:$IU$4, AD$4, 'Math Scores'!$HJ44:$IU44)/(SUMIF('Math Scores'!$HJ$4:$IU$4, AD$4, 'Math Scores'!$HJ$2:$IU$2))))</f>
        <v/>
      </c>
      <c r="AE41" s="135" t="str">
        <f>IF(COUNT('Math Scores'!$HJ44:$IG44)=0, "", (SUMIF('Math Scores'!$HJ$4:$IU$4, AE$4, 'Math Scores'!$HJ44:$IU44)/(SUMIF('Math Scores'!$HJ$4:$IU$4, AE$4, 'Math Scores'!$HJ$2:$IU$2))))</f>
        <v/>
      </c>
      <c r="AF41" s="135" t="str">
        <f>IF(COUNT('Math Scores'!$HJ44:$IG44)=0, "", (SUMIF('Math Scores'!$HJ$4:$IU$4, AF$4, 'Math Scores'!$HJ44:$IU44)/(SUMIF('Math Scores'!$HJ$4:$IU$4, AF$4, 'Math Scores'!$HJ$2:$IU$2))))</f>
        <v/>
      </c>
      <c r="AG41" s="135" t="str">
        <f>IF(COUNT('Math Scores'!$HJ44:$IG44)=0, "", (SUMIF('Math Scores'!$HJ$4:$IU$4, AG$4, 'Math Scores'!$HJ44:$IU44)/(SUMIF('Math Scores'!$HJ$4:$IU$4, AG$4, 'Math Scores'!$HJ$2:$IU$2))))</f>
        <v/>
      </c>
      <c r="AH41" s="135" t="str">
        <f>IF(COUNT('Math Scores'!$IV44:$JL44)=0, "", (SUMIF('Math Scores'!$IH$4:$IU$4, AH$4, 'Math Scores'!$IH44:$IU44)/(SUMIF('Math Scores'!$IH$4:$IU$4, AH$4, 'Math Scores'!$IH$2:$IU$2))))</f>
        <v/>
      </c>
      <c r="AI41" s="135" t="str">
        <f>IF(COUNT('Math Scores'!$IV44:$JL44)=0, "", (SUMIF('Math Scores'!$IH$4:$IU$4, AI$4, 'Math Scores'!$IH44:$IU44)/(SUMIF('Math Scores'!$IH$4:$IU$4, AI$4, 'Math Scores'!$IH$2:$IU$2))))</f>
        <v/>
      </c>
      <c r="AJ41" s="135" t="str">
        <f>IF(COUNT('Math Scores'!$IV44:$JL44)=0, "", (SUMIF('Math Scores'!$IH$4:$IU$4, AJ$4, 'Math Scores'!$IH44:$IU44)/(SUMIF('Math Scores'!$IH$4:$IU$4, AJ$4, 'Math Scores'!$IH$2:$IU$2))))</f>
        <v/>
      </c>
      <c r="AK41" s="135" t="str">
        <f>IF(COUNT('Math Scores'!$JM44:$KG44)=0, "", (SUMIF('Math Scores'!$JM$4:$LA$4, X$4, 'Math Scores'!$JM44:$LA44)/(SUMIF('Math Scores'!$JM$4:$LA$4, X$4, 'Math Scores'!$JM$2:$LA$2))))</f>
        <v/>
      </c>
      <c r="AL41" s="135" t="str">
        <f>IF(COUNT('Math Scores'!$JM44:$KG44)=0, "", (SUMIF('Math Scores'!$JM$4:$LA$4, Y$4, 'Math Scores'!$JM44:$LA44)/(SUMIF('Math Scores'!$JM$4:$LA$4, Y$4, 'Math Scores'!$JM$2:$LA$2))))</f>
        <v/>
      </c>
      <c r="AM41" s="135" t="str">
        <f>IF(COUNT('Math Scores'!$JM44:$KG44)=0, "", (SUMIF('Math Scores'!$JM$4:$LA$4, Z$4, 'Math Scores'!$JM44:$LA44)/(SUMIF('Math Scores'!$JM$4:$LA$4, Z$4, 'Math Scores'!$JM$2:$LA$2))))</f>
        <v/>
      </c>
      <c r="AN41" s="135" t="str">
        <f>IF(COUNT('Math Scores'!$JM44:$KG44)=0, "", (SUMIF('Math Scores'!$JM$4:$LA$4, AA$4, 'Math Scores'!$JM44:$LA44)/(SUMIF('Math Scores'!$JM$4:$LA$4, AA$4, 'Math Scores'!$JM$2:$LA$2))))</f>
        <v/>
      </c>
      <c r="AO41" s="135" t="str">
        <f>IF(COUNT('Math Scores'!$JM44:$KG44)=0, "", (SUMIF('Math Scores'!$JM$4:$LA$4, AB$4, 'Math Scores'!$JM44:$LA44)/(SUMIF('Math Scores'!$JM$4:$LA$4, AB$4, 'Math Scores'!$JM$2:$LA$2))))</f>
        <v/>
      </c>
      <c r="AP41" s="135" t="str">
        <f>IF(COUNT('Math Scores'!$LB44:$LR44)=0, "", (SUMIF('Math Scores'!$KH$4:$LA$4, AP$4, 'Math Scores'!$KH44:$LA44)/(SUMIF('Math Scores'!$KH$4:$LA$4, AP$4, 'Math Scores'!$KH$2:$LA$2))))</f>
        <v/>
      </c>
      <c r="AQ41" s="135" t="str">
        <f>IF(COUNT('Math Scores'!$LB44:$LR44)=0, "", (SUMIF('Math Scores'!$KH$4:$LA$4, AQ$4, 'Math Scores'!$KH44:$LA44)/(SUMIF('Math Scores'!$KH$4:$LA$4, AQ$4, 'Math Scores'!$KH$2:$LA$2))))</f>
        <v/>
      </c>
    </row>
    <row r="42" spans="1:43" x14ac:dyDescent="0.2">
      <c r="A42" s="65">
        <v>37</v>
      </c>
      <c r="B42" s="65" t="str">
        <f>'English Scores- Leveled papers'!B43</f>
        <v/>
      </c>
      <c r="C42" s="66" t="str">
        <f>'Math Output by Standard'!E44</f>
        <v/>
      </c>
      <c r="D42" s="67" t="str">
        <f>'Math Scores'!D45</f>
        <v/>
      </c>
      <c r="E42" s="135" t="str">
        <f>IF(COUNT('Math Scores'!$F45:$AM45)=0, "", (SUMIF('Math Scores'!$F$4:$AM$4, E$4, 'Math Scores'!$F45:$AM45)/(SUMIF('Math Scores'!$F$4:$AM$4, E$4, 'Math Scores'!$F$2:$AM$2))))</f>
        <v/>
      </c>
      <c r="F42" s="135" t="str">
        <f>IF(COUNT('Math Scores'!$F45:$AM45)=0, "", (SUMIF('Math Scores'!$F$4:$AM$4, F$4, 'Math Scores'!$F45:$AM45)/(SUMIF('Math Scores'!$F$4:$AM$4, F$4, 'Math Scores'!$F$2:$AM$2))))</f>
        <v/>
      </c>
      <c r="G42" s="135" t="str">
        <f>IF(COUNT('Math Scores'!$F45:$AM45)=0, "", (SUMIF('Math Scores'!$F$4:$AM$4, G$4, 'Math Scores'!$F45:$AM45)/(SUMIF('Math Scores'!$F$4:$AM$4, G$4, 'Math Scores'!$F$2:$AM$2))))</f>
        <v/>
      </c>
      <c r="H42" s="135" t="str">
        <f>IF(COUNT('Math Scores'!$F45:$AM45)=0, "", (SUMIF('Math Scores'!$F$4:$AM$4, H$4, 'Math Scores'!$F45:$AM45)/(SUMIF('Math Scores'!$F$4:$AM$4, H$4, 'Math Scores'!$F$2:$AM$2))))</f>
        <v/>
      </c>
      <c r="I42" s="135" t="str">
        <f>IF(COUNT('Math Scores'!$F45:$AM45)=0, "", (SUMIF('Math Scores'!$F$4:$AM$4, I$4, 'Math Scores'!$F45:$AM45)/(SUMIF('Math Scores'!$F$4:$AM$4, I$4, 'Math Scores'!$F$2:$AM$2))))</f>
        <v/>
      </c>
      <c r="J42" s="135" t="str">
        <f>IF(COUNT('Math Scores'!$F45:$AM45)=0, "", (SUMIF('Math Scores'!$F$4:$AM$4, J$4, 'Math Scores'!$F45:$AM45)/(SUMIF('Math Scores'!$F$4:$AM$4, J$4, 'Math Scores'!$F$2:$AM$2))))</f>
        <v/>
      </c>
      <c r="K42" s="135" t="str">
        <f>IF(COUNT('Math Scores'!$AN45:$BW45)=0, "", (SUMIF('Math Scores'!$AN$4:$BW$4, K$4, 'Math Scores'!$AN45:$BW45)/(SUMIF('Math Scores'!$AN$4:$BW$4, K$4, 'Math Scores'!$AN$2:$BW$2))))</f>
        <v/>
      </c>
      <c r="L42" s="135" t="str">
        <f>IF(COUNT('Math Scores'!$AN45:$BW45)=0, "", (SUMIF('Math Scores'!$AN$4:$BW$4, L$4, 'Math Scores'!$AN45:$BW45)/(SUMIF('Math Scores'!$AN$4:$BW$4, L$4, 'Math Scores'!$AN$2:$BW$2))))</f>
        <v/>
      </c>
      <c r="M42" s="135" t="str">
        <f>IF(COUNT('Math Scores'!$AN45:$BW45)=0, "", (SUMIF('Math Scores'!$AN$4:$BW$4, M$4, 'Math Scores'!$AN45:$BW45)/(SUMIF('Math Scores'!$AN$4:$BW$4, M$4, 'Math Scores'!$AN$2:$BW$2))))</f>
        <v/>
      </c>
      <c r="N42" s="135" t="str">
        <f>IF(COUNT('Math Scores'!$AN45:$BW45)=0, "", (SUMIF('Math Scores'!$AN$4:$BW$4, N$4, 'Math Scores'!$AN45:$BW45)/(SUMIF('Math Scores'!$AN$4:$BW$4, N$4, 'Math Scores'!$AN$2:$BW$2))))</f>
        <v/>
      </c>
      <c r="O42" s="135" t="str">
        <f>IF(COUNT('Math Scores'!$AN45:$BW45)=0, "", (SUMIF('Math Scores'!$AN$4:$BW$4, O$4, 'Math Scores'!$AN45:$BW45)/(SUMIF('Math Scores'!$AN$4:$BW$4, O$4, 'Math Scores'!$AN$2:$BW$2))))</f>
        <v/>
      </c>
      <c r="P42" s="135" t="str">
        <f>IF(COUNT('Math Scores'!$BX45:$DN45)=0, "", (SUMIF('Math Scores'!$F$4:$MZ$4, P$4, 'Math Scores'!$F45:$MZ45)/(SUMIF('Math Scores'!$F$4:$MZ$4, P$4, 'Math Scores'!$F$2:$MZ$2))))</f>
        <v/>
      </c>
      <c r="Q42" s="135" t="str">
        <f>IF(COUNT('Math Scores'!$BX45:$DN45)=0, "", (SUMIF('Math Scores'!$F$4:$MZ$4, Q$4, 'Math Scores'!$F45:$MZ45)/(SUMIF('Math Scores'!$F$4:$MZ$4, Q$4, 'Math Scores'!$F$2:$MZ$2))))</f>
        <v/>
      </c>
      <c r="R42" s="135" t="str">
        <f>IF(COUNT('Math Scores'!$BX45:$DN45)=0, "", (SUMIF('Math Scores'!$F$4:$MZ$4, R$4, 'Math Scores'!$F45:$MZ45)/(SUMIF('Math Scores'!$F$4:$MZ$4, R$4, 'Math Scores'!$F$2:$MZ$2))))</f>
        <v/>
      </c>
      <c r="S42" s="135" t="str">
        <f>IF(COUNT('Math Scores'!$BX45:$DN45)=0, "", (SUMIF('Math Scores'!$F$4:$MZ$4, S$4, 'Math Scores'!$F45:$MZ45)/(SUMIF('Math Scores'!$F$4:$MZ$4, S$4, 'Math Scores'!$F$2:$MZ$2))))</f>
        <v/>
      </c>
      <c r="T42" s="135" t="str">
        <f>IF(COUNT('Math Scores'!$BX45:$DN45)=0, "", (SUMIF('Math Scores'!$F$4:$MZ$4, T$4, 'Math Scores'!$F45:$MZ45)/(SUMIF('Math Scores'!$F$4:$MZ$4, T$4, 'Math Scores'!$F$2:$MZ$2))))</f>
        <v/>
      </c>
      <c r="U42" s="135" t="str">
        <f>IF(COUNT('Math Scores'!$DO45:$FJ45)=0, "", (SUMIF('Math Scores'!$F$4:$MZ$4, U$4, 'Math Scores'!$F45:$MZ45)/(SUMIF('Math Scores'!$F$4:$MZ$4, U$4, 'Math Scores'!$F$2:$MZ$2))))</f>
        <v/>
      </c>
      <c r="V42" s="135" t="str">
        <f>IF(COUNT('Math Scores'!$DO45:$FJ45)=0, "", (SUMIF('Math Scores'!$F$4:$MZ$4, V$4, 'Math Scores'!$F45:$MZ45)/(SUMIF('Math Scores'!$F$4:$MZ$4, V$4, 'Math Scores'!$F$2:$MZ$2))))</f>
        <v/>
      </c>
      <c r="W42" s="135" t="str">
        <f>IF(COUNT('Math Scores'!$DO45:$FJ45)=0, "", (SUMIF('Math Scores'!$F$4:$MZ$4, W$4, 'Math Scores'!$F45:$MZ45)/(SUMIF('Math Scores'!$F$4:$MZ$4, W$4, 'Math Scores'!$F$2:$MZ$2))))</f>
        <v/>
      </c>
      <c r="X42" s="135" t="str">
        <f>IF(COUNT('Math Scores'!$DO45:$FJ45)=0, "", (SUMIF('Math Scores'!$F$4:$MZ$4, X$4, 'Math Scores'!$F45:$MZ45)/(SUMIF('Math Scores'!$F$4:$MZ$4, X$4, 'Math Scores'!$F$2:$MZ$2))))</f>
        <v/>
      </c>
      <c r="Y42" s="135" t="str">
        <f>IF(COUNT('Math Scores'!$DO45:$FJ45)=0, "", (SUMIF('Math Scores'!$F$4:$MZ$4, Y$4, 'Math Scores'!$F45:$MZ45)/(SUMIF('Math Scores'!$F$4:$MZ$4, Y$4, 'Math Scores'!$F$2:$MZ$2))))</f>
        <v/>
      </c>
      <c r="Z42" s="135" t="str">
        <f>IF(COUNT('Math Scores'!$FK45:$HI45)=0, "", (SUMIF('Math Scores'!$F$4:$MZ$4, Z$4, 'Math Scores'!$F45:$MZ45)/(SUMIF('Math Scores'!$F$4:$MZ$4, Z$4, 'Math Scores'!$F$2:$MZ$2))))</f>
        <v/>
      </c>
      <c r="AA42" s="135" t="str">
        <f>IF(COUNT('Math Scores'!$FK45:$HI45)=0, "", (SUMIF('Math Scores'!$F$4:$MZ$4, AA$4, 'Math Scores'!$F45:$MZ45)/(SUMIF('Math Scores'!$F$4:$MZ$4, AA$4, 'Math Scores'!$F$2:$MZ$2))))</f>
        <v/>
      </c>
      <c r="AB42" s="135" t="str">
        <f>IF(COUNT('Math Scores'!$FK45:$HI45)=0, "", (SUMIF('Math Scores'!$F$4:$MZ$4, AB$4, 'Math Scores'!$F45:$MZ45)/(SUMIF('Math Scores'!$F$4:$MZ$4, AB$4, 'Math Scores'!$F$2:$MZ$2))))</f>
        <v/>
      </c>
      <c r="AC42" s="135" t="str">
        <f>IF(COUNT('Math Scores'!$FK45:$HI45)=0, "", (SUMIF('Math Scores'!$F$4:$MZ$4, AC$4, 'Math Scores'!$F45:$MZ45)/(SUMIF('Math Scores'!$F$4:$MZ$4, AC$4, 'Math Scores'!$F$2:$MZ$2))))</f>
        <v/>
      </c>
      <c r="AD42" s="135" t="str">
        <f>IF(COUNT('Math Scores'!$HJ45:$IG45)=0, "", (SUMIF('Math Scores'!$HJ$4:$IU$4, AD$4, 'Math Scores'!$HJ45:$IU45)/(SUMIF('Math Scores'!$HJ$4:$IU$4, AD$4, 'Math Scores'!$HJ$2:$IU$2))))</f>
        <v/>
      </c>
      <c r="AE42" s="135" t="str">
        <f>IF(COUNT('Math Scores'!$HJ45:$IG45)=0, "", (SUMIF('Math Scores'!$HJ$4:$IU$4, AE$4, 'Math Scores'!$HJ45:$IU45)/(SUMIF('Math Scores'!$HJ$4:$IU$4, AE$4, 'Math Scores'!$HJ$2:$IU$2))))</f>
        <v/>
      </c>
      <c r="AF42" s="135" t="str">
        <f>IF(COUNT('Math Scores'!$HJ45:$IG45)=0, "", (SUMIF('Math Scores'!$HJ$4:$IU$4, AF$4, 'Math Scores'!$HJ45:$IU45)/(SUMIF('Math Scores'!$HJ$4:$IU$4, AF$4, 'Math Scores'!$HJ$2:$IU$2))))</f>
        <v/>
      </c>
      <c r="AG42" s="135" t="str">
        <f>IF(COUNT('Math Scores'!$HJ45:$IG45)=0, "", (SUMIF('Math Scores'!$HJ$4:$IU$4, AG$4, 'Math Scores'!$HJ45:$IU45)/(SUMIF('Math Scores'!$HJ$4:$IU$4, AG$4, 'Math Scores'!$HJ$2:$IU$2))))</f>
        <v/>
      </c>
      <c r="AH42" s="135" t="str">
        <f>IF(COUNT('Math Scores'!$IV45:$JL45)=0, "", (SUMIF('Math Scores'!$IH$4:$IU$4, AH$4, 'Math Scores'!$IH45:$IU45)/(SUMIF('Math Scores'!$IH$4:$IU$4, AH$4, 'Math Scores'!$IH$2:$IU$2))))</f>
        <v/>
      </c>
      <c r="AI42" s="135" t="str">
        <f>IF(COUNT('Math Scores'!$IV45:$JL45)=0, "", (SUMIF('Math Scores'!$IH$4:$IU$4, AI$4, 'Math Scores'!$IH45:$IU45)/(SUMIF('Math Scores'!$IH$4:$IU$4, AI$4, 'Math Scores'!$IH$2:$IU$2))))</f>
        <v/>
      </c>
      <c r="AJ42" s="135" t="str">
        <f>IF(COUNT('Math Scores'!$IV45:$JL45)=0, "", (SUMIF('Math Scores'!$IH$4:$IU$4, AJ$4, 'Math Scores'!$IH45:$IU45)/(SUMIF('Math Scores'!$IH$4:$IU$4, AJ$4, 'Math Scores'!$IH$2:$IU$2))))</f>
        <v/>
      </c>
      <c r="AK42" s="135" t="str">
        <f>IF(COUNT('Math Scores'!$JM45:$KG45)=0, "", (SUMIF('Math Scores'!$JM$4:$LA$4, X$4, 'Math Scores'!$JM45:$LA45)/(SUMIF('Math Scores'!$JM$4:$LA$4, X$4, 'Math Scores'!$JM$2:$LA$2))))</f>
        <v/>
      </c>
      <c r="AL42" s="135" t="str">
        <f>IF(COUNT('Math Scores'!$JM45:$KG45)=0, "", (SUMIF('Math Scores'!$JM$4:$LA$4, Y$4, 'Math Scores'!$JM45:$LA45)/(SUMIF('Math Scores'!$JM$4:$LA$4, Y$4, 'Math Scores'!$JM$2:$LA$2))))</f>
        <v/>
      </c>
      <c r="AM42" s="135" t="str">
        <f>IF(COUNT('Math Scores'!$JM45:$KG45)=0, "", (SUMIF('Math Scores'!$JM$4:$LA$4, Z$4, 'Math Scores'!$JM45:$LA45)/(SUMIF('Math Scores'!$JM$4:$LA$4, Z$4, 'Math Scores'!$JM$2:$LA$2))))</f>
        <v/>
      </c>
      <c r="AN42" s="135" t="str">
        <f>IF(COUNT('Math Scores'!$JM45:$KG45)=0, "", (SUMIF('Math Scores'!$JM$4:$LA$4, AA$4, 'Math Scores'!$JM45:$LA45)/(SUMIF('Math Scores'!$JM$4:$LA$4, AA$4, 'Math Scores'!$JM$2:$LA$2))))</f>
        <v/>
      </c>
      <c r="AO42" s="135" t="str">
        <f>IF(COUNT('Math Scores'!$JM45:$KG45)=0, "", (SUMIF('Math Scores'!$JM$4:$LA$4, AB$4, 'Math Scores'!$JM45:$LA45)/(SUMIF('Math Scores'!$JM$4:$LA$4, AB$4, 'Math Scores'!$JM$2:$LA$2))))</f>
        <v/>
      </c>
      <c r="AP42" s="135" t="str">
        <f>IF(COUNT('Math Scores'!$LB45:$LR45)=0, "", (SUMIF('Math Scores'!$KH$4:$LA$4, AP$4, 'Math Scores'!$KH45:$LA45)/(SUMIF('Math Scores'!$KH$4:$LA$4, AP$4, 'Math Scores'!$KH$2:$LA$2))))</f>
        <v/>
      </c>
      <c r="AQ42" s="135" t="str">
        <f>IF(COUNT('Math Scores'!$LB45:$LR45)=0, "", (SUMIF('Math Scores'!$KH$4:$LA$4, AQ$4, 'Math Scores'!$KH45:$LA45)/(SUMIF('Math Scores'!$KH$4:$LA$4, AQ$4, 'Math Scores'!$KH$2:$LA$2))))</f>
        <v/>
      </c>
    </row>
    <row r="43" spans="1:43" x14ac:dyDescent="0.2">
      <c r="A43" s="65">
        <v>38</v>
      </c>
      <c r="B43" s="65" t="str">
        <f>'English Scores- Leveled papers'!B44</f>
        <v/>
      </c>
      <c r="C43" s="66" t="str">
        <f>'Math Output by Standard'!E45</f>
        <v/>
      </c>
      <c r="D43" s="67" t="str">
        <f>'Math Scores'!D46</f>
        <v/>
      </c>
      <c r="E43" s="135" t="str">
        <f>IF(COUNT('Math Scores'!$F46:$AM46)=0, "", (SUMIF('Math Scores'!$F$4:$AM$4, E$4, 'Math Scores'!$F46:$AM46)/(SUMIF('Math Scores'!$F$4:$AM$4, E$4, 'Math Scores'!$F$2:$AM$2))))</f>
        <v/>
      </c>
      <c r="F43" s="135" t="str">
        <f>IF(COUNT('Math Scores'!$F46:$AM46)=0, "", (SUMIF('Math Scores'!$F$4:$AM$4, F$4, 'Math Scores'!$F46:$AM46)/(SUMIF('Math Scores'!$F$4:$AM$4, F$4, 'Math Scores'!$F$2:$AM$2))))</f>
        <v/>
      </c>
      <c r="G43" s="135" t="str">
        <f>IF(COUNT('Math Scores'!$F46:$AM46)=0, "", (SUMIF('Math Scores'!$F$4:$AM$4, G$4, 'Math Scores'!$F46:$AM46)/(SUMIF('Math Scores'!$F$4:$AM$4, G$4, 'Math Scores'!$F$2:$AM$2))))</f>
        <v/>
      </c>
      <c r="H43" s="135" t="str">
        <f>IF(COUNT('Math Scores'!$F46:$AM46)=0, "", (SUMIF('Math Scores'!$F$4:$AM$4, H$4, 'Math Scores'!$F46:$AM46)/(SUMIF('Math Scores'!$F$4:$AM$4, H$4, 'Math Scores'!$F$2:$AM$2))))</f>
        <v/>
      </c>
      <c r="I43" s="135" t="str">
        <f>IF(COUNT('Math Scores'!$F46:$AM46)=0, "", (SUMIF('Math Scores'!$F$4:$AM$4, I$4, 'Math Scores'!$F46:$AM46)/(SUMIF('Math Scores'!$F$4:$AM$4, I$4, 'Math Scores'!$F$2:$AM$2))))</f>
        <v/>
      </c>
      <c r="J43" s="135" t="str">
        <f>IF(COUNT('Math Scores'!$F46:$AM46)=0, "", (SUMIF('Math Scores'!$F$4:$AM$4, J$4, 'Math Scores'!$F46:$AM46)/(SUMIF('Math Scores'!$F$4:$AM$4, J$4, 'Math Scores'!$F$2:$AM$2))))</f>
        <v/>
      </c>
      <c r="K43" s="135" t="str">
        <f>IF(COUNT('Math Scores'!$AN46:$BW46)=0, "", (SUMIF('Math Scores'!$AN$4:$BW$4, K$4, 'Math Scores'!$AN46:$BW46)/(SUMIF('Math Scores'!$AN$4:$BW$4, K$4, 'Math Scores'!$AN$2:$BW$2))))</f>
        <v/>
      </c>
      <c r="L43" s="135" t="str">
        <f>IF(COUNT('Math Scores'!$AN46:$BW46)=0, "", (SUMIF('Math Scores'!$AN$4:$BW$4, L$4, 'Math Scores'!$AN46:$BW46)/(SUMIF('Math Scores'!$AN$4:$BW$4, L$4, 'Math Scores'!$AN$2:$BW$2))))</f>
        <v/>
      </c>
      <c r="M43" s="135" t="str">
        <f>IF(COUNT('Math Scores'!$AN46:$BW46)=0, "", (SUMIF('Math Scores'!$AN$4:$BW$4, M$4, 'Math Scores'!$AN46:$BW46)/(SUMIF('Math Scores'!$AN$4:$BW$4, M$4, 'Math Scores'!$AN$2:$BW$2))))</f>
        <v/>
      </c>
      <c r="N43" s="135" t="str">
        <f>IF(COUNT('Math Scores'!$AN46:$BW46)=0, "", (SUMIF('Math Scores'!$AN$4:$BW$4, N$4, 'Math Scores'!$AN46:$BW46)/(SUMIF('Math Scores'!$AN$4:$BW$4, N$4, 'Math Scores'!$AN$2:$BW$2))))</f>
        <v/>
      </c>
      <c r="O43" s="135" t="str">
        <f>IF(COUNT('Math Scores'!$AN46:$BW46)=0, "", (SUMIF('Math Scores'!$AN$4:$BW$4, O$4, 'Math Scores'!$AN46:$BW46)/(SUMIF('Math Scores'!$AN$4:$BW$4, O$4, 'Math Scores'!$AN$2:$BW$2))))</f>
        <v/>
      </c>
      <c r="P43" s="135" t="str">
        <f>IF(COUNT('Math Scores'!$BX46:$DN46)=0, "", (SUMIF('Math Scores'!$F$4:$MZ$4, P$4, 'Math Scores'!$F46:$MZ46)/(SUMIF('Math Scores'!$F$4:$MZ$4, P$4, 'Math Scores'!$F$2:$MZ$2))))</f>
        <v/>
      </c>
      <c r="Q43" s="135" t="str">
        <f>IF(COUNT('Math Scores'!$BX46:$DN46)=0, "", (SUMIF('Math Scores'!$F$4:$MZ$4, Q$4, 'Math Scores'!$F46:$MZ46)/(SUMIF('Math Scores'!$F$4:$MZ$4, Q$4, 'Math Scores'!$F$2:$MZ$2))))</f>
        <v/>
      </c>
      <c r="R43" s="135" t="str">
        <f>IF(COUNT('Math Scores'!$BX46:$DN46)=0, "", (SUMIF('Math Scores'!$F$4:$MZ$4, R$4, 'Math Scores'!$F46:$MZ46)/(SUMIF('Math Scores'!$F$4:$MZ$4, R$4, 'Math Scores'!$F$2:$MZ$2))))</f>
        <v/>
      </c>
      <c r="S43" s="135" t="str">
        <f>IF(COUNT('Math Scores'!$BX46:$DN46)=0, "", (SUMIF('Math Scores'!$F$4:$MZ$4, S$4, 'Math Scores'!$F46:$MZ46)/(SUMIF('Math Scores'!$F$4:$MZ$4, S$4, 'Math Scores'!$F$2:$MZ$2))))</f>
        <v/>
      </c>
      <c r="T43" s="135" t="str">
        <f>IF(COUNT('Math Scores'!$BX46:$DN46)=0, "", (SUMIF('Math Scores'!$F$4:$MZ$4, T$4, 'Math Scores'!$F46:$MZ46)/(SUMIF('Math Scores'!$F$4:$MZ$4, T$4, 'Math Scores'!$F$2:$MZ$2))))</f>
        <v/>
      </c>
      <c r="U43" s="135" t="str">
        <f>IF(COUNT('Math Scores'!$DO46:$FJ46)=0, "", (SUMIF('Math Scores'!$F$4:$MZ$4, U$4, 'Math Scores'!$F46:$MZ46)/(SUMIF('Math Scores'!$F$4:$MZ$4, U$4, 'Math Scores'!$F$2:$MZ$2))))</f>
        <v/>
      </c>
      <c r="V43" s="135" t="str">
        <f>IF(COUNT('Math Scores'!$DO46:$FJ46)=0, "", (SUMIF('Math Scores'!$F$4:$MZ$4, V$4, 'Math Scores'!$F46:$MZ46)/(SUMIF('Math Scores'!$F$4:$MZ$4, V$4, 'Math Scores'!$F$2:$MZ$2))))</f>
        <v/>
      </c>
      <c r="W43" s="135" t="str">
        <f>IF(COUNT('Math Scores'!$DO46:$FJ46)=0, "", (SUMIF('Math Scores'!$F$4:$MZ$4, W$4, 'Math Scores'!$F46:$MZ46)/(SUMIF('Math Scores'!$F$4:$MZ$4, W$4, 'Math Scores'!$F$2:$MZ$2))))</f>
        <v/>
      </c>
      <c r="X43" s="135" t="str">
        <f>IF(COUNT('Math Scores'!$DO46:$FJ46)=0, "", (SUMIF('Math Scores'!$F$4:$MZ$4, X$4, 'Math Scores'!$F46:$MZ46)/(SUMIF('Math Scores'!$F$4:$MZ$4, X$4, 'Math Scores'!$F$2:$MZ$2))))</f>
        <v/>
      </c>
      <c r="Y43" s="135" t="str">
        <f>IF(COUNT('Math Scores'!$DO46:$FJ46)=0, "", (SUMIF('Math Scores'!$F$4:$MZ$4, Y$4, 'Math Scores'!$F46:$MZ46)/(SUMIF('Math Scores'!$F$4:$MZ$4, Y$4, 'Math Scores'!$F$2:$MZ$2))))</f>
        <v/>
      </c>
      <c r="Z43" s="135" t="str">
        <f>IF(COUNT('Math Scores'!$FK46:$HI46)=0, "", (SUMIF('Math Scores'!$F$4:$MZ$4, Z$4, 'Math Scores'!$F46:$MZ46)/(SUMIF('Math Scores'!$F$4:$MZ$4, Z$4, 'Math Scores'!$F$2:$MZ$2))))</f>
        <v/>
      </c>
      <c r="AA43" s="135" t="str">
        <f>IF(COUNT('Math Scores'!$FK46:$HI46)=0, "", (SUMIF('Math Scores'!$F$4:$MZ$4, AA$4, 'Math Scores'!$F46:$MZ46)/(SUMIF('Math Scores'!$F$4:$MZ$4, AA$4, 'Math Scores'!$F$2:$MZ$2))))</f>
        <v/>
      </c>
      <c r="AB43" s="135" t="str">
        <f>IF(COUNT('Math Scores'!$FK46:$HI46)=0, "", (SUMIF('Math Scores'!$F$4:$MZ$4, AB$4, 'Math Scores'!$F46:$MZ46)/(SUMIF('Math Scores'!$F$4:$MZ$4, AB$4, 'Math Scores'!$F$2:$MZ$2))))</f>
        <v/>
      </c>
      <c r="AC43" s="135" t="str">
        <f>IF(COUNT('Math Scores'!$FK46:$HI46)=0, "", (SUMIF('Math Scores'!$F$4:$MZ$4, AC$4, 'Math Scores'!$F46:$MZ46)/(SUMIF('Math Scores'!$F$4:$MZ$4, AC$4, 'Math Scores'!$F$2:$MZ$2))))</f>
        <v/>
      </c>
      <c r="AD43" s="135" t="str">
        <f>IF(COUNT('Math Scores'!$HJ46:$IG46)=0, "", (SUMIF('Math Scores'!$HJ$4:$IU$4, AD$4, 'Math Scores'!$HJ46:$IU46)/(SUMIF('Math Scores'!$HJ$4:$IU$4, AD$4, 'Math Scores'!$HJ$2:$IU$2))))</f>
        <v/>
      </c>
      <c r="AE43" s="135" t="str">
        <f>IF(COUNT('Math Scores'!$HJ46:$IG46)=0, "", (SUMIF('Math Scores'!$HJ$4:$IU$4, AE$4, 'Math Scores'!$HJ46:$IU46)/(SUMIF('Math Scores'!$HJ$4:$IU$4, AE$4, 'Math Scores'!$HJ$2:$IU$2))))</f>
        <v/>
      </c>
      <c r="AF43" s="135" t="str">
        <f>IF(COUNT('Math Scores'!$HJ46:$IG46)=0, "", (SUMIF('Math Scores'!$HJ$4:$IU$4, AF$4, 'Math Scores'!$HJ46:$IU46)/(SUMIF('Math Scores'!$HJ$4:$IU$4, AF$4, 'Math Scores'!$HJ$2:$IU$2))))</f>
        <v/>
      </c>
      <c r="AG43" s="135" t="str">
        <f>IF(COUNT('Math Scores'!$HJ46:$IG46)=0, "", (SUMIF('Math Scores'!$HJ$4:$IU$4, AG$4, 'Math Scores'!$HJ46:$IU46)/(SUMIF('Math Scores'!$HJ$4:$IU$4, AG$4, 'Math Scores'!$HJ$2:$IU$2))))</f>
        <v/>
      </c>
      <c r="AH43" s="135" t="str">
        <f>IF(COUNT('Math Scores'!$IV46:$JL46)=0, "", (SUMIF('Math Scores'!$IH$4:$IU$4, AH$4, 'Math Scores'!$IH46:$IU46)/(SUMIF('Math Scores'!$IH$4:$IU$4, AH$4, 'Math Scores'!$IH$2:$IU$2))))</f>
        <v/>
      </c>
      <c r="AI43" s="135" t="str">
        <f>IF(COUNT('Math Scores'!$IV46:$JL46)=0, "", (SUMIF('Math Scores'!$IH$4:$IU$4, AI$4, 'Math Scores'!$IH46:$IU46)/(SUMIF('Math Scores'!$IH$4:$IU$4, AI$4, 'Math Scores'!$IH$2:$IU$2))))</f>
        <v/>
      </c>
      <c r="AJ43" s="135" t="str">
        <f>IF(COUNT('Math Scores'!$IV46:$JL46)=0, "", (SUMIF('Math Scores'!$IH$4:$IU$4, AJ$4, 'Math Scores'!$IH46:$IU46)/(SUMIF('Math Scores'!$IH$4:$IU$4, AJ$4, 'Math Scores'!$IH$2:$IU$2))))</f>
        <v/>
      </c>
      <c r="AK43" s="135" t="str">
        <f>IF(COUNT('Math Scores'!$JM46:$KG46)=0, "", (SUMIF('Math Scores'!$JM$4:$LA$4, X$4, 'Math Scores'!$JM46:$LA46)/(SUMIF('Math Scores'!$JM$4:$LA$4, X$4, 'Math Scores'!$JM$2:$LA$2))))</f>
        <v/>
      </c>
      <c r="AL43" s="135" t="str">
        <f>IF(COUNT('Math Scores'!$JM46:$KG46)=0, "", (SUMIF('Math Scores'!$JM$4:$LA$4, Y$4, 'Math Scores'!$JM46:$LA46)/(SUMIF('Math Scores'!$JM$4:$LA$4, Y$4, 'Math Scores'!$JM$2:$LA$2))))</f>
        <v/>
      </c>
      <c r="AM43" s="135" t="str">
        <f>IF(COUNT('Math Scores'!$JM46:$KG46)=0, "", (SUMIF('Math Scores'!$JM$4:$LA$4, Z$4, 'Math Scores'!$JM46:$LA46)/(SUMIF('Math Scores'!$JM$4:$LA$4, Z$4, 'Math Scores'!$JM$2:$LA$2))))</f>
        <v/>
      </c>
      <c r="AN43" s="135" t="str">
        <f>IF(COUNT('Math Scores'!$JM46:$KG46)=0, "", (SUMIF('Math Scores'!$JM$4:$LA$4, AA$4, 'Math Scores'!$JM46:$LA46)/(SUMIF('Math Scores'!$JM$4:$LA$4, AA$4, 'Math Scores'!$JM$2:$LA$2))))</f>
        <v/>
      </c>
      <c r="AO43" s="135" t="str">
        <f>IF(COUNT('Math Scores'!$JM46:$KG46)=0, "", (SUMIF('Math Scores'!$JM$4:$LA$4, AB$4, 'Math Scores'!$JM46:$LA46)/(SUMIF('Math Scores'!$JM$4:$LA$4, AB$4, 'Math Scores'!$JM$2:$LA$2))))</f>
        <v/>
      </c>
      <c r="AP43" s="135" t="str">
        <f>IF(COUNT('Math Scores'!$LB46:$LR46)=0, "", (SUMIF('Math Scores'!$KH$4:$LA$4, AP$4, 'Math Scores'!$KH46:$LA46)/(SUMIF('Math Scores'!$KH$4:$LA$4, AP$4, 'Math Scores'!$KH$2:$LA$2))))</f>
        <v/>
      </c>
      <c r="AQ43" s="135" t="str">
        <f>IF(COUNT('Math Scores'!$LB46:$LR46)=0, "", (SUMIF('Math Scores'!$KH$4:$LA$4, AQ$4, 'Math Scores'!$KH46:$LA46)/(SUMIF('Math Scores'!$KH$4:$LA$4, AQ$4, 'Math Scores'!$KH$2:$LA$2))))</f>
        <v/>
      </c>
    </row>
    <row r="44" spans="1:43" x14ac:dyDescent="0.2">
      <c r="A44" s="65">
        <v>39</v>
      </c>
      <c r="B44" s="65" t="str">
        <f>'English Scores- Leveled papers'!B45</f>
        <v/>
      </c>
      <c r="C44" s="66" t="str">
        <f>'Math Output by Standard'!E46</f>
        <v/>
      </c>
      <c r="D44" s="67" t="str">
        <f>'Math Scores'!D47</f>
        <v/>
      </c>
      <c r="E44" s="135" t="str">
        <f>IF(COUNT('Math Scores'!$F47:$AM47)=0, "", (SUMIF('Math Scores'!$F$4:$AM$4, E$4, 'Math Scores'!$F47:$AM47)/(SUMIF('Math Scores'!$F$4:$AM$4, E$4, 'Math Scores'!$F$2:$AM$2))))</f>
        <v/>
      </c>
      <c r="F44" s="135" t="str">
        <f>IF(COUNT('Math Scores'!$F47:$AM47)=0, "", (SUMIF('Math Scores'!$F$4:$AM$4, F$4, 'Math Scores'!$F47:$AM47)/(SUMIF('Math Scores'!$F$4:$AM$4, F$4, 'Math Scores'!$F$2:$AM$2))))</f>
        <v/>
      </c>
      <c r="G44" s="135" t="str">
        <f>IF(COUNT('Math Scores'!$F47:$AM47)=0, "", (SUMIF('Math Scores'!$F$4:$AM$4, G$4, 'Math Scores'!$F47:$AM47)/(SUMIF('Math Scores'!$F$4:$AM$4, G$4, 'Math Scores'!$F$2:$AM$2))))</f>
        <v/>
      </c>
      <c r="H44" s="135" t="str">
        <f>IF(COUNT('Math Scores'!$F47:$AM47)=0, "", (SUMIF('Math Scores'!$F$4:$AM$4, H$4, 'Math Scores'!$F47:$AM47)/(SUMIF('Math Scores'!$F$4:$AM$4, H$4, 'Math Scores'!$F$2:$AM$2))))</f>
        <v/>
      </c>
      <c r="I44" s="135" t="str">
        <f>IF(COUNT('Math Scores'!$F47:$AM47)=0, "", (SUMIF('Math Scores'!$F$4:$AM$4, I$4, 'Math Scores'!$F47:$AM47)/(SUMIF('Math Scores'!$F$4:$AM$4, I$4, 'Math Scores'!$F$2:$AM$2))))</f>
        <v/>
      </c>
      <c r="J44" s="135" t="str">
        <f>IF(COUNT('Math Scores'!$F47:$AM47)=0, "", (SUMIF('Math Scores'!$F$4:$AM$4, J$4, 'Math Scores'!$F47:$AM47)/(SUMIF('Math Scores'!$F$4:$AM$4, J$4, 'Math Scores'!$F$2:$AM$2))))</f>
        <v/>
      </c>
      <c r="K44" s="135" t="str">
        <f>IF(COUNT('Math Scores'!$AN47:$BW47)=0, "", (SUMIF('Math Scores'!$AN$4:$BW$4, K$4, 'Math Scores'!$AN47:$BW47)/(SUMIF('Math Scores'!$AN$4:$BW$4, K$4, 'Math Scores'!$AN$2:$BW$2))))</f>
        <v/>
      </c>
      <c r="L44" s="135" t="str">
        <f>IF(COUNT('Math Scores'!$AN47:$BW47)=0, "", (SUMIF('Math Scores'!$AN$4:$BW$4, L$4, 'Math Scores'!$AN47:$BW47)/(SUMIF('Math Scores'!$AN$4:$BW$4, L$4, 'Math Scores'!$AN$2:$BW$2))))</f>
        <v/>
      </c>
      <c r="M44" s="135" t="str">
        <f>IF(COUNT('Math Scores'!$AN47:$BW47)=0, "", (SUMIF('Math Scores'!$AN$4:$BW$4, M$4, 'Math Scores'!$AN47:$BW47)/(SUMIF('Math Scores'!$AN$4:$BW$4, M$4, 'Math Scores'!$AN$2:$BW$2))))</f>
        <v/>
      </c>
      <c r="N44" s="135" t="str">
        <f>IF(COUNT('Math Scores'!$AN47:$BW47)=0, "", (SUMIF('Math Scores'!$AN$4:$BW$4, N$4, 'Math Scores'!$AN47:$BW47)/(SUMIF('Math Scores'!$AN$4:$BW$4, N$4, 'Math Scores'!$AN$2:$BW$2))))</f>
        <v/>
      </c>
      <c r="O44" s="135" t="str">
        <f>IF(COUNT('Math Scores'!$AN47:$BW47)=0, "", (SUMIF('Math Scores'!$AN$4:$BW$4, O$4, 'Math Scores'!$AN47:$BW47)/(SUMIF('Math Scores'!$AN$4:$BW$4, O$4, 'Math Scores'!$AN$2:$BW$2))))</f>
        <v/>
      </c>
      <c r="P44" s="135" t="str">
        <f>IF(COUNT('Math Scores'!$BX47:$DN47)=0, "", (SUMIF('Math Scores'!$F$4:$MZ$4, P$4, 'Math Scores'!$F47:$MZ47)/(SUMIF('Math Scores'!$F$4:$MZ$4, P$4, 'Math Scores'!$F$2:$MZ$2))))</f>
        <v/>
      </c>
      <c r="Q44" s="135" t="str">
        <f>IF(COUNT('Math Scores'!$BX47:$DN47)=0, "", (SUMIF('Math Scores'!$F$4:$MZ$4, Q$4, 'Math Scores'!$F47:$MZ47)/(SUMIF('Math Scores'!$F$4:$MZ$4, Q$4, 'Math Scores'!$F$2:$MZ$2))))</f>
        <v/>
      </c>
      <c r="R44" s="135" t="str">
        <f>IF(COUNT('Math Scores'!$BX47:$DN47)=0, "", (SUMIF('Math Scores'!$F$4:$MZ$4, R$4, 'Math Scores'!$F47:$MZ47)/(SUMIF('Math Scores'!$F$4:$MZ$4, R$4, 'Math Scores'!$F$2:$MZ$2))))</f>
        <v/>
      </c>
      <c r="S44" s="135" t="str">
        <f>IF(COUNT('Math Scores'!$BX47:$DN47)=0, "", (SUMIF('Math Scores'!$F$4:$MZ$4, S$4, 'Math Scores'!$F47:$MZ47)/(SUMIF('Math Scores'!$F$4:$MZ$4, S$4, 'Math Scores'!$F$2:$MZ$2))))</f>
        <v/>
      </c>
      <c r="T44" s="135" t="str">
        <f>IF(COUNT('Math Scores'!$BX47:$DN47)=0, "", (SUMIF('Math Scores'!$F$4:$MZ$4, T$4, 'Math Scores'!$F47:$MZ47)/(SUMIF('Math Scores'!$F$4:$MZ$4, T$4, 'Math Scores'!$F$2:$MZ$2))))</f>
        <v/>
      </c>
      <c r="U44" s="135" t="str">
        <f>IF(COUNT('Math Scores'!$DO47:$FJ47)=0, "", (SUMIF('Math Scores'!$F$4:$MZ$4, U$4, 'Math Scores'!$F47:$MZ47)/(SUMIF('Math Scores'!$F$4:$MZ$4, U$4, 'Math Scores'!$F$2:$MZ$2))))</f>
        <v/>
      </c>
      <c r="V44" s="135" t="str">
        <f>IF(COUNT('Math Scores'!$DO47:$FJ47)=0, "", (SUMIF('Math Scores'!$F$4:$MZ$4, V$4, 'Math Scores'!$F47:$MZ47)/(SUMIF('Math Scores'!$F$4:$MZ$4, V$4, 'Math Scores'!$F$2:$MZ$2))))</f>
        <v/>
      </c>
      <c r="W44" s="135" t="str">
        <f>IF(COUNT('Math Scores'!$DO47:$FJ47)=0, "", (SUMIF('Math Scores'!$F$4:$MZ$4, W$4, 'Math Scores'!$F47:$MZ47)/(SUMIF('Math Scores'!$F$4:$MZ$4, W$4, 'Math Scores'!$F$2:$MZ$2))))</f>
        <v/>
      </c>
      <c r="X44" s="135" t="str">
        <f>IF(COUNT('Math Scores'!$DO47:$FJ47)=0, "", (SUMIF('Math Scores'!$F$4:$MZ$4, X$4, 'Math Scores'!$F47:$MZ47)/(SUMIF('Math Scores'!$F$4:$MZ$4, X$4, 'Math Scores'!$F$2:$MZ$2))))</f>
        <v/>
      </c>
      <c r="Y44" s="135" t="str">
        <f>IF(COUNT('Math Scores'!$DO47:$FJ47)=0, "", (SUMIF('Math Scores'!$F$4:$MZ$4, Y$4, 'Math Scores'!$F47:$MZ47)/(SUMIF('Math Scores'!$F$4:$MZ$4, Y$4, 'Math Scores'!$F$2:$MZ$2))))</f>
        <v/>
      </c>
      <c r="Z44" s="135" t="str">
        <f>IF(COUNT('Math Scores'!$FK47:$HI47)=0, "", (SUMIF('Math Scores'!$F$4:$MZ$4, Z$4, 'Math Scores'!$F47:$MZ47)/(SUMIF('Math Scores'!$F$4:$MZ$4, Z$4, 'Math Scores'!$F$2:$MZ$2))))</f>
        <v/>
      </c>
      <c r="AA44" s="135" t="str">
        <f>IF(COUNT('Math Scores'!$FK47:$HI47)=0, "", (SUMIF('Math Scores'!$F$4:$MZ$4, AA$4, 'Math Scores'!$F47:$MZ47)/(SUMIF('Math Scores'!$F$4:$MZ$4, AA$4, 'Math Scores'!$F$2:$MZ$2))))</f>
        <v/>
      </c>
      <c r="AB44" s="135" t="str">
        <f>IF(COUNT('Math Scores'!$FK47:$HI47)=0, "", (SUMIF('Math Scores'!$F$4:$MZ$4, AB$4, 'Math Scores'!$F47:$MZ47)/(SUMIF('Math Scores'!$F$4:$MZ$4, AB$4, 'Math Scores'!$F$2:$MZ$2))))</f>
        <v/>
      </c>
      <c r="AC44" s="135" t="str">
        <f>IF(COUNT('Math Scores'!$FK47:$HI47)=0, "", (SUMIF('Math Scores'!$F$4:$MZ$4, AC$4, 'Math Scores'!$F47:$MZ47)/(SUMIF('Math Scores'!$F$4:$MZ$4, AC$4, 'Math Scores'!$F$2:$MZ$2))))</f>
        <v/>
      </c>
      <c r="AD44" s="135" t="str">
        <f>IF(COUNT('Math Scores'!$HJ47:$IG47)=0, "", (SUMIF('Math Scores'!$HJ$4:$IU$4, AD$4, 'Math Scores'!$HJ47:$IU47)/(SUMIF('Math Scores'!$HJ$4:$IU$4, AD$4, 'Math Scores'!$HJ$2:$IU$2))))</f>
        <v/>
      </c>
      <c r="AE44" s="135" t="str">
        <f>IF(COUNT('Math Scores'!$HJ47:$IG47)=0, "", (SUMIF('Math Scores'!$HJ$4:$IU$4, AE$4, 'Math Scores'!$HJ47:$IU47)/(SUMIF('Math Scores'!$HJ$4:$IU$4, AE$4, 'Math Scores'!$HJ$2:$IU$2))))</f>
        <v/>
      </c>
      <c r="AF44" s="135" t="str">
        <f>IF(COUNT('Math Scores'!$HJ47:$IG47)=0, "", (SUMIF('Math Scores'!$HJ$4:$IU$4, AF$4, 'Math Scores'!$HJ47:$IU47)/(SUMIF('Math Scores'!$HJ$4:$IU$4, AF$4, 'Math Scores'!$HJ$2:$IU$2))))</f>
        <v/>
      </c>
      <c r="AG44" s="135" t="str">
        <f>IF(COUNT('Math Scores'!$HJ47:$IG47)=0, "", (SUMIF('Math Scores'!$HJ$4:$IU$4, AG$4, 'Math Scores'!$HJ47:$IU47)/(SUMIF('Math Scores'!$HJ$4:$IU$4, AG$4, 'Math Scores'!$HJ$2:$IU$2))))</f>
        <v/>
      </c>
      <c r="AH44" s="135" t="str">
        <f>IF(COUNT('Math Scores'!$IV47:$JL47)=0, "", (SUMIF('Math Scores'!$IH$4:$IU$4, AH$4, 'Math Scores'!$IH47:$IU47)/(SUMIF('Math Scores'!$IH$4:$IU$4, AH$4, 'Math Scores'!$IH$2:$IU$2))))</f>
        <v/>
      </c>
      <c r="AI44" s="135" t="str">
        <f>IF(COUNT('Math Scores'!$IV47:$JL47)=0, "", (SUMIF('Math Scores'!$IH$4:$IU$4, AI$4, 'Math Scores'!$IH47:$IU47)/(SUMIF('Math Scores'!$IH$4:$IU$4, AI$4, 'Math Scores'!$IH$2:$IU$2))))</f>
        <v/>
      </c>
      <c r="AJ44" s="135" t="str">
        <f>IF(COUNT('Math Scores'!$IV47:$JL47)=0, "", (SUMIF('Math Scores'!$IH$4:$IU$4, AJ$4, 'Math Scores'!$IH47:$IU47)/(SUMIF('Math Scores'!$IH$4:$IU$4, AJ$4, 'Math Scores'!$IH$2:$IU$2))))</f>
        <v/>
      </c>
      <c r="AK44" s="135" t="str">
        <f>IF(COUNT('Math Scores'!$JM47:$KG47)=0, "", (SUMIF('Math Scores'!$JM$4:$LA$4, X$4, 'Math Scores'!$JM47:$LA47)/(SUMIF('Math Scores'!$JM$4:$LA$4, X$4, 'Math Scores'!$JM$2:$LA$2))))</f>
        <v/>
      </c>
      <c r="AL44" s="135" t="str">
        <f>IF(COUNT('Math Scores'!$JM47:$KG47)=0, "", (SUMIF('Math Scores'!$JM$4:$LA$4, Y$4, 'Math Scores'!$JM47:$LA47)/(SUMIF('Math Scores'!$JM$4:$LA$4, Y$4, 'Math Scores'!$JM$2:$LA$2))))</f>
        <v/>
      </c>
      <c r="AM44" s="135" t="str">
        <f>IF(COUNT('Math Scores'!$JM47:$KG47)=0, "", (SUMIF('Math Scores'!$JM$4:$LA$4, Z$4, 'Math Scores'!$JM47:$LA47)/(SUMIF('Math Scores'!$JM$4:$LA$4, Z$4, 'Math Scores'!$JM$2:$LA$2))))</f>
        <v/>
      </c>
      <c r="AN44" s="135" t="str">
        <f>IF(COUNT('Math Scores'!$JM47:$KG47)=0, "", (SUMIF('Math Scores'!$JM$4:$LA$4, AA$4, 'Math Scores'!$JM47:$LA47)/(SUMIF('Math Scores'!$JM$4:$LA$4, AA$4, 'Math Scores'!$JM$2:$LA$2))))</f>
        <v/>
      </c>
      <c r="AO44" s="135" t="str">
        <f>IF(COUNT('Math Scores'!$JM47:$KG47)=0, "", (SUMIF('Math Scores'!$JM$4:$LA$4, AB$4, 'Math Scores'!$JM47:$LA47)/(SUMIF('Math Scores'!$JM$4:$LA$4, AB$4, 'Math Scores'!$JM$2:$LA$2))))</f>
        <v/>
      </c>
      <c r="AP44" s="135" t="str">
        <f>IF(COUNT('Math Scores'!$LB47:$LR47)=0, "", (SUMIF('Math Scores'!$KH$4:$LA$4, AP$4, 'Math Scores'!$KH47:$LA47)/(SUMIF('Math Scores'!$KH$4:$LA$4, AP$4, 'Math Scores'!$KH$2:$LA$2))))</f>
        <v/>
      </c>
      <c r="AQ44" s="135" t="str">
        <f>IF(COUNT('Math Scores'!$LB47:$LR47)=0, "", (SUMIF('Math Scores'!$KH$4:$LA$4, AQ$4, 'Math Scores'!$KH47:$LA47)/(SUMIF('Math Scores'!$KH$4:$LA$4, AQ$4, 'Math Scores'!$KH$2:$LA$2))))</f>
        <v/>
      </c>
    </row>
    <row r="45" spans="1:43" x14ac:dyDescent="0.2">
      <c r="A45" s="65">
        <v>40</v>
      </c>
      <c r="B45" s="65" t="str">
        <f>'English Scores- Leveled papers'!B46</f>
        <v/>
      </c>
      <c r="C45" s="66" t="str">
        <f>'Math Output by Standard'!E47</f>
        <v/>
      </c>
      <c r="D45" s="67" t="str">
        <f>'Math Scores'!D48</f>
        <v/>
      </c>
      <c r="E45" s="135" t="str">
        <f>IF(COUNT('Math Scores'!$F48:$AM48)=0, "", (SUMIF('Math Scores'!$F$4:$AM$4, E$4, 'Math Scores'!$F48:$AM48)/(SUMIF('Math Scores'!$F$4:$AM$4, E$4, 'Math Scores'!$F$2:$AM$2))))</f>
        <v/>
      </c>
      <c r="F45" s="135" t="str">
        <f>IF(COUNT('Math Scores'!$F48:$AM48)=0, "", (SUMIF('Math Scores'!$F$4:$AM$4, F$4, 'Math Scores'!$F48:$AM48)/(SUMIF('Math Scores'!$F$4:$AM$4, F$4, 'Math Scores'!$F$2:$AM$2))))</f>
        <v/>
      </c>
      <c r="G45" s="135" t="str">
        <f>IF(COUNT('Math Scores'!$F48:$AM48)=0, "", (SUMIF('Math Scores'!$F$4:$AM$4, G$4, 'Math Scores'!$F48:$AM48)/(SUMIF('Math Scores'!$F$4:$AM$4, G$4, 'Math Scores'!$F$2:$AM$2))))</f>
        <v/>
      </c>
      <c r="H45" s="135" t="str">
        <f>IF(COUNT('Math Scores'!$F48:$AM48)=0, "", (SUMIF('Math Scores'!$F$4:$AM$4, H$4, 'Math Scores'!$F48:$AM48)/(SUMIF('Math Scores'!$F$4:$AM$4, H$4, 'Math Scores'!$F$2:$AM$2))))</f>
        <v/>
      </c>
      <c r="I45" s="135" t="str">
        <f>IF(COUNT('Math Scores'!$F48:$AM48)=0, "", (SUMIF('Math Scores'!$F$4:$AM$4, I$4, 'Math Scores'!$F48:$AM48)/(SUMIF('Math Scores'!$F$4:$AM$4, I$4, 'Math Scores'!$F$2:$AM$2))))</f>
        <v/>
      </c>
      <c r="J45" s="135" t="str">
        <f>IF(COUNT('Math Scores'!$F48:$AM48)=0, "", (SUMIF('Math Scores'!$F$4:$AM$4, J$4, 'Math Scores'!$F48:$AM48)/(SUMIF('Math Scores'!$F$4:$AM$4, J$4, 'Math Scores'!$F$2:$AM$2))))</f>
        <v/>
      </c>
      <c r="K45" s="135" t="str">
        <f>IF(COUNT('Math Scores'!$AN48:$BW48)=0, "", (SUMIF('Math Scores'!$AN$4:$BW$4, K$4, 'Math Scores'!$AN48:$BW48)/(SUMIF('Math Scores'!$AN$4:$BW$4, K$4, 'Math Scores'!$AN$2:$BW$2))))</f>
        <v/>
      </c>
      <c r="L45" s="135" t="str">
        <f>IF(COUNT('Math Scores'!$AN48:$BW48)=0, "", (SUMIF('Math Scores'!$AN$4:$BW$4, L$4, 'Math Scores'!$AN48:$BW48)/(SUMIF('Math Scores'!$AN$4:$BW$4, L$4, 'Math Scores'!$AN$2:$BW$2))))</f>
        <v/>
      </c>
      <c r="M45" s="135" t="str">
        <f>IF(COUNT('Math Scores'!$AN48:$BW48)=0, "", (SUMIF('Math Scores'!$AN$4:$BW$4, M$4, 'Math Scores'!$AN48:$BW48)/(SUMIF('Math Scores'!$AN$4:$BW$4, M$4, 'Math Scores'!$AN$2:$BW$2))))</f>
        <v/>
      </c>
      <c r="N45" s="135" t="str">
        <f>IF(COUNT('Math Scores'!$AN48:$BW48)=0, "", (SUMIF('Math Scores'!$AN$4:$BW$4, N$4, 'Math Scores'!$AN48:$BW48)/(SUMIF('Math Scores'!$AN$4:$BW$4, N$4, 'Math Scores'!$AN$2:$BW$2))))</f>
        <v/>
      </c>
      <c r="O45" s="135" t="str">
        <f>IF(COUNT('Math Scores'!$AN48:$BW48)=0, "", (SUMIF('Math Scores'!$AN$4:$BW$4, O$4, 'Math Scores'!$AN48:$BW48)/(SUMIF('Math Scores'!$AN$4:$BW$4, O$4, 'Math Scores'!$AN$2:$BW$2))))</f>
        <v/>
      </c>
      <c r="P45" s="135" t="str">
        <f>IF(COUNT('Math Scores'!$BX48:$DN48)=0, "", (SUMIF('Math Scores'!$F$4:$MZ$4, P$4, 'Math Scores'!$F48:$MZ48)/(SUMIF('Math Scores'!$F$4:$MZ$4, P$4, 'Math Scores'!$F$2:$MZ$2))))</f>
        <v/>
      </c>
      <c r="Q45" s="135" t="str">
        <f>IF(COUNT('Math Scores'!$BX48:$DN48)=0, "", (SUMIF('Math Scores'!$F$4:$MZ$4, Q$4, 'Math Scores'!$F48:$MZ48)/(SUMIF('Math Scores'!$F$4:$MZ$4, Q$4, 'Math Scores'!$F$2:$MZ$2))))</f>
        <v/>
      </c>
      <c r="R45" s="135" t="str">
        <f>IF(COUNT('Math Scores'!$BX48:$DN48)=0, "", (SUMIF('Math Scores'!$F$4:$MZ$4, R$4, 'Math Scores'!$F48:$MZ48)/(SUMIF('Math Scores'!$F$4:$MZ$4, R$4, 'Math Scores'!$F$2:$MZ$2))))</f>
        <v/>
      </c>
      <c r="S45" s="135" t="str">
        <f>IF(COUNT('Math Scores'!$BX48:$DN48)=0, "", (SUMIF('Math Scores'!$F$4:$MZ$4, S$4, 'Math Scores'!$F48:$MZ48)/(SUMIF('Math Scores'!$F$4:$MZ$4, S$4, 'Math Scores'!$F$2:$MZ$2))))</f>
        <v/>
      </c>
      <c r="T45" s="135" t="str">
        <f>IF(COUNT('Math Scores'!$BX48:$DN48)=0, "", (SUMIF('Math Scores'!$F$4:$MZ$4, T$4, 'Math Scores'!$F48:$MZ48)/(SUMIF('Math Scores'!$F$4:$MZ$4, T$4, 'Math Scores'!$F$2:$MZ$2))))</f>
        <v/>
      </c>
      <c r="U45" s="135" t="str">
        <f>IF(COUNT('Math Scores'!$DO48:$FJ48)=0, "", (SUMIF('Math Scores'!$F$4:$MZ$4, U$4, 'Math Scores'!$F48:$MZ48)/(SUMIF('Math Scores'!$F$4:$MZ$4, U$4, 'Math Scores'!$F$2:$MZ$2))))</f>
        <v/>
      </c>
      <c r="V45" s="135" t="str">
        <f>IF(COUNT('Math Scores'!$DO48:$FJ48)=0, "", (SUMIF('Math Scores'!$F$4:$MZ$4, V$4, 'Math Scores'!$F48:$MZ48)/(SUMIF('Math Scores'!$F$4:$MZ$4, V$4, 'Math Scores'!$F$2:$MZ$2))))</f>
        <v/>
      </c>
      <c r="W45" s="135" t="str">
        <f>IF(COUNT('Math Scores'!$DO48:$FJ48)=0, "", (SUMIF('Math Scores'!$F$4:$MZ$4, W$4, 'Math Scores'!$F48:$MZ48)/(SUMIF('Math Scores'!$F$4:$MZ$4, W$4, 'Math Scores'!$F$2:$MZ$2))))</f>
        <v/>
      </c>
      <c r="X45" s="135" t="str">
        <f>IF(COUNT('Math Scores'!$DO48:$FJ48)=0, "", (SUMIF('Math Scores'!$F$4:$MZ$4, X$4, 'Math Scores'!$F48:$MZ48)/(SUMIF('Math Scores'!$F$4:$MZ$4, X$4, 'Math Scores'!$F$2:$MZ$2))))</f>
        <v/>
      </c>
      <c r="Y45" s="135" t="str">
        <f>IF(COUNT('Math Scores'!$DO48:$FJ48)=0, "", (SUMIF('Math Scores'!$F$4:$MZ$4, Y$4, 'Math Scores'!$F48:$MZ48)/(SUMIF('Math Scores'!$F$4:$MZ$4, Y$4, 'Math Scores'!$F$2:$MZ$2))))</f>
        <v/>
      </c>
      <c r="Z45" s="135" t="str">
        <f>IF(COUNT('Math Scores'!$FK48:$HI48)=0, "", (SUMIF('Math Scores'!$F$4:$MZ$4, Z$4, 'Math Scores'!$F48:$MZ48)/(SUMIF('Math Scores'!$F$4:$MZ$4, Z$4, 'Math Scores'!$F$2:$MZ$2))))</f>
        <v/>
      </c>
      <c r="AA45" s="135" t="str">
        <f>IF(COUNT('Math Scores'!$FK48:$HI48)=0, "", (SUMIF('Math Scores'!$F$4:$MZ$4, AA$4, 'Math Scores'!$F48:$MZ48)/(SUMIF('Math Scores'!$F$4:$MZ$4, AA$4, 'Math Scores'!$F$2:$MZ$2))))</f>
        <v/>
      </c>
      <c r="AB45" s="135" t="str">
        <f>IF(COUNT('Math Scores'!$FK48:$HI48)=0, "", (SUMIF('Math Scores'!$F$4:$MZ$4, AB$4, 'Math Scores'!$F48:$MZ48)/(SUMIF('Math Scores'!$F$4:$MZ$4, AB$4, 'Math Scores'!$F$2:$MZ$2))))</f>
        <v/>
      </c>
      <c r="AC45" s="135" t="str">
        <f>IF(COUNT('Math Scores'!$FK48:$HI48)=0, "", (SUMIF('Math Scores'!$F$4:$MZ$4, AC$4, 'Math Scores'!$F48:$MZ48)/(SUMIF('Math Scores'!$F$4:$MZ$4, AC$4, 'Math Scores'!$F$2:$MZ$2))))</f>
        <v/>
      </c>
      <c r="AD45" s="135" t="str">
        <f>IF(COUNT('Math Scores'!$HJ48:$IG48)=0, "", (SUMIF('Math Scores'!$HJ$4:$IU$4, AD$4, 'Math Scores'!$HJ48:$IU48)/(SUMIF('Math Scores'!$HJ$4:$IU$4, AD$4, 'Math Scores'!$HJ$2:$IU$2))))</f>
        <v/>
      </c>
      <c r="AE45" s="135" t="str">
        <f>IF(COUNT('Math Scores'!$HJ48:$IG48)=0, "", (SUMIF('Math Scores'!$HJ$4:$IU$4, AE$4, 'Math Scores'!$HJ48:$IU48)/(SUMIF('Math Scores'!$HJ$4:$IU$4, AE$4, 'Math Scores'!$HJ$2:$IU$2))))</f>
        <v/>
      </c>
      <c r="AF45" s="135" t="str">
        <f>IF(COUNT('Math Scores'!$HJ48:$IG48)=0, "", (SUMIF('Math Scores'!$HJ$4:$IU$4, AF$4, 'Math Scores'!$HJ48:$IU48)/(SUMIF('Math Scores'!$HJ$4:$IU$4, AF$4, 'Math Scores'!$HJ$2:$IU$2))))</f>
        <v/>
      </c>
      <c r="AG45" s="135" t="str">
        <f>IF(COUNT('Math Scores'!$HJ48:$IG48)=0, "", (SUMIF('Math Scores'!$HJ$4:$IU$4, AG$4, 'Math Scores'!$HJ48:$IU48)/(SUMIF('Math Scores'!$HJ$4:$IU$4, AG$4, 'Math Scores'!$HJ$2:$IU$2))))</f>
        <v/>
      </c>
      <c r="AH45" s="135" t="str">
        <f>IF(COUNT('Math Scores'!$IV48:$JL48)=0, "", (SUMIF('Math Scores'!$IH$4:$IU$4, AH$4, 'Math Scores'!$IH48:$IU48)/(SUMIF('Math Scores'!$IH$4:$IU$4, AH$4, 'Math Scores'!$IH$2:$IU$2))))</f>
        <v/>
      </c>
      <c r="AI45" s="135" t="str">
        <f>IF(COUNT('Math Scores'!$IV48:$JL48)=0, "", (SUMIF('Math Scores'!$IH$4:$IU$4, AI$4, 'Math Scores'!$IH48:$IU48)/(SUMIF('Math Scores'!$IH$4:$IU$4, AI$4, 'Math Scores'!$IH$2:$IU$2))))</f>
        <v/>
      </c>
      <c r="AJ45" s="135" t="str">
        <f>IF(COUNT('Math Scores'!$IV48:$JL48)=0, "", (SUMIF('Math Scores'!$IH$4:$IU$4, AJ$4, 'Math Scores'!$IH48:$IU48)/(SUMIF('Math Scores'!$IH$4:$IU$4, AJ$4, 'Math Scores'!$IH$2:$IU$2))))</f>
        <v/>
      </c>
      <c r="AK45" s="135" t="str">
        <f>IF(COUNT('Math Scores'!$JM48:$KG48)=0, "", (SUMIF('Math Scores'!$JM$4:$LA$4, X$4, 'Math Scores'!$JM48:$LA48)/(SUMIF('Math Scores'!$JM$4:$LA$4, X$4, 'Math Scores'!$JM$2:$LA$2))))</f>
        <v/>
      </c>
      <c r="AL45" s="135" t="str">
        <f>IF(COUNT('Math Scores'!$JM48:$KG48)=0, "", (SUMIF('Math Scores'!$JM$4:$LA$4, Y$4, 'Math Scores'!$JM48:$LA48)/(SUMIF('Math Scores'!$JM$4:$LA$4, Y$4, 'Math Scores'!$JM$2:$LA$2))))</f>
        <v/>
      </c>
      <c r="AM45" s="135" t="str">
        <f>IF(COUNT('Math Scores'!$JM48:$KG48)=0, "", (SUMIF('Math Scores'!$JM$4:$LA$4, Z$4, 'Math Scores'!$JM48:$LA48)/(SUMIF('Math Scores'!$JM$4:$LA$4, Z$4, 'Math Scores'!$JM$2:$LA$2))))</f>
        <v/>
      </c>
      <c r="AN45" s="135" t="str">
        <f>IF(COUNT('Math Scores'!$JM48:$KG48)=0, "", (SUMIF('Math Scores'!$JM$4:$LA$4, AA$4, 'Math Scores'!$JM48:$LA48)/(SUMIF('Math Scores'!$JM$4:$LA$4, AA$4, 'Math Scores'!$JM$2:$LA$2))))</f>
        <v/>
      </c>
      <c r="AO45" s="135" t="str">
        <f>IF(COUNT('Math Scores'!$JM48:$KG48)=0, "", (SUMIF('Math Scores'!$JM$4:$LA$4, AB$4, 'Math Scores'!$JM48:$LA48)/(SUMIF('Math Scores'!$JM$4:$LA$4, AB$4, 'Math Scores'!$JM$2:$LA$2))))</f>
        <v/>
      </c>
      <c r="AP45" s="135" t="str">
        <f>IF(COUNT('Math Scores'!$LB48:$LR48)=0, "", (SUMIF('Math Scores'!$KH$4:$LA$4, AP$4, 'Math Scores'!$KH48:$LA48)/(SUMIF('Math Scores'!$KH$4:$LA$4, AP$4, 'Math Scores'!$KH$2:$LA$2))))</f>
        <v/>
      </c>
      <c r="AQ45" s="135" t="str">
        <f>IF(COUNT('Math Scores'!$LB48:$LR48)=0, "", (SUMIF('Math Scores'!$KH$4:$LA$4, AQ$4, 'Math Scores'!$KH48:$LA48)/(SUMIF('Math Scores'!$KH$4:$LA$4, AQ$4, 'Math Scores'!$KH$2:$LA$2))))</f>
        <v/>
      </c>
    </row>
    <row r="46" spans="1:43" x14ac:dyDescent="0.2">
      <c r="A46" s="65">
        <v>41</v>
      </c>
      <c r="B46" s="65" t="str">
        <f>'English Scores- Leveled papers'!B47</f>
        <v/>
      </c>
      <c r="C46" s="66" t="str">
        <f>'Math Output by Standard'!E48</f>
        <v/>
      </c>
      <c r="D46" s="67" t="str">
        <f>'Math Scores'!D49</f>
        <v/>
      </c>
      <c r="E46" s="135" t="str">
        <f>IF(COUNT('Math Scores'!$F49:$AM49)=0, "", (SUMIF('Math Scores'!$F$4:$AM$4, E$4, 'Math Scores'!$F49:$AM49)/(SUMIF('Math Scores'!$F$4:$AM$4, E$4, 'Math Scores'!$F$2:$AM$2))))</f>
        <v/>
      </c>
      <c r="F46" s="135" t="str">
        <f>IF(COUNT('Math Scores'!$F49:$AM49)=0, "", (SUMIF('Math Scores'!$F$4:$AM$4, F$4, 'Math Scores'!$F49:$AM49)/(SUMIF('Math Scores'!$F$4:$AM$4, F$4, 'Math Scores'!$F$2:$AM$2))))</f>
        <v/>
      </c>
      <c r="G46" s="135" t="str">
        <f>IF(COUNT('Math Scores'!$F49:$AM49)=0, "", (SUMIF('Math Scores'!$F$4:$AM$4, G$4, 'Math Scores'!$F49:$AM49)/(SUMIF('Math Scores'!$F$4:$AM$4, G$4, 'Math Scores'!$F$2:$AM$2))))</f>
        <v/>
      </c>
      <c r="H46" s="135" t="str">
        <f>IF(COUNT('Math Scores'!$F49:$AM49)=0, "", (SUMIF('Math Scores'!$F$4:$AM$4, H$4, 'Math Scores'!$F49:$AM49)/(SUMIF('Math Scores'!$F$4:$AM$4, H$4, 'Math Scores'!$F$2:$AM$2))))</f>
        <v/>
      </c>
      <c r="I46" s="135" t="str">
        <f>IF(COUNT('Math Scores'!$F49:$AM49)=0, "", (SUMIF('Math Scores'!$F$4:$AM$4, I$4, 'Math Scores'!$F49:$AM49)/(SUMIF('Math Scores'!$F$4:$AM$4, I$4, 'Math Scores'!$F$2:$AM$2))))</f>
        <v/>
      </c>
      <c r="J46" s="135" t="str">
        <f>IF(COUNT('Math Scores'!$F49:$AM49)=0, "", (SUMIF('Math Scores'!$F$4:$AM$4, J$4, 'Math Scores'!$F49:$AM49)/(SUMIF('Math Scores'!$F$4:$AM$4, J$4, 'Math Scores'!$F$2:$AM$2))))</f>
        <v/>
      </c>
      <c r="K46" s="135" t="str">
        <f>IF(COUNT('Math Scores'!$AN49:$BW49)=0, "", (SUMIF('Math Scores'!$AN$4:$BW$4, K$4, 'Math Scores'!$AN49:$BW49)/(SUMIF('Math Scores'!$AN$4:$BW$4, K$4, 'Math Scores'!$AN$2:$BW$2))))</f>
        <v/>
      </c>
      <c r="L46" s="135" t="str">
        <f>IF(COUNT('Math Scores'!$AN49:$BW49)=0, "", (SUMIF('Math Scores'!$AN$4:$BW$4, L$4, 'Math Scores'!$AN49:$BW49)/(SUMIF('Math Scores'!$AN$4:$BW$4, L$4, 'Math Scores'!$AN$2:$BW$2))))</f>
        <v/>
      </c>
      <c r="M46" s="135" t="str">
        <f>IF(COUNT('Math Scores'!$AN49:$BW49)=0, "", (SUMIF('Math Scores'!$AN$4:$BW$4, M$4, 'Math Scores'!$AN49:$BW49)/(SUMIF('Math Scores'!$AN$4:$BW$4, M$4, 'Math Scores'!$AN$2:$BW$2))))</f>
        <v/>
      </c>
      <c r="N46" s="135" t="str">
        <f>IF(COUNT('Math Scores'!$AN49:$BW49)=0, "", (SUMIF('Math Scores'!$AN$4:$BW$4, N$4, 'Math Scores'!$AN49:$BW49)/(SUMIF('Math Scores'!$AN$4:$BW$4, N$4, 'Math Scores'!$AN$2:$BW$2))))</f>
        <v/>
      </c>
      <c r="O46" s="135" t="str">
        <f>IF(COUNT('Math Scores'!$AN49:$BW49)=0, "", (SUMIF('Math Scores'!$AN$4:$BW$4, O$4, 'Math Scores'!$AN49:$BW49)/(SUMIF('Math Scores'!$AN$4:$BW$4, O$4, 'Math Scores'!$AN$2:$BW$2))))</f>
        <v/>
      </c>
      <c r="P46" s="135" t="str">
        <f>IF(COUNT('Math Scores'!$BX49:$DN49)=0, "", (SUMIF('Math Scores'!$F$4:$MZ$4, P$4, 'Math Scores'!$F49:$MZ49)/(SUMIF('Math Scores'!$F$4:$MZ$4, P$4, 'Math Scores'!$F$2:$MZ$2))))</f>
        <v/>
      </c>
      <c r="Q46" s="135" t="str">
        <f>IF(COUNT('Math Scores'!$BX49:$DN49)=0, "", (SUMIF('Math Scores'!$F$4:$MZ$4, Q$4, 'Math Scores'!$F49:$MZ49)/(SUMIF('Math Scores'!$F$4:$MZ$4, Q$4, 'Math Scores'!$F$2:$MZ$2))))</f>
        <v/>
      </c>
      <c r="R46" s="135" t="str">
        <f>IF(COUNT('Math Scores'!$BX49:$DN49)=0, "", (SUMIF('Math Scores'!$F$4:$MZ$4, R$4, 'Math Scores'!$F49:$MZ49)/(SUMIF('Math Scores'!$F$4:$MZ$4, R$4, 'Math Scores'!$F$2:$MZ$2))))</f>
        <v/>
      </c>
      <c r="S46" s="135" t="str">
        <f>IF(COUNT('Math Scores'!$BX49:$DN49)=0, "", (SUMIF('Math Scores'!$F$4:$MZ$4, S$4, 'Math Scores'!$F49:$MZ49)/(SUMIF('Math Scores'!$F$4:$MZ$4, S$4, 'Math Scores'!$F$2:$MZ$2))))</f>
        <v/>
      </c>
      <c r="T46" s="135" t="str">
        <f>IF(COUNT('Math Scores'!$BX49:$DN49)=0, "", (SUMIF('Math Scores'!$F$4:$MZ$4, T$4, 'Math Scores'!$F49:$MZ49)/(SUMIF('Math Scores'!$F$4:$MZ$4, T$4, 'Math Scores'!$F$2:$MZ$2))))</f>
        <v/>
      </c>
      <c r="U46" s="135" t="str">
        <f>IF(COUNT('Math Scores'!$DO49:$FJ49)=0, "", (SUMIF('Math Scores'!$F$4:$MZ$4, U$4, 'Math Scores'!$F49:$MZ49)/(SUMIF('Math Scores'!$F$4:$MZ$4, U$4, 'Math Scores'!$F$2:$MZ$2))))</f>
        <v/>
      </c>
      <c r="V46" s="135" t="str">
        <f>IF(COUNT('Math Scores'!$DO49:$FJ49)=0, "", (SUMIF('Math Scores'!$F$4:$MZ$4, V$4, 'Math Scores'!$F49:$MZ49)/(SUMIF('Math Scores'!$F$4:$MZ$4, V$4, 'Math Scores'!$F$2:$MZ$2))))</f>
        <v/>
      </c>
      <c r="W46" s="135" t="str">
        <f>IF(COUNT('Math Scores'!$DO49:$FJ49)=0, "", (SUMIF('Math Scores'!$F$4:$MZ$4, W$4, 'Math Scores'!$F49:$MZ49)/(SUMIF('Math Scores'!$F$4:$MZ$4, W$4, 'Math Scores'!$F$2:$MZ$2))))</f>
        <v/>
      </c>
      <c r="X46" s="135" t="str">
        <f>IF(COUNT('Math Scores'!$DO49:$FJ49)=0, "", (SUMIF('Math Scores'!$F$4:$MZ$4, X$4, 'Math Scores'!$F49:$MZ49)/(SUMIF('Math Scores'!$F$4:$MZ$4, X$4, 'Math Scores'!$F$2:$MZ$2))))</f>
        <v/>
      </c>
      <c r="Y46" s="135" t="str">
        <f>IF(COUNT('Math Scores'!$DO49:$FJ49)=0, "", (SUMIF('Math Scores'!$F$4:$MZ$4, Y$4, 'Math Scores'!$F49:$MZ49)/(SUMIF('Math Scores'!$F$4:$MZ$4, Y$4, 'Math Scores'!$F$2:$MZ$2))))</f>
        <v/>
      </c>
      <c r="Z46" s="135" t="str">
        <f>IF(COUNT('Math Scores'!$FK49:$HI49)=0, "", (SUMIF('Math Scores'!$F$4:$MZ$4, Z$4, 'Math Scores'!$F49:$MZ49)/(SUMIF('Math Scores'!$F$4:$MZ$4, Z$4, 'Math Scores'!$F$2:$MZ$2))))</f>
        <v/>
      </c>
      <c r="AA46" s="135" t="str">
        <f>IF(COUNT('Math Scores'!$FK49:$HI49)=0, "", (SUMIF('Math Scores'!$F$4:$MZ$4, AA$4, 'Math Scores'!$F49:$MZ49)/(SUMIF('Math Scores'!$F$4:$MZ$4, AA$4, 'Math Scores'!$F$2:$MZ$2))))</f>
        <v/>
      </c>
      <c r="AB46" s="135" t="str">
        <f>IF(COUNT('Math Scores'!$FK49:$HI49)=0, "", (SUMIF('Math Scores'!$F$4:$MZ$4, AB$4, 'Math Scores'!$F49:$MZ49)/(SUMIF('Math Scores'!$F$4:$MZ$4, AB$4, 'Math Scores'!$F$2:$MZ$2))))</f>
        <v/>
      </c>
      <c r="AC46" s="135" t="str">
        <f>IF(COUNT('Math Scores'!$FK49:$HI49)=0, "", (SUMIF('Math Scores'!$F$4:$MZ$4, AC$4, 'Math Scores'!$F49:$MZ49)/(SUMIF('Math Scores'!$F$4:$MZ$4, AC$4, 'Math Scores'!$F$2:$MZ$2))))</f>
        <v/>
      </c>
      <c r="AD46" s="135" t="str">
        <f>IF(COUNT('Math Scores'!$HJ49:$IG49)=0, "", (SUMIF('Math Scores'!$HJ$4:$IU$4, AD$4, 'Math Scores'!$HJ49:$IU49)/(SUMIF('Math Scores'!$HJ$4:$IU$4, AD$4, 'Math Scores'!$HJ$2:$IU$2))))</f>
        <v/>
      </c>
      <c r="AE46" s="135" t="str">
        <f>IF(COUNT('Math Scores'!$HJ49:$IG49)=0, "", (SUMIF('Math Scores'!$HJ$4:$IU$4, AE$4, 'Math Scores'!$HJ49:$IU49)/(SUMIF('Math Scores'!$HJ$4:$IU$4, AE$4, 'Math Scores'!$HJ$2:$IU$2))))</f>
        <v/>
      </c>
      <c r="AF46" s="135" t="str">
        <f>IF(COUNT('Math Scores'!$HJ49:$IG49)=0, "", (SUMIF('Math Scores'!$HJ$4:$IU$4, AF$4, 'Math Scores'!$HJ49:$IU49)/(SUMIF('Math Scores'!$HJ$4:$IU$4, AF$4, 'Math Scores'!$HJ$2:$IU$2))))</f>
        <v/>
      </c>
      <c r="AG46" s="135" t="str">
        <f>IF(COUNT('Math Scores'!$HJ49:$IG49)=0, "", (SUMIF('Math Scores'!$HJ$4:$IU$4, AG$4, 'Math Scores'!$HJ49:$IU49)/(SUMIF('Math Scores'!$HJ$4:$IU$4, AG$4, 'Math Scores'!$HJ$2:$IU$2))))</f>
        <v/>
      </c>
      <c r="AH46" s="135" t="str">
        <f>IF(COUNT('Math Scores'!$IV49:$JL49)=0, "", (SUMIF('Math Scores'!$IH$4:$IU$4, AH$4, 'Math Scores'!$IH49:$IU49)/(SUMIF('Math Scores'!$IH$4:$IU$4, AH$4, 'Math Scores'!$IH$2:$IU$2))))</f>
        <v/>
      </c>
      <c r="AI46" s="135" t="str">
        <f>IF(COUNT('Math Scores'!$IV49:$JL49)=0, "", (SUMIF('Math Scores'!$IH$4:$IU$4, AI$4, 'Math Scores'!$IH49:$IU49)/(SUMIF('Math Scores'!$IH$4:$IU$4, AI$4, 'Math Scores'!$IH$2:$IU$2))))</f>
        <v/>
      </c>
      <c r="AJ46" s="135" t="str">
        <f>IF(COUNT('Math Scores'!$IV49:$JL49)=0, "", (SUMIF('Math Scores'!$IH$4:$IU$4, AJ$4, 'Math Scores'!$IH49:$IU49)/(SUMIF('Math Scores'!$IH$4:$IU$4, AJ$4, 'Math Scores'!$IH$2:$IU$2))))</f>
        <v/>
      </c>
      <c r="AK46" s="135" t="str">
        <f>IF(COUNT('Math Scores'!$JM49:$KG49)=0, "", (SUMIF('Math Scores'!$JM$4:$LA$4, X$4, 'Math Scores'!$JM49:$LA49)/(SUMIF('Math Scores'!$JM$4:$LA$4, X$4, 'Math Scores'!$JM$2:$LA$2))))</f>
        <v/>
      </c>
      <c r="AL46" s="135" t="str">
        <f>IF(COUNT('Math Scores'!$JM49:$KG49)=0, "", (SUMIF('Math Scores'!$JM$4:$LA$4, Y$4, 'Math Scores'!$JM49:$LA49)/(SUMIF('Math Scores'!$JM$4:$LA$4, Y$4, 'Math Scores'!$JM$2:$LA$2))))</f>
        <v/>
      </c>
      <c r="AM46" s="135" t="str">
        <f>IF(COUNT('Math Scores'!$JM49:$KG49)=0, "", (SUMIF('Math Scores'!$JM$4:$LA$4, Z$4, 'Math Scores'!$JM49:$LA49)/(SUMIF('Math Scores'!$JM$4:$LA$4, Z$4, 'Math Scores'!$JM$2:$LA$2))))</f>
        <v/>
      </c>
      <c r="AN46" s="135" t="str">
        <f>IF(COUNT('Math Scores'!$JM49:$KG49)=0, "", (SUMIF('Math Scores'!$JM$4:$LA$4, AA$4, 'Math Scores'!$JM49:$LA49)/(SUMIF('Math Scores'!$JM$4:$LA$4, AA$4, 'Math Scores'!$JM$2:$LA$2))))</f>
        <v/>
      </c>
      <c r="AO46" s="135" t="str">
        <f>IF(COUNT('Math Scores'!$JM49:$KG49)=0, "", (SUMIF('Math Scores'!$JM$4:$LA$4, AB$4, 'Math Scores'!$JM49:$LA49)/(SUMIF('Math Scores'!$JM$4:$LA$4, AB$4, 'Math Scores'!$JM$2:$LA$2))))</f>
        <v/>
      </c>
      <c r="AP46" s="135" t="str">
        <f>IF(COUNT('Math Scores'!$LB49:$LR49)=0, "", (SUMIF('Math Scores'!$KH$4:$LA$4, AP$4, 'Math Scores'!$KH49:$LA49)/(SUMIF('Math Scores'!$KH$4:$LA$4, AP$4, 'Math Scores'!$KH$2:$LA$2))))</f>
        <v/>
      </c>
      <c r="AQ46" s="135" t="str">
        <f>IF(COUNT('Math Scores'!$LB49:$LR49)=0, "", (SUMIF('Math Scores'!$KH$4:$LA$4, AQ$4, 'Math Scores'!$KH49:$LA49)/(SUMIF('Math Scores'!$KH$4:$LA$4, AQ$4, 'Math Scores'!$KH$2:$LA$2))))</f>
        <v/>
      </c>
    </row>
    <row r="47" spans="1:43" x14ac:dyDescent="0.2">
      <c r="A47" s="65">
        <v>42</v>
      </c>
      <c r="B47" s="65" t="str">
        <f>'English Scores- Leveled papers'!B48</f>
        <v/>
      </c>
      <c r="C47" s="66" t="str">
        <f>'Math Output by Standard'!E49</f>
        <v/>
      </c>
      <c r="D47" s="67" t="str">
        <f>'Math Scores'!D50</f>
        <v/>
      </c>
      <c r="E47" s="135" t="str">
        <f>IF(COUNT('Math Scores'!$F50:$AM50)=0, "", (SUMIF('Math Scores'!$F$4:$AM$4, E$4, 'Math Scores'!$F50:$AM50)/(SUMIF('Math Scores'!$F$4:$AM$4, E$4, 'Math Scores'!$F$2:$AM$2))))</f>
        <v/>
      </c>
      <c r="F47" s="135" t="str">
        <f>IF(COUNT('Math Scores'!$F50:$AM50)=0, "", (SUMIF('Math Scores'!$F$4:$AM$4, F$4, 'Math Scores'!$F50:$AM50)/(SUMIF('Math Scores'!$F$4:$AM$4, F$4, 'Math Scores'!$F$2:$AM$2))))</f>
        <v/>
      </c>
      <c r="G47" s="135" t="str">
        <f>IF(COUNT('Math Scores'!$F50:$AM50)=0, "", (SUMIF('Math Scores'!$F$4:$AM$4, G$4, 'Math Scores'!$F50:$AM50)/(SUMIF('Math Scores'!$F$4:$AM$4, G$4, 'Math Scores'!$F$2:$AM$2))))</f>
        <v/>
      </c>
      <c r="H47" s="135" t="str">
        <f>IF(COUNT('Math Scores'!$F50:$AM50)=0, "", (SUMIF('Math Scores'!$F$4:$AM$4, H$4, 'Math Scores'!$F50:$AM50)/(SUMIF('Math Scores'!$F$4:$AM$4, H$4, 'Math Scores'!$F$2:$AM$2))))</f>
        <v/>
      </c>
      <c r="I47" s="135" t="str">
        <f>IF(COUNT('Math Scores'!$F50:$AM50)=0, "", (SUMIF('Math Scores'!$F$4:$AM$4, I$4, 'Math Scores'!$F50:$AM50)/(SUMIF('Math Scores'!$F$4:$AM$4, I$4, 'Math Scores'!$F$2:$AM$2))))</f>
        <v/>
      </c>
      <c r="J47" s="135" t="str">
        <f>IF(COUNT('Math Scores'!$F50:$AM50)=0, "", (SUMIF('Math Scores'!$F$4:$AM$4, J$4, 'Math Scores'!$F50:$AM50)/(SUMIF('Math Scores'!$F$4:$AM$4, J$4, 'Math Scores'!$F$2:$AM$2))))</f>
        <v/>
      </c>
      <c r="K47" s="135" t="str">
        <f>IF(COUNT('Math Scores'!$AN50:$BW50)=0, "", (SUMIF('Math Scores'!$AN$4:$BW$4, K$4, 'Math Scores'!$AN50:$BW50)/(SUMIF('Math Scores'!$AN$4:$BW$4, K$4, 'Math Scores'!$AN$2:$BW$2))))</f>
        <v/>
      </c>
      <c r="L47" s="135" t="str">
        <f>IF(COUNT('Math Scores'!$AN50:$BW50)=0, "", (SUMIF('Math Scores'!$AN$4:$BW$4, L$4, 'Math Scores'!$AN50:$BW50)/(SUMIF('Math Scores'!$AN$4:$BW$4, L$4, 'Math Scores'!$AN$2:$BW$2))))</f>
        <v/>
      </c>
      <c r="M47" s="135" t="str">
        <f>IF(COUNT('Math Scores'!$AN50:$BW50)=0, "", (SUMIF('Math Scores'!$AN$4:$BW$4, M$4, 'Math Scores'!$AN50:$BW50)/(SUMIF('Math Scores'!$AN$4:$BW$4, M$4, 'Math Scores'!$AN$2:$BW$2))))</f>
        <v/>
      </c>
      <c r="N47" s="135" t="str">
        <f>IF(COUNT('Math Scores'!$AN50:$BW50)=0, "", (SUMIF('Math Scores'!$AN$4:$BW$4, N$4, 'Math Scores'!$AN50:$BW50)/(SUMIF('Math Scores'!$AN$4:$BW$4, N$4, 'Math Scores'!$AN$2:$BW$2))))</f>
        <v/>
      </c>
      <c r="O47" s="135" t="str">
        <f>IF(COUNT('Math Scores'!$AN50:$BW50)=0, "", (SUMIF('Math Scores'!$AN$4:$BW$4, O$4, 'Math Scores'!$AN50:$BW50)/(SUMIF('Math Scores'!$AN$4:$BW$4, O$4, 'Math Scores'!$AN$2:$BW$2))))</f>
        <v/>
      </c>
      <c r="P47" s="135" t="str">
        <f>IF(COUNT('Math Scores'!$BX50:$DN50)=0, "", (SUMIF('Math Scores'!$F$4:$MZ$4, P$4, 'Math Scores'!$F50:$MZ50)/(SUMIF('Math Scores'!$F$4:$MZ$4, P$4, 'Math Scores'!$F$2:$MZ$2))))</f>
        <v/>
      </c>
      <c r="Q47" s="135" t="str">
        <f>IF(COUNT('Math Scores'!$BX50:$DN50)=0, "", (SUMIF('Math Scores'!$F$4:$MZ$4, Q$4, 'Math Scores'!$F50:$MZ50)/(SUMIF('Math Scores'!$F$4:$MZ$4, Q$4, 'Math Scores'!$F$2:$MZ$2))))</f>
        <v/>
      </c>
      <c r="R47" s="135" t="str">
        <f>IF(COUNT('Math Scores'!$BX50:$DN50)=0, "", (SUMIF('Math Scores'!$F$4:$MZ$4, R$4, 'Math Scores'!$F50:$MZ50)/(SUMIF('Math Scores'!$F$4:$MZ$4, R$4, 'Math Scores'!$F$2:$MZ$2))))</f>
        <v/>
      </c>
      <c r="S47" s="135" t="str">
        <f>IF(COUNT('Math Scores'!$BX50:$DN50)=0, "", (SUMIF('Math Scores'!$F$4:$MZ$4, S$4, 'Math Scores'!$F50:$MZ50)/(SUMIF('Math Scores'!$F$4:$MZ$4, S$4, 'Math Scores'!$F$2:$MZ$2))))</f>
        <v/>
      </c>
      <c r="T47" s="135" t="str">
        <f>IF(COUNT('Math Scores'!$BX50:$DN50)=0, "", (SUMIF('Math Scores'!$F$4:$MZ$4, T$4, 'Math Scores'!$F50:$MZ50)/(SUMIF('Math Scores'!$F$4:$MZ$4, T$4, 'Math Scores'!$F$2:$MZ$2))))</f>
        <v/>
      </c>
      <c r="U47" s="135" t="str">
        <f>IF(COUNT('Math Scores'!$DO50:$FJ50)=0, "", (SUMIF('Math Scores'!$F$4:$MZ$4, U$4, 'Math Scores'!$F50:$MZ50)/(SUMIF('Math Scores'!$F$4:$MZ$4, U$4, 'Math Scores'!$F$2:$MZ$2))))</f>
        <v/>
      </c>
      <c r="V47" s="135" t="str">
        <f>IF(COUNT('Math Scores'!$DO50:$FJ50)=0, "", (SUMIF('Math Scores'!$F$4:$MZ$4, V$4, 'Math Scores'!$F50:$MZ50)/(SUMIF('Math Scores'!$F$4:$MZ$4, V$4, 'Math Scores'!$F$2:$MZ$2))))</f>
        <v/>
      </c>
      <c r="W47" s="135" t="str">
        <f>IF(COUNT('Math Scores'!$DO50:$FJ50)=0, "", (SUMIF('Math Scores'!$F$4:$MZ$4, W$4, 'Math Scores'!$F50:$MZ50)/(SUMIF('Math Scores'!$F$4:$MZ$4, W$4, 'Math Scores'!$F$2:$MZ$2))))</f>
        <v/>
      </c>
      <c r="X47" s="135" t="str">
        <f>IF(COUNT('Math Scores'!$DO50:$FJ50)=0, "", (SUMIF('Math Scores'!$F$4:$MZ$4, X$4, 'Math Scores'!$F50:$MZ50)/(SUMIF('Math Scores'!$F$4:$MZ$4, X$4, 'Math Scores'!$F$2:$MZ$2))))</f>
        <v/>
      </c>
      <c r="Y47" s="135" t="str">
        <f>IF(COUNT('Math Scores'!$DO50:$FJ50)=0, "", (SUMIF('Math Scores'!$F$4:$MZ$4, Y$4, 'Math Scores'!$F50:$MZ50)/(SUMIF('Math Scores'!$F$4:$MZ$4, Y$4, 'Math Scores'!$F$2:$MZ$2))))</f>
        <v/>
      </c>
      <c r="Z47" s="135" t="str">
        <f>IF(COUNT('Math Scores'!$FK50:$HI50)=0, "", (SUMIF('Math Scores'!$F$4:$MZ$4, Z$4, 'Math Scores'!$F50:$MZ50)/(SUMIF('Math Scores'!$F$4:$MZ$4, Z$4, 'Math Scores'!$F$2:$MZ$2))))</f>
        <v/>
      </c>
      <c r="AA47" s="135" t="str">
        <f>IF(COUNT('Math Scores'!$FK50:$HI50)=0, "", (SUMIF('Math Scores'!$F$4:$MZ$4, AA$4, 'Math Scores'!$F50:$MZ50)/(SUMIF('Math Scores'!$F$4:$MZ$4, AA$4, 'Math Scores'!$F$2:$MZ$2))))</f>
        <v/>
      </c>
      <c r="AB47" s="135" t="str">
        <f>IF(COUNT('Math Scores'!$FK50:$HI50)=0, "", (SUMIF('Math Scores'!$F$4:$MZ$4, AB$4, 'Math Scores'!$F50:$MZ50)/(SUMIF('Math Scores'!$F$4:$MZ$4, AB$4, 'Math Scores'!$F$2:$MZ$2))))</f>
        <v/>
      </c>
      <c r="AC47" s="135" t="str">
        <f>IF(COUNT('Math Scores'!$FK50:$HI50)=0, "", (SUMIF('Math Scores'!$F$4:$MZ$4, AC$4, 'Math Scores'!$F50:$MZ50)/(SUMIF('Math Scores'!$F$4:$MZ$4, AC$4, 'Math Scores'!$F$2:$MZ$2))))</f>
        <v/>
      </c>
      <c r="AD47" s="135" t="str">
        <f>IF(COUNT('Math Scores'!$HJ50:$IG50)=0, "", (SUMIF('Math Scores'!$HJ$4:$IU$4, AD$4, 'Math Scores'!$HJ50:$IU50)/(SUMIF('Math Scores'!$HJ$4:$IU$4, AD$4, 'Math Scores'!$HJ$2:$IU$2))))</f>
        <v/>
      </c>
      <c r="AE47" s="135" t="str">
        <f>IF(COUNT('Math Scores'!$HJ50:$IG50)=0, "", (SUMIF('Math Scores'!$HJ$4:$IU$4, AE$4, 'Math Scores'!$HJ50:$IU50)/(SUMIF('Math Scores'!$HJ$4:$IU$4, AE$4, 'Math Scores'!$HJ$2:$IU$2))))</f>
        <v/>
      </c>
      <c r="AF47" s="135" t="str">
        <f>IF(COUNT('Math Scores'!$HJ50:$IG50)=0, "", (SUMIF('Math Scores'!$HJ$4:$IU$4, AF$4, 'Math Scores'!$HJ50:$IU50)/(SUMIF('Math Scores'!$HJ$4:$IU$4, AF$4, 'Math Scores'!$HJ$2:$IU$2))))</f>
        <v/>
      </c>
      <c r="AG47" s="135" t="str">
        <f>IF(COUNT('Math Scores'!$HJ50:$IG50)=0, "", (SUMIF('Math Scores'!$HJ$4:$IU$4, AG$4, 'Math Scores'!$HJ50:$IU50)/(SUMIF('Math Scores'!$HJ$4:$IU$4, AG$4, 'Math Scores'!$HJ$2:$IU$2))))</f>
        <v/>
      </c>
      <c r="AH47" s="135" t="str">
        <f>IF(COUNT('Math Scores'!$IV50:$JL50)=0, "", (SUMIF('Math Scores'!$IH$4:$IU$4, AH$4, 'Math Scores'!$IH50:$IU50)/(SUMIF('Math Scores'!$IH$4:$IU$4, AH$4, 'Math Scores'!$IH$2:$IU$2))))</f>
        <v/>
      </c>
      <c r="AI47" s="135" t="str">
        <f>IF(COUNT('Math Scores'!$IV50:$JL50)=0, "", (SUMIF('Math Scores'!$IH$4:$IU$4, AI$4, 'Math Scores'!$IH50:$IU50)/(SUMIF('Math Scores'!$IH$4:$IU$4, AI$4, 'Math Scores'!$IH$2:$IU$2))))</f>
        <v/>
      </c>
      <c r="AJ47" s="135" t="str">
        <f>IF(COUNT('Math Scores'!$IV50:$JL50)=0, "", (SUMIF('Math Scores'!$IH$4:$IU$4, AJ$4, 'Math Scores'!$IH50:$IU50)/(SUMIF('Math Scores'!$IH$4:$IU$4, AJ$4, 'Math Scores'!$IH$2:$IU$2))))</f>
        <v/>
      </c>
      <c r="AK47" s="135" t="str">
        <f>IF(COUNT('Math Scores'!$JM50:$KG50)=0, "", (SUMIF('Math Scores'!$JM$4:$LA$4, X$4, 'Math Scores'!$JM50:$LA50)/(SUMIF('Math Scores'!$JM$4:$LA$4, X$4, 'Math Scores'!$JM$2:$LA$2))))</f>
        <v/>
      </c>
      <c r="AL47" s="135" t="str">
        <f>IF(COUNT('Math Scores'!$JM50:$KG50)=0, "", (SUMIF('Math Scores'!$JM$4:$LA$4, Y$4, 'Math Scores'!$JM50:$LA50)/(SUMIF('Math Scores'!$JM$4:$LA$4, Y$4, 'Math Scores'!$JM$2:$LA$2))))</f>
        <v/>
      </c>
      <c r="AM47" s="135" t="str">
        <f>IF(COUNT('Math Scores'!$JM50:$KG50)=0, "", (SUMIF('Math Scores'!$JM$4:$LA$4, Z$4, 'Math Scores'!$JM50:$LA50)/(SUMIF('Math Scores'!$JM$4:$LA$4, Z$4, 'Math Scores'!$JM$2:$LA$2))))</f>
        <v/>
      </c>
      <c r="AN47" s="135" t="str">
        <f>IF(COUNT('Math Scores'!$JM50:$KG50)=0, "", (SUMIF('Math Scores'!$JM$4:$LA$4, AA$4, 'Math Scores'!$JM50:$LA50)/(SUMIF('Math Scores'!$JM$4:$LA$4, AA$4, 'Math Scores'!$JM$2:$LA$2))))</f>
        <v/>
      </c>
      <c r="AO47" s="135" t="str">
        <f>IF(COUNT('Math Scores'!$JM50:$KG50)=0, "", (SUMIF('Math Scores'!$JM$4:$LA$4, AB$4, 'Math Scores'!$JM50:$LA50)/(SUMIF('Math Scores'!$JM$4:$LA$4, AB$4, 'Math Scores'!$JM$2:$LA$2))))</f>
        <v/>
      </c>
      <c r="AP47" s="135" t="str">
        <f>IF(COUNT('Math Scores'!$LB50:$LR50)=0, "", (SUMIF('Math Scores'!$KH$4:$LA$4, AP$4, 'Math Scores'!$KH50:$LA50)/(SUMIF('Math Scores'!$KH$4:$LA$4, AP$4, 'Math Scores'!$KH$2:$LA$2))))</f>
        <v/>
      </c>
      <c r="AQ47" s="135" t="str">
        <f>IF(COUNT('Math Scores'!$LB50:$LR50)=0, "", (SUMIF('Math Scores'!$KH$4:$LA$4, AQ$4, 'Math Scores'!$KH50:$LA50)/(SUMIF('Math Scores'!$KH$4:$LA$4, AQ$4, 'Math Scores'!$KH$2:$LA$2))))</f>
        <v/>
      </c>
    </row>
    <row r="48" spans="1:43" x14ac:dyDescent="0.2">
      <c r="A48" s="65">
        <v>43</v>
      </c>
      <c r="B48" s="65" t="str">
        <f>'English Scores- Leveled papers'!B49</f>
        <v/>
      </c>
      <c r="C48" s="66" t="str">
        <f>'Math Output by Standard'!E50</f>
        <v/>
      </c>
      <c r="D48" s="67" t="str">
        <f>'Math Scores'!D51</f>
        <v/>
      </c>
      <c r="E48" s="135" t="str">
        <f>IF(COUNT('Math Scores'!$F51:$AM51)=0, "", (SUMIF('Math Scores'!$F$4:$AM$4, E$4, 'Math Scores'!$F51:$AM51)/(SUMIF('Math Scores'!$F$4:$AM$4, E$4, 'Math Scores'!$F$2:$AM$2))))</f>
        <v/>
      </c>
      <c r="F48" s="135" t="str">
        <f>IF(COUNT('Math Scores'!$F51:$AM51)=0, "", (SUMIF('Math Scores'!$F$4:$AM$4, F$4, 'Math Scores'!$F51:$AM51)/(SUMIF('Math Scores'!$F$4:$AM$4, F$4, 'Math Scores'!$F$2:$AM$2))))</f>
        <v/>
      </c>
      <c r="G48" s="135" t="str">
        <f>IF(COUNT('Math Scores'!$F51:$AM51)=0, "", (SUMIF('Math Scores'!$F$4:$AM$4, G$4, 'Math Scores'!$F51:$AM51)/(SUMIF('Math Scores'!$F$4:$AM$4, G$4, 'Math Scores'!$F$2:$AM$2))))</f>
        <v/>
      </c>
      <c r="H48" s="135" t="str">
        <f>IF(COUNT('Math Scores'!$F51:$AM51)=0, "", (SUMIF('Math Scores'!$F$4:$AM$4, H$4, 'Math Scores'!$F51:$AM51)/(SUMIF('Math Scores'!$F$4:$AM$4, H$4, 'Math Scores'!$F$2:$AM$2))))</f>
        <v/>
      </c>
      <c r="I48" s="135" t="str">
        <f>IF(COUNT('Math Scores'!$F51:$AM51)=0, "", (SUMIF('Math Scores'!$F$4:$AM$4, I$4, 'Math Scores'!$F51:$AM51)/(SUMIF('Math Scores'!$F$4:$AM$4, I$4, 'Math Scores'!$F$2:$AM$2))))</f>
        <v/>
      </c>
      <c r="J48" s="135" t="str">
        <f>IF(COUNT('Math Scores'!$F51:$AM51)=0, "", (SUMIF('Math Scores'!$F$4:$AM$4, J$4, 'Math Scores'!$F51:$AM51)/(SUMIF('Math Scores'!$F$4:$AM$4, J$4, 'Math Scores'!$F$2:$AM$2))))</f>
        <v/>
      </c>
      <c r="K48" s="135" t="str">
        <f>IF(COUNT('Math Scores'!$AN51:$BW51)=0, "", (SUMIF('Math Scores'!$AN$4:$BW$4, K$4, 'Math Scores'!$AN51:$BW51)/(SUMIF('Math Scores'!$AN$4:$BW$4, K$4, 'Math Scores'!$AN$2:$BW$2))))</f>
        <v/>
      </c>
      <c r="L48" s="135" t="str">
        <f>IF(COUNT('Math Scores'!$AN51:$BW51)=0, "", (SUMIF('Math Scores'!$AN$4:$BW$4, L$4, 'Math Scores'!$AN51:$BW51)/(SUMIF('Math Scores'!$AN$4:$BW$4, L$4, 'Math Scores'!$AN$2:$BW$2))))</f>
        <v/>
      </c>
      <c r="M48" s="135" t="str">
        <f>IF(COUNT('Math Scores'!$AN51:$BW51)=0, "", (SUMIF('Math Scores'!$AN$4:$BW$4, M$4, 'Math Scores'!$AN51:$BW51)/(SUMIF('Math Scores'!$AN$4:$BW$4, M$4, 'Math Scores'!$AN$2:$BW$2))))</f>
        <v/>
      </c>
      <c r="N48" s="135" t="str">
        <f>IF(COUNT('Math Scores'!$AN51:$BW51)=0, "", (SUMIF('Math Scores'!$AN$4:$BW$4, N$4, 'Math Scores'!$AN51:$BW51)/(SUMIF('Math Scores'!$AN$4:$BW$4, N$4, 'Math Scores'!$AN$2:$BW$2))))</f>
        <v/>
      </c>
      <c r="O48" s="135" t="str">
        <f>IF(COUNT('Math Scores'!$AN51:$BW51)=0, "", (SUMIF('Math Scores'!$AN$4:$BW$4, O$4, 'Math Scores'!$AN51:$BW51)/(SUMIF('Math Scores'!$AN$4:$BW$4, O$4, 'Math Scores'!$AN$2:$BW$2))))</f>
        <v/>
      </c>
      <c r="P48" s="135" t="str">
        <f>IF(COUNT('Math Scores'!$BX51:$DN51)=0, "", (SUMIF('Math Scores'!$F$4:$MZ$4, P$4, 'Math Scores'!$F51:$MZ51)/(SUMIF('Math Scores'!$F$4:$MZ$4, P$4, 'Math Scores'!$F$2:$MZ$2))))</f>
        <v/>
      </c>
      <c r="Q48" s="135" t="str">
        <f>IF(COUNT('Math Scores'!$BX51:$DN51)=0, "", (SUMIF('Math Scores'!$F$4:$MZ$4, Q$4, 'Math Scores'!$F51:$MZ51)/(SUMIF('Math Scores'!$F$4:$MZ$4, Q$4, 'Math Scores'!$F$2:$MZ$2))))</f>
        <v/>
      </c>
      <c r="R48" s="135" t="str">
        <f>IF(COUNT('Math Scores'!$BX51:$DN51)=0, "", (SUMIF('Math Scores'!$F$4:$MZ$4, R$4, 'Math Scores'!$F51:$MZ51)/(SUMIF('Math Scores'!$F$4:$MZ$4, R$4, 'Math Scores'!$F$2:$MZ$2))))</f>
        <v/>
      </c>
      <c r="S48" s="135" t="str">
        <f>IF(COUNT('Math Scores'!$BX51:$DN51)=0, "", (SUMIF('Math Scores'!$F$4:$MZ$4, S$4, 'Math Scores'!$F51:$MZ51)/(SUMIF('Math Scores'!$F$4:$MZ$4, S$4, 'Math Scores'!$F$2:$MZ$2))))</f>
        <v/>
      </c>
      <c r="T48" s="135" t="str">
        <f>IF(COUNT('Math Scores'!$BX51:$DN51)=0, "", (SUMIF('Math Scores'!$F$4:$MZ$4, T$4, 'Math Scores'!$F51:$MZ51)/(SUMIF('Math Scores'!$F$4:$MZ$4, T$4, 'Math Scores'!$F$2:$MZ$2))))</f>
        <v/>
      </c>
      <c r="U48" s="135" t="str">
        <f>IF(COUNT('Math Scores'!$DO51:$FJ51)=0, "", (SUMIF('Math Scores'!$F$4:$MZ$4, U$4, 'Math Scores'!$F51:$MZ51)/(SUMIF('Math Scores'!$F$4:$MZ$4, U$4, 'Math Scores'!$F$2:$MZ$2))))</f>
        <v/>
      </c>
      <c r="V48" s="135" t="str">
        <f>IF(COUNT('Math Scores'!$DO51:$FJ51)=0, "", (SUMIF('Math Scores'!$F$4:$MZ$4, V$4, 'Math Scores'!$F51:$MZ51)/(SUMIF('Math Scores'!$F$4:$MZ$4, V$4, 'Math Scores'!$F$2:$MZ$2))))</f>
        <v/>
      </c>
      <c r="W48" s="135" t="str">
        <f>IF(COUNT('Math Scores'!$DO51:$FJ51)=0, "", (SUMIF('Math Scores'!$F$4:$MZ$4, W$4, 'Math Scores'!$F51:$MZ51)/(SUMIF('Math Scores'!$F$4:$MZ$4, W$4, 'Math Scores'!$F$2:$MZ$2))))</f>
        <v/>
      </c>
      <c r="X48" s="135" t="str">
        <f>IF(COUNT('Math Scores'!$DO51:$FJ51)=0, "", (SUMIF('Math Scores'!$F$4:$MZ$4, X$4, 'Math Scores'!$F51:$MZ51)/(SUMIF('Math Scores'!$F$4:$MZ$4, X$4, 'Math Scores'!$F$2:$MZ$2))))</f>
        <v/>
      </c>
      <c r="Y48" s="135" t="str">
        <f>IF(COUNT('Math Scores'!$DO51:$FJ51)=0, "", (SUMIF('Math Scores'!$F$4:$MZ$4, Y$4, 'Math Scores'!$F51:$MZ51)/(SUMIF('Math Scores'!$F$4:$MZ$4, Y$4, 'Math Scores'!$F$2:$MZ$2))))</f>
        <v/>
      </c>
      <c r="Z48" s="135" t="str">
        <f>IF(COUNT('Math Scores'!$FK51:$HI51)=0, "", (SUMIF('Math Scores'!$F$4:$MZ$4, Z$4, 'Math Scores'!$F51:$MZ51)/(SUMIF('Math Scores'!$F$4:$MZ$4, Z$4, 'Math Scores'!$F$2:$MZ$2))))</f>
        <v/>
      </c>
      <c r="AA48" s="135" t="str">
        <f>IF(COUNT('Math Scores'!$FK51:$HI51)=0, "", (SUMIF('Math Scores'!$F$4:$MZ$4, AA$4, 'Math Scores'!$F51:$MZ51)/(SUMIF('Math Scores'!$F$4:$MZ$4, AA$4, 'Math Scores'!$F$2:$MZ$2))))</f>
        <v/>
      </c>
      <c r="AB48" s="135" t="str">
        <f>IF(COUNT('Math Scores'!$FK51:$HI51)=0, "", (SUMIF('Math Scores'!$F$4:$MZ$4, AB$4, 'Math Scores'!$F51:$MZ51)/(SUMIF('Math Scores'!$F$4:$MZ$4, AB$4, 'Math Scores'!$F$2:$MZ$2))))</f>
        <v/>
      </c>
      <c r="AC48" s="135" t="str">
        <f>IF(COUNT('Math Scores'!$FK51:$HI51)=0, "", (SUMIF('Math Scores'!$F$4:$MZ$4, AC$4, 'Math Scores'!$F51:$MZ51)/(SUMIF('Math Scores'!$F$4:$MZ$4, AC$4, 'Math Scores'!$F$2:$MZ$2))))</f>
        <v/>
      </c>
      <c r="AD48" s="135" t="str">
        <f>IF(COUNT('Math Scores'!$HJ51:$IG51)=0, "", (SUMIF('Math Scores'!$HJ$4:$IU$4, AD$4, 'Math Scores'!$HJ51:$IU51)/(SUMIF('Math Scores'!$HJ$4:$IU$4, AD$4, 'Math Scores'!$HJ$2:$IU$2))))</f>
        <v/>
      </c>
      <c r="AE48" s="135" t="str">
        <f>IF(COUNT('Math Scores'!$HJ51:$IG51)=0, "", (SUMIF('Math Scores'!$HJ$4:$IU$4, AE$4, 'Math Scores'!$HJ51:$IU51)/(SUMIF('Math Scores'!$HJ$4:$IU$4, AE$4, 'Math Scores'!$HJ$2:$IU$2))))</f>
        <v/>
      </c>
      <c r="AF48" s="135" t="str">
        <f>IF(COUNT('Math Scores'!$HJ51:$IG51)=0, "", (SUMIF('Math Scores'!$HJ$4:$IU$4, AF$4, 'Math Scores'!$HJ51:$IU51)/(SUMIF('Math Scores'!$HJ$4:$IU$4, AF$4, 'Math Scores'!$HJ$2:$IU$2))))</f>
        <v/>
      </c>
      <c r="AG48" s="135" t="str">
        <f>IF(COUNT('Math Scores'!$HJ51:$IG51)=0, "", (SUMIF('Math Scores'!$HJ$4:$IU$4, AG$4, 'Math Scores'!$HJ51:$IU51)/(SUMIF('Math Scores'!$HJ$4:$IU$4, AG$4, 'Math Scores'!$HJ$2:$IU$2))))</f>
        <v/>
      </c>
      <c r="AH48" s="135" t="str">
        <f>IF(COUNT('Math Scores'!$IV51:$JL51)=0, "", (SUMIF('Math Scores'!$IH$4:$IU$4, AH$4, 'Math Scores'!$IH51:$IU51)/(SUMIF('Math Scores'!$IH$4:$IU$4, AH$4, 'Math Scores'!$IH$2:$IU$2))))</f>
        <v/>
      </c>
      <c r="AI48" s="135" t="str">
        <f>IF(COUNT('Math Scores'!$IV51:$JL51)=0, "", (SUMIF('Math Scores'!$IH$4:$IU$4, AI$4, 'Math Scores'!$IH51:$IU51)/(SUMIF('Math Scores'!$IH$4:$IU$4, AI$4, 'Math Scores'!$IH$2:$IU$2))))</f>
        <v/>
      </c>
      <c r="AJ48" s="135" t="str">
        <f>IF(COUNT('Math Scores'!$IV51:$JL51)=0, "", (SUMIF('Math Scores'!$IH$4:$IU$4, AJ$4, 'Math Scores'!$IH51:$IU51)/(SUMIF('Math Scores'!$IH$4:$IU$4, AJ$4, 'Math Scores'!$IH$2:$IU$2))))</f>
        <v/>
      </c>
      <c r="AK48" s="135" t="str">
        <f>IF(COUNT('Math Scores'!$JM51:$KG51)=0, "", (SUMIF('Math Scores'!$JM$4:$LA$4, X$4, 'Math Scores'!$JM51:$LA51)/(SUMIF('Math Scores'!$JM$4:$LA$4, X$4, 'Math Scores'!$JM$2:$LA$2))))</f>
        <v/>
      </c>
      <c r="AL48" s="135" t="str">
        <f>IF(COUNT('Math Scores'!$JM51:$KG51)=0, "", (SUMIF('Math Scores'!$JM$4:$LA$4, Y$4, 'Math Scores'!$JM51:$LA51)/(SUMIF('Math Scores'!$JM$4:$LA$4, Y$4, 'Math Scores'!$JM$2:$LA$2))))</f>
        <v/>
      </c>
      <c r="AM48" s="135" t="str">
        <f>IF(COUNT('Math Scores'!$JM51:$KG51)=0, "", (SUMIF('Math Scores'!$JM$4:$LA$4, Z$4, 'Math Scores'!$JM51:$LA51)/(SUMIF('Math Scores'!$JM$4:$LA$4, Z$4, 'Math Scores'!$JM$2:$LA$2))))</f>
        <v/>
      </c>
      <c r="AN48" s="135" t="str">
        <f>IF(COUNT('Math Scores'!$JM51:$KG51)=0, "", (SUMIF('Math Scores'!$JM$4:$LA$4, AA$4, 'Math Scores'!$JM51:$LA51)/(SUMIF('Math Scores'!$JM$4:$LA$4, AA$4, 'Math Scores'!$JM$2:$LA$2))))</f>
        <v/>
      </c>
      <c r="AO48" s="135" t="str">
        <f>IF(COUNT('Math Scores'!$JM51:$KG51)=0, "", (SUMIF('Math Scores'!$JM$4:$LA$4, AB$4, 'Math Scores'!$JM51:$LA51)/(SUMIF('Math Scores'!$JM$4:$LA$4, AB$4, 'Math Scores'!$JM$2:$LA$2))))</f>
        <v/>
      </c>
      <c r="AP48" s="135" t="str">
        <f>IF(COUNT('Math Scores'!$LB51:$LR51)=0, "", (SUMIF('Math Scores'!$KH$4:$LA$4, AP$4, 'Math Scores'!$KH51:$LA51)/(SUMIF('Math Scores'!$KH$4:$LA$4, AP$4, 'Math Scores'!$KH$2:$LA$2))))</f>
        <v/>
      </c>
      <c r="AQ48" s="135" t="str">
        <f>IF(COUNT('Math Scores'!$LB51:$LR51)=0, "", (SUMIF('Math Scores'!$KH$4:$LA$4, AQ$4, 'Math Scores'!$KH51:$LA51)/(SUMIF('Math Scores'!$KH$4:$LA$4, AQ$4, 'Math Scores'!$KH$2:$LA$2))))</f>
        <v/>
      </c>
    </row>
    <row r="49" spans="1:43" x14ac:dyDescent="0.2">
      <c r="A49" s="65">
        <v>44</v>
      </c>
      <c r="B49" s="65" t="str">
        <f>'English Scores- Leveled papers'!B50</f>
        <v/>
      </c>
      <c r="C49" s="66" t="str">
        <f>'Math Output by Standard'!E51</f>
        <v/>
      </c>
      <c r="D49" s="67" t="str">
        <f>'Math Scores'!D52</f>
        <v/>
      </c>
      <c r="E49" s="135" t="str">
        <f>IF(COUNT('Math Scores'!$F52:$AM52)=0, "", (SUMIF('Math Scores'!$F$4:$AM$4, E$4, 'Math Scores'!$F52:$AM52)/(SUMIF('Math Scores'!$F$4:$AM$4, E$4, 'Math Scores'!$F$2:$AM$2))))</f>
        <v/>
      </c>
      <c r="F49" s="135" t="str">
        <f>IF(COUNT('Math Scores'!$F52:$AM52)=0, "", (SUMIF('Math Scores'!$F$4:$AM$4, F$4, 'Math Scores'!$F52:$AM52)/(SUMIF('Math Scores'!$F$4:$AM$4, F$4, 'Math Scores'!$F$2:$AM$2))))</f>
        <v/>
      </c>
      <c r="G49" s="135" t="str">
        <f>IF(COUNT('Math Scores'!$F52:$AM52)=0, "", (SUMIF('Math Scores'!$F$4:$AM$4, G$4, 'Math Scores'!$F52:$AM52)/(SUMIF('Math Scores'!$F$4:$AM$4, G$4, 'Math Scores'!$F$2:$AM$2))))</f>
        <v/>
      </c>
      <c r="H49" s="135" t="str">
        <f>IF(COUNT('Math Scores'!$F52:$AM52)=0, "", (SUMIF('Math Scores'!$F$4:$AM$4, H$4, 'Math Scores'!$F52:$AM52)/(SUMIF('Math Scores'!$F$4:$AM$4, H$4, 'Math Scores'!$F$2:$AM$2))))</f>
        <v/>
      </c>
      <c r="I49" s="135" t="str">
        <f>IF(COUNT('Math Scores'!$F52:$AM52)=0, "", (SUMIF('Math Scores'!$F$4:$AM$4, I$4, 'Math Scores'!$F52:$AM52)/(SUMIF('Math Scores'!$F$4:$AM$4, I$4, 'Math Scores'!$F$2:$AM$2))))</f>
        <v/>
      </c>
      <c r="J49" s="135" t="str">
        <f>IF(COUNT('Math Scores'!$F52:$AM52)=0, "", (SUMIF('Math Scores'!$F$4:$AM$4, J$4, 'Math Scores'!$F52:$AM52)/(SUMIF('Math Scores'!$F$4:$AM$4, J$4, 'Math Scores'!$F$2:$AM$2))))</f>
        <v/>
      </c>
      <c r="K49" s="135" t="str">
        <f>IF(COUNT('Math Scores'!$AN52:$BW52)=0, "", (SUMIF('Math Scores'!$AN$4:$BW$4, K$4, 'Math Scores'!$AN52:$BW52)/(SUMIF('Math Scores'!$AN$4:$BW$4, K$4, 'Math Scores'!$AN$2:$BW$2))))</f>
        <v/>
      </c>
      <c r="L49" s="135" t="str">
        <f>IF(COUNT('Math Scores'!$AN52:$BW52)=0, "", (SUMIF('Math Scores'!$AN$4:$BW$4, L$4, 'Math Scores'!$AN52:$BW52)/(SUMIF('Math Scores'!$AN$4:$BW$4, L$4, 'Math Scores'!$AN$2:$BW$2))))</f>
        <v/>
      </c>
      <c r="M49" s="135" t="str">
        <f>IF(COUNT('Math Scores'!$AN52:$BW52)=0, "", (SUMIF('Math Scores'!$AN$4:$BW$4, M$4, 'Math Scores'!$AN52:$BW52)/(SUMIF('Math Scores'!$AN$4:$BW$4, M$4, 'Math Scores'!$AN$2:$BW$2))))</f>
        <v/>
      </c>
      <c r="N49" s="135" t="str">
        <f>IF(COUNT('Math Scores'!$AN52:$BW52)=0, "", (SUMIF('Math Scores'!$AN$4:$BW$4, N$4, 'Math Scores'!$AN52:$BW52)/(SUMIF('Math Scores'!$AN$4:$BW$4, N$4, 'Math Scores'!$AN$2:$BW$2))))</f>
        <v/>
      </c>
      <c r="O49" s="135" t="str">
        <f>IF(COUNT('Math Scores'!$AN52:$BW52)=0, "", (SUMIF('Math Scores'!$AN$4:$BW$4, O$4, 'Math Scores'!$AN52:$BW52)/(SUMIF('Math Scores'!$AN$4:$BW$4, O$4, 'Math Scores'!$AN$2:$BW$2))))</f>
        <v/>
      </c>
      <c r="P49" s="135" t="str">
        <f>IF(COUNT('Math Scores'!$BX52:$DN52)=0, "", (SUMIF('Math Scores'!$F$4:$MZ$4, P$4, 'Math Scores'!$F52:$MZ52)/(SUMIF('Math Scores'!$F$4:$MZ$4, P$4, 'Math Scores'!$F$2:$MZ$2))))</f>
        <v/>
      </c>
      <c r="Q49" s="135" t="str">
        <f>IF(COUNT('Math Scores'!$BX52:$DN52)=0, "", (SUMIF('Math Scores'!$F$4:$MZ$4, Q$4, 'Math Scores'!$F52:$MZ52)/(SUMIF('Math Scores'!$F$4:$MZ$4, Q$4, 'Math Scores'!$F$2:$MZ$2))))</f>
        <v/>
      </c>
      <c r="R49" s="135" t="str">
        <f>IF(COUNT('Math Scores'!$BX52:$DN52)=0, "", (SUMIF('Math Scores'!$F$4:$MZ$4, R$4, 'Math Scores'!$F52:$MZ52)/(SUMIF('Math Scores'!$F$4:$MZ$4, R$4, 'Math Scores'!$F$2:$MZ$2))))</f>
        <v/>
      </c>
      <c r="S49" s="135" t="str">
        <f>IF(COUNT('Math Scores'!$BX52:$DN52)=0, "", (SUMIF('Math Scores'!$F$4:$MZ$4, S$4, 'Math Scores'!$F52:$MZ52)/(SUMIF('Math Scores'!$F$4:$MZ$4, S$4, 'Math Scores'!$F$2:$MZ$2))))</f>
        <v/>
      </c>
      <c r="T49" s="135" t="str">
        <f>IF(COUNT('Math Scores'!$BX52:$DN52)=0, "", (SUMIF('Math Scores'!$F$4:$MZ$4, T$4, 'Math Scores'!$F52:$MZ52)/(SUMIF('Math Scores'!$F$4:$MZ$4, T$4, 'Math Scores'!$F$2:$MZ$2))))</f>
        <v/>
      </c>
      <c r="U49" s="135" t="str">
        <f>IF(COUNT('Math Scores'!$DO52:$FJ52)=0, "", (SUMIF('Math Scores'!$F$4:$MZ$4, U$4, 'Math Scores'!$F52:$MZ52)/(SUMIF('Math Scores'!$F$4:$MZ$4, U$4, 'Math Scores'!$F$2:$MZ$2))))</f>
        <v/>
      </c>
      <c r="V49" s="135" t="str">
        <f>IF(COUNT('Math Scores'!$DO52:$FJ52)=0, "", (SUMIF('Math Scores'!$F$4:$MZ$4, V$4, 'Math Scores'!$F52:$MZ52)/(SUMIF('Math Scores'!$F$4:$MZ$4, V$4, 'Math Scores'!$F$2:$MZ$2))))</f>
        <v/>
      </c>
      <c r="W49" s="135" t="str">
        <f>IF(COUNT('Math Scores'!$DO52:$FJ52)=0, "", (SUMIF('Math Scores'!$F$4:$MZ$4, W$4, 'Math Scores'!$F52:$MZ52)/(SUMIF('Math Scores'!$F$4:$MZ$4, W$4, 'Math Scores'!$F$2:$MZ$2))))</f>
        <v/>
      </c>
      <c r="X49" s="135" t="str">
        <f>IF(COUNT('Math Scores'!$DO52:$FJ52)=0, "", (SUMIF('Math Scores'!$F$4:$MZ$4, X$4, 'Math Scores'!$F52:$MZ52)/(SUMIF('Math Scores'!$F$4:$MZ$4, X$4, 'Math Scores'!$F$2:$MZ$2))))</f>
        <v/>
      </c>
      <c r="Y49" s="135" t="str">
        <f>IF(COUNT('Math Scores'!$DO52:$FJ52)=0, "", (SUMIF('Math Scores'!$F$4:$MZ$4, Y$4, 'Math Scores'!$F52:$MZ52)/(SUMIF('Math Scores'!$F$4:$MZ$4, Y$4, 'Math Scores'!$F$2:$MZ$2))))</f>
        <v/>
      </c>
      <c r="Z49" s="135" t="str">
        <f>IF(COUNT('Math Scores'!$FK52:$HI52)=0, "", (SUMIF('Math Scores'!$F$4:$MZ$4, Z$4, 'Math Scores'!$F52:$MZ52)/(SUMIF('Math Scores'!$F$4:$MZ$4, Z$4, 'Math Scores'!$F$2:$MZ$2))))</f>
        <v/>
      </c>
      <c r="AA49" s="135" t="str">
        <f>IF(COUNT('Math Scores'!$FK52:$HI52)=0, "", (SUMIF('Math Scores'!$F$4:$MZ$4, AA$4, 'Math Scores'!$F52:$MZ52)/(SUMIF('Math Scores'!$F$4:$MZ$4, AA$4, 'Math Scores'!$F$2:$MZ$2))))</f>
        <v/>
      </c>
      <c r="AB49" s="135" t="str">
        <f>IF(COUNT('Math Scores'!$FK52:$HI52)=0, "", (SUMIF('Math Scores'!$F$4:$MZ$4, AB$4, 'Math Scores'!$F52:$MZ52)/(SUMIF('Math Scores'!$F$4:$MZ$4, AB$4, 'Math Scores'!$F$2:$MZ$2))))</f>
        <v/>
      </c>
      <c r="AC49" s="135" t="str">
        <f>IF(COUNT('Math Scores'!$FK52:$HI52)=0, "", (SUMIF('Math Scores'!$F$4:$MZ$4, AC$4, 'Math Scores'!$F52:$MZ52)/(SUMIF('Math Scores'!$F$4:$MZ$4, AC$4, 'Math Scores'!$F$2:$MZ$2))))</f>
        <v/>
      </c>
      <c r="AD49" s="135" t="str">
        <f>IF(COUNT('Math Scores'!$HJ52:$IG52)=0, "", (SUMIF('Math Scores'!$HJ$4:$IU$4, AD$4, 'Math Scores'!$HJ52:$IU52)/(SUMIF('Math Scores'!$HJ$4:$IU$4, AD$4, 'Math Scores'!$HJ$2:$IU$2))))</f>
        <v/>
      </c>
      <c r="AE49" s="135" t="str">
        <f>IF(COUNT('Math Scores'!$HJ52:$IG52)=0, "", (SUMIF('Math Scores'!$HJ$4:$IU$4, AE$4, 'Math Scores'!$HJ52:$IU52)/(SUMIF('Math Scores'!$HJ$4:$IU$4, AE$4, 'Math Scores'!$HJ$2:$IU$2))))</f>
        <v/>
      </c>
      <c r="AF49" s="135" t="str">
        <f>IF(COUNT('Math Scores'!$HJ52:$IG52)=0, "", (SUMIF('Math Scores'!$HJ$4:$IU$4, AF$4, 'Math Scores'!$HJ52:$IU52)/(SUMIF('Math Scores'!$HJ$4:$IU$4, AF$4, 'Math Scores'!$HJ$2:$IU$2))))</f>
        <v/>
      </c>
      <c r="AG49" s="135" t="str">
        <f>IF(COUNT('Math Scores'!$HJ52:$IG52)=0, "", (SUMIF('Math Scores'!$HJ$4:$IU$4, AG$4, 'Math Scores'!$HJ52:$IU52)/(SUMIF('Math Scores'!$HJ$4:$IU$4, AG$4, 'Math Scores'!$HJ$2:$IU$2))))</f>
        <v/>
      </c>
      <c r="AH49" s="135" t="str">
        <f>IF(COUNT('Math Scores'!$IV52:$JL52)=0, "", (SUMIF('Math Scores'!$IH$4:$IU$4, AH$4, 'Math Scores'!$IH52:$IU52)/(SUMIF('Math Scores'!$IH$4:$IU$4, AH$4, 'Math Scores'!$IH$2:$IU$2))))</f>
        <v/>
      </c>
      <c r="AI49" s="135" t="str">
        <f>IF(COUNT('Math Scores'!$IV52:$JL52)=0, "", (SUMIF('Math Scores'!$IH$4:$IU$4, AI$4, 'Math Scores'!$IH52:$IU52)/(SUMIF('Math Scores'!$IH$4:$IU$4, AI$4, 'Math Scores'!$IH$2:$IU$2))))</f>
        <v/>
      </c>
      <c r="AJ49" s="135" t="str">
        <f>IF(COUNT('Math Scores'!$IV52:$JL52)=0, "", (SUMIF('Math Scores'!$IH$4:$IU$4, AJ$4, 'Math Scores'!$IH52:$IU52)/(SUMIF('Math Scores'!$IH$4:$IU$4, AJ$4, 'Math Scores'!$IH$2:$IU$2))))</f>
        <v/>
      </c>
      <c r="AK49" s="135" t="str">
        <f>IF(COUNT('Math Scores'!$JM52:$KG52)=0, "", (SUMIF('Math Scores'!$JM$4:$LA$4, X$4, 'Math Scores'!$JM52:$LA52)/(SUMIF('Math Scores'!$JM$4:$LA$4, X$4, 'Math Scores'!$JM$2:$LA$2))))</f>
        <v/>
      </c>
      <c r="AL49" s="135" t="str">
        <f>IF(COUNT('Math Scores'!$JM52:$KG52)=0, "", (SUMIF('Math Scores'!$JM$4:$LA$4, Y$4, 'Math Scores'!$JM52:$LA52)/(SUMIF('Math Scores'!$JM$4:$LA$4, Y$4, 'Math Scores'!$JM$2:$LA$2))))</f>
        <v/>
      </c>
      <c r="AM49" s="135" t="str">
        <f>IF(COUNT('Math Scores'!$JM52:$KG52)=0, "", (SUMIF('Math Scores'!$JM$4:$LA$4, Z$4, 'Math Scores'!$JM52:$LA52)/(SUMIF('Math Scores'!$JM$4:$LA$4, Z$4, 'Math Scores'!$JM$2:$LA$2))))</f>
        <v/>
      </c>
      <c r="AN49" s="135" t="str">
        <f>IF(COUNT('Math Scores'!$JM52:$KG52)=0, "", (SUMIF('Math Scores'!$JM$4:$LA$4, AA$4, 'Math Scores'!$JM52:$LA52)/(SUMIF('Math Scores'!$JM$4:$LA$4, AA$4, 'Math Scores'!$JM$2:$LA$2))))</f>
        <v/>
      </c>
      <c r="AO49" s="135" t="str">
        <f>IF(COUNT('Math Scores'!$JM52:$KG52)=0, "", (SUMIF('Math Scores'!$JM$4:$LA$4, AB$4, 'Math Scores'!$JM52:$LA52)/(SUMIF('Math Scores'!$JM$4:$LA$4, AB$4, 'Math Scores'!$JM$2:$LA$2))))</f>
        <v/>
      </c>
      <c r="AP49" s="135" t="str">
        <f>IF(COUNT('Math Scores'!$LB52:$LR52)=0, "", (SUMIF('Math Scores'!$KH$4:$LA$4, AP$4, 'Math Scores'!$KH52:$LA52)/(SUMIF('Math Scores'!$KH$4:$LA$4, AP$4, 'Math Scores'!$KH$2:$LA$2))))</f>
        <v/>
      </c>
      <c r="AQ49" s="135" t="str">
        <f>IF(COUNT('Math Scores'!$LB52:$LR52)=0, "", (SUMIF('Math Scores'!$KH$4:$LA$4, AQ$4, 'Math Scores'!$KH52:$LA52)/(SUMIF('Math Scores'!$KH$4:$LA$4, AQ$4, 'Math Scores'!$KH$2:$LA$2))))</f>
        <v/>
      </c>
    </row>
    <row r="50" spans="1:43" x14ac:dyDescent="0.2">
      <c r="A50" s="65">
        <v>45</v>
      </c>
      <c r="B50" s="65" t="str">
        <f>'English Scores- Leveled papers'!B51</f>
        <v/>
      </c>
      <c r="C50" s="66" t="str">
        <f>'Math Output by Standard'!E52</f>
        <v/>
      </c>
      <c r="D50" s="67" t="str">
        <f>'Math Scores'!D53</f>
        <v/>
      </c>
      <c r="E50" s="135" t="str">
        <f>IF(COUNT('Math Scores'!$F53:$AM53)=0, "", (SUMIF('Math Scores'!$F$4:$AM$4, E$4, 'Math Scores'!$F53:$AM53)/(SUMIF('Math Scores'!$F$4:$AM$4, E$4, 'Math Scores'!$F$2:$AM$2))))</f>
        <v/>
      </c>
      <c r="F50" s="135" t="str">
        <f>IF(COUNT('Math Scores'!$F53:$AM53)=0, "", (SUMIF('Math Scores'!$F$4:$AM$4, F$4, 'Math Scores'!$F53:$AM53)/(SUMIF('Math Scores'!$F$4:$AM$4, F$4, 'Math Scores'!$F$2:$AM$2))))</f>
        <v/>
      </c>
      <c r="G50" s="135" t="str">
        <f>IF(COUNT('Math Scores'!$F53:$AM53)=0, "", (SUMIF('Math Scores'!$F$4:$AM$4, G$4, 'Math Scores'!$F53:$AM53)/(SUMIF('Math Scores'!$F$4:$AM$4, G$4, 'Math Scores'!$F$2:$AM$2))))</f>
        <v/>
      </c>
      <c r="H50" s="135" t="str">
        <f>IF(COUNT('Math Scores'!$F53:$AM53)=0, "", (SUMIF('Math Scores'!$F$4:$AM$4, H$4, 'Math Scores'!$F53:$AM53)/(SUMIF('Math Scores'!$F$4:$AM$4, H$4, 'Math Scores'!$F$2:$AM$2))))</f>
        <v/>
      </c>
      <c r="I50" s="135" t="str">
        <f>IF(COUNT('Math Scores'!$F53:$AM53)=0, "", (SUMIF('Math Scores'!$F$4:$AM$4, I$4, 'Math Scores'!$F53:$AM53)/(SUMIF('Math Scores'!$F$4:$AM$4, I$4, 'Math Scores'!$F$2:$AM$2))))</f>
        <v/>
      </c>
      <c r="J50" s="135" t="str">
        <f>IF(COUNT('Math Scores'!$F53:$AM53)=0, "", (SUMIF('Math Scores'!$F$4:$AM$4, J$4, 'Math Scores'!$F53:$AM53)/(SUMIF('Math Scores'!$F$4:$AM$4, J$4, 'Math Scores'!$F$2:$AM$2))))</f>
        <v/>
      </c>
      <c r="K50" s="135" t="str">
        <f>IF(COUNT('Math Scores'!$AN53:$BW53)=0, "", (SUMIF('Math Scores'!$AN$4:$BW$4, K$4, 'Math Scores'!$AN53:$BW53)/(SUMIF('Math Scores'!$AN$4:$BW$4, K$4, 'Math Scores'!$AN$2:$BW$2))))</f>
        <v/>
      </c>
      <c r="L50" s="135" t="str">
        <f>IF(COUNT('Math Scores'!$AN53:$BW53)=0, "", (SUMIF('Math Scores'!$AN$4:$BW$4, L$4, 'Math Scores'!$AN53:$BW53)/(SUMIF('Math Scores'!$AN$4:$BW$4, L$4, 'Math Scores'!$AN$2:$BW$2))))</f>
        <v/>
      </c>
      <c r="M50" s="135" t="str">
        <f>IF(COUNT('Math Scores'!$AN53:$BW53)=0, "", (SUMIF('Math Scores'!$AN$4:$BW$4, M$4, 'Math Scores'!$AN53:$BW53)/(SUMIF('Math Scores'!$AN$4:$BW$4, M$4, 'Math Scores'!$AN$2:$BW$2))))</f>
        <v/>
      </c>
      <c r="N50" s="135" t="str">
        <f>IF(COUNT('Math Scores'!$AN53:$BW53)=0, "", (SUMIF('Math Scores'!$AN$4:$BW$4, N$4, 'Math Scores'!$AN53:$BW53)/(SUMIF('Math Scores'!$AN$4:$BW$4, N$4, 'Math Scores'!$AN$2:$BW$2))))</f>
        <v/>
      </c>
      <c r="O50" s="135" t="str">
        <f>IF(COUNT('Math Scores'!$AN53:$BW53)=0, "", (SUMIF('Math Scores'!$AN$4:$BW$4, O$4, 'Math Scores'!$AN53:$BW53)/(SUMIF('Math Scores'!$AN$4:$BW$4, O$4, 'Math Scores'!$AN$2:$BW$2))))</f>
        <v/>
      </c>
      <c r="P50" s="135" t="str">
        <f>IF(COUNT('Math Scores'!$BX53:$DN53)=0, "", (SUMIF('Math Scores'!$F$4:$MZ$4, P$4, 'Math Scores'!$F53:$MZ53)/(SUMIF('Math Scores'!$F$4:$MZ$4, P$4, 'Math Scores'!$F$2:$MZ$2))))</f>
        <v/>
      </c>
      <c r="Q50" s="135" t="str">
        <f>IF(COUNT('Math Scores'!$BX53:$DN53)=0, "", (SUMIF('Math Scores'!$F$4:$MZ$4, Q$4, 'Math Scores'!$F53:$MZ53)/(SUMIF('Math Scores'!$F$4:$MZ$4, Q$4, 'Math Scores'!$F$2:$MZ$2))))</f>
        <v/>
      </c>
      <c r="R50" s="135" t="str">
        <f>IF(COUNT('Math Scores'!$BX53:$DN53)=0, "", (SUMIF('Math Scores'!$F$4:$MZ$4, R$4, 'Math Scores'!$F53:$MZ53)/(SUMIF('Math Scores'!$F$4:$MZ$4, R$4, 'Math Scores'!$F$2:$MZ$2))))</f>
        <v/>
      </c>
      <c r="S50" s="135" t="str">
        <f>IF(COUNT('Math Scores'!$BX53:$DN53)=0, "", (SUMIF('Math Scores'!$F$4:$MZ$4, S$4, 'Math Scores'!$F53:$MZ53)/(SUMIF('Math Scores'!$F$4:$MZ$4, S$4, 'Math Scores'!$F$2:$MZ$2))))</f>
        <v/>
      </c>
      <c r="T50" s="135" t="str">
        <f>IF(COUNT('Math Scores'!$BX53:$DN53)=0, "", (SUMIF('Math Scores'!$F$4:$MZ$4, T$4, 'Math Scores'!$F53:$MZ53)/(SUMIF('Math Scores'!$F$4:$MZ$4, T$4, 'Math Scores'!$F$2:$MZ$2))))</f>
        <v/>
      </c>
      <c r="U50" s="135" t="str">
        <f>IF(COUNT('Math Scores'!$DO53:$FJ53)=0, "", (SUMIF('Math Scores'!$F$4:$MZ$4, U$4, 'Math Scores'!$F53:$MZ53)/(SUMIF('Math Scores'!$F$4:$MZ$4, U$4, 'Math Scores'!$F$2:$MZ$2))))</f>
        <v/>
      </c>
      <c r="V50" s="135" t="str">
        <f>IF(COUNT('Math Scores'!$DO53:$FJ53)=0, "", (SUMIF('Math Scores'!$F$4:$MZ$4, V$4, 'Math Scores'!$F53:$MZ53)/(SUMIF('Math Scores'!$F$4:$MZ$4, V$4, 'Math Scores'!$F$2:$MZ$2))))</f>
        <v/>
      </c>
      <c r="W50" s="135" t="str">
        <f>IF(COUNT('Math Scores'!$DO53:$FJ53)=0, "", (SUMIF('Math Scores'!$F$4:$MZ$4, W$4, 'Math Scores'!$F53:$MZ53)/(SUMIF('Math Scores'!$F$4:$MZ$4, W$4, 'Math Scores'!$F$2:$MZ$2))))</f>
        <v/>
      </c>
      <c r="X50" s="135" t="str">
        <f>IF(COUNT('Math Scores'!$DO53:$FJ53)=0, "", (SUMIF('Math Scores'!$F$4:$MZ$4, X$4, 'Math Scores'!$F53:$MZ53)/(SUMIF('Math Scores'!$F$4:$MZ$4, X$4, 'Math Scores'!$F$2:$MZ$2))))</f>
        <v/>
      </c>
      <c r="Y50" s="135" t="str">
        <f>IF(COUNT('Math Scores'!$DO53:$FJ53)=0, "", (SUMIF('Math Scores'!$F$4:$MZ$4, Y$4, 'Math Scores'!$F53:$MZ53)/(SUMIF('Math Scores'!$F$4:$MZ$4, Y$4, 'Math Scores'!$F$2:$MZ$2))))</f>
        <v/>
      </c>
      <c r="Z50" s="135" t="str">
        <f>IF(COUNT('Math Scores'!$FK53:$HI53)=0, "", (SUMIF('Math Scores'!$F$4:$MZ$4, Z$4, 'Math Scores'!$F53:$MZ53)/(SUMIF('Math Scores'!$F$4:$MZ$4, Z$4, 'Math Scores'!$F$2:$MZ$2))))</f>
        <v/>
      </c>
      <c r="AA50" s="135" t="str">
        <f>IF(COUNT('Math Scores'!$FK53:$HI53)=0, "", (SUMIF('Math Scores'!$F$4:$MZ$4, AA$4, 'Math Scores'!$F53:$MZ53)/(SUMIF('Math Scores'!$F$4:$MZ$4, AA$4, 'Math Scores'!$F$2:$MZ$2))))</f>
        <v/>
      </c>
      <c r="AB50" s="135" t="str">
        <f>IF(COUNT('Math Scores'!$FK53:$HI53)=0, "", (SUMIF('Math Scores'!$F$4:$MZ$4, AB$4, 'Math Scores'!$F53:$MZ53)/(SUMIF('Math Scores'!$F$4:$MZ$4, AB$4, 'Math Scores'!$F$2:$MZ$2))))</f>
        <v/>
      </c>
      <c r="AC50" s="135" t="str">
        <f>IF(COUNT('Math Scores'!$FK53:$HI53)=0, "", (SUMIF('Math Scores'!$F$4:$MZ$4, AC$4, 'Math Scores'!$F53:$MZ53)/(SUMIF('Math Scores'!$F$4:$MZ$4, AC$4, 'Math Scores'!$F$2:$MZ$2))))</f>
        <v/>
      </c>
      <c r="AD50" s="135" t="str">
        <f>IF(COUNT('Math Scores'!$HJ53:$IG53)=0, "", (SUMIF('Math Scores'!$HJ$4:$IU$4, AD$4, 'Math Scores'!$HJ53:$IU53)/(SUMIF('Math Scores'!$HJ$4:$IU$4, AD$4, 'Math Scores'!$HJ$2:$IU$2))))</f>
        <v/>
      </c>
      <c r="AE50" s="135" t="str">
        <f>IF(COUNT('Math Scores'!$HJ53:$IG53)=0, "", (SUMIF('Math Scores'!$HJ$4:$IU$4, AE$4, 'Math Scores'!$HJ53:$IU53)/(SUMIF('Math Scores'!$HJ$4:$IU$4, AE$4, 'Math Scores'!$HJ$2:$IU$2))))</f>
        <v/>
      </c>
      <c r="AF50" s="135" t="str">
        <f>IF(COUNT('Math Scores'!$HJ53:$IG53)=0, "", (SUMIF('Math Scores'!$HJ$4:$IU$4, AF$4, 'Math Scores'!$HJ53:$IU53)/(SUMIF('Math Scores'!$HJ$4:$IU$4, AF$4, 'Math Scores'!$HJ$2:$IU$2))))</f>
        <v/>
      </c>
      <c r="AG50" s="135" t="str">
        <f>IF(COUNT('Math Scores'!$HJ53:$IG53)=0, "", (SUMIF('Math Scores'!$HJ$4:$IU$4, AG$4, 'Math Scores'!$HJ53:$IU53)/(SUMIF('Math Scores'!$HJ$4:$IU$4, AG$4, 'Math Scores'!$HJ$2:$IU$2))))</f>
        <v/>
      </c>
      <c r="AH50" s="135" t="str">
        <f>IF(COUNT('Math Scores'!$IV53:$JL53)=0, "", (SUMIF('Math Scores'!$IH$4:$IU$4, AH$4, 'Math Scores'!$IH53:$IU53)/(SUMIF('Math Scores'!$IH$4:$IU$4, AH$4, 'Math Scores'!$IH$2:$IU$2))))</f>
        <v/>
      </c>
      <c r="AI50" s="135" t="str">
        <f>IF(COUNT('Math Scores'!$IV53:$JL53)=0, "", (SUMIF('Math Scores'!$IH$4:$IU$4, AI$4, 'Math Scores'!$IH53:$IU53)/(SUMIF('Math Scores'!$IH$4:$IU$4, AI$4, 'Math Scores'!$IH$2:$IU$2))))</f>
        <v/>
      </c>
      <c r="AJ50" s="135" t="str">
        <f>IF(COUNT('Math Scores'!$IV53:$JL53)=0, "", (SUMIF('Math Scores'!$IH$4:$IU$4, AJ$4, 'Math Scores'!$IH53:$IU53)/(SUMIF('Math Scores'!$IH$4:$IU$4, AJ$4, 'Math Scores'!$IH$2:$IU$2))))</f>
        <v/>
      </c>
      <c r="AK50" s="135" t="str">
        <f>IF(COUNT('Math Scores'!$JM53:$KG53)=0, "", (SUMIF('Math Scores'!$JM$4:$LA$4, X$4, 'Math Scores'!$JM53:$LA53)/(SUMIF('Math Scores'!$JM$4:$LA$4, X$4, 'Math Scores'!$JM$2:$LA$2))))</f>
        <v/>
      </c>
      <c r="AL50" s="135" t="str">
        <f>IF(COUNT('Math Scores'!$JM53:$KG53)=0, "", (SUMIF('Math Scores'!$JM$4:$LA$4, Y$4, 'Math Scores'!$JM53:$LA53)/(SUMIF('Math Scores'!$JM$4:$LA$4, Y$4, 'Math Scores'!$JM$2:$LA$2))))</f>
        <v/>
      </c>
      <c r="AM50" s="135" t="str">
        <f>IF(COUNT('Math Scores'!$JM53:$KG53)=0, "", (SUMIF('Math Scores'!$JM$4:$LA$4, Z$4, 'Math Scores'!$JM53:$LA53)/(SUMIF('Math Scores'!$JM$4:$LA$4, Z$4, 'Math Scores'!$JM$2:$LA$2))))</f>
        <v/>
      </c>
      <c r="AN50" s="135" t="str">
        <f>IF(COUNT('Math Scores'!$JM53:$KG53)=0, "", (SUMIF('Math Scores'!$JM$4:$LA$4, AA$4, 'Math Scores'!$JM53:$LA53)/(SUMIF('Math Scores'!$JM$4:$LA$4, AA$4, 'Math Scores'!$JM$2:$LA$2))))</f>
        <v/>
      </c>
      <c r="AO50" s="135" t="str">
        <f>IF(COUNT('Math Scores'!$JM53:$KG53)=0, "", (SUMIF('Math Scores'!$JM$4:$LA$4, AB$4, 'Math Scores'!$JM53:$LA53)/(SUMIF('Math Scores'!$JM$4:$LA$4, AB$4, 'Math Scores'!$JM$2:$LA$2))))</f>
        <v/>
      </c>
      <c r="AP50" s="135" t="str">
        <f>IF(COUNT('Math Scores'!$LB53:$LR53)=0, "", (SUMIF('Math Scores'!$KH$4:$LA$4, AP$4, 'Math Scores'!$KH53:$LA53)/(SUMIF('Math Scores'!$KH$4:$LA$4, AP$4, 'Math Scores'!$KH$2:$LA$2))))</f>
        <v/>
      </c>
      <c r="AQ50" s="135" t="str">
        <f>IF(COUNT('Math Scores'!$LB53:$LR53)=0, "", (SUMIF('Math Scores'!$KH$4:$LA$4, AQ$4, 'Math Scores'!$KH53:$LA53)/(SUMIF('Math Scores'!$KH$4:$LA$4, AQ$4, 'Math Scores'!$KH$2:$LA$2))))</f>
        <v/>
      </c>
    </row>
    <row r="51" spans="1:43" x14ac:dyDescent="0.2">
      <c r="A51" s="65">
        <v>46</v>
      </c>
      <c r="B51" s="65" t="str">
        <f>'English Scores- Leveled papers'!B52</f>
        <v/>
      </c>
      <c r="C51" s="66" t="str">
        <f>'Math Output by Standard'!E53</f>
        <v/>
      </c>
      <c r="D51" s="67" t="str">
        <f>'Math Scores'!D54</f>
        <v/>
      </c>
      <c r="E51" s="135" t="str">
        <f>IF(COUNT('Math Scores'!$F54:$AM54)=0, "", (SUMIF('Math Scores'!$F$4:$AM$4, E$4, 'Math Scores'!$F54:$AM54)/(SUMIF('Math Scores'!$F$4:$AM$4, E$4, 'Math Scores'!$F$2:$AM$2))))</f>
        <v/>
      </c>
      <c r="F51" s="135" t="str">
        <f>IF(COUNT('Math Scores'!$F54:$AM54)=0, "", (SUMIF('Math Scores'!$F$4:$AM$4, F$4, 'Math Scores'!$F54:$AM54)/(SUMIF('Math Scores'!$F$4:$AM$4, F$4, 'Math Scores'!$F$2:$AM$2))))</f>
        <v/>
      </c>
      <c r="G51" s="135" t="str">
        <f>IF(COUNT('Math Scores'!$F54:$AM54)=0, "", (SUMIF('Math Scores'!$F$4:$AM$4, G$4, 'Math Scores'!$F54:$AM54)/(SUMIF('Math Scores'!$F$4:$AM$4, G$4, 'Math Scores'!$F$2:$AM$2))))</f>
        <v/>
      </c>
      <c r="H51" s="135" t="str">
        <f>IF(COUNT('Math Scores'!$F54:$AM54)=0, "", (SUMIF('Math Scores'!$F$4:$AM$4, H$4, 'Math Scores'!$F54:$AM54)/(SUMIF('Math Scores'!$F$4:$AM$4, H$4, 'Math Scores'!$F$2:$AM$2))))</f>
        <v/>
      </c>
      <c r="I51" s="135" t="str">
        <f>IF(COUNT('Math Scores'!$F54:$AM54)=0, "", (SUMIF('Math Scores'!$F$4:$AM$4, I$4, 'Math Scores'!$F54:$AM54)/(SUMIF('Math Scores'!$F$4:$AM$4, I$4, 'Math Scores'!$F$2:$AM$2))))</f>
        <v/>
      </c>
      <c r="J51" s="135" t="str">
        <f>IF(COUNT('Math Scores'!$F54:$AM54)=0, "", (SUMIF('Math Scores'!$F$4:$AM$4, J$4, 'Math Scores'!$F54:$AM54)/(SUMIF('Math Scores'!$F$4:$AM$4, J$4, 'Math Scores'!$F$2:$AM$2))))</f>
        <v/>
      </c>
      <c r="K51" s="135" t="str">
        <f>IF(COUNT('Math Scores'!$AN54:$BW54)=0, "", (SUMIF('Math Scores'!$AN$4:$BW$4, K$4, 'Math Scores'!$AN54:$BW54)/(SUMIF('Math Scores'!$AN$4:$BW$4, K$4, 'Math Scores'!$AN$2:$BW$2))))</f>
        <v/>
      </c>
      <c r="L51" s="135" t="str">
        <f>IF(COUNT('Math Scores'!$AN54:$BW54)=0, "", (SUMIF('Math Scores'!$AN$4:$BW$4, L$4, 'Math Scores'!$AN54:$BW54)/(SUMIF('Math Scores'!$AN$4:$BW$4, L$4, 'Math Scores'!$AN$2:$BW$2))))</f>
        <v/>
      </c>
      <c r="M51" s="135" t="str">
        <f>IF(COUNT('Math Scores'!$AN54:$BW54)=0, "", (SUMIF('Math Scores'!$AN$4:$BW$4, M$4, 'Math Scores'!$AN54:$BW54)/(SUMIF('Math Scores'!$AN$4:$BW$4, M$4, 'Math Scores'!$AN$2:$BW$2))))</f>
        <v/>
      </c>
      <c r="N51" s="135" t="str">
        <f>IF(COUNT('Math Scores'!$AN54:$BW54)=0, "", (SUMIF('Math Scores'!$AN$4:$BW$4, N$4, 'Math Scores'!$AN54:$BW54)/(SUMIF('Math Scores'!$AN$4:$BW$4, N$4, 'Math Scores'!$AN$2:$BW$2))))</f>
        <v/>
      </c>
      <c r="O51" s="135" t="str">
        <f>IF(COUNT('Math Scores'!$AN54:$BW54)=0, "", (SUMIF('Math Scores'!$AN$4:$BW$4, O$4, 'Math Scores'!$AN54:$BW54)/(SUMIF('Math Scores'!$AN$4:$BW$4, O$4, 'Math Scores'!$AN$2:$BW$2))))</f>
        <v/>
      </c>
      <c r="P51" s="135" t="str">
        <f>IF(COUNT('Math Scores'!$BX54:$DN54)=0, "", (SUMIF('Math Scores'!$F$4:$MZ$4, P$4, 'Math Scores'!$F54:$MZ54)/(SUMIF('Math Scores'!$F$4:$MZ$4, P$4, 'Math Scores'!$F$2:$MZ$2))))</f>
        <v/>
      </c>
      <c r="Q51" s="135" t="str">
        <f>IF(COUNT('Math Scores'!$BX54:$DN54)=0, "", (SUMIF('Math Scores'!$F$4:$MZ$4, Q$4, 'Math Scores'!$F54:$MZ54)/(SUMIF('Math Scores'!$F$4:$MZ$4, Q$4, 'Math Scores'!$F$2:$MZ$2))))</f>
        <v/>
      </c>
      <c r="R51" s="135" t="str">
        <f>IF(COUNT('Math Scores'!$BX54:$DN54)=0, "", (SUMIF('Math Scores'!$F$4:$MZ$4, R$4, 'Math Scores'!$F54:$MZ54)/(SUMIF('Math Scores'!$F$4:$MZ$4, R$4, 'Math Scores'!$F$2:$MZ$2))))</f>
        <v/>
      </c>
      <c r="S51" s="135" t="str">
        <f>IF(COUNT('Math Scores'!$BX54:$DN54)=0, "", (SUMIF('Math Scores'!$F$4:$MZ$4, S$4, 'Math Scores'!$F54:$MZ54)/(SUMIF('Math Scores'!$F$4:$MZ$4, S$4, 'Math Scores'!$F$2:$MZ$2))))</f>
        <v/>
      </c>
      <c r="T51" s="135" t="str">
        <f>IF(COUNT('Math Scores'!$BX54:$DN54)=0, "", (SUMIF('Math Scores'!$F$4:$MZ$4, T$4, 'Math Scores'!$F54:$MZ54)/(SUMIF('Math Scores'!$F$4:$MZ$4, T$4, 'Math Scores'!$F$2:$MZ$2))))</f>
        <v/>
      </c>
      <c r="U51" s="135" t="str">
        <f>IF(COUNT('Math Scores'!$DO54:$FJ54)=0, "", (SUMIF('Math Scores'!$F$4:$MZ$4, U$4, 'Math Scores'!$F54:$MZ54)/(SUMIF('Math Scores'!$F$4:$MZ$4, U$4, 'Math Scores'!$F$2:$MZ$2))))</f>
        <v/>
      </c>
      <c r="V51" s="135" t="str">
        <f>IF(COUNT('Math Scores'!$DO54:$FJ54)=0, "", (SUMIF('Math Scores'!$F$4:$MZ$4, V$4, 'Math Scores'!$F54:$MZ54)/(SUMIF('Math Scores'!$F$4:$MZ$4, V$4, 'Math Scores'!$F$2:$MZ$2))))</f>
        <v/>
      </c>
      <c r="W51" s="135" t="str">
        <f>IF(COUNT('Math Scores'!$DO54:$FJ54)=0, "", (SUMIF('Math Scores'!$F$4:$MZ$4, W$4, 'Math Scores'!$F54:$MZ54)/(SUMIF('Math Scores'!$F$4:$MZ$4, W$4, 'Math Scores'!$F$2:$MZ$2))))</f>
        <v/>
      </c>
      <c r="X51" s="135" t="str">
        <f>IF(COUNT('Math Scores'!$DO54:$FJ54)=0, "", (SUMIF('Math Scores'!$F$4:$MZ$4, X$4, 'Math Scores'!$F54:$MZ54)/(SUMIF('Math Scores'!$F$4:$MZ$4, X$4, 'Math Scores'!$F$2:$MZ$2))))</f>
        <v/>
      </c>
      <c r="Y51" s="135" t="str">
        <f>IF(COUNT('Math Scores'!$DO54:$FJ54)=0, "", (SUMIF('Math Scores'!$F$4:$MZ$4, Y$4, 'Math Scores'!$F54:$MZ54)/(SUMIF('Math Scores'!$F$4:$MZ$4, Y$4, 'Math Scores'!$F$2:$MZ$2))))</f>
        <v/>
      </c>
      <c r="Z51" s="135" t="str">
        <f>IF(COUNT('Math Scores'!$FK54:$HI54)=0, "", (SUMIF('Math Scores'!$F$4:$MZ$4, Z$4, 'Math Scores'!$F54:$MZ54)/(SUMIF('Math Scores'!$F$4:$MZ$4, Z$4, 'Math Scores'!$F$2:$MZ$2))))</f>
        <v/>
      </c>
      <c r="AA51" s="135" t="str">
        <f>IF(COUNT('Math Scores'!$FK54:$HI54)=0, "", (SUMIF('Math Scores'!$F$4:$MZ$4, AA$4, 'Math Scores'!$F54:$MZ54)/(SUMIF('Math Scores'!$F$4:$MZ$4, AA$4, 'Math Scores'!$F$2:$MZ$2))))</f>
        <v/>
      </c>
      <c r="AB51" s="135" t="str">
        <f>IF(COUNT('Math Scores'!$FK54:$HI54)=0, "", (SUMIF('Math Scores'!$F$4:$MZ$4, AB$4, 'Math Scores'!$F54:$MZ54)/(SUMIF('Math Scores'!$F$4:$MZ$4, AB$4, 'Math Scores'!$F$2:$MZ$2))))</f>
        <v/>
      </c>
      <c r="AC51" s="135" t="str">
        <f>IF(COUNT('Math Scores'!$FK54:$HI54)=0, "", (SUMIF('Math Scores'!$F$4:$MZ$4, AC$4, 'Math Scores'!$F54:$MZ54)/(SUMIF('Math Scores'!$F$4:$MZ$4, AC$4, 'Math Scores'!$F$2:$MZ$2))))</f>
        <v/>
      </c>
      <c r="AD51" s="135" t="str">
        <f>IF(COUNT('Math Scores'!$HJ54:$IG54)=0, "", (SUMIF('Math Scores'!$HJ$4:$IU$4, AD$4, 'Math Scores'!$HJ54:$IU54)/(SUMIF('Math Scores'!$HJ$4:$IU$4, AD$4, 'Math Scores'!$HJ$2:$IU$2))))</f>
        <v/>
      </c>
      <c r="AE51" s="135" t="str">
        <f>IF(COUNT('Math Scores'!$HJ54:$IG54)=0, "", (SUMIF('Math Scores'!$HJ$4:$IU$4, AE$4, 'Math Scores'!$HJ54:$IU54)/(SUMIF('Math Scores'!$HJ$4:$IU$4, AE$4, 'Math Scores'!$HJ$2:$IU$2))))</f>
        <v/>
      </c>
      <c r="AF51" s="135" t="str">
        <f>IF(COUNT('Math Scores'!$HJ54:$IG54)=0, "", (SUMIF('Math Scores'!$HJ$4:$IU$4, AF$4, 'Math Scores'!$HJ54:$IU54)/(SUMIF('Math Scores'!$HJ$4:$IU$4, AF$4, 'Math Scores'!$HJ$2:$IU$2))))</f>
        <v/>
      </c>
      <c r="AG51" s="135" t="str">
        <f>IF(COUNT('Math Scores'!$HJ54:$IG54)=0, "", (SUMIF('Math Scores'!$HJ$4:$IU$4, AG$4, 'Math Scores'!$HJ54:$IU54)/(SUMIF('Math Scores'!$HJ$4:$IU$4, AG$4, 'Math Scores'!$HJ$2:$IU$2))))</f>
        <v/>
      </c>
      <c r="AH51" s="135" t="str">
        <f>IF(COUNT('Math Scores'!$IV54:$JL54)=0, "", (SUMIF('Math Scores'!$IH$4:$IU$4, AH$4, 'Math Scores'!$IH54:$IU54)/(SUMIF('Math Scores'!$IH$4:$IU$4, AH$4, 'Math Scores'!$IH$2:$IU$2))))</f>
        <v/>
      </c>
      <c r="AI51" s="135" t="str">
        <f>IF(COUNT('Math Scores'!$IV54:$JL54)=0, "", (SUMIF('Math Scores'!$IH$4:$IU$4, AI$4, 'Math Scores'!$IH54:$IU54)/(SUMIF('Math Scores'!$IH$4:$IU$4, AI$4, 'Math Scores'!$IH$2:$IU$2))))</f>
        <v/>
      </c>
      <c r="AJ51" s="135" t="str">
        <f>IF(COUNT('Math Scores'!$IV54:$JL54)=0, "", (SUMIF('Math Scores'!$IH$4:$IU$4, AJ$4, 'Math Scores'!$IH54:$IU54)/(SUMIF('Math Scores'!$IH$4:$IU$4, AJ$4, 'Math Scores'!$IH$2:$IU$2))))</f>
        <v/>
      </c>
      <c r="AK51" s="135" t="str">
        <f>IF(COUNT('Math Scores'!$JM54:$KG54)=0, "", (SUMIF('Math Scores'!$JM$4:$LA$4, X$4, 'Math Scores'!$JM54:$LA54)/(SUMIF('Math Scores'!$JM$4:$LA$4, X$4, 'Math Scores'!$JM$2:$LA$2))))</f>
        <v/>
      </c>
      <c r="AL51" s="135" t="str">
        <f>IF(COUNT('Math Scores'!$JM54:$KG54)=0, "", (SUMIF('Math Scores'!$JM$4:$LA$4, Y$4, 'Math Scores'!$JM54:$LA54)/(SUMIF('Math Scores'!$JM$4:$LA$4, Y$4, 'Math Scores'!$JM$2:$LA$2))))</f>
        <v/>
      </c>
      <c r="AM51" s="135" t="str">
        <f>IF(COUNT('Math Scores'!$JM54:$KG54)=0, "", (SUMIF('Math Scores'!$JM$4:$LA$4, Z$4, 'Math Scores'!$JM54:$LA54)/(SUMIF('Math Scores'!$JM$4:$LA$4, Z$4, 'Math Scores'!$JM$2:$LA$2))))</f>
        <v/>
      </c>
      <c r="AN51" s="135" t="str">
        <f>IF(COUNT('Math Scores'!$JM54:$KG54)=0, "", (SUMIF('Math Scores'!$JM$4:$LA$4, AA$4, 'Math Scores'!$JM54:$LA54)/(SUMIF('Math Scores'!$JM$4:$LA$4, AA$4, 'Math Scores'!$JM$2:$LA$2))))</f>
        <v/>
      </c>
      <c r="AO51" s="135" t="str">
        <f>IF(COUNT('Math Scores'!$JM54:$KG54)=0, "", (SUMIF('Math Scores'!$JM$4:$LA$4, AB$4, 'Math Scores'!$JM54:$LA54)/(SUMIF('Math Scores'!$JM$4:$LA$4, AB$4, 'Math Scores'!$JM$2:$LA$2))))</f>
        <v/>
      </c>
      <c r="AP51" s="135" t="str">
        <f>IF(COUNT('Math Scores'!$LB54:$LR54)=0, "", (SUMIF('Math Scores'!$KH$4:$LA$4, AP$4, 'Math Scores'!$KH54:$LA54)/(SUMIF('Math Scores'!$KH$4:$LA$4, AP$4, 'Math Scores'!$KH$2:$LA$2))))</f>
        <v/>
      </c>
      <c r="AQ51" s="135" t="str">
        <f>IF(COUNT('Math Scores'!$LB54:$LR54)=0, "", (SUMIF('Math Scores'!$KH$4:$LA$4, AQ$4, 'Math Scores'!$KH54:$LA54)/(SUMIF('Math Scores'!$KH$4:$LA$4, AQ$4, 'Math Scores'!$KH$2:$LA$2))))</f>
        <v/>
      </c>
    </row>
    <row r="52" spans="1:43" x14ac:dyDescent="0.2">
      <c r="A52" s="65">
        <v>47</v>
      </c>
      <c r="B52" s="65" t="str">
        <f>'English Scores- Leveled papers'!B53</f>
        <v/>
      </c>
      <c r="C52" s="66" t="str">
        <f>'Math Output by Standard'!E54</f>
        <v/>
      </c>
      <c r="D52" s="67" t="str">
        <f>'Math Scores'!D55</f>
        <v/>
      </c>
      <c r="E52" s="135" t="str">
        <f>IF(COUNT('Math Scores'!$F55:$AM55)=0, "", (SUMIF('Math Scores'!$F$4:$AM$4, E$4, 'Math Scores'!$F55:$AM55)/(SUMIF('Math Scores'!$F$4:$AM$4, E$4, 'Math Scores'!$F$2:$AM$2))))</f>
        <v/>
      </c>
      <c r="F52" s="135" t="str">
        <f>IF(COUNT('Math Scores'!$F55:$AM55)=0, "", (SUMIF('Math Scores'!$F$4:$AM$4, F$4, 'Math Scores'!$F55:$AM55)/(SUMIF('Math Scores'!$F$4:$AM$4, F$4, 'Math Scores'!$F$2:$AM$2))))</f>
        <v/>
      </c>
      <c r="G52" s="135" t="str">
        <f>IF(COUNT('Math Scores'!$F55:$AM55)=0, "", (SUMIF('Math Scores'!$F$4:$AM$4, G$4, 'Math Scores'!$F55:$AM55)/(SUMIF('Math Scores'!$F$4:$AM$4, G$4, 'Math Scores'!$F$2:$AM$2))))</f>
        <v/>
      </c>
      <c r="H52" s="135" t="str">
        <f>IF(COUNT('Math Scores'!$F55:$AM55)=0, "", (SUMIF('Math Scores'!$F$4:$AM$4, H$4, 'Math Scores'!$F55:$AM55)/(SUMIF('Math Scores'!$F$4:$AM$4, H$4, 'Math Scores'!$F$2:$AM$2))))</f>
        <v/>
      </c>
      <c r="I52" s="135" t="str">
        <f>IF(COUNT('Math Scores'!$F55:$AM55)=0, "", (SUMIF('Math Scores'!$F$4:$AM$4, I$4, 'Math Scores'!$F55:$AM55)/(SUMIF('Math Scores'!$F$4:$AM$4, I$4, 'Math Scores'!$F$2:$AM$2))))</f>
        <v/>
      </c>
      <c r="J52" s="135" t="str">
        <f>IF(COUNT('Math Scores'!$F55:$AM55)=0, "", (SUMIF('Math Scores'!$F$4:$AM$4, J$4, 'Math Scores'!$F55:$AM55)/(SUMIF('Math Scores'!$F$4:$AM$4, J$4, 'Math Scores'!$F$2:$AM$2))))</f>
        <v/>
      </c>
      <c r="K52" s="135" t="str">
        <f>IF(COUNT('Math Scores'!$AN55:$BW55)=0, "", (SUMIF('Math Scores'!$AN$4:$BW$4, K$4, 'Math Scores'!$AN55:$BW55)/(SUMIF('Math Scores'!$AN$4:$BW$4, K$4, 'Math Scores'!$AN$2:$BW$2))))</f>
        <v/>
      </c>
      <c r="L52" s="135" t="str">
        <f>IF(COUNT('Math Scores'!$AN55:$BW55)=0, "", (SUMIF('Math Scores'!$AN$4:$BW$4, L$4, 'Math Scores'!$AN55:$BW55)/(SUMIF('Math Scores'!$AN$4:$BW$4, L$4, 'Math Scores'!$AN$2:$BW$2))))</f>
        <v/>
      </c>
      <c r="M52" s="135" t="str">
        <f>IF(COUNT('Math Scores'!$AN55:$BW55)=0, "", (SUMIF('Math Scores'!$AN$4:$BW$4, M$4, 'Math Scores'!$AN55:$BW55)/(SUMIF('Math Scores'!$AN$4:$BW$4, M$4, 'Math Scores'!$AN$2:$BW$2))))</f>
        <v/>
      </c>
      <c r="N52" s="135" t="str">
        <f>IF(COUNT('Math Scores'!$AN55:$BW55)=0, "", (SUMIF('Math Scores'!$AN$4:$BW$4, N$4, 'Math Scores'!$AN55:$BW55)/(SUMIF('Math Scores'!$AN$4:$BW$4, N$4, 'Math Scores'!$AN$2:$BW$2))))</f>
        <v/>
      </c>
      <c r="O52" s="135" t="str">
        <f>IF(COUNT('Math Scores'!$AN55:$BW55)=0, "", (SUMIF('Math Scores'!$AN$4:$BW$4, O$4, 'Math Scores'!$AN55:$BW55)/(SUMIF('Math Scores'!$AN$4:$BW$4, O$4, 'Math Scores'!$AN$2:$BW$2))))</f>
        <v/>
      </c>
      <c r="P52" s="135" t="str">
        <f>IF(COUNT('Math Scores'!$BX55:$DN55)=0, "", (SUMIF('Math Scores'!$F$4:$MZ$4, P$4, 'Math Scores'!$F55:$MZ55)/(SUMIF('Math Scores'!$F$4:$MZ$4, P$4, 'Math Scores'!$F$2:$MZ$2))))</f>
        <v/>
      </c>
      <c r="Q52" s="135" t="str">
        <f>IF(COUNT('Math Scores'!$BX55:$DN55)=0, "", (SUMIF('Math Scores'!$F$4:$MZ$4, Q$4, 'Math Scores'!$F55:$MZ55)/(SUMIF('Math Scores'!$F$4:$MZ$4, Q$4, 'Math Scores'!$F$2:$MZ$2))))</f>
        <v/>
      </c>
      <c r="R52" s="135" t="str">
        <f>IF(COUNT('Math Scores'!$BX55:$DN55)=0, "", (SUMIF('Math Scores'!$F$4:$MZ$4, R$4, 'Math Scores'!$F55:$MZ55)/(SUMIF('Math Scores'!$F$4:$MZ$4, R$4, 'Math Scores'!$F$2:$MZ$2))))</f>
        <v/>
      </c>
      <c r="S52" s="135" t="str">
        <f>IF(COUNT('Math Scores'!$BX55:$DN55)=0, "", (SUMIF('Math Scores'!$F$4:$MZ$4, S$4, 'Math Scores'!$F55:$MZ55)/(SUMIF('Math Scores'!$F$4:$MZ$4, S$4, 'Math Scores'!$F$2:$MZ$2))))</f>
        <v/>
      </c>
      <c r="T52" s="135" t="str">
        <f>IF(COUNT('Math Scores'!$BX55:$DN55)=0, "", (SUMIF('Math Scores'!$F$4:$MZ$4, T$4, 'Math Scores'!$F55:$MZ55)/(SUMIF('Math Scores'!$F$4:$MZ$4, T$4, 'Math Scores'!$F$2:$MZ$2))))</f>
        <v/>
      </c>
      <c r="U52" s="135" t="str">
        <f>IF(COUNT('Math Scores'!$DO55:$FJ55)=0, "", (SUMIF('Math Scores'!$F$4:$MZ$4, U$4, 'Math Scores'!$F55:$MZ55)/(SUMIF('Math Scores'!$F$4:$MZ$4, U$4, 'Math Scores'!$F$2:$MZ$2))))</f>
        <v/>
      </c>
      <c r="V52" s="135" t="str">
        <f>IF(COUNT('Math Scores'!$DO55:$FJ55)=0, "", (SUMIF('Math Scores'!$F$4:$MZ$4, V$4, 'Math Scores'!$F55:$MZ55)/(SUMIF('Math Scores'!$F$4:$MZ$4, V$4, 'Math Scores'!$F$2:$MZ$2))))</f>
        <v/>
      </c>
      <c r="W52" s="135" t="str">
        <f>IF(COUNT('Math Scores'!$DO55:$FJ55)=0, "", (SUMIF('Math Scores'!$F$4:$MZ$4, W$4, 'Math Scores'!$F55:$MZ55)/(SUMIF('Math Scores'!$F$4:$MZ$4, W$4, 'Math Scores'!$F$2:$MZ$2))))</f>
        <v/>
      </c>
      <c r="X52" s="135" t="str">
        <f>IF(COUNT('Math Scores'!$DO55:$FJ55)=0, "", (SUMIF('Math Scores'!$F$4:$MZ$4, X$4, 'Math Scores'!$F55:$MZ55)/(SUMIF('Math Scores'!$F$4:$MZ$4, X$4, 'Math Scores'!$F$2:$MZ$2))))</f>
        <v/>
      </c>
      <c r="Y52" s="135" t="str">
        <f>IF(COUNT('Math Scores'!$DO55:$FJ55)=0, "", (SUMIF('Math Scores'!$F$4:$MZ$4, Y$4, 'Math Scores'!$F55:$MZ55)/(SUMIF('Math Scores'!$F$4:$MZ$4, Y$4, 'Math Scores'!$F$2:$MZ$2))))</f>
        <v/>
      </c>
      <c r="Z52" s="135" t="str">
        <f>IF(COUNT('Math Scores'!$FK55:$HI55)=0, "", (SUMIF('Math Scores'!$F$4:$MZ$4, Z$4, 'Math Scores'!$F55:$MZ55)/(SUMIF('Math Scores'!$F$4:$MZ$4, Z$4, 'Math Scores'!$F$2:$MZ$2))))</f>
        <v/>
      </c>
      <c r="AA52" s="135" t="str">
        <f>IF(COUNT('Math Scores'!$FK55:$HI55)=0, "", (SUMIF('Math Scores'!$F$4:$MZ$4, AA$4, 'Math Scores'!$F55:$MZ55)/(SUMIF('Math Scores'!$F$4:$MZ$4, AA$4, 'Math Scores'!$F$2:$MZ$2))))</f>
        <v/>
      </c>
      <c r="AB52" s="135" t="str">
        <f>IF(COUNT('Math Scores'!$FK55:$HI55)=0, "", (SUMIF('Math Scores'!$F$4:$MZ$4, AB$4, 'Math Scores'!$F55:$MZ55)/(SUMIF('Math Scores'!$F$4:$MZ$4, AB$4, 'Math Scores'!$F$2:$MZ$2))))</f>
        <v/>
      </c>
      <c r="AC52" s="135" t="str">
        <f>IF(COUNT('Math Scores'!$FK55:$HI55)=0, "", (SUMIF('Math Scores'!$F$4:$MZ$4, AC$4, 'Math Scores'!$F55:$MZ55)/(SUMIF('Math Scores'!$F$4:$MZ$4, AC$4, 'Math Scores'!$F$2:$MZ$2))))</f>
        <v/>
      </c>
      <c r="AD52" s="135" t="str">
        <f>IF(COUNT('Math Scores'!$HJ55:$IG55)=0, "", (SUMIF('Math Scores'!$HJ$4:$IU$4, AD$4, 'Math Scores'!$HJ55:$IU55)/(SUMIF('Math Scores'!$HJ$4:$IU$4, AD$4, 'Math Scores'!$HJ$2:$IU$2))))</f>
        <v/>
      </c>
      <c r="AE52" s="135" t="str">
        <f>IF(COUNT('Math Scores'!$HJ55:$IG55)=0, "", (SUMIF('Math Scores'!$HJ$4:$IU$4, AE$4, 'Math Scores'!$HJ55:$IU55)/(SUMIF('Math Scores'!$HJ$4:$IU$4, AE$4, 'Math Scores'!$HJ$2:$IU$2))))</f>
        <v/>
      </c>
      <c r="AF52" s="135" t="str">
        <f>IF(COUNT('Math Scores'!$HJ55:$IG55)=0, "", (SUMIF('Math Scores'!$HJ$4:$IU$4, AF$4, 'Math Scores'!$HJ55:$IU55)/(SUMIF('Math Scores'!$HJ$4:$IU$4, AF$4, 'Math Scores'!$HJ$2:$IU$2))))</f>
        <v/>
      </c>
      <c r="AG52" s="135" t="str">
        <f>IF(COUNT('Math Scores'!$HJ55:$IG55)=0, "", (SUMIF('Math Scores'!$HJ$4:$IU$4, AG$4, 'Math Scores'!$HJ55:$IU55)/(SUMIF('Math Scores'!$HJ$4:$IU$4, AG$4, 'Math Scores'!$HJ$2:$IU$2))))</f>
        <v/>
      </c>
      <c r="AH52" s="135" t="str">
        <f>IF(COUNT('Math Scores'!$IV55:$JL55)=0, "", (SUMIF('Math Scores'!$IH$4:$IU$4, AH$4, 'Math Scores'!$IH55:$IU55)/(SUMIF('Math Scores'!$IH$4:$IU$4, AH$4, 'Math Scores'!$IH$2:$IU$2))))</f>
        <v/>
      </c>
      <c r="AI52" s="135" t="str">
        <f>IF(COUNT('Math Scores'!$IV55:$JL55)=0, "", (SUMIF('Math Scores'!$IH$4:$IU$4, AI$4, 'Math Scores'!$IH55:$IU55)/(SUMIF('Math Scores'!$IH$4:$IU$4, AI$4, 'Math Scores'!$IH$2:$IU$2))))</f>
        <v/>
      </c>
      <c r="AJ52" s="135" t="str">
        <f>IF(COUNT('Math Scores'!$IV55:$JL55)=0, "", (SUMIF('Math Scores'!$IH$4:$IU$4, AJ$4, 'Math Scores'!$IH55:$IU55)/(SUMIF('Math Scores'!$IH$4:$IU$4, AJ$4, 'Math Scores'!$IH$2:$IU$2))))</f>
        <v/>
      </c>
      <c r="AK52" s="135" t="str">
        <f>IF(COUNT('Math Scores'!$JM55:$KG55)=0, "", (SUMIF('Math Scores'!$JM$4:$LA$4, X$4, 'Math Scores'!$JM55:$LA55)/(SUMIF('Math Scores'!$JM$4:$LA$4, X$4, 'Math Scores'!$JM$2:$LA$2))))</f>
        <v/>
      </c>
      <c r="AL52" s="135" t="str">
        <f>IF(COUNT('Math Scores'!$JM55:$KG55)=0, "", (SUMIF('Math Scores'!$JM$4:$LA$4, Y$4, 'Math Scores'!$JM55:$LA55)/(SUMIF('Math Scores'!$JM$4:$LA$4, Y$4, 'Math Scores'!$JM$2:$LA$2))))</f>
        <v/>
      </c>
      <c r="AM52" s="135" t="str">
        <f>IF(COUNT('Math Scores'!$JM55:$KG55)=0, "", (SUMIF('Math Scores'!$JM$4:$LA$4, Z$4, 'Math Scores'!$JM55:$LA55)/(SUMIF('Math Scores'!$JM$4:$LA$4, Z$4, 'Math Scores'!$JM$2:$LA$2))))</f>
        <v/>
      </c>
      <c r="AN52" s="135" t="str">
        <f>IF(COUNT('Math Scores'!$JM55:$KG55)=0, "", (SUMIF('Math Scores'!$JM$4:$LA$4, AA$4, 'Math Scores'!$JM55:$LA55)/(SUMIF('Math Scores'!$JM$4:$LA$4, AA$4, 'Math Scores'!$JM$2:$LA$2))))</f>
        <v/>
      </c>
      <c r="AO52" s="135" t="str">
        <f>IF(COUNT('Math Scores'!$JM55:$KG55)=0, "", (SUMIF('Math Scores'!$JM$4:$LA$4, AB$4, 'Math Scores'!$JM55:$LA55)/(SUMIF('Math Scores'!$JM$4:$LA$4, AB$4, 'Math Scores'!$JM$2:$LA$2))))</f>
        <v/>
      </c>
      <c r="AP52" s="135" t="str">
        <f>IF(COUNT('Math Scores'!$LB55:$LR55)=0, "", (SUMIF('Math Scores'!$KH$4:$LA$4, AP$4, 'Math Scores'!$KH55:$LA55)/(SUMIF('Math Scores'!$KH$4:$LA$4, AP$4, 'Math Scores'!$KH$2:$LA$2))))</f>
        <v/>
      </c>
      <c r="AQ52" s="135" t="str">
        <f>IF(COUNT('Math Scores'!$LB55:$LR55)=0, "", (SUMIF('Math Scores'!$KH$4:$LA$4, AQ$4, 'Math Scores'!$KH55:$LA55)/(SUMIF('Math Scores'!$KH$4:$LA$4, AQ$4, 'Math Scores'!$KH$2:$LA$2))))</f>
        <v/>
      </c>
    </row>
    <row r="53" spans="1:43" x14ac:dyDescent="0.2">
      <c r="A53" s="65">
        <v>48</v>
      </c>
      <c r="B53" s="65" t="str">
        <f>'English Scores- Leveled papers'!B54</f>
        <v/>
      </c>
      <c r="C53" s="66" t="str">
        <f>'Math Output by Standard'!E55</f>
        <v/>
      </c>
      <c r="D53" s="67" t="str">
        <f>'Math Scores'!D56</f>
        <v/>
      </c>
      <c r="E53" s="135" t="str">
        <f>IF(COUNT('Math Scores'!$F56:$AM56)=0, "", (SUMIF('Math Scores'!$F$4:$AM$4, E$4, 'Math Scores'!$F56:$AM56)/(SUMIF('Math Scores'!$F$4:$AM$4, E$4, 'Math Scores'!$F$2:$AM$2))))</f>
        <v/>
      </c>
      <c r="F53" s="135" t="str">
        <f>IF(COUNT('Math Scores'!$F56:$AM56)=0, "", (SUMIF('Math Scores'!$F$4:$AM$4, F$4, 'Math Scores'!$F56:$AM56)/(SUMIF('Math Scores'!$F$4:$AM$4, F$4, 'Math Scores'!$F$2:$AM$2))))</f>
        <v/>
      </c>
      <c r="G53" s="135" t="str">
        <f>IF(COUNT('Math Scores'!$F56:$AM56)=0, "", (SUMIF('Math Scores'!$F$4:$AM$4, G$4, 'Math Scores'!$F56:$AM56)/(SUMIF('Math Scores'!$F$4:$AM$4, G$4, 'Math Scores'!$F$2:$AM$2))))</f>
        <v/>
      </c>
      <c r="H53" s="135" t="str">
        <f>IF(COUNT('Math Scores'!$F56:$AM56)=0, "", (SUMIF('Math Scores'!$F$4:$AM$4, H$4, 'Math Scores'!$F56:$AM56)/(SUMIF('Math Scores'!$F$4:$AM$4, H$4, 'Math Scores'!$F$2:$AM$2))))</f>
        <v/>
      </c>
      <c r="I53" s="135" t="str">
        <f>IF(COUNT('Math Scores'!$F56:$AM56)=0, "", (SUMIF('Math Scores'!$F$4:$AM$4, I$4, 'Math Scores'!$F56:$AM56)/(SUMIF('Math Scores'!$F$4:$AM$4, I$4, 'Math Scores'!$F$2:$AM$2))))</f>
        <v/>
      </c>
      <c r="J53" s="135" t="str">
        <f>IF(COUNT('Math Scores'!$F56:$AM56)=0, "", (SUMIF('Math Scores'!$F$4:$AM$4, J$4, 'Math Scores'!$F56:$AM56)/(SUMIF('Math Scores'!$F$4:$AM$4, J$4, 'Math Scores'!$F$2:$AM$2))))</f>
        <v/>
      </c>
      <c r="K53" s="135" t="str">
        <f>IF(COUNT('Math Scores'!$AN56:$BW56)=0, "", (SUMIF('Math Scores'!$AN$4:$BW$4, K$4, 'Math Scores'!$AN56:$BW56)/(SUMIF('Math Scores'!$AN$4:$BW$4, K$4, 'Math Scores'!$AN$2:$BW$2))))</f>
        <v/>
      </c>
      <c r="L53" s="135" t="str">
        <f>IF(COUNT('Math Scores'!$AN56:$BW56)=0, "", (SUMIF('Math Scores'!$AN$4:$BW$4, L$4, 'Math Scores'!$AN56:$BW56)/(SUMIF('Math Scores'!$AN$4:$BW$4, L$4, 'Math Scores'!$AN$2:$BW$2))))</f>
        <v/>
      </c>
      <c r="M53" s="135" t="str">
        <f>IF(COUNT('Math Scores'!$AN56:$BW56)=0, "", (SUMIF('Math Scores'!$AN$4:$BW$4, M$4, 'Math Scores'!$AN56:$BW56)/(SUMIF('Math Scores'!$AN$4:$BW$4, M$4, 'Math Scores'!$AN$2:$BW$2))))</f>
        <v/>
      </c>
      <c r="N53" s="135" t="str">
        <f>IF(COUNT('Math Scores'!$AN56:$BW56)=0, "", (SUMIF('Math Scores'!$AN$4:$BW$4, N$4, 'Math Scores'!$AN56:$BW56)/(SUMIF('Math Scores'!$AN$4:$BW$4, N$4, 'Math Scores'!$AN$2:$BW$2))))</f>
        <v/>
      </c>
      <c r="O53" s="135" t="str">
        <f>IF(COUNT('Math Scores'!$AN56:$BW56)=0, "", (SUMIF('Math Scores'!$AN$4:$BW$4, O$4, 'Math Scores'!$AN56:$BW56)/(SUMIF('Math Scores'!$AN$4:$BW$4, O$4, 'Math Scores'!$AN$2:$BW$2))))</f>
        <v/>
      </c>
      <c r="P53" s="135" t="str">
        <f>IF(COUNT('Math Scores'!$BX56:$DN56)=0, "", (SUMIF('Math Scores'!$F$4:$MZ$4, P$4, 'Math Scores'!$F56:$MZ56)/(SUMIF('Math Scores'!$F$4:$MZ$4, P$4, 'Math Scores'!$F$2:$MZ$2))))</f>
        <v/>
      </c>
      <c r="Q53" s="135" t="str">
        <f>IF(COUNT('Math Scores'!$BX56:$DN56)=0, "", (SUMIF('Math Scores'!$F$4:$MZ$4, Q$4, 'Math Scores'!$F56:$MZ56)/(SUMIF('Math Scores'!$F$4:$MZ$4, Q$4, 'Math Scores'!$F$2:$MZ$2))))</f>
        <v/>
      </c>
      <c r="R53" s="135" t="str">
        <f>IF(COUNT('Math Scores'!$BX56:$DN56)=0, "", (SUMIF('Math Scores'!$F$4:$MZ$4, R$4, 'Math Scores'!$F56:$MZ56)/(SUMIF('Math Scores'!$F$4:$MZ$4, R$4, 'Math Scores'!$F$2:$MZ$2))))</f>
        <v/>
      </c>
      <c r="S53" s="135" t="str">
        <f>IF(COUNT('Math Scores'!$BX56:$DN56)=0, "", (SUMIF('Math Scores'!$F$4:$MZ$4, S$4, 'Math Scores'!$F56:$MZ56)/(SUMIF('Math Scores'!$F$4:$MZ$4, S$4, 'Math Scores'!$F$2:$MZ$2))))</f>
        <v/>
      </c>
      <c r="T53" s="135" t="str">
        <f>IF(COUNT('Math Scores'!$BX56:$DN56)=0, "", (SUMIF('Math Scores'!$F$4:$MZ$4, T$4, 'Math Scores'!$F56:$MZ56)/(SUMIF('Math Scores'!$F$4:$MZ$4, T$4, 'Math Scores'!$F$2:$MZ$2))))</f>
        <v/>
      </c>
      <c r="U53" s="135" t="str">
        <f>IF(COUNT('Math Scores'!$DO56:$FJ56)=0, "", (SUMIF('Math Scores'!$F$4:$MZ$4, U$4, 'Math Scores'!$F56:$MZ56)/(SUMIF('Math Scores'!$F$4:$MZ$4, U$4, 'Math Scores'!$F$2:$MZ$2))))</f>
        <v/>
      </c>
      <c r="V53" s="135" t="str">
        <f>IF(COUNT('Math Scores'!$DO56:$FJ56)=0, "", (SUMIF('Math Scores'!$F$4:$MZ$4, V$4, 'Math Scores'!$F56:$MZ56)/(SUMIF('Math Scores'!$F$4:$MZ$4, V$4, 'Math Scores'!$F$2:$MZ$2))))</f>
        <v/>
      </c>
      <c r="W53" s="135" t="str">
        <f>IF(COUNT('Math Scores'!$DO56:$FJ56)=0, "", (SUMIF('Math Scores'!$F$4:$MZ$4, W$4, 'Math Scores'!$F56:$MZ56)/(SUMIF('Math Scores'!$F$4:$MZ$4, W$4, 'Math Scores'!$F$2:$MZ$2))))</f>
        <v/>
      </c>
      <c r="X53" s="135" t="str">
        <f>IF(COUNT('Math Scores'!$DO56:$FJ56)=0, "", (SUMIF('Math Scores'!$F$4:$MZ$4, X$4, 'Math Scores'!$F56:$MZ56)/(SUMIF('Math Scores'!$F$4:$MZ$4, X$4, 'Math Scores'!$F$2:$MZ$2))))</f>
        <v/>
      </c>
      <c r="Y53" s="135" t="str">
        <f>IF(COUNT('Math Scores'!$DO56:$FJ56)=0, "", (SUMIF('Math Scores'!$F$4:$MZ$4, Y$4, 'Math Scores'!$F56:$MZ56)/(SUMIF('Math Scores'!$F$4:$MZ$4, Y$4, 'Math Scores'!$F$2:$MZ$2))))</f>
        <v/>
      </c>
      <c r="Z53" s="135" t="str">
        <f>IF(COUNT('Math Scores'!$FK56:$HI56)=0, "", (SUMIF('Math Scores'!$F$4:$MZ$4, Z$4, 'Math Scores'!$F56:$MZ56)/(SUMIF('Math Scores'!$F$4:$MZ$4, Z$4, 'Math Scores'!$F$2:$MZ$2))))</f>
        <v/>
      </c>
      <c r="AA53" s="135" t="str">
        <f>IF(COUNT('Math Scores'!$FK56:$HI56)=0, "", (SUMIF('Math Scores'!$F$4:$MZ$4, AA$4, 'Math Scores'!$F56:$MZ56)/(SUMIF('Math Scores'!$F$4:$MZ$4, AA$4, 'Math Scores'!$F$2:$MZ$2))))</f>
        <v/>
      </c>
      <c r="AB53" s="135" t="str">
        <f>IF(COUNT('Math Scores'!$FK56:$HI56)=0, "", (SUMIF('Math Scores'!$F$4:$MZ$4, AB$4, 'Math Scores'!$F56:$MZ56)/(SUMIF('Math Scores'!$F$4:$MZ$4, AB$4, 'Math Scores'!$F$2:$MZ$2))))</f>
        <v/>
      </c>
      <c r="AC53" s="135" t="str">
        <f>IF(COUNT('Math Scores'!$FK56:$HI56)=0, "", (SUMIF('Math Scores'!$F$4:$MZ$4, AC$4, 'Math Scores'!$F56:$MZ56)/(SUMIF('Math Scores'!$F$4:$MZ$4, AC$4, 'Math Scores'!$F$2:$MZ$2))))</f>
        <v/>
      </c>
      <c r="AD53" s="135" t="str">
        <f>IF(COUNT('Math Scores'!$HJ56:$IG56)=0, "", (SUMIF('Math Scores'!$HJ$4:$IU$4, AD$4, 'Math Scores'!$HJ56:$IU56)/(SUMIF('Math Scores'!$HJ$4:$IU$4, AD$4, 'Math Scores'!$HJ$2:$IU$2))))</f>
        <v/>
      </c>
      <c r="AE53" s="135" t="str">
        <f>IF(COUNT('Math Scores'!$HJ56:$IG56)=0, "", (SUMIF('Math Scores'!$HJ$4:$IU$4, AE$4, 'Math Scores'!$HJ56:$IU56)/(SUMIF('Math Scores'!$HJ$4:$IU$4, AE$4, 'Math Scores'!$HJ$2:$IU$2))))</f>
        <v/>
      </c>
      <c r="AF53" s="135" t="str">
        <f>IF(COUNT('Math Scores'!$HJ56:$IG56)=0, "", (SUMIF('Math Scores'!$HJ$4:$IU$4, AF$4, 'Math Scores'!$HJ56:$IU56)/(SUMIF('Math Scores'!$HJ$4:$IU$4, AF$4, 'Math Scores'!$HJ$2:$IU$2))))</f>
        <v/>
      </c>
      <c r="AG53" s="135" t="str">
        <f>IF(COUNT('Math Scores'!$HJ56:$IG56)=0, "", (SUMIF('Math Scores'!$HJ$4:$IU$4, AG$4, 'Math Scores'!$HJ56:$IU56)/(SUMIF('Math Scores'!$HJ$4:$IU$4, AG$4, 'Math Scores'!$HJ$2:$IU$2))))</f>
        <v/>
      </c>
      <c r="AH53" s="135" t="str">
        <f>IF(COUNT('Math Scores'!$IV56:$JL56)=0, "", (SUMIF('Math Scores'!$IH$4:$IU$4, AH$4, 'Math Scores'!$IH56:$IU56)/(SUMIF('Math Scores'!$IH$4:$IU$4, AH$4, 'Math Scores'!$IH$2:$IU$2))))</f>
        <v/>
      </c>
      <c r="AI53" s="135" t="str">
        <f>IF(COUNT('Math Scores'!$IV56:$JL56)=0, "", (SUMIF('Math Scores'!$IH$4:$IU$4, AI$4, 'Math Scores'!$IH56:$IU56)/(SUMIF('Math Scores'!$IH$4:$IU$4, AI$4, 'Math Scores'!$IH$2:$IU$2))))</f>
        <v/>
      </c>
      <c r="AJ53" s="135" t="str">
        <f>IF(COUNT('Math Scores'!$IV56:$JL56)=0, "", (SUMIF('Math Scores'!$IH$4:$IU$4, AJ$4, 'Math Scores'!$IH56:$IU56)/(SUMIF('Math Scores'!$IH$4:$IU$4, AJ$4, 'Math Scores'!$IH$2:$IU$2))))</f>
        <v/>
      </c>
      <c r="AK53" s="135" t="str">
        <f>IF(COUNT('Math Scores'!$JM56:$KG56)=0, "", (SUMIF('Math Scores'!$JM$4:$LA$4, X$4, 'Math Scores'!$JM56:$LA56)/(SUMIF('Math Scores'!$JM$4:$LA$4, X$4, 'Math Scores'!$JM$2:$LA$2))))</f>
        <v/>
      </c>
      <c r="AL53" s="135" t="str">
        <f>IF(COUNT('Math Scores'!$JM56:$KG56)=0, "", (SUMIF('Math Scores'!$JM$4:$LA$4, Y$4, 'Math Scores'!$JM56:$LA56)/(SUMIF('Math Scores'!$JM$4:$LA$4, Y$4, 'Math Scores'!$JM$2:$LA$2))))</f>
        <v/>
      </c>
      <c r="AM53" s="135" t="str">
        <f>IF(COUNT('Math Scores'!$JM56:$KG56)=0, "", (SUMIF('Math Scores'!$JM$4:$LA$4, Z$4, 'Math Scores'!$JM56:$LA56)/(SUMIF('Math Scores'!$JM$4:$LA$4, Z$4, 'Math Scores'!$JM$2:$LA$2))))</f>
        <v/>
      </c>
      <c r="AN53" s="135" t="str">
        <f>IF(COUNT('Math Scores'!$JM56:$KG56)=0, "", (SUMIF('Math Scores'!$JM$4:$LA$4, AA$4, 'Math Scores'!$JM56:$LA56)/(SUMIF('Math Scores'!$JM$4:$LA$4, AA$4, 'Math Scores'!$JM$2:$LA$2))))</f>
        <v/>
      </c>
      <c r="AO53" s="135" t="str">
        <f>IF(COUNT('Math Scores'!$JM56:$KG56)=0, "", (SUMIF('Math Scores'!$JM$4:$LA$4, AB$4, 'Math Scores'!$JM56:$LA56)/(SUMIF('Math Scores'!$JM$4:$LA$4, AB$4, 'Math Scores'!$JM$2:$LA$2))))</f>
        <v/>
      </c>
      <c r="AP53" s="135" t="str">
        <f>IF(COUNT('Math Scores'!$LB56:$LR56)=0, "", (SUMIF('Math Scores'!$KH$4:$LA$4, AP$4, 'Math Scores'!$KH56:$LA56)/(SUMIF('Math Scores'!$KH$4:$LA$4, AP$4, 'Math Scores'!$KH$2:$LA$2))))</f>
        <v/>
      </c>
      <c r="AQ53" s="135" t="str">
        <f>IF(COUNT('Math Scores'!$LB56:$LR56)=0, "", (SUMIF('Math Scores'!$KH$4:$LA$4, AQ$4, 'Math Scores'!$KH56:$LA56)/(SUMIF('Math Scores'!$KH$4:$LA$4, AQ$4, 'Math Scores'!$KH$2:$LA$2))))</f>
        <v/>
      </c>
    </row>
    <row r="54" spans="1:43" x14ac:dyDescent="0.2">
      <c r="A54" s="65">
        <v>49</v>
      </c>
      <c r="B54" s="65" t="str">
        <f>'English Scores- Leveled papers'!B55</f>
        <v/>
      </c>
      <c r="C54" s="66" t="str">
        <f>'Math Output by Standard'!E56</f>
        <v/>
      </c>
      <c r="D54" s="67" t="str">
        <f>'Math Scores'!D57</f>
        <v/>
      </c>
      <c r="E54" s="135" t="str">
        <f>IF(COUNT('Math Scores'!$F57:$AM57)=0, "", (SUMIF('Math Scores'!$F$4:$AM$4, E$4, 'Math Scores'!$F57:$AM57)/(SUMIF('Math Scores'!$F$4:$AM$4, E$4, 'Math Scores'!$F$2:$AM$2))))</f>
        <v/>
      </c>
      <c r="F54" s="135" t="str">
        <f>IF(COUNT('Math Scores'!$F57:$AM57)=0, "", (SUMIF('Math Scores'!$F$4:$AM$4, F$4, 'Math Scores'!$F57:$AM57)/(SUMIF('Math Scores'!$F$4:$AM$4, F$4, 'Math Scores'!$F$2:$AM$2))))</f>
        <v/>
      </c>
      <c r="G54" s="135" t="str">
        <f>IF(COUNT('Math Scores'!$F57:$AM57)=0, "", (SUMIF('Math Scores'!$F$4:$AM$4, G$4, 'Math Scores'!$F57:$AM57)/(SUMIF('Math Scores'!$F$4:$AM$4, G$4, 'Math Scores'!$F$2:$AM$2))))</f>
        <v/>
      </c>
      <c r="H54" s="135" t="str">
        <f>IF(COUNT('Math Scores'!$F57:$AM57)=0, "", (SUMIF('Math Scores'!$F$4:$AM$4, H$4, 'Math Scores'!$F57:$AM57)/(SUMIF('Math Scores'!$F$4:$AM$4, H$4, 'Math Scores'!$F$2:$AM$2))))</f>
        <v/>
      </c>
      <c r="I54" s="135" t="str">
        <f>IF(COUNT('Math Scores'!$F57:$AM57)=0, "", (SUMIF('Math Scores'!$F$4:$AM$4, I$4, 'Math Scores'!$F57:$AM57)/(SUMIF('Math Scores'!$F$4:$AM$4, I$4, 'Math Scores'!$F$2:$AM$2))))</f>
        <v/>
      </c>
      <c r="J54" s="135" t="str">
        <f>IF(COUNT('Math Scores'!$F57:$AM57)=0, "", (SUMIF('Math Scores'!$F$4:$AM$4, J$4, 'Math Scores'!$F57:$AM57)/(SUMIF('Math Scores'!$F$4:$AM$4, J$4, 'Math Scores'!$F$2:$AM$2))))</f>
        <v/>
      </c>
      <c r="K54" s="135" t="str">
        <f>IF(COUNT('Math Scores'!$AN57:$BW57)=0, "", (SUMIF('Math Scores'!$AN$4:$BW$4, K$4, 'Math Scores'!$AN57:$BW57)/(SUMIF('Math Scores'!$AN$4:$BW$4, K$4, 'Math Scores'!$AN$2:$BW$2))))</f>
        <v/>
      </c>
      <c r="L54" s="135" t="str">
        <f>IF(COUNT('Math Scores'!$AN57:$BW57)=0, "", (SUMIF('Math Scores'!$AN$4:$BW$4, L$4, 'Math Scores'!$AN57:$BW57)/(SUMIF('Math Scores'!$AN$4:$BW$4, L$4, 'Math Scores'!$AN$2:$BW$2))))</f>
        <v/>
      </c>
      <c r="M54" s="135" t="str">
        <f>IF(COUNT('Math Scores'!$AN57:$BW57)=0, "", (SUMIF('Math Scores'!$AN$4:$BW$4, M$4, 'Math Scores'!$AN57:$BW57)/(SUMIF('Math Scores'!$AN$4:$BW$4, M$4, 'Math Scores'!$AN$2:$BW$2))))</f>
        <v/>
      </c>
      <c r="N54" s="135" t="str">
        <f>IF(COUNT('Math Scores'!$AN57:$BW57)=0, "", (SUMIF('Math Scores'!$AN$4:$BW$4, N$4, 'Math Scores'!$AN57:$BW57)/(SUMIF('Math Scores'!$AN$4:$BW$4, N$4, 'Math Scores'!$AN$2:$BW$2))))</f>
        <v/>
      </c>
      <c r="O54" s="135" t="str">
        <f>IF(COUNT('Math Scores'!$AN57:$BW57)=0, "", (SUMIF('Math Scores'!$AN$4:$BW$4, O$4, 'Math Scores'!$AN57:$BW57)/(SUMIF('Math Scores'!$AN$4:$BW$4, O$4, 'Math Scores'!$AN$2:$BW$2))))</f>
        <v/>
      </c>
      <c r="P54" s="135" t="str">
        <f>IF(COUNT('Math Scores'!$BX57:$DN57)=0, "", (SUMIF('Math Scores'!$F$4:$MZ$4, P$4, 'Math Scores'!$F57:$MZ57)/(SUMIF('Math Scores'!$F$4:$MZ$4, P$4, 'Math Scores'!$F$2:$MZ$2))))</f>
        <v/>
      </c>
      <c r="Q54" s="135" t="str">
        <f>IF(COUNT('Math Scores'!$BX57:$DN57)=0, "", (SUMIF('Math Scores'!$F$4:$MZ$4, Q$4, 'Math Scores'!$F57:$MZ57)/(SUMIF('Math Scores'!$F$4:$MZ$4, Q$4, 'Math Scores'!$F$2:$MZ$2))))</f>
        <v/>
      </c>
      <c r="R54" s="135" t="str">
        <f>IF(COUNT('Math Scores'!$BX57:$DN57)=0, "", (SUMIF('Math Scores'!$F$4:$MZ$4, R$4, 'Math Scores'!$F57:$MZ57)/(SUMIF('Math Scores'!$F$4:$MZ$4, R$4, 'Math Scores'!$F$2:$MZ$2))))</f>
        <v/>
      </c>
      <c r="S54" s="135" t="str">
        <f>IF(COUNT('Math Scores'!$BX57:$DN57)=0, "", (SUMIF('Math Scores'!$F$4:$MZ$4, S$4, 'Math Scores'!$F57:$MZ57)/(SUMIF('Math Scores'!$F$4:$MZ$4, S$4, 'Math Scores'!$F$2:$MZ$2))))</f>
        <v/>
      </c>
      <c r="T54" s="135" t="str">
        <f>IF(COUNT('Math Scores'!$BX57:$DN57)=0, "", (SUMIF('Math Scores'!$F$4:$MZ$4, T$4, 'Math Scores'!$F57:$MZ57)/(SUMIF('Math Scores'!$F$4:$MZ$4, T$4, 'Math Scores'!$F$2:$MZ$2))))</f>
        <v/>
      </c>
      <c r="U54" s="135" t="str">
        <f>IF(COUNT('Math Scores'!$DO57:$FJ57)=0, "", (SUMIF('Math Scores'!$F$4:$MZ$4, U$4, 'Math Scores'!$F57:$MZ57)/(SUMIF('Math Scores'!$F$4:$MZ$4, U$4, 'Math Scores'!$F$2:$MZ$2))))</f>
        <v/>
      </c>
      <c r="V54" s="135" t="str">
        <f>IF(COUNT('Math Scores'!$DO57:$FJ57)=0, "", (SUMIF('Math Scores'!$F$4:$MZ$4, V$4, 'Math Scores'!$F57:$MZ57)/(SUMIF('Math Scores'!$F$4:$MZ$4, V$4, 'Math Scores'!$F$2:$MZ$2))))</f>
        <v/>
      </c>
      <c r="W54" s="135" t="str">
        <f>IF(COUNT('Math Scores'!$DO57:$FJ57)=0, "", (SUMIF('Math Scores'!$F$4:$MZ$4, W$4, 'Math Scores'!$F57:$MZ57)/(SUMIF('Math Scores'!$F$4:$MZ$4, W$4, 'Math Scores'!$F$2:$MZ$2))))</f>
        <v/>
      </c>
      <c r="X54" s="135" t="str">
        <f>IF(COUNT('Math Scores'!$DO57:$FJ57)=0, "", (SUMIF('Math Scores'!$F$4:$MZ$4, X$4, 'Math Scores'!$F57:$MZ57)/(SUMIF('Math Scores'!$F$4:$MZ$4, X$4, 'Math Scores'!$F$2:$MZ$2))))</f>
        <v/>
      </c>
      <c r="Y54" s="135" t="str">
        <f>IF(COUNT('Math Scores'!$DO57:$FJ57)=0, "", (SUMIF('Math Scores'!$F$4:$MZ$4, Y$4, 'Math Scores'!$F57:$MZ57)/(SUMIF('Math Scores'!$F$4:$MZ$4, Y$4, 'Math Scores'!$F$2:$MZ$2))))</f>
        <v/>
      </c>
      <c r="Z54" s="135" t="str">
        <f>IF(COUNT('Math Scores'!$FK57:$HI57)=0, "", (SUMIF('Math Scores'!$F$4:$MZ$4, Z$4, 'Math Scores'!$F57:$MZ57)/(SUMIF('Math Scores'!$F$4:$MZ$4, Z$4, 'Math Scores'!$F$2:$MZ$2))))</f>
        <v/>
      </c>
      <c r="AA54" s="135" t="str">
        <f>IF(COUNT('Math Scores'!$FK57:$HI57)=0, "", (SUMIF('Math Scores'!$F$4:$MZ$4, AA$4, 'Math Scores'!$F57:$MZ57)/(SUMIF('Math Scores'!$F$4:$MZ$4, AA$4, 'Math Scores'!$F$2:$MZ$2))))</f>
        <v/>
      </c>
      <c r="AB54" s="135" t="str">
        <f>IF(COUNT('Math Scores'!$FK57:$HI57)=0, "", (SUMIF('Math Scores'!$F$4:$MZ$4, AB$4, 'Math Scores'!$F57:$MZ57)/(SUMIF('Math Scores'!$F$4:$MZ$4, AB$4, 'Math Scores'!$F$2:$MZ$2))))</f>
        <v/>
      </c>
      <c r="AC54" s="135" t="str">
        <f>IF(COUNT('Math Scores'!$FK57:$HI57)=0, "", (SUMIF('Math Scores'!$F$4:$MZ$4, AC$4, 'Math Scores'!$F57:$MZ57)/(SUMIF('Math Scores'!$F$4:$MZ$4, AC$4, 'Math Scores'!$F$2:$MZ$2))))</f>
        <v/>
      </c>
      <c r="AD54" s="135" t="str">
        <f>IF(COUNT('Math Scores'!$HJ57:$IG57)=0, "", (SUMIF('Math Scores'!$HJ$4:$IU$4, AD$4, 'Math Scores'!$HJ57:$IU57)/(SUMIF('Math Scores'!$HJ$4:$IU$4, AD$4, 'Math Scores'!$HJ$2:$IU$2))))</f>
        <v/>
      </c>
      <c r="AE54" s="135" t="str">
        <f>IF(COUNT('Math Scores'!$HJ57:$IG57)=0, "", (SUMIF('Math Scores'!$HJ$4:$IU$4, AE$4, 'Math Scores'!$HJ57:$IU57)/(SUMIF('Math Scores'!$HJ$4:$IU$4, AE$4, 'Math Scores'!$HJ$2:$IU$2))))</f>
        <v/>
      </c>
      <c r="AF54" s="135" t="str">
        <f>IF(COUNT('Math Scores'!$HJ57:$IG57)=0, "", (SUMIF('Math Scores'!$HJ$4:$IU$4, AF$4, 'Math Scores'!$HJ57:$IU57)/(SUMIF('Math Scores'!$HJ$4:$IU$4, AF$4, 'Math Scores'!$HJ$2:$IU$2))))</f>
        <v/>
      </c>
      <c r="AG54" s="135" t="str">
        <f>IF(COUNT('Math Scores'!$HJ57:$IG57)=0, "", (SUMIF('Math Scores'!$HJ$4:$IU$4, AG$4, 'Math Scores'!$HJ57:$IU57)/(SUMIF('Math Scores'!$HJ$4:$IU$4, AG$4, 'Math Scores'!$HJ$2:$IU$2))))</f>
        <v/>
      </c>
      <c r="AH54" s="135" t="str">
        <f>IF(COUNT('Math Scores'!$IV57:$JL57)=0, "", (SUMIF('Math Scores'!$IH$4:$IU$4, AH$4, 'Math Scores'!$IH57:$IU57)/(SUMIF('Math Scores'!$IH$4:$IU$4, AH$4, 'Math Scores'!$IH$2:$IU$2))))</f>
        <v/>
      </c>
      <c r="AI54" s="135" t="str">
        <f>IF(COUNT('Math Scores'!$IV57:$JL57)=0, "", (SUMIF('Math Scores'!$IH$4:$IU$4, AI$4, 'Math Scores'!$IH57:$IU57)/(SUMIF('Math Scores'!$IH$4:$IU$4, AI$4, 'Math Scores'!$IH$2:$IU$2))))</f>
        <v/>
      </c>
      <c r="AJ54" s="135" t="str">
        <f>IF(COUNT('Math Scores'!$IV57:$JL57)=0, "", (SUMIF('Math Scores'!$IH$4:$IU$4, AJ$4, 'Math Scores'!$IH57:$IU57)/(SUMIF('Math Scores'!$IH$4:$IU$4, AJ$4, 'Math Scores'!$IH$2:$IU$2))))</f>
        <v/>
      </c>
      <c r="AK54" s="135" t="str">
        <f>IF(COUNT('Math Scores'!$JM57:$KG57)=0, "", (SUMIF('Math Scores'!$JM$4:$LA$4, X$4, 'Math Scores'!$JM57:$LA57)/(SUMIF('Math Scores'!$JM$4:$LA$4, X$4, 'Math Scores'!$JM$2:$LA$2))))</f>
        <v/>
      </c>
      <c r="AL54" s="135" t="str">
        <f>IF(COUNT('Math Scores'!$JM57:$KG57)=0, "", (SUMIF('Math Scores'!$JM$4:$LA$4, Y$4, 'Math Scores'!$JM57:$LA57)/(SUMIF('Math Scores'!$JM$4:$LA$4, Y$4, 'Math Scores'!$JM$2:$LA$2))))</f>
        <v/>
      </c>
      <c r="AM54" s="135" t="str">
        <f>IF(COUNT('Math Scores'!$JM57:$KG57)=0, "", (SUMIF('Math Scores'!$JM$4:$LA$4, Z$4, 'Math Scores'!$JM57:$LA57)/(SUMIF('Math Scores'!$JM$4:$LA$4, Z$4, 'Math Scores'!$JM$2:$LA$2))))</f>
        <v/>
      </c>
      <c r="AN54" s="135" t="str">
        <f>IF(COUNT('Math Scores'!$JM57:$KG57)=0, "", (SUMIF('Math Scores'!$JM$4:$LA$4, AA$4, 'Math Scores'!$JM57:$LA57)/(SUMIF('Math Scores'!$JM$4:$LA$4, AA$4, 'Math Scores'!$JM$2:$LA$2))))</f>
        <v/>
      </c>
      <c r="AO54" s="135" t="str">
        <f>IF(COUNT('Math Scores'!$JM57:$KG57)=0, "", (SUMIF('Math Scores'!$JM$4:$LA$4, AB$4, 'Math Scores'!$JM57:$LA57)/(SUMIF('Math Scores'!$JM$4:$LA$4, AB$4, 'Math Scores'!$JM$2:$LA$2))))</f>
        <v/>
      </c>
      <c r="AP54" s="135" t="str">
        <f>IF(COUNT('Math Scores'!$LB57:$LR57)=0, "", (SUMIF('Math Scores'!$KH$4:$LA$4, AP$4, 'Math Scores'!$KH57:$LA57)/(SUMIF('Math Scores'!$KH$4:$LA$4, AP$4, 'Math Scores'!$KH$2:$LA$2))))</f>
        <v/>
      </c>
      <c r="AQ54" s="135" t="str">
        <f>IF(COUNT('Math Scores'!$LB57:$LR57)=0, "", (SUMIF('Math Scores'!$KH$4:$LA$4, AQ$4, 'Math Scores'!$KH57:$LA57)/(SUMIF('Math Scores'!$KH$4:$LA$4, AQ$4, 'Math Scores'!$KH$2:$LA$2))))</f>
        <v/>
      </c>
    </row>
    <row r="55" spans="1:43" x14ac:dyDescent="0.2">
      <c r="A55" s="65">
        <v>50</v>
      </c>
      <c r="B55" s="65" t="str">
        <f>'English Scores- Leveled papers'!B56</f>
        <v/>
      </c>
      <c r="C55" s="66" t="str">
        <f>'Math Output by Standard'!E57</f>
        <v/>
      </c>
      <c r="D55" s="67" t="str">
        <f>'Math Scores'!D58</f>
        <v/>
      </c>
      <c r="E55" s="135" t="str">
        <f>IF(COUNT('Math Scores'!$F58:$AM58)=0, "", (SUMIF('Math Scores'!$F$4:$AM$4, E$4, 'Math Scores'!$F58:$AM58)/(SUMIF('Math Scores'!$F$4:$AM$4, E$4, 'Math Scores'!$F$2:$AM$2))))</f>
        <v/>
      </c>
      <c r="F55" s="135" t="str">
        <f>IF(COUNT('Math Scores'!$F58:$AM58)=0, "", (SUMIF('Math Scores'!$F$4:$AM$4, F$4, 'Math Scores'!$F58:$AM58)/(SUMIF('Math Scores'!$F$4:$AM$4, F$4, 'Math Scores'!$F$2:$AM$2))))</f>
        <v/>
      </c>
      <c r="G55" s="135" t="str">
        <f>IF(COUNT('Math Scores'!$F58:$AM58)=0, "", (SUMIF('Math Scores'!$F$4:$AM$4, G$4, 'Math Scores'!$F58:$AM58)/(SUMIF('Math Scores'!$F$4:$AM$4, G$4, 'Math Scores'!$F$2:$AM$2))))</f>
        <v/>
      </c>
      <c r="H55" s="135" t="str">
        <f>IF(COUNT('Math Scores'!$F58:$AM58)=0, "", (SUMIF('Math Scores'!$F$4:$AM$4, H$4, 'Math Scores'!$F58:$AM58)/(SUMIF('Math Scores'!$F$4:$AM$4, H$4, 'Math Scores'!$F$2:$AM$2))))</f>
        <v/>
      </c>
      <c r="I55" s="135" t="str">
        <f>IF(COUNT('Math Scores'!$F58:$AM58)=0, "", (SUMIF('Math Scores'!$F$4:$AM$4, I$4, 'Math Scores'!$F58:$AM58)/(SUMIF('Math Scores'!$F$4:$AM$4, I$4, 'Math Scores'!$F$2:$AM$2))))</f>
        <v/>
      </c>
      <c r="J55" s="135" t="str">
        <f>IF(COUNT('Math Scores'!$F58:$AM58)=0, "", (SUMIF('Math Scores'!$F$4:$AM$4, J$4, 'Math Scores'!$F58:$AM58)/(SUMIF('Math Scores'!$F$4:$AM$4, J$4, 'Math Scores'!$F$2:$AM$2))))</f>
        <v/>
      </c>
      <c r="K55" s="135" t="str">
        <f>IF(COUNT('Math Scores'!$AN58:$BW58)=0, "", (SUMIF('Math Scores'!$AN$4:$BW$4, K$4, 'Math Scores'!$AN58:$BW58)/(SUMIF('Math Scores'!$AN$4:$BW$4, K$4, 'Math Scores'!$AN$2:$BW$2))))</f>
        <v/>
      </c>
      <c r="L55" s="135" t="str">
        <f>IF(COUNT('Math Scores'!$AN58:$BW58)=0, "", (SUMIF('Math Scores'!$AN$4:$BW$4, L$4, 'Math Scores'!$AN58:$BW58)/(SUMIF('Math Scores'!$AN$4:$BW$4, L$4, 'Math Scores'!$AN$2:$BW$2))))</f>
        <v/>
      </c>
      <c r="M55" s="135" t="str">
        <f>IF(COUNT('Math Scores'!$AN58:$BW58)=0, "", (SUMIF('Math Scores'!$AN$4:$BW$4, M$4, 'Math Scores'!$AN58:$BW58)/(SUMIF('Math Scores'!$AN$4:$BW$4, M$4, 'Math Scores'!$AN$2:$BW$2))))</f>
        <v/>
      </c>
      <c r="N55" s="135" t="str">
        <f>IF(COUNT('Math Scores'!$AN58:$BW58)=0, "", (SUMIF('Math Scores'!$AN$4:$BW$4, N$4, 'Math Scores'!$AN58:$BW58)/(SUMIF('Math Scores'!$AN$4:$BW$4, N$4, 'Math Scores'!$AN$2:$BW$2))))</f>
        <v/>
      </c>
      <c r="O55" s="135" t="str">
        <f>IF(COUNT('Math Scores'!$AN58:$BW58)=0, "", (SUMIF('Math Scores'!$AN$4:$BW$4, O$4, 'Math Scores'!$AN58:$BW58)/(SUMIF('Math Scores'!$AN$4:$BW$4, O$4, 'Math Scores'!$AN$2:$BW$2))))</f>
        <v/>
      </c>
      <c r="P55" s="135" t="str">
        <f>IF(COUNT('Math Scores'!$BX58:$DN58)=0, "", (SUMIF('Math Scores'!$F$4:$MZ$4, P$4, 'Math Scores'!$F58:$MZ58)/(SUMIF('Math Scores'!$F$4:$MZ$4, P$4, 'Math Scores'!$F$2:$MZ$2))))</f>
        <v/>
      </c>
      <c r="Q55" s="135" t="str">
        <f>IF(COUNT('Math Scores'!$BX58:$DN58)=0, "", (SUMIF('Math Scores'!$F$4:$MZ$4, Q$4, 'Math Scores'!$F58:$MZ58)/(SUMIF('Math Scores'!$F$4:$MZ$4, Q$4, 'Math Scores'!$F$2:$MZ$2))))</f>
        <v/>
      </c>
      <c r="R55" s="135" t="str">
        <f>IF(COUNT('Math Scores'!$BX58:$DN58)=0, "", (SUMIF('Math Scores'!$F$4:$MZ$4, R$4, 'Math Scores'!$F58:$MZ58)/(SUMIF('Math Scores'!$F$4:$MZ$4, R$4, 'Math Scores'!$F$2:$MZ$2))))</f>
        <v/>
      </c>
      <c r="S55" s="135" t="str">
        <f>IF(COUNT('Math Scores'!$BX58:$DN58)=0, "", (SUMIF('Math Scores'!$F$4:$MZ$4, S$4, 'Math Scores'!$F58:$MZ58)/(SUMIF('Math Scores'!$F$4:$MZ$4, S$4, 'Math Scores'!$F$2:$MZ$2))))</f>
        <v/>
      </c>
      <c r="T55" s="135" t="str">
        <f>IF(COUNT('Math Scores'!$BX58:$DN58)=0, "", (SUMIF('Math Scores'!$F$4:$MZ$4, T$4, 'Math Scores'!$F58:$MZ58)/(SUMIF('Math Scores'!$F$4:$MZ$4, T$4, 'Math Scores'!$F$2:$MZ$2))))</f>
        <v/>
      </c>
      <c r="U55" s="135" t="str">
        <f>IF(COUNT('Math Scores'!$DO58:$FJ58)=0, "", (SUMIF('Math Scores'!$F$4:$MZ$4, U$4, 'Math Scores'!$F58:$MZ58)/(SUMIF('Math Scores'!$F$4:$MZ$4, U$4, 'Math Scores'!$F$2:$MZ$2))))</f>
        <v/>
      </c>
      <c r="V55" s="135" t="str">
        <f>IF(COUNT('Math Scores'!$DO58:$FJ58)=0, "", (SUMIF('Math Scores'!$F$4:$MZ$4, V$4, 'Math Scores'!$F58:$MZ58)/(SUMIF('Math Scores'!$F$4:$MZ$4, V$4, 'Math Scores'!$F$2:$MZ$2))))</f>
        <v/>
      </c>
      <c r="W55" s="135" t="str">
        <f>IF(COUNT('Math Scores'!$DO58:$FJ58)=0, "", (SUMIF('Math Scores'!$F$4:$MZ$4, W$4, 'Math Scores'!$F58:$MZ58)/(SUMIF('Math Scores'!$F$4:$MZ$4, W$4, 'Math Scores'!$F$2:$MZ$2))))</f>
        <v/>
      </c>
      <c r="X55" s="135" t="str">
        <f>IF(COUNT('Math Scores'!$DO58:$FJ58)=0, "", (SUMIF('Math Scores'!$F$4:$MZ$4, X$4, 'Math Scores'!$F58:$MZ58)/(SUMIF('Math Scores'!$F$4:$MZ$4, X$4, 'Math Scores'!$F$2:$MZ$2))))</f>
        <v/>
      </c>
      <c r="Y55" s="135" t="str">
        <f>IF(COUNT('Math Scores'!$DO58:$FJ58)=0, "", (SUMIF('Math Scores'!$F$4:$MZ$4, Y$4, 'Math Scores'!$F58:$MZ58)/(SUMIF('Math Scores'!$F$4:$MZ$4, Y$4, 'Math Scores'!$F$2:$MZ$2))))</f>
        <v/>
      </c>
      <c r="Z55" s="135" t="str">
        <f>IF(COUNT('Math Scores'!$FK58:$HI58)=0, "", (SUMIF('Math Scores'!$F$4:$MZ$4, Z$4, 'Math Scores'!$F58:$MZ58)/(SUMIF('Math Scores'!$F$4:$MZ$4, Z$4, 'Math Scores'!$F$2:$MZ$2))))</f>
        <v/>
      </c>
      <c r="AA55" s="135" t="str">
        <f>IF(COUNT('Math Scores'!$FK58:$HI58)=0, "", (SUMIF('Math Scores'!$F$4:$MZ$4, AA$4, 'Math Scores'!$F58:$MZ58)/(SUMIF('Math Scores'!$F$4:$MZ$4, AA$4, 'Math Scores'!$F$2:$MZ$2))))</f>
        <v/>
      </c>
      <c r="AB55" s="135" t="str">
        <f>IF(COUNT('Math Scores'!$FK58:$HI58)=0, "", (SUMIF('Math Scores'!$F$4:$MZ$4, AB$4, 'Math Scores'!$F58:$MZ58)/(SUMIF('Math Scores'!$F$4:$MZ$4, AB$4, 'Math Scores'!$F$2:$MZ$2))))</f>
        <v/>
      </c>
      <c r="AC55" s="135" t="str">
        <f>IF(COUNT('Math Scores'!$FK58:$HI58)=0, "", (SUMIF('Math Scores'!$F$4:$MZ$4, AC$4, 'Math Scores'!$F58:$MZ58)/(SUMIF('Math Scores'!$F$4:$MZ$4, AC$4, 'Math Scores'!$F$2:$MZ$2))))</f>
        <v/>
      </c>
      <c r="AD55" s="135" t="str">
        <f>IF(COUNT('Math Scores'!$HJ58:$IG58)=0, "", (SUMIF('Math Scores'!$HJ$4:$IU$4, AD$4, 'Math Scores'!$HJ58:$IU58)/(SUMIF('Math Scores'!$HJ$4:$IU$4, AD$4, 'Math Scores'!$HJ$2:$IU$2))))</f>
        <v/>
      </c>
      <c r="AE55" s="135" t="str">
        <f>IF(COUNT('Math Scores'!$HJ58:$IG58)=0, "", (SUMIF('Math Scores'!$HJ$4:$IU$4, AE$4, 'Math Scores'!$HJ58:$IU58)/(SUMIF('Math Scores'!$HJ$4:$IU$4, AE$4, 'Math Scores'!$HJ$2:$IU$2))))</f>
        <v/>
      </c>
      <c r="AF55" s="135" t="str">
        <f>IF(COUNT('Math Scores'!$HJ58:$IG58)=0, "", (SUMIF('Math Scores'!$HJ$4:$IU$4, AF$4, 'Math Scores'!$HJ58:$IU58)/(SUMIF('Math Scores'!$HJ$4:$IU$4, AF$4, 'Math Scores'!$HJ$2:$IU$2))))</f>
        <v/>
      </c>
      <c r="AG55" s="135" t="str">
        <f>IF(COUNT('Math Scores'!$HJ58:$IG58)=0, "", (SUMIF('Math Scores'!$HJ$4:$IU$4, AG$4, 'Math Scores'!$HJ58:$IU58)/(SUMIF('Math Scores'!$HJ$4:$IU$4, AG$4, 'Math Scores'!$HJ$2:$IU$2))))</f>
        <v/>
      </c>
      <c r="AH55" s="135" t="str">
        <f>IF(COUNT('Math Scores'!$IV58:$JL58)=0, "", (SUMIF('Math Scores'!$IH$4:$IU$4, AH$4, 'Math Scores'!$IH58:$IU58)/(SUMIF('Math Scores'!$IH$4:$IU$4, AH$4, 'Math Scores'!$IH$2:$IU$2))))</f>
        <v/>
      </c>
      <c r="AI55" s="135" t="str">
        <f>IF(COUNT('Math Scores'!$IV58:$JL58)=0, "", (SUMIF('Math Scores'!$IH$4:$IU$4, AI$4, 'Math Scores'!$IH58:$IU58)/(SUMIF('Math Scores'!$IH$4:$IU$4, AI$4, 'Math Scores'!$IH$2:$IU$2))))</f>
        <v/>
      </c>
      <c r="AJ55" s="135" t="str">
        <f>IF(COUNT('Math Scores'!$IV58:$JL58)=0, "", (SUMIF('Math Scores'!$IH$4:$IU$4, AJ$4, 'Math Scores'!$IH58:$IU58)/(SUMIF('Math Scores'!$IH$4:$IU$4, AJ$4, 'Math Scores'!$IH$2:$IU$2))))</f>
        <v/>
      </c>
      <c r="AK55" s="135" t="str">
        <f>IF(COUNT('Math Scores'!$JM58:$KG58)=0, "", (SUMIF('Math Scores'!$JM$4:$LA$4, X$4, 'Math Scores'!$JM58:$LA58)/(SUMIF('Math Scores'!$JM$4:$LA$4, X$4, 'Math Scores'!$JM$2:$LA$2))))</f>
        <v/>
      </c>
      <c r="AL55" s="135" t="str">
        <f>IF(COUNT('Math Scores'!$JM58:$KG58)=0, "", (SUMIF('Math Scores'!$JM$4:$LA$4, Y$4, 'Math Scores'!$JM58:$LA58)/(SUMIF('Math Scores'!$JM$4:$LA$4, Y$4, 'Math Scores'!$JM$2:$LA$2))))</f>
        <v/>
      </c>
      <c r="AM55" s="135" t="str">
        <f>IF(COUNT('Math Scores'!$JM58:$KG58)=0, "", (SUMIF('Math Scores'!$JM$4:$LA$4, Z$4, 'Math Scores'!$JM58:$LA58)/(SUMIF('Math Scores'!$JM$4:$LA$4, Z$4, 'Math Scores'!$JM$2:$LA$2))))</f>
        <v/>
      </c>
      <c r="AN55" s="135" t="str">
        <f>IF(COUNT('Math Scores'!$JM58:$KG58)=0, "", (SUMIF('Math Scores'!$JM$4:$LA$4, AA$4, 'Math Scores'!$JM58:$LA58)/(SUMIF('Math Scores'!$JM$4:$LA$4, AA$4, 'Math Scores'!$JM$2:$LA$2))))</f>
        <v/>
      </c>
      <c r="AO55" s="135" t="str">
        <f>IF(COUNT('Math Scores'!$JM58:$KG58)=0, "", (SUMIF('Math Scores'!$JM$4:$LA$4, AB$4, 'Math Scores'!$JM58:$LA58)/(SUMIF('Math Scores'!$JM$4:$LA$4, AB$4, 'Math Scores'!$JM$2:$LA$2))))</f>
        <v/>
      </c>
      <c r="AP55" s="135" t="str">
        <f>IF(COUNT('Math Scores'!$LB58:$LR58)=0, "", (SUMIF('Math Scores'!$KH$4:$LA$4, AP$4, 'Math Scores'!$KH58:$LA58)/(SUMIF('Math Scores'!$KH$4:$LA$4, AP$4, 'Math Scores'!$KH$2:$LA$2))))</f>
        <v/>
      </c>
      <c r="AQ55" s="135" t="str">
        <f>IF(COUNT('Math Scores'!$LB58:$LR58)=0, "", (SUMIF('Math Scores'!$KH$4:$LA$4, AQ$4, 'Math Scores'!$KH58:$LA58)/(SUMIF('Math Scores'!$KH$4:$LA$4, AQ$4, 'Math Scores'!$KH$2:$LA$2))))</f>
        <v/>
      </c>
    </row>
    <row r="56" spans="1:43" x14ac:dyDescent="0.2">
      <c r="A56" s="65">
        <v>51</v>
      </c>
      <c r="B56" s="65" t="str">
        <f>'English Scores- Leveled papers'!B57</f>
        <v/>
      </c>
      <c r="C56" s="66" t="str">
        <f>'Math Output by Standard'!E58</f>
        <v/>
      </c>
      <c r="D56" s="67" t="str">
        <f>'Math Scores'!D59</f>
        <v/>
      </c>
      <c r="E56" s="135" t="str">
        <f>IF(COUNT('Math Scores'!$F59:$AM59)=0, "", (SUMIF('Math Scores'!$F$4:$AM$4, E$4, 'Math Scores'!$F59:$AM59)/(SUMIF('Math Scores'!$F$4:$AM$4, E$4, 'Math Scores'!$F$2:$AM$2))))</f>
        <v/>
      </c>
      <c r="F56" s="135" t="str">
        <f>IF(COUNT('Math Scores'!$F59:$AM59)=0, "", (SUMIF('Math Scores'!$F$4:$AM$4, F$4, 'Math Scores'!$F59:$AM59)/(SUMIF('Math Scores'!$F$4:$AM$4, F$4, 'Math Scores'!$F$2:$AM$2))))</f>
        <v/>
      </c>
      <c r="G56" s="135" t="str">
        <f>IF(COUNT('Math Scores'!$F59:$AM59)=0, "", (SUMIF('Math Scores'!$F$4:$AM$4, G$4, 'Math Scores'!$F59:$AM59)/(SUMIF('Math Scores'!$F$4:$AM$4, G$4, 'Math Scores'!$F$2:$AM$2))))</f>
        <v/>
      </c>
      <c r="H56" s="135" t="str">
        <f>IF(COUNT('Math Scores'!$F59:$AM59)=0, "", (SUMIF('Math Scores'!$F$4:$AM$4, H$4, 'Math Scores'!$F59:$AM59)/(SUMIF('Math Scores'!$F$4:$AM$4, H$4, 'Math Scores'!$F$2:$AM$2))))</f>
        <v/>
      </c>
      <c r="I56" s="135" t="str">
        <f>IF(COUNT('Math Scores'!$F59:$AM59)=0, "", (SUMIF('Math Scores'!$F$4:$AM$4, I$4, 'Math Scores'!$F59:$AM59)/(SUMIF('Math Scores'!$F$4:$AM$4, I$4, 'Math Scores'!$F$2:$AM$2))))</f>
        <v/>
      </c>
      <c r="J56" s="135" t="str">
        <f>IF(COUNT('Math Scores'!$F59:$AM59)=0, "", (SUMIF('Math Scores'!$F$4:$AM$4, J$4, 'Math Scores'!$F59:$AM59)/(SUMIF('Math Scores'!$F$4:$AM$4, J$4, 'Math Scores'!$F$2:$AM$2))))</f>
        <v/>
      </c>
      <c r="K56" s="135" t="str">
        <f>IF(COUNT('Math Scores'!$AN59:$BW59)=0, "", (SUMIF('Math Scores'!$AN$4:$BW$4, K$4, 'Math Scores'!$AN59:$BW59)/(SUMIF('Math Scores'!$AN$4:$BW$4, K$4, 'Math Scores'!$AN$2:$BW$2))))</f>
        <v/>
      </c>
      <c r="L56" s="135" t="str">
        <f>IF(COUNT('Math Scores'!$AN59:$BW59)=0, "", (SUMIF('Math Scores'!$AN$4:$BW$4, L$4, 'Math Scores'!$AN59:$BW59)/(SUMIF('Math Scores'!$AN$4:$BW$4, L$4, 'Math Scores'!$AN$2:$BW$2))))</f>
        <v/>
      </c>
      <c r="M56" s="135" t="str">
        <f>IF(COUNT('Math Scores'!$AN59:$BW59)=0, "", (SUMIF('Math Scores'!$AN$4:$BW$4, M$4, 'Math Scores'!$AN59:$BW59)/(SUMIF('Math Scores'!$AN$4:$BW$4, M$4, 'Math Scores'!$AN$2:$BW$2))))</f>
        <v/>
      </c>
      <c r="N56" s="135" t="str">
        <f>IF(COUNT('Math Scores'!$AN59:$BW59)=0, "", (SUMIF('Math Scores'!$AN$4:$BW$4, N$4, 'Math Scores'!$AN59:$BW59)/(SUMIF('Math Scores'!$AN$4:$BW$4, N$4, 'Math Scores'!$AN$2:$BW$2))))</f>
        <v/>
      </c>
      <c r="O56" s="135" t="str">
        <f>IF(COUNT('Math Scores'!$AN59:$BW59)=0, "", (SUMIF('Math Scores'!$AN$4:$BW$4, O$4, 'Math Scores'!$AN59:$BW59)/(SUMIF('Math Scores'!$AN$4:$BW$4, O$4, 'Math Scores'!$AN$2:$BW$2))))</f>
        <v/>
      </c>
      <c r="P56" s="135" t="str">
        <f>IF(COUNT('Math Scores'!$BX59:$DN59)=0, "", (SUMIF('Math Scores'!$F$4:$MZ$4, P$4, 'Math Scores'!$F59:$MZ59)/(SUMIF('Math Scores'!$F$4:$MZ$4, P$4, 'Math Scores'!$F$2:$MZ$2))))</f>
        <v/>
      </c>
      <c r="Q56" s="135" t="str">
        <f>IF(COUNT('Math Scores'!$BX59:$DN59)=0, "", (SUMIF('Math Scores'!$F$4:$MZ$4, Q$4, 'Math Scores'!$F59:$MZ59)/(SUMIF('Math Scores'!$F$4:$MZ$4, Q$4, 'Math Scores'!$F$2:$MZ$2))))</f>
        <v/>
      </c>
      <c r="R56" s="135" t="str">
        <f>IF(COUNT('Math Scores'!$BX59:$DN59)=0, "", (SUMIF('Math Scores'!$F$4:$MZ$4, R$4, 'Math Scores'!$F59:$MZ59)/(SUMIF('Math Scores'!$F$4:$MZ$4, R$4, 'Math Scores'!$F$2:$MZ$2))))</f>
        <v/>
      </c>
      <c r="S56" s="135" t="str">
        <f>IF(COUNT('Math Scores'!$BX59:$DN59)=0, "", (SUMIF('Math Scores'!$F$4:$MZ$4, S$4, 'Math Scores'!$F59:$MZ59)/(SUMIF('Math Scores'!$F$4:$MZ$4, S$4, 'Math Scores'!$F$2:$MZ$2))))</f>
        <v/>
      </c>
      <c r="T56" s="135" t="str">
        <f>IF(COUNT('Math Scores'!$BX59:$DN59)=0, "", (SUMIF('Math Scores'!$F$4:$MZ$4, T$4, 'Math Scores'!$F59:$MZ59)/(SUMIF('Math Scores'!$F$4:$MZ$4, T$4, 'Math Scores'!$F$2:$MZ$2))))</f>
        <v/>
      </c>
      <c r="U56" s="135" t="str">
        <f>IF(COUNT('Math Scores'!$DO59:$FJ59)=0, "", (SUMIF('Math Scores'!$F$4:$MZ$4, U$4, 'Math Scores'!$F59:$MZ59)/(SUMIF('Math Scores'!$F$4:$MZ$4, U$4, 'Math Scores'!$F$2:$MZ$2))))</f>
        <v/>
      </c>
      <c r="V56" s="135" t="str">
        <f>IF(COUNT('Math Scores'!$DO59:$FJ59)=0, "", (SUMIF('Math Scores'!$F$4:$MZ$4, V$4, 'Math Scores'!$F59:$MZ59)/(SUMIF('Math Scores'!$F$4:$MZ$4, V$4, 'Math Scores'!$F$2:$MZ$2))))</f>
        <v/>
      </c>
      <c r="W56" s="135" t="str">
        <f>IF(COUNT('Math Scores'!$DO59:$FJ59)=0, "", (SUMIF('Math Scores'!$F$4:$MZ$4, W$4, 'Math Scores'!$F59:$MZ59)/(SUMIF('Math Scores'!$F$4:$MZ$4, W$4, 'Math Scores'!$F$2:$MZ$2))))</f>
        <v/>
      </c>
      <c r="X56" s="135" t="str">
        <f>IF(COUNT('Math Scores'!$DO59:$FJ59)=0, "", (SUMIF('Math Scores'!$F$4:$MZ$4, X$4, 'Math Scores'!$F59:$MZ59)/(SUMIF('Math Scores'!$F$4:$MZ$4, X$4, 'Math Scores'!$F$2:$MZ$2))))</f>
        <v/>
      </c>
      <c r="Y56" s="135" t="str">
        <f>IF(COUNT('Math Scores'!$DO59:$FJ59)=0, "", (SUMIF('Math Scores'!$F$4:$MZ$4, Y$4, 'Math Scores'!$F59:$MZ59)/(SUMIF('Math Scores'!$F$4:$MZ$4, Y$4, 'Math Scores'!$F$2:$MZ$2))))</f>
        <v/>
      </c>
      <c r="Z56" s="135" t="str">
        <f>IF(COUNT('Math Scores'!$FK59:$HI59)=0, "", (SUMIF('Math Scores'!$F$4:$MZ$4, Z$4, 'Math Scores'!$F59:$MZ59)/(SUMIF('Math Scores'!$F$4:$MZ$4, Z$4, 'Math Scores'!$F$2:$MZ$2))))</f>
        <v/>
      </c>
      <c r="AA56" s="135" t="str">
        <f>IF(COUNT('Math Scores'!$FK59:$HI59)=0, "", (SUMIF('Math Scores'!$F$4:$MZ$4, AA$4, 'Math Scores'!$F59:$MZ59)/(SUMIF('Math Scores'!$F$4:$MZ$4, AA$4, 'Math Scores'!$F$2:$MZ$2))))</f>
        <v/>
      </c>
      <c r="AB56" s="135" t="str">
        <f>IF(COUNT('Math Scores'!$FK59:$HI59)=0, "", (SUMIF('Math Scores'!$F$4:$MZ$4, AB$4, 'Math Scores'!$F59:$MZ59)/(SUMIF('Math Scores'!$F$4:$MZ$4, AB$4, 'Math Scores'!$F$2:$MZ$2))))</f>
        <v/>
      </c>
      <c r="AC56" s="135" t="str">
        <f>IF(COUNT('Math Scores'!$FK59:$HI59)=0, "", (SUMIF('Math Scores'!$F$4:$MZ$4, AC$4, 'Math Scores'!$F59:$MZ59)/(SUMIF('Math Scores'!$F$4:$MZ$4, AC$4, 'Math Scores'!$F$2:$MZ$2))))</f>
        <v/>
      </c>
      <c r="AD56" s="135" t="str">
        <f>IF(COUNT('Math Scores'!$HJ59:$IG59)=0, "", (SUMIF('Math Scores'!$HJ$4:$IU$4, AD$4, 'Math Scores'!$HJ59:$IU59)/(SUMIF('Math Scores'!$HJ$4:$IU$4, AD$4, 'Math Scores'!$HJ$2:$IU$2))))</f>
        <v/>
      </c>
      <c r="AE56" s="135" t="str">
        <f>IF(COUNT('Math Scores'!$HJ59:$IG59)=0, "", (SUMIF('Math Scores'!$HJ$4:$IU$4, AE$4, 'Math Scores'!$HJ59:$IU59)/(SUMIF('Math Scores'!$HJ$4:$IU$4, AE$4, 'Math Scores'!$HJ$2:$IU$2))))</f>
        <v/>
      </c>
      <c r="AF56" s="135" t="str">
        <f>IF(COUNT('Math Scores'!$HJ59:$IG59)=0, "", (SUMIF('Math Scores'!$HJ$4:$IU$4, AF$4, 'Math Scores'!$HJ59:$IU59)/(SUMIF('Math Scores'!$HJ$4:$IU$4, AF$4, 'Math Scores'!$HJ$2:$IU$2))))</f>
        <v/>
      </c>
      <c r="AG56" s="135" t="str">
        <f>IF(COUNT('Math Scores'!$HJ59:$IG59)=0, "", (SUMIF('Math Scores'!$HJ$4:$IU$4, AG$4, 'Math Scores'!$HJ59:$IU59)/(SUMIF('Math Scores'!$HJ$4:$IU$4, AG$4, 'Math Scores'!$HJ$2:$IU$2))))</f>
        <v/>
      </c>
      <c r="AH56" s="135" t="str">
        <f>IF(COUNT('Math Scores'!$IV59:$JL59)=0, "", (SUMIF('Math Scores'!$IH$4:$IU$4, AH$4, 'Math Scores'!$IH59:$IU59)/(SUMIF('Math Scores'!$IH$4:$IU$4, AH$4, 'Math Scores'!$IH$2:$IU$2))))</f>
        <v/>
      </c>
      <c r="AI56" s="135" t="str">
        <f>IF(COUNT('Math Scores'!$IV59:$JL59)=0, "", (SUMIF('Math Scores'!$IH$4:$IU$4, AI$4, 'Math Scores'!$IH59:$IU59)/(SUMIF('Math Scores'!$IH$4:$IU$4, AI$4, 'Math Scores'!$IH$2:$IU$2))))</f>
        <v/>
      </c>
      <c r="AJ56" s="135" t="str">
        <f>IF(COUNT('Math Scores'!$IV59:$JL59)=0, "", (SUMIF('Math Scores'!$IH$4:$IU$4, AJ$4, 'Math Scores'!$IH59:$IU59)/(SUMIF('Math Scores'!$IH$4:$IU$4, AJ$4, 'Math Scores'!$IH$2:$IU$2))))</f>
        <v/>
      </c>
      <c r="AK56" s="135" t="str">
        <f>IF(COUNT('Math Scores'!$JM59:$KG59)=0, "", (SUMIF('Math Scores'!$JM$4:$LA$4, X$4, 'Math Scores'!$JM59:$LA59)/(SUMIF('Math Scores'!$JM$4:$LA$4, X$4, 'Math Scores'!$JM$2:$LA$2))))</f>
        <v/>
      </c>
      <c r="AL56" s="135" t="str">
        <f>IF(COUNT('Math Scores'!$JM59:$KG59)=0, "", (SUMIF('Math Scores'!$JM$4:$LA$4, Y$4, 'Math Scores'!$JM59:$LA59)/(SUMIF('Math Scores'!$JM$4:$LA$4, Y$4, 'Math Scores'!$JM$2:$LA$2))))</f>
        <v/>
      </c>
      <c r="AM56" s="135" t="str">
        <f>IF(COUNT('Math Scores'!$JM59:$KG59)=0, "", (SUMIF('Math Scores'!$JM$4:$LA$4, Z$4, 'Math Scores'!$JM59:$LA59)/(SUMIF('Math Scores'!$JM$4:$LA$4, Z$4, 'Math Scores'!$JM$2:$LA$2))))</f>
        <v/>
      </c>
      <c r="AN56" s="135" t="str">
        <f>IF(COUNT('Math Scores'!$JM59:$KG59)=0, "", (SUMIF('Math Scores'!$JM$4:$LA$4, AA$4, 'Math Scores'!$JM59:$LA59)/(SUMIF('Math Scores'!$JM$4:$LA$4, AA$4, 'Math Scores'!$JM$2:$LA$2))))</f>
        <v/>
      </c>
      <c r="AO56" s="135" t="str">
        <f>IF(COUNT('Math Scores'!$JM59:$KG59)=0, "", (SUMIF('Math Scores'!$JM$4:$LA$4, AB$4, 'Math Scores'!$JM59:$LA59)/(SUMIF('Math Scores'!$JM$4:$LA$4, AB$4, 'Math Scores'!$JM$2:$LA$2))))</f>
        <v/>
      </c>
      <c r="AP56" s="135" t="str">
        <f>IF(COUNT('Math Scores'!$LB59:$LR59)=0, "", (SUMIF('Math Scores'!$KH$4:$LA$4, AP$4, 'Math Scores'!$KH59:$LA59)/(SUMIF('Math Scores'!$KH$4:$LA$4, AP$4, 'Math Scores'!$KH$2:$LA$2))))</f>
        <v/>
      </c>
      <c r="AQ56" s="135" t="str">
        <f>IF(COUNT('Math Scores'!$LB59:$LR59)=0, "", (SUMIF('Math Scores'!$KH$4:$LA$4, AQ$4, 'Math Scores'!$KH59:$LA59)/(SUMIF('Math Scores'!$KH$4:$LA$4, AQ$4, 'Math Scores'!$KH$2:$LA$2))))</f>
        <v/>
      </c>
    </row>
    <row r="57" spans="1:43" x14ac:dyDescent="0.2">
      <c r="A57" s="65">
        <v>52</v>
      </c>
      <c r="B57" s="65" t="str">
        <f>'English Scores- Leveled papers'!B58</f>
        <v/>
      </c>
      <c r="C57" s="66" t="str">
        <f>'Math Output by Standard'!E59</f>
        <v/>
      </c>
      <c r="D57" s="67" t="str">
        <f>'Math Scores'!D60</f>
        <v/>
      </c>
      <c r="E57" s="135" t="str">
        <f>IF(COUNT('Math Scores'!$F60:$AM60)=0, "", (SUMIF('Math Scores'!$F$4:$AM$4, E$4, 'Math Scores'!$F60:$AM60)/(SUMIF('Math Scores'!$F$4:$AM$4, E$4, 'Math Scores'!$F$2:$AM$2))))</f>
        <v/>
      </c>
      <c r="F57" s="135" t="str">
        <f>IF(COUNT('Math Scores'!$F60:$AM60)=0, "", (SUMIF('Math Scores'!$F$4:$AM$4, F$4, 'Math Scores'!$F60:$AM60)/(SUMIF('Math Scores'!$F$4:$AM$4, F$4, 'Math Scores'!$F$2:$AM$2))))</f>
        <v/>
      </c>
      <c r="G57" s="135" t="str">
        <f>IF(COUNT('Math Scores'!$F60:$AM60)=0, "", (SUMIF('Math Scores'!$F$4:$AM$4, G$4, 'Math Scores'!$F60:$AM60)/(SUMIF('Math Scores'!$F$4:$AM$4, G$4, 'Math Scores'!$F$2:$AM$2))))</f>
        <v/>
      </c>
      <c r="H57" s="135" t="str">
        <f>IF(COUNT('Math Scores'!$F60:$AM60)=0, "", (SUMIF('Math Scores'!$F$4:$AM$4, H$4, 'Math Scores'!$F60:$AM60)/(SUMIF('Math Scores'!$F$4:$AM$4, H$4, 'Math Scores'!$F$2:$AM$2))))</f>
        <v/>
      </c>
      <c r="I57" s="135" t="str">
        <f>IF(COUNT('Math Scores'!$F60:$AM60)=0, "", (SUMIF('Math Scores'!$F$4:$AM$4, I$4, 'Math Scores'!$F60:$AM60)/(SUMIF('Math Scores'!$F$4:$AM$4, I$4, 'Math Scores'!$F$2:$AM$2))))</f>
        <v/>
      </c>
      <c r="J57" s="135" t="str">
        <f>IF(COUNT('Math Scores'!$F60:$AM60)=0, "", (SUMIF('Math Scores'!$F$4:$AM$4, J$4, 'Math Scores'!$F60:$AM60)/(SUMIF('Math Scores'!$F$4:$AM$4, J$4, 'Math Scores'!$F$2:$AM$2))))</f>
        <v/>
      </c>
      <c r="K57" s="135" t="str">
        <f>IF(COUNT('Math Scores'!$AN60:$BW60)=0, "", (SUMIF('Math Scores'!$AN$4:$BW$4, K$4, 'Math Scores'!$AN60:$BW60)/(SUMIF('Math Scores'!$AN$4:$BW$4, K$4, 'Math Scores'!$AN$2:$BW$2))))</f>
        <v/>
      </c>
      <c r="L57" s="135" t="str">
        <f>IF(COUNT('Math Scores'!$AN60:$BW60)=0, "", (SUMIF('Math Scores'!$AN$4:$BW$4, L$4, 'Math Scores'!$AN60:$BW60)/(SUMIF('Math Scores'!$AN$4:$BW$4, L$4, 'Math Scores'!$AN$2:$BW$2))))</f>
        <v/>
      </c>
      <c r="M57" s="135" t="str">
        <f>IF(COUNT('Math Scores'!$AN60:$BW60)=0, "", (SUMIF('Math Scores'!$AN$4:$BW$4, M$4, 'Math Scores'!$AN60:$BW60)/(SUMIF('Math Scores'!$AN$4:$BW$4, M$4, 'Math Scores'!$AN$2:$BW$2))))</f>
        <v/>
      </c>
      <c r="N57" s="135" t="str">
        <f>IF(COUNT('Math Scores'!$AN60:$BW60)=0, "", (SUMIF('Math Scores'!$AN$4:$BW$4, N$4, 'Math Scores'!$AN60:$BW60)/(SUMIF('Math Scores'!$AN$4:$BW$4, N$4, 'Math Scores'!$AN$2:$BW$2))))</f>
        <v/>
      </c>
      <c r="O57" s="135" t="str">
        <f>IF(COUNT('Math Scores'!$AN60:$BW60)=0, "", (SUMIF('Math Scores'!$AN$4:$BW$4, O$4, 'Math Scores'!$AN60:$BW60)/(SUMIF('Math Scores'!$AN$4:$BW$4, O$4, 'Math Scores'!$AN$2:$BW$2))))</f>
        <v/>
      </c>
      <c r="P57" s="135" t="str">
        <f>IF(COUNT('Math Scores'!$BX60:$DN60)=0, "", (SUMIF('Math Scores'!$F$4:$MZ$4, P$4, 'Math Scores'!$F60:$MZ60)/(SUMIF('Math Scores'!$F$4:$MZ$4, P$4, 'Math Scores'!$F$2:$MZ$2))))</f>
        <v/>
      </c>
      <c r="Q57" s="135" t="str">
        <f>IF(COUNT('Math Scores'!$BX60:$DN60)=0, "", (SUMIF('Math Scores'!$F$4:$MZ$4, Q$4, 'Math Scores'!$F60:$MZ60)/(SUMIF('Math Scores'!$F$4:$MZ$4, Q$4, 'Math Scores'!$F$2:$MZ$2))))</f>
        <v/>
      </c>
      <c r="R57" s="135" t="str">
        <f>IF(COUNT('Math Scores'!$BX60:$DN60)=0, "", (SUMIF('Math Scores'!$F$4:$MZ$4, R$4, 'Math Scores'!$F60:$MZ60)/(SUMIF('Math Scores'!$F$4:$MZ$4, R$4, 'Math Scores'!$F$2:$MZ$2))))</f>
        <v/>
      </c>
      <c r="S57" s="135" t="str">
        <f>IF(COUNT('Math Scores'!$BX60:$DN60)=0, "", (SUMIF('Math Scores'!$F$4:$MZ$4, S$4, 'Math Scores'!$F60:$MZ60)/(SUMIF('Math Scores'!$F$4:$MZ$4, S$4, 'Math Scores'!$F$2:$MZ$2))))</f>
        <v/>
      </c>
      <c r="T57" s="135" t="str">
        <f>IF(COUNT('Math Scores'!$BX60:$DN60)=0, "", (SUMIF('Math Scores'!$F$4:$MZ$4, T$4, 'Math Scores'!$F60:$MZ60)/(SUMIF('Math Scores'!$F$4:$MZ$4, T$4, 'Math Scores'!$F$2:$MZ$2))))</f>
        <v/>
      </c>
      <c r="U57" s="135" t="str">
        <f>IF(COUNT('Math Scores'!$DO60:$FJ60)=0, "", (SUMIF('Math Scores'!$F$4:$MZ$4, U$4, 'Math Scores'!$F60:$MZ60)/(SUMIF('Math Scores'!$F$4:$MZ$4, U$4, 'Math Scores'!$F$2:$MZ$2))))</f>
        <v/>
      </c>
      <c r="V57" s="135" t="str">
        <f>IF(COUNT('Math Scores'!$DO60:$FJ60)=0, "", (SUMIF('Math Scores'!$F$4:$MZ$4, V$4, 'Math Scores'!$F60:$MZ60)/(SUMIF('Math Scores'!$F$4:$MZ$4, V$4, 'Math Scores'!$F$2:$MZ$2))))</f>
        <v/>
      </c>
      <c r="W57" s="135" t="str">
        <f>IF(COUNT('Math Scores'!$DO60:$FJ60)=0, "", (SUMIF('Math Scores'!$F$4:$MZ$4, W$4, 'Math Scores'!$F60:$MZ60)/(SUMIF('Math Scores'!$F$4:$MZ$4, W$4, 'Math Scores'!$F$2:$MZ$2))))</f>
        <v/>
      </c>
      <c r="X57" s="135" t="str">
        <f>IF(COUNT('Math Scores'!$DO60:$FJ60)=0, "", (SUMIF('Math Scores'!$F$4:$MZ$4, X$4, 'Math Scores'!$F60:$MZ60)/(SUMIF('Math Scores'!$F$4:$MZ$4, X$4, 'Math Scores'!$F$2:$MZ$2))))</f>
        <v/>
      </c>
      <c r="Y57" s="135" t="str">
        <f>IF(COUNT('Math Scores'!$DO60:$FJ60)=0, "", (SUMIF('Math Scores'!$F$4:$MZ$4, Y$4, 'Math Scores'!$F60:$MZ60)/(SUMIF('Math Scores'!$F$4:$MZ$4, Y$4, 'Math Scores'!$F$2:$MZ$2))))</f>
        <v/>
      </c>
      <c r="Z57" s="135" t="str">
        <f>IF(COUNT('Math Scores'!$FK60:$HI60)=0, "", (SUMIF('Math Scores'!$F$4:$MZ$4, Z$4, 'Math Scores'!$F60:$MZ60)/(SUMIF('Math Scores'!$F$4:$MZ$4, Z$4, 'Math Scores'!$F$2:$MZ$2))))</f>
        <v/>
      </c>
      <c r="AA57" s="135" t="str">
        <f>IF(COUNT('Math Scores'!$FK60:$HI60)=0, "", (SUMIF('Math Scores'!$F$4:$MZ$4, AA$4, 'Math Scores'!$F60:$MZ60)/(SUMIF('Math Scores'!$F$4:$MZ$4, AA$4, 'Math Scores'!$F$2:$MZ$2))))</f>
        <v/>
      </c>
      <c r="AB57" s="135" t="str">
        <f>IF(COUNT('Math Scores'!$FK60:$HI60)=0, "", (SUMIF('Math Scores'!$F$4:$MZ$4, AB$4, 'Math Scores'!$F60:$MZ60)/(SUMIF('Math Scores'!$F$4:$MZ$4, AB$4, 'Math Scores'!$F$2:$MZ$2))))</f>
        <v/>
      </c>
      <c r="AC57" s="135" t="str">
        <f>IF(COUNT('Math Scores'!$FK60:$HI60)=0, "", (SUMIF('Math Scores'!$F$4:$MZ$4, AC$4, 'Math Scores'!$F60:$MZ60)/(SUMIF('Math Scores'!$F$4:$MZ$4, AC$4, 'Math Scores'!$F$2:$MZ$2))))</f>
        <v/>
      </c>
      <c r="AD57" s="135" t="str">
        <f>IF(COUNT('Math Scores'!$HJ60:$IG60)=0, "", (SUMIF('Math Scores'!$HJ$4:$IU$4, AD$4, 'Math Scores'!$HJ60:$IU60)/(SUMIF('Math Scores'!$HJ$4:$IU$4, AD$4, 'Math Scores'!$HJ$2:$IU$2))))</f>
        <v/>
      </c>
      <c r="AE57" s="135" t="str">
        <f>IF(COUNT('Math Scores'!$HJ60:$IG60)=0, "", (SUMIF('Math Scores'!$HJ$4:$IU$4, AE$4, 'Math Scores'!$HJ60:$IU60)/(SUMIF('Math Scores'!$HJ$4:$IU$4, AE$4, 'Math Scores'!$HJ$2:$IU$2))))</f>
        <v/>
      </c>
      <c r="AF57" s="135" t="str">
        <f>IF(COUNT('Math Scores'!$HJ60:$IG60)=0, "", (SUMIF('Math Scores'!$HJ$4:$IU$4, AF$4, 'Math Scores'!$HJ60:$IU60)/(SUMIF('Math Scores'!$HJ$4:$IU$4, AF$4, 'Math Scores'!$HJ$2:$IU$2))))</f>
        <v/>
      </c>
      <c r="AG57" s="135" t="str">
        <f>IF(COUNT('Math Scores'!$HJ60:$IG60)=0, "", (SUMIF('Math Scores'!$HJ$4:$IU$4, AG$4, 'Math Scores'!$HJ60:$IU60)/(SUMIF('Math Scores'!$HJ$4:$IU$4, AG$4, 'Math Scores'!$HJ$2:$IU$2))))</f>
        <v/>
      </c>
      <c r="AH57" s="135" t="str">
        <f>IF(COUNT('Math Scores'!$IV60:$JL60)=0, "", (SUMIF('Math Scores'!$IH$4:$IU$4, AH$4, 'Math Scores'!$IH60:$IU60)/(SUMIF('Math Scores'!$IH$4:$IU$4, AH$4, 'Math Scores'!$IH$2:$IU$2))))</f>
        <v/>
      </c>
      <c r="AI57" s="135" t="str">
        <f>IF(COUNT('Math Scores'!$IV60:$JL60)=0, "", (SUMIF('Math Scores'!$IH$4:$IU$4, AI$4, 'Math Scores'!$IH60:$IU60)/(SUMIF('Math Scores'!$IH$4:$IU$4, AI$4, 'Math Scores'!$IH$2:$IU$2))))</f>
        <v/>
      </c>
      <c r="AJ57" s="135" t="str">
        <f>IF(COUNT('Math Scores'!$IV60:$JL60)=0, "", (SUMIF('Math Scores'!$IH$4:$IU$4, AJ$4, 'Math Scores'!$IH60:$IU60)/(SUMIF('Math Scores'!$IH$4:$IU$4, AJ$4, 'Math Scores'!$IH$2:$IU$2))))</f>
        <v/>
      </c>
      <c r="AK57" s="135" t="str">
        <f>IF(COUNT('Math Scores'!$JM60:$KG60)=0, "", (SUMIF('Math Scores'!$JM$4:$LA$4, X$4, 'Math Scores'!$JM60:$LA60)/(SUMIF('Math Scores'!$JM$4:$LA$4, X$4, 'Math Scores'!$JM$2:$LA$2))))</f>
        <v/>
      </c>
      <c r="AL57" s="135" t="str">
        <f>IF(COUNT('Math Scores'!$JM60:$KG60)=0, "", (SUMIF('Math Scores'!$JM$4:$LA$4, Y$4, 'Math Scores'!$JM60:$LA60)/(SUMIF('Math Scores'!$JM$4:$LA$4, Y$4, 'Math Scores'!$JM$2:$LA$2))))</f>
        <v/>
      </c>
      <c r="AM57" s="135" t="str">
        <f>IF(COUNT('Math Scores'!$JM60:$KG60)=0, "", (SUMIF('Math Scores'!$JM$4:$LA$4, Z$4, 'Math Scores'!$JM60:$LA60)/(SUMIF('Math Scores'!$JM$4:$LA$4, Z$4, 'Math Scores'!$JM$2:$LA$2))))</f>
        <v/>
      </c>
      <c r="AN57" s="135" t="str">
        <f>IF(COUNT('Math Scores'!$JM60:$KG60)=0, "", (SUMIF('Math Scores'!$JM$4:$LA$4, AA$4, 'Math Scores'!$JM60:$LA60)/(SUMIF('Math Scores'!$JM$4:$LA$4, AA$4, 'Math Scores'!$JM$2:$LA$2))))</f>
        <v/>
      </c>
      <c r="AO57" s="135" t="str">
        <f>IF(COUNT('Math Scores'!$JM60:$KG60)=0, "", (SUMIF('Math Scores'!$JM$4:$LA$4, AB$4, 'Math Scores'!$JM60:$LA60)/(SUMIF('Math Scores'!$JM$4:$LA$4, AB$4, 'Math Scores'!$JM$2:$LA$2))))</f>
        <v/>
      </c>
      <c r="AP57" s="135" t="str">
        <f>IF(COUNT('Math Scores'!$LB60:$LR60)=0, "", (SUMIF('Math Scores'!$KH$4:$LA$4, AP$4, 'Math Scores'!$KH60:$LA60)/(SUMIF('Math Scores'!$KH$4:$LA$4, AP$4, 'Math Scores'!$KH$2:$LA$2))))</f>
        <v/>
      </c>
      <c r="AQ57" s="135" t="str">
        <f>IF(COUNT('Math Scores'!$LB60:$LR60)=0, "", (SUMIF('Math Scores'!$KH$4:$LA$4, AQ$4, 'Math Scores'!$KH60:$LA60)/(SUMIF('Math Scores'!$KH$4:$LA$4, AQ$4, 'Math Scores'!$KH$2:$LA$2))))</f>
        <v/>
      </c>
    </row>
    <row r="58" spans="1:43" x14ac:dyDescent="0.2">
      <c r="A58" s="65">
        <v>53</v>
      </c>
      <c r="B58" s="65" t="str">
        <f>'English Scores- Leveled papers'!B59</f>
        <v/>
      </c>
      <c r="C58" s="66" t="str">
        <f>'Math Output by Standard'!E60</f>
        <v/>
      </c>
      <c r="D58" s="67" t="str">
        <f>'Math Scores'!D61</f>
        <v/>
      </c>
      <c r="E58" s="135" t="str">
        <f>IF(COUNT('Math Scores'!$F61:$AM61)=0, "", (SUMIF('Math Scores'!$F$4:$AM$4, E$4, 'Math Scores'!$F61:$AM61)/(SUMIF('Math Scores'!$F$4:$AM$4, E$4, 'Math Scores'!$F$2:$AM$2))))</f>
        <v/>
      </c>
      <c r="F58" s="135" t="str">
        <f>IF(COUNT('Math Scores'!$F61:$AM61)=0, "", (SUMIF('Math Scores'!$F$4:$AM$4, F$4, 'Math Scores'!$F61:$AM61)/(SUMIF('Math Scores'!$F$4:$AM$4, F$4, 'Math Scores'!$F$2:$AM$2))))</f>
        <v/>
      </c>
      <c r="G58" s="135" t="str">
        <f>IF(COUNT('Math Scores'!$F61:$AM61)=0, "", (SUMIF('Math Scores'!$F$4:$AM$4, G$4, 'Math Scores'!$F61:$AM61)/(SUMIF('Math Scores'!$F$4:$AM$4, G$4, 'Math Scores'!$F$2:$AM$2))))</f>
        <v/>
      </c>
      <c r="H58" s="135" t="str">
        <f>IF(COUNT('Math Scores'!$F61:$AM61)=0, "", (SUMIF('Math Scores'!$F$4:$AM$4, H$4, 'Math Scores'!$F61:$AM61)/(SUMIF('Math Scores'!$F$4:$AM$4, H$4, 'Math Scores'!$F$2:$AM$2))))</f>
        <v/>
      </c>
      <c r="I58" s="135" t="str">
        <f>IF(COUNT('Math Scores'!$F61:$AM61)=0, "", (SUMIF('Math Scores'!$F$4:$AM$4, I$4, 'Math Scores'!$F61:$AM61)/(SUMIF('Math Scores'!$F$4:$AM$4, I$4, 'Math Scores'!$F$2:$AM$2))))</f>
        <v/>
      </c>
      <c r="J58" s="135" t="str">
        <f>IF(COUNT('Math Scores'!$F61:$AM61)=0, "", (SUMIF('Math Scores'!$F$4:$AM$4, J$4, 'Math Scores'!$F61:$AM61)/(SUMIF('Math Scores'!$F$4:$AM$4, J$4, 'Math Scores'!$F$2:$AM$2))))</f>
        <v/>
      </c>
      <c r="K58" s="135" t="str">
        <f>IF(COUNT('Math Scores'!$AN61:$BW61)=0, "", (SUMIF('Math Scores'!$AN$4:$BW$4, K$4, 'Math Scores'!$AN61:$BW61)/(SUMIF('Math Scores'!$AN$4:$BW$4, K$4, 'Math Scores'!$AN$2:$BW$2))))</f>
        <v/>
      </c>
      <c r="L58" s="135" t="str">
        <f>IF(COUNT('Math Scores'!$AN61:$BW61)=0, "", (SUMIF('Math Scores'!$AN$4:$BW$4, L$4, 'Math Scores'!$AN61:$BW61)/(SUMIF('Math Scores'!$AN$4:$BW$4, L$4, 'Math Scores'!$AN$2:$BW$2))))</f>
        <v/>
      </c>
      <c r="M58" s="135" t="str">
        <f>IF(COUNT('Math Scores'!$AN61:$BW61)=0, "", (SUMIF('Math Scores'!$AN$4:$BW$4, M$4, 'Math Scores'!$AN61:$BW61)/(SUMIF('Math Scores'!$AN$4:$BW$4, M$4, 'Math Scores'!$AN$2:$BW$2))))</f>
        <v/>
      </c>
      <c r="N58" s="135" t="str">
        <f>IF(COUNT('Math Scores'!$AN61:$BW61)=0, "", (SUMIF('Math Scores'!$AN$4:$BW$4, N$4, 'Math Scores'!$AN61:$BW61)/(SUMIF('Math Scores'!$AN$4:$BW$4, N$4, 'Math Scores'!$AN$2:$BW$2))))</f>
        <v/>
      </c>
      <c r="O58" s="135" t="str">
        <f>IF(COUNT('Math Scores'!$AN61:$BW61)=0, "", (SUMIF('Math Scores'!$AN$4:$BW$4, O$4, 'Math Scores'!$AN61:$BW61)/(SUMIF('Math Scores'!$AN$4:$BW$4, O$4, 'Math Scores'!$AN$2:$BW$2))))</f>
        <v/>
      </c>
      <c r="P58" s="135" t="str">
        <f>IF(COUNT('Math Scores'!$BX61:$DN61)=0, "", (SUMIF('Math Scores'!$F$4:$MZ$4, P$4, 'Math Scores'!$F61:$MZ61)/(SUMIF('Math Scores'!$F$4:$MZ$4, P$4, 'Math Scores'!$F$2:$MZ$2))))</f>
        <v/>
      </c>
      <c r="Q58" s="135" t="str">
        <f>IF(COUNT('Math Scores'!$BX61:$DN61)=0, "", (SUMIF('Math Scores'!$F$4:$MZ$4, Q$4, 'Math Scores'!$F61:$MZ61)/(SUMIF('Math Scores'!$F$4:$MZ$4, Q$4, 'Math Scores'!$F$2:$MZ$2))))</f>
        <v/>
      </c>
      <c r="R58" s="135" t="str">
        <f>IF(COUNT('Math Scores'!$BX61:$DN61)=0, "", (SUMIF('Math Scores'!$F$4:$MZ$4, R$4, 'Math Scores'!$F61:$MZ61)/(SUMIF('Math Scores'!$F$4:$MZ$4, R$4, 'Math Scores'!$F$2:$MZ$2))))</f>
        <v/>
      </c>
      <c r="S58" s="135" t="str">
        <f>IF(COUNT('Math Scores'!$BX61:$DN61)=0, "", (SUMIF('Math Scores'!$F$4:$MZ$4, S$4, 'Math Scores'!$F61:$MZ61)/(SUMIF('Math Scores'!$F$4:$MZ$4, S$4, 'Math Scores'!$F$2:$MZ$2))))</f>
        <v/>
      </c>
      <c r="T58" s="135" t="str">
        <f>IF(COUNT('Math Scores'!$BX61:$DN61)=0, "", (SUMIF('Math Scores'!$F$4:$MZ$4, T$4, 'Math Scores'!$F61:$MZ61)/(SUMIF('Math Scores'!$F$4:$MZ$4, T$4, 'Math Scores'!$F$2:$MZ$2))))</f>
        <v/>
      </c>
      <c r="U58" s="135" t="str">
        <f>IF(COUNT('Math Scores'!$DO61:$FJ61)=0, "", (SUMIF('Math Scores'!$F$4:$MZ$4, U$4, 'Math Scores'!$F61:$MZ61)/(SUMIF('Math Scores'!$F$4:$MZ$4, U$4, 'Math Scores'!$F$2:$MZ$2))))</f>
        <v/>
      </c>
      <c r="V58" s="135" t="str">
        <f>IF(COUNT('Math Scores'!$DO61:$FJ61)=0, "", (SUMIF('Math Scores'!$F$4:$MZ$4, V$4, 'Math Scores'!$F61:$MZ61)/(SUMIF('Math Scores'!$F$4:$MZ$4, V$4, 'Math Scores'!$F$2:$MZ$2))))</f>
        <v/>
      </c>
      <c r="W58" s="135" t="str">
        <f>IF(COUNT('Math Scores'!$DO61:$FJ61)=0, "", (SUMIF('Math Scores'!$F$4:$MZ$4, W$4, 'Math Scores'!$F61:$MZ61)/(SUMIF('Math Scores'!$F$4:$MZ$4, W$4, 'Math Scores'!$F$2:$MZ$2))))</f>
        <v/>
      </c>
      <c r="X58" s="135" t="str">
        <f>IF(COUNT('Math Scores'!$DO61:$FJ61)=0, "", (SUMIF('Math Scores'!$F$4:$MZ$4, X$4, 'Math Scores'!$F61:$MZ61)/(SUMIF('Math Scores'!$F$4:$MZ$4, X$4, 'Math Scores'!$F$2:$MZ$2))))</f>
        <v/>
      </c>
      <c r="Y58" s="135" t="str">
        <f>IF(COUNT('Math Scores'!$DO61:$FJ61)=0, "", (SUMIF('Math Scores'!$F$4:$MZ$4, Y$4, 'Math Scores'!$F61:$MZ61)/(SUMIF('Math Scores'!$F$4:$MZ$4, Y$4, 'Math Scores'!$F$2:$MZ$2))))</f>
        <v/>
      </c>
      <c r="Z58" s="135" t="str">
        <f>IF(COUNT('Math Scores'!$FK61:$HI61)=0, "", (SUMIF('Math Scores'!$F$4:$MZ$4, Z$4, 'Math Scores'!$F61:$MZ61)/(SUMIF('Math Scores'!$F$4:$MZ$4, Z$4, 'Math Scores'!$F$2:$MZ$2))))</f>
        <v/>
      </c>
      <c r="AA58" s="135" t="str">
        <f>IF(COUNT('Math Scores'!$FK61:$HI61)=0, "", (SUMIF('Math Scores'!$F$4:$MZ$4, AA$4, 'Math Scores'!$F61:$MZ61)/(SUMIF('Math Scores'!$F$4:$MZ$4, AA$4, 'Math Scores'!$F$2:$MZ$2))))</f>
        <v/>
      </c>
      <c r="AB58" s="135" t="str">
        <f>IF(COUNT('Math Scores'!$FK61:$HI61)=0, "", (SUMIF('Math Scores'!$F$4:$MZ$4, AB$4, 'Math Scores'!$F61:$MZ61)/(SUMIF('Math Scores'!$F$4:$MZ$4, AB$4, 'Math Scores'!$F$2:$MZ$2))))</f>
        <v/>
      </c>
      <c r="AC58" s="135" t="str">
        <f>IF(COUNT('Math Scores'!$FK61:$HI61)=0, "", (SUMIF('Math Scores'!$F$4:$MZ$4, AC$4, 'Math Scores'!$F61:$MZ61)/(SUMIF('Math Scores'!$F$4:$MZ$4, AC$4, 'Math Scores'!$F$2:$MZ$2))))</f>
        <v/>
      </c>
      <c r="AD58" s="135" t="str">
        <f>IF(COUNT('Math Scores'!$HJ61:$IG61)=0, "", (SUMIF('Math Scores'!$HJ$4:$IU$4, AD$4, 'Math Scores'!$HJ61:$IU61)/(SUMIF('Math Scores'!$HJ$4:$IU$4, AD$4, 'Math Scores'!$HJ$2:$IU$2))))</f>
        <v/>
      </c>
      <c r="AE58" s="135" t="str">
        <f>IF(COUNT('Math Scores'!$HJ61:$IG61)=0, "", (SUMIF('Math Scores'!$HJ$4:$IU$4, AE$4, 'Math Scores'!$HJ61:$IU61)/(SUMIF('Math Scores'!$HJ$4:$IU$4, AE$4, 'Math Scores'!$HJ$2:$IU$2))))</f>
        <v/>
      </c>
      <c r="AF58" s="135" t="str">
        <f>IF(COUNT('Math Scores'!$HJ61:$IG61)=0, "", (SUMIF('Math Scores'!$HJ$4:$IU$4, AF$4, 'Math Scores'!$HJ61:$IU61)/(SUMIF('Math Scores'!$HJ$4:$IU$4, AF$4, 'Math Scores'!$HJ$2:$IU$2))))</f>
        <v/>
      </c>
      <c r="AG58" s="135" t="str">
        <f>IF(COUNT('Math Scores'!$HJ61:$IG61)=0, "", (SUMIF('Math Scores'!$HJ$4:$IU$4, AG$4, 'Math Scores'!$HJ61:$IU61)/(SUMIF('Math Scores'!$HJ$4:$IU$4, AG$4, 'Math Scores'!$HJ$2:$IU$2))))</f>
        <v/>
      </c>
      <c r="AH58" s="135" t="str">
        <f>IF(COUNT('Math Scores'!$IV61:$JL61)=0, "", (SUMIF('Math Scores'!$IH$4:$IU$4, AH$4, 'Math Scores'!$IH61:$IU61)/(SUMIF('Math Scores'!$IH$4:$IU$4, AH$4, 'Math Scores'!$IH$2:$IU$2))))</f>
        <v/>
      </c>
      <c r="AI58" s="135" t="str">
        <f>IF(COUNT('Math Scores'!$IV61:$JL61)=0, "", (SUMIF('Math Scores'!$IH$4:$IU$4, AI$4, 'Math Scores'!$IH61:$IU61)/(SUMIF('Math Scores'!$IH$4:$IU$4, AI$4, 'Math Scores'!$IH$2:$IU$2))))</f>
        <v/>
      </c>
      <c r="AJ58" s="135" t="str">
        <f>IF(COUNT('Math Scores'!$IV61:$JL61)=0, "", (SUMIF('Math Scores'!$IH$4:$IU$4, AJ$4, 'Math Scores'!$IH61:$IU61)/(SUMIF('Math Scores'!$IH$4:$IU$4, AJ$4, 'Math Scores'!$IH$2:$IU$2))))</f>
        <v/>
      </c>
      <c r="AK58" s="135" t="str">
        <f>IF(COUNT('Math Scores'!$JM61:$KG61)=0, "", (SUMIF('Math Scores'!$JM$4:$LA$4, X$4, 'Math Scores'!$JM61:$LA61)/(SUMIF('Math Scores'!$JM$4:$LA$4, X$4, 'Math Scores'!$JM$2:$LA$2))))</f>
        <v/>
      </c>
      <c r="AL58" s="135" t="str">
        <f>IF(COUNT('Math Scores'!$JM61:$KG61)=0, "", (SUMIF('Math Scores'!$JM$4:$LA$4, Y$4, 'Math Scores'!$JM61:$LA61)/(SUMIF('Math Scores'!$JM$4:$LA$4, Y$4, 'Math Scores'!$JM$2:$LA$2))))</f>
        <v/>
      </c>
      <c r="AM58" s="135" t="str">
        <f>IF(COUNT('Math Scores'!$JM61:$KG61)=0, "", (SUMIF('Math Scores'!$JM$4:$LA$4, Z$4, 'Math Scores'!$JM61:$LA61)/(SUMIF('Math Scores'!$JM$4:$LA$4, Z$4, 'Math Scores'!$JM$2:$LA$2))))</f>
        <v/>
      </c>
      <c r="AN58" s="135" t="str">
        <f>IF(COUNT('Math Scores'!$JM61:$KG61)=0, "", (SUMIF('Math Scores'!$JM$4:$LA$4, AA$4, 'Math Scores'!$JM61:$LA61)/(SUMIF('Math Scores'!$JM$4:$LA$4, AA$4, 'Math Scores'!$JM$2:$LA$2))))</f>
        <v/>
      </c>
      <c r="AO58" s="135" t="str">
        <f>IF(COUNT('Math Scores'!$JM61:$KG61)=0, "", (SUMIF('Math Scores'!$JM$4:$LA$4, AB$4, 'Math Scores'!$JM61:$LA61)/(SUMIF('Math Scores'!$JM$4:$LA$4, AB$4, 'Math Scores'!$JM$2:$LA$2))))</f>
        <v/>
      </c>
      <c r="AP58" s="135" t="str">
        <f>IF(COUNT('Math Scores'!$LB61:$LR61)=0, "", (SUMIF('Math Scores'!$KH$4:$LA$4, AP$4, 'Math Scores'!$KH61:$LA61)/(SUMIF('Math Scores'!$KH$4:$LA$4, AP$4, 'Math Scores'!$KH$2:$LA$2))))</f>
        <v/>
      </c>
      <c r="AQ58" s="135" t="str">
        <f>IF(COUNT('Math Scores'!$LB61:$LR61)=0, "", (SUMIF('Math Scores'!$KH$4:$LA$4, AQ$4, 'Math Scores'!$KH61:$LA61)/(SUMIF('Math Scores'!$KH$4:$LA$4, AQ$4, 'Math Scores'!$KH$2:$LA$2))))</f>
        <v/>
      </c>
    </row>
    <row r="59" spans="1:43" x14ac:dyDescent="0.2">
      <c r="A59" s="65">
        <v>54</v>
      </c>
      <c r="B59" s="65" t="str">
        <f>'English Scores- Leveled papers'!B60</f>
        <v/>
      </c>
      <c r="C59" s="66" t="str">
        <f>'Math Output by Standard'!E61</f>
        <v/>
      </c>
      <c r="D59" s="67" t="str">
        <f>'Math Scores'!D62</f>
        <v/>
      </c>
      <c r="E59" s="135" t="str">
        <f>IF(COUNT('Math Scores'!$F62:$AM62)=0, "", (SUMIF('Math Scores'!$F$4:$AM$4, E$4, 'Math Scores'!$F62:$AM62)/(SUMIF('Math Scores'!$F$4:$AM$4, E$4, 'Math Scores'!$F$2:$AM$2))))</f>
        <v/>
      </c>
      <c r="F59" s="135" t="str">
        <f>IF(COUNT('Math Scores'!$F62:$AM62)=0, "", (SUMIF('Math Scores'!$F$4:$AM$4, F$4, 'Math Scores'!$F62:$AM62)/(SUMIF('Math Scores'!$F$4:$AM$4, F$4, 'Math Scores'!$F$2:$AM$2))))</f>
        <v/>
      </c>
      <c r="G59" s="135" t="str">
        <f>IF(COUNT('Math Scores'!$F62:$AM62)=0, "", (SUMIF('Math Scores'!$F$4:$AM$4, G$4, 'Math Scores'!$F62:$AM62)/(SUMIF('Math Scores'!$F$4:$AM$4, G$4, 'Math Scores'!$F$2:$AM$2))))</f>
        <v/>
      </c>
      <c r="H59" s="135" t="str">
        <f>IF(COUNT('Math Scores'!$F62:$AM62)=0, "", (SUMIF('Math Scores'!$F$4:$AM$4, H$4, 'Math Scores'!$F62:$AM62)/(SUMIF('Math Scores'!$F$4:$AM$4, H$4, 'Math Scores'!$F$2:$AM$2))))</f>
        <v/>
      </c>
      <c r="I59" s="135" t="str">
        <f>IF(COUNT('Math Scores'!$F62:$AM62)=0, "", (SUMIF('Math Scores'!$F$4:$AM$4, I$4, 'Math Scores'!$F62:$AM62)/(SUMIF('Math Scores'!$F$4:$AM$4, I$4, 'Math Scores'!$F$2:$AM$2))))</f>
        <v/>
      </c>
      <c r="J59" s="135" t="str">
        <f>IF(COUNT('Math Scores'!$F62:$AM62)=0, "", (SUMIF('Math Scores'!$F$4:$AM$4, J$4, 'Math Scores'!$F62:$AM62)/(SUMIF('Math Scores'!$F$4:$AM$4, J$4, 'Math Scores'!$F$2:$AM$2))))</f>
        <v/>
      </c>
      <c r="K59" s="135" t="str">
        <f>IF(COUNT('Math Scores'!$AN62:$BW62)=0, "", (SUMIF('Math Scores'!$AN$4:$BW$4, K$4, 'Math Scores'!$AN62:$BW62)/(SUMIF('Math Scores'!$AN$4:$BW$4, K$4, 'Math Scores'!$AN$2:$BW$2))))</f>
        <v/>
      </c>
      <c r="L59" s="135" t="str">
        <f>IF(COUNT('Math Scores'!$AN62:$BW62)=0, "", (SUMIF('Math Scores'!$AN$4:$BW$4, L$4, 'Math Scores'!$AN62:$BW62)/(SUMIF('Math Scores'!$AN$4:$BW$4, L$4, 'Math Scores'!$AN$2:$BW$2))))</f>
        <v/>
      </c>
      <c r="M59" s="135" t="str">
        <f>IF(COUNT('Math Scores'!$AN62:$BW62)=0, "", (SUMIF('Math Scores'!$AN$4:$BW$4, M$4, 'Math Scores'!$AN62:$BW62)/(SUMIF('Math Scores'!$AN$4:$BW$4, M$4, 'Math Scores'!$AN$2:$BW$2))))</f>
        <v/>
      </c>
      <c r="N59" s="135" t="str">
        <f>IF(COUNT('Math Scores'!$AN62:$BW62)=0, "", (SUMIF('Math Scores'!$AN$4:$BW$4, N$4, 'Math Scores'!$AN62:$BW62)/(SUMIF('Math Scores'!$AN$4:$BW$4, N$4, 'Math Scores'!$AN$2:$BW$2))))</f>
        <v/>
      </c>
      <c r="O59" s="135" t="str">
        <f>IF(COUNT('Math Scores'!$AN62:$BW62)=0, "", (SUMIF('Math Scores'!$AN$4:$BW$4, O$4, 'Math Scores'!$AN62:$BW62)/(SUMIF('Math Scores'!$AN$4:$BW$4, O$4, 'Math Scores'!$AN$2:$BW$2))))</f>
        <v/>
      </c>
      <c r="P59" s="135" t="str">
        <f>IF(COUNT('Math Scores'!$BX62:$DN62)=0, "", (SUMIF('Math Scores'!$F$4:$MZ$4, P$4, 'Math Scores'!$F62:$MZ62)/(SUMIF('Math Scores'!$F$4:$MZ$4, P$4, 'Math Scores'!$F$2:$MZ$2))))</f>
        <v/>
      </c>
      <c r="Q59" s="135" t="str">
        <f>IF(COUNT('Math Scores'!$BX62:$DN62)=0, "", (SUMIF('Math Scores'!$F$4:$MZ$4, Q$4, 'Math Scores'!$F62:$MZ62)/(SUMIF('Math Scores'!$F$4:$MZ$4, Q$4, 'Math Scores'!$F$2:$MZ$2))))</f>
        <v/>
      </c>
      <c r="R59" s="135" t="str">
        <f>IF(COUNT('Math Scores'!$BX62:$DN62)=0, "", (SUMIF('Math Scores'!$F$4:$MZ$4, R$4, 'Math Scores'!$F62:$MZ62)/(SUMIF('Math Scores'!$F$4:$MZ$4, R$4, 'Math Scores'!$F$2:$MZ$2))))</f>
        <v/>
      </c>
      <c r="S59" s="135" t="str">
        <f>IF(COUNT('Math Scores'!$BX62:$DN62)=0, "", (SUMIF('Math Scores'!$F$4:$MZ$4, S$4, 'Math Scores'!$F62:$MZ62)/(SUMIF('Math Scores'!$F$4:$MZ$4, S$4, 'Math Scores'!$F$2:$MZ$2))))</f>
        <v/>
      </c>
      <c r="T59" s="135" t="str">
        <f>IF(COUNT('Math Scores'!$BX62:$DN62)=0, "", (SUMIF('Math Scores'!$F$4:$MZ$4, T$4, 'Math Scores'!$F62:$MZ62)/(SUMIF('Math Scores'!$F$4:$MZ$4, T$4, 'Math Scores'!$F$2:$MZ$2))))</f>
        <v/>
      </c>
      <c r="U59" s="135" t="str">
        <f>IF(COUNT('Math Scores'!$DO62:$FJ62)=0, "", (SUMIF('Math Scores'!$F$4:$MZ$4, U$4, 'Math Scores'!$F62:$MZ62)/(SUMIF('Math Scores'!$F$4:$MZ$4, U$4, 'Math Scores'!$F$2:$MZ$2))))</f>
        <v/>
      </c>
      <c r="V59" s="135" t="str">
        <f>IF(COUNT('Math Scores'!$DO62:$FJ62)=0, "", (SUMIF('Math Scores'!$F$4:$MZ$4, V$4, 'Math Scores'!$F62:$MZ62)/(SUMIF('Math Scores'!$F$4:$MZ$4, V$4, 'Math Scores'!$F$2:$MZ$2))))</f>
        <v/>
      </c>
      <c r="W59" s="135" t="str">
        <f>IF(COUNT('Math Scores'!$DO62:$FJ62)=0, "", (SUMIF('Math Scores'!$F$4:$MZ$4, W$4, 'Math Scores'!$F62:$MZ62)/(SUMIF('Math Scores'!$F$4:$MZ$4, W$4, 'Math Scores'!$F$2:$MZ$2))))</f>
        <v/>
      </c>
      <c r="X59" s="135" t="str">
        <f>IF(COUNT('Math Scores'!$DO62:$FJ62)=0, "", (SUMIF('Math Scores'!$F$4:$MZ$4, X$4, 'Math Scores'!$F62:$MZ62)/(SUMIF('Math Scores'!$F$4:$MZ$4, X$4, 'Math Scores'!$F$2:$MZ$2))))</f>
        <v/>
      </c>
      <c r="Y59" s="135" t="str">
        <f>IF(COUNT('Math Scores'!$DO62:$FJ62)=0, "", (SUMIF('Math Scores'!$F$4:$MZ$4, Y$4, 'Math Scores'!$F62:$MZ62)/(SUMIF('Math Scores'!$F$4:$MZ$4, Y$4, 'Math Scores'!$F$2:$MZ$2))))</f>
        <v/>
      </c>
      <c r="Z59" s="135" t="str">
        <f>IF(COUNT('Math Scores'!$FK62:$HI62)=0, "", (SUMIF('Math Scores'!$F$4:$MZ$4, Z$4, 'Math Scores'!$F62:$MZ62)/(SUMIF('Math Scores'!$F$4:$MZ$4, Z$4, 'Math Scores'!$F$2:$MZ$2))))</f>
        <v/>
      </c>
      <c r="AA59" s="135" t="str">
        <f>IF(COUNT('Math Scores'!$FK62:$HI62)=0, "", (SUMIF('Math Scores'!$F$4:$MZ$4, AA$4, 'Math Scores'!$F62:$MZ62)/(SUMIF('Math Scores'!$F$4:$MZ$4, AA$4, 'Math Scores'!$F$2:$MZ$2))))</f>
        <v/>
      </c>
      <c r="AB59" s="135" t="str">
        <f>IF(COUNT('Math Scores'!$FK62:$HI62)=0, "", (SUMIF('Math Scores'!$F$4:$MZ$4, AB$4, 'Math Scores'!$F62:$MZ62)/(SUMIF('Math Scores'!$F$4:$MZ$4, AB$4, 'Math Scores'!$F$2:$MZ$2))))</f>
        <v/>
      </c>
      <c r="AC59" s="135" t="str">
        <f>IF(COUNT('Math Scores'!$FK62:$HI62)=0, "", (SUMIF('Math Scores'!$F$4:$MZ$4, AC$4, 'Math Scores'!$F62:$MZ62)/(SUMIF('Math Scores'!$F$4:$MZ$4, AC$4, 'Math Scores'!$F$2:$MZ$2))))</f>
        <v/>
      </c>
      <c r="AD59" s="135" t="str">
        <f>IF(COUNT('Math Scores'!$HJ62:$IG62)=0, "", (SUMIF('Math Scores'!$HJ$4:$IU$4, AD$4, 'Math Scores'!$HJ62:$IU62)/(SUMIF('Math Scores'!$HJ$4:$IU$4, AD$4, 'Math Scores'!$HJ$2:$IU$2))))</f>
        <v/>
      </c>
      <c r="AE59" s="135" t="str">
        <f>IF(COUNT('Math Scores'!$HJ62:$IG62)=0, "", (SUMIF('Math Scores'!$HJ$4:$IU$4, AE$4, 'Math Scores'!$HJ62:$IU62)/(SUMIF('Math Scores'!$HJ$4:$IU$4, AE$4, 'Math Scores'!$HJ$2:$IU$2))))</f>
        <v/>
      </c>
      <c r="AF59" s="135" t="str">
        <f>IF(COUNT('Math Scores'!$HJ62:$IG62)=0, "", (SUMIF('Math Scores'!$HJ$4:$IU$4, AF$4, 'Math Scores'!$HJ62:$IU62)/(SUMIF('Math Scores'!$HJ$4:$IU$4, AF$4, 'Math Scores'!$HJ$2:$IU$2))))</f>
        <v/>
      </c>
      <c r="AG59" s="135" t="str">
        <f>IF(COUNT('Math Scores'!$HJ62:$IG62)=0, "", (SUMIF('Math Scores'!$HJ$4:$IU$4, AG$4, 'Math Scores'!$HJ62:$IU62)/(SUMIF('Math Scores'!$HJ$4:$IU$4, AG$4, 'Math Scores'!$HJ$2:$IU$2))))</f>
        <v/>
      </c>
      <c r="AH59" s="135" t="str">
        <f>IF(COUNT('Math Scores'!$IV62:$JL62)=0, "", (SUMIF('Math Scores'!$IH$4:$IU$4, AH$4, 'Math Scores'!$IH62:$IU62)/(SUMIF('Math Scores'!$IH$4:$IU$4, AH$4, 'Math Scores'!$IH$2:$IU$2))))</f>
        <v/>
      </c>
      <c r="AI59" s="135" t="str">
        <f>IF(COUNT('Math Scores'!$IV62:$JL62)=0, "", (SUMIF('Math Scores'!$IH$4:$IU$4, AI$4, 'Math Scores'!$IH62:$IU62)/(SUMIF('Math Scores'!$IH$4:$IU$4, AI$4, 'Math Scores'!$IH$2:$IU$2))))</f>
        <v/>
      </c>
      <c r="AJ59" s="135" t="str">
        <f>IF(COUNT('Math Scores'!$IV62:$JL62)=0, "", (SUMIF('Math Scores'!$IH$4:$IU$4, AJ$4, 'Math Scores'!$IH62:$IU62)/(SUMIF('Math Scores'!$IH$4:$IU$4, AJ$4, 'Math Scores'!$IH$2:$IU$2))))</f>
        <v/>
      </c>
      <c r="AK59" s="135" t="str">
        <f>IF(COUNT('Math Scores'!$JM62:$KG62)=0, "", (SUMIF('Math Scores'!$JM$4:$LA$4, X$4, 'Math Scores'!$JM62:$LA62)/(SUMIF('Math Scores'!$JM$4:$LA$4, X$4, 'Math Scores'!$JM$2:$LA$2))))</f>
        <v/>
      </c>
      <c r="AL59" s="135" t="str">
        <f>IF(COUNT('Math Scores'!$JM62:$KG62)=0, "", (SUMIF('Math Scores'!$JM$4:$LA$4, Y$4, 'Math Scores'!$JM62:$LA62)/(SUMIF('Math Scores'!$JM$4:$LA$4, Y$4, 'Math Scores'!$JM$2:$LA$2))))</f>
        <v/>
      </c>
      <c r="AM59" s="135" t="str">
        <f>IF(COUNT('Math Scores'!$JM62:$KG62)=0, "", (SUMIF('Math Scores'!$JM$4:$LA$4, Z$4, 'Math Scores'!$JM62:$LA62)/(SUMIF('Math Scores'!$JM$4:$LA$4, Z$4, 'Math Scores'!$JM$2:$LA$2))))</f>
        <v/>
      </c>
      <c r="AN59" s="135" t="str">
        <f>IF(COUNT('Math Scores'!$JM62:$KG62)=0, "", (SUMIF('Math Scores'!$JM$4:$LA$4, AA$4, 'Math Scores'!$JM62:$LA62)/(SUMIF('Math Scores'!$JM$4:$LA$4, AA$4, 'Math Scores'!$JM$2:$LA$2))))</f>
        <v/>
      </c>
      <c r="AO59" s="135" t="str">
        <f>IF(COUNT('Math Scores'!$JM62:$KG62)=0, "", (SUMIF('Math Scores'!$JM$4:$LA$4, AB$4, 'Math Scores'!$JM62:$LA62)/(SUMIF('Math Scores'!$JM$4:$LA$4, AB$4, 'Math Scores'!$JM$2:$LA$2))))</f>
        <v/>
      </c>
      <c r="AP59" s="135" t="str">
        <f>IF(COUNT('Math Scores'!$LB62:$LR62)=0, "", (SUMIF('Math Scores'!$KH$4:$LA$4, AP$4, 'Math Scores'!$KH62:$LA62)/(SUMIF('Math Scores'!$KH$4:$LA$4, AP$4, 'Math Scores'!$KH$2:$LA$2))))</f>
        <v/>
      </c>
      <c r="AQ59" s="135" t="str">
        <f>IF(COUNT('Math Scores'!$LB62:$LR62)=0, "", (SUMIF('Math Scores'!$KH$4:$LA$4, AQ$4, 'Math Scores'!$KH62:$LA62)/(SUMIF('Math Scores'!$KH$4:$LA$4, AQ$4, 'Math Scores'!$KH$2:$LA$2))))</f>
        <v/>
      </c>
    </row>
    <row r="60" spans="1:43" x14ac:dyDescent="0.2">
      <c r="A60" s="65">
        <v>55</v>
      </c>
      <c r="B60" s="65" t="str">
        <f>'English Scores- Leveled papers'!B61</f>
        <v/>
      </c>
      <c r="C60" s="66" t="str">
        <f>'Math Output by Standard'!E62</f>
        <v/>
      </c>
      <c r="D60" s="67" t="str">
        <f>'Math Scores'!D63</f>
        <v/>
      </c>
      <c r="E60" s="135" t="str">
        <f>IF(COUNT('Math Scores'!$F63:$AM63)=0, "", (SUMIF('Math Scores'!$F$4:$AM$4, E$4, 'Math Scores'!$F63:$AM63)/(SUMIF('Math Scores'!$F$4:$AM$4, E$4, 'Math Scores'!$F$2:$AM$2))))</f>
        <v/>
      </c>
      <c r="F60" s="135" t="str">
        <f>IF(COUNT('Math Scores'!$F63:$AM63)=0, "", (SUMIF('Math Scores'!$F$4:$AM$4, F$4, 'Math Scores'!$F63:$AM63)/(SUMIF('Math Scores'!$F$4:$AM$4, F$4, 'Math Scores'!$F$2:$AM$2))))</f>
        <v/>
      </c>
      <c r="G60" s="135" t="str">
        <f>IF(COUNT('Math Scores'!$F63:$AM63)=0, "", (SUMIF('Math Scores'!$F$4:$AM$4, G$4, 'Math Scores'!$F63:$AM63)/(SUMIF('Math Scores'!$F$4:$AM$4, G$4, 'Math Scores'!$F$2:$AM$2))))</f>
        <v/>
      </c>
      <c r="H60" s="135" t="str">
        <f>IF(COUNT('Math Scores'!$F63:$AM63)=0, "", (SUMIF('Math Scores'!$F$4:$AM$4, H$4, 'Math Scores'!$F63:$AM63)/(SUMIF('Math Scores'!$F$4:$AM$4, H$4, 'Math Scores'!$F$2:$AM$2))))</f>
        <v/>
      </c>
      <c r="I60" s="135" t="str">
        <f>IF(COUNT('Math Scores'!$F63:$AM63)=0, "", (SUMIF('Math Scores'!$F$4:$AM$4, I$4, 'Math Scores'!$F63:$AM63)/(SUMIF('Math Scores'!$F$4:$AM$4, I$4, 'Math Scores'!$F$2:$AM$2))))</f>
        <v/>
      </c>
      <c r="J60" s="135" t="str">
        <f>IF(COUNT('Math Scores'!$F63:$AM63)=0, "", (SUMIF('Math Scores'!$F$4:$AM$4, J$4, 'Math Scores'!$F63:$AM63)/(SUMIF('Math Scores'!$F$4:$AM$4, J$4, 'Math Scores'!$F$2:$AM$2))))</f>
        <v/>
      </c>
      <c r="K60" s="135" t="str">
        <f>IF(COUNT('Math Scores'!$AN63:$BW63)=0, "", (SUMIF('Math Scores'!$AN$4:$BW$4, K$4, 'Math Scores'!$AN63:$BW63)/(SUMIF('Math Scores'!$AN$4:$BW$4, K$4, 'Math Scores'!$AN$2:$BW$2))))</f>
        <v/>
      </c>
      <c r="L60" s="135" t="str">
        <f>IF(COUNT('Math Scores'!$AN63:$BW63)=0, "", (SUMIF('Math Scores'!$AN$4:$BW$4, L$4, 'Math Scores'!$AN63:$BW63)/(SUMIF('Math Scores'!$AN$4:$BW$4, L$4, 'Math Scores'!$AN$2:$BW$2))))</f>
        <v/>
      </c>
      <c r="M60" s="135" t="str">
        <f>IF(COUNT('Math Scores'!$AN63:$BW63)=0, "", (SUMIF('Math Scores'!$AN$4:$BW$4, M$4, 'Math Scores'!$AN63:$BW63)/(SUMIF('Math Scores'!$AN$4:$BW$4, M$4, 'Math Scores'!$AN$2:$BW$2))))</f>
        <v/>
      </c>
      <c r="N60" s="135" t="str">
        <f>IF(COUNT('Math Scores'!$AN63:$BW63)=0, "", (SUMIF('Math Scores'!$AN$4:$BW$4, N$4, 'Math Scores'!$AN63:$BW63)/(SUMIF('Math Scores'!$AN$4:$BW$4, N$4, 'Math Scores'!$AN$2:$BW$2))))</f>
        <v/>
      </c>
      <c r="O60" s="135" t="str">
        <f>IF(COUNT('Math Scores'!$AN63:$BW63)=0, "", (SUMIF('Math Scores'!$AN$4:$BW$4, O$4, 'Math Scores'!$AN63:$BW63)/(SUMIF('Math Scores'!$AN$4:$BW$4, O$4, 'Math Scores'!$AN$2:$BW$2))))</f>
        <v/>
      </c>
      <c r="P60" s="135" t="str">
        <f>IF(COUNT('Math Scores'!$BX63:$DN63)=0, "", (SUMIF('Math Scores'!$F$4:$MZ$4, P$4, 'Math Scores'!$F63:$MZ63)/(SUMIF('Math Scores'!$F$4:$MZ$4, P$4, 'Math Scores'!$F$2:$MZ$2))))</f>
        <v/>
      </c>
      <c r="Q60" s="135" t="str">
        <f>IF(COUNT('Math Scores'!$BX63:$DN63)=0, "", (SUMIF('Math Scores'!$F$4:$MZ$4, Q$4, 'Math Scores'!$F63:$MZ63)/(SUMIF('Math Scores'!$F$4:$MZ$4, Q$4, 'Math Scores'!$F$2:$MZ$2))))</f>
        <v/>
      </c>
      <c r="R60" s="135" t="str">
        <f>IF(COUNT('Math Scores'!$BX63:$DN63)=0, "", (SUMIF('Math Scores'!$F$4:$MZ$4, R$4, 'Math Scores'!$F63:$MZ63)/(SUMIF('Math Scores'!$F$4:$MZ$4, R$4, 'Math Scores'!$F$2:$MZ$2))))</f>
        <v/>
      </c>
      <c r="S60" s="135" t="str">
        <f>IF(COUNT('Math Scores'!$BX63:$DN63)=0, "", (SUMIF('Math Scores'!$F$4:$MZ$4, S$4, 'Math Scores'!$F63:$MZ63)/(SUMIF('Math Scores'!$F$4:$MZ$4, S$4, 'Math Scores'!$F$2:$MZ$2))))</f>
        <v/>
      </c>
      <c r="T60" s="135" t="str">
        <f>IF(COUNT('Math Scores'!$BX63:$DN63)=0, "", (SUMIF('Math Scores'!$F$4:$MZ$4, T$4, 'Math Scores'!$F63:$MZ63)/(SUMIF('Math Scores'!$F$4:$MZ$4, T$4, 'Math Scores'!$F$2:$MZ$2))))</f>
        <v/>
      </c>
      <c r="U60" s="135" t="str">
        <f>IF(COUNT('Math Scores'!$DO63:$FJ63)=0, "", (SUMIF('Math Scores'!$F$4:$MZ$4, U$4, 'Math Scores'!$F63:$MZ63)/(SUMIF('Math Scores'!$F$4:$MZ$4, U$4, 'Math Scores'!$F$2:$MZ$2))))</f>
        <v/>
      </c>
      <c r="V60" s="135" t="str">
        <f>IF(COUNT('Math Scores'!$DO63:$FJ63)=0, "", (SUMIF('Math Scores'!$F$4:$MZ$4, V$4, 'Math Scores'!$F63:$MZ63)/(SUMIF('Math Scores'!$F$4:$MZ$4, V$4, 'Math Scores'!$F$2:$MZ$2))))</f>
        <v/>
      </c>
      <c r="W60" s="135" t="str">
        <f>IF(COUNT('Math Scores'!$DO63:$FJ63)=0, "", (SUMIF('Math Scores'!$F$4:$MZ$4, W$4, 'Math Scores'!$F63:$MZ63)/(SUMIF('Math Scores'!$F$4:$MZ$4, W$4, 'Math Scores'!$F$2:$MZ$2))))</f>
        <v/>
      </c>
      <c r="X60" s="135" t="str">
        <f>IF(COUNT('Math Scores'!$DO63:$FJ63)=0, "", (SUMIF('Math Scores'!$F$4:$MZ$4, X$4, 'Math Scores'!$F63:$MZ63)/(SUMIF('Math Scores'!$F$4:$MZ$4, X$4, 'Math Scores'!$F$2:$MZ$2))))</f>
        <v/>
      </c>
      <c r="Y60" s="135" t="str">
        <f>IF(COUNT('Math Scores'!$DO63:$FJ63)=0, "", (SUMIF('Math Scores'!$F$4:$MZ$4, Y$4, 'Math Scores'!$F63:$MZ63)/(SUMIF('Math Scores'!$F$4:$MZ$4, Y$4, 'Math Scores'!$F$2:$MZ$2))))</f>
        <v/>
      </c>
      <c r="Z60" s="135" t="str">
        <f>IF(COUNT('Math Scores'!$FK63:$HI63)=0, "", (SUMIF('Math Scores'!$F$4:$MZ$4, Z$4, 'Math Scores'!$F63:$MZ63)/(SUMIF('Math Scores'!$F$4:$MZ$4, Z$4, 'Math Scores'!$F$2:$MZ$2))))</f>
        <v/>
      </c>
      <c r="AA60" s="135" t="str">
        <f>IF(COUNT('Math Scores'!$FK63:$HI63)=0, "", (SUMIF('Math Scores'!$F$4:$MZ$4, AA$4, 'Math Scores'!$F63:$MZ63)/(SUMIF('Math Scores'!$F$4:$MZ$4, AA$4, 'Math Scores'!$F$2:$MZ$2))))</f>
        <v/>
      </c>
      <c r="AB60" s="135" t="str">
        <f>IF(COUNT('Math Scores'!$FK63:$HI63)=0, "", (SUMIF('Math Scores'!$F$4:$MZ$4, AB$4, 'Math Scores'!$F63:$MZ63)/(SUMIF('Math Scores'!$F$4:$MZ$4, AB$4, 'Math Scores'!$F$2:$MZ$2))))</f>
        <v/>
      </c>
      <c r="AC60" s="135" t="str">
        <f>IF(COUNT('Math Scores'!$FK63:$HI63)=0, "", (SUMIF('Math Scores'!$F$4:$MZ$4, AC$4, 'Math Scores'!$F63:$MZ63)/(SUMIF('Math Scores'!$F$4:$MZ$4, AC$4, 'Math Scores'!$F$2:$MZ$2))))</f>
        <v/>
      </c>
      <c r="AD60" s="135" t="str">
        <f>IF(COUNT('Math Scores'!$HJ63:$IG63)=0, "", (SUMIF('Math Scores'!$HJ$4:$IU$4, AD$4, 'Math Scores'!$HJ63:$IU63)/(SUMIF('Math Scores'!$HJ$4:$IU$4, AD$4, 'Math Scores'!$HJ$2:$IU$2))))</f>
        <v/>
      </c>
      <c r="AE60" s="135" t="str">
        <f>IF(COUNT('Math Scores'!$HJ63:$IG63)=0, "", (SUMIF('Math Scores'!$HJ$4:$IU$4, AE$4, 'Math Scores'!$HJ63:$IU63)/(SUMIF('Math Scores'!$HJ$4:$IU$4, AE$4, 'Math Scores'!$HJ$2:$IU$2))))</f>
        <v/>
      </c>
      <c r="AF60" s="135" t="str">
        <f>IF(COUNT('Math Scores'!$HJ63:$IG63)=0, "", (SUMIF('Math Scores'!$HJ$4:$IU$4, AF$4, 'Math Scores'!$HJ63:$IU63)/(SUMIF('Math Scores'!$HJ$4:$IU$4, AF$4, 'Math Scores'!$HJ$2:$IU$2))))</f>
        <v/>
      </c>
      <c r="AG60" s="135" t="str">
        <f>IF(COUNT('Math Scores'!$HJ63:$IG63)=0, "", (SUMIF('Math Scores'!$HJ$4:$IU$4, AG$4, 'Math Scores'!$HJ63:$IU63)/(SUMIF('Math Scores'!$HJ$4:$IU$4, AG$4, 'Math Scores'!$HJ$2:$IU$2))))</f>
        <v/>
      </c>
      <c r="AH60" s="135" t="str">
        <f>IF(COUNT('Math Scores'!$IV63:$JL63)=0, "", (SUMIF('Math Scores'!$IH$4:$IU$4, AH$4, 'Math Scores'!$IH63:$IU63)/(SUMIF('Math Scores'!$IH$4:$IU$4, AH$4, 'Math Scores'!$IH$2:$IU$2))))</f>
        <v/>
      </c>
      <c r="AI60" s="135" t="str">
        <f>IF(COUNT('Math Scores'!$IV63:$JL63)=0, "", (SUMIF('Math Scores'!$IH$4:$IU$4, AI$4, 'Math Scores'!$IH63:$IU63)/(SUMIF('Math Scores'!$IH$4:$IU$4, AI$4, 'Math Scores'!$IH$2:$IU$2))))</f>
        <v/>
      </c>
      <c r="AJ60" s="135" t="str">
        <f>IF(COUNT('Math Scores'!$IV63:$JL63)=0, "", (SUMIF('Math Scores'!$IH$4:$IU$4, AJ$4, 'Math Scores'!$IH63:$IU63)/(SUMIF('Math Scores'!$IH$4:$IU$4, AJ$4, 'Math Scores'!$IH$2:$IU$2))))</f>
        <v/>
      </c>
      <c r="AK60" s="135" t="str">
        <f>IF(COUNT('Math Scores'!$JM63:$KG63)=0, "", (SUMIF('Math Scores'!$JM$4:$LA$4, X$4, 'Math Scores'!$JM63:$LA63)/(SUMIF('Math Scores'!$JM$4:$LA$4, X$4, 'Math Scores'!$JM$2:$LA$2))))</f>
        <v/>
      </c>
      <c r="AL60" s="135" t="str">
        <f>IF(COUNT('Math Scores'!$JM63:$KG63)=0, "", (SUMIF('Math Scores'!$JM$4:$LA$4, Y$4, 'Math Scores'!$JM63:$LA63)/(SUMIF('Math Scores'!$JM$4:$LA$4, Y$4, 'Math Scores'!$JM$2:$LA$2))))</f>
        <v/>
      </c>
      <c r="AM60" s="135" t="str">
        <f>IF(COUNT('Math Scores'!$JM63:$KG63)=0, "", (SUMIF('Math Scores'!$JM$4:$LA$4, Z$4, 'Math Scores'!$JM63:$LA63)/(SUMIF('Math Scores'!$JM$4:$LA$4, Z$4, 'Math Scores'!$JM$2:$LA$2))))</f>
        <v/>
      </c>
      <c r="AN60" s="135" t="str">
        <f>IF(COUNT('Math Scores'!$JM63:$KG63)=0, "", (SUMIF('Math Scores'!$JM$4:$LA$4, AA$4, 'Math Scores'!$JM63:$LA63)/(SUMIF('Math Scores'!$JM$4:$LA$4, AA$4, 'Math Scores'!$JM$2:$LA$2))))</f>
        <v/>
      </c>
      <c r="AO60" s="135" t="str">
        <f>IF(COUNT('Math Scores'!$JM63:$KG63)=0, "", (SUMIF('Math Scores'!$JM$4:$LA$4, AB$4, 'Math Scores'!$JM63:$LA63)/(SUMIF('Math Scores'!$JM$4:$LA$4, AB$4, 'Math Scores'!$JM$2:$LA$2))))</f>
        <v/>
      </c>
      <c r="AP60" s="135" t="str">
        <f>IF(COUNT('Math Scores'!$LB63:$LR63)=0, "", (SUMIF('Math Scores'!$KH$4:$LA$4, AP$4, 'Math Scores'!$KH63:$LA63)/(SUMIF('Math Scores'!$KH$4:$LA$4, AP$4, 'Math Scores'!$KH$2:$LA$2))))</f>
        <v/>
      </c>
      <c r="AQ60" s="135" t="str">
        <f>IF(COUNT('Math Scores'!$LB63:$LR63)=0, "", (SUMIF('Math Scores'!$KH$4:$LA$4, AQ$4, 'Math Scores'!$KH63:$LA63)/(SUMIF('Math Scores'!$KH$4:$LA$4, AQ$4, 'Math Scores'!$KH$2:$LA$2))))</f>
        <v/>
      </c>
    </row>
    <row r="61" spans="1:43" x14ac:dyDescent="0.2">
      <c r="A61" s="65">
        <v>56</v>
      </c>
      <c r="B61" s="65" t="str">
        <f>'English Scores- Leveled papers'!B62</f>
        <v/>
      </c>
      <c r="C61" s="66" t="str">
        <f>'Math Output by Standard'!E63</f>
        <v/>
      </c>
      <c r="D61" s="67" t="str">
        <f>'Math Scores'!D64</f>
        <v/>
      </c>
      <c r="E61" s="135" t="str">
        <f>IF(COUNT('Math Scores'!$F64:$AM64)=0, "", (SUMIF('Math Scores'!$F$4:$AM$4, E$4, 'Math Scores'!$F64:$AM64)/(SUMIF('Math Scores'!$F$4:$AM$4, E$4, 'Math Scores'!$F$2:$AM$2))))</f>
        <v/>
      </c>
      <c r="F61" s="135" t="str">
        <f>IF(COUNT('Math Scores'!$F64:$AM64)=0, "", (SUMIF('Math Scores'!$F$4:$AM$4, F$4, 'Math Scores'!$F64:$AM64)/(SUMIF('Math Scores'!$F$4:$AM$4, F$4, 'Math Scores'!$F$2:$AM$2))))</f>
        <v/>
      </c>
      <c r="G61" s="135" t="str">
        <f>IF(COUNT('Math Scores'!$F64:$AM64)=0, "", (SUMIF('Math Scores'!$F$4:$AM$4, G$4, 'Math Scores'!$F64:$AM64)/(SUMIF('Math Scores'!$F$4:$AM$4, G$4, 'Math Scores'!$F$2:$AM$2))))</f>
        <v/>
      </c>
      <c r="H61" s="135" t="str">
        <f>IF(COUNT('Math Scores'!$F64:$AM64)=0, "", (SUMIF('Math Scores'!$F$4:$AM$4, H$4, 'Math Scores'!$F64:$AM64)/(SUMIF('Math Scores'!$F$4:$AM$4, H$4, 'Math Scores'!$F$2:$AM$2))))</f>
        <v/>
      </c>
      <c r="I61" s="135" t="str">
        <f>IF(COUNT('Math Scores'!$F64:$AM64)=0, "", (SUMIF('Math Scores'!$F$4:$AM$4, I$4, 'Math Scores'!$F64:$AM64)/(SUMIF('Math Scores'!$F$4:$AM$4, I$4, 'Math Scores'!$F$2:$AM$2))))</f>
        <v/>
      </c>
      <c r="J61" s="135" t="str">
        <f>IF(COUNT('Math Scores'!$F64:$AM64)=0, "", (SUMIF('Math Scores'!$F$4:$AM$4, J$4, 'Math Scores'!$F64:$AM64)/(SUMIF('Math Scores'!$F$4:$AM$4, J$4, 'Math Scores'!$F$2:$AM$2))))</f>
        <v/>
      </c>
      <c r="K61" s="135" t="str">
        <f>IF(COUNT('Math Scores'!$AN64:$BW64)=0, "", (SUMIF('Math Scores'!$AN$4:$BW$4, K$4, 'Math Scores'!$AN64:$BW64)/(SUMIF('Math Scores'!$AN$4:$BW$4, K$4, 'Math Scores'!$AN$2:$BW$2))))</f>
        <v/>
      </c>
      <c r="L61" s="135" t="str">
        <f>IF(COUNT('Math Scores'!$AN64:$BW64)=0, "", (SUMIF('Math Scores'!$AN$4:$BW$4, L$4, 'Math Scores'!$AN64:$BW64)/(SUMIF('Math Scores'!$AN$4:$BW$4, L$4, 'Math Scores'!$AN$2:$BW$2))))</f>
        <v/>
      </c>
      <c r="M61" s="135" t="str">
        <f>IF(COUNT('Math Scores'!$AN64:$BW64)=0, "", (SUMIF('Math Scores'!$AN$4:$BW$4, M$4, 'Math Scores'!$AN64:$BW64)/(SUMIF('Math Scores'!$AN$4:$BW$4, M$4, 'Math Scores'!$AN$2:$BW$2))))</f>
        <v/>
      </c>
      <c r="N61" s="135" t="str">
        <f>IF(COUNT('Math Scores'!$AN64:$BW64)=0, "", (SUMIF('Math Scores'!$AN$4:$BW$4, N$4, 'Math Scores'!$AN64:$BW64)/(SUMIF('Math Scores'!$AN$4:$BW$4, N$4, 'Math Scores'!$AN$2:$BW$2))))</f>
        <v/>
      </c>
      <c r="O61" s="135" t="str">
        <f>IF(COUNT('Math Scores'!$AN64:$BW64)=0, "", (SUMIF('Math Scores'!$AN$4:$BW$4, O$4, 'Math Scores'!$AN64:$BW64)/(SUMIF('Math Scores'!$AN$4:$BW$4, O$4, 'Math Scores'!$AN$2:$BW$2))))</f>
        <v/>
      </c>
      <c r="P61" s="135" t="str">
        <f>IF(COUNT('Math Scores'!$BX64:$DN64)=0, "", (SUMIF('Math Scores'!$F$4:$MZ$4, P$4, 'Math Scores'!$F64:$MZ64)/(SUMIF('Math Scores'!$F$4:$MZ$4, P$4, 'Math Scores'!$F$2:$MZ$2))))</f>
        <v/>
      </c>
      <c r="Q61" s="135" t="str">
        <f>IF(COUNT('Math Scores'!$BX64:$DN64)=0, "", (SUMIF('Math Scores'!$F$4:$MZ$4, Q$4, 'Math Scores'!$F64:$MZ64)/(SUMIF('Math Scores'!$F$4:$MZ$4, Q$4, 'Math Scores'!$F$2:$MZ$2))))</f>
        <v/>
      </c>
      <c r="R61" s="135" t="str">
        <f>IF(COUNT('Math Scores'!$BX64:$DN64)=0, "", (SUMIF('Math Scores'!$F$4:$MZ$4, R$4, 'Math Scores'!$F64:$MZ64)/(SUMIF('Math Scores'!$F$4:$MZ$4, R$4, 'Math Scores'!$F$2:$MZ$2))))</f>
        <v/>
      </c>
      <c r="S61" s="135" t="str">
        <f>IF(COUNT('Math Scores'!$BX64:$DN64)=0, "", (SUMIF('Math Scores'!$F$4:$MZ$4, S$4, 'Math Scores'!$F64:$MZ64)/(SUMIF('Math Scores'!$F$4:$MZ$4, S$4, 'Math Scores'!$F$2:$MZ$2))))</f>
        <v/>
      </c>
      <c r="T61" s="135" t="str">
        <f>IF(COUNT('Math Scores'!$BX64:$DN64)=0, "", (SUMIF('Math Scores'!$F$4:$MZ$4, T$4, 'Math Scores'!$F64:$MZ64)/(SUMIF('Math Scores'!$F$4:$MZ$4, T$4, 'Math Scores'!$F$2:$MZ$2))))</f>
        <v/>
      </c>
      <c r="U61" s="135" t="str">
        <f>IF(COUNT('Math Scores'!$DO64:$FJ64)=0, "", (SUMIF('Math Scores'!$F$4:$MZ$4, U$4, 'Math Scores'!$F64:$MZ64)/(SUMIF('Math Scores'!$F$4:$MZ$4, U$4, 'Math Scores'!$F$2:$MZ$2))))</f>
        <v/>
      </c>
      <c r="V61" s="135" t="str">
        <f>IF(COUNT('Math Scores'!$DO64:$FJ64)=0, "", (SUMIF('Math Scores'!$F$4:$MZ$4, V$4, 'Math Scores'!$F64:$MZ64)/(SUMIF('Math Scores'!$F$4:$MZ$4, V$4, 'Math Scores'!$F$2:$MZ$2))))</f>
        <v/>
      </c>
      <c r="W61" s="135" t="str">
        <f>IF(COUNT('Math Scores'!$DO64:$FJ64)=0, "", (SUMIF('Math Scores'!$F$4:$MZ$4, W$4, 'Math Scores'!$F64:$MZ64)/(SUMIF('Math Scores'!$F$4:$MZ$4, W$4, 'Math Scores'!$F$2:$MZ$2))))</f>
        <v/>
      </c>
      <c r="X61" s="135" t="str">
        <f>IF(COUNT('Math Scores'!$DO64:$FJ64)=0, "", (SUMIF('Math Scores'!$F$4:$MZ$4, X$4, 'Math Scores'!$F64:$MZ64)/(SUMIF('Math Scores'!$F$4:$MZ$4, X$4, 'Math Scores'!$F$2:$MZ$2))))</f>
        <v/>
      </c>
      <c r="Y61" s="135" t="str">
        <f>IF(COUNT('Math Scores'!$DO64:$FJ64)=0, "", (SUMIF('Math Scores'!$F$4:$MZ$4, Y$4, 'Math Scores'!$F64:$MZ64)/(SUMIF('Math Scores'!$F$4:$MZ$4, Y$4, 'Math Scores'!$F$2:$MZ$2))))</f>
        <v/>
      </c>
      <c r="Z61" s="135" t="str">
        <f>IF(COUNT('Math Scores'!$FK64:$HI64)=0, "", (SUMIF('Math Scores'!$F$4:$MZ$4, Z$4, 'Math Scores'!$F64:$MZ64)/(SUMIF('Math Scores'!$F$4:$MZ$4, Z$4, 'Math Scores'!$F$2:$MZ$2))))</f>
        <v/>
      </c>
      <c r="AA61" s="135" t="str">
        <f>IF(COUNT('Math Scores'!$FK64:$HI64)=0, "", (SUMIF('Math Scores'!$F$4:$MZ$4, AA$4, 'Math Scores'!$F64:$MZ64)/(SUMIF('Math Scores'!$F$4:$MZ$4, AA$4, 'Math Scores'!$F$2:$MZ$2))))</f>
        <v/>
      </c>
      <c r="AB61" s="135" t="str">
        <f>IF(COUNT('Math Scores'!$FK64:$HI64)=0, "", (SUMIF('Math Scores'!$F$4:$MZ$4, AB$4, 'Math Scores'!$F64:$MZ64)/(SUMIF('Math Scores'!$F$4:$MZ$4, AB$4, 'Math Scores'!$F$2:$MZ$2))))</f>
        <v/>
      </c>
      <c r="AC61" s="135" t="str">
        <f>IF(COUNT('Math Scores'!$FK64:$HI64)=0, "", (SUMIF('Math Scores'!$F$4:$MZ$4, AC$4, 'Math Scores'!$F64:$MZ64)/(SUMIF('Math Scores'!$F$4:$MZ$4, AC$4, 'Math Scores'!$F$2:$MZ$2))))</f>
        <v/>
      </c>
      <c r="AD61" s="135" t="str">
        <f>IF(COUNT('Math Scores'!$HJ64:$IG64)=0, "", (SUMIF('Math Scores'!$HJ$4:$IU$4, AD$4, 'Math Scores'!$HJ64:$IU64)/(SUMIF('Math Scores'!$HJ$4:$IU$4, AD$4, 'Math Scores'!$HJ$2:$IU$2))))</f>
        <v/>
      </c>
      <c r="AE61" s="135" t="str">
        <f>IF(COUNT('Math Scores'!$HJ64:$IG64)=0, "", (SUMIF('Math Scores'!$HJ$4:$IU$4, AE$4, 'Math Scores'!$HJ64:$IU64)/(SUMIF('Math Scores'!$HJ$4:$IU$4, AE$4, 'Math Scores'!$HJ$2:$IU$2))))</f>
        <v/>
      </c>
      <c r="AF61" s="135" t="str">
        <f>IF(COUNT('Math Scores'!$HJ64:$IG64)=0, "", (SUMIF('Math Scores'!$HJ$4:$IU$4, AF$4, 'Math Scores'!$HJ64:$IU64)/(SUMIF('Math Scores'!$HJ$4:$IU$4, AF$4, 'Math Scores'!$HJ$2:$IU$2))))</f>
        <v/>
      </c>
      <c r="AG61" s="135" t="str">
        <f>IF(COUNT('Math Scores'!$HJ64:$IG64)=0, "", (SUMIF('Math Scores'!$HJ$4:$IU$4, AG$4, 'Math Scores'!$HJ64:$IU64)/(SUMIF('Math Scores'!$HJ$4:$IU$4, AG$4, 'Math Scores'!$HJ$2:$IU$2))))</f>
        <v/>
      </c>
      <c r="AH61" s="135" t="str">
        <f>IF(COUNT('Math Scores'!$IV64:$JL64)=0, "", (SUMIF('Math Scores'!$IH$4:$IU$4, AH$4, 'Math Scores'!$IH64:$IU64)/(SUMIF('Math Scores'!$IH$4:$IU$4, AH$4, 'Math Scores'!$IH$2:$IU$2))))</f>
        <v/>
      </c>
      <c r="AI61" s="135" t="str">
        <f>IF(COUNT('Math Scores'!$IV64:$JL64)=0, "", (SUMIF('Math Scores'!$IH$4:$IU$4, AI$4, 'Math Scores'!$IH64:$IU64)/(SUMIF('Math Scores'!$IH$4:$IU$4, AI$4, 'Math Scores'!$IH$2:$IU$2))))</f>
        <v/>
      </c>
      <c r="AJ61" s="135" t="str">
        <f>IF(COUNT('Math Scores'!$IV64:$JL64)=0, "", (SUMIF('Math Scores'!$IH$4:$IU$4, AJ$4, 'Math Scores'!$IH64:$IU64)/(SUMIF('Math Scores'!$IH$4:$IU$4, AJ$4, 'Math Scores'!$IH$2:$IU$2))))</f>
        <v/>
      </c>
      <c r="AK61" s="135" t="str">
        <f>IF(COUNT('Math Scores'!$JM64:$KG64)=0, "", (SUMIF('Math Scores'!$JM$4:$LA$4, X$4, 'Math Scores'!$JM64:$LA64)/(SUMIF('Math Scores'!$JM$4:$LA$4, X$4, 'Math Scores'!$JM$2:$LA$2))))</f>
        <v/>
      </c>
      <c r="AL61" s="135" t="str">
        <f>IF(COUNT('Math Scores'!$JM64:$KG64)=0, "", (SUMIF('Math Scores'!$JM$4:$LA$4, Y$4, 'Math Scores'!$JM64:$LA64)/(SUMIF('Math Scores'!$JM$4:$LA$4, Y$4, 'Math Scores'!$JM$2:$LA$2))))</f>
        <v/>
      </c>
      <c r="AM61" s="135" t="str">
        <f>IF(COUNT('Math Scores'!$JM64:$KG64)=0, "", (SUMIF('Math Scores'!$JM$4:$LA$4, Z$4, 'Math Scores'!$JM64:$LA64)/(SUMIF('Math Scores'!$JM$4:$LA$4, Z$4, 'Math Scores'!$JM$2:$LA$2))))</f>
        <v/>
      </c>
      <c r="AN61" s="135" t="str">
        <f>IF(COUNT('Math Scores'!$JM64:$KG64)=0, "", (SUMIF('Math Scores'!$JM$4:$LA$4, AA$4, 'Math Scores'!$JM64:$LA64)/(SUMIF('Math Scores'!$JM$4:$LA$4, AA$4, 'Math Scores'!$JM$2:$LA$2))))</f>
        <v/>
      </c>
      <c r="AO61" s="135" t="str">
        <f>IF(COUNT('Math Scores'!$JM64:$KG64)=0, "", (SUMIF('Math Scores'!$JM$4:$LA$4, AB$4, 'Math Scores'!$JM64:$LA64)/(SUMIF('Math Scores'!$JM$4:$LA$4, AB$4, 'Math Scores'!$JM$2:$LA$2))))</f>
        <v/>
      </c>
      <c r="AP61" s="135" t="str">
        <f>IF(COUNT('Math Scores'!$LB64:$LR64)=0, "", (SUMIF('Math Scores'!$KH$4:$LA$4, AP$4, 'Math Scores'!$KH64:$LA64)/(SUMIF('Math Scores'!$KH$4:$LA$4, AP$4, 'Math Scores'!$KH$2:$LA$2))))</f>
        <v/>
      </c>
      <c r="AQ61" s="135" t="str">
        <f>IF(COUNT('Math Scores'!$LB64:$LR64)=0, "", (SUMIF('Math Scores'!$KH$4:$LA$4, AQ$4, 'Math Scores'!$KH64:$LA64)/(SUMIF('Math Scores'!$KH$4:$LA$4, AQ$4, 'Math Scores'!$KH$2:$LA$2))))</f>
        <v/>
      </c>
    </row>
    <row r="62" spans="1:43" x14ac:dyDescent="0.2">
      <c r="A62" s="65">
        <v>57</v>
      </c>
      <c r="B62" s="65" t="str">
        <f>'English Scores- Leveled papers'!B63</f>
        <v/>
      </c>
      <c r="C62" s="66" t="str">
        <f>'Math Output by Standard'!E64</f>
        <v/>
      </c>
      <c r="D62" s="67" t="str">
        <f>'Math Scores'!D65</f>
        <v/>
      </c>
      <c r="E62" s="135" t="str">
        <f>IF(COUNT('Math Scores'!$F65:$AM65)=0, "", (SUMIF('Math Scores'!$F$4:$AM$4, E$4, 'Math Scores'!$F65:$AM65)/(SUMIF('Math Scores'!$F$4:$AM$4, E$4, 'Math Scores'!$F$2:$AM$2))))</f>
        <v/>
      </c>
      <c r="F62" s="135" t="str">
        <f>IF(COUNT('Math Scores'!$F65:$AM65)=0, "", (SUMIF('Math Scores'!$F$4:$AM$4, F$4, 'Math Scores'!$F65:$AM65)/(SUMIF('Math Scores'!$F$4:$AM$4, F$4, 'Math Scores'!$F$2:$AM$2))))</f>
        <v/>
      </c>
      <c r="G62" s="135" t="str">
        <f>IF(COUNT('Math Scores'!$F65:$AM65)=0, "", (SUMIF('Math Scores'!$F$4:$AM$4, G$4, 'Math Scores'!$F65:$AM65)/(SUMIF('Math Scores'!$F$4:$AM$4, G$4, 'Math Scores'!$F$2:$AM$2))))</f>
        <v/>
      </c>
      <c r="H62" s="135" t="str">
        <f>IF(COUNT('Math Scores'!$F65:$AM65)=0, "", (SUMIF('Math Scores'!$F$4:$AM$4, H$4, 'Math Scores'!$F65:$AM65)/(SUMIF('Math Scores'!$F$4:$AM$4, H$4, 'Math Scores'!$F$2:$AM$2))))</f>
        <v/>
      </c>
      <c r="I62" s="135" t="str">
        <f>IF(COUNT('Math Scores'!$F65:$AM65)=0, "", (SUMIF('Math Scores'!$F$4:$AM$4, I$4, 'Math Scores'!$F65:$AM65)/(SUMIF('Math Scores'!$F$4:$AM$4, I$4, 'Math Scores'!$F$2:$AM$2))))</f>
        <v/>
      </c>
      <c r="J62" s="135" t="str">
        <f>IF(COUNT('Math Scores'!$F65:$AM65)=0, "", (SUMIF('Math Scores'!$F$4:$AM$4, J$4, 'Math Scores'!$F65:$AM65)/(SUMIF('Math Scores'!$F$4:$AM$4, J$4, 'Math Scores'!$F$2:$AM$2))))</f>
        <v/>
      </c>
      <c r="K62" s="135" t="str">
        <f>IF(COUNT('Math Scores'!$AN65:$BW65)=0, "", (SUMIF('Math Scores'!$AN$4:$BW$4, K$4, 'Math Scores'!$AN65:$BW65)/(SUMIF('Math Scores'!$AN$4:$BW$4, K$4, 'Math Scores'!$AN$2:$BW$2))))</f>
        <v/>
      </c>
      <c r="L62" s="135" t="str">
        <f>IF(COUNT('Math Scores'!$AN65:$BW65)=0, "", (SUMIF('Math Scores'!$AN$4:$BW$4, L$4, 'Math Scores'!$AN65:$BW65)/(SUMIF('Math Scores'!$AN$4:$BW$4, L$4, 'Math Scores'!$AN$2:$BW$2))))</f>
        <v/>
      </c>
      <c r="M62" s="135" t="str">
        <f>IF(COUNT('Math Scores'!$AN65:$BW65)=0, "", (SUMIF('Math Scores'!$AN$4:$BW$4, M$4, 'Math Scores'!$AN65:$BW65)/(SUMIF('Math Scores'!$AN$4:$BW$4, M$4, 'Math Scores'!$AN$2:$BW$2))))</f>
        <v/>
      </c>
      <c r="N62" s="135" t="str">
        <f>IF(COUNT('Math Scores'!$AN65:$BW65)=0, "", (SUMIF('Math Scores'!$AN$4:$BW$4, N$4, 'Math Scores'!$AN65:$BW65)/(SUMIF('Math Scores'!$AN$4:$BW$4, N$4, 'Math Scores'!$AN$2:$BW$2))))</f>
        <v/>
      </c>
      <c r="O62" s="135" t="str">
        <f>IF(COUNT('Math Scores'!$AN65:$BW65)=0, "", (SUMIF('Math Scores'!$AN$4:$BW$4, O$4, 'Math Scores'!$AN65:$BW65)/(SUMIF('Math Scores'!$AN$4:$BW$4, O$4, 'Math Scores'!$AN$2:$BW$2))))</f>
        <v/>
      </c>
      <c r="P62" s="135" t="str">
        <f>IF(COUNT('Math Scores'!$BX65:$DN65)=0, "", (SUMIF('Math Scores'!$F$4:$MZ$4, P$4, 'Math Scores'!$F65:$MZ65)/(SUMIF('Math Scores'!$F$4:$MZ$4, P$4, 'Math Scores'!$F$2:$MZ$2))))</f>
        <v/>
      </c>
      <c r="Q62" s="135" t="str">
        <f>IF(COUNT('Math Scores'!$BX65:$DN65)=0, "", (SUMIF('Math Scores'!$F$4:$MZ$4, Q$4, 'Math Scores'!$F65:$MZ65)/(SUMIF('Math Scores'!$F$4:$MZ$4, Q$4, 'Math Scores'!$F$2:$MZ$2))))</f>
        <v/>
      </c>
      <c r="R62" s="135" t="str">
        <f>IF(COUNT('Math Scores'!$BX65:$DN65)=0, "", (SUMIF('Math Scores'!$F$4:$MZ$4, R$4, 'Math Scores'!$F65:$MZ65)/(SUMIF('Math Scores'!$F$4:$MZ$4, R$4, 'Math Scores'!$F$2:$MZ$2))))</f>
        <v/>
      </c>
      <c r="S62" s="135" t="str">
        <f>IF(COUNT('Math Scores'!$BX65:$DN65)=0, "", (SUMIF('Math Scores'!$F$4:$MZ$4, S$4, 'Math Scores'!$F65:$MZ65)/(SUMIF('Math Scores'!$F$4:$MZ$4, S$4, 'Math Scores'!$F$2:$MZ$2))))</f>
        <v/>
      </c>
      <c r="T62" s="135" t="str">
        <f>IF(COUNT('Math Scores'!$BX65:$DN65)=0, "", (SUMIF('Math Scores'!$F$4:$MZ$4, T$4, 'Math Scores'!$F65:$MZ65)/(SUMIF('Math Scores'!$F$4:$MZ$4, T$4, 'Math Scores'!$F$2:$MZ$2))))</f>
        <v/>
      </c>
      <c r="U62" s="135" t="str">
        <f>IF(COUNT('Math Scores'!$DO65:$FJ65)=0, "", (SUMIF('Math Scores'!$F$4:$MZ$4, U$4, 'Math Scores'!$F65:$MZ65)/(SUMIF('Math Scores'!$F$4:$MZ$4, U$4, 'Math Scores'!$F$2:$MZ$2))))</f>
        <v/>
      </c>
      <c r="V62" s="135" t="str">
        <f>IF(COUNT('Math Scores'!$DO65:$FJ65)=0, "", (SUMIF('Math Scores'!$F$4:$MZ$4, V$4, 'Math Scores'!$F65:$MZ65)/(SUMIF('Math Scores'!$F$4:$MZ$4, V$4, 'Math Scores'!$F$2:$MZ$2))))</f>
        <v/>
      </c>
      <c r="W62" s="135" t="str">
        <f>IF(COUNT('Math Scores'!$DO65:$FJ65)=0, "", (SUMIF('Math Scores'!$F$4:$MZ$4, W$4, 'Math Scores'!$F65:$MZ65)/(SUMIF('Math Scores'!$F$4:$MZ$4, W$4, 'Math Scores'!$F$2:$MZ$2))))</f>
        <v/>
      </c>
      <c r="X62" s="135" t="str">
        <f>IF(COUNT('Math Scores'!$DO65:$FJ65)=0, "", (SUMIF('Math Scores'!$F$4:$MZ$4, X$4, 'Math Scores'!$F65:$MZ65)/(SUMIF('Math Scores'!$F$4:$MZ$4, X$4, 'Math Scores'!$F$2:$MZ$2))))</f>
        <v/>
      </c>
      <c r="Y62" s="135" t="str">
        <f>IF(COUNT('Math Scores'!$DO65:$FJ65)=0, "", (SUMIF('Math Scores'!$F$4:$MZ$4, Y$4, 'Math Scores'!$F65:$MZ65)/(SUMIF('Math Scores'!$F$4:$MZ$4, Y$4, 'Math Scores'!$F$2:$MZ$2))))</f>
        <v/>
      </c>
      <c r="Z62" s="135" t="str">
        <f>IF(COUNT('Math Scores'!$FK65:$HI65)=0, "", (SUMIF('Math Scores'!$F$4:$MZ$4, Z$4, 'Math Scores'!$F65:$MZ65)/(SUMIF('Math Scores'!$F$4:$MZ$4, Z$4, 'Math Scores'!$F$2:$MZ$2))))</f>
        <v/>
      </c>
      <c r="AA62" s="135" t="str">
        <f>IF(COUNT('Math Scores'!$FK65:$HI65)=0, "", (SUMIF('Math Scores'!$F$4:$MZ$4, AA$4, 'Math Scores'!$F65:$MZ65)/(SUMIF('Math Scores'!$F$4:$MZ$4, AA$4, 'Math Scores'!$F$2:$MZ$2))))</f>
        <v/>
      </c>
      <c r="AB62" s="135" t="str">
        <f>IF(COUNT('Math Scores'!$FK65:$HI65)=0, "", (SUMIF('Math Scores'!$F$4:$MZ$4, AB$4, 'Math Scores'!$F65:$MZ65)/(SUMIF('Math Scores'!$F$4:$MZ$4, AB$4, 'Math Scores'!$F$2:$MZ$2))))</f>
        <v/>
      </c>
      <c r="AC62" s="135" t="str">
        <f>IF(COUNT('Math Scores'!$FK65:$HI65)=0, "", (SUMIF('Math Scores'!$F$4:$MZ$4, AC$4, 'Math Scores'!$F65:$MZ65)/(SUMIF('Math Scores'!$F$4:$MZ$4, AC$4, 'Math Scores'!$F$2:$MZ$2))))</f>
        <v/>
      </c>
      <c r="AD62" s="135" t="str">
        <f>IF(COUNT('Math Scores'!$HJ65:$IG65)=0, "", (SUMIF('Math Scores'!$HJ$4:$IU$4, AD$4, 'Math Scores'!$HJ65:$IU65)/(SUMIF('Math Scores'!$HJ$4:$IU$4, AD$4, 'Math Scores'!$HJ$2:$IU$2))))</f>
        <v/>
      </c>
      <c r="AE62" s="135" t="str">
        <f>IF(COUNT('Math Scores'!$HJ65:$IG65)=0, "", (SUMIF('Math Scores'!$HJ$4:$IU$4, AE$4, 'Math Scores'!$HJ65:$IU65)/(SUMIF('Math Scores'!$HJ$4:$IU$4, AE$4, 'Math Scores'!$HJ$2:$IU$2))))</f>
        <v/>
      </c>
      <c r="AF62" s="135" t="str">
        <f>IF(COUNT('Math Scores'!$HJ65:$IG65)=0, "", (SUMIF('Math Scores'!$HJ$4:$IU$4, AF$4, 'Math Scores'!$HJ65:$IU65)/(SUMIF('Math Scores'!$HJ$4:$IU$4, AF$4, 'Math Scores'!$HJ$2:$IU$2))))</f>
        <v/>
      </c>
      <c r="AG62" s="135" t="str">
        <f>IF(COUNT('Math Scores'!$HJ65:$IG65)=0, "", (SUMIF('Math Scores'!$HJ$4:$IU$4, AG$4, 'Math Scores'!$HJ65:$IU65)/(SUMIF('Math Scores'!$HJ$4:$IU$4, AG$4, 'Math Scores'!$HJ$2:$IU$2))))</f>
        <v/>
      </c>
      <c r="AH62" s="135" t="str">
        <f>IF(COUNT('Math Scores'!$IV65:$JL65)=0, "", (SUMIF('Math Scores'!$IH$4:$IU$4, AH$4, 'Math Scores'!$IH65:$IU65)/(SUMIF('Math Scores'!$IH$4:$IU$4, AH$4, 'Math Scores'!$IH$2:$IU$2))))</f>
        <v/>
      </c>
      <c r="AI62" s="135" t="str">
        <f>IF(COUNT('Math Scores'!$IV65:$JL65)=0, "", (SUMIF('Math Scores'!$IH$4:$IU$4, AI$4, 'Math Scores'!$IH65:$IU65)/(SUMIF('Math Scores'!$IH$4:$IU$4, AI$4, 'Math Scores'!$IH$2:$IU$2))))</f>
        <v/>
      </c>
      <c r="AJ62" s="135" t="str">
        <f>IF(COUNT('Math Scores'!$IV65:$JL65)=0, "", (SUMIF('Math Scores'!$IH$4:$IU$4, AJ$4, 'Math Scores'!$IH65:$IU65)/(SUMIF('Math Scores'!$IH$4:$IU$4, AJ$4, 'Math Scores'!$IH$2:$IU$2))))</f>
        <v/>
      </c>
      <c r="AK62" s="135" t="str">
        <f>IF(COUNT('Math Scores'!$JM65:$KG65)=0, "", (SUMIF('Math Scores'!$JM$4:$LA$4, X$4, 'Math Scores'!$JM65:$LA65)/(SUMIF('Math Scores'!$JM$4:$LA$4, X$4, 'Math Scores'!$JM$2:$LA$2))))</f>
        <v/>
      </c>
      <c r="AL62" s="135" t="str">
        <f>IF(COUNT('Math Scores'!$JM65:$KG65)=0, "", (SUMIF('Math Scores'!$JM$4:$LA$4, Y$4, 'Math Scores'!$JM65:$LA65)/(SUMIF('Math Scores'!$JM$4:$LA$4, Y$4, 'Math Scores'!$JM$2:$LA$2))))</f>
        <v/>
      </c>
      <c r="AM62" s="135" t="str">
        <f>IF(COUNT('Math Scores'!$JM65:$KG65)=0, "", (SUMIF('Math Scores'!$JM$4:$LA$4, Z$4, 'Math Scores'!$JM65:$LA65)/(SUMIF('Math Scores'!$JM$4:$LA$4, Z$4, 'Math Scores'!$JM$2:$LA$2))))</f>
        <v/>
      </c>
      <c r="AN62" s="135" t="str">
        <f>IF(COUNT('Math Scores'!$JM65:$KG65)=0, "", (SUMIF('Math Scores'!$JM$4:$LA$4, AA$4, 'Math Scores'!$JM65:$LA65)/(SUMIF('Math Scores'!$JM$4:$LA$4, AA$4, 'Math Scores'!$JM$2:$LA$2))))</f>
        <v/>
      </c>
      <c r="AO62" s="135" t="str">
        <f>IF(COUNT('Math Scores'!$JM65:$KG65)=0, "", (SUMIF('Math Scores'!$JM$4:$LA$4, AB$4, 'Math Scores'!$JM65:$LA65)/(SUMIF('Math Scores'!$JM$4:$LA$4, AB$4, 'Math Scores'!$JM$2:$LA$2))))</f>
        <v/>
      </c>
      <c r="AP62" s="135" t="str">
        <f>IF(COUNT('Math Scores'!$LB65:$LR65)=0, "", (SUMIF('Math Scores'!$KH$4:$LA$4, AP$4, 'Math Scores'!$KH65:$LA65)/(SUMIF('Math Scores'!$KH$4:$LA$4, AP$4, 'Math Scores'!$KH$2:$LA$2))))</f>
        <v/>
      </c>
      <c r="AQ62" s="135" t="str">
        <f>IF(COUNT('Math Scores'!$LB65:$LR65)=0, "", (SUMIF('Math Scores'!$KH$4:$LA$4, AQ$4, 'Math Scores'!$KH65:$LA65)/(SUMIF('Math Scores'!$KH$4:$LA$4, AQ$4, 'Math Scores'!$KH$2:$LA$2))))</f>
        <v/>
      </c>
    </row>
    <row r="63" spans="1:43" x14ac:dyDescent="0.2">
      <c r="A63" s="65">
        <v>58</v>
      </c>
      <c r="B63" s="65" t="str">
        <f>'English Scores- Leveled papers'!B64</f>
        <v/>
      </c>
      <c r="C63" s="66" t="str">
        <f>'Math Output by Standard'!E65</f>
        <v/>
      </c>
      <c r="D63" s="67" t="str">
        <f>'Math Scores'!D66</f>
        <v/>
      </c>
      <c r="E63" s="135" t="str">
        <f>IF(COUNT('Math Scores'!$F66:$AM66)=0, "", (SUMIF('Math Scores'!$F$4:$AM$4, E$4, 'Math Scores'!$F66:$AM66)/(SUMIF('Math Scores'!$F$4:$AM$4, E$4, 'Math Scores'!$F$2:$AM$2))))</f>
        <v/>
      </c>
      <c r="F63" s="135" t="str">
        <f>IF(COUNT('Math Scores'!$F66:$AM66)=0, "", (SUMIF('Math Scores'!$F$4:$AM$4, F$4, 'Math Scores'!$F66:$AM66)/(SUMIF('Math Scores'!$F$4:$AM$4, F$4, 'Math Scores'!$F$2:$AM$2))))</f>
        <v/>
      </c>
      <c r="G63" s="135" t="str">
        <f>IF(COUNT('Math Scores'!$F66:$AM66)=0, "", (SUMIF('Math Scores'!$F$4:$AM$4, G$4, 'Math Scores'!$F66:$AM66)/(SUMIF('Math Scores'!$F$4:$AM$4, G$4, 'Math Scores'!$F$2:$AM$2))))</f>
        <v/>
      </c>
      <c r="H63" s="135" t="str">
        <f>IF(COUNT('Math Scores'!$F66:$AM66)=0, "", (SUMIF('Math Scores'!$F$4:$AM$4, H$4, 'Math Scores'!$F66:$AM66)/(SUMIF('Math Scores'!$F$4:$AM$4, H$4, 'Math Scores'!$F$2:$AM$2))))</f>
        <v/>
      </c>
      <c r="I63" s="135" t="str">
        <f>IF(COUNT('Math Scores'!$F66:$AM66)=0, "", (SUMIF('Math Scores'!$F$4:$AM$4, I$4, 'Math Scores'!$F66:$AM66)/(SUMIF('Math Scores'!$F$4:$AM$4, I$4, 'Math Scores'!$F$2:$AM$2))))</f>
        <v/>
      </c>
      <c r="J63" s="135" t="str">
        <f>IF(COUNT('Math Scores'!$F66:$AM66)=0, "", (SUMIF('Math Scores'!$F$4:$AM$4, J$4, 'Math Scores'!$F66:$AM66)/(SUMIF('Math Scores'!$F$4:$AM$4, J$4, 'Math Scores'!$F$2:$AM$2))))</f>
        <v/>
      </c>
      <c r="K63" s="135" t="str">
        <f>IF(COUNT('Math Scores'!$AN66:$BW66)=0, "", (SUMIF('Math Scores'!$AN$4:$BW$4, K$4, 'Math Scores'!$AN66:$BW66)/(SUMIF('Math Scores'!$AN$4:$BW$4, K$4, 'Math Scores'!$AN$2:$BW$2))))</f>
        <v/>
      </c>
      <c r="L63" s="135" t="str">
        <f>IF(COUNT('Math Scores'!$AN66:$BW66)=0, "", (SUMIF('Math Scores'!$AN$4:$BW$4, L$4, 'Math Scores'!$AN66:$BW66)/(SUMIF('Math Scores'!$AN$4:$BW$4, L$4, 'Math Scores'!$AN$2:$BW$2))))</f>
        <v/>
      </c>
      <c r="M63" s="135" t="str">
        <f>IF(COUNT('Math Scores'!$AN66:$BW66)=0, "", (SUMIF('Math Scores'!$AN$4:$BW$4, M$4, 'Math Scores'!$AN66:$BW66)/(SUMIF('Math Scores'!$AN$4:$BW$4, M$4, 'Math Scores'!$AN$2:$BW$2))))</f>
        <v/>
      </c>
      <c r="N63" s="135" t="str">
        <f>IF(COUNT('Math Scores'!$AN66:$BW66)=0, "", (SUMIF('Math Scores'!$AN$4:$BW$4, N$4, 'Math Scores'!$AN66:$BW66)/(SUMIF('Math Scores'!$AN$4:$BW$4, N$4, 'Math Scores'!$AN$2:$BW$2))))</f>
        <v/>
      </c>
      <c r="O63" s="135" t="str">
        <f>IF(COUNT('Math Scores'!$AN66:$BW66)=0, "", (SUMIF('Math Scores'!$AN$4:$BW$4, O$4, 'Math Scores'!$AN66:$BW66)/(SUMIF('Math Scores'!$AN$4:$BW$4, O$4, 'Math Scores'!$AN$2:$BW$2))))</f>
        <v/>
      </c>
      <c r="P63" s="135" t="str">
        <f>IF(COUNT('Math Scores'!$BX66:$DN66)=0, "", (SUMIF('Math Scores'!$F$4:$MZ$4, P$4, 'Math Scores'!$F66:$MZ66)/(SUMIF('Math Scores'!$F$4:$MZ$4, P$4, 'Math Scores'!$F$2:$MZ$2))))</f>
        <v/>
      </c>
      <c r="Q63" s="135" t="str">
        <f>IF(COUNT('Math Scores'!$BX66:$DN66)=0, "", (SUMIF('Math Scores'!$F$4:$MZ$4, Q$4, 'Math Scores'!$F66:$MZ66)/(SUMIF('Math Scores'!$F$4:$MZ$4, Q$4, 'Math Scores'!$F$2:$MZ$2))))</f>
        <v/>
      </c>
      <c r="R63" s="135" t="str">
        <f>IF(COUNT('Math Scores'!$BX66:$DN66)=0, "", (SUMIF('Math Scores'!$F$4:$MZ$4, R$4, 'Math Scores'!$F66:$MZ66)/(SUMIF('Math Scores'!$F$4:$MZ$4, R$4, 'Math Scores'!$F$2:$MZ$2))))</f>
        <v/>
      </c>
      <c r="S63" s="135" t="str">
        <f>IF(COUNT('Math Scores'!$BX66:$DN66)=0, "", (SUMIF('Math Scores'!$F$4:$MZ$4, S$4, 'Math Scores'!$F66:$MZ66)/(SUMIF('Math Scores'!$F$4:$MZ$4, S$4, 'Math Scores'!$F$2:$MZ$2))))</f>
        <v/>
      </c>
      <c r="T63" s="135" t="str">
        <f>IF(COUNT('Math Scores'!$BX66:$DN66)=0, "", (SUMIF('Math Scores'!$F$4:$MZ$4, T$4, 'Math Scores'!$F66:$MZ66)/(SUMIF('Math Scores'!$F$4:$MZ$4, T$4, 'Math Scores'!$F$2:$MZ$2))))</f>
        <v/>
      </c>
      <c r="U63" s="135" t="str">
        <f>IF(COUNT('Math Scores'!$DO66:$FJ66)=0, "", (SUMIF('Math Scores'!$F$4:$MZ$4, U$4, 'Math Scores'!$F66:$MZ66)/(SUMIF('Math Scores'!$F$4:$MZ$4, U$4, 'Math Scores'!$F$2:$MZ$2))))</f>
        <v/>
      </c>
      <c r="V63" s="135" t="str">
        <f>IF(COUNT('Math Scores'!$DO66:$FJ66)=0, "", (SUMIF('Math Scores'!$F$4:$MZ$4, V$4, 'Math Scores'!$F66:$MZ66)/(SUMIF('Math Scores'!$F$4:$MZ$4, V$4, 'Math Scores'!$F$2:$MZ$2))))</f>
        <v/>
      </c>
      <c r="W63" s="135" t="str">
        <f>IF(COUNT('Math Scores'!$DO66:$FJ66)=0, "", (SUMIF('Math Scores'!$F$4:$MZ$4, W$4, 'Math Scores'!$F66:$MZ66)/(SUMIF('Math Scores'!$F$4:$MZ$4, W$4, 'Math Scores'!$F$2:$MZ$2))))</f>
        <v/>
      </c>
      <c r="X63" s="135" t="str">
        <f>IF(COUNT('Math Scores'!$DO66:$FJ66)=0, "", (SUMIF('Math Scores'!$F$4:$MZ$4, X$4, 'Math Scores'!$F66:$MZ66)/(SUMIF('Math Scores'!$F$4:$MZ$4, X$4, 'Math Scores'!$F$2:$MZ$2))))</f>
        <v/>
      </c>
      <c r="Y63" s="135" t="str">
        <f>IF(COUNT('Math Scores'!$DO66:$FJ66)=0, "", (SUMIF('Math Scores'!$F$4:$MZ$4, Y$4, 'Math Scores'!$F66:$MZ66)/(SUMIF('Math Scores'!$F$4:$MZ$4, Y$4, 'Math Scores'!$F$2:$MZ$2))))</f>
        <v/>
      </c>
      <c r="Z63" s="135" t="str">
        <f>IF(COUNT('Math Scores'!$FK66:$HI66)=0, "", (SUMIF('Math Scores'!$F$4:$MZ$4, Z$4, 'Math Scores'!$F66:$MZ66)/(SUMIF('Math Scores'!$F$4:$MZ$4, Z$4, 'Math Scores'!$F$2:$MZ$2))))</f>
        <v/>
      </c>
      <c r="AA63" s="135" t="str">
        <f>IF(COUNT('Math Scores'!$FK66:$HI66)=0, "", (SUMIF('Math Scores'!$F$4:$MZ$4, AA$4, 'Math Scores'!$F66:$MZ66)/(SUMIF('Math Scores'!$F$4:$MZ$4, AA$4, 'Math Scores'!$F$2:$MZ$2))))</f>
        <v/>
      </c>
      <c r="AB63" s="135" t="str">
        <f>IF(COUNT('Math Scores'!$FK66:$HI66)=0, "", (SUMIF('Math Scores'!$F$4:$MZ$4, AB$4, 'Math Scores'!$F66:$MZ66)/(SUMIF('Math Scores'!$F$4:$MZ$4, AB$4, 'Math Scores'!$F$2:$MZ$2))))</f>
        <v/>
      </c>
      <c r="AC63" s="135" t="str">
        <f>IF(COUNT('Math Scores'!$FK66:$HI66)=0, "", (SUMIF('Math Scores'!$F$4:$MZ$4, AC$4, 'Math Scores'!$F66:$MZ66)/(SUMIF('Math Scores'!$F$4:$MZ$4, AC$4, 'Math Scores'!$F$2:$MZ$2))))</f>
        <v/>
      </c>
      <c r="AD63" s="135" t="str">
        <f>IF(COUNT('Math Scores'!$HJ66:$IG66)=0, "", (SUMIF('Math Scores'!$HJ$4:$IU$4, AD$4, 'Math Scores'!$HJ66:$IU66)/(SUMIF('Math Scores'!$HJ$4:$IU$4, AD$4, 'Math Scores'!$HJ$2:$IU$2))))</f>
        <v/>
      </c>
      <c r="AE63" s="135" t="str">
        <f>IF(COUNT('Math Scores'!$HJ66:$IG66)=0, "", (SUMIF('Math Scores'!$HJ$4:$IU$4, AE$4, 'Math Scores'!$HJ66:$IU66)/(SUMIF('Math Scores'!$HJ$4:$IU$4, AE$4, 'Math Scores'!$HJ$2:$IU$2))))</f>
        <v/>
      </c>
      <c r="AF63" s="135" t="str">
        <f>IF(COUNT('Math Scores'!$HJ66:$IG66)=0, "", (SUMIF('Math Scores'!$HJ$4:$IU$4, AF$4, 'Math Scores'!$HJ66:$IU66)/(SUMIF('Math Scores'!$HJ$4:$IU$4, AF$4, 'Math Scores'!$HJ$2:$IU$2))))</f>
        <v/>
      </c>
      <c r="AG63" s="135" t="str">
        <f>IF(COUNT('Math Scores'!$HJ66:$IG66)=0, "", (SUMIF('Math Scores'!$HJ$4:$IU$4, AG$4, 'Math Scores'!$HJ66:$IU66)/(SUMIF('Math Scores'!$HJ$4:$IU$4, AG$4, 'Math Scores'!$HJ$2:$IU$2))))</f>
        <v/>
      </c>
      <c r="AH63" s="135" t="str">
        <f>IF(COUNT('Math Scores'!$IV66:$JL66)=0, "", (SUMIF('Math Scores'!$IH$4:$IU$4, AH$4, 'Math Scores'!$IH66:$IU66)/(SUMIF('Math Scores'!$IH$4:$IU$4, AH$4, 'Math Scores'!$IH$2:$IU$2))))</f>
        <v/>
      </c>
      <c r="AI63" s="135" t="str">
        <f>IF(COUNT('Math Scores'!$IV66:$JL66)=0, "", (SUMIF('Math Scores'!$IH$4:$IU$4, AI$4, 'Math Scores'!$IH66:$IU66)/(SUMIF('Math Scores'!$IH$4:$IU$4, AI$4, 'Math Scores'!$IH$2:$IU$2))))</f>
        <v/>
      </c>
      <c r="AJ63" s="135" t="str">
        <f>IF(COUNT('Math Scores'!$IV66:$JL66)=0, "", (SUMIF('Math Scores'!$IH$4:$IU$4, AJ$4, 'Math Scores'!$IH66:$IU66)/(SUMIF('Math Scores'!$IH$4:$IU$4, AJ$4, 'Math Scores'!$IH$2:$IU$2))))</f>
        <v/>
      </c>
      <c r="AK63" s="135" t="str">
        <f>IF(COUNT('Math Scores'!$JM66:$KG66)=0, "", (SUMIF('Math Scores'!$JM$4:$LA$4, X$4, 'Math Scores'!$JM66:$LA66)/(SUMIF('Math Scores'!$JM$4:$LA$4, X$4, 'Math Scores'!$JM$2:$LA$2))))</f>
        <v/>
      </c>
      <c r="AL63" s="135" t="str">
        <f>IF(COUNT('Math Scores'!$JM66:$KG66)=0, "", (SUMIF('Math Scores'!$JM$4:$LA$4, Y$4, 'Math Scores'!$JM66:$LA66)/(SUMIF('Math Scores'!$JM$4:$LA$4, Y$4, 'Math Scores'!$JM$2:$LA$2))))</f>
        <v/>
      </c>
      <c r="AM63" s="135" t="str">
        <f>IF(COUNT('Math Scores'!$JM66:$KG66)=0, "", (SUMIF('Math Scores'!$JM$4:$LA$4, Z$4, 'Math Scores'!$JM66:$LA66)/(SUMIF('Math Scores'!$JM$4:$LA$4, Z$4, 'Math Scores'!$JM$2:$LA$2))))</f>
        <v/>
      </c>
      <c r="AN63" s="135" t="str">
        <f>IF(COUNT('Math Scores'!$JM66:$KG66)=0, "", (SUMIF('Math Scores'!$JM$4:$LA$4, AA$4, 'Math Scores'!$JM66:$LA66)/(SUMIF('Math Scores'!$JM$4:$LA$4, AA$4, 'Math Scores'!$JM$2:$LA$2))))</f>
        <v/>
      </c>
      <c r="AO63" s="135" t="str">
        <f>IF(COUNT('Math Scores'!$JM66:$KG66)=0, "", (SUMIF('Math Scores'!$JM$4:$LA$4, AB$4, 'Math Scores'!$JM66:$LA66)/(SUMIF('Math Scores'!$JM$4:$LA$4, AB$4, 'Math Scores'!$JM$2:$LA$2))))</f>
        <v/>
      </c>
      <c r="AP63" s="135" t="str">
        <f>IF(COUNT('Math Scores'!$LB66:$LR66)=0, "", (SUMIF('Math Scores'!$KH$4:$LA$4, AP$4, 'Math Scores'!$KH66:$LA66)/(SUMIF('Math Scores'!$KH$4:$LA$4, AP$4, 'Math Scores'!$KH$2:$LA$2))))</f>
        <v/>
      </c>
      <c r="AQ63" s="135" t="str">
        <f>IF(COUNT('Math Scores'!$LB66:$LR66)=0, "", (SUMIF('Math Scores'!$KH$4:$LA$4, AQ$4, 'Math Scores'!$KH66:$LA66)/(SUMIF('Math Scores'!$KH$4:$LA$4, AQ$4, 'Math Scores'!$KH$2:$LA$2))))</f>
        <v/>
      </c>
    </row>
    <row r="64" spans="1:43" x14ac:dyDescent="0.2">
      <c r="A64" s="65">
        <v>59</v>
      </c>
      <c r="B64" s="65" t="str">
        <f>'English Scores- Leveled papers'!B65</f>
        <v/>
      </c>
      <c r="C64" s="66" t="str">
        <f>'Math Output by Standard'!E66</f>
        <v/>
      </c>
      <c r="D64" s="67" t="str">
        <f>'Math Scores'!D67</f>
        <v/>
      </c>
      <c r="E64" s="135" t="str">
        <f>IF(COUNT('Math Scores'!$F67:$AM67)=0, "", (SUMIF('Math Scores'!$F$4:$AM$4, E$4, 'Math Scores'!$F67:$AM67)/(SUMIF('Math Scores'!$F$4:$AM$4, E$4, 'Math Scores'!$F$2:$AM$2))))</f>
        <v/>
      </c>
      <c r="F64" s="135" t="str">
        <f>IF(COUNT('Math Scores'!$F67:$AM67)=0, "", (SUMIF('Math Scores'!$F$4:$AM$4, F$4, 'Math Scores'!$F67:$AM67)/(SUMIF('Math Scores'!$F$4:$AM$4, F$4, 'Math Scores'!$F$2:$AM$2))))</f>
        <v/>
      </c>
      <c r="G64" s="135" t="str">
        <f>IF(COUNT('Math Scores'!$F67:$AM67)=0, "", (SUMIF('Math Scores'!$F$4:$AM$4, G$4, 'Math Scores'!$F67:$AM67)/(SUMIF('Math Scores'!$F$4:$AM$4, G$4, 'Math Scores'!$F$2:$AM$2))))</f>
        <v/>
      </c>
      <c r="H64" s="135" t="str">
        <f>IF(COUNT('Math Scores'!$F67:$AM67)=0, "", (SUMIF('Math Scores'!$F$4:$AM$4, H$4, 'Math Scores'!$F67:$AM67)/(SUMIF('Math Scores'!$F$4:$AM$4, H$4, 'Math Scores'!$F$2:$AM$2))))</f>
        <v/>
      </c>
      <c r="I64" s="135" t="str">
        <f>IF(COUNT('Math Scores'!$F67:$AM67)=0, "", (SUMIF('Math Scores'!$F$4:$AM$4, I$4, 'Math Scores'!$F67:$AM67)/(SUMIF('Math Scores'!$F$4:$AM$4, I$4, 'Math Scores'!$F$2:$AM$2))))</f>
        <v/>
      </c>
      <c r="J64" s="135" t="str">
        <f>IF(COUNT('Math Scores'!$F67:$AM67)=0, "", (SUMIF('Math Scores'!$F$4:$AM$4, J$4, 'Math Scores'!$F67:$AM67)/(SUMIF('Math Scores'!$F$4:$AM$4, J$4, 'Math Scores'!$F$2:$AM$2))))</f>
        <v/>
      </c>
      <c r="K64" s="135" t="str">
        <f>IF(COUNT('Math Scores'!$AN67:$BW67)=0, "", (SUMIF('Math Scores'!$AN$4:$BW$4, K$4, 'Math Scores'!$AN67:$BW67)/(SUMIF('Math Scores'!$AN$4:$BW$4, K$4, 'Math Scores'!$AN$2:$BW$2))))</f>
        <v/>
      </c>
      <c r="L64" s="135" t="str">
        <f>IF(COUNT('Math Scores'!$AN67:$BW67)=0, "", (SUMIF('Math Scores'!$AN$4:$BW$4, L$4, 'Math Scores'!$AN67:$BW67)/(SUMIF('Math Scores'!$AN$4:$BW$4, L$4, 'Math Scores'!$AN$2:$BW$2))))</f>
        <v/>
      </c>
      <c r="M64" s="135" t="str">
        <f>IF(COUNT('Math Scores'!$AN67:$BW67)=0, "", (SUMIF('Math Scores'!$AN$4:$BW$4, M$4, 'Math Scores'!$AN67:$BW67)/(SUMIF('Math Scores'!$AN$4:$BW$4, M$4, 'Math Scores'!$AN$2:$BW$2))))</f>
        <v/>
      </c>
      <c r="N64" s="135" t="str">
        <f>IF(COUNT('Math Scores'!$AN67:$BW67)=0, "", (SUMIF('Math Scores'!$AN$4:$BW$4, N$4, 'Math Scores'!$AN67:$BW67)/(SUMIF('Math Scores'!$AN$4:$BW$4, N$4, 'Math Scores'!$AN$2:$BW$2))))</f>
        <v/>
      </c>
      <c r="O64" s="135" t="str">
        <f>IF(COUNT('Math Scores'!$AN67:$BW67)=0, "", (SUMIF('Math Scores'!$AN$4:$BW$4, O$4, 'Math Scores'!$AN67:$BW67)/(SUMIF('Math Scores'!$AN$4:$BW$4, O$4, 'Math Scores'!$AN$2:$BW$2))))</f>
        <v/>
      </c>
      <c r="P64" s="135" t="str">
        <f>IF(COUNT('Math Scores'!$BX67:$DN67)=0, "", (SUMIF('Math Scores'!$F$4:$MZ$4, P$4, 'Math Scores'!$F67:$MZ67)/(SUMIF('Math Scores'!$F$4:$MZ$4, P$4, 'Math Scores'!$F$2:$MZ$2))))</f>
        <v/>
      </c>
      <c r="Q64" s="135" t="str">
        <f>IF(COUNT('Math Scores'!$BX67:$DN67)=0, "", (SUMIF('Math Scores'!$F$4:$MZ$4, Q$4, 'Math Scores'!$F67:$MZ67)/(SUMIF('Math Scores'!$F$4:$MZ$4, Q$4, 'Math Scores'!$F$2:$MZ$2))))</f>
        <v/>
      </c>
      <c r="R64" s="135" t="str">
        <f>IF(COUNT('Math Scores'!$BX67:$DN67)=0, "", (SUMIF('Math Scores'!$F$4:$MZ$4, R$4, 'Math Scores'!$F67:$MZ67)/(SUMIF('Math Scores'!$F$4:$MZ$4, R$4, 'Math Scores'!$F$2:$MZ$2))))</f>
        <v/>
      </c>
      <c r="S64" s="135" t="str">
        <f>IF(COUNT('Math Scores'!$BX67:$DN67)=0, "", (SUMIF('Math Scores'!$F$4:$MZ$4, S$4, 'Math Scores'!$F67:$MZ67)/(SUMIF('Math Scores'!$F$4:$MZ$4, S$4, 'Math Scores'!$F$2:$MZ$2))))</f>
        <v/>
      </c>
      <c r="T64" s="135" t="str">
        <f>IF(COUNT('Math Scores'!$BX67:$DN67)=0, "", (SUMIF('Math Scores'!$F$4:$MZ$4, T$4, 'Math Scores'!$F67:$MZ67)/(SUMIF('Math Scores'!$F$4:$MZ$4, T$4, 'Math Scores'!$F$2:$MZ$2))))</f>
        <v/>
      </c>
      <c r="U64" s="135" t="str">
        <f>IF(COUNT('Math Scores'!$DO67:$FJ67)=0, "", (SUMIF('Math Scores'!$F$4:$MZ$4, U$4, 'Math Scores'!$F67:$MZ67)/(SUMIF('Math Scores'!$F$4:$MZ$4, U$4, 'Math Scores'!$F$2:$MZ$2))))</f>
        <v/>
      </c>
      <c r="V64" s="135" t="str">
        <f>IF(COUNT('Math Scores'!$DO67:$FJ67)=0, "", (SUMIF('Math Scores'!$F$4:$MZ$4, V$4, 'Math Scores'!$F67:$MZ67)/(SUMIF('Math Scores'!$F$4:$MZ$4, V$4, 'Math Scores'!$F$2:$MZ$2))))</f>
        <v/>
      </c>
      <c r="W64" s="135" t="str">
        <f>IF(COUNT('Math Scores'!$DO67:$FJ67)=0, "", (SUMIF('Math Scores'!$F$4:$MZ$4, W$4, 'Math Scores'!$F67:$MZ67)/(SUMIF('Math Scores'!$F$4:$MZ$4, W$4, 'Math Scores'!$F$2:$MZ$2))))</f>
        <v/>
      </c>
      <c r="X64" s="135" t="str">
        <f>IF(COUNT('Math Scores'!$DO67:$FJ67)=0, "", (SUMIF('Math Scores'!$F$4:$MZ$4, X$4, 'Math Scores'!$F67:$MZ67)/(SUMIF('Math Scores'!$F$4:$MZ$4, X$4, 'Math Scores'!$F$2:$MZ$2))))</f>
        <v/>
      </c>
      <c r="Y64" s="135" t="str">
        <f>IF(COUNT('Math Scores'!$DO67:$FJ67)=0, "", (SUMIF('Math Scores'!$F$4:$MZ$4, Y$4, 'Math Scores'!$F67:$MZ67)/(SUMIF('Math Scores'!$F$4:$MZ$4, Y$4, 'Math Scores'!$F$2:$MZ$2))))</f>
        <v/>
      </c>
      <c r="Z64" s="135" t="str">
        <f>IF(COUNT('Math Scores'!$FK67:$HI67)=0, "", (SUMIF('Math Scores'!$F$4:$MZ$4, Z$4, 'Math Scores'!$F67:$MZ67)/(SUMIF('Math Scores'!$F$4:$MZ$4, Z$4, 'Math Scores'!$F$2:$MZ$2))))</f>
        <v/>
      </c>
      <c r="AA64" s="135" t="str">
        <f>IF(COUNT('Math Scores'!$FK67:$HI67)=0, "", (SUMIF('Math Scores'!$F$4:$MZ$4, AA$4, 'Math Scores'!$F67:$MZ67)/(SUMIF('Math Scores'!$F$4:$MZ$4, AA$4, 'Math Scores'!$F$2:$MZ$2))))</f>
        <v/>
      </c>
      <c r="AB64" s="135" t="str">
        <f>IF(COUNT('Math Scores'!$FK67:$HI67)=0, "", (SUMIF('Math Scores'!$F$4:$MZ$4, AB$4, 'Math Scores'!$F67:$MZ67)/(SUMIF('Math Scores'!$F$4:$MZ$4, AB$4, 'Math Scores'!$F$2:$MZ$2))))</f>
        <v/>
      </c>
      <c r="AC64" s="135" t="str">
        <f>IF(COUNT('Math Scores'!$FK67:$HI67)=0, "", (SUMIF('Math Scores'!$F$4:$MZ$4, AC$4, 'Math Scores'!$F67:$MZ67)/(SUMIF('Math Scores'!$F$4:$MZ$4, AC$4, 'Math Scores'!$F$2:$MZ$2))))</f>
        <v/>
      </c>
      <c r="AD64" s="135" t="str">
        <f>IF(COUNT('Math Scores'!$HJ67:$IG67)=0, "", (SUMIF('Math Scores'!$HJ$4:$IU$4, AD$4, 'Math Scores'!$HJ67:$IU67)/(SUMIF('Math Scores'!$HJ$4:$IU$4, AD$4, 'Math Scores'!$HJ$2:$IU$2))))</f>
        <v/>
      </c>
      <c r="AE64" s="135" t="str">
        <f>IF(COUNT('Math Scores'!$HJ67:$IG67)=0, "", (SUMIF('Math Scores'!$HJ$4:$IU$4, AE$4, 'Math Scores'!$HJ67:$IU67)/(SUMIF('Math Scores'!$HJ$4:$IU$4, AE$4, 'Math Scores'!$HJ$2:$IU$2))))</f>
        <v/>
      </c>
      <c r="AF64" s="135" t="str">
        <f>IF(COUNT('Math Scores'!$HJ67:$IG67)=0, "", (SUMIF('Math Scores'!$HJ$4:$IU$4, AF$4, 'Math Scores'!$HJ67:$IU67)/(SUMIF('Math Scores'!$HJ$4:$IU$4, AF$4, 'Math Scores'!$HJ$2:$IU$2))))</f>
        <v/>
      </c>
      <c r="AG64" s="135" t="str">
        <f>IF(COUNT('Math Scores'!$HJ67:$IG67)=0, "", (SUMIF('Math Scores'!$HJ$4:$IU$4, AG$4, 'Math Scores'!$HJ67:$IU67)/(SUMIF('Math Scores'!$HJ$4:$IU$4, AG$4, 'Math Scores'!$HJ$2:$IU$2))))</f>
        <v/>
      </c>
      <c r="AH64" s="135" t="str">
        <f>IF(COUNT('Math Scores'!$IV67:$JL67)=0, "", (SUMIF('Math Scores'!$IH$4:$IU$4, AH$4, 'Math Scores'!$IH67:$IU67)/(SUMIF('Math Scores'!$IH$4:$IU$4, AH$4, 'Math Scores'!$IH$2:$IU$2))))</f>
        <v/>
      </c>
      <c r="AI64" s="135" t="str">
        <f>IF(COUNT('Math Scores'!$IV67:$JL67)=0, "", (SUMIF('Math Scores'!$IH$4:$IU$4, AI$4, 'Math Scores'!$IH67:$IU67)/(SUMIF('Math Scores'!$IH$4:$IU$4, AI$4, 'Math Scores'!$IH$2:$IU$2))))</f>
        <v/>
      </c>
      <c r="AJ64" s="135" t="str">
        <f>IF(COUNT('Math Scores'!$IV67:$JL67)=0, "", (SUMIF('Math Scores'!$IH$4:$IU$4, AJ$4, 'Math Scores'!$IH67:$IU67)/(SUMIF('Math Scores'!$IH$4:$IU$4, AJ$4, 'Math Scores'!$IH$2:$IU$2))))</f>
        <v/>
      </c>
      <c r="AK64" s="135" t="str">
        <f>IF(COUNT('Math Scores'!$JM67:$KG67)=0, "", (SUMIF('Math Scores'!$JM$4:$LA$4, X$4, 'Math Scores'!$JM67:$LA67)/(SUMIF('Math Scores'!$JM$4:$LA$4, X$4, 'Math Scores'!$JM$2:$LA$2))))</f>
        <v/>
      </c>
      <c r="AL64" s="135" t="str">
        <f>IF(COUNT('Math Scores'!$JM67:$KG67)=0, "", (SUMIF('Math Scores'!$JM$4:$LA$4, Y$4, 'Math Scores'!$JM67:$LA67)/(SUMIF('Math Scores'!$JM$4:$LA$4, Y$4, 'Math Scores'!$JM$2:$LA$2))))</f>
        <v/>
      </c>
      <c r="AM64" s="135" t="str">
        <f>IF(COUNT('Math Scores'!$JM67:$KG67)=0, "", (SUMIF('Math Scores'!$JM$4:$LA$4, Z$4, 'Math Scores'!$JM67:$LA67)/(SUMIF('Math Scores'!$JM$4:$LA$4, Z$4, 'Math Scores'!$JM$2:$LA$2))))</f>
        <v/>
      </c>
      <c r="AN64" s="135" t="str">
        <f>IF(COUNT('Math Scores'!$JM67:$KG67)=0, "", (SUMIF('Math Scores'!$JM$4:$LA$4, AA$4, 'Math Scores'!$JM67:$LA67)/(SUMIF('Math Scores'!$JM$4:$LA$4, AA$4, 'Math Scores'!$JM$2:$LA$2))))</f>
        <v/>
      </c>
      <c r="AO64" s="135" t="str">
        <f>IF(COUNT('Math Scores'!$JM67:$KG67)=0, "", (SUMIF('Math Scores'!$JM$4:$LA$4, AB$4, 'Math Scores'!$JM67:$LA67)/(SUMIF('Math Scores'!$JM$4:$LA$4, AB$4, 'Math Scores'!$JM$2:$LA$2))))</f>
        <v/>
      </c>
      <c r="AP64" s="135" t="str">
        <f>IF(COUNT('Math Scores'!$LB67:$LR67)=0, "", (SUMIF('Math Scores'!$KH$4:$LA$4, AP$4, 'Math Scores'!$KH67:$LA67)/(SUMIF('Math Scores'!$KH$4:$LA$4, AP$4, 'Math Scores'!$KH$2:$LA$2))))</f>
        <v/>
      </c>
      <c r="AQ64" s="135" t="str">
        <f>IF(COUNT('Math Scores'!$LB67:$LR67)=0, "", (SUMIF('Math Scores'!$KH$4:$LA$4, AQ$4, 'Math Scores'!$KH67:$LA67)/(SUMIF('Math Scores'!$KH$4:$LA$4, AQ$4, 'Math Scores'!$KH$2:$LA$2))))</f>
        <v/>
      </c>
    </row>
    <row r="65" spans="1:43" x14ac:dyDescent="0.2">
      <c r="A65" s="65">
        <v>60</v>
      </c>
      <c r="B65" s="65" t="str">
        <f>'English Scores- Leveled papers'!B66</f>
        <v/>
      </c>
      <c r="C65" s="66" t="str">
        <f>'Math Output by Standard'!E67</f>
        <v/>
      </c>
      <c r="D65" s="67" t="str">
        <f>'Math Scores'!D68</f>
        <v/>
      </c>
      <c r="E65" s="135" t="str">
        <f>IF(COUNT('Math Scores'!$F68:$AM68)=0, "", (SUMIF('Math Scores'!$F$4:$AM$4, E$4, 'Math Scores'!$F68:$AM68)/(SUMIF('Math Scores'!$F$4:$AM$4, E$4, 'Math Scores'!$F$2:$AM$2))))</f>
        <v/>
      </c>
      <c r="F65" s="135" t="str">
        <f>IF(COUNT('Math Scores'!$F68:$AM68)=0, "", (SUMIF('Math Scores'!$F$4:$AM$4, F$4, 'Math Scores'!$F68:$AM68)/(SUMIF('Math Scores'!$F$4:$AM$4, F$4, 'Math Scores'!$F$2:$AM$2))))</f>
        <v/>
      </c>
      <c r="G65" s="135" t="str">
        <f>IF(COUNT('Math Scores'!$F68:$AM68)=0, "", (SUMIF('Math Scores'!$F$4:$AM$4, G$4, 'Math Scores'!$F68:$AM68)/(SUMIF('Math Scores'!$F$4:$AM$4, G$4, 'Math Scores'!$F$2:$AM$2))))</f>
        <v/>
      </c>
      <c r="H65" s="135" t="str">
        <f>IF(COUNT('Math Scores'!$F68:$AM68)=0, "", (SUMIF('Math Scores'!$F$4:$AM$4, H$4, 'Math Scores'!$F68:$AM68)/(SUMIF('Math Scores'!$F$4:$AM$4, H$4, 'Math Scores'!$F$2:$AM$2))))</f>
        <v/>
      </c>
      <c r="I65" s="135" t="str">
        <f>IF(COUNT('Math Scores'!$F68:$AM68)=0, "", (SUMIF('Math Scores'!$F$4:$AM$4, I$4, 'Math Scores'!$F68:$AM68)/(SUMIF('Math Scores'!$F$4:$AM$4, I$4, 'Math Scores'!$F$2:$AM$2))))</f>
        <v/>
      </c>
      <c r="J65" s="135" t="str">
        <f>IF(COUNT('Math Scores'!$F68:$AM68)=0, "", (SUMIF('Math Scores'!$F$4:$AM$4, J$4, 'Math Scores'!$F68:$AM68)/(SUMIF('Math Scores'!$F$4:$AM$4, J$4, 'Math Scores'!$F$2:$AM$2))))</f>
        <v/>
      </c>
      <c r="K65" s="135" t="str">
        <f>IF(COUNT('Math Scores'!$AN68:$BW68)=0, "", (SUMIF('Math Scores'!$AN$4:$BW$4, K$4, 'Math Scores'!$AN68:$BW68)/(SUMIF('Math Scores'!$AN$4:$BW$4, K$4, 'Math Scores'!$AN$2:$BW$2))))</f>
        <v/>
      </c>
      <c r="L65" s="135" t="str">
        <f>IF(COUNT('Math Scores'!$AN68:$BW68)=0, "", (SUMIF('Math Scores'!$AN$4:$BW$4, L$4, 'Math Scores'!$AN68:$BW68)/(SUMIF('Math Scores'!$AN$4:$BW$4, L$4, 'Math Scores'!$AN$2:$BW$2))))</f>
        <v/>
      </c>
      <c r="M65" s="135" t="str">
        <f>IF(COUNT('Math Scores'!$AN68:$BW68)=0, "", (SUMIF('Math Scores'!$AN$4:$BW$4, M$4, 'Math Scores'!$AN68:$BW68)/(SUMIF('Math Scores'!$AN$4:$BW$4, M$4, 'Math Scores'!$AN$2:$BW$2))))</f>
        <v/>
      </c>
      <c r="N65" s="135" t="str">
        <f>IF(COUNT('Math Scores'!$AN68:$BW68)=0, "", (SUMIF('Math Scores'!$AN$4:$BW$4, N$4, 'Math Scores'!$AN68:$BW68)/(SUMIF('Math Scores'!$AN$4:$BW$4, N$4, 'Math Scores'!$AN$2:$BW$2))))</f>
        <v/>
      </c>
      <c r="O65" s="135" t="str">
        <f>IF(COUNT('Math Scores'!$AN68:$BW68)=0, "", (SUMIF('Math Scores'!$AN$4:$BW$4, O$4, 'Math Scores'!$AN68:$BW68)/(SUMIF('Math Scores'!$AN$4:$BW$4, O$4, 'Math Scores'!$AN$2:$BW$2))))</f>
        <v/>
      </c>
      <c r="P65" s="135" t="str">
        <f>IF(COUNT('Math Scores'!$BX68:$DN68)=0, "", (SUMIF('Math Scores'!$F$4:$MZ$4, P$4, 'Math Scores'!$F68:$MZ68)/(SUMIF('Math Scores'!$F$4:$MZ$4, P$4, 'Math Scores'!$F$2:$MZ$2))))</f>
        <v/>
      </c>
      <c r="Q65" s="135" t="str">
        <f>IF(COUNT('Math Scores'!$BX68:$DN68)=0, "", (SUMIF('Math Scores'!$F$4:$MZ$4, Q$4, 'Math Scores'!$F68:$MZ68)/(SUMIF('Math Scores'!$F$4:$MZ$4, Q$4, 'Math Scores'!$F$2:$MZ$2))))</f>
        <v/>
      </c>
      <c r="R65" s="135" t="str">
        <f>IF(COUNT('Math Scores'!$BX68:$DN68)=0, "", (SUMIF('Math Scores'!$F$4:$MZ$4, R$4, 'Math Scores'!$F68:$MZ68)/(SUMIF('Math Scores'!$F$4:$MZ$4, R$4, 'Math Scores'!$F$2:$MZ$2))))</f>
        <v/>
      </c>
      <c r="S65" s="135" t="str">
        <f>IF(COUNT('Math Scores'!$BX68:$DN68)=0, "", (SUMIF('Math Scores'!$F$4:$MZ$4, S$4, 'Math Scores'!$F68:$MZ68)/(SUMIF('Math Scores'!$F$4:$MZ$4, S$4, 'Math Scores'!$F$2:$MZ$2))))</f>
        <v/>
      </c>
      <c r="T65" s="135" t="str">
        <f>IF(COUNT('Math Scores'!$BX68:$DN68)=0, "", (SUMIF('Math Scores'!$F$4:$MZ$4, T$4, 'Math Scores'!$F68:$MZ68)/(SUMIF('Math Scores'!$F$4:$MZ$4, T$4, 'Math Scores'!$F$2:$MZ$2))))</f>
        <v/>
      </c>
      <c r="U65" s="135" t="str">
        <f>IF(COUNT('Math Scores'!$DO68:$FJ68)=0, "", (SUMIF('Math Scores'!$F$4:$MZ$4, U$4, 'Math Scores'!$F68:$MZ68)/(SUMIF('Math Scores'!$F$4:$MZ$4, U$4, 'Math Scores'!$F$2:$MZ$2))))</f>
        <v/>
      </c>
      <c r="V65" s="135" t="str">
        <f>IF(COUNT('Math Scores'!$DO68:$FJ68)=0, "", (SUMIF('Math Scores'!$F$4:$MZ$4, V$4, 'Math Scores'!$F68:$MZ68)/(SUMIF('Math Scores'!$F$4:$MZ$4, V$4, 'Math Scores'!$F$2:$MZ$2))))</f>
        <v/>
      </c>
      <c r="W65" s="135" t="str">
        <f>IF(COUNT('Math Scores'!$DO68:$FJ68)=0, "", (SUMIF('Math Scores'!$F$4:$MZ$4, W$4, 'Math Scores'!$F68:$MZ68)/(SUMIF('Math Scores'!$F$4:$MZ$4, W$4, 'Math Scores'!$F$2:$MZ$2))))</f>
        <v/>
      </c>
      <c r="X65" s="135" t="str">
        <f>IF(COUNT('Math Scores'!$DO68:$FJ68)=0, "", (SUMIF('Math Scores'!$F$4:$MZ$4, X$4, 'Math Scores'!$F68:$MZ68)/(SUMIF('Math Scores'!$F$4:$MZ$4, X$4, 'Math Scores'!$F$2:$MZ$2))))</f>
        <v/>
      </c>
      <c r="Y65" s="135" t="str">
        <f>IF(COUNT('Math Scores'!$DO68:$FJ68)=0, "", (SUMIF('Math Scores'!$F$4:$MZ$4, Y$4, 'Math Scores'!$F68:$MZ68)/(SUMIF('Math Scores'!$F$4:$MZ$4, Y$4, 'Math Scores'!$F$2:$MZ$2))))</f>
        <v/>
      </c>
      <c r="Z65" s="135" t="str">
        <f>IF(COUNT('Math Scores'!$FK68:$HI68)=0, "", (SUMIF('Math Scores'!$F$4:$MZ$4, Z$4, 'Math Scores'!$F68:$MZ68)/(SUMIF('Math Scores'!$F$4:$MZ$4, Z$4, 'Math Scores'!$F$2:$MZ$2))))</f>
        <v/>
      </c>
      <c r="AA65" s="135" t="str">
        <f>IF(COUNT('Math Scores'!$FK68:$HI68)=0, "", (SUMIF('Math Scores'!$F$4:$MZ$4, AA$4, 'Math Scores'!$F68:$MZ68)/(SUMIF('Math Scores'!$F$4:$MZ$4, AA$4, 'Math Scores'!$F$2:$MZ$2))))</f>
        <v/>
      </c>
      <c r="AB65" s="135" t="str">
        <f>IF(COUNT('Math Scores'!$FK68:$HI68)=0, "", (SUMIF('Math Scores'!$F$4:$MZ$4, AB$4, 'Math Scores'!$F68:$MZ68)/(SUMIF('Math Scores'!$F$4:$MZ$4, AB$4, 'Math Scores'!$F$2:$MZ$2))))</f>
        <v/>
      </c>
      <c r="AC65" s="135" t="str">
        <f>IF(COUNT('Math Scores'!$FK68:$HI68)=0, "", (SUMIF('Math Scores'!$F$4:$MZ$4, AC$4, 'Math Scores'!$F68:$MZ68)/(SUMIF('Math Scores'!$F$4:$MZ$4, AC$4, 'Math Scores'!$F$2:$MZ$2))))</f>
        <v/>
      </c>
      <c r="AD65" s="135" t="str">
        <f>IF(COUNT('Math Scores'!$HJ68:$IG68)=0, "", (SUMIF('Math Scores'!$HJ$4:$IU$4, AD$4, 'Math Scores'!$HJ68:$IU68)/(SUMIF('Math Scores'!$HJ$4:$IU$4, AD$4, 'Math Scores'!$HJ$2:$IU$2))))</f>
        <v/>
      </c>
      <c r="AE65" s="135" t="str">
        <f>IF(COUNT('Math Scores'!$HJ68:$IG68)=0, "", (SUMIF('Math Scores'!$HJ$4:$IU$4, AE$4, 'Math Scores'!$HJ68:$IU68)/(SUMIF('Math Scores'!$HJ$4:$IU$4, AE$4, 'Math Scores'!$HJ$2:$IU$2))))</f>
        <v/>
      </c>
      <c r="AF65" s="135" t="str">
        <f>IF(COUNT('Math Scores'!$HJ68:$IG68)=0, "", (SUMIF('Math Scores'!$HJ$4:$IU$4, AF$4, 'Math Scores'!$HJ68:$IU68)/(SUMIF('Math Scores'!$HJ$4:$IU$4, AF$4, 'Math Scores'!$HJ$2:$IU$2))))</f>
        <v/>
      </c>
      <c r="AG65" s="135" t="str">
        <f>IF(COUNT('Math Scores'!$HJ68:$IG68)=0, "", (SUMIF('Math Scores'!$HJ$4:$IU$4, AG$4, 'Math Scores'!$HJ68:$IU68)/(SUMIF('Math Scores'!$HJ$4:$IU$4, AG$4, 'Math Scores'!$HJ$2:$IU$2))))</f>
        <v/>
      </c>
      <c r="AH65" s="135" t="str">
        <f>IF(COUNT('Math Scores'!$IV68:$JL68)=0, "", (SUMIF('Math Scores'!$IH$4:$IU$4, AH$4, 'Math Scores'!$IH68:$IU68)/(SUMIF('Math Scores'!$IH$4:$IU$4, AH$4, 'Math Scores'!$IH$2:$IU$2))))</f>
        <v/>
      </c>
      <c r="AI65" s="135" t="str">
        <f>IF(COUNT('Math Scores'!$IV68:$JL68)=0, "", (SUMIF('Math Scores'!$IH$4:$IU$4, AI$4, 'Math Scores'!$IH68:$IU68)/(SUMIF('Math Scores'!$IH$4:$IU$4, AI$4, 'Math Scores'!$IH$2:$IU$2))))</f>
        <v/>
      </c>
      <c r="AJ65" s="135" t="str">
        <f>IF(COUNT('Math Scores'!$IV68:$JL68)=0, "", (SUMIF('Math Scores'!$IH$4:$IU$4, AJ$4, 'Math Scores'!$IH68:$IU68)/(SUMIF('Math Scores'!$IH$4:$IU$4, AJ$4, 'Math Scores'!$IH$2:$IU$2))))</f>
        <v/>
      </c>
      <c r="AK65" s="135" t="str">
        <f>IF(COUNT('Math Scores'!$JM68:$KG68)=0, "", (SUMIF('Math Scores'!$JM$4:$LA$4, X$4, 'Math Scores'!$JM68:$LA68)/(SUMIF('Math Scores'!$JM$4:$LA$4, X$4, 'Math Scores'!$JM$2:$LA$2))))</f>
        <v/>
      </c>
      <c r="AL65" s="135" t="str">
        <f>IF(COUNT('Math Scores'!$JM68:$KG68)=0, "", (SUMIF('Math Scores'!$JM$4:$LA$4, Y$4, 'Math Scores'!$JM68:$LA68)/(SUMIF('Math Scores'!$JM$4:$LA$4, Y$4, 'Math Scores'!$JM$2:$LA$2))))</f>
        <v/>
      </c>
      <c r="AM65" s="135" t="str">
        <f>IF(COUNT('Math Scores'!$JM68:$KG68)=0, "", (SUMIF('Math Scores'!$JM$4:$LA$4, Z$4, 'Math Scores'!$JM68:$LA68)/(SUMIF('Math Scores'!$JM$4:$LA$4, Z$4, 'Math Scores'!$JM$2:$LA$2))))</f>
        <v/>
      </c>
      <c r="AN65" s="135" t="str">
        <f>IF(COUNT('Math Scores'!$JM68:$KG68)=0, "", (SUMIF('Math Scores'!$JM$4:$LA$4, AA$4, 'Math Scores'!$JM68:$LA68)/(SUMIF('Math Scores'!$JM$4:$LA$4, AA$4, 'Math Scores'!$JM$2:$LA$2))))</f>
        <v/>
      </c>
      <c r="AO65" s="135" t="str">
        <f>IF(COUNT('Math Scores'!$JM68:$KG68)=0, "", (SUMIF('Math Scores'!$JM$4:$LA$4, AB$4, 'Math Scores'!$JM68:$LA68)/(SUMIF('Math Scores'!$JM$4:$LA$4, AB$4, 'Math Scores'!$JM$2:$LA$2))))</f>
        <v/>
      </c>
      <c r="AP65" s="135" t="str">
        <f>IF(COUNT('Math Scores'!$LB68:$LR68)=0, "", (SUMIF('Math Scores'!$KH$4:$LA$4, AP$4, 'Math Scores'!$KH68:$LA68)/(SUMIF('Math Scores'!$KH$4:$LA$4, AP$4, 'Math Scores'!$KH$2:$LA$2))))</f>
        <v/>
      </c>
      <c r="AQ65" s="135" t="str">
        <f>IF(COUNT('Math Scores'!$LB68:$LR68)=0, "", (SUMIF('Math Scores'!$KH$4:$LA$4, AQ$4, 'Math Scores'!$KH68:$LA68)/(SUMIF('Math Scores'!$KH$4:$LA$4, AQ$4, 'Math Scores'!$KH$2:$LA$2))))</f>
        <v/>
      </c>
    </row>
    <row r="66" spans="1:43" x14ac:dyDescent="0.2">
      <c r="A66" s="65">
        <v>61</v>
      </c>
      <c r="B66" s="65" t="str">
        <f>'English Scores- Leveled papers'!B67</f>
        <v/>
      </c>
      <c r="C66" s="66" t="str">
        <f>'Math Output by Standard'!E68</f>
        <v/>
      </c>
      <c r="D66" s="67" t="str">
        <f>'Math Scores'!D69</f>
        <v/>
      </c>
      <c r="E66" s="135" t="str">
        <f>IF(COUNT('Math Scores'!$F69:$AM69)=0, "", (SUMIF('Math Scores'!$F$4:$AM$4, E$4, 'Math Scores'!$F69:$AM69)/(SUMIF('Math Scores'!$F$4:$AM$4, E$4, 'Math Scores'!$F$2:$AM$2))))</f>
        <v/>
      </c>
      <c r="F66" s="135" t="str">
        <f>IF(COUNT('Math Scores'!$F69:$AM69)=0, "", (SUMIF('Math Scores'!$F$4:$AM$4, F$4, 'Math Scores'!$F69:$AM69)/(SUMIF('Math Scores'!$F$4:$AM$4, F$4, 'Math Scores'!$F$2:$AM$2))))</f>
        <v/>
      </c>
      <c r="G66" s="135" t="str">
        <f>IF(COUNT('Math Scores'!$F69:$AM69)=0, "", (SUMIF('Math Scores'!$F$4:$AM$4, G$4, 'Math Scores'!$F69:$AM69)/(SUMIF('Math Scores'!$F$4:$AM$4, G$4, 'Math Scores'!$F$2:$AM$2))))</f>
        <v/>
      </c>
      <c r="H66" s="135" t="str">
        <f>IF(COUNT('Math Scores'!$F69:$AM69)=0, "", (SUMIF('Math Scores'!$F$4:$AM$4, H$4, 'Math Scores'!$F69:$AM69)/(SUMIF('Math Scores'!$F$4:$AM$4, H$4, 'Math Scores'!$F$2:$AM$2))))</f>
        <v/>
      </c>
      <c r="I66" s="135" t="str">
        <f>IF(COUNT('Math Scores'!$F69:$AM69)=0, "", (SUMIF('Math Scores'!$F$4:$AM$4, I$4, 'Math Scores'!$F69:$AM69)/(SUMIF('Math Scores'!$F$4:$AM$4, I$4, 'Math Scores'!$F$2:$AM$2))))</f>
        <v/>
      </c>
      <c r="J66" s="135" t="str">
        <f>IF(COUNT('Math Scores'!$F69:$AM69)=0, "", (SUMIF('Math Scores'!$F$4:$AM$4, J$4, 'Math Scores'!$F69:$AM69)/(SUMIF('Math Scores'!$F$4:$AM$4, J$4, 'Math Scores'!$F$2:$AM$2))))</f>
        <v/>
      </c>
      <c r="K66" s="135" t="str">
        <f>IF(COUNT('Math Scores'!$AN69:$BW69)=0, "", (SUMIF('Math Scores'!$AN$4:$BW$4, K$4, 'Math Scores'!$AN69:$BW69)/(SUMIF('Math Scores'!$AN$4:$BW$4, K$4, 'Math Scores'!$AN$2:$BW$2))))</f>
        <v/>
      </c>
      <c r="L66" s="135" t="str">
        <f>IF(COUNT('Math Scores'!$AN69:$BW69)=0, "", (SUMIF('Math Scores'!$AN$4:$BW$4, L$4, 'Math Scores'!$AN69:$BW69)/(SUMIF('Math Scores'!$AN$4:$BW$4, L$4, 'Math Scores'!$AN$2:$BW$2))))</f>
        <v/>
      </c>
      <c r="M66" s="135" t="str">
        <f>IF(COUNT('Math Scores'!$AN69:$BW69)=0, "", (SUMIF('Math Scores'!$AN$4:$BW$4, M$4, 'Math Scores'!$AN69:$BW69)/(SUMIF('Math Scores'!$AN$4:$BW$4, M$4, 'Math Scores'!$AN$2:$BW$2))))</f>
        <v/>
      </c>
      <c r="N66" s="135" t="str">
        <f>IF(COUNT('Math Scores'!$AN69:$BW69)=0, "", (SUMIF('Math Scores'!$AN$4:$BW$4, N$4, 'Math Scores'!$AN69:$BW69)/(SUMIF('Math Scores'!$AN$4:$BW$4, N$4, 'Math Scores'!$AN$2:$BW$2))))</f>
        <v/>
      </c>
      <c r="O66" s="135" t="str">
        <f>IF(COUNT('Math Scores'!$AN69:$BW69)=0, "", (SUMIF('Math Scores'!$AN$4:$BW$4, O$4, 'Math Scores'!$AN69:$BW69)/(SUMIF('Math Scores'!$AN$4:$BW$4, O$4, 'Math Scores'!$AN$2:$BW$2))))</f>
        <v/>
      </c>
      <c r="P66" s="135" t="str">
        <f>IF(COUNT('Math Scores'!$BX69:$DN69)=0, "", (SUMIF('Math Scores'!$F$4:$MZ$4, P$4, 'Math Scores'!$F69:$MZ69)/(SUMIF('Math Scores'!$F$4:$MZ$4, P$4, 'Math Scores'!$F$2:$MZ$2))))</f>
        <v/>
      </c>
      <c r="Q66" s="135" t="str">
        <f>IF(COUNT('Math Scores'!$BX69:$DN69)=0, "", (SUMIF('Math Scores'!$F$4:$MZ$4, Q$4, 'Math Scores'!$F69:$MZ69)/(SUMIF('Math Scores'!$F$4:$MZ$4, Q$4, 'Math Scores'!$F$2:$MZ$2))))</f>
        <v/>
      </c>
      <c r="R66" s="135" t="str">
        <f>IF(COUNT('Math Scores'!$BX69:$DN69)=0, "", (SUMIF('Math Scores'!$F$4:$MZ$4, R$4, 'Math Scores'!$F69:$MZ69)/(SUMIF('Math Scores'!$F$4:$MZ$4, R$4, 'Math Scores'!$F$2:$MZ$2))))</f>
        <v/>
      </c>
      <c r="S66" s="135" t="str">
        <f>IF(COUNT('Math Scores'!$BX69:$DN69)=0, "", (SUMIF('Math Scores'!$F$4:$MZ$4, S$4, 'Math Scores'!$F69:$MZ69)/(SUMIF('Math Scores'!$F$4:$MZ$4, S$4, 'Math Scores'!$F$2:$MZ$2))))</f>
        <v/>
      </c>
      <c r="T66" s="135" t="str">
        <f>IF(COUNT('Math Scores'!$BX69:$DN69)=0, "", (SUMIF('Math Scores'!$F$4:$MZ$4, T$4, 'Math Scores'!$F69:$MZ69)/(SUMIF('Math Scores'!$F$4:$MZ$4, T$4, 'Math Scores'!$F$2:$MZ$2))))</f>
        <v/>
      </c>
      <c r="U66" s="135" t="str">
        <f>IF(COUNT('Math Scores'!$DO69:$FJ69)=0, "", (SUMIF('Math Scores'!$F$4:$MZ$4, U$4, 'Math Scores'!$F69:$MZ69)/(SUMIF('Math Scores'!$F$4:$MZ$4, U$4, 'Math Scores'!$F$2:$MZ$2))))</f>
        <v/>
      </c>
      <c r="V66" s="135" t="str">
        <f>IF(COUNT('Math Scores'!$DO69:$FJ69)=0, "", (SUMIF('Math Scores'!$F$4:$MZ$4, V$4, 'Math Scores'!$F69:$MZ69)/(SUMIF('Math Scores'!$F$4:$MZ$4, V$4, 'Math Scores'!$F$2:$MZ$2))))</f>
        <v/>
      </c>
      <c r="W66" s="135" t="str">
        <f>IF(COUNT('Math Scores'!$DO69:$FJ69)=0, "", (SUMIF('Math Scores'!$F$4:$MZ$4, W$4, 'Math Scores'!$F69:$MZ69)/(SUMIF('Math Scores'!$F$4:$MZ$4, W$4, 'Math Scores'!$F$2:$MZ$2))))</f>
        <v/>
      </c>
      <c r="X66" s="135" t="str">
        <f>IF(COUNT('Math Scores'!$DO69:$FJ69)=0, "", (SUMIF('Math Scores'!$F$4:$MZ$4, X$4, 'Math Scores'!$F69:$MZ69)/(SUMIF('Math Scores'!$F$4:$MZ$4, X$4, 'Math Scores'!$F$2:$MZ$2))))</f>
        <v/>
      </c>
      <c r="Y66" s="135" t="str">
        <f>IF(COUNT('Math Scores'!$DO69:$FJ69)=0, "", (SUMIF('Math Scores'!$F$4:$MZ$4, Y$4, 'Math Scores'!$F69:$MZ69)/(SUMIF('Math Scores'!$F$4:$MZ$4, Y$4, 'Math Scores'!$F$2:$MZ$2))))</f>
        <v/>
      </c>
      <c r="Z66" s="135" t="str">
        <f>IF(COUNT('Math Scores'!$FK69:$HI69)=0, "", (SUMIF('Math Scores'!$F$4:$MZ$4, Z$4, 'Math Scores'!$F69:$MZ69)/(SUMIF('Math Scores'!$F$4:$MZ$4, Z$4, 'Math Scores'!$F$2:$MZ$2))))</f>
        <v/>
      </c>
      <c r="AA66" s="135" t="str">
        <f>IF(COUNT('Math Scores'!$FK69:$HI69)=0, "", (SUMIF('Math Scores'!$F$4:$MZ$4, AA$4, 'Math Scores'!$F69:$MZ69)/(SUMIF('Math Scores'!$F$4:$MZ$4, AA$4, 'Math Scores'!$F$2:$MZ$2))))</f>
        <v/>
      </c>
      <c r="AB66" s="135" t="str">
        <f>IF(COUNT('Math Scores'!$FK69:$HI69)=0, "", (SUMIF('Math Scores'!$F$4:$MZ$4, AB$4, 'Math Scores'!$F69:$MZ69)/(SUMIF('Math Scores'!$F$4:$MZ$4, AB$4, 'Math Scores'!$F$2:$MZ$2))))</f>
        <v/>
      </c>
      <c r="AC66" s="135" t="str">
        <f>IF(COUNT('Math Scores'!$FK69:$HI69)=0, "", (SUMIF('Math Scores'!$F$4:$MZ$4, AC$4, 'Math Scores'!$F69:$MZ69)/(SUMIF('Math Scores'!$F$4:$MZ$4, AC$4, 'Math Scores'!$F$2:$MZ$2))))</f>
        <v/>
      </c>
      <c r="AD66" s="135" t="str">
        <f>IF(COUNT('Math Scores'!$HJ69:$IG69)=0, "", (SUMIF('Math Scores'!$HJ$4:$IU$4, AD$4, 'Math Scores'!$HJ69:$IU69)/(SUMIF('Math Scores'!$HJ$4:$IU$4, AD$4, 'Math Scores'!$HJ$2:$IU$2))))</f>
        <v/>
      </c>
      <c r="AE66" s="135" t="str">
        <f>IF(COUNT('Math Scores'!$HJ69:$IG69)=0, "", (SUMIF('Math Scores'!$HJ$4:$IU$4, AE$4, 'Math Scores'!$HJ69:$IU69)/(SUMIF('Math Scores'!$HJ$4:$IU$4, AE$4, 'Math Scores'!$HJ$2:$IU$2))))</f>
        <v/>
      </c>
      <c r="AF66" s="135" t="str">
        <f>IF(COUNT('Math Scores'!$HJ69:$IG69)=0, "", (SUMIF('Math Scores'!$HJ$4:$IU$4, AF$4, 'Math Scores'!$HJ69:$IU69)/(SUMIF('Math Scores'!$HJ$4:$IU$4, AF$4, 'Math Scores'!$HJ$2:$IU$2))))</f>
        <v/>
      </c>
      <c r="AG66" s="135" t="str">
        <f>IF(COUNT('Math Scores'!$HJ69:$IG69)=0, "", (SUMIF('Math Scores'!$HJ$4:$IU$4, AG$4, 'Math Scores'!$HJ69:$IU69)/(SUMIF('Math Scores'!$HJ$4:$IU$4, AG$4, 'Math Scores'!$HJ$2:$IU$2))))</f>
        <v/>
      </c>
      <c r="AH66" s="135" t="str">
        <f>IF(COUNT('Math Scores'!$IV69:$JL69)=0, "", (SUMIF('Math Scores'!$IH$4:$IU$4, AH$4, 'Math Scores'!$IH69:$IU69)/(SUMIF('Math Scores'!$IH$4:$IU$4, AH$4, 'Math Scores'!$IH$2:$IU$2))))</f>
        <v/>
      </c>
      <c r="AI66" s="135" t="str">
        <f>IF(COUNT('Math Scores'!$IV69:$JL69)=0, "", (SUMIF('Math Scores'!$IH$4:$IU$4, AI$4, 'Math Scores'!$IH69:$IU69)/(SUMIF('Math Scores'!$IH$4:$IU$4, AI$4, 'Math Scores'!$IH$2:$IU$2))))</f>
        <v/>
      </c>
      <c r="AJ66" s="135" t="str">
        <f>IF(COUNT('Math Scores'!$IV69:$JL69)=0, "", (SUMIF('Math Scores'!$IH$4:$IU$4, AJ$4, 'Math Scores'!$IH69:$IU69)/(SUMIF('Math Scores'!$IH$4:$IU$4, AJ$4, 'Math Scores'!$IH$2:$IU$2))))</f>
        <v/>
      </c>
      <c r="AK66" s="135" t="str">
        <f>IF(COUNT('Math Scores'!$JM69:$KG69)=0, "", (SUMIF('Math Scores'!$JM$4:$LA$4, X$4, 'Math Scores'!$JM69:$LA69)/(SUMIF('Math Scores'!$JM$4:$LA$4, X$4, 'Math Scores'!$JM$2:$LA$2))))</f>
        <v/>
      </c>
      <c r="AL66" s="135" t="str">
        <f>IF(COUNT('Math Scores'!$JM69:$KG69)=0, "", (SUMIF('Math Scores'!$JM$4:$LA$4, Y$4, 'Math Scores'!$JM69:$LA69)/(SUMIF('Math Scores'!$JM$4:$LA$4, Y$4, 'Math Scores'!$JM$2:$LA$2))))</f>
        <v/>
      </c>
      <c r="AM66" s="135" t="str">
        <f>IF(COUNT('Math Scores'!$JM69:$KG69)=0, "", (SUMIF('Math Scores'!$JM$4:$LA$4, Z$4, 'Math Scores'!$JM69:$LA69)/(SUMIF('Math Scores'!$JM$4:$LA$4, Z$4, 'Math Scores'!$JM$2:$LA$2))))</f>
        <v/>
      </c>
      <c r="AN66" s="135" t="str">
        <f>IF(COUNT('Math Scores'!$JM69:$KG69)=0, "", (SUMIF('Math Scores'!$JM$4:$LA$4, AA$4, 'Math Scores'!$JM69:$LA69)/(SUMIF('Math Scores'!$JM$4:$LA$4, AA$4, 'Math Scores'!$JM$2:$LA$2))))</f>
        <v/>
      </c>
      <c r="AO66" s="135" t="str">
        <f>IF(COUNT('Math Scores'!$JM69:$KG69)=0, "", (SUMIF('Math Scores'!$JM$4:$LA$4, AB$4, 'Math Scores'!$JM69:$LA69)/(SUMIF('Math Scores'!$JM$4:$LA$4, AB$4, 'Math Scores'!$JM$2:$LA$2))))</f>
        <v/>
      </c>
      <c r="AP66" s="135" t="str">
        <f>IF(COUNT('Math Scores'!$LB69:$LR69)=0, "", (SUMIF('Math Scores'!$KH$4:$LA$4, AP$4, 'Math Scores'!$KH69:$LA69)/(SUMIF('Math Scores'!$KH$4:$LA$4, AP$4, 'Math Scores'!$KH$2:$LA$2))))</f>
        <v/>
      </c>
      <c r="AQ66" s="135" t="str">
        <f>IF(COUNT('Math Scores'!$LB69:$LR69)=0, "", (SUMIF('Math Scores'!$KH$4:$LA$4, AQ$4, 'Math Scores'!$KH69:$LA69)/(SUMIF('Math Scores'!$KH$4:$LA$4, AQ$4, 'Math Scores'!$KH$2:$LA$2))))</f>
        <v/>
      </c>
    </row>
    <row r="67" spans="1:43" x14ac:dyDescent="0.2">
      <c r="A67" s="65">
        <v>62</v>
      </c>
      <c r="B67" s="65" t="str">
        <f>'English Scores- Leveled papers'!B68</f>
        <v/>
      </c>
      <c r="C67" s="66" t="str">
        <f>'Math Output by Standard'!E69</f>
        <v/>
      </c>
      <c r="D67" s="67" t="str">
        <f>'Math Scores'!D70</f>
        <v/>
      </c>
      <c r="E67" s="135" t="str">
        <f>IF(COUNT('Math Scores'!$F70:$AM70)=0, "", (SUMIF('Math Scores'!$F$4:$AM$4, E$4, 'Math Scores'!$F70:$AM70)/(SUMIF('Math Scores'!$F$4:$AM$4, E$4, 'Math Scores'!$F$2:$AM$2))))</f>
        <v/>
      </c>
      <c r="F67" s="135" t="str">
        <f>IF(COUNT('Math Scores'!$F70:$AM70)=0, "", (SUMIF('Math Scores'!$F$4:$AM$4, F$4, 'Math Scores'!$F70:$AM70)/(SUMIF('Math Scores'!$F$4:$AM$4, F$4, 'Math Scores'!$F$2:$AM$2))))</f>
        <v/>
      </c>
      <c r="G67" s="135" t="str">
        <f>IF(COUNT('Math Scores'!$F70:$AM70)=0, "", (SUMIF('Math Scores'!$F$4:$AM$4, G$4, 'Math Scores'!$F70:$AM70)/(SUMIF('Math Scores'!$F$4:$AM$4, G$4, 'Math Scores'!$F$2:$AM$2))))</f>
        <v/>
      </c>
      <c r="H67" s="135" t="str">
        <f>IF(COUNT('Math Scores'!$F70:$AM70)=0, "", (SUMIF('Math Scores'!$F$4:$AM$4, H$4, 'Math Scores'!$F70:$AM70)/(SUMIF('Math Scores'!$F$4:$AM$4, H$4, 'Math Scores'!$F$2:$AM$2))))</f>
        <v/>
      </c>
      <c r="I67" s="135" t="str">
        <f>IF(COUNT('Math Scores'!$F70:$AM70)=0, "", (SUMIF('Math Scores'!$F$4:$AM$4, I$4, 'Math Scores'!$F70:$AM70)/(SUMIF('Math Scores'!$F$4:$AM$4, I$4, 'Math Scores'!$F$2:$AM$2))))</f>
        <v/>
      </c>
      <c r="J67" s="135" t="str">
        <f>IF(COUNT('Math Scores'!$F70:$AM70)=0, "", (SUMIF('Math Scores'!$F$4:$AM$4, J$4, 'Math Scores'!$F70:$AM70)/(SUMIF('Math Scores'!$F$4:$AM$4, J$4, 'Math Scores'!$F$2:$AM$2))))</f>
        <v/>
      </c>
      <c r="K67" s="135" t="str">
        <f>IF(COUNT('Math Scores'!$AN70:$BW70)=0, "", (SUMIF('Math Scores'!$AN$4:$BW$4, K$4, 'Math Scores'!$AN70:$BW70)/(SUMIF('Math Scores'!$AN$4:$BW$4, K$4, 'Math Scores'!$AN$2:$BW$2))))</f>
        <v/>
      </c>
      <c r="L67" s="135" t="str">
        <f>IF(COUNT('Math Scores'!$AN70:$BW70)=0, "", (SUMIF('Math Scores'!$AN$4:$BW$4, L$4, 'Math Scores'!$AN70:$BW70)/(SUMIF('Math Scores'!$AN$4:$BW$4, L$4, 'Math Scores'!$AN$2:$BW$2))))</f>
        <v/>
      </c>
      <c r="M67" s="135" t="str">
        <f>IF(COUNT('Math Scores'!$AN70:$BW70)=0, "", (SUMIF('Math Scores'!$AN$4:$BW$4, M$4, 'Math Scores'!$AN70:$BW70)/(SUMIF('Math Scores'!$AN$4:$BW$4, M$4, 'Math Scores'!$AN$2:$BW$2))))</f>
        <v/>
      </c>
      <c r="N67" s="135" t="str">
        <f>IF(COUNT('Math Scores'!$AN70:$BW70)=0, "", (SUMIF('Math Scores'!$AN$4:$BW$4, N$4, 'Math Scores'!$AN70:$BW70)/(SUMIF('Math Scores'!$AN$4:$BW$4, N$4, 'Math Scores'!$AN$2:$BW$2))))</f>
        <v/>
      </c>
      <c r="O67" s="135" t="str">
        <f>IF(COUNT('Math Scores'!$AN70:$BW70)=0, "", (SUMIF('Math Scores'!$AN$4:$BW$4, O$4, 'Math Scores'!$AN70:$BW70)/(SUMIF('Math Scores'!$AN$4:$BW$4, O$4, 'Math Scores'!$AN$2:$BW$2))))</f>
        <v/>
      </c>
      <c r="P67" s="135" t="str">
        <f>IF(COUNT('Math Scores'!$BX70:$DN70)=0, "", (SUMIF('Math Scores'!$F$4:$MZ$4, P$4, 'Math Scores'!$F70:$MZ70)/(SUMIF('Math Scores'!$F$4:$MZ$4, P$4, 'Math Scores'!$F$2:$MZ$2))))</f>
        <v/>
      </c>
      <c r="Q67" s="135" t="str">
        <f>IF(COUNT('Math Scores'!$BX70:$DN70)=0, "", (SUMIF('Math Scores'!$F$4:$MZ$4, Q$4, 'Math Scores'!$F70:$MZ70)/(SUMIF('Math Scores'!$F$4:$MZ$4, Q$4, 'Math Scores'!$F$2:$MZ$2))))</f>
        <v/>
      </c>
      <c r="R67" s="135" t="str">
        <f>IF(COUNT('Math Scores'!$BX70:$DN70)=0, "", (SUMIF('Math Scores'!$F$4:$MZ$4, R$4, 'Math Scores'!$F70:$MZ70)/(SUMIF('Math Scores'!$F$4:$MZ$4, R$4, 'Math Scores'!$F$2:$MZ$2))))</f>
        <v/>
      </c>
      <c r="S67" s="135" t="str">
        <f>IF(COUNT('Math Scores'!$BX70:$DN70)=0, "", (SUMIF('Math Scores'!$F$4:$MZ$4, S$4, 'Math Scores'!$F70:$MZ70)/(SUMIF('Math Scores'!$F$4:$MZ$4, S$4, 'Math Scores'!$F$2:$MZ$2))))</f>
        <v/>
      </c>
      <c r="T67" s="135" t="str">
        <f>IF(COUNT('Math Scores'!$BX70:$DN70)=0, "", (SUMIF('Math Scores'!$F$4:$MZ$4, T$4, 'Math Scores'!$F70:$MZ70)/(SUMIF('Math Scores'!$F$4:$MZ$4, T$4, 'Math Scores'!$F$2:$MZ$2))))</f>
        <v/>
      </c>
      <c r="U67" s="135" t="str">
        <f>IF(COUNT('Math Scores'!$DO70:$FJ70)=0, "", (SUMIF('Math Scores'!$F$4:$MZ$4, U$4, 'Math Scores'!$F70:$MZ70)/(SUMIF('Math Scores'!$F$4:$MZ$4, U$4, 'Math Scores'!$F$2:$MZ$2))))</f>
        <v/>
      </c>
      <c r="V67" s="135" t="str">
        <f>IF(COUNT('Math Scores'!$DO70:$FJ70)=0, "", (SUMIF('Math Scores'!$F$4:$MZ$4, V$4, 'Math Scores'!$F70:$MZ70)/(SUMIF('Math Scores'!$F$4:$MZ$4, V$4, 'Math Scores'!$F$2:$MZ$2))))</f>
        <v/>
      </c>
      <c r="W67" s="135" t="str">
        <f>IF(COUNT('Math Scores'!$DO70:$FJ70)=0, "", (SUMIF('Math Scores'!$F$4:$MZ$4, W$4, 'Math Scores'!$F70:$MZ70)/(SUMIF('Math Scores'!$F$4:$MZ$4, W$4, 'Math Scores'!$F$2:$MZ$2))))</f>
        <v/>
      </c>
      <c r="X67" s="135" t="str">
        <f>IF(COUNT('Math Scores'!$DO70:$FJ70)=0, "", (SUMIF('Math Scores'!$F$4:$MZ$4, X$4, 'Math Scores'!$F70:$MZ70)/(SUMIF('Math Scores'!$F$4:$MZ$4, X$4, 'Math Scores'!$F$2:$MZ$2))))</f>
        <v/>
      </c>
      <c r="Y67" s="135" t="str">
        <f>IF(COUNT('Math Scores'!$DO70:$FJ70)=0, "", (SUMIF('Math Scores'!$F$4:$MZ$4, Y$4, 'Math Scores'!$F70:$MZ70)/(SUMIF('Math Scores'!$F$4:$MZ$4, Y$4, 'Math Scores'!$F$2:$MZ$2))))</f>
        <v/>
      </c>
      <c r="Z67" s="135" t="str">
        <f>IF(COUNT('Math Scores'!$FK70:$HI70)=0, "", (SUMIF('Math Scores'!$F$4:$MZ$4, Z$4, 'Math Scores'!$F70:$MZ70)/(SUMIF('Math Scores'!$F$4:$MZ$4, Z$4, 'Math Scores'!$F$2:$MZ$2))))</f>
        <v/>
      </c>
      <c r="AA67" s="135" t="str">
        <f>IF(COUNT('Math Scores'!$FK70:$HI70)=0, "", (SUMIF('Math Scores'!$F$4:$MZ$4, AA$4, 'Math Scores'!$F70:$MZ70)/(SUMIF('Math Scores'!$F$4:$MZ$4, AA$4, 'Math Scores'!$F$2:$MZ$2))))</f>
        <v/>
      </c>
      <c r="AB67" s="135" t="str">
        <f>IF(COUNT('Math Scores'!$FK70:$HI70)=0, "", (SUMIF('Math Scores'!$F$4:$MZ$4, AB$4, 'Math Scores'!$F70:$MZ70)/(SUMIF('Math Scores'!$F$4:$MZ$4, AB$4, 'Math Scores'!$F$2:$MZ$2))))</f>
        <v/>
      </c>
      <c r="AC67" s="135" t="str">
        <f>IF(COUNT('Math Scores'!$FK70:$HI70)=0, "", (SUMIF('Math Scores'!$F$4:$MZ$4, AC$4, 'Math Scores'!$F70:$MZ70)/(SUMIF('Math Scores'!$F$4:$MZ$4, AC$4, 'Math Scores'!$F$2:$MZ$2))))</f>
        <v/>
      </c>
      <c r="AD67" s="135" t="str">
        <f>IF(COUNT('Math Scores'!$HJ70:$IG70)=0, "", (SUMIF('Math Scores'!$HJ$4:$IU$4, AD$4, 'Math Scores'!$HJ70:$IU70)/(SUMIF('Math Scores'!$HJ$4:$IU$4, AD$4, 'Math Scores'!$HJ$2:$IU$2))))</f>
        <v/>
      </c>
      <c r="AE67" s="135" t="str">
        <f>IF(COUNT('Math Scores'!$HJ70:$IG70)=0, "", (SUMIF('Math Scores'!$HJ$4:$IU$4, AE$4, 'Math Scores'!$HJ70:$IU70)/(SUMIF('Math Scores'!$HJ$4:$IU$4, AE$4, 'Math Scores'!$HJ$2:$IU$2))))</f>
        <v/>
      </c>
      <c r="AF67" s="135" t="str">
        <f>IF(COUNT('Math Scores'!$HJ70:$IG70)=0, "", (SUMIF('Math Scores'!$HJ$4:$IU$4, AF$4, 'Math Scores'!$HJ70:$IU70)/(SUMIF('Math Scores'!$HJ$4:$IU$4, AF$4, 'Math Scores'!$HJ$2:$IU$2))))</f>
        <v/>
      </c>
      <c r="AG67" s="135" t="str">
        <f>IF(COUNT('Math Scores'!$HJ70:$IG70)=0, "", (SUMIF('Math Scores'!$HJ$4:$IU$4, AG$4, 'Math Scores'!$HJ70:$IU70)/(SUMIF('Math Scores'!$HJ$4:$IU$4, AG$4, 'Math Scores'!$HJ$2:$IU$2))))</f>
        <v/>
      </c>
      <c r="AH67" s="135" t="str">
        <f>IF(COUNT('Math Scores'!$IV70:$JL70)=0, "", (SUMIF('Math Scores'!$IH$4:$IU$4, AH$4, 'Math Scores'!$IH70:$IU70)/(SUMIF('Math Scores'!$IH$4:$IU$4, AH$4, 'Math Scores'!$IH$2:$IU$2))))</f>
        <v/>
      </c>
      <c r="AI67" s="135" t="str">
        <f>IF(COUNT('Math Scores'!$IV70:$JL70)=0, "", (SUMIF('Math Scores'!$IH$4:$IU$4, AI$4, 'Math Scores'!$IH70:$IU70)/(SUMIF('Math Scores'!$IH$4:$IU$4, AI$4, 'Math Scores'!$IH$2:$IU$2))))</f>
        <v/>
      </c>
      <c r="AJ67" s="135" t="str">
        <f>IF(COUNT('Math Scores'!$IV70:$JL70)=0, "", (SUMIF('Math Scores'!$IH$4:$IU$4, AJ$4, 'Math Scores'!$IH70:$IU70)/(SUMIF('Math Scores'!$IH$4:$IU$4, AJ$4, 'Math Scores'!$IH$2:$IU$2))))</f>
        <v/>
      </c>
      <c r="AK67" s="135" t="str">
        <f>IF(COUNT('Math Scores'!$JM70:$KG70)=0, "", (SUMIF('Math Scores'!$JM$4:$LA$4, X$4, 'Math Scores'!$JM70:$LA70)/(SUMIF('Math Scores'!$JM$4:$LA$4, X$4, 'Math Scores'!$JM$2:$LA$2))))</f>
        <v/>
      </c>
      <c r="AL67" s="135" t="str">
        <f>IF(COUNT('Math Scores'!$JM70:$KG70)=0, "", (SUMIF('Math Scores'!$JM$4:$LA$4, Y$4, 'Math Scores'!$JM70:$LA70)/(SUMIF('Math Scores'!$JM$4:$LA$4, Y$4, 'Math Scores'!$JM$2:$LA$2))))</f>
        <v/>
      </c>
      <c r="AM67" s="135" t="str">
        <f>IF(COUNT('Math Scores'!$JM70:$KG70)=0, "", (SUMIF('Math Scores'!$JM$4:$LA$4, Z$4, 'Math Scores'!$JM70:$LA70)/(SUMIF('Math Scores'!$JM$4:$LA$4, Z$4, 'Math Scores'!$JM$2:$LA$2))))</f>
        <v/>
      </c>
      <c r="AN67" s="135" t="str">
        <f>IF(COUNT('Math Scores'!$JM70:$KG70)=0, "", (SUMIF('Math Scores'!$JM$4:$LA$4, AA$4, 'Math Scores'!$JM70:$LA70)/(SUMIF('Math Scores'!$JM$4:$LA$4, AA$4, 'Math Scores'!$JM$2:$LA$2))))</f>
        <v/>
      </c>
      <c r="AO67" s="135" t="str">
        <f>IF(COUNT('Math Scores'!$JM70:$KG70)=0, "", (SUMIF('Math Scores'!$JM$4:$LA$4, AB$4, 'Math Scores'!$JM70:$LA70)/(SUMIF('Math Scores'!$JM$4:$LA$4, AB$4, 'Math Scores'!$JM$2:$LA$2))))</f>
        <v/>
      </c>
      <c r="AP67" s="135" t="str">
        <f>IF(COUNT('Math Scores'!$LB70:$LR70)=0, "", (SUMIF('Math Scores'!$KH$4:$LA$4, AP$4, 'Math Scores'!$KH70:$LA70)/(SUMIF('Math Scores'!$KH$4:$LA$4, AP$4, 'Math Scores'!$KH$2:$LA$2))))</f>
        <v/>
      </c>
      <c r="AQ67" s="135" t="str">
        <f>IF(COUNT('Math Scores'!$LB70:$LR70)=0, "", (SUMIF('Math Scores'!$KH$4:$LA$4, AQ$4, 'Math Scores'!$KH70:$LA70)/(SUMIF('Math Scores'!$KH$4:$LA$4, AQ$4, 'Math Scores'!$KH$2:$LA$2))))</f>
        <v/>
      </c>
    </row>
    <row r="68" spans="1:43" x14ac:dyDescent="0.2">
      <c r="A68" s="65">
        <v>63</v>
      </c>
      <c r="B68" s="65" t="str">
        <f>'English Scores- Leveled papers'!B69</f>
        <v/>
      </c>
      <c r="C68" s="66" t="str">
        <f>'Math Output by Standard'!E70</f>
        <v/>
      </c>
      <c r="D68" s="67" t="str">
        <f>'Math Scores'!D71</f>
        <v/>
      </c>
      <c r="E68" s="135" t="str">
        <f>IF(COUNT('Math Scores'!$F71:$AM71)=0, "", (SUMIF('Math Scores'!$F$4:$AM$4, E$4, 'Math Scores'!$F71:$AM71)/(SUMIF('Math Scores'!$F$4:$AM$4, E$4, 'Math Scores'!$F$2:$AM$2))))</f>
        <v/>
      </c>
      <c r="F68" s="135" t="str">
        <f>IF(COUNT('Math Scores'!$F71:$AM71)=0, "", (SUMIF('Math Scores'!$F$4:$AM$4, F$4, 'Math Scores'!$F71:$AM71)/(SUMIF('Math Scores'!$F$4:$AM$4, F$4, 'Math Scores'!$F$2:$AM$2))))</f>
        <v/>
      </c>
      <c r="G68" s="135" t="str">
        <f>IF(COUNT('Math Scores'!$F71:$AM71)=0, "", (SUMIF('Math Scores'!$F$4:$AM$4, G$4, 'Math Scores'!$F71:$AM71)/(SUMIF('Math Scores'!$F$4:$AM$4, G$4, 'Math Scores'!$F$2:$AM$2))))</f>
        <v/>
      </c>
      <c r="H68" s="135" t="str">
        <f>IF(COUNT('Math Scores'!$F71:$AM71)=0, "", (SUMIF('Math Scores'!$F$4:$AM$4, H$4, 'Math Scores'!$F71:$AM71)/(SUMIF('Math Scores'!$F$4:$AM$4, H$4, 'Math Scores'!$F$2:$AM$2))))</f>
        <v/>
      </c>
      <c r="I68" s="135" t="str">
        <f>IF(COUNT('Math Scores'!$F71:$AM71)=0, "", (SUMIF('Math Scores'!$F$4:$AM$4, I$4, 'Math Scores'!$F71:$AM71)/(SUMIF('Math Scores'!$F$4:$AM$4, I$4, 'Math Scores'!$F$2:$AM$2))))</f>
        <v/>
      </c>
      <c r="J68" s="135" t="str">
        <f>IF(COUNT('Math Scores'!$F71:$AM71)=0, "", (SUMIF('Math Scores'!$F$4:$AM$4, J$4, 'Math Scores'!$F71:$AM71)/(SUMIF('Math Scores'!$F$4:$AM$4, J$4, 'Math Scores'!$F$2:$AM$2))))</f>
        <v/>
      </c>
      <c r="K68" s="135" t="str">
        <f>IF(COUNT('Math Scores'!$AN71:$BW71)=0, "", (SUMIF('Math Scores'!$AN$4:$BW$4, K$4, 'Math Scores'!$AN71:$BW71)/(SUMIF('Math Scores'!$AN$4:$BW$4, K$4, 'Math Scores'!$AN$2:$BW$2))))</f>
        <v/>
      </c>
      <c r="L68" s="135" t="str">
        <f>IF(COUNT('Math Scores'!$AN71:$BW71)=0, "", (SUMIF('Math Scores'!$AN$4:$BW$4, L$4, 'Math Scores'!$AN71:$BW71)/(SUMIF('Math Scores'!$AN$4:$BW$4, L$4, 'Math Scores'!$AN$2:$BW$2))))</f>
        <v/>
      </c>
      <c r="M68" s="135" t="str">
        <f>IF(COUNT('Math Scores'!$AN71:$BW71)=0, "", (SUMIF('Math Scores'!$AN$4:$BW$4, M$4, 'Math Scores'!$AN71:$BW71)/(SUMIF('Math Scores'!$AN$4:$BW$4, M$4, 'Math Scores'!$AN$2:$BW$2))))</f>
        <v/>
      </c>
      <c r="N68" s="135" t="str">
        <f>IF(COUNT('Math Scores'!$AN71:$BW71)=0, "", (SUMIF('Math Scores'!$AN$4:$BW$4, N$4, 'Math Scores'!$AN71:$BW71)/(SUMIF('Math Scores'!$AN$4:$BW$4, N$4, 'Math Scores'!$AN$2:$BW$2))))</f>
        <v/>
      </c>
      <c r="O68" s="135" t="str">
        <f>IF(COUNT('Math Scores'!$AN71:$BW71)=0, "", (SUMIF('Math Scores'!$AN$4:$BW$4, O$4, 'Math Scores'!$AN71:$BW71)/(SUMIF('Math Scores'!$AN$4:$BW$4, O$4, 'Math Scores'!$AN$2:$BW$2))))</f>
        <v/>
      </c>
      <c r="P68" s="135" t="str">
        <f>IF(COUNT('Math Scores'!$BX71:$DN71)=0, "", (SUMIF('Math Scores'!$F$4:$MZ$4, P$4, 'Math Scores'!$F71:$MZ71)/(SUMIF('Math Scores'!$F$4:$MZ$4, P$4, 'Math Scores'!$F$2:$MZ$2))))</f>
        <v/>
      </c>
      <c r="Q68" s="135" t="str">
        <f>IF(COUNT('Math Scores'!$BX71:$DN71)=0, "", (SUMIF('Math Scores'!$F$4:$MZ$4, Q$4, 'Math Scores'!$F71:$MZ71)/(SUMIF('Math Scores'!$F$4:$MZ$4, Q$4, 'Math Scores'!$F$2:$MZ$2))))</f>
        <v/>
      </c>
      <c r="R68" s="135" t="str">
        <f>IF(COUNT('Math Scores'!$BX71:$DN71)=0, "", (SUMIF('Math Scores'!$F$4:$MZ$4, R$4, 'Math Scores'!$F71:$MZ71)/(SUMIF('Math Scores'!$F$4:$MZ$4, R$4, 'Math Scores'!$F$2:$MZ$2))))</f>
        <v/>
      </c>
      <c r="S68" s="135" t="str">
        <f>IF(COUNT('Math Scores'!$BX71:$DN71)=0, "", (SUMIF('Math Scores'!$F$4:$MZ$4, S$4, 'Math Scores'!$F71:$MZ71)/(SUMIF('Math Scores'!$F$4:$MZ$4, S$4, 'Math Scores'!$F$2:$MZ$2))))</f>
        <v/>
      </c>
      <c r="T68" s="135" t="str">
        <f>IF(COUNT('Math Scores'!$BX71:$DN71)=0, "", (SUMIF('Math Scores'!$F$4:$MZ$4, T$4, 'Math Scores'!$F71:$MZ71)/(SUMIF('Math Scores'!$F$4:$MZ$4, T$4, 'Math Scores'!$F$2:$MZ$2))))</f>
        <v/>
      </c>
      <c r="U68" s="135" t="str">
        <f>IF(COUNT('Math Scores'!$DO71:$FJ71)=0, "", (SUMIF('Math Scores'!$F$4:$MZ$4, U$4, 'Math Scores'!$F71:$MZ71)/(SUMIF('Math Scores'!$F$4:$MZ$4, U$4, 'Math Scores'!$F$2:$MZ$2))))</f>
        <v/>
      </c>
      <c r="V68" s="135" t="str">
        <f>IF(COUNT('Math Scores'!$DO71:$FJ71)=0, "", (SUMIF('Math Scores'!$F$4:$MZ$4, V$4, 'Math Scores'!$F71:$MZ71)/(SUMIF('Math Scores'!$F$4:$MZ$4, V$4, 'Math Scores'!$F$2:$MZ$2))))</f>
        <v/>
      </c>
      <c r="W68" s="135" t="str">
        <f>IF(COUNT('Math Scores'!$DO71:$FJ71)=0, "", (SUMIF('Math Scores'!$F$4:$MZ$4, W$4, 'Math Scores'!$F71:$MZ71)/(SUMIF('Math Scores'!$F$4:$MZ$4, W$4, 'Math Scores'!$F$2:$MZ$2))))</f>
        <v/>
      </c>
      <c r="X68" s="135" t="str">
        <f>IF(COUNT('Math Scores'!$DO71:$FJ71)=0, "", (SUMIF('Math Scores'!$F$4:$MZ$4, X$4, 'Math Scores'!$F71:$MZ71)/(SUMIF('Math Scores'!$F$4:$MZ$4, X$4, 'Math Scores'!$F$2:$MZ$2))))</f>
        <v/>
      </c>
      <c r="Y68" s="135" t="str">
        <f>IF(COUNT('Math Scores'!$DO71:$FJ71)=0, "", (SUMIF('Math Scores'!$F$4:$MZ$4, Y$4, 'Math Scores'!$F71:$MZ71)/(SUMIF('Math Scores'!$F$4:$MZ$4, Y$4, 'Math Scores'!$F$2:$MZ$2))))</f>
        <v/>
      </c>
      <c r="Z68" s="135" t="str">
        <f>IF(COUNT('Math Scores'!$FK71:$HI71)=0, "", (SUMIF('Math Scores'!$F$4:$MZ$4, Z$4, 'Math Scores'!$F71:$MZ71)/(SUMIF('Math Scores'!$F$4:$MZ$4, Z$4, 'Math Scores'!$F$2:$MZ$2))))</f>
        <v/>
      </c>
      <c r="AA68" s="135" t="str">
        <f>IF(COUNT('Math Scores'!$FK71:$HI71)=0, "", (SUMIF('Math Scores'!$F$4:$MZ$4, AA$4, 'Math Scores'!$F71:$MZ71)/(SUMIF('Math Scores'!$F$4:$MZ$4, AA$4, 'Math Scores'!$F$2:$MZ$2))))</f>
        <v/>
      </c>
      <c r="AB68" s="135" t="str">
        <f>IF(COUNT('Math Scores'!$FK71:$HI71)=0, "", (SUMIF('Math Scores'!$F$4:$MZ$4, AB$4, 'Math Scores'!$F71:$MZ71)/(SUMIF('Math Scores'!$F$4:$MZ$4, AB$4, 'Math Scores'!$F$2:$MZ$2))))</f>
        <v/>
      </c>
      <c r="AC68" s="135" t="str">
        <f>IF(COUNT('Math Scores'!$FK71:$HI71)=0, "", (SUMIF('Math Scores'!$F$4:$MZ$4, AC$4, 'Math Scores'!$F71:$MZ71)/(SUMIF('Math Scores'!$F$4:$MZ$4, AC$4, 'Math Scores'!$F$2:$MZ$2))))</f>
        <v/>
      </c>
      <c r="AD68" s="135" t="str">
        <f>IF(COUNT('Math Scores'!$HJ71:$IG71)=0, "", (SUMIF('Math Scores'!$HJ$4:$IU$4, AD$4, 'Math Scores'!$HJ71:$IU71)/(SUMIF('Math Scores'!$HJ$4:$IU$4, AD$4, 'Math Scores'!$HJ$2:$IU$2))))</f>
        <v/>
      </c>
      <c r="AE68" s="135" t="str">
        <f>IF(COUNT('Math Scores'!$HJ71:$IG71)=0, "", (SUMIF('Math Scores'!$HJ$4:$IU$4, AE$4, 'Math Scores'!$HJ71:$IU71)/(SUMIF('Math Scores'!$HJ$4:$IU$4, AE$4, 'Math Scores'!$HJ$2:$IU$2))))</f>
        <v/>
      </c>
      <c r="AF68" s="135" t="str">
        <f>IF(COUNT('Math Scores'!$HJ71:$IG71)=0, "", (SUMIF('Math Scores'!$HJ$4:$IU$4, AF$4, 'Math Scores'!$HJ71:$IU71)/(SUMIF('Math Scores'!$HJ$4:$IU$4, AF$4, 'Math Scores'!$HJ$2:$IU$2))))</f>
        <v/>
      </c>
      <c r="AG68" s="135" t="str">
        <f>IF(COUNT('Math Scores'!$HJ71:$IG71)=0, "", (SUMIF('Math Scores'!$HJ$4:$IU$4, AG$4, 'Math Scores'!$HJ71:$IU71)/(SUMIF('Math Scores'!$HJ$4:$IU$4, AG$4, 'Math Scores'!$HJ$2:$IU$2))))</f>
        <v/>
      </c>
      <c r="AH68" s="135" t="str">
        <f>IF(COUNT('Math Scores'!$IV71:$JL71)=0, "", (SUMIF('Math Scores'!$IH$4:$IU$4, AH$4, 'Math Scores'!$IH71:$IU71)/(SUMIF('Math Scores'!$IH$4:$IU$4, AH$4, 'Math Scores'!$IH$2:$IU$2))))</f>
        <v/>
      </c>
      <c r="AI68" s="135" t="str">
        <f>IF(COUNT('Math Scores'!$IV71:$JL71)=0, "", (SUMIF('Math Scores'!$IH$4:$IU$4, AI$4, 'Math Scores'!$IH71:$IU71)/(SUMIF('Math Scores'!$IH$4:$IU$4, AI$4, 'Math Scores'!$IH$2:$IU$2))))</f>
        <v/>
      </c>
      <c r="AJ68" s="135" t="str">
        <f>IF(COUNT('Math Scores'!$IV71:$JL71)=0, "", (SUMIF('Math Scores'!$IH$4:$IU$4, AJ$4, 'Math Scores'!$IH71:$IU71)/(SUMIF('Math Scores'!$IH$4:$IU$4, AJ$4, 'Math Scores'!$IH$2:$IU$2))))</f>
        <v/>
      </c>
      <c r="AK68" s="135" t="str">
        <f>IF(COUNT('Math Scores'!$JM71:$KG71)=0, "", (SUMIF('Math Scores'!$JM$4:$LA$4, X$4, 'Math Scores'!$JM71:$LA71)/(SUMIF('Math Scores'!$JM$4:$LA$4, X$4, 'Math Scores'!$JM$2:$LA$2))))</f>
        <v/>
      </c>
      <c r="AL68" s="135" t="str">
        <f>IF(COUNT('Math Scores'!$JM71:$KG71)=0, "", (SUMIF('Math Scores'!$JM$4:$LA$4, Y$4, 'Math Scores'!$JM71:$LA71)/(SUMIF('Math Scores'!$JM$4:$LA$4, Y$4, 'Math Scores'!$JM$2:$LA$2))))</f>
        <v/>
      </c>
      <c r="AM68" s="135" t="str">
        <f>IF(COUNT('Math Scores'!$JM71:$KG71)=0, "", (SUMIF('Math Scores'!$JM$4:$LA$4, Z$4, 'Math Scores'!$JM71:$LA71)/(SUMIF('Math Scores'!$JM$4:$LA$4, Z$4, 'Math Scores'!$JM$2:$LA$2))))</f>
        <v/>
      </c>
      <c r="AN68" s="135" t="str">
        <f>IF(COUNT('Math Scores'!$JM71:$KG71)=0, "", (SUMIF('Math Scores'!$JM$4:$LA$4, AA$4, 'Math Scores'!$JM71:$LA71)/(SUMIF('Math Scores'!$JM$4:$LA$4, AA$4, 'Math Scores'!$JM$2:$LA$2))))</f>
        <v/>
      </c>
      <c r="AO68" s="135" t="str">
        <f>IF(COUNT('Math Scores'!$JM71:$KG71)=0, "", (SUMIF('Math Scores'!$JM$4:$LA$4, AB$4, 'Math Scores'!$JM71:$LA71)/(SUMIF('Math Scores'!$JM$4:$LA$4, AB$4, 'Math Scores'!$JM$2:$LA$2))))</f>
        <v/>
      </c>
      <c r="AP68" s="135" t="str">
        <f>IF(COUNT('Math Scores'!$LB71:$LR71)=0, "", (SUMIF('Math Scores'!$KH$4:$LA$4, AP$4, 'Math Scores'!$KH71:$LA71)/(SUMIF('Math Scores'!$KH$4:$LA$4, AP$4, 'Math Scores'!$KH$2:$LA$2))))</f>
        <v/>
      </c>
      <c r="AQ68" s="135" t="str">
        <f>IF(COUNT('Math Scores'!$LB71:$LR71)=0, "", (SUMIF('Math Scores'!$KH$4:$LA$4, AQ$4, 'Math Scores'!$KH71:$LA71)/(SUMIF('Math Scores'!$KH$4:$LA$4, AQ$4, 'Math Scores'!$KH$2:$LA$2))))</f>
        <v/>
      </c>
    </row>
    <row r="69" spans="1:43" x14ac:dyDescent="0.2">
      <c r="A69" s="65">
        <v>64</v>
      </c>
      <c r="B69" s="65" t="str">
        <f>'English Scores- Leveled papers'!B70</f>
        <v/>
      </c>
      <c r="C69" s="66" t="str">
        <f>'Math Output by Standard'!E71</f>
        <v/>
      </c>
      <c r="D69" s="67" t="str">
        <f>'Math Scores'!D72</f>
        <v/>
      </c>
      <c r="E69" s="135" t="str">
        <f>IF(COUNT('Math Scores'!$F72:$AM72)=0, "", (SUMIF('Math Scores'!$F$4:$AM$4, E$4, 'Math Scores'!$F72:$AM72)/(SUMIF('Math Scores'!$F$4:$AM$4, E$4, 'Math Scores'!$F$2:$AM$2))))</f>
        <v/>
      </c>
      <c r="F69" s="135" t="str">
        <f>IF(COUNT('Math Scores'!$F72:$AM72)=0, "", (SUMIF('Math Scores'!$F$4:$AM$4, F$4, 'Math Scores'!$F72:$AM72)/(SUMIF('Math Scores'!$F$4:$AM$4, F$4, 'Math Scores'!$F$2:$AM$2))))</f>
        <v/>
      </c>
      <c r="G69" s="135" t="str">
        <f>IF(COUNT('Math Scores'!$F72:$AM72)=0, "", (SUMIF('Math Scores'!$F$4:$AM$4, G$4, 'Math Scores'!$F72:$AM72)/(SUMIF('Math Scores'!$F$4:$AM$4, G$4, 'Math Scores'!$F$2:$AM$2))))</f>
        <v/>
      </c>
      <c r="H69" s="135" t="str">
        <f>IF(COUNT('Math Scores'!$F72:$AM72)=0, "", (SUMIF('Math Scores'!$F$4:$AM$4, H$4, 'Math Scores'!$F72:$AM72)/(SUMIF('Math Scores'!$F$4:$AM$4, H$4, 'Math Scores'!$F$2:$AM$2))))</f>
        <v/>
      </c>
      <c r="I69" s="135" t="str">
        <f>IF(COUNT('Math Scores'!$F72:$AM72)=0, "", (SUMIF('Math Scores'!$F$4:$AM$4, I$4, 'Math Scores'!$F72:$AM72)/(SUMIF('Math Scores'!$F$4:$AM$4, I$4, 'Math Scores'!$F$2:$AM$2))))</f>
        <v/>
      </c>
      <c r="J69" s="135" t="str">
        <f>IF(COUNT('Math Scores'!$F72:$AM72)=0, "", (SUMIF('Math Scores'!$F$4:$AM$4, J$4, 'Math Scores'!$F72:$AM72)/(SUMIF('Math Scores'!$F$4:$AM$4, J$4, 'Math Scores'!$F$2:$AM$2))))</f>
        <v/>
      </c>
      <c r="K69" s="135" t="str">
        <f>IF(COUNT('Math Scores'!$AN72:$BW72)=0, "", (SUMIF('Math Scores'!$AN$4:$BW$4, K$4, 'Math Scores'!$AN72:$BW72)/(SUMIF('Math Scores'!$AN$4:$BW$4, K$4, 'Math Scores'!$AN$2:$BW$2))))</f>
        <v/>
      </c>
      <c r="L69" s="135" t="str">
        <f>IF(COUNT('Math Scores'!$AN72:$BW72)=0, "", (SUMIF('Math Scores'!$AN$4:$BW$4, L$4, 'Math Scores'!$AN72:$BW72)/(SUMIF('Math Scores'!$AN$4:$BW$4, L$4, 'Math Scores'!$AN$2:$BW$2))))</f>
        <v/>
      </c>
      <c r="M69" s="135" t="str">
        <f>IF(COUNT('Math Scores'!$AN72:$BW72)=0, "", (SUMIF('Math Scores'!$AN$4:$BW$4, M$4, 'Math Scores'!$AN72:$BW72)/(SUMIF('Math Scores'!$AN$4:$BW$4, M$4, 'Math Scores'!$AN$2:$BW$2))))</f>
        <v/>
      </c>
      <c r="N69" s="135" t="str">
        <f>IF(COUNT('Math Scores'!$AN72:$BW72)=0, "", (SUMIF('Math Scores'!$AN$4:$BW$4, N$4, 'Math Scores'!$AN72:$BW72)/(SUMIF('Math Scores'!$AN$4:$BW$4, N$4, 'Math Scores'!$AN$2:$BW$2))))</f>
        <v/>
      </c>
      <c r="O69" s="135" t="str">
        <f>IF(COUNT('Math Scores'!$AN72:$BW72)=0, "", (SUMIF('Math Scores'!$AN$4:$BW$4, O$4, 'Math Scores'!$AN72:$BW72)/(SUMIF('Math Scores'!$AN$4:$BW$4, O$4, 'Math Scores'!$AN$2:$BW$2))))</f>
        <v/>
      </c>
      <c r="P69" s="135" t="str">
        <f>IF(COUNT('Math Scores'!$BX72:$DN72)=0, "", (SUMIF('Math Scores'!$F$4:$MZ$4, P$4, 'Math Scores'!$F72:$MZ72)/(SUMIF('Math Scores'!$F$4:$MZ$4, P$4, 'Math Scores'!$F$2:$MZ$2))))</f>
        <v/>
      </c>
      <c r="Q69" s="135" t="str">
        <f>IF(COUNT('Math Scores'!$BX72:$DN72)=0, "", (SUMIF('Math Scores'!$F$4:$MZ$4, Q$4, 'Math Scores'!$F72:$MZ72)/(SUMIF('Math Scores'!$F$4:$MZ$4, Q$4, 'Math Scores'!$F$2:$MZ$2))))</f>
        <v/>
      </c>
      <c r="R69" s="135" t="str">
        <f>IF(COUNT('Math Scores'!$BX72:$DN72)=0, "", (SUMIF('Math Scores'!$F$4:$MZ$4, R$4, 'Math Scores'!$F72:$MZ72)/(SUMIF('Math Scores'!$F$4:$MZ$4, R$4, 'Math Scores'!$F$2:$MZ$2))))</f>
        <v/>
      </c>
      <c r="S69" s="135" t="str">
        <f>IF(COUNT('Math Scores'!$BX72:$DN72)=0, "", (SUMIF('Math Scores'!$F$4:$MZ$4, S$4, 'Math Scores'!$F72:$MZ72)/(SUMIF('Math Scores'!$F$4:$MZ$4, S$4, 'Math Scores'!$F$2:$MZ$2))))</f>
        <v/>
      </c>
      <c r="T69" s="135" t="str">
        <f>IF(COUNT('Math Scores'!$BX72:$DN72)=0, "", (SUMIF('Math Scores'!$F$4:$MZ$4, T$4, 'Math Scores'!$F72:$MZ72)/(SUMIF('Math Scores'!$F$4:$MZ$4, T$4, 'Math Scores'!$F$2:$MZ$2))))</f>
        <v/>
      </c>
      <c r="U69" s="135" t="str">
        <f>IF(COUNT('Math Scores'!$DO72:$FJ72)=0, "", (SUMIF('Math Scores'!$F$4:$MZ$4, U$4, 'Math Scores'!$F72:$MZ72)/(SUMIF('Math Scores'!$F$4:$MZ$4, U$4, 'Math Scores'!$F$2:$MZ$2))))</f>
        <v/>
      </c>
      <c r="V69" s="135" t="str">
        <f>IF(COUNT('Math Scores'!$DO72:$FJ72)=0, "", (SUMIF('Math Scores'!$F$4:$MZ$4, V$4, 'Math Scores'!$F72:$MZ72)/(SUMIF('Math Scores'!$F$4:$MZ$4, V$4, 'Math Scores'!$F$2:$MZ$2))))</f>
        <v/>
      </c>
      <c r="W69" s="135" t="str">
        <f>IF(COUNT('Math Scores'!$DO72:$FJ72)=0, "", (SUMIF('Math Scores'!$F$4:$MZ$4, W$4, 'Math Scores'!$F72:$MZ72)/(SUMIF('Math Scores'!$F$4:$MZ$4, W$4, 'Math Scores'!$F$2:$MZ$2))))</f>
        <v/>
      </c>
      <c r="X69" s="135" t="str">
        <f>IF(COUNT('Math Scores'!$DO72:$FJ72)=0, "", (SUMIF('Math Scores'!$F$4:$MZ$4, X$4, 'Math Scores'!$F72:$MZ72)/(SUMIF('Math Scores'!$F$4:$MZ$4, X$4, 'Math Scores'!$F$2:$MZ$2))))</f>
        <v/>
      </c>
      <c r="Y69" s="135" t="str">
        <f>IF(COUNT('Math Scores'!$DO72:$FJ72)=0, "", (SUMIF('Math Scores'!$F$4:$MZ$4, Y$4, 'Math Scores'!$F72:$MZ72)/(SUMIF('Math Scores'!$F$4:$MZ$4, Y$4, 'Math Scores'!$F$2:$MZ$2))))</f>
        <v/>
      </c>
      <c r="Z69" s="135" t="str">
        <f>IF(COUNT('Math Scores'!$FK72:$HI72)=0, "", (SUMIF('Math Scores'!$F$4:$MZ$4, Z$4, 'Math Scores'!$F72:$MZ72)/(SUMIF('Math Scores'!$F$4:$MZ$4, Z$4, 'Math Scores'!$F$2:$MZ$2))))</f>
        <v/>
      </c>
      <c r="AA69" s="135" t="str">
        <f>IF(COUNT('Math Scores'!$FK72:$HI72)=0, "", (SUMIF('Math Scores'!$F$4:$MZ$4, AA$4, 'Math Scores'!$F72:$MZ72)/(SUMIF('Math Scores'!$F$4:$MZ$4, AA$4, 'Math Scores'!$F$2:$MZ$2))))</f>
        <v/>
      </c>
      <c r="AB69" s="135" t="str">
        <f>IF(COUNT('Math Scores'!$FK72:$HI72)=0, "", (SUMIF('Math Scores'!$F$4:$MZ$4, AB$4, 'Math Scores'!$F72:$MZ72)/(SUMIF('Math Scores'!$F$4:$MZ$4, AB$4, 'Math Scores'!$F$2:$MZ$2))))</f>
        <v/>
      </c>
      <c r="AC69" s="135" t="str">
        <f>IF(COUNT('Math Scores'!$FK72:$HI72)=0, "", (SUMIF('Math Scores'!$F$4:$MZ$4, AC$4, 'Math Scores'!$F72:$MZ72)/(SUMIF('Math Scores'!$F$4:$MZ$4, AC$4, 'Math Scores'!$F$2:$MZ$2))))</f>
        <v/>
      </c>
      <c r="AD69" s="135" t="str">
        <f>IF(COUNT('Math Scores'!$HJ72:$IG72)=0, "", (SUMIF('Math Scores'!$HJ$4:$IU$4, AD$4, 'Math Scores'!$HJ72:$IU72)/(SUMIF('Math Scores'!$HJ$4:$IU$4, AD$4, 'Math Scores'!$HJ$2:$IU$2))))</f>
        <v/>
      </c>
      <c r="AE69" s="135" t="str">
        <f>IF(COUNT('Math Scores'!$HJ72:$IG72)=0, "", (SUMIF('Math Scores'!$HJ$4:$IU$4, AE$4, 'Math Scores'!$HJ72:$IU72)/(SUMIF('Math Scores'!$HJ$4:$IU$4, AE$4, 'Math Scores'!$HJ$2:$IU$2))))</f>
        <v/>
      </c>
      <c r="AF69" s="135" t="str">
        <f>IF(COUNT('Math Scores'!$HJ72:$IG72)=0, "", (SUMIF('Math Scores'!$HJ$4:$IU$4, AF$4, 'Math Scores'!$HJ72:$IU72)/(SUMIF('Math Scores'!$HJ$4:$IU$4, AF$4, 'Math Scores'!$HJ$2:$IU$2))))</f>
        <v/>
      </c>
      <c r="AG69" s="135" t="str">
        <f>IF(COUNT('Math Scores'!$HJ72:$IG72)=0, "", (SUMIF('Math Scores'!$HJ$4:$IU$4, AG$4, 'Math Scores'!$HJ72:$IU72)/(SUMIF('Math Scores'!$HJ$4:$IU$4, AG$4, 'Math Scores'!$HJ$2:$IU$2))))</f>
        <v/>
      </c>
      <c r="AH69" s="135" t="str">
        <f>IF(COUNT('Math Scores'!$IV72:$JL72)=0, "", (SUMIF('Math Scores'!$IH$4:$IU$4, AH$4, 'Math Scores'!$IH72:$IU72)/(SUMIF('Math Scores'!$IH$4:$IU$4, AH$4, 'Math Scores'!$IH$2:$IU$2))))</f>
        <v/>
      </c>
      <c r="AI69" s="135" t="str">
        <f>IF(COUNT('Math Scores'!$IV72:$JL72)=0, "", (SUMIF('Math Scores'!$IH$4:$IU$4, AI$4, 'Math Scores'!$IH72:$IU72)/(SUMIF('Math Scores'!$IH$4:$IU$4, AI$4, 'Math Scores'!$IH$2:$IU$2))))</f>
        <v/>
      </c>
      <c r="AJ69" s="135" t="str">
        <f>IF(COUNT('Math Scores'!$IV72:$JL72)=0, "", (SUMIF('Math Scores'!$IH$4:$IU$4, AJ$4, 'Math Scores'!$IH72:$IU72)/(SUMIF('Math Scores'!$IH$4:$IU$4, AJ$4, 'Math Scores'!$IH$2:$IU$2))))</f>
        <v/>
      </c>
      <c r="AK69" s="135" t="str">
        <f>IF(COUNT('Math Scores'!$JM72:$KG72)=0, "", (SUMIF('Math Scores'!$JM$4:$LA$4, X$4, 'Math Scores'!$JM72:$LA72)/(SUMIF('Math Scores'!$JM$4:$LA$4, X$4, 'Math Scores'!$JM$2:$LA$2))))</f>
        <v/>
      </c>
      <c r="AL69" s="135" t="str">
        <f>IF(COUNT('Math Scores'!$JM72:$KG72)=0, "", (SUMIF('Math Scores'!$JM$4:$LA$4, Y$4, 'Math Scores'!$JM72:$LA72)/(SUMIF('Math Scores'!$JM$4:$LA$4, Y$4, 'Math Scores'!$JM$2:$LA$2))))</f>
        <v/>
      </c>
      <c r="AM69" s="135" t="str">
        <f>IF(COUNT('Math Scores'!$JM72:$KG72)=0, "", (SUMIF('Math Scores'!$JM$4:$LA$4, Z$4, 'Math Scores'!$JM72:$LA72)/(SUMIF('Math Scores'!$JM$4:$LA$4, Z$4, 'Math Scores'!$JM$2:$LA$2))))</f>
        <v/>
      </c>
      <c r="AN69" s="135" t="str">
        <f>IF(COUNT('Math Scores'!$JM72:$KG72)=0, "", (SUMIF('Math Scores'!$JM$4:$LA$4, AA$4, 'Math Scores'!$JM72:$LA72)/(SUMIF('Math Scores'!$JM$4:$LA$4, AA$4, 'Math Scores'!$JM$2:$LA$2))))</f>
        <v/>
      </c>
      <c r="AO69" s="135" t="str">
        <f>IF(COUNT('Math Scores'!$JM72:$KG72)=0, "", (SUMIF('Math Scores'!$JM$4:$LA$4, AB$4, 'Math Scores'!$JM72:$LA72)/(SUMIF('Math Scores'!$JM$4:$LA$4, AB$4, 'Math Scores'!$JM$2:$LA$2))))</f>
        <v/>
      </c>
      <c r="AP69" s="135" t="str">
        <f>IF(COUNT('Math Scores'!$LB72:$LR72)=0, "", (SUMIF('Math Scores'!$KH$4:$LA$4, AP$4, 'Math Scores'!$KH72:$LA72)/(SUMIF('Math Scores'!$KH$4:$LA$4, AP$4, 'Math Scores'!$KH$2:$LA$2))))</f>
        <v/>
      </c>
      <c r="AQ69" s="135" t="str">
        <f>IF(COUNT('Math Scores'!$LB72:$LR72)=0, "", (SUMIF('Math Scores'!$KH$4:$LA$4, AQ$4, 'Math Scores'!$KH72:$LA72)/(SUMIF('Math Scores'!$KH$4:$LA$4, AQ$4, 'Math Scores'!$KH$2:$LA$2))))</f>
        <v/>
      </c>
    </row>
    <row r="70" spans="1:43" x14ac:dyDescent="0.2">
      <c r="A70" s="65">
        <v>65</v>
      </c>
      <c r="B70" s="65" t="str">
        <f>'English Scores- Leveled papers'!B71</f>
        <v/>
      </c>
      <c r="D70" s="67" t="str">
        <f>'Math Scores'!D73</f>
        <v/>
      </c>
      <c r="E70" s="135" t="str">
        <f>IF(COUNT('Math Scores'!$F73:$AM73)=0, "", (SUMIF('Math Scores'!$F$4:$AM$4, E$4, 'Math Scores'!$F73:$AM73)/(SUMIF('Math Scores'!$F$4:$AM$4, E$4, 'Math Scores'!$F$2:$AM$2))))</f>
        <v/>
      </c>
      <c r="F70" s="135" t="str">
        <f>IF(COUNT('Math Scores'!$F73:$AM73)=0, "", (SUMIF('Math Scores'!$F$4:$AM$4, F$4, 'Math Scores'!$F73:$AM73)/(SUMIF('Math Scores'!$F$4:$AM$4, F$4, 'Math Scores'!$F$2:$AM$2))))</f>
        <v/>
      </c>
      <c r="G70" s="135" t="str">
        <f>IF(COUNT('Math Scores'!$F73:$AM73)=0, "", (SUMIF('Math Scores'!$F$4:$AM$4, G$4, 'Math Scores'!$F73:$AM73)/(SUMIF('Math Scores'!$F$4:$AM$4, G$4, 'Math Scores'!$F$2:$AM$2))))</f>
        <v/>
      </c>
      <c r="H70" s="135" t="str">
        <f>IF(COUNT('Math Scores'!$F73:$AM73)=0, "", (SUMIF('Math Scores'!$F$4:$AM$4, H$4, 'Math Scores'!$F73:$AM73)/(SUMIF('Math Scores'!$F$4:$AM$4, H$4, 'Math Scores'!$F$2:$AM$2))))</f>
        <v/>
      </c>
      <c r="I70" s="135" t="str">
        <f>IF(COUNT('Math Scores'!$F73:$AM73)=0, "", (SUMIF('Math Scores'!$F$4:$AM$4, I$4, 'Math Scores'!$F73:$AM73)/(SUMIF('Math Scores'!$F$4:$AM$4, I$4, 'Math Scores'!$F$2:$AM$2))))</f>
        <v/>
      </c>
      <c r="J70" s="135" t="str">
        <f>IF(COUNT('Math Scores'!$F73:$AM73)=0, "", (SUMIF('Math Scores'!$F$4:$AM$4, J$4, 'Math Scores'!$F73:$AM73)/(SUMIF('Math Scores'!$F$4:$AM$4, J$4, 'Math Scores'!$F$2:$AM$2))))</f>
        <v/>
      </c>
      <c r="K70" s="135" t="str">
        <f>IF(COUNT('Math Scores'!$AN73:$BW73)=0, "", (SUMIF('Math Scores'!$AN$4:$BW$4, K$4, 'Math Scores'!$AN73:$BW73)/(SUMIF('Math Scores'!$AN$4:$BW$4, K$4, 'Math Scores'!$AN$2:$BW$2))))</f>
        <v/>
      </c>
      <c r="L70" s="135" t="str">
        <f>IF(COUNT('Math Scores'!$AN73:$BW73)=0, "", (SUMIF('Math Scores'!$AN$4:$BW$4, L$4, 'Math Scores'!$AN73:$BW73)/(SUMIF('Math Scores'!$AN$4:$BW$4, L$4, 'Math Scores'!$AN$2:$BW$2))))</f>
        <v/>
      </c>
      <c r="M70" s="135" t="str">
        <f>IF(COUNT('Math Scores'!$AN73:$BW73)=0, "", (SUMIF('Math Scores'!$AN$4:$BW$4, M$4, 'Math Scores'!$AN73:$BW73)/(SUMIF('Math Scores'!$AN$4:$BW$4, M$4, 'Math Scores'!$AN$2:$BW$2))))</f>
        <v/>
      </c>
      <c r="N70" s="135" t="str">
        <f>IF(COUNT('Math Scores'!$AN73:$BW73)=0, "", (SUMIF('Math Scores'!$AN$4:$BW$4, N$4, 'Math Scores'!$AN73:$BW73)/(SUMIF('Math Scores'!$AN$4:$BW$4, N$4, 'Math Scores'!$AN$2:$BW$2))))</f>
        <v/>
      </c>
      <c r="O70" s="135" t="str">
        <f>IF(COUNT('Math Scores'!$AN73:$BW73)=0, "", (SUMIF('Math Scores'!$AN$4:$BW$4, O$4, 'Math Scores'!$AN73:$BW73)/(SUMIF('Math Scores'!$AN$4:$BW$4, O$4, 'Math Scores'!$AN$2:$BW$2))))</f>
        <v/>
      </c>
      <c r="P70" s="135" t="str">
        <f>IF(COUNT('Math Scores'!$BX73:$DN73)=0, "", (SUMIF('Math Scores'!$F$4:$MZ$4, P$4, 'Math Scores'!$F73:$MZ73)/(SUMIF('Math Scores'!$F$4:$MZ$4, P$4, 'Math Scores'!$F$2:$MZ$2))))</f>
        <v/>
      </c>
      <c r="Q70" s="135" t="str">
        <f>IF(COUNT('Math Scores'!$BX73:$DN73)=0, "", (SUMIF('Math Scores'!$F$4:$MZ$4, Q$4, 'Math Scores'!$F73:$MZ73)/(SUMIF('Math Scores'!$F$4:$MZ$4, Q$4, 'Math Scores'!$F$2:$MZ$2))))</f>
        <v/>
      </c>
      <c r="R70" s="135" t="str">
        <f>IF(COUNT('Math Scores'!$BX73:$DN73)=0, "", (SUMIF('Math Scores'!$F$4:$MZ$4, R$4, 'Math Scores'!$F73:$MZ73)/(SUMIF('Math Scores'!$F$4:$MZ$4, R$4, 'Math Scores'!$F$2:$MZ$2))))</f>
        <v/>
      </c>
      <c r="S70" s="135" t="str">
        <f>IF(COUNT('Math Scores'!$BX73:$DN73)=0, "", (SUMIF('Math Scores'!$F$4:$MZ$4, S$4, 'Math Scores'!$F73:$MZ73)/(SUMIF('Math Scores'!$F$4:$MZ$4, S$4, 'Math Scores'!$F$2:$MZ$2))))</f>
        <v/>
      </c>
      <c r="T70" s="135" t="str">
        <f>IF(COUNT('Math Scores'!$BX73:$DN73)=0, "", (SUMIF('Math Scores'!$F$4:$MZ$4, T$4, 'Math Scores'!$F73:$MZ73)/(SUMIF('Math Scores'!$F$4:$MZ$4, T$4, 'Math Scores'!$F$2:$MZ$2))))</f>
        <v/>
      </c>
      <c r="U70" s="135" t="str">
        <f>IF(COUNT('Math Scores'!$DO73:$FJ73)=0, "", (SUMIF('Math Scores'!$F$4:$MZ$4, U$4, 'Math Scores'!$F73:$MZ73)/(SUMIF('Math Scores'!$F$4:$MZ$4, U$4, 'Math Scores'!$F$2:$MZ$2))))</f>
        <v/>
      </c>
      <c r="V70" s="135" t="str">
        <f>IF(COUNT('Math Scores'!$DO73:$FJ73)=0, "", (SUMIF('Math Scores'!$F$4:$MZ$4, V$4, 'Math Scores'!$F73:$MZ73)/(SUMIF('Math Scores'!$F$4:$MZ$4, V$4, 'Math Scores'!$F$2:$MZ$2))))</f>
        <v/>
      </c>
      <c r="W70" s="135" t="str">
        <f>IF(COUNT('Math Scores'!$DO73:$FJ73)=0, "", (SUMIF('Math Scores'!$F$4:$MZ$4, W$4, 'Math Scores'!$F73:$MZ73)/(SUMIF('Math Scores'!$F$4:$MZ$4, W$4, 'Math Scores'!$F$2:$MZ$2))))</f>
        <v/>
      </c>
      <c r="X70" s="135" t="str">
        <f>IF(COUNT('Math Scores'!$DO73:$FJ73)=0, "", (SUMIF('Math Scores'!$F$4:$MZ$4, X$4, 'Math Scores'!$F73:$MZ73)/(SUMIF('Math Scores'!$F$4:$MZ$4, X$4, 'Math Scores'!$F$2:$MZ$2))))</f>
        <v/>
      </c>
      <c r="Y70" s="135" t="str">
        <f>IF(COUNT('Math Scores'!$DO73:$FJ73)=0, "", (SUMIF('Math Scores'!$F$4:$MZ$4, Y$4, 'Math Scores'!$F73:$MZ73)/(SUMIF('Math Scores'!$F$4:$MZ$4, Y$4, 'Math Scores'!$F$2:$MZ$2))))</f>
        <v/>
      </c>
      <c r="Z70" s="135" t="str">
        <f>IF(COUNT('Math Scores'!$FK73:$HI73)=0, "", (SUMIF('Math Scores'!$F$4:$MZ$4, Z$4, 'Math Scores'!$F73:$MZ73)/(SUMIF('Math Scores'!$F$4:$MZ$4, Z$4, 'Math Scores'!$F$2:$MZ$2))))</f>
        <v/>
      </c>
      <c r="AA70" s="135" t="str">
        <f>IF(COUNT('Math Scores'!$FK73:$HI73)=0, "", (SUMIF('Math Scores'!$F$4:$MZ$4, AA$4, 'Math Scores'!$F73:$MZ73)/(SUMIF('Math Scores'!$F$4:$MZ$4, AA$4, 'Math Scores'!$F$2:$MZ$2))))</f>
        <v/>
      </c>
      <c r="AB70" s="135" t="str">
        <f>IF(COUNT('Math Scores'!$FK73:$HI73)=0, "", (SUMIF('Math Scores'!$F$4:$MZ$4, AB$4, 'Math Scores'!$F73:$MZ73)/(SUMIF('Math Scores'!$F$4:$MZ$4, AB$4, 'Math Scores'!$F$2:$MZ$2))))</f>
        <v/>
      </c>
      <c r="AC70" s="135" t="str">
        <f>IF(COUNT('Math Scores'!$FK73:$HI73)=0, "", (SUMIF('Math Scores'!$F$4:$MZ$4, AC$4, 'Math Scores'!$F73:$MZ73)/(SUMIF('Math Scores'!$F$4:$MZ$4, AC$4, 'Math Scores'!$F$2:$MZ$2))))</f>
        <v/>
      </c>
      <c r="AD70" s="135" t="str">
        <f>IF(COUNT('Math Scores'!$HJ73:$IG73)=0, "", (SUMIF('Math Scores'!$HJ$4:$IU$4, AD$4, 'Math Scores'!$HJ73:$IU73)/(SUMIF('Math Scores'!$HJ$4:$IU$4, AD$4, 'Math Scores'!$HJ$2:$IU$2))))</f>
        <v/>
      </c>
      <c r="AE70" s="135" t="str">
        <f>IF(COUNT('Math Scores'!$HJ73:$IG73)=0, "", (SUMIF('Math Scores'!$HJ$4:$IU$4, AE$4, 'Math Scores'!$HJ73:$IU73)/(SUMIF('Math Scores'!$HJ$4:$IU$4, AE$4, 'Math Scores'!$HJ$2:$IU$2))))</f>
        <v/>
      </c>
      <c r="AF70" s="135" t="str">
        <f>IF(COUNT('Math Scores'!$HJ73:$IG73)=0, "", (SUMIF('Math Scores'!$HJ$4:$IU$4, AF$4, 'Math Scores'!$HJ73:$IU73)/(SUMIF('Math Scores'!$HJ$4:$IU$4, AF$4, 'Math Scores'!$HJ$2:$IU$2))))</f>
        <v/>
      </c>
      <c r="AG70" s="135" t="str">
        <f>IF(COUNT('Math Scores'!$HJ73:$IG73)=0, "", (SUMIF('Math Scores'!$HJ$4:$IU$4, AG$4, 'Math Scores'!$HJ73:$IU73)/(SUMIF('Math Scores'!$HJ$4:$IU$4, AG$4, 'Math Scores'!$HJ$2:$IU$2))))</f>
        <v/>
      </c>
      <c r="AH70" s="135" t="str">
        <f>IF(COUNT('Math Scores'!$IV73:$JL73)=0, "", (SUMIF('Math Scores'!$IH$4:$IU$4, AH$4, 'Math Scores'!$IH73:$IU73)/(SUMIF('Math Scores'!$IH$4:$IU$4, AH$4, 'Math Scores'!$IH$2:$IU$2))))</f>
        <v/>
      </c>
      <c r="AI70" s="135" t="str">
        <f>IF(COUNT('Math Scores'!$IV73:$JL73)=0, "", (SUMIF('Math Scores'!$IH$4:$IU$4, AI$4, 'Math Scores'!$IH73:$IU73)/(SUMIF('Math Scores'!$IH$4:$IU$4, AI$4, 'Math Scores'!$IH$2:$IU$2))))</f>
        <v/>
      </c>
      <c r="AJ70" s="135" t="str">
        <f>IF(COUNT('Math Scores'!$IV73:$JL73)=0, "", (SUMIF('Math Scores'!$IH$4:$IU$4, AJ$4, 'Math Scores'!$IH73:$IU73)/(SUMIF('Math Scores'!$IH$4:$IU$4, AJ$4, 'Math Scores'!$IH$2:$IU$2))))</f>
        <v/>
      </c>
      <c r="AK70" s="135" t="str">
        <f>IF(COUNT('Math Scores'!$JM73:$KG73)=0, "", (SUMIF('Math Scores'!$JM$4:$LA$4, X$4, 'Math Scores'!$JM73:$LA73)/(SUMIF('Math Scores'!$JM$4:$LA$4, X$4, 'Math Scores'!$JM$2:$LA$2))))</f>
        <v/>
      </c>
      <c r="AL70" s="135" t="str">
        <f>IF(COUNT('Math Scores'!$JM73:$KG73)=0, "", (SUMIF('Math Scores'!$JM$4:$LA$4, Y$4, 'Math Scores'!$JM73:$LA73)/(SUMIF('Math Scores'!$JM$4:$LA$4, Y$4, 'Math Scores'!$JM$2:$LA$2))))</f>
        <v/>
      </c>
      <c r="AM70" s="135" t="str">
        <f>IF(COUNT('Math Scores'!$JM73:$KG73)=0, "", (SUMIF('Math Scores'!$JM$4:$LA$4, Z$4, 'Math Scores'!$JM73:$LA73)/(SUMIF('Math Scores'!$JM$4:$LA$4, Z$4, 'Math Scores'!$JM$2:$LA$2))))</f>
        <v/>
      </c>
      <c r="AN70" s="135" t="str">
        <f>IF(COUNT('Math Scores'!$JM73:$KG73)=0, "", (SUMIF('Math Scores'!$JM$4:$LA$4, AA$4, 'Math Scores'!$JM73:$LA73)/(SUMIF('Math Scores'!$JM$4:$LA$4, AA$4, 'Math Scores'!$JM$2:$LA$2))))</f>
        <v/>
      </c>
      <c r="AO70" s="135" t="str">
        <f>IF(COUNT('Math Scores'!$JM73:$KG73)=0, "", (SUMIF('Math Scores'!$JM$4:$LA$4, AB$4, 'Math Scores'!$JM73:$LA73)/(SUMIF('Math Scores'!$JM$4:$LA$4, AB$4, 'Math Scores'!$JM$2:$LA$2))))</f>
        <v/>
      </c>
      <c r="AP70" s="135" t="str">
        <f>IF(COUNT('Math Scores'!$LB73:$LR73)=0, "", (SUMIF('Math Scores'!$KH$4:$LA$4, AP$4, 'Math Scores'!$KH73:$LA73)/(SUMIF('Math Scores'!$KH$4:$LA$4, AP$4, 'Math Scores'!$KH$2:$LA$2))))</f>
        <v/>
      </c>
      <c r="AQ70" s="135" t="str">
        <f>IF(COUNT('Math Scores'!$LB73:$LR73)=0, "", (SUMIF('Math Scores'!$KH$4:$LA$4, AQ$4, 'Math Scores'!$KH73:$LA73)/(SUMIF('Math Scores'!$KH$4:$LA$4, AQ$4, 'Math Scores'!$KH$2:$LA$2))))</f>
        <v/>
      </c>
    </row>
    <row r="71" spans="1:43" x14ac:dyDescent="0.2">
      <c r="A71" s="65">
        <v>66</v>
      </c>
      <c r="B71" s="65" t="str">
        <f>'English Scores- Leveled papers'!B72</f>
        <v/>
      </c>
      <c r="D71" s="67" t="str">
        <f>'Math Scores'!D74</f>
        <v/>
      </c>
      <c r="E71" s="135" t="str">
        <f>IF(COUNT('Math Scores'!$F74:$AM74)=0, "", (SUMIF('Math Scores'!$F$4:$AM$4, E$4, 'Math Scores'!$F74:$AM74)/(SUMIF('Math Scores'!$F$4:$AM$4, E$4, 'Math Scores'!$F$2:$AM$2))))</f>
        <v/>
      </c>
      <c r="F71" s="135" t="str">
        <f>IF(COUNT('Math Scores'!$F74:$AM74)=0, "", (SUMIF('Math Scores'!$F$4:$AM$4, F$4, 'Math Scores'!$F74:$AM74)/(SUMIF('Math Scores'!$F$4:$AM$4, F$4, 'Math Scores'!$F$2:$AM$2))))</f>
        <v/>
      </c>
      <c r="G71" s="135" t="str">
        <f>IF(COUNT('Math Scores'!$F74:$AM74)=0, "", (SUMIF('Math Scores'!$F$4:$AM$4, G$4, 'Math Scores'!$F74:$AM74)/(SUMIF('Math Scores'!$F$4:$AM$4, G$4, 'Math Scores'!$F$2:$AM$2))))</f>
        <v/>
      </c>
      <c r="H71" s="135" t="str">
        <f>IF(COUNT('Math Scores'!$F74:$AM74)=0, "", (SUMIF('Math Scores'!$F$4:$AM$4, H$4, 'Math Scores'!$F74:$AM74)/(SUMIF('Math Scores'!$F$4:$AM$4, H$4, 'Math Scores'!$F$2:$AM$2))))</f>
        <v/>
      </c>
      <c r="I71" s="135" t="str">
        <f>IF(COUNT('Math Scores'!$F74:$AM74)=0, "", (SUMIF('Math Scores'!$F$4:$AM$4, I$4, 'Math Scores'!$F74:$AM74)/(SUMIF('Math Scores'!$F$4:$AM$4, I$4, 'Math Scores'!$F$2:$AM$2))))</f>
        <v/>
      </c>
      <c r="J71" s="135" t="str">
        <f>IF(COUNT('Math Scores'!$F74:$AM74)=0, "", (SUMIF('Math Scores'!$F$4:$AM$4, J$4, 'Math Scores'!$F74:$AM74)/(SUMIF('Math Scores'!$F$4:$AM$4, J$4, 'Math Scores'!$F$2:$AM$2))))</f>
        <v/>
      </c>
      <c r="K71" s="135" t="str">
        <f>IF(COUNT('Math Scores'!$AN74:$BW74)=0, "", (SUMIF('Math Scores'!$AN$4:$BW$4, K$4, 'Math Scores'!$AN74:$BW74)/(SUMIF('Math Scores'!$AN$4:$BW$4, K$4, 'Math Scores'!$AN$2:$BW$2))))</f>
        <v/>
      </c>
      <c r="L71" s="135" t="str">
        <f>IF(COUNT('Math Scores'!$AN74:$BW74)=0, "", (SUMIF('Math Scores'!$AN$4:$BW$4, L$4, 'Math Scores'!$AN74:$BW74)/(SUMIF('Math Scores'!$AN$4:$BW$4, L$4, 'Math Scores'!$AN$2:$BW$2))))</f>
        <v/>
      </c>
      <c r="M71" s="135" t="str">
        <f>IF(COUNT('Math Scores'!$AN74:$BW74)=0, "", (SUMIF('Math Scores'!$AN$4:$BW$4, M$4, 'Math Scores'!$AN74:$BW74)/(SUMIF('Math Scores'!$AN$4:$BW$4, M$4, 'Math Scores'!$AN$2:$BW$2))))</f>
        <v/>
      </c>
      <c r="N71" s="135" t="str">
        <f>IF(COUNT('Math Scores'!$AN74:$BW74)=0, "", (SUMIF('Math Scores'!$AN$4:$BW$4, N$4, 'Math Scores'!$AN74:$BW74)/(SUMIF('Math Scores'!$AN$4:$BW$4, N$4, 'Math Scores'!$AN$2:$BW$2))))</f>
        <v/>
      </c>
      <c r="O71" s="135" t="str">
        <f>IF(COUNT('Math Scores'!$AN74:$BW74)=0, "", (SUMIF('Math Scores'!$AN$4:$BW$4, O$4, 'Math Scores'!$AN74:$BW74)/(SUMIF('Math Scores'!$AN$4:$BW$4, O$4, 'Math Scores'!$AN$2:$BW$2))))</f>
        <v/>
      </c>
      <c r="P71" s="135" t="str">
        <f>IF(COUNT('Math Scores'!$BX74:$DN74)=0, "", (SUMIF('Math Scores'!$F$4:$MZ$4, P$4, 'Math Scores'!$F74:$MZ74)/(SUMIF('Math Scores'!$F$4:$MZ$4, P$4, 'Math Scores'!$F$2:$MZ$2))))</f>
        <v/>
      </c>
      <c r="Q71" s="135" t="str">
        <f>IF(COUNT('Math Scores'!$BX74:$DN74)=0, "", (SUMIF('Math Scores'!$F$4:$MZ$4, Q$4, 'Math Scores'!$F74:$MZ74)/(SUMIF('Math Scores'!$F$4:$MZ$4, Q$4, 'Math Scores'!$F$2:$MZ$2))))</f>
        <v/>
      </c>
      <c r="R71" s="135" t="str">
        <f>IF(COUNT('Math Scores'!$BX74:$DN74)=0, "", (SUMIF('Math Scores'!$F$4:$MZ$4, R$4, 'Math Scores'!$F74:$MZ74)/(SUMIF('Math Scores'!$F$4:$MZ$4, R$4, 'Math Scores'!$F$2:$MZ$2))))</f>
        <v/>
      </c>
      <c r="S71" s="135" t="str">
        <f>IF(COUNT('Math Scores'!$BX74:$DN74)=0, "", (SUMIF('Math Scores'!$F$4:$MZ$4, S$4, 'Math Scores'!$F74:$MZ74)/(SUMIF('Math Scores'!$F$4:$MZ$4, S$4, 'Math Scores'!$F$2:$MZ$2))))</f>
        <v/>
      </c>
      <c r="T71" s="135" t="str">
        <f>IF(COUNT('Math Scores'!$BX74:$DN74)=0, "", (SUMIF('Math Scores'!$F$4:$MZ$4, T$4, 'Math Scores'!$F74:$MZ74)/(SUMIF('Math Scores'!$F$4:$MZ$4, T$4, 'Math Scores'!$F$2:$MZ$2))))</f>
        <v/>
      </c>
      <c r="U71" s="135" t="str">
        <f>IF(COUNT('Math Scores'!$DO74:$FJ74)=0, "", (SUMIF('Math Scores'!$F$4:$MZ$4, U$4, 'Math Scores'!$F74:$MZ74)/(SUMIF('Math Scores'!$F$4:$MZ$4, U$4, 'Math Scores'!$F$2:$MZ$2))))</f>
        <v/>
      </c>
      <c r="V71" s="135" t="str">
        <f>IF(COUNT('Math Scores'!$DO74:$FJ74)=0, "", (SUMIF('Math Scores'!$F$4:$MZ$4, V$4, 'Math Scores'!$F74:$MZ74)/(SUMIF('Math Scores'!$F$4:$MZ$4, V$4, 'Math Scores'!$F$2:$MZ$2))))</f>
        <v/>
      </c>
      <c r="W71" s="135" t="str">
        <f>IF(COUNT('Math Scores'!$DO74:$FJ74)=0, "", (SUMIF('Math Scores'!$F$4:$MZ$4, W$4, 'Math Scores'!$F74:$MZ74)/(SUMIF('Math Scores'!$F$4:$MZ$4, W$4, 'Math Scores'!$F$2:$MZ$2))))</f>
        <v/>
      </c>
      <c r="X71" s="135" t="str">
        <f>IF(COUNT('Math Scores'!$DO74:$FJ74)=0, "", (SUMIF('Math Scores'!$F$4:$MZ$4, X$4, 'Math Scores'!$F74:$MZ74)/(SUMIF('Math Scores'!$F$4:$MZ$4, X$4, 'Math Scores'!$F$2:$MZ$2))))</f>
        <v/>
      </c>
      <c r="Y71" s="135" t="str">
        <f>IF(COUNT('Math Scores'!$DO74:$FJ74)=0, "", (SUMIF('Math Scores'!$F$4:$MZ$4, Y$4, 'Math Scores'!$F74:$MZ74)/(SUMIF('Math Scores'!$F$4:$MZ$4, Y$4, 'Math Scores'!$F$2:$MZ$2))))</f>
        <v/>
      </c>
      <c r="Z71" s="135" t="str">
        <f>IF(COUNT('Math Scores'!$FK74:$HI74)=0, "", (SUMIF('Math Scores'!$F$4:$MZ$4, Z$4, 'Math Scores'!$F74:$MZ74)/(SUMIF('Math Scores'!$F$4:$MZ$4, Z$4, 'Math Scores'!$F$2:$MZ$2))))</f>
        <v/>
      </c>
      <c r="AA71" s="135" t="str">
        <f>IF(COUNT('Math Scores'!$FK74:$HI74)=0, "", (SUMIF('Math Scores'!$F$4:$MZ$4, AA$4, 'Math Scores'!$F74:$MZ74)/(SUMIF('Math Scores'!$F$4:$MZ$4, AA$4, 'Math Scores'!$F$2:$MZ$2))))</f>
        <v/>
      </c>
      <c r="AB71" s="135" t="str">
        <f>IF(COUNT('Math Scores'!$FK74:$HI74)=0, "", (SUMIF('Math Scores'!$F$4:$MZ$4, AB$4, 'Math Scores'!$F74:$MZ74)/(SUMIF('Math Scores'!$F$4:$MZ$4, AB$4, 'Math Scores'!$F$2:$MZ$2))))</f>
        <v/>
      </c>
      <c r="AC71" s="135" t="str">
        <f>IF(COUNT('Math Scores'!$FK74:$HI74)=0, "", (SUMIF('Math Scores'!$F$4:$MZ$4, AC$4, 'Math Scores'!$F74:$MZ74)/(SUMIF('Math Scores'!$F$4:$MZ$4, AC$4, 'Math Scores'!$F$2:$MZ$2))))</f>
        <v/>
      </c>
      <c r="AD71" s="135" t="str">
        <f>IF(COUNT('Math Scores'!$HJ74:$IG74)=0, "", (SUMIF('Math Scores'!$HJ$4:$IU$4, AD$4, 'Math Scores'!$HJ74:$IU74)/(SUMIF('Math Scores'!$HJ$4:$IU$4, AD$4, 'Math Scores'!$HJ$2:$IU$2))))</f>
        <v/>
      </c>
      <c r="AE71" s="135" t="str">
        <f>IF(COUNT('Math Scores'!$HJ74:$IG74)=0, "", (SUMIF('Math Scores'!$HJ$4:$IU$4, AE$4, 'Math Scores'!$HJ74:$IU74)/(SUMIF('Math Scores'!$HJ$4:$IU$4, AE$4, 'Math Scores'!$HJ$2:$IU$2))))</f>
        <v/>
      </c>
      <c r="AF71" s="135" t="str">
        <f>IF(COUNT('Math Scores'!$HJ74:$IG74)=0, "", (SUMIF('Math Scores'!$HJ$4:$IU$4, AF$4, 'Math Scores'!$HJ74:$IU74)/(SUMIF('Math Scores'!$HJ$4:$IU$4, AF$4, 'Math Scores'!$HJ$2:$IU$2))))</f>
        <v/>
      </c>
      <c r="AG71" s="135" t="str">
        <f>IF(COUNT('Math Scores'!$HJ74:$IG74)=0, "", (SUMIF('Math Scores'!$HJ$4:$IU$4, AG$4, 'Math Scores'!$HJ74:$IU74)/(SUMIF('Math Scores'!$HJ$4:$IU$4, AG$4, 'Math Scores'!$HJ$2:$IU$2))))</f>
        <v/>
      </c>
      <c r="AH71" s="135" t="str">
        <f>IF(COUNT('Math Scores'!$IV74:$JL74)=0, "", (SUMIF('Math Scores'!$IH$4:$IU$4, AH$4, 'Math Scores'!$IH74:$IU74)/(SUMIF('Math Scores'!$IH$4:$IU$4, AH$4, 'Math Scores'!$IH$2:$IU$2))))</f>
        <v/>
      </c>
      <c r="AI71" s="135" t="str">
        <f>IF(COUNT('Math Scores'!$IV74:$JL74)=0, "", (SUMIF('Math Scores'!$IH$4:$IU$4, AI$4, 'Math Scores'!$IH74:$IU74)/(SUMIF('Math Scores'!$IH$4:$IU$4, AI$4, 'Math Scores'!$IH$2:$IU$2))))</f>
        <v/>
      </c>
      <c r="AJ71" s="135" t="str">
        <f>IF(COUNT('Math Scores'!$IV74:$JL74)=0, "", (SUMIF('Math Scores'!$IH$4:$IU$4, AJ$4, 'Math Scores'!$IH74:$IU74)/(SUMIF('Math Scores'!$IH$4:$IU$4, AJ$4, 'Math Scores'!$IH$2:$IU$2))))</f>
        <v/>
      </c>
      <c r="AK71" s="135" t="str">
        <f>IF(COUNT('Math Scores'!$JM74:$KG74)=0, "", (SUMIF('Math Scores'!$JM$4:$LA$4, X$4, 'Math Scores'!$JM74:$LA74)/(SUMIF('Math Scores'!$JM$4:$LA$4, X$4, 'Math Scores'!$JM$2:$LA$2))))</f>
        <v/>
      </c>
      <c r="AL71" s="135" t="str">
        <f>IF(COUNT('Math Scores'!$JM74:$KG74)=0, "", (SUMIF('Math Scores'!$JM$4:$LA$4, Y$4, 'Math Scores'!$JM74:$LA74)/(SUMIF('Math Scores'!$JM$4:$LA$4, Y$4, 'Math Scores'!$JM$2:$LA$2))))</f>
        <v/>
      </c>
      <c r="AM71" s="135" t="str">
        <f>IF(COUNT('Math Scores'!$JM74:$KG74)=0, "", (SUMIF('Math Scores'!$JM$4:$LA$4, Z$4, 'Math Scores'!$JM74:$LA74)/(SUMIF('Math Scores'!$JM$4:$LA$4, Z$4, 'Math Scores'!$JM$2:$LA$2))))</f>
        <v/>
      </c>
      <c r="AN71" s="135" t="str">
        <f>IF(COUNT('Math Scores'!$JM74:$KG74)=0, "", (SUMIF('Math Scores'!$JM$4:$LA$4, AA$4, 'Math Scores'!$JM74:$LA74)/(SUMIF('Math Scores'!$JM$4:$LA$4, AA$4, 'Math Scores'!$JM$2:$LA$2))))</f>
        <v/>
      </c>
      <c r="AO71" s="135" t="str">
        <f>IF(COUNT('Math Scores'!$JM74:$KG74)=0, "", (SUMIF('Math Scores'!$JM$4:$LA$4, AB$4, 'Math Scores'!$JM74:$LA74)/(SUMIF('Math Scores'!$JM$4:$LA$4, AB$4, 'Math Scores'!$JM$2:$LA$2))))</f>
        <v/>
      </c>
      <c r="AP71" s="135" t="str">
        <f>IF(COUNT('Math Scores'!$LB74:$LR74)=0, "", (SUMIF('Math Scores'!$KH$4:$LA$4, AP$4, 'Math Scores'!$KH74:$LA74)/(SUMIF('Math Scores'!$KH$4:$LA$4, AP$4, 'Math Scores'!$KH$2:$LA$2))))</f>
        <v/>
      </c>
      <c r="AQ71" s="135" t="str">
        <f>IF(COUNT('Math Scores'!$LB74:$LR74)=0, "", (SUMIF('Math Scores'!$KH$4:$LA$4, AQ$4, 'Math Scores'!$KH74:$LA74)/(SUMIF('Math Scores'!$KH$4:$LA$4, AQ$4, 'Math Scores'!$KH$2:$LA$2))))</f>
        <v/>
      </c>
    </row>
    <row r="72" spans="1:43" x14ac:dyDescent="0.2">
      <c r="A72" s="65">
        <v>67</v>
      </c>
      <c r="B72" s="65" t="str">
        <f>'English Scores- Leveled papers'!B73</f>
        <v/>
      </c>
      <c r="D72" s="67" t="str">
        <f>'Math Scores'!D75</f>
        <v/>
      </c>
      <c r="E72" s="135" t="str">
        <f>IF(COUNT('Math Scores'!$F75:$AM75)=0, "", (SUMIF('Math Scores'!$F$4:$AM$4, E$4, 'Math Scores'!$F75:$AM75)/(SUMIF('Math Scores'!$F$4:$AM$4, E$4, 'Math Scores'!$F$2:$AM$2))))</f>
        <v/>
      </c>
      <c r="F72" s="135" t="str">
        <f>IF(COUNT('Math Scores'!$F75:$AM75)=0, "", (SUMIF('Math Scores'!$F$4:$AM$4, F$4, 'Math Scores'!$F75:$AM75)/(SUMIF('Math Scores'!$F$4:$AM$4, F$4, 'Math Scores'!$F$2:$AM$2))))</f>
        <v/>
      </c>
      <c r="G72" s="135" t="str">
        <f>IF(COUNT('Math Scores'!$F75:$AM75)=0, "", (SUMIF('Math Scores'!$F$4:$AM$4, G$4, 'Math Scores'!$F75:$AM75)/(SUMIF('Math Scores'!$F$4:$AM$4, G$4, 'Math Scores'!$F$2:$AM$2))))</f>
        <v/>
      </c>
      <c r="H72" s="135" t="str">
        <f>IF(COUNT('Math Scores'!$F75:$AM75)=0, "", (SUMIF('Math Scores'!$F$4:$AM$4, H$4, 'Math Scores'!$F75:$AM75)/(SUMIF('Math Scores'!$F$4:$AM$4, H$4, 'Math Scores'!$F$2:$AM$2))))</f>
        <v/>
      </c>
      <c r="I72" s="135" t="str">
        <f>IF(COUNT('Math Scores'!$F75:$AM75)=0, "", (SUMIF('Math Scores'!$F$4:$AM$4, I$4, 'Math Scores'!$F75:$AM75)/(SUMIF('Math Scores'!$F$4:$AM$4, I$4, 'Math Scores'!$F$2:$AM$2))))</f>
        <v/>
      </c>
      <c r="J72" s="135" t="str">
        <f>IF(COUNT('Math Scores'!$F75:$AM75)=0, "", (SUMIF('Math Scores'!$F$4:$AM$4, J$4, 'Math Scores'!$F75:$AM75)/(SUMIF('Math Scores'!$F$4:$AM$4, J$4, 'Math Scores'!$F$2:$AM$2))))</f>
        <v/>
      </c>
      <c r="K72" s="135" t="str">
        <f>IF(COUNT('Math Scores'!$AN75:$BW75)=0, "", (SUMIF('Math Scores'!$AN$4:$BW$4, K$4, 'Math Scores'!$AN75:$BW75)/(SUMIF('Math Scores'!$AN$4:$BW$4, K$4, 'Math Scores'!$AN$2:$BW$2))))</f>
        <v/>
      </c>
      <c r="L72" s="135" t="str">
        <f>IF(COUNT('Math Scores'!$AN75:$BW75)=0, "", (SUMIF('Math Scores'!$AN$4:$BW$4, L$4, 'Math Scores'!$AN75:$BW75)/(SUMIF('Math Scores'!$AN$4:$BW$4, L$4, 'Math Scores'!$AN$2:$BW$2))))</f>
        <v/>
      </c>
      <c r="M72" s="135" t="str">
        <f>IF(COUNT('Math Scores'!$AN75:$BW75)=0, "", (SUMIF('Math Scores'!$AN$4:$BW$4, M$4, 'Math Scores'!$AN75:$BW75)/(SUMIF('Math Scores'!$AN$4:$BW$4, M$4, 'Math Scores'!$AN$2:$BW$2))))</f>
        <v/>
      </c>
      <c r="N72" s="135" t="str">
        <f>IF(COUNT('Math Scores'!$AN75:$BW75)=0, "", (SUMIF('Math Scores'!$AN$4:$BW$4, N$4, 'Math Scores'!$AN75:$BW75)/(SUMIF('Math Scores'!$AN$4:$BW$4, N$4, 'Math Scores'!$AN$2:$BW$2))))</f>
        <v/>
      </c>
      <c r="O72" s="135" t="str">
        <f>IF(COUNT('Math Scores'!$AN75:$BW75)=0, "", (SUMIF('Math Scores'!$AN$4:$BW$4, O$4, 'Math Scores'!$AN75:$BW75)/(SUMIF('Math Scores'!$AN$4:$BW$4, O$4, 'Math Scores'!$AN$2:$BW$2))))</f>
        <v/>
      </c>
      <c r="P72" s="135" t="str">
        <f>IF(COUNT('Math Scores'!$BX75:$DN75)=0, "", (SUMIF('Math Scores'!$F$4:$MZ$4, P$4, 'Math Scores'!$F75:$MZ75)/(SUMIF('Math Scores'!$F$4:$MZ$4, P$4, 'Math Scores'!$F$2:$MZ$2))))</f>
        <v/>
      </c>
      <c r="Q72" s="135" t="str">
        <f>IF(COUNT('Math Scores'!$BX75:$DN75)=0, "", (SUMIF('Math Scores'!$F$4:$MZ$4, Q$4, 'Math Scores'!$F75:$MZ75)/(SUMIF('Math Scores'!$F$4:$MZ$4, Q$4, 'Math Scores'!$F$2:$MZ$2))))</f>
        <v/>
      </c>
      <c r="R72" s="135" t="str">
        <f>IF(COUNT('Math Scores'!$BX75:$DN75)=0, "", (SUMIF('Math Scores'!$F$4:$MZ$4, R$4, 'Math Scores'!$F75:$MZ75)/(SUMIF('Math Scores'!$F$4:$MZ$4, R$4, 'Math Scores'!$F$2:$MZ$2))))</f>
        <v/>
      </c>
      <c r="S72" s="135" t="str">
        <f>IF(COUNT('Math Scores'!$BX75:$DN75)=0, "", (SUMIF('Math Scores'!$F$4:$MZ$4, S$4, 'Math Scores'!$F75:$MZ75)/(SUMIF('Math Scores'!$F$4:$MZ$4, S$4, 'Math Scores'!$F$2:$MZ$2))))</f>
        <v/>
      </c>
      <c r="T72" s="135" t="str">
        <f>IF(COUNT('Math Scores'!$BX75:$DN75)=0, "", (SUMIF('Math Scores'!$F$4:$MZ$4, T$4, 'Math Scores'!$F75:$MZ75)/(SUMIF('Math Scores'!$F$4:$MZ$4, T$4, 'Math Scores'!$F$2:$MZ$2))))</f>
        <v/>
      </c>
      <c r="U72" s="135" t="str">
        <f>IF(COUNT('Math Scores'!$DO75:$FJ75)=0, "", (SUMIF('Math Scores'!$F$4:$MZ$4, U$4, 'Math Scores'!$F75:$MZ75)/(SUMIF('Math Scores'!$F$4:$MZ$4, U$4, 'Math Scores'!$F$2:$MZ$2))))</f>
        <v/>
      </c>
      <c r="V72" s="135" t="str">
        <f>IF(COUNT('Math Scores'!$DO75:$FJ75)=0, "", (SUMIF('Math Scores'!$F$4:$MZ$4, V$4, 'Math Scores'!$F75:$MZ75)/(SUMIF('Math Scores'!$F$4:$MZ$4, V$4, 'Math Scores'!$F$2:$MZ$2))))</f>
        <v/>
      </c>
      <c r="W72" s="135" t="str">
        <f>IF(COUNT('Math Scores'!$DO75:$FJ75)=0, "", (SUMIF('Math Scores'!$F$4:$MZ$4, W$4, 'Math Scores'!$F75:$MZ75)/(SUMIF('Math Scores'!$F$4:$MZ$4, W$4, 'Math Scores'!$F$2:$MZ$2))))</f>
        <v/>
      </c>
      <c r="X72" s="135" t="str">
        <f>IF(COUNT('Math Scores'!$DO75:$FJ75)=0, "", (SUMIF('Math Scores'!$F$4:$MZ$4, X$4, 'Math Scores'!$F75:$MZ75)/(SUMIF('Math Scores'!$F$4:$MZ$4, X$4, 'Math Scores'!$F$2:$MZ$2))))</f>
        <v/>
      </c>
      <c r="Y72" s="135" t="str">
        <f>IF(COUNT('Math Scores'!$DO75:$FJ75)=0, "", (SUMIF('Math Scores'!$F$4:$MZ$4, Y$4, 'Math Scores'!$F75:$MZ75)/(SUMIF('Math Scores'!$F$4:$MZ$4, Y$4, 'Math Scores'!$F$2:$MZ$2))))</f>
        <v/>
      </c>
      <c r="Z72" s="135" t="str">
        <f>IF(COUNT('Math Scores'!$FK75:$HI75)=0, "", (SUMIF('Math Scores'!$F$4:$MZ$4, Z$4, 'Math Scores'!$F75:$MZ75)/(SUMIF('Math Scores'!$F$4:$MZ$4, Z$4, 'Math Scores'!$F$2:$MZ$2))))</f>
        <v/>
      </c>
      <c r="AA72" s="135" t="str">
        <f>IF(COUNT('Math Scores'!$FK75:$HI75)=0, "", (SUMIF('Math Scores'!$F$4:$MZ$4, AA$4, 'Math Scores'!$F75:$MZ75)/(SUMIF('Math Scores'!$F$4:$MZ$4, AA$4, 'Math Scores'!$F$2:$MZ$2))))</f>
        <v/>
      </c>
      <c r="AB72" s="135" t="str">
        <f>IF(COUNT('Math Scores'!$FK75:$HI75)=0, "", (SUMIF('Math Scores'!$F$4:$MZ$4, AB$4, 'Math Scores'!$F75:$MZ75)/(SUMIF('Math Scores'!$F$4:$MZ$4, AB$4, 'Math Scores'!$F$2:$MZ$2))))</f>
        <v/>
      </c>
      <c r="AC72" s="135" t="str">
        <f>IF(COUNT('Math Scores'!$FK75:$HI75)=0, "", (SUMIF('Math Scores'!$F$4:$MZ$4, AC$4, 'Math Scores'!$F75:$MZ75)/(SUMIF('Math Scores'!$F$4:$MZ$4, AC$4, 'Math Scores'!$F$2:$MZ$2))))</f>
        <v/>
      </c>
      <c r="AD72" s="135" t="str">
        <f>IF(COUNT('Math Scores'!$HJ75:$IG75)=0, "", (SUMIF('Math Scores'!$HJ$4:$IU$4, AD$4, 'Math Scores'!$HJ75:$IU75)/(SUMIF('Math Scores'!$HJ$4:$IU$4, AD$4, 'Math Scores'!$HJ$2:$IU$2))))</f>
        <v/>
      </c>
      <c r="AE72" s="135" t="str">
        <f>IF(COUNT('Math Scores'!$HJ75:$IG75)=0, "", (SUMIF('Math Scores'!$HJ$4:$IU$4, AE$4, 'Math Scores'!$HJ75:$IU75)/(SUMIF('Math Scores'!$HJ$4:$IU$4, AE$4, 'Math Scores'!$HJ$2:$IU$2))))</f>
        <v/>
      </c>
      <c r="AF72" s="135" t="str">
        <f>IF(COUNT('Math Scores'!$HJ75:$IG75)=0, "", (SUMIF('Math Scores'!$HJ$4:$IU$4, AF$4, 'Math Scores'!$HJ75:$IU75)/(SUMIF('Math Scores'!$HJ$4:$IU$4, AF$4, 'Math Scores'!$HJ$2:$IU$2))))</f>
        <v/>
      </c>
      <c r="AG72" s="135" t="str">
        <f>IF(COUNT('Math Scores'!$HJ75:$IG75)=0, "", (SUMIF('Math Scores'!$HJ$4:$IU$4, AG$4, 'Math Scores'!$HJ75:$IU75)/(SUMIF('Math Scores'!$HJ$4:$IU$4, AG$4, 'Math Scores'!$HJ$2:$IU$2))))</f>
        <v/>
      </c>
      <c r="AH72" s="135" t="str">
        <f>IF(COUNT('Math Scores'!$IV75:$JL75)=0, "", (SUMIF('Math Scores'!$IH$4:$IU$4, AH$4, 'Math Scores'!$IH75:$IU75)/(SUMIF('Math Scores'!$IH$4:$IU$4, AH$4, 'Math Scores'!$IH$2:$IU$2))))</f>
        <v/>
      </c>
      <c r="AI72" s="135" t="str">
        <f>IF(COUNT('Math Scores'!$IV75:$JL75)=0, "", (SUMIF('Math Scores'!$IH$4:$IU$4, AI$4, 'Math Scores'!$IH75:$IU75)/(SUMIF('Math Scores'!$IH$4:$IU$4, AI$4, 'Math Scores'!$IH$2:$IU$2))))</f>
        <v/>
      </c>
      <c r="AJ72" s="135" t="str">
        <f>IF(COUNT('Math Scores'!$IV75:$JL75)=0, "", (SUMIF('Math Scores'!$IH$4:$IU$4, AJ$4, 'Math Scores'!$IH75:$IU75)/(SUMIF('Math Scores'!$IH$4:$IU$4, AJ$4, 'Math Scores'!$IH$2:$IU$2))))</f>
        <v/>
      </c>
      <c r="AK72" s="135" t="str">
        <f>IF(COUNT('Math Scores'!$JM75:$KG75)=0, "", (SUMIF('Math Scores'!$JM$4:$LA$4, X$4, 'Math Scores'!$JM75:$LA75)/(SUMIF('Math Scores'!$JM$4:$LA$4, X$4, 'Math Scores'!$JM$2:$LA$2))))</f>
        <v/>
      </c>
      <c r="AL72" s="135" t="str">
        <f>IF(COUNT('Math Scores'!$JM75:$KG75)=0, "", (SUMIF('Math Scores'!$JM$4:$LA$4, Y$4, 'Math Scores'!$JM75:$LA75)/(SUMIF('Math Scores'!$JM$4:$LA$4, Y$4, 'Math Scores'!$JM$2:$LA$2))))</f>
        <v/>
      </c>
      <c r="AM72" s="135" t="str">
        <f>IF(COUNT('Math Scores'!$JM75:$KG75)=0, "", (SUMIF('Math Scores'!$JM$4:$LA$4, Z$4, 'Math Scores'!$JM75:$LA75)/(SUMIF('Math Scores'!$JM$4:$LA$4, Z$4, 'Math Scores'!$JM$2:$LA$2))))</f>
        <v/>
      </c>
      <c r="AN72" s="135" t="str">
        <f>IF(COUNT('Math Scores'!$JM75:$KG75)=0, "", (SUMIF('Math Scores'!$JM$4:$LA$4, AA$4, 'Math Scores'!$JM75:$LA75)/(SUMIF('Math Scores'!$JM$4:$LA$4, AA$4, 'Math Scores'!$JM$2:$LA$2))))</f>
        <v/>
      </c>
      <c r="AO72" s="135" t="str">
        <f>IF(COUNT('Math Scores'!$JM75:$KG75)=0, "", (SUMIF('Math Scores'!$JM$4:$LA$4, AB$4, 'Math Scores'!$JM75:$LA75)/(SUMIF('Math Scores'!$JM$4:$LA$4, AB$4, 'Math Scores'!$JM$2:$LA$2))))</f>
        <v/>
      </c>
      <c r="AP72" s="135" t="str">
        <f>IF(COUNT('Math Scores'!$LB75:$LR75)=0, "", (SUMIF('Math Scores'!$KH$4:$LA$4, AP$4, 'Math Scores'!$KH75:$LA75)/(SUMIF('Math Scores'!$KH$4:$LA$4, AP$4, 'Math Scores'!$KH$2:$LA$2))))</f>
        <v/>
      </c>
      <c r="AQ72" s="135" t="str">
        <f>IF(COUNT('Math Scores'!$LB75:$LR75)=0, "", (SUMIF('Math Scores'!$KH$4:$LA$4, AQ$4, 'Math Scores'!$KH75:$LA75)/(SUMIF('Math Scores'!$KH$4:$LA$4, AQ$4, 'Math Scores'!$KH$2:$LA$2))))</f>
        <v/>
      </c>
    </row>
    <row r="73" spans="1:43" x14ac:dyDescent="0.2">
      <c r="A73" s="65">
        <v>68</v>
      </c>
      <c r="B73" s="65" t="str">
        <f>'English Scores- Leveled papers'!B74</f>
        <v/>
      </c>
      <c r="D73" s="67" t="str">
        <f>'Math Scores'!D76</f>
        <v/>
      </c>
      <c r="E73" s="135" t="str">
        <f>IF(COUNT('Math Scores'!$F76:$AM76)=0, "", (SUMIF('Math Scores'!$F$4:$AM$4, E$4, 'Math Scores'!$F76:$AM76)/(SUMIF('Math Scores'!$F$4:$AM$4, E$4, 'Math Scores'!$F$2:$AM$2))))</f>
        <v/>
      </c>
      <c r="F73" s="135" t="str">
        <f>IF(COUNT('Math Scores'!$F76:$AM76)=0, "", (SUMIF('Math Scores'!$F$4:$AM$4, F$4, 'Math Scores'!$F76:$AM76)/(SUMIF('Math Scores'!$F$4:$AM$4, F$4, 'Math Scores'!$F$2:$AM$2))))</f>
        <v/>
      </c>
      <c r="G73" s="135" t="str">
        <f>IF(COUNT('Math Scores'!$F76:$AM76)=0, "", (SUMIF('Math Scores'!$F$4:$AM$4, G$4, 'Math Scores'!$F76:$AM76)/(SUMIF('Math Scores'!$F$4:$AM$4, G$4, 'Math Scores'!$F$2:$AM$2))))</f>
        <v/>
      </c>
      <c r="H73" s="135" t="str">
        <f>IF(COUNT('Math Scores'!$F76:$AM76)=0, "", (SUMIF('Math Scores'!$F$4:$AM$4, H$4, 'Math Scores'!$F76:$AM76)/(SUMIF('Math Scores'!$F$4:$AM$4, H$4, 'Math Scores'!$F$2:$AM$2))))</f>
        <v/>
      </c>
      <c r="I73" s="135" t="str">
        <f>IF(COUNT('Math Scores'!$F76:$AM76)=0, "", (SUMIF('Math Scores'!$F$4:$AM$4, I$4, 'Math Scores'!$F76:$AM76)/(SUMIF('Math Scores'!$F$4:$AM$4, I$4, 'Math Scores'!$F$2:$AM$2))))</f>
        <v/>
      </c>
      <c r="J73" s="135" t="str">
        <f>IF(COUNT('Math Scores'!$F76:$AM76)=0, "", (SUMIF('Math Scores'!$F$4:$AM$4, J$4, 'Math Scores'!$F76:$AM76)/(SUMIF('Math Scores'!$F$4:$AM$4, J$4, 'Math Scores'!$F$2:$AM$2))))</f>
        <v/>
      </c>
      <c r="K73" s="135" t="str">
        <f>IF(COUNT('Math Scores'!$AN76:$BW76)=0, "", (SUMIF('Math Scores'!$AN$4:$BW$4, K$4, 'Math Scores'!$AN76:$BW76)/(SUMIF('Math Scores'!$AN$4:$BW$4, K$4, 'Math Scores'!$AN$2:$BW$2))))</f>
        <v/>
      </c>
      <c r="L73" s="135" t="str">
        <f>IF(COUNT('Math Scores'!$AN76:$BW76)=0, "", (SUMIF('Math Scores'!$AN$4:$BW$4, L$4, 'Math Scores'!$AN76:$BW76)/(SUMIF('Math Scores'!$AN$4:$BW$4, L$4, 'Math Scores'!$AN$2:$BW$2))))</f>
        <v/>
      </c>
      <c r="M73" s="135" t="str">
        <f>IF(COUNT('Math Scores'!$AN76:$BW76)=0, "", (SUMIF('Math Scores'!$AN$4:$BW$4, M$4, 'Math Scores'!$AN76:$BW76)/(SUMIF('Math Scores'!$AN$4:$BW$4, M$4, 'Math Scores'!$AN$2:$BW$2))))</f>
        <v/>
      </c>
      <c r="N73" s="135" t="str">
        <f>IF(COUNT('Math Scores'!$AN76:$BW76)=0, "", (SUMIF('Math Scores'!$AN$4:$BW$4, N$4, 'Math Scores'!$AN76:$BW76)/(SUMIF('Math Scores'!$AN$4:$BW$4, N$4, 'Math Scores'!$AN$2:$BW$2))))</f>
        <v/>
      </c>
      <c r="O73" s="135" t="str">
        <f>IF(COUNT('Math Scores'!$AN76:$BW76)=0, "", (SUMIF('Math Scores'!$AN$4:$BW$4, O$4, 'Math Scores'!$AN76:$BW76)/(SUMIF('Math Scores'!$AN$4:$BW$4, O$4, 'Math Scores'!$AN$2:$BW$2))))</f>
        <v/>
      </c>
      <c r="P73" s="135" t="str">
        <f>IF(COUNT('Math Scores'!$BX76:$DN76)=0, "", (SUMIF('Math Scores'!$F$4:$MZ$4, P$4, 'Math Scores'!$F76:$MZ76)/(SUMIF('Math Scores'!$F$4:$MZ$4, P$4, 'Math Scores'!$F$2:$MZ$2))))</f>
        <v/>
      </c>
      <c r="Q73" s="135" t="str">
        <f>IF(COUNT('Math Scores'!$BX76:$DN76)=0, "", (SUMIF('Math Scores'!$F$4:$MZ$4, Q$4, 'Math Scores'!$F76:$MZ76)/(SUMIF('Math Scores'!$F$4:$MZ$4, Q$4, 'Math Scores'!$F$2:$MZ$2))))</f>
        <v/>
      </c>
      <c r="R73" s="135" t="str">
        <f>IF(COUNT('Math Scores'!$BX76:$DN76)=0, "", (SUMIF('Math Scores'!$F$4:$MZ$4, R$4, 'Math Scores'!$F76:$MZ76)/(SUMIF('Math Scores'!$F$4:$MZ$4, R$4, 'Math Scores'!$F$2:$MZ$2))))</f>
        <v/>
      </c>
      <c r="S73" s="135" t="str">
        <f>IF(COUNT('Math Scores'!$BX76:$DN76)=0, "", (SUMIF('Math Scores'!$F$4:$MZ$4, S$4, 'Math Scores'!$F76:$MZ76)/(SUMIF('Math Scores'!$F$4:$MZ$4, S$4, 'Math Scores'!$F$2:$MZ$2))))</f>
        <v/>
      </c>
      <c r="T73" s="135" t="str">
        <f>IF(COUNT('Math Scores'!$BX76:$DN76)=0, "", (SUMIF('Math Scores'!$F$4:$MZ$4, T$4, 'Math Scores'!$F76:$MZ76)/(SUMIF('Math Scores'!$F$4:$MZ$4, T$4, 'Math Scores'!$F$2:$MZ$2))))</f>
        <v/>
      </c>
      <c r="U73" s="135" t="str">
        <f>IF(COUNT('Math Scores'!$DO76:$FJ76)=0, "", (SUMIF('Math Scores'!$F$4:$MZ$4, U$4, 'Math Scores'!$F76:$MZ76)/(SUMIF('Math Scores'!$F$4:$MZ$4, U$4, 'Math Scores'!$F$2:$MZ$2))))</f>
        <v/>
      </c>
      <c r="V73" s="135" t="str">
        <f>IF(COUNT('Math Scores'!$DO76:$FJ76)=0, "", (SUMIF('Math Scores'!$F$4:$MZ$4, V$4, 'Math Scores'!$F76:$MZ76)/(SUMIF('Math Scores'!$F$4:$MZ$4, V$4, 'Math Scores'!$F$2:$MZ$2))))</f>
        <v/>
      </c>
      <c r="W73" s="135" t="str">
        <f>IF(COUNT('Math Scores'!$DO76:$FJ76)=0, "", (SUMIF('Math Scores'!$F$4:$MZ$4, W$4, 'Math Scores'!$F76:$MZ76)/(SUMIF('Math Scores'!$F$4:$MZ$4, W$4, 'Math Scores'!$F$2:$MZ$2))))</f>
        <v/>
      </c>
      <c r="X73" s="135" t="str">
        <f>IF(COUNT('Math Scores'!$DO76:$FJ76)=0, "", (SUMIF('Math Scores'!$F$4:$MZ$4, X$4, 'Math Scores'!$F76:$MZ76)/(SUMIF('Math Scores'!$F$4:$MZ$4, X$4, 'Math Scores'!$F$2:$MZ$2))))</f>
        <v/>
      </c>
      <c r="Y73" s="135" t="str">
        <f>IF(COUNT('Math Scores'!$DO76:$FJ76)=0, "", (SUMIF('Math Scores'!$F$4:$MZ$4, Y$4, 'Math Scores'!$F76:$MZ76)/(SUMIF('Math Scores'!$F$4:$MZ$4, Y$4, 'Math Scores'!$F$2:$MZ$2))))</f>
        <v/>
      </c>
      <c r="Z73" s="135" t="str">
        <f>IF(COUNT('Math Scores'!$FK76:$HI76)=0, "", (SUMIF('Math Scores'!$F$4:$MZ$4, Z$4, 'Math Scores'!$F76:$MZ76)/(SUMIF('Math Scores'!$F$4:$MZ$4, Z$4, 'Math Scores'!$F$2:$MZ$2))))</f>
        <v/>
      </c>
      <c r="AA73" s="135" t="str">
        <f>IF(COUNT('Math Scores'!$FK76:$HI76)=0, "", (SUMIF('Math Scores'!$F$4:$MZ$4, AA$4, 'Math Scores'!$F76:$MZ76)/(SUMIF('Math Scores'!$F$4:$MZ$4, AA$4, 'Math Scores'!$F$2:$MZ$2))))</f>
        <v/>
      </c>
      <c r="AB73" s="135" t="str">
        <f>IF(COUNT('Math Scores'!$FK76:$HI76)=0, "", (SUMIF('Math Scores'!$F$4:$MZ$4, AB$4, 'Math Scores'!$F76:$MZ76)/(SUMIF('Math Scores'!$F$4:$MZ$4, AB$4, 'Math Scores'!$F$2:$MZ$2))))</f>
        <v/>
      </c>
      <c r="AC73" s="135" t="str">
        <f>IF(COUNT('Math Scores'!$FK76:$HI76)=0, "", (SUMIF('Math Scores'!$F$4:$MZ$4, AC$4, 'Math Scores'!$F76:$MZ76)/(SUMIF('Math Scores'!$F$4:$MZ$4, AC$4, 'Math Scores'!$F$2:$MZ$2))))</f>
        <v/>
      </c>
      <c r="AD73" s="135" t="str">
        <f>IF(COUNT('Math Scores'!$HJ76:$IG76)=0, "", (SUMIF('Math Scores'!$HJ$4:$IU$4, AD$4, 'Math Scores'!$HJ76:$IU76)/(SUMIF('Math Scores'!$HJ$4:$IU$4, AD$4, 'Math Scores'!$HJ$2:$IU$2))))</f>
        <v/>
      </c>
      <c r="AE73" s="135" t="str">
        <f>IF(COUNT('Math Scores'!$HJ76:$IG76)=0, "", (SUMIF('Math Scores'!$HJ$4:$IU$4, AE$4, 'Math Scores'!$HJ76:$IU76)/(SUMIF('Math Scores'!$HJ$4:$IU$4, AE$4, 'Math Scores'!$HJ$2:$IU$2))))</f>
        <v/>
      </c>
      <c r="AF73" s="135" t="str">
        <f>IF(COUNT('Math Scores'!$HJ76:$IG76)=0, "", (SUMIF('Math Scores'!$HJ$4:$IU$4, AF$4, 'Math Scores'!$HJ76:$IU76)/(SUMIF('Math Scores'!$HJ$4:$IU$4, AF$4, 'Math Scores'!$HJ$2:$IU$2))))</f>
        <v/>
      </c>
      <c r="AG73" s="135" t="str">
        <f>IF(COUNT('Math Scores'!$HJ76:$IG76)=0, "", (SUMIF('Math Scores'!$HJ$4:$IU$4, AG$4, 'Math Scores'!$HJ76:$IU76)/(SUMIF('Math Scores'!$HJ$4:$IU$4, AG$4, 'Math Scores'!$HJ$2:$IU$2))))</f>
        <v/>
      </c>
      <c r="AH73" s="135" t="str">
        <f>IF(COUNT('Math Scores'!$IV76:$JL76)=0, "", (SUMIF('Math Scores'!$IH$4:$IU$4, AH$4, 'Math Scores'!$IH76:$IU76)/(SUMIF('Math Scores'!$IH$4:$IU$4, AH$4, 'Math Scores'!$IH$2:$IU$2))))</f>
        <v/>
      </c>
      <c r="AI73" s="135" t="str">
        <f>IF(COUNT('Math Scores'!$IV76:$JL76)=0, "", (SUMIF('Math Scores'!$IH$4:$IU$4, AI$4, 'Math Scores'!$IH76:$IU76)/(SUMIF('Math Scores'!$IH$4:$IU$4, AI$4, 'Math Scores'!$IH$2:$IU$2))))</f>
        <v/>
      </c>
      <c r="AJ73" s="135" t="str">
        <f>IF(COUNT('Math Scores'!$IV76:$JL76)=0, "", (SUMIF('Math Scores'!$IH$4:$IU$4, AJ$4, 'Math Scores'!$IH76:$IU76)/(SUMIF('Math Scores'!$IH$4:$IU$4, AJ$4, 'Math Scores'!$IH$2:$IU$2))))</f>
        <v/>
      </c>
      <c r="AK73" s="135" t="str">
        <f>IF(COUNT('Math Scores'!$JM76:$KG76)=0, "", (SUMIF('Math Scores'!$JM$4:$LA$4, X$4, 'Math Scores'!$JM76:$LA76)/(SUMIF('Math Scores'!$JM$4:$LA$4, X$4, 'Math Scores'!$JM$2:$LA$2))))</f>
        <v/>
      </c>
      <c r="AL73" s="135" t="str">
        <f>IF(COUNT('Math Scores'!$JM76:$KG76)=0, "", (SUMIF('Math Scores'!$JM$4:$LA$4, Y$4, 'Math Scores'!$JM76:$LA76)/(SUMIF('Math Scores'!$JM$4:$LA$4, Y$4, 'Math Scores'!$JM$2:$LA$2))))</f>
        <v/>
      </c>
      <c r="AM73" s="135" t="str">
        <f>IF(COUNT('Math Scores'!$JM76:$KG76)=0, "", (SUMIF('Math Scores'!$JM$4:$LA$4, Z$4, 'Math Scores'!$JM76:$LA76)/(SUMIF('Math Scores'!$JM$4:$LA$4, Z$4, 'Math Scores'!$JM$2:$LA$2))))</f>
        <v/>
      </c>
      <c r="AN73" s="135" t="str">
        <f>IF(COUNT('Math Scores'!$JM76:$KG76)=0, "", (SUMIF('Math Scores'!$JM$4:$LA$4, AA$4, 'Math Scores'!$JM76:$LA76)/(SUMIF('Math Scores'!$JM$4:$LA$4, AA$4, 'Math Scores'!$JM$2:$LA$2))))</f>
        <v/>
      </c>
      <c r="AO73" s="135" t="str">
        <f>IF(COUNT('Math Scores'!$JM76:$KG76)=0, "", (SUMIF('Math Scores'!$JM$4:$LA$4, AB$4, 'Math Scores'!$JM76:$LA76)/(SUMIF('Math Scores'!$JM$4:$LA$4, AB$4, 'Math Scores'!$JM$2:$LA$2))))</f>
        <v/>
      </c>
      <c r="AP73" s="135" t="str">
        <f>IF(COUNT('Math Scores'!$LB76:$LR76)=0, "", (SUMIF('Math Scores'!$KH$4:$LA$4, AP$4, 'Math Scores'!$KH76:$LA76)/(SUMIF('Math Scores'!$KH$4:$LA$4, AP$4, 'Math Scores'!$KH$2:$LA$2))))</f>
        <v/>
      </c>
      <c r="AQ73" s="135" t="str">
        <f>IF(COUNT('Math Scores'!$LB76:$LR76)=0, "", (SUMIF('Math Scores'!$KH$4:$LA$4, AQ$4, 'Math Scores'!$KH76:$LA76)/(SUMIF('Math Scores'!$KH$4:$LA$4, AQ$4, 'Math Scores'!$KH$2:$LA$2))))</f>
        <v/>
      </c>
    </row>
    <row r="74" spans="1:43" x14ac:dyDescent="0.2">
      <c r="A74" s="65">
        <v>69</v>
      </c>
      <c r="B74" s="65" t="str">
        <f>'English Scores- Leveled papers'!B75</f>
        <v/>
      </c>
      <c r="D74" s="67" t="str">
        <f>'Math Scores'!D77</f>
        <v/>
      </c>
      <c r="E74" s="135" t="str">
        <f>IF(COUNT('Math Scores'!$F77:$AM77)=0, "", (SUMIF('Math Scores'!$F$4:$AM$4, E$4, 'Math Scores'!$F77:$AM77)/(SUMIF('Math Scores'!$F$4:$AM$4, E$4, 'Math Scores'!$F$2:$AM$2))))</f>
        <v/>
      </c>
      <c r="F74" s="135" t="str">
        <f>IF(COUNT('Math Scores'!$F77:$AM77)=0, "", (SUMIF('Math Scores'!$F$4:$AM$4, F$4, 'Math Scores'!$F77:$AM77)/(SUMIF('Math Scores'!$F$4:$AM$4, F$4, 'Math Scores'!$F$2:$AM$2))))</f>
        <v/>
      </c>
      <c r="G74" s="135" t="str">
        <f>IF(COUNT('Math Scores'!$F77:$AM77)=0, "", (SUMIF('Math Scores'!$F$4:$AM$4, G$4, 'Math Scores'!$F77:$AM77)/(SUMIF('Math Scores'!$F$4:$AM$4, G$4, 'Math Scores'!$F$2:$AM$2))))</f>
        <v/>
      </c>
      <c r="H74" s="135" t="str">
        <f>IF(COUNT('Math Scores'!$F77:$AM77)=0, "", (SUMIF('Math Scores'!$F$4:$AM$4, H$4, 'Math Scores'!$F77:$AM77)/(SUMIF('Math Scores'!$F$4:$AM$4, H$4, 'Math Scores'!$F$2:$AM$2))))</f>
        <v/>
      </c>
      <c r="I74" s="135" t="str">
        <f>IF(COUNT('Math Scores'!$F77:$AM77)=0, "", (SUMIF('Math Scores'!$F$4:$AM$4, I$4, 'Math Scores'!$F77:$AM77)/(SUMIF('Math Scores'!$F$4:$AM$4, I$4, 'Math Scores'!$F$2:$AM$2))))</f>
        <v/>
      </c>
      <c r="J74" s="135" t="str">
        <f>IF(COUNT('Math Scores'!$F77:$AM77)=0, "", (SUMIF('Math Scores'!$F$4:$AM$4, J$4, 'Math Scores'!$F77:$AM77)/(SUMIF('Math Scores'!$F$4:$AM$4, J$4, 'Math Scores'!$F$2:$AM$2))))</f>
        <v/>
      </c>
      <c r="K74" s="135" t="str">
        <f>IF(COUNT('Math Scores'!$AN77:$BW77)=0, "", (SUMIF('Math Scores'!$AN$4:$BW$4, K$4, 'Math Scores'!$AN77:$BW77)/(SUMIF('Math Scores'!$AN$4:$BW$4, K$4, 'Math Scores'!$AN$2:$BW$2))))</f>
        <v/>
      </c>
      <c r="L74" s="135" t="str">
        <f>IF(COUNT('Math Scores'!$AN77:$BW77)=0, "", (SUMIF('Math Scores'!$AN$4:$BW$4, L$4, 'Math Scores'!$AN77:$BW77)/(SUMIF('Math Scores'!$AN$4:$BW$4, L$4, 'Math Scores'!$AN$2:$BW$2))))</f>
        <v/>
      </c>
      <c r="M74" s="135" t="str">
        <f>IF(COUNT('Math Scores'!$AN77:$BW77)=0, "", (SUMIF('Math Scores'!$AN$4:$BW$4, M$4, 'Math Scores'!$AN77:$BW77)/(SUMIF('Math Scores'!$AN$4:$BW$4, M$4, 'Math Scores'!$AN$2:$BW$2))))</f>
        <v/>
      </c>
      <c r="N74" s="135" t="str">
        <f>IF(COUNT('Math Scores'!$AN77:$BW77)=0, "", (SUMIF('Math Scores'!$AN$4:$BW$4, N$4, 'Math Scores'!$AN77:$BW77)/(SUMIF('Math Scores'!$AN$4:$BW$4, N$4, 'Math Scores'!$AN$2:$BW$2))))</f>
        <v/>
      </c>
      <c r="O74" s="135" t="str">
        <f>IF(COUNT('Math Scores'!$AN77:$BW77)=0, "", (SUMIF('Math Scores'!$AN$4:$BW$4, O$4, 'Math Scores'!$AN77:$BW77)/(SUMIF('Math Scores'!$AN$4:$BW$4, O$4, 'Math Scores'!$AN$2:$BW$2))))</f>
        <v/>
      </c>
      <c r="P74" s="135" t="str">
        <f>IF(COUNT('Math Scores'!$BX77:$DN77)=0, "", (SUMIF('Math Scores'!$F$4:$MZ$4, P$4, 'Math Scores'!$F77:$MZ77)/(SUMIF('Math Scores'!$F$4:$MZ$4, P$4, 'Math Scores'!$F$2:$MZ$2))))</f>
        <v/>
      </c>
      <c r="Q74" s="135" t="str">
        <f>IF(COUNT('Math Scores'!$BX77:$DN77)=0, "", (SUMIF('Math Scores'!$F$4:$MZ$4, Q$4, 'Math Scores'!$F77:$MZ77)/(SUMIF('Math Scores'!$F$4:$MZ$4, Q$4, 'Math Scores'!$F$2:$MZ$2))))</f>
        <v/>
      </c>
      <c r="R74" s="135" t="str">
        <f>IF(COUNT('Math Scores'!$BX77:$DN77)=0, "", (SUMIF('Math Scores'!$F$4:$MZ$4, R$4, 'Math Scores'!$F77:$MZ77)/(SUMIF('Math Scores'!$F$4:$MZ$4, R$4, 'Math Scores'!$F$2:$MZ$2))))</f>
        <v/>
      </c>
      <c r="S74" s="135" t="str">
        <f>IF(COUNT('Math Scores'!$BX77:$DN77)=0, "", (SUMIF('Math Scores'!$F$4:$MZ$4, S$4, 'Math Scores'!$F77:$MZ77)/(SUMIF('Math Scores'!$F$4:$MZ$4, S$4, 'Math Scores'!$F$2:$MZ$2))))</f>
        <v/>
      </c>
      <c r="T74" s="135" t="str">
        <f>IF(COUNT('Math Scores'!$BX77:$DN77)=0, "", (SUMIF('Math Scores'!$F$4:$MZ$4, T$4, 'Math Scores'!$F77:$MZ77)/(SUMIF('Math Scores'!$F$4:$MZ$4, T$4, 'Math Scores'!$F$2:$MZ$2))))</f>
        <v/>
      </c>
      <c r="U74" s="135" t="str">
        <f>IF(COUNT('Math Scores'!$DO77:$FJ77)=0, "", (SUMIF('Math Scores'!$F$4:$MZ$4, U$4, 'Math Scores'!$F77:$MZ77)/(SUMIF('Math Scores'!$F$4:$MZ$4, U$4, 'Math Scores'!$F$2:$MZ$2))))</f>
        <v/>
      </c>
      <c r="V74" s="135" t="str">
        <f>IF(COUNT('Math Scores'!$DO77:$FJ77)=0, "", (SUMIF('Math Scores'!$F$4:$MZ$4, V$4, 'Math Scores'!$F77:$MZ77)/(SUMIF('Math Scores'!$F$4:$MZ$4, V$4, 'Math Scores'!$F$2:$MZ$2))))</f>
        <v/>
      </c>
      <c r="W74" s="135" t="str">
        <f>IF(COUNT('Math Scores'!$DO77:$FJ77)=0, "", (SUMIF('Math Scores'!$F$4:$MZ$4, W$4, 'Math Scores'!$F77:$MZ77)/(SUMIF('Math Scores'!$F$4:$MZ$4, W$4, 'Math Scores'!$F$2:$MZ$2))))</f>
        <v/>
      </c>
      <c r="X74" s="135" t="str">
        <f>IF(COUNT('Math Scores'!$DO77:$FJ77)=0, "", (SUMIF('Math Scores'!$F$4:$MZ$4, X$4, 'Math Scores'!$F77:$MZ77)/(SUMIF('Math Scores'!$F$4:$MZ$4, X$4, 'Math Scores'!$F$2:$MZ$2))))</f>
        <v/>
      </c>
      <c r="Y74" s="135" t="str">
        <f>IF(COUNT('Math Scores'!$DO77:$FJ77)=0, "", (SUMIF('Math Scores'!$F$4:$MZ$4, Y$4, 'Math Scores'!$F77:$MZ77)/(SUMIF('Math Scores'!$F$4:$MZ$4, Y$4, 'Math Scores'!$F$2:$MZ$2))))</f>
        <v/>
      </c>
      <c r="Z74" s="135" t="str">
        <f>IF(COUNT('Math Scores'!$FK77:$HI77)=0, "", (SUMIF('Math Scores'!$F$4:$MZ$4, Z$4, 'Math Scores'!$F77:$MZ77)/(SUMIF('Math Scores'!$F$4:$MZ$4, Z$4, 'Math Scores'!$F$2:$MZ$2))))</f>
        <v/>
      </c>
      <c r="AA74" s="135" t="str">
        <f>IF(COUNT('Math Scores'!$FK77:$HI77)=0, "", (SUMIF('Math Scores'!$F$4:$MZ$4, AA$4, 'Math Scores'!$F77:$MZ77)/(SUMIF('Math Scores'!$F$4:$MZ$4, AA$4, 'Math Scores'!$F$2:$MZ$2))))</f>
        <v/>
      </c>
      <c r="AB74" s="135" t="str">
        <f>IF(COUNT('Math Scores'!$FK77:$HI77)=0, "", (SUMIF('Math Scores'!$F$4:$MZ$4, AB$4, 'Math Scores'!$F77:$MZ77)/(SUMIF('Math Scores'!$F$4:$MZ$4, AB$4, 'Math Scores'!$F$2:$MZ$2))))</f>
        <v/>
      </c>
      <c r="AC74" s="135" t="str">
        <f>IF(COUNT('Math Scores'!$FK77:$HI77)=0, "", (SUMIF('Math Scores'!$F$4:$MZ$4, AC$4, 'Math Scores'!$F77:$MZ77)/(SUMIF('Math Scores'!$F$4:$MZ$4, AC$4, 'Math Scores'!$F$2:$MZ$2))))</f>
        <v/>
      </c>
      <c r="AD74" s="135" t="str">
        <f>IF(COUNT('Math Scores'!$HJ77:$IG77)=0, "", (SUMIF('Math Scores'!$HJ$4:$IU$4, AD$4, 'Math Scores'!$HJ77:$IU77)/(SUMIF('Math Scores'!$HJ$4:$IU$4, AD$4, 'Math Scores'!$HJ$2:$IU$2))))</f>
        <v/>
      </c>
      <c r="AE74" s="135" t="str">
        <f>IF(COUNT('Math Scores'!$HJ77:$IG77)=0, "", (SUMIF('Math Scores'!$HJ$4:$IU$4, AE$4, 'Math Scores'!$HJ77:$IU77)/(SUMIF('Math Scores'!$HJ$4:$IU$4, AE$4, 'Math Scores'!$HJ$2:$IU$2))))</f>
        <v/>
      </c>
      <c r="AF74" s="135" t="str">
        <f>IF(COUNT('Math Scores'!$HJ77:$IG77)=0, "", (SUMIF('Math Scores'!$HJ$4:$IU$4, AF$4, 'Math Scores'!$HJ77:$IU77)/(SUMIF('Math Scores'!$HJ$4:$IU$4, AF$4, 'Math Scores'!$HJ$2:$IU$2))))</f>
        <v/>
      </c>
      <c r="AG74" s="135" t="str">
        <f>IF(COUNT('Math Scores'!$HJ77:$IG77)=0, "", (SUMIF('Math Scores'!$HJ$4:$IU$4, AG$4, 'Math Scores'!$HJ77:$IU77)/(SUMIF('Math Scores'!$HJ$4:$IU$4, AG$4, 'Math Scores'!$HJ$2:$IU$2))))</f>
        <v/>
      </c>
      <c r="AH74" s="135" t="str">
        <f>IF(COUNT('Math Scores'!$IV77:$JL77)=0, "", (SUMIF('Math Scores'!$IH$4:$IU$4, AH$4, 'Math Scores'!$IH77:$IU77)/(SUMIF('Math Scores'!$IH$4:$IU$4, AH$4, 'Math Scores'!$IH$2:$IU$2))))</f>
        <v/>
      </c>
      <c r="AI74" s="135" t="str">
        <f>IF(COUNT('Math Scores'!$IV77:$JL77)=0, "", (SUMIF('Math Scores'!$IH$4:$IU$4, AI$4, 'Math Scores'!$IH77:$IU77)/(SUMIF('Math Scores'!$IH$4:$IU$4, AI$4, 'Math Scores'!$IH$2:$IU$2))))</f>
        <v/>
      </c>
      <c r="AJ74" s="135" t="str">
        <f>IF(COUNT('Math Scores'!$IV77:$JL77)=0, "", (SUMIF('Math Scores'!$IH$4:$IU$4, AJ$4, 'Math Scores'!$IH77:$IU77)/(SUMIF('Math Scores'!$IH$4:$IU$4, AJ$4, 'Math Scores'!$IH$2:$IU$2))))</f>
        <v/>
      </c>
      <c r="AK74" s="135" t="str">
        <f>IF(COUNT('Math Scores'!$JM77:$KG77)=0, "", (SUMIF('Math Scores'!$JM$4:$LA$4, X$4, 'Math Scores'!$JM77:$LA77)/(SUMIF('Math Scores'!$JM$4:$LA$4, X$4, 'Math Scores'!$JM$2:$LA$2))))</f>
        <v/>
      </c>
      <c r="AL74" s="135" t="str">
        <f>IF(COUNT('Math Scores'!$JM77:$KG77)=0, "", (SUMIF('Math Scores'!$JM$4:$LA$4, Y$4, 'Math Scores'!$JM77:$LA77)/(SUMIF('Math Scores'!$JM$4:$LA$4, Y$4, 'Math Scores'!$JM$2:$LA$2))))</f>
        <v/>
      </c>
      <c r="AM74" s="135" t="str">
        <f>IF(COUNT('Math Scores'!$JM77:$KG77)=0, "", (SUMIF('Math Scores'!$JM$4:$LA$4, Z$4, 'Math Scores'!$JM77:$LA77)/(SUMIF('Math Scores'!$JM$4:$LA$4, Z$4, 'Math Scores'!$JM$2:$LA$2))))</f>
        <v/>
      </c>
      <c r="AN74" s="135" t="str">
        <f>IF(COUNT('Math Scores'!$JM77:$KG77)=0, "", (SUMIF('Math Scores'!$JM$4:$LA$4, AA$4, 'Math Scores'!$JM77:$LA77)/(SUMIF('Math Scores'!$JM$4:$LA$4, AA$4, 'Math Scores'!$JM$2:$LA$2))))</f>
        <v/>
      </c>
      <c r="AO74" s="135" t="str">
        <f>IF(COUNT('Math Scores'!$JM77:$KG77)=0, "", (SUMIF('Math Scores'!$JM$4:$LA$4, AB$4, 'Math Scores'!$JM77:$LA77)/(SUMIF('Math Scores'!$JM$4:$LA$4, AB$4, 'Math Scores'!$JM$2:$LA$2))))</f>
        <v/>
      </c>
      <c r="AP74" s="135" t="str">
        <f>IF(COUNT('Math Scores'!$LB77:$LR77)=0, "", (SUMIF('Math Scores'!$KH$4:$LA$4, AP$4, 'Math Scores'!$KH77:$LA77)/(SUMIF('Math Scores'!$KH$4:$LA$4, AP$4, 'Math Scores'!$KH$2:$LA$2))))</f>
        <v/>
      </c>
      <c r="AQ74" s="135" t="str">
        <f>IF(COUNT('Math Scores'!$LB77:$LR77)=0, "", (SUMIF('Math Scores'!$KH$4:$LA$4, AQ$4, 'Math Scores'!$KH77:$LA77)/(SUMIF('Math Scores'!$KH$4:$LA$4, AQ$4, 'Math Scores'!$KH$2:$LA$2))))</f>
        <v/>
      </c>
    </row>
    <row r="75" spans="1:43" x14ac:dyDescent="0.2">
      <c r="A75" s="65">
        <v>70</v>
      </c>
      <c r="B75" s="65" t="str">
        <f>'English Scores- Leveled papers'!B76</f>
        <v/>
      </c>
      <c r="D75" s="67" t="str">
        <f>'Math Scores'!D78</f>
        <v/>
      </c>
      <c r="E75" s="135" t="str">
        <f>IF(COUNT('Math Scores'!$F78:$AM78)=0, "", (SUMIF('Math Scores'!$F$4:$AM$4, E$4, 'Math Scores'!$F78:$AM78)/(SUMIF('Math Scores'!$F$4:$AM$4, E$4, 'Math Scores'!$F$2:$AM$2))))</f>
        <v/>
      </c>
      <c r="F75" s="135" t="str">
        <f>IF(COUNT('Math Scores'!$F78:$AM78)=0, "", (SUMIF('Math Scores'!$F$4:$AM$4, F$4, 'Math Scores'!$F78:$AM78)/(SUMIF('Math Scores'!$F$4:$AM$4, F$4, 'Math Scores'!$F$2:$AM$2))))</f>
        <v/>
      </c>
      <c r="G75" s="135" t="str">
        <f>IF(COUNT('Math Scores'!$F78:$AM78)=0, "", (SUMIF('Math Scores'!$F$4:$AM$4, G$4, 'Math Scores'!$F78:$AM78)/(SUMIF('Math Scores'!$F$4:$AM$4, G$4, 'Math Scores'!$F$2:$AM$2))))</f>
        <v/>
      </c>
      <c r="H75" s="135" t="str">
        <f>IF(COUNT('Math Scores'!$F78:$AM78)=0, "", (SUMIF('Math Scores'!$F$4:$AM$4, H$4, 'Math Scores'!$F78:$AM78)/(SUMIF('Math Scores'!$F$4:$AM$4, H$4, 'Math Scores'!$F$2:$AM$2))))</f>
        <v/>
      </c>
      <c r="I75" s="135" t="str">
        <f>IF(COUNT('Math Scores'!$F78:$AM78)=0, "", (SUMIF('Math Scores'!$F$4:$AM$4, I$4, 'Math Scores'!$F78:$AM78)/(SUMIF('Math Scores'!$F$4:$AM$4, I$4, 'Math Scores'!$F$2:$AM$2))))</f>
        <v/>
      </c>
      <c r="J75" s="135" t="str">
        <f>IF(COUNT('Math Scores'!$F78:$AM78)=0, "", (SUMIF('Math Scores'!$F$4:$AM$4, J$4, 'Math Scores'!$F78:$AM78)/(SUMIF('Math Scores'!$F$4:$AM$4, J$4, 'Math Scores'!$F$2:$AM$2))))</f>
        <v/>
      </c>
      <c r="K75" s="135" t="str">
        <f>IF(COUNT('Math Scores'!$AN78:$BW78)=0, "", (SUMIF('Math Scores'!$AN$4:$BW$4, K$4, 'Math Scores'!$AN78:$BW78)/(SUMIF('Math Scores'!$AN$4:$BW$4, K$4, 'Math Scores'!$AN$2:$BW$2))))</f>
        <v/>
      </c>
      <c r="L75" s="135" t="str">
        <f>IF(COUNT('Math Scores'!$AN78:$BW78)=0, "", (SUMIF('Math Scores'!$AN$4:$BW$4, L$4, 'Math Scores'!$AN78:$BW78)/(SUMIF('Math Scores'!$AN$4:$BW$4, L$4, 'Math Scores'!$AN$2:$BW$2))))</f>
        <v/>
      </c>
      <c r="M75" s="135" t="str">
        <f>IF(COUNT('Math Scores'!$AN78:$BW78)=0, "", (SUMIF('Math Scores'!$AN$4:$BW$4, M$4, 'Math Scores'!$AN78:$BW78)/(SUMIF('Math Scores'!$AN$4:$BW$4, M$4, 'Math Scores'!$AN$2:$BW$2))))</f>
        <v/>
      </c>
      <c r="N75" s="135" t="str">
        <f>IF(COUNT('Math Scores'!$AN78:$BW78)=0, "", (SUMIF('Math Scores'!$AN$4:$BW$4, N$4, 'Math Scores'!$AN78:$BW78)/(SUMIF('Math Scores'!$AN$4:$BW$4, N$4, 'Math Scores'!$AN$2:$BW$2))))</f>
        <v/>
      </c>
      <c r="O75" s="135" t="str">
        <f>IF(COUNT('Math Scores'!$AN78:$BW78)=0, "", (SUMIF('Math Scores'!$AN$4:$BW$4, O$4, 'Math Scores'!$AN78:$BW78)/(SUMIF('Math Scores'!$AN$4:$BW$4, O$4, 'Math Scores'!$AN$2:$BW$2))))</f>
        <v/>
      </c>
      <c r="P75" s="135" t="str">
        <f>IF(COUNT('Math Scores'!$BX78:$DN78)=0, "", (SUMIF('Math Scores'!$F$4:$MZ$4, P$4, 'Math Scores'!$F78:$MZ78)/(SUMIF('Math Scores'!$F$4:$MZ$4, P$4, 'Math Scores'!$F$2:$MZ$2))))</f>
        <v/>
      </c>
      <c r="Q75" s="135" t="str">
        <f>IF(COUNT('Math Scores'!$BX78:$DN78)=0, "", (SUMIF('Math Scores'!$F$4:$MZ$4, Q$4, 'Math Scores'!$F78:$MZ78)/(SUMIF('Math Scores'!$F$4:$MZ$4, Q$4, 'Math Scores'!$F$2:$MZ$2))))</f>
        <v/>
      </c>
      <c r="R75" s="135" t="str">
        <f>IF(COUNT('Math Scores'!$BX78:$DN78)=0, "", (SUMIF('Math Scores'!$F$4:$MZ$4, R$4, 'Math Scores'!$F78:$MZ78)/(SUMIF('Math Scores'!$F$4:$MZ$4, R$4, 'Math Scores'!$F$2:$MZ$2))))</f>
        <v/>
      </c>
      <c r="S75" s="135" t="str">
        <f>IF(COUNT('Math Scores'!$BX78:$DN78)=0, "", (SUMIF('Math Scores'!$F$4:$MZ$4, S$4, 'Math Scores'!$F78:$MZ78)/(SUMIF('Math Scores'!$F$4:$MZ$4, S$4, 'Math Scores'!$F$2:$MZ$2))))</f>
        <v/>
      </c>
      <c r="T75" s="135" t="str">
        <f>IF(COUNT('Math Scores'!$BX78:$DN78)=0, "", (SUMIF('Math Scores'!$F$4:$MZ$4, T$4, 'Math Scores'!$F78:$MZ78)/(SUMIF('Math Scores'!$F$4:$MZ$4, T$4, 'Math Scores'!$F$2:$MZ$2))))</f>
        <v/>
      </c>
      <c r="U75" s="135" t="str">
        <f>IF(COUNT('Math Scores'!$DO78:$FJ78)=0, "", (SUMIF('Math Scores'!$F$4:$MZ$4, U$4, 'Math Scores'!$F78:$MZ78)/(SUMIF('Math Scores'!$F$4:$MZ$4, U$4, 'Math Scores'!$F$2:$MZ$2))))</f>
        <v/>
      </c>
      <c r="V75" s="135" t="str">
        <f>IF(COUNT('Math Scores'!$DO78:$FJ78)=0, "", (SUMIF('Math Scores'!$F$4:$MZ$4, V$4, 'Math Scores'!$F78:$MZ78)/(SUMIF('Math Scores'!$F$4:$MZ$4, V$4, 'Math Scores'!$F$2:$MZ$2))))</f>
        <v/>
      </c>
      <c r="W75" s="135" t="str">
        <f>IF(COUNT('Math Scores'!$DO78:$FJ78)=0, "", (SUMIF('Math Scores'!$F$4:$MZ$4, W$4, 'Math Scores'!$F78:$MZ78)/(SUMIF('Math Scores'!$F$4:$MZ$4, W$4, 'Math Scores'!$F$2:$MZ$2))))</f>
        <v/>
      </c>
      <c r="X75" s="135" t="str">
        <f>IF(COUNT('Math Scores'!$DO78:$FJ78)=0, "", (SUMIF('Math Scores'!$F$4:$MZ$4, X$4, 'Math Scores'!$F78:$MZ78)/(SUMIF('Math Scores'!$F$4:$MZ$4, X$4, 'Math Scores'!$F$2:$MZ$2))))</f>
        <v/>
      </c>
      <c r="Y75" s="135" t="str">
        <f>IF(COUNT('Math Scores'!$DO78:$FJ78)=0, "", (SUMIF('Math Scores'!$F$4:$MZ$4, Y$4, 'Math Scores'!$F78:$MZ78)/(SUMIF('Math Scores'!$F$4:$MZ$4, Y$4, 'Math Scores'!$F$2:$MZ$2))))</f>
        <v/>
      </c>
      <c r="Z75" s="135" t="str">
        <f>IF(COUNT('Math Scores'!$FK78:$HI78)=0, "", (SUMIF('Math Scores'!$F$4:$MZ$4, Z$4, 'Math Scores'!$F78:$MZ78)/(SUMIF('Math Scores'!$F$4:$MZ$4, Z$4, 'Math Scores'!$F$2:$MZ$2))))</f>
        <v/>
      </c>
      <c r="AA75" s="135" t="str">
        <f>IF(COUNT('Math Scores'!$FK78:$HI78)=0, "", (SUMIF('Math Scores'!$F$4:$MZ$4, AA$4, 'Math Scores'!$F78:$MZ78)/(SUMIF('Math Scores'!$F$4:$MZ$4, AA$4, 'Math Scores'!$F$2:$MZ$2))))</f>
        <v/>
      </c>
      <c r="AB75" s="135" t="str">
        <f>IF(COUNT('Math Scores'!$FK78:$HI78)=0, "", (SUMIF('Math Scores'!$F$4:$MZ$4, AB$4, 'Math Scores'!$F78:$MZ78)/(SUMIF('Math Scores'!$F$4:$MZ$4, AB$4, 'Math Scores'!$F$2:$MZ$2))))</f>
        <v/>
      </c>
      <c r="AC75" s="135" t="str">
        <f>IF(COUNT('Math Scores'!$FK78:$HI78)=0, "", (SUMIF('Math Scores'!$F$4:$MZ$4, AC$4, 'Math Scores'!$F78:$MZ78)/(SUMIF('Math Scores'!$F$4:$MZ$4, AC$4, 'Math Scores'!$F$2:$MZ$2))))</f>
        <v/>
      </c>
      <c r="AD75" s="135" t="str">
        <f>IF(COUNT('Math Scores'!$HJ78:$IG78)=0, "", (SUMIF('Math Scores'!$HJ$4:$IU$4, AD$4, 'Math Scores'!$HJ78:$IU78)/(SUMIF('Math Scores'!$HJ$4:$IU$4, AD$4, 'Math Scores'!$HJ$2:$IU$2))))</f>
        <v/>
      </c>
      <c r="AE75" s="135" t="str">
        <f>IF(COUNT('Math Scores'!$HJ78:$IG78)=0, "", (SUMIF('Math Scores'!$HJ$4:$IU$4, AE$4, 'Math Scores'!$HJ78:$IU78)/(SUMIF('Math Scores'!$HJ$4:$IU$4, AE$4, 'Math Scores'!$HJ$2:$IU$2))))</f>
        <v/>
      </c>
      <c r="AF75" s="135" t="str">
        <f>IF(COUNT('Math Scores'!$HJ78:$IG78)=0, "", (SUMIF('Math Scores'!$HJ$4:$IU$4, AF$4, 'Math Scores'!$HJ78:$IU78)/(SUMIF('Math Scores'!$HJ$4:$IU$4, AF$4, 'Math Scores'!$HJ$2:$IU$2))))</f>
        <v/>
      </c>
      <c r="AG75" s="135" t="str">
        <f>IF(COUNT('Math Scores'!$HJ78:$IG78)=0, "", (SUMIF('Math Scores'!$HJ$4:$IU$4, AG$4, 'Math Scores'!$HJ78:$IU78)/(SUMIF('Math Scores'!$HJ$4:$IU$4, AG$4, 'Math Scores'!$HJ$2:$IU$2))))</f>
        <v/>
      </c>
      <c r="AH75" s="135" t="str">
        <f>IF(COUNT('Math Scores'!$IV78:$JL78)=0, "", (SUMIF('Math Scores'!$IH$4:$IU$4, AH$4, 'Math Scores'!$IH78:$IU78)/(SUMIF('Math Scores'!$IH$4:$IU$4, AH$4, 'Math Scores'!$IH$2:$IU$2))))</f>
        <v/>
      </c>
      <c r="AI75" s="135" t="str">
        <f>IF(COUNT('Math Scores'!$IV78:$JL78)=0, "", (SUMIF('Math Scores'!$IH$4:$IU$4, AI$4, 'Math Scores'!$IH78:$IU78)/(SUMIF('Math Scores'!$IH$4:$IU$4, AI$4, 'Math Scores'!$IH$2:$IU$2))))</f>
        <v/>
      </c>
      <c r="AJ75" s="135" t="str">
        <f>IF(COUNT('Math Scores'!$IV78:$JL78)=0, "", (SUMIF('Math Scores'!$IH$4:$IU$4, AJ$4, 'Math Scores'!$IH78:$IU78)/(SUMIF('Math Scores'!$IH$4:$IU$4, AJ$4, 'Math Scores'!$IH$2:$IU$2))))</f>
        <v/>
      </c>
      <c r="AK75" s="135" t="str">
        <f>IF(COUNT('Math Scores'!$JM78:$KG78)=0, "", (SUMIF('Math Scores'!$JM$4:$LA$4, X$4, 'Math Scores'!$JM78:$LA78)/(SUMIF('Math Scores'!$JM$4:$LA$4, X$4, 'Math Scores'!$JM$2:$LA$2))))</f>
        <v/>
      </c>
      <c r="AL75" s="135" t="str">
        <f>IF(COUNT('Math Scores'!$JM78:$KG78)=0, "", (SUMIF('Math Scores'!$JM$4:$LA$4, Y$4, 'Math Scores'!$JM78:$LA78)/(SUMIF('Math Scores'!$JM$4:$LA$4, Y$4, 'Math Scores'!$JM$2:$LA$2))))</f>
        <v/>
      </c>
      <c r="AM75" s="135" t="str">
        <f>IF(COUNT('Math Scores'!$JM78:$KG78)=0, "", (SUMIF('Math Scores'!$JM$4:$LA$4, Z$4, 'Math Scores'!$JM78:$LA78)/(SUMIF('Math Scores'!$JM$4:$LA$4, Z$4, 'Math Scores'!$JM$2:$LA$2))))</f>
        <v/>
      </c>
      <c r="AN75" s="135" t="str">
        <f>IF(COUNT('Math Scores'!$JM78:$KG78)=0, "", (SUMIF('Math Scores'!$JM$4:$LA$4, AA$4, 'Math Scores'!$JM78:$LA78)/(SUMIF('Math Scores'!$JM$4:$LA$4, AA$4, 'Math Scores'!$JM$2:$LA$2))))</f>
        <v/>
      </c>
      <c r="AO75" s="135" t="str">
        <f>IF(COUNT('Math Scores'!$JM78:$KG78)=0, "", (SUMIF('Math Scores'!$JM$4:$LA$4, AB$4, 'Math Scores'!$JM78:$LA78)/(SUMIF('Math Scores'!$JM$4:$LA$4, AB$4, 'Math Scores'!$JM$2:$LA$2))))</f>
        <v/>
      </c>
      <c r="AP75" s="135" t="str">
        <f>IF(COUNT('Math Scores'!$LB78:$LR78)=0, "", (SUMIF('Math Scores'!$KH$4:$LA$4, AP$4, 'Math Scores'!$KH78:$LA78)/(SUMIF('Math Scores'!$KH$4:$LA$4, AP$4, 'Math Scores'!$KH$2:$LA$2))))</f>
        <v/>
      </c>
      <c r="AQ75" s="135" t="str">
        <f>IF(COUNT('Math Scores'!$LB78:$LR78)=0, "", (SUMIF('Math Scores'!$KH$4:$LA$4, AQ$4, 'Math Scores'!$KH78:$LA78)/(SUMIF('Math Scores'!$KH$4:$LA$4, AQ$4, 'Math Scores'!$KH$2:$LA$2))))</f>
        <v/>
      </c>
    </row>
    <row r="76" spans="1:43" x14ac:dyDescent="0.2">
      <c r="A76" s="65">
        <v>71</v>
      </c>
      <c r="B76" s="65" t="str">
        <f>'English Scores- Leveled papers'!B77</f>
        <v/>
      </c>
      <c r="D76" s="67" t="str">
        <f>'Math Scores'!D79</f>
        <v/>
      </c>
      <c r="E76" s="135" t="str">
        <f>IF(COUNT('Math Scores'!$F79:$AM79)=0, "", (SUMIF('Math Scores'!$F$4:$AM$4, E$4, 'Math Scores'!$F79:$AM79)/(SUMIF('Math Scores'!$F$4:$AM$4, E$4, 'Math Scores'!$F$2:$AM$2))))</f>
        <v/>
      </c>
      <c r="F76" s="135" t="str">
        <f>IF(COUNT('Math Scores'!$F79:$AM79)=0, "", (SUMIF('Math Scores'!$F$4:$AM$4, F$4, 'Math Scores'!$F79:$AM79)/(SUMIF('Math Scores'!$F$4:$AM$4, F$4, 'Math Scores'!$F$2:$AM$2))))</f>
        <v/>
      </c>
      <c r="G76" s="135" t="str">
        <f>IF(COUNT('Math Scores'!$F79:$AM79)=0, "", (SUMIF('Math Scores'!$F$4:$AM$4, G$4, 'Math Scores'!$F79:$AM79)/(SUMIF('Math Scores'!$F$4:$AM$4, G$4, 'Math Scores'!$F$2:$AM$2))))</f>
        <v/>
      </c>
      <c r="H76" s="135" t="str">
        <f>IF(COUNT('Math Scores'!$F79:$AM79)=0, "", (SUMIF('Math Scores'!$F$4:$AM$4, H$4, 'Math Scores'!$F79:$AM79)/(SUMIF('Math Scores'!$F$4:$AM$4, H$4, 'Math Scores'!$F$2:$AM$2))))</f>
        <v/>
      </c>
      <c r="I76" s="135" t="str">
        <f>IF(COUNT('Math Scores'!$F79:$AM79)=0, "", (SUMIF('Math Scores'!$F$4:$AM$4, I$4, 'Math Scores'!$F79:$AM79)/(SUMIF('Math Scores'!$F$4:$AM$4, I$4, 'Math Scores'!$F$2:$AM$2))))</f>
        <v/>
      </c>
      <c r="J76" s="135" t="str">
        <f>IF(COUNT('Math Scores'!$F79:$AM79)=0, "", (SUMIF('Math Scores'!$F$4:$AM$4, J$4, 'Math Scores'!$F79:$AM79)/(SUMIF('Math Scores'!$F$4:$AM$4, J$4, 'Math Scores'!$F$2:$AM$2))))</f>
        <v/>
      </c>
      <c r="K76" s="135" t="str">
        <f>IF(COUNT('Math Scores'!$AN79:$BW79)=0, "", (SUMIF('Math Scores'!$AN$4:$BW$4, K$4, 'Math Scores'!$AN79:$BW79)/(SUMIF('Math Scores'!$AN$4:$BW$4, K$4, 'Math Scores'!$AN$2:$BW$2))))</f>
        <v/>
      </c>
      <c r="L76" s="135" t="str">
        <f>IF(COUNT('Math Scores'!$AN79:$BW79)=0, "", (SUMIF('Math Scores'!$AN$4:$BW$4, L$4, 'Math Scores'!$AN79:$BW79)/(SUMIF('Math Scores'!$AN$4:$BW$4, L$4, 'Math Scores'!$AN$2:$BW$2))))</f>
        <v/>
      </c>
      <c r="M76" s="135" t="str">
        <f>IF(COUNT('Math Scores'!$AN79:$BW79)=0, "", (SUMIF('Math Scores'!$AN$4:$BW$4, M$4, 'Math Scores'!$AN79:$BW79)/(SUMIF('Math Scores'!$AN$4:$BW$4, M$4, 'Math Scores'!$AN$2:$BW$2))))</f>
        <v/>
      </c>
      <c r="N76" s="135" t="str">
        <f>IF(COUNT('Math Scores'!$AN79:$BW79)=0, "", (SUMIF('Math Scores'!$AN$4:$BW$4, N$4, 'Math Scores'!$AN79:$BW79)/(SUMIF('Math Scores'!$AN$4:$BW$4, N$4, 'Math Scores'!$AN$2:$BW$2))))</f>
        <v/>
      </c>
      <c r="O76" s="135" t="str">
        <f>IF(COUNT('Math Scores'!$AN79:$BW79)=0, "", (SUMIF('Math Scores'!$AN$4:$BW$4, O$4, 'Math Scores'!$AN79:$BW79)/(SUMIF('Math Scores'!$AN$4:$BW$4, O$4, 'Math Scores'!$AN$2:$BW$2))))</f>
        <v/>
      </c>
      <c r="P76" s="135" t="str">
        <f>IF(COUNT('Math Scores'!$BX79:$DN79)=0, "", (SUMIF('Math Scores'!$F$4:$MZ$4, P$4, 'Math Scores'!$F79:$MZ79)/(SUMIF('Math Scores'!$F$4:$MZ$4, P$4, 'Math Scores'!$F$2:$MZ$2))))</f>
        <v/>
      </c>
      <c r="Q76" s="135" t="str">
        <f>IF(COUNT('Math Scores'!$BX79:$DN79)=0, "", (SUMIF('Math Scores'!$F$4:$MZ$4, Q$4, 'Math Scores'!$F79:$MZ79)/(SUMIF('Math Scores'!$F$4:$MZ$4, Q$4, 'Math Scores'!$F$2:$MZ$2))))</f>
        <v/>
      </c>
      <c r="R76" s="135" t="str">
        <f>IF(COUNT('Math Scores'!$BX79:$DN79)=0, "", (SUMIF('Math Scores'!$F$4:$MZ$4, R$4, 'Math Scores'!$F79:$MZ79)/(SUMIF('Math Scores'!$F$4:$MZ$4, R$4, 'Math Scores'!$F$2:$MZ$2))))</f>
        <v/>
      </c>
      <c r="S76" s="135" t="str">
        <f>IF(COUNT('Math Scores'!$BX79:$DN79)=0, "", (SUMIF('Math Scores'!$F$4:$MZ$4, S$4, 'Math Scores'!$F79:$MZ79)/(SUMIF('Math Scores'!$F$4:$MZ$4, S$4, 'Math Scores'!$F$2:$MZ$2))))</f>
        <v/>
      </c>
      <c r="T76" s="135" t="str">
        <f>IF(COUNT('Math Scores'!$BX79:$DN79)=0, "", (SUMIF('Math Scores'!$F$4:$MZ$4, T$4, 'Math Scores'!$F79:$MZ79)/(SUMIF('Math Scores'!$F$4:$MZ$4, T$4, 'Math Scores'!$F$2:$MZ$2))))</f>
        <v/>
      </c>
      <c r="U76" s="135" t="str">
        <f>IF(COUNT('Math Scores'!$DO79:$FJ79)=0, "", (SUMIF('Math Scores'!$F$4:$MZ$4, U$4, 'Math Scores'!$F79:$MZ79)/(SUMIF('Math Scores'!$F$4:$MZ$4, U$4, 'Math Scores'!$F$2:$MZ$2))))</f>
        <v/>
      </c>
      <c r="V76" s="135" t="str">
        <f>IF(COUNT('Math Scores'!$DO79:$FJ79)=0, "", (SUMIF('Math Scores'!$F$4:$MZ$4, V$4, 'Math Scores'!$F79:$MZ79)/(SUMIF('Math Scores'!$F$4:$MZ$4, V$4, 'Math Scores'!$F$2:$MZ$2))))</f>
        <v/>
      </c>
      <c r="W76" s="135" t="str">
        <f>IF(COUNT('Math Scores'!$DO79:$FJ79)=0, "", (SUMIF('Math Scores'!$F$4:$MZ$4, W$4, 'Math Scores'!$F79:$MZ79)/(SUMIF('Math Scores'!$F$4:$MZ$4, W$4, 'Math Scores'!$F$2:$MZ$2))))</f>
        <v/>
      </c>
      <c r="X76" s="135" t="str">
        <f>IF(COUNT('Math Scores'!$DO79:$FJ79)=0, "", (SUMIF('Math Scores'!$F$4:$MZ$4, X$4, 'Math Scores'!$F79:$MZ79)/(SUMIF('Math Scores'!$F$4:$MZ$4, X$4, 'Math Scores'!$F$2:$MZ$2))))</f>
        <v/>
      </c>
      <c r="Y76" s="135" t="str">
        <f>IF(COUNT('Math Scores'!$DO79:$FJ79)=0, "", (SUMIF('Math Scores'!$F$4:$MZ$4, Y$4, 'Math Scores'!$F79:$MZ79)/(SUMIF('Math Scores'!$F$4:$MZ$4, Y$4, 'Math Scores'!$F$2:$MZ$2))))</f>
        <v/>
      </c>
      <c r="Z76" s="135" t="str">
        <f>IF(COUNT('Math Scores'!$FK79:$HI79)=0, "", (SUMIF('Math Scores'!$F$4:$MZ$4, Z$4, 'Math Scores'!$F79:$MZ79)/(SUMIF('Math Scores'!$F$4:$MZ$4, Z$4, 'Math Scores'!$F$2:$MZ$2))))</f>
        <v/>
      </c>
      <c r="AA76" s="135" t="str">
        <f>IF(COUNT('Math Scores'!$FK79:$HI79)=0, "", (SUMIF('Math Scores'!$F$4:$MZ$4, AA$4, 'Math Scores'!$F79:$MZ79)/(SUMIF('Math Scores'!$F$4:$MZ$4, AA$4, 'Math Scores'!$F$2:$MZ$2))))</f>
        <v/>
      </c>
      <c r="AB76" s="135" t="str">
        <f>IF(COUNT('Math Scores'!$FK79:$HI79)=0, "", (SUMIF('Math Scores'!$F$4:$MZ$4, AB$4, 'Math Scores'!$F79:$MZ79)/(SUMIF('Math Scores'!$F$4:$MZ$4, AB$4, 'Math Scores'!$F$2:$MZ$2))))</f>
        <v/>
      </c>
      <c r="AC76" s="135" t="str">
        <f>IF(COUNT('Math Scores'!$FK79:$HI79)=0, "", (SUMIF('Math Scores'!$F$4:$MZ$4, AC$4, 'Math Scores'!$F79:$MZ79)/(SUMIF('Math Scores'!$F$4:$MZ$4, AC$4, 'Math Scores'!$F$2:$MZ$2))))</f>
        <v/>
      </c>
      <c r="AD76" s="135" t="str">
        <f>IF(COUNT('Math Scores'!$HJ79:$IG79)=0, "", (SUMIF('Math Scores'!$HJ$4:$IU$4, AD$4, 'Math Scores'!$HJ79:$IU79)/(SUMIF('Math Scores'!$HJ$4:$IU$4, AD$4, 'Math Scores'!$HJ$2:$IU$2))))</f>
        <v/>
      </c>
      <c r="AE76" s="135" t="str">
        <f>IF(COUNT('Math Scores'!$HJ79:$IG79)=0, "", (SUMIF('Math Scores'!$HJ$4:$IU$4, AE$4, 'Math Scores'!$HJ79:$IU79)/(SUMIF('Math Scores'!$HJ$4:$IU$4, AE$4, 'Math Scores'!$HJ$2:$IU$2))))</f>
        <v/>
      </c>
      <c r="AF76" s="135" t="str">
        <f>IF(COUNT('Math Scores'!$HJ79:$IG79)=0, "", (SUMIF('Math Scores'!$HJ$4:$IU$4, AF$4, 'Math Scores'!$HJ79:$IU79)/(SUMIF('Math Scores'!$HJ$4:$IU$4, AF$4, 'Math Scores'!$HJ$2:$IU$2))))</f>
        <v/>
      </c>
      <c r="AG76" s="135" t="str">
        <f>IF(COUNT('Math Scores'!$HJ79:$IG79)=0, "", (SUMIF('Math Scores'!$HJ$4:$IU$4, AG$4, 'Math Scores'!$HJ79:$IU79)/(SUMIF('Math Scores'!$HJ$4:$IU$4, AG$4, 'Math Scores'!$HJ$2:$IU$2))))</f>
        <v/>
      </c>
      <c r="AH76" s="135" t="str">
        <f>IF(COUNT('Math Scores'!$IV79:$JL79)=0, "", (SUMIF('Math Scores'!$IH$4:$IU$4, AH$4, 'Math Scores'!$IH79:$IU79)/(SUMIF('Math Scores'!$IH$4:$IU$4, AH$4, 'Math Scores'!$IH$2:$IU$2))))</f>
        <v/>
      </c>
      <c r="AI76" s="135" t="str">
        <f>IF(COUNT('Math Scores'!$IV79:$JL79)=0, "", (SUMIF('Math Scores'!$IH$4:$IU$4, AI$4, 'Math Scores'!$IH79:$IU79)/(SUMIF('Math Scores'!$IH$4:$IU$4, AI$4, 'Math Scores'!$IH$2:$IU$2))))</f>
        <v/>
      </c>
      <c r="AJ76" s="135" t="str">
        <f>IF(COUNT('Math Scores'!$IV79:$JL79)=0, "", (SUMIF('Math Scores'!$IH$4:$IU$4, AJ$4, 'Math Scores'!$IH79:$IU79)/(SUMIF('Math Scores'!$IH$4:$IU$4, AJ$4, 'Math Scores'!$IH$2:$IU$2))))</f>
        <v/>
      </c>
      <c r="AK76" s="135" t="str">
        <f>IF(COUNT('Math Scores'!$JM79:$KG79)=0, "", (SUMIF('Math Scores'!$JM$4:$LA$4, X$4, 'Math Scores'!$JM79:$LA79)/(SUMIF('Math Scores'!$JM$4:$LA$4, X$4, 'Math Scores'!$JM$2:$LA$2))))</f>
        <v/>
      </c>
      <c r="AL76" s="135" t="str">
        <f>IF(COUNT('Math Scores'!$JM79:$KG79)=0, "", (SUMIF('Math Scores'!$JM$4:$LA$4, Y$4, 'Math Scores'!$JM79:$LA79)/(SUMIF('Math Scores'!$JM$4:$LA$4, Y$4, 'Math Scores'!$JM$2:$LA$2))))</f>
        <v/>
      </c>
      <c r="AM76" s="135" t="str">
        <f>IF(COUNT('Math Scores'!$JM79:$KG79)=0, "", (SUMIF('Math Scores'!$JM$4:$LA$4, Z$4, 'Math Scores'!$JM79:$LA79)/(SUMIF('Math Scores'!$JM$4:$LA$4, Z$4, 'Math Scores'!$JM$2:$LA$2))))</f>
        <v/>
      </c>
      <c r="AN76" s="135" t="str">
        <f>IF(COUNT('Math Scores'!$JM79:$KG79)=0, "", (SUMIF('Math Scores'!$JM$4:$LA$4, AA$4, 'Math Scores'!$JM79:$LA79)/(SUMIF('Math Scores'!$JM$4:$LA$4, AA$4, 'Math Scores'!$JM$2:$LA$2))))</f>
        <v/>
      </c>
      <c r="AO76" s="135" t="str">
        <f>IF(COUNT('Math Scores'!$JM79:$KG79)=0, "", (SUMIF('Math Scores'!$JM$4:$LA$4, AB$4, 'Math Scores'!$JM79:$LA79)/(SUMIF('Math Scores'!$JM$4:$LA$4, AB$4, 'Math Scores'!$JM$2:$LA$2))))</f>
        <v/>
      </c>
      <c r="AP76" s="135" t="str">
        <f>IF(COUNT('Math Scores'!$LB79:$LR79)=0, "", (SUMIF('Math Scores'!$KH$4:$LA$4, AP$4, 'Math Scores'!$KH79:$LA79)/(SUMIF('Math Scores'!$KH$4:$LA$4, AP$4, 'Math Scores'!$KH$2:$LA$2))))</f>
        <v/>
      </c>
      <c r="AQ76" s="135" t="str">
        <f>IF(COUNT('Math Scores'!$LB79:$LR79)=0, "", (SUMIF('Math Scores'!$KH$4:$LA$4, AQ$4, 'Math Scores'!$KH79:$LA79)/(SUMIF('Math Scores'!$KH$4:$LA$4, AQ$4, 'Math Scores'!$KH$2:$LA$2))))</f>
        <v/>
      </c>
    </row>
    <row r="77" spans="1:43" x14ac:dyDescent="0.2">
      <c r="A77" s="65">
        <v>72</v>
      </c>
      <c r="B77" s="65" t="str">
        <f>'English Scores- Leveled papers'!B78</f>
        <v/>
      </c>
      <c r="D77" s="67" t="str">
        <f>'Math Scores'!D80</f>
        <v/>
      </c>
      <c r="E77" s="135" t="str">
        <f>IF(COUNT('Math Scores'!$F80:$AM80)=0, "", (SUMIF('Math Scores'!$F$4:$AM$4, E$4, 'Math Scores'!$F80:$AM80)/(SUMIF('Math Scores'!$F$4:$AM$4, E$4, 'Math Scores'!$F$2:$AM$2))))</f>
        <v/>
      </c>
      <c r="F77" s="135" t="str">
        <f>IF(COUNT('Math Scores'!$F80:$AM80)=0, "", (SUMIF('Math Scores'!$F$4:$AM$4, F$4, 'Math Scores'!$F80:$AM80)/(SUMIF('Math Scores'!$F$4:$AM$4, F$4, 'Math Scores'!$F$2:$AM$2))))</f>
        <v/>
      </c>
      <c r="G77" s="135" t="str">
        <f>IF(COUNT('Math Scores'!$F80:$AM80)=0, "", (SUMIF('Math Scores'!$F$4:$AM$4, G$4, 'Math Scores'!$F80:$AM80)/(SUMIF('Math Scores'!$F$4:$AM$4, G$4, 'Math Scores'!$F$2:$AM$2))))</f>
        <v/>
      </c>
      <c r="H77" s="135" t="str">
        <f>IF(COUNT('Math Scores'!$F80:$AM80)=0, "", (SUMIF('Math Scores'!$F$4:$AM$4, H$4, 'Math Scores'!$F80:$AM80)/(SUMIF('Math Scores'!$F$4:$AM$4, H$4, 'Math Scores'!$F$2:$AM$2))))</f>
        <v/>
      </c>
      <c r="I77" s="135" t="str">
        <f>IF(COUNT('Math Scores'!$F80:$AM80)=0, "", (SUMIF('Math Scores'!$F$4:$AM$4, I$4, 'Math Scores'!$F80:$AM80)/(SUMIF('Math Scores'!$F$4:$AM$4, I$4, 'Math Scores'!$F$2:$AM$2))))</f>
        <v/>
      </c>
      <c r="J77" s="135" t="str">
        <f>IF(COUNT('Math Scores'!$F80:$AM80)=0, "", (SUMIF('Math Scores'!$F$4:$AM$4, J$4, 'Math Scores'!$F80:$AM80)/(SUMIF('Math Scores'!$F$4:$AM$4, J$4, 'Math Scores'!$F$2:$AM$2))))</f>
        <v/>
      </c>
      <c r="K77" s="135" t="str">
        <f>IF(COUNT('Math Scores'!$AN80:$BW80)=0, "", (SUMIF('Math Scores'!$AN$4:$BW$4, K$4, 'Math Scores'!$AN80:$BW80)/(SUMIF('Math Scores'!$AN$4:$BW$4, K$4, 'Math Scores'!$AN$2:$BW$2))))</f>
        <v/>
      </c>
      <c r="L77" s="135" t="str">
        <f>IF(COUNT('Math Scores'!$AN80:$BW80)=0, "", (SUMIF('Math Scores'!$AN$4:$BW$4, L$4, 'Math Scores'!$AN80:$BW80)/(SUMIF('Math Scores'!$AN$4:$BW$4, L$4, 'Math Scores'!$AN$2:$BW$2))))</f>
        <v/>
      </c>
      <c r="M77" s="135" t="str">
        <f>IF(COUNT('Math Scores'!$AN80:$BW80)=0, "", (SUMIF('Math Scores'!$AN$4:$BW$4, M$4, 'Math Scores'!$AN80:$BW80)/(SUMIF('Math Scores'!$AN$4:$BW$4, M$4, 'Math Scores'!$AN$2:$BW$2))))</f>
        <v/>
      </c>
      <c r="N77" s="135" t="str">
        <f>IF(COUNT('Math Scores'!$AN80:$BW80)=0, "", (SUMIF('Math Scores'!$AN$4:$BW$4, N$4, 'Math Scores'!$AN80:$BW80)/(SUMIF('Math Scores'!$AN$4:$BW$4, N$4, 'Math Scores'!$AN$2:$BW$2))))</f>
        <v/>
      </c>
      <c r="O77" s="135" t="str">
        <f>IF(COUNT('Math Scores'!$AN80:$BW80)=0, "", (SUMIF('Math Scores'!$AN$4:$BW$4, O$4, 'Math Scores'!$AN80:$BW80)/(SUMIF('Math Scores'!$AN$4:$BW$4, O$4, 'Math Scores'!$AN$2:$BW$2))))</f>
        <v/>
      </c>
      <c r="P77" s="135" t="str">
        <f>IF(COUNT('Math Scores'!$BX80:$DN80)=0, "", (SUMIF('Math Scores'!$F$4:$MZ$4, P$4, 'Math Scores'!$F80:$MZ80)/(SUMIF('Math Scores'!$F$4:$MZ$4, P$4, 'Math Scores'!$F$2:$MZ$2))))</f>
        <v/>
      </c>
      <c r="Q77" s="135" t="str">
        <f>IF(COUNT('Math Scores'!$BX80:$DN80)=0, "", (SUMIF('Math Scores'!$F$4:$MZ$4, Q$4, 'Math Scores'!$F80:$MZ80)/(SUMIF('Math Scores'!$F$4:$MZ$4, Q$4, 'Math Scores'!$F$2:$MZ$2))))</f>
        <v/>
      </c>
      <c r="R77" s="135" t="str">
        <f>IF(COUNT('Math Scores'!$BX80:$DN80)=0, "", (SUMIF('Math Scores'!$F$4:$MZ$4, R$4, 'Math Scores'!$F80:$MZ80)/(SUMIF('Math Scores'!$F$4:$MZ$4, R$4, 'Math Scores'!$F$2:$MZ$2))))</f>
        <v/>
      </c>
      <c r="S77" s="135" t="str">
        <f>IF(COUNT('Math Scores'!$BX80:$DN80)=0, "", (SUMIF('Math Scores'!$F$4:$MZ$4, S$4, 'Math Scores'!$F80:$MZ80)/(SUMIF('Math Scores'!$F$4:$MZ$4, S$4, 'Math Scores'!$F$2:$MZ$2))))</f>
        <v/>
      </c>
      <c r="T77" s="135" t="str">
        <f>IF(COUNT('Math Scores'!$BX80:$DN80)=0, "", (SUMIF('Math Scores'!$F$4:$MZ$4, T$4, 'Math Scores'!$F80:$MZ80)/(SUMIF('Math Scores'!$F$4:$MZ$4, T$4, 'Math Scores'!$F$2:$MZ$2))))</f>
        <v/>
      </c>
      <c r="U77" s="135" t="str">
        <f>IF(COUNT('Math Scores'!$DO80:$FJ80)=0, "", (SUMIF('Math Scores'!$F$4:$MZ$4, U$4, 'Math Scores'!$F80:$MZ80)/(SUMIF('Math Scores'!$F$4:$MZ$4, U$4, 'Math Scores'!$F$2:$MZ$2))))</f>
        <v/>
      </c>
      <c r="V77" s="135" t="str">
        <f>IF(COUNT('Math Scores'!$DO80:$FJ80)=0, "", (SUMIF('Math Scores'!$F$4:$MZ$4, V$4, 'Math Scores'!$F80:$MZ80)/(SUMIF('Math Scores'!$F$4:$MZ$4, V$4, 'Math Scores'!$F$2:$MZ$2))))</f>
        <v/>
      </c>
      <c r="W77" s="135" t="str">
        <f>IF(COUNT('Math Scores'!$DO80:$FJ80)=0, "", (SUMIF('Math Scores'!$F$4:$MZ$4, W$4, 'Math Scores'!$F80:$MZ80)/(SUMIF('Math Scores'!$F$4:$MZ$4, W$4, 'Math Scores'!$F$2:$MZ$2))))</f>
        <v/>
      </c>
      <c r="X77" s="135" t="str">
        <f>IF(COUNT('Math Scores'!$DO80:$FJ80)=0, "", (SUMIF('Math Scores'!$F$4:$MZ$4, X$4, 'Math Scores'!$F80:$MZ80)/(SUMIF('Math Scores'!$F$4:$MZ$4, X$4, 'Math Scores'!$F$2:$MZ$2))))</f>
        <v/>
      </c>
      <c r="Y77" s="135" t="str">
        <f>IF(COUNT('Math Scores'!$DO80:$FJ80)=0, "", (SUMIF('Math Scores'!$F$4:$MZ$4, Y$4, 'Math Scores'!$F80:$MZ80)/(SUMIF('Math Scores'!$F$4:$MZ$4, Y$4, 'Math Scores'!$F$2:$MZ$2))))</f>
        <v/>
      </c>
      <c r="Z77" s="135" t="str">
        <f>IF(COUNT('Math Scores'!$FK80:$HI80)=0, "", (SUMIF('Math Scores'!$F$4:$MZ$4, Z$4, 'Math Scores'!$F80:$MZ80)/(SUMIF('Math Scores'!$F$4:$MZ$4, Z$4, 'Math Scores'!$F$2:$MZ$2))))</f>
        <v/>
      </c>
      <c r="AA77" s="135" t="str">
        <f>IF(COUNT('Math Scores'!$FK80:$HI80)=0, "", (SUMIF('Math Scores'!$F$4:$MZ$4, AA$4, 'Math Scores'!$F80:$MZ80)/(SUMIF('Math Scores'!$F$4:$MZ$4, AA$4, 'Math Scores'!$F$2:$MZ$2))))</f>
        <v/>
      </c>
      <c r="AB77" s="135" t="str">
        <f>IF(COUNT('Math Scores'!$FK80:$HI80)=0, "", (SUMIF('Math Scores'!$F$4:$MZ$4, AB$4, 'Math Scores'!$F80:$MZ80)/(SUMIF('Math Scores'!$F$4:$MZ$4, AB$4, 'Math Scores'!$F$2:$MZ$2))))</f>
        <v/>
      </c>
      <c r="AC77" s="135" t="str">
        <f>IF(COUNT('Math Scores'!$FK80:$HI80)=0, "", (SUMIF('Math Scores'!$F$4:$MZ$4, AC$4, 'Math Scores'!$F80:$MZ80)/(SUMIF('Math Scores'!$F$4:$MZ$4, AC$4, 'Math Scores'!$F$2:$MZ$2))))</f>
        <v/>
      </c>
      <c r="AD77" s="135" t="str">
        <f>IF(COUNT('Math Scores'!$HJ80:$IG80)=0, "", (SUMIF('Math Scores'!$HJ$4:$IU$4, AD$4, 'Math Scores'!$HJ80:$IU80)/(SUMIF('Math Scores'!$HJ$4:$IU$4, AD$4, 'Math Scores'!$HJ$2:$IU$2))))</f>
        <v/>
      </c>
      <c r="AE77" s="135" t="str">
        <f>IF(COUNT('Math Scores'!$HJ80:$IG80)=0, "", (SUMIF('Math Scores'!$HJ$4:$IU$4, AE$4, 'Math Scores'!$HJ80:$IU80)/(SUMIF('Math Scores'!$HJ$4:$IU$4, AE$4, 'Math Scores'!$HJ$2:$IU$2))))</f>
        <v/>
      </c>
      <c r="AF77" s="135" t="str">
        <f>IF(COUNT('Math Scores'!$HJ80:$IG80)=0, "", (SUMIF('Math Scores'!$HJ$4:$IU$4, AF$4, 'Math Scores'!$HJ80:$IU80)/(SUMIF('Math Scores'!$HJ$4:$IU$4, AF$4, 'Math Scores'!$HJ$2:$IU$2))))</f>
        <v/>
      </c>
      <c r="AG77" s="135" t="str">
        <f>IF(COUNT('Math Scores'!$HJ80:$IG80)=0, "", (SUMIF('Math Scores'!$HJ$4:$IU$4, AG$4, 'Math Scores'!$HJ80:$IU80)/(SUMIF('Math Scores'!$HJ$4:$IU$4, AG$4, 'Math Scores'!$HJ$2:$IU$2))))</f>
        <v/>
      </c>
      <c r="AH77" s="135" t="str">
        <f>IF(COUNT('Math Scores'!$IV80:$JL80)=0, "", (SUMIF('Math Scores'!$IH$4:$IU$4, AH$4, 'Math Scores'!$IH80:$IU80)/(SUMIF('Math Scores'!$IH$4:$IU$4, AH$4, 'Math Scores'!$IH$2:$IU$2))))</f>
        <v/>
      </c>
      <c r="AI77" s="135" t="str">
        <f>IF(COUNT('Math Scores'!$IV80:$JL80)=0, "", (SUMIF('Math Scores'!$IH$4:$IU$4, AI$4, 'Math Scores'!$IH80:$IU80)/(SUMIF('Math Scores'!$IH$4:$IU$4, AI$4, 'Math Scores'!$IH$2:$IU$2))))</f>
        <v/>
      </c>
      <c r="AJ77" s="135" t="str">
        <f>IF(COUNT('Math Scores'!$IV80:$JL80)=0, "", (SUMIF('Math Scores'!$IH$4:$IU$4, AJ$4, 'Math Scores'!$IH80:$IU80)/(SUMIF('Math Scores'!$IH$4:$IU$4, AJ$4, 'Math Scores'!$IH$2:$IU$2))))</f>
        <v/>
      </c>
      <c r="AK77" s="135" t="str">
        <f>IF(COUNT('Math Scores'!$JM80:$KG80)=0, "", (SUMIF('Math Scores'!$JM$4:$LA$4, X$4, 'Math Scores'!$JM80:$LA80)/(SUMIF('Math Scores'!$JM$4:$LA$4, X$4, 'Math Scores'!$JM$2:$LA$2))))</f>
        <v/>
      </c>
      <c r="AL77" s="135" t="str">
        <f>IF(COUNT('Math Scores'!$JM80:$KG80)=0, "", (SUMIF('Math Scores'!$JM$4:$LA$4, Y$4, 'Math Scores'!$JM80:$LA80)/(SUMIF('Math Scores'!$JM$4:$LA$4, Y$4, 'Math Scores'!$JM$2:$LA$2))))</f>
        <v/>
      </c>
      <c r="AM77" s="135" t="str">
        <f>IF(COUNT('Math Scores'!$JM80:$KG80)=0, "", (SUMIF('Math Scores'!$JM$4:$LA$4, Z$4, 'Math Scores'!$JM80:$LA80)/(SUMIF('Math Scores'!$JM$4:$LA$4, Z$4, 'Math Scores'!$JM$2:$LA$2))))</f>
        <v/>
      </c>
      <c r="AN77" s="135" t="str">
        <f>IF(COUNT('Math Scores'!$JM80:$KG80)=0, "", (SUMIF('Math Scores'!$JM$4:$LA$4, AA$4, 'Math Scores'!$JM80:$LA80)/(SUMIF('Math Scores'!$JM$4:$LA$4, AA$4, 'Math Scores'!$JM$2:$LA$2))))</f>
        <v/>
      </c>
      <c r="AO77" s="135" t="str">
        <f>IF(COUNT('Math Scores'!$JM80:$KG80)=0, "", (SUMIF('Math Scores'!$JM$4:$LA$4, AB$4, 'Math Scores'!$JM80:$LA80)/(SUMIF('Math Scores'!$JM$4:$LA$4, AB$4, 'Math Scores'!$JM$2:$LA$2))))</f>
        <v/>
      </c>
      <c r="AP77" s="135" t="str">
        <f>IF(COUNT('Math Scores'!$LB80:$LR80)=0, "", (SUMIF('Math Scores'!$KH$4:$LA$4, AP$4, 'Math Scores'!$KH80:$LA80)/(SUMIF('Math Scores'!$KH$4:$LA$4, AP$4, 'Math Scores'!$KH$2:$LA$2))))</f>
        <v/>
      </c>
      <c r="AQ77" s="135" t="str">
        <f>IF(COUNT('Math Scores'!$LB80:$LR80)=0, "", (SUMIF('Math Scores'!$KH$4:$LA$4, AQ$4, 'Math Scores'!$KH80:$LA80)/(SUMIF('Math Scores'!$KH$4:$LA$4, AQ$4, 'Math Scores'!$KH$2:$LA$2))))</f>
        <v/>
      </c>
    </row>
    <row r="78" spans="1:43" x14ac:dyDescent="0.2">
      <c r="A78" s="65">
        <v>73</v>
      </c>
      <c r="B78" s="65" t="str">
        <f>'English Scores- Leveled papers'!B79</f>
        <v/>
      </c>
      <c r="D78" s="67" t="str">
        <f>'Math Scores'!D81</f>
        <v/>
      </c>
      <c r="E78" s="135" t="str">
        <f>IF(COUNT('Math Scores'!$F81:$AM81)=0, "", (SUMIF('Math Scores'!$F$4:$AM$4, E$4, 'Math Scores'!$F81:$AM81)/(SUMIF('Math Scores'!$F$4:$AM$4, E$4, 'Math Scores'!$F$2:$AM$2))))</f>
        <v/>
      </c>
      <c r="F78" s="135" t="str">
        <f>IF(COUNT('Math Scores'!$F81:$AM81)=0, "", (SUMIF('Math Scores'!$F$4:$AM$4, F$4, 'Math Scores'!$F81:$AM81)/(SUMIF('Math Scores'!$F$4:$AM$4, F$4, 'Math Scores'!$F$2:$AM$2))))</f>
        <v/>
      </c>
      <c r="G78" s="135" t="str">
        <f>IF(COUNT('Math Scores'!$F81:$AM81)=0, "", (SUMIF('Math Scores'!$F$4:$AM$4, G$4, 'Math Scores'!$F81:$AM81)/(SUMIF('Math Scores'!$F$4:$AM$4, G$4, 'Math Scores'!$F$2:$AM$2))))</f>
        <v/>
      </c>
      <c r="H78" s="135" t="str">
        <f>IF(COUNT('Math Scores'!$F81:$AM81)=0, "", (SUMIF('Math Scores'!$F$4:$AM$4, H$4, 'Math Scores'!$F81:$AM81)/(SUMIF('Math Scores'!$F$4:$AM$4, H$4, 'Math Scores'!$F$2:$AM$2))))</f>
        <v/>
      </c>
      <c r="I78" s="135" t="str">
        <f>IF(COUNT('Math Scores'!$F81:$AM81)=0, "", (SUMIF('Math Scores'!$F$4:$AM$4, I$4, 'Math Scores'!$F81:$AM81)/(SUMIF('Math Scores'!$F$4:$AM$4, I$4, 'Math Scores'!$F$2:$AM$2))))</f>
        <v/>
      </c>
      <c r="J78" s="135" t="str">
        <f>IF(COUNT('Math Scores'!$F81:$AM81)=0, "", (SUMIF('Math Scores'!$F$4:$AM$4, J$4, 'Math Scores'!$F81:$AM81)/(SUMIF('Math Scores'!$F$4:$AM$4, J$4, 'Math Scores'!$F$2:$AM$2))))</f>
        <v/>
      </c>
      <c r="K78" s="135" t="str">
        <f>IF(COUNT('Math Scores'!$AN81:$BW81)=0, "", (SUMIF('Math Scores'!$AN$4:$BW$4, K$4, 'Math Scores'!$AN81:$BW81)/(SUMIF('Math Scores'!$AN$4:$BW$4, K$4, 'Math Scores'!$AN$2:$BW$2))))</f>
        <v/>
      </c>
      <c r="L78" s="135" t="str">
        <f>IF(COUNT('Math Scores'!$AN81:$BW81)=0, "", (SUMIF('Math Scores'!$AN$4:$BW$4, L$4, 'Math Scores'!$AN81:$BW81)/(SUMIF('Math Scores'!$AN$4:$BW$4, L$4, 'Math Scores'!$AN$2:$BW$2))))</f>
        <v/>
      </c>
      <c r="M78" s="135" t="str">
        <f>IF(COUNT('Math Scores'!$AN81:$BW81)=0, "", (SUMIF('Math Scores'!$AN$4:$BW$4, M$4, 'Math Scores'!$AN81:$BW81)/(SUMIF('Math Scores'!$AN$4:$BW$4, M$4, 'Math Scores'!$AN$2:$BW$2))))</f>
        <v/>
      </c>
      <c r="N78" s="135" t="str">
        <f>IF(COUNT('Math Scores'!$AN81:$BW81)=0, "", (SUMIF('Math Scores'!$AN$4:$BW$4, N$4, 'Math Scores'!$AN81:$BW81)/(SUMIF('Math Scores'!$AN$4:$BW$4, N$4, 'Math Scores'!$AN$2:$BW$2))))</f>
        <v/>
      </c>
      <c r="O78" s="135" t="str">
        <f>IF(COUNT('Math Scores'!$AN81:$BW81)=0, "", (SUMIF('Math Scores'!$AN$4:$BW$4, O$4, 'Math Scores'!$AN81:$BW81)/(SUMIF('Math Scores'!$AN$4:$BW$4, O$4, 'Math Scores'!$AN$2:$BW$2))))</f>
        <v/>
      </c>
      <c r="P78" s="135" t="str">
        <f>IF(COUNT('Math Scores'!$BX81:$DN81)=0, "", (SUMIF('Math Scores'!$F$4:$MZ$4, P$4, 'Math Scores'!$F81:$MZ81)/(SUMIF('Math Scores'!$F$4:$MZ$4, P$4, 'Math Scores'!$F$2:$MZ$2))))</f>
        <v/>
      </c>
      <c r="Q78" s="135" t="str">
        <f>IF(COUNT('Math Scores'!$BX81:$DN81)=0, "", (SUMIF('Math Scores'!$F$4:$MZ$4, Q$4, 'Math Scores'!$F81:$MZ81)/(SUMIF('Math Scores'!$F$4:$MZ$4, Q$4, 'Math Scores'!$F$2:$MZ$2))))</f>
        <v/>
      </c>
      <c r="R78" s="135" t="str">
        <f>IF(COUNT('Math Scores'!$BX81:$DN81)=0, "", (SUMIF('Math Scores'!$F$4:$MZ$4, R$4, 'Math Scores'!$F81:$MZ81)/(SUMIF('Math Scores'!$F$4:$MZ$4, R$4, 'Math Scores'!$F$2:$MZ$2))))</f>
        <v/>
      </c>
      <c r="S78" s="135" t="str">
        <f>IF(COUNT('Math Scores'!$BX81:$DN81)=0, "", (SUMIF('Math Scores'!$F$4:$MZ$4, S$4, 'Math Scores'!$F81:$MZ81)/(SUMIF('Math Scores'!$F$4:$MZ$4, S$4, 'Math Scores'!$F$2:$MZ$2))))</f>
        <v/>
      </c>
      <c r="T78" s="135" t="str">
        <f>IF(COUNT('Math Scores'!$BX81:$DN81)=0, "", (SUMIF('Math Scores'!$F$4:$MZ$4, T$4, 'Math Scores'!$F81:$MZ81)/(SUMIF('Math Scores'!$F$4:$MZ$4, T$4, 'Math Scores'!$F$2:$MZ$2))))</f>
        <v/>
      </c>
      <c r="U78" s="135" t="str">
        <f>IF(COUNT('Math Scores'!$DO81:$FJ81)=0, "", (SUMIF('Math Scores'!$F$4:$MZ$4, U$4, 'Math Scores'!$F81:$MZ81)/(SUMIF('Math Scores'!$F$4:$MZ$4, U$4, 'Math Scores'!$F$2:$MZ$2))))</f>
        <v/>
      </c>
      <c r="V78" s="135" t="str">
        <f>IF(COUNT('Math Scores'!$DO81:$FJ81)=0, "", (SUMIF('Math Scores'!$F$4:$MZ$4, V$4, 'Math Scores'!$F81:$MZ81)/(SUMIF('Math Scores'!$F$4:$MZ$4, V$4, 'Math Scores'!$F$2:$MZ$2))))</f>
        <v/>
      </c>
      <c r="W78" s="135" t="str">
        <f>IF(COUNT('Math Scores'!$DO81:$FJ81)=0, "", (SUMIF('Math Scores'!$F$4:$MZ$4, W$4, 'Math Scores'!$F81:$MZ81)/(SUMIF('Math Scores'!$F$4:$MZ$4, W$4, 'Math Scores'!$F$2:$MZ$2))))</f>
        <v/>
      </c>
      <c r="X78" s="135" t="str">
        <f>IF(COUNT('Math Scores'!$DO81:$FJ81)=0, "", (SUMIF('Math Scores'!$F$4:$MZ$4, X$4, 'Math Scores'!$F81:$MZ81)/(SUMIF('Math Scores'!$F$4:$MZ$4, X$4, 'Math Scores'!$F$2:$MZ$2))))</f>
        <v/>
      </c>
      <c r="Y78" s="135" t="str">
        <f>IF(COUNT('Math Scores'!$DO81:$FJ81)=0, "", (SUMIF('Math Scores'!$F$4:$MZ$4, Y$4, 'Math Scores'!$F81:$MZ81)/(SUMIF('Math Scores'!$F$4:$MZ$4, Y$4, 'Math Scores'!$F$2:$MZ$2))))</f>
        <v/>
      </c>
      <c r="Z78" s="135" t="str">
        <f>IF(COUNT('Math Scores'!$FK81:$HI81)=0, "", (SUMIF('Math Scores'!$F$4:$MZ$4, Z$4, 'Math Scores'!$F81:$MZ81)/(SUMIF('Math Scores'!$F$4:$MZ$4, Z$4, 'Math Scores'!$F$2:$MZ$2))))</f>
        <v/>
      </c>
      <c r="AA78" s="135" t="str">
        <f>IF(COUNT('Math Scores'!$FK81:$HI81)=0, "", (SUMIF('Math Scores'!$F$4:$MZ$4, AA$4, 'Math Scores'!$F81:$MZ81)/(SUMIF('Math Scores'!$F$4:$MZ$4, AA$4, 'Math Scores'!$F$2:$MZ$2))))</f>
        <v/>
      </c>
      <c r="AB78" s="135" t="str">
        <f>IF(COUNT('Math Scores'!$FK81:$HI81)=0, "", (SUMIF('Math Scores'!$F$4:$MZ$4, AB$4, 'Math Scores'!$F81:$MZ81)/(SUMIF('Math Scores'!$F$4:$MZ$4, AB$4, 'Math Scores'!$F$2:$MZ$2))))</f>
        <v/>
      </c>
      <c r="AC78" s="135" t="str">
        <f>IF(COUNT('Math Scores'!$FK81:$HI81)=0, "", (SUMIF('Math Scores'!$F$4:$MZ$4, AC$4, 'Math Scores'!$F81:$MZ81)/(SUMIF('Math Scores'!$F$4:$MZ$4, AC$4, 'Math Scores'!$F$2:$MZ$2))))</f>
        <v/>
      </c>
      <c r="AD78" s="135" t="str">
        <f>IF(COUNT('Math Scores'!$HJ81:$IG81)=0, "", (SUMIF('Math Scores'!$HJ$4:$IU$4, AD$4, 'Math Scores'!$HJ81:$IU81)/(SUMIF('Math Scores'!$HJ$4:$IU$4, AD$4, 'Math Scores'!$HJ$2:$IU$2))))</f>
        <v/>
      </c>
      <c r="AE78" s="135" t="str">
        <f>IF(COUNT('Math Scores'!$HJ81:$IG81)=0, "", (SUMIF('Math Scores'!$HJ$4:$IU$4, AE$4, 'Math Scores'!$HJ81:$IU81)/(SUMIF('Math Scores'!$HJ$4:$IU$4, AE$4, 'Math Scores'!$HJ$2:$IU$2))))</f>
        <v/>
      </c>
      <c r="AF78" s="135" t="str">
        <f>IF(COUNT('Math Scores'!$HJ81:$IG81)=0, "", (SUMIF('Math Scores'!$HJ$4:$IU$4, AF$4, 'Math Scores'!$HJ81:$IU81)/(SUMIF('Math Scores'!$HJ$4:$IU$4, AF$4, 'Math Scores'!$HJ$2:$IU$2))))</f>
        <v/>
      </c>
      <c r="AG78" s="135" t="str">
        <f>IF(COUNT('Math Scores'!$HJ81:$IG81)=0, "", (SUMIF('Math Scores'!$HJ$4:$IU$4, AG$4, 'Math Scores'!$HJ81:$IU81)/(SUMIF('Math Scores'!$HJ$4:$IU$4, AG$4, 'Math Scores'!$HJ$2:$IU$2))))</f>
        <v/>
      </c>
      <c r="AH78" s="135" t="str">
        <f>IF(COUNT('Math Scores'!$IV81:$JL81)=0, "", (SUMIF('Math Scores'!$IH$4:$IU$4, AH$4, 'Math Scores'!$IH81:$IU81)/(SUMIF('Math Scores'!$IH$4:$IU$4, AH$4, 'Math Scores'!$IH$2:$IU$2))))</f>
        <v/>
      </c>
      <c r="AI78" s="135" t="str">
        <f>IF(COUNT('Math Scores'!$IV81:$JL81)=0, "", (SUMIF('Math Scores'!$IH$4:$IU$4, AI$4, 'Math Scores'!$IH81:$IU81)/(SUMIF('Math Scores'!$IH$4:$IU$4, AI$4, 'Math Scores'!$IH$2:$IU$2))))</f>
        <v/>
      </c>
      <c r="AJ78" s="135" t="str">
        <f>IF(COUNT('Math Scores'!$IV81:$JL81)=0, "", (SUMIF('Math Scores'!$IH$4:$IU$4, AJ$4, 'Math Scores'!$IH81:$IU81)/(SUMIF('Math Scores'!$IH$4:$IU$4, AJ$4, 'Math Scores'!$IH$2:$IU$2))))</f>
        <v/>
      </c>
      <c r="AK78" s="135" t="str">
        <f>IF(COUNT('Math Scores'!$JM81:$KG81)=0, "", (SUMIF('Math Scores'!$JM$4:$LA$4, X$4, 'Math Scores'!$JM81:$LA81)/(SUMIF('Math Scores'!$JM$4:$LA$4, X$4, 'Math Scores'!$JM$2:$LA$2))))</f>
        <v/>
      </c>
      <c r="AL78" s="135" t="str">
        <f>IF(COUNT('Math Scores'!$JM81:$KG81)=0, "", (SUMIF('Math Scores'!$JM$4:$LA$4, Y$4, 'Math Scores'!$JM81:$LA81)/(SUMIF('Math Scores'!$JM$4:$LA$4, Y$4, 'Math Scores'!$JM$2:$LA$2))))</f>
        <v/>
      </c>
      <c r="AM78" s="135" t="str">
        <f>IF(COUNT('Math Scores'!$JM81:$KG81)=0, "", (SUMIF('Math Scores'!$JM$4:$LA$4, Z$4, 'Math Scores'!$JM81:$LA81)/(SUMIF('Math Scores'!$JM$4:$LA$4, Z$4, 'Math Scores'!$JM$2:$LA$2))))</f>
        <v/>
      </c>
      <c r="AN78" s="135" t="str">
        <f>IF(COUNT('Math Scores'!$JM81:$KG81)=0, "", (SUMIF('Math Scores'!$JM$4:$LA$4, AA$4, 'Math Scores'!$JM81:$LA81)/(SUMIF('Math Scores'!$JM$4:$LA$4, AA$4, 'Math Scores'!$JM$2:$LA$2))))</f>
        <v/>
      </c>
      <c r="AO78" s="135" t="str">
        <f>IF(COUNT('Math Scores'!$JM81:$KG81)=0, "", (SUMIF('Math Scores'!$JM$4:$LA$4, AB$4, 'Math Scores'!$JM81:$LA81)/(SUMIF('Math Scores'!$JM$4:$LA$4, AB$4, 'Math Scores'!$JM$2:$LA$2))))</f>
        <v/>
      </c>
      <c r="AP78" s="135" t="str">
        <f>IF(COUNT('Math Scores'!$LB81:$LR81)=0, "", (SUMIF('Math Scores'!$KH$4:$LA$4, AP$4, 'Math Scores'!$KH81:$LA81)/(SUMIF('Math Scores'!$KH$4:$LA$4, AP$4, 'Math Scores'!$KH$2:$LA$2))))</f>
        <v/>
      </c>
      <c r="AQ78" s="135" t="str">
        <f>IF(COUNT('Math Scores'!$LB81:$LR81)=0, "", (SUMIF('Math Scores'!$KH$4:$LA$4, AQ$4, 'Math Scores'!$KH81:$LA81)/(SUMIF('Math Scores'!$KH$4:$LA$4, AQ$4, 'Math Scores'!$KH$2:$LA$2))))</f>
        <v/>
      </c>
    </row>
    <row r="79" spans="1:43" x14ac:dyDescent="0.2">
      <c r="A79" s="65">
        <v>74</v>
      </c>
      <c r="B79" s="65" t="str">
        <f>'English Scores- Leveled papers'!B80</f>
        <v/>
      </c>
      <c r="D79" s="67" t="str">
        <f>'Math Scores'!D82</f>
        <v/>
      </c>
      <c r="E79" s="135" t="str">
        <f>IF(COUNT('Math Scores'!$F82:$AM82)=0, "", (SUMIF('Math Scores'!$F$4:$AM$4, E$4, 'Math Scores'!$F82:$AM82)/(SUMIF('Math Scores'!$F$4:$AM$4, E$4, 'Math Scores'!$F$2:$AM$2))))</f>
        <v/>
      </c>
      <c r="F79" s="135" t="str">
        <f>IF(COUNT('Math Scores'!$F82:$AM82)=0, "", (SUMIF('Math Scores'!$F$4:$AM$4, F$4, 'Math Scores'!$F82:$AM82)/(SUMIF('Math Scores'!$F$4:$AM$4, F$4, 'Math Scores'!$F$2:$AM$2))))</f>
        <v/>
      </c>
      <c r="G79" s="135" t="str">
        <f>IF(COUNT('Math Scores'!$F82:$AM82)=0, "", (SUMIF('Math Scores'!$F$4:$AM$4, G$4, 'Math Scores'!$F82:$AM82)/(SUMIF('Math Scores'!$F$4:$AM$4, G$4, 'Math Scores'!$F$2:$AM$2))))</f>
        <v/>
      </c>
      <c r="H79" s="135" t="str">
        <f>IF(COUNT('Math Scores'!$F82:$AM82)=0, "", (SUMIF('Math Scores'!$F$4:$AM$4, H$4, 'Math Scores'!$F82:$AM82)/(SUMIF('Math Scores'!$F$4:$AM$4, H$4, 'Math Scores'!$F$2:$AM$2))))</f>
        <v/>
      </c>
      <c r="I79" s="135" t="str">
        <f>IF(COUNT('Math Scores'!$F82:$AM82)=0, "", (SUMIF('Math Scores'!$F$4:$AM$4, I$4, 'Math Scores'!$F82:$AM82)/(SUMIF('Math Scores'!$F$4:$AM$4, I$4, 'Math Scores'!$F$2:$AM$2))))</f>
        <v/>
      </c>
      <c r="J79" s="135" t="str">
        <f>IF(COUNT('Math Scores'!$F82:$AM82)=0, "", (SUMIF('Math Scores'!$F$4:$AM$4, J$4, 'Math Scores'!$F82:$AM82)/(SUMIF('Math Scores'!$F$4:$AM$4, J$4, 'Math Scores'!$F$2:$AM$2))))</f>
        <v/>
      </c>
      <c r="K79" s="135" t="str">
        <f>IF(COUNT('Math Scores'!$AN82:$BW82)=0, "", (SUMIF('Math Scores'!$AN$4:$BW$4, K$4, 'Math Scores'!$AN82:$BW82)/(SUMIF('Math Scores'!$AN$4:$BW$4, K$4, 'Math Scores'!$AN$2:$BW$2))))</f>
        <v/>
      </c>
      <c r="L79" s="135" t="str">
        <f>IF(COUNT('Math Scores'!$AN82:$BW82)=0, "", (SUMIF('Math Scores'!$AN$4:$BW$4, L$4, 'Math Scores'!$AN82:$BW82)/(SUMIF('Math Scores'!$AN$4:$BW$4, L$4, 'Math Scores'!$AN$2:$BW$2))))</f>
        <v/>
      </c>
      <c r="M79" s="135" t="str">
        <f>IF(COUNT('Math Scores'!$AN82:$BW82)=0, "", (SUMIF('Math Scores'!$AN$4:$BW$4, M$4, 'Math Scores'!$AN82:$BW82)/(SUMIF('Math Scores'!$AN$4:$BW$4, M$4, 'Math Scores'!$AN$2:$BW$2))))</f>
        <v/>
      </c>
      <c r="N79" s="135" t="str">
        <f>IF(COUNT('Math Scores'!$AN82:$BW82)=0, "", (SUMIF('Math Scores'!$AN$4:$BW$4, N$4, 'Math Scores'!$AN82:$BW82)/(SUMIF('Math Scores'!$AN$4:$BW$4, N$4, 'Math Scores'!$AN$2:$BW$2))))</f>
        <v/>
      </c>
      <c r="O79" s="135" t="str">
        <f>IF(COUNT('Math Scores'!$AN82:$BW82)=0, "", (SUMIF('Math Scores'!$AN$4:$BW$4, O$4, 'Math Scores'!$AN82:$BW82)/(SUMIF('Math Scores'!$AN$4:$BW$4, O$4, 'Math Scores'!$AN$2:$BW$2))))</f>
        <v/>
      </c>
      <c r="P79" s="135" t="str">
        <f>IF(COUNT('Math Scores'!$BX82:$DN82)=0, "", (SUMIF('Math Scores'!$F$4:$MZ$4, P$4, 'Math Scores'!$F82:$MZ82)/(SUMIF('Math Scores'!$F$4:$MZ$4, P$4, 'Math Scores'!$F$2:$MZ$2))))</f>
        <v/>
      </c>
      <c r="Q79" s="135" t="str">
        <f>IF(COUNT('Math Scores'!$BX82:$DN82)=0, "", (SUMIF('Math Scores'!$F$4:$MZ$4, Q$4, 'Math Scores'!$F82:$MZ82)/(SUMIF('Math Scores'!$F$4:$MZ$4, Q$4, 'Math Scores'!$F$2:$MZ$2))))</f>
        <v/>
      </c>
      <c r="R79" s="135" t="str">
        <f>IF(COUNT('Math Scores'!$BX82:$DN82)=0, "", (SUMIF('Math Scores'!$F$4:$MZ$4, R$4, 'Math Scores'!$F82:$MZ82)/(SUMIF('Math Scores'!$F$4:$MZ$4, R$4, 'Math Scores'!$F$2:$MZ$2))))</f>
        <v/>
      </c>
      <c r="S79" s="135" t="str">
        <f>IF(COUNT('Math Scores'!$BX82:$DN82)=0, "", (SUMIF('Math Scores'!$F$4:$MZ$4, S$4, 'Math Scores'!$F82:$MZ82)/(SUMIF('Math Scores'!$F$4:$MZ$4, S$4, 'Math Scores'!$F$2:$MZ$2))))</f>
        <v/>
      </c>
      <c r="T79" s="135" t="str">
        <f>IF(COUNT('Math Scores'!$BX82:$DN82)=0, "", (SUMIF('Math Scores'!$F$4:$MZ$4, T$4, 'Math Scores'!$F82:$MZ82)/(SUMIF('Math Scores'!$F$4:$MZ$4, T$4, 'Math Scores'!$F$2:$MZ$2))))</f>
        <v/>
      </c>
      <c r="U79" s="135" t="str">
        <f>IF(COUNT('Math Scores'!$DO82:$FJ82)=0, "", (SUMIF('Math Scores'!$F$4:$MZ$4, U$4, 'Math Scores'!$F82:$MZ82)/(SUMIF('Math Scores'!$F$4:$MZ$4, U$4, 'Math Scores'!$F$2:$MZ$2))))</f>
        <v/>
      </c>
      <c r="V79" s="135" t="str">
        <f>IF(COUNT('Math Scores'!$DO82:$FJ82)=0, "", (SUMIF('Math Scores'!$F$4:$MZ$4, V$4, 'Math Scores'!$F82:$MZ82)/(SUMIF('Math Scores'!$F$4:$MZ$4, V$4, 'Math Scores'!$F$2:$MZ$2))))</f>
        <v/>
      </c>
      <c r="W79" s="135" t="str">
        <f>IF(COUNT('Math Scores'!$DO82:$FJ82)=0, "", (SUMIF('Math Scores'!$F$4:$MZ$4, W$4, 'Math Scores'!$F82:$MZ82)/(SUMIF('Math Scores'!$F$4:$MZ$4, W$4, 'Math Scores'!$F$2:$MZ$2))))</f>
        <v/>
      </c>
      <c r="X79" s="135" t="str">
        <f>IF(COUNT('Math Scores'!$DO82:$FJ82)=0, "", (SUMIF('Math Scores'!$F$4:$MZ$4, X$4, 'Math Scores'!$F82:$MZ82)/(SUMIF('Math Scores'!$F$4:$MZ$4, X$4, 'Math Scores'!$F$2:$MZ$2))))</f>
        <v/>
      </c>
      <c r="Y79" s="135" t="str">
        <f>IF(COUNT('Math Scores'!$DO82:$FJ82)=0, "", (SUMIF('Math Scores'!$F$4:$MZ$4, Y$4, 'Math Scores'!$F82:$MZ82)/(SUMIF('Math Scores'!$F$4:$MZ$4, Y$4, 'Math Scores'!$F$2:$MZ$2))))</f>
        <v/>
      </c>
      <c r="Z79" s="135" t="str">
        <f>IF(COUNT('Math Scores'!$FK82:$HI82)=0, "", (SUMIF('Math Scores'!$F$4:$MZ$4, Z$4, 'Math Scores'!$F82:$MZ82)/(SUMIF('Math Scores'!$F$4:$MZ$4, Z$4, 'Math Scores'!$F$2:$MZ$2))))</f>
        <v/>
      </c>
      <c r="AA79" s="135" t="str">
        <f>IF(COUNT('Math Scores'!$FK82:$HI82)=0, "", (SUMIF('Math Scores'!$F$4:$MZ$4, AA$4, 'Math Scores'!$F82:$MZ82)/(SUMIF('Math Scores'!$F$4:$MZ$4, AA$4, 'Math Scores'!$F$2:$MZ$2))))</f>
        <v/>
      </c>
      <c r="AB79" s="135" t="str">
        <f>IF(COUNT('Math Scores'!$FK82:$HI82)=0, "", (SUMIF('Math Scores'!$F$4:$MZ$4, AB$4, 'Math Scores'!$F82:$MZ82)/(SUMIF('Math Scores'!$F$4:$MZ$4, AB$4, 'Math Scores'!$F$2:$MZ$2))))</f>
        <v/>
      </c>
      <c r="AC79" s="135" t="str">
        <f>IF(COUNT('Math Scores'!$FK82:$HI82)=0, "", (SUMIF('Math Scores'!$F$4:$MZ$4, AC$4, 'Math Scores'!$F82:$MZ82)/(SUMIF('Math Scores'!$F$4:$MZ$4, AC$4, 'Math Scores'!$F$2:$MZ$2))))</f>
        <v/>
      </c>
      <c r="AD79" s="135" t="str">
        <f>IF(COUNT('Math Scores'!$HJ82:$IG82)=0, "", (SUMIF('Math Scores'!$HJ$4:$IU$4, AD$4, 'Math Scores'!$HJ82:$IU82)/(SUMIF('Math Scores'!$HJ$4:$IU$4, AD$4, 'Math Scores'!$HJ$2:$IU$2))))</f>
        <v/>
      </c>
      <c r="AE79" s="135" t="str">
        <f>IF(COUNT('Math Scores'!$HJ82:$IG82)=0, "", (SUMIF('Math Scores'!$HJ$4:$IU$4, AE$4, 'Math Scores'!$HJ82:$IU82)/(SUMIF('Math Scores'!$HJ$4:$IU$4, AE$4, 'Math Scores'!$HJ$2:$IU$2))))</f>
        <v/>
      </c>
      <c r="AF79" s="135" t="str">
        <f>IF(COUNT('Math Scores'!$HJ82:$IG82)=0, "", (SUMIF('Math Scores'!$HJ$4:$IU$4, AF$4, 'Math Scores'!$HJ82:$IU82)/(SUMIF('Math Scores'!$HJ$4:$IU$4, AF$4, 'Math Scores'!$HJ$2:$IU$2))))</f>
        <v/>
      </c>
      <c r="AG79" s="135" t="str">
        <f>IF(COUNT('Math Scores'!$HJ82:$IG82)=0, "", (SUMIF('Math Scores'!$HJ$4:$IU$4, AG$4, 'Math Scores'!$HJ82:$IU82)/(SUMIF('Math Scores'!$HJ$4:$IU$4, AG$4, 'Math Scores'!$HJ$2:$IU$2))))</f>
        <v/>
      </c>
      <c r="AH79" s="135" t="str">
        <f>IF(COUNT('Math Scores'!$IV82:$JL82)=0, "", (SUMIF('Math Scores'!$IH$4:$IU$4, AH$4, 'Math Scores'!$IH82:$IU82)/(SUMIF('Math Scores'!$IH$4:$IU$4, AH$4, 'Math Scores'!$IH$2:$IU$2))))</f>
        <v/>
      </c>
      <c r="AI79" s="135" t="str">
        <f>IF(COUNT('Math Scores'!$IV82:$JL82)=0, "", (SUMIF('Math Scores'!$IH$4:$IU$4, AI$4, 'Math Scores'!$IH82:$IU82)/(SUMIF('Math Scores'!$IH$4:$IU$4, AI$4, 'Math Scores'!$IH$2:$IU$2))))</f>
        <v/>
      </c>
      <c r="AJ79" s="135" t="str">
        <f>IF(COUNT('Math Scores'!$IV82:$JL82)=0, "", (SUMIF('Math Scores'!$IH$4:$IU$4, AJ$4, 'Math Scores'!$IH82:$IU82)/(SUMIF('Math Scores'!$IH$4:$IU$4, AJ$4, 'Math Scores'!$IH$2:$IU$2))))</f>
        <v/>
      </c>
      <c r="AK79" s="135" t="str">
        <f>IF(COUNT('Math Scores'!$JM82:$KG82)=0, "", (SUMIF('Math Scores'!$JM$4:$LA$4, X$4, 'Math Scores'!$JM82:$LA82)/(SUMIF('Math Scores'!$JM$4:$LA$4, X$4, 'Math Scores'!$JM$2:$LA$2))))</f>
        <v/>
      </c>
      <c r="AL79" s="135" t="str">
        <f>IF(COUNT('Math Scores'!$JM82:$KG82)=0, "", (SUMIF('Math Scores'!$JM$4:$LA$4, Y$4, 'Math Scores'!$JM82:$LA82)/(SUMIF('Math Scores'!$JM$4:$LA$4, Y$4, 'Math Scores'!$JM$2:$LA$2))))</f>
        <v/>
      </c>
      <c r="AM79" s="135" t="str">
        <f>IF(COUNT('Math Scores'!$JM82:$KG82)=0, "", (SUMIF('Math Scores'!$JM$4:$LA$4, Z$4, 'Math Scores'!$JM82:$LA82)/(SUMIF('Math Scores'!$JM$4:$LA$4, Z$4, 'Math Scores'!$JM$2:$LA$2))))</f>
        <v/>
      </c>
      <c r="AN79" s="135" t="str">
        <f>IF(COUNT('Math Scores'!$JM82:$KG82)=0, "", (SUMIF('Math Scores'!$JM$4:$LA$4, AA$4, 'Math Scores'!$JM82:$LA82)/(SUMIF('Math Scores'!$JM$4:$LA$4, AA$4, 'Math Scores'!$JM$2:$LA$2))))</f>
        <v/>
      </c>
      <c r="AO79" s="135" t="str">
        <f>IF(COUNT('Math Scores'!$JM82:$KG82)=0, "", (SUMIF('Math Scores'!$JM$4:$LA$4, AB$4, 'Math Scores'!$JM82:$LA82)/(SUMIF('Math Scores'!$JM$4:$LA$4, AB$4, 'Math Scores'!$JM$2:$LA$2))))</f>
        <v/>
      </c>
      <c r="AP79" s="135" t="str">
        <f>IF(COUNT('Math Scores'!$LB82:$LR82)=0, "", (SUMIF('Math Scores'!$KH$4:$LA$4, AP$4, 'Math Scores'!$KH82:$LA82)/(SUMIF('Math Scores'!$KH$4:$LA$4, AP$4, 'Math Scores'!$KH$2:$LA$2))))</f>
        <v/>
      </c>
      <c r="AQ79" s="135" t="str">
        <f>IF(COUNT('Math Scores'!$LB82:$LR82)=0, "", (SUMIF('Math Scores'!$KH$4:$LA$4, AQ$4, 'Math Scores'!$KH82:$LA82)/(SUMIF('Math Scores'!$KH$4:$LA$4, AQ$4, 'Math Scores'!$KH$2:$LA$2))))</f>
        <v/>
      </c>
    </row>
    <row r="80" spans="1:43" x14ac:dyDescent="0.2">
      <c r="A80" s="65">
        <v>75</v>
      </c>
      <c r="B80" s="65" t="str">
        <f>'English Scores- Leveled papers'!B81</f>
        <v/>
      </c>
      <c r="D80" s="67" t="str">
        <f>'Math Scores'!D83</f>
        <v/>
      </c>
      <c r="E80" s="135" t="str">
        <f>IF(COUNT('Math Scores'!$F83:$AM83)=0, "", (SUMIF('Math Scores'!$F$4:$AM$4, E$4, 'Math Scores'!$F83:$AM83)/(SUMIF('Math Scores'!$F$4:$AM$4, E$4, 'Math Scores'!$F$2:$AM$2))))</f>
        <v/>
      </c>
      <c r="F80" s="135" t="str">
        <f>IF(COUNT('Math Scores'!$F83:$AM83)=0, "", (SUMIF('Math Scores'!$F$4:$AM$4, F$4, 'Math Scores'!$F83:$AM83)/(SUMIF('Math Scores'!$F$4:$AM$4, F$4, 'Math Scores'!$F$2:$AM$2))))</f>
        <v/>
      </c>
      <c r="G80" s="135" t="str">
        <f>IF(COUNT('Math Scores'!$F83:$AM83)=0, "", (SUMIF('Math Scores'!$F$4:$AM$4, G$4, 'Math Scores'!$F83:$AM83)/(SUMIF('Math Scores'!$F$4:$AM$4, G$4, 'Math Scores'!$F$2:$AM$2))))</f>
        <v/>
      </c>
      <c r="H80" s="135" t="str">
        <f>IF(COUNT('Math Scores'!$F83:$AM83)=0, "", (SUMIF('Math Scores'!$F$4:$AM$4, H$4, 'Math Scores'!$F83:$AM83)/(SUMIF('Math Scores'!$F$4:$AM$4, H$4, 'Math Scores'!$F$2:$AM$2))))</f>
        <v/>
      </c>
      <c r="I80" s="135" t="str">
        <f>IF(COUNT('Math Scores'!$F83:$AM83)=0, "", (SUMIF('Math Scores'!$F$4:$AM$4, I$4, 'Math Scores'!$F83:$AM83)/(SUMIF('Math Scores'!$F$4:$AM$4, I$4, 'Math Scores'!$F$2:$AM$2))))</f>
        <v/>
      </c>
      <c r="J80" s="135" t="str">
        <f>IF(COUNT('Math Scores'!$F83:$AM83)=0, "", (SUMIF('Math Scores'!$F$4:$AM$4, J$4, 'Math Scores'!$F83:$AM83)/(SUMIF('Math Scores'!$F$4:$AM$4, J$4, 'Math Scores'!$F$2:$AM$2))))</f>
        <v/>
      </c>
      <c r="K80" s="135" t="str">
        <f>IF(COUNT('Math Scores'!$AN83:$BW83)=0, "", (SUMIF('Math Scores'!$AN$4:$BW$4, K$4, 'Math Scores'!$AN83:$BW83)/(SUMIF('Math Scores'!$AN$4:$BW$4, K$4, 'Math Scores'!$AN$2:$BW$2))))</f>
        <v/>
      </c>
      <c r="L80" s="135" t="str">
        <f>IF(COUNT('Math Scores'!$AN83:$BW83)=0, "", (SUMIF('Math Scores'!$AN$4:$BW$4, L$4, 'Math Scores'!$AN83:$BW83)/(SUMIF('Math Scores'!$AN$4:$BW$4, L$4, 'Math Scores'!$AN$2:$BW$2))))</f>
        <v/>
      </c>
      <c r="M80" s="135" t="str">
        <f>IF(COUNT('Math Scores'!$AN83:$BW83)=0, "", (SUMIF('Math Scores'!$AN$4:$BW$4, M$4, 'Math Scores'!$AN83:$BW83)/(SUMIF('Math Scores'!$AN$4:$BW$4, M$4, 'Math Scores'!$AN$2:$BW$2))))</f>
        <v/>
      </c>
      <c r="N80" s="135" t="str">
        <f>IF(COUNT('Math Scores'!$AN83:$BW83)=0, "", (SUMIF('Math Scores'!$AN$4:$BW$4, N$4, 'Math Scores'!$AN83:$BW83)/(SUMIF('Math Scores'!$AN$4:$BW$4, N$4, 'Math Scores'!$AN$2:$BW$2))))</f>
        <v/>
      </c>
      <c r="O80" s="135" t="str">
        <f>IF(COUNT('Math Scores'!$AN83:$BW83)=0, "", (SUMIF('Math Scores'!$AN$4:$BW$4, O$4, 'Math Scores'!$AN83:$BW83)/(SUMIF('Math Scores'!$AN$4:$BW$4, O$4, 'Math Scores'!$AN$2:$BW$2))))</f>
        <v/>
      </c>
      <c r="P80" s="135" t="str">
        <f>IF(COUNT('Math Scores'!$BX83:$DN83)=0, "", (SUMIF('Math Scores'!$F$4:$MZ$4, P$4, 'Math Scores'!$F83:$MZ83)/(SUMIF('Math Scores'!$F$4:$MZ$4, P$4, 'Math Scores'!$F$2:$MZ$2))))</f>
        <v/>
      </c>
      <c r="Q80" s="135" t="str">
        <f>IF(COUNT('Math Scores'!$BX83:$DN83)=0, "", (SUMIF('Math Scores'!$F$4:$MZ$4, Q$4, 'Math Scores'!$F83:$MZ83)/(SUMIF('Math Scores'!$F$4:$MZ$4, Q$4, 'Math Scores'!$F$2:$MZ$2))))</f>
        <v/>
      </c>
      <c r="R80" s="135" t="str">
        <f>IF(COUNT('Math Scores'!$BX83:$DN83)=0, "", (SUMIF('Math Scores'!$F$4:$MZ$4, R$4, 'Math Scores'!$F83:$MZ83)/(SUMIF('Math Scores'!$F$4:$MZ$4, R$4, 'Math Scores'!$F$2:$MZ$2))))</f>
        <v/>
      </c>
      <c r="S80" s="135" t="str">
        <f>IF(COUNT('Math Scores'!$BX83:$DN83)=0, "", (SUMIF('Math Scores'!$F$4:$MZ$4, S$4, 'Math Scores'!$F83:$MZ83)/(SUMIF('Math Scores'!$F$4:$MZ$4, S$4, 'Math Scores'!$F$2:$MZ$2))))</f>
        <v/>
      </c>
      <c r="T80" s="135" t="str">
        <f>IF(COUNT('Math Scores'!$BX83:$DN83)=0, "", (SUMIF('Math Scores'!$F$4:$MZ$4, T$4, 'Math Scores'!$F83:$MZ83)/(SUMIF('Math Scores'!$F$4:$MZ$4, T$4, 'Math Scores'!$F$2:$MZ$2))))</f>
        <v/>
      </c>
      <c r="U80" s="135" t="str">
        <f>IF(COUNT('Math Scores'!$DO83:$FJ83)=0, "", (SUMIF('Math Scores'!$F$4:$MZ$4, U$4, 'Math Scores'!$F83:$MZ83)/(SUMIF('Math Scores'!$F$4:$MZ$4, U$4, 'Math Scores'!$F$2:$MZ$2))))</f>
        <v/>
      </c>
      <c r="V80" s="135" t="str">
        <f>IF(COUNT('Math Scores'!$DO83:$FJ83)=0, "", (SUMIF('Math Scores'!$F$4:$MZ$4, V$4, 'Math Scores'!$F83:$MZ83)/(SUMIF('Math Scores'!$F$4:$MZ$4, V$4, 'Math Scores'!$F$2:$MZ$2))))</f>
        <v/>
      </c>
      <c r="W80" s="135" t="str">
        <f>IF(COUNT('Math Scores'!$DO83:$FJ83)=0, "", (SUMIF('Math Scores'!$F$4:$MZ$4, W$4, 'Math Scores'!$F83:$MZ83)/(SUMIF('Math Scores'!$F$4:$MZ$4, W$4, 'Math Scores'!$F$2:$MZ$2))))</f>
        <v/>
      </c>
      <c r="X80" s="135" t="str">
        <f>IF(COUNT('Math Scores'!$DO83:$FJ83)=0, "", (SUMIF('Math Scores'!$F$4:$MZ$4, X$4, 'Math Scores'!$F83:$MZ83)/(SUMIF('Math Scores'!$F$4:$MZ$4, X$4, 'Math Scores'!$F$2:$MZ$2))))</f>
        <v/>
      </c>
      <c r="Y80" s="135" t="str">
        <f>IF(COUNT('Math Scores'!$DO83:$FJ83)=0, "", (SUMIF('Math Scores'!$F$4:$MZ$4, Y$4, 'Math Scores'!$F83:$MZ83)/(SUMIF('Math Scores'!$F$4:$MZ$4, Y$4, 'Math Scores'!$F$2:$MZ$2))))</f>
        <v/>
      </c>
      <c r="Z80" s="135" t="str">
        <f>IF(COUNT('Math Scores'!$FK83:$HI83)=0, "", (SUMIF('Math Scores'!$F$4:$MZ$4, Z$4, 'Math Scores'!$F83:$MZ83)/(SUMIF('Math Scores'!$F$4:$MZ$4, Z$4, 'Math Scores'!$F$2:$MZ$2))))</f>
        <v/>
      </c>
      <c r="AA80" s="135" t="str">
        <f>IF(COUNT('Math Scores'!$FK83:$HI83)=0, "", (SUMIF('Math Scores'!$F$4:$MZ$4, AA$4, 'Math Scores'!$F83:$MZ83)/(SUMIF('Math Scores'!$F$4:$MZ$4, AA$4, 'Math Scores'!$F$2:$MZ$2))))</f>
        <v/>
      </c>
      <c r="AB80" s="135" t="str">
        <f>IF(COUNT('Math Scores'!$FK83:$HI83)=0, "", (SUMIF('Math Scores'!$F$4:$MZ$4, AB$4, 'Math Scores'!$F83:$MZ83)/(SUMIF('Math Scores'!$F$4:$MZ$4, AB$4, 'Math Scores'!$F$2:$MZ$2))))</f>
        <v/>
      </c>
      <c r="AC80" s="135" t="str">
        <f>IF(COUNT('Math Scores'!$FK83:$HI83)=0, "", (SUMIF('Math Scores'!$F$4:$MZ$4, AC$4, 'Math Scores'!$F83:$MZ83)/(SUMIF('Math Scores'!$F$4:$MZ$4, AC$4, 'Math Scores'!$F$2:$MZ$2))))</f>
        <v/>
      </c>
      <c r="AD80" s="135" t="str">
        <f>IF(COUNT('Math Scores'!$HJ83:$IG83)=0, "", (SUMIF('Math Scores'!$HJ$4:$IU$4, AD$4, 'Math Scores'!$HJ83:$IU83)/(SUMIF('Math Scores'!$HJ$4:$IU$4, AD$4, 'Math Scores'!$HJ$2:$IU$2))))</f>
        <v/>
      </c>
      <c r="AE80" s="135" t="str">
        <f>IF(COUNT('Math Scores'!$HJ83:$IG83)=0, "", (SUMIF('Math Scores'!$HJ$4:$IU$4, AE$4, 'Math Scores'!$HJ83:$IU83)/(SUMIF('Math Scores'!$HJ$4:$IU$4, AE$4, 'Math Scores'!$HJ$2:$IU$2))))</f>
        <v/>
      </c>
      <c r="AF80" s="135" t="str">
        <f>IF(COUNT('Math Scores'!$HJ83:$IG83)=0, "", (SUMIF('Math Scores'!$HJ$4:$IU$4, AF$4, 'Math Scores'!$HJ83:$IU83)/(SUMIF('Math Scores'!$HJ$4:$IU$4, AF$4, 'Math Scores'!$HJ$2:$IU$2))))</f>
        <v/>
      </c>
      <c r="AG80" s="135" t="str">
        <f>IF(COUNT('Math Scores'!$HJ83:$IG83)=0, "", (SUMIF('Math Scores'!$HJ$4:$IU$4, AG$4, 'Math Scores'!$HJ83:$IU83)/(SUMIF('Math Scores'!$HJ$4:$IU$4, AG$4, 'Math Scores'!$HJ$2:$IU$2))))</f>
        <v/>
      </c>
      <c r="AH80" s="135" t="str">
        <f>IF(COUNT('Math Scores'!$IV83:$JL83)=0, "", (SUMIF('Math Scores'!$IH$4:$IU$4, AH$4, 'Math Scores'!$IH83:$IU83)/(SUMIF('Math Scores'!$IH$4:$IU$4, AH$4, 'Math Scores'!$IH$2:$IU$2))))</f>
        <v/>
      </c>
      <c r="AI80" s="135" t="str">
        <f>IF(COUNT('Math Scores'!$IV83:$JL83)=0, "", (SUMIF('Math Scores'!$IH$4:$IU$4, AI$4, 'Math Scores'!$IH83:$IU83)/(SUMIF('Math Scores'!$IH$4:$IU$4, AI$4, 'Math Scores'!$IH$2:$IU$2))))</f>
        <v/>
      </c>
      <c r="AJ80" s="135" t="str">
        <f>IF(COUNT('Math Scores'!$IV83:$JL83)=0, "", (SUMIF('Math Scores'!$IH$4:$IU$4, AJ$4, 'Math Scores'!$IH83:$IU83)/(SUMIF('Math Scores'!$IH$4:$IU$4, AJ$4, 'Math Scores'!$IH$2:$IU$2))))</f>
        <v/>
      </c>
      <c r="AK80" s="135" t="str">
        <f>IF(COUNT('Math Scores'!$JM83:$KG83)=0, "", (SUMIF('Math Scores'!$JM$4:$LA$4, X$4, 'Math Scores'!$JM83:$LA83)/(SUMIF('Math Scores'!$JM$4:$LA$4, X$4, 'Math Scores'!$JM$2:$LA$2))))</f>
        <v/>
      </c>
      <c r="AL80" s="135" t="str">
        <f>IF(COUNT('Math Scores'!$JM83:$KG83)=0, "", (SUMIF('Math Scores'!$JM$4:$LA$4, Y$4, 'Math Scores'!$JM83:$LA83)/(SUMIF('Math Scores'!$JM$4:$LA$4, Y$4, 'Math Scores'!$JM$2:$LA$2))))</f>
        <v/>
      </c>
      <c r="AM80" s="135" t="str">
        <f>IF(COUNT('Math Scores'!$JM83:$KG83)=0, "", (SUMIF('Math Scores'!$JM$4:$LA$4, Z$4, 'Math Scores'!$JM83:$LA83)/(SUMIF('Math Scores'!$JM$4:$LA$4, Z$4, 'Math Scores'!$JM$2:$LA$2))))</f>
        <v/>
      </c>
      <c r="AN80" s="135" t="str">
        <f>IF(COUNT('Math Scores'!$JM83:$KG83)=0, "", (SUMIF('Math Scores'!$JM$4:$LA$4, AA$4, 'Math Scores'!$JM83:$LA83)/(SUMIF('Math Scores'!$JM$4:$LA$4, AA$4, 'Math Scores'!$JM$2:$LA$2))))</f>
        <v/>
      </c>
      <c r="AO80" s="135" t="str">
        <f>IF(COUNT('Math Scores'!$JM83:$KG83)=0, "", (SUMIF('Math Scores'!$JM$4:$LA$4, AB$4, 'Math Scores'!$JM83:$LA83)/(SUMIF('Math Scores'!$JM$4:$LA$4, AB$4, 'Math Scores'!$JM$2:$LA$2))))</f>
        <v/>
      </c>
      <c r="AP80" s="135" t="str">
        <f>IF(COUNT('Math Scores'!$LB83:$LR83)=0, "", (SUMIF('Math Scores'!$KH$4:$LA$4, AP$4, 'Math Scores'!$KH83:$LA83)/(SUMIF('Math Scores'!$KH$4:$LA$4, AP$4, 'Math Scores'!$KH$2:$LA$2))))</f>
        <v/>
      </c>
      <c r="AQ80" s="135" t="str">
        <f>IF(COUNT('Math Scores'!$LB83:$LR83)=0, "", (SUMIF('Math Scores'!$KH$4:$LA$4, AQ$4, 'Math Scores'!$KH83:$LA83)/(SUMIF('Math Scores'!$KH$4:$LA$4, AQ$4, 'Math Scores'!$KH$2:$LA$2))))</f>
        <v/>
      </c>
    </row>
    <row r="81" spans="1:43" x14ac:dyDescent="0.2">
      <c r="A81" s="65">
        <v>76</v>
      </c>
      <c r="B81" s="65" t="str">
        <f>'English Scores- Leveled papers'!B82</f>
        <v/>
      </c>
      <c r="D81" s="67" t="str">
        <f>'Math Scores'!D84</f>
        <v/>
      </c>
      <c r="E81" s="135" t="str">
        <f>IF(COUNT('Math Scores'!$F84:$AM84)=0, "", (SUMIF('Math Scores'!$F$4:$AM$4, E$4, 'Math Scores'!$F84:$AM84)/(SUMIF('Math Scores'!$F$4:$AM$4, E$4, 'Math Scores'!$F$2:$AM$2))))</f>
        <v/>
      </c>
      <c r="F81" s="135" t="str">
        <f>IF(COUNT('Math Scores'!$F84:$AM84)=0, "", (SUMIF('Math Scores'!$F$4:$AM$4, F$4, 'Math Scores'!$F84:$AM84)/(SUMIF('Math Scores'!$F$4:$AM$4, F$4, 'Math Scores'!$F$2:$AM$2))))</f>
        <v/>
      </c>
      <c r="G81" s="135" t="str">
        <f>IF(COUNT('Math Scores'!$F84:$AM84)=0, "", (SUMIF('Math Scores'!$F$4:$AM$4, G$4, 'Math Scores'!$F84:$AM84)/(SUMIF('Math Scores'!$F$4:$AM$4, G$4, 'Math Scores'!$F$2:$AM$2))))</f>
        <v/>
      </c>
      <c r="H81" s="135" t="str">
        <f>IF(COUNT('Math Scores'!$F84:$AM84)=0, "", (SUMIF('Math Scores'!$F$4:$AM$4, H$4, 'Math Scores'!$F84:$AM84)/(SUMIF('Math Scores'!$F$4:$AM$4, H$4, 'Math Scores'!$F$2:$AM$2))))</f>
        <v/>
      </c>
      <c r="I81" s="135" t="str">
        <f>IF(COUNT('Math Scores'!$F84:$AM84)=0, "", (SUMIF('Math Scores'!$F$4:$AM$4, I$4, 'Math Scores'!$F84:$AM84)/(SUMIF('Math Scores'!$F$4:$AM$4, I$4, 'Math Scores'!$F$2:$AM$2))))</f>
        <v/>
      </c>
      <c r="J81" s="135" t="str">
        <f>IF(COUNT('Math Scores'!$F84:$AM84)=0, "", (SUMIF('Math Scores'!$F$4:$AM$4, J$4, 'Math Scores'!$F84:$AM84)/(SUMIF('Math Scores'!$F$4:$AM$4, J$4, 'Math Scores'!$F$2:$AM$2))))</f>
        <v/>
      </c>
      <c r="K81" s="135" t="str">
        <f>IF(COUNT('Math Scores'!$AN84:$BW84)=0, "", (SUMIF('Math Scores'!$AN$4:$BW$4, K$4, 'Math Scores'!$AN84:$BW84)/(SUMIF('Math Scores'!$AN$4:$BW$4, K$4, 'Math Scores'!$AN$2:$BW$2))))</f>
        <v/>
      </c>
      <c r="L81" s="135" t="str">
        <f>IF(COUNT('Math Scores'!$AN84:$BW84)=0, "", (SUMIF('Math Scores'!$AN$4:$BW$4, L$4, 'Math Scores'!$AN84:$BW84)/(SUMIF('Math Scores'!$AN$4:$BW$4, L$4, 'Math Scores'!$AN$2:$BW$2))))</f>
        <v/>
      </c>
      <c r="M81" s="135" t="str">
        <f>IF(COUNT('Math Scores'!$AN84:$BW84)=0, "", (SUMIF('Math Scores'!$AN$4:$BW$4, M$4, 'Math Scores'!$AN84:$BW84)/(SUMIF('Math Scores'!$AN$4:$BW$4, M$4, 'Math Scores'!$AN$2:$BW$2))))</f>
        <v/>
      </c>
      <c r="N81" s="135" t="str">
        <f>IF(COUNT('Math Scores'!$AN84:$BW84)=0, "", (SUMIF('Math Scores'!$AN$4:$BW$4, N$4, 'Math Scores'!$AN84:$BW84)/(SUMIF('Math Scores'!$AN$4:$BW$4, N$4, 'Math Scores'!$AN$2:$BW$2))))</f>
        <v/>
      </c>
      <c r="O81" s="135" t="str">
        <f>IF(COUNT('Math Scores'!$AN84:$BW84)=0, "", (SUMIF('Math Scores'!$AN$4:$BW$4, O$4, 'Math Scores'!$AN84:$BW84)/(SUMIF('Math Scores'!$AN$4:$BW$4, O$4, 'Math Scores'!$AN$2:$BW$2))))</f>
        <v/>
      </c>
      <c r="P81" s="135" t="str">
        <f>IF(COUNT('Math Scores'!$BX84:$DN84)=0, "", (SUMIF('Math Scores'!$F$4:$MZ$4, P$4, 'Math Scores'!$F84:$MZ84)/(SUMIF('Math Scores'!$F$4:$MZ$4, P$4, 'Math Scores'!$F$2:$MZ$2))))</f>
        <v/>
      </c>
      <c r="Q81" s="135" t="str">
        <f>IF(COUNT('Math Scores'!$BX84:$DN84)=0, "", (SUMIF('Math Scores'!$F$4:$MZ$4, Q$4, 'Math Scores'!$F84:$MZ84)/(SUMIF('Math Scores'!$F$4:$MZ$4, Q$4, 'Math Scores'!$F$2:$MZ$2))))</f>
        <v/>
      </c>
      <c r="R81" s="135" t="str">
        <f>IF(COUNT('Math Scores'!$BX84:$DN84)=0, "", (SUMIF('Math Scores'!$F$4:$MZ$4, R$4, 'Math Scores'!$F84:$MZ84)/(SUMIF('Math Scores'!$F$4:$MZ$4, R$4, 'Math Scores'!$F$2:$MZ$2))))</f>
        <v/>
      </c>
      <c r="S81" s="135" t="str">
        <f>IF(COUNT('Math Scores'!$BX84:$DN84)=0, "", (SUMIF('Math Scores'!$F$4:$MZ$4, S$4, 'Math Scores'!$F84:$MZ84)/(SUMIF('Math Scores'!$F$4:$MZ$4, S$4, 'Math Scores'!$F$2:$MZ$2))))</f>
        <v/>
      </c>
      <c r="T81" s="135" t="str">
        <f>IF(COUNT('Math Scores'!$BX84:$DN84)=0, "", (SUMIF('Math Scores'!$F$4:$MZ$4, T$4, 'Math Scores'!$F84:$MZ84)/(SUMIF('Math Scores'!$F$4:$MZ$4, T$4, 'Math Scores'!$F$2:$MZ$2))))</f>
        <v/>
      </c>
      <c r="U81" s="135" t="str">
        <f>IF(COUNT('Math Scores'!$DO84:$FJ84)=0, "", (SUMIF('Math Scores'!$F$4:$MZ$4, U$4, 'Math Scores'!$F84:$MZ84)/(SUMIF('Math Scores'!$F$4:$MZ$4, U$4, 'Math Scores'!$F$2:$MZ$2))))</f>
        <v/>
      </c>
      <c r="V81" s="135" t="str">
        <f>IF(COUNT('Math Scores'!$DO84:$FJ84)=0, "", (SUMIF('Math Scores'!$F$4:$MZ$4, V$4, 'Math Scores'!$F84:$MZ84)/(SUMIF('Math Scores'!$F$4:$MZ$4, V$4, 'Math Scores'!$F$2:$MZ$2))))</f>
        <v/>
      </c>
      <c r="W81" s="135" t="str">
        <f>IF(COUNT('Math Scores'!$DO84:$FJ84)=0, "", (SUMIF('Math Scores'!$F$4:$MZ$4, W$4, 'Math Scores'!$F84:$MZ84)/(SUMIF('Math Scores'!$F$4:$MZ$4, W$4, 'Math Scores'!$F$2:$MZ$2))))</f>
        <v/>
      </c>
      <c r="X81" s="135" t="str">
        <f>IF(COUNT('Math Scores'!$DO84:$FJ84)=0, "", (SUMIF('Math Scores'!$F$4:$MZ$4, X$4, 'Math Scores'!$F84:$MZ84)/(SUMIF('Math Scores'!$F$4:$MZ$4, X$4, 'Math Scores'!$F$2:$MZ$2))))</f>
        <v/>
      </c>
      <c r="Y81" s="135" t="str">
        <f>IF(COUNT('Math Scores'!$DO84:$FJ84)=0, "", (SUMIF('Math Scores'!$F$4:$MZ$4, Y$4, 'Math Scores'!$F84:$MZ84)/(SUMIF('Math Scores'!$F$4:$MZ$4, Y$4, 'Math Scores'!$F$2:$MZ$2))))</f>
        <v/>
      </c>
      <c r="Z81" s="135" t="str">
        <f>IF(COUNT('Math Scores'!$FK84:$HI84)=0, "", (SUMIF('Math Scores'!$F$4:$MZ$4, Z$4, 'Math Scores'!$F84:$MZ84)/(SUMIF('Math Scores'!$F$4:$MZ$4, Z$4, 'Math Scores'!$F$2:$MZ$2))))</f>
        <v/>
      </c>
      <c r="AA81" s="135" t="str">
        <f>IF(COUNT('Math Scores'!$FK84:$HI84)=0, "", (SUMIF('Math Scores'!$F$4:$MZ$4, AA$4, 'Math Scores'!$F84:$MZ84)/(SUMIF('Math Scores'!$F$4:$MZ$4, AA$4, 'Math Scores'!$F$2:$MZ$2))))</f>
        <v/>
      </c>
      <c r="AB81" s="135" t="str">
        <f>IF(COUNT('Math Scores'!$FK84:$HI84)=0, "", (SUMIF('Math Scores'!$F$4:$MZ$4, AB$4, 'Math Scores'!$F84:$MZ84)/(SUMIF('Math Scores'!$F$4:$MZ$4, AB$4, 'Math Scores'!$F$2:$MZ$2))))</f>
        <v/>
      </c>
      <c r="AC81" s="135" t="str">
        <f>IF(COUNT('Math Scores'!$FK84:$HI84)=0, "", (SUMIF('Math Scores'!$F$4:$MZ$4, AC$4, 'Math Scores'!$F84:$MZ84)/(SUMIF('Math Scores'!$F$4:$MZ$4, AC$4, 'Math Scores'!$F$2:$MZ$2))))</f>
        <v/>
      </c>
      <c r="AD81" s="135" t="str">
        <f>IF(COUNT('Math Scores'!$HJ84:$IG84)=0, "", (SUMIF('Math Scores'!$HJ$4:$IU$4, AD$4, 'Math Scores'!$HJ84:$IU84)/(SUMIF('Math Scores'!$HJ$4:$IU$4, AD$4, 'Math Scores'!$HJ$2:$IU$2))))</f>
        <v/>
      </c>
      <c r="AE81" s="135" t="str">
        <f>IF(COUNT('Math Scores'!$HJ84:$IG84)=0, "", (SUMIF('Math Scores'!$HJ$4:$IU$4, AE$4, 'Math Scores'!$HJ84:$IU84)/(SUMIF('Math Scores'!$HJ$4:$IU$4, AE$4, 'Math Scores'!$HJ$2:$IU$2))))</f>
        <v/>
      </c>
      <c r="AF81" s="135" t="str">
        <f>IF(COUNT('Math Scores'!$HJ84:$IG84)=0, "", (SUMIF('Math Scores'!$HJ$4:$IU$4, AF$4, 'Math Scores'!$HJ84:$IU84)/(SUMIF('Math Scores'!$HJ$4:$IU$4, AF$4, 'Math Scores'!$HJ$2:$IU$2))))</f>
        <v/>
      </c>
      <c r="AG81" s="135" t="str">
        <f>IF(COUNT('Math Scores'!$HJ84:$IG84)=0, "", (SUMIF('Math Scores'!$HJ$4:$IU$4, AG$4, 'Math Scores'!$HJ84:$IU84)/(SUMIF('Math Scores'!$HJ$4:$IU$4, AG$4, 'Math Scores'!$HJ$2:$IU$2))))</f>
        <v/>
      </c>
      <c r="AH81" s="135" t="str">
        <f>IF(COUNT('Math Scores'!$IV84:$JL84)=0, "", (SUMIF('Math Scores'!$IH$4:$IU$4, AH$4, 'Math Scores'!$IH84:$IU84)/(SUMIF('Math Scores'!$IH$4:$IU$4, AH$4, 'Math Scores'!$IH$2:$IU$2))))</f>
        <v/>
      </c>
      <c r="AI81" s="135" t="str">
        <f>IF(COUNT('Math Scores'!$IV84:$JL84)=0, "", (SUMIF('Math Scores'!$IH$4:$IU$4, AI$4, 'Math Scores'!$IH84:$IU84)/(SUMIF('Math Scores'!$IH$4:$IU$4, AI$4, 'Math Scores'!$IH$2:$IU$2))))</f>
        <v/>
      </c>
      <c r="AJ81" s="135" t="str">
        <f>IF(COUNT('Math Scores'!$IV84:$JL84)=0, "", (SUMIF('Math Scores'!$IH$4:$IU$4, AJ$4, 'Math Scores'!$IH84:$IU84)/(SUMIF('Math Scores'!$IH$4:$IU$4, AJ$4, 'Math Scores'!$IH$2:$IU$2))))</f>
        <v/>
      </c>
      <c r="AK81" s="135" t="str">
        <f>IF(COUNT('Math Scores'!$JM84:$KG84)=0, "", (SUMIF('Math Scores'!$JM$4:$LA$4, X$4, 'Math Scores'!$JM84:$LA84)/(SUMIF('Math Scores'!$JM$4:$LA$4, X$4, 'Math Scores'!$JM$2:$LA$2))))</f>
        <v/>
      </c>
      <c r="AL81" s="135" t="str">
        <f>IF(COUNT('Math Scores'!$JM84:$KG84)=0, "", (SUMIF('Math Scores'!$JM$4:$LA$4, Y$4, 'Math Scores'!$JM84:$LA84)/(SUMIF('Math Scores'!$JM$4:$LA$4, Y$4, 'Math Scores'!$JM$2:$LA$2))))</f>
        <v/>
      </c>
      <c r="AM81" s="135" t="str">
        <f>IF(COUNT('Math Scores'!$JM84:$KG84)=0, "", (SUMIF('Math Scores'!$JM$4:$LA$4, Z$4, 'Math Scores'!$JM84:$LA84)/(SUMIF('Math Scores'!$JM$4:$LA$4, Z$4, 'Math Scores'!$JM$2:$LA$2))))</f>
        <v/>
      </c>
      <c r="AN81" s="135" t="str">
        <f>IF(COUNT('Math Scores'!$JM84:$KG84)=0, "", (SUMIF('Math Scores'!$JM$4:$LA$4, AA$4, 'Math Scores'!$JM84:$LA84)/(SUMIF('Math Scores'!$JM$4:$LA$4, AA$4, 'Math Scores'!$JM$2:$LA$2))))</f>
        <v/>
      </c>
      <c r="AO81" s="135" t="str">
        <f>IF(COUNT('Math Scores'!$JM84:$KG84)=0, "", (SUMIF('Math Scores'!$JM$4:$LA$4, AB$4, 'Math Scores'!$JM84:$LA84)/(SUMIF('Math Scores'!$JM$4:$LA$4, AB$4, 'Math Scores'!$JM$2:$LA$2))))</f>
        <v/>
      </c>
      <c r="AP81" s="135" t="str">
        <f>IF(COUNT('Math Scores'!$LB84:$LR84)=0, "", (SUMIF('Math Scores'!$KH$4:$LA$4, AP$4, 'Math Scores'!$KH84:$LA84)/(SUMIF('Math Scores'!$KH$4:$LA$4, AP$4, 'Math Scores'!$KH$2:$LA$2))))</f>
        <v/>
      </c>
      <c r="AQ81" s="135" t="str">
        <f>IF(COUNT('Math Scores'!$LB84:$LR84)=0, "", (SUMIF('Math Scores'!$KH$4:$LA$4, AQ$4, 'Math Scores'!$KH84:$LA84)/(SUMIF('Math Scores'!$KH$4:$LA$4, AQ$4, 'Math Scores'!$KH$2:$LA$2))))</f>
        <v/>
      </c>
    </row>
    <row r="82" spans="1:43" x14ac:dyDescent="0.2">
      <c r="A82" s="65">
        <v>77</v>
      </c>
      <c r="B82" s="65" t="str">
        <f>'English Scores- Leveled papers'!B83</f>
        <v/>
      </c>
      <c r="D82" s="67" t="str">
        <f>'Math Scores'!D85</f>
        <v/>
      </c>
      <c r="E82" s="135" t="str">
        <f>IF(COUNT('Math Scores'!$F85:$AM85)=0, "", (SUMIF('Math Scores'!$F$4:$AM$4, E$4, 'Math Scores'!$F85:$AM85)/(SUMIF('Math Scores'!$F$4:$AM$4, E$4, 'Math Scores'!$F$2:$AM$2))))</f>
        <v/>
      </c>
      <c r="F82" s="135" t="str">
        <f>IF(COUNT('Math Scores'!$F85:$AM85)=0, "", (SUMIF('Math Scores'!$F$4:$AM$4, F$4, 'Math Scores'!$F85:$AM85)/(SUMIF('Math Scores'!$F$4:$AM$4, F$4, 'Math Scores'!$F$2:$AM$2))))</f>
        <v/>
      </c>
      <c r="G82" s="135" t="str">
        <f>IF(COUNT('Math Scores'!$F85:$AM85)=0, "", (SUMIF('Math Scores'!$F$4:$AM$4, G$4, 'Math Scores'!$F85:$AM85)/(SUMIF('Math Scores'!$F$4:$AM$4, G$4, 'Math Scores'!$F$2:$AM$2))))</f>
        <v/>
      </c>
      <c r="H82" s="135" t="str">
        <f>IF(COUNT('Math Scores'!$F85:$AM85)=0, "", (SUMIF('Math Scores'!$F$4:$AM$4, H$4, 'Math Scores'!$F85:$AM85)/(SUMIF('Math Scores'!$F$4:$AM$4, H$4, 'Math Scores'!$F$2:$AM$2))))</f>
        <v/>
      </c>
      <c r="I82" s="135" t="str">
        <f>IF(COUNT('Math Scores'!$F85:$AM85)=0, "", (SUMIF('Math Scores'!$F$4:$AM$4, I$4, 'Math Scores'!$F85:$AM85)/(SUMIF('Math Scores'!$F$4:$AM$4, I$4, 'Math Scores'!$F$2:$AM$2))))</f>
        <v/>
      </c>
      <c r="J82" s="135" t="str">
        <f>IF(COUNT('Math Scores'!$F85:$AM85)=0, "", (SUMIF('Math Scores'!$F$4:$AM$4, J$4, 'Math Scores'!$F85:$AM85)/(SUMIF('Math Scores'!$F$4:$AM$4, J$4, 'Math Scores'!$F$2:$AM$2))))</f>
        <v/>
      </c>
      <c r="K82" s="135" t="str">
        <f>IF(COUNT('Math Scores'!$AN85:$BW85)=0, "", (SUMIF('Math Scores'!$AN$4:$BW$4, K$4, 'Math Scores'!$AN85:$BW85)/(SUMIF('Math Scores'!$AN$4:$BW$4, K$4, 'Math Scores'!$AN$2:$BW$2))))</f>
        <v/>
      </c>
      <c r="L82" s="135" t="str">
        <f>IF(COUNT('Math Scores'!$AN85:$BW85)=0, "", (SUMIF('Math Scores'!$AN$4:$BW$4, L$4, 'Math Scores'!$AN85:$BW85)/(SUMIF('Math Scores'!$AN$4:$BW$4, L$4, 'Math Scores'!$AN$2:$BW$2))))</f>
        <v/>
      </c>
      <c r="M82" s="135" t="str">
        <f>IF(COUNT('Math Scores'!$AN85:$BW85)=0, "", (SUMIF('Math Scores'!$AN$4:$BW$4, M$4, 'Math Scores'!$AN85:$BW85)/(SUMIF('Math Scores'!$AN$4:$BW$4, M$4, 'Math Scores'!$AN$2:$BW$2))))</f>
        <v/>
      </c>
      <c r="N82" s="135" t="str">
        <f>IF(COUNT('Math Scores'!$AN85:$BW85)=0, "", (SUMIF('Math Scores'!$AN$4:$BW$4, N$4, 'Math Scores'!$AN85:$BW85)/(SUMIF('Math Scores'!$AN$4:$BW$4, N$4, 'Math Scores'!$AN$2:$BW$2))))</f>
        <v/>
      </c>
      <c r="O82" s="135" t="str">
        <f>IF(COUNT('Math Scores'!$AN85:$BW85)=0, "", (SUMIF('Math Scores'!$AN$4:$BW$4, O$4, 'Math Scores'!$AN85:$BW85)/(SUMIF('Math Scores'!$AN$4:$BW$4, O$4, 'Math Scores'!$AN$2:$BW$2))))</f>
        <v/>
      </c>
      <c r="P82" s="135" t="str">
        <f>IF(COUNT('Math Scores'!$BX85:$DN85)=0, "", (SUMIF('Math Scores'!$F$4:$MZ$4, P$4, 'Math Scores'!$F85:$MZ85)/(SUMIF('Math Scores'!$F$4:$MZ$4, P$4, 'Math Scores'!$F$2:$MZ$2))))</f>
        <v/>
      </c>
      <c r="Q82" s="135" t="str">
        <f>IF(COUNT('Math Scores'!$BX85:$DN85)=0, "", (SUMIF('Math Scores'!$F$4:$MZ$4, Q$4, 'Math Scores'!$F85:$MZ85)/(SUMIF('Math Scores'!$F$4:$MZ$4, Q$4, 'Math Scores'!$F$2:$MZ$2))))</f>
        <v/>
      </c>
      <c r="R82" s="135" t="str">
        <f>IF(COUNT('Math Scores'!$BX85:$DN85)=0, "", (SUMIF('Math Scores'!$F$4:$MZ$4, R$4, 'Math Scores'!$F85:$MZ85)/(SUMIF('Math Scores'!$F$4:$MZ$4, R$4, 'Math Scores'!$F$2:$MZ$2))))</f>
        <v/>
      </c>
      <c r="S82" s="135" t="str">
        <f>IF(COUNT('Math Scores'!$BX85:$DN85)=0, "", (SUMIF('Math Scores'!$F$4:$MZ$4, S$4, 'Math Scores'!$F85:$MZ85)/(SUMIF('Math Scores'!$F$4:$MZ$4, S$4, 'Math Scores'!$F$2:$MZ$2))))</f>
        <v/>
      </c>
      <c r="T82" s="135" t="str">
        <f>IF(COUNT('Math Scores'!$BX85:$DN85)=0, "", (SUMIF('Math Scores'!$F$4:$MZ$4, T$4, 'Math Scores'!$F85:$MZ85)/(SUMIF('Math Scores'!$F$4:$MZ$4, T$4, 'Math Scores'!$F$2:$MZ$2))))</f>
        <v/>
      </c>
      <c r="U82" s="135" t="str">
        <f>IF(COUNT('Math Scores'!$DO85:$FJ85)=0, "", (SUMIF('Math Scores'!$F$4:$MZ$4, U$4, 'Math Scores'!$F85:$MZ85)/(SUMIF('Math Scores'!$F$4:$MZ$4, U$4, 'Math Scores'!$F$2:$MZ$2))))</f>
        <v/>
      </c>
      <c r="V82" s="135" t="str">
        <f>IF(COUNT('Math Scores'!$DO85:$FJ85)=0, "", (SUMIF('Math Scores'!$F$4:$MZ$4, V$4, 'Math Scores'!$F85:$MZ85)/(SUMIF('Math Scores'!$F$4:$MZ$4, V$4, 'Math Scores'!$F$2:$MZ$2))))</f>
        <v/>
      </c>
      <c r="W82" s="135" t="str">
        <f>IF(COUNT('Math Scores'!$DO85:$FJ85)=0, "", (SUMIF('Math Scores'!$F$4:$MZ$4, W$4, 'Math Scores'!$F85:$MZ85)/(SUMIF('Math Scores'!$F$4:$MZ$4, W$4, 'Math Scores'!$F$2:$MZ$2))))</f>
        <v/>
      </c>
      <c r="X82" s="135" t="str">
        <f>IF(COUNT('Math Scores'!$DO85:$FJ85)=0, "", (SUMIF('Math Scores'!$F$4:$MZ$4, X$4, 'Math Scores'!$F85:$MZ85)/(SUMIF('Math Scores'!$F$4:$MZ$4, X$4, 'Math Scores'!$F$2:$MZ$2))))</f>
        <v/>
      </c>
      <c r="Y82" s="135" t="str">
        <f>IF(COUNT('Math Scores'!$DO85:$FJ85)=0, "", (SUMIF('Math Scores'!$F$4:$MZ$4, Y$4, 'Math Scores'!$F85:$MZ85)/(SUMIF('Math Scores'!$F$4:$MZ$4, Y$4, 'Math Scores'!$F$2:$MZ$2))))</f>
        <v/>
      </c>
      <c r="Z82" s="135" t="str">
        <f>IF(COUNT('Math Scores'!$FK85:$HI85)=0, "", (SUMIF('Math Scores'!$F$4:$MZ$4, Z$4, 'Math Scores'!$F85:$MZ85)/(SUMIF('Math Scores'!$F$4:$MZ$4, Z$4, 'Math Scores'!$F$2:$MZ$2))))</f>
        <v/>
      </c>
      <c r="AA82" s="135" t="str">
        <f>IF(COUNT('Math Scores'!$FK85:$HI85)=0, "", (SUMIF('Math Scores'!$F$4:$MZ$4, AA$4, 'Math Scores'!$F85:$MZ85)/(SUMIF('Math Scores'!$F$4:$MZ$4, AA$4, 'Math Scores'!$F$2:$MZ$2))))</f>
        <v/>
      </c>
      <c r="AB82" s="135" t="str">
        <f>IF(COUNT('Math Scores'!$FK85:$HI85)=0, "", (SUMIF('Math Scores'!$F$4:$MZ$4, AB$4, 'Math Scores'!$F85:$MZ85)/(SUMIF('Math Scores'!$F$4:$MZ$4, AB$4, 'Math Scores'!$F$2:$MZ$2))))</f>
        <v/>
      </c>
      <c r="AC82" s="135" t="str">
        <f>IF(COUNT('Math Scores'!$FK85:$HI85)=0, "", (SUMIF('Math Scores'!$F$4:$MZ$4, AC$4, 'Math Scores'!$F85:$MZ85)/(SUMIF('Math Scores'!$F$4:$MZ$4, AC$4, 'Math Scores'!$F$2:$MZ$2))))</f>
        <v/>
      </c>
      <c r="AD82" s="135" t="str">
        <f>IF(COUNT('Math Scores'!$HJ85:$IG85)=0, "", (SUMIF('Math Scores'!$HJ$4:$IU$4, AD$4, 'Math Scores'!$HJ85:$IU85)/(SUMIF('Math Scores'!$HJ$4:$IU$4, AD$4, 'Math Scores'!$HJ$2:$IU$2))))</f>
        <v/>
      </c>
      <c r="AE82" s="135" t="str">
        <f>IF(COUNT('Math Scores'!$HJ85:$IG85)=0, "", (SUMIF('Math Scores'!$HJ$4:$IU$4, AE$4, 'Math Scores'!$HJ85:$IU85)/(SUMIF('Math Scores'!$HJ$4:$IU$4, AE$4, 'Math Scores'!$HJ$2:$IU$2))))</f>
        <v/>
      </c>
      <c r="AF82" s="135" t="str">
        <f>IF(COUNT('Math Scores'!$HJ85:$IG85)=0, "", (SUMIF('Math Scores'!$HJ$4:$IU$4, AF$4, 'Math Scores'!$HJ85:$IU85)/(SUMIF('Math Scores'!$HJ$4:$IU$4, AF$4, 'Math Scores'!$HJ$2:$IU$2))))</f>
        <v/>
      </c>
      <c r="AG82" s="135" t="str">
        <f>IF(COUNT('Math Scores'!$HJ85:$IG85)=0, "", (SUMIF('Math Scores'!$HJ$4:$IU$4, AG$4, 'Math Scores'!$HJ85:$IU85)/(SUMIF('Math Scores'!$HJ$4:$IU$4, AG$4, 'Math Scores'!$HJ$2:$IU$2))))</f>
        <v/>
      </c>
      <c r="AH82" s="135" t="str">
        <f>IF(COUNT('Math Scores'!$IV85:$JL85)=0, "", (SUMIF('Math Scores'!$IH$4:$IU$4, AH$4, 'Math Scores'!$IH85:$IU85)/(SUMIF('Math Scores'!$IH$4:$IU$4, AH$4, 'Math Scores'!$IH$2:$IU$2))))</f>
        <v/>
      </c>
      <c r="AI82" s="135" t="str">
        <f>IF(COUNT('Math Scores'!$IV85:$JL85)=0, "", (SUMIF('Math Scores'!$IH$4:$IU$4, AI$4, 'Math Scores'!$IH85:$IU85)/(SUMIF('Math Scores'!$IH$4:$IU$4, AI$4, 'Math Scores'!$IH$2:$IU$2))))</f>
        <v/>
      </c>
      <c r="AJ82" s="135" t="str">
        <f>IF(COUNT('Math Scores'!$IV85:$JL85)=0, "", (SUMIF('Math Scores'!$IH$4:$IU$4, AJ$4, 'Math Scores'!$IH85:$IU85)/(SUMIF('Math Scores'!$IH$4:$IU$4, AJ$4, 'Math Scores'!$IH$2:$IU$2))))</f>
        <v/>
      </c>
      <c r="AK82" s="135" t="str">
        <f>IF(COUNT('Math Scores'!$JM85:$KG85)=0, "", (SUMIF('Math Scores'!$JM$4:$LA$4, X$4, 'Math Scores'!$JM85:$LA85)/(SUMIF('Math Scores'!$JM$4:$LA$4, X$4, 'Math Scores'!$JM$2:$LA$2))))</f>
        <v/>
      </c>
      <c r="AL82" s="135" t="str">
        <f>IF(COUNT('Math Scores'!$JM85:$KG85)=0, "", (SUMIF('Math Scores'!$JM$4:$LA$4, Y$4, 'Math Scores'!$JM85:$LA85)/(SUMIF('Math Scores'!$JM$4:$LA$4, Y$4, 'Math Scores'!$JM$2:$LA$2))))</f>
        <v/>
      </c>
      <c r="AM82" s="135" t="str">
        <f>IF(COUNT('Math Scores'!$JM85:$KG85)=0, "", (SUMIF('Math Scores'!$JM$4:$LA$4, Z$4, 'Math Scores'!$JM85:$LA85)/(SUMIF('Math Scores'!$JM$4:$LA$4, Z$4, 'Math Scores'!$JM$2:$LA$2))))</f>
        <v/>
      </c>
      <c r="AN82" s="135" t="str">
        <f>IF(COUNT('Math Scores'!$JM85:$KG85)=0, "", (SUMIF('Math Scores'!$JM$4:$LA$4, AA$4, 'Math Scores'!$JM85:$LA85)/(SUMIF('Math Scores'!$JM$4:$LA$4, AA$4, 'Math Scores'!$JM$2:$LA$2))))</f>
        <v/>
      </c>
      <c r="AO82" s="135" t="str">
        <f>IF(COUNT('Math Scores'!$JM85:$KG85)=0, "", (SUMIF('Math Scores'!$JM$4:$LA$4, AB$4, 'Math Scores'!$JM85:$LA85)/(SUMIF('Math Scores'!$JM$4:$LA$4, AB$4, 'Math Scores'!$JM$2:$LA$2))))</f>
        <v/>
      </c>
      <c r="AP82" s="135" t="str">
        <f>IF(COUNT('Math Scores'!$LB85:$LR85)=0, "", (SUMIF('Math Scores'!$KH$4:$LA$4, AP$4, 'Math Scores'!$KH85:$LA85)/(SUMIF('Math Scores'!$KH$4:$LA$4, AP$4, 'Math Scores'!$KH$2:$LA$2))))</f>
        <v/>
      </c>
      <c r="AQ82" s="135" t="str">
        <f>IF(COUNT('Math Scores'!$LB85:$LR85)=0, "", (SUMIF('Math Scores'!$KH$4:$LA$4, AQ$4, 'Math Scores'!$KH85:$LA85)/(SUMIF('Math Scores'!$KH$4:$LA$4, AQ$4, 'Math Scores'!$KH$2:$LA$2))))</f>
        <v/>
      </c>
    </row>
    <row r="83" spans="1:43" x14ac:dyDescent="0.2">
      <c r="A83" s="65">
        <v>78</v>
      </c>
      <c r="B83" s="65" t="str">
        <f>'English Scores- Leveled papers'!B84</f>
        <v/>
      </c>
      <c r="D83" s="67" t="str">
        <f>'Math Scores'!D86</f>
        <v/>
      </c>
      <c r="E83" s="135" t="str">
        <f>IF(COUNT('Math Scores'!$F86:$AM86)=0, "", (SUMIF('Math Scores'!$F$4:$AM$4, E$4, 'Math Scores'!$F86:$AM86)/(SUMIF('Math Scores'!$F$4:$AM$4, E$4, 'Math Scores'!$F$2:$AM$2))))</f>
        <v/>
      </c>
      <c r="F83" s="135" t="str">
        <f>IF(COUNT('Math Scores'!$F86:$AM86)=0, "", (SUMIF('Math Scores'!$F$4:$AM$4, F$4, 'Math Scores'!$F86:$AM86)/(SUMIF('Math Scores'!$F$4:$AM$4, F$4, 'Math Scores'!$F$2:$AM$2))))</f>
        <v/>
      </c>
      <c r="G83" s="135" t="str">
        <f>IF(COUNT('Math Scores'!$F86:$AM86)=0, "", (SUMIF('Math Scores'!$F$4:$AM$4, G$4, 'Math Scores'!$F86:$AM86)/(SUMIF('Math Scores'!$F$4:$AM$4, G$4, 'Math Scores'!$F$2:$AM$2))))</f>
        <v/>
      </c>
      <c r="H83" s="135" t="str">
        <f>IF(COUNT('Math Scores'!$F86:$AM86)=0, "", (SUMIF('Math Scores'!$F$4:$AM$4, H$4, 'Math Scores'!$F86:$AM86)/(SUMIF('Math Scores'!$F$4:$AM$4, H$4, 'Math Scores'!$F$2:$AM$2))))</f>
        <v/>
      </c>
      <c r="I83" s="135" t="str">
        <f>IF(COUNT('Math Scores'!$F86:$AM86)=0, "", (SUMIF('Math Scores'!$F$4:$AM$4, I$4, 'Math Scores'!$F86:$AM86)/(SUMIF('Math Scores'!$F$4:$AM$4, I$4, 'Math Scores'!$F$2:$AM$2))))</f>
        <v/>
      </c>
      <c r="J83" s="135" t="str">
        <f>IF(COUNT('Math Scores'!$F86:$AM86)=0, "", (SUMIF('Math Scores'!$F$4:$AM$4, J$4, 'Math Scores'!$F86:$AM86)/(SUMIF('Math Scores'!$F$4:$AM$4, J$4, 'Math Scores'!$F$2:$AM$2))))</f>
        <v/>
      </c>
      <c r="K83" s="135" t="str">
        <f>IF(COUNT('Math Scores'!$AN86:$BW86)=0, "", (SUMIF('Math Scores'!$AN$4:$BW$4, K$4, 'Math Scores'!$AN86:$BW86)/(SUMIF('Math Scores'!$AN$4:$BW$4, K$4, 'Math Scores'!$AN$2:$BW$2))))</f>
        <v/>
      </c>
      <c r="L83" s="135" t="str">
        <f>IF(COUNT('Math Scores'!$AN86:$BW86)=0, "", (SUMIF('Math Scores'!$AN$4:$BW$4, L$4, 'Math Scores'!$AN86:$BW86)/(SUMIF('Math Scores'!$AN$4:$BW$4, L$4, 'Math Scores'!$AN$2:$BW$2))))</f>
        <v/>
      </c>
      <c r="M83" s="135" t="str">
        <f>IF(COUNT('Math Scores'!$AN86:$BW86)=0, "", (SUMIF('Math Scores'!$AN$4:$BW$4, M$4, 'Math Scores'!$AN86:$BW86)/(SUMIF('Math Scores'!$AN$4:$BW$4, M$4, 'Math Scores'!$AN$2:$BW$2))))</f>
        <v/>
      </c>
      <c r="N83" s="135" t="str">
        <f>IF(COUNT('Math Scores'!$AN86:$BW86)=0, "", (SUMIF('Math Scores'!$AN$4:$BW$4, N$4, 'Math Scores'!$AN86:$BW86)/(SUMIF('Math Scores'!$AN$4:$BW$4, N$4, 'Math Scores'!$AN$2:$BW$2))))</f>
        <v/>
      </c>
      <c r="O83" s="135" t="str">
        <f>IF(COUNT('Math Scores'!$AN86:$BW86)=0, "", (SUMIF('Math Scores'!$AN$4:$BW$4, O$4, 'Math Scores'!$AN86:$BW86)/(SUMIF('Math Scores'!$AN$4:$BW$4, O$4, 'Math Scores'!$AN$2:$BW$2))))</f>
        <v/>
      </c>
      <c r="P83" s="135" t="str">
        <f>IF(COUNT('Math Scores'!$BX86:$DN86)=0, "", (SUMIF('Math Scores'!$F$4:$MZ$4, P$4, 'Math Scores'!$F86:$MZ86)/(SUMIF('Math Scores'!$F$4:$MZ$4, P$4, 'Math Scores'!$F$2:$MZ$2))))</f>
        <v/>
      </c>
      <c r="Q83" s="135" t="str">
        <f>IF(COUNT('Math Scores'!$BX86:$DN86)=0, "", (SUMIF('Math Scores'!$F$4:$MZ$4, Q$4, 'Math Scores'!$F86:$MZ86)/(SUMIF('Math Scores'!$F$4:$MZ$4, Q$4, 'Math Scores'!$F$2:$MZ$2))))</f>
        <v/>
      </c>
      <c r="R83" s="135" t="str">
        <f>IF(COUNT('Math Scores'!$BX86:$DN86)=0, "", (SUMIF('Math Scores'!$F$4:$MZ$4, R$4, 'Math Scores'!$F86:$MZ86)/(SUMIF('Math Scores'!$F$4:$MZ$4, R$4, 'Math Scores'!$F$2:$MZ$2))))</f>
        <v/>
      </c>
      <c r="S83" s="135" t="str">
        <f>IF(COUNT('Math Scores'!$BX86:$DN86)=0, "", (SUMIF('Math Scores'!$F$4:$MZ$4, S$4, 'Math Scores'!$F86:$MZ86)/(SUMIF('Math Scores'!$F$4:$MZ$4, S$4, 'Math Scores'!$F$2:$MZ$2))))</f>
        <v/>
      </c>
      <c r="T83" s="135" t="str">
        <f>IF(COUNT('Math Scores'!$BX86:$DN86)=0, "", (SUMIF('Math Scores'!$F$4:$MZ$4, T$4, 'Math Scores'!$F86:$MZ86)/(SUMIF('Math Scores'!$F$4:$MZ$4, T$4, 'Math Scores'!$F$2:$MZ$2))))</f>
        <v/>
      </c>
      <c r="U83" s="135" t="str">
        <f>IF(COUNT('Math Scores'!$DO86:$FJ86)=0, "", (SUMIF('Math Scores'!$F$4:$MZ$4, U$4, 'Math Scores'!$F86:$MZ86)/(SUMIF('Math Scores'!$F$4:$MZ$4, U$4, 'Math Scores'!$F$2:$MZ$2))))</f>
        <v/>
      </c>
      <c r="V83" s="135" t="str">
        <f>IF(COUNT('Math Scores'!$DO86:$FJ86)=0, "", (SUMIF('Math Scores'!$F$4:$MZ$4, V$4, 'Math Scores'!$F86:$MZ86)/(SUMIF('Math Scores'!$F$4:$MZ$4, V$4, 'Math Scores'!$F$2:$MZ$2))))</f>
        <v/>
      </c>
      <c r="W83" s="135" t="str">
        <f>IF(COUNT('Math Scores'!$DO86:$FJ86)=0, "", (SUMIF('Math Scores'!$F$4:$MZ$4, W$4, 'Math Scores'!$F86:$MZ86)/(SUMIF('Math Scores'!$F$4:$MZ$4, W$4, 'Math Scores'!$F$2:$MZ$2))))</f>
        <v/>
      </c>
      <c r="X83" s="135" t="str">
        <f>IF(COUNT('Math Scores'!$DO86:$FJ86)=0, "", (SUMIF('Math Scores'!$F$4:$MZ$4, X$4, 'Math Scores'!$F86:$MZ86)/(SUMIF('Math Scores'!$F$4:$MZ$4, X$4, 'Math Scores'!$F$2:$MZ$2))))</f>
        <v/>
      </c>
      <c r="Y83" s="135" t="str">
        <f>IF(COUNT('Math Scores'!$DO86:$FJ86)=0, "", (SUMIF('Math Scores'!$F$4:$MZ$4, Y$4, 'Math Scores'!$F86:$MZ86)/(SUMIF('Math Scores'!$F$4:$MZ$4, Y$4, 'Math Scores'!$F$2:$MZ$2))))</f>
        <v/>
      </c>
      <c r="Z83" s="135" t="str">
        <f>IF(COUNT('Math Scores'!$FK86:$HI86)=0, "", (SUMIF('Math Scores'!$F$4:$MZ$4, Z$4, 'Math Scores'!$F86:$MZ86)/(SUMIF('Math Scores'!$F$4:$MZ$4, Z$4, 'Math Scores'!$F$2:$MZ$2))))</f>
        <v/>
      </c>
      <c r="AA83" s="135" t="str">
        <f>IF(COUNT('Math Scores'!$FK86:$HI86)=0, "", (SUMIF('Math Scores'!$F$4:$MZ$4, AA$4, 'Math Scores'!$F86:$MZ86)/(SUMIF('Math Scores'!$F$4:$MZ$4, AA$4, 'Math Scores'!$F$2:$MZ$2))))</f>
        <v/>
      </c>
      <c r="AB83" s="135" t="str">
        <f>IF(COUNT('Math Scores'!$FK86:$HI86)=0, "", (SUMIF('Math Scores'!$F$4:$MZ$4, AB$4, 'Math Scores'!$F86:$MZ86)/(SUMIF('Math Scores'!$F$4:$MZ$4, AB$4, 'Math Scores'!$F$2:$MZ$2))))</f>
        <v/>
      </c>
      <c r="AC83" s="135" t="str">
        <f>IF(COUNT('Math Scores'!$FK86:$HI86)=0, "", (SUMIF('Math Scores'!$F$4:$MZ$4, AC$4, 'Math Scores'!$F86:$MZ86)/(SUMIF('Math Scores'!$F$4:$MZ$4, AC$4, 'Math Scores'!$F$2:$MZ$2))))</f>
        <v/>
      </c>
      <c r="AD83" s="135" t="str">
        <f>IF(COUNT('Math Scores'!$HJ86:$IG86)=0, "", (SUMIF('Math Scores'!$HJ$4:$IU$4, AD$4, 'Math Scores'!$HJ86:$IU86)/(SUMIF('Math Scores'!$HJ$4:$IU$4, AD$4, 'Math Scores'!$HJ$2:$IU$2))))</f>
        <v/>
      </c>
      <c r="AE83" s="135" t="str">
        <f>IF(COUNT('Math Scores'!$HJ86:$IG86)=0, "", (SUMIF('Math Scores'!$HJ$4:$IU$4, AE$4, 'Math Scores'!$HJ86:$IU86)/(SUMIF('Math Scores'!$HJ$4:$IU$4, AE$4, 'Math Scores'!$HJ$2:$IU$2))))</f>
        <v/>
      </c>
      <c r="AF83" s="135" t="str">
        <f>IF(COUNT('Math Scores'!$HJ86:$IG86)=0, "", (SUMIF('Math Scores'!$HJ$4:$IU$4, AF$4, 'Math Scores'!$HJ86:$IU86)/(SUMIF('Math Scores'!$HJ$4:$IU$4, AF$4, 'Math Scores'!$HJ$2:$IU$2))))</f>
        <v/>
      </c>
      <c r="AG83" s="135" t="str">
        <f>IF(COUNT('Math Scores'!$HJ86:$IG86)=0, "", (SUMIF('Math Scores'!$HJ$4:$IU$4, AG$4, 'Math Scores'!$HJ86:$IU86)/(SUMIF('Math Scores'!$HJ$4:$IU$4, AG$4, 'Math Scores'!$HJ$2:$IU$2))))</f>
        <v/>
      </c>
      <c r="AH83" s="135" t="str">
        <f>IF(COUNT('Math Scores'!$IV86:$JL86)=0, "", (SUMIF('Math Scores'!$IH$4:$IU$4, AH$4, 'Math Scores'!$IH86:$IU86)/(SUMIF('Math Scores'!$IH$4:$IU$4, AH$4, 'Math Scores'!$IH$2:$IU$2))))</f>
        <v/>
      </c>
      <c r="AI83" s="135" t="str">
        <f>IF(COUNT('Math Scores'!$IV86:$JL86)=0, "", (SUMIF('Math Scores'!$IH$4:$IU$4, AI$4, 'Math Scores'!$IH86:$IU86)/(SUMIF('Math Scores'!$IH$4:$IU$4, AI$4, 'Math Scores'!$IH$2:$IU$2))))</f>
        <v/>
      </c>
      <c r="AJ83" s="135" t="str">
        <f>IF(COUNT('Math Scores'!$IV86:$JL86)=0, "", (SUMIF('Math Scores'!$IH$4:$IU$4, AJ$4, 'Math Scores'!$IH86:$IU86)/(SUMIF('Math Scores'!$IH$4:$IU$4, AJ$4, 'Math Scores'!$IH$2:$IU$2))))</f>
        <v/>
      </c>
      <c r="AK83" s="135" t="str">
        <f>IF(COUNT('Math Scores'!$JM86:$KG86)=0, "", (SUMIF('Math Scores'!$JM$4:$LA$4, X$4, 'Math Scores'!$JM86:$LA86)/(SUMIF('Math Scores'!$JM$4:$LA$4, X$4, 'Math Scores'!$JM$2:$LA$2))))</f>
        <v/>
      </c>
      <c r="AL83" s="135" t="str">
        <f>IF(COUNT('Math Scores'!$JM86:$KG86)=0, "", (SUMIF('Math Scores'!$JM$4:$LA$4, Y$4, 'Math Scores'!$JM86:$LA86)/(SUMIF('Math Scores'!$JM$4:$LA$4, Y$4, 'Math Scores'!$JM$2:$LA$2))))</f>
        <v/>
      </c>
      <c r="AM83" s="135" t="str">
        <f>IF(COUNT('Math Scores'!$JM86:$KG86)=0, "", (SUMIF('Math Scores'!$JM$4:$LA$4, Z$4, 'Math Scores'!$JM86:$LA86)/(SUMIF('Math Scores'!$JM$4:$LA$4, Z$4, 'Math Scores'!$JM$2:$LA$2))))</f>
        <v/>
      </c>
      <c r="AN83" s="135" t="str">
        <f>IF(COUNT('Math Scores'!$JM86:$KG86)=0, "", (SUMIF('Math Scores'!$JM$4:$LA$4, AA$4, 'Math Scores'!$JM86:$LA86)/(SUMIF('Math Scores'!$JM$4:$LA$4, AA$4, 'Math Scores'!$JM$2:$LA$2))))</f>
        <v/>
      </c>
      <c r="AO83" s="135" t="str">
        <f>IF(COUNT('Math Scores'!$JM86:$KG86)=0, "", (SUMIF('Math Scores'!$JM$4:$LA$4, AB$4, 'Math Scores'!$JM86:$LA86)/(SUMIF('Math Scores'!$JM$4:$LA$4, AB$4, 'Math Scores'!$JM$2:$LA$2))))</f>
        <v/>
      </c>
      <c r="AP83" s="135" t="str">
        <f>IF(COUNT('Math Scores'!$LB86:$LR86)=0, "", (SUMIF('Math Scores'!$KH$4:$LA$4, AP$4, 'Math Scores'!$KH86:$LA86)/(SUMIF('Math Scores'!$KH$4:$LA$4, AP$4, 'Math Scores'!$KH$2:$LA$2))))</f>
        <v/>
      </c>
      <c r="AQ83" s="135" t="str">
        <f>IF(COUNT('Math Scores'!$LB86:$LR86)=0, "", (SUMIF('Math Scores'!$KH$4:$LA$4, AQ$4, 'Math Scores'!$KH86:$LA86)/(SUMIF('Math Scores'!$KH$4:$LA$4, AQ$4, 'Math Scores'!$KH$2:$LA$2))))</f>
        <v/>
      </c>
    </row>
    <row r="84" spans="1:43" x14ac:dyDescent="0.2">
      <c r="A84" s="65">
        <v>79</v>
      </c>
      <c r="B84" s="65" t="str">
        <f>'English Scores- Leveled papers'!B85</f>
        <v/>
      </c>
      <c r="D84" s="67" t="str">
        <f>'Math Scores'!D87</f>
        <v/>
      </c>
      <c r="E84" s="135" t="str">
        <f>IF(COUNT('Math Scores'!$F87:$AM87)=0, "", (SUMIF('Math Scores'!$F$4:$AM$4, E$4, 'Math Scores'!$F87:$AM87)/(SUMIF('Math Scores'!$F$4:$AM$4, E$4, 'Math Scores'!$F$2:$AM$2))))</f>
        <v/>
      </c>
      <c r="F84" s="135" t="str">
        <f>IF(COUNT('Math Scores'!$F87:$AM87)=0, "", (SUMIF('Math Scores'!$F$4:$AM$4, F$4, 'Math Scores'!$F87:$AM87)/(SUMIF('Math Scores'!$F$4:$AM$4, F$4, 'Math Scores'!$F$2:$AM$2))))</f>
        <v/>
      </c>
      <c r="G84" s="135" t="str">
        <f>IF(COUNT('Math Scores'!$F87:$AM87)=0, "", (SUMIF('Math Scores'!$F$4:$AM$4, G$4, 'Math Scores'!$F87:$AM87)/(SUMIF('Math Scores'!$F$4:$AM$4, G$4, 'Math Scores'!$F$2:$AM$2))))</f>
        <v/>
      </c>
      <c r="H84" s="135" t="str">
        <f>IF(COUNT('Math Scores'!$F87:$AM87)=0, "", (SUMIF('Math Scores'!$F$4:$AM$4, H$4, 'Math Scores'!$F87:$AM87)/(SUMIF('Math Scores'!$F$4:$AM$4, H$4, 'Math Scores'!$F$2:$AM$2))))</f>
        <v/>
      </c>
      <c r="I84" s="135" t="str">
        <f>IF(COUNT('Math Scores'!$F87:$AM87)=0, "", (SUMIF('Math Scores'!$F$4:$AM$4, I$4, 'Math Scores'!$F87:$AM87)/(SUMIF('Math Scores'!$F$4:$AM$4, I$4, 'Math Scores'!$F$2:$AM$2))))</f>
        <v/>
      </c>
      <c r="J84" s="135" t="str">
        <f>IF(COUNT('Math Scores'!$F87:$AM87)=0, "", (SUMIF('Math Scores'!$F$4:$AM$4, J$4, 'Math Scores'!$F87:$AM87)/(SUMIF('Math Scores'!$F$4:$AM$4, J$4, 'Math Scores'!$F$2:$AM$2))))</f>
        <v/>
      </c>
      <c r="K84" s="135" t="str">
        <f>IF(COUNT('Math Scores'!$AN87:$BW87)=0, "", (SUMIF('Math Scores'!$AN$4:$BW$4, K$4, 'Math Scores'!$AN87:$BW87)/(SUMIF('Math Scores'!$AN$4:$BW$4, K$4, 'Math Scores'!$AN$2:$BW$2))))</f>
        <v/>
      </c>
      <c r="L84" s="135" t="str">
        <f>IF(COUNT('Math Scores'!$AN87:$BW87)=0, "", (SUMIF('Math Scores'!$AN$4:$BW$4, L$4, 'Math Scores'!$AN87:$BW87)/(SUMIF('Math Scores'!$AN$4:$BW$4, L$4, 'Math Scores'!$AN$2:$BW$2))))</f>
        <v/>
      </c>
      <c r="M84" s="135" t="str">
        <f>IF(COUNT('Math Scores'!$AN87:$BW87)=0, "", (SUMIF('Math Scores'!$AN$4:$BW$4, M$4, 'Math Scores'!$AN87:$BW87)/(SUMIF('Math Scores'!$AN$4:$BW$4, M$4, 'Math Scores'!$AN$2:$BW$2))))</f>
        <v/>
      </c>
      <c r="N84" s="135" t="str">
        <f>IF(COUNT('Math Scores'!$AN87:$BW87)=0, "", (SUMIF('Math Scores'!$AN$4:$BW$4, N$4, 'Math Scores'!$AN87:$BW87)/(SUMIF('Math Scores'!$AN$4:$BW$4, N$4, 'Math Scores'!$AN$2:$BW$2))))</f>
        <v/>
      </c>
      <c r="O84" s="135" t="str">
        <f>IF(COUNT('Math Scores'!$AN87:$BW87)=0, "", (SUMIF('Math Scores'!$AN$4:$BW$4, O$4, 'Math Scores'!$AN87:$BW87)/(SUMIF('Math Scores'!$AN$4:$BW$4, O$4, 'Math Scores'!$AN$2:$BW$2))))</f>
        <v/>
      </c>
      <c r="P84" s="135" t="str">
        <f>IF(COUNT('Math Scores'!$BX87:$DN87)=0, "", (SUMIF('Math Scores'!$F$4:$MZ$4, P$4, 'Math Scores'!$F87:$MZ87)/(SUMIF('Math Scores'!$F$4:$MZ$4, P$4, 'Math Scores'!$F$2:$MZ$2))))</f>
        <v/>
      </c>
      <c r="Q84" s="135" t="str">
        <f>IF(COUNT('Math Scores'!$BX87:$DN87)=0, "", (SUMIF('Math Scores'!$F$4:$MZ$4, Q$4, 'Math Scores'!$F87:$MZ87)/(SUMIF('Math Scores'!$F$4:$MZ$4, Q$4, 'Math Scores'!$F$2:$MZ$2))))</f>
        <v/>
      </c>
      <c r="R84" s="135" t="str">
        <f>IF(COUNT('Math Scores'!$BX87:$DN87)=0, "", (SUMIF('Math Scores'!$F$4:$MZ$4, R$4, 'Math Scores'!$F87:$MZ87)/(SUMIF('Math Scores'!$F$4:$MZ$4, R$4, 'Math Scores'!$F$2:$MZ$2))))</f>
        <v/>
      </c>
      <c r="S84" s="135" t="str">
        <f>IF(COUNT('Math Scores'!$BX87:$DN87)=0, "", (SUMIF('Math Scores'!$F$4:$MZ$4, S$4, 'Math Scores'!$F87:$MZ87)/(SUMIF('Math Scores'!$F$4:$MZ$4, S$4, 'Math Scores'!$F$2:$MZ$2))))</f>
        <v/>
      </c>
      <c r="T84" s="135" t="str">
        <f>IF(COUNT('Math Scores'!$BX87:$DN87)=0, "", (SUMIF('Math Scores'!$F$4:$MZ$4, T$4, 'Math Scores'!$F87:$MZ87)/(SUMIF('Math Scores'!$F$4:$MZ$4, T$4, 'Math Scores'!$F$2:$MZ$2))))</f>
        <v/>
      </c>
      <c r="U84" s="135" t="str">
        <f>IF(COUNT('Math Scores'!$DO87:$FJ87)=0, "", (SUMIF('Math Scores'!$F$4:$MZ$4, U$4, 'Math Scores'!$F87:$MZ87)/(SUMIF('Math Scores'!$F$4:$MZ$4, U$4, 'Math Scores'!$F$2:$MZ$2))))</f>
        <v/>
      </c>
      <c r="V84" s="135" t="str">
        <f>IF(COUNT('Math Scores'!$DO87:$FJ87)=0, "", (SUMIF('Math Scores'!$F$4:$MZ$4, V$4, 'Math Scores'!$F87:$MZ87)/(SUMIF('Math Scores'!$F$4:$MZ$4, V$4, 'Math Scores'!$F$2:$MZ$2))))</f>
        <v/>
      </c>
      <c r="W84" s="135" t="str">
        <f>IF(COUNT('Math Scores'!$DO87:$FJ87)=0, "", (SUMIF('Math Scores'!$F$4:$MZ$4, W$4, 'Math Scores'!$F87:$MZ87)/(SUMIF('Math Scores'!$F$4:$MZ$4, W$4, 'Math Scores'!$F$2:$MZ$2))))</f>
        <v/>
      </c>
      <c r="X84" s="135" t="str">
        <f>IF(COUNT('Math Scores'!$DO87:$FJ87)=0, "", (SUMIF('Math Scores'!$F$4:$MZ$4, X$4, 'Math Scores'!$F87:$MZ87)/(SUMIF('Math Scores'!$F$4:$MZ$4, X$4, 'Math Scores'!$F$2:$MZ$2))))</f>
        <v/>
      </c>
      <c r="Y84" s="135" t="str">
        <f>IF(COUNT('Math Scores'!$DO87:$FJ87)=0, "", (SUMIF('Math Scores'!$F$4:$MZ$4, Y$4, 'Math Scores'!$F87:$MZ87)/(SUMIF('Math Scores'!$F$4:$MZ$4, Y$4, 'Math Scores'!$F$2:$MZ$2))))</f>
        <v/>
      </c>
      <c r="Z84" s="135" t="str">
        <f>IF(COUNT('Math Scores'!$FK87:$HI87)=0, "", (SUMIF('Math Scores'!$F$4:$MZ$4, Z$4, 'Math Scores'!$F87:$MZ87)/(SUMIF('Math Scores'!$F$4:$MZ$4, Z$4, 'Math Scores'!$F$2:$MZ$2))))</f>
        <v/>
      </c>
      <c r="AA84" s="135" t="str">
        <f>IF(COUNT('Math Scores'!$FK87:$HI87)=0, "", (SUMIF('Math Scores'!$F$4:$MZ$4, AA$4, 'Math Scores'!$F87:$MZ87)/(SUMIF('Math Scores'!$F$4:$MZ$4, AA$4, 'Math Scores'!$F$2:$MZ$2))))</f>
        <v/>
      </c>
      <c r="AB84" s="135" t="str">
        <f>IF(COUNT('Math Scores'!$FK87:$HI87)=0, "", (SUMIF('Math Scores'!$F$4:$MZ$4, AB$4, 'Math Scores'!$F87:$MZ87)/(SUMIF('Math Scores'!$F$4:$MZ$4, AB$4, 'Math Scores'!$F$2:$MZ$2))))</f>
        <v/>
      </c>
      <c r="AC84" s="135" t="str">
        <f>IF(COUNT('Math Scores'!$FK87:$HI87)=0, "", (SUMIF('Math Scores'!$F$4:$MZ$4, AC$4, 'Math Scores'!$F87:$MZ87)/(SUMIF('Math Scores'!$F$4:$MZ$4, AC$4, 'Math Scores'!$F$2:$MZ$2))))</f>
        <v/>
      </c>
      <c r="AD84" s="135" t="str">
        <f>IF(COUNT('Math Scores'!$HJ87:$IG87)=0, "", (SUMIF('Math Scores'!$HJ$4:$IU$4, AD$4, 'Math Scores'!$HJ87:$IU87)/(SUMIF('Math Scores'!$HJ$4:$IU$4, AD$4, 'Math Scores'!$HJ$2:$IU$2))))</f>
        <v/>
      </c>
      <c r="AE84" s="135" t="str">
        <f>IF(COUNT('Math Scores'!$HJ87:$IG87)=0, "", (SUMIF('Math Scores'!$HJ$4:$IU$4, AE$4, 'Math Scores'!$HJ87:$IU87)/(SUMIF('Math Scores'!$HJ$4:$IU$4, AE$4, 'Math Scores'!$HJ$2:$IU$2))))</f>
        <v/>
      </c>
      <c r="AF84" s="135" t="str">
        <f>IF(COUNT('Math Scores'!$HJ87:$IG87)=0, "", (SUMIF('Math Scores'!$HJ$4:$IU$4, AF$4, 'Math Scores'!$HJ87:$IU87)/(SUMIF('Math Scores'!$HJ$4:$IU$4, AF$4, 'Math Scores'!$HJ$2:$IU$2))))</f>
        <v/>
      </c>
      <c r="AG84" s="135" t="str">
        <f>IF(COUNT('Math Scores'!$HJ87:$IG87)=0, "", (SUMIF('Math Scores'!$HJ$4:$IU$4, AG$4, 'Math Scores'!$HJ87:$IU87)/(SUMIF('Math Scores'!$HJ$4:$IU$4, AG$4, 'Math Scores'!$HJ$2:$IU$2))))</f>
        <v/>
      </c>
      <c r="AH84" s="135" t="str">
        <f>IF(COUNT('Math Scores'!$IV87:$JL87)=0, "", (SUMIF('Math Scores'!$IH$4:$IU$4, AH$4, 'Math Scores'!$IH87:$IU87)/(SUMIF('Math Scores'!$IH$4:$IU$4, AH$4, 'Math Scores'!$IH$2:$IU$2))))</f>
        <v/>
      </c>
      <c r="AI84" s="135" t="str">
        <f>IF(COUNT('Math Scores'!$IV87:$JL87)=0, "", (SUMIF('Math Scores'!$IH$4:$IU$4, AI$4, 'Math Scores'!$IH87:$IU87)/(SUMIF('Math Scores'!$IH$4:$IU$4, AI$4, 'Math Scores'!$IH$2:$IU$2))))</f>
        <v/>
      </c>
      <c r="AJ84" s="135" t="str">
        <f>IF(COUNT('Math Scores'!$IV87:$JL87)=0, "", (SUMIF('Math Scores'!$IH$4:$IU$4, AJ$4, 'Math Scores'!$IH87:$IU87)/(SUMIF('Math Scores'!$IH$4:$IU$4, AJ$4, 'Math Scores'!$IH$2:$IU$2))))</f>
        <v/>
      </c>
      <c r="AK84" s="135" t="str">
        <f>IF(COUNT('Math Scores'!$JM87:$KG87)=0, "", (SUMIF('Math Scores'!$JM$4:$LA$4, X$4, 'Math Scores'!$JM87:$LA87)/(SUMIF('Math Scores'!$JM$4:$LA$4, X$4, 'Math Scores'!$JM$2:$LA$2))))</f>
        <v/>
      </c>
      <c r="AL84" s="135" t="str">
        <f>IF(COUNT('Math Scores'!$JM87:$KG87)=0, "", (SUMIF('Math Scores'!$JM$4:$LA$4, Y$4, 'Math Scores'!$JM87:$LA87)/(SUMIF('Math Scores'!$JM$4:$LA$4, Y$4, 'Math Scores'!$JM$2:$LA$2))))</f>
        <v/>
      </c>
      <c r="AM84" s="135" t="str">
        <f>IF(COUNT('Math Scores'!$JM87:$KG87)=0, "", (SUMIF('Math Scores'!$JM$4:$LA$4, Z$4, 'Math Scores'!$JM87:$LA87)/(SUMIF('Math Scores'!$JM$4:$LA$4, Z$4, 'Math Scores'!$JM$2:$LA$2))))</f>
        <v/>
      </c>
      <c r="AN84" s="135" t="str">
        <f>IF(COUNT('Math Scores'!$JM87:$KG87)=0, "", (SUMIF('Math Scores'!$JM$4:$LA$4, AA$4, 'Math Scores'!$JM87:$LA87)/(SUMIF('Math Scores'!$JM$4:$LA$4, AA$4, 'Math Scores'!$JM$2:$LA$2))))</f>
        <v/>
      </c>
      <c r="AO84" s="135" t="str">
        <f>IF(COUNT('Math Scores'!$JM87:$KG87)=0, "", (SUMIF('Math Scores'!$JM$4:$LA$4, AB$4, 'Math Scores'!$JM87:$LA87)/(SUMIF('Math Scores'!$JM$4:$LA$4, AB$4, 'Math Scores'!$JM$2:$LA$2))))</f>
        <v/>
      </c>
      <c r="AP84" s="135" t="str">
        <f>IF(COUNT('Math Scores'!$LB87:$LR87)=0, "", (SUMIF('Math Scores'!$KH$4:$LA$4, AP$4, 'Math Scores'!$KH87:$LA87)/(SUMIF('Math Scores'!$KH$4:$LA$4, AP$4, 'Math Scores'!$KH$2:$LA$2))))</f>
        <v/>
      </c>
      <c r="AQ84" s="135" t="str">
        <f>IF(COUNT('Math Scores'!$LB87:$LR87)=0, "", (SUMIF('Math Scores'!$KH$4:$LA$4, AQ$4, 'Math Scores'!$KH87:$LA87)/(SUMIF('Math Scores'!$KH$4:$LA$4, AQ$4, 'Math Scores'!$KH$2:$LA$2))))</f>
        <v/>
      </c>
    </row>
    <row r="85" spans="1:43" x14ac:dyDescent="0.2">
      <c r="A85" s="65">
        <v>80</v>
      </c>
      <c r="B85" s="65" t="str">
        <f>'English Scores- Leveled papers'!B86</f>
        <v/>
      </c>
      <c r="D85" s="67" t="str">
        <f>'Math Scores'!D88</f>
        <v/>
      </c>
      <c r="E85" s="135" t="str">
        <f>IF(COUNT('Math Scores'!$F88:$AM88)=0, "", (SUMIF('Math Scores'!$F$4:$AM$4, E$4, 'Math Scores'!$F88:$AM88)/(SUMIF('Math Scores'!$F$4:$AM$4, E$4, 'Math Scores'!$F$2:$AM$2))))</f>
        <v/>
      </c>
      <c r="F85" s="135" t="str">
        <f>IF(COUNT('Math Scores'!$F88:$AM88)=0, "", (SUMIF('Math Scores'!$F$4:$AM$4, F$4, 'Math Scores'!$F88:$AM88)/(SUMIF('Math Scores'!$F$4:$AM$4, F$4, 'Math Scores'!$F$2:$AM$2))))</f>
        <v/>
      </c>
      <c r="G85" s="135" t="str">
        <f>IF(COUNT('Math Scores'!$F88:$AM88)=0, "", (SUMIF('Math Scores'!$F$4:$AM$4, G$4, 'Math Scores'!$F88:$AM88)/(SUMIF('Math Scores'!$F$4:$AM$4, G$4, 'Math Scores'!$F$2:$AM$2))))</f>
        <v/>
      </c>
      <c r="H85" s="135" t="str">
        <f>IF(COUNT('Math Scores'!$F88:$AM88)=0, "", (SUMIF('Math Scores'!$F$4:$AM$4, H$4, 'Math Scores'!$F88:$AM88)/(SUMIF('Math Scores'!$F$4:$AM$4, H$4, 'Math Scores'!$F$2:$AM$2))))</f>
        <v/>
      </c>
      <c r="I85" s="135" t="str">
        <f>IF(COUNT('Math Scores'!$F88:$AM88)=0, "", (SUMIF('Math Scores'!$F$4:$AM$4, I$4, 'Math Scores'!$F88:$AM88)/(SUMIF('Math Scores'!$F$4:$AM$4, I$4, 'Math Scores'!$F$2:$AM$2))))</f>
        <v/>
      </c>
      <c r="J85" s="135" t="str">
        <f>IF(COUNT('Math Scores'!$F88:$AM88)=0, "", (SUMIF('Math Scores'!$F$4:$AM$4, J$4, 'Math Scores'!$F88:$AM88)/(SUMIF('Math Scores'!$F$4:$AM$4, J$4, 'Math Scores'!$F$2:$AM$2))))</f>
        <v/>
      </c>
      <c r="K85" s="135" t="str">
        <f>IF(COUNT('Math Scores'!$AN88:$BW88)=0, "", (SUMIF('Math Scores'!$AN$4:$BW$4, K$4, 'Math Scores'!$AN88:$BW88)/(SUMIF('Math Scores'!$AN$4:$BW$4, K$4, 'Math Scores'!$AN$2:$BW$2))))</f>
        <v/>
      </c>
      <c r="L85" s="135" t="str">
        <f>IF(COUNT('Math Scores'!$AN88:$BW88)=0, "", (SUMIF('Math Scores'!$AN$4:$BW$4, L$4, 'Math Scores'!$AN88:$BW88)/(SUMIF('Math Scores'!$AN$4:$BW$4, L$4, 'Math Scores'!$AN$2:$BW$2))))</f>
        <v/>
      </c>
      <c r="M85" s="135" t="str">
        <f>IF(COUNT('Math Scores'!$AN88:$BW88)=0, "", (SUMIF('Math Scores'!$AN$4:$BW$4, M$4, 'Math Scores'!$AN88:$BW88)/(SUMIF('Math Scores'!$AN$4:$BW$4, M$4, 'Math Scores'!$AN$2:$BW$2))))</f>
        <v/>
      </c>
      <c r="N85" s="135" t="str">
        <f>IF(COUNT('Math Scores'!$AN88:$BW88)=0, "", (SUMIF('Math Scores'!$AN$4:$BW$4, N$4, 'Math Scores'!$AN88:$BW88)/(SUMIF('Math Scores'!$AN$4:$BW$4, N$4, 'Math Scores'!$AN$2:$BW$2))))</f>
        <v/>
      </c>
      <c r="O85" s="135" t="str">
        <f>IF(COUNT('Math Scores'!$AN88:$BW88)=0, "", (SUMIF('Math Scores'!$AN$4:$BW$4, O$4, 'Math Scores'!$AN88:$BW88)/(SUMIF('Math Scores'!$AN$4:$BW$4, O$4, 'Math Scores'!$AN$2:$BW$2))))</f>
        <v/>
      </c>
      <c r="P85" s="135" t="str">
        <f>IF(COUNT('Math Scores'!$BX88:$DN88)=0, "", (SUMIF('Math Scores'!$F$4:$MZ$4, P$4, 'Math Scores'!$F88:$MZ88)/(SUMIF('Math Scores'!$F$4:$MZ$4, P$4, 'Math Scores'!$F$2:$MZ$2))))</f>
        <v/>
      </c>
      <c r="Q85" s="135" t="str">
        <f>IF(COUNT('Math Scores'!$BX88:$DN88)=0, "", (SUMIF('Math Scores'!$F$4:$MZ$4, Q$4, 'Math Scores'!$F88:$MZ88)/(SUMIF('Math Scores'!$F$4:$MZ$4, Q$4, 'Math Scores'!$F$2:$MZ$2))))</f>
        <v/>
      </c>
      <c r="R85" s="135" t="str">
        <f>IF(COUNT('Math Scores'!$BX88:$DN88)=0, "", (SUMIF('Math Scores'!$F$4:$MZ$4, R$4, 'Math Scores'!$F88:$MZ88)/(SUMIF('Math Scores'!$F$4:$MZ$4, R$4, 'Math Scores'!$F$2:$MZ$2))))</f>
        <v/>
      </c>
      <c r="S85" s="135" t="str">
        <f>IF(COUNT('Math Scores'!$BX88:$DN88)=0, "", (SUMIF('Math Scores'!$F$4:$MZ$4, S$4, 'Math Scores'!$F88:$MZ88)/(SUMIF('Math Scores'!$F$4:$MZ$4, S$4, 'Math Scores'!$F$2:$MZ$2))))</f>
        <v/>
      </c>
      <c r="T85" s="135" t="str">
        <f>IF(COUNT('Math Scores'!$BX88:$DN88)=0, "", (SUMIF('Math Scores'!$F$4:$MZ$4, T$4, 'Math Scores'!$F88:$MZ88)/(SUMIF('Math Scores'!$F$4:$MZ$4, T$4, 'Math Scores'!$F$2:$MZ$2))))</f>
        <v/>
      </c>
      <c r="U85" s="135" t="str">
        <f>IF(COUNT('Math Scores'!$DO88:$FJ88)=0, "", (SUMIF('Math Scores'!$F$4:$MZ$4, U$4, 'Math Scores'!$F88:$MZ88)/(SUMIF('Math Scores'!$F$4:$MZ$4, U$4, 'Math Scores'!$F$2:$MZ$2))))</f>
        <v/>
      </c>
      <c r="V85" s="135" t="str">
        <f>IF(COUNT('Math Scores'!$DO88:$FJ88)=0, "", (SUMIF('Math Scores'!$F$4:$MZ$4, V$4, 'Math Scores'!$F88:$MZ88)/(SUMIF('Math Scores'!$F$4:$MZ$4, V$4, 'Math Scores'!$F$2:$MZ$2))))</f>
        <v/>
      </c>
      <c r="W85" s="135" t="str">
        <f>IF(COUNT('Math Scores'!$DO88:$FJ88)=0, "", (SUMIF('Math Scores'!$F$4:$MZ$4, W$4, 'Math Scores'!$F88:$MZ88)/(SUMIF('Math Scores'!$F$4:$MZ$4, W$4, 'Math Scores'!$F$2:$MZ$2))))</f>
        <v/>
      </c>
      <c r="X85" s="135" t="str">
        <f>IF(COUNT('Math Scores'!$DO88:$FJ88)=0, "", (SUMIF('Math Scores'!$F$4:$MZ$4, X$4, 'Math Scores'!$F88:$MZ88)/(SUMIF('Math Scores'!$F$4:$MZ$4, X$4, 'Math Scores'!$F$2:$MZ$2))))</f>
        <v/>
      </c>
      <c r="Y85" s="135" t="str">
        <f>IF(COUNT('Math Scores'!$DO88:$FJ88)=0, "", (SUMIF('Math Scores'!$F$4:$MZ$4, Y$4, 'Math Scores'!$F88:$MZ88)/(SUMIF('Math Scores'!$F$4:$MZ$4, Y$4, 'Math Scores'!$F$2:$MZ$2))))</f>
        <v/>
      </c>
      <c r="Z85" s="135" t="str">
        <f>IF(COUNT('Math Scores'!$FK88:$HI88)=0, "", (SUMIF('Math Scores'!$F$4:$MZ$4, Z$4, 'Math Scores'!$F88:$MZ88)/(SUMIF('Math Scores'!$F$4:$MZ$4, Z$4, 'Math Scores'!$F$2:$MZ$2))))</f>
        <v/>
      </c>
      <c r="AA85" s="135" t="str">
        <f>IF(COUNT('Math Scores'!$FK88:$HI88)=0, "", (SUMIF('Math Scores'!$F$4:$MZ$4, AA$4, 'Math Scores'!$F88:$MZ88)/(SUMIF('Math Scores'!$F$4:$MZ$4, AA$4, 'Math Scores'!$F$2:$MZ$2))))</f>
        <v/>
      </c>
      <c r="AB85" s="135" t="str">
        <f>IF(COUNT('Math Scores'!$FK88:$HI88)=0, "", (SUMIF('Math Scores'!$F$4:$MZ$4, AB$4, 'Math Scores'!$F88:$MZ88)/(SUMIF('Math Scores'!$F$4:$MZ$4, AB$4, 'Math Scores'!$F$2:$MZ$2))))</f>
        <v/>
      </c>
      <c r="AC85" s="135" t="str">
        <f>IF(COUNT('Math Scores'!$FK88:$HI88)=0, "", (SUMIF('Math Scores'!$F$4:$MZ$4, AC$4, 'Math Scores'!$F88:$MZ88)/(SUMIF('Math Scores'!$F$4:$MZ$4, AC$4, 'Math Scores'!$F$2:$MZ$2))))</f>
        <v/>
      </c>
      <c r="AD85" s="135" t="str">
        <f>IF(COUNT('Math Scores'!$HJ88:$IG88)=0, "", (SUMIF('Math Scores'!$HJ$4:$IU$4, AD$4, 'Math Scores'!$HJ88:$IU88)/(SUMIF('Math Scores'!$HJ$4:$IU$4, AD$4, 'Math Scores'!$HJ$2:$IU$2))))</f>
        <v/>
      </c>
      <c r="AE85" s="135" t="str">
        <f>IF(COUNT('Math Scores'!$HJ88:$IG88)=0, "", (SUMIF('Math Scores'!$HJ$4:$IU$4, AE$4, 'Math Scores'!$HJ88:$IU88)/(SUMIF('Math Scores'!$HJ$4:$IU$4, AE$4, 'Math Scores'!$HJ$2:$IU$2))))</f>
        <v/>
      </c>
      <c r="AF85" s="135" t="str">
        <f>IF(COUNT('Math Scores'!$HJ88:$IG88)=0, "", (SUMIF('Math Scores'!$HJ$4:$IU$4, AF$4, 'Math Scores'!$HJ88:$IU88)/(SUMIF('Math Scores'!$HJ$4:$IU$4, AF$4, 'Math Scores'!$HJ$2:$IU$2))))</f>
        <v/>
      </c>
      <c r="AG85" s="135" t="str">
        <f>IF(COUNT('Math Scores'!$HJ88:$IG88)=0, "", (SUMIF('Math Scores'!$HJ$4:$IU$4, AG$4, 'Math Scores'!$HJ88:$IU88)/(SUMIF('Math Scores'!$HJ$4:$IU$4, AG$4, 'Math Scores'!$HJ$2:$IU$2))))</f>
        <v/>
      </c>
      <c r="AH85" s="135" t="str">
        <f>IF(COUNT('Math Scores'!$IV88:$JL88)=0, "", (SUMIF('Math Scores'!$IH$4:$IU$4, AH$4, 'Math Scores'!$IH88:$IU88)/(SUMIF('Math Scores'!$IH$4:$IU$4, AH$4, 'Math Scores'!$IH$2:$IU$2))))</f>
        <v/>
      </c>
      <c r="AI85" s="135" t="str">
        <f>IF(COUNT('Math Scores'!$IV88:$JL88)=0, "", (SUMIF('Math Scores'!$IH$4:$IU$4, AI$4, 'Math Scores'!$IH88:$IU88)/(SUMIF('Math Scores'!$IH$4:$IU$4, AI$4, 'Math Scores'!$IH$2:$IU$2))))</f>
        <v/>
      </c>
      <c r="AJ85" s="135" t="str">
        <f>IF(COUNT('Math Scores'!$IV88:$JL88)=0, "", (SUMIF('Math Scores'!$IH$4:$IU$4, AJ$4, 'Math Scores'!$IH88:$IU88)/(SUMIF('Math Scores'!$IH$4:$IU$4, AJ$4, 'Math Scores'!$IH$2:$IU$2))))</f>
        <v/>
      </c>
      <c r="AK85" s="135" t="str">
        <f>IF(COUNT('Math Scores'!$JM88:$KG88)=0, "", (SUMIF('Math Scores'!$JM$4:$LA$4, X$4, 'Math Scores'!$JM88:$LA88)/(SUMIF('Math Scores'!$JM$4:$LA$4, X$4, 'Math Scores'!$JM$2:$LA$2))))</f>
        <v/>
      </c>
      <c r="AL85" s="135" t="str">
        <f>IF(COUNT('Math Scores'!$JM88:$KG88)=0, "", (SUMIF('Math Scores'!$JM$4:$LA$4, Y$4, 'Math Scores'!$JM88:$LA88)/(SUMIF('Math Scores'!$JM$4:$LA$4, Y$4, 'Math Scores'!$JM$2:$LA$2))))</f>
        <v/>
      </c>
      <c r="AM85" s="135" t="str">
        <f>IF(COUNT('Math Scores'!$JM88:$KG88)=0, "", (SUMIF('Math Scores'!$JM$4:$LA$4, Z$4, 'Math Scores'!$JM88:$LA88)/(SUMIF('Math Scores'!$JM$4:$LA$4, Z$4, 'Math Scores'!$JM$2:$LA$2))))</f>
        <v/>
      </c>
      <c r="AN85" s="135" t="str">
        <f>IF(COUNT('Math Scores'!$JM88:$KG88)=0, "", (SUMIF('Math Scores'!$JM$4:$LA$4, AA$4, 'Math Scores'!$JM88:$LA88)/(SUMIF('Math Scores'!$JM$4:$LA$4, AA$4, 'Math Scores'!$JM$2:$LA$2))))</f>
        <v/>
      </c>
      <c r="AO85" s="135" t="str">
        <f>IF(COUNT('Math Scores'!$JM88:$KG88)=0, "", (SUMIF('Math Scores'!$JM$4:$LA$4, AB$4, 'Math Scores'!$JM88:$LA88)/(SUMIF('Math Scores'!$JM$4:$LA$4, AB$4, 'Math Scores'!$JM$2:$LA$2))))</f>
        <v/>
      </c>
      <c r="AP85" s="135" t="str">
        <f>IF(COUNT('Math Scores'!$LB88:$LR88)=0, "", (SUMIF('Math Scores'!$KH$4:$LA$4, AP$4, 'Math Scores'!$KH88:$LA88)/(SUMIF('Math Scores'!$KH$4:$LA$4, AP$4, 'Math Scores'!$KH$2:$LA$2))))</f>
        <v/>
      </c>
      <c r="AQ85" s="135" t="str">
        <f>IF(COUNT('Math Scores'!$LB88:$LR88)=0, "", (SUMIF('Math Scores'!$KH$4:$LA$4, AQ$4, 'Math Scores'!$KH88:$LA88)/(SUMIF('Math Scores'!$KH$4:$LA$4, AQ$4, 'Math Scores'!$KH$2:$LA$2))))</f>
        <v/>
      </c>
    </row>
    <row r="86" spans="1:43" x14ac:dyDescent="0.2">
      <c r="A86" s="65">
        <v>81</v>
      </c>
      <c r="B86" s="65" t="str">
        <f>'English Scores- Leveled papers'!B87</f>
        <v/>
      </c>
      <c r="D86" s="67" t="str">
        <f>'Math Scores'!D89</f>
        <v/>
      </c>
      <c r="E86" s="135" t="str">
        <f>IF(COUNT('Math Scores'!$F89:$AM89)=0, "", (SUMIF('Math Scores'!$F$4:$AM$4, E$4, 'Math Scores'!$F89:$AM89)/(SUMIF('Math Scores'!$F$4:$AM$4, E$4, 'Math Scores'!$F$2:$AM$2))))</f>
        <v/>
      </c>
      <c r="F86" s="135" t="str">
        <f>IF(COUNT('Math Scores'!$F89:$AM89)=0, "", (SUMIF('Math Scores'!$F$4:$AM$4, F$4, 'Math Scores'!$F89:$AM89)/(SUMIF('Math Scores'!$F$4:$AM$4, F$4, 'Math Scores'!$F$2:$AM$2))))</f>
        <v/>
      </c>
      <c r="G86" s="135" t="str">
        <f>IF(COUNT('Math Scores'!$F89:$AM89)=0, "", (SUMIF('Math Scores'!$F$4:$AM$4, G$4, 'Math Scores'!$F89:$AM89)/(SUMIF('Math Scores'!$F$4:$AM$4, G$4, 'Math Scores'!$F$2:$AM$2))))</f>
        <v/>
      </c>
      <c r="H86" s="135" t="str">
        <f>IF(COUNT('Math Scores'!$F89:$AM89)=0, "", (SUMIF('Math Scores'!$F$4:$AM$4, H$4, 'Math Scores'!$F89:$AM89)/(SUMIF('Math Scores'!$F$4:$AM$4, H$4, 'Math Scores'!$F$2:$AM$2))))</f>
        <v/>
      </c>
      <c r="I86" s="135" t="str">
        <f>IF(COUNT('Math Scores'!$F89:$AM89)=0, "", (SUMIF('Math Scores'!$F$4:$AM$4, I$4, 'Math Scores'!$F89:$AM89)/(SUMIF('Math Scores'!$F$4:$AM$4, I$4, 'Math Scores'!$F$2:$AM$2))))</f>
        <v/>
      </c>
      <c r="J86" s="135" t="str">
        <f>IF(COUNT('Math Scores'!$F89:$AM89)=0, "", (SUMIF('Math Scores'!$F$4:$AM$4, J$4, 'Math Scores'!$F89:$AM89)/(SUMIF('Math Scores'!$F$4:$AM$4, J$4, 'Math Scores'!$F$2:$AM$2))))</f>
        <v/>
      </c>
      <c r="K86" s="135" t="str">
        <f>IF(COUNT('Math Scores'!$AN89:$BW89)=0, "", (SUMIF('Math Scores'!$AN$4:$BW$4, K$4, 'Math Scores'!$AN89:$BW89)/(SUMIF('Math Scores'!$AN$4:$BW$4, K$4, 'Math Scores'!$AN$2:$BW$2))))</f>
        <v/>
      </c>
      <c r="L86" s="135" t="str">
        <f>IF(COUNT('Math Scores'!$AN89:$BW89)=0, "", (SUMIF('Math Scores'!$AN$4:$BW$4, L$4, 'Math Scores'!$AN89:$BW89)/(SUMIF('Math Scores'!$AN$4:$BW$4, L$4, 'Math Scores'!$AN$2:$BW$2))))</f>
        <v/>
      </c>
      <c r="M86" s="135" t="str">
        <f>IF(COUNT('Math Scores'!$AN89:$BW89)=0, "", (SUMIF('Math Scores'!$AN$4:$BW$4, M$4, 'Math Scores'!$AN89:$BW89)/(SUMIF('Math Scores'!$AN$4:$BW$4, M$4, 'Math Scores'!$AN$2:$BW$2))))</f>
        <v/>
      </c>
      <c r="N86" s="135" t="str">
        <f>IF(COUNT('Math Scores'!$AN89:$BW89)=0, "", (SUMIF('Math Scores'!$AN$4:$BW$4, N$4, 'Math Scores'!$AN89:$BW89)/(SUMIF('Math Scores'!$AN$4:$BW$4, N$4, 'Math Scores'!$AN$2:$BW$2))))</f>
        <v/>
      </c>
      <c r="O86" s="135" t="str">
        <f>IF(COUNT('Math Scores'!$AN89:$BW89)=0, "", (SUMIF('Math Scores'!$AN$4:$BW$4, O$4, 'Math Scores'!$AN89:$BW89)/(SUMIF('Math Scores'!$AN$4:$BW$4, O$4, 'Math Scores'!$AN$2:$BW$2))))</f>
        <v/>
      </c>
      <c r="P86" s="135" t="str">
        <f>IF(COUNT('Math Scores'!$BX89:$DN89)=0, "", (SUMIF('Math Scores'!$F$4:$MZ$4, P$4, 'Math Scores'!$F89:$MZ89)/(SUMIF('Math Scores'!$F$4:$MZ$4, P$4, 'Math Scores'!$F$2:$MZ$2))))</f>
        <v/>
      </c>
      <c r="Q86" s="135" t="str">
        <f>IF(COUNT('Math Scores'!$BX89:$DN89)=0, "", (SUMIF('Math Scores'!$F$4:$MZ$4, Q$4, 'Math Scores'!$F89:$MZ89)/(SUMIF('Math Scores'!$F$4:$MZ$4, Q$4, 'Math Scores'!$F$2:$MZ$2))))</f>
        <v/>
      </c>
      <c r="R86" s="135" t="str">
        <f>IF(COUNT('Math Scores'!$BX89:$DN89)=0, "", (SUMIF('Math Scores'!$F$4:$MZ$4, R$4, 'Math Scores'!$F89:$MZ89)/(SUMIF('Math Scores'!$F$4:$MZ$4, R$4, 'Math Scores'!$F$2:$MZ$2))))</f>
        <v/>
      </c>
      <c r="S86" s="135" t="str">
        <f>IF(COUNT('Math Scores'!$BX89:$DN89)=0, "", (SUMIF('Math Scores'!$F$4:$MZ$4, S$4, 'Math Scores'!$F89:$MZ89)/(SUMIF('Math Scores'!$F$4:$MZ$4, S$4, 'Math Scores'!$F$2:$MZ$2))))</f>
        <v/>
      </c>
      <c r="T86" s="135" t="str">
        <f>IF(COUNT('Math Scores'!$BX89:$DN89)=0, "", (SUMIF('Math Scores'!$F$4:$MZ$4, T$4, 'Math Scores'!$F89:$MZ89)/(SUMIF('Math Scores'!$F$4:$MZ$4, T$4, 'Math Scores'!$F$2:$MZ$2))))</f>
        <v/>
      </c>
      <c r="U86" s="135" t="str">
        <f>IF(COUNT('Math Scores'!$DO89:$FJ89)=0, "", (SUMIF('Math Scores'!$F$4:$MZ$4, U$4, 'Math Scores'!$F89:$MZ89)/(SUMIF('Math Scores'!$F$4:$MZ$4, U$4, 'Math Scores'!$F$2:$MZ$2))))</f>
        <v/>
      </c>
      <c r="V86" s="135" t="str">
        <f>IF(COUNT('Math Scores'!$DO89:$FJ89)=0, "", (SUMIF('Math Scores'!$F$4:$MZ$4, V$4, 'Math Scores'!$F89:$MZ89)/(SUMIF('Math Scores'!$F$4:$MZ$4, V$4, 'Math Scores'!$F$2:$MZ$2))))</f>
        <v/>
      </c>
      <c r="W86" s="135" t="str">
        <f>IF(COUNT('Math Scores'!$DO89:$FJ89)=0, "", (SUMIF('Math Scores'!$F$4:$MZ$4, W$4, 'Math Scores'!$F89:$MZ89)/(SUMIF('Math Scores'!$F$4:$MZ$4, W$4, 'Math Scores'!$F$2:$MZ$2))))</f>
        <v/>
      </c>
      <c r="X86" s="135" t="str">
        <f>IF(COUNT('Math Scores'!$DO89:$FJ89)=0, "", (SUMIF('Math Scores'!$F$4:$MZ$4, X$4, 'Math Scores'!$F89:$MZ89)/(SUMIF('Math Scores'!$F$4:$MZ$4, X$4, 'Math Scores'!$F$2:$MZ$2))))</f>
        <v/>
      </c>
      <c r="Y86" s="135" t="str">
        <f>IF(COUNT('Math Scores'!$DO89:$FJ89)=0, "", (SUMIF('Math Scores'!$F$4:$MZ$4, Y$4, 'Math Scores'!$F89:$MZ89)/(SUMIF('Math Scores'!$F$4:$MZ$4, Y$4, 'Math Scores'!$F$2:$MZ$2))))</f>
        <v/>
      </c>
      <c r="Z86" s="135" t="str">
        <f>IF(COUNT('Math Scores'!$FK89:$HI89)=0, "", (SUMIF('Math Scores'!$F$4:$MZ$4, Z$4, 'Math Scores'!$F89:$MZ89)/(SUMIF('Math Scores'!$F$4:$MZ$4, Z$4, 'Math Scores'!$F$2:$MZ$2))))</f>
        <v/>
      </c>
      <c r="AA86" s="135" t="str">
        <f>IF(COUNT('Math Scores'!$FK89:$HI89)=0, "", (SUMIF('Math Scores'!$F$4:$MZ$4, AA$4, 'Math Scores'!$F89:$MZ89)/(SUMIF('Math Scores'!$F$4:$MZ$4, AA$4, 'Math Scores'!$F$2:$MZ$2))))</f>
        <v/>
      </c>
      <c r="AB86" s="135" t="str">
        <f>IF(COUNT('Math Scores'!$FK89:$HI89)=0, "", (SUMIF('Math Scores'!$F$4:$MZ$4, AB$4, 'Math Scores'!$F89:$MZ89)/(SUMIF('Math Scores'!$F$4:$MZ$4, AB$4, 'Math Scores'!$F$2:$MZ$2))))</f>
        <v/>
      </c>
      <c r="AC86" s="135" t="str">
        <f>IF(COUNT('Math Scores'!$FK89:$HI89)=0, "", (SUMIF('Math Scores'!$F$4:$MZ$4, AC$4, 'Math Scores'!$F89:$MZ89)/(SUMIF('Math Scores'!$F$4:$MZ$4, AC$4, 'Math Scores'!$F$2:$MZ$2))))</f>
        <v/>
      </c>
      <c r="AD86" s="135" t="str">
        <f>IF(COUNT('Math Scores'!$HJ89:$IG89)=0, "", (SUMIF('Math Scores'!$HJ$4:$IU$4, AD$4, 'Math Scores'!$HJ89:$IU89)/(SUMIF('Math Scores'!$HJ$4:$IU$4, AD$4, 'Math Scores'!$HJ$2:$IU$2))))</f>
        <v/>
      </c>
      <c r="AE86" s="135" t="str">
        <f>IF(COUNT('Math Scores'!$HJ89:$IG89)=0, "", (SUMIF('Math Scores'!$HJ$4:$IU$4, AE$4, 'Math Scores'!$HJ89:$IU89)/(SUMIF('Math Scores'!$HJ$4:$IU$4, AE$4, 'Math Scores'!$HJ$2:$IU$2))))</f>
        <v/>
      </c>
      <c r="AF86" s="135" t="str">
        <f>IF(COUNT('Math Scores'!$HJ89:$IG89)=0, "", (SUMIF('Math Scores'!$HJ$4:$IU$4, AF$4, 'Math Scores'!$HJ89:$IU89)/(SUMIF('Math Scores'!$HJ$4:$IU$4, AF$4, 'Math Scores'!$HJ$2:$IU$2))))</f>
        <v/>
      </c>
      <c r="AG86" s="135" t="str">
        <f>IF(COUNT('Math Scores'!$HJ89:$IG89)=0, "", (SUMIF('Math Scores'!$HJ$4:$IU$4, AG$4, 'Math Scores'!$HJ89:$IU89)/(SUMIF('Math Scores'!$HJ$4:$IU$4, AG$4, 'Math Scores'!$HJ$2:$IU$2))))</f>
        <v/>
      </c>
      <c r="AH86" s="135" t="str">
        <f>IF(COUNT('Math Scores'!$IV89:$JL89)=0, "", (SUMIF('Math Scores'!$IH$4:$IU$4, AH$4, 'Math Scores'!$IH89:$IU89)/(SUMIF('Math Scores'!$IH$4:$IU$4, AH$4, 'Math Scores'!$IH$2:$IU$2))))</f>
        <v/>
      </c>
      <c r="AI86" s="135" t="str">
        <f>IF(COUNT('Math Scores'!$IV89:$JL89)=0, "", (SUMIF('Math Scores'!$IH$4:$IU$4, AI$4, 'Math Scores'!$IH89:$IU89)/(SUMIF('Math Scores'!$IH$4:$IU$4, AI$4, 'Math Scores'!$IH$2:$IU$2))))</f>
        <v/>
      </c>
      <c r="AJ86" s="135" t="str">
        <f>IF(COUNT('Math Scores'!$IV89:$JL89)=0, "", (SUMIF('Math Scores'!$IH$4:$IU$4, AJ$4, 'Math Scores'!$IH89:$IU89)/(SUMIF('Math Scores'!$IH$4:$IU$4, AJ$4, 'Math Scores'!$IH$2:$IU$2))))</f>
        <v/>
      </c>
      <c r="AK86" s="135" t="str">
        <f>IF(COUNT('Math Scores'!$JM89:$KG89)=0, "", (SUMIF('Math Scores'!$JM$4:$LA$4, X$4, 'Math Scores'!$JM89:$LA89)/(SUMIF('Math Scores'!$JM$4:$LA$4, X$4, 'Math Scores'!$JM$2:$LA$2))))</f>
        <v/>
      </c>
      <c r="AL86" s="135" t="str">
        <f>IF(COUNT('Math Scores'!$JM89:$KG89)=0, "", (SUMIF('Math Scores'!$JM$4:$LA$4, Y$4, 'Math Scores'!$JM89:$LA89)/(SUMIF('Math Scores'!$JM$4:$LA$4, Y$4, 'Math Scores'!$JM$2:$LA$2))))</f>
        <v/>
      </c>
      <c r="AM86" s="135" t="str">
        <f>IF(COUNT('Math Scores'!$JM89:$KG89)=0, "", (SUMIF('Math Scores'!$JM$4:$LA$4, Z$4, 'Math Scores'!$JM89:$LA89)/(SUMIF('Math Scores'!$JM$4:$LA$4, Z$4, 'Math Scores'!$JM$2:$LA$2))))</f>
        <v/>
      </c>
      <c r="AN86" s="135" t="str">
        <f>IF(COUNT('Math Scores'!$JM89:$KG89)=0, "", (SUMIF('Math Scores'!$JM$4:$LA$4, AA$4, 'Math Scores'!$JM89:$LA89)/(SUMIF('Math Scores'!$JM$4:$LA$4, AA$4, 'Math Scores'!$JM$2:$LA$2))))</f>
        <v/>
      </c>
      <c r="AO86" s="135" t="str">
        <f>IF(COUNT('Math Scores'!$JM89:$KG89)=0, "", (SUMIF('Math Scores'!$JM$4:$LA$4, AB$4, 'Math Scores'!$JM89:$LA89)/(SUMIF('Math Scores'!$JM$4:$LA$4, AB$4, 'Math Scores'!$JM$2:$LA$2))))</f>
        <v/>
      </c>
      <c r="AP86" s="135" t="str">
        <f>IF(COUNT('Math Scores'!$LB89:$LR89)=0, "", (SUMIF('Math Scores'!$KH$4:$LA$4, AP$4, 'Math Scores'!$KH89:$LA89)/(SUMIF('Math Scores'!$KH$4:$LA$4, AP$4, 'Math Scores'!$KH$2:$LA$2))))</f>
        <v/>
      </c>
      <c r="AQ86" s="135" t="str">
        <f>IF(COUNT('Math Scores'!$LB89:$LR89)=0, "", (SUMIF('Math Scores'!$KH$4:$LA$4, AQ$4, 'Math Scores'!$KH89:$LA89)/(SUMIF('Math Scores'!$KH$4:$LA$4, AQ$4, 'Math Scores'!$KH$2:$LA$2))))</f>
        <v/>
      </c>
    </row>
    <row r="87" spans="1:43" x14ac:dyDescent="0.2">
      <c r="A87" s="65">
        <v>82</v>
      </c>
      <c r="B87" s="65" t="str">
        <f>'English Scores- Leveled papers'!B88</f>
        <v/>
      </c>
      <c r="D87" s="67" t="str">
        <f>'Math Scores'!D90</f>
        <v/>
      </c>
      <c r="E87" s="135" t="str">
        <f>IF(COUNT('Math Scores'!$F90:$AM90)=0, "", (SUMIF('Math Scores'!$F$4:$AM$4, E$4, 'Math Scores'!$F90:$AM90)/(SUMIF('Math Scores'!$F$4:$AM$4, E$4, 'Math Scores'!$F$2:$AM$2))))</f>
        <v/>
      </c>
      <c r="F87" s="135" t="str">
        <f>IF(COUNT('Math Scores'!$F90:$AM90)=0, "", (SUMIF('Math Scores'!$F$4:$AM$4, F$4, 'Math Scores'!$F90:$AM90)/(SUMIF('Math Scores'!$F$4:$AM$4, F$4, 'Math Scores'!$F$2:$AM$2))))</f>
        <v/>
      </c>
      <c r="G87" s="135" t="str">
        <f>IF(COUNT('Math Scores'!$F90:$AM90)=0, "", (SUMIF('Math Scores'!$F$4:$AM$4, G$4, 'Math Scores'!$F90:$AM90)/(SUMIF('Math Scores'!$F$4:$AM$4, G$4, 'Math Scores'!$F$2:$AM$2))))</f>
        <v/>
      </c>
      <c r="H87" s="135" t="str">
        <f>IF(COUNT('Math Scores'!$F90:$AM90)=0, "", (SUMIF('Math Scores'!$F$4:$AM$4, H$4, 'Math Scores'!$F90:$AM90)/(SUMIF('Math Scores'!$F$4:$AM$4, H$4, 'Math Scores'!$F$2:$AM$2))))</f>
        <v/>
      </c>
      <c r="I87" s="135" t="str">
        <f>IF(COUNT('Math Scores'!$F90:$AM90)=0, "", (SUMIF('Math Scores'!$F$4:$AM$4, I$4, 'Math Scores'!$F90:$AM90)/(SUMIF('Math Scores'!$F$4:$AM$4, I$4, 'Math Scores'!$F$2:$AM$2))))</f>
        <v/>
      </c>
      <c r="J87" s="135" t="str">
        <f>IF(COUNT('Math Scores'!$F90:$AM90)=0, "", (SUMIF('Math Scores'!$F$4:$AM$4, J$4, 'Math Scores'!$F90:$AM90)/(SUMIF('Math Scores'!$F$4:$AM$4, J$4, 'Math Scores'!$F$2:$AM$2))))</f>
        <v/>
      </c>
      <c r="K87" s="135" t="str">
        <f>IF(COUNT('Math Scores'!$AN90:$BW90)=0, "", (SUMIF('Math Scores'!$AN$4:$BW$4, K$4, 'Math Scores'!$AN90:$BW90)/(SUMIF('Math Scores'!$AN$4:$BW$4, K$4, 'Math Scores'!$AN$2:$BW$2))))</f>
        <v/>
      </c>
      <c r="L87" s="135" t="str">
        <f>IF(COUNT('Math Scores'!$AN90:$BW90)=0, "", (SUMIF('Math Scores'!$AN$4:$BW$4, L$4, 'Math Scores'!$AN90:$BW90)/(SUMIF('Math Scores'!$AN$4:$BW$4, L$4, 'Math Scores'!$AN$2:$BW$2))))</f>
        <v/>
      </c>
      <c r="M87" s="135" t="str">
        <f>IF(COUNT('Math Scores'!$AN90:$BW90)=0, "", (SUMIF('Math Scores'!$AN$4:$BW$4, M$4, 'Math Scores'!$AN90:$BW90)/(SUMIF('Math Scores'!$AN$4:$BW$4, M$4, 'Math Scores'!$AN$2:$BW$2))))</f>
        <v/>
      </c>
      <c r="N87" s="135" t="str">
        <f>IF(COUNT('Math Scores'!$AN90:$BW90)=0, "", (SUMIF('Math Scores'!$AN$4:$BW$4, N$4, 'Math Scores'!$AN90:$BW90)/(SUMIF('Math Scores'!$AN$4:$BW$4, N$4, 'Math Scores'!$AN$2:$BW$2))))</f>
        <v/>
      </c>
      <c r="O87" s="135" t="str">
        <f>IF(COUNT('Math Scores'!$AN90:$BW90)=0, "", (SUMIF('Math Scores'!$AN$4:$BW$4, O$4, 'Math Scores'!$AN90:$BW90)/(SUMIF('Math Scores'!$AN$4:$BW$4, O$4, 'Math Scores'!$AN$2:$BW$2))))</f>
        <v/>
      </c>
      <c r="P87" s="135" t="str">
        <f>IF(COUNT('Math Scores'!$BX90:$DN90)=0, "", (SUMIF('Math Scores'!$F$4:$MZ$4, P$4, 'Math Scores'!$F90:$MZ90)/(SUMIF('Math Scores'!$F$4:$MZ$4, P$4, 'Math Scores'!$F$2:$MZ$2))))</f>
        <v/>
      </c>
      <c r="Q87" s="135" t="str">
        <f>IF(COUNT('Math Scores'!$BX90:$DN90)=0, "", (SUMIF('Math Scores'!$F$4:$MZ$4, Q$4, 'Math Scores'!$F90:$MZ90)/(SUMIF('Math Scores'!$F$4:$MZ$4, Q$4, 'Math Scores'!$F$2:$MZ$2))))</f>
        <v/>
      </c>
      <c r="R87" s="135" t="str">
        <f>IF(COUNT('Math Scores'!$BX90:$DN90)=0, "", (SUMIF('Math Scores'!$F$4:$MZ$4, R$4, 'Math Scores'!$F90:$MZ90)/(SUMIF('Math Scores'!$F$4:$MZ$4, R$4, 'Math Scores'!$F$2:$MZ$2))))</f>
        <v/>
      </c>
      <c r="S87" s="135" t="str">
        <f>IF(COUNT('Math Scores'!$BX90:$DN90)=0, "", (SUMIF('Math Scores'!$F$4:$MZ$4, S$4, 'Math Scores'!$F90:$MZ90)/(SUMIF('Math Scores'!$F$4:$MZ$4, S$4, 'Math Scores'!$F$2:$MZ$2))))</f>
        <v/>
      </c>
      <c r="T87" s="135" t="str">
        <f>IF(COUNT('Math Scores'!$BX90:$DN90)=0, "", (SUMIF('Math Scores'!$F$4:$MZ$4, T$4, 'Math Scores'!$F90:$MZ90)/(SUMIF('Math Scores'!$F$4:$MZ$4, T$4, 'Math Scores'!$F$2:$MZ$2))))</f>
        <v/>
      </c>
      <c r="U87" s="135" t="str">
        <f>IF(COUNT('Math Scores'!$DO90:$FJ90)=0, "", (SUMIF('Math Scores'!$F$4:$MZ$4, U$4, 'Math Scores'!$F90:$MZ90)/(SUMIF('Math Scores'!$F$4:$MZ$4, U$4, 'Math Scores'!$F$2:$MZ$2))))</f>
        <v/>
      </c>
      <c r="V87" s="135" t="str">
        <f>IF(COUNT('Math Scores'!$DO90:$FJ90)=0, "", (SUMIF('Math Scores'!$F$4:$MZ$4, V$4, 'Math Scores'!$F90:$MZ90)/(SUMIF('Math Scores'!$F$4:$MZ$4, V$4, 'Math Scores'!$F$2:$MZ$2))))</f>
        <v/>
      </c>
      <c r="W87" s="135" t="str">
        <f>IF(COUNT('Math Scores'!$DO90:$FJ90)=0, "", (SUMIF('Math Scores'!$F$4:$MZ$4, W$4, 'Math Scores'!$F90:$MZ90)/(SUMIF('Math Scores'!$F$4:$MZ$4, W$4, 'Math Scores'!$F$2:$MZ$2))))</f>
        <v/>
      </c>
      <c r="X87" s="135" t="str">
        <f>IF(COUNT('Math Scores'!$DO90:$FJ90)=0, "", (SUMIF('Math Scores'!$F$4:$MZ$4, X$4, 'Math Scores'!$F90:$MZ90)/(SUMIF('Math Scores'!$F$4:$MZ$4, X$4, 'Math Scores'!$F$2:$MZ$2))))</f>
        <v/>
      </c>
      <c r="Y87" s="135" t="str">
        <f>IF(COUNT('Math Scores'!$DO90:$FJ90)=0, "", (SUMIF('Math Scores'!$F$4:$MZ$4, Y$4, 'Math Scores'!$F90:$MZ90)/(SUMIF('Math Scores'!$F$4:$MZ$4, Y$4, 'Math Scores'!$F$2:$MZ$2))))</f>
        <v/>
      </c>
      <c r="Z87" s="135" t="str">
        <f>IF(COUNT('Math Scores'!$FK90:$HI90)=0, "", (SUMIF('Math Scores'!$F$4:$MZ$4, Z$4, 'Math Scores'!$F90:$MZ90)/(SUMIF('Math Scores'!$F$4:$MZ$4, Z$4, 'Math Scores'!$F$2:$MZ$2))))</f>
        <v/>
      </c>
      <c r="AA87" s="135" t="str">
        <f>IF(COUNT('Math Scores'!$FK90:$HI90)=0, "", (SUMIF('Math Scores'!$F$4:$MZ$4, AA$4, 'Math Scores'!$F90:$MZ90)/(SUMIF('Math Scores'!$F$4:$MZ$4, AA$4, 'Math Scores'!$F$2:$MZ$2))))</f>
        <v/>
      </c>
      <c r="AB87" s="135" t="str">
        <f>IF(COUNT('Math Scores'!$FK90:$HI90)=0, "", (SUMIF('Math Scores'!$F$4:$MZ$4, AB$4, 'Math Scores'!$F90:$MZ90)/(SUMIF('Math Scores'!$F$4:$MZ$4, AB$4, 'Math Scores'!$F$2:$MZ$2))))</f>
        <v/>
      </c>
      <c r="AC87" s="135" t="str">
        <f>IF(COUNT('Math Scores'!$FK90:$HI90)=0, "", (SUMIF('Math Scores'!$F$4:$MZ$4, AC$4, 'Math Scores'!$F90:$MZ90)/(SUMIF('Math Scores'!$F$4:$MZ$4, AC$4, 'Math Scores'!$F$2:$MZ$2))))</f>
        <v/>
      </c>
      <c r="AD87" s="135" t="str">
        <f>IF(COUNT('Math Scores'!$HJ90:$IG90)=0, "", (SUMIF('Math Scores'!$HJ$4:$IU$4, AD$4, 'Math Scores'!$HJ90:$IU90)/(SUMIF('Math Scores'!$HJ$4:$IU$4, AD$4, 'Math Scores'!$HJ$2:$IU$2))))</f>
        <v/>
      </c>
      <c r="AE87" s="135" t="str">
        <f>IF(COUNT('Math Scores'!$HJ90:$IG90)=0, "", (SUMIF('Math Scores'!$HJ$4:$IU$4, AE$4, 'Math Scores'!$HJ90:$IU90)/(SUMIF('Math Scores'!$HJ$4:$IU$4, AE$4, 'Math Scores'!$HJ$2:$IU$2))))</f>
        <v/>
      </c>
      <c r="AF87" s="135" t="str">
        <f>IF(COUNT('Math Scores'!$HJ90:$IG90)=0, "", (SUMIF('Math Scores'!$HJ$4:$IU$4, AF$4, 'Math Scores'!$HJ90:$IU90)/(SUMIF('Math Scores'!$HJ$4:$IU$4, AF$4, 'Math Scores'!$HJ$2:$IU$2))))</f>
        <v/>
      </c>
      <c r="AG87" s="135" t="str">
        <f>IF(COUNT('Math Scores'!$HJ90:$IG90)=0, "", (SUMIF('Math Scores'!$HJ$4:$IU$4, AG$4, 'Math Scores'!$HJ90:$IU90)/(SUMIF('Math Scores'!$HJ$4:$IU$4, AG$4, 'Math Scores'!$HJ$2:$IU$2))))</f>
        <v/>
      </c>
      <c r="AH87" s="135" t="str">
        <f>IF(COUNT('Math Scores'!$IV90:$JL90)=0, "", (SUMIF('Math Scores'!$IH$4:$IU$4, AH$4, 'Math Scores'!$IH90:$IU90)/(SUMIF('Math Scores'!$IH$4:$IU$4, AH$4, 'Math Scores'!$IH$2:$IU$2))))</f>
        <v/>
      </c>
      <c r="AI87" s="135" t="str">
        <f>IF(COUNT('Math Scores'!$IV90:$JL90)=0, "", (SUMIF('Math Scores'!$IH$4:$IU$4, AI$4, 'Math Scores'!$IH90:$IU90)/(SUMIF('Math Scores'!$IH$4:$IU$4, AI$4, 'Math Scores'!$IH$2:$IU$2))))</f>
        <v/>
      </c>
      <c r="AJ87" s="135" t="str">
        <f>IF(COUNT('Math Scores'!$IV90:$JL90)=0, "", (SUMIF('Math Scores'!$IH$4:$IU$4, AJ$4, 'Math Scores'!$IH90:$IU90)/(SUMIF('Math Scores'!$IH$4:$IU$4, AJ$4, 'Math Scores'!$IH$2:$IU$2))))</f>
        <v/>
      </c>
      <c r="AK87" s="135" t="str">
        <f>IF(COUNT('Math Scores'!$JM90:$KG90)=0, "", (SUMIF('Math Scores'!$JM$4:$LA$4, X$4, 'Math Scores'!$JM90:$LA90)/(SUMIF('Math Scores'!$JM$4:$LA$4, X$4, 'Math Scores'!$JM$2:$LA$2))))</f>
        <v/>
      </c>
      <c r="AL87" s="135" t="str">
        <f>IF(COUNT('Math Scores'!$JM90:$KG90)=0, "", (SUMIF('Math Scores'!$JM$4:$LA$4, Y$4, 'Math Scores'!$JM90:$LA90)/(SUMIF('Math Scores'!$JM$4:$LA$4, Y$4, 'Math Scores'!$JM$2:$LA$2))))</f>
        <v/>
      </c>
      <c r="AM87" s="135" t="str">
        <f>IF(COUNT('Math Scores'!$JM90:$KG90)=0, "", (SUMIF('Math Scores'!$JM$4:$LA$4, Z$4, 'Math Scores'!$JM90:$LA90)/(SUMIF('Math Scores'!$JM$4:$LA$4, Z$4, 'Math Scores'!$JM$2:$LA$2))))</f>
        <v/>
      </c>
      <c r="AN87" s="135" t="str">
        <f>IF(COUNT('Math Scores'!$JM90:$KG90)=0, "", (SUMIF('Math Scores'!$JM$4:$LA$4, AA$4, 'Math Scores'!$JM90:$LA90)/(SUMIF('Math Scores'!$JM$4:$LA$4, AA$4, 'Math Scores'!$JM$2:$LA$2))))</f>
        <v/>
      </c>
      <c r="AO87" s="135" t="str">
        <f>IF(COUNT('Math Scores'!$JM90:$KG90)=0, "", (SUMIF('Math Scores'!$JM$4:$LA$4, AB$4, 'Math Scores'!$JM90:$LA90)/(SUMIF('Math Scores'!$JM$4:$LA$4, AB$4, 'Math Scores'!$JM$2:$LA$2))))</f>
        <v/>
      </c>
      <c r="AP87" s="135" t="str">
        <f>IF(COUNT('Math Scores'!$LB90:$LR90)=0, "", (SUMIF('Math Scores'!$KH$4:$LA$4, AP$4, 'Math Scores'!$KH90:$LA90)/(SUMIF('Math Scores'!$KH$4:$LA$4, AP$4, 'Math Scores'!$KH$2:$LA$2))))</f>
        <v/>
      </c>
      <c r="AQ87" s="135" t="str">
        <f>IF(COUNT('Math Scores'!$LB90:$LR90)=0, "", (SUMIF('Math Scores'!$KH$4:$LA$4, AQ$4, 'Math Scores'!$KH90:$LA90)/(SUMIF('Math Scores'!$KH$4:$LA$4, AQ$4, 'Math Scores'!$KH$2:$LA$2))))</f>
        <v/>
      </c>
    </row>
    <row r="88" spans="1:43" x14ac:dyDescent="0.2">
      <c r="A88" s="65">
        <v>83</v>
      </c>
      <c r="B88" s="65" t="str">
        <f>'English Scores- Leveled papers'!B89</f>
        <v/>
      </c>
      <c r="D88" s="67" t="str">
        <f>'Math Scores'!D91</f>
        <v/>
      </c>
      <c r="E88" s="135" t="str">
        <f>IF(COUNT('Math Scores'!$F91:$AM91)=0, "", (SUMIF('Math Scores'!$F$4:$AM$4, E$4, 'Math Scores'!$F91:$AM91)/(SUMIF('Math Scores'!$F$4:$AM$4, E$4, 'Math Scores'!$F$2:$AM$2))))</f>
        <v/>
      </c>
      <c r="F88" s="135" t="str">
        <f>IF(COUNT('Math Scores'!$F91:$AM91)=0, "", (SUMIF('Math Scores'!$F$4:$AM$4, F$4, 'Math Scores'!$F91:$AM91)/(SUMIF('Math Scores'!$F$4:$AM$4, F$4, 'Math Scores'!$F$2:$AM$2))))</f>
        <v/>
      </c>
      <c r="G88" s="135" t="str">
        <f>IF(COUNT('Math Scores'!$F91:$AM91)=0, "", (SUMIF('Math Scores'!$F$4:$AM$4, G$4, 'Math Scores'!$F91:$AM91)/(SUMIF('Math Scores'!$F$4:$AM$4, G$4, 'Math Scores'!$F$2:$AM$2))))</f>
        <v/>
      </c>
      <c r="H88" s="135" t="str">
        <f>IF(COUNT('Math Scores'!$F91:$AM91)=0, "", (SUMIF('Math Scores'!$F$4:$AM$4, H$4, 'Math Scores'!$F91:$AM91)/(SUMIF('Math Scores'!$F$4:$AM$4, H$4, 'Math Scores'!$F$2:$AM$2))))</f>
        <v/>
      </c>
      <c r="I88" s="135" t="str">
        <f>IF(COUNT('Math Scores'!$F91:$AM91)=0, "", (SUMIF('Math Scores'!$F$4:$AM$4, I$4, 'Math Scores'!$F91:$AM91)/(SUMIF('Math Scores'!$F$4:$AM$4, I$4, 'Math Scores'!$F$2:$AM$2))))</f>
        <v/>
      </c>
      <c r="J88" s="135" t="str">
        <f>IF(COUNT('Math Scores'!$F91:$AM91)=0, "", (SUMIF('Math Scores'!$F$4:$AM$4, J$4, 'Math Scores'!$F91:$AM91)/(SUMIF('Math Scores'!$F$4:$AM$4, J$4, 'Math Scores'!$F$2:$AM$2))))</f>
        <v/>
      </c>
      <c r="K88" s="135" t="str">
        <f>IF(COUNT('Math Scores'!$AN91:$BW91)=0, "", (SUMIF('Math Scores'!$AN$4:$BW$4, K$4, 'Math Scores'!$AN91:$BW91)/(SUMIF('Math Scores'!$AN$4:$BW$4, K$4, 'Math Scores'!$AN$2:$BW$2))))</f>
        <v/>
      </c>
      <c r="L88" s="135" t="str">
        <f>IF(COUNT('Math Scores'!$AN91:$BW91)=0, "", (SUMIF('Math Scores'!$AN$4:$BW$4, L$4, 'Math Scores'!$AN91:$BW91)/(SUMIF('Math Scores'!$AN$4:$BW$4, L$4, 'Math Scores'!$AN$2:$BW$2))))</f>
        <v/>
      </c>
      <c r="M88" s="135" t="str">
        <f>IF(COUNT('Math Scores'!$AN91:$BW91)=0, "", (SUMIF('Math Scores'!$AN$4:$BW$4, M$4, 'Math Scores'!$AN91:$BW91)/(SUMIF('Math Scores'!$AN$4:$BW$4, M$4, 'Math Scores'!$AN$2:$BW$2))))</f>
        <v/>
      </c>
      <c r="N88" s="135" t="str">
        <f>IF(COUNT('Math Scores'!$AN91:$BW91)=0, "", (SUMIF('Math Scores'!$AN$4:$BW$4, N$4, 'Math Scores'!$AN91:$BW91)/(SUMIF('Math Scores'!$AN$4:$BW$4, N$4, 'Math Scores'!$AN$2:$BW$2))))</f>
        <v/>
      </c>
      <c r="O88" s="135" t="str">
        <f>IF(COUNT('Math Scores'!$AN91:$BW91)=0, "", (SUMIF('Math Scores'!$AN$4:$BW$4, O$4, 'Math Scores'!$AN91:$BW91)/(SUMIF('Math Scores'!$AN$4:$BW$4, O$4, 'Math Scores'!$AN$2:$BW$2))))</f>
        <v/>
      </c>
      <c r="P88" s="135" t="str">
        <f>IF(COUNT('Math Scores'!$BX91:$DN91)=0, "", (SUMIF('Math Scores'!$F$4:$MZ$4, P$4, 'Math Scores'!$F91:$MZ91)/(SUMIF('Math Scores'!$F$4:$MZ$4, P$4, 'Math Scores'!$F$2:$MZ$2))))</f>
        <v/>
      </c>
      <c r="Q88" s="135" t="str">
        <f>IF(COUNT('Math Scores'!$BX91:$DN91)=0, "", (SUMIF('Math Scores'!$F$4:$MZ$4, Q$4, 'Math Scores'!$F91:$MZ91)/(SUMIF('Math Scores'!$F$4:$MZ$4, Q$4, 'Math Scores'!$F$2:$MZ$2))))</f>
        <v/>
      </c>
      <c r="R88" s="135" t="str">
        <f>IF(COUNT('Math Scores'!$BX91:$DN91)=0, "", (SUMIF('Math Scores'!$F$4:$MZ$4, R$4, 'Math Scores'!$F91:$MZ91)/(SUMIF('Math Scores'!$F$4:$MZ$4, R$4, 'Math Scores'!$F$2:$MZ$2))))</f>
        <v/>
      </c>
      <c r="S88" s="135" t="str">
        <f>IF(COUNT('Math Scores'!$BX91:$DN91)=0, "", (SUMIF('Math Scores'!$F$4:$MZ$4, S$4, 'Math Scores'!$F91:$MZ91)/(SUMIF('Math Scores'!$F$4:$MZ$4, S$4, 'Math Scores'!$F$2:$MZ$2))))</f>
        <v/>
      </c>
      <c r="T88" s="135" t="str">
        <f>IF(COUNT('Math Scores'!$BX91:$DN91)=0, "", (SUMIF('Math Scores'!$F$4:$MZ$4, T$4, 'Math Scores'!$F91:$MZ91)/(SUMIF('Math Scores'!$F$4:$MZ$4, T$4, 'Math Scores'!$F$2:$MZ$2))))</f>
        <v/>
      </c>
      <c r="U88" s="135" t="str">
        <f>IF(COUNT('Math Scores'!$DO91:$FJ91)=0, "", (SUMIF('Math Scores'!$F$4:$MZ$4, U$4, 'Math Scores'!$F91:$MZ91)/(SUMIF('Math Scores'!$F$4:$MZ$4, U$4, 'Math Scores'!$F$2:$MZ$2))))</f>
        <v/>
      </c>
      <c r="V88" s="135" t="str">
        <f>IF(COUNT('Math Scores'!$DO91:$FJ91)=0, "", (SUMIF('Math Scores'!$F$4:$MZ$4, V$4, 'Math Scores'!$F91:$MZ91)/(SUMIF('Math Scores'!$F$4:$MZ$4, V$4, 'Math Scores'!$F$2:$MZ$2))))</f>
        <v/>
      </c>
      <c r="W88" s="135" t="str">
        <f>IF(COUNT('Math Scores'!$DO91:$FJ91)=0, "", (SUMIF('Math Scores'!$F$4:$MZ$4, W$4, 'Math Scores'!$F91:$MZ91)/(SUMIF('Math Scores'!$F$4:$MZ$4, W$4, 'Math Scores'!$F$2:$MZ$2))))</f>
        <v/>
      </c>
      <c r="X88" s="135" t="str">
        <f>IF(COUNT('Math Scores'!$DO91:$FJ91)=0, "", (SUMIF('Math Scores'!$F$4:$MZ$4, X$4, 'Math Scores'!$F91:$MZ91)/(SUMIF('Math Scores'!$F$4:$MZ$4, X$4, 'Math Scores'!$F$2:$MZ$2))))</f>
        <v/>
      </c>
      <c r="Y88" s="135" t="str">
        <f>IF(COUNT('Math Scores'!$DO91:$FJ91)=0, "", (SUMIF('Math Scores'!$F$4:$MZ$4, Y$4, 'Math Scores'!$F91:$MZ91)/(SUMIF('Math Scores'!$F$4:$MZ$4, Y$4, 'Math Scores'!$F$2:$MZ$2))))</f>
        <v/>
      </c>
      <c r="Z88" s="135" t="str">
        <f>IF(COUNT('Math Scores'!$FK91:$HI91)=0, "", (SUMIF('Math Scores'!$F$4:$MZ$4, Z$4, 'Math Scores'!$F91:$MZ91)/(SUMIF('Math Scores'!$F$4:$MZ$4, Z$4, 'Math Scores'!$F$2:$MZ$2))))</f>
        <v/>
      </c>
      <c r="AA88" s="135" t="str">
        <f>IF(COUNT('Math Scores'!$FK91:$HI91)=0, "", (SUMIF('Math Scores'!$F$4:$MZ$4, AA$4, 'Math Scores'!$F91:$MZ91)/(SUMIF('Math Scores'!$F$4:$MZ$4, AA$4, 'Math Scores'!$F$2:$MZ$2))))</f>
        <v/>
      </c>
      <c r="AB88" s="135" t="str">
        <f>IF(COUNT('Math Scores'!$FK91:$HI91)=0, "", (SUMIF('Math Scores'!$F$4:$MZ$4, AB$4, 'Math Scores'!$F91:$MZ91)/(SUMIF('Math Scores'!$F$4:$MZ$4, AB$4, 'Math Scores'!$F$2:$MZ$2))))</f>
        <v/>
      </c>
      <c r="AC88" s="135" t="str">
        <f>IF(COUNT('Math Scores'!$FK91:$HI91)=0, "", (SUMIF('Math Scores'!$F$4:$MZ$4, AC$4, 'Math Scores'!$F91:$MZ91)/(SUMIF('Math Scores'!$F$4:$MZ$4, AC$4, 'Math Scores'!$F$2:$MZ$2))))</f>
        <v/>
      </c>
      <c r="AD88" s="135" t="str">
        <f>IF(COUNT('Math Scores'!$HJ91:$IG91)=0, "", (SUMIF('Math Scores'!$HJ$4:$IU$4, AD$4, 'Math Scores'!$HJ91:$IU91)/(SUMIF('Math Scores'!$HJ$4:$IU$4, AD$4, 'Math Scores'!$HJ$2:$IU$2))))</f>
        <v/>
      </c>
      <c r="AE88" s="135" t="str">
        <f>IF(COUNT('Math Scores'!$HJ91:$IG91)=0, "", (SUMIF('Math Scores'!$HJ$4:$IU$4, AE$4, 'Math Scores'!$HJ91:$IU91)/(SUMIF('Math Scores'!$HJ$4:$IU$4, AE$4, 'Math Scores'!$HJ$2:$IU$2))))</f>
        <v/>
      </c>
      <c r="AF88" s="135" t="str">
        <f>IF(COUNT('Math Scores'!$HJ91:$IG91)=0, "", (SUMIF('Math Scores'!$HJ$4:$IU$4, AF$4, 'Math Scores'!$HJ91:$IU91)/(SUMIF('Math Scores'!$HJ$4:$IU$4, AF$4, 'Math Scores'!$HJ$2:$IU$2))))</f>
        <v/>
      </c>
      <c r="AG88" s="135" t="str">
        <f>IF(COUNT('Math Scores'!$HJ91:$IG91)=0, "", (SUMIF('Math Scores'!$HJ$4:$IU$4, AG$4, 'Math Scores'!$HJ91:$IU91)/(SUMIF('Math Scores'!$HJ$4:$IU$4, AG$4, 'Math Scores'!$HJ$2:$IU$2))))</f>
        <v/>
      </c>
      <c r="AH88" s="135" t="str">
        <f>IF(COUNT('Math Scores'!$IV91:$JL91)=0, "", (SUMIF('Math Scores'!$IH$4:$IU$4, AH$4, 'Math Scores'!$IH91:$IU91)/(SUMIF('Math Scores'!$IH$4:$IU$4, AH$4, 'Math Scores'!$IH$2:$IU$2))))</f>
        <v/>
      </c>
      <c r="AI88" s="135" t="str">
        <f>IF(COUNT('Math Scores'!$IV91:$JL91)=0, "", (SUMIF('Math Scores'!$IH$4:$IU$4, AI$4, 'Math Scores'!$IH91:$IU91)/(SUMIF('Math Scores'!$IH$4:$IU$4, AI$4, 'Math Scores'!$IH$2:$IU$2))))</f>
        <v/>
      </c>
      <c r="AJ88" s="135" t="str">
        <f>IF(COUNT('Math Scores'!$IV91:$JL91)=0, "", (SUMIF('Math Scores'!$IH$4:$IU$4, AJ$4, 'Math Scores'!$IH91:$IU91)/(SUMIF('Math Scores'!$IH$4:$IU$4, AJ$4, 'Math Scores'!$IH$2:$IU$2))))</f>
        <v/>
      </c>
      <c r="AK88" s="135" t="str">
        <f>IF(COUNT('Math Scores'!$JM91:$KG91)=0, "", (SUMIF('Math Scores'!$JM$4:$LA$4, X$4, 'Math Scores'!$JM91:$LA91)/(SUMIF('Math Scores'!$JM$4:$LA$4, X$4, 'Math Scores'!$JM$2:$LA$2))))</f>
        <v/>
      </c>
      <c r="AL88" s="135" t="str">
        <f>IF(COUNT('Math Scores'!$JM91:$KG91)=0, "", (SUMIF('Math Scores'!$JM$4:$LA$4, Y$4, 'Math Scores'!$JM91:$LA91)/(SUMIF('Math Scores'!$JM$4:$LA$4, Y$4, 'Math Scores'!$JM$2:$LA$2))))</f>
        <v/>
      </c>
      <c r="AM88" s="135" t="str">
        <f>IF(COUNT('Math Scores'!$JM91:$KG91)=0, "", (SUMIF('Math Scores'!$JM$4:$LA$4, Z$4, 'Math Scores'!$JM91:$LA91)/(SUMIF('Math Scores'!$JM$4:$LA$4, Z$4, 'Math Scores'!$JM$2:$LA$2))))</f>
        <v/>
      </c>
      <c r="AN88" s="135" t="str">
        <f>IF(COUNT('Math Scores'!$JM91:$KG91)=0, "", (SUMIF('Math Scores'!$JM$4:$LA$4, AA$4, 'Math Scores'!$JM91:$LA91)/(SUMIF('Math Scores'!$JM$4:$LA$4, AA$4, 'Math Scores'!$JM$2:$LA$2))))</f>
        <v/>
      </c>
      <c r="AO88" s="135" t="str">
        <f>IF(COUNT('Math Scores'!$JM91:$KG91)=0, "", (SUMIF('Math Scores'!$JM$4:$LA$4, AB$4, 'Math Scores'!$JM91:$LA91)/(SUMIF('Math Scores'!$JM$4:$LA$4, AB$4, 'Math Scores'!$JM$2:$LA$2))))</f>
        <v/>
      </c>
      <c r="AP88" s="135" t="str">
        <f>IF(COUNT('Math Scores'!$LB91:$LR91)=0, "", (SUMIF('Math Scores'!$KH$4:$LA$4, AP$4, 'Math Scores'!$KH91:$LA91)/(SUMIF('Math Scores'!$KH$4:$LA$4, AP$4, 'Math Scores'!$KH$2:$LA$2))))</f>
        <v/>
      </c>
      <c r="AQ88" s="135" t="str">
        <f>IF(COUNT('Math Scores'!$LB91:$LR91)=0, "", (SUMIF('Math Scores'!$KH$4:$LA$4, AQ$4, 'Math Scores'!$KH91:$LA91)/(SUMIF('Math Scores'!$KH$4:$LA$4, AQ$4, 'Math Scores'!$KH$2:$LA$2))))</f>
        <v/>
      </c>
    </row>
    <row r="89" spans="1:43" x14ac:dyDescent="0.2">
      <c r="A89" s="65">
        <v>84</v>
      </c>
      <c r="B89" s="65" t="str">
        <f>'English Scores- Leveled papers'!B90</f>
        <v/>
      </c>
      <c r="D89" s="67" t="str">
        <f>'Math Scores'!D92</f>
        <v/>
      </c>
      <c r="E89" s="135" t="str">
        <f>IF(COUNT('Math Scores'!$F92:$AM92)=0, "", (SUMIF('Math Scores'!$F$4:$AM$4, E$4, 'Math Scores'!$F92:$AM92)/(SUMIF('Math Scores'!$F$4:$AM$4, E$4, 'Math Scores'!$F$2:$AM$2))))</f>
        <v/>
      </c>
      <c r="F89" s="135" t="str">
        <f>IF(COUNT('Math Scores'!$F92:$AM92)=0, "", (SUMIF('Math Scores'!$F$4:$AM$4, F$4, 'Math Scores'!$F92:$AM92)/(SUMIF('Math Scores'!$F$4:$AM$4, F$4, 'Math Scores'!$F$2:$AM$2))))</f>
        <v/>
      </c>
      <c r="G89" s="135" t="str">
        <f>IF(COUNT('Math Scores'!$F92:$AM92)=0, "", (SUMIF('Math Scores'!$F$4:$AM$4, G$4, 'Math Scores'!$F92:$AM92)/(SUMIF('Math Scores'!$F$4:$AM$4, G$4, 'Math Scores'!$F$2:$AM$2))))</f>
        <v/>
      </c>
      <c r="H89" s="135" t="str">
        <f>IF(COUNT('Math Scores'!$F92:$AM92)=0, "", (SUMIF('Math Scores'!$F$4:$AM$4, H$4, 'Math Scores'!$F92:$AM92)/(SUMIF('Math Scores'!$F$4:$AM$4, H$4, 'Math Scores'!$F$2:$AM$2))))</f>
        <v/>
      </c>
      <c r="I89" s="135" t="str">
        <f>IF(COUNT('Math Scores'!$F92:$AM92)=0, "", (SUMIF('Math Scores'!$F$4:$AM$4, I$4, 'Math Scores'!$F92:$AM92)/(SUMIF('Math Scores'!$F$4:$AM$4, I$4, 'Math Scores'!$F$2:$AM$2))))</f>
        <v/>
      </c>
      <c r="J89" s="135" t="str">
        <f>IF(COUNT('Math Scores'!$F92:$AM92)=0, "", (SUMIF('Math Scores'!$F$4:$AM$4, J$4, 'Math Scores'!$F92:$AM92)/(SUMIF('Math Scores'!$F$4:$AM$4, J$4, 'Math Scores'!$F$2:$AM$2))))</f>
        <v/>
      </c>
      <c r="K89" s="135" t="str">
        <f>IF(COUNT('Math Scores'!$AN92:$BW92)=0, "", (SUMIF('Math Scores'!$AN$4:$BW$4, K$4, 'Math Scores'!$AN92:$BW92)/(SUMIF('Math Scores'!$AN$4:$BW$4, K$4, 'Math Scores'!$AN$2:$BW$2))))</f>
        <v/>
      </c>
      <c r="L89" s="135" t="str">
        <f>IF(COUNT('Math Scores'!$AN92:$BW92)=0, "", (SUMIF('Math Scores'!$AN$4:$BW$4, L$4, 'Math Scores'!$AN92:$BW92)/(SUMIF('Math Scores'!$AN$4:$BW$4, L$4, 'Math Scores'!$AN$2:$BW$2))))</f>
        <v/>
      </c>
      <c r="M89" s="135" t="str">
        <f>IF(COUNT('Math Scores'!$AN92:$BW92)=0, "", (SUMIF('Math Scores'!$AN$4:$BW$4, M$4, 'Math Scores'!$AN92:$BW92)/(SUMIF('Math Scores'!$AN$4:$BW$4, M$4, 'Math Scores'!$AN$2:$BW$2))))</f>
        <v/>
      </c>
      <c r="N89" s="135" t="str">
        <f>IF(COUNT('Math Scores'!$AN92:$BW92)=0, "", (SUMIF('Math Scores'!$AN$4:$BW$4, N$4, 'Math Scores'!$AN92:$BW92)/(SUMIF('Math Scores'!$AN$4:$BW$4, N$4, 'Math Scores'!$AN$2:$BW$2))))</f>
        <v/>
      </c>
      <c r="O89" s="135" t="str">
        <f>IF(COUNT('Math Scores'!$AN92:$BW92)=0, "", (SUMIF('Math Scores'!$AN$4:$BW$4, O$4, 'Math Scores'!$AN92:$BW92)/(SUMIF('Math Scores'!$AN$4:$BW$4, O$4, 'Math Scores'!$AN$2:$BW$2))))</f>
        <v/>
      </c>
      <c r="P89" s="135" t="str">
        <f>IF(COUNT('Math Scores'!$BX92:$DN92)=0, "", (SUMIF('Math Scores'!$F$4:$MZ$4, P$4, 'Math Scores'!$F92:$MZ92)/(SUMIF('Math Scores'!$F$4:$MZ$4, P$4, 'Math Scores'!$F$2:$MZ$2))))</f>
        <v/>
      </c>
      <c r="Q89" s="135" t="str">
        <f>IF(COUNT('Math Scores'!$BX92:$DN92)=0, "", (SUMIF('Math Scores'!$F$4:$MZ$4, Q$4, 'Math Scores'!$F92:$MZ92)/(SUMIF('Math Scores'!$F$4:$MZ$4, Q$4, 'Math Scores'!$F$2:$MZ$2))))</f>
        <v/>
      </c>
      <c r="R89" s="135" t="str">
        <f>IF(COUNT('Math Scores'!$BX92:$DN92)=0, "", (SUMIF('Math Scores'!$F$4:$MZ$4, R$4, 'Math Scores'!$F92:$MZ92)/(SUMIF('Math Scores'!$F$4:$MZ$4, R$4, 'Math Scores'!$F$2:$MZ$2))))</f>
        <v/>
      </c>
      <c r="S89" s="135" t="str">
        <f>IF(COUNT('Math Scores'!$BX92:$DN92)=0, "", (SUMIF('Math Scores'!$F$4:$MZ$4, S$4, 'Math Scores'!$F92:$MZ92)/(SUMIF('Math Scores'!$F$4:$MZ$4, S$4, 'Math Scores'!$F$2:$MZ$2))))</f>
        <v/>
      </c>
      <c r="T89" s="135" t="str">
        <f>IF(COUNT('Math Scores'!$BX92:$DN92)=0, "", (SUMIF('Math Scores'!$F$4:$MZ$4, T$4, 'Math Scores'!$F92:$MZ92)/(SUMIF('Math Scores'!$F$4:$MZ$4, T$4, 'Math Scores'!$F$2:$MZ$2))))</f>
        <v/>
      </c>
      <c r="U89" s="135" t="str">
        <f>IF(COUNT('Math Scores'!$DO92:$FJ92)=0, "", (SUMIF('Math Scores'!$F$4:$MZ$4, U$4, 'Math Scores'!$F92:$MZ92)/(SUMIF('Math Scores'!$F$4:$MZ$4, U$4, 'Math Scores'!$F$2:$MZ$2))))</f>
        <v/>
      </c>
      <c r="V89" s="135" t="str">
        <f>IF(COUNT('Math Scores'!$DO92:$FJ92)=0, "", (SUMIF('Math Scores'!$F$4:$MZ$4, V$4, 'Math Scores'!$F92:$MZ92)/(SUMIF('Math Scores'!$F$4:$MZ$4, V$4, 'Math Scores'!$F$2:$MZ$2))))</f>
        <v/>
      </c>
      <c r="W89" s="135" t="str">
        <f>IF(COUNT('Math Scores'!$DO92:$FJ92)=0, "", (SUMIF('Math Scores'!$F$4:$MZ$4, W$4, 'Math Scores'!$F92:$MZ92)/(SUMIF('Math Scores'!$F$4:$MZ$4, W$4, 'Math Scores'!$F$2:$MZ$2))))</f>
        <v/>
      </c>
      <c r="X89" s="135" t="str">
        <f>IF(COUNT('Math Scores'!$DO92:$FJ92)=0, "", (SUMIF('Math Scores'!$F$4:$MZ$4, X$4, 'Math Scores'!$F92:$MZ92)/(SUMIF('Math Scores'!$F$4:$MZ$4, X$4, 'Math Scores'!$F$2:$MZ$2))))</f>
        <v/>
      </c>
      <c r="Y89" s="135" t="str">
        <f>IF(COUNT('Math Scores'!$DO92:$FJ92)=0, "", (SUMIF('Math Scores'!$F$4:$MZ$4, Y$4, 'Math Scores'!$F92:$MZ92)/(SUMIF('Math Scores'!$F$4:$MZ$4, Y$4, 'Math Scores'!$F$2:$MZ$2))))</f>
        <v/>
      </c>
      <c r="Z89" s="135" t="str">
        <f>IF(COUNT('Math Scores'!$FK92:$HI92)=0, "", (SUMIF('Math Scores'!$F$4:$MZ$4, Z$4, 'Math Scores'!$F92:$MZ92)/(SUMIF('Math Scores'!$F$4:$MZ$4, Z$4, 'Math Scores'!$F$2:$MZ$2))))</f>
        <v/>
      </c>
      <c r="AA89" s="135" t="str">
        <f>IF(COUNT('Math Scores'!$FK92:$HI92)=0, "", (SUMIF('Math Scores'!$F$4:$MZ$4, AA$4, 'Math Scores'!$F92:$MZ92)/(SUMIF('Math Scores'!$F$4:$MZ$4, AA$4, 'Math Scores'!$F$2:$MZ$2))))</f>
        <v/>
      </c>
      <c r="AB89" s="135" t="str">
        <f>IF(COUNT('Math Scores'!$FK92:$HI92)=0, "", (SUMIF('Math Scores'!$F$4:$MZ$4, AB$4, 'Math Scores'!$F92:$MZ92)/(SUMIF('Math Scores'!$F$4:$MZ$4, AB$4, 'Math Scores'!$F$2:$MZ$2))))</f>
        <v/>
      </c>
      <c r="AC89" s="135" t="str">
        <f>IF(COUNT('Math Scores'!$FK92:$HI92)=0, "", (SUMIF('Math Scores'!$F$4:$MZ$4, AC$4, 'Math Scores'!$F92:$MZ92)/(SUMIF('Math Scores'!$F$4:$MZ$4, AC$4, 'Math Scores'!$F$2:$MZ$2))))</f>
        <v/>
      </c>
      <c r="AD89" s="135" t="str">
        <f>IF(COUNT('Math Scores'!$HJ92:$IG92)=0, "", (SUMIF('Math Scores'!$HJ$4:$IU$4, AD$4, 'Math Scores'!$HJ92:$IU92)/(SUMIF('Math Scores'!$HJ$4:$IU$4, AD$4, 'Math Scores'!$HJ$2:$IU$2))))</f>
        <v/>
      </c>
      <c r="AE89" s="135" t="str">
        <f>IF(COUNT('Math Scores'!$HJ92:$IG92)=0, "", (SUMIF('Math Scores'!$HJ$4:$IU$4, AE$4, 'Math Scores'!$HJ92:$IU92)/(SUMIF('Math Scores'!$HJ$4:$IU$4, AE$4, 'Math Scores'!$HJ$2:$IU$2))))</f>
        <v/>
      </c>
      <c r="AF89" s="135" t="str">
        <f>IF(COUNT('Math Scores'!$HJ92:$IG92)=0, "", (SUMIF('Math Scores'!$HJ$4:$IU$4, AF$4, 'Math Scores'!$HJ92:$IU92)/(SUMIF('Math Scores'!$HJ$4:$IU$4, AF$4, 'Math Scores'!$HJ$2:$IU$2))))</f>
        <v/>
      </c>
      <c r="AG89" s="135" t="str">
        <f>IF(COUNT('Math Scores'!$HJ92:$IG92)=0, "", (SUMIF('Math Scores'!$HJ$4:$IU$4, AG$4, 'Math Scores'!$HJ92:$IU92)/(SUMIF('Math Scores'!$HJ$4:$IU$4, AG$4, 'Math Scores'!$HJ$2:$IU$2))))</f>
        <v/>
      </c>
      <c r="AH89" s="135" t="str">
        <f>IF(COUNT('Math Scores'!$IV92:$JL92)=0, "", (SUMIF('Math Scores'!$IH$4:$IU$4, AH$4, 'Math Scores'!$IH92:$IU92)/(SUMIF('Math Scores'!$IH$4:$IU$4, AH$4, 'Math Scores'!$IH$2:$IU$2))))</f>
        <v/>
      </c>
      <c r="AI89" s="135" t="str">
        <f>IF(COUNT('Math Scores'!$IV92:$JL92)=0, "", (SUMIF('Math Scores'!$IH$4:$IU$4, AI$4, 'Math Scores'!$IH92:$IU92)/(SUMIF('Math Scores'!$IH$4:$IU$4, AI$4, 'Math Scores'!$IH$2:$IU$2))))</f>
        <v/>
      </c>
      <c r="AJ89" s="135" t="str">
        <f>IF(COUNT('Math Scores'!$IV92:$JL92)=0, "", (SUMIF('Math Scores'!$IH$4:$IU$4, AJ$4, 'Math Scores'!$IH92:$IU92)/(SUMIF('Math Scores'!$IH$4:$IU$4, AJ$4, 'Math Scores'!$IH$2:$IU$2))))</f>
        <v/>
      </c>
      <c r="AK89" s="135" t="str">
        <f>IF(COUNT('Math Scores'!$JM92:$KG92)=0, "", (SUMIF('Math Scores'!$JM$4:$LA$4, X$4, 'Math Scores'!$JM92:$LA92)/(SUMIF('Math Scores'!$JM$4:$LA$4, X$4, 'Math Scores'!$JM$2:$LA$2))))</f>
        <v/>
      </c>
      <c r="AL89" s="135" t="str">
        <f>IF(COUNT('Math Scores'!$JM92:$KG92)=0, "", (SUMIF('Math Scores'!$JM$4:$LA$4, Y$4, 'Math Scores'!$JM92:$LA92)/(SUMIF('Math Scores'!$JM$4:$LA$4, Y$4, 'Math Scores'!$JM$2:$LA$2))))</f>
        <v/>
      </c>
      <c r="AM89" s="135" t="str">
        <f>IF(COUNT('Math Scores'!$JM92:$KG92)=0, "", (SUMIF('Math Scores'!$JM$4:$LA$4, Z$4, 'Math Scores'!$JM92:$LA92)/(SUMIF('Math Scores'!$JM$4:$LA$4, Z$4, 'Math Scores'!$JM$2:$LA$2))))</f>
        <v/>
      </c>
      <c r="AN89" s="135" t="str">
        <f>IF(COUNT('Math Scores'!$JM92:$KG92)=0, "", (SUMIF('Math Scores'!$JM$4:$LA$4, AA$4, 'Math Scores'!$JM92:$LA92)/(SUMIF('Math Scores'!$JM$4:$LA$4, AA$4, 'Math Scores'!$JM$2:$LA$2))))</f>
        <v/>
      </c>
      <c r="AO89" s="135" t="str">
        <f>IF(COUNT('Math Scores'!$JM92:$KG92)=0, "", (SUMIF('Math Scores'!$JM$4:$LA$4, AB$4, 'Math Scores'!$JM92:$LA92)/(SUMIF('Math Scores'!$JM$4:$LA$4, AB$4, 'Math Scores'!$JM$2:$LA$2))))</f>
        <v/>
      </c>
      <c r="AP89" s="135" t="str">
        <f>IF(COUNT('Math Scores'!$LB92:$LR92)=0, "", (SUMIF('Math Scores'!$KH$4:$LA$4, AP$4, 'Math Scores'!$KH92:$LA92)/(SUMIF('Math Scores'!$KH$4:$LA$4, AP$4, 'Math Scores'!$KH$2:$LA$2))))</f>
        <v/>
      </c>
      <c r="AQ89" s="135" t="str">
        <f>IF(COUNT('Math Scores'!$LB92:$LR92)=0, "", (SUMIF('Math Scores'!$KH$4:$LA$4, AQ$4, 'Math Scores'!$KH92:$LA92)/(SUMIF('Math Scores'!$KH$4:$LA$4, AQ$4, 'Math Scores'!$KH$2:$LA$2))))</f>
        <v/>
      </c>
    </row>
    <row r="90" spans="1:43" x14ac:dyDescent="0.2">
      <c r="A90" s="65">
        <v>85</v>
      </c>
      <c r="B90" s="65" t="str">
        <f>'English Scores- Leveled papers'!B91</f>
        <v/>
      </c>
      <c r="D90" s="67" t="str">
        <f>'Math Scores'!D93</f>
        <v/>
      </c>
      <c r="E90" s="135" t="str">
        <f>IF(COUNT('Math Scores'!$F93:$AM93)=0, "", (SUMIF('Math Scores'!$F$4:$AM$4, E$4, 'Math Scores'!$F93:$AM93)/(SUMIF('Math Scores'!$F$4:$AM$4, E$4, 'Math Scores'!$F$2:$AM$2))))</f>
        <v/>
      </c>
      <c r="F90" s="135" t="str">
        <f>IF(COUNT('Math Scores'!$F93:$AM93)=0, "", (SUMIF('Math Scores'!$F$4:$AM$4, F$4, 'Math Scores'!$F93:$AM93)/(SUMIF('Math Scores'!$F$4:$AM$4, F$4, 'Math Scores'!$F$2:$AM$2))))</f>
        <v/>
      </c>
      <c r="G90" s="135" t="str">
        <f>IF(COUNT('Math Scores'!$F93:$AM93)=0, "", (SUMIF('Math Scores'!$F$4:$AM$4, G$4, 'Math Scores'!$F93:$AM93)/(SUMIF('Math Scores'!$F$4:$AM$4, G$4, 'Math Scores'!$F$2:$AM$2))))</f>
        <v/>
      </c>
      <c r="H90" s="135" t="str">
        <f>IF(COUNT('Math Scores'!$F93:$AM93)=0, "", (SUMIF('Math Scores'!$F$4:$AM$4, H$4, 'Math Scores'!$F93:$AM93)/(SUMIF('Math Scores'!$F$4:$AM$4, H$4, 'Math Scores'!$F$2:$AM$2))))</f>
        <v/>
      </c>
      <c r="I90" s="135" t="str">
        <f>IF(COUNT('Math Scores'!$F93:$AM93)=0, "", (SUMIF('Math Scores'!$F$4:$AM$4, I$4, 'Math Scores'!$F93:$AM93)/(SUMIF('Math Scores'!$F$4:$AM$4, I$4, 'Math Scores'!$F$2:$AM$2))))</f>
        <v/>
      </c>
      <c r="J90" s="135" t="str">
        <f>IF(COUNT('Math Scores'!$F93:$AM93)=0, "", (SUMIF('Math Scores'!$F$4:$AM$4, J$4, 'Math Scores'!$F93:$AM93)/(SUMIF('Math Scores'!$F$4:$AM$4, J$4, 'Math Scores'!$F$2:$AM$2))))</f>
        <v/>
      </c>
      <c r="K90" s="135" t="str">
        <f>IF(COUNT('Math Scores'!$AN93:$BW93)=0, "", (SUMIF('Math Scores'!$AN$4:$BW$4, K$4, 'Math Scores'!$AN93:$BW93)/(SUMIF('Math Scores'!$AN$4:$BW$4, K$4, 'Math Scores'!$AN$2:$BW$2))))</f>
        <v/>
      </c>
      <c r="L90" s="135" t="str">
        <f>IF(COUNT('Math Scores'!$AN93:$BW93)=0, "", (SUMIF('Math Scores'!$AN$4:$BW$4, L$4, 'Math Scores'!$AN93:$BW93)/(SUMIF('Math Scores'!$AN$4:$BW$4, L$4, 'Math Scores'!$AN$2:$BW$2))))</f>
        <v/>
      </c>
      <c r="M90" s="135" t="str">
        <f>IF(COUNT('Math Scores'!$AN93:$BW93)=0, "", (SUMIF('Math Scores'!$AN$4:$BW$4, M$4, 'Math Scores'!$AN93:$BW93)/(SUMIF('Math Scores'!$AN$4:$BW$4, M$4, 'Math Scores'!$AN$2:$BW$2))))</f>
        <v/>
      </c>
      <c r="N90" s="135" t="str">
        <f>IF(COUNT('Math Scores'!$AN93:$BW93)=0, "", (SUMIF('Math Scores'!$AN$4:$BW$4, N$4, 'Math Scores'!$AN93:$BW93)/(SUMIF('Math Scores'!$AN$4:$BW$4, N$4, 'Math Scores'!$AN$2:$BW$2))))</f>
        <v/>
      </c>
      <c r="O90" s="135" t="str">
        <f>IF(COUNT('Math Scores'!$AN93:$BW93)=0, "", (SUMIF('Math Scores'!$AN$4:$BW$4, O$4, 'Math Scores'!$AN93:$BW93)/(SUMIF('Math Scores'!$AN$4:$BW$4, O$4, 'Math Scores'!$AN$2:$BW$2))))</f>
        <v/>
      </c>
      <c r="P90" s="135" t="str">
        <f>IF(COUNT('Math Scores'!$BX93:$DN93)=0, "", (SUMIF('Math Scores'!$F$4:$MZ$4, P$4, 'Math Scores'!$F93:$MZ93)/(SUMIF('Math Scores'!$F$4:$MZ$4, P$4, 'Math Scores'!$F$2:$MZ$2))))</f>
        <v/>
      </c>
      <c r="Q90" s="135" t="str">
        <f>IF(COUNT('Math Scores'!$BX93:$DN93)=0, "", (SUMIF('Math Scores'!$F$4:$MZ$4, Q$4, 'Math Scores'!$F93:$MZ93)/(SUMIF('Math Scores'!$F$4:$MZ$4, Q$4, 'Math Scores'!$F$2:$MZ$2))))</f>
        <v/>
      </c>
      <c r="R90" s="135" t="str">
        <f>IF(COUNT('Math Scores'!$BX93:$DN93)=0, "", (SUMIF('Math Scores'!$F$4:$MZ$4, R$4, 'Math Scores'!$F93:$MZ93)/(SUMIF('Math Scores'!$F$4:$MZ$4, R$4, 'Math Scores'!$F$2:$MZ$2))))</f>
        <v/>
      </c>
      <c r="S90" s="135" t="str">
        <f>IF(COUNT('Math Scores'!$BX93:$DN93)=0, "", (SUMIF('Math Scores'!$F$4:$MZ$4, S$4, 'Math Scores'!$F93:$MZ93)/(SUMIF('Math Scores'!$F$4:$MZ$4, S$4, 'Math Scores'!$F$2:$MZ$2))))</f>
        <v/>
      </c>
      <c r="T90" s="135" t="str">
        <f>IF(COUNT('Math Scores'!$BX93:$DN93)=0, "", (SUMIF('Math Scores'!$F$4:$MZ$4, T$4, 'Math Scores'!$F93:$MZ93)/(SUMIF('Math Scores'!$F$4:$MZ$4, T$4, 'Math Scores'!$F$2:$MZ$2))))</f>
        <v/>
      </c>
      <c r="U90" s="135" t="str">
        <f>IF(COUNT('Math Scores'!$DO93:$FJ93)=0, "", (SUMIF('Math Scores'!$F$4:$MZ$4, U$4, 'Math Scores'!$F93:$MZ93)/(SUMIF('Math Scores'!$F$4:$MZ$4, U$4, 'Math Scores'!$F$2:$MZ$2))))</f>
        <v/>
      </c>
      <c r="V90" s="135" t="str">
        <f>IF(COUNT('Math Scores'!$DO93:$FJ93)=0, "", (SUMIF('Math Scores'!$F$4:$MZ$4, V$4, 'Math Scores'!$F93:$MZ93)/(SUMIF('Math Scores'!$F$4:$MZ$4, V$4, 'Math Scores'!$F$2:$MZ$2))))</f>
        <v/>
      </c>
      <c r="W90" s="135" t="str">
        <f>IF(COUNT('Math Scores'!$DO93:$FJ93)=0, "", (SUMIF('Math Scores'!$F$4:$MZ$4, W$4, 'Math Scores'!$F93:$MZ93)/(SUMIF('Math Scores'!$F$4:$MZ$4, W$4, 'Math Scores'!$F$2:$MZ$2))))</f>
        <v/>
      </c>
      <c r="X90" s="135" t="str">
        <f>IF(COUNT('Math Scores'!$DO93:$FJ93)=0, "", (SUMIF('Math Scores'!$F$4:$MZ$4, X$4, 'Math Scores'!$F93:$MZ93)/(SUMIF('Math Scores'!$F$4:$MZ$4, X$4, 'Math Scores'!$F$2:$MZ$2))))</f>
        <v/>
      </c>
      <c r="Y90" s="135" t="str">
        <f>IF(COUNT('Math Scores'!$DO93:$FJ93)=0, "", (SUMIF('Math Scores'!$F$4:$MZ$4, Y$4, 'Math Scores'!$F93:$MZ93)/(SUMIF('Math Scores'!$F$4:$MZ$4, Y$4, 'Math Scores'!$F$2:$MZ$2))))</f>
        <v/>
      </c>
      <c r="Z90" s="135" t="str">
        <f>IF(COUNT('Math Scores'!$FK93:$HI93)=0, "", (SUMIF('Math Scores'!$F$4:$MZ$4, Z$4, 'Math Scores'!$F93:$MZ93)/(SUMIF('Math Scores'!$F$4:$MZ$4, Z$4, 'Math Scores'!$F$2:$MZ$2))))</f>
        <v/>
      </c>
      <c r="AA90" s="135" t="str">
        <f>IF(COUNT('Math Scores'!$FK93:$HI93)=0, "", (SUMIF('Math Scores'!$F$4:$MZ$4, AA$4, 'Math Scores'!$F93:$MZ93)/(SUMIF('Math Scores'!$F$4:$MZ$4, AA$4, 'Math Scores'!$F$2:$MZ$2))))</f>
        <v/>
      </c>
      <c r="AB90" s="135" t="str">
        <f>IF(COUNT('Math Scores'!$FK93:$HI93)=0, "", (SUMIF('Math Scores'!$F$4:$MZ$4, AB$4, 'Math Scores'!$F93:$MZ93)/(SUMIF('Math Scores'!$F$4:$MZ$4, AB$4, 'Math Scores'!$F$2:$MZ$2))))</f>
        <v/>
      </c>
      <c r="AC90" s="135" t="str">
        <f>IF(COUNT('Math Scores'!$FK93:$HI93)=0, "", (SUMIF('Math Scores'!$F$4:$MZ$4, AC$4, 'Math Scores'!$F93:$MZ93)/(SUMIF('Math Scores'!$F$4:$MZ$4, AC$4, 'Math Scores'!$F$2:$MZ$2))))</f>
        <v/>
      </c>
      <c r="AD90" s="135" t="str">
        <f>IF(COUNT('Math Scores'!$HJ93:$IG93)=0, "", (SUMIF('Math Scores'!$HJ$4:$IU$4, AD$4, 'Math Scores'!$HJ93:$IU93)/(SUMIF('Math Scores'!$HJ$4:$IU$4, AD$4, 'Math Scores'!$HJ$2:$IU$2))))</f>
        <v/>
      </c>
      <c r="AE90" s="135" t="str">
        <f>IF(COUNT('Math Scores'!$HJ93:$IG93)=0, "", (SUMIF('Math Scores'!$HJ$4:$IU$4, AE$4, 'Math Scores'!$HJ93:$IU93)/(SUMIF('Math Scores'!$HJ$4:$IU$4, AE$4, 'Math Scores'!$HJ$2:$IU$2))))</f>
        <v/>
      </c>
      <c r="AF90" s="135" t="str">
        <f>IF(COUNT('Math Scores'!$HJ93:$IG93)=0, "", (SUMIF('Math Scores'!$HJ$4:$IU$4, AF$4, 'Math Scores'!$HJ93:$IU93)/(SUMIF('Math Scores'!$HJ$4:$IU$4, AF$4, 'Math Scores'!$HJ$2:$IU$2))))</f>
        <v/>
      </c>
      <c r="AG90" s="135" t="str">
        <f>IF(COUNT('Math Scores'!$HJ93:$IG93)=0, "", (SUMIF('Math Scores'!$HJ$4:$IU$4, AG$4, 'Math Scores'!$HJ93:$IU93)/(SUMIF('Math Scores'!$HJ$4:$IU$4, AG$4, 'Math Scores'!$HJ$2:$IU$2))))</f>
        <v/>
      </c>
      <c r="AH90" s="135" t="str">
        <f>IF(COUNT('Math Scores'!$IV93:$JL93)=0, "", (SUMIF('Math Scores'!$IH$4:$IU$4, AH$4, 'Math Scores'!$IH93:$IU93)/(SUMIF('Math Scores'!$IH$4:$IU$4, AH$4, 'Math Scores'!$IH$2:$IU$2))))</f>
        <v/>
      </c>
      <c r="AI90" s="135" t="str">
        <f>IF(COUNT('Math Scores'!$IV93:$JL93)=0, "", (SUMIF('Math Scores'!$IH$4:$IU$4, AI$4, 'Math Scores'!$IH93:$IU93)/(SUMIF('Math Scores'!$IH$4:$IU$4, AI$4, 'Math Scores'!$IH$2:$IU$2))))</f>
        <v/>
      </c>
      <c r="AJ90" s="135" t="str">
        <f>IF(COUNT('Math Scores'!$IV93:$JL93)=0, "", (SUMIF('Math Scores'!$IH$4:$IU$4, AJ$4, 'Math Scores'!$IH93:$IU93)/(SUMIF('Math Scores'!$IH$4:$IU$4, AJ$4, 'Math Scores'!$IH$2:$IU$2))))</f>
        <v/>
      </c>
      <c r="AK90" s="135" t="str">
        <f>IF(COUNT('Math Scores'!$JM93:$KG93)=0, "", (SUMIF('Math Scores'!$JM$4:$LA$4, X$4, 'Math Scores'!$JM93:$LA93)/(SUMIF('Math Scores'!$JM$4:$LA$4, X$4, 'Math Scores'!$JM$2:$LA$2))))</f>
        <v/>
      </c>
      <c r="AL90" s="135" t="str">
        <f>IF(COUNT('Math Scores'!$JM93:$KG93)=0, "", (SUMIF('Math Scores'!$JM$4:$LA$4, Y$4, 'Math Scores'!$JM93:$LA93)/(SUMIF('Math Scores'!$JM$4:$LA$4, Y$4, 'Math Scores'!$JM$2:$LA$2))))</f>
        <v/>
      </c>
      <c r="AM90" s="135" t="str">
        <f>IF(COUNT('Math Scores'!$JM93:$KG93)=0, "", (SUMIF('Math Scores'!$JM$4:$LA$4, Z$4, 'Math Scores'!$JM93:$LA93)/(SUMIF('Math Scores'!$JM$4:$LA$4, Z$4, 'Math Scores'!$JM$2:$LA$2))))</f>
        <v/>
      </c>
      <c r="AN90" s="135" t="str">
        <f>IF(COUNT('Math Scores'!$JM93:$KG93)=0, "", (SUMIF('Math Scores'!$JM$4:$LA$4, AA$4, 'Math Scores'!$JM93:$LA93)/(SUMIF('Math Scores'!$JM$4:$LA$4, AA$4, 'Math Scores'!$JM$2:$LA$2))))</f>
        <v/>
      </c>
      <c r="AO90" s="135" t="str">
        <f>IF(COUNT('Math Scores'!$JM93:$KG93)=0, "", (SUMIF('Math Scores'!$JM$4:$LA$4, AB$4, 'Math Scores'!$JM93:$LA93)/(SUMIF('Math Scores'!$JM$4:$LA$4, AB$4, 'Math Scores'!$JM$2:$LA$2))))</f>
        <v/>
      </c>
      <c r="AP90" s="135" t="str">
        <f>IF(COUNT('Math Scores'!$LB93:$LR93)=0, "", (SUMIF('Math Scores'!$KH$4:$LA$4, AP$4, 'Math Scores'!$KH93:$LA93)/(SUMIF('Math Scores'!$KH$4:$LA$4, AP$4, 'Math Scores'!$KH$2:$LA$2))))</f>
        <v/>
      </c>
      <c r="AQ90" s="135" t="str">
        <f>IF(COUNT('Math Scores'!$LB93:$LR93)=0, "", (SUMIF('Math Scores'!$KH$4:$LA$4, AQ$4, 'Math Scores'!$KH93:$LA93)/(SUMIF('Math Scores'!$KH$4:$LA$4, AQ$4, 'Math Scores'!$KH$2:$LA$2))))</f>
        <v/>
      </c>
    </row>
    <row r="91" spans="1:43" x14ac:dyDescent="0.2">
      <c r="A91" s="65">
        <v>86</v>
      </c>
      <c r="B91" s="65">
        <f>'English Scores- Leveled papers'!B92</f>
        <v>0</v>
      </c>
      <c r="D91" s="67">
        <f>'Math Scores'!D94</f>
        <v>0</v>
      </c>
      <c r="E91" s="135" t="str">
        <f>IF(COUNT('Math Scores'!$F94:$AM94)=0, "", (SUMIF('Math Scores'!$F$4:$AM$4, E$4, 'Math Scores'!$F94:$AM94)/(SUMIF('Math Scores'!$F$4:$AM$4, E$4, 'Math Scores'!$F$2:$AM$2))))</f>
        <v/>
      </c>
      <c r="F91" s="135" t="str">
        <f>IF(COUNT('Math Scores'!$F94:$AM94)=0, "", (SUMIF('Math Scores'!$F$4:$AM$4, F$4, 'Math Scores'!$F94:$AM94)/(SUMIF('Math Scores'!$F$4:$AM$4, F$4, 'Math Scores'!$F$2:$AM$2))))</f>
        <v/>
      </c>
      <c r="G91" s="135" t="str">
        <f>IF(COUNT('Math Scores'!$F94:$AM94)=0, "", (SUMIF('Math Scores'!$F$4:$AM$4, G$4, 'Math Scores'!$F94:$AM94)/(SUMIF('Math Scores'!$F$4:$AM$4, G$4, 'Math Scores'!$F$2:$AM$2))))</f>
        <v/>
      </c>
      <c r="H91" s="135" t="str">
        <f>IF(COUNT('Math Scores'!$F94:$AM94)=0, "", (SUMIF('Math Scores'!$F$4:$AM$4, H$4, 'Math Scores'!$F94:$AM94)/(SUMIF('Math Scores'!$F$4:$AM$4, H$4, 'Math Scores'!$F$2:$AM$2))))</f>
        <v/>
      </c>
      <c r="I91" s="135" t="str">
        <f>IF(COUNT('Math Scores'!$F94:$AM94)=0, "", (SUMIF('Math Scores'!$F$4:$AM$4, I$4, 'Math Scores'!$F94:$AM94)/(SUMIF('Math Scores'!$F$4:$AM$4, I$4, 'Math Scores'!$F$2:$AM$2))))</f>
        <v/>
      </c>
      <c r="J91" s="135" t="str">
        <f>IF(COUNT('Math Scores'!$F94:$AM94)=0, "", (SUMIF('Math Scores'!$F$4:$AM$4, J$4, 'Math Scores'!$F94:$AM94)/(SUMIF('Math Scores'!$F$4:$AM$4, J$4, 'Math Scores'!$F$2:$AM$2))))</f>
        <v/>
      </c>
      <c r="K91" s="135" t="str">
        <f>IF(COUNT('Math Scores'!$AN94:$BW94)=0, "", (SUMIF('Math Scores'!$AN$4:$BW$4, K$4, 'Math Scores'!$AN94:$BW94)/(SUMIF('Math Scores'!$AN$4:$BW$4, K$4, 'Math Scores'!$AN$2:$BW$2))))</f>
        <v/>
      </c>
      <c r="L91" s="135" t="str">
        <f>IF(COUNT('Math Scores'!$AN94:$BW94)=0, "", (SUMIF('Math Scores'!$AN$4:$BW$4, L$4, 'Math Scores'!$AN94:$BW94)/(SUMIF('Math Scores'!$AN$4:$BW$4, L$4, 'Math Scores'!$AN$2:$BW$2))))</f>
        <v/>
      </c>
      <c r="M91" s="135" t="str">
        <f>IF(COUNT('Math Scores'!$AN94:$BW94)=0, "", (SUMIF('Math Scores'!$AN$4:$BW$4, M$4, 'Math Scores'!$AN94:$BW94)/(SUMIF('Math Scores'!$AN$4:$BW$4, M$4, 'Math Scores'!$AN$2:$BW$2))))</f>
        <v/>
      </c>
      <c r="N91" s="135" t="str">
        <f>IF(COUNT('Math Scores'!$AN94:$BW94)=0, "", (SUMIF('Math Scores'!$AN$4:$BW$4, N$4, 'Math Scores'!$AN94:$BW94)/(SUMIF('Math Scores'!$AN$4:$BW$4, N$4, 'Math Scores'!$AN$2:$BW$2))))</f>
        <v/>
      </c>
      <c r="O91" s="135" t="str">
        <f>IF(COUNT('Math Scores'!$AN94:$BW94)=0, "", (SUMIF('Math Scores'!$AN$4:$BW$4, O$4, 'Math Scores'!$AN94:$BW94)/(SUMIF('Math Scores'!$AN$4:$BW$4, O$4, 'Math Scores'!$AN$2:$BW$2))))</f>
        <v/>
      </c>
      <c r="P91" s="135" t="str">
        <f>IF(COUNT('Math Scores'!$BX94:$DN94)=0, "", (SUMIF('Math Scores'!$F$4:$MZ$4, P$4, 'Math Scores'!$F94:$MZ94)/(SUMIF('Math Scores'!$F$4:$MZ$4, P$4, 'Math Scores'!$F$2:$MZ$2))))</f>
        <v/>
      </c>
      <c r="Q91" s="135" t="str">
        <f>IF(COUNT('Math Scores'!$BX94:$DN94)=0, "", (SUMIF('Math Scores'!$F$4:$MZ$4, Q$4, 'Math Scores'!$F94:$MZ94)/(SUMIF('Math Scores'!$F$4:$MZ$4, Q$4, 'Math Scores'!$F$2:$MZ$2))))</f>
        <v/>
      </c>
      <c r="R91" s="135" t="str">
        <f>IF(COUNT('Math Scores'!$BX94:$DN94)=0, "", (SUMIF('Math Scores'!$F$4:$MZ$4, R$4, 'Math Scores'!$F94:$MZ94)/(SUMIF('Math Scores'!$F$4:$MZ$4, R$4, 'Math Scores'!$F$2:$MZ$2))))</f>
        <v/>
      </c>
      <c r="S91" s="135" t="str">
        <f>IF(COUNT('Math Scores'!$BX94:$DN94)=0, "", (SUMIF('Math Scores'!$F$4:$MZ$4, S$4, 'Math Scores'!$F94:$MZ94)/(SUMIF('Math Scores'!$F$4:$MZ$4, S$4, 'Math Scores'!$F$2:$MZ$2))))</f>
        <v/>
      </c>
      <c r="T91" s="135" t="str">
        <f>IF(COUNT('Math Scores'!$BX94:$DN94)=0, "", (SUMIF('Math Scores'!$F$4:$MZ$4, T$4, 'Math Scores'!$F94:$MZ94)/(SUMIF('Math Scores'!$F$4:$MZ$4, T$4, 'Math Scores'!$F$2:$MZ$2))))</f>
        <v/>
      </c>
      <c r="U91" s="135" t="str">
        <f>IF(COUNT('Math Scores'!$DO94:$FJ94)=0, "", (SUMIF('Math Scores'!$F$4:$MZ$4, U$4, 'Math Scores'!$F94:$MZ94)/(SUMIF('Math Scores'!$F$4:$MZ$4, U$4, 'Math Scores'!$F$2:$MZ$2))))</f>
        <v/>
      </c>
      <c r="V91" s="135" t="str">
        <f>IF(COUNT('Math Scores'!$DO94:$FJ94)=0, "", (SUMIF('Math Scores'!$F$4:$MZ$4, V$4, 'Math Scores'!$F94:$MZ94)/(SUMIF('Math Scores'!$F$4:$MZ$4, V$4, 'Math Scores'!$F$2:$MZ$2))))</f>
        <v/>
      </c>
      <c r="W91" s="135" t="str">
        <f>IF(COUNT('Math Scores'!$DO94:$FJ94)=0, "", (SUMIF('Math Scores'!$F$4:$MZ$4, W$4, 'Math Scores'!$F94:$MZ94)/(SUMIF('Math Scores'!$F$4:$MZ$4, W$4, 'Math Scores'!$F$2:$MZ$2))))</f>
        <v/>
      </c>
      <c r="X91" s="135" t="str">
        <f>IF(COUNT('Math Scores'!$DO94:$FJ94)=0, "", (SUMIF('Math Scores'!$F$4:$MZ$4, X$4, 'Math Scores'!$F94:$MZ94)/(SUMIF('Math Scores'!$F$4:$MZ$4, X$4, 'Math Scores'!$F$2:$MZ$2))))</f>
        <v/>
      </c>
      <c r="Y91" s="135" t="str">
        <f>IF(COUNT('Math Scores'!$DO94:$FJ94)=0, "", (SUMIF('Math Scores'!$F$4:$MZ$4, Y$4, 'Math Scores'!$F94:$MZ94)/(SUMIF('Math Scores'!$F$4:$MZ$4, Y$4, 'Math Scores'!$F$2:$MZ$2))))</f>
        <v/>
      </c>
      <c r="Z91" s="135" t="str">
        <f>IF(COUNT('Math Scores'!$FK94:$HI94)=0, "", (SUMIF('Math Scores'!$F$4:$MZ$4, Z$4, 'Math Scores'!$F94:$MZ94)/(SUMIF('Math Scores'!$F$4:$MZ$4, Z$4, 'Math Scores'!$F$2:$MZ$2))))</f>
        <v/>
      </c>
      <c r="AA91" s="135" t="str">
        <f>IF(COUNT('Math Scores'!$FK94:$HI94)=0, "", (SUMIF('Math Scores'!$F$4:$MZ$4, AA$4, 'Math Scores'!$F94:$MZ94)/(SUMIF('Math Scores'!$F$4:$MZ$4, AA$4, 'Math Scores'!$F$2:$MZ$2))))</f>
        <v/>
      </c>
      <c r="AB91" s="135" t="str">
        <f>IF(COUNT('Math Scores'!$FK94:$HI94)=0, "", (SUMIF('Math Scores'!$F$4:$MZ$4, AB$4, 'Math Scores'!$F94:$MZ94)/(SUMIF('Math Scores'!$F$4:$MZ$4, AB$4, 'Math Scores'!$F$2:$MZ$2))))</f>
        <v/>
      </c>
      <c r="AC91" s="135" t="str">
        <f>IF(COUNT('Math Scores'!$FK94:$HI94)=0, "", (SUMIF('Math Scores'!$F$4:$MZ$4, AC$4, 'Math Scores'!$F94:$MZ94)/(SUMIF('Math Scores'!$F$4:$MZ$4, AC$4, 'Math Scores'!$F$2:$MZ$2))))</f>
        <v/>
      </c>
      <c r="AD91" s="135" t="str">
        <f>IF(COUNT('Math Scores'!$HJ94:$IG94)=0, "", (SUMIF('Math Scores'!$HJ$4:$IU$4, AD$4, 'Math Scores'!$HJ94:$IU94)/(SUMIF('Math Scores'!$HJ$4:$IU$4, AD$4, 'Math Scores'!$HJ$2:$IU$2))))</f>
        <v/>
      </c>
      <c r="AE91" s="135" t="str">
        <f>IF(COUNT('Math Scores'!$HJ94:$IG94)=0, "", (SUMIF('Math Scores'!$HJ$4:$IU$4, AE$4, 'Math Scores'!$HJ94:$IU94)/(SUMIF('Math Scores'!$HJ$4:$IU$4, AE$4, 'Math Scores'!$HJ$2:$IU$2))))</f>
        <v/>
      </c>
      <c r="AF91" s="135" t="str">
        <f>IF(COUNT('Math Scores'!$HJ94:$IG94)=0, "", (SUMIF('Math Scores'!$HJ$4:$IU$4, AF$4, 'Math Scores'!$HJ94:$IU94)/(SUMIF('Math Scores'!$HJ$4:$IU$4, AF$4, 'Math Scores'!$HJ$2:$IU$2))))</f>
        <v/>
      </c>
      <c r="AG91" s="135" t="str">
        <f>IF(COUNT('Math Scores'!$HJ94:$IG94)=0, "", (SUMIF('Math Scores'!$HJ$4:$IU$4, AG$4, 'Math Scores'!$HJ94:$IU94)/(SUMIF('Math Scores'!$HJ$4:$IU$4, AG$4, 'Math Scores'!$HJ$2:$IU$2))))</f>
        <v/>
      </c>
      <c r="AH91" s="135" t="str">
        <f>IF(COUNT('Math Scores'!$IV94:$JL94)=0, "", (SUMIF('Math Scores'!$IH$4:$IU$4, AH$4, 'Math Scores'!$IH94:$IU94)/(SUMIF('Math Scores'!$IH$4:$IU$4, AH$4, 'Math Scores'!$IH$2:$IU$2))))</f>
        <v/>
      </c>
      <c r="AI91" s="135" t="str">
        <f>IF(COUNT('Math Scores'!$IV94:$JL94)=0, "", (SUMIF('Math Scores'!$IH$4:$IU$4, AI$4, 'Math Scores'!$IH94:$IU94)/(SUMIF('Math Scores'!$IH$4:$IU$4, AI$4, 'Math Scores'!$IH$2:$IU$2))))</f>
        <v/>
      </c>
      <c r="AJ91" s="135" t="str">
        <f>IF(COUNT('Math Scores'!$IV94:$JL94)=0, "", (SUMIF('Math Scores'!$IH$4:$IU$4, AJ$4, 'Math Scores'!$IH94:$IU94)/(SUMIF('Math Scores'!$IH$4:$IU$4, AJ$4, 'Math Scores'!$IH$2:$IU$2))))</f>
        <v/>
      </c>
      <c r="AK91" s="135" t="str">
        <f>IF(COUNT('Math Scores'!$JM94:$KG94)=0, "", (SUMIF('Math Scores'!$JM$4:$LA$4, X$4, 'Math Scores'!$JM94:$LA94)/(SUMIF('Math Scores'!$JM$4:$LA$4, X$4, 'Math Scores'!$JM$2:$LA$2))))</f>
        <v/>
      </c>
      <c r="AL91" s="135" t="str">
        <f>IF(COUNT('Math Scores'!$JM94:$KG94)=0, "", (SUMIF('Math Scores'!$JM$4:$LA$4, Y$4, 'Math Scores'!$JM94:$LA94)/(SUMIF('Math Scores'!$JM$4:$LA$4, Y$4, 'Math Scores'!$JM$2:$LA$2))))</f>
        <v/>
      </c>
      <c r="AM91" s="135" t="str">
        <f>IF(COUNT('Math Scores'!$JM94:$KG94)=0, "", (SUMIF('Math Scores'!$JM$4:$LA$4, Z$4, 'Math Scores'!$JM94:$LA94)/(SUMIF('Math Scores'!$JM$4:$LA$4, Z$4, 'Math Scores'!$JM$2:$LA$2))))</f>
        <v/>
      </c>
      <c r="AN91" s="135" t="str">
        <f>IF(COUNT('Math Scores'!$JM94:$KG94)=0, "", (SUMIF('Math Scores'!$JM$4:$LA$4, AA$4, 'Math Scores'!$JM94:$LA94)/(SUMIF('Math Scores'!$JM$4:$LA$4, AA$4, 'Math Scores'!$JM$2:$LA$2))))</f>
        <v/>
      </c>
      <c r="AO91" s="135" t="str">
        <f>IF(COUNT('Math Scores'!$JM94:$KG94)=0, "", (SUMIF('Math Scores'!$JM$4:$LA$4, AB$4, 'Math Scores'!$JM94:$LA94)/(SUMIF('Math Scores'!$JM$4:$LA$4, AB$4, 'Math Scores'!$JM$2:$LA$2))))</f>
        <v/>
      </c>
      <c r="AP91" s="135" t="str">
        <f>IF(COUNT('Math Scores'!$LB94:$LR94)=0, "", (SUMIF('Math Scores'!$KH$4:$LA$4, AP$4, 'Math Scores'!$KH94:$LA94)/(SUMIF('Math Scores'!$KH$4:$LA$4, AP$4, 'Math Scores'!$KH$2:$LA$2))))</f>
        <v/>
      </c>
      <c r="AQ91" s="135" t="str">
        <f>IF(COUNT('Math Scores'!$LB94:$LR94)=0, "", (SUMIF('Math Scores'!$KH$4:$LA$4, AQ$4, 'Math Scores'!$KH94:$LA94)/(SUMIF('Math Scores'!$KH$4:$LA$4, AQ$4, 'Math Scores'!$KH$2:$LA$2))))</f>
        <v/>
      </c>
    </row>
    <row r="92" spans="1:43" x14ac:dyDescent="0.2">
      <c r="A92" s="65">
        <v>87</v>
      </c>
      <c r="B92" s="65">
        <f>'English Scores- Leveled papers'!B93</f>
        <v>0</v>
      </c>
      <c r="D92" s="67">
        <f>'Math Scores'!D95</f>
        <v>0</v>
      </c>
      <c r="E92" s="135" t="str">
        <f>IF(COUNT('Math Scores'!$F95:$AM95)=0, "", (SUMIF('Math Scores'!$F$4:$AM$4, E$4, 'Math Scores'!$F95:$AM95)/(SUMIF('Math Scores'!$F$4:$AM$4, E$4, 'Math Scores'!$F$2:$AM$2))))</f>
        <v/>
      </c>
      <c r="F92" s="135" t="str">
        <f>IF(COUNT('Math Scores'!$F95:$AM95)=0, "", (SUMIF('Math Scores'!$F$4:$AM$4, F$4, 'Math Scores'!$F95:$AM95)/(SUMIF('Math Scores'!$F$4:$AM$4, F$4, 'Math Scores'!$F$2:$AM$2))))</f>
        <v/>
      </c>
      <c r="G92" s="135" t="str">
        <f>IF(COUNT('Math Scores'!$F95:$AM95)=0, "", (SUMIF('Math Scores'!$F$4:$AM$4, G$4, 'Math Scores'!$F95:$AM95)/(SUMIF('Math Scores'!$F$4:$AM$4, G$4, 'Math Scores'!$F$2:$AM$2))))</f>
        <v/>
      </c>
      <c r="H92" s="135" t="str">
        <f>IF(COUNT('Math Scores'!$F95:$AM95)=0, "", (SUMIF('Math Scores'!$F$4:$AM$4, H$4, 'Math Scores'!$F95:$AM95)/(SUMIF('Math Scores'!$F$4:$AM$4, H$4, 'Math Scores'!$F$2:$AM$2))))</f>
        <v/>
      </c>
      <c r="I92" s="135" t="str">
        <f>IF(COUNT('Math Scores'!$F95:$AM95)=0, "", (SUMIF('Math Scores'!$F$4:$AM$4, I$4, 'Math Scores'!$F95:$AM95)/(SUMIF('Math Scores'!$F$4:$AM$4, I$4, 'Math Scores'!$F$2:$AM$2))))</f>
        <v/>
      </c>
      <c r="J92" s="135" t="str">
        <f>IF(COUNT('Math Scores'!$F95:$AM95)=0, "", (SUMIF('Math Scores'!$F$4:$AM$4, J$4, 'Math Scores'!$F95:$AM95)/(SUMIF('Math Scores'!$F$4:$AM$4, J$4, 'Math Scores'!$F$2:$AM$2))))</f>
        <v/>
      </c>
      <c r="K92" s="135" t="str">
        <f>IF(COUNT('Math Scores'!$AN95:$BW95)=0, "", (SUMIF('Math Scores'!$AN$4:$BW$4, K$4, 'Math Scores'!$AN95:$BW95)/(SUMIF('Math Scores'!$AN$4:$BW$4, K$4, 'Math Scores'!$AN$2:$BW$2))))</f>
        <v/>
      </c>
      <c r="L92" s="135" t="str">
        <f>IF(COUNT('Math Scores'!$AN95:$BW95)=0, "", (SUMIF('Math Scores'!$AN$4:$BW$4, L$4, 'Math Scores'!$AN95:$BW95)/(SUMIF('Math Scores'!$AN$4:$BW$4, L$4, 'Math Scores'!$AN$2:$BW$2))))</f>
        <v/>
      </c>
      <c r="M92" s="135" t="str">
        <f>IF(COUNT('Math Scores'!$AN95:$BW95)=0, "", (SUMIF('Math Scores'!$AN$4:$BW$4, M$4, 'Math Scores'!$AN95:$BW95)/(SUMIF('Math Scores'!$AN$4:$BW$4, M$4, 'Math Scores'!$AN$2:$BW$2))))</f>
        <v/>
      </c>
      <c r="N92" s="135" t="str">
        <f>IF(COUNT('Math Scores'!$AN95:$BW95)=0, "", (SUMIF('Math Scores'!$AN$4:$BW$4, N$4, 'Math Scores'!$AN95:$BW95)/(SUMIF('Math Scores'!$AN$4:$BW$4, N$4, 'Math Scores'!$AN$2:$BW$2))))</f>
        <v/>
      </c>
      <c r="O92" s="135" t="str">
        <f>IF(COUNT('Math Scores'!$AN95:$BW95)=0, "", (SUMIF('Math Scores'!$AN$4:$BW$4, O$4, 'Math Scores'!$AN95:$BW95)/(SUMIF('Math Scores'!$AN$4:$BW$4, O$4, 'Math Scores'!$AN$2:$BW$2))))</f>
        <v/>
      </c>
      <c r="P92" s="135" t="str">
        <f>IF(COUNT('Math Scores'!$BX95:$DN95)=0, "", (SUMIF('Math Scores'!$F$4:$MZ$4, P$4, 'Math Scores'!$F95:$MZ95)/(SUMIF('Math Scores'!$F$4:$MZ$4, P$4, 'Math Scores'!$F$2:$MZ$2))))</f>
        <v/>
      </c>
      <c r="Q92" s="135" t="str">
        <f>IF(COUNT('Math Scores'!$BX95:$DN95)=0, "", (SUMIF('Math Scores'!$F$4:$MZ$4, Q$4, 'Math Scores'!$F95:$MZ95)/(SUMIF('Math Scores'!$F$4:$MZ$4, Q$4, 'Math Scores'!$F$2:$MZ$2))))</f>
        <v/>
      </c>
      <c r="R92" s="135" t="str">
        <f>IF(COUNT('Math Scores'!$BX95:$DN95)=0, "", (SUMIF('Math Scores'!$F$4:$MZ$4, R$4, 'Math Scores'!$F95:$MZ95)/(SUMIF('Math Scores'!$F$4:$MZ$4, R$4, 'Math Scores'!$F$2:$MZ$2))))</f>
        <v/>
      </c>
      <c r="S92" s="135" t="str">
        <f>IF(COUNT('Math Scores'!$BX95:$DN95)=0, "", (SUMIF('Math Scores'!$F$4:$MZ$4, S$4, 'Math Scores'!$F95:$MZ95)/(SUMIF('Math Scores'!$F$4:$MZ$4, S$4, 'Math Scores'!$F$2:$MZ$2))))</f>
        <v/>
      </c>
      <c r="T92" s="135" t="str">
        <f>IF(COUNT('Math Scores'!$BX95:$DN95)=0, "", (SUMIF('Math Scores'!$F$4:$MZ$4, T$4, 'Math Scores'!$F95:$MZ95)/(SUMIF('Math Scores'!$F$4:$MZ$4, T$4, 'Math Scores'!$F$2:$MZ$2))))</f>
        <v/>
      </c>
      <c r="U92" s="135" t="str">
        <f>IF(COUNT('Math Scores'!$DO95:$FJ95)=0, "", (SUMIF('Math Scores'!$F$4:$MZ$4, U$4, 'Math Scores'!$F95:$MZ95)/(SUMIF('Math Scores'!$F$4:$MZ$4, U$4, 'Math Scores'!$F$2:$MZ$2))))</f>
        <v/>
      </c>
      <c r="V92" s="135" t="str">
        <f>IF(COUNT('Math Scores'!$DO95:$FJ95)=0, "", (SUMIF('Math Scores'!$F$4:$MZ$4, V$4, 'Math Scores'!$F95:$MZ95)/(SUMIF('Math Scores'!$F$4:$MZ$4, V$4, 'Math Scores'!$F$2:$MZ$2))))</f>
        <v/>
      </c>
      <c r="W92" s="135" t="str">
        <f>IF(COUNT('Math Scores'!$DO95:$FJ95)=0, "", (SUMIF('Math Scores'!$F$4:$MZ$4, W$4, 'Math Scores'!$F95:$MZ95)/(SUMIF('Math Scores'!$F$4:$MZ$4, W$4, 'Math Scores'!$F$2:$MZ$2))))</f>
        <v/>
      </c>
      <c r="X92" s="135" t="str">
        <f>IF(COUNT('Math Scores'!$DO95:$FJ95)=0, "", (SUMIF('Math Scores'!$F$4:$MZ$4, X$4, 'Math Scores'!$F95:$MZ95)/(SUMIF('Math Scores'!$F$4:$MZ$4, X$4, 'Math Scores'!$F$2:$MZ$2))))</f>
        <v/>
      </c>
      <c r="Y92" s="135" t="str">
        <f>IF(COUNT('Math Scores'!$DO95:$FJ95)=0, "", (SUMIF('Math Scores'!$F$4:$MZ$4, Y$4, 'Math Scores'!$F95:$MZ95)/(SUMIF('Math Scores'!$F$4:$MZ$4, Y$4, 'Math Scores'!$F$2:$MZ$2))))</f>
        <v/>
      </c>
      <c r="Z92" s="135" t="str">
        <f>IF(COUNT('Math Scores'!$FK95:$HI95)=0, "", (SUMIF('Math Scores'!$F$4:$MZ$4, Z$4, 'Math Scores'!$F95:$MZ95)/(SUMIF('Math Scores'!$F$4:$MZ$4, Z$4, 'Math Scores'!$F$2:$MZ$2))))</f>
        <v/>
      </c>
      <c r="AA92" s="135" t="str">
        <f>IF(COUNT('Math Scores'!$FK95:$HI95)=0, "", (SUMIF('Math Scores'!$F$4:$MZ$4, AA$4, 'Math Scores'!$F95:$MZ95)/(SUMIF('Math Scores'!$F$4:$MZ$4, AA$4, 'Math Scores'!$F$2:$MZ$2))))</f>
        <v/>
      </c>
      <c r="AB92" s="135" t="str">
        <f>IF(COUNT('Math Scores'!$FK95:$HI95)=0, "", (SUMIF('Math Scores'!$F$4:$MZ$4, AB$4, 'Math Scores'!$F95:$MZ95)/(SUMIF('Math Scores'!$F$4:$MZ$4, AB$4, 'Math Scores'!$F$2:$MZ$2))))</f>
        <v/>
      </c>
      <c r="AC92" s="135" t="str">
        <f>IF(COUNT('Math Scores'!$FK95:$HI95)=0, "", (SUMIF('Math Scores'!$F$4:$MZ$4, AC$4, 'Math Scores'!$F95:$MZ95)/(SUMIF('Math Scores'!$F$4:$MZ$4, AC$4, 'Math Scores'!$F$2:$MZ$2))))</f>
        <v/>
      </c>
      <c r="AD92" s="135" t="str">
        <f>IF(COUNT('Math Scores'!$HJ95:$IG95)=0, "", (SUMIF('Math Scores'!$HJ$4:$IU$4, AD$4, 'Math Scores'!$HJ95:$IU95)/(SUMIF('Math Scores'!$HJ$4:$IU$4, AD$4, 'Math Scores'!$HJ$2:$IU$2))))</f>
        <v/>
      </c>
      <c r="AE92" s="135" t="str">
        <f>IF(COUNT('Math Scores'!$HJ95:$IG95)=0, "", (SUMIF('Math Scores'!$HJ$4:$IU$4, AE$4, 'Math Scores'!$HJ95:$IU95)/(SUMIF('Math Scores'!$HJ$4:$IU$4, AE$4, 'Math Scores'!$HJ$2:$IU$2))))</f>
        <v/>
      </c>
      <c r="AF92" s="135" t="str">
        <f>IF(COUNT('Math Scores'!$HJ95:$IG95)=0, "", (SUMIF('Math Scores'!$HJ$4:$IU$4, AF$4, 'Math Scores'!$HJ95:$IU95)/(SUMIF('Math Scores'!$HJ$4:$IU$4, AF$4, 'Math Scores'!$HJ$2:$IU$2))))</f>
        <v/>
      </c>
      <c r="AG92" s="135" t="str">
        <f>IF(COUNT('Math Scores'!$HJ95:$IG95)=0, "", (SUMIF('Math Scores'!$HJ$4:$IU$4, AG$4, 'Math Scores'!$HJ95:$IU95)/(SUMIF('Math Scores'!$HJ$4:$IU$4, AG$4, 'Math Scores'!$HJ$2:$IU$2))))</f>
        <v/>
      </c>
      <c r="AH92" s="135" t="str">
        <f>IF(COUNT('Math Scores'!$IV95:$JL95)=0, "", (SUMIF('Math Scores'!$IH$4:$IU$4, AH$4, 'Math Scores'!$IH95:$IU95)/(SUMIF('Math Scores'!$IH$4:$IU$4, AH$4, 'Math Scores'!$IH$2:$IU$2))))</f>
        <v/>
      </c>
      <c r="AI92" s="135" t="str">
        <f>IF(COUNT('Math Scores'!$IV95:$JL95)=0, "", (SUMIF('Math Scores'!$IH$4:$IU$4, AI$4, 'Math Scores'!$IH95:$IU95)/(SUMIF('Math Scores'!$IH$4:$IU$4, AI$4, 'Math Scores'!$IH$2:$IU$2))))</f>
        <v/>
      </c>
      <c r="AJ92" s="135" t="str">
        <f>IF(COUNT('Math Scores'!$IV95:$JL95)=0, "", (SUMIF('Math Scores'!$IH$4:$IU$4, AJ$4, 'Math Scores'!$IH95:$IU95)/(SUMIF('Math Scores'!$IH$4:$IU$4, AJ$4, 'Math Scores'!$IH$2:$IU$2))))</f>
        <v/>
      </c>
      <c r="AK92" s="135" t="str">
        <f>IF(COUNT('Math Scores'!$JM95:$KG95)=0, "", (SUMIF('Math Scores'!$JM$4:$LA$4, X$4, 'Math Scores'!$JM95:$LA95)/(SUMIF('Math Scores'!$JM$4:$LA$4, X$4, 'Math Scores'!$JM$2:$LA$2))))</f>
        <v/>
      </c>
      <c r="AL92" s="135" t="str">
        <f>IF(COUNT('Math Scores'!$JM95:$KG95)=0, "", (SUMIF('Math Scores'!$JM$4:$LA$4, Y$4, 'Math Scores'!$JM95:$LA95)/(SUMIF('Math Scores'!$JM$4:$LA$4, Y$4, 'Math Scores'!$JM$2:$LA$2))))</f>
        <v/>
      </c>
      <c r="AM92" s="135" t="str">
        <f>IF(COUNT('Math Scores'!$JM95:$KG95)=0, "", (SUMIF('Math Scores'!$JM$4:$LA$4, Z$4, 'Math Scores'!$JM95:$LA95)/(SUMIF('Math Scores'!$JM$4:$LA$4, Z$4, 'Math Scores'!$JM$2:$LA$2))))</f>
        <v/>
      </c>
      <c r="AN92" s="135" t="str">
        <f>IF(COUNT('Math Scores'!$JM95:$KG95)=0, "", (SUMIF('Math Scores'!$JM$4:$LA$4, AA$4, 'Math Scores'!$JM95:$LA95)/(SUMIF('Math Scores'!$JM$4:$LA$4, AA$4, 'Math Scores'!$JM$2:$LA$2))))</f>
        <v/>
      </c>
      <c r="AO92" s="135" t="str">
        <f>IF(COUNT('Math Scores'!$JM95:$KG95)=0, "", (SUMIF('Math Scores'!$JM$4:$LA$4, AB$4, 'Math Scores'!$JM95:$LA95)/(SUMIF('Math Scores'!$JM$4:$LA$4, AB$4, 'Math Scores'!$JM$2:$LA$2))))</f>
        <v/>
      </c>
      <c r="AP92" s="135" t="str">
        <f>IF(COUNT('Math Scores'!$LB95:$LR95)=0, "", (SUMIF('Math Scores'!$KH$4:$LA$4, AP$4, 'Math Scores'!$KH95:$LA95)/(SUMIF('Math Scores'!$KH$4:$LA$4, AP$4, 'Math Scores'!$KH$2:$LA$2))))</f>
        <v/>
      </c>
      <c r="AQ92" s="135" t="str">
        <f>IF(COUNT('Math Scores'!$LB95:$LR95)=0, "", (SUMIF('Math Scores'!$KH$4:$LA$4, AQ$4, 'Math Scores'!$KH95:$LA95)/(SUMIF('Math Scores'!$KH$4:$LA$4, AQ$4, 'Math Scores'!$KH$2:$LA$2))))</f>
        <v/>
      </c>
    </row>
  </sheetData>
  <sheetProtection password="B1A6" sheet="1" objects="1" scenarios="1"/>
  <mergeCells count="12">
    <mergeCell ref="AH1:AJ1"/>
    <mergeCell ref="AK2:AO2"/>
    <mergeCell ref="AP1:AQ1"/>
    <mergeCell ref="AT4:AX6"/>
    <mergeCell ref="K2:O2"/>
    <mergeCell ref="E2:J2"/>
    <mergeCell ref="P2:T2"/>
    <mergeCell ref="U2:Y2"/>
    <mergeCell ref="AP2:AQ2"/>
    <mergeCell ref="AH2:AJ2"/>
    <mergeCell ref="Z2:AC2"/>
    <mergeCell ref="AD2:AG2"/>
  </mergeCells>
  <phoneticPr fontId="40" type="noConversion"/>
  <conditionalFormatting sqref="E5:AQ5">
    <cfRule type="cellIs" dxfId="17" priority="21" operator="greaterThan">
      <formula>0.79</formula>
    </cfRule>
    <cfRule type="cellIs" dxfId="16" priority="22" operator="between">
      <formula>0.59</formula>
      <formula>0.8</formula>
    </cfRule>
    <cfRule type="cellIs" dxfId="15" priority="23" operator="lessThan">
      <formula>0.6</formula>
    </cfRule>
  </conditionalFormatting>
  <conditionalFormatting sqref="E6:J92">
    <cfRule type="cellIs" dxfId="14" priority="14" stopIfTrue="1" operator="equal">
      <formula>"NA"</formula>
    </cfRule>
  </conditionalFormatting>
  <conditionalFormatting sqref="AH6:AJ92">
    <cfRule type="cellIs" dxfId="13" priority="13" stopIfTrue="1" operator="equal">
      <formula>"NA"</formula>
    </cfRule>
  </conditionalFormatting>
  <conditionalFormatting sqref="AK6:AO92">
    <cfRule type="cellIs" dxfId="12" priority="8" stopIfTrue="1" operator="equal">
      <formula>"NA"</formula>
    </cfRule>
  </conditionalFormatting>
  <conditionalFormatting sqref="K6:O92">
    <cfRule type="cellIs" dxfId="11" priority="6" stopIfTrue="1" operator="equal">
      <formula>"NA"</formula>
    </cfRule>
  </conditionalFormatting>
  <conditionalFormatting sqref="P6:T92">
    <cfRule type="cellIs" dxfId="10" priority="5" stopIfTrue="1" operator="equal">
      <formula>"NA"</formula>
    </cfRule>
  </conditionalFormatting>
  <conditionalFormatting sqref="U6:Y92">
    <cfRule type="cellIs" dxfId="9" priority="4" stopIfTrue="1" operator="equal">
      <formula>"NA"</formula>
    </cfRule>
  </conditionalFormatting>
  <conditionalFormatting sqref="Z6:AC92">
    <cfRule type="cellIs" dxfId="8" priority="3" stopIfTrue="1" operator="equal">
      <formula>"NA"</formula>
    </cfRule>
  </conditionalFormatting>
  <conditionalFormatting sqref="AD6:AG92">
    <cfRule type="cellIs" dxfId="7" priority="2" stopIfTrue="1" operator="equal">
      <formula>"NA"</formula>
    </cfRule>
  </conditionalFormatting>
  <conditionalFormatting sqref="AP6:AQ92">
    <cfRule type="cellIs" dxfId="6" priority="1" stopIfTrue="1" operator="equal">
      <formula>"NA"</formula>
    </cfRule>
  </conditionalFormatting>
  <pageMargins left="0.7" right="0.7" top="0.75" bottom="0.75" header="0.3" footer="0.3"/>
  <pageSetup paperSize="9" orientation="portrait" verticalDpi="0" r:id="rId1"/>
  <legacyDrawing r:id="rId2"/>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I90"/>
  <sheetViews>
    <sheetView workbookViewId="0">
      <pane xSplit="1" topLeftCell="X1" activePane="topRight" state="frozen"/>
      <selection pane="topRight" activeCell="AE4" sqref="AE4:AI6"/>
    </sheetView>
  </sheetViews>
  <sheetFormatPr defaultColWidth="11.42578125" defaultRowHeight="12.75" x14ac:dyDescent="0.2"/>
  <cols>
    <col min="1" max="2" width="18.85546875" style="46" customWidth="1"/>
    <col min="3" max="20" width="14.140625" style="46" customWidth="1"/>
    <col min="21" max="21" width="19.5703125" style="46" customWidth="1"/>
    <col min="22" max="22" width="18.7109375" style="46" customWidth="1"/>
    <col min="23" max="23" width="19.5703125" style="46" customWidth="1"/>
    <col min="24" max="24" width="17" style="46" customWidth="1"/>
    <col min="25" max="26" width="14.140625" style="46" customWidth="1"/>
    <col min="27" max="27" width="16.7109375" style="46" customWidth="1"/>
    <col min="28" max="28" width="17.140625" style="46" customWidth="1"/>
    <col min="29" max="29" width="17.5703125" style="46" customWidth="1"/>
    <col min="30" max="16384" width="11.42578125" style="46"/>
  </cols>
  <sheetData>
    <row r="1" spans="1:35" ht="29.25" customHeight="1" x14ac:dyDescent="0.2">
      <c r="A1" s="961"/>
      <c r="B1" s="962"/>
      <c r="C1" s="965" t="s">
        <v>2243</v>
      </c>
      <c r="D1" s="966"/>
      <c r="E1" s="966"/>
      <c r="F1" s="969" t="s">
        <v>2244</v>
      </c>
      <c r="G1" s="969"/>
      <c r="H1" s="969"/>
      <c r="I1" s="966" t="s">
        <v>2245</v>
      </c>
      <c r="J1" s="966"/>
      <c r="K1" s="966"/>
      <c r="L1" s="969" t="s">
        <v>2246</v>
      </c>
      <c r="M1" s="969"/>
      <c r="N1" s="969"/>
      <c r="O1" s="957" t="s">
        <v>2247</v>
      </c>
      <c r="P1" s="957"/>
      <c r="Q1" s="957"/>
      <c r="R1" s="959" t="s">
        <v>2699</v>
      </c>
      <c r="S1" s="959"/>
      <c r="T1" s="959"/>
      <c r="U1" s="952" t="s">
        <v>2713</v>
      </c>
      <c r="V1" s="953"/>
      <c r="W1" s="953"/>
      <c r="X1" s="960" t="s">
        <v>2708</v>
      </c>
      <c r="Y1" s="960"/>
      <c r="Z1" s="960"/>
      <c r="AA1" s="952" t="s">
        <v>2713</v>
      </c>
      <c r="AB1" s="953"/>
      <c r="AC1" s="953"/>
    </row>
    <row r="2" spans="1:35" x14ac:dyDescent="0.2">
      <c r="A2" s="963"/>
      <c r="B2" s="964"/>
      <c r="C2" s="967"/>
      <c r="D2" s="957"/>
      <c r="E2" s="957"/>
      <c r="F2" s="970"/>
      <c r="G2" s="970"/>
      <c r="H2" s="970"/>
      <c r="I2" s="957"/>
      <c r="J2" s="957"/>
      <c r="K2" s="957"/>
      <c r="L2" s="970"/>
      <c r="M2" s="970"/>
      <c r="N2" s="970"/>
      <c r="O2" s="957"/>
      <c r="P2" s="957"/>
      <c r="Q2" s="957"/>
      <c r="R2" s="959"/>
      <c r="S2" s="959"/>
      <c r="T2" s="959"/>
      <c r="U2" s="972" t="s">
        <v>2700</v>
      </c>
      <c r="V2" s="969"/>
      <c r="W2" s="973"/>
      <c r="X2" s="960"/>
      <c r="Y2" s="960"/>
      <c r="Z2" s="960"/>
      <c r="AA2" s="976" t="s">
        <v>2707</v>
      </c>
      <c r="AB2" s="977"/>
      <c r="AC2" s="977"/>
    </row>
    <row r="3" spans="1:35" x14ac:dyDescent="0.2">
      <c r="A3" s="963"/>
      <c r="B3" s="964"/>
      <c r="C3" s="968"/>
      <c r="D3" s="958"/>
      <c r="E3" s="958"/>
      <c r="F3" s="971"/>
      <c r="G3" s="971"/>
      <c r="H3" s="971"/>
      <c r="I3" s="958"/>
      <c r="J3" s="958"/>
      <c r="K3" s="958"/>
      <c r="L3" s="971"/>
      <c r="M3" s="971"/>
      <c r="N3" s="971"/>
      <c r="O3" s="958"/>
      <c r="P3" s="958"/>
      <c r="Q3" s="958"/>
      <c r="R3" s="959"/>
      <c r="S3" s="959"/>
      <c r="T3" s="959"/>
      <c r="U3" s="974"/>
      <c r="V3" s="971"/>
      <c r="W3" s="975"/>
      <c r="X3" s="960"/>
      <c r="Y3" s="960"/>
      <c r="Z3" s="960"/>
      <c r="AA3" s="978"/>
      <c r="AB3" s="979"/>
      <c r="AC3" s="979"/>
    </row>
    <row r="4" spans="1:35" s="413" customFormat="1" ht="30" customHeight="1" x14ac:dyDescent="0.2">
      <c r="A4" s="411" t="s">
        <v>19</v>
      </c>
      <c r="B4" s="408"/>
      <c r="C4" s="523" t="s">
        <v>2147</v>
      </c>
      <c r="D4" s="523" t="s">
        <v>2146</v>
      </c>
      <c r="E4" s="523" t="s">
        <v>2148</v>
      </c>
      <c r="F4" s="524" t="s">
        <v>2149</v>
      </c>
      <c r="G4" s="524" t="s">
        <v>2150</v>
      </c>
      <c r="H4" s="524" t="s">
        <v>2151</v>
      </c>
      <c r="I4" s="524" t="s">
        <v>2153</v>
      </c>
      <c r="J4" s="524" t="s">
        <v>2152</v>
      </c>
      <c r="K4" s="524" t="s">
        <v>2154</v>
      </c>
      <c r="L4" s="520" t="s">
        <v>2157</v>
      </c>
      <c r="M4" s="520" t="s">
        <v>2155</v>
      </c>
      <c r="N4" s="520" t="s">
        <v>2156</v>
      </c>
      <c r="O4" s="520" t="s">
        <v>2160</v>
      </c>
      <c r="P4" s="520" t="s">
        <v>2158</v>
      </c>
      <c r="Q4" s="520" t="s">
        <v>2159</v>
      </c>
      <c r="R4" s="520" t="s">
        <v>2197</v>
      </c>
      <c r="S4" s="520" t="s">
        <v>2198</v>
      </c>
      <c r="T4" s="520" t="s">
        <v>2196</v>
      </c>
      <c r="U4" s="520" t="s">
        <v>2197</v>
      </c>
      <c r="V4" s="520" t="s">
        <v>2198</v>
      </c>
      <c r="W4" s="520" t="s">
        <v>2196</v>
      </c>
      <c r="X4" s="514" t="s">
        <v>2201</v>
      </c>
      <c r="Y4" s="514" t="s">
        <v>2199</v>
      </c>
      <c r="Z4" s="514" t="s">
        <v>2200</v>
      </c>
      <c r="AA4" s="514" t="s">
        <v>2201</v>
      </c>
      <c r="AB4" s="514" t="s">
        <v>2199</v>
      </c>
      <c r="AC4" s="514" t="s">
        <v>2200</v>
      </c>
      <c r="AE4" s="955" t="s">
        <v>2717</v>
      </c>
      <c r="AF4" s="955"/>
      <c r="AG4" s="955"/>
      <c r="AH4" s="955"/>
      <c r="AI4" s="955"/>
    </row>
    <row r="5" spans="1:35" s="151" customFormat="1" x14ac:dyDescent="0.2">
      <c r="A5" s="412"/>
      <c r="B5" s="412" t="s">
        <v>2038</v>
      </c>
      <c r="C5" s="412" t="str">
        <f>IFERROR(AVERAGE(C6:C90),"")</f>
        <v/>
      </c>
      <c r="D5" s="412" t="str">
        <f t="shared" ref="D5:AC5" si="0">IFERROR(AVERAGE(D6:D90),"")</f>
        <v/>
      </c>
      <c r="E5" s="412" t="str">
        <f t="shared" si="0"/>
        <v/>
      </c>
      <c r="F5" s="412" t="str">
        <f t="shared" si="0"/>
        <v/>
      </c>
      <c r="G5" s="412" t="str">
        <f t="shared" si="0"/>
        <v/>
      </c>
      <c r="H5" s="412" t="str">
        <f t="shared" si="0"/>
        <v/>
      </c>
      <c r="I5" s="412" t="str">
        <f t="shared" si="0"/>
        <v/>
      </c>
      <c r="J5" s="412" t="str">
        <f t="shared" si="0"/>
        <v/>
      </c>
      <c r="K5" s="412" t="str">
        <f t="shared" si="0"/>
        <v/>
      </c>
      <c r="L5" s="412">
        <f t="shared" si="0"/>
        <v>0.48429951690821266</v>
      </c>
      <c r="M5" s="412">
        <f t="shared" si="0"/>
        <v>0.59153318077803196</v>
      </c>
      <c r="N5" s="412">
        <f t="shared" si="0"/>
        <v>0.46124763705103972</v>
      </c>
      <c r="O5" s="412" t="str">
        <f t="shared" si="0"/>
        <v/>
      </c>
      <c r="P5" s="412" t="str">
        <f t="shared" si="0"/>
        <v/>
      </c>
      <c r="Q5" s="412" t="str">
        <f t="shared" si="0"/>
        <v/>
      </c>
      <c r="R5" s="412" t="str">
        <f t="shared" si="0"/>
        <v/>
      </c>
      <c r="S5" s="412" t="str">
        <f t="shared" si="0"/>
        <v/>
      </c>
      <c r="T5" s="412" t="str">
        <f t="shared" si="0"/>
        <v/>
      </c>
      <c r="U5" s="412" t="str">
        <f t="shared" si="0"/>
        <v/>
      </c>
      <c r="V5" s="412" t="str">
        <f t="shared" si="0"/>
        <v/>
      </c>
      <c r="W5" s="412" t="str">
        <f t="shared" si="0"/>
        <v/>
      </c>
      <c r="X5" s="412" t="str">
        <f t="shared" si="0"/>
        <v/>
      </c>
      <c r="Y5" s="412" t="str">
        <f t="shared" si="0"/>
        <v/>
      </c>
      <c r="Z5" s="412" t="str">
        <f t="shared" si="0"/>
        <v/>
      </c>
      <c r="AA5" s="412" t="str">
        <f t="shared" si="0"/>
        <v/>
      </c>
      <c r="AB5" s="412" t="str">
        <f t="shared" si="0"/>
        <v/>
      </c>
      <c r="AC5" s="412" t="str">
        <f t="shared" si="0"/>
        <v/>
      </c>
      <c r="AE5" s="956"/>
      <c r="AF5" s="956"/>
      <c r="AG5" s="956"/>
      <c r="AH5" s="956"/>
      <c r="AI5" s="956"/>
    </row>
    <row r="6" spans="1:35" x14ac:dyDescent="0.2">
      <c r="A6" s="134" t="str">
        <f>'English Scores- Leveled papers'!B7</f>
        <v>V. Nirmala</v>
      </c>
      <c r="B6" s="139">
        <f>'Math Scores'!D9</f>
        <v>0.54166666666666663</v>
      </c>
      <c r="C6" s="135" t="str">
        <f>IF(COUNT('Math Scores'!$F9:$AM9)=0, "", (SUMIF('Math Scores'!$F$3:$AM$3, C$4, 'Math Scores'!$F9:$AM9)/(SUMIF('Math Scores'!$F$3:$AM$3, C$4, 'Math Scores'!$F$2:$AM$2))))</f>
        <v/>
      </c>
      <c r="D6" s="135" t="str">
        <f>IF(COUNT('Math Scores'!$F9:$AM9)=0, "", (SUMIF('Math Scores'!$F$3:$AM$3, D$4, 'Math Scores'!$F9:$AM9)/(SUMIF('Math Scores'!$F$3:$AM$3, D$4, 'Math Scores'!$F$2:$AM$2))))</f>
        <v/>
      </c>
      <c r="E6" s="135" t="str">
        <f>IF(COUNT('Math Scores'!$F9:$AM9)=0, "", (SUMIF('Math Scores'!$F$3:$AM$3, E$4, 'Math Scores'!$F9:$AM9)/(SUMIF('Math Scores'!$F$3:$AM$3, E$4, 'Math Scores'!$F$2:$AM$2))))</f>
        <v/>
      </c>
      <c r="F6" s="135" t="str">
        <f>IF(COUNT('Math Scores'!$AN9:$BW9)=0, "", (SUMIF('Math Scores'!$AN$3:$BW$3, F$4, 'Math Scores'!$AN9:$BW9)/(SUMIF('Math Scores'!$AN$3:$BW$3, F$4, 'Math Scores'!$AN$2:$BW$2))))</f>
        <v/>
      </c>
      <c r="G6" s="135" t="str">
        <f>IF(COUNT('Math Scores'!$AN9:$BW9)=0, "", (SUMIF('Math Scores'!$AN$3:$BW$3, G$4, 'Math Scores'!$AN9:$BW9)/(SUMIF('Math Scores'!$AN$3:$BW$3, G$4, 'Math Scores'!$AN$2:$BW$2))))</f>
        <v/>
      </c>
      <c r="H6" s="135" t="str">
        <f>IF(COUNT('Math Scores'!$AN9:$BW9)=0, "", (SUMIF('Math Scores'!$AN$3:$BW$3, H$4, 'Math Scores'!$AN9:$BW9)/(SUMIF('Math Scores'!$AN$3:$BW$3, H$4, 'Math Scores'!$AN$2:$BW$2))))</f>
        <v/>
      </c>
      <c r="I6" s="135" t="str">
        <f>IF(COUNT('Math Scores'!$BX9:$DN9)=0, "", (SUMIF('Math Scores'!$F$3:$MZ$3, I$4, 'Math Scores'!$F9:$MZ9)/(SUMIF('Math Scores'!$F$3:$MZ$3, I$4, 'Math Scores'!$F$2:$MZ$2))))</f>
        <v/>
      </c>
      <c r="J6" s="135" t="str">
        <f>IF(COUNT('Math Scores'!$BX9:$DN9)=0, "", (SUMIF('Math Scores'!$F$3:$MZ$3, J$4, 'Math Scores'!$F9:$MZ9)/(SUMIF('Math Scores'!$F$3:$MZ$3, J$4, 'Math Scores'!$F$2:$MZ$2))))</f>
        <v/>
      </c>
      <c r="K6" s="135" t="str">
        <f>IF(COUNT('Math Scores'!$BX9:$DN9)=0, "", (SUMIF('Math Scores'!$F$3:$MZ$3, K$4, 'Math Scores'!$F9:$MZ9)/(SUMIF('Math Scores'!$F$3:$MZ$3, K$4, 'Math Scores'!$F$2:$MZ$2))))</f>
        <v/>
      </c>
      <c r="L6" s="135">
        <f>IF(COUNT('Math Scores'!$DO9:$FJ9)=0, "", (SUMIF('Math Scores'!$F$3:$MZ$3, L$4, 'Math Scores'!$F9:$MZ9)/(SUMIF('Math Scores'!$F$3:$MZ$3, L$4, 'Math Scores'!$F$2:$MZ$2))))</f>
        <v>0.55555555555555558</v>
      </c>
      <c r="M6" s="135">
        <f>IF(COUNT('Math Scores'!$DO9:$FJ9)=0, "", (SUMIF('Math Scores'!$F$3:$MZ$3, M$4, 'Math Scores'!$F9:$MZ9)/(SUMIF('Math Scores'!$F$3:$MZ$3, M$4, 'Math Scores'!$F$2:$MZ$2))))</f>
        <v>0.63157894736842102</v>
      </c>
      <c r="N6" s="135">
        <f>IF(COUNT('Math Scores'!$DO9:$FJ9)=0, "", (SUMIF('Math Scores'!$F$3:$MZ$3, N$4, 'Math Scores'!$F9:$MZ9)/(SUMIF('Math Scores'!$F$3:$MZ$3, N$4, 'Math Scores'!$F$2:$MZ$2))))</f>
        <v>0.45652173913043476</v>
      </c>
      <c r="O6" s="135" t="str">
        <f>IF(COUNT('Math Scores'!$FK9:$HI9)=0, "", (SUMIF('Math Scores'!$F$3:$MZ$3, O$4, 'Math Scores'!$F9:$MZ9)/(SUMIF('Math Scores'!$F$3:$MZ$3, O$4, 'Math Scores'!$F$2:$MZ$2))))</f>
        <v/>
      </c>
      <c r="P6" s="135" t="str">
        <f>IF(COUNT('Math Scores'!$FK9:$HI9)=0, "", (SUMIF('Math Scores'!$F$3:$MZ$3, P$4, 'Math Scores'!$F9:$MZ9)/(SUMIF('Math Scores'!$F$3:$MZ$3, P$4, 'Math Scores'!$F$2:$MZ$2))))</f>
        <v/>
      </c>
      <c r="Q6" s="135" t="str">
        <f>IF(COUNT('Math Scores'!$FK9:$HI9)=0, "", (SUMIF('Math Scores'!$F$3:$MZ$3, Q$4, 'Math Scores'!$F9:$MZ9)/(SUMIF('Math Scores'!$F$3:$MZ$3, Q$4, 'Math Scores'!$F$2:$MZ$2))))</f>
        <v/>
      </c>
      <c r="R6" s="135" t="str">
        <f>IF(COUNT('Math Scores'!$HJ9:$IG9)=0, "", (SUMIF('Math Scores'!$HJ$3:$IU$3, R$4, 'Math Scores'!$HJ9:$IU9)/(SUMIF('Math Scores'!$HJ$3:$IU$3, R$4, 'Math Scores'!$HJ$2:$IU$2))))</f>
        <v/>
      </c>
      <c r="S6" s="135" t="str">
        <f>IF(COUNT('Math Scores'!$HJ9:$IG9)=0, "", (SUMIF('Math Scores'!$HJ$3:$IU$3, S$4, 'Math Scores'!$HJ9:$IU9)/(SUMIF('Math Scores'!$HJ$3:$IU$3, S$4, 'Math Scores'!$HJ$2:$IU$2))))</f>
        <v/>
      </c>
      <c r="T6" s="135" t="str">
        <f>IF(COUNT('Math Scores'!$HJ9:$IG9)=0, "", (SUMIF('Math Scores'!$HJ$3:$IU$3, T$4, 'Math Scores'!$HJ9:$IU9)/(SUMIF('Math Scores'!$HJ$3:$IU$3, T$4, 'Math Scores'!$HJ$2:$IU$2))))</f>
        <v/>
      </c>
      <c r="U6" s="135" t="str">
        <f>IF(COUNT('Math Scores'!$IV9:$JL9)=0, "", (SUMIF('Math Scores'!$IH$3:$IU$3, U$4, 'Math Scores'!$IH9:$IU9)/(SUMIF('Math Scores'!$IH$3:$IU$3, U$4, 'Math Scores'!$IH$2:$IU$2))))</f>
        <v/>
      </c>
      <c r="V6" s="135" t="str">
        <f>IF(COUNT('Math Scores'!$IV9:$JL9)=0, "", (SUMIF('Math Scores'!$IH$3:$IU$3, V$4, 'Math Scores'!$IH9:$IU9)/(SUMIF('Math Scores'!$IH$3:$IU$3, V$4, 'Math Scores'!$IH$2:$IU$2))))</f>
        <v/>
      </c>
      <c r="W6" s="135" t="str">
        <f>IF(COUNT('Math Scores'!$IV9:$JL9)=0, "", (SUMIF('Math Scores'!$IH$3:$IU$3, W$4, 'Math Scores'!$IH9:$IU9)/(SUMIF('Math Scores'!$IH$3:$IU$3, W$4, 'Math Scores'!$IH$2:$IU$2))))</f>
        <v/>
      </c>
      <c r="X6" s="135" t="str">
        <f>IF(COUNT('Math Scores'!$JM9:$KG9)=0, "", (SUMIF('Math Scores'!$JM$3:$LA$3, X$4, 'Math Scores'!$JM9:$LA9)/(SUMIF('Math Scores'!$JM$3:$LA$3, X$4, 'Math Scores'!$JM$2:$LA$2))))</f>
        <v/>
      </c>
      <c r="Y6" s="135" t="str">
        <f>IF(COUNT('Math Scores'!$JM9:$KG9)=0, "", (SUMIF('Math Scores'!$JM$3:$LA$3, Y$4, 'Math Scores'!$JM9:$LA9)/(SUMIF('Math Scores'!$JM$3:$LA$3, Y$4, 'Math Scores'!$JM$2:$LA$2))))</f>
        <v/>
      </c>
      <c r="Z6" s="135" t="str">
        <f>IF(COUNT('Math Scores'!$JM9:$KG9)=0, "", (SUMIF('Math Scores'!$JM$3:$LA$3, Z$4, 'Math Scores'!$JM9:$LA9)/(SUMIF('Math Scores'!$JM$3:$LA$3, Z$4, 'Math Scores'!$JM$2:$LA$2))))</f>
        <v/>
      </c>
      <c r="AA6" s="135" t="str">
        <f>IF(COUNT('Math Scores'!$LB9:$LR9)=0, "", (SUMIF('Math Scores'!$KH$3:$LA$3, AA$4, 'Math Scores'!$KH9:$LA9)/(SUMIF('Math Scores'!$KH$3:$LA$3, AA$4, 'Math Scores'!$KH$2:$LA$2))))</f>
        <v/>
      </c>
      <c r="AB6" s="135" t="str">
        <f>IF(COUNT('Math Scores'!$LB9:$LR9)=0, "", (SUMIF('Math Scores'!$KH$3:$LA$3, AB$4, 'Math Scores'!$KH9:$LA9)/(SUMIF('Math Scores'!$KH$3:$LA$3, AB$4, 'Math Scores'!$KH$2:$LA$2))))</f>
        <v/>
      </c>
      <c r="AC6" s="135" t="str">
        <f>IF(COUNT('Math Scores'!$LB9:$LR9)=0, "", (SUMIF('Math Scores'!$KH$3:$LA$3, AC$4, 'Math Scores'!$KH9:$LA9)/(SUMIF('Math Scores'!$KH$3:$LA$3, AC$4, 'Math Scores'!$KH$2:$LA$2))))</f>
        <v/>
      </c>
      <c r="AE6" s="956"/>
      <c r="AF6" s="956"/>
      <c r="AG6" s="956"/>
      <c r="AH6" s="956"/>
      <c r="AI6" s="956"/>
    </row>
    <row r="7" spans="1:35" x14ac:dyDescent="0.2">
      <c r="A7" s="134" t="str">
        <f>'English Scores- Leveled papers'!B8</f>
        <v>V.Sagar</v>
      </c>
      <c r="B7" s="139">
        <f>'Math Scores'!D10</f>
        <v>0.55833333333333335</v>
      </c>
      <c r="C7" s="135" t="str">
        <f>IF(COUNT('Math Scores'!$F10:$AM10)=0, "", (SUMIF('Math Scores'!$F$3:$AM$3, C$4, 'Math Scores'!$F10:$AM10)/(SUMIF('Math Scores'!$F$3:$AM$3, C$4, 'Math Scores'!$F$2:$AM$2))))</f>
        <v/>
      </c>
      <c r="D7" s="135" t="str">
        <f>IF(COUNT('Math Scores'!$F10:$AM10)=0, "", (SUMIF('Math Scores'!$F$3:$AM$3, D$4, 'Math Scores'!$F10:$AM10)/(SUMIF('Math Scores'!$F$3:$AM$3, D$4, 'Math Scores'!$F$2:$AM$2))))</f>
        <v/>
      </c>
      <c r="E7" s="135" t="str">
        <f>IF(COUNT('Math Scores'!$F10:$AM10)=0, "", (SUMIF('Math Scores'!$F$3:$AM$3, E$4, 'Math Scores'!$F10:$AM10)/(SUMIF('Math Scores'!$F$3:$AM$3, E$4, 'Math Scores'!$F$2:$AM$2))))</f>
        <v/>
      </c>
      <c r="F7" s="135" t="str">
        <f>IF(COUNT('Math Scores'!$AN10:$BW10)=0, "", (SUMIF('Math Scores'!$AN$3:$BW$3, F$4, 'Math Scores'!$AN10:$BW10)/(SUMIF('Math Scores'!$AN$3:$BW$3, F$4, 'Math Scores'!$AN$2:$BW$2))))</f>
        <v/>
      </c>
      <c r="G7" s="135" t="str">
        <f>IF(COUNT('Math Scores'!$AN10:$BW10)=0, "", (SUMIF('Math Scores'!$AN$3:$BW$3, G$4, 'Math Scores'!$AN10:$BW10)/(SUMIF('Math Scores'!$AN$3:$BW$3, G$4, 'Math Scores'!$AN$2:$BW$2))))</f>
        <v/>
      </c>
      <c r="H7" s="135" t="str">
        <f>IF(COUNT('Math Scores'!$AN10:$BW10)=0, "", (SUMIF('Math Scores'!$AN$3:$BW$3, H$4, 'Math Scores'!$AN10:$BW10)/(SUMIF('Math Scores'!$AN$3:$BW$3, H$4, 'Math Scores'!$AN$2:$BW$2))))</f>
        <v/>
      </c>
      <c r="I7" s="135" t="str">
        <f>IF(COUNT('Math Scores'!$BX10:$DN10)=0, "", (SUMIF('Math Scores'!$F$3:$MZ$3, I$4, 'Math Scores'!$F10:$MZ10)/(SUMIF('Math Scores'!$F$3:$MZ$3, I$4, 'Math Scores'!$F$2:$MZ$2))))</f>
        <v/>
      </c>
      <c r="J7" s="135" t="str">
        <f>IF(COUNT('Math Scores'!$BX10:$DN10)=0, "", (SUMIF('Math Scores'!$F$3:$MZ$3, J$4, 'Math Scores'!$F10:$MZ10)/(SUMIF('Math Scores'!$F$3:$MZ$3, J$4, 'Math Scores'!$F$2:$MZ$2))))</f>
        <v/>
      </c>
      <c r="K7" s="135" t="str">
        <f>IF(COUNT('Math Scores'!$BX10:$DN10)=0, "", (SUMIF('Math Scores'!$F$3:$MZ$3, K$4, 'Math Scores'!$F10:$MZ10)/(SUMIF('Math Scores'!$F$3:$MZ$3, K$4, 'Math Scores'!$F$2:$MZ$2))))</f>
        <v/>
      </c>
      <c r="L7" s="135">
        <f>IF(COUNT('Math Scores'!$DO10:$FJ10)=0, "", (SUMIF('Math Scores'!$F$3:$MZ$3, L$4, 'Math Scores'!$F10:$MZ10)/(SUMIF('Math Scores'!$F$3:$MZ$3, L$4, 'Math Scores'!$F$2:$MZ$2))))</f>
        <v>0.44444444444444442</v>
      </c>
      <c r="M7" s="135">
        <f>IF(COUNT('Math Scores'!$DO10:$FJ10)=0, "", (SUMIF('Math Scores'!$F$3:$MZ$3, M$4, 'Math Scores'!$F10:$MZ10)/(SUMIF('Math Scores'!$F$3:$MZ$3, M$4, 'Math Scores'!$F$2:$MZ$2))))</f>
        <v>0.71052631578947367</v>
      </c>
      <c r="N7" s="135">
        <f>IF(COUNT('Math Scores'!$DO10:$FJ10)=0, "", (SUMIF('Math Scores'!$F$3:$MZ$3, N$4, 'Math Scores'!$F10:$MZ10)/(SUMIF('Math Scores'!$F$3:$MZ$3, N$4, 'Math Scores'!$F$2:$MZ$2))))</f>
        <v>0.52173913043478259</v>
      </c>
      <c r="O7" s="135" t="str">
        <f>IF(COUNT('Math Scores'!$FK10:$HI10)=0, "", (SUMIF('Math Scores'!$F$3:$MZ$3, O$4, 'Math Scores'!$F10:$MZ10)/(SUMIF('Math Scores'!$F$3:$MZ$3, O$4, 'Math Scores'!$F$2:$MZ$2))))</f>
        <v/>
      </c>
      <c r="P7" s="135" t="str">
        <f>IF(COUNT('Math Scores'!$FK10:$HI10)=0, "", (SUMIF('Math Scores'!$F$3:$MZ$3, P$4, 'Math Scores'!$F10:$MZ10)/(SUMIF('Math Scores'!$F$3:$MZ$3, P$4, 'Math Scores'!$F$2:$MZ$2))))</f>
        <v/>
      </c>
      <c r="Q7" s="135" t="str">
        <f>IF(COUNT('Math Scores'!$FK10:$HI10)=0, "", (SUMIF('Math Scores'!$F$3:$MZ$3, Q$4, 'Math Scores'!$F10:$MZ10)/(SUMIF('Math Scores'!$F$3:$MZ$3, Q$4, 'Math Scores'!$F$2:$MZ$2))))</f>
        <v/>
      </c>
      <c r="R7" s="135" t="str">
        <f>IF(COUNT('Math Scores'!$HJ10:$IG10)=0, "", (SUMIF('Math Scores'!$HJ$3:$IU$3, R$4, 'Math Scores'!$HJ10:$IU10)/(SUMIF('Math Scores'!$HJ$3:$IU$3, R$4, 'Math Scores'!$HJ$2:$IU$2))))</f>
        <v/>
      </c>
      <c r="S7" s="135" t="str">
        <f>IF(COUNT('Math Scores'!$HJ10:$IG10)=0, "", (SUMIF('Math Scores'!$HJ$3:$IU$3, S$4, 'Math Scores'!$HJ10:$IU10)/(SUMIF('Math Scores'!$HJ$3:$IU$3, S$4, 'Math Scores'!$HJ$2:$IU$2))))</f>
        <v/>
      </c>
      <c r="T7" s="135" t="str">
        <f>IF(COUNT('Math Scores'!$HJ10:$IG10)=0, "", (SUMIF('Math Scores'!$HJ$3:$IU$3, T$4, 'Math Scores'!$HJ10:$IU10)/(SUMIF('Math Scores'!$HJ$3:$IU$3, T$4, 'Math Scores'!$HJ$2:$IU$2))))</f>
        <v/>
      </c>
      <c r="U7" s="135" t="str">
        <f>IF(COUNT('Math Scores'!$IV10:$JL10)=0, "", (SUMIF('Math Scores'!$IH$3:$IU$3, U$4, 'Math Scores'!$IH10:$IU10)/(SUMIF('Math Scores'!$IH$3:$IU$3, U$4, 'Math Scores'!$IH$2:$IU$2))))</f>
        <v/>
      </c>
      <c r="V7" s="135" t="str">
        <f>IF(COUNT('Math Scores'!$IV10:$JL10)=0, "", (SUMIF('Math Scores'!$IH$3:$IU$3, V$4, 'Math Scores'!$IH10:$IU10)/(SUMIF('Math Scores'!$IH$3:$IU$3, V$4, 'Math Scores'!$IH$2:$IU$2))))</f>
        <v/>
      </c>
      <c r="W7" s="135" t="str">
        <f>IF(COUNT('Math Scores'!$IV10:$JL10)=0, "", (SUMIF('Math Scores'!$IH$3:$IU$3, W$4, 'Math Scores'!$IH10:$IU10)/(SUMIF('Math Scores'!$IH$3:$IU$3, W$4, 'Math Scores'!$IH$2:$IU$2))))</f>
        <v/>
      </c>
      <c r="X7" s="135" t="str">
        <f>IF(COUNT('Math Scores'!$JM10:$KG10)=0, "", (SUMIF('Math Scores'!$JM$3:$LA$3, X$4, 'Math Scores'!$JM10:$LA10)/(SUMIF('Math Scores'!$JM$3:$LA$3, X$4, 'Math Scores'!$JM$2:$LA$2))))</f>
        <v/>
      </c>
      <c r="Y7" s="135" t="str">
        <f>IF(COUNT('Math Scores'!$JM10:$KG10)=0, "", (SUMIF('Math Scores'!$JM$3:$LA$3, Y$4, 'Math Scores'!$JM10:$LA10)/(SUMIF('Math Scores'!$JM$3:$LA$3, Y$4, 'Math Scores'!$JM$2:$LA$2))))</f>
        <v/>
      </c>
      <c r="Z7" s="135" t="str">
        <f>IF(COUNT('Math Scores'!$JM10:$KG10)=0, "", (SUMIF('Math Scores'!$JM$3:$LA$3, Z$4, 'Math Scores'!$JM10:$LA10)/(SUMIF('Math Scores'!$JM$3:$LA$3, Z$4, 'Math Scores'!$JM$2:$LA$2))))</f>
        <v/>
      </c>
      <c r="AA7" s="135" t="str">
        <f>IF(COUNT('Math Scores'!$LB10:$LR10)=0, "", (SUMIF('Math Scores'!$KH$3:$LA$3, AA$4, 'Math Scores'!$KH10:$LA10)/(SUMIF('Math Scores'!$KH$3:$LA$3, AA$4, 'Math Scores'!$KH$2:$LA$2))))</f>
        <v/>
      </c>
      <c r="AB7" s="135" t="str">
        <f>IF(COUNT('Math Scores'!$LB10:$LR10)=0, "", (SUMIF('Math Scores'!$KH$3:$LA$3, AB$4, 'Math Scores'!$KH10:$LA10)/(SUMIF('Math Scores'!$KH$3:$LA$3, AB$4, 'Math Scores'!$KH$2:$LA$2))))</f>
        <v/>
      </c>
      <c r="AC7" s="135" t="str">
        <f>IF(COUNT('Math Scores'!$LB10:$LR10)=0, "", (SUMIF('Math Scores'!$KH$3:$LA$3, AC$4, 'Math Scores'!$KH10:$LA10)/(SUMIF('Math Scores'!$KH$3:$LA$3, AC$4, 'Math Scores'!$KH$2:$LA$2))))</f>
        <v/>
      </c>
    </row>
    <row r="8" spans="1:35" x14ac:dyDescent="0.2">
      <c r="A8" s="134" t="str">
        <f>'English Scores- Leveled papers'!B9</f>
        <v>Sana Begum</v>
      </c>
      <c r="B8" s="139">
        <f>'Math Scores'!D11</f>
        <v>0.22500000000000001</v>
      </c>
      <c r="C8" s="135" t="str">
        <f>IF(COUNT('Math Scores'!$F11:$AM11)=0, "", (SUMIF('Math Scores'!$F$3:$AM$3, C$4, 'Math Scores'!$F11:$AM11)/(SUMIF('Math Scores'!$F$3:$AM$3, C$4, 'Math Scores'!$F$2:$AM$2))))</f>
        <v/>
      </c>
      <c r="D8" s="135" t="str">
        <f>IF(COUNT('Math Scores'!$F11:$AM11)=0, "", (SUMIF('Math Scores'!$F$3:$AM$3, D$4, 'Math Scores'!$F11:$AM11)/(SUMIF('Math Scores'!$F$3:$AM$3, D$4, 'Math Scores'!$F$2:$AM$2))))</f>
        <v/>
      </c>
      <c r="E8" s="135" t="str">
        <f>IF(COUNT('Math Scores'!$F11:$AM11)=0, "", (SUMIF('Math Scores'!$F$3:$AM$3, E$4, 'Math Scores'!$F11:$AM11)/(SUMIF('Math Scores'!$F$3:$AM$3, E$4, 'Math Scores'!$F$2:$AM$2))))</f>
        <v/>
      </c>
      <c r="F8" s="135" t="str">
        <f>IF(COUNT('Math Scores'!$AN11:$BW11)=0, "", (SUMIF('Math Scores'!$AN$3:$BW$3, F$4, 'Math Scores'!$AN11:$BW11)/(SUMIF('Math Scores'!$AN$3:$BW$3, F$4, 'Math Scores'!$AN$2:$BW$2))))</f>
        <v/>
      </c>
      <c r="G8" s="135" t="str">
        <f>IF(COUNT('Math Scores'!$AN11:$BW11)=0, "", (SUMIF('Math Scores'!$AN$3:$BW$3, G$4, 'Math Scores'!$AN11:$BW11)/(SUMIF('Math Scores'!$AN$3:$BW$3, G$4, 'Math Scores'!$AN$2:$BW$2))))</f>
        <v/>
      </c>
      <c r="H8" s="135" t="str">
        <f>IF(COUNT('Math Scores'!$AN11:$BW11)=0, "", (SUMIF('Math Scores'!$AN$3:$BW$3, H$4, 'Math Scores'!$AN11:$BW11)/(SUMIF('Math Scores'!$AN$3:$BW$3, H$4, 'Math Scores'!$AN$2:$BW$2))))</f>
        <v/>
      </c>
      <c r="I8" s="135" t="str">
        <f>IF(COUNT('Math Scores'!$BX11:$DN11)=0, "", (SUMIF('Math Scores'!$F$3:$MZ$3, I$4, 'Math Scores'!$F11:$MZ11)/(SUMIF('Math Scores'!$F$3:$MZ$3, I$4, 'Math Scores'!$F$2:$MZ$2))))</f>
        <v/>
      </c>
      <c r="J8" s="135" t="str">
        <f>IF(COUNT('Math Scores'!$BX11:$DN11)=0, "", (SUMIF('Math Scores'!$F$3:$MZ$3, J$4, 'Math Scores'!$F11:$MZ11)/(SUMIF('Math Scores'!$F$3:$MZ$3, J$4, 'Math Scores'!$F$2:$MZ$2))))</f>
        <v/>
      </c>
      <c r="K8" s="135" t="str">
        <f>IF(COUNT('Math Scores'!$BX11:$DN11)=0, "", (SUMIF('Math Scores'!$F$3:$MZ$3, K$4, 'Math Scores'!$F11:$MZ11)/(SUMIF('Math Scores'!$F$3:$MZ$3, K$4, 'Math Scores'!$F$2:$MZ$2))))</f>
        <v/>
      </c>
      <c r="L8" s="135">
        <f>IF(COUNT('Math Scores'!$DO11:$FJ11)=0, "", (SUMIF('Math Scores'!$F$3:$MZ$3, L$4, 'Math Scores'!$F11:$MZ11)/(SUMIF('Math Scores'!$F$3:$MZ$3, L$4, 'Math Scores'!$F$2:$MZ$2))))</f>
        <v>0.1111111111111111</v>
      </c>
      <c r="M8" s="135">
        <f>IF(COUNT('Math Scores'!$DO11:$FJ11)=0, "", (SUMIF('Math Scores'!$F$3:$MZ$3, M$4, 'Math Scores'!$F11:$MZ11)/(SUMIF('Math Scores'!$F$3:$MZ$3, M$4, 'Math Scores'!$F$2:$MZ$2))))</f>
        <v>0.15789473684210525</v>
      </c>
      <c r="N8" s="135">
        <f>IF(COUNT('Math Scores'!$DO11:$FJ11)=0, "", (SUMIF('Math Scores'!$F$3:$MZ$3, N$4, 'Math Scores'!$F11:$MZ11)/(SUMIF('Math Scores'!$F$3:$MZ$3, N$4, 'Math Scores'!$F$2:$MZ$2))))</f>
        <v>0.36956521739130432</v>
      </c>
      <c r="O8" s="135" t="str">
        <f>IF(COUNT('Math Scores'!$FK11:$HI11)=0, "", (SUMIF('Math Scores'!$F$3:$MZ$3, O$4, 'Math Scores'!$F11:$MZ11)/(SUMIF('Math Scores'!$F$3:$MZ$3, O$4, 'Math Scores'!$F$2:$MZ$2))))</f>
        <v/>
      </c>
      <c r="P8" s="135" t="str">
        <f>IF(COUNT('Math Scores'!$FK11:$HI11)=0, "", (SUMIF('Math Scores'!$F$3:$MZ$3, P$4, 'Math Scores'!$F11:$MZ11)/(SUMIF('Math Scores'!$F$3:$MZ$3, P$4, 'Math Scores'!$F$2:$MZ$2))))</f>
        <v/>
      </c>
      <c r="Q8" s="135" t="str">
        <f>IF(COUNT('Math Scores'!$FK11:$HI11)=0, "", (SUMIF('Math Scores'!$F$3:$MZ$3, Q$4, 'Math Scores'!$F11:$MZ11)/(SUMIF('Math Scores'!$F$3:$MZ$3, Q$4, 'Math Scores'!$F$2:$MZ$2))))</f>
        <v/>
      </c>
      <c r="R8" s="135" t="str">
        <f>IF(COUNT('Math Scores'!$HJ11:$IG11)=0, "", (SUMIF('Math Scores'!$HJ$3:$IU$3, R$4, 'Math Scores'!$HJ11:$IU11)/(SUMIF('Math Scores'!$HJ$3:$IU$3, R$4, 'Math Scores'!$HJ$2:$IU$2))))</f>
        <v/>
      </c>
      <c r="S8" s="135" t="str">
        <f>IF(COUNT('Math Scores'!$HJ11:$IG11)=0, "", (SUMIF('Math Scores'!$HJ$3:$IU$3, S$4, 'Math Scores'!$HJ11:$IU11)/(SUMIF('Math Scores'!$HJ$3:$IU$3, S$4, 'Math Scores'!$HJ$2:$IU$2))))</f>
        <v/>
      </c>
      <c r="T8" s="135" t="str">
        <f>IF(COUNT('Math Scores'!$HJ11:$IG11)=0, "", (SUMIF('Math Scores'!$HJ$3:$IU$3, T$4, 'Math Scores'!$HJ11:$IU11)/(SUMIF('Math Scores'!$HJ$3:$IU$3, T$4, 'Math Scores'!$HJ$2:$IU$2))))</f>
        <v/>
      </c>
      <c r="U8" s="135" t="str">
        <f>IF(COUNT('Math Scores'!$IV11:$JL11)=0, "", (SUMIF('Math Scores'!$IH$3:$IU$3, U$4, 'Math Scores'!$IH11:$IU11)/(SUMIF('Math Scores'!$IH$3:$IU$3, U$4, 'Math Scores'!$IH$2:$IU$2))))</f>
        <v/>
      </c>
      <c r="V8" s="135" t="str">
        <f>IF(COUNT('Math Scores'!$IV11:$JL11)=0, "", (SUMIF('Math Scores'!$IH$3:$IU$3, V$4, 'Math Scores'!$IH11:$IU11)/(SUMIF('Math Scores'!$IH$3:$IU$3, V$4, 'Math Scores'!$IH$2:$IU$2))))</f>
        <v/>
      </c>
      <c r="W8" s="135" t="str">
        <f>IF(COUNT('Math Scores'!$IV11:$JL11)=0, "", (SUMIF('Math Scores'!$IH$3:$IU$3, W$4, 'Math Scores'!$IH11:$IU11)/(SUMIF('Math Scores'!$IH$3:$IU$3, W$4, 'Math Scores'!$IH$2:$IU$2))))</f>
        <v/>
      </c>
      <c r="X8" s="135" t="str">
        <f>IF(COUNT('Math Scores'!$JM11:$KG11)=0, "", (SUMIF('Math Scores'!$JM$3:$LA$3, X$4, 'Math Scores'!$JM11:$LA11)/(SUMIF('Math Scores'!$JM$3:$LA$3, X$4, 'Math Scores'!$JM$2:$LA$2))))</f>
        <v/>
      </c>
      <c r="Y8" s="135" t="str">
        <f>IF(COUNT('Math Scores'!$JM11:$KG11)=0, "", (SUMIF('Math Scores'!$JM$3:$LA$3, Y$4, 'Math Scores'!$JM11:$LA11)/(SUMIF('Math Scores'!$JM$3:$LA$3, Y$4, 'Math Scores'!$JM$2:$LA$2))))</f>
        <v/>
      </c>
      <c r="Z8" s="135" t="str">
        <f>IF(COUNT('Math Scores'!$JM11:$KG11)=0, "", (SUMIF('Math Scores'!$JM$3:$LA$3, Z$4, 'Math Scores'!$JM11:$LA11)/(SUMIF('Math Scores'!$JM$3:$LA$3, Z$4, 'Math Scores'!$JM$2:$LA$2))))</f>
        <v/>
      </c>
      <c r="AA8" s="135" t="str">
        <f>IF(COUNT('Math Scores'!$LB11:$LR11)=0, "", (SUMIF('Math Scores'!$KH$3:$LA$3, AA$4, 'Math Scores'!$KH11:$LA11)/(SUMIF('Math Scores'!$KH$3:$LA$3, AA$4, 'Math Scores'!$KH$2:$LA$2))))</f>
        <v/>
      </c>
      <c r="AB8" s="135" t="str">
        <f>IF(COUNT('Math Scores'!$LB11:$LR11)=0, "", (SUMIF('Math Scores'!$KH$3:$LA$3, AB$4, 'Math Scores'!$KH11:$LA11)/(SUMIF('Math Scores'!$KH$3:$LA$3, AB$4, 'Math Scores'!$KH$2:$LA$2))))</f>
        <v/>
      </c>
      <c r="AC8" s="135" t="str">
        <f>IF(COUNT('Math Scores'!$LB11:$LR11)=0, "", (SUMIF('Math Scores'!$KH$3:$LA$3, AC$4, 'Math Scores'!$KH11:$LA11)/(SUMIF('Math Scores'!$KH$3:$LA$3, AC$4, 'Math Scores'!$KH$2:$LA$2))))</f>
        <v/>
      </c>
    </row>
    <row r="9" spans="1:35" x14ac:dyDescent="0.2">
      <c r="A9" s="134" t="str">
        <f>'English Scores- Leveled papers'!B10</f>
        <v>Yogesh Raj</v>
      </c>
      <c r="B9" s="139">
        <f>'Math Scores'!D12</f>
        <v>0.56666666666666665</v>
      </c>
      <c r="C9" s="135" t="str">
        <f>IF(COUNT('Math Scores'!$F12:$AM12)=0, "", (SUMIF('Math Scores'!$F$3:$AM$3, C$4, 'Math Scores'!$F12:$AM12)/(SUMIF('Math Scores'!$F$3:$AM$3, C$4, 'Math Scores'!$F$2:$AM$2))))</f>
        <v/>
      </c>
      <c r="D9" s="135" t="str">
        <f>IF(COUNT('Math Scores'!$F12:$AM12)=0, "", (SUMIF('Math Scores'!$F$3:$AM$3, D$4, 'Math Scores'!$F12:$AM12)/(SUMIF('Math Scores'!$F$3:$AM$3, D$4, 'Math Scores'!$F$2:$AM$2))))</f>
        <v/>
      </c>
      <c r="E9" s="135" t="str">
        <f>IF(COUNT('Math Scores'!$F12:$AM12)=0, "", (SUMIF('Math Scores'!$F$3:$AM$3, E$4, 'Math Scores'!$F12:$AM12)/(SUMIF('Math Scores'!$F$3:$AM$3, E$4, 'Math Scores'!$F$2:$AM$2))))</f>
        <v/>
      </c>
      <c r="F9" s="135" t="str">
        <f>IF(COUNT('Math Scores'!$AN12:$BW12)=0, "", (SUMIF('Math Scores'!$AN$3:$BW$3, F$4, 'Math Scores'!$AN12:$BW12)/(SUMIF('Math Scores'!$AN$3:$BW$3, F$4, 'Math Scores'!$AN$2:$BW$2))))</f>
        <v/>
      </c>
      <c r="G9" s="135" t="str">
        <f>IF(COUNT('Math Scores'!$AN12:$BW12)=0, "", (SUMIF('Math Scores'!$AN$3:$BW$3, G$4, 'Math Scores'!$AN12:$BW12)/(SUMIF('Math Scores'!$AN$3:$BW$3, G$4, 'Math Scores'!$AN$2:$BW$2))))</f>
        <v/>
      </c>
      <c r="H9" s="135" t="str">
        <f>IF(COUNT('Math Scores'!$AN12:$BW12)=0, "", (SUMIF('Math Scores'!$AN$3:$BW$3, H$4, 'Math Scores'!$AN12:$BW12)/(SUMIF('Math Scores'!$AN$3:$BW$3, H$4, 'Math Scores'!$AN$2:$BW$2))))</f>
        <v/>
      </c>
      <c r="I9" s="135" t="str">
        <f>IF(COUNT('Math Scores'!$BX12:$DN12)=0, "", (SUMIF('Math Scores'!$F$3:$MZ$3, I$4, 'Math Scores'!$F12:$MZ12)/(SUMIF('Math Scores'!$F$3:$MZ$3, I$4, 'Math Scores'!$F$2:$MZ$2))))</f>
        <v/>
      </c>
      <c r="J9" s="135" t="str">
        <f>IF(COUNT('Math Scores'!$BX12:$DN12)=0, "", (SUMIF('Math Scores'!$F$3:$MZ$3, J$4, 'Math Scores'!$F12:$MZ12)/(SUMIF('Math Scores'!$F$3:$MZ$3, J$4, 'Math Scores'!$F$2:$MZ$2))))</f>
        <v/>
      </c>
      <c r="K9" s="135" t="str">
        <f>IF(COUNT('Math Scores'!$BX12:$DN12)=0, "", (SUMIF('Math Scores'!$F$3:$MZ$3, K$4, 'Math Scores'!$F12:$MZ12)/(SUMIF('Math Scores'!$F$3:$MZ$3, K$4, 'Math Scores'!$F$2:$MZ$2))))</f>
        <v/>
      </c>
      <c r="L9" s="135">
        <f>IF(COUNT('Math Scores'!$DO12:$FJ12)=0, "", (SUMIF('Math Scores'!$F$3:$MZ$3, L$4, 'Math Scores'!$F12:$MZ12)/(SUMIF('Math Scores'!$F$3:$MZ$3, L$4, 'Math Scores'!$F$2:$MZ$2))))</f>
        <v>0.5</v>
      </c>
      <c r="M9" s="135">
        <f>IF(COUNT('Math Scores'!$DO12:$FJ12)=0, "", (SUMIF('Math Scores'!$F$3:$MZ$3, M$4, 'Math Scores'!$F12:$MZ12)/(SUMIF('Math Scores'!$F$3:$MZ$3, M$4, 'Math Scores'!$F$2:$MZ$2))))</f>
        <v>0.63157894736842102</v>
      </c>
      <c r="N9" s="135">
        <f>IF(COUNT('Math Scores'!$DO12:$FJ12)=0, "", (SUMIF('Math Scores'!$F$3:$MZ$3, N$4, 'Math Scores'!$F12:$MZ12)/(SUMIF('Math Scores'!$F$3:$MZ$3, N$4, 'Math Scores'!$F$2:$MZ$2))))</f>
        <v>0.56521739130434778</v>
      </c>
      <c r="O9" s="135" t="str">
        <f>IF(COUNT('Math Scores'!$FK12:$HI12)=0, "", (SUMIF('Math Scores'!$F$3:$MZ$3, O$4, 'Math Scores'!$F12:$MZ12)/(SUMIF('Math Scores'!$F$3:$MZ$3, O$4, 'Math Scores'!$F$2:$MZ$2))))</f>
        <v/>
      </c>
      <c r="P9" s="135" t="str">
        <f>IF(COUNT('Math Scores'!$FK12:$HI12)=0, "", (SUMIF('Math Scores'!$F$3:$MZ$3, P$4, 'Math Scores'!$F12:$MZ12)/(SUMIF('Math Scores'!$F$3:$MZ$3, P$4, 'Math Scores'!$F$2:$MZ$2))))</f>
        <v/>
      </c>
      <c r="Q9" s="135" t="str">
        <f>IF(COUNT('Math Scores'!$FK12:$HI12)=0, "", (SUMIF('Math Scores'!$F$3:$MZ$3, Q$4, 'Math Scores'!$F12:$MZ12)/(SUMIF('Math Scores'!$F$3:$MZ$3, Q$4, 'Math Scores'!$F$2:$MZ$2))))</f>
        <v/>
      </c>
      <c r="R9" s="135" t="str">
        <f>IF(COUNT('Math Scores'!$HJ12:$IG12)=0, "", (SUMIF('Math Scores'!$HJ$3:$IU$3, R$4, 'Math Scores'!$HJ12:$IU12)/(SUMIF('Math Scores'!$HJ$3:$IU$3, R$4, 'Math Scores'!$HJ$2:$IU$2))))</f>
        <v/>
      </c>
      <c r="S9" s="135" t="str">
        <f>IF(COUNT('Math Scores'!$HJ12:$IG12)=0, "", (SUMIF('Math Scores'!$HJ$3:$IU$3, S$4, 'Math Scores'!$HJ12:$IU12)/(SUMIF('Math Scores'!$HJ$3:$IU$3, S$4, 'Math Scores'!$HJ$2:$IU$2))))</f>
        <v/>
      </c>
      <c r="T9" s="135" t="str">
        <f>IF(COUNT('Math Scores'!$HJ12:$IG12)=0, "", (SUMIF('Math Scores'!$HJ$3:$IU$3, T$4, 'Math Scores'!$HJ12:$IU12)/(SUMIF('Math Scores'!$HJ$3:$IU$3, T$4, 'Math Scores'!$HJ$2:$IU$2))))</f>
        <v/>
      </c>
      <c r="U9" s="135" t="str">
        <f>IF(COUNT('Math Scores'!$IV12:$JL12)=0, "", (SUMIF('Math Scores'!$IH$3:$IU$3, U$4, 'Math Scores'!$IH12:$IU12)/(SUMIF('Math Scores'!$IH$3:$IU$3, U$4, 'Math Scores'!$IH$2:$IU$2))))</f>
        <v/>
      </c>
      <c r="V9" s="135" t="str">
        <f>IF(COUNT('Math Scores'!$IV12:$JL12)=0, "", (SUMIF('Math Scores'!$IH$3:$IU$3, V$4, 'Math Scores'!$IH12:$IU12)/(SUMIF('Math Scores'!$IH$3:$IU$3, V$4, 'Math Scores'!$IH$2:$IU$2))))</f>
        <v/>
      </c>
      <c r="W9" s="135" t="str">
        <f>IF(COUNT('Math Scores'!$IV12:$JL12)=0, "", (SUMIF('Math Scores'!$IH$3:$IU$3, W$4, 'Math Scores'!$IH12:$IU12)/(SUMIF('Math Scores'!$IH$3:$IU$3, W$4, 'Math Scores'!$IH$2:$IU$2))))</f>
        <v/>
      </c>
      <c r="X9" s="135" t="str">
        <f>IF(COUNT('Math Scores'!$JM12:$KG12)=0, "", (SUMIF('Math Scores'!$JM$3:$LA$3, X$4, 'Math Scores'!$JM12:$LA12)/(SUMIF('Math Scores'!$JM$3:$LA$3, X$4, 'Math Scores'!$JM$2:$LA$2))))</f>
        <v/>
      </c>
      <c r="Y9" s="135" t="str">
        <f>IF(COUNT('Math Scores'!$JM12:$KG12)=0, "", (SUMIF('Math Scores'!$JM$3:$LA$3, Y$4, 'Math Scores'!$JM12:$LA12)/(SUMIF('Math Scores'!$JM$3:$LA$3, Y$4, 'Math Scores'!$JM$2:$LA$2))))</f>
        <v/>
      </c>
      <c r="Z9" s="135" t="str">
        <f>IF(COUNT('Math Scores'!$JM12:$KG12)=0, "", (SUMIF('Math Scores'!$JM$3:$LA$3, Z$4, 'Math Scores'!$JM12:$LA12)/(SUMIF('Math Scores'!$JM$3:$LA$3, Z$4, 'Math Scores'!$JM$2:$LA$2))))</f>
        <v/>
      </c>
      <c r="AA9" s="135" t="str">
        <f>IF(COUNT('Math Scores'!$LB12:$LR12)=0, "", (SUMIF('Math Scores'!$KH$3:$LA$3, AA$4, 'Math Scores'!$KH12:$LA12)/(SUMIF('Math Scores'!$KH$3:$LA$3, AA$4, 'Math Scores'!$KH$2:$LA$2))))</f>
        <v/>
      </c>
      <c r="AB9" s="135" t="str">
        <f>IF(COUNT('Math Scores'!$LB12:$LR12)=0, "", (SUMIF('Math Scores'!$KH$3:$LA$3, AB$4, 'Math Scores'!$KH12:$LA12)/(SUMIF('Math Scores'!$KH$3:$LA$3, AB$4, 'Math Scores'!$KH$2:$LA$2))))</f>
        <v/>
      </c>
      <c r="AC9" s="135" t="str">
        <f>IF(COUNT('Math Scores'!$LB12:$LR12)=0, "", (SUMIF('Math Scores'!$KH$3:$LA$3, AC$4, 'Math Scores'!$KH12:$LA12)/(SUMIF('Math Scores'!$KH$3:$LA$3, AC$4, 'Math Scores'!$KH$2:$LA$2))))</f>
        <v/>
      </c>
    </row>
    <row r="10" spans="1:35" x14ac:dyDescent="0.2">
      <c r="A10" s="134" t="str">
        <f>'English Scores- Leveled papers'!B11</f>
        <v>U.Divya</v>
      </c>
      <c r="B10" s="139">
        <f>'Math Scores'!D13</f>
        <v>0.59166666666666667</v>
      </c>
      <c r="C10" s="135" t="str">
        <f>IF(COUNT('Math Scores'!$F13:$AM13)=0, "", (SUMIF('Math Scores'!$F$3:$AM$3, C$4, 'Math Scores'!$F13:$AM13)/(SUMIF('Math Scores'!$F$3:$AM$3, C$4, 'Math Scores'!$F$2:$AM$2))))</f>
        <v/>
      </c>
      <c r="D10" s="135" t="str">
        <f>IF(COUNT('Math Scores'!$F13:$AM13)=0, "", (SUMIF('Math Scores'!$F$3:$AM$3, D$4, 'Math Scores'!$F13:$AM13)/(SUMIF('Math Scores'!$F$3:$AM$3, D$4, 'Math Scores'!$F$2:$AM$2))))</f>
        <v/>
      </c>
      <c r="E10" s="135" t="str">
        <f>IF(COUNT('Math Scores'!$F13:$AM13)=0, "", (SUMIF('Math Scores'!$F$3:$AM$3, E$4, 'Math Scores'!$F13:$AM13)/(SUMIF('Math Scores'!$F$3:$AM$3, E$4, 'Math Scores'!$F$2:$AM$2))))</f>
        <v/>
      </c>
      <c r="F10" s="135" t="str">
        <f>IF(COUNT('Math Scores'!$AN13:$BW13)=0, "", (SUMIF('Math Scores'!$AN$3:$BW$3, F$4, 'Math Scores'!$AN13:$BW13)/(SUMIF('Math Scores'!$AN$3:$BW$3, F$4, 'Math Scores'!$AN$2:$BW$2))))</f>
        <v/>
      </c>
      <c r="G10" s="135" t="str">
        <f>IF(COUNT('Math Scores'!$AN13:$BW13)=0, "", (SUMIF('Math Scores'!$AN$3:$BW$3, G$4, 'Math Scores'!$AN13:$BW13)/(SUMIF('Math Scores'!$AN$3:$BW$3, G$4, 'Math Scores'!$AN$2:$BW$2))))</f>
        <v/>
      </c>
      <c r="H10" s="135" t="str">
        <f>IF(COUNT('Math Scores'!$AN13:$BW13)=0, "", (SUMIF('Math Scores'!$AN$3:$BW$3, H$4, 'Math Scores'!$AN13:$BW13)/(SUMIF('Math Scores'!$AN$3:$BW$3, H$4, 'Math Scores'!$AN$2:$BW$2))))</f>
        <v/>
      </c>
      <c r="I10" s="135" t="str">
        <f>IF(COUNT('Math Scores'!$BX13:$DN13)=0, "", (SUMIF('Math Scores'!$F$3:$MZ$3, I$4, 'Math Scores'!$F13:$MZ13)/(SUMIF('Math Scores'!$F$3:$MZ$3, I$4, 'Math Scores'!$F$2:$MZ$2))))</f>
        <v/>
      </c>
      <c r="J10" s="135" t="str">
        <f>IF(COUNT('Math Scores'!$BX13:$DN13)=0, "", (SUMIF('Math Scores'!$F$3:$MZ$3, J$4, 'Math Scores'!$F13:$MZ13)/(SUMIF('Math Scores'!$F$3:$MZ$3, J$4, 'Math Scores'!$F$2:$MZ$2))))</f>
        <v/>
      </c>
      <c r="K10" s="135" t="str">
        <f>IF(COUNT('Math Scores'!$BX13:$DN13)=0, "", (SUMIF('Math Scores'!$F$3:$MZ$3, K$4, 'Math Scores'!$F13:$MZ13)/(SUMIF('Math Scores'!$F$3:$MZ$3, K$4, 'Math Scores'!$F$2:$MZ$2))))</f>
        <v/>
      </c>
      <c r="L10" s="135">
        <f>IF(COUNT('Math Scores'!$DO13:$FJ13)=0, "", (SUMIF('Math Scores'!$F$3:$MZ$3, L$4, 'Math Scores'!$F13:$MZ13)/(SUMIF('Math Scores'!$F$3:$MZ$3, L$4, 'Math Scores'!$F$2:$MZ$2))))</f>
        <v>0.63888888888888884</v>
      </c>
      <c r="M10" s="135">
        <f>IF(COUNT('Math Scores'!$DO13:$FJ13)=0, "", (SUMIF('Math Scores'!$F$3:$MZ$3, M$4, 'Math Scores'!$F13:$MZ13)/(SUMIF('Math Scores'!$F$3:$MZ$3, M$4, 'Math Scores'!$F$2:$MZ$2))))</f>
        <v>0.5</v>
      </c>
      <c r="N10" s="135">
        <f>IF(COUNT('Math Scores'!$DO13:$FJ13)=0, "", (SUMIF('Math Scores'!$F$3:$MZ$3, N$4, 'Math Scores'!$F13:$MZ13)/(SUMIF('Math Scores'!$F$3:$MZ$3, N$4, 'Math Scores'!$F$2:$MZ$2))))</f>
        <v>0.63043478260869568</v>
      </c>
      <c r="O10" s="135" t="str">
        <f>IF(COUNT('Math Scores'!$FK13:$HI13)=0, "", (SUMIF('Math Scores'!$F$3:$MZ$3, O$4, 'Math Scores'!$F13:$MZ13)/(SUMIF('Math Scores'!$F$3:$MZ$3, O$4, 'Math Scores'!$F$2:$MZ$2))))</f>
        <v/>
      </c>
      <c r="P10" s="135" t="str">
        <f>IF(COUNT('Math Scores'!$FK13:$HI13)=0, "", (SUMIF('Math Scores'!$F$3:$MZ$3, P$4, 'Math Scores'!$F13:$MZ13)/(SUMIF('Math Scores'!$F$3:$MZ$3, P$4, 'Math Scores'!$F$2:$MZ$2))))</f>
        <v/>
      </c>
      <c r="Q10" s="135" t="str">
        <f>IF(COUNT('Math Scores'!$FK13:$HI13)=0, "", (SUMIF('Math Scores'!$F$3:$MZ$3, Q$4, 'Math Scores'!$F13:$MZ13)/(SUMIF('Math Scores'!$F$3:$MZ$3, Q$4, 'Math Scores'!$F$2:$MZ$2))))</f>
        <v/>
      </c>
      <c r="R10" s="135" t="str">
        <f>IF(COUNT('Math Scores'!$HJ13:$IG13)=0, "", (SUMIF('Math Scores'!$HJ$3:$IU$3, R$4, 'Math Scores'!$HJ13:$IU13)/(SUMIF('Math Scores'!$HJ$3:$IU$3, R$4, 'Math Scores'!$HJ$2:$IU$2))))</f>
        <v/>
      </c>
      <c r="S10" s="135" t="str">
        <f>IF(COUNT('Math Scores'!$HJ13:$IG13)=0, "", (SUMIF('Math Scores'!$HJ$3:$IU$3, S$4, 'Math Scores'!$HJ13:$IU13)/(SUMIF('Math Scores'!$HJ$3:$IU$3, S$4, 'Math Scores'!$HJ$2:$IU$2))))</f>
        <v/>
      </c>
      <c r="T10" s="135" t="str">
        <f>IF(COUNT('Math Scores'!$HJ13:$IG13)=0, "", (SUMIF('Math Scores'!$HJ$3:$IU$3, T$4, 'Math Scores'!$HJ13:$IU13)/(SUMIF('Math Scores'!$HJ$3:$IU$3, T$4, 'Math Scores'!$HJ$2:$IU$2))))</f>
        <v/>
      </c>
      <c r="U10" s="135" t="str">
        <f>IF(COUNT('Math Scores'!$IV13:$JL13)=0, "", (SUMIF('Math Scores'!$IH$3:$IU$3, U$4, 'Math Scores'!$IH13:$IU13)/(SUMIF('Math Scores'!$IH$3:$IU$3, U$4, 'Math Scores'!$IH$2:$IU$2))))</f>
        <v/>
      </c>
      <c r="V10" s="135" t="str">
        <f>IF(COUNT('Math Scores'!$IV13:$JL13)=0, "", (SUMIF('Math Scores'!$IH$3:$IU$3, V$4, 'Math Scores'!$IH13:$IU13)/(SUMIF('Math Scores'!$IH$3:$IU$3, V$4, 'Math Scores'!$IH$2:$IU$2))))</f>
        <v/>
      </c>
      <c r="W10" s="135" t="str">
        <f>IF(COUNT('Math Scores'!$IV13:$JL13)=0, "", (SUMIF('Math Scores'!$IH$3:$IU$3, W$4, 'Math Scores'!$IH13:$IU13)/(SUMIF('Math Scores'!$IH$3:$IU$3, W$4, 'Math Scores'!$IH$2:$IU$2))))</f>
        <v/>
      </c>
      <c r="X10" s="135" t="str">
        <f>IF(COUNT('Math Scores'!$JM13:$KG13)=0, "", (SUMIF('Math Scores'!$JM$3:$LA$3, X$4, 'Math Scores'!$JM13:$LA13)/(SUMIF('Math Scores'!$JM$3:$LA$3, X$4, 'Math Scores'!$JM$2:$LA$2))))</f>
        <v/>
      </c>
      <c r="Y10" s="135" t="str">
        <f>IF(COUNT('Math Scores'!$JM13:$KG13)=0, "", (SUMIF('Math Scores'!$JM$3:$LA$3, Y$4, 'Math Scores'!$JM13:$LA13)/(SUMIF('Math Scores'!$JM$3:$LA$3, Y$4, 'Math Scores'!$JM$2:$LA$2))))</f>
        <v/>
      </c>
      <c r="Z10" s="135" t="str">
        <f>IF(COUNT('Math Scores'!$JM13:$KG13)=0, "", (SUMIF('Math Scores'!$JM$3:$LA$3, Z$4, 'Math Scores'!$JM13:$LA13)/(SUMIF('Math Scores'!$JM$3:$LA$3, Z$4, 'Math Scores'!$JM$2:$LA$2))))</f>
        <v/>
      </c>
      <c r="AA10" s="135" t="str">
        <f>IF(COUNT('Math Scores'!$LB13:$LR13)=0, "", (SUMIF('Math Scores'!$KH$3:$LA$3, AA$4, 'Math Scores'!$KH13:$LA13)/(SUMIF('Math Scores'!$KH$3:$LA$3, AA$4, 'Math Scores'!$KH$2:$LA$2))))</f>
        <v/>
      </c>
      <c r="AB10" s="135" t="str">
        <f>IF(COUNT('Math Scores'!$LB13:$LR13)=0, "", (SUMIF('Math Scores'!$KH$3:$LA$3, AB$4, 'Math Scores'!$KH13:$LA13)/(SUMIF('Math Scores'!$KH$3:$LA$3, AB$4, 'Math Scores'!$KH$2:$LA$2))))</f>
        <v/>
      </c>
      <c r="AC10" s="135" t="str">
        <f>IF(COUNT('Math Scores'!$LB13:$LR13)=0, "", (SUMIF('Math Scores'!$KH$3:$LA$3, AC$4, 'Math Scores'!$KH13:$LA13)/(SUMIF('Math Scores'!$KH$3:$LA$3, AC$4, 'Math Scores'!$KH$2:$LA$2))))</f>
        <v/>
      </c>
    </row>
    <row r="11" spans="1:35" x14ac:dyDescent="0.2">
      <c r="A11" s="134" t="str">
        <f>'English Scores- Leveled papers'!B12</f>
        <v>G. Srikanth</v>
      </c>
      <c r="B11" s="139">
        <f>'Math Scores'!D14</f>
        <v>0.73333333333333328</v>
      </c>
      <c r="C11" s="135" t="str">
        <f>IF(COUNT('Math Scores'!$F14:$AM14)=0, "", (SUMIF('Math Scores'!$F$3:$AM$3, C$4, 'Math Scores'!$F14:$AM14)/(SUMIF('Math Scores'!$F$3:$AM$3, C$4, 'Math Scores'!$F$2:$AM$2))))</f>
        <v/>
      </c>
      <c r="D11" s="135" t="str">
        <f>IF(COUNT('Math Scores'!$F14:$AM14)=0, "", (SUMIF('Math Scores'!$F$3:$AM$3, D$4, 'Math Scores'!$F14:$AM14)/(SUMIF('Math Scores'!$F$3:$AM$3, D$4, 'Math Scores'!$F$2:$AM$2))))</f>
        <v/>
      </c>
      <c r="E11" s="135" t="str">
        <f>IF(COUNT('Math Scores'!$F14:$AM14)=0, "", (SUMIF('Math Scores'!$F$3:$AM$3, E$4, 'Math Scores'!$F14:$AM14)/(SUMIF('Math Scores'!$F$3:$AM$3, E$4, 'Math Scores'!$F$2:$AM$2))))</f>
        <v/>
      </c>
      <c r="F11" s="135" t="str">
        <f>IF(COUNT('Math Scores'!$AN14:$BW14)=0, "", (SUMIF('Math Scores'!$AN$3:$BW$3, F$4, 'Math Scores'!$AN14:$BW14)/(SUMIF('Math Scores'!$AN$3:$BW$3, F$4, 'Math Scores'!$AN$2:$BW$2))))</f>
        <v/>
      </c>
      <c r="G11" s="135" t="str">
        <f>IF(COUNT('Math Scores'!$AN14:$BW14)=0, "", (SUMIF('Math Scores'!$AN$3:$BW$3, G$4, 'Math Scores'!$AN14:$BW14)/(SUMIF('Math Scores'!$AN$3:$BW$3, G$4, 'Math Scores'!$AN$2:$BW$2))))</f>
        <v/>
      </c>
      <c r="H11" s="135" t="str">
        <f>IF(COUNT('Math Scores'!$AN14:$BW14)=0, "", (SUMIF('Math Scores'!$AN$3:$BW$3, H$4, 'Math Scores'!$AN14:$BW14)/(SUMIF('Math Scores'!$AN$3:$BW$3, H$4, 'Math Scores'!$AN$2:$BW$2))))</f>
        <v/>
      </c>
      <c r="I11" s="135" t="str">
        <f>IF(COUNT('Math Scores'!$BX14:$DN14)=0, "", (SUMIF('Math Scores'!$F$3:$MZ$3, I$4, 'Math Scores'!$F14:$MZ14)/(SUMIF('Math Scores'!$F$3:$MZ$3, I$4, 'Math Scores'!$F$2:$MZ$2))))</f>
        <v/>
      </c>
      <c r="J11" s="135" t="str">
        <f>IF(COUNT('Math Scores'!$BX14:$DN14)=0, "", (SUMIF('Math Scores'!$F$3:$MZ$3, J$4, 'Math Scores'!$F14:$MZ14)/(SUMIF('Math Scores'!$F$3:$MZ$3, J$4, 'Math Scores'!$F$2:$MZ$2))))</f>
        <v/>
      </c>
      <c r="K11" s="135" t="str">
        <f>IF(COUNT('Math Scores'!$BX14:$DN14)=0, "", (SUMIF('Math Scores'!$F$3:$MZ$3, K$4, 'Math Scores'!$F14:$MZ14)/(SUMIF('Math Scores'!$F$3:$MZ$3, K$4, 'Math Scores'!$F$2:$MZ$2))))</f>
        <v/>
      </c>
      <c r="L11" s="135">
        <f>IF(COUNT('Math Scores'!$DO14:$FJ14)=0, "", (SUMIF('Math Scores'!$F$3:$MZ$3, L$4, 'Math Scores'!$F14:$MZ14)/(SUMIF('Math Scores'!$F$3:$MZ$3, L$4, 'Math Scores'!$F$2:$MZ$2))))</f>
        <v>0.86111111111111116</v>
      </c>
      <c r="M11" s="135">
        <f>IF(COUNT('Math Scores'!$DO14:$FJ14)=0, "", (SUMIF('Math Scores'!$F$3:$MZ$3, M$4, 'Math Scores'!$F14:$MZ14)/(SUMIF('Math Scores'!$F$3:$MZ$3, M$4, 'Math Scores'!$F$2:$MZ$2))))</f>
        <v>0.84210526315789469</v>
      </c>
      <c r="N11" s="135">
        <f>IF(COUNT('Math Scores'!$DO14:$FJ14)=0, "", (SUMIF('Math Scores'!$F$3:$MZ$3, N$4, 'Math Scores'!$F14:$MZ14)/(SUMIF('Math Scores'!$F$3:$MZ$3, N$4, 'Math Scores'!$F$2:$MZ$2))))</f>
        <v>0.54347826086956519</v>
      </c>
      <c r="O11" s="135" t="str">
        <f>IF(COUNT('Math Scores'!$FK14:$HI14)=0, "", (SUMIF('Math Scores'!$F$3:$MZ$3, O$4, 'Math Scores'!$F14:$MZ14)/(SUMIF('Math Scores'!$F$3:$MZ$3, O$4, 'Math Scores'!$F$2:$MZ$2))))</f>
        <v/>
      </c>
      <c r="P11" s="135" t="str">
        <f>IF(COUNT('Math Scores'!$FK14:$HI14)=0, "", (SUMIF('Math Scores'!$F$3:$MZ$3, P$4, 'Math Scores'!$F14:$MZ14)/(SUMIF('Math Scores'!$F$3:$MZ$3, P$4, 'Math Scores'!$F$2:$MZ$2))))</f>
        <v/>
      </c>
      <c r="Q11" s="135" t="str">
        <f>IF(COUNT('Math Scores'!$FK14:$HI14)=0, "", (SUMIF('Math Scores'!$F$3:$MZ$3, Q$4, 'Math Scores'!$F14:$MZ14)/(SUMIF('Math Scores'!$F$3:$MZ$3, Q$4, 'Math Scores'!$F$2:$MZ$2))))</f>
        <v/>
      </c>
      <c r="R11" s="135" t="str">
        <f>IF(COUNT('Math Scores'!$HJ14:$IG14)=0, "", (SUMIF('Math Scores'!$HJ$3:$IU$3, R$4, 'Math Scores'!$HJ14:$IU14)/(SUMIF('Math Scores'!$HJ$3:$IU$3, R$4, 'Math Scores'!$HJ$2:$IU$2))))</f>
        <v/>
      </c>
      <c r="S11" s="135" t="str">
        <f>IF(COUNT('Math Scores'!$HJ14:$IG14)=0, "", (SUMIF('Math Scores'!$HJ$3:$IU$3, S$4, 'Math Scores'!$HJ14:$IU14)/(SUMIF('Math Scores'!$HJ$3:$IU$3, S$4, 'Math Scores'!$HJ$2:$IU$2))))</f>
        <v/>
      </c>
      <c r="T11" s="135" t="str">
        <f>IF(COUNT('Math Scores'!$HJ14:$IG14)=0, "", (SUMIF('Math Scores'!$HJ$3:$IU$3, T$4, 'Math Scores'!$HJ14:$IU14)/(SUMIF('Math Scores'!$HJ$3:$IU$3, T$4, 'Math Scores'!$HJ$2:$IU$2))))</f>
        <v/>
      </c>
      <c r="U11" s="135" t="str">
        <f>IF(COUNT('Math Scores'!$IV14:$JL14)=0, "", (SUMIF('Math Scores'!$IH$3:$IU$3, U$4, 'Math Scores'!$IH14:$IU14)/(SUMIF('Math Scores'!$IH$3:$IU$3, U$4, 'Math Scores'!$IH$2:$IU$2))))</f>
        <v/>
      </c>
      <c r="V11" s="135" t="str">
        <f>IF(COUNT('Math Scores'!$IV14:$JL14)=0, "", (SUMIF('Math Scores'!$IH$3:$IU$3, V$4, 'Math Scores'!$IH14:$IU14)/(SUMIF('Math Scores'!$IH$3:$IU$3, V$4, 'Math Scores'!$IH$2:$IU$2))))</f>
        <v/>
      </c>
      <c r="W11" s="135" t="str">
        <f>IF(COUNT('Math Scores'!$IV14:$JL14)=0, "", (SUMIF('Math Scores'!$IH$3:$IU$3, W$4, 'Math Scores'!$IH14:$IU14)/(SUMIF('Math Scores'!$IH$3:$IU$3, W$4, 'Math Scores'!$IH$2:$IU$2))))</f>
        <v/>
      </c>
      <c r="X11" s="135" t="str">
        <f>IF(COUNT('Math Scores'!$JM14:$KG14)=0, "", (SUMIF('Math Scores'!$JM$3:$LA$3, X$4, 'Math Scores'!$JM14:$LA14)/(SUMIF('Math Scores'!$JM$3:$LA$3, X$4, 'Math Scores'!$JM$2:$LA$2))))</f>
        <v/>
      </c>
      <c r="Y11" s="135" t="str">
        <f>IF(COUNT('Math Scores'!$JM14:$KG14)=0, "", (SUMIF('Math Scores'!$JM$3:$LA$3, Y$4, 'Math Scores'!$JM14:$LA14)/(SUMIF('Math Scores'!$JM$3:$LA$3, Y$4, 'Math Scores'!$JM$2:$LA$2))))</f>
        <v/>
      </c>
      <c r="Z11" s="135" t="str">
        <f>IF(COUNT('Math Scores'!$JM14:$KG14)=0, "", (SUMIF('Math Scores'!$JM$3:$LA$3, Z$4, 'Math Scores'!$JM14:$LA14)/(SUMIF('Math Scores'!$JM$3:$LA$3, Z$4, 'Math Scores'!$JM$2:$LA$2))))</f>
        <v/>
      </c>
      <c r="AA11" s="135" t="str">
        <f>IF(COUNT('Math Scores'!$LB14:$LR14)=0, "", (SUMIF('Math Scores'!$KH$3:$LA$3, AA$4, 'Math Scores'!$KH14:$LA14)/(SUMIF('Math Scores'!$KH$3:$LA$3, AA$4, 'Math Scores'!$KH$2:$LA$2))))</f>
        <v/>
      </c>
      <c r="AB11" s="135" t="str">
        <f>IF(COUNT('Math Scores'!$LB14:$LR14)=0, "", (SUMIF('Math Scores'!$KH$3:$LA$3, AB$4, 'Math Scores'!$KH14:$LA14)/(SUMIF('Math Scores'!$KH$3:$LA$3, AB$4, 'Math Scores'!$KH$2:$LA$2))))</f>
        <v/>
      </c>
      <c r="AC11" s="135" t="str">
        <f>IF(COUNT('Math Scores'!$LB14:$LR14)=0, "", (SUMIF('Math Scores'!$KH$3:$LA$3, AC$4, 'Math Scores'!$KH14:$LA14)/(SUMIF('Math Scores'!$KH$3:$LA$3, AC$4, 'Math Scores'!$KH$2:$LA$2))))</f>
        <v/>
      </c>
    </row>
    <row r="12" spans="1:35" x14ac:dyDescent="0.2">
      <c r="A12" s="134" t="str">
        <f>'English Scores- Leveled papers'!B13</f>
        <v>A. Maheshwari</v>
      </c>
      <c r="B12" s="139">
        <f>'Math Scores'!D15</f>
        <v>0.5083333333333333</v>
      </c>
      <c r="C12" s="135" t="str">
        <f>IF(COUNT('Math Scores'!$F15:$AM15)=0, "", (SUMIF('Math Scores'!$F$3:$AM$3, C$4, 'Math Scores'!$F15:$AM15)/(SUMIF('Math Scores'!$F$3:$AM$3, C$4, 'Math Scores'!$F$2:$AM$2))))</f>
        <v/>
      </c>
      <c r="D12" s="135" t="str">
        <f>IF(COUNT('Math Scores'!$F15:$AM15)=0, "", (SUMIF('Math Scores'!$F$3:$AM$3, D$4, 'Math Scores'!$F15:$AM15)/(SUMIF('Math Scores'!$F$3:$AM$3, D$4, 'Math Scores'!$F$2:$AM$2))))</f>
        <v/>
      </c>
      <c r="E12" s="135" t="str">
        <f>IF(COUNT('Math Scores'!$F15:$AM15)=0, "", (SUMIF('Math Scores'!$F$3:$AM$3, E$4, 'Math Scores'!$F15:$AM15)/(SUMIF('Math Scores'!$F$3:$AM$3, E$4, 'Math Scores'!$F$2:$AM$2))))</f>
        <v/>
      </c>
      <c r="F12" s="135" t="str">
        <f>IF(COUNT('Math Scores'!$AN15:$BW15)=0, "", (SUMIF('Math Scores'!$AN$3:$BW$3, F$4, 'Math Scores'!$AN15:$BW15)/(SUMIF('Math Scores'!$AN$3:$BW$3, F$4, 'Math Scores'!$AN$2:$BW$2))))</f>
        <v/>
      </c>
      <c r="G12" s="135" t="str">
        <f>IF(COUNT('Math Scores'!$AN15:$BW15)=0, "", (SUMIF('Math Scores'!$AN$3:$BW$3, G$4, 'Math Scores'!$AN15:$BW15)/(SUMIF('Math Scores'!$AN$3:$BW$3, G$4, 'Math Scores'!$AN$2:$BW$2))))</f>
        <v/>
      </c>
      <c r="H12" s="135" t="str">
        <f>IF(COUNT('Math Scores'!$AN15:$BW15)=0, "", (SUMIF('Math Scores'!$AN$3:$BW$3, H$4, 'Math Scores'!$AN15:$BW15)/(SUMIF('Math Scores'!$AN$3:$BW$3, H$4, 'Math Scores'!$AN$2:$BW$2))))</f>
        <v/>
      </c>
      <c r="I12" s="135" t="str">
        <f>IF(COUNT('Math Scores'!$BX15:$DN15)=0, "", (SUMIF('Math Scores'!$F$3:$MZ$3, I$4, 'Math Scores'!$F15:$MZ15)/(SUMIF('Math Scores'!$F$3:$MZ$3, I$4, 'Math Scores'!$F$2:$MZ$2))))</f>
        <v/>
      </c>
      <c r="J12" s="135" t="str">
        <f>IF(COUNT('Math Scores'!$BX15:$DN15)=0, "", (SUMIF('Math Scores'!$F$3:$MZ$3, J$4, 'Math Scores'!$F15:$MZ15)/(SUMIF('Math Scores'!$F$3:$MZ$3, J$4, 'Math Scores'!$F$2:$MZ$2))))</f>
        <v/>
      </c>
      <c r="K12" s="135" t="str">
        <f>IF(COUNT('Math Scores'!$BX15:$DN15)=0, "", (SUMIF('Math Scores'!$F$3:$MZ$3, K$4, 'Math Scores'!$F15:$MZ15)/(SUMIF('Math Scores'!$F$3:$MZ$3, K$4, 'Math Scores'!$F$2:$MZ$2))))</f>
        <v/>
      </c>
      <c r="L12" s="135">
        <f>IF(COUNT('Math Scores'!$DO15:$FJ15)=0, "", (SUMIF('Math Scores'!$F$3:$MZ$3, L$4, 'Math Scores'!$F15:$MZ15)/(SUMIF('Math Scores'!$F$3:$MZ$3, L$4, 'Math Scores'!$F$2:$MZ$2))))</f>
        <v>0.47222222222222221</v>
      </c>
      <c r="M12" s="135">
        <f>IF(COUNT('Math Scores'!$DO15:$FJ15)=0, "", (SUMIF('Math Scores'!$F$3:$MZ$3, M$4, 'Math Scores'!$F15:$MZ15)/(SUMIF('Math Scores'!$F$3:$MZ$3, M$4, 'Math Scores'!$F$2:$MZ$2))))</f>
        <v>0.47368421052631576</v>
      </c>
      <c r="N12" s="135">
        <f>IF(COUNT('Math Scores'!$DO15:$FJ15)=0, "", (SUMIF('Math Scores'!$F$3:$MZ$3, N$4, 'Math Scores'!$F15:$MZ15)/(SUMIF('Math Scores'!$F$3:$MZ$3, N$4, 'Math Scores'!$F$2:$MZ$2))))</f>
        <v>0.56521739130434778</v>
      </c>
      <c r="O12" s="135" t="str">
        <f>IF(COUNT('Math Scores'!$FK15:$HI15)=0, "", (SUMIF('Math Scores'!$F$3:$MZ$3, O$4, 'Math Scores'!$F15:$MZ15)/(SUMIF('Math Scores'!$F$3:$MZ$3, O$4, 'Math Scores'!$F$2:$MZ$2))))</f>
        <v/>
      </c>
      <c r="P12" s="135" t="str">
        <f>IF(COUNT('Math Scores'!$FK15:$HI15)=0, "", (SUMIF('Math Scores'!$F$3:$MZ$3, P$4, 'Math Scores'!$F15:$MZ15)/(SUMIF('Math Scores'!$F$3:$MZ$3, P$4, 'Math Scores'!$F$2:$MZ$2))))</f>
        <v/>
      </c>
      <c r="Q12" s="135" t="str">
        <f>IF(COUNT('Math Scores'!$FK15:$HI15)=0, "", (SUMIF('Math Scores'!$F$3:$MZ$3, Q$4, 'Math Scores'!$F15:$MZ15)/(SUMIF('Math Scores'!$F$3:$MZ$3, Q$4, 'Math Scores'!$F$2:$MZ$2))))</f>
        <v/>
      </c>
      <c r="R12" s="135" t="str">
        <f>IF(COUNT('Math Scores'!$HJ15:$IG15)=0, "", (SUMIF('Math Scores'!$HJ$3:$IU$3, R$4, 'Math Scores'!$HJ15:$IU15)/(SUMIF('Math Scores'!$HJ$3:$IU$3, R$4, 'Math Scores'!$HJ$2:$IU$2))))</f>
        <v/>
      </c>
      <c r="S12" s="135" t="str">
        <f>IF(COUNT('Math Scores'!$HJ15:$IG15)=0, "", (SUMIF('Math Scores'!$HJ$3:$IU$3, S$4, 'Math Scores'!$HJ15:$IU15)/(SUMIF('Math Scores'!$HJ$3:$IU$3, S$4, 'Math Scores'!$HJ$2:$IU$2))))</f>
        <v/>
      </c>
      <c r="T12" s="135" t="str">
        <f>IF(COUNT('Math Scores'!$HJ15:$IG15)=0, "", (SUMIF('Math Scores'!$HJ$3:$IU$3, T$4, 'Math Scores'!$HJ15:$IU15)/(SUMIF('Math Scores'!$HJ$3:$IU$3, T$4, 'Math Scores'!$HJ$2:$IU$2))))</f>
        <v/>
      </c>
      <c r="U12" s="135" t="str">
        <f>IF(COUNT('Math Scores'!$IV15:$JL15)=0, "", (SUMIF('Math Scores'!$IH$3:$IU$3, U$4, 'Math Scores'!$IH15:$IU15)/(SUMIF('Math Scores'!$IH$3:$IU$3, U$4, 'Math Scores'!$IH$2:$IU$2))))</f>
        <v/>
      </c>
      <c r="V12" s="135" t="str">
        <f>IF(COUNT('Math Scores'!$IV15:$JL15)=0, "", (SUMIF('Math Scores'!$IH$3:$IU$3, V$4, 'Math Scores'!$IH15:$IU15)/(SUMIF('Math Scores'!$IH$3:$IU$3, V$4, 'Math Scores'!$IH$2:$IU$2))))</f>
        <v/>
      </c>
      <c r="W12" s="135" t="str">
        <f>IF(COUNT('Math Scores'!$IV15:$JL15)=0, "", (SUMIF('Math Scores'!$IH$3:$IU$3, W$4, 'Math Scores'!$IH15:$IU15)/(SUMIF('Math Scores'!$IH$3:$IU$3, W$4, 'Math Scores'!$IH$2:$IU$2))))</f>
        <v/>
      </c>
      <c r="X12" s="135" t="str">
        <f>IF(COUNT('Math Scores'!$JM15:$KG15)=0, "", (SUMIF('Math Scores'!$JM$3:$LA$3, X$4, 'Math Scores'!$JM15:$LA15)/(SUMIF('Math Scores'!$JM$3:$LA$3, X$4, 'Math Scores'!$JM$2:$LA$2))))</f>
        <v/>
      </c>
      <c r="Y12" s="135" t="str">
        <f>IF(COUNT('Math Scores'!$JM15:$KG15)=0, "", (SUMIF('Math Scores'!$JM$3:$LA$3, Y$4, 'Math Scores'!$JM15:$LA15)/(SUMIF('Math Scores'!$JM$3:$LA$3, Y$4, 'Math Scores'!$JM$2:$LA$2))))</f>
        <v/>
      </c>
      <c r="Z12" s="135" t="str">
        <f>IF(COUNT('Math Scores'!$JM15:$KG15)=0, "", (SUMIF('Math Scores'!$JM$3:$LA$3, Z$4, 'Math Scores'!$JM15:$LA15)/(SUMIF('Math Scores'!$JM$3:$LA$3, Z$4, 'Math Scores'!$JM$2:$LA$2))))</f>
        <v/>
      </c>
      <c r="AA12" s="135" t="str">
        <f>IF(COUNT('Math Scores'!$LB15:$LR15)=0, "", (SUMIF('Math Scores'!$KH$3:$LA$3, AA$4, 'Math Scores'!$KH15:$LA15)/(SUMIF('Math Scores'!$KH$3:$LA$3, AA$4, 'Math Scores'!$KH$2:$LA$2))))</f>
        <v/>
      </c>
      <c r="AB12" s="135" t="str">
        <f>IF(COUNT('Math Scores'!$LB15:$LR15)=0, "", (SUMIF('Math Scores'!$KH$3:$LA$3, AB$4, 'Math Scores'!$KH15:$LA15)/(SUMIF('Math Scores'!$KH$3:$LA$3, AB$4, 'Math Scores'!$KH$2:$LA$2))))</f>
        <v/>
      </c>
      <c r="AC12" s="135" t="str">
        <f>IF(COUNT('Math Scores'!$LB15:$LR15)=0, "", (SUMIF('Math Scores'!$KH$3:$LA$3, AC$4, 'Math Scores'!$KH15:$LA15)/(SUMIF('Math Scores'!$KH$3:$LA$3, AC$4, 'Math Scores'!$KH$2:$LA$2))))</f>
        <v/>
      </c>
    </row>
    <row r="13" spans="1:35" x14ac:dyDescent="0.2">
      <c r="A13" s="134" t="str">
        <f>'English Scores- Leveled papers'!B14</f>
        <v>B. Vaishnavi</v>
      </c>
      <c r="B13" s="139">
        <f>'Math Scores'!D16</f>
        <v>0.57499999999999996</v>
      </c>
      <c r="C13" s="135" t="str">
        <f>IF(COUNT('Math Scores'!$F16:$AM16)=0, "", (SUMIF('Math Scores'!$F$3:$AM$3, C$4, 'Math Scores'!$F16:$AM16)/(SUMIF('Math Scores'!$F$3:$AM$3, C$4, 'Math Scores'!$F$2:$AM$2))))</f>
        <v/>
      </c>
      <c r="D13" s="135" t="str">
        <f>IF(COUNT('Math Scores'!$F16:$AM16)=0, "", (SUMIF('Math Scores'!$F$3:$AM$3, D$4, 'Math Scores'!$F16:$AM16)/(SUMIF('Math Scores'!$F$3:$AM$3, D$4, 'Math Scores'!$F$2:$AM$2))))</f>
        <v/>
      </c>
      <c r="E13" s="135" t="str">
        <f>IF(COUNT('Math Scores'!$F16:$AM16)=0, "", (SUMIF('Math Scores'!$F$3:$AM$3, E$4, 'Math Scores'!$F16:$AM16)/(SUMIF('Math Scores'!$F$3:$AM$3, E$4, 'Math Scores'!$F$2:$AM$2))))</f>
        <v/>
      </c>
      <c r="F13" s="135" t="str">
        <f>IF(COUNT('Math Scores'!$AN16:$BW16)=0, "", (SUMIF('Math Scores'!$AN$3:$BW$3, F$4, 'Math Scores'!$AN16:$BW16)/(SUMIF('Math Scores'!$AN$3:$BW$3, F$4, 'Math Scores'!$AN$2:$BW$2))))</f>
        <v/>
      </c>
      <c r="G13" s="135" t="str">
        <f>IF(COUNT('Math Scores'!$AN16:$BW16)=0, "", (SUMIF('Math Scores'!$AN$3:$BW$3, G$4, 'Math Scores'!$AN16:$BW16)/(SUMIF('Math Scores'!$AN$3:$BW$3, G$4, 'Math Scores'!$AN$2:$BW$2))))</f>
        <v/>
      </c>
      <c r="H13" s="135" t="str">
        <f>IF(COUNT('Math Scores'!$AN16:$BW16)=0, "", (SUMIF('Math Scores'!$AN$3:$BW$3, H$4, 'Math Scores'!$AN16:$BW16)/(SUMIF('Math Scores'!$AN$3:$BW$3, H$4, 'Math Scores'!$AN$2:$BW$2))))</f>
        <v/>
      </c>
      <c r="I13" s="135" t="str">
        <f>IF(COUNT('Math Scores'!$BX16:$DN16)=0, "", (SUMIF('Math Scores'!$F$3:$MZ$3, I$4, 'Math Scores'!$F16:$MZ16)/(SUMIF('Math Scores'!$F$3:$MZ$3, I$4, 'Math Scores'!$F$2:$MZ$2))))</f>
        <v/>
      </c>
      <c r="J13" s="135" t="str">
        <f>IF(COUNT('Math Scores'!$BX16:$DN16)=0, "", (SUMIF('Math Scores'!$F$3:$MZ$3, J$4, 'Math Scores'!$F16:$MZ16)/(SUMIF('Math Scores'!$F$3:$MZ$3, J$4, 'Math Scores'!$F$2:$MZ$2))))</f>
        <v/>
      </c>
      <c r="K13" s="135" t="str">
        <f>IF(COUNT('Math Scores'!$BX16:$DN16)=0, "", (SUMIF('Math Scores'!$F$3:$MZ$3, K$4, 'Math Scores'!$F16:$MZ16)/(SUMIF('Math Scores'!$F$3:$MZ$3, K$4, 'Math Scores'!$F$2:$MZ$2))))</f>
        <v/>
      </c>
      <c r="L13" s="135">
        <f>IF(COUNT('Math Scores'!$DO16:$FJ16)=0, "", (SUMIF('Math Scores'!$F$3:$MZ$3, L$4, 'Math Scores'!$F16:$MZ16)/(SUMIF('Math Scores'!$F$3:$MZ$3, L$4, 'Math Scores'!$F$2:$MZ$2))))</f>
        <v>0.61111111111111116</v>
      </c>
      <c r="M13" s="135">
        <f>IF(COUNT('Math Scores'!$DO16:$FJ16)=0, "", (SUMIF('Math Scores'!$F$3:$MZ$3, M$4, 'Math Scores'!$F16:$MZ16)/(SUMIF('Math Scores'!$F$3:$MZ$3, M$4, 'Math Scores'!$F$2:$MZ$2))))</f>
        <v>0.63157894736842102</v>
      </c>
      <c r="N13" s="135">
        <f>IF(COUNT('Math Scores'!$DO16:$FJ16)=0, "", (SUMIF('Math Scores'!$F$3:$MZ$3, N$4, 'Math Scores'!$F16:$MZ16)/(SUMIF('Math Scores'!$F$3:$MZ$3, N$4, 'Math Scores'!$F$2:$MZ$2))))</f>
        <v>0.5</v>
      </c>
      <c r="O13" s="135" t="str">
        <f>IF(COUNT('Math Scores'!$FK16:$HI16)=0, "", (SUMIF('Math Scores'!$F$3:$MZ$3, O$4, 'Math Scores'!$F16:$MZ16)/(SUMIF('Math Scores'!$F$3:$MZ$3, O$4, 'Math Scores'!$F$2:$MZ$2))))</f>
        <v/>
      </c>
      <c r="P13" s="135" t="str">
        <f>IF(COUNT('Math Scores'!$FK16:$HI16)=0, "", (SUMIF('Math Scores'!$F$3:$MZ$3, P$4, 'Math Scores'!$F16:$MZ16)/(SUMIF('Math Scores'!$F$3:$MZ$3, P$4, 'Math Scores'!$F$2:$MZ$2))))</f>
        <v/>
      </c>
      <c r="Q13" s="135" t="str">
        <f>IF(COUNT('Math Scores'!$FK16:$HI16)=0, "", (SUMIF('Math Scores'!$F$3:$MZ$3, Q$4, 'Math Scores'!$F16:$MZ16)/(SUMIF('Math Scores'!$F$3:$MZ$3, Q$4, 'Math Scores'!$F$2:$MZ$2))))</f>
        <v/>
      </c>
      <c r="R13" s="135" t="str">
        <f>IF(COUNT('Math Scores'!$HJ16:$IG16)=0, "", (SUMIF('Math Scores'!$HJ$3:$IU$3, R$4, 'Math Scores'!$HJ16:$IU16)/(SUMIF('Math Scores'!$HJ$3:$IU$3, R$4, 'Math Scores'!$HJ$2:$IU$2))))</f>
        <v/>
      </c>
      <c r="S13" s="135" t="str">
        <f>IF(COUNT('Math Scores'!$HJ16:$IG16)=0, "", (SUMIF('Math Scores'!$HJ$3:$IU$3, S$4, 'Math Scores'!$HJ16:$IU16)/(SUMIF('Math Scores'!$HJ$3:$IU$3, S$4, 'Math Scores'!$HJ$2:$IU$2))))</f>
        <v/>
      </c>
      <c r="T13" s="135" t="str">
        <f>IF(COUNT('Math Scores'!$HJ16:$IG16)=0, "", (SUMIF('Math Scores'!$HJ$3:$IU$3, T$4, 'Math Scores'!$HJ16:$IU16)/(SUMIF('Math Scores'!$HJ$3:$IU$3, T$4, 'Math Scores'!$HJ$2:$IU$2))))</f>
        <v/>
      </c>
      <c r="U13" s="135" t="str">
        <f>IF(COUNT('Math Scores'!$IV16:$JL16)=0, "", (SUMIF('Math Scores'!$IH$3:$IU$3, U$4, 'Math Scores'!$IH16:$IU16)/(SUMIF('Math Scores'!$IH$3:$IU$3, U$4, 'Math Scores'!$IH$2:$IU$2))))</f>
        <v/>
      </c>
      <c r="V13" s="135" t="str">
        <f>IF(COUNT('Math Scores'!$IV16:$JL16)=0, "", (SUMIF('Math Scores'!$IH$3:$IU$3, V$4, 'Math Scores'!$IH16:$IU16)/(SUMIF('Math Scores'!$IH$3:$IU$3, V$4, 'Math Scores'!$IH$2:$IU$2))))</f>
        <v/>
      </c>
      <c r="W13" s="135" t="str">
        <f>IF(COUNT('Math Scores'!$IV16:$JL16)=0, "", (SUMIF('Math Scores'!$IH$3:$IU$3, W$4, 'Math Scores'!$IH16:$IU16)/(SUMIF('Math Scores'!$IH$3:$IU$3, W$4, 'Math Scores'!$IH$2:$IU$2))))</f>
        <v/>
      </c>
      <c r="X13" s="135" t="str">
        <f>IF(COUNT('Math Scores'!$JM16:$KG16)=0, "", (SUMIF('Math Scores'!$JM$3:$LA$3, X$4, 'Math Scores'!$JM16:$LA16)/(SUMIF('Math Scores'!$JM$3:$LA$3, X$4, 'Math Scores'!$JM$2:$LA$2))))</f>
        <v/>
      </c>
      <c r="Y13" s="135" t="str">
        <f>IF(COUNT('Math Scores'!$JM16:$KG16)=0, "", (SUMIF('Math Scores'!$JM$3:$LA$3, Y$4, 'Math Scores'!$JM16:$LA16)/(SUMIF('Math Scores'!$JM$3:$LA$3, Y$4, 'Math Scores'!$JM$2:$LA$2))))</f>
        <v/>
      </c>
      <c r="Z13" s="135" t="str">
        <f>IF(COUNT('Math Scores'!$JM16:$KG16)=0, "", (SUMIF('Math Scores'!$JM$3:$LA$3, Z$4, 'Math Scores'!$JM16:$LA16)/(SUMIF('Math Scores'!$JM$3:$LA$3, Z$4, 'Math Scores'!$JM$2:$LA$2))))</f>
        <v/>
      </c>
      <c r="AA13" s="135" t="str">
        <f>IF(COUNT('Math Scores'!$LB16:$LR16)=0, "", (SUMIF('Math Scores'!$KH$3:$LA$3, AA$4, 'Math Scores'!$KH16:$LA16)/(SUMIF('Math Scores'!$KH$3:$LA$3, AA$4, 'Math Scores'!$KH$2:$LA$2))))</f>
        <v/>
      </c>
      <c r="AB13" s="135" t="str">
        <f>IF(COUNT('Math Scores'!$LB16:$LR16)=0, "", (SUMIF('Math Scores'!$KH$3:$LA$3, AB$4, 'Math Scores'!$KH16:$LA16)/(SUMIF('Math Scores'!$KH$3:$LA$3, AB$4, 'Math Scores'!$KH$2:$LA$2))))</f>
        <v/>
      </c>
      <c r="AC13" s="135" t="str">
        <f>IF(COUNT('Math Scores'!$LB16:$LR16)=0, "", (SUMIF('Math Scores'!$KH$3:$LA$3, AC$4, 'Math Scores'!$KH16:$LA16)/(SUMIF('Math Scores'!$KH$3:$LA$3, AC$4, 'Math Scores'!$KH$2:$LA$2))))</f>
        <v/>
      </c>
    </row>
    <row r="14" spans="1:35" x14ac:dyDescent="0.2">
      <c r="A14" s="134" t="str">
        <f>'English Scores- Leveled papers'!B15</f>
        <v>Firdouse Farheen</v>
      </c>
      <c r="B14" s="139">
        <f>'Math Scores'!D17</f>
        <v>0.56666666666666665</v>
      </c>
      <c r="C14" s="135" t="str">
        <f>IF(COUNT('Math Scores'!$F17:$AM17)=0, "", (SUMIF('Math Scores'!$F$3:$AM$3, C$4, 'Math Scores'!$F17:$AM17)/(SUMIF('Math Scores'!$F$3:$AM$3, C$4, 'Math Scores'!$F$2:$AM$2))))</f>
        <v/>
      </c>
      <c r="D14" s="135" t="str">
        <f>IF(COUNT('Math Scores'!$F17:$AM17)=0, "", (SUMIF('Math Scores'!$F$3:$AM$3, D$4, 'Math Scores'!$F17:$AM17)/(SUMIF('Math Scores'!$F$3:$AM$3, D$4, 'Math Scores'!$F$2:$AM$2))))</f>
        <v/>
      </c>
      <c r="E14" s="135" t="str">
        <f>IF(COUNT('Math Scores'!$F17:$AM17)=0, "", (SUMIF('Math Scores'!$F$3:$AM$3, E$4, 'Math Scores'!$F17:$AM17)/(SUMIF('Math Scores'!$F$3:$AM$3, E$4, 'Math Scores'!$F$2:$AM$2))))</f>
        <v/>
      </c>
      <c r="F14" s="135" t="str">
        <f>IF(COUNT('Math Scores'!$AN17:$BW17)=0, "", (SUMIF('Math Scores'!$AN$3:$BW$3, F$4, 'Math Scores'!$AN17:$BW17)/(SUMIF('Math Scores'!$AN$3:$BW$3, F$4, 'Math Scores'!$AN$2:$BW$2))))</f>
        <v/>
      </c>
      <c r="G14" s="135" t="str">
        <f>IF(COUNT('Math Scores'!$AN17:$BW17)=0, "", (SUMIF('Math Scores'!$AN$3:$BW$3, G$4, 'Math Scores'!$AN17:$BW17)/(SUMIF('Math Scores'!$AN$3:$BW$3, G$4, 'Math Scores'!$AN$2:$BW$2))))</f>
        <v/>
      </c>
      <c r="H14" s="135" t="str">
        <f>IF(COUNT('Math Scores'!$AN17:$BW17)=0, "", (SUMIF('Math Scores'!$AN$3:$BW$3, H$4, 'Math Scores'!$AN17:$BW17)/(SUMIF('Math Scores'!$AN$3:$BW$3, H$4, 'Math Scores'!$AN$2:$BW$2))))</f>
        <v/>
      </c>
      <c r="I14" s="135" t="str">
        <f>IF(COUNT('Math Scores'!$BX17:$DN17)=0, "", (SUMIF('Math Scores'!$F$3:$MZ$3, I$4, 'Math Scores'!$F17:$MZ17)/(SUMIF('Math Scores'!$F$3:$MZ$3, I$4, 'Math Scores'!$F$2:$MZ$2))))</f>
        <v/>
      </c>
      <c r="J14" s="135" t="str">
        <f>IF(COUNT('Math Scores'!$BX17:$DN17)=0, "", (SUMIF('Math Scores'!$F$3:$MZ$3, J$4, 'Math Scores'!$F17:$MZ17)/(SUMIF('Math Scores'!$F$3:$MZ$3, J$4, 'Math Scores'!$F$2:$MZ$2))))</f>
        <v/>
      </c>
      <c r="K14" s="135" t="str">
        <f>IF(COUNT('Math Scores'!$BX17:$DN17)=0, "", (SUMIF('Math Scores'!$F$3:$MZ$3, K$4, 'Math Scores'!$F17:$MZ17)/(SUMIF('Math Scores'!$F$3:$MZ$3, K$4, 'Math Scores'!$F$2:$MZ$2))))</f>
        <v/>
      </c>
      <c r="L14" s="135">
        <f>IF(COUNT('Math Scores'!$DO17:$FJ17)=0, "", (SUMIF('Math Scores'!$F$3:$MZ$3, L$4, 'Math Scores'!$F17:$MZ17)/(SUMIF('Math Scores'!$F$3:$MZ$3, L$4, 'Math Scores'!$F$2:$MZ$2))))</f>
        <v>0.5</v>
      </c>
      <c r="M14" s="135">
        <f>IF(COUNT('Math Scores'!$DO17:$FJ17)=0, "", (SUMIF('Math Scores'!$F$3:$MZ$3, M$4, 'Math Scores'!$F17:$MZ17)/(SUMIF('Math Scores'!$F$3:$MZ$3, M$4, 'Math Scores'!$F$2:$MZ$2))))</f>
        <v>0.78947368421052633</v>
      </c>
      <c r="N14" s="135">
        <f>IF(COUNT('Math Scores'!$DO17:$FJ17)=0, "", (SUMIF('Math Scores'!$F$3:$MZ$3, N$4, 'Math Scores'!$F17:$MZ17)/(SUMIF('Math Scores'!$F$3:$MZ$3, N$4, 'Math Scores'!$F$2:$MZ$2))))</f>
        <v>0.43478260869565216</v>
      </c>
      <c r="O14" s="135" t="str">
        <f>IF(COUNT('Math Scores'!$FK17:$HI17)=0, "", (SUMIF('Math Scores'!$F$3:$MZ$3, O$4, 'Math Scores'!$F17:$MZ17)/(SUMIF('Math Scores'!$F$3:$MZ$3, O$4, 'Math Scores'!$F$2:$MZ$2))))</f>
        <v/>
      </c>
      <c r="P14" s="135" t="str">
        <f>IF(COUNT('Math Scores'!$FK17:$HI17)=0, "", (SUMIF('Math Scores'!$F$3:$MZ$3, P$4, 'Math Scores'!$F17:$MZ17)/(SUMIF('Math Scores'!$F$3:$MZ$3, P$4, 'Math Scores'!$F$2:$MZ$2))))</f>
        <v/>
      </c>
      <c r="Q14" s="135" t="str">
        <f>IF(COUNT('Math Scores'!$FK17:$HI17)=0, "", (SUMIF('Math Scores'!$F$3:$MZ$3, Q$4, 'Math Scores'!$F17:$MZ17)/(SUMIF('Math Scores'!$F$3:$MZ$3, Q$4, 'Math Scores'!$F$2:$MZ$2))))</f>
        <v/>
      </c>
      <c r="R14" s="135" t="str">
        <f>IF(COUNT('Math Scores'!$HJ17:$IG17)=0, "", (SUMIF('Math Scores'!$HJ$3:$IU$3, R$4, 'Math Scores'!$HJ17:$IU17)/(SUMIF('Math Scores'!$HJ$3:$IU$3, R$4, 'Math Scores'!$HJ$2:$IU$2))))</f>
        <v/>
      </c>
      <c r="S14" s="135" t="str">
        <f>IF(COUNT('Math Scores'!$HJ17:$IG17)=0, "", (SUMIF('Math Scores'!$HJ$3:$IU$3, S$4, 'Math Scores'!$HJ17:$IU17)/(SUMIF('Math Scores'!$HJ$3:$IU$3, S$4, 'Math Scores'!$HJ$2:$IU$2))))</f>
        <v/>
      </c>
      <c r="T14" s="135" t="str">
        <f>IF(COUNT('Math Scores'!$HJ17:$IG17)=0, "", (SUMIF('Math Scores'!$HJ$3:$IU$3, T$4, 'Math Scores'!$HJ17:$IU17)/(SUMIF('Math Scores'!$HJ$3:$IU$3, T$4, 'Math Scores'!$HJ$2:$IU$2))))</f>
        <v/>
      </c>
      <c r="U14" s="135" t="str">
        <f>IF(COUNT('Math Scores'!$IV17:$JL17)=0, "", (SUMIF('Math Scores'!$IH$3:$IU$3, U$4, 'Math Scores'!$IH17:$IU17)/(SUMIF('Math Scores'!$IH$3:$IU$3, U$4, 'Math Scores'!$IH$2:$IU$2))))</f>
        <v/>
      </c>
      <c r="V14" s="135" t="str">
        <f>IF(COUNT('Math Scores'!$IV17:$JL17)=0, "", (SUMIF('Math Scores'!$IH$3:$IU$3, V$4, 'Math Scores'!$IH17:$IU17)/(SUMIF('Math Scores'!$IH$3:$IU$3, V$4, 'Math Scores'!$IH$2:$IU$2))))</f>
        <v/>
      </c>
      <c r="W14" s="135" t="str">
        <f>IF(COUNT('Math Scores'!$IV17:$JL17)=0, "", (SUMIF('Math Scores'!$IH$3:$IU$3, W$4, 'Math Scores'!$IH17:$IU17)/(SUMIF('Math Scores'!$IH$3:$IU$3, W$4, 'Math Scores'!$IH$2:$IU$2))))</f>
        <v/>
      </c>
      <c r="X14" s="135" t="str">
        <f>IF(COUNT('Math Scores'!$JM17:$KG17)=0, "", (SUMIF('Math Scores'!$JM$3:$LA$3, X$4, 'Math Scores'!$JM17:$LA17)/(SUMIF('Math Scores'!$JM$3:$LA$3, X$4, 'Math Scores'!$JM$2:$LA$2))))</f>
        <v/>
      </c>
      <c r="Y14" s="135" t="str">
        <f>IF(COUNT('Math Scores'!$JM17:$KG17)=0, "", (SUMIF('Math Scores'!$JM$3:$LA$3, Y$4, 'Math Scores'!$JM17:$LA17)/(SUMIF('Math Scores'!$JM$3:$LA$3, Y$4, 'Math Scores'!$JM$2:$LA$2))))</f>
        <v/>
      </c>
      <c r="Z14" s="135" t="str">
        <f>IF(COUNT('Math Scores'!$JM17:$KG17)=0, "", (SUMIF('Math Scores'!$JM$3:$LA$3, Z$4, 'Math Scores'!$JM17:$LA17)/(SUMIF('Math Scores'!$JM$3:$LA$3, Z$4, 'Math Scores'!$JM$2:$LA$2))))</f>
        <v/>
      </c>
      <c r="AA14" s="135" t="str">
        <f>IF(COUNT('Math Scores'!$LB17:$LR17)=0, "", (SUMIF('Math Scores'!$KH$3:$LA$3, AA$4, 'Math Scores'!$KH17:$LA17)/(SUMIF('Math Scores'!$KH$3:$LA$3, AA$4, 'Math Scores'!$KH$2:$LA$2))))</f>
        <v/>
      </c>
      <c r="AB14" s="135" t="str">
        <f>IF(COUNT('Math Scores'!$LB17:$LR17)=0, "", (SUMIF('Math Scores'!$KH$3:$LA$3, AB$4, 'Math Scores'!$KH17:$LA17)/(SUMIF('Math Scores'!$KH$3:$LA$3, AB$4, 'Math Scores'!$KH$2:$LA$2))))</f>
        <v/>
      </c>
      <c r="AC14" s="135" t="str">
        <f>IF(COUNT('Math Scores'!$LB17:$LR17)=0, "", (SUMIF('Math Scores'!$KH$3:$LA$3, AC$4, 'Math Scores'!$KH17:$LA17)/(SUMIF('Math Scores'!$KH$3:$LA$3, AC$4, 'Math Scores'!$KH$2:$LA$2))))</f>
        <v/>
      </c>
    </row>
    <row r="15" spans="1:35" x14ac:dyDescent="0.2">
      <c r="A15" s="134" t="str">
        <f>'English Scores- Leveled papers'!B16</f>
        <v>Md. Shoeb</v>
      </c>
      <c r="B15" s="139">
        <f>'Math Scores'!D18</f>
        <v>0.75</v>
      </c>
      <c r="C15" s="135" t="str">
        <f>IF(COUNT('Math Scores'!$F18:$AM18)=0, "", (SUMIF('Math Scores'!$F$3:$AM$3, C$4, 'Math Scores'!$F18:$AM18)/(SUMIF('Math Scores'!$F$3:$AM$3, C$4, 'Math Scores'!$F$2:$AM$2))))</f>
        <v/>
      </c>
      <c r="D15" s="135" t="str">
        <f>IF(COUNT('Math Scores'!$F18:$AM18)=0, "", (SUMIF('Math Scores'!$F$3:$AM$3, D$4, 'Math Scores'!$F18:$AM18)/(SUMIF('Math Scores'!$F$3:$AM$3, D$4, 'Math Scores'!$F$2:$AM$2))))</f>
        <v/>
      </c>
      <c r="E15" s="135" t="str">
        <f>IF(COUNT('Math Scores'!$F18:$AM18)=0, "", (SUMIF('Math Scores'!$F$3:$AM$3, E$4, 'Math Scores'!$F18:$AM18)/(SUMIF('Math Scores'!$F$3:$AM$3, E$4, 'Math Scores'!$F$2:$AM$2))))</f>
        <v/>
      </c>
      <c r="F15" s="135" t="str">
        <f>IF(COUNT('Math Scores'!$AN18:$BW18)=0, "", (SUMIF('Math Scores'!$AN$3:$BW$3, F$4, 'Math Scores'!$AN18:$BW18)/(SUMIF('Math Scores'!$AN$3:$BW$3, F$4, 'Math Scores'!$AN$2:$BW$2))))</f>
        <v/>
      </c>
      <c r="G15" s="135" t="str">
        <f>IF(COUNT('Math Scores'!$AN18:$BW18)=0, "", (SUMIF('Math Scores'!$AN$3:$BW$3, G$4, 'Math Scores'!$AN18:$BW18)/(SUMIF('Math Scores'!$AN$3:$BW$3, G$4, 'Math Scores'!$AN$2:$BW$2))))</f>
        <v/>
      </c>
      <c r="H15" s="135" t="str">
        <f>IF(COUNT('Math Scores'!$AN18:$BW18)=0, "", (SUMIF('Math Scores'!$AN$3:$BW$3, H$4, 'Math Scores'!$AN18:$BW18)/(SUMIF('Math Scores'!$AN$3:$BW$3, H$4, 'Math Scores'!$AN$2:$BW$2))))</f>
        <v/>
      </c>
      <c r="I15" s="135" t="str">
        <f>IF(COUNT('Math Scores'!$BX18:$DN18)=0, "", (SUMIF('Math Scores'!$F$3:$MZ$3, I$4, 'Math Scores'!$F18:$MZ18)/(SUMIF('Math Scores'!$F$3:$MZ$3, I$4, 'Math Scores'!$F$2:$MZ$2))))</f>
        <v/>
      </c>
      <c r="J15" s="135" t="str">
        <f>IF(COUNT('Math Scores'!$BX18:$DN18)=0, "", (SUMIF('Math Scores'!$F$3:$MZ$3, J$4, 'Math Scores'!$F18:$MZ18)/(SUMIF('Math Scores'!$F$3:$MZ$3, J$4, 'Math Scores'!$F$2:$MZ$2))))</f>
        <v/>
      </c>
      <c r="K15" s="135" t="str">
        <f>IF(COUNT('Math Scores'!$BX18:$DN18)=0, "", (SUMIF('Math Scores'!$F$3:$MZ$3, K$4, 'Math Scores'!$F18:$MZ18)/(SUMIF('Math Scores'!$F$3:$MZ$3, K$4, 'Math Scores'!$F$2:$MZ$2))))</f>
        <v/>
      </c>
      <c r="L15" s="135">
        <f>IF(COUNT('Math Scores'!$DO18:$FJ18)=0, "", (SUMIF('Math Scores'!$F$3:$MZ$3, L$4, 'Math Scores'!$F18:$MZ18)/(SUMIF('Math Scores'!$F$3:$MZ$3, L$4, 'Math Scores'!$F$2:$MZ$2))))</f>
        <v>0.77777777777777779</v>
      </c>
      <c r="M15" s="135">
        <f>IF(COUNT('Math Scores'!$DO18:$FJ18)=0, "", (SUMIF('Math Scores'!$F$3:$MZ$3, M$4, 'Math Scores'!$F18:$MZ18)/(SUMIF('Math Scores'!$F$3:$MZ$3, M$4, 'Math Scores'!$F$2:$MZ$2))))</f>
        <v>0.84210526315789469</v>
      </c>
      <c r="N15" s="135">
        <f>IF(COUNT('Math Scores'!$DO18:$FJ18)=0, "", (SUMIF('Math Scores'!$F$3:$MZ$3, N$4, 'Math Scores'!$F18:$MZ18)/(SUMIF('Math Scores'!$F$3:$MZ$3, N$4, 'Math Scores'!$F$2:$MZ$2))))</f>
        <v>0.65217391304347827</v>
      </c>
      <c r="O15" s="135" t="str">
        <f>IF(COUNT('Math Scores'!$FK18:$HI18)=0, "", (SUMIF('Math Scores'!$F$3:$MZ$3, O$4, 'Math Scores'!$F18:$MZ18)/(SUMIF('Math Scores'!$F$3:$MZ$3, O$4, 'Math Scores'!$F$2:$MZ$2))))</f>
        <v/>
      </c>
      <c r="P15" s="135" t="str">
        <f>IF(COUNT('Math Scores'!$FK18:$HI18)=0, "", (SUMIF('Math Scores'!$F$3:$MZ$3, P$4, 'Math Scores'!$F18:$MZ18)/(SUMIF('Math Scores'!$F$3:$MZ$3, P$4, 'Math Scores'!$F$2:$MZ$2))))</f>
        <v/>
      </c>
      <c r="Q15" s="135" t="str">
        <f>IF(COUNT('Math Scores'!$FK18:$HI18)=0, "", (SUMIF('Math Scores'!$F$3:$MZ$3, Q$4, 'Math Scores'!$F18:$MZ18)/(SUMIF('Math Scores'!$F$3:$MZ$3, Q$4, 'Math Scores'!$F$2:$MZ$2))))</f>
        <v/>
      </c>
      <c r="R15" s="135" t="str">
        <f>IF(COUNT('Math Scores'!$HJ18:$IG18)=0, "", (SUMIF('Math Scores'!$HJ$3:$IU$3, R$4, 'Math Scores'!$HJ18:$IU18)/(SUMIF('Math Scores'!$HJ$3:$IU$3, R$4, 'Math Scores'!$HJ$2:$IU$2))))</f>
        <v/>
      </c>
      <c r="S15" s="135" t="str">
        <f>IF(COUNT('Math Scores'!$HJ18:$IG18)=0, "", (SUMIF('Math Scores'!$HJ$3:$IU$3, S$4, 'Math Scores'!$HJ18:$IU18)/(SUMIF('Math Scores'!$HJ$3:$IU$3, S$4, 'Math Scores'!$HJ$2:$IU$2))))</f>
        <v/>
      </c>
      <c r="T15" s="135" t="str">
        <f>IF(COUNT('Math Scores'!$HJ18:$IG18)=0, "", (SUMIF('Math Scores'!$HJ$3:$IU$3, T$4, 'Math Scores'!$HJ18:$IU18)/(SUMIF('Math Scores'!$HJ$3:$IU$3, T$4, 'Math Scores'!$HJ$2:$IU$2))))</f>
        <v/>
      </c>
      <c r="U15" s="135" t="str">
        <f>IF(COUNT('Math Scores'!$IV18:$JL18)=0, "", (SUMIF('Math Scores'!$IH$3:$IU$3, U$4, 'Math Scores'!$IH18:$IU18)/(SUMIF('Math Scores'!$IH$3:$IU$3, U$4, 'Math Scores'!$IH$2:$IU$2))))</f>
        <v/>
      </c>
      <c r="V15" s="135" t="str">
        <f>IF(COUNT('Math Scores'!$IV18:$JL18)=0, "", (SUMIF('Math Scores'!$IH$3:$IU$3, V$4, 'Math Scores'!$IH18:$IU18)/(SUMIF('Math Scores'!$IH$3:$IU$3, V$4, 'Math Scores'!$IH$2:$IU$2))))</f>
        <v/>
      </c>
      <c r="W15" s="135" t="str">
        <f>IF(COUNT('Math Scores'!$IV18:$JL18)=0, "", (SUMIF('Math Scores'!$IH$3:$IU$3, W$4, 'Math Scores'!$IH18:$IU18)/(SUMIF('Math Scores'!$IH$3:$IU$3, W$4, 'Math Scores'!$IH$2:$IU$2))))</f>
        <v/>
      </c>
      <c r="X15" s="135" t="str">
        <f>IF(COUNT('Math Scores'!$JM18:$KG18)=0, "", (SUMIF('Math Scores'!$JM$3:$LA$3, X$4, 'Math Scores'!$JM18:$LA18)/(SUMIF('Math Scores'!$JM$3:$LA$3, X$4, 'Math Scores'!$JM$2:$LA$2))))</f>
        <v/>
      </c>
      <c r="Y15" s="135" t="str">
        <f>IF(COUNT('Math Scores'!$JM18:$KG18)=0, "", (SUMIF('Math Scores'!$JM$3:$LA$3, Y$4, 'Math Scores'!$JM18:$LA18)/(SUMIF('Math Scores'!$JM$3:$LA$3, Y$4, 'Math Scores'!$JM$2:$LA$2))))</f>
        <v/>
      </c>
      <c r="Z15" s="135" t="str">
        <f>IF(COUNT('Math Scores'!$JM18:$KG18)=0, "", (SUMIF('Math Scores'!$JM$3:$LA$3, Z$4, 'Math Scores'!$JM18:$LA18)/(SUMIF('Math Scores'!$JM$3:$LA$3, Z$4, 'Math Scores'!$JM$2:$LA$2))))</f>
        <v/>
      </c>
      <c r="AA15" s="135" t="str">
        <f>IF(COUNT('Math Scores'!$LB18:$LR18)=0, "", (SUMIF('Math Scores'!$KH$3:$LA$3, AA$4, 'Math Scores'!$KH18:$LA18)/(SUMIF('Math Scores'!$KH$3:$LA$3, AA$4, 'Math Scores'!$KH$2:$LA$2))))</f>
        <v/>
      </c>
      <c r="AB15" s="135" t="str">
        <f>IF(COUNT('Math Scores'!$LB18:$LR18)=0, "", (SUMIF('Math Scores'!$KH$3:$LA$3, AB$4, 'Math Scores'!$KH18:$LA18)/(SUMIF('Math Scores'!$KH$3:$LA$3, AB$4, 'Math Scores'!$KH$2:$LA$2))))</f>
        <v/>
      </c>
      <c r="AC15" s="135" t="str">
        <f>IF(COUNT('Math Scores'!$LB18:$LR18)=0, "", (SUMIF('Math Scores'!$KH$3:$LA$3, AC$4, 'Math Scores'!$KH18:$LA18)/(SUMIF('Math Scores'!$KH$3:$LA$3, AC$4, 'Math Scores'!$KH$2:$LA$2))))</f>
        <v/>
      </c>
    </row>
    <row r="16" spans="1:35" x14ac:dyDescent="0.2">
      <c r="A16" s="134" t="str">
        <f>'English Scores- Leveled papers'!B17</f>
        <v>M. Rajeshwari</v>
      </c>
      <c r="B16" s="139">
        <f>'Math Scores'!D19</f>
        <v>0.6</v>
      </c>
      <c r="C16" s="135" t="str">
        <f>IF(COUNT('Math Scores'!$F19:$AM19)=0, "", (SUMIF('Math Scores'!$F$3:$AM$3, C$4, 'Math Scores'!$F19:$AM19)/(SUMIF('Math Scores'!$F$3:$AM$3, C$4, 'Math Scores'!$F$2:$AM$2))))</f>
        <v/>
      </c>
      <c r="D16" s="135" t="str">
        <f>IF(COUNT('Math Scores'!$F19:$AM19)=0, "", (SUMIF('Math Scores'!$F$3:$AM$3, D$4, 'Math Scores'!$F19:$AM19)/(SUMIF('Math Scores'!$F$3:$AM$3, D$4, 'Math Scores'!$F$2:$AM$2))))</f>
        <v/>
      </c>
      <c r="E16" s="135" t="str">
        <f>IF(COUNT('Math Scores'!$F19:$AM19)=0, "", (SUMIF('Math Scores'!$F$3:$AM$3, E$4, 'Math Scores'!$F19:$AM19)/(SUMIF('Math Scores'!$F$3:$AM$3, E$4, 'Math Scores'!$F$2:$AM$2))))</f>
        <v/>
      </c>
      <c r="F16" s="135" t="str">
        <f>IF(COUNT('Math Scores'!$AN19:$BW19)=0, "", (SUMIF('Math Scores'!$AN$3:$BW$3, F$4, 'Math Scores'!$AN19:$BW19)/(SUMIF('Math Scores'!$AN$3:$BW$3, F$4, 'Math Scores'!$AN$2:$BW$2))))</f>
        <v/>
      </c>
      <c r="G16" s="135" t="str">
        <f>IF(COUNT('Math Scores'!$AN19:$BW19)=0, "", (SUMIF('Math Scores'!$AN$3:$BW$3, G$4, 'Math Scores'!$AN19:$BW19)/(SUMIF('Math Scores'!$AN$3:$BW$3, G$4, 'Math Scores'!$AN$2:$BW$2))))</f>
        <v/>
      </c>
      <c r="H16" s="135" t="str">
        <f>IF(COUNT('Math Scores'!$AN19:$BW19)=0, "", (SUMIF('Math Scores'!$AN$3:$BW$3, H$4, 'Math Scores'!$AN19:$BW19)/(SUMIF('Math Scores'!$AN$3:$BW$3, H$4, 'Math Scores'!$AN$2:$BW$2))))</f>
        <v/>
      </c>
      <c r="I16" s="135" t="str">
        <f>IF(COUNT('Math Scores'!$BX19:$DN19)=0, "", (SUMIF('Math Scores'!$F$3:$MZ$3, I$4, 'Math Scores'!$F19:$MZ19)/(SUMIF('Math Scores'!$F$3:$MZ$3, I$4, 'Math Scores'!$F$2:$MZ$2))))</f>
        <v/>
      </c>
      <c r="J16" s="135" t="str">
        <f>IF(COUNT('Math Scores'!$BX19:$DN19)=0, "", (SUMIF('Math Scores'!$F$3:$MZ$3, J$4, 'Math Scores'!$F19:$MZ19)/(SUMIF('Math Scores'!$F$3:$MZ$3, J$4, 'Math Scores'!$F$2:$MZ$2))))</f>
        <v/>
      </c>
      <c r="K16" s="135" t="str">
        <f>IF(COUNT('Math Scores'!$BX19:$DN19)=0, "", (SUMIF('Math Scores'!$F$3:$MZ$3, K$4, 'Math Scores'!$F19:$MZ19)/(SUMIF('Math Scores'!$F$3:$MZ$3, K$4, 'Math Scores'!$F$2:$MZ$2))))</f>
        <v/>
      </c>
      <c r="L16" s="135">
        <f>IF(COUNT('Math Scores'!$DO19:$FJ19)=0, "", (SUMIF('Math Scores'!$F$3:$MZ$3, L$4, 'Math Scores'!$F19:$MZ19)/(SUMIF('Math Scores'!$F$3:$MZ$3, L$4, 'Math Scores'!$F$2:$MZ$2))))</f>
        <v>0.61111111111111116</v>
      </c>
      <c r="M16" s="135">
        <f>IF(COUNT('Math Scores'!$DO19:$FJ19)=0, "", (SUMIF('Math Scores'!$F$3:$MZ$3, M$4, 'Math Scores'!$F19:$MZ19)/(SUMIF('Math Scores'!$F$3:$MZ$3, M$4, 'Math Scores'!$F$2:$MZ$2))))</f>
        <v>0.71052631578947367</v>
      </c>
      <c r="N16" s="135">
        <f>IF(COUNT('Math Scores'!$DO19:$FJ19)=0, "", (SUMIF('Math Scores'!$F$3:$MZ$3, N$4, 'Math Scores'!$F19:$MZ19)/(SUMIF('Math Scores'!$F$3:$MZ$3, N$4, 'Math Scores'!$F$2:$MZ$2))))</f>
        <v>0.5</v>
      </c>
      <c r="O16" s="135" t="str">
        <f>IF(COUNT('Math Scores'!$FK19:$HI19)=0, "", (SUMIF('Math Scores'!$F$3:$MZ$3, O$4, 'Math Scores'!$F19:$MZ19)/(SUMIF('Math Scores'!$F$3:$MZ$3, O$4, 'Math Scores'!$F$2:$MZ$2))))</f>
        <v/>
      </c>
      <c r="P16" s="135" t="str">
        <f>IF(COUNT('Math Scores'!$FK19:$HI19)=0, "", (SUMIF('Math Scores'!$F$3:$MZ$3, P$4, 'Math Scores'!$F19:$MZ19)/(SUMIF('Math Scores'!$F$3:$MZ$3, P$4, 'Math Scores'!$F$2:$MZ$2))))</f>
        <v/>
      </c>
      <c r="Q16" s="135" t="str">
        <f>IF(COUNT('Math Scores'!$FK19:$HI19)=0, "", (SUMIF('Math Scores'!$F$3:$MZ$3, Q$4, 'Math Scores'!$F19:$MZ19)/(SUMIF('Math Scores'!$F$3:$MZ$3, Q$4, 'Math Scores'!$F$2:$MZ$2))))</f>
        <v/>
      </c>
      <c r="R16" s="135" t="str">
        <f>IF(COUNT('Math Scores'!$HJ19:$IG19)=0, "", (SUMIF('Math Scores'!$HJ$3:$IU$3, R$4, 'Math Scores'!$HJ19:$IU19)/(SUMIF('Math Scores'!$HJ$3:$IU$3, R$4, 'Math Scores'!$HJ$2:$IU$2))))</f>
        <v/>
      </c>
      <c r="S16" s="135" t="str">
        <f>IF(COUNT('Math Scores'!$HJ19:$IG19)=0, "", (SUMIF('Math Scores'!$HJ$3:$IU$3, S$4, 'Math Scores'!$HJ19:$IU19)/(SUMIF('Math Scores'!$HJ$3:$IU$3, S$4, 'Math Scores'!$HJ$2:$IU$2))))</f>
        <v/>
      </c>
      <c r="T16" s="135" t="str">
        <f>IF(COUNT('Math Scores'!$HJ19:$IG19)=0, "", (SUMIF('Math Scores'!$HJ$3:$IU$3, T$4, 'Math Scores'!$HJ19:$IU19)/(SUMIF('Math Scores'!$HJ$3:$IU$3, T$4, 'Math Scores'!$HJ$2:$IU$2))))</f>
        <v/>
      </c>
      <c r="U16" s="135" t="str">
        <f>IF(COUNT('Math Scores'!$IV19:$JL19)=0, "", (SUMIF('Math Scores'!$IH$3:$IU$3, U$4, 'Math Scores'!$IH19:$IU19)/(SUMIF('Math Scores'!$IH$3:$IU$3, U$4, 'Math Scores'!$IH$2:$IU$2))))</f>
        <v/>
      </c>
      <c r="V16" s="135" t="str">
        <f>IF(COUNT('Math Scores'!$IV19:$JL19)=0, "", (SUMIF('Math Scores'!$IH$3:$IU$3, V$4, 'Math Scores'!$IH19:$IU19)/(SUMIF('Math Scores'!$IH$3:$IU$3, V$4, 'Math Scores'!$IH$2:$IU$2))))</f>
        <v/>
      </c>
      <c r="W16" s="135" t="str">
        <f>IF(COUNT('Math Scores'!$IV19:$JL19)=0, "", (SUMIF('Math Scores'!$IH$3:$IU$3, W$4, 'Math Scores'!$IH19:$IU19)/(SUMIF('Math Scores'!$IH$3:$IU$3, W$4, 'Math Scores'!$IH$2:$IU$2))))</f>
        <v/>
      </c>
      <c r="X16" s="135" t="str">
        <f>IF(COUNT('Math Scores'!$JM19:$KG19)=0, "", (SUMIF('Math Scores'!$JM$3:$LA$3, X$4, 'Math Scores'!$JM19:$LA19)/(SUMIF('Math Scores'!$JM$3:$LA$3, X$4, 'Math Scores'!$JM$2:$LA$2))))</f>
        <v/>
      </c>
      <c r="Y16" s="135" t="str">
        <f>IF(COUNT('Math Scores'!$JM19:$KG19)=0, "", (SUMIF('Math Scores'!$JM$3:$LA$3, Y$4, 'Math Scores'!$JM19:$LA19)/(SUMIF('Math Scores'!$JM$3:$LA$3, Y$4, 'Math Scores'!$JM$2:$LA$2))))</f>
        <v/>
      </c>
      <c r="Z16" s="135" t="str">
        <f>IF(COUNT('Math Scores'!$JM19:$KG19)=0, "", (SUMIF('Math Scores'!$JM$3:$LA$3, Z$4, 'Math Scores'!$JM19:$LA19)/(SUMIF('Math Scores'!$JM$3:$LA$3, Z$4, 'Math Scores'!$JM$2:$LA$2))))</f>
        <v/>
      </c>
      <c r="AA16" s="135" t="str">
        <f>IF(COUNT('Math Scores'!$LB19:$LR19)=0, "", (SUMIF('Math Scores'!$KH$3:$LA$3, AA$4, 'Math Scores'!$KH19:$LA19)/(SUMIF('Math Scores'!$KH$3:$LA$3, AA$4, 'Math Scores'!$KH$2:$LA$2))))</f>
        <v/>
      </c>
      <c r="AB16" s="135" t="str">
        <f>IF(COUNT('Math Scores'!$LB19:$LR19)=0, "", (SUMIF('Math Scores'!$KH$3:$LA$3, AB$4, 'Math Scores'!$KH19:$LA19)/(SUMIF('Math Scores'!$KH$3:$LA$3, AB$4, 'Math Scores'!$KH$2:$LA$2))))</f>
        <v/>
      </c>
      <c r="AC16" s="135" t="str">
        <f>IF(COUNT('Math Scores'!$LB19:$LR19)=0, "", (SUMIF('Math Scores'!$KH$3:$LA$3, AC$4, 'Math Scores'!$KH19:$LA19)/(SUMIF('Math Scores'!$KH$3:$LA$3, AC$4, 'Math Scores'!$KH$2:$LA$2))))</f>
        <v/>
      </c>
    </row>
    <row r="17" spans="1:29" x14ac:dyDescent="0.2">
      <c r="A17" s="134" t="str">
        <f>'English Scores- Leveled papers'!B18</f>
        <v>B. Ramu</v>
      </c>
      <c r="B17" s="139">
        <f>'Math Scores'!D20</f>
        <v>0.24166666666666667</v>
      </c>
      <c r="C17" s="135" t="str">
        <f>IF(COUNT('Math Scores'!$F20:$AM20)=0, "", (SUMIF('Math Scores'!$F$3:$AM$3, C$4, 'Math Scores'!$F20:$AM20)/(SUMIF('Math Scores'!$F$3:$AM$3, C$4, 'Math Scores'!$F$2:$AM$2))))</f>
        <v/>
      </c>
      <c r="D17" s="135" t="str">
        <f>IF(COUNT('Math Scores'!$F20:$AM20)=0, "", (SUMIF('Math Scores'!$F$3:$AM$3, D$4, 'Math Scores'!$F20:$AM20)/(SUMIF('Math Scores'!$F$3:$AM$3, D$4, 'Math Scores'!$F$2:$AM$2))))</f>
        <v/>
      </c>
      <c r="E17" s="135" t="str">
        <f>IF(COUNT('Math Scores'!$F20:$AM20)=0, "", (SUMIF('Math Scores'!$F$3:$AM$3, E$4, 'Math Scores'!$F20:$AM20)/(SUMIF('Math Scores'!$F$3:$AM$3, E$4, 'Math Scores'!$F$2:$AM$2))))</f>
        <v/>
      </c>
      <c r="F17" s="135" t="str">
        <f>IF(COUNT('Math Scores'!$AN20:$BW20)=0, "", (SUMIF('Math Scores'!$AN$3:$BW$3, F$4, 'Math Scores'!$AN20:$BW20)/(SUMIF('Math Scores'!$AN$3:$BW$3, F$4, 'Math Scores'!$AN$2:$BW$2))))</f>
        <v/>
      </c>
      <c r="G17" s="135" t="str">
        <f>IF(COUNT('Math Scores'!$AN20:$BW20)=0, "", (SUMIF('Math Scores'!$AN$3:$BW$3, G$4, 'Math Scores'!$AN20:$BW20)/(SUMIF('Math Scores'!$AN$3:$BW$3, G$4, 'Math Scores'!$AN$2:$BW$2))))</f>
        <v/>
      </c>
      <c r="H17" s="135" t="str">
        <f>IF(COUNT('Math Scores'!$AN20:$BW20)=0, "", (SUMIF('Math Scores'!$AN$3:$BW$3, H$4, 'Math Scores'!$AN20:$BW20)/(SUMIF('Math Scores'!$AN$3:$BW$3, H$4, 'Math Scores'!$AN$2:$BW$2))))</f>
        <v/>
      </c>
      <c r="I17" s="135" t="str">
        <f>IF(COUNT('Math Scores'!$BX20:$DN20)=0, "", (SUMIF('Math Scores'!$F$3:$MZ$3, I$4, 'Math Scores'!$F20:$MZ20)/(SUMIF('Math Scores'!$F$3:$MZ$3, I$4, 'Math Scores'!$F$2:$MZ$2))))</f>
        <v/>
      </c>
      <c r="J17" s="135" t="str">
        <f>IF(COUNT('Math Scores'!$BX20:$DN20)=0, "", (SUMIF('Math Scores'!$F$3:$MZ$3, J$4, 'Math Scores'!$F20:$MZ20)/(SUMIF('Math Scores'!$F$3:$MZ$3, J$4, 'Math Scores'!$F$2:$MZ$2))))</f>
        <v/>
      </c>
      <c r="K17" s="135" t="str">
        <f>IF(COUNT('Math Scores'!$BX20:$DN20)=0, "", (SUMIF('Math Scores'!$F$3:$MZ$3, K$4, 'Math Scores'!$F20:$MZ20)/(SUMIF('Math Scores'!$F$3:$MZ$3, K$4, 'Math Scores'!$F$2:$MZ$2))))</f>
        <v/>
      </c>
      <c r="L17" s="135">
        <f>IF(COUNT('Math Scores'!$DO20:$FJ20)=0, "", (SUMIF('Math Scores'!$F$3:$MZ$3, L$4, 'Math Scores'!$F20:$MZ20)/(SUMIF('Math Scores'!$F$3:$MZ$3, L$4, 'Math Scores'!$F$2:$MZ$2))))</f>
        <v>0.3888888888888889</v>
      </c>
      <c r="M17" s="135">
        <f>IF(COUNT('Math Scores'!$DO20:$FJ20)=0, "", (SUMIF('Math Scores'!$F$3:$MZ$3, M$4, 'Math Scores'!$F20:$MZ20)/(SUMIF('Math Scores'!$F$3:$MZ$3, M$4, 'Math Scores'!$F$2:$MZ$2))))</f>
        <v>0.18421052631578946</v>
      </c>
      <c r="N17" s="135">
        <f>IF(COUNT('Math Scores'!$DO20:$FJ20)=0, "", (SUMIF('Math Scores'!$F$3:$MZ$3, N$4, 'Math Scores'!$F20:$MZ20)/(SUMIF('Math Scores'!$F$3:$MZ$3, N$4, 'Math Scores'!$F$2:$MZ$2))))</f>
        <v>0.17391304347826086</v>
      </c>
      <c r="O17" s="135" t="str">
        <f>IF(COUNT('Math Scores'!$FK20:$HI20)=0, "", (SUMIF('Math Scores'!$F$3:$MZ$3, O$4, 'Math Scores'!$F20:$MZ20)/(SUMIF('Math Scores'!$F$3:$MZ$3, O$4, 'Math Scores'!$F$2:$MZ$2))))</f>
        <v/>
      </c>
      <c r="P17" s="135" t="str">
        <f>IF(COUNT('Math Scores'!$FK20:$HI20)=0, "", (SUMIF('Math Scores'!$F$3:$MZ$3, P$4, 'Math Scores'!$F20:$MZ20)/(SUMIF('Math Scores'!$F$3:$MZ$3, P$4, 'Math Scores'!$F$2:$MZ$2))))</f>
        <v/>
      </c>
      <c r="Q17" s="135" t="str">
        <f>IF(COUNT('Math Scores'!$FK20:$HI20)=0, "", (SUMIF('Math Scores'!$F$3:$MZ$3, Q$4, 'Math Scores'!$F20:$MZ20)/(SUMIF('Math Scores'!$F$3:$MZ$3, Q$4, 'Math Scores'!$F$2:$MZ$2))))</f>
        <v/>
      </c>
      <c r="R17" s="135" t="str">
        <f>IF(COUNT('Math Scores'!$HJ20:$IG20)=0, "", (SUMIF('Math Scores'!$HJ$3:$IU$3, R$4, 'Math Scores'!$HJ20:$IU20)/(SUMIF('Math Scores'!$HJ$3:$IU$3, R$4, 'Math Scores'!$HJ$2:$IU$2))))</f>
        <v/>
      </c>
      <c r="S17" s="135" t="str">
        <f>IF(COUNT('Math Scores'!$HJ20:$IG20)=0, "", (SUMIF('Math Scores'!$HJ$3:$IU$3, S$4, 'Math Scores'!$HJ20:$IU20)/(SUMIF('Math Scores'!$HJ$3:$IU$3, S$4, 'Math Scores'!$HJ$2:$IU$2))))</f>
        <v/>
      </c>
      <c r="T17" s="135" t="str">
        <f>IF(COUNT('Math Scores'!$HJ20:$IG20)=0, "", (SUMIF('Math Scores'!$HJ$3:$IU$3, T$4, 'Math Scores'!$HJ20:$IU20)/(SUMIF('Math Scores'!$HJ$3:$IU$3, T$4, 'Math Scores'!$HJ$2:$IU$2))))</f>
        <v/>
      </c>
      <c r="U17" s="135" t="str">
        <f>IF(COUNT('Math Scores'!$IV20:$JL20)=0, "", (SUMIF('Math Scores'!$IH$3:$IU$3, U$4, 'Math Scores'!$IH20:$IU20)/(SUMIF('Math Scores'!$IH$3:$IU$3, U$4, 'Math Scores'!$IH$2:$IU$2))))</f>
        <v/>
      </c>
      <c r="V17" s="135" t="str">
        <f>IF(COUNT('Math Scores'!$IV20:$JL20)=0, "", (SUMIF('Math Scores'!$IH$3:$IU$3, V$4, 'Math Scores'!$IH20:$IU20)/(SUMIF('Math Scores'!$IH$3:$IU$3, V$4, 'Math Scores'!$IH$2:$IU$2))))</f>
        <v/>
      </c>
      <c r="W17" s="135" t="str">
        <f>IF(COUNT('Math Scores'!$IV20:$JL20)=0, "", (SUMIF('Math Scores'!$IH$3:$IU$3, W$4, 'Math Scores'!$IH20:$IU20)/(SUMIF('Math Scores'!$IH$3:$IU$3, W$4, 'Math Scores'!$IH$2:$IU$2))))</f>
        <v/>
      </c>
      <c r="X17" s="135" t="str">
        <f>IF(COUNT('Math Scores'!$JM20:$KG20)=0, "", (SUMIF('Math Scores'!$JM$3:$LA$3, X$4, 'Math Scores'!$JM20:$LA20)/(SUMIF('Math Scores'!$JM$3:$LA$3, X$4, 'Math Scores'!$JM$2:$LA$2))))</f>
        <v/>
      </c>
      <c r="Y17" s="135" t="str">
        <f>IF(COUNT('Math Scores'!$JM20:$KG20)=0, "", (SUMIF('Math Scores'!$JM$3:$LA$3, Y$4, 'Math Scores'!$JM20:$LA20)/(SUMIF('Math Scores'!$JM$3:$LA$3, Y$4, 'Math Scores'!$JM$2:$LA$2))))</f>
        <v/>
      </c>
      <c r="Z17" s="135" t="str">
        <f>IF(COUNT('Math Scores'!$JM20:$KG20)=0, "", (SUMIF('Math Scores'!$JM$3:$LA$3, Z$4, 'Math Scores'!$JM20:$LA20)/(SUMIF('Math Scores'!$JM$3:$LA$3, Z$4, 'Math Scores'!$JM$2:$LA$2))))</f>
        <v/>
      </c>
      <c r="AA17" s="135" t="str">
        <f>IF(COUNT('Math Scores'!$LB20:$LR20)=0, "", (SUMIF('Math Scores'!$KH$3:$LA$3, AA$4, 'Math Scores'!$KH20:$LA20)/(SUMIF('Math Scores'!$KH$3:$LA$3, AA$4, 'Math Scores'!$KH$2:$LA$2))))</f>
        <v/>
      </c>
      <c r="AB17" s="135" t="str">
        <f>IF(COUNT('Math Scores'!$LB20:$LR20)=0, "", (SUMIF('Math Scores'!$KH$3:$LA$3, AB$4, 'Math Scores'!$KH20:$LA20)/(SUMIF('Math Scores'!$KH$3:$LA$3, AB$4, 'Math Scores'!$KH$2:$LA$2))))</f>
        <v/>
      </c>
      <c r="AC17" s="135" t="str">
        <f>IF(COUNT('Math Scores'!$LB20:$LR20)=0, "", (SUMIF('Math Scores'!$KH$3:$LA$3, AC$4, 'Math Scores'!$KH20:$LA20)/(SUMIF('Math Scores'!$KH$3:$LA$3, AC$4, 'Math Scores'!$KH$2:$LA$2))))</f>
        <v/>
      </c>
    </row>
    <row r="18" spans="1:29" x14ac:dyDescent="0.2">
      <c r="A18" s="134" t="str">
        <f>'English Scores- Leveled papers'!B19</f>
        <v>Yasmeen Fathima</v>
      </c>
      <c r="B18" s="139">
        <f>'Math Scores'!D21</f>
        <v>0.44166666666666665</v>
      </c>
      <c r="C18" s="135" t="str">
        <f>IF(COUNT('Math Scores'!$F21:$AM21)=0, "", (SUMIF('Math Scores'!$F$3:$AM$3, C$4, 'Math Scores'!$F21:$AM21)/(SUMIF('Math Scores'!$F$3:$AM$3, C$4, 'Math Scores'!$F$2:$AM$2))))</f>
        <v/>
      </c>
      <c r="D18" s="135" t="str">
        <f>IF(COUNT('Math Scores'!$F21:$AM21)=0, "", (SUMIF('Math Scores'!$F$3:$AM$3, D$4, 'Math Scores'!$F21:$AM21)/(SUMIF('Math Scores'!$F$3:$AM$3, D$4, 'Math Scores'!$F$2:$AM$2))))</f>
        <v/>
      </c>
      <c r="E18" s="135" t="str">
        <f>IF(COUNT('Math Scores'!$F21:$AM21)=0, "", (SUMIF('Math Scores'!$F$3:$AM$3, E$4, 'Math Scores'!$F21:$AM21)/(SUMIF('Math Scores'!$F$3:$AM$3, E$4, 'Math Scores'!$F$2:$AM$2))))</f>
        <v/>
      </c>
      <c r="F18" s="135" t="str">
        <f>IF(COUNT('Math Scores'!$AN21:$BW21)=0, "", (SUMIF('Math Scores'!$AN$3:$BW$3, F$4, 'Math Scores'!$AN21:$BW21)/(SUMIF('Math Scores'!$AN$3:$BW$3, F$4, 'Math Scores'!$AN$2:$BW$2))))</f>
        <v/>
      </c>
      <c r="G18" s="135" t="str">
        <f>IF(COUNT('Math Scores'!$AN21:$BW21)=0, "", (SUMIF('Math Scores'!$AN$3:$BW$3, G$4, 'Math Scores'!$AN21:$BW21)/(SUMIF('Math Scores'!$AN$3:$BW$3, G$4, 'Math Scores'!$AN$2:$BW$2))))</f>
        <v/>
      </c>
      <c r="H18" s="135" t="str">
        <f>IF(COUNT('Math Scores'!$AN21:$BW21)=0, "", (SUMIF('Math Scores'!$AN$3:$BW$3, H$4, 'Math Scores'!$AN21:$BW21)/(SUMIF('Math Scores'!$AN$3:$BW$3, H$4, 'Math Scores'!$AN$2:$BW$2))))</f>
        <v/>
      </c>
      <c r="I18" s="135" t="str">
        <f>IF(COUNT('Math Scores'!$BX21:$DN21)=0, "", (SUMIF('Math Scores'!$F$3:$MZ$3, I$4, 'Math Scores'!$F21:$MZ21)/(SUMIF('Math Scores'!$F$3:$MZ$3, I$4, 'Math Scores'!$F$2:$MZ$2))))</f>
        <v/>
      </c>
      <c r="J18" s="135" t="str">
        <f>IF(COUNT('Math Scores'!$BX21:$DN21)=0, "", (SUMIF('Math Scores'!$F$3:$MZ$3, J$4, 'Math Scores'!$F21:$MZ21)/(SUMIF('Math Scores'!$F$3:$MZ$3, J$4, 'Math Scores'!$F$2:$MZ$2))))</f>
        <v/>
      </c>
      <c r="K18" s="135" t="str">
        <f>IF(COUNT('Math Scores'!$BX21:$DN21)=0, "", (SUMIF('Math Scores'!$F$3:$MZ$3, K$4, 'Math Scores'!$F21:$MZ21)/(SUMIF('Math Scores'!$F$3:$MZ$3, K$4, 'Math Scores'!$F$2:$MZ$2))))</f>
        <v/>
      </c>
      <c r="L18" s="135">
        <f>IF(COUNT('Math Scores'!$DO21:$FJ21)=0, "", (SUMIF('Math Scores'!$F$3:$MZ$3, L$4, 'Math Scores'!$F21:$MZ21)/(SUMIF('Math Scores'!$F$3:$MZ$3, L$4, 'Math Scores'!$F$2:$MZ$2))))</f>
        <v>0.33333333333333331</v>
      </c>
      <c r="M18" s="135">
        <f>IF(COUNT('Math Scores'!$DO21:$FJ21)=0, "", (SUMIF('Math Scores'!$F$3:$MZ$3, M$4, 'Math Scores'!$F21:$MZ21)/(SUMIF('Math Scores'!$F$3:$MZ$3, M$4, 'Math Scores'!$F$2:$MZ$2))))</f>
        <v>0.63157894736842102</v>
      </c>
      <c r="N18" s="135">
        <f>IF(COUNT('Math Scores'!$DO21:$FJ21)=0, "", (SUMIF('Math Scores'!$F$3:$MZ$3, N$4, 'Math Scores'!$F21:$MZ21)/(SUMIF('Math Scores'!$F$3:$MZ$3, N$4, 'Math Scores'!$F$2:$MZ$2))))</f>
        <v>0.36956521739130432</v>
      </c>
      <c r="O18" s="135" t="str">
        <f>IF(COUNT('Math Scores'!$FK21:$HI21)=0, "", (SUMIF('Math Scores'!$F$3:$MZ$3, O$4, 'Math Scores'!$F21:$MZ21)/(SUMIF('Math Scores'!$F$3:$MZ$3, O$4, 'Math Scores'!$F$2:$MZ$2))))</f>
        <v/>
      </c>
      <c r="P18" s="135" t="str">
        <f>IF(COUNT('Math Scores'!$FK21:$HI21)=0, "", (SUMIF('Math Scores'!$F$3:$MZ$3, P$4, 'Math Scores'!$F21:$MZ21)/(SUMIF('Math Scores'!$F$3:$MZ$3, P$4, 'Math Scores'!$F$2:$MZ$2))))</f>
        <v/>
      </c>
      <c r="Q18" s="135" t="str">
        <f>IF(COUNT('Math Scores'!$FK21:$HI21)=0, "", (SUMIF('Math Scores'!$F$3:$MZ$3, Q$4, 'Math Scores'!$F21:$MZ21)/(SUMIF('Math Scores'!$F$3:$MZ$3, Q$4, 'Math Scores'!$F$2:$MZ$2))))</f>
        <v/>
      </c>
      <c r="R18" s="135" t="str">
        <f>IF(COUNT('Math Scores'!$HJ21:$IG21)=0, "", (SUMIF('Math Scores'!$HJ$3:$IU$3, R$4, 'Math Scores'!$HJ21:$IU21)/(SUMIF('Math Scores'!$HJ$3:$IU$3, R$4, 'Math Scores'!$HJ$2:$IU$2))))</f>
        <v/>
      </c>
      <c r="S18" s="135" t="str">
        <f>IF(COUNT('Math Scores'!$HJ21:$IG21)=0, "", (SUMIF('Math Scores'!$HJ$3:$IU$3, S$4, 'Math Scores'!$HJ21:$IU21)/(SUMIF('Math Scores'!$HJ$3:$IU$3, S$4, 'Math Scores'!$HJ$2:$IU$2))))</f>
        <v/>
      </c>
      <c r="T18" s="135" t="str">
        <f>IF(COUNT('Math Scores'!$HJ21:$IG21)=0, "", (SUMIF('Math Scores'!$HJ$3:$IU$3, T$4, 'Math Scores'!$HJ21:$IU21)/(SUMIF('Math Scores'!$HJ$3:$IU$3, T$4, 'Math Scores'!$HJ$2:$IU$2))))</f>
        <v/>
      </c>
      <c r="U18" s="135" t="str">
        <f>IF(COUNT('Math Scores'!$IV21:$JL21)=0, "", (SUMIF('Math Scores'!$IH$3:$IU$3, U$4, 'Math Scores'!$IH21:$IU21)/(SUMIF('Math Scores'!$IH$3:$IU$3, U$4, 'Math Scores'!$IH$2:$IU$2))))</f>
        <v/>
      </c>
      <c r="V18" s="135" t="str">
        <f>IF(COUNT('Math Scores'!$IV21:$JL21)=0, "", (SUMIF('Math Scores'!$IH$3:$IU$3, V$4, 'Math Scores'!$IH21:$IU21)/(SUMIF('Math Scores'!$IH$3:$IU$3, V$4, 'Math Scores'!$IH$2:$IU$2))))</f>
        <v/>
      </c>
      <c r="W18" s="135" t="str">
        <f>IF(COUNT('Math Scores'!$IV21:$JL21)=0, "", (SUMIF('Math Scores'!$IH$3:$IU$3, W$4, 'Math Scores'!$IH21:$IU21)/(SUMIF('Math Scores'!$IH$3:$IU$3, W$4, 'Math Scores'!$IH$2:$IU$2))))</f>
        <v/>
      </c>
      <c r="X18" s="135" t="str">
        <f>IF(COUNT('Math Scores'!$JM21:$KG21)=0, "", (SUMIF('Math Scores'!$JM$3:$LA$3, X$4, 'Math Scores'!$JM21:$LA21)/(SUMIF('Math Scores'!$JM$3:$LA$3, X$4, 'Math Scores'!$JM$2:$LA$2))))</f>
        <v/>
      </c>
      <c r="Y18" s="135" t="str">
        <f>IF(COUNT('Math Scores'!$JM21:$KG21)=0, "", (SUMIF('Math Scores'!$JM$3:$LA$3, Y$4, 'Math Scores'!$JM21:$LA21)/(SUMIF('Math Scores'!$JM$3:$LA$3, Y$4, 'Math Scores'!$JM$2:$LA$2))))</f>
        <v/>
      </c>
      <c r="Z18" s="135" t="str">
        <f>IF(COUNT('Math Scores'!$JM21:$KG21)=0, "", (SUMIF('Math Scores'!$JM$3:$LA$3, Z$4, 'Math Scores'!$JM21:$LA21)/(SUMIF('Math Scores'!$JM$3:$LA$3, Z$4, 'Math Scores'!$JM$2:$LA$2))))</f>
        <v/>
      </c>
      <c r="AA18" s="135" t="str">
        <f>IF(COUNT('Math Scores'!$LB21:$LR21)=0, "", (SUMIF('Math Scores'!$KH$3:$LA$3, AA$4, 'Math Scores'!$KH21:$LA21)/(SUMIF('Math Scores'!$KH$3:$LA$3, AA$4, 'Math Scores'!$KH$2:$LA$2))))</f>
        <v/>
      </c>
      <c r="AB18" s="135" t="str">
        <f>IF(COUNT('Math Scores'!$LB21:$LR21)=0, "", (SUMIF('Math Scores'!$KH$3:$LA$3, AB$4, 'Math Scores'!$KH21:$LA21)/(SUMIF('Math Scores'!$KH$3:$LA$3, AB$4, 'Math Scores'!$KH$2:$LA$2))))</f>
        <v/>
      </c>
      <c r="AC18" s="135" t="str">
        <f>IF(COUNT('Math Scores'!$LB21:$LR21)=0, "", (SUMIF('Math Scores'!$KH$3:$LA$3, AC$4, 'Math Scores'!$KH21:$LA21)/(SUMIF('Math Scores'!$KH$3:$LA$3, AC$4, 'Math Scores'!$KH$2:$LA$2))))</f>
        <v/>
      </c>
    </row>
    <row r="19" spans="1:29" x14ac:dyDescent="0.2">
      <c r="A19" s="134" t="str">
        <f>'English Scores- Leveled papers'!B20</f>
        <v>Asra</v>
      </c>
      <c r="B19" s="139">
        <f>'Math Scores'!D22</f>
        <v>0.41666666666666669</v>
      </c>
      <c r="C19" s="135" t="str">
        <f>IF(COUNT('Math Scores'!$F22:$AM22)=0, "", (SUMIF('Math Scores'!$F$3:$AM$3, C$4, 'Math Scores'!$F22:$AM22)/(SUMIF('Math Scores'!$F$3:$AM$3, C$4, 'Math Scores'!$F$2:$AM$2))))</f>
        <v/>
      </c>
      <c r="D19" s="135" t="str">
        <f>IF(COUNT('Math Scores'!$F22:$AM22)=0, "", (SUMIF('Math Scores'!$F$3:$AM$3, D$4, 'Math Scores'!$F22:$AM22)/(SUMIF('Math Scores'!$F$3:$AM$3, D$4, 'Math Scores'!$F$2:$AM$2))))</f>
        <v/>
      </c>
      <c r="E19" s="135" t="str">
        <f>IF(COUNT('Math Scores'!$F22:$AM22)=0, "", (SUMIF('Math Scores'!$F$3:$AM$3, E$4, 'Math Scores'!$F22:$AM22)/(SUMIF('Math Scores'!$F$3:$AM$3, E$4, 'Math Scores'!$F$2:$AM$2))))</f>
        <v/>
      </c>
      <c r="F19" s="135" t="str">
        <f>IF(COUNT('Math Scores'!$AN22:$BW22)=0, "", (SUMIF('Math Scores'!$AN$3:$BW$3, F$4, 'Math Scores'!$AN22:$BW22)/(SUMIF('Math Scores'!$AN$3:$BW$3, F$4, 'Math Scores'!$AN$2:$BW$2))))</f>
        <v/>
      </c>
      <c r="G19" s="135" t="str">
        <f>IF(COUNT('Math Scores'!$AN22:$BW22)=0, "", (SUMIF('Math Scores'!$AN$3:$BW$3, G$4, 'Math Scores'!$AN22:$BW22)/(SUMIF('Math Scores'!$AN$3:$BW$3, G$4, 'Math Scores'!$AN$2:$BW$2))))</f>
        <v/>
      </c>
      <c r="H19" s="135" t="str">
        <f>IF(COUNT('Math Scores'!$AN22:$BW22)=0, "", (SUMIF('Math Scores'!$AN$3:$BW$3, H$4, 'Math Scores'!$AN22:$BW22)/(SUMIF('Math Scores'!$AN$3:$BW$3, H$4, 'Math Scores'!$AN$2:$BW$2))))</f>
        <v/>
      </c>
      <c r="I19" s="135" t="str">
        <f>IF(COUNT('Math Scores'!$BX22:$DN22)=0, "", (SUMIF('Math Scores'!$F$3:$MZ$3, I$4, 'Math Scores'!$F22:$MZ22)/(SUMIF('Math Scores'!$F$3:$MZ$3, I$4, 'Math Scores'!$F$2:$MZ$2))))</f>
        <v/>
      </c>
      <c r="J19" s="135" t="str">
        <f>IF(COUNT('Math Scores'!$BX22:$DN22)=0, "", (SUMIF('Math Scores'!$F$3:$MZ$3, J$4, 'Math Scores'!$F22:$MZ22)/(SUMIF('Math Scores'!$F$3:$MZ$3, J$4, 'Math Scores'!$F$2:$MZ$2))))</f>
        <v/>
      </c>
      <c r="K19" s="135" t="str">
        <f>IF(COUNT('Math Scores'!$BX22:$DN22)=0, "", (SUMIF('Math Scores'!$F$3:$MZ$3, K$4, 'Math Scores'!$F22:$MZ22)/(SUMIF('Math Scores'!$F$3:$MZ$3, K$4, 'Math Scores'!$F$2:$MZ$2))))</f>
        <v/>
      </c>
      <c r="L19" s="135">
        <f>IF(COUNT('Math Scores'!$DO22:$FJ22)=0, "", (SUMIF('Math Scores'!$F$3:$MZ$3, L$4, 'Math Scores'!$F22:$MZ22)/(SUMIF('Math Scores'!$F$3:$MZ$3, L$4, 'Math Scores'!$F$2:$MZ$2))))</f>
        <v>0.19444444444444445</v>
      </c>
      <c r="M19" s="135">
        <f>IF(COUNT('Math Scores'!$DO22:$FJ22)=0, "", (SUMIF('Math Scores'!$F$3:$MZ$3, M$4, 'Math Scores'!$F22:$MZ22)/(SUMIF('Math Scores'!$F$3:$MZ$3, M$4, 'Math Scores'!$F$2:$MZ$2))))</f>
        <v>0.60526315789473684</v>
      </c>
      <c r="N19" s="135">
        <f>IF(COUNT('Math Scores'!$DO22:$FJ22)=0, "", (SUMIF('Math Scores'!$F$3:$MZ$3, N$4, 'Math Scores'!$F22:$MZ22)/(SUMIF('Math Scores'!$F$3:$MZ$3, N$4, 'Math Scores'!$F$2:$MZ$2))))</f>
        <v>0.43478260869565216</v>
      </c>
      <c r="O19" s="135" t="str">
        <f>IF(COUNT('Math Scores'!$FK22:$HI22)=0, "", (SUMIF('Math Scores'!$F$3:$MZ$3, O$4, 'Math Scores'!$F22:$MZ22)/(SUMIF('Math Scores'!$F$3:$MZ$3, O$4, 'Math Scores'!$F$2:$MZ$2))))</f>
        <v/>
      </c>
      <c r="P19" s="135" t="str">
        <f>IF(COUNT('Math Scores'!$FK22:$HI22)=0, "", (SUMIF('Math Scores'!$F$3:$MZ$3, P$4, 'Math Scores'!$F22:$MZ22)/(SUMIF('Math Scores'!$F$3:$MZ$3, P$4, 'Math Scores'!$F$2:$MZ$2))))</f>
        <v/>
      </c>
      <c r="Q19" s="135" t="str">
        <f>IF(COUNT('Math Scores'!$FK22:$HI22)=0, "", (SUMIF('Math Scores'!$F$3:$MZ$3, Q$4, 'Math Scores'!$F22:$MZ22)/(SUMIF('Math Scores'!$F$3:$MZ$3, Q$4, 'Math Scores'!$F$2:$MZ$2))))</f>
        <v/>
      </c>
      <c r="R19" s="135" t="str">
        <f>IF(COUNT('Math Scores'!$HJ22:$IG22)=0, "", (SUMIF('Math Scores'!$HJ$3:$IU$3, R$4, 'Math Scores'!$HJ22:$IU22)/(SUMIF('Math Scores'!$HJ$3:$IU$3, R$4, 'Math Scores'!$HJ$2:$IU$2))))</f>
        <v/>
      </c>
      <c r="S19" s="135" t="str">
        <f>IF(COUNT('Math Scores'!$HJ22:$IG22)=0, "", (SUMIF('Math Scores'!$HJ$3:$IU$3, S$4, 'Math Scores'!$HJ22:$IU22)/(SUMIF('Math Scores'!$HJ$3:$IU$3, S$4, 'Math Scores'!$HJ$2:$IU$2))))</f>
        <v/>
      </c>
      <c r="T19" s="135" t="str">
        <f>IF(COUNT('Math Scores'!$HJ22:$IG22)=0, "", (SUMIF('Math Scores'!$HJ$3:$IU$3, T$4, 'Math Scores'!$HJ22:$IU22)/(SUMIF('Math Scores'!$HJ$3:$IU$3, T$4, 'Math Scores'!$HJ$2:$IU$2))))</f>
        <v/>
      </c>
      <c r="U19" s="135" t="str">
        <f>IF(COUNT('Math Scores'!$IV22:$JL22)=0, "", (SUMIF('Math Scores'!$IH$3:$IU$3, U$4, 'Math Scores'!$IH22:$IU22)/(SUMIF('Math Scores'!$IH$3:$IU$3, U$4, 'Math Scores'!$IH$2:$IU$2))))</f>
        <v/>
      </c>
      <c r="V19" s="135" t="str">
        <f>IF(COUNT('Math Scores'!$IV22:$JL22)=0, "", (SUMIF('Math Scores'!$IH$3:$IU$3, V$4, 'Math Scores'!$IH22:$IU22)/(SUMIF('Math Scores'!$IH$3:$IU$3, V$4, 'Math Scores'!$IH$2:$IU$2))))</f>
        <v/>
      </c>
      <c r="W19" s="135" t="str">
        <f>IF(COUNT('Math Scores'!$IV22:$JL22)=0, "", (SUMIF('Math Scores'!$IH$3:$IU$3, W$4, 'Math Scores'!$IH22:$IU22)/(SUMIF('Math Scores'!$IH$3:$IU$3, W$4, 'Math Scores'!$IH$2:$IU$2))))</f>
        <v/>
      </c>
      <c r="X19" s="135" t="str">
        <f>IF(COUNT('Math Scores'!$JM22:$KG22)=0, "", (SUMIF('Math Scores'!$JM$3:$LA$3, X$4, 'Math Scores'!$JM22:$LA22)/(SUMIF('Math Scores'!$JM$3:$LA$3, X$4, 'Math Scores'!$JM$2:$LA$2))))</f>
        <v/>
      </c>
      <c r="Y19" s="135" t="str">
        <f>IF(COUNT('Math Scores'!$JM22:$KG22)=0, "", (SUMIF('Math Scores'!$JM$3:$LA$3, Y$4, 'Math Scores'!$JM22:$LA22)/(SUMIF('Math Scores'!$JM$3:$LA$3, Y$4, 'Math Scores'!$JM$2:$LA$2))))</f>
        <v/>
      </c>
      <c r="Z19" s="135" t="str">
        <f>IF(COUNT('Math Scores'!$JM22:$KG22)=0, "", (SUMIF('Math Scores'!$JM$3:$LA$3, Z$4, 'Math Scores'!$JM22:$LA22)/(SUMIF('Math Scores'!$JM$3:$LA$3, Z$4, 'Math Scores'!$JM$2:$LA$2))))</f>
        <v/>
      </c>
      <c r="AA19" s="135" t="str">
        <f>IF(COUNT('Math Scores'!$LB22:$LR22)=0, "", (SUMIF('Math Scores'!$KH$3:$LA$3, AA$4, 'Math Scores'!$KH22:$LA22)/(SUMIF('Math Scores'!$KH$3:$LA$3, AA$4, 'Math Scores'!$KH$2:$LA$2))))</f>
        <v/>
      </c>
      <c r="AB19" s="135" t="str">
        <f>IF(COUNT('Math Scores'!$LB22:$LR22)=0, "", (SUMIF('Math Scores'!$KH$3:$LA$3, AB$4, 'Math Scores'!$KH22:$LA22)/(SUMIF('Math Scores'!$KH$3:$LA$3, AB$4, 'Math Scores'!$KH$2:$LA$2))))</f>
        <v/>
      </c>
      <c r="AC19" s="135" t="str">
        <f>IF(COUNT('Math Scores'!$LB22:$LR22)=0, "", (SUMIF('Math Scores'!$KH$3:$LA$3, AC$4, 'Math Scores'!$KH22:$LA22)/(SUMIF('Math Scores'!$KH$3:$LA$3, AC$4, 'Math Scores'!$KH$2:$LA$2))))</f>
        <v/>
      </c>
    </row>
    <row r="20" spans="1:29" x14ac:dyDescent="0.2">
      <c r="A20" s="134" t="str">
        <f>'English Scores- Leveled papers'!B21</f>
        <v>Siddiqua fatima</v>
      </c>
      <c r="B20" s="139">
        <f>'Math Scores'!D23</f>
        <v>0.35</v>
      </c>
      <c r="C20" s="135" t="str">
        <f>IF(COUNT('Math Scores'!$F23:$AM23)=0, "", (SUMIF('Math Scores'!$F$3:$AM$3, C$4, 'Math Scores'!$F23:$AM23)/(SUMIF('Math Scores'!$F$3:$AM$3, C$4, 'Math Scores'!$F$2:$AM$2))))</f>
        <v/>
      </c>
      <c r="D20" s="135" t="str">
        <f>IF(COUNT('Math Scores'!$F23:$AM23)=0, "", (SUMIF('Math Scores'!$F$3:$AM$3, D$4, 'Math Scores'!$F23:$AM23)/(SUMIF('Math Scores'!$F$3:$AM$3, D$4, 'Math Scores'!$F$2:$AM$2))))</f>
        <v/>
      </c>
      <c r="E20" s="135" t="str">
        <f>IF(COUNT('Math Scores'!$F23:$AM23)=0, "", (SUMIF('Math Scores'!$F$3:$AM$3, E$4, 'Math Scores'!$F23:$AM23)/(SUMIF('Math Scores'!$F$3:$AM$3, E$4, 'Math Scores'!$F$2:$AM$2))))</f>
        <v/>
      </c>
      <c r="F20" s="135" t="str">
        <f>IF(COUNT('Math Scores'!$AN23:$BW23)=0, "", (SUMIF('Math Scores'!$AN$3:$BW$3, F$4, 'Math Scores'!$AN23:$BW23)/(SUMIF('Math Scores'!$AN$3:$BW$3, F$4, 'Math Scores'!$AN$2:$BW$2))))</f>
        <v/>
      </c>
      <c r="G20" s="135" t="str">
        <f>IF(COUNT('Math Scores'!$AN23:$BW23)=0, "", (SUMIF('Math Scores'!$AN$3:$BW$3, G$4, 'Math Scores'!$AN23:$BW23)/(SUMIF('Math Scores'!$AN$3:$BW$3, G$4, 'Math Scores'!$AN$2:$BW$2))))</f>
        <v/>
      </c>
      <c r="H20" s="135" t="str">
        <f>IF(COUNT('Math Scores'!$AN23:$BW23)=0, "", (SUMIF('Math Scores'!$AN$3:$BW$3, H$4, 'Math Scores'!$AN23:$BW23)/(SUMIF('Math Scores'!$AN$3:$BW$3, H$4, 'Math Scores'!$AN$2:$BW$2))))</f>
        <v/>
      </c>
      <c r="I20" s="135" t="str">
        <f>IF(COUNT('Math Scores'!$BX23:$DN23)=0, "", (SUMIF('Math Scores'!$F$3:$MZ$3, I$4, 'Math Scores'!$F23:$MZ23)/(SUMIF('Math Scores'!$F$3:$MZ$3, I$4, 'Math Scores'!$F$2:$MZ$2))))</f>
        <v/>
      </c>
      <c r="J20" s="135" t="str">
        <f>IF(COUNT('Math Scores'!$BX23:$DN23)=0, "", (SUMIF('Math Scores'!$F$3:$MZ$3, J$4, 'Math Scores'!$F23:$MZ23)/(SUMIF('Math Scores'!$F$3:$MZ$3, J$4, 'Math Scores'!$F$2:$MZ$2))))</f>
        <v/>
      </c>
      <c r="K20" s="135" t="str">
        <f>IF(COUNT('Math Scores'!$BX23:$DN23)=0, "", (SUMIF('Math Scores'!$F$3:$MZ$3, K$4, 'Math Scores'!$F23:$MZ23)/(SUMIF('Math Scores'!$F$3:$MZ$3, K$4, 'Math Scores'!$F$2:$MZ$2))))</f>
        <v/>
      </c>
      <c r="L20" s="135">
        <f>IF(COUNT('Math Scores'!$DO23:$FJ23)=0, "", (SUMIF('Math Scores'!$F$3:$MZ$3, L$4, 'Math Scores'!$F23:$MZ23)/(SUMIF('Math Scores'!$F$3:$MZ$3, L$4, 'Math Scores'!$F$2:$MZ$2))))</f>
        <v>0.33333333333333331</v>
      </c>
      <c r="M20" s="135">
        <f>IF(COUNT('Math Scores'!$DO23:$FJ23)=0, "", (SUMIF('Math Scores'!$F$3:$MZ$3, M$4, 'Math Scores'!$F23:$MZ23)/(SUMIF('Math Scores'!$F$3:$MZ$3, M$4, 'Math Scores'!$F$2:$MZ$2))))</f>
        <v>0.36842105263157893</v>
      </c>
      <c r="N20" s="135">
        <f>IF(COUNT('Math Scores'!$DO23:$FJ23)=0, "", (SUMIF('Math Scores'!$F$3:$MZ$3, N$4, 'Math Scores'!$F23:$MZ23)/(SUMIF('Math Scores'!$F$3:$MZ$3, N$4, 'Math Scores'!$F$2:$MZ$2))))</f>
        <v>0.34782608695652173</v>
      </c>
      <c r="O20" s="135" t="str">
        <f>IF(COUNT('Math Scores'!$FK23:$HI23)=0, "", (SUMIF('Math Scores'!$F$3:$MZ$3, O$4, 'Math Scores'!$F23:$MZ23)/(SUMIF('Math Scores'!$F$3:$MZ$3, O$4, 'Math Scores'!$F$2:$MZ$2))))</f>
        <v/>
      </c>
      <c r="P20" s="135" t="str">
        <f>IF(COUNT('Math Scores'!$FK23:$HI23)=0, "", (SUMIF('Math Scores'!$F$3:$MZ$3, P$4, 'Math Scores'!$F23:$MZ23)/(SUMIF('Math Scores'!$F$3:$MZ$3, P$4, 'Math Scores'!$F$2:$MZ$2))))</f>
        <v/>
      </c>
      <c r="Q20" s="135" t="str">
        <f>IF(COUNT('Math Scores'!$FK23:$HI23)=0, "", (SUMIF('Math Scores'!$F$3:$MZ$3, Q$4, 'Math Scores'!$F23:$MZ23)/(SUMIF('Math Scores'!$F$3:$MZ$3, Q$4, 'Math Scores'!$F$2:$MZ$2))))</f>
        <v/>
      </c>
      <c r="R20" s="135" t="str">
        <f>IF(COUNT('Math Scores'!$HJ23:$IG23)=0, "", (SUMIF('Math Scores'!$HJ$3:$IU$3, R$4, 'Math Scores'!$HJ23:$IU23)/(SUMIF('Math Scores'!$HJ$3:$IU$3, R$4, 'Math Scores'!$HJ$2:$IU$2))))</f>
        <v/>
      </c>
      <c r="S20" s="135" t="str">
        <f>IF(COUNT('Math Scores'!$HJ23:$IG23)=0, "", (SUMIF('Math Scores'!$HJ$3:$IU$3, S$4, 'Math Scores'!$HJ23:$IU23)/(SUMIF('Math Scores'!$HJ$3:$IU$3, S$4, 'Math Scores'!$HJ$2:$IU$2))))</f>
        <v/>
      </c>
      <c r="T20" s="135" t="str">
        <f>IF(COUNT('Math Scores'!$HJ23:$IG23)=0, "", (SUMIF('Math Scores'!$HJ$3:$IU$3, T$4, 'Math Scores'!$HJ23:$IU23)/(SUMIF('Math Scores'!$HJ$3:$IU$3, T$4, 'Math Scores'!$HJ$2:$IU$2))))</f>
        <v/>
      </c>
      <c r="U20" s="135" t="str">
        <f>IF(COUNT('Math Scores'!$IV23:$JL23)=0, "", (SUMIF('Math Scores'!$IH$3:$IU$3, U$4, 'Math Scores'!$IH23:$IU23)/(SUMIF('Math Scores'!$IH$3:$IU$3, U$4, 'Math Scores'!$IH$2:$IU$2))))</f>
        <v/>
      </c>
      <c r="V20" s="135" t="str">
        <f>IF(COUNT('Math Scores'!$IV23:$JL23)=0, "", (SUMIF('Math Scores'!$IH$3:$IU$3, V$4, 'Math Scores'!$IH23:$IU23)/(SUMIF('Math Scores'!$IH$3:$IU$3, V$4, 'Math Scores'!$IH$2:$IU$2))))</f>
        <v/>
      </c>
      <c r="W20" s="135" t="str">
        <f>IF(COUNT('Math Scores'!$IV23:$JL23)=0, "", (SUMIF('Math Scores'!$IH$3:$IU$3, W$4, 'Math Scores'!$IH23:$IU23)/(SUMIF('Math Scores'!$IH$3:$IU$3, W$4, 'Math Scores'!$IH$2:$IU$2))))</f>
        <v/>
      </c>
      <c r="X20" s="135" t="str">
        <f>IF(COUNT('Math Scores'!$JM23:$KG23)=0, "", (SUMIF('Math Scores'!$JM$3:$LA$3, X$4, 'Math Scores'!$JM23:$LA23)/(SUMIF('Math Scores'!$JM$3:$LA$3, X$4, 'Math Scores'!$JM$2:$LA$2))))</f>
        <v/>
      </c>
      <c r="Y20" s="135" t="str">
        <f>IF(COUNT('Math Scores'!$JM23:$KG23)=0, "", (SUMIF('Math Scores'!$JM$3:$LA$3, Y$4, 'Math Scores'!$JM23:$LA23)/(SUMIF('Math Scores'!$JM$3:$LA$3, Y$4, 'Math Scores'!$JM$2:$LA$2))))</f>
        <v/>
      </c>
      <c r="Z20" s="135" t="str">
        <f>IF(COUNT('Math Scores'!$JM23:$KG23)=0, "", (SUMIF('Math Scores'!$JM$3:$LA$3, Z$4, 'Math Scores'!$JM23:$LA23)/(SUMIF('Math Scores'!$JM$3:$LA$3, Z$4, 'Math Scores'!$JM$2:$LA$2))))</f>
        <v/>
      </c>
      <c r="AA20" s="135" t="str">
        <f>IF(COUNT('Math Scores'!$LB23:$LR23)=0, "", (SUMIF('Math Scores'!$KH$3:$LA$3, AA$4, 'Math Scores'!$KH23:$LA23)/(SUMIF('Math Scores'!$KH$3:$LA$3, AA$4, 'Math Scores'!$KH$2:$LA$2))))</f>
        <v/>
      </c>
      <c r="AB20" s="135" t="str">
        <f>IF(COUNT('Math Scores'!$LB23:$LR23)=0, "", (SUMIF('Math Scores'!$KH$3:$LA$3, AB$4, 'Math Scores'!$KH23:$LA23)/(SUMIF('Math Scores'!$KH$3:$LA$3, AB$4, 'Math Scores'!$KH$2:$LA$2))))</f>
        <v/>
      </c>
      <c r="AC20" s="135" t="str">
        <f>IF(COUNT('Math Scores'!$LB23:$LR23)=0, "", (SUMIF('Math Scores'!$KH$3:$LA$3, AC$4, 'Math Scores'!$KH23:$LA23)/(SUMIF('Math Scores'!$KH$3:$LA$3, AC$4, 'Math Scores'!$KH$2:$LA$2))))</f>
        <v/>
      </c>
    </row>
    <row r="21" spans="1:29" x14ac:dyDescent="0.2">
      <c r="A21" s="134" t="str">
        <f>'English Scores- Leveled papers'!B22</f>
        <v>K.Akshitha</v>
      </c>
      <c r="B21" s="139">
        <f>'Math Scores'!D24</f>
        <v>0.49166666666666664</v>
      </c>
      <c r="C21" s="135" t="str">
        <f>IF(COUNT('Math Scores'!$F24:$AM24)=0, "", (SUMIF('Math Scores'!$F$3:$AM$3, C$4, 'Math Scores'!$F24:$AM24)/(SUMIF('Math Scores'!$F$3:$AM$3, C$4, 'Math Scores'!$F$2:$AM$2))))</f>
        <v/>
      </c>
      <c r="D21" s="135" t="str">
        <f>IF(COUNT('Math Scores'!$F24:$AM24)=0, "", (SUMIF('Math Scores'!$F$3:$AM$3, D$4, 'Math Scores'!$F24:$AM24)/(SUMIF('Math Scores'!$F$3:$AM$3, D$4, 'Math Scores'!$F$2:$AM$2))))</f>
        <v/>
      </c>
      <c r="E21" s="135" t="str">
        <f>IF(COUNT('Math Scores'!$F24:$AM24)=0, "", (SUMIF('Math Scores'!$F$3:$AM$3, E$4, 'Math Scores'!$F24:$AM24)/(SUMIF('Math Scores'!$F$3:$AM$3, E$4, 'Math Scores'!$F$2:$AM$2))))</f>
        <v/>
      </c>
      <c r="F21" s="135" t="str">
        <f>IF(COUNT('Math Scores'!$AN24:$BW24)=0, "", (SUMIF('Math Scores'!$AN$3:$BW$3, F$4, 'Math Scores'!$AN24:$BW24)/(SUMIF('Math Scores'!$AN$3:$BW$3, F$4, 'Math Scores'!$AN$2:$BW$2))))</f>
        <v/>
      </c>
      <c r="G21" s="135" t="str">
        <f>IF(COUNT('Math Scores'!$AN24:$BW24)=0, "", (SUMIF('Math Scores'!$AN$3:$BW$3, G$4, 'Math Scores'!$AN24:$BW24)/(SUMIF('Math Scores'!$AN$3:$BW$3, G$4, 'Math Scores'!$AN$2:$BW$2))))</f>
        <v/>
      </c>
      <c r="H21" s="135" t="str">
        <f>IF(COUNT('Math Scores'!$AN24:$BW24)=0, "", (SUMIF('Math Scores'!$AN$3:$BW$3, H$4, 'Math Scores'!$AN24:$BW24)/(SUMIF('Math Scores'!$AN$3:$BW$3, H$4, 'Math Scores'!$AN$2:$BW$2))))</f>
        <v/>
      </c>
      <c r="I21" s="135" t="str">
        <f>IF(COUNT('Math Scores'!$BX24:$DN24)=0, "", (SUMIF('Math Scores'!$F$3:$MZ$3, I$4, 'Math Scores'!$F24:$MZ24)/(SUMIF('Math Scores'!$F$3:$MZ$3, I$4, 'Math Scores'!$F$2:$MZ$2))))</f>
        <v/>
      </c>
      <c r="J21" s="135" t="str">
        <f>IF(COUNT('Math Scores'!$BX24:$DN24)=0, "", (SUMIF('Math Scores'!$F$3:$MZ$3, J$4, 'Math Scores'!$F24:$MZ24)/(SUMIF('Math Scores'!$F$3:$MZ$3, J$4, 'Math Scores'!$F$2:$MZ$2))))</f>
        <v/>
      </c>
      <c r="K21" s="135" t="str">
        <f>IF(COUNT('Math Scores'!$BX24:$DN24)=0, "", (SUMIF('Math Scores'!$F$3:$MZ$3, K$4, 'Math Scores'!$F24:$MZ24)/(SUMIF('Math Scores'!$F$3:$MZ$3, K$4, 'Math Scores'!$F$2:$MZ$2))))</f>
        <v/>
      </c>
      <c r="L21" s="135">
        <f>IF(COUNT('Math Scores'!$DO24:$FJ24)=0, "", (SUMIF('Math Scores'!$F$3:$MZ$3, L$4, 'Math Scores'!$F24:$MZ24)/(SUMIF('Math Scores'!$F$3:$MZ$3, L$4, 'Math Scores'!$F$2:$MZ$2))))</f>
        <v>0.47222222222222221</v>
      </c>
      <c r="M21" s="135">
        <f>IF(COUNT('Math Scores'!$DO24:$FJ24)=0, "", (SUMIF('Math Scores'!$F$3:$MZ$3, M$4, 'Math Scores'!$F24:$MZ24)/(SUMIF('Math Scores'!$F$3:$MZ$3, M$4, 'Math Scores'!$F$2:$MZ$2))))</f>
        <v>0.65789473684210531</v>
      </c>
      <c r="N21" s="135">
        <f>IF(COUNT('Math Scores'!$DO24:$FJ24)=0, "", (SUMIF('Math Scores'!$F$3:$MZ$3, N$4, 'Math Scores'!$F24:$MZ24)/(SUMIF('Math Scores'!$F$3:$MZ$3, N$4, 'Math Scores'!$F$2:$MZ$2))))</f>
        <v>0.36956521739130432</v>
      </c>
      <c r="O21" s="135" t="str">
        <f>IF(COUNT('Math Scores'!$FK24:$HI24)=0, "", (SUMIF('Math Scores'!$F$3:$MZ$3, O$4, 'Math Scores'!$F24:$MZ24)/(SUMIF('Math Scores'!$F$3:$MZ$3, O$4, 'Math Scores'!$F$2:$MZ$2))))</f>
        <v/>
      </c>
      <c r="P21" s="135" t="str">
        <f>IF(COUNT('Math Scores'!$FK24:$HI24)=0, "", (SUMIF('Math Scores'!$F$3:$MZ$3, P$4, 'Math Scores'!$F24:$MZ24)/(SUMIF('Math Scores'!$F$3:$MZ$3, P$4, 'Math Scores'!$F$2:$MZ$2))))</f>
        <v/>
      </c>
      <c r="Q21" s="135" t="str">
        <f>IF(COUNT('Math Scores'!$FK24:$HI24)=0, "", (SUMIF('Math Scores'!$F$3:$MZ$3, Q$4, 'Math Scores'!$F24:$MZ24)/(SUMIF('Math Scores'!$F$3:$MZ$3, Q$4, 'Math Scores'!$F$2:$MZ$2))))</f>
        <v/>
      </c>
      <c r="R21" s="135" t="str">
        <f>IF(COUNT('Math Scores'!$HJ24:$IG24)=0, "", (SUMIF('Math Scores'!$HJ$3:$IU$3, R$4, 'Math Scores'!$HJ24:$IU24)/(SUMIF('Math Scores'!$HJ$3:$IU$3, R$4, 'Math Scores'!$HJ$2:$IU$2))))</f>
        <v/>
      </c>
      <c r="S21" s="135" t="str">
        <f>IF(COUNT('Math Scores'!$HJ24:$IG24)=0, "", (SUMIF('Math Scores'!$HJ$3:$IU$3, S$4, 'Math Scores'!$HJ24:$IU24)/(SUMIF('Math Scores'!$HJ$3:$IU$3, S$4, 'Math Scores'!$HJ$2:$IU$2))))</f>
        <v/>
      </c>
      <c r="T21" s="135" t="str">
        <f>IF(COUNT('Math Scores'!$HJ24:$IG24)=0, "", (SUMIF('Math Scores'!$HJ$3:$IU$3, T$4, 'Math Scores'!$HJ24:$IU24)/(SUMIF('Math Scores'!$HJ$3:$IU$3, T$4, 'Math Scores'!$HJ$2:$IU$2))))</f>
        <v/>
      </c>
      <c r="U21" s="135" t="str">
        <f>IF(COUNT('Math Scores'!$IV24:$JL24)=0, "", (SUMIF('Math Scores'!$IH$3:$IU$3, U$4, 'Math Scores'!$IH24:$IU24)/(SUMIF('Math Scores'!$IH$3:$IU$3, U$4, 'Math Scores'!$IH$2:$IU$2))))</f>
        <v/>
      </c>
      <c r="V21" s="135" t="str">
        <f>IF(COUNT('Math Scores'!$IV24:$JL24)=0, "", (SUMIF('Math Scores'!$IH$3:$IU$3, V$4, 'Math Scores'!$IH24:$IU24)/(SUMIF('Math Scores'!$IH$3:$IU$3, V$4, 'Math Scores'!$IH$2:$IU$2))))</f>
        <v/>
      </c>
      <c r="W21" s="135" t="str">
        <f>IF(COUNT('Math Scores'!$IV24:$JL24)=0, "", (SUMIF('Math Scores'!$IH$3:$IU$3, W$4, 'Math Scores'!$IH24:$IU24)/(SUMIF('Math Scores'!$IH$3:$IU$3, W$4, 'Math Scores'!$IH$2:$IU$2))))</f>
        <v/>
      </c>
      <c r="X21" s="135" t="str">
        <f>IF(COUNT('Math Scores'!$JM24:$KG24)=0, "", (SUMIF('Math Scores'!$JM$3:$LA$3, X$4, 'Math Scores'!$JM24:$LA24)/(SUMIF('Math Scores'!$JM$3:$LA$3, X$4, 'Math Scores'!$JM$2:$LA$2))))</f>
        <v/>
      </c>
      <c r="Y21" s="135" t="str">
        <f>IF(COUNT('Math Scores'!$JM24:$KG24)=0, "", (SUMIF('Math Scores'!$JM$3:$LA$3, Y$4, 'Math Scores'!$JM24:$LA24)/(SUMIF('Math Scores'!$JM$3:$LA$3, Y$4, 'Math Scores'!$JM$2:$LA$2))))</f>
        <v/>
      </c>
      <c r="Z21" s="135" t="str">
        <f>IF(COUNT('Math Scores'!$JM24:$KG24)=0, "", (SUMIF('Math Scores'!$JM$3:$LA$3, Z$4, 'Math Scores'!$JM24:$LA24)/(SUMIF('Math Scores'!$JM$3:$LA$3, Z$4, 'Math Scores'!$JM$2:$LA$2))))</f>
        <v/>
      </c>
      <c r="AA21" s="135" t="str">
        <f>IF(COUNT('Math Scores'!$LB24:$LR24)=0, "", (SUMIF('Math Scores'!$KH$3:$LA$3, AA$4, 'Math Scores'!$KH24:$LA24)/(SUMIF('Math Scores'!$KH$3:$LA$3, AA$4, 'Math Scores'!$KH$2:$LA$2))))</f>
        <v/>
      </c>
      <c r="AB21" s="135" t="str">
        <f>IF(COUNT('Math Scores'!$LB24:$LR24)=0, "", (SUMIF('Math Scores'!$KH$3:$LA$3, AB$4, 'Math Scores'!$KH24:$LA24)/(SUMIF('Math Scores'!$KH$3:$LA$3, AB$4, 'Math Scores'!$KH$2:$LA$2))))</f>
        <v/>
      </c>
      <c r="AC21" s="135" t="str">
        <f>IF(COUNT('Math Scores'!$LB24:$LR24)=0, "", (SUMIF('Math Scores'!$KH$3:$LA$3, AC$4, 'Math Scores'!$KH24:$LA24)/(SUMIF('Math Scores'!$KH$3:$LA$3, AC$4, 'Math Scores'!$KH$2:$LA$2))))</f>
        <v/>
      </c>
    </row>
    <row r="22" spans="1:29" x14ac:dyDescent="0.2">
      <c r="A22" s="134" t="str">
        <f>'English Scores- Leveled papers'!B23</f>
        <v>S. Payal</v>
      </c>
      <c r="B22" s="139">
        <f>'Math Scores'!D25</f>
        <v>0.375</v>
      </c>
      <c r="C22" s="135" t="str">
        <f>IF(COUNT('Math Scores'!$F25:$AM25)=0, "", (SUMIF('Math Scores'!$F$3:$AM$3, C$4, 'Math Scores'!$F25:$AM25)/(SUMIF('Math Scores'!$F$3:$AM$3, C$4, 'Math Scores'!$F$2:$AM$2))))</f>
        <v/>
      </c>
      <c r="D22" s="135" t="str">
        <f>IF(COUNT('Math Scores'!$F25:$AM25)=0, "", (SUMIF('Math Scores'!$F$3:$AM$3, D$4, 'Math Scores'!$F25:$AM25)/(SUMIF('Math Scores'!$F$3:$AM$3, D$4, 'Math Scores'!$F$2:$AM$2))))</f>
        <v/>
      </c>
      <c r="E22" s="135" t="str">
        <f>IF(COUNT('Math Scores'!$F25:$AM25)=0, "", (SUMIF('Math Scores'!$F$3:$AM$3, E$4, 'Math Scores'!$F25:$AM25)/(SUMIF('Math Scores'!$F$3:$AM$3, E$4, 'Math Scores'!$F$2:$AM$2))))</f>
        <v/>
      </c>
      <c r="F22" s="135" t="str">
        <f>IF(COUNT('Math Scores'!$AN25:$BW25)=0, "", (SUMIF('Math Scores'!$AN$3:$BW$3, F$4, 'Math Scores'!$AN25:$BW25)/(SUMIF('Math Scores'!$AN$3:$BW$3, F$4, 'Math Scores'!$AN$2:$BW$2))))</f>
        <v/>
      </c>
      <c r="G22" s="135" t="str">
        <f>IF(COUNT('Math Scores'!$AN25:$BW25)=0, "", (SUMIF('Math Scores'!$AN$3:$BW$3, G$4, 'Math Scores'!$AN25:$BW25)/(SUMIF('Math Scores'!$AN$3:$BW$3, G$4, 'Math Scores'!$AN$2:$BW$2))))</f>
        <v/>
      </c>
      <c r="H22" s="135" t="str">
        <f>IF(COUNT('Math Scores'!$AN25:$BW25)=0, "", (SUMIF('Math Scores'!$AN$3:$BW$3, H$4, 'Math Scores'!$AN25:$BW25)/(SUMIF('Math Scores'!$AN$3:$BW$3, H$4, 'Math Scores'!$AN$2:$BW$2))))</f>
        <v/>
      </c>
      <c r="I22" s="135" t="str">
        <f>IF(COUNT('Math Scores'!$BX25:$DN25)=0, "", (SUMIF('Math Scores'!$F$3:$MZ$3, I$4, 'Math Scores'!$F25:$MZ25)/(SUMIF('Math Scores'!$F$3:$MZ$3, I$4, 'Math Scores'!$F$2:$MZ$2))))</f>
        <v/>
      </c>
      <c r="J22" s="135" t="str">
        <f>IF(COUNT('Math Scores'!$BX25:$DN25)=0, "", (SUMIF('Math Scores'!$F$3:$MZ$3, J$4, 'Math Scores'!$F25:$MZ25)/(SUMIF('Math Scores'!$F$3:$MZ$3, J$4, 'Math Scores'!$F$2:$MZ$2))))</f>
        <v/>
      </c>
      <c r="K22" s="135" t="str">
        <f>IF(COUNT('Math Scores'!$BX25:$DN25)=0, "", (SUMIF('Math Scores'!$F$3:$MZ$3, K$4, 'Math Scores'!$F25:$MZ25)/(SUMIF('Math Scores'!$F$3:$MZ$3, K$4, 'Math Scores'!$F$2:$MZ$2))))</f>
        <v/>
      </c>
      <c r="L22" s="135">
        <f>IF(COUNT('Math Scores'!$DO25:$FJ25)=0, "", (SUMIF('Math Scores'!$F$3:$MZ$3, L$4, 'Math Scores'!$F25:$MZ25)/(SUMIF('Math Scores'!$F$3:$MZ$3, L$4, 'Math Scores'!$F$2:$MZ$2))))</f>
        <v>0.33333333333333331</v>
      </c>
      <c r="M22" s="135">
        <f>IF(COUNT('Math Scores'!$DO25:$FJ25)=0, "", (SUMIF('Math Scores'!$F$3:$MZ$3, M$4, 'Math Scores'!$F25:$MZ25)/(SUMIF('Math Scores'!$F$3:$MZ$3, M$4, 'Math Scores'!$F$2:$MZ$2))))</f>
        <v>0.36842105263157893</v>
      </c>
      <c r="N22" s="135">
        <f>IF(COUNT('Math Scores'!$DO25:$FJ25)=0, "", (SUMIF('Math Scores'!$F$3:$MZ$3, N$4, 'Math Scores'!$F25:$MZ25)/(SUMIF('Math Scores'!$F$3:$MZ$3, N$4, 'Math Scores'!$F$2:$MZ$2))))</f>
        <v>0.41304347826086957</v>
      </c>
      <c r="O22" s="135" t="str">
        <f>IF(COUNT('Math Scores'!$FK25:$HI25)=0, "", (SUMIF('Math Scores'!$F$3:$MZ$3, O$4, 'Math Scores'!$F25:$MZ25)/(SUMIF('Math Scores'!$F$3:$MZ$3, O$4, 'Math Scores'!$F$2:$MZ$2))))</f>
        <v/>
      </c>
      <c r="P22" s="135" t="str">
        <f>IF(COUNT('Math Scores'!$FK25:$HI25)=0, "", (SUMIF('Math Scores'!$F$3:$MZ$3, P$4, 'Math Scores'!$F25:$MZ25)/(SUMIF('Math Scores'!$F$3:$MZ$3, P$4, 'Math Scores'!$F$2:$MZ$2))))</f>
        <v/>
      </c>
      <c r="Q22" s="135" t="str">
        <f>IF(COUNT('Math Scores'!$FK25:$HI25)=0, "", (SUMIF('Math Scores'!$F$3:$MZ$3, Q$4, 'Math Scores'!$F25:$MZ25)/(SUMIF('Math Scores'!$F$3:$MZ$3, Q$4, 'Math Scores'!$F$2:$MZ$2))))</f>
        <v/>
      </c>
      <c r="R22" s="135" t="str">
        <f>IF(COUNT('Math Scores'!$HJ25:$IG25)=0, "", (SUMIF('Math Scores'!$HJ$3:$IU$3, R$4, 'Math Scores'!$HJ25:$IU25)/(SUMIF('Math Scores'!$HJ$3:$IU$3, R$4, 'Math Scores'!$HJ$2:$IU$2))))</f>
        <v/>
      </c>
      <c r="S22" s="135" t="str">
        <f>IF(COUNT('Math Scores'!$HJ25:$IG25)=0, "", (SUMIF('Math Scores'!$HJ$3:$IU$3, S$4, 'Math Scores'!$HJ25:$IU25)/(SUMIF('Math Scores'!$HJ$3:$IU$3, S$4, 'Math Scores'!$HJ$2:$IU$2))))</f>
        <v/>
      </c>
      <c r="T22" s="135" t="str">
        <f>IF(COUNT('Math Scores'!$HJ25:$IG25)=0, "", (SUMIF('Math Scores'!$HJ$3:$IU$3, T$4, 'Math Scores'!$HJ25:$IU25)/(SUMIF('Math Scores'!$HJ$3:$IU$3, T$4, 'Math Scores'!$HJ$2:$IU$2))))</f>
        <v/>
      </c>
      <c r="U22" s="135" t="str">
        <f>IF(COUNT('Math Scores'!$IV25:$JL25)=0, "", (SUMIF('Math Scores'!$IH$3:$IU$3, U$4, 'Math Scores'!$IH25:$IU25)/(SUMIF('Math Scores'!$IH$3:$IU$3, U$4, 'Math Scores'!$IH$2:$IU$2))))</f>
        <v/>
      </c>
      <c r="V22" s="135" t="str">
        <f>IF(COUNT('Math Scores'!$IV25:$JL25)=0, "", (SUMIF('Math Scores'!$IH$3:$IU$3, V$4, 'Math Scores'!$IH25:$IU25)/(SUMIF('Math Scores'!$IH$3:$IU$3, V$4, 'Math Scores'!$IH$2:$IU$2))))</f>
        <v/>
      </c>
      <c r="W22" s="135" t="str">
        <f>IF(COUNT('Math Scores'!$IV25:$JL25)=0, "", (SUMIF('Math Scores'!$IH$3:$IU$3, W$4, 'Math Scores'!$IH25:$IU25)/(SUMIF('Math Scores'!$IH$3:$IU$3, W$4, 'Math Scores'!$IH$2:$IU$2))))</f>
        <v/>
      </c>
      <c r="X22" s="135" t="str">
        <f>IF(COUNT('Math Scores'!$JM25:$KG25)=0, "", (SUMIF('Math Scores'!$JM$3:$LA$3, X$4, 'Math Scores'!$JM25:$LA25)/(SUMIF('Math Scores'!$JM$3:$LA$3, X$4, 'Math Scores'!$JM$2:$LA$2))))</f>
        <v/>
      </c>
      <c r="Y22" s="135" t="str">
        <f>IF(COUNT('Math Scores'!$JM25:$KG25)=0, "", (SUMIF('Math Scores'!$JM$3:$LA$3, Y$4, 'Math Scores'!$JM25:$LA25)/(SUMIF('Math Scores'!$JM$3:$LA$3, Y$4, 'Math Scores'!$JM$2:$LA$2))))</f>
        <v/>
      </c>
      <c r="Z22" s="135" t="str">
        <f>IF(COUNT('Math Scores'!$JM25:$KG25)=0, "", (SUMIF('Math Scores'!$JM$3:$LA$3, Z$4, 'Math Scores'!$JM25:$LA25)/(SUMIF('Math Scores'!$JM$3:$LA$3, Z$4, 'Math Scores'!$JM$2:$LA$2))))</f>
        <v/>
      </c>
      <c r="AA22" s="135" t="str">
        <f>IF(COUNT('Math Scores'!$LB25:$LR25)=0, "", (SUMIF('Math Scores'!$KH$3:$LA$3, AA$4, 'Math Scores'!$KH25:$LA25)/(SUMIF('Math Scores'!$KH$3:$LA$3, AA$4, 'Math Scores'!$KH$2:$LA$2))))</f>
        <v/>
      </c>
      <c r="AB22" s="135" t="str">
        <f>IF(COUNT('Math Scores'!$LB25:$LR25)=0, "", (SUMIF('Math Scores'!$KH$3:$LA$3, AB$4, 'Math Scores'!$KH25:$LA25)/(SUMIF('Math Scores'!$KH$3:$LA$3, AB$4, 'Math Scores'!$KH$2:$LA$2))))</f>
        <v/>
      </c>
      <c r="AC22" s="135" t="str">
        <f>IF(COUNT('Math Scores'!$LB25:$LR25)=0, "", (SUMIF('Math Scores'!$KH$3:$LA$3, AC$4, 'Math Scores'!$KH25:$LA25)/(SUMIF('Math Scores'!$KH$3:$LA$3, AC$4, 'Math Scores'!$KH$2:$LA$2))))</f>
        <v/>
      </c>
    </row>
    <row r="23" spans="1:29" x14ac:dyDescent="0.2">
      <c r="A23" s="134" t="str">
        <f>'English Scores- Leveled papers'!B24</f>
        <v>S. Prerna</v>
      </c>
      <c r="B23" s="139">
        <f>'Math Scores'!D26</f>
        <v>0.38333333333333336</v>
      </c>
      <c r="C23" s="135" t="str">
        <f>IF(COUNT('Math Scores'!$F26:$AM26)=0, "", (SUMIF('Math Scores'!$F$3:$AM$3, C$4, 'Math Scores'!$F26:$AM26)/(SUMIF('Math Scores'!$F$3:$AM$3, C$4, 'Math Scores'!$F$2:$AM$2))))</f>
        <v/>
      </c>
      <c r="D23" s="135" t="str">
        <f>IF(COUNT('Math Scores'!$F26:$AM26)=0, "", (SUMIF('Math Scores'!$F$3:$AM$3, D$4, 'Math Scores'!$F26:$AM26)/(SUMIF('Math Scores'!$F$3:$AM$3, D$4, 'Math Scores'!$F$2:$AM$2))))</f>
        <v/>
      </c>
      <c r="E23" s="135" t="str">
        <f>IF(COUNT('Math Scores'!$F26:$AM26)=0, "", (SUMIF('Math Scores'!$F$3:$AM$3, E$4, 'Math Scores'!$F26:$AM26)/(SUMIF('Math Scores'!$F$3:$AM$3, E$4, 'Math Scores'!$F$2:$AM$2))))</f>
        <v/>
      </c>
      <c r="F23" s="135" t="str">
        <f>IF(COUNT('Math Scores'!$AN26:$BW26)=0, "", (SUMIF('Math Scores'!$AN$3:$BW$3, F$4, 'Math Scores'!$AN26:$BW26)/(SUMIF('Math Scores'!$AN$3:$BW$3, F$4, 'Math Scores'!$AN$2:$BW$2))))</f>
        <v/>
      </c>
      <c r="G23" s="135" t="str">
        <f>IF(COUNT('Math Scores'!$AN26:$BW26)=0, "", (SUMIF('Math Scores'!$AN$3:$BW$3, G$4, 'Math Scores'!$AN26:$BW26)/(SUMIF('Math Scores'!$AN$3:$BW$3, G$4, 'Math Scores'!$AN$2:$BW$2))))</f>
        <v/>
      </c>
      <c r="H23" s="135" t="str">
        <f>IF(COUNT('Math Scores'!$AN26:$BW26)=0, "", (SUMIF('Math Scores'!$AN$3:$BW$3, H$4, 'Math Scores'!$AN26:$BW26)/(SUMIF('Math Scores'!$AN$3:$BW$3, H$4, 'Math Scores'!$AN$2:$BW$2))))</f>
        <v/>
      </c>
      <c r="I23" s="135" t="str">
        <f>IF(COUNT('Math Scores'!$BX26:$DN26)=0, "", (SUMIF('Math Scores'!$F$3:$MZ$3, I$4, 'Math Scores'!$F26:$MZ26)/(SUMIF('Math Scores'!$F$3:$MZ$3, I$4, 'Math Scores'!$F$2:$MZ$2))))</f>
        <v/>
      </c>
      <c r="J23" s="135" t="str">
        <f>IF(COUNT('Math Scores'!$BX26:$DN26)=0, "", (SUMIF('Math Scores'!$F$3:$MZ$3, J$4, 'Math Scores'!$F26:$MZ26)/(SUMIF('Math Scores'!$F$3:$MZ$3, J$4, 'Math Scores'!$F$2:$MZ$2))))</f>
        <v/>
      </c>
      <c r="K23" s="135" t="str">
        <f>IF(COUNT('Math Scores'!$BX26:$DN26)=0, "", (SUMIF('Math Scores'!$F$3:$MZ$3, K$4, 'Math Scores'!$F26:$MZ26)/(SUMIF('Math Scores'!$F$3:$MZ$3, K$4, 'Math Scores'!$F$2:$MZ$2))))</f>
        <v/>
      </c>
      <c r="L23" s="135">
        <f>IF(COUNT('Math Scores'!$DO26:$FJ26)=0, "", (SUMIF('Math Scores'!$F$3:$MZ$3, L$4, 'Math Scores'!$F26:$MZ26)/(SUMIF('Math Scores'!$F$3:$MZ$3, L$4, 'Math Scores'!$F$2:$MZ$2))))</f>
        <v>0.27777777777777779</v>
      </c>
      <c r="M23" s="135">
        <f>IF(COUNT('Math Scores'!$DO26:$FJ26)=0, "", (SUMIF('Math Scores'!$F$3:$MZ$3, M$4, 'Math Scores'!$F26:$MZ26)/(SUMIF('Math Scores'!$F$3:$MZ$3, M$4, 'Math Scores'!$F$2:$MZ$2))))</f>
        <v>0.57894736842105265</v>
      </c>
      <c r="N23" s="135">
        <f>IF(COUNT('Math Scores'!$DO26:$FJ26)=0, "", (SUMIF('Math Scores'!$F$3:$MZ$3, N$4, 'Math Scores'!$F26:$MZ26)/(SUMIF('Math Scores'!$F$3:$MZ$3, N$4, 'Math Scores'!$F$2:$MZ$2))))</f>
        <v>0.30434782608695654</v>
      </c>
      <c r="O23" s="135" t="str">
        <f>IF(COUNT('Math Scores'!$FK26:$HI26)=0, "", (SUMIF('Math Scores'!$F$3:$MZ$3, O$4, 'Math Scores'!$F26:$MZ26)/(SUMIF('Math Scores'!$F$3:$MZ$3, O$4, 'Math Scores'!$F$2:$MZ$2))))</f>
        <v/>
      </c>
      <c r="P23" s="135" t="str">
        <f>IF(COUNT('Math Scores'!$FK26:$HI26)=0, "", (SUMIF('Math Scores'!$F$3:$MZ$3, P$4, 'Math Scores'!$F26:$MZ26)/(SUMIF('Math Scores'!$F$3:$MZ$3, P$4, 'Math Scores'!$F$2:$MZ$2))))</f>
        <v/>
      </c>
      <c r="Q23" s="135" t="str">
        <f>IF(COUNT('Math Scores'!$FK26:$HI26)=0, "", (SUMIF('Math Scores'!$F$3:$MZ$3, Q$4, 'Math Scores'!$F26:$MZ26)/(SUMIF('Math Scores'!$F$3:$MZ$3, Q$4, 'Math Scores'!$F$2:$MZ$2))))</f>
        <v/>
      </c>
      <c r="R23" s="135" t="str">
        <f>IF(COUNT('Math Scores'!$HJ26:$IG26)=0, "", (SUMIF('Math Scores'!$HJ$3:$IU$3, R$4, 'Math Scores'!$HJ26:$IU26)/(SUMIF('Math Scores'!$HJ$3:$IU$3, R$4, 'Math Scores'!$HJ$2:$IU$2))))</f>
        <v/>
      </c>
      <c r="S23" s="135" t="str">
        <f>IF(COUNT('Math Scores'!$HJ26:$IG26)=0, "", (SUMIF('Math Scores'!$HJ$3:$IU$3, S$4, 'Math Scores'!$HJ26:$IU26)/(SUMIF('Math Scores'!$HJ$3:$IU$3, S$4, 'Math Scores'!$HJ$2:$IU$2))))</f>
        <v/>
      </c>
      <c r="T23" s="135" t="str">
        <f>IF(COUNT('Math Scores'!$HJ26:$IG26)=0, "", (SUMIF('Math Scores'!$HJ$3:$IU$3, T$4, 'Math Scores'!$HJ26:$IU26)/(SUMIF('Math Scores'!$HJ$3:$IU$3, T$4, 'Math Scores'!$HJ$2:$IU$2))))</f>
        <v/>
      </c>
      <c r="U23" s="135" t="str">
        <f>IF(COUNT('Math Scores'!$IV26:$JL26)=0, "", (SUMIF('Math Scores'!$IH$3:$IU$3, U$4, 'Math Scores'!$IH26:$IU26)/(SUMIF('Math Scores'!$IH$3:$IU$3, U$4, 'Math Scores'!$IH$2:$IU$2))))</f>
        <v/>
      </c>
      <c r="V23" s="135" t="str">
        <f>IF(COUNT('Math Scores'!$IV26:$JL26)=0, "", (SUMIF('Math Scores'!$IH$3:$IU$3, V$4, 'Math Scores'!$IH26:$IU26)/(SUMIF('Math Scores'!$IH$3:$IU$3, V$4, 'Math Scores'!$IH$2:$IU$2))))</f>
        <v/>
      </c>
      <c r="W23" s="135" t="str">
        <f>IF(COUNT('Math Scores'!$IV26:$JL26)=0, "", (SUMIF('Math Scores'!$IH$3:$IU$3, W$4, 'Math Scores'!$IH26:$IU26)/(SUMIF('Math Scores'!$IH$3:$IU$3, W$4, 'Math Scores'!$IH$2:$IU$2))))</f>
        <v/>
      </c>
      <c r="X23" s="135" t="str">
        <f>IF(COUNT('Math Scores'!$JM26:$KG26)=0, "", (SUMIF('Math Scores'!$JM$3:$LA$3, X$4, 'Math Scores'!$JM26:$LA26)/(SUMIF('Math Scores'!$JM$3:$LA$3, X$4, 'Math Scores'!$JM$2:$LA$2))))</f>
        <v/>
      </c>
      <c r="Y23" s="135" t="str">
        <f>IF(COUNT('Math Scores'!$JM26:$KG26)=0, "", (SUMIF('Math Scores'!$JM$3:$LA$3, Y$4, 'Math Scores'!$JM26:$LA26)/(SUMIF('Math Scores'!$JM$3:$LA$3, Y$4, 'Math Scores'!$JM$2:$LA$2))))</f>
        <v/>
      </c>
      <c r="Z23" s="135" t="str">
        <f>IF(COUNT('Math Scores'!$JM26:$KG26)=0, "", (SUMIF('Math Scores'!$JM$3:$LA$3, Z$4, 'Math Scores'!$JM26:$LA26)/(SUMIF('Math Scores'!$JM$3:$LA$3, Z$4, 'Math Scores'!$JM$2:$LA$2))))</f>
        <v/>
      </c>
      <c r="AA23" s="135" t="str">
        <f>IF(COUNT('Math Scores'!$LB26:$LR26)=0, "", (SUMIF('Math Scores'!$KH$3:$LA$3, AA$4, 'Math Scores'!$KH26:$LA26)/(SUMIF('Math Scores'!$KH$3:$LA$3, AA$4, 'Math Scores'!$KH$2:$LA$2))))</f>
        <v/>
      </c>
      <c r="AB23" s="135" t="str">
        <f>IF(COUNT('Math Scores'!$LB26:$LR26)=0, "", (SUMIF('Math Scores'!$KH$3:$LA$3, AB$4, 'Math Scores'!$KH26:$LA26)/(SUMIF('Math Scores'!$KH$3:$LA$3, AB$4, 'Math Scores'!$KH$2:$LA$2))))</f>
        <v/>
      </c>
      <c r="AC23" s="135" t="str">
        <f>IF(COUNT('Math Scores'!$LB26:$LR26)=0, "", (SUMIF('Math Scores'!$KH$3:$LA$3, AC$4, 'Math Scores'!$KH26:$LA26)/(SUMIF('Math Scores'!$KH$3:$LA$3, AC$4, 'Math Scores'!$KH$2:$LA$2))))</f>
        <v/>
      </c>
    </row>
    <row r="24" spans="1:29" x14ac:dyDescent="0.2">
      <c r="A24" s="134" t="str">
        <f>'English Scores- Leveled papers'!B25</f>
        <v>E. Jyothi</v>
      </c>
      <c r="B24" s="139">
        <f>'Math Scores'!D27</f>
        <v>0.6</v>
      </c>
      <c r="C24" s="135" t="str">
        <f>IF(COUNT('Math Scores'!$F27:$AM27)=0, "", (SUMIF('Math Scores'!$F$3:$AM$3, C$4, 'Math Scores'!$F27:$AM27)/(SUMIF('Math Scores'!$F$3:$AM$3, C$4, 'Math Scores'!$F$2:$AM$2))))</f>
        <v/>
      </c>
      <c r="D24" s="135" t="str">
        <f>IF(COUNT('Math Scores'!$F27:$AM27)=0, "", (SUMIF('Math Scores'!$F$3:$AM$3, D$4, 'Math Scores'!$F27:$AM27)/(SUMIF('Math Scores'!$F$3:$AM$3, D$4, 'Math Scores'!$F$2:$AM$2))))</f>
        <v/>
      </c>
      <c r="E24" s="135" t="str">
        <f>IF(COUNT('Math Scores'!$F27:$AM27)=0, "", (SUMIF('Math Scores'!$F$3:$AM$3, E$4, 'Math Scores'!$F27:$AM27)/(SUMIF('Math Scores'!$F$3:$AM$3, E$4, 'Math Scores'!$F$2:$AM$2))))</f>
        <v/>
      </c>
      <c r="F24" s="135" t="str">
        <f>IF(COUNT('Math Scores'!$AN27:$BW27)=0, "", (SUMIF('Math Scores'!$AN$3:$BW$3, F$4, 'Math Scores'!$AN27:$BW27)/(SUMIF('Math Scores'!$AN$3:$BW$3, F$4, 'Math Scores'!$AN$2:$BW$2))))</f>
        <v/>
      </c>
      <c r="G24" s="135" t="str">
        <f>IF(COUNT('Math Scores'!$AN27:$BW27)=0, "", (SUMIF('Math Scores'!$AN$3:$BW$3, G$4, 'Math Scores'!$AN27:$BW27)/(SUMIF('Math Scores'!$AN$3:$BW$3, G$4, 'Math Scores'!$AN$2:$BW$2))))</f>
        <v/>
      </c>
      <c r="H24" s="135" t="str">
        <f>IF(COUNT('Math Scores'!$AN27:$BW27)=0, "", (SUMIF('Math Scores'!$AN$3:$BW$3, H$4, 'Math Scores'!$AN27:$BW27)/(SUMIF('Math Scores'!$AN$3:$BW$3, H$4, 'Math Scores'!$AN$2:$BW$2))))</f>
        <v/>
      </c>
      <c r="I24" s="135" t="str">
        <f>IF(COUNT('Math Scores'!$BX27:$DN27)=0, "", (SUMIF('Math Scores'!$F$3:$MZ$3, I$4, 'Math Scores'!$F27:$MZ27)/(SUMIF('Math Scores'!$F$3:$MZ$3, I$4, 'Math Scores'!$F$2:$MZ$2))))</f>
        <v/>
      </c>
      <c r="J24" s="135" t="str">
        <f>IF(COUNT('Math Scores'!$BX27:$DN27)=0, "", (SUMIF('Math Scores'!$F$3:$MZ$3, J$4, 'Math Scores'!$F27:$MZ27)/(SUMIF('Math Scores'!$F$3:$MZ$3, J$4, 'Math Scores'!$F$2:$MZ$2))))</f>
        <v/>
      </c>
      <c r="K24" s="135" t="str">
        <f>IF(COUNT('Math Scores'!$BX27:$DN27)=0, "", (SUMIF('Math Scores'!$F$3:$MZ$3, K$4, 'Math Scores'!$F27:$MZ27)/(SUMIF('Math Scores'!$F$3:$MZ$3, K$4, 'Math Scores'!$F$2:$MZ$2))))</f>
        <v/>
      </c>
      <c r="L24" s="135">
        <f>IF(COUNT('Math Scores'!$DO27:$FJ27)=0, "", (SUMIF('Math Scores'!$F$3:$MZ$3, L$4, 'Math Scores'!$F27:$MZ27)/(SUMIF('Math Scores'!$F$3:$MZ$3, L$4, 'Math Scores'!$F$2:$MZ$2))))</f>
        <v>0.77777777777777779</v>
      </c>
      <c r="M24" s="135">
        <f>IF(COUNT('Math Scores'!$DO27:$FJ27)=0, "", (SUMIF('Math Scores'!$F$3:$MZ$3, M$4, 'Math Scores'!$F27:$MZ27)/(SUMIF('Math Scores'!$F$3:$MZ$3, M$4, 'Math Scores'!$F$2:$MZ$2))))</f>
        <v>0.55263157894736847</v>
      </c>
      <c r="N24" s="135">
        <f>IF(COUNT('Math Scores'!$DO27:$FJ27)=0, "", (SUMIF('Math Scores'!$F$3:$MZ$3, N$4, 'Math Scores'!$F27:$MZ27)/(SUMIF('Math Scores'!$F$3:$MZ$3, N$4, 'Math Scores'!$F$2:$MZ$2))))</f>
        <v>0.5</v>
      </c>
      <c r="O24" s="135" t="str">
        <f>IF(COUNT('Math Scores'!$FK27:$HI27)=0, "", (SUMIF('Math Scores'!$F$3:$MZ$3, O$4, 'Math Scores'!$F27:$MZ27)/(SUMIF('Math Scores'!$F$3:$MZ$3, O$4, 'Math Scores'!$F$2:$MZ$2))))</f>
        <v/>
      </c>
      <c r="P24" s="135" t="str">
        <f>IF(COUNT('Math Scores'!$FK27:$HI27)=0, "", (SUMIF('Math Scores'!$F$3:$MZ$3, P$4, 'Math Scores'!$F27:$MZ27)/(SUMIF('Math Scores'!$F$3:$MZ$3, P$4, 'Math Scores'!$F$2:$MZ$2))))</f>
        <v/>
      </c>
      <c r="Q24" s="135" t="str">
        <f>IF(COUNT('Math Scores'!$FK27:$HI27)=0, "", (SUMIF('Math Scores'!$F$3:$MZ$3, Q$4, 'Math Scores'!$F27:$MZ27)/(SUMIF('Math Scores'!$F$3:$MZ$3, Q$4, 'Math Scores'!$F$2:$MZ$2))))</f>
        <v/>
      </c>
      <c r="R24" s="135" t="str">
        <f>IF(COUNT('Math Scores'!$HJ27:$IG27)=0, "", (SUMIF('Math Scores'!$HJ$3:$IU$3, R$4, 'Math Scores'!$HJ27:$IU27)/(SUMIF('Math Scores'!$HJ$3:$IU$3, R$4, 'Math Scores'!$HJ$2:$IU$2))))</f>
        <v/>
      </c>
      <c r="S24" s="135" t="str">
        <f>IF(COUNT('Math Scores'!$HJ27:$IG27)=0, "", (SUMIF('Math Scores'!$HJ$3:$IU$3, S$4, 'Math Scores'!$HJ27:$IU27)/(SUMIF('Math Scores'!$HJ$3:$IU$3, S$4, 'Math Scores'!$HJ$2:$IU$2))))</f>
        <v/>
      </c>
      <c r="T24" s="135" t="str">
        <f>IF(COUNT('Math Scores'!$HJ27:$IG27)=0, "", (SUMIF('Math Scores'!$HJ$3:$IU$3, T$4, 'Math Scores'!$HJ27:$IU27)/(SUMIF('Math Scores'!$HJ$3:$IU$3, T$4, 'Math Scores'!$HJ$2:$IU$2))))</f>
        <v/>
      </c>
      <c r="U24" s="135" t="str">
        <f>IF(COUNT('Math Scores'!$IV27:$JL27)=0, "", (SUMIF('Math Scores'!$IH$3:$IU$3, U$4, 'Math Scores'!$IH27:$IU27)/(SUMIF('Math Scores'!$IH$3:$IU$3, U$4, 'Math Scores'!$IH$2:$IU$2))))</f>
        <v/>
      </c>
      <c r="V24" s="135" t="str">
        <f>IF(COUNT('Math Scores'!$IV27:$JL27)=0, "", (SUMIF('Math Scores'!$IH$3:$IU$3, V$4, 'Math Scores'!$IH27:$IU27)/(SUMIF('Math Scores'!$IH$3:$IU$3, V$4, 'Math Scores'!$IH$2:$IU$2))))</f>
        <v/>
      </c>
      <c r="W24" s="135" t="str">
        <f>IF(COUNT('Math Scores'!$IV27:$JL27)=0, "", (SUMIF('Math Scores'!$IH$3:$IU$3, W$4, 'Math Scores'!$IH27:$IU27)/(SUMIF('Math Scores'!$IH$3:$IU$3, W$4, 'Math Scores'!$IH$2:$IU$2))))</f>
        <v/>
      </c>
      <c r="X24" s="135" t="str">
        <f>IF(COUNT('Math Scores'!$JM27:$KG27)=0, "", (SUMIF('Math Scores'!$JM$3:$LA$3, X$4, 'Math Scores'!$JM27:$LA27)/(SUMIF('Math Scores'!$JM$3:$LA$3, X$4, 'Math Scores'!$JM$2:$LA$2))))</f>
        <v/>
      </c>
      <c r="Y24" s="135" t="str">
        <f>IF(COUNT('Math Scores'!$JM27:$KG27)=0, "", (SUMIF('Math Scores'!$JM$3:$LA$3, Y$4, 'Math Scores'!$JM27:$LA27)/(SUMIF('Math Scores'!$JM$3:$LA$3, Y$4, 'Math Scores'!$JM$2:$LA$2))))</f>
        <v/>
      </c>
      <c r="Z24" s="135" t="str">
        <f>IF(COUNT('Math Scores'!$JM27:$KG27)=0, "", (SUMIF('Math Scores'!$JM$3:$LA$3, Z$4, 'Math Scores'!$JM27:$LA27)/(SUMIF('Math Scores'!$JM$3:$LA$3, Z$4, 'Math Scores'!$JM$2:$LA$2))))</f>
        <v/>
      </c>
      <c r="AA24" s="135" t="str">
        <f>IF(COUNT('Math Scores'!$LB27:$LR27)=0, "", (SUMIF('Math Scores'!$KH$3:$LA$3, AA$4, 'Math Scores'!$KH27:$LA27)/(SUMIF('Math Scores'!$KH$3:$LA$3, AA$4, 'Math Scores'!$KH$2:$LA$2))))</f>
        <v/>
      </c>
      <c r="AB24" s="135" t="str">
        <f>IF(COUNT('Math Scores'!$LB27:$LR27)=0, "", (SUMIF('Math Scores'!$KH$3:$LA$3, AB$4, 'Math Scores'!$KH27:$LA27)/(SUMIF('Math Scores'!$KH$3:$LA$3, AB$4, 'Math Scores'!$KH$2:$LA$2))))</f>
        <v/>
      </c>
      <c r="AC24" s="135" t="str">
        <f>IF(COUNT('Math Scores'!$LB27:$LR27)=0, "", (SUMIF('Math Scores'!$KH$3:$LA$3, AC$4, 'Math Scores'!$KH27:$LA27)/(SUMIF('Math Scores'!$KH$3:$LA$3, AC$4, 'Math Scores'!$KH$2:$LA$2))))</f>
        <v/>
      </c>
    </row>
    <row r="25" spans="1:29" x14ac:dyDescent="0.2">
      <c r="A25" s="134" t="str">
        <f>'English Scores- Leveled papers'!B26</f>
        <v>K. Akhil</v>
      </c>
      <c r="B25" s="139">
        <f>'Math Scores'!D28</f>
        <v>0.56666666666666665</v>
      </c>
      <c r="C25" s="135" t="str">
        <f>IF(COUNT('Math Scores'!$F28:$AM28)=0, "", (SUMIF('Math Scores'!$F$3:$AM$3, C$4, 'Math Scores'!$F28:$AM28)/(SUMIF('Math Scores'!$F$3:$AM$3, C$4, 'Math Scores'!$F$2:$AM$2))))</f>
        <v/>
      </c>
      <c r="D25" s="135" t="str">
        <f>IF(COUNT('Math Scores'!$F28:$AM28)=0, "", (SUMIF('Math Scores'!$F$3:$AM$3, D$4, 'Math Scores'!$F28:$AM28)/(SUMIF('Math Scores'!$F$3:$AM$3, D$4, 'Math Scores'!$F$2:$AM$2))))</f>
        <v/>
      </c>
      <c r="E25" s="135" t="str">
        <f>IF(COUNT('Math Scores'!$F28:$AM28)=0, "", (SUMIF('Math Scores'!$F$3:$AM$3, E$4, 'Math Scores'!$F28:$AM28)/(SUMIF('Math Scores'!$F$3:$AM$3, E$4, 'Math Scores'!$F$2:$AM$2))))</f>
        <v/>
      </c>
      <c r="F25" s="135" t="str">
        <f>IF(COUNT('Math Scores'!$AN28:$BW28)=0, "", (SUMIF('Math Scores'!$AN$3:$BW$3, F$4, 'Math Scores'!$AN28:$BW28)/(SUMIF('Math Scores'!$AN$3:$BW$3, F$4, 'Math Scores'!$AN$2:$BW$2))))</f>
        <v/>
      </c>
      <c r="G25" s="135" t="str">
        <f>IF(COUNT('Math Scores'!$AN28:$BW28)=0, "", (SUMIF('Math Scores'!$AN$3:$BW$3, G$4, 'Math Scores'!$AN28:$BW28)/(SUMIF('Math Scores'!$AN$3:$BW$3, G$4, 'Math Scores'!$AN$2:$BW$2))))</f>
        <v/>
      </c>
      <c r="H25" s="135" t="str">
        <f>IF(COUNT('Math Scores'!$AN28:$BW28)=0, "", (SUMIF('Math Scores'!$AN$3:$BW$3, H$4, 'Math Scores'!$AN28:$BW28)/(SUMIF('Math Scores'!$AN$3:$BW$3, H$4, 'Math Scores'!$AN$2:$BW$2))))</f>
        <v/>
      </c>
      <c r="I25" s="135" t="str">
        <f>IF(COUNT('Math Scores'!$BX28:$DN28)=0, "", (SUMIF('Math Scores'!$F$3:$MZ$3, I$4, 'Math Scores'!$F28:$MZ28)/(SUMIF('Math Scores'!$F$3:$MZ$3, I$4, 'Math Scores'!$F$2:$MZ$2))))</f>
        <v/>
      </c>
      <c r="J25" s="135" t="str">
        <f>IF(COUNT('Math Scores'!$BX28:$DN28)=0, "", (SUMIF('Math Scores'!$F$3:$MZ$3, J$4, 'Math Scores'!$F28:$MZ28)/(SUMIF('Math Scores'!$F$3:$MZ$3, J$4, 'Math Scores'!$F$2:$MZ$2))))</f>
        <v/>
      </c>
      <c r="K25" s="135" t="str">
        <f>IF(COUNT('Math Scores'!$BX28:$DN28)=0, "", (SUMIF('Math Scores'!$F$3:$MZ$3, K$4, 'Math Scores'!$F28:$MZ28)/(SUMIF('Math Scores'!$F$3:$MZ$3, K$4, 'Math Scores'!$F$2:$MZ$2))))</f>
        <v/>
      </c>
      <c r="L25" s="135">
        <f>IF(COUNT('Math Scores'!$DO28:$FJ28)=0, "", (SUMIF('Math Scores'!$F$3:$MZ$3, L$4, 'Math Scores'!$F28:$MZ28)/(SUMIF('Math Scores'!$F$3:$MZ$3, L$4, 'Math Scores'!$F$2:$MZ$2))))</f>
        <v>0.52777777777777779</v>
      </c>
      <c r="M25" s="135">
        <f>IF(COUNT('Math Scores'!$DO28:$FJ28)=0, "", (SUMIF('Math Scores'!$F$3:$MZ$3, M$4, 'Math Scores'!$F28:$MZ28)/(SUMIF('Math Scores'!$F$3:$MZ$3, M$4, 'Math Scores'!$F$2:$MZ$2))))</f>
        <v>0.78947368421052633</v>
      </c>
      <c r="N25" s="135">
        <f>IF(COUNT('Math Scores'!$DO28:$FJ28)=0, "", (SUMIF('Math Scores'!$F$3:$MZ$3, N$4, 'Math Scores'!$F28:$MZ28)/(SUMIF('Math Scores'!$F$3:$MZ$3, N$4, 'Math Scores'!$F$2:$MZ$2))))</f>
        <v>0.41304347826086957</v>
      </c>
      <c r="O25" s="135" t="str">
        <f>IF(COUNT('Math Scores'!$FK28:$HI28)=0, "", (SUMIF('Math Scores'!$F$3:$MZ$3, O$4, 'Math Scores'!$F28:$MZ28)/(SUMIF('Math Scores'!$F$3:$MZ$3, O$4, 'Math Scores'!$F$2:$MZ$2))))</f>
        <v/>
      </c>
      <c r="P25" s="135" t="str">
        <f>IF(COUNT('Math Scores'!$FK28:$HI28)=0, "", (SUMIF('Math Scores'!$F$3:$MZ$3, P$4, 'Math Scores'!$F28:$MZ28)/(SUMIF('Math Scores'!$F$3:$MZ$3, P$4, 'Math Scores'!$F$2:$MZ$2))))</f>
        <v/>
      </c>
      <c r="Q25" s="135" t="str">
        <f>IF(COUNT('Math Scores'!$FK28:$HI28)=0, "", (SUMIF('Math Scores'!$F$3:$MZ$3, Q$4, 'Math Scores'!$F28:$MZ28)/(SUMIF('Math Scores'!$F$3:$MZ$3, Q$4, 'Math Scores'!$F$2:$MZ$2))))</f>
        <v/>
      </c>
      <c r="R25" s="135" t="str">
        <f>IF(COUNT('Math Scores'!$HJ28:$IG28)=0, "", (SUMIF('Math Scores'!$HJ$3:$IU$3, R$4, 'Math Scores'!$HJ28:$IU28)/(SUMIF('Math Scores'!$HJ$3:$IU$3, R$4, 'Math Scores'!$HJ$2:$IU$2))))</f>
        <v/>
      </c>
      <c r="S25" s="135" t="str">
        <f>IF(COUNT('Math Scores'!$HJ28:$IG28)=0, "", (SUMIF('Math Scores'!$HJ$3:$IU$3, S$4, 'Math Scores'!$HJ28:$IU28)/(SUMIF('Math Scores'!$HJ$3:$IU$3, S$4, 'Math Scores'!$HJ$2:$IU$2))))</f>
        <v/>
      </c>
      <c r="T25" s="135" t="str">
        <f>IF(COUNT('Math Scores'!$HJ28:$IG28)=0, "", (SUMIF('Math Scores'!$HJ$3:$IU$3, T$4, 'Math Scores'!$HJ28:$IU28)/(SUMIF('Math Scores'!$HJ$3:$IU$3, T$4, 'Math Scores'!$HJ$2:$IU$2))))</f>
        <v/>
      </c>
      <c r="U25" s="135" t="str">
        <f>IF(COUNT('Math Scores'!$IV28:$JL28)=0, "", (SUMIF('Math Scores'!$IH$3:$IU$3, U$4, 'Math Scores'!$IH28:$IU28)/(SUMIF('Math Scores'!$IH$3:$IU$3, U$4, 'Math Scores'!$IH$2:$IU$2))))</f>
        <v/>
      </c>
      <c r="V25" s="135" t="str">
        <f>IF(COUNT('Math Scores'!$IV28:$JL28)=0, "", (SUMIF('Math Scores'!$IH$3:$IU$3, V$4, 'Math Scores'!$IH28:$IU28)/(SUMIF('Math Scores'!$IH$3:$IU$3, V$4, 'Math Scores'!$IH$2:$IU$2))))</f>
        <v/>
      </c>
      <c r="W25" s="135" t="str">
        <f>IF(COUNT('Math Scores'!$IV28:$JL28)=0, "", (SUMIF('Math Scores'!$IH$3:$IU$3, W$4, 'Math Scores'!$IH28:$IU28)/(SUMIF('Math Scores'!$IH$3:$IU$3, W$4, 'Math Scores'!$IH$2:$IU$2))))</f>
        <v/>
      </c>
      <c r="X25" s="135" t="str">
        <f>IF(COUNT('Math Scores'!$JM28:$KG28)=0, "", (SUMIF('Math Scores'!$JM$3:$LA$3, X$4, 'Math Scores'!$JM28:$LA28)/(SUMIF('Math Scores'!$JM$3:$LA$3, X$4, 'Math Scores'!$JM$2:$LA$2))))</f>
        <v/>
      </c>
      <c r="Y25" s="135" t="str">
        <f>IF(COUNT('Math Scores'!$JM28:$KG28)=0, "", (SUMIF('Math Scores'!$JM$3:$LA$3, Y$4, 'Math Scores'!$JM28:$LA28)/(SUMIF('Math Scores'!$JM$3:$LA$3, Y$4, 'Math Scores'!$JM$2:$LA$2))))</f>
        <v/>
      </c>
      <c r="Z25" s="135" t="str">
        <f>IF(COUNT('Math Scores'!$JM28:$KG28)=0, "", (SUMIF('Math Scores'!$JM$3:$LA$3, Z$4, 'Math Scores'!$JM28:$LA28)/(SUMIF('Math Scores'!$JM$3:$LA$3, Z$4, 'Math Scores'!$JM$2:$LA$2))))</f>
        <v/>
      </c>
      <c r="AA25" s="135" t="str">
        <f>IF(COUNT('Math Scores'!$LB28:$LR28)=0, "", (SUMIF('Math Scores'!$KH$3:$LA$3, AA$4, 'Math Scores'!$KH28:$LA28)/(SUMIF('Math Scores'!$KH$3:$LA$3, AA$4, 'Math Scores'!$KH$2:$LA$2))))</f>
        <v/>
      </c>
      <c r="AB25" s="135" t="str">
        <f>IF(COUNT('Math Scores'!$LB28:$LR28)=0, "", (SUMIF('Math Scores'!$KH$3:$LA$3, AB$4, 'Math Scores'!$KH28:$LA28)/(SUMIF('Math Scores'!$KH$3:$LA$3, AB$4, 'Math Scores'!$KH$2:$LA$2))))</f>
        <v/>
      </c>
      <c r="AC25" s="135" t="str">
        <f>IF(COUNT('Math Scores'!$LB28:$LR28)=0, "", (SUMIF('Math Scores'!$KH$3:$LA$3, AC$4, 'Math Scores'!$KH28:$LA28)/(SUMIF('Math Scores'!$KH$3:$LA$3, AC$4, 'Math Scores'!$KH$2:$LA$2))))</f>
        <v/>
      </c>
    </row>
    <row r="26" spans="1:29" x14ac:dyDescent="0.2">
      <c r="A26" s="134" t="str">
        <f>'English Scores- Leveled papers'!B27</f>
        <v>K. Gowtham</v>
      </c>
      <c r="B26" s="139">
        <f>'Math Scores'!D29</f>
        <v>0.7416666666666667</v>
      </c>
      <c r="C26" s="135" t="str">
        <f>IF(COUNT('Math Scores'!$F29:$AM29)=0, "", (SUMIF('Math Scores'!$F$3:$AM$3, C$4, 'Math Scores'!$F29:$AM29)/(SUMIF('Math Scores'!$F$3:$AM$3, C$4, 'Math Scores'!$F$2:$AM$2))))</f>
        <v/>
      </c>
      <c r="D26" s="135" t="str">
        <f>IF(COUNT('Math Scores'!$F29:$AM29)=0, "", (SUMIF('Math Scores'!$F$3:$AM$3, D$4, 'Math Scores'!$F29:$AM29)/(SUMIF('Math Scores'!$F$3:$AM$3, D$4, 'Math Scores'!$F$2:$AM$2))))</f>
        <v/>
      </c>
      <c r="E26" s="135" t="str">
        <f>IF(COUNT('Math Scores'!$F29:$AM29)=0, "", (SUMIF('Math Scores'!$F$3:$AM$3, E$4, 'Math Scores'!$F29:$AM29)/(SUMIF('Math Scores'!$F$3:$AM$3, E$4, 'Math Scores'!$F$2:$AM$2))))</f>
        <v/>
      </c>
      <c r="F26" s="135" t="str">
        <f>IF(COUNT('Math Scores'!$AN29:$BW29)=0, "", (SUMIF('Math Scores'!$AN$3:$BW$3, F$4, 'Math Scores'!$AN29:$BW29)/(SUMIF('Math Scores'!$AN$3:$BW$3, F$4, 'Math Scores'!$AN$2:$BW$2))))</f>
        <v/>
      </c>
      <c r="G26" s="135" t="str">
        <f>IF(COUNT('Math Scores'!$AN29:$BW29)=0, "", (SUMIF('Math Scores'!$AN$3:$BW$3, G$4, 'Math Scores'!$AN29:$BW29)/(SUMIF('Math Scores'!$AN$3:$BW$3, G$4, 'Math Scores'!$AN$2:$BW$2))))</f>
        <v/>
      </c>
      <c r="H26" s="135" t="str">
        <f>IF(COUNT('Math Scores'!$AN29:$BW29)=0, "", (SUMIF('Math Scores'!$AN$3:$BW$3, H$4, 'Math Scores'!$AN29:$BW29)/(SUMIF('Math Scores'!$AN$3:$BW$3, H$4, 'Math Scores'!$AN$2:$BW$2))))</f>
        <v/>
      </c>
      <c r="I26" s="135" t="str">
        <f>IF(COUNT('Math Scores'!$BX29:$DN29)=0, "", (SUMIF('Math Scores'!$F$3:$MZ$3, I$4, 'Math Scores'!$F29:$MZ29)/(SUMIF('Math Scores'!$F$3:$MZ$3, I$4, 'Math Scores'!$F$2:$MZ$2))))</f>
        <v/>
      </c>
      <c r="J26" s="135" t="str">
        <f>IF(COUNT('Math Scores'!$BX29:$DN29)=0, "", (SUMIF('Math Scores'!$F$3:$MZ$3, J$4, 'Math Scores'!$F29:$MZ29)/(SUMIF('Math Scores'!$F$3:$MZ$3, J$4, 'Math Scores'!$F$2:$MZ$2))))</f>
        <v/>
      </c>
      <c r="K26" s="135" t="str">
        <f>IF(COUNT('Math Scores'!$BX29:$DN29)=0, "", (SUMIF('Math Scores'!$F$3:$MZ$3, K$4, 'Math Scores'!$F29:$MZ29)/(SUMIF('Math Scores'!$F$3:$MZ$3, K$4, 'Math Scores'!$F$2:$MZ$2))))</f>
        <v/>
      </c>
      <c r="L26" s="135">
        <f>IF(COUNT('Math Scores'!$DO29:$FJ29)=0, "", (SUMIF('Math Scores'!$F$3:$MZ$3, L$4, 'Math Scores'!$F29:$MZ29)/(SUMIF('Math Scores'!$F$3:$MZ$3, L$4, 'Math Scores'!$F$2:$MZ$2))))</f>
        <v>0.69444444444444442</v>
      </c>
      <c r="M26" s="135">
        <f>IF(COUNT('Math Scores'!$DO29:$FJ29)=0, "", (SUMIF('Math Scores'!$F$3:$MZ$3, M$4, 'Math Scores'!$F29:$MZ29)/(SUMIF('Math Scores'!$F$3:$MZ$3, M$4, 'Math Scores'!$F$2:$MZ$2))))</f>
        <v>0.86842105263157898</v>
      </c>
      <c r="N26" s="135">
        <f>IF(COUNT('Math Scores'!$DO29:$FJ29)=0, "", (SUMIF('Math Scores'!$F$3:$MZ$3, N$4, 'Math Scores'!$F29:$MZ29)/(SUMIF('Math Scores'!$F$3:$MZ$3, N$4, 'Math Scores'!$F$2:$MZ$2))))</f>
        <v>0.67391304347826086</v>
      </c>
      <c r="O26" s="135" t="str">
        <f>IF(COUNT('Math Scores'!$FK29:$HI29)=0, "", (SUMIF('Math Scores'!$F$3:$MZ$3, O$4, 'Math Scores'!$F29:$MZ29)/(SUMIF('Math Scores'!$F$3:$MZ$3, O$4, 'Math Scores'!$F$2:$MZ$2))))</f>
        <v/>
      </c>
      <c r="P26" s="135" t="str">
        <f>IF(COUNT('Math Scores'!$FK29:$HI29)=0, "", (SUMIF('Math Scores'!$F$3:$MZ$3, P$4, 'Math Scores'!$F29:$MZ29)/(SUMIF('Math Scores'!$F$3:$MZ$3, P$4, 'Math Scores'!$F$2:$MZ$2))))</f>
        <v/>
      </c>
      <c r="Q26" s="135" t="str">
        <f>IF(COUNT('Math Scores'!$FK29:$HI29)=0, "", (SUMIF('Math Scores'!$F$3:$MZ$3, Q$4, 'Math Scores'!$F29:$MZ29)/(SUMIF('Math Scores'!$F$3:$MZ$3, Q$4, 'Math Scores'!$F$2:$MZ$2))))</f>
        <v/>
      </c>
      <c r="R26" s="135" t="str">
        <f>IF(COUNT('Math Scores'!$HJ29:$IG29)=0, "", (SUMIF('Math Scores'!$HJ$3:$IU$3, R$4, 'Math Scores'!$HJ29:$IU29)/(SUMIF('Math Scores'!$HJ$3:$IU$3, R$4, 'Math Scores'!$HJ$2:$IU$2))))</f>
        <v/>
      </c>
      <c r="S26" s="135" t="str">
        <f>IF(COUNT('Math Scores'!$HJ29:$IG29)=0, "", (SUMIF('Math Scores'!$HJ$3:$IU$3, S$4, 'Math Scores'!$HJ29:$IU29)/(SUMIF('Math Scores'!$HJ$3:$IU$3, S$4, 'Math Scores'!$HJ$2:$IU$2))))</f>
        <v/>
      </c>
      <c r="T26" s="135" t="str">
        <f>IF(COUNT('Math Scores'!$HJ29:$IG29)=0, "", (SUMIF('Math Scores'!$HJ$3:$IU$3, T$4, 'Math Scores'!$HJ29:$IU29)/(SUMIF('Math Scores'!$HJ$3:$IU$3, T$4, 'Math Scores'!$HJ$2:$IU$2))))</f>
        <v/>
      </c>
      <c r="U26" s="135" t="str">
        <f>IF(COUNT('Math Scores'!$IV29:$JL29)=0, "", (SUMIF('Math Scores'!$IH$3:$IU$3, U$4, 'Math Scores'!$IH29:$IU29)/(SUMIF('Math Scores'!$IH$3:$IU$3, U$4, 'Math Scores'!$IH$2:$IU$2))))</f>
        <v/>
      </c>
      <c r="V26" s="135" t="str">
        <f>IF(COUNT('Math Scores'!$IV29:$JL29)=0, "", (SUMIF('Math Scores'!$IH$3:$IU$3, V$4, 'Math Scores'!$IH29:$IU29)/(SUMIF('Math Scores'!$IH$3:$IU$3, V$4, 'Math Scores'!$IH$2:$IU$2))))</f>
        <v/>
      </c>
      <c r="W26" s="135" t="str">
        <f>IF(COUNT('Math Scores'!$IV29:$JL29)=0, "", (SUMIF('Math Scores'!$IH$3:$IU$3, W$4, 'Math Scores'!$IH29:$IU29)/(SUMIF('Math Scores'!$IH$3:$IU$3, W$4, 'Math Scores'!$IH$2:$IU$2))))</f>
        <v/>
      </c>
      <c r="X26" s="135" t="str">
        <f>IF(COUNT('Math Scores'!$JM29:$KG29)=0, "", (SUMIF('Math Scores'!$JM$3:$LA$3, X$4, 'Math Scores'!$JM29:$LA29)/(SUMIF('Math Scores'!$JM$3:$LA$3, X$4, 'Math Scores'!$JM$2:$LA$2))))</f>
        <v/>
      </c>
      <c r="Y26" s="135" t="str">
        <f>IF(COUNT('Math Scores'!$JM29:$KG29)=0, "", (SUMIF('Math Scores'!$JM$3:$LA$3, Y$4, 'Math Scores'!$JM29:$LA29)/(SUMIF('Math Scores'!$JM$3:$LA$3, Y$4, 'Math Scores'!$JM$2:$LA$2))))</f>
        <v/>
      </c>
      <c r="Z26" s="135" t="str">
        <f>IF(COUNT('Math Scores'!$JM29:$KG29)=0, "", (SUMIF('Math Scores'!$JM$3:$LA$3, Z$4, 'Math Scores'!$JM29:$LA29)/(SUMIF('Math Scores'!$JM$3:$LA$3, Z$4, 'Math Scores'!$JM$2:$LA$2))))</f>
        <v/>
      </c>
      <c r="AA26" s="135" t="str">
        <f>IF(COUNT('Math Scores'!$LB29:$LR29)=0, "", (SUMIF('Math Scores'!$KH$3:$LA$3, AA$4, 'Math Scores'!$KH29:$LA29)/(SUMIF('Math Scores'!$KH$3:$LA$3, AA$4, 'Math Scores'!$KH$2:$LA$2))))</f>
        <v/>
      </c>
      <c r="AB26" s="135" t="str">
        <f>IF(COUNT('Math Scores'!$LB29:$LR29)=0, "", (SUMIF('Math Scores'!$KH$3:$LA$3, AB$4, 'Math Scores'!$KH29:$LA29)/(SUMIF('Math Scores'!$KH$3:$LA$3, AB$4, 'Math Scores'!$KH$2:$LA$2))))</f>
        <v/>
      </c>
      <c r="AC26" s="135" t="str">
        <f>IF(COUNT('Math Scores'!$LB29:$LR29)=0, "", (SUMIF('Math Scores'!$KH$3:$LA$3, AC$4, 'Math Scores'!$KH29:$LA29)/(SUMIF('Math Scores'!$KH$3:$LA$3, AC$4, 'Math Scores'!$KH$2:$LA$2))))</f>
        <v/>
      </c>
    </row>
    <row r="27" spans="1:29" x14ac:dyDescent="0.2">
      <c r="A27" s="134" t="str">
        <f>'English Scores- Leveled papers'!B28</f>
        <v xml:space="preserve">Juveriya </v>
      </c>
      <c r="B27" s="139">
        <f>'Math Scores'!D30</f>
        <v>0.49166666666666664</v>
      </c>
      <c r="C27" s="135" t="str">
        <f>IF(COUNT('Math Scores'!$F30:$AM30)=0, "", (SUMIF('Math Scores'!$F$3:$AM$3, C$4, 'Math Scores'!$F30:$AM30)/(SUMIF('Math Scores'!$F$3:$AM$3, C$4, 'Math Scores'!$F$2:$AM$2))))</f>
        <v/>
      </c>
      <c r="D27" s="135" t="str">
        <f>IF(COUNT('Math Scores'!$F30:$AM30)=0, "", (SUMIF('Math Scores'!$F$3:$AM$3, D$4, 'Math Scores'!$F30:$AM30)/(SUMIF('Math Scores'!$F$3:$AM$3, D$4, 'Math Scores'!$F$2:$AM$2))))</f>
        <v/>
      </c>
      <c r="E27" s="135" t="str">
        <f>IF(COUNT('Math Scores'!$F30:$AM30)=0, "", (SUMIF('Math Scores'!$F$3:$AM$3, E$4, 'Math Scores'!$F30:$AM30)/(SUMIF('Math Scores'!$F$3:$AM$3, E$4, 'Math Scores'!$F$2:$AM$2))))</f>
        <v/>
      </c>
      <c r="F27" s="135" t="str">
        <f>IF(COUNT('Math Scores'!$AN30:$BW30)=0, "", (SUMIF('Math Scores'!$AN$3:$BW$3, F$4, 'Math Scores'!$AN30:$BW30)/(SUMIF('Math Scores'!$AN$3:$BW$3, F$4, 'Math Scores'!$AN$2:$BW$2))))</f>
        <v/>
      </c>
      <c r="G27" s="135" t="str">
        <f>IF(COUNT('Math Scores'!$AN30:$BW30)=0, "", (SUMIF('Math Scores'!$AN$3:$BW$3, G$4, 'Math Scores'!$AN30:$BW30)/(SUMIF('Math Scores'!$AN$3:$BW$3, G$4, 'Math Scores'!$AN$2:$BW$2))))</f>
        <v/>
      </c>
      <c r="H27" s="135" t="str">
        <f>IF(COUNT('Math Scores'!$AN30:$BW30)=0, "", (SUMIF('Math Scores'!$AN$3:$BW$3, H$4, 'Math Scores'!$AN30:$BW30)/(SUMIF('Math Scores'!$AN$3:$BW$3, H$4, 'Math Scores'!$AN$2:$BW$2))))</f>
        <v/>
      </c>
      <c r="I27" s="135" t="str">
        <f>IF(COUNT('Math Scores'!$BX30:$DN30)=0, "", (SUMIF('Math Scores'!$F$3:$MZ$3, I$4, 'Math Scores'!$F30:$MZ30)/(SUMIF('Math Scores'!$F$3:$MZ$3, I$4, 'Math Scores'!$F$2:$MZ$2))))</f>
        <v/>
      </c>
      <c r="J27" s="135" t="str">
        <f>IF(COUNT('Math Scores'!$BX30:$DN30)=0, "", (SUMIF('Math Scores'!$F$3:$MZ$3, J$4, 'Math Scores'!$F30:$MZ30)/(SUMIF('Math Scores'!$F$3:$MZ$3, J$4, 'Math Scores'!$F$2:$MZ$2))))</f>
        <v/>
      </c>
      <c r="K27" s="135" t="str">
        <f>IF(COUNT('Math Scores'!$BX30:$DN30)=0, "", (SUMIF('Math Scores'!$F$3:$MZ$3, K$4, 'Math Scores'!$F30:$MZ30)/(SUMIF('Math Scores'!$F$3:$MZ$3, K$4, 'Math Scores'!$F$2:$MZ$2))))</f>
        <v/>
      </c>
      <c r="L27" s="135">
        <f>IF(COUNT('Math Scores'!$DO30:$FJ30)=0, "", (SUMIF('Math Scores'!$F$3:$MZ$3, L$4, 'Math Scores'!$F30:$MZ30)/(SUMIF('Math Scores'!$F$3:$MZ$3, L$4, 'Math Scores'!$F$2:$MZ$2))))</f>
        <v>0.3611111111111111</v>
      </c>
      <c r="M27" s="135">
        <f>IF(COUNT('Math Scores'!$DO30:$FJ30)=0, "", (SUMIF('Math Scores'!$F$3:$MZ$3, M$4, 'Math Scores'!$F30:$MZ30)/(SUMIF('Math Scores'!$F$3:$MZ$3, M$4, 'Math Scores'!$F$2:$MZ$2))))</f>
        <v>0.65789473684210531</v>
      </c>
      <c r="N27" s="135">
        <f>IF(COUNT('Math Scores'!$DO30:$FJ30)=0, "", (SUMIF('Math Scores'!$F$3:$MZ$3, N$4, 'Math Scores'!$F30:$MZ30)/(SUMIF('Math Scores'!$F$3:$MZ$3, N$4, 'Math Scores'!$F$2:$MZ$2))))</f>
        <v>0.45652173913043476</v>
      </c>
      <c r="O27" s="135" t="str">
        <f>IF(COUNT('Math Scores'!$FK30:$HI30)=0, "", (SUMIF('Math Scores'!$F$3:$MZ$3, O$4, 'Math Scores'!$F30:$MZ30)/(SUMIF('Math Scores'!$F$3:$MZ$3, O$4, 'Math Scores'!$F$2:$MZ$2))))</f>
        <v/>
      </c>
      <c r="P27" s="135" t="str">
        <f>IF(COUNT('Math Scores'!$FK30:$HI30)=0, "", (SUMIF('Math Scores'!$F$3:$MZ$3, P$4, 'Math Scores'!$F30:$MZ30)/(SUMIF('Math Scores'!$F$3:$MZ$3, P$4, 'Math Scores'!$F$2:$MZ$2))))</f>
        <v/>
      </c>
      <c r="Q27" s="135" t="str">
        <f>IF(COUNT('Math Scores'!$FK30:$HI30)=0, "", (SUMIF('Math Scores'!$F$3:$MZ$3, Q$4, 'Math Scores'!$F30:$MZ30)/(SUMIF('Math Scores'!$F$3:$MZ$3, Q$4, 'Math Scores'!$F$2:$MZ$2))))</f>
        <v/>
      </c>
      <c r="R27" s="135" t="str">
        <f>IF(COUNT('Math Scores'!$HJ30:$IG30)=0, "", (SUMIF('Math Scores'!$HJ$3:$IU$3, R$4, 'Math Scores'!$HJ30:$IU30)/(SUMIF('Math Scores'!$HJ$3:$IU$3, R$4, 'Math Scores'!$HJ$2:$IU$2))))</f>
        <v/>
      </c>
      <c r="S27" s="135" t="str">
        <f>IF(COUNT('Math Scores'!$HJ30:$IG30)=0, "", (SUMIF('Math Scores'!$HJ$3:$IU$3, S$4, 'Math Scores'!$HJ30:$IU30)/(SUMIF('Math Scores'!$HJ$3:$IU$3, S$4, 'Math Scores'!$HJ$2:$IU$2))))</f>
        <v/>
      </c>
      <c r="T27" s="135" t="str">
        <f>IF(COUNT('Math Scores'!$HJ30:$IG30)=0, "", (SUMIF('Math Scores'!$HJ$3:$IU$3, T$4, 'Math Scores'!$HJ30:$IU30)/(SUMIF('Math Scores'!$HJ$3:$IU$3, T$4, 'Math Scores'!$HJ$2:$IU$2))))</f>
        <v/>
      </c>
      <c r="U27" s="135" t="str">
        <f>IF(COUNT('Math Scores'!$IV30:$JL30)=0, "", (SUMIF('Math Scores'!$IH$3:$IU$3, U$4, 'Math Scores'!$IH30:$IU30)/(SUMIF('Math Scores'!$IH$3:$IU$3, U$4, 'Math Scores'!$IH$2:$IU$2))))</f>
        <v/>
      </c>
      <c r="V27" s="135" t="str">
        <f>IF(COUNT('Math Scores'!$IV30:$JL30)=0, "", (SUMIF('Math Scores'!$IH$3:$IU$3, V$4, 'Math Scores'!$IH30:$IU30)/(SUMIF('Math Scores'!$IH$3:$IU$3, V$4, 'Math Scores'!$IH$2:$IU$2))))</f>
        <v/>
      </c>
      <c r="W27" s="135" t="str">
        <f>IF(COUNT('Math Scores'!$IV30:$JL30)=0, "", (SUMIF('Math Scores'!$IH$3:$IU$3, W$4, 'Math Scores'!$IH30:$IU30)/(SUMIF('Math Scores'!$IH$3:$IU$3, W$4, 'Math Scores'!$IH$2:$IU$2))))</f>
        <v/>
      </c>
      <c r="X27" s="135" t="str">
        <f>IF(COUNT('Math Scores'!$JM30:$KG30)=0, "", (SUMIF('Math Scores'!$JM$3:$LA$3, X$4, 'Math Scores'!$JM30:$LA30)/(SUMIF('Math Scores'!$JM$3:$LA$3, X$4, 'Math Scores'!$JM$2:$LA$2))))</f>
        <v/>
      </c>
      <c r="Y27" s="135" t="str">
        <f>IF(COUNT('Math Scores'!$JM30:$KG30)=0, "", (SUMIF('Math Scores'!$JM$3:$LA$3, Y$4, 'Math Scores'!$JM30:$LA30)/(SUMIF('Math Scores'!$JM$3:$LA$3, Y$4, 'Math Scores'!$JM$2:$LA$2))))</f>
        <v/>
      </c>
      <c r="Z27" s="135" t="str">
        <f>IF(COUNT('Math Scores'!$JM30:$KG30)=0, "", (SUMIF('Math Scores'!$JM$3:$LA$3, Z$4, 'Math Scores'!$JM30:$LA30)/(SUMIF('Math Scores'!$JM$3:$LA$3, Z$4, 'Math Scores'!$JM$2:$LA$2))))</f>
        <v/>
      </c>
      <c r="AA27" s="135" t="str">
        <f>IF(COUNT('Math Scores'!$LB30:$LR30)=0, "", (SUMIF('Math Scores'!$KH$3:$LA$3, AA$4, 'Math Scores'!$KH30:$LA30)/(SUMIF('Math Scores'!$KH$3:$LA$3, AA$4, 'Math Scores'!$KH$2:$LA$2))))</f>
        <v/>
      </c>
      <c r="AB27" s="135" t="str">
        <f>IF(COUNT('Math Scores'!$LB30:$LR30)=0, "", (SUMIF('Math Scores'!$KH$3:$LA$3, AB$4, 'Math Scores'!$KH30:$LA30)/(SUMIF('Math Scores'!$KH$3:$LA$3, AB$4, 'Math Scores'!$KH$2:$LA$2))))</f>
        <v/>
      </c>
      <c r="AC27" s="135" t="str">
        <f>IF(COUNT('Math Scores'!$LB30:$LR30)=0, "", (SUMIF('Math Scores'!$KH$3:$LA$3, AC$4, 'Math Scores'!$KH30:$LA30)/(SUMIF('Math Scores'!$KH$3:$LA$3, AC$4, 'Math Scores'!$KH$2:$LA$2))))</f>
        <v/>
      </c>
    </row>
    <row r="28" spans="1:29" x14ac:dyDescent="0.2">
      <c r="A28" s="134" t="str">
        <f>'English Scores- Leveled papers'!B29</f>
        <v>Faisal</v>
      </c>
      <c r="B28" s="139">
        <f>'Math Scores'!D31</f>
        <v>0.4</v>
      </c>
      <c r="C28" s="135" t="str">
        <f>IF(COUNT('Math Scores'!$F31:$AM31)=0, "", (SUMIF('Math Scores'!$F$3:$AM$3, C$4, 'Math Scores'!$F31:$AM31)/(SUMIF('Math Scores'!$F$3:$AM$3, C$4, 'Math Scores'!$F$2:$AM$2))))</f>
        <v/>
      </c>
      <c r="D28" s="135" t="str">
        <f>IF(COUNT('Math Scores'!$F31:$AM31)=0, "", (SUMIF('Math Scores'!$F$3:$AM$3, D$4, 'Math Scores'!$F31:$AM31)/(SUMIF('Math Scores'!$F$3:$AM$3, D$4, 'Math Scores'!$F$2:$AM$2))))</f>
        <v/>
      </c>
      <c r="E28" s="135" t="str">
        <f>IF(COUNT('Math Scores'!$F31:$AM31)=0, "", (SUMIF('Math Scores'!$F$3:$AM$3, E$4, 'Math Scores'!$F31:$AM31)/(SUMIF('Math Scores'!$F$3:$AM$3, E$4, 'Math Scores'!$F$2:$AM$2))))</f>
        <v/>
      </c>
      <c r="F28" s="135" t="str">
        <f>IF(COUNT('Math Scores'!$AN31:$BW31)=0, "", (SUMIF('Math Scores'!$AN$3:$BW$3, F$4, 'Math Scores'!$AN31:$BW31)/(SUMIF('Math Scores'!$AN$3:$BW$3, F$4, 'Math Scores'!$AN$2:$BW$2))))</f>
        <v/>
      </c>
      <c r="G28" s="135" t="str">
        <f>IF(COUNT('Math Scores'!$AN31:$BW31)=0, "", (SUMIF('Math Scores'!$AN$3:$BW$3, G$4, 'Math Scores'!$AN31:$BW31)/(SUMIF('Math Scores'!$AN$3:$BW$3, G$4, 'Math Scores'!$AN$2:$BW$2))))</f>
        <v/>
      </c>
      <c r="H28" s="135" t="str">
        <f>IF(COUNT('Math Scores'!$AN31:$BW31)=0, "", (SUMIF('Math Scores'!$AN$3:$BW$3, H$4, 'Math Scores'!$AN31:$BW31)/(SUMIF('Math Scores'!$AN$3:$BW$3, H$4, 'Math Scores'!$AN$2:$BW$2))))</f>
        <v/>
      </c>
      <c r="I28" s="135" t="str">
        <f>IF(COUNT('Math Scores'!$BX31:$DN31)=0, "", (SUMIF('Math Scores'!$F$3:$MZ$3, I$4, 'Math Scores'!$F31:$MZ31)/(SUMIF('Math Scores'!$F$3:$MZ$3, I$4, 'Math Scores'!$F$2:$MZ$2))))</f>
        <v/>
      </c>
      <c r="J28" s="135" t="str">
        <f>IF(COUNT('Math Scores'!$BX31:$DN31)=0, "", (SUMIF('Math Scores'!$F$3:$MZ$3, J$4, 'Math Scores'!$F31:$MZ31)/(SUMIF('Math Scores'!$F$3:$MZ$3, J$4, 'Math Scores'!$F$2:$MZ$2))))</f>
        <v/>
      </c>
      <c r="K28" s="135" t="str">
        <f>IF(COUNT('Math Scores'!$BX31:$DN31)=0, "", (SUMIF('Math Scores'!$F$3:$MZ$3, K$4, 'Math Scores'!$F31:$MZ31)/(SUMIF('Math Scores'!$F$3:$MZ$3, K$4, 'Math Scores'!$F$2:$MZ$2))))</f>
        <v/>
      </c>
      <c r="L28" s="135">
        <f>IF(COUNT('Math Scores'!$DO31:$FJ31)=0, "", (SUMIF('Math Scores'!$F$3:$MZ$3, L$4, 'Math Scores'!$F31:$MZ31)/(SUMIF('Math Scores'!$F$3:$MZ$3, L$4, 'Math Scores'!$F$2:$MZ$2))))</f>
        <v>0.3611111111111111</v>
      </c>
      <c r="M28" s="135">
        <f>IF(COUNT('Math Scores'!$DO31:$FJ31)=0, "", (SUMIF('Math Scores'!$F$3:$MZ$3, M$4, 'Math Scores'!$F31:$MZ31)/(SUMIF('Math Scores'!$F$3:$MZ$3, M$4, 'Math Scores'!$F$2:$MZ$2))))</f>
        <v>0.42105263157894735</v>
      </c>
      <c r="N28" s="135">
        <f>IF(COUNT('Math Scores'!$DO31:$FJ31)=0, "", (SUMIF('Math Scores'!$F$3:$MZ$3, N$4, 'Math Scores'!$F31:$MZ31)/(SUMIF('Math Scores'!$F$3:$MZ$3, N$4, 'Math Scores'!$F$2:$MZ$2))))</f>
        <v>0.41304347826086957</v>
      </c>
      <c r="O28" s="135" t="str">
        <f>IF(COUNT('Math Scores'!$FK31:$HI31)=0, "", (SUMIF('Math Scores'!$F$3:$MZ$3, O$4, 'Math Scores'!$F31:$MZ31)/(SUMIF('Math Scores'!$F$3:$MZ$3, O$4, 'Math Scores'!$F$2:$MZ$2))))</f>
        <v/>
      </c>
      <c r="P28" s="135" t="str">
        <f>IF(COUNT('Math Scores'!$FK31:$HI31)=0, "", (SUMIF('Math Scores'!$F$3:$MZ$3, P$4, 'Math Scores'!$F31:$MZ31)/(SUMIF('Math Scores'!$F$3:$MZ$3, P$4, 'Math Scores'!$F$2:$MZ$2))))</f>
        <v/>
      </c>
      <c r="Q28" s="135" t="str">
        <f>IF(COUNT('Math Scores'!$FK31:$HI31)=0, "", (SUMIF('Math Scores'!$F$3:$MZ$3, Q$4, 'Math Scores'!$F31:$MZ31)/(SUMIF('Math Scores'!$F$3:$MZ$3, Q$4, 'Math Scores'!$F$2:$MZ$2))))</f>
        <v/>
      </c>
      <c r="R28" s="135" t="str">
        <f>IF(COUNT('Math Scores'!$HJ31:$IG31)=0, "", (SUMIF('Math Scores'!$HJ$3:$IU$3, R$4, 'Math Scores'!$HJ31:$IU31)/(SUMIF('Math Scores'!$HJ$3:$IU$3, R$4, 'Math Scores'!$HJ$2:$IU$2))))</f>
        <v/>
      </c>
      <c r="S28" s="135" t="str">
        <f>IF(COUNT('Math Scores'!$HJ31:$IG31)=0, "", (SUMIF('Math Scores'!$HJ$3:$IU$3, S$4, 'Math Scores'!$HJ31:$IU31)/(SUMIF('Math Scores'!$HJ$3:$IU$3, S$4, 'Math Scores'!$HJ$2:$IU$2))))</f>
        <v/>
      </c>
      <c r="T28" s="135" t="str">
        <f>IF(COUNT('Math Scores'!$HJ31:$IG31)=0, "", (SUMIF('Math Scores'!$HJ$3:$IU$3, T$4, 'Math Scores'!$HJ31:$IU31)/(SUMIF('Math Scores'!$HJ$3:$IU$3, T$4, 'Math Scores'!$HJ$2:$IU$2))))</f>
        <v/>
      </c>
      <c r="U28" s="135" t="str">
        <f>IF(COUNT('Math Scores'!$IV31:$JL31)=0, "", (SUMIF('Math Scores'!$IH$3:$IU$3, U$4, 'Math Scores'!$IH31:$IU31)/(SUMIF('Math Scores'!$IH$3:$IU$3, U$4, 'Math Scores'!$IH$2:$IU$2))))</f>
        <v/>
      </c>
      <c r="V28" s="135" t="str">
        <f>IF(COUNT('Math Scores'!$IV31:$JL31)=0, "", (SUMIF('Math Scores'!$IH$3:$IU$3, V$4, 'Math Scores'!$IH31:$IU31)/(SUMIF('Math Scores'!$IH$3:$IU$3, V$4, 'Math Scores'!$IH$2:$IU$2))))</f>
        <v/>
      </c>
      <c r="W28" s="135" t="str">
        <f>IF(COUNT('Math Scores'!$IV31:$JL31)=0, "", (SUMIF('Math Scores'!$IH$3:$IU$3, W$4, 'Math Scores'!$IH31:$IU31)/(SUMIF('Math Scores'!$IH$3:$IU$3, W$4, 'Math Scores'!$IH$2:$IU$2))))</f>
        <v/>
      </c>
      <c r="X28" s="135" t="str">
        <f>IF(COUNT('Math Scores'!$JM31:$KG31)=0, "", (SUMIF('Math Scores'!$JM$3:$LA$3, X$4, 'Math Scores'!$JM31:$LA31)/(SUMIF('Math Scores'!$JM$3:$LA$3, X$4, 'Math Scores'!$JM$2:$LA$2))))</f>
        <v/>
      </c>
      <c r="Y28" s="135" t="str">
        <f>IF(COUNT('Math Scores'!$JM31:$KG31)=0, "", (SUMIF('Math Scores'!$JM$3:$LA$3, Y$4, 'Math Scores'!$JM31:$LA31)/(SUMIF('Math Scores'!$JM$3:$LA$3, Y$4, 'Math Scores'!$JM$2:$LA$2))))</f>
        <v/>
      </c>
      <c r="Z28" s="135" t="str">
        <f>IF(COUNT('Math Scores'!$JM31:$KG31)=0, "", (SUMIF('Math Scores'!$JM$3:$LA$3, Z$4, 'Math Scores'!$JM31:$LA31)/(SUMIF('Math Scores'!$JM$3:$LA$3, Z$4, 'Math Scores'!$JM$2:$LA$2))))</f>
        <v/>
      </c>
      <c r="AA28" s="135" t="str">
        <f>IF(COUNT('Math Scores'!$LB31:$LR31)=0, "", (SUMIF('Math Scores'!$KH$3:$LA$3, AA$4, 'Math Scores'!$KH31:$LA31)/(SUMIF('Math Scores'!$KH$3:$LA$3, AA$4, 'Math Scores'!$KH$2:$LA$2))))</f>
        <v/>
      </c>
      <c r="AB28" s="135" t="str">
        <f>IF(COUNT('Math Scores'!$LB31:$LR31)=0, "", (SUMIF('Math Scores'!$KH$3:$LA$3, AB$4, 'Math Scores'!$KH31:$LA31)/(SUMIF('Math Scores'!$KH$3:$LA$3, AB$4, 'Math Scores'!$KH$2:$LA$2))))</f>
        <v/>
      </c>
      <c r="AC28" s="135" t="str">
        <f>IF(COUNT('Math Scores'!$LB31:$LR31)=0, "", (SUMIF('Math Scores'!$KH$3:$LA$3, AC$4, 'Math Scores'!$KH31:$LA31)/(SUMIF('Math Scores'!$KH$3:$LA$3, AC$4, 'Math Scores'!$KH$2:$LA$2))))</f>
        <v/>
      </c>
    </row>
    <row r="29" spans="1:29" x14ac:dyDescent="0.2">
      <c r="A29" s="134" t="str">
        <f>'English Scores- Leveled papers'!B30</f>
        <v>Subhan</v>
      </c>
      <c r="B29" s="139" t="str">
        <f>'Math Scores'!D32</f>
        <v/>
      </c>
      <c r="C29" s="135" t="str">
        <f>IF(COUNT('Math Scores'!$F32:$AM32)=0, "", (SUMIF('Math Scores'!$F$3:$AM$3, C$4, 'Math Scores'!$F32:$AM32)/(SUMIF('Math Scores'!$F$3:$AM$3, C$4, 'Math Scores'!$F$2:$AM$2))))</f>
        <v/>
      </c>
      <c r="D29" s="135" t="str">
        <f>IF(COUNT('Math Scores'!$F32:$AM32)=0, "", (SUMIF('Math Scores'!$F$3:$AM$3, D$4, 'Math Scores'!$F32:$AM32)/(SUMIF('Math Scores'!$F$3:$AM$3, D$4, 'Math Scores'!$F$2:$AM$2))))</f>
        <v/>
      </c>
      <c r="E29" s="135" t="str">
        <f>IF(COUNT('Math Scores'!$F32:$AM32)=0, "", (SUMIF('Math Scores'!$F$3:$AM$3, E$4, 'Math Scores'!$F32:$AM32)/(SUMIF('Math Scores'!$F$3:$AM$3, E$4, 'Math Scores'!$F$2:$AM$2))))</f>
        <v/>
      </c>
      <c r="F29" s="135" t="str">
        <f>IF(COUNT('Math Scores'!$AN32:$BW32)=0, "", (SUMIF('Math Scores'!$AN$3:$BW$3, F$4, 'Math Scores'!$AN32:$BW32)/(SUMIF('Math Scores'!$AN$3:$BW$3, F$4, 'Math Scores'!$AN$2:$BW$2))))</f>
        <v/>
      </c>
      <c r="G29" s="135" t="str">
        <f>IF(COUNT('Math Scores'!$AN32:$BW32)=0, "", (SUMIF('Math Scores'!$AN$3:$BW$3, G$4, 'Math Scores'!$AN32:$BW32)/(SUMIF('Math Scores'!$AN$3:$BW$3, G$4, 'Math Scores'!$AN$2:$BW$2))))</f>
        <v/>
      </c>
      <c r="H29" s="135" t="str">
        <f>IF(COUNT('Math Scores'!$AN32:$BW32)=0, "", (SUMIF('Math Scores'!$AN$3:$BW$3, H$4, 'Math Scores'!$AN32:$BW32)/(SUMIF('Math Scores'!$AN$3:$BW$3, H$4, 'Math Scores'!$AN$2:$BW$2))))</f>
        <v/>
      </c>
      <c r="I29" s="135" t="str">
        <f>IF(COUNT('Math Scores'!$BX32:$DN32)=0, "", (SUMIF('Math Scores'!$F$3:$MZ$3, I$4, 'Math Scores'!$F32:$MZ32)/(SUMIF('Math Scores'!$F$3:$MZ$3, I$4, 'Math Scores'!$F$2:$MZ$2))))</f>
        <v/>
      </c>
      <c r="J29" s="135" t="str">
        <f>IF(COUNT('Math Scores'!$BX32:$DN32)=0, "", (SUMIF('Math Scores'!$F$3:$MZ$3, J$4, 'Math Scores'!$F32:$MZ32)/(SUMIF('Math Scores'!$F$3:$MZ$3, J$4, 'Math Scores'!$F$2:$MZ$2))))</f>
        <v/>
      </c>
      <c r="K29" s="135" t="str">
        <f>IF(COUNT('Math Scores'!$BX32:$DN32)=0, "", (SUMIF('Math Scores'!$F$3:$MZ$3, K$4, 'Math Scores'!$F32:$MZ32)/(SUMIF('Math Scores'!$F$3:$MZ$3, K$4, 'Math Scores'!$F$2:$MZ$2))))</f>
        <v/>
      </c>
      <c r="L29" s="135" t="str">
        <f>IF(COUNT('Math Scores'!$DO32:$FJ32)=0, "", (SUMIF('Math Scores'!$F$3:$MZ$3, L$4, 'Math Scores'!$F32:$MZ32)/(SUMIF('Math Scores'!$F$3:$MZ$3, L$4, 'Math Scores'!$F$2:$MZ$2))))</f>
        <v/>
      </c>
      <c r="M29" s="135" t="str">
        <f>IF(COUNT('Math Scores'!$DO32:$FJ32)=0, "", (SUMIF('Math Scores'!$F$3:$MZ$3, M$4, 'Math Scores'!$F32:$MZ32)/(SUMIF('Math Scores'!$F$3:$MZ$3, M$4, 'Math Scores'!$F$2:$MZ$2))))</f>
        <v/>
      </c>
      <c r="N29" s="135" t="str">
        <f>IF(COUNT('Math Scores'!$DO32:$FJ32)=0, "", (SUMIF('Math Scores'!$F$3:$MZ$3, N$4, 'Math Scores'!$F32:$MZ32)/(SUMIF('Math Scores'!$F$3:$MZ$3, N$4, 'Math Scores'!$F$2:$MZ$2))))</f>
        <v/>
      </c>
      <c r="O29" s="135" t="str">
        <f>IF(COUNT('Math Scores'!$FK32:$HI32)=0, "", (SUMIF('Math Scores'!$F$3:$MZ$3, O$4, 'Math Scores'!$F32:$MZ32)/(SUMIF('Math Scores'!$F$3:$MZ$3, O$4, 'Math Scores'!$F$2:$MZ$2))))</f>
        <v/>
      </c>
      <c r="P29" s="135" t="str">
        <f>IF(COUNT('Math Scores'!$FK32:$HI32)=0, "", (SUMIF('Math Scores'!$F$3:$MZ$3, P$4, 'Math Scores'!$F32:$MZ32)/(SUMIF('Math Scores'!$F$3:$MZ$3, P$4, 'Math Scores'!$F$2:$MZ$2))))</f>
        <v/>
      </c>
      <c r="Q29" s="135" t="str">
        <f>IF(COUNT('Math Scores'!$FK32:$HI32)=0, "", (SUMIF('Math Scores'!$F$3:$MZ$3, Q$4, 'Math Scores'!$F32:$MZ32)/(SUMIF('Math Scores'!$F$3:$MZ$3, Q$4, 'Math Scores'!$F$2:$MZ$2))))</f>
        <v/>
      </c>
      <c r="R29" s="135" t="str">
        <f>IF(COUNT('Math Scores'!$HJ32:$IG32)=0, "", (SUMIF('Math Scores'!$HJ$3:$IU$3, R$4, 'Math Scores'!$HJ32:$IU32)/(SUMIF('Math Scores'!$HJ$3:$IU$3, R$4, 'Math Scores'!$HJ$2:$IU$2))))</f>
        <v/>
      </c>
      <c r="S29" s="135" t="str">
        <f>IF(COUNT('Math Scores'!$HJ32:$IG32)=0, "", (SUMIF('Math Scores'!$HJ$3:$IU$3, S$4, 'Math Scores'!$HJ32:$IU32)/(SUMIF('Math Scores'!$HJ$3:$IU$3, S$4, 'Math Scores'!$HJ$2:$IU$2))))</f>
        <v/>
      </c>
      <c r="T29" s="135" t="str">
        <f>IF(COUNT('Math Scores'!$HJ32:$IG32)=0, "", (SUMIF('Math Scores'!$HJ$3:$IU$3, T$4, 'Math Scores'!$HJ32:$IU32)/(SUMIF('Math Scores'!$HJ$3:$IU$3, T$4, 'Math Scores'!$HJ$2:$IU$2))))</f>
        <v/>
      </c>
      <c r="U29" s="135" t="str">
        <f>IF(COUNT('Math Scores'!$IV32:$JL32)=0, "", (SUMIF('Math Scores'!$IH$3:$IU$3, U$4, 'Math Scores'!$IH32:$IU32)/(SUMIF('Math Scores'!$IH$3:$IU$3, U$4, 'Math Scores'!$IH$2:$IU$2))))</f>
        <v/>
      </c>
      <c r="V29" s="135" t="str">
        <f>IF(COUNT('Math Scores'!$IV32:$JL32)=0, "", (SUMIF('Math Scores'!$IH$3:$IU$3, V$4, 'Math Scores'!$IH32:$IU32)/(SUMIF('Math Scores'!$IH$3:$IU$3, V$4, 'Math Scores'!$IH$2:$IU$2))))</f>
        <v/>
      </c>
      <c r="W29" s="135" t="str">
        <f>IF(COUNT('Math Scores'!$IV32:$JL32)=0, "", (SUMIF('Math Scores'!$IH$3:$IU$3, W$4, 'Math Scores'!$IH32:$IU32)/(SUMIF('Math Scores'!$IH$3:$IU$3, W$4, 'Math Scores'!$IH$2:$IU$2))))</f>
        <v/>
      </c>
      <c r="X29" s="135" t="str">
        <f>IF(COUNT('Math Scores'!$JM32:$KG32)=0, "", (SUMIF('Math Scores'!$JM$3:$LA$3, X$4, 'Math Scores'!$JM32:$LA32)/(SUMIF('Math Scores'!$JM$3:$LA$3, X$4, 'Math Scores'!$JM$2:$LA$2))))</f>
        <v/>
      </c>
      <c r="Y29" s="135" t="str">
        <f>IF(COUNT('Math Scores'!$JM32:$KG32)=0, "", (SUMIF('Math Scores'!$JM$3:$LA$3, Y$4, 'Math Scores'!$JM32:$LA32)/(SUMIF('Math Scores'!$JM$3:$LA$3, Y$4, 'Math Scores'!$JM$2:$LA$2))))</f>
        <v/>
      </c>
      <c r="Z29" s="135" t="str">
        <f>IF(COUNT('Math Scores'!$JM32:$KG32)=0, "", (SUMIF('Math Scores'!$JM$3:$LA$3, Z$4, 'Math Scores'!$JM32:$LA32)/(SUMIF('Math Scores'!$JM$3:$LA$3, Z$4, 'Math Scores'!$JM$2:$LA$2))))</f>
        <v/>
      </c>
      <c r="AA29" s="135" t="str">
        <f>IF(COUNT('Math Scores'!$LB32:$LR32)=0, "", (SUMIF('Math Scores'!$KH$3:$LA$3, AA$4, 'Math Scores'!$KH32:$LA32)/(SUMIF('Math Scores'!$KH$3:$LA$3, AA$4, 'Math Scores'!$KH$2:$LA$2))))</f>
        <v/>
      </c>
      <c r="AB29" s="135" t="str">
        <f>IF(COUNT('Math Scores'!$LB32:$LR32)=0, "", (SUMIF('Math Scores'!$KH$3:$LA$3, AB$4, 'Math Scores'!$KH32:$LA32)/(SUMIF('Math Scores'!$KH$3:$LA$3, AB$4, 'Math Scores'!$KH$2:$LA$2))))</f>
        <v/>
      </c>
      <c r="AC29" s="135" t="str">
        <f>IF(COUNT('Math Scores'!$LB32:$LR32)=0, "", (SUMIF('Math Scores'!$KH$3:$LA$3, AC$4, 'Math Scores'!$KH32:$LA32)/(SUMIF('Math Scores'!$KH$3:$LA$3, AC$4, 'Math Scores'!$KH$2:$LA$2))))</f>
        <v/>
      </c>
    </row>
    <row r="30" spans="1:29" x14ac:dyDescent="0.2">
      <c r="A30" s="134" t="str">
        <f>'English Scores- Leveled papers'!B31</f>
        <v>Maya</v>
      </c>
      <c r="B30" s="139" t="str">
        <f>'Math Scores'!D33</f>
        <v/>
      </c>
      <c r="C30" s="135" t="str">
        <f>IF(COUNT('Math Scores'!$F33:$AM33)=0, "", (SUMIF('Math Scores'!$F$3:$AM$3, C$4, 'Math Scores'!$F33:$AM33)/(SUMIF('Math Scores'!$F$3:$AM$3, C$4, 'Math Scores'!$F$2:$AM$2))))</f>
        <v/>
      </c>
      <c r="D30" s="135" t="str">
        <f>IF(COUNT('Math Scores'!$F33:$AM33)=0, "", (SUMIF('Math Scores'!$F$3:$AM$3, D$4, 'Math Scores'!$F33:$AM33)/(SUMIF('Math Scores'!$F$3:$AM$3, D$4, 'Math Scores'!$F$2:$AM$2))))</f>
        <v/>
      </c>
      <c r="E30" s="135" t="str">
        <f>IF(COUNT('Math Scores'!$F33:$AM33)=0, "", (SUMIF('Math Scores'!$F$3:$AM$3, E$4, 'Math Scores'!$F33:$AM33)/(SUMIF('Math Scores'!$F$3:$AM$3, E$4, 'Math Scores'!$F$2:$AM$2))))</f>
        <v/>
      </c>
      <c r="F30" s="135" t="str">
        <f>IF(COUNT('Math Scores'!$AN33:$BW33)=0, "", (SUMIF('Math Scores'!$AN$3:$BW$3, F$4, 'Math Scores'!$AN33:$BW33)/(SUMIF('Math Scores'!$AN$3:$BW$3, F$4, 'Math Scores'!$AN$2:$BW$2))))</f>
        <v/>
      </c>
      <c r="G30" s="135" t="str">
        <f>IF(COUNT('Math Scores'!$AN33:$BW33)=0, "", (SUMIF('Math Scores'!$AN$3:$BW$3, G$4, 'Math Scores'!$AN33:$BW33)/(SUMIF('Math Scores'!$AN$3:$BW$3, G$4, 'Math Scores'!$AN$2:$BW$2))))</f>
        <v/>
      </c>
      <c r="H30" s="135" t="str">
        <f>IF(COUNT('Math Scores'!$AN33:$BW33)=0, "", (SUMIF('Math Scores'!$AN$3:$BW$3, H$4, 'Math Scores'!$AN33:$BW33)/(SUMIF('Math Scores'!$AN$3:$BW$3, H$4, 'Math Scores'!$AN$2:$BW$2))))</f>
        <v/>
      </c>
      <c r="I30" s="135" t="str">
        <f>IF(COUNT('Math Scores'!$BX33:$DN33)=0, "", (SUMIF('Math Scores'!$F$3:$MZ$3, I$4, 'Math Scores'!$F33:$MZ33)/(SUMIF('Math Scores'!$F$3:$MZ$3, I$4, 'Math Scores'!$F$2:$MZ$2))))</f>
        <v/>
      </c>
      <c r="J30" s="135" t="str">
        <f>IF(COUNT('Math Scores'!$BX33:$DN33)=0, "", (SUMIF('Math Scores'!$F$3:$MZ$3, J$4, 'Math Scores'!$F33:$MZ33)/(SUMIF('Math Scores'!$F$3:$MZ$3, J$4, 'Math Scores'!$F$2:$MZ$2))))</f>
        <v/>
      </c>
      <c r="K30" s="135" t="str">
        <f>IF(COUNT('Math Scores'!$BX33:$DN33)=0, "", (SUMIF('Math Scores'!$F$3:$MZ$3, K$4, 'Math Scores'!$F33:$MZ33)/(SUMIF('Math Scores'!$F$3:$MZ$3, K$4, 'Math Scores'!$F$2:$MZ$2))))</f>
        <v/>
      </c>
      <c r="L30" s="135" t="str">
        <f>IF(COUNT('Math Scores'!$DO33:$FJ33)=0, "", (SUMIF('Math Scores'!$F$3:$MZ$3, L$4, 'Math Scores'!$F33:$MZ33)/(SUMIF('Math Scores'!$F$3:$MZ$3, L$4, 'Math Scores'!$F$2:$MZ$2))))</f>
        <v/>
      </c>
      <c r="M30" s="135" t="str">
        <f>IF(COUNT('Math Scores'!$DO33:$FJ33)=0, "", (SUMIF('Math Scores'!$F$3:$MZ$3, M$4, 'Math Scores'!$F33:$MZ33)/(SUMIF('Math Scores'!$F$3:$MZ$3, M$4, 'Math Scores'!$F$2:$MZ$2))))</f>
        <v/>
      </c>
      <c r="N30" s="135" t="str">
        <f>IF(COUNT('Math Scores'!$DO33:$FJ33)=0, "", (SUMIF('Math Scores'!$F$3:$MZ$3, N$4, 'Math Scores'!$F33:$MZ33)/(SUMIF('Math Scores'!$F$3:$MZ$3, N$4, 'Math Scores'!$F$2:$MZ$2))))</f>
        <v/>
      </c>
      <c r="O30" s="135" t="str">
        <f>IF(COUNT('Math Scores'!$FK33:$HI33)=0, "", (SUMIF('Math Scores'!$F$3:$MZ$3, O$4, 'Math Scores'!$F33:$MZ33)/(SUMIF('Math Scores'!$F$3:$MZ$3, O$4, 'Math Scores'!$F$2:$MZ$2))))</f>
        <v/>
      </c>
      <c r="P30" s="135" t="str">
        <f>IF(COUNT('Math Scores'!$FK33:$HI33)=0, "", (SUMIF('Math Scores'!$F$3:$MZ$3, P$4, 'Math Scores'!$F33:$MZ33)/(SUMIF('Math Scores'!$F$3:$MZ$3, P$4, 'Math Scores'!$F$2:$MZ$2))))</f>
        <v/>
      </c>
      <c r="Q30" s="135" t="str">
        <f>IF(COUNT('Math Scores'!$FK33:$HI33)=0, "", (SUMIF('Math Scores'!$F$3:$MZ$3, Q$4, 'Math Scores'!$F33:$MZ33)/(SUMIF('Math Scores'!$F$3:$MZ$3, Q$4, 'Math Scores'!$F$2:$MZ$2))))</f>
        <v/>
      </c>
      <c r="R30" s="135" t="str">
        <f>IF(COUNT('Math Scores'!$HJ33:$IG33)=0, "", (SUMIF('Math Scores'!$HJ$3:$IU$3, R$4, 'Math Scores'!$HJ33:$IU33)/(SUMIF('Math Scores'!$HJ$3:$IU$3, R$4, 'Math Scores'!$HJ$2:$IU$2))))</f>
        <v/>
      </c>
      <c r="S30" s="135" t="str">
        <f>IF(COUNT('Math Scores'!$HJ33:$IG33)=0, "", (SUMIF('Math Scores'!$HJ$3:$IU$3, S$4, 'Math Scores'!$HJ33:$IU33)/(SUMIF('Math Scores'!$HJ$3:$IU$3, S$4, 'Math Scores'!$HJ$2:$IU$2))))</f>
        <v/>
      </c>
      <c r="T30" s="135" t="str">
        <f>IF(COUNT('Math Scores'!$HJ33:$IG33)=0, "", (SUMIF('Math Scores'!$HJ$3:$IU$3, T$4, 'Math Scores'!$HJ33:$IU33)/(SUMIF('Math Scores'!$HJ$3:$IU$3, T$4, 'Math Scores'!$HJ$2:$IU$2))))</f>
        <v/>
      </c>
      <c r="U30" s="135" t="str">
        <f>IF(COUNT('Math Scores'!$IV33:$JL33)=0, "", (SUMIF('Math Scores'!$IH$3:$IU$3, U$4, 'Math Scores'!$IH33:$IU33)/(SUMIF('Math Scores'!$IH$3:$IU$3, U$4, 'Math Scores'!$IH$2:$IU$2))))</f>
        <v/>
      </c>
      <c r="V30" s="135" t="str">
        <f>IF(COUNT('Math Scores'!$IV33:$JL33)=0, "", (SUMIF('Math Scores'!$IH$3:$IU$3, V$4, 'Math Scores'!$IH33:$IU33)/(SUMIF('Math Scores'!$IH$3:$IU$3, V$4, 'Math Scores'!$IH$2:$IU$2))))</f>
        <v/>
      </c>
      <c r="W30" s="135" t="str">
        <f>IF(COUNT('Math Scores'!$IV33:$JL33)=0, "", (SUMIF('Math Scores'!$IH$3:$IU$3, W$4, 'Math Scores'!$IH33:$IU33)/(SUMIF('Math Scores'!$IH$3:$IU$3, W$4, 'Math Scores'!$IH$2:$IU$2))))</f>
        <v/>
      </c>
      <c r="X30" s="135" t="str">
        <f>IF(COUNT('Math Scores'!$JM33:$KG33)=0, "", (SUMIF('Math Scores'!$JM$3:$LA$3, X$4, 'Math Scores'!$JM33:$LA33)/(SUMIF('Math Scores'!$JM$3:$LA$3, X$4, 'Math Scores'!$JM$2:$LA$2))))</f>
        <v/>
      </c>
      <c r="Y30" s="135" t="str">
        <f>IF(COUNT('Math Scores'!$JM33:$KG33)=0, "", (SUMIF('Math Scores'!$JM$3:$LA$3, Y$4, 'Math Scores'!$JM33:$LA33)/(SUMIF('Math Scores'!$JM$3:$LA$3, Y$4, 'Math Scores'!$JM$2:$LA$2))))</f>
        <v/>
      </c>
      <c r="Z30" s="135" t="str">
        <f>IF(COUNT('Math Scores'!$JM33:$KG33)=0, "", (SUMIF('Math Scores'!$JM$3:$LA$3, Z$4, 'Math Scores'!$JM33:$LA33)/(SUMIF('Math Scores'!$JM$3:$LA$3, Z$4, 'Math Scores'!$JM$2:$LA$2))))</f>
        <v/>
      </c>
      <c r="AA30" s="135" t="str">
        <f>IF(COUNT('Math Scores'!$LB33:$LR33)=0, "", (SUMIF('Math Scores'!$KH$3:$LA$3, AA$4, 'Math Scores'!$KH33:$LA33)/(SUMIF('Math Scores'!$KH$3:$LA$3, AA$4, 'Math Scores'!$KH$2:$LA$2))))</f>
        <v/>
      </c>
      <c r="AB30" s="135" t="str">
        <f>IF(COUNT('Math Scores'!$LB33:$LR33)=0, "", (SUMIF('Math Scores'!$KH$3:$LA$3, AB$4, 'Math Scores'!$KH33:$LA33)/(SUMIF('Math Scores'!$KH$3:$LA$3, AB$4, 'Math Scores'!$KH$2:$LA$2))))</f>
        <v/>
      </c>
      <c r="AC30" s="135" t="str">
        <f>IF(COUNT('Math Scores'!$LB33:$LR33)=0, "", (SUMIF('Math Scores'!$KH$3:$LA$3, AC$4, 'Math Scores'!$KH33:$LA33)/(SUMIF('Math Scores'!$KH$3:$LA$3, AC$4, 'Math Scores'!$KH$2:$LA$2))))</f>
        <v/>
      </c>
    </row>
    <row r="31" spans="1:29" x14ac:dyDescent="0.2">
      <c r="A31" s="134" t="str">
        <f>'English Scores- Leveled papers'!B32</f>
        <v>Krish</v>
      </c>
      <c r="B31" s="139" t="str">
        <f>'Math Scores'!D34</f>
        <v/>
      </c>
      <c r="C31" s="135" t="str">
        <f>IF(COUNT('Math Scores'!$F34:$AM34)=0, "", (SUMIF('Math Scores'!$F$3:$AM$3, C$4, 'Math Scores'!$F34:$AM34)/(SUMIF('Math Scores'!$F$3:$AM$3, C$4, 'Math Scores'!$F$2:$AM$2))))</f>
        <v/>
      </c>
      <c r="D31" s="135" t="str">
        <f>IF(COUNT('Math Scores'!$F34:$AM34)=0, "", (SUMIF('Math Scores'!$F$3:$AM$3, D$4, 'Math Scores'!$F34:$AM34)/(SUMIF('Math Scores'!$F$3:$AM$3, D$4, 'Math Scores'!$F$2:$AM$2))))</f>
        <v/>
      </c>
      <c r="E31" s="135" t="str">
        <f>IF(COUNT('Math Scores'!$F34:$AM34)=0, "", (SUMIF('Math Scores'!$F$3:$AM$3, E$4, 'Math Scores'!$F34:$AM34)/(SUMIF('Math Scores'!$F$3:$AM$3, E$4, 'Math Scores'!$F$2:$AM$2))))</f>
        <v/>
      </c>
      <c r="F31" s="135" t="str">
        <f>IF(COUNT('Math Scores'!$AN34:$BW34)=0, "", (SUMIF('Math Scores'!$AN$3:$BW$3, F$4, 'Math Scores'!$AN34:$BW34)/(SUMIF('Math Scores'!$AN$3:$BW$3, F$4, 'Math Scores'!$AN$2:$BW$2))))</f>
        <v/>
      </c>
      <c r="G31" s="135" t="str">
        <f>IF(COUNT('Math Scores'!$AN34:$BW34)=0, "", (SUMIF('Math Scores'!$AN$3:$BW$3, G$4, 'Math Scores'!$AN34:$BW34)/(SUMIF('Math Scores'!$AN$3:$BW$3, G$4, 'Math Scores'!$AN$2:$BW$2))))</f>
        <v/>
      </c>
      <c r="H31" s="135" t="str">
        <f>IF(COUNT('Math Scores'!$AN34:$BW34)=0, "", (SUMIF('Math Scores'!$AN$3:$BW$3, H$4, 'Math Scores'!$AN34:$BW34)/(SUMIF('Math Scores'!$AN$3:$BW$3, H$4, 'Math Scores'!$AN$2:$BW$2))))</f>
        <v/>
      </c>
      <c r="I31" s="135" t="str">
        <f>IF(COUNT('Math Scores'!$BX34:$DN34)=0, "", (SUMIF('Math Scores'!$F$3:$MZ$3, I$4, 'Math Scores'!$F34:$MZ34)/(SUMIF('Math Scores'!$F$3:$MZ$3, I$4, 'Math Scores'!$F$2:$MZ$2))))</f>
        <v/>
      </c>
      <c r="J31" s="135" t="str">
        <f>IF(COUNT('Math Scores'!$BX34:$DN34)=0, "", (SUMIF('Math Scores'!$F$3:$MZ$3, J$4, 'Math Scores'!$F34:$MZ34)/(SUMIF('Math Scores'!$F$3:$MZ$3, J$4, 'Math Scores'!$F$2:$MZ$2))))</f>
        <v/>
      </c>
      <c r="K31" s="135" t="str">
        <f>IF(COUNT('Math Scores'!$BX34:$DN34)=0, "", (SUMIF('Math Scores'!$F$3:$MZ$3, K$4, 'Math Scores'!$F34:$MZ34)/(SUMIF('Math Scores'!$F$3:$MZ$3, K$4, 'Math Scores'!$F$2:$MZ$2))))</f>
        <v/>
      </c>
      <c r="L31" s="135" t="str">
        <f>IF(COUNT('Math Scores'!$DO34:$FJ34)=0, "", (SUMIF('Math Scores'!$F$3:$MZ$3, L$4, 'Math Scores'!$F34:$MZ34)/(SUMIF('Math Scores'!$F$3:$MZ$3, L$4, 'Math Scores'!$F$2:$MZ$2))))</f>
        <v/>
      </c>
      <c r="M31" s="135" t="str">
        <f>IF(COUNT('Math Scores'!$DO34:$FJ34)=0, "", (SUMIF('Math Scores'!$F$3:$MZ$3, M$4, 'Math Scores'!$F34:$MZ34)/(SUMIF('Math Scores'!$F$3:$MZ$3, M$4, 'Math Scores'!$F$2:$MZ$2))))</f>
        <v/>
      </c>
      <c r="N31" s="135" t="str">
        <f>IF(COUNT('Math Scores'!$DO34:$FJ34)=0, "", (SUMIF('Math Scores'!$F$3:$MZ$3, N$4, 'Math Scores'!$F34:$MZ34)/(SUMIF('Math Scores'!$F$3:$MZ$3, N$4, 'Math Scores'!$F$2:$MZ$2))))</f>
        <v/>
      </c>
      <c r="O31" s="135" t="str">
        <f>IF(COUNT('Math Scores'!$FK34:$HI34)=0, "", (SUMIF('Math Scores'!$F$3:$MZ$3, O$4, 'Math Scores'!$F34:$MZ34)/(SUMIF('Math Scores'!$F$3:$MZ$3, O$4, 'Math Scores'!$F$2:$MZ$2))))</f>
        <v/>
      </c>
      <c r="P31" s="135" t="str">
        <f>IF(COUNT('Math Scores'!$FK34:$HI34)=0, "", (SUMIF('Math Scores'!$F$3:$MZ$3, P$4, 'Math Scores'!$F34:$MZ34)/(SUMIF('Math Scores'!$F$3:$MZ$3, P$4, 'Math Scores'!$F$2:$MZ$2))))</f>
        <v/>
      </c>
      <c r="Q31" s="135" t="str">
        <f>IF(COUNT('Math Scores'!$FK34:$HI34)=0, "", (SUMIF('Math Scores'!$F$3:$MZ$3, Q$4, 'Math Scores'!$F34:$MZ34)/(SUMIF('Math Scores'!$F$3:$MZ$3, Q$4, 'Math Scores'!$F$2:$MZ$2))))</f>
        <v/>
      </c>
      <c r="R31" s="135" t="str">
        <f>IF(COUNT('Math Scores'!$HJ34:$IG34)=0, "", (SUMIF('Math Scores'!$HJ$3:$IU$3, R$4, 'Math Scores'!$HJ34:$IU34)/(SUMIF('Math Scores'!$HJ$3:$IU$3, R$4, 'Math Scores'!$HJ$2:$IU$2))))</f>
        <v/>
      </c>
      <c r="S31" s="135" t="str">
        <f>IF(COUNT('Math Scores'!$HJ34:$IG34)=0, "", (SUMIF('Math Scores'!$HJ$3:$IU$3, S$4, 'Math Scores'!$HJ34:$IU34)/(SUMIF('Math Scores'!$HJ$3:$IU$3, S$4, 'Math Scores'!$HJ$2:$IU$2))))</f>
        <v/>
      </c>
      <c r="T31" s="135" t="str">
        <f>IF(COUNT('Math Scores'!$HJ34:$IG34)=0, "", (SUMIF('Math Scores'!$HJ$3:$IU$3, T$4, 'Math Scores'!$HJ34:$IU34)/(SUMIF('Math Scores'!$HJ$3:$IU$3, T$4, 'Math Scores'!$HJ$2:$IU$2))))</f>
        <v/>
      </c>
      <c r="U31" s="135" t="str">
        <f>IF(COUNT('Math Scores'!$IV34:$JL34)=0, "", (SUMIF('Math Scores'!$IH$3:$IU$3, U$4, 'Math Scores'!$IH34:$IU34)/(SUMIF('Math Scores'!$IH$3:$IU$3, U$4, 'Math Scores'!$IH$2:$IU$2))))</f>
        <v/>
      </c>
      <c r="V31" s="135" t="str">
        <f>IF(COUNT('Math Scores'!$IV34:$JL34)=0, "", (SUMIF('Math Scores'!$IH$3:$IU$3, V$4, 'Math Scores'!$IH34:$IU34)/(SUMIF('Math Scores'!$IH$3:$IU$3, V$4, 'Math Scores'!$IH$2:$IU$2))))</f>
        <v/>
      </c>
      <c r="W31" s="135" t="str">
        <f>IF(COUNT('Math Scores'!$IV34:$JL34)=0, "", (SUMIF('Math Scores'!$IH$3:$IU$3, W$4, 'Math Scores'!$IH34:$IU34)/(SUMIF('Math Scores'!$IH$3:$IU$3, W$4, 'Math Scores'!$IH$2:$IU$2))))</f>
        <v/>
      </c>
      <c r="X31" s="135" t="str">
        <f>IF(COUNT('Math Scores'!$JM34:$KG34)=0, "", (SUMIF('Math Scores'!$JM$3:$LA$3, X$4, 'Math Scores'!$JM34:$LA34)/(SUMIF('Math Scores'!$JM$3:$LA$3, X$4, 'Math Scores'!$JM$2:$LA$2))))</f>
        <v/>
      </c>
      <c r="Y31" s="135" t="str">
        <f>IF(COUNT('Math Scores'!$JM34:$KG34)=0, "", (SUMIF('Math Scores'!$JM$3:$LA$3, Y$4, 'Math Scores'!$JM34:$LA34)/(SUMIF('Math Scores'!$JM$3:$LA$3, Y$4, 'Math Scores'!$JM$2:$LA$2))))</f>
        <v/>
      </c>
      <c r="Z31" s="135" t="str">
        <f>IF(COUNT('Math Scores'!$JM34:$KG34)=0, "", (SUMIF('Math Scores'!$JM$3:$LA$3, Z$4, 'Math Scores'!$JM34:$LA34)/(SUMIF('Math Scores'!$JM$3:$LA$3, Z$4, 'Math Scores'!$JM$2:$LA$2))))</f>
        <v/>
      </c>
      <c r="AA31" s="135" t="str">
        <f>IF(COUNT('Math Scores'!$LB34:$LR34)=0, "", (SUMIF('Math Scores'!$KH$3:$LA$3, AA$4, 'Math Scores'!$KH34:$LA34)/(SUMIF('Math Scores'!$KH$3:$LA$3, AA$4, 'Math Scores'!$KH$2:$LA$2))))</f>
        <v/>
      </c>
      <c r="AB31" s="135" t="str">
        <f>IF(COUNT('Math Scores'!$LB34:$LR34)=0, "", (SUMIF('Math Scores'!$KH$3:$LA$3, AB$4, 'Math Scores'!$KH34:$LA34)/(SUMIF('Math Scores'!$KH$3:$LA$3, AB$4, 'Math Scores'!$KH$2:$LA$2))))</f>
        <v/>
      </c>
      <c r="AC31" s="135" t="str">
        <f>IF(COUNT('Math Scores'!$LB34:$LR34)=0, "", (SUMIF('Math Scores'!$KH$3:$LA$3, AC$4, 'Math Scores'!$KH34:$LA34)/(SUMIF('Math Scores'!$KH$3:$LA$3, AC$4, 'Math Scores'!$KH$2:$LA$2))))</f>
        <v/>
      </c>
    </row>
    <row r="32" spans="1:29" x14ac:dyDescent="0.2">
      <c r="A32" s="134" t="str">
        <f>'English Scores- Leveled papers'!B33</f>
        <v>Nishita</v>
      </c>
      <c r="B32" s="139" t="str">
        <f>'Math Scores'!D35</f>
        <v/>
      </c>
      <c r="C32" s="135" t="str">
        <f>IF(COUNT('Math Scores'!$F35:$AM35)=0, "", (SUMIF('Math Scores'!$F$3:$AM$3, C$4, 'Math Scores'!$F35:$AM35)/(SUMIF('Math Scores'!$F$3:$AM$3, C$4, 'Math Scores'!$F$2:$AM$2))))</f>
        <v/>
      </c>
      <c r="D32" s="135" t="str">
        <f>IF(COUNT('Math Scores'!$F35:$AM35)=0, "", (SUMIF('Math Scores'!$F$3:$AM$3, D$4, 'Math Scores'!$F35:$AM35)/(SUMIF('Math Scores'!$F$3:$AM$3, D$4, 'Math Scores'!$F$2:$AM$2))))</f>
        <v/>
      </c>
      <c r="E32" s="135" t="str">
        <f>IF(COUNT('Math Scores'!$F35:$AM35)=0, "", (SUMIF('Math Scores'!$F$3:$AM$3, E$4, 'Math Scores'!$F35:$AM35)/(SUMIF('Math Scores'!$F$3:$AM$3, E$4, 'Math Scores'!$F$2:$AM$2))))</f>
        <v/>
      </c>
      <c r="F32" s="135" t="str">
        <f>IF(COUNT('Math Scores'!$AN35:$BW35)=0, "", (SUMIF('Math Scores'!$AN$3:$BW$3, F$4, 'Math Scores'!$AN35:$BW35)/(SUMIF('Math Scores'!$AN$3:$BW$3, F$4, 'Math Scores'!$AN$2:$BW$2))))</f>
        <v/>
      </c>
      <c r="G32" s="135" t="str">
        <f>IF(COUNT('Math Scores'!$AN35:$BW35)=0, "", (SUMIF('Math Scores'!$AN$3:$BW$3, G$4, 'Math Scores'!$AN35:$BW35)/(SUMIF('Math Scores'!$AN$3:$BW$3, G$4, 'Math Scores'!$AN$2:$BW$2))))</f>
        <v/>
      </c>
      <c r="H32" s="135" t="str">
        <f>IF(COUNT('Math Scores'!$AN35:$BW35)=0, "", (SUMIF('Math Scores'!$AN$3:$BW$3, H$4, 'Math Scores'!$AN35:$BW35)/(SUMIF('Math Scores'!$AN$3:$BW$3, H$4, 'Math Scores'!$AN$2:$BW$2))))</f>
        <v/>
      </c>
      <c r="I32" s="135" t="str">
        <f>IF(COUNT('Math Scores'!$BX35:$DN35)=0, "", (SUMIF('Math Scores'!$F$3:$MZ$3, I$4, 'Math Scores'!$F35:$MZ35)/(SUMIF('Math Scores'!$F$3:$MZ$3, I$4, 'Math Scores'!$F$2:$MZ$2))))</f>
        <v/>
      </c>
      <c r="J32" s="135" t="str">
        <f>IF(COUNT('Math Scores'!$BX35:$DN35)=0, "", (SUMIF('Math Scores'!$F$3:$MZ$3, J$4, 'Math Scores'!$F35:$MZ35)/(SUMIF('Math Scores'!$F$3:$MZ$3, J$4, 'Math Scores'!$F$2:$MZ$2))))</f>
        <v/>
      </c>
      <c r="K32" s="135" t="str">
        <f>IF(COUNT('Math Scores'!$BX35:$DN35)=0, "", (SUMIF('Math Scores'!$F$3:$MZ$3, K$4, 'Math Scores'!$F35:$MZ35)/(SUMIF('Math Scores'!$F$3:$MZ$3, K$4, 'Math Scores'!$F$2:$MZ$2))))</f>
        <v/>
      </c>
      <c r="L32" s="135" t="str">
        <f>IF(COUNT('Math Scores'!$DO35:$FJ35)=0, "", (SUMIF('Math Scores'!$F$3:$MZ$3, L$4, 'Math Scores'!$F35:$MZ35)/(SUMIF('Math Scores'!$F$3:$MZ$3, L$4, 'Math Scores'!$F$2:$MZ$2))))</f>
        <v/>
      </c>
      <c r="M32" s="135" t="str">
        <f>IF(COUNT('Math Scores'!$DO35:$FJ35)=0, "", (SUMIF('Math Scores'!$F$3:$MZ$3, M$4, 'Math Scores'!$F35:$MZ35)/(SUMIF('Math Scores'!$F$3:$MZ$3, M$4, 'Math Scores'!$F$2:$MZ$2))))</f>
        <v/>
      </c>
      <c r="N32" s="135" t="str">
        <f>IF(COUNT('Math Scores'!$DO35:$FJ35)=0, "", (SUMIF('Math Scores'!$F$3:$MZ$3, N$4, 'Math Scores'!$F35:$MZ35)/(SUMIF('Math Scores'!$F$3:$MZ$3, N$4, 'Math Scores'!$F$2:$MZ$2))))</f>
        <v/>
      </c>
      <c r="O32" s="135" t="str">
        <f>IF(COUNT('Math Scores'!$FK35:$HI35)=0, "", (SUMIF('Math Scores'!$F$3:$MZ$3, O$4, 'Math Scores'!$F35:$MZ35)/(SUMIF('Math Scores'!$F$3:$MZ$3, O$4, 'Math Scores'!$F$2:$MZ$2))))</f>
        <v/>
      </c>
      <c r="P32" s="135" t="str">
        <f>IF(COUNT('Math Scores'!$FK35:$HI35)=0, "", (SUMIF('Math Scores'!$F$3:$MZ$3, P$4, 'Math Scores'!$F35:$MZ35)/(SUMIF('Math Scores'!$F$3:$MZ$3, P$4, 'Math Scores'!$F$2:$MZ$2))))</f>
        <v/>
      </c>
      <c r="Q32" s="135" t="str">
        <f>IF(COUNT('Math Scores'!$FK35:$HI35)=0, "", (SUMIF('Math Scores'!$F$3:$MZ$3, Q$4, 'Math Scores'!$F35:$MZ35)/(SUMIF('Math Scores'!$F$3:$MZ$3, Q$4, 'Math Scores'!$F$2:$MZ$2))))</f>
        <v/>
      </c>
      <c r="R32" s="135" t="str">
        <f>IF(COUNT('Math Scores'!$HJ35:$IG35)=0, "", (SUMIF('Math Scores'!$HJ$3:$IU$3, R$4, 'Math Scores'!$HJ35:$IU35)/(SUMIF('Math Scores'!$HJ$3:$IU$3, R$4, 'Math Scores'!$HJ$2:$IU$2))))</f>
        <v/>
      </c>
      <c r="S32" s="135" t="str">
        <f>IF(COUNT('Math Scores'!$HJ35:$IG35)=0, "", (SUMIF('Math Scores'!$HJ$3:$IU$3, S$4, 'Math Scores'!$HJ35:$IU35)/(SUMIF('Math Scores'!$HJ$3:$IU$3, S$4, 'Math Scores'!$HJ$2:$IU$2))))</f>
        <v/>
      </c>
      <c r="T32" s="135" t="str">
        <f>IF(COUNT('Math Scores'!$HJ35:$IG35)=0, "", (SUMIF('Math Scores'!$HJ$3:$IU$3, T$4, 'Math Scores'!$HJ35:$IU35)/(SUMIF('Math Scores'!$HJ$3:$IU$3, T$4, 'Math Scores'!$HJ$2:$IU$2))))</f>
        <v/>
      </c>
      <c r="U32" s="135" t="str">
        <f>IF(COUNT('Math Scores'!$IV35:$JL35)=0, "", (SUMIF('Math Scores'!$IH$3:$IU$3, U$4, 'Math Scores'!$IH35:$IU35)/(SUMIF('Math Scores'!$IH$3:$IU$3, U$4, 'Math Scores'!$IH$2:$IU$2))))</f>
        <v/>
      </c>
      <c r="V32" s="135" t="str">
        <f>IF(COUNT('Math Scores'!$IV35:$JL35)=0, "", (SUMIF('Math Scores'!$IH$3:$IU$3, V$4, 'Math Scores'!$IH35:$IU35)/(SUMIF('Math Scores'!$IH$3:$IU$3, V$4, 'Math Scores'!$IH$2:$IU$2))))</f>
        <v/>
      </c>
      <c r="W32" s="135" t="str">
        <f>IF(COUNT('Math Scores'!$IV35:$JL35)=0, "", (SUMIF('Math Scores'!$IH$3:$IU$3, W$4, 'Math Scores'!$IH35:$IU35)/(SUMIF('Math Scores'!$IH$3:$IU$3, W$4, 'Math Scores'!$IH$2:$IU$2))))</f>
        <v/>
      </c>
      <c r="X32" s="135" t="str">
        <f>IF(COUNT('Math Scores'!$JM35:$KG35)=0, "", (SUMIF('Math Scores'!$JM$3:$LA$3, X$4, 'Math Scores'!$JM35:$LA35)/(SUMIF('Math Scores'!$JM$3:$LA$3, X$4, 'Math Scores'!$JM$2:$LA$2))))</f>
        <v/>
      </c>
      <c r="Y32" s="135" t="str">
        <f>IF(COUNT('Math Scores'!$JM35:$KG35)=0, "", (SUMIF('Math Scores'!$JM$3:$LA$3, Y$4, 'Math Scores'!$JM35:$LA35)/(SUMIF('Math Scores'!$JM$3:$LA$3, Y$4, 'Math Scores'!$JM$2:$LA$2))))</f>
        <v/>
      </c>
      <c r="Z32" s="135" t="str">
        <f>IF(COUNT('Math Scores'!$JM35:$KG35)=0, "", (SUMIF('Math Scores'!$JM$3:$LA$3, Z$4, 'Math Scores'!$JM35:$LA35)/(SUMIF('Math Scores'!$JM$3:$LA$3, Z$4, 'Math Scores'!$JM$2:$LA$2))))</f>
        <v/>
      </c>
      <c r="AA32" s="135" t="str">
        <f>IF(COUNT('Math Scores'!$LB35:$LR35)=0, "", (SUMIF('Math Scores'!$KH$3:$LA$3, AA$4, 'Math Scores'!$KH35:$LA35)/(SUMIF('Math Scores'!$KH$3:$LA$3, AA$4, 'Math Scores'!$KH$2:$LA$2))))</f>
        <v/>
      </c>
      <c r="AB32" s="135" t="str">
        <f>IF(COUNT('Math Scores'!$LB35:$LR35)=0, "", (SUMIF('Math Scores'!$KH$3:$LA$3, AB$4, 'Math Scores'!$KH35:$LA35)/(SUMIF('Math Scores'!$KH$3:$LA$3, AB$4, 'Math Scores'!$KH$2:$LA$2))))</f>
        <v/>
      </c>
      <c r="AC32" s="135" t="str">
        <f>IF(COUNT('Math Scores'!$LB35:$LR35)=0, "", (SUMIF('Math Scores'!$KH$3:$LA$3, AC$4, 'Math Scores'!$KH35:$LA35)/(SUMIF('Math Scores'!$KH$3:$LA$3, AC$4, 'Math Scores'!$KH$2:$LA$2))))</f>
        <v/>
      </c>
    </row>
    <row r="33" spans="1:29" x14ac:dyDescent="0.2">
      <c r="A33" s="134" t="str">
        <f>'English Scores- Leveled papers'!B34</f>
        <v>B Akhil</v>
      </c>
      <c r="B33" s="139" t="str">
        <f>'Math Scores'!D36</f>
        <v/>
      </c>
      <c r="C33" s="135" t="str">
        <f>IF(COUNT('Math Scores'!$F36:$AM36)=0, "", (SUMIF('Math Scores'!$F$3:$AM$3, C$4, 'Math Scores'!$F36:$AM36)/(SUMIF('Math Scores'!$F$3:$AM$3, C$4, 'Math Scores'!$F$2:$AM$2))))</f>
        <v/>
      </c>
      <c r="D33" s="135" t="str">
        <f>IF(COUNT('Math Scores'!$F36:$AM36)=0, "", (SUMIF('Math Scores'!$F$3:$AM$3, D$4, 'Math Scores'!$F36:$AM36)/(SUMIF('Math Scores'!$F$3:$AM$3, D$4, 'Math Scores'!$F$2:$AM$2))))</f>
        <v/>
      </c>
      <c r="E33" s="135" t="str">
        <f>IF(COUNT('Math Scores'!$F36:$AM36)=0, "", (SUMIF('Math Scores'!$F$3:$AM$3, E$4, 'Math Scores'!$F36:$AM36)/(SUMIF('Math Scores'!$F$3:$AM$3, E$4, 'Math Scores'!$F$2:$AM$2))))</f>
        <v/>
      </c>
      <c r="F33" s="135" t="str">
        <f>IF(COUNT('Math Scores'!$AN36:$BW36)=0, "", (SUMIF('Math Scores'!$AN$3:$BW$3, F$4, 'Math Scores'!$AN36:$BW36)/(SUMIF('Math Scores'!$AN$3:$BW$3, F$4, 'Math Scores'!$AN$2:$BW$2))))</f>
        <v/>
      </c>
      <c r="G33" s="135" t="str">
        <f>IF(COUNT('Math Scores'!$AN36:$BW36)=0, "", (SUMIF('Math Scores'!$AN$3:$BW$3, G$4, 'Math Scores'!$AN36:$BW36)/(SUMIF('Math Scores'!$AN$3:$BW$3, G$4, 'Math Scores'!$AN$2:$BW$2))))</f>
        <v/>
      </c>
      <c r="H33" s="135" t="str">
        <f>IF(COUNT('Math Scores'!$AN36:$BW36)=0, "", (SUMIF('Math Scores'!$AN$3:$BW$3, H$4, 'Math Scores'!$AN36:$BW36)/(SUMIF('Math Scores'!$AN$3:$BW$3, H$4, 'Math Scores'!$AN$2:$BW$2))))</f>
        <v/>
      </c>
      <c r="I33" s="135" t="str">
        <f>IF(COUNT('Math Scores'!$BX36:$DN36)=0, "", (SUMIF('Math Scores'!$F$3:$MZ$3, I$4, 'Math Scores'!$F36:$MZ36)/(SUMIF('Math Scores'!$F$3:$MZ$3, I$4, 'Math Scores'!$F$2:$MZ$2))))</f>
        <v/>
      </c>
      <c r="J33" s="135" t="str">
        <f>IF(COUNT('Math Scores'!$BX36:$DN36)=0, "", (SUMIF('Math Scores'!$F$3:$MZ$3, J$4, 'Math Scores'!$F36:$MZ36)/(SUMIF('Math Scores'!$F$3:$MZ$3, J$4, 'Math Scores'!$F$2:$MZ$2))))</f>
        <v/>
      </c>
      <c r="K33" s="135" t="str">
        <f>IF(COUNT('Math Scores'!$BX36:$DN36)=0, "", (SUMIF('Math Scores'!$F$3:$MZ$3, K$4, 'Math Scores'!$F36:$MZ36)/(SUMIF('Math Scores'!$F$3:$MZ$3, K$4, 'Math Scores'!$F$2:$MZ$2))))</f>
        <v/>
      </c>
      <c r="L33" s="135" t="str">
        <f>IF(COUNT('Math Scores'!$DO36:$FJ36)=0, "", (SUMIF('Math Scores'!$F$3:$MZ$3, L$4, 'Math Scores'!$F36:$MZ36)/(SUMIF('Math Scores'!$F$3:$MZ$3, L$4, 'Math Scores'!$F$2:$MZ$2))))</f>
        <v/>
      </c>
      <c r="M33" s="135" t="str">
        <f>IF(COUNT('Math Scores'!$DO36:$FJ36)=0, "", (SUMIF('Math Scores'!$F$3:$MZ$3, M$4, 'Math Scores'!$F36:$MZ36)/(SUMIF('Math Scores'!$F$3:$MZ$3, M$4, 'Math Scores'!$F$2:$MZ$2))))</f>
        <v/>
      </c>
      <c r="N33" s="135" t="str">
        <f>IF(COUNT('Math Scores'!$DO36:$FJ36)=0, "", (SUMIF('Math Scores'!$F$3:$MZ$3, N$4, 'Math Scores'!$F36:$MZ36)/(SUMIF('Math Scores'!$F$3:$MZ$3, N$4, 'Math Scores'!$F$2:$MZ$2))))</f>
        <v/>
      </c>
      <c r="O33" s="135" t="str">
        <f>IF(COUNT('Math Scores'!$FK36:$HI36)=0, "", (SUMIF('Math Scores'!$F$3:$MZ$3, O$4, 'Math Scores'!$F36:$MZ36)/(SUMIF('Math Scores'!$F$3:$MZ$3, O$4, 'Math Scores'!$F$2:$MZ$2))))</f>
        <v/>
      </c>
      <c r="P33" s="135" t="str">
        <f>IF(COUNT('Math Scores'!$FK36:$HI36)=0, "", (SUMIF('Math Scores'!$F$3:$MZ$3, P$4, 'Math Scores'!$F36:$MZ36)/(SUMIF('Math Scores'!$F$3:$MZ$3, P$4, 'Math Scores'!$F$2:$MZ$2))))</f>
        <v/>
      </c>
      <c r="Q33" s="135" t="str">
        <f>IF(COUNT('Math Scores'!$FK36:$HI36)=0, "", (SUMIF('Math Scores'!$F$3:$MZ$3, Q$4, 'Math Scores'!$F36:$MZ36)/(SUMIF('Math Scores'!$F$3:$MZ$3, Q$4, 'Math Scores'!$F$2:$MZ$2))))</f>
        <v/>
      </c>
      <c r="R33" s="135" t="str">
        <f>IF(COUNT('Math Scores'!$HJ36:$IG36)=0, "", (SUMIF('Math Scores'!$HJ$3:$IU$3, R$4, 'Math Scores'!$HJ36:$IU36)/(SUMIF('Math Scores'!$HJ$3:$IU$3, R$4, 'Math Scores'!$HJ$2:$IU$2))))</f>
        <v/>
      </c>
      <c r="S33" s="135" t="str">
        <f>IF(COUNT('Math Scores'!$HJ36:$IG36)=0, "", (SUMIF('Math Scores'!$HJ$3:$IU$3, S$4, 'Math Scores'!$HJ36:$IU36)/(SUMIF('Math Scores'!$HJ$3:$IU$3, S$4, 'Math Scores'!$HJ$2:$IU$2))))</f>
        <v/>
      </c>
      <c r="T33" s="135" t="str">
        <f>IF(COUNT('Math Scores'!$HJ36:$IG36)=0, "", (SUMIF('Math Scores'!$HJ$3:$IU$3, T$4, 'Math Scores'!$HJ36:$IU36)/(SUMIF('Math Scores'!$HJ$3:$IU$3, T$4, 'Math Scores'!$HJ$2:$IU$2))))</f>
        <v/>
      </c>
      <c r="U33" s="135" t="str">
        <f>IF(COUNT('Math Scores'!$IV36:$JL36)=0, "", (SUMIF('Math Scores'!$IH$3:$IU$3, U$4, 'Math Scores'!$IH36:$IU36)/(SUMIF('Math Scores'!$IH$3:$IU$3, U$4, 'Math Scores'!$IH$2:$IU$2))))</f>
        <v/>
      </c>
      <c r="V33" s="135" t="str">
        <f>IF(COUNT('Math Scores'!$IV36:$JL36)=0, "", (SUMIF('Math Scores'!$IH$3:$IU$3, V$4, 'Math Scores'!$IH36:$IU36)/(SUMIF('Math Scores'!$IH$3:$IU$3, V$4, 'Math Scores'!$IH$2:$IU$2))))</f>
        <v/>
      </c>
      <c r="W33" s="135" t="str">
        <f>IF(COUNT('Math Scores'!$IV36:$JL36)=0, "", (SUMIF('Math Scores'!$IH$3:$IU$3, W$4, 'Math Scores'!$IH36:$IU36)/(SUMIF('Math Scores'!$IH$3:$IU$3, W$4, 'Math Scores'!$IH$2:$IU$2))))</f>
        <v/>
      </c>
      <c r="X33" s="135" t="str">
        <f>IF(COUNT('Math Scores'!$JM36:$KG36)=0, "", (SUMIF('Math Scores'!$JM$3:$LA$3, X$4, 'Math Scores'!$JM36:$LA36)/(SUMIF('Math Scores'!$JM$3:$LA$3, X$4, 'Math Scores'!$JM$2:$LA$2))))</f>
        <v/>
      </c>
      <c r="Y33" s="135" t="str">
        <f>IF(COUNT('Math Scores'!$JM36:$KG36)=0, "", (SUMIF('Math Scores'!$JM$3:$LA$3, Y$4, 'Math Scores'!$JM36:$LA36)/(SUMIF('Math Scores'!$JM$3:$LA$3, Y$4, 'Math Scores'!$JM$2:$LA$2))))</f>
        <v/>
      </c>
      <c r="Z33" s="135" t="str">
        <f>IF(COUNT('Math Scores'!$JM36:$KG36)=0, "", (SUMIF('Math Scores'!$JM$3:$LA$3, Z$4, 'Math Scores'!$JM36:$LA36)/(SUMIF('Math Scores'!$JM$3:$LA$3, Z$4, 'Math Scores'!$JM$2:$LA$2))))</f>
        <v/>
      </c>
      <c r="AA33" s="135" t="str">
        <f>IF(COUNT('Math Scores'!$LB36:$LR36)=0, "", (SUMIF('Math Scores'!$KH$3:$LA$3, AA$4, 'Math Scores'!$KH36:$LA36)/(SUMIF('Math Scores'!$KH$3:$LA$3, AA$4, 'Math Scores'!$KH$2:$LA$2))))</f>
        <v/>
      </c>
      <c r="AB33" s="135" t="str">
        <f>IF(COUNT('Math Scores'!$LB36:$LR36)=0, "", (SUMIF('Math Scores'!$KH$3:$LA$3, AB$4, 'Math Scores'!$KH36:$LA36)/(SUMIF('Math Scores'!$KH$3:$LA$3, AB$4, 'Math Scores'!$KH$2:$LA$2))))</f>
        <v/>
      </c>
      <c r="AC33" s="135" t="str">
        <f>IF(COUNT('Math Scores'!$LB36:$LR36)=0, "", (SUMIF('Math Scores'!$KH$3:$LA$3, AC$4, 'Math Scores'!$KH36:$LA36)/(SUMIF('Math Scores'!$KH$3:$LA$3, AC$4, 'Math Scores'!$KH$2:$LA$2))))</f>
        <v/>
      </c>
    </row>
    <row r="34" spans="1:29" x14ac:dyDescent="0.2">
      <c r="A34" s="134" t="str">
        <f>'English Scores- Leveled papers'!B35</f>
        <v>Muskan Begum</v>
      </c>
      <c r="B34" s="139" t="str">
        <f>'Math Scores'!D37</f>
        <v/>
      </c>
      <c r="C34" s="135" t="str">
        <f>IF(COUNT('Math Scores'!$F37:$AM37)=0, "", (SUMIF('Math Scores'!$F$3:$AM$3, C$4, 'Math Scores'!$F37:$AM37)/(SUMIF('Math Scores'!$F$3:$AM$3, C$4, 'Math Scores'!$F$2:$AM$2))))</f>
        <v/>
      </c>
      <c r="D34" s="135" t="str">
        <f>IF(COUNT('Math Scores'!$F37:$AM37)=0, "", (SUMIF('Math Scores'!$F$3:$AM$3, D$4, 'Math Scores'!$F37:$AM37)/(SUMIF('Math Scores'!$F$3:$AM$3, D$4, 'Math Scores'!$F$2:$AM$2))))</f>
        <v/>
      </c>
      <c r="E34" s="135" t="str">
        <f>IF(COUNT('Math Scores'!$F37:$AM37)=0, "", (SUMIF('Math Scores'!$F$3:$AM$3, E$4, 'Math Scores'!$F37:$AM37)/(SUMIF('Math Scores'!$F$3:$AM$3, E$4, 'Math Scores'!$F$2:$AM$2))))</f>
        <v/>
      </c>
      <c r="F34" s="135" t="str">
        <f>IF(COUNT('Math Scores'!$AN37:$BW37)=0, "", (SUMIF('Math Scores'!$AN$3:$BW$3, F$4, 'Math Scores'!$AN37:$BW37)/(SUMIF('Math Scores'!$AN$3:$BW$3, F$4, 'Math Scores'!$AN$2:$BW$2))))</f>
        <v/>
      </c>
      <c r="G34" s="135" t="str">
        <f>IF(COUNT('Math Scores'!$AN37:$BW37)=0, "", (SUMIF('Math Scores'!$AN$3:$BW$3, G$4, 'Math Scores'!$AN37:$BW37)/(SUMIF('Math Scores'!$AN$3:$BW$3, G$4, 'Math Scores'!$AN$2:$BW$2))))</f>
        <v/>
      </c>
      <c r="H34" s="135" t="str">
        <f>IF(COUNT('Math Scores'!$AN37:$BW37)=0, "", (SUMIF('Math Scores'!$AN$3:$BW$3, H$4, 'Math Scores'!$AN37:$BW37)/(SUMIF('Math Scores'!$AN$3:$BW$3, H$4, 'Math Scores'!$AN$2:$BW$2))))</f>
        <v/>
      </c>
      <c r="I34" s="135" t="str">
        <f>IF(COUNT('Math Scores'!$BX37:$DN37)=0, "", (SUMIF('Math Scores'!$F$3:$MZ$3, I$4, 'Math Scores'!$F37:$MZ37)/(SUMIF('Math Scores'!$F$3:$MZ$3, I$4, 'Math Scores'!$F$2:$MZ$2))))</f>
        <v/>
      </c>
      <c r="J34" s="135" t="str">
        <f>IF(COUNT('Math Scores'!$BX37:$DN37)=0, "", (SUMIF('Math Scores'!$F$3:$MZ$3, J$4, 'Math Scores'!$F37:$MZ37)/(SUMIF('Math Scores'!$F$3:$MZ$3, J$4, 'Math Scores'!$F$2:$MZ$2))))</f>
        <v/>
      </c>
      <c r="K34" s="135" t="str">
        <f>IF(COUNT('Math Scores'!$BX37:$DN37)=0, "", (SUMIF('Math Scores'!$F$3:$MZ$3, K$4, 'Math Scores'!$F37:$MZ37)/(SUMIF('Math Scores'!$F$3:$MZ$3, K$4, 'Math Scores'!$F$2:$MZ$2))))</f>
        <v/>
      </c>
      <c r="L34" s="135" t="str">
        <f>IF(COUNT('Math Scores'!$DO37:$FJ37)=0, "", (SUMIF('Math Scores'!$F$3:$MZ$3, L$4, 'Math Scores'!$F37:$MZ37)/(SUMIF('Math Scores'!$F$3:$MZ$3, L$4, 'Math Scores'!$F$2:$MZ$2))))</f>
        <v/>
      </c>
      <c r="M34" s="135" t="str">
        <f>IF(COUNT('Math Scores'!$DO37:$FJ37)=0, "", (SUMIF('Math Scores'!$F$3:$MZ$3, M$4, 'Math Scores'!$F37:$MZ37)/(SUMIF('Math Scores'!$F$3:$MZ$3, M$4, 'Math Scores'!$F$2:$MZ$2))))</f>
        <v/>
      </c>
      <c r="N34" s="135" t="str">
        <f>IF(COUNT('Math Scores'!$DO37:$FJ37)=0, "", (SUMIF('Math Scores'!$F$3:$MZ$3, N$4, 'Math Scores'!$F37:$MZ37)/(SUMIF('Math Scores'!$F$3:$MZ$3, N$4, 'Math Scores'!$F$2:$MZ$2))))</f>
        <v/>
      </c>
      <c r="O34" s="135" t="str">
        <f>IF(COUNT('Math Scores'!$FK37:$HI37)=0, "", (SUMIF('Math Scores'!$F$3:$MZ$3, O$4, 'Math Scores'!$F37:$MZ37)/(SUMIF('Math Scores'!$F$3:$MZ$3, O$4, 'Math Scores'!$F$2:$MZ$2))))</f>
        <v/>
      </c>
      <c r="P34" s="135" t="str">
        <f>IF(COUNT('Math Scores'!$FK37:$HI37)=0, "", (SUMIF('Math Scores'!$F$3:$MZ$3, P$4, 'Math Scores'!$F37:$MZ37)/(SUMIF('Math Scores'!$F$3:$MZ$3, P$4, 'Math Scores'!$F$2:$MZ$2))))</f>
        <v/>
      </c>
      <c r="Q34" s="135" t="str">
        <f>IF(COUNT('Math Scores'!$FK37:$HI37)=0, "", (SUMIF('Math Scores'!$F$3:$MZ$3, Q$4, 'Math Scores'!$F37:$MZ37)/(SUMIF('Math Scores'!$F$3:$MZ$3, Q$4, 'Math Scores'!$F$2:$MZ$2))))</f>
        <v/>
      </c>
      <c r="R34" s="135" t="str">
        <f>IF(COUNT('Math Scores'!$HJ37:$IG37)=0, "", (SUMIF('Math Scores'!$HJ$3:$IU$3, R$4, 'Math Scores'!$HJ37:$IU37)/(SUMIF('Math Scores'!$HJ$3:$IU$3, R$4, 'Math Scores'!$HJ$2:$IU$2))))</f>
        <v/>
      </c>
      <c r="S34" s="135" t="str">
        <f>IF(COUNT('Math Scores'!$HJ37:$IG37)=0, "", (SUMIF('Math Scores'!$HJ$3:$IU$3, S$4, 'Math Scores'!$HJ37:$IU37)/(SUMIF('Math Scores'!$HJ$3:$IU$3, S$4, 'Math Scores'!$HJ$2:$IU$2))))</f>
        <v/>
      </c>
      <c r="T34" s="135" t="str">
        <f>IF(COUNT('Math Scores'!$HJ37:$IG37)=0, "", (SUMIF('Math Scores'!$HJ$3:$IU$3, T$4, 'Math Scores'!$HJ37:$IU37)/(SUMIF('Math Scores'!$HJ$3:$IU$3, T$4, 'Math Scores'!$HJ$2:$IU$2))))</f>
        <v/>
      </c>
      <c r="U34" s="135" t="str">
        <f>IF(COUNT('Math Scores'!$IV37:$JL37)=0, "", (SUMIF('Math Scores'!$IH$3:$IU$3, U$4, 'Math Scores'!$IH37:$IU37)/(SUMIF('Math Scores'!$IH$3:$IU$3, U$4, 'Math Scores'!$IH$2:$IU$2))))</f>
        <v/>
      </c>
      <c r="V34" s="135" t="str">
        <f>IF(COUNT('Math Scores'!$IV37:$JL37)=0, "", (SUMIF('Math Scores'!$IH$3:$IU$3, V$4, 'Math Scores'!$IH37:$IU37)/(SUMIF('Math Scores'!$IH$3:$IU$3, V$4, 'Math Scores'!$IH$2:$IU$2))))</f>
        <v/>
      </c>
      <c r="W34" s="135" t="str">
        <f>IF(COUNT('Math Scores'!$IV37:$JL37)=0, "", (SUMIF('Math Scores'!$IH$3:$IU$3, W$4, 'Math Scores'!$IH37:$IU37)/(SUMIF('Math Scores'!$IH$3:$IU$3, W$4, 'Math Scores'!$IH$2:$IU$2))))</f>
        <v/>
      </c>
      <c r="X34" s="135" t="str">
        <f>IF(COUNT('Math Scores'!$JM37:$KG37)=0, "", (SUMIF('Math Scores'!$JM$3:$LA$3, X$4, 'Math Scores'!$JM37:$LA37)/(SUMIF('Math Scores'!$JM$3:$LA$3, X$4, 'Math Scores'!$JM$2:$LA$2))))</f>
        <v/>
      </c>
      <c r="Y34" s="135" t="str">
        <f>IF(COUNT('Math Scores'!$JM37:$KG37)=0, "", (SUMIF('Math Scores'!$JM$3:$LA$3, Y$4, 'Math Scores'!$JM37:$LA37)/(SUMIF('Math Scores'!$JM$3:$LA$3, Y$4, 'Math Scores'!$JM$2:$LA$2))))</f>
        <v/>
      </c>
      <c r="Z34" s="135" t="str">
        <f>IF(COUNT('Math Scores'!$JM37:$KG37)=0, "", (SUMIF('Math Scores'!$JM$3:$LA$3, Z$4, 'Math Scores'!$JM37:$LA37)/(SUMIF('Math Scores'!$JM$3:$LA$3, Z$4, 'Math Scores'!$JM$2:$LA$2))))</f>
        <v/>
      </c>
      <c r="AA34" s="135" t="str">
        <f>IF(COUNT('Math Scores'!$LB37:$LR37)=0, "", (SUMIF('Math Scores'!$KH$3:$LA$3, AA$4, 'Math Scores'!$KH37:$LA37)/(SUMIF('Math Scores'!$KH$3:$LA$3, AA$4, 'Math Scores'!$KH$2:$LA$2))))</f>
        <v/>
      </c>
      <c r="AB34" s="135" t="str">
        <f>IF(COUNT('Math Scores'!$LB37:$LR37)=0, "", (SUMIF('Math Scores'!$KH$3:$LA$3, AB$4, 'Math Scores'!$KH37:$LA37)/(SUMIF('Math Scores'!$KH$3:$LA$3, AB$4, 'Math Scores'!$KH$2:$LA$2))))</f>
        <v/>
      </c>
      <c r="AC34" s="135" t="str">
        <f>IF(COUNT('Math Scores'!$LB37:$LR37)=0, "", (SUMIF('Math Scores'!$KH$3:$LA$3, AC$4, 'Math Scores'!$KH37:$LA37)/(SUMIF('Math Scores'!$KH$3:$LA$3, AC$4, 'Math Scores'!$KH$2:$LA$2))))</f>
        <v/>
      </c>
    </row>
    <row r="35" spans="1:29" x14ac:dyDescent="0.2">
      <c r="A35" s="134" t="str">
        <f>'English Scores- Leveled papers'!B36</f>
        <v>Insha Khan</v>
      </c>
      <c r="B35" s="139" t="str">
        <f>'Math Scores'!D38</f>
        <v/>
      </c>
      <c r="C35" s="135" t="str">
        <f>IF(COUNT('Math Scores'!$F38:$AM38)=0, "", (SUMIF('Math Scores'!$F$3:$AM$3, C$4, 'Math Scores'!$F38:$AM38)/(SUMIF('Math Scores'!$F$3:$AM$3, C$4, 'Math Scores'!$F$2:$AM$2))))</f>
        <v/>
      </c>
      <c r="D35" s="135" t="str">
        <f>IF(COUNT('Math Scores'!$F38:$AM38)=0, "", (SUMIF('Math Scores'!$F$3:$AM$3, D$4, 'Math Scores'!$F38:$AM38)/(SUMIF('Math Scores'!$F$3:$AM$3, D$4, 'Math Scores'!$F$2:$AM$2))))</f>
        <v/>
      </c>
      <c r="E35" s="135" t="str">
        <f>IF(COUNT('Math Scores'!$F38:$AM38)=0, "", (SUMIF('Math Scores'!$F$3:$AM$3, E$4, 'Math Scores'!$F38:$AM38)/(SUMIF('Math Scores'!$F$3:$AM$3, E$4, 'Math Scores'!$F$2:$AM$2))))</f>
        <v/>
      </c>
      <c r="F35" s="135" t="str">
        <f>IF(COUNT('Math Scores'!$AN38:$BW38)=0, "", (SUMIF('Math Scores'!$AN$3:$BW$3, F$4, 'Math Scores'!$AN38:$BW38)/(SUMIF('Math Scores'!$AN$3:$BW$3, F$4, 'Math Scores'!$AN$2:$BW$2))))</f>
        <v/>
      </c>
      <c r="G35" s="135" t="str">
        <f>IF(COUNT('Math Scores'!$AN38:$BW38)=0, "", (SUMIF('Math Scores'!$AN$3:$BW$3, G$4, 'Math Scores'!$AN38:$BW38)/(SUMIF('Math Scores'!$AN$3:$BW$3, G$4, 'Math Scores'!$AN$2:$BW$2))))</f>
        <v/>
      </c>
      <c r="H35" s="135" t="str">
        <f>IF(COUNT('Math Scores'!$AN38:$BW38)=0, "", (SUMIF('Math Scores'!$AN$3:$BW$3, H$4, 'Math Scores'!$AN38:$BW38)/(SUMIF('Math Scores'!$AN$3:$BW$3, H$4, 'Math Scores'!$AN$2:$BW$2))))</f>
        <v/>
      </c>
      <c r="I35" s="135" t="str">
        <f>IF(COUNT('Math Scores'!$BX38:$DN38)=0, "", (SUMIF('Math Scores'!$F$3:$MZ$3, I$4, 'Math Scores'!$F38:$MZ38)/(SUMIF('Math Scores'!$F$3:$MZ$3, I$4, 'Math Scores'!$F$2:$MZ$2))))</f>
        <v/>
      </c>
      <c r="J35" s="135" t="str">
        <f>IF(COUNT('Math Scores'!$BX38:$DN38)=0, "", (SUMIF('Math Scores'!$F$3:$MZ$3, J$4, 'Math Scores'!$F38:$MZ38)/(SUMIF('Math Scores'!$F$3:$MZ$3, J$4, 'Math Scores'!$F$2:$MZ$2))))</f>
        <v/>
      </c>
      <c r="K35" s="135" t="str">
        <f>IF(COUNT('Math Scores'!$BX38:$DN38)=0, "", (SUMIF('Math Scores'!$F$3:$MZ$3, K$4, 'Math Scores'!$F38:$MZ38)/(SUMIF('Math Scores'!$F$3:$MZ$3, K$4, 'Math Scores'!$F$2:$MZ$2))))</f>
        <v/>
      </c>
      <c r="L35" s="135" t="str">
        <f>IF(COUNT('Math Scores'!$DO38:$FJ38)=0, "", (SUMIF('Math Scores'!$F$3:$MZ$3, L$4, 'Math Scores'!$F38:$MZ38)/(SUMIF('Math Scores'!$F$3:$MZ$3, L$4, 'Math Scores'!$F$2:$MZ$2))))</f>
        <v/>
      </c>
      <c r="M35" s="135" t="str">
        <f>IF(COUNT('Math Scores'!$DO38:$FJ38)=0, "", (SUMIF('Math Scores'!$F$3:$MZ$3, M$4, 'Math Scores'!$F38:$MZ38)/(SUMIF('Math Scores'!$F$3:$MZ$3, M$4, 'Math Scores'!$F$2:$MZ$2))))</f>
        <v/>
      </c>
      <c r="N35" s="135" t="str">
        <f>IF(COUNT('Math Scores'!$DO38:$FJ38)=0, "", (SUMIF('Math Scores'!$F$3:$MZ$3, N$4, 'Math Scores'!$F38:$MZ38)/(SUMIF('Math Scores'!$F$3:$MZ$3, N$4, 'Math Scores'!$F$2:$MZ$2))))</f>
        <v/>
      </c>
      <c r="O35" s="135" t="str">
        <f>IF(COUNT('Math Scores'!$FK38:$HI38)=0, "", (SUMIF('Math Scores'!$F$3:$MZ$3, O$4, 'Math Scores'!$F38:$MZ38)/(SUMIF('Math Scores'!$F$3:$MZ$3, O$4, 'Math Scores'!$F$2:$MZ$2))))</f>
        <v/>
      </c>
      <c r="P35" s="135" t="str">
        <f>IF(COUNT('Math Scores'!$FK38:$HI38)=0, "", (SUMIF('Math Scores'!$F$3:$MZ$3, P$4, 'Math Scores'!$F38:$MZ38)/(SUMIF('Math Scores'!$F$3:$MZ$3, P$4, 'Math Scores'!$F$2:$MZ$2))))</f>
        <v/>
      </c>
      <c r="Q35" s="135" t="str">
        <f>IF(COUNT('Math Scores'!$FK38:$HI38)=0, "", (SUMIF('Math Scores'!$F$3:$MZ$3, Q$4, 'Math Scores'!$F38:$MZ38)/(SUMIF('Math Scores'!$F$3:$MZ$3, Q$4, 'Math Scores'!$F$2:$MZ$2))))</f>
        <v/>
      </c>
      <c r="R35" s="135" t="str">
        <f>IF(COUNT('Math Scores'!$HJ38:$IG38)=0, "", (SUMIF('Math Scores'!$HJ$3:$IU$3, R$4, 'Math Scores'!$HJ38:$IU38)/(SUMIF('Math Scores'!$HJ$3:$IU$3, R$4, 'Math Scores'!$HJ$2:$IU$2))))</f>
        <v/>
      </c>
      <c r="S35" s="135" t="str">
        <f>IF(COUNT('Math Scores'!$HJ38:$IG38)=0, "", (SUMIF('Math Scores'!$HJ$3:$IU$3, S$4, 'Math Scores'!$HJ38:$IU38)/(SUMIF('Math Scores'!$HJ$3:$IU$3, S$4, 'Math Scores'!$HJ$2:$IU$2))))</f>
        <v/>
      </c>
      <c r="T35" s="135" t="str">
        <f>IF(COUNT('Math Scores'!$HJ38:$IG38)=0, "", (SUMIF('Math Scores'!$HJ$3:$IU$3, T$4, 'Math Scores'!$HJ38:$IU38)/(SUMIF('Math Scores'!$HJ$3:$IU$3, T$4, 'Math Scores'!$HJ$2:$IU$2))))</f>
        <v/>
      </c>
      <c r="U35" s="135" t="str">
        <f>IF(COUNT('Math Scores'!$IV38:$JL38)=0, "", (SUMIF('Math Scores'!$IH$3:$IU$3, U$4, 'Math Scores'!$IH38:$IU38)/(SUMIF('Math Scores'!$IH$3:$IU$3, U$4, 'Math Scores'!$IH$2:$IU$2))))</f>
        <v/>
      </c>
      <c r="V35" s="135" t="str">
        <f>IF(COUNT('Math Scores'!$IV38:$JL38)=0, "", (SUMIF('Math Scores'!$IH$3:$IU$3, V$4, 'Math Scores'!$IH38:$IU38)/(SUMIF('Math Scores'!$IH$3:$IU$3, V$4, 'Math Scores'!$IH$2:$IU$2))))</f>
        <v/>
      </c>
      <c r="W35" s="135" t="str">
        <f>IF(COUNT('Math Scores'!$IV38:$JL38)=0, "", (SUMIF('Math Scores'!$IH$3:$IU$3, W$4, 'Math Scores'!$IH38:$IU38)/(SUMIF('Math Scores'!$IH$3:$IU$3, W$4, 'Math Scores'!$IH$2:$IU$2))))</f>
        <v/>
      </c>
      <c r="X35" s="135" t="str">
        <f>IF(COUNT('Math Scores'!$JM38:$KG38)=0, "", (SUMIF('Math Scores'!$JM$3:$LA$3, X$4, 'Math Scores'!$JM38:$LA38)/(SUMIF('Math Scores'!$JM$3:$LA$3, X$4, 'Math Scores'!$JM$2:$LA$2))))</f>
        <v/>
      </c>
      <c r="Y35" s="135" t="str">
        <f>IF(COUNT('Math Scores'!$JM38:$KG38)=0, "", (SUMIF('Math Scores'!$JM$3:$LA$3, Y$4, 'Math Scores'!$JM38:$LA38)/(SUMIF('Math Scores'!$JM$3:$LA$3, Y$4, 'Math Scores'!$JM$2:$LA$2))))</f>
        <v/>
      </c>
      <c r="Z35" s="135" t="str">
        <f>IF(COUNT('Math Scores'!$JM38:$KG38)=0, "", (SUMIF('Math Scores'!$JM$3:$LA$3, Z$4, 'Math Scores'!$JM38:$LA38)/(SUMIF('Math Scores'!$JM$3:$LA$3, Z$4, 'Math Scores'!$JM$2:$LA$2))))</f>
        <v/>
      </c>
      <c r="AA35" s="135" t="str">
        <f>IF(COUNT('Math Scores'!$LB38:$LR38)=0, "", (SUMIF('Math Scores'!$KH$3:$LA$3, AA$4, 'Math Scores'!$KH38:$LA38)/(SUMIF('Math Scores'!$KH$3:$LA$3, AA$4, 'Math Scores'!$KH$2:$LA$2))))</f>
        <v/>
      </c>
      <c r="AB35" s="135" t="str">
        <f>IF(COUNT('Math Scores'!$LB38:$LR38)=0, "", (SUMIF('Math Scores'!$KH$3:$LA$3, AB$4, 'Math Scores'!$KH38:$LA38)/(SUMIF('Math Scores'!$KH$3:$LA$3, AB$4, 'Math Scores'!$KH$2:$LA$2))))</f>
        <v/>
      </c>
      <c r="AC35" s="135" t="str">
        <f>IF(COUNT('Math Scores'!$LB38:$LR38)=0, "", (SUMIF('Math Scores'!$KH$3:$LA$3, AC$4, 'Math Scores'!$KH38:$LA38)/(SUMIF('Math Scores'!$KH$3:$LA$3, AC$4, 'Math Scores'!$KH$2:$LA$2))))</f>
        <v/>
      </c>
    </row>
    <row r="36" spans="1:29" x14ac:dyDescent="0.2">
      <c r="A36" s="134" t="str">
        <f>'English Scores- Leveled papers'!B37</f>
        <v>Bhoomi</v>
      </c>
      <c r="B36" s="139" t="str">
        <f>'Math Scores'!D39</f>
        <v/>
      </c>
      <c r="C36" s="135" t="str">
        <f>IF(COUNT('Math Scores'!$F39:$AM39)=0, "", (SUMIF('Math Scores'!$F$3:$AM$3, C$4, 'Math Scores'!$F39:$AM39)/(SUMIF('Math Scores'!$F$3:$AM$3, C$4, 'Math Scores'!$F$2:$AM$2))))</f>
        <v/>
      </c>
      <c r="D36" s="135" t="str">
        <f>IF(COUNT('Math Scores'!$F39:$AM39)=0, "", (SUMIF('Math Scores'!$F$3:$AM$3, D$4, 'Math Scores'!$F39:$AM39)/(SUMIF('Math Scores'!$F$3:$AM$3, D$4, 'Math Scores'!$F$2:$AM$2))))</f>
        <v/>
      </c>
      <c r="E36" s="135" t="str">
        <f>IF(COUNT('Math Scores'!$F39:$AM39)=0, "", (SUMIF('Math Scores'!$F$3:$AM$3, E$4, 'Math Scores'!$F39:$AM39)/(SUMIF('Math Scores'!$F$3:$AM$3, E$4, 'Math Scores'!$F$2:$AM$2))))</f>
        <v/>
      </c>
      <c r="F36" s="135" t="str">
        <f>IF(COUNT('Math Scores'!$AN39:$BW39)=0, "", (SUMIF('Math Scores'!$AN$3:$BW$3, F$4, 'Math Scores'!$AN39:$BW39)/(SUMIF('Math Scores'!$AN$3:$BW$3, F$4, 'Math Scores'!$AN$2:$BW$2))))</f>
        <v/>
      </c>
      <c r="G36" s="135" t="str">
        <f>IF(COUNT('Math Scores'!$AN39:$BW39)=0, "", (SUMIF('Math Scores'!$AN$3:$BW$3, G$4, 'Math Scores'!$AN39:$BW39)/(SUMIF('Math Scores'!$AN$3:$BW$3, G$4, 'Math Scores'!$AN$2:$BW$2))))</f>
        <v/>
      </c>
      <c r="H36" s="135" t="str">
        <f>IF(COUNT('Math Scores'!$AN39:$BW39)=0, "", (SUMIF('Math Scores'!$AN$3:$BW$3, H$4, 'Math Scores'!$AN39:$BW39)/(SUMIF('Math Scores'!$AN$3:$BW$3, H$4, 'Math Scores'!$AN$2:$BW$2))))</f>
        <v/>
      </c>
      <c r="I36" s="135" t="str">
        <f>IF(COUNT('Math Scores'!$BX39:$DN39)=0, "", (SUMIF('Math Scores'!$F$3:$MZ$3, I$4, 'Math Scores'!$F39:$MZ39)/(SUMIF('Math Scores'!$F$3:$MZ$3, I$4, 'Math Scores'!$F$2:$MZ$2))))</f>
        <v/>
      </c>
      <c r="J36" s="135" t="str">
        <f>IF(COUNT('Math Scores'!$BX39:$DN39)=0, "", (SUMIF('Math Scores'!$F$3:$MZ$3, J$4, 'Math Scores'!$F39:$MZ39)/(SUMIF('Math Scores'!$F$3:$MZ$3, J$4, 'Math Scores'!$F$2:$MZ$2))))</f>
        <v/>
      </c>
      <c r="K36" s="135" t="str">
        <f>IF(COUNT('Math Scores'!$BX39:$DN39)=0, "", (SUMIF('Math Scores'!$F$3:$MZ$3, K$4, 'Math Scores'!$F39:$MZ39)/(SUMIF('Math Scores'!$F$3:$MZ$3, K$4, 'Math Scores'!$F$2:$MZ$2))))</f>
        <v/>
      </c>
      <c r="L36" s="135" t="str">
        <f>IF(COUNT('Math Scores'!$DO39:$FJ39)=0, "", (SUMIF('Math Scores'!$F$3:$MZ$3, L$4, 'Math Scores'!$F39:$MZ39)/(SUMIF('Math Scores'!$F$3:$MZ$3, L$4, 'Math Scores'!$F$2:$MZ$2))))</f>
        <v/>
      </c>
      <c r="M36" s="135" t="str">
        <f>IF(COUNT('Math Scores'!$DO39:$FJ39)=0, "", (SUMIF('Math Scores'!$F$3:$MZ$3, M$4, 'Math Scores'!$F39:$MZ39)/(SUMIF('Math Scores'!$F$3:$MZ$3, M$4, 'Math Scores'!$F$2:$MZ$2))))</f>
        <v/>
      </c>
      <c r="N36" s="135" t="str">
        <f>IF(COUNT('Math Scores'!$DO39:$FJ39)=0, "", (SUMIF('Math Scores'!$F$3:$MZ$3, N$4, 'Math Scores'!$F39:$MZ39)/(SUMIF('Math Scores'!$F$3:$MZ$3, N$4, 'Math Scores'!$F$2:$MZ$2))))</f>
        <v/>
      </c>
      <c r="O36" s="135" t="str">
        <f>IF(COUNT('Math Scores'!$FK39:$HI39)=0, "", (SUMIF('Math Scores'!$F$3:$MZ$3, O$4, 'Math Scores'!$F39:$MZ39)/(SUMIF('Math Scores'!$F$3:$MZ$3, O$4, 'Math Scores'!$F$2:$MZ$2))))</f>
        <v/>
      </c>
      <c r="P36" s="135" t="str">
        <f>IF(COUNT('Math Scores'!$FK39:$HI39)=0, "", (SUMIF('Math Scores'!$F$3:$MZ$3, P$4, 'Math Scores'!$F39:$MZ39)/(SUMIF('Math Scores'!$F$3:$MZ$3, P$4, 'Math Scores'!$F$2:$MZ$2))))</f>
        <v/>
      </c>
      <c r="Q36" s="135" t="str">
        <f>IF(COUNT('Math Scores'!$FK39:$HI39)=0, "", (SUMIF('Math Scores'!$F$3:$MZ$3, Q$4, 'Math Scores'!$F39:$MZ39)/(SUMIF('Math Scores'!$F$3:$MZ$3, Q$4, 'Math Scores'!$F$2:$MZ$2))))</f>
        <v/>
      </c>
      <c r="R36" s="135" t="str">
        <f>IF(COUNT('Math Scores'!$HJ39:$IG39)=0, "", (SUMIF('Math Scores'!$HJ$3:$IU$3, R$4, 'Math Scores'!$HJ39:$IU39)/(SUMIF('Math Scores'!$HJ$3:$IU$3, R$4, 'Math Scores'!$HJ$2:$IU$2))))</f>
        <v/>
      </c>
      <c r="S36" s="135" t="str">
        <f>IF(COUNT('Math Scores'!$HJ39:$IG39)=0, "", (SUMIF('Math Scores'!$HJ$3:$IU$3, S$4, 'Math Scores'!$HJ39:$IU39)/(SUMIF('Math Scores'!$HJ$3:$IU$3, S$4, 'Math Scores'!$HJ$2:$IU$2))))</f>
        <v/>
      </c>
      <c r="T36" s="135" t="str">
        <f>IF(COUNT('Math Scores'!$HJ39:$IG39)=0, "", (SUMIF('Math Scores'!$HJ$3:$IU$3, T$4, 'Math Scores'!$HJ39:$IU39)/(SUMIF('Math Scores'!$HJ$3:$IU$3, T$4, 'Math Scores'!$HJ$2:$IU$2))))</f>
        <v/>
      </c>
      <c r="U36" s="135" t="str">
        <f>IF(COUNT('Math Scores'!$IV39:$JL39)=0, "", (SUMIF('Math Scores'!$IH$3:$IU$3, U$4, 'Math Scores'!$IH39:$IU39)/(SUMIF('Math Scores'!$IH$3:$IU$3, U$4, 'Math Scores'!$IH$2:$IU$2))))</f>
        <v/>
      </c>
      <c r="V36" s="135" t="str">
        <f>IF(COUNT('Math Scores'!$IV39:$JL39)=0, "", (SUMIF('Math Scores'!$IH$3:$IU$3, V$4, 'Math Scores'!$IH39:$IU39)/(SUMIF('Math Scores'!$IH$3:$IU$3, V$4, 'Math Scores'!$IH$2:$IU$2))))</f>
        <v/>
      </c>
      <c r="W36" s="135" t="str">
        <f>IF(COUNT('Math Scores'!$IV39:$JL39)=0, "", (SUMIF('Math Scores'!$IH$3:$IU$3, W$4, 'Math Scores'!$IH39:$IU39)/(SUMIF('Math Scores'!$IH$3:$IU$3, W$4, 'Math Scores'!$IH$2:$IU$2))))</f>
        <v/>
      </c>
      <c r="X36" s="135" t="str">
        <f>IF(COUNT('Math Scores'!$JM39:$KG39)=0, "", (SUMIF('Math Scores'!$JM$3:$LA$3, X$4, 'Math Scores'!$JM39:$LA39)/(SUMIF('Math Scores'!$JM$3:$LA$3, X$4, 'Math Scores'!$JM$2:$LA$2))))</f>
        <v/>
      </c>
      <c r="Y36" s="135" t="str">
        <f>IF(COUNT('Math Scores'!$JM39:$KG39)=0, "", (SUMIF('Math Scores'!$JM$3:$LA$3, Y$4, 'Math Scores'!$JM39:$LA39)/(SUMIF('Math Scores'!$JM$3:$LA$3, Y$4, 'Math Scores'!$JM$2:$LA$2))))</f>
        <v/>
      </c>
      <c r="Z36" s="135" t="str">
        <f>IF(COUNT('Math Scores'!$JM39:$KG39)=0, "", (SUMIF('Math Scores'!$JM$3:$LA$3, Z$4, 'Math Scores'!$JM39:$LA39)/(SUMIF('Math Scores'!$JM$3:$LA$3, Z$4, 'Math Scores'!$JM$2:$LA$2))))</f>
        <v/>
      </c>
      <c r="AA36" s="135" t="str">
        <f>IF(COUNT('Math Scores'!$LB39:$LR39)=0, "", (SUMIF('Math Scores'!$KH$3:$LA$3, AA$4, 'Math Scores'!$KH39:$LA39)/(SUMIF('Math Scores'!$KH$3:$LA$3, AA$4, 'Math Scores'!$KH$2:$LA$2))))</f>
        <v/>
      </c>
      <c r="AB36" s="135" t="str">
        <f>IF(COUNT('Math Scores'!$LB39:$LR39)=0, "", (SUMIF('Math Scores'!$KH$3:$LA$3, AB$4, 'Math Scores'!$KH39:$LA39)/(SUMIF('Math Scores'!$KH$3:$LA$3, AB$4, 'Math Scores'!$KH$2:$LA$2))))</f>
        <v/>
      </c>
      <c r="AC36" s="135" t="str">
        <f>IF(COUNT('Math Scores'!$LB39:$LR39)=0, "", (SUMIF('Math Scores'!$KH$3:$LA$3, AC$4, 'Math Scores'!$KH39:$LA39)/(SUMIF('Math Scores'!$KH$3:$LA$3, AC$4, 'Math Scores'!$KH$2:$LA$2))))</f>
        <v/>
      </c>
    </row>
    <row r="37" spans="1:29" x14ac:dyDescent="0.2">
      <c r="A37" s="134" t="str">
        <f>'English Scores- Leveled papers'!B38</f>
        <v>Abhishek</v>
      </c>
      <c r="B37" s="139" t="str">
        <f>'Math Scores'!D40</f>
        <v/>
      </c>
      <c r="C37" s="135" t="str">
        <f>IF(COUNT('Math Scores'!$F40:$AM40)=0, "", (SUMIF('Math Scores'!$F$3:$AM$3, C$4, 'Math Scores'!$F40:$AM40)/(SUMIF('Math Scores'!$F$3:$AM$3, C$4, 'Math Scores'!$F$2:$AM$2))))</f>
        <v/>
      </c>
      <c r="D37" s="135" t="str">
        <f>IF(COUNT('Math Scores'!$F40:$AM40)=0, "", (SUMIF('Math Scores'!$F$3:$AM$3, D$4, 'Math Scores'!$F40:$AM40)/(SUMIF('Math Scores'!$F$3:$AM$3, D$4, 'Math Scores'!$F$2:$AM$2))))</f>
        <v/>
      </c>
      <c r="E37" s="135" t="str">
        <f>IF(COUNT('Math Scores'!$F40:$AM40)=0, "", (SUMIF('Math Scores'!$F$3:$AM$3, E$4, 'Math Scores'!$F40:$AM40)/(SUMIF('Math Scores'!$F$3:$AM$3, E$4, 'Math Scores'!$F$2:$AM$2))))</f>
        <v/>
      </c>
      <c r="F37" s="135" t="str">
        <f>IF(COUNT('Math Scores'!$AN40:$BW40)=0, "", (SUMIF('Math Scores'!$AN$3:$BW$3, F$4, 'Math Scores'!$AN40:$BW40)/(SUMIF('Math Scores'!$AN$3:$BW$3, F$4, 'Math Scores'!$AN$2:$BW$2))))</f>
        <v/>
      </c>
      <c r="G37" s="135" t="str">
        <f>IF(COUNT('Math Scores'!$AN40:$BW40)=0, "", (SUMIF('Math Scores'!$AN$3:$BW$3, G$4, 'Math Scores'!$AN40:$BW40)/(SUMIF('Math Scores'!$AN$3:$BW$3, G$4, 'Math Scores'!$AN$2:$BW$2))))</f>
        <v/>
      </c>
      <c r="H37" s="135" t="str">
        <f>IF(COUNT('Math Scores'!$AN40:$BW40)=0, "", (SUMIF('Math Scores'!$AN$3:$BW$3, H$4, 'Math Scores'!$AN40:$BW40)/(SUMIF('Math Scores'!$AN$3:$BW$3, H$4, 'Math Scores'!$AN$2:$BW$2))))</f>
        <v/>
      </c>
      <c r="I37" s="135" t="str">
        <f>IF(COUNT('Math Scores'!$BX40:$DN40)=0, "", (SUMIF('Math Scores'!$F$3:$MZ$3, I$4, 'Math Scores'!$F40:$MZ40)/(SUMIF('Math Scores'!$F$3:$MZ$3, I$4, 'Math Scores'!$F$2:$MZ$2))))</f>
        <v/>
      </c>
      <c r="J37" s="135" t="str">
        <f>IF(COUNT('Math Scores'!$BX40:$DN40)=0, "", (SUMIF('Math Scores'!$F$3:$MZ$3, J$4, 'Math Scores'!$F40:$MZ40)/(SUMIF('Math Scores'!$F$3:$MZ$3, J$4, 'Math Scores'!$F$2:$MZ$2))))</f>
        <v/>
      </c>
      <c r="K37" s="135" t="str">
        <f>IF(COUNT('Math Scores'!$BX40:$DN40)=0, "", (SUMIF('Math Scores'!$F$3:$MZ$3, K$4, 'Math Scores'!$F40:$MZ40)/(SUMIF('Math Scores'!$F$3:$MZ$3, K$4, 'Math Scores'!$F$2:$MZ$2))))</f>
        <v/>
      </c>
      <c r="L37" s="135" t="str">
        <f>IF(COUNT('Math Scores'!$DO40:$FJ40)=0, "", (SUMIF('Math Scores'!$F$3:$MZ$3, L$4, 'Math Scores'!$F40:$MZ40)/(SUMIF('Math Scores'!$F$3:$MZ$3, L$4, 'Math Scores'!$F$2:$MZ$2))))</f>
        <v/>
      </c>
      <c r="M37" s="135" t="str">
        <f>IF(COUNT('Math Scores'!$DO40:$FJ40)=0, "", (SUMIF('Math Scores'!$F$3:$MZ$3, M$4, 'Math Scores'!$F40:$MZ40)/(SUMIF('Math Scores'!$F$3:$MZ$3, M$4, 'Math Scores'!$F$2:$MZ$2))))</f>
        <v/>
      </c>
      <c r="N37" s="135" t="str">
        <f>IF(COUNT('Math Scores'!$DO40:$FJ40)=0, "", (SUMIF('Math Scores'!$F$3:$MZ$3, N$4, 'Math Scores'!$F40:$MZ40)/(SUMIF('Math Scores'!$F$3:$MZ$3, N$4, 'Math Scores'!$F$2:$MZ$2))))</f>
        <v/>
      </c>
      <c r="O37" s="135" t="str">
        <f>IF(COUNT('Math Scores'!$FK40:$HI40)=0, "", (SUMIF('Math Scores'!$F$3:$MZ$3, O$4, 'Math Scores'!$F40:$MZ40)/(SUMIF('Math Scores'!$F$3:$MZ$3, O$4, 'Math Scores'!$F$2:$MZ$2))))</f>
        <v/>
      </c>
      <c r="P37" s="135" t="str">
        <f>IF(COUNT('Math Scores'!$FK40:$HI40)=0, "", (SUMIF('Math Scores'!$F$3:$MZ$3, P$4, 'Math Scores'!$F40:$MZ40)/(SUMIF('Math Scores'!$F$3:$MZ$3, P$4, 'Math Scores'!$F$2:$MZ$2))))</f>
        <v/>
      </c>
      <c r="Q37" s="135" t="str">
        <f>IF(COUNT('Math Scores'!$FK40:$HI40)=0, "", (SUMIF('Math Scores'!$F$3:$MZ$3, Q$4, 'Math Scores'!$F40:$MZ40)/(SUMIF('Math Scores'!$F$3:$MZ$3, Q$4, 'Math Scores'!$F$2:$MZ$2))))</f>
        <v/>
      </c>
      <c r="R37" s="135" t="str">
        <f>IF(COUNT('Math Scores'!$HJ40:$IG40)=0, "", (SUMIF('Math Scores'!$HJ$3:$IU$3, R$4, 'Math Scores'!$HJ40:$IU40)/(SUMIF('Math Scores'!$HJ$3:$IU$3, R$4, 'Math Scores'!$HJ$2:$IU$2))))</f>
        <v/>
      </c>
      <c r="S37" s="135" t="str">
        <f>IF(COUNT('Math Scores'!$HJ40:$IG40)=0, "", (SUMIF('Math Scores'!$HJ$3:$IU$3, S$4, 'Math Scores'!$HJ40:$IU40)/(SUMIF('Math Scores'!$HJ$3:$IU$3, S$4, 'Math Scores'!$HJ$2:$IU$2))))</f>
        <v/>
      </c>
      <c r="T37" s="135" t="str">
        <f>IF(COUNT('Math Scores'!$HJ40:$IG40)=0, "", (SUMIF('Math Scores'!$HJ$3:$IU$3, T$4, 'Math Scores'!$HJ40:$IU40)/(SUMIF('Math Scores'!$HJ$3:$IU$3, T$4, 'Math Scores'!$HJ$2:$IU$2))))</f>
        <v/>
      </c>
      <c r="U37" s="135" t="str">
        <f>IF(COUNT('Math Scores'!$IV40:$JL40)=0, "", (SUMIF('Math Scores'!$IH$3:$IU$3, U$4, 'Math Scores'!$IH40:$IU40)/(SUMIF('Math Scores'!$IH$3:$IU$3, U$4, 'Math Scores'!$IH$2:$IU$2))))</f>
        <v/>
      </c>
      <c r="V37" s="135" t="str">
        <f>IF(COUNT('Math Scores'!$IV40:$JL40)=0, "", (SUMIF('Math Scores'!$IH$3:$IU$3, V$4, 'Math Scores'!$IH40:$IU40)/(SUMIF('Math Scores'!$IH$3:$IU$3, V$4, 'Math Scores'!$IH$2:$IU$2))))</f>
        <v/>
      </c>
      <c r="W37" s="135" t="str">
        <f>IF(COUNT('Math Scores'!$IV40:$JL40)=0, "", (SUMIF('Math Scores'!$IH$3:$IU$3, W$4, 'Math Scores'!$IH40:$IU40)/(SUMIF('Math Scores'!$IH$3:$IU$3, W$4, 'Math Scores'!$IH$2:$IU$2))))</f>
        <v/>
      </c>
      <c r="X37" s="135" t="str">
        <f>IF(COUNT('Math Scores'!$JM40:$KG40)=0, "", (SUMIF('Math Scores'!$JM$3:$LA$3, X$4, 'Math Scores'!$JM40:$LA40)/(SUMIF('Math Scores'!$JM$3:$LA$3, X$4, 'Math Scores'!$JM$2:$LA$2))))</f>
        <v/>
      </c>
      <c r="Y37" s="135" t="str">
        <f>IF(COUNT('Math Scores'!$JM40:$KG40)=0, "", (SUMIF('Math Scores'!$JM$3:$LA$3, Y$4, 'Math Scores'!$JM40:$LA40)/(SUMIF('Math Scores'!$JM$3:$LA$3, Y$4, 'Math Scores'!$JM$2:$LA$2))))</f>
        <v/>
      </c>
      <c r="Z37" s="135" t="str">
        <f>IF(COUNT('Math Scores'!$JM40:$KG40)=0, "", (SUMIF('Math Scores'!$JM$3:$LA$3, Z$4, 'Math Scores'!$JM40:$LA40)/(SUMIF('Math Scores'!$JM$3:$LA$3, Z$4, 'Math Scores'!$JM$2:$LA$2))))</f>
        <v/>
      </c>
      <c r="AA37" s="135" t="str">
        <f>IF(COUNT('Math Scores'!$LB40:$LR40)=0, "", (SUMIF('Math Scores'!$KH$3:$LA$3, AA$4, 'Math Scores'!$KH40:$LA40)/(SUMIF('Math Scores'!$KH$3:$LA$3, AA$4, 'Math Scores'!$KH$2:$LA$2))))</f>
        <v/>
      </c>
      <c r="AB37" s="135" t="str">
        <f>IF(COUNT('Math Scores'!$LB40:$LR40)=0, "", (SUMIF('Math Scores'!$KH$3:$LA$3, AB$4, 'Math Scores'!$KH40:$LA40)/(SUMIF('Math Scores'!$KH$3:$LA$3, AB$4, 'Math Scores'!$KH$2:$LA$2))))</f>
        <v/>
      </c>
      <c r="AC37" s="135" t="str">
        <f>IF(COUNT('Math Scores'!$LB40:$LR40)=0, "", (SUMIF('Math Scores'!$KH$3:$LA$3, AC$4, 'Math Scores'!$KH40:$LA40)/(SUMIF('Math Scores'!$KH$3:$LA$3, AC$4, 'Math Scores'!$KH$2:$LA$2))))</f>
        <v/>
      </c>
    </row>
    <row r="38" spans="1:29" x14ac:dyDescent="0.2">
      <c r="A38" s="134" t="str">
        <f>'English Scores- Leveled papers'!B39</f>
        <v>Shruthi</v>
      </c>
      <c r="B38" s="139" t="str">
        <f>'Math Scores'!D41</f>
        <v/>
      </c>
      <c r="C38" s="135" t="str">
        <f>IF(COUNT('Math Scores'!$F41:$AM41)=0, "", (SUMIF('Math Scores'!$F$3:$AM$3, C$4, 'Math Scores'!$F41:$AM41)/(SUMIF('Math Scores'!$F$3:$AM$3, C$4, 'Math Scores'!$F$2:$AM$2))))</f>
        <v/>
      </c>
      <c r="D38" s="135" t="str">
        <f>IF(COUNT('Math Scores'!$F41:$AM41)=0, "", (SUMIF('Math Scores'!$F$3:$AM$3, D$4, 'Math Scores'!$F41:$AM41)/(SUMIF('Math Scores'!$F$3:$AM$3, D$4, 'Math Scores'!$F$2:$AM$2))))</f>
        <v/>
      </c>
      <c r="E38" s="135" t="str">
        <f>IF(COUNT('Math Scores'!$F41:$AM41)=0, "", (SUMIF('Math Scores'!$F$3:$AM$3, E$4, 'Math Scores'!$F41:$AM41)/(SUMIF('Math Scores'!$F$3:$AM$3, E$4, 'Math Scores'!$F$2:$AM$2))))</f>
        <v/>
      </c>
      <c r="F38" s="135" t="str">
        <f>IF(COUNT('Math Scores'!$AN41:$BW41)=0, "", (SUMIF('Math Scores'!$AN$3:$BW$3, F$4, 'Math Scores'!$AN41:$BW41)/(SUMIF('Math Scores'!$AN$3:$BW$3, F$4, 'Math Scores'!$AN$2:$BW$2))))</f>
        <v/>
      </c>
      <c r="G38" s="135" t="str">
        <f>IF(COUNT('Math Scores'!$AN41:$BW41)=0, "", (SUMIF('Math Scores'!$AN$3:$BW$3, G$4, 'Math Scores'!$AN41:$BW41)/(SUMIF('Math Scores'!$AN$3:$BW$3, G$4, 'Math Scores'!$AN$2:$BW$2))))</f>
        <v/>
      </c>
      <c r="H38" s="135" t="str">
        <f>IF(COUNT('Math Scores'!$AN41:$BW41)=0, "", (SUMIF('Math Scores'!$AN$3:$BW$3, H$4, 'Math Scores'!$AN41:$BW41)/(SUMIF('Math Scores'!$AN$3:$BW$3, H$4, 'Math Scores'!$AN$2:$BW$2))))</f>
        <v/>
      </c>
      <c r="I38" s="135" t="str">
        <f>IF(COUNT('Math Scores'!$BX41:$DN41)=0, "", (SUMIF('Math Scores'!$F$3:$MZ$3, I$4, 'Math Scores'!$F41:$MZ41)/(SUMIF('Math Scores'!$F$3:$MZ$3, I$4, 'Math Scores'!$F$2:$MZ$2))))</f>
        <v/>
      </c>
      <c r="J38" s="135" t="str">
        <f>IF(COUNT('Math Scores'!$BX41:$DN41)=0, "", (SUMIF('Math Scores'!$F$3:$MZ$3, J$4, 'Math Scores'!$F41:$MZ41)/(SUMIF('Math Scores'!$F$3:$MZ$3, J$4, 'Math Scores'!$F$2:$MZ$2))))</f>
        <v/>
      </c>
      <c r="K38" s="135" t="str">
        <f>IF(COUNT('Math Scores'!$BX41:$DN41)=0, "", (SUMIF('Math Scores'!$F$3:$MZ$3, K$4, 'Math Scores'!$F41:$MZ41)/(SUMIF('Math Scores'!$F$3:$MZ$3, K$4, 'Math Scores'!$F$2:$MZ$2))))</f>
        <v/>
      </c>
      <c r="L38" s="135" t="str">
        <f>IF(COUNT('Math Scores'!$DO41:$FJ41)=0, "", (SUMIF('Math Scores'!$F$3:$MZ$3, L$4, 'Math Scores'!$F41:$MZ41)/(SUMIF('Math Scores'!$F$3:$MZ$3, L$4, 'Math Scores'!$F$2:$MZ$2))))</f>
        <v/>
      </c>
      <c r="M38" s="135" t="str">
        <f>IF(COUNT('Math Scores'!$DO41:$FJ41)=0, "", (SUMIF('Math Scores'!$F$3:$MZ$3, M$4, 'Math Scores'!$F41:$MZ41)/(SUMIF('Math Scores'!$F$3:$MZ$3, M$4, 'Math Scores'!$F$2:$MZ$2))))</f>
        <v/>
      </c>
      <c r="N38" s="135" t="str">
        <f>IF(COUNT('Math Scores'!$DO41:$FJ41)=0, "", (SUMIF('Math Scores'!$F$3:$MZ$3, N$4, 'Math Scores'!$F41:$MZ41)/(SUMIF('Math Scores'!$F$3:$MZ$3, N$4, 'Math Scores'!$F$2:$MZ$2))))</f>
        <v/>
      </c>
      <c r="O38" s="135" t="str">
        <f>IF(COUNT('Math Scores'!$FK41:$HI41)=0, "", (SUMIF('Math Scores'!$F$3:$MZ$3, O$4, 'Math Scores'!$F41:$MZ41)/(SUMIF('Math Scores'!$F$3:$MZ$3, O$4, 'Math Scores'!$F$2:$MZ$2))))</f>
        <v/>
      </c>
      <c r="P38" s="135" t="str">
        <f>IF(COUNT('Math Scores'!$FK41:$HI41)=0, "", (SUMIF('Math Scores'!$F$3:$MZ$3, P$4, 'Math Scores'!$F41:$MZ41)/(SUMIF('Math Scores'!$F$3:$MZ$3, P$4, 'Math Scores'!$F$2:$MZ$2))))</f>
        <v/>
      </c>
      <c r="Q38" s="135" t="str">
        <f>IF(COUNT('Math Scores'!$FK41:$HI41)=0, "", (SUMIF('Math Scores'!$F$3:$MZ$3, Q$4, 'Math Scores'!$F41:$MZ41)/(SUMIF('Math Scores'!$F$3:$MZ$3, Q$4, 'Math Scores'!$F$2:$MZ$2))))</f>
        <v/>
      </c>
      <c r="R38" s="135" t="str">
        <f>IF(COUNT('Math Scores'!$HJ41:$IG41)=0, "", (SUMIF('Math Scores'!$HJ$3:$IU$3, R$4, 'Math Scores'!$HJ41:$IU41)/(SUMIF('Math Scores'!$HJ$3:$IU$3, R$4, 'Math Scores'!$HJ$2:$IU$2))))</f>
        <v/>
      </c>
      <c r="S38" s="135" t="str">
        <f>IF(COUNT('Math Scores'!$HJ41:$IG41)=0, "", (SUMIF('Math Scores'!$HJ$3:$IU$3, S$4, 'Math Scores'!$HJ41:$IU41)/(SUMIF('Math Scores'!$HJ$3:$IU$3, S$4, 'Math Scores'!$HJ$2:$IU$2))))</f>
        <v/>
      </c>
      <c r="T38" s="135" t="str">
        <f>IF(COUNT('Math Scores'!$HJ41:$IG41)=0, "", (SUMIF('Math Scores'!$HJ$3:$IU$3, T$4, 'Math Scores'!$HJ41:$IU41)/(SUMIF('Math Scores'!$HJ$3:$IU$3, T$4, 'Math Scores'!$HJ$2:$IU$2))))</f>
        <v/>
      </c>
      <c r="U38" s="135" t="str">
        <f>IF(COUNT('Math Scores'!$IV41:$JL41)=0, "", (SUMIF('Math Scores'!$IH$3:$IU$3, U$4, 'Math Scores'!$IH41:$IU41)/(SUMIF('Math Scores'!$IH$3:$IU$3, U$4, 'Math Scores'!$IH$2:$IU$2))))</f>
        <v/>
      </c>
      <c r="V38" s="135" t="str">
        <f>IF(COUNT('Math Scores'!$IV41:$JL41)=0, "", (SUMIF('Math Scores'!$IH$3:$IU$3, V$4, 'Math Scores'!$IH41:$IU41)/(SUMIF('Math Scores'!$IH$3:$IU$3, V$4, 'Math Scores'!$IH$2:$IU$2))))</f>
        <v/>
      </c>
      <c r="W38" s="135" t="str">
        <f>IF(COUNT('Math Scores'!$IV41:$JL41)=0, "", (SUMIF('Math Scores'!$IH$3:$IU$3, W$4, 'Math Scores'!$IH41:$IU41)/(SUMIF('Math Scores'!$IH$3:$IU$3, W$4, 'Math Scores'!$IH$2:$IU$2))))</f>
        <v/>
      </c>
      <c r="X38" s="135" t="str">
        <f>IF(COUNT('Math Scores'!$JM41:$KG41)=0, "", (SUMIF('Math Scores'!$JM$3:$LA$3, X$4, 'Math Scores'!$JM41:$LA41)/(SUMIF('Math Scores'!$JM$3:$LA$3, X$4, 'Math Scores'!$JM$2:$LA$2))))</f>
        <v/>
      </c>
      <c r="Y38" s="135" t="str">
        <f>IF(COUNT('Math Scores'!$JM41:$KG41)=0, "", (SUMIF('Math Scores'!$JM$3:$LA$3, Y$4, 'Math Scores'!$JM41:$LA41)/(SUMIF('Math Scores'!$JM$3:$LA$3, Y$4, 'Math Scores'!$JM$2:$LA$2))))</f>
        <v/>
      </c>
      <c r="Z38" s="135" t="str">
        <f>IF(COUNT('Math Scores'!$JM41:$KG41)=0, "", (SUMIF('Math Scores'!$JM$3:$LA$3, Z$4, 'Math Scores'!$JM41:$LA41)/(SUMIF('Math Scores'!$JM$3:$LA$3, Z$4, 'Math Scores'!$JM$2:$LA$2))))</f>
        <v/>
      </c>
      <c r="AA38" s="135" t="str">
        <f>IF(COUNT('Math Scores'!$LB41:$LR41)=0, "", (SUMIF('Math Scores'!$KH$3:$LA$3, AA$4, 'Math Scores'!$KH41:$LA41)/(SUMIF('Math Scores'!$KH$3:$LA$3, AA$4, 'Math Scores'!$KH$2:$LA$2))))</f>
        <v/>
      </c>
      <c r="AB38" s="135" t="str">
        <f>IF(COUNT('Math Scores'!$LB41:$LR41)=0, "", (SUMIF('Math Scores'!$KH$3:$LA$3, AB$4, 'Math Scores'!$KH41:$LA41)/(SUMIF('Math Scores'!$KH$3:$LA$3, AB$4, 'Math Scores'!$KH$2:$LA$2))))</f>
        <v/>
      </c>
      <c r="AC38" s="135" t="str">
        <f>IF(COUNT('Math Scores'!$LB41:$LR41)=0, "", (SUMIF('Math Scores'!$KH$3:$LA$3, AC$4, 'Math Scores'!$KH41:$LA41)/(SUMIF('Math Scores'!$KH$3:$LA$3, AC$4, 'Math Scores'!$KH$2:$LA$2))))</f>
        <v/>
      </c>
    </row>
    <row r="39" spans="1:29" x14ac:dyDescent="0.2">
      <c r="A39" s="134" t="str">
        <f>'English Scores- Leveled papers'!B40</f>
        <v>Syed Osman</v>
      </c>
      <c r="B39" s="139" t="str">
        <f>'Math Scores'!D42</f>
        <v/>
      </c>
      <c r="C39" s="135" t="str">
        <f>IF(COUNT('Math Scores'!$F42:$AM42)=0, "", (SUMIF('Math Scores'!$F$3:$AM$3, C$4, 'Math Scores'!$F42:$AM42)/(SUMIF('Math Scores'!$F$3:$AM$3, C$4, 'Math Scores'!$F$2:$AM$2))))</f>
        <v/>
      </c>
      <c r="D39" s="135" t="str">
        <f>IF(COUNT('Math Scores'!$F42:$AM42)=0, "", (SUMIF('Math Scores'!$F$3:$AM$3, D$4, 'Math Scores'!$F42:$AM42)/(SUMIF('Math Scores'!$F$3:$AM$3, D$4, 'Math Scores'!$F$2:$AM$2))))</f>
        <v/>
      </c>
      <c r="E39" s="135" t="str">
        <f>IF(COUNT('Math Scores'!$F42:$AM42)=0, "", (SUMIF('Math Scores'!$F$3:$AM$3, E$4, 'Math Scores'!$F42:$AM42)/(SUMIF('Math Scores'!$F$3:$AM$3, E$4, 'Math Scores'!$F$2:$AM$2))))</f>
        <v/>
      </c>
      <c r="F39" s="135" t="str">
        <f>IF(COUNT('Math Scores'!$AN42:$BW42)=0, "", (SUMIF('Math Scores'!$AN$3:$BW$3, F$4, 'Math Scores'!$AN42:$BW42)/(SUMIF('Math Scores'!$AN$3:$BW$3, F$4, 'Math Scores'!$AN$2:$BW$2))))</f>
        <v/>
      </c>
      <c r="G39" s="135" t="str">
        <f>IF(COUNT('Math Scores'!$AN42:$BW42)=0, "", (SUMIF('Math Scores'!$AN$3:$BW$3, G$4, 'Math Scores'!$AN42:$BW42)/(SUMIF('Math Scores'!$AN$3:$BW$3, G$4, 'Math Scores'!$AN$2:$BW$2))))</f>
        <v/>
      </c>
      <c r="H39" s="135" t="str">
        <f>IF(COUNT('Math Scores'!$AN42:$BW42)=0, "", (SUMIF('Math Scores'!$AN$3:$BW$3, H$4, 'Math Scores'!$AN42:$BW42)/(SUMIF('Math Scores'!$AN$3:$BW$3, H$4, 'Math Scores'!$AN$2:$BW$2))))</f>
        <v/>
      </c>
      <c r="I39" s="135" t="str">
        <f>IF(COUNT('Math Scores'!$BX42:$DN42)=0, "", (SUMIF('Math Scores'!$F$3:$MZ$3, I$4, 'Math Scores'!$F42:$MZ42)/(SUMIF('Math Scores'!$F$3:$MZ$3, I$4, 'Math Scores'!$F$2:$MZ$2))))</f>
        <v/>
      </c>
      <c r="J39" s="135" t="str">
        <f>IF(COUNT('Math Scores'!$BX42:$DN42)=0, "", (SUMIF('Math Scores'!$F$3:$MZ$3, J$4, 'Math Scores'!$F42:$MZ42)/(SUMIF('Math Scores'!$F$3:$MZ$3, J$4, 'Math Scores'!$F$2:$MZ$2))))</f>
        <v/>
      </c>
      <c r="K39" s="135" t="str">
        <f>IF(COUNT('Math Scores'!$BX42:$DN42)=0, "", (SUMIF('Math Scores'!$F$3:$MZ$3, K$4, 'Math Scores'!$F42:$MZ42)/(SUMIF('Math Scores'!$F$3:$MZ$3, K$4, 'Math Scores'!$F$2:$MZ$2))))</f>
        <v/>
      </c>
      <c r="L39" s="135" t="str">
        <f>IF(COUNT('Math Scores'!$DO42:$FJ42)=0, "", (SUMIF('Math Scores'!$F$3:$MZ$3, L$4, 'Math Scores'!$F42:$MZ42)/(SUMIF('Math Scores'!$F$3:$MZ$3, L$4, 'Math Scores'!$F$2:$MZ$2))))</f>
        <v/>
      </c>
      <c r="M39" s="135" t="str">
        <f>IF(COUNT('Math Scores'!$DO42:$FJ42)=0, "", (SUMIF('Math Scores'!$F$3:$MZ$3, M$4, 'Math Scores'!$F42:$MZ42)/(SUMIF('Math Scores'!$F$3:$MZ$3, M$4, 'Math Scores'!$F$2:$MZ$2))))</f>
        <v/>
      </c>
      <c r="N39" s="135" t="str">
        <f>IF(COUNT('Math Scores'!$DO42:$FJ42)=0, "", (SUMIF('Math Scores'!$F$3:$MZ$3, N$4, 'Math Scores'!$F42:$MZ42)/(SUMIF('Math Scores'!$F$3:$MZ$3, N$4, 'Math Scores'!$F$2:$MZ$2))))</f>
        <v/>
      </c>
      <c r="O39" s="135" t="str">
        <f>IF(COUNT('Math Scores'!$FK42:$HI42)=0, "", (SUMIF('Math Scores'!$F$3:$MZ$3, O$4, 'Math Scores'!$F42:$MZ42)/(SUMIF('Math Scores'!$F$3:$MZ$3, O$4, 'Math Scores'!$F$2:$MZ$2))))</f>
        <v/>
      </c>
      <c r="P39" s="135" t="str">
        <f>IF(COUNT('Math Scores'!$FK42:$HI42)=0, "", (SUMIF('Math Scores'!$F$3:$MZ$3, P$4, 'Math Scores'!$F42:$MZ42)/(SUMIF('Math Scores'!$F$3:$MZ$3, P$4, 'Math Scores'!$F$2:$MZ$2))))</f>
        <v/>
      </c>
      <c r="Q39" s="135" t="str">
        <f>IF(COUNT('Math Scores'!$FK42:$HI42)=0, "", (SUMIF('Math Scores'!$F$3:$MZ$3, Q$4, 'Math Scores'!$F42:$MZ42)/(SUMIF('Math Scores'!$F$3:$MZ$3, Q$4, 'Math Scores'!$F$2:$MZ$2))))</f>
        <v/>
      </c>
      <c r="R39" s="135" t="str">
        <f>IF(COUNT('Math Scores'!$HJ42:$IG42)=0, "", (SUMIF('Math Scores'!$HJ$3:$IU$3, R$4, 'Math Scores'!$HJ42:$IU42)/(SUMIF('Math Scores'!$HJ$3:$IU$3, R$4, 'Math Scores'!$HJ$2:$IU$2))))</f>
        <v/>
      </c>
      <c r="S39" s="135" t="str">
        <f>IF(COUNT('Math Scores'!$HJ42:$IG42)=0, "", (SUMIF('Math Scores'!$HJ$3:$IU$3, S$4, 'Math Scores'!$HJ42:$IU42)/(SUMIF('Math Scores'!$HJ$3:$IU$3, S$4, 'Math Scores'!$HJ$2:$IU$2))))</f>
        <v/>
      </c>
      <c r="T39" s="135" t="str">
        <f>IF(COUNT('Math Scores'!$HJ42:$IG42)=0, "", (SUMIF('Math Scores'!$HJ$3:$IU$3, T$4, 'Math Scores'!$HJ42:$IU42)/(SUMIF('Math Scores'!$HJ$3:$IU$3, T$4, 'Math Scores'!$HJ$2:$IU$2))))</f>
        <v/>
      </c>
      <c r="U39" s="135" t="str">
        <f>IF(COUNT('Math Scores'!$IV42:$JL42)=0, "", (SUMIF('Math Scores'!$IH$3:$IU$3, U$4, 'Math Scores'!$IH42:$IU42)/(SUMIF('Math Scores'!$IH$3:$IU$3, U$4, 'Math Scores'!$IH$2:$IU$2))))</f>
        <v/>
      </c>
      <c r="V39" s="135" t="str">
        <f>IF(COUNT('Math Scores'!$IV42:$JL42)=0, "", (SUMIF('Math Scores'!$IH$3:$IU$3, V$4, 'Math Scores'!$IH42:$IU42)/(SUMIF('Math Scores'!$IH$3:$IU$3, V$4, 'Math Scores'!$IH$2:$IU$2))))</f>
        <v/>
      </c>
      <c r="W39" s="135" t="str">
        <f>IF(COUNT('Math Scores'!$IV42:$JL42)=0, "", (SUMIF('Math Scores'!$IH$3:$IU$3, W$4, 'Math Scores'!$IH42:$IU42)/(SUMIF('Math Scores'!$IH$3:$IU$3, W$4, 'Math Scores'!$IH$2:$IU$2))))</f>
        <v/>
      </c>
      <c r="X39" s="135" t="str">
        <f>IF(COUNT('Math Scores'!$JM42:$KG42)=0, "", (SUMIF('Math Scores'!$JM$3:$LA$3, X$4, 'Math Scores'!$JM42:$LA42)/(SUMIF('Math Scores'!$JM$3:$LA$3, X$4, 'Math Scores'!$JM$2:$LA$2))))</f>
        <v/>
      </c>
      <c r="Y39" s="135" t="str">
        <f>IF(COUNT('Math Scores'!$JM42:$KG42)=0, "", (SUMIF('Math Scores'!$JM$3:$LA$3, Y$4, 'Math Scores'!$JM42:$LA42)/(SUMIF('Math Scores'!$JM$3:$LA$3, Y$4, 'Math Scores'!$JM$2:$LA$2))))</f>
        <v/>
      </c>
      <c r="Z39" s="135" t="str">
        <f>IF(COUNT('Math Scores'!$JM42:$KG42)=0, "", (SUMIF('Math Scores'!$JM$3:$LA$3, Z$4, 'Math Scores'!$JM42:$LA42)/(SUMIF('Math Scores'!$JM$3:$LA$3, Z$4, 'Math Scores'!$JM$2:$LA$2))))</f>
        <v/>
      </c>
      <c r="AA39" s="135" t="str">
        <f>IF(COUNT('Math Scores'!$LB42:$LR42)=0, "", (SUMIF('Math Scores'!$KH$3:$LA$3, AA$4, 'Math Scores'!$KH42:$LA42)/(SUMIF('Math Scores'!$KH$3:$LA$3, AA$4, 'Math Scores'!$KH$2:$LA$2))))</f>
        <v/>
      </c>
      <c r="AB39" s="135" t="str">
        <f>IF(COUNT('Math Scores'!$LB42:$LR42)=0, "", (SUMIF('Math Scores'!$KH$3:$LA$3, AB$4, 'Math Scores'!$KH42:$LA42)/(SUMIF('Math Scores'!$KH$3:$LA$3, AB$4, 'Math Scores'!$KH$2:$LA$2))))</f>
        <v/>
      </c>
      <c r="AC39" s="135" t="str">
        <f>IF(COUNT('Math Scores'!$LB42:$LR42)=0, "", (SUMIF('Math Scores'!$KH$3:$LA$3, AC$4, 'Math Scores'!$KH42:$LA42)/(SUMIF('Math Scores'!$KH$3:$LA$3, AC$4, 'Math Scores'!$KH$2:$LA$2))))</f>
        <v/>
      </c>
    </row>
    <row r="40" spans="1:29" x14ac:dyDescent="0.2">
      <c r="A40" s="134" t="str">
        <f>'English Scores- Leveled papers'!B41</f>
        <v>Amreen Muskan</v>
      </c>
      <c r="B40" s="139" t="str">
        <f>'Math Scores'!D43</f>
        <v/>
      </c>
      <c r="C40" s="135" t="str">
        <f>IF(COUNT('Math Scores'!$F43:$AM43)=0, "", (SUMIF('Math Scores'!$F$3:$AM$3, C$4, 'Math Scores'!$F43:$AM43)/(SUMIF('Math Scores'!$F$3:$AM$3, C$4, 'Math Scores'!$F$2:$AM$2))))</f>
        <v/>
      </c>
      <c r="D40" s="135" t="str">
        <f>IF(COUNT('Math Scores'!$F43:$AM43)=0, "", (SUMIF('Math Scores'!$F$3:$AM$3, D$4, 'Math Scores'!$F43:$AM43)/(SUMIF('Math Scores'!$F$3:$AM$3, D$4, 'Math Scores'!$F$2:$AM$2))))</f>
        <v/>
      </c>
      <c r="E40" s="135" t="str">
        <f>IF(COUNT('Math Scores'!$F43:$AM43)=0, "", (SUMIF('Math Scores'!$F$3:$AM$3, E$4, 'Math Scores'!$F43:$AM43)/(SUMIF('Math Scores'!$F$3:$AM$3, E$4, 'Math Scores'!$F$2:$AM$2))))</f>
        <v/>
      </c>
      <c r="F40" s="135" t="str">
        <f>IF(COUNT('Math Scores'!$AN43:$BW43)=0, "", (SUMIF('Math Scores'!$AN$3:$BW$3, F$4, 'Math Scores'!$AN43:$BW43)/(SUMIF('Math Scores'!$AN$3:$BW$3, F$4, 'Math Scores'!$AN$2:$BW$2))))</f>
        <v/>
      </c>
      <c r="G40" s="135" t="str">
        <f>IF(COUNT('Math Scores'!$AN43:$BW43)=0, "", (SUMIF('Math Scores'!$AN$3:$BW$3, G$4, 'Math Scores'!$AN43:$BW43)/(SUMIF('Math Scores'!$AN$3:$BW$3, G$4, 'Math Scores'!$AN$2:$BW$2))))</f>
        <v/>
      </c>
      <c r="H40" s="135" t="str">
        <f>IF(COUNT('Math Scores'!$AN43:$BW43)=0, "", (SUMIF('Math Scores'!$AN$3:$BW$3, H$4, 'Math Scores'!$AN43:$BW43)/(SUMIF('Math Scores'!$AN$3:$BW$3, H$4, 'Math Scores'!$AN$2:$BW$2))))</f>
        <v/>
      </c>
      <c r="I40" s="135" t="str">
        <f>IF(COUNT('Math Scores'!$BX43:$DN43)=0, "", (SUMIF('Math Scores'!$F$3:$MZ$3, I$4, 'Math Scores'!$F43:$MZ43)/(SUMIF('Math Scores'!$F$3:$MZ$3, I$4, 'Math Scores'!$F$2:$MZ$2))))</f>
        <v/>
      </c>
      <c r="J40" s="135" t="str">
        <f>IF(COUNT('Math Scores'!$BX43:$DN43)=0, "", (SUMIF('Math Scores'!$F$3:$MZ$3, J$4, 'Math Scores'!$F43:$MZ43)/(SUMIF('Math Scores'!$F$3:$MZ$3, J$4, 'Math Scores'!$F$2:$MZ$2))))</f>
        <v/>
      </c>
      <c r="K40" s="135" t="str">
        <f>IF(COUNT('Math Scores'!$BX43:$DN43)=0, "", (SUMIF('Math Scores'!$F$3:$MZ$3, K$4, 'Math Scores'!$F43:$MZ43)/(SUMIF('Math Scores'!$F$3:$MZ$3, K$4, 'Math Scores'!$F$2:$MZ$2))))</f>
        <v/>
      </c>
      <c r="L40" s="135" t="str">
        <f>IF(COUNT('Math Scores'!$DO43:$FJ43)=0, "", (SUMIF('Math Scores'!$F$3:$MZ$3, L$4, 'Math Scores'!$F43:$MZ43)/(SUMIF('Math Scores'!$F$3:$MZ$3, L$4, 'Math Scores'!$F$2:$MZ$2))))</f>
        <v/>
      </c>
      <c r="M40" s="135" t="str">
        <f>IF(COUNT('Math Scores'!$DO43:$FJ43)=0, "", (SUMIF('Math Scores'!$F$3:$MZ$3, M$4, 'Math Scores'!$F43:$MZ43)/(SUMIF('Math Scores'!$F$3:$MZ$3, M$4, 'Math Scores'!$F$2:$MZ$2))))</f>
        <v/>
      </c>
      <c r="N40" s="135" t="str">
        <f>IF(COUNT('Math Scores'!$DO43:$FJ43)=0, "", (SUMIF('Math Scores'!$F$3:$MZ$3, N$4, 'Math Scores'!$F43:$MZ43)/(SUMIF('Math Scores'!$F$3:$MZ$3, N$4, 'Math Scores'!$F$2:$MZ$2))))</f>
        <v/>
      </c>
      <c r="O40" s="135" t="str">
        <f>IF(COUNT('Math Scores'!$FK43:$HI43)=0, "", (SUMIF('Math Scores'!$F$3:$MZ$3, O$4, 'Math Scores'!$F43:$MZ43)/(SUMIF('Math Scores'!$F$3:$MZ$3, O$4, 'Math Scores'!$F$2:$MZ$2))))</f>
        <v/>
      </c>
      <c r="P40" s="135" t="str">
        <f>IF(COUNT('Math Scores'!$FK43:$HI43)=0, "", (SUMIF('Math Scores'!$F$3:$MZ$3, P$4, 'Math Scores'!$F43:$MZ43)/(SUMIF('Math Scores'!$F$3:$MZ$3, P$4, 'Math Scores'!$F$2:$MZ$2))))</f>
        <v/>
      </c>
      <c r="Q40" s="135" t="str">
        <f>IF(COUNT('Math Scores'!$FK43:$HI43)=0, "", (SUMIF('Math Scores'!$F$3:$MZ$3, Q$4, 'Math Scores'!$F43:$MZ43)/(SUMIF('Math Scores'!$F$3:$MZ$3, Q$4, 'Math Scores'!$F$2:$MZ$2))))</f>
        <v/>
      </c>
      <c r="R40" s="135" t="str">
        <f>IF(COUNT('Math Scores'!$HJ43:$IG43)=0, "", (SUMIF('Math Scores'!$HJ$3:$IU$3, R$4, 'Math Scores'!$HJ43:$IU43)/(SUMIF('Math Scores'!$HJ$3:$IU$3, R$4, 'Math Scores'!$HJ$2:$IU$2))))</f>
        <v/>
      </c>
      <c r="S40" s="135" t="str">
        <f>IF(COUNT('Math Scores'!$HJ43:$IG43)=0, "", (SUMIF('Math Scores'!$HJ$3:$IU$3, S$4, 'Math Scores'!$HJ43:$IU43)/(SUMIF('Math Scores'!$HJ$3:$IU$3, S$4, 'Math Scores'!$HJ$2:$IU$2))))</f>
        <v/>
      </c>
      <c r="T40" s="135" t="str">
        <f>IF(COUNT('Math Scores'!$HJ43:$IG43)=0, "", (SUMIF('Math Scores'!$HJ$3:$IU$3, T$4, 'Math Scores'!$HJ43:$IU43)/(SUMIF('Math Scores'!$HJ$3:$IU$3, T$4, 'Math Scores'!$HJ$2:$IU$2))))</f>
        <v/>
      </c>
      <c r="U40" s="135" t="str">
        <f>IF(COUNT('Math Scores'!$IV43:$JL43)=0, "", (SUMIF('Math Scores'!$IH$3:$IU$3, U$4, 'Math Scores'!$IH43:$IU43)/(SUMIF('Math Scores'!$IH$3:$IU$3, U$4, 'Math Scores'!$IH$2:$IU$2))))</f>
        <v/>
      </c>
      <c r="V40" s="135" t="str">
        <f>IF(COUNT('Math Scores'!$IV43:$JL43)=0, "", (SUMIF('Math Scores'!$IH$3:$IU$3, V$4, 'Math Scores'!$IH43:$IU43)/(SUMIF('Math Scores'!$IH$3:$IU$3, V$4, 'Math Scores'!$IH$2:$IU$2))))</f>
        <v/>
      </c>
      <c r="W40" s="135" t="str">
        <f>IF(COUNT('Math Scores'!$IV43:$JL43)=0, "", (SUMIF('Math Scores'!$IH$3:$IU$3, W$4, 'Math Scores'!$IH43:$IU43)/(SUMIF('Math Scores'!$IH$3:$IU$3, W$4, 'Math Scores'!$IH$2:$IU$2))))</f>
        <v/>
      </c>
      <c r="X40" s="135" t="str">
        <f>IF(COUNT('Math Scores'!$JM43:$KG43)=0, "", (SUMIF('Math Scores'!$JM$3:$LA$3, X$4, 'Math Scores'!$JM43:$LA43)/(SUMIF('Math Scores'!$JM$3:$LA$3, X$4, 'Math Scores'!$JM$2:$LA$2))))</f>
        <v/>
      </c>
      <c r="Y40" s="135" t="str">
        <f>IF(COUNT('Math Scores'!$JM43:$KG43)=0, "", (SUMIF('Math Scores'!$JM$3:$LA$3, Y$4, 'Math Scores'!$JM43:$LA43)/(SUMIF('Math Scores'!$JM$3:$LA$3, Y$4, 'Math Scores'!$JM$2:$LA$2))))</f>
        <v/>
      </c>
      <c r="Z40" s="135" t="str">
        <f>IF(COUNT('Math Scores'!$JM43:$KG43)=0, "", (SUMIF('Math Scores'!$JM$3:$LA$3, Z$4, 'Math Scores'!$JM43:$LA43)/(SUMIF('Math Scores'!$JM$3:$LA$3, Z$4, 'Math Scores'!$JM$2:$LA$2))))</f>
        <v/>
      </c>
      <c r="AA40" s="135" t="str">
        <f>IF(COUNT('Math Scores'!$LB43:$LR43)=0, "", (SUMIF('Math Scores'!$KH$3:$LA$3, AA$4, 'Math Scores'!$KH43:$LA43)/(SUMIF('Math Scores'!$KH$3:$LA$3, AA$4, 'Math Scores'!$KH$2:$LA$2))))</f>
        <v/>
      </c>
      <c r="AB40" s="135" t="str">
        <f>IF(COUNT('Math Scores'!$LB43:$LR43)=0, "", (SUMIF('Math Scores'!$KH$3:$LA$3, AB$4, 'Math Scores'!$KH43:$LA43)/(SUMIF('Math Scores'!$KH$3:$LA$3, AB$4, 'Math Scores'!$KH$2:$LA$2))))</f>
        <v/>
      </c>
      <c r="AC40" s="135" t="str">
        <f>IF(COUNT('Math Scores'!$LB43:$LR43)=0, "", (SUMIF('Math Scores'!$KH$3:$LA$3, AC$4, 'Math Scores'!$KH43:$LA43)/(SUMIF('Math Scores'!$KH$3:$LA$3, AC$4, 'Math Scores'!$KH$2:$LA$2))))</f>
        <v/>
      </c>
    </row>
    <row r="41" spans="1:29" x14ac:dyDescent="0.2">
      <c r="A41" s="134" t="str">
        <f>'English Scores- Leveled papers'!B42</f>
        <v/>
      </c>
      <c r="B41" s="139" t="str">
        <f>'Math Scores'!D44</f>
        <v/>
      </c>
      <c r="C41" s="135" t="str">
        <f>IF(COUNT('Math Scores'!$F44:$AM44)=0, "", (SUMIF('Math Scores'!$F$3:$AM$3, C$4, 'Math Scores'!$F44:$AM44)/(SUMIF('Math Scores'!$F$3:$AM$3, C$4, 'Math Scores'!$F$2:$AM$2))))</f>
        <v/>
      </c>
      <c r="D41" s="135" t="str">
        <f>IF(COUNT('Math Scores'!$F44:$AM44)=0, "", (SUMIF('Math Scores'!$F$3:$AM$3, D$4, 'Math Scores'!$F44:$AM44)/(SUMIF('Math Scores'!$F$3:$AM$3, D$4, 'Math Scores'!$F$2:$AM$2))))</f>
        <v/>
      </c>
      <c r="E41" s="135" t="str">
        <f>IF(COUNT('Math Scores'!$F44:$AM44)=0, "", (SUMIF('Math Scores'!$F$3:$AM$3, E$4, 'Math Scores'!$F44:$AM44)/(SUMIF('Math Scores'!$F$3:$AM$3, E$4, 'Math Scores'!$F$2:$AM$2))))</f>
        <v/>
      </c>
      <c r="F41" s="135" t="str">
        <f>IF(COUNT('Math Scores'!$AN44:$BW44)=0, "", (SUMIF('Math Scores'!$AN$3:$BW$3, F$4, 'Math Scores'!$AN44:$BW44)/(SUMIF('Math Scores'!$AN$3:$BW$3, F$4, 'Math Scores'!$AN$2:$BW$2))))</f>
        <v/>
      </c>
      <c r="G41" s="135" t="str">
        <f>IF(COUNT('Math Scores'!$AN44:$BW44)=0, "", (SUMIF('Math Scores'!$AN$3:$BW$3, G$4, 'Math Scores'!$AN44:$BW44)/(SUMIF('Math Scores'!$AN$3:$BW$3, G$4, 'Math Scores'!$AN$2:$BW$2))))</f>
        <v/>
      </c>
      <c r="H41" s="135" t="str">
        <f>IF(COUNT('Math Scores'!$AN44:$BW44)=0, "", (SUMIF('Math Scores'!$AN$3:$BW$3, H$4, 'Math Scores'!$AN44:$BW44)/(SUMIF('Math Scores'!$AN$3:$BW$3, H$4, 'Math Scores'!$AN$2:$BW$2))))</f>
        <v/>
      </c>
      <c r="I41" s="135" t="str">
        <f>IF(COUNT('Math Scores'!$BX44:$DN44)=0, "", (SUMIF('Math Scores'!$F$3:$MZ$3, I$4, 'Math Scores'!$F44:$MZ44)/(SUMIF('Math Scores'!$F$3:$MZ$3, I$4, 'Math Scores'!$F$2:$MZ$2))))</f>
        <v/>
      </c>
      <c r="J41" s="135" t="str">
        <f>IF(COUNT('Math Scores'!$BX44:$DN44)=0, "", (SUMIF('Math Scores'!$F$3:$MZ$3, J$4, 'Math Scores'!$F44:$MZ44)/(SUMIF('Math Scores'!$F$3:$MZ$3, J$4, 'Math Scores'!$F$2:$MZ$2))))</f>
        <v/>
      </c>
      <c r="K41" s="135" t="str">
        <f>IF(COUNT('Math Scores'!$BX44:$DN44)=0, "", (SUMIF('Math Scores'!$F$3:$MZ$3, K$4, 'Math Scores'!$F44:$MZ44)/(SUMIF('Math Scores'!$F$3:$MZ$3, K$4, 'Math Scores'!$F$2:$MZ$2))))</f>
        <v/>
      </c>
      <c r="L41" s="135" t="str">
        <f>IF(COUNT('Math Scores'!$DO44:$FJ44)=0, "", (SUMIF('Math Scores'!$F$3:$MZ$3, L$4, 'Math Scores'!$F44:$MZ44)/(SUMIF('Math Scores'!$F$3:$MZ$3, L$4, 'Math Scores'!$F$2:$MZ$2))))</f>
        <v/>
      </c>
      <c r="M41" s="135" t="str">
        <f>IF(COUNT('Math Scores'!$DO44:$FJ44)=0, "", (SUMIF('Math Scores'!$F$3:$MZ$3, M$4, 'Math Scores'!$F44:$MZ44)/(SUMIF('Math Scores'!$F$3:$MZ$3, M$4, 'Math Scores'!$F$2:$MZ$2))))</f>
        <v/>
      </c>
      <c r="N41" s="135" t="str">
        <f>IF(COUNT('Math Scores'!$DO44:$FJ44)=0, "", (SUMIF('Math Scores'!$F$3:$MZ$3, N$4, 'Math Scores'!$F44:$MZ44)/(SUMIF('Math Scores'!$F$3:$MZ$3, N$4, 'Math Scores'!$F$2:$MZ$2))))</f>
        <v/>
      </c>
      <c r="O41" s="135" t="str">
        <f>IF(COUNT('Math Scores'!$FK44:$HI44)=0, "", (SUMIF('Math Scores'!$F$3:$MZ$3, O$4, 'Math Scores'!$F44:$MZ44)/(SUMIF('Math Scores'!$F$3:$MZ$3, O$4, 'Math Scores'!$F$2:$MZ$2))))</f>
        <v/>
      </c>
      <c r="P41" s="135" t="str">
        <f>IF(COUNT('Math Scores'!$FK44:$HI44)=0, "", (SUMIF('Math Scores'!$F$3:$MZ$3, P$4, 'Math Scores'!$F44:$MZ44)/(SUMIF('Math Scores'!$F$3:$MZ$3, P$4, 'Math Scores'!$F$2:$MZ$2))))</f>
        <v/>
      </c>
      <c r="Q41" s="135" t="str">
        <f>IF(COUNT('Math Scores'!$FK44:$HI44)=0, "", (SUMIF('Math Scores'!$F$3:$MZ$3, Q$4, 'Math Scores'!$F44:$MZ44)/(SUMIF('Math Scores'!$F$3:$MZ$3, Q$4, 'Math Scores'!$F$2:$MZ$2))))</f>
        <v/>
      </c>
      <c r="R41" s="135" t="str">
        <f>IF(COUNT('Math Scores'!$HJ44:$IG44)=0, "", (SUMIF('Math Scores'!$HJ$3:$IU$3, R$4, 'Math Scores'!$HJ44:$IU44)/(SUMIF('Math Scores'!$HJ$3:$IU$3, R$4, 'Math Scores'!$HJ$2:$IU$2))))</f>
        <v/>
      </c>
      <c r="S41" s="135" t="str">
        <f>IF(COUNT('Math Scores'!$HJ44:$IG44)=0, "", (SUMIF('Math Scores'!$HJ$3:$IU$3, S$4, 'Math Scores'!$HJ44:$IU44)/(SUMIF('Math Scores'!$HJ$3:$IU$3, S$4, 'Math Scores'!$HJ$2:$IU$2))))</f>
        <v/>
      </c>
      <c r="T41" s="135" t="str">
        <f>IF(COUNT('Math Scores'!$HJ44:$IG44)=0, "", (SUMIF('Math Scores'!$HJ$3:$IU$3, T$4, 'Math Scores'!$HJ44:$IU44)/(SUMIF('Math Scores'!$HJ$3:$IU$3, T$4, 'Math Scores'!$HJ$2:$IU$2))))</f>
        <v/>
      </c>
      <c r="U41" s="135" t="str">
        <f>IF(COUNT('Math Scores'!$IV44:$JL44)=0, "", (SUMIF('Math Scores'!$IH$3:$IU$3, U$4, 'Math Scores'!$IH44:$IU44)/(SUMIF('Math Scores'!$IH$3:$IU$3, U$4, 'Math Scores'!$IH$2:$IU$2))))</f>
        <v/>
      </c>
      <c r="V41" s="135" t="str">
        <f>IF(COUNT('Math Scores'!$IV44:$JL44)=0, "", (SUMIF('Math Scores'!$IH$3:$IU$3, V$4, 'Math Scores'!$IH44:$IU44)/(SUMIF('Math Scores'!$IH$3:$IU$3, V$4, 'Math Scores'!$IH$2:$IU$2))))</f>
        <v/>
      </c>
      <c r="W41" s="135" t="str">
        <f>IF(COUNT('Math Scores'!$IV44:$JL44)=0, "", (SUMIF('Math Scores'!$IH$3:$IU$3, W$4, 'Math Scores'!$IH44:$IU44)/(SUMIF('Math Scores'!$IH$3:$IU$3, W$4, 'Math Scores'!$IH$2:$IU$2))))</f>
        <v/>
      </c>
      <c r="X41" s="135" t="str">
        <f>IF(COUNT('Math Scores'!$JM44:$KG44)=0, "", (SUMIF('Math Scores'!$JM$3:$LA$3, X$4, 'Math Scores'!$JM44:$LA44)/(SUMIF('Math Scores'!$JM$3:$LA$3, X$4, 'Math Scores'!$JM$2:$LA$2))))</f>
        <v/>
      </c>
      <c r="Y41" s="135" t="str">
        <f>IF(COUNT('Math Scores'!$JM44:$KG44)=0, "", (SUMIF('Math Scores'!$JM$3:$LA$3, Y$4, 'Math Scores'!$JM44:$LA44)/(SUMIF('Math Scores'!$JM$3:$LA$3, Y$4, 'Math Scores'!$JM$2:$LA$2))))</f>
        <v/>
      </c>
      <c r="Z41" s="135" t="str">
        <f>IF(COUNT('Math Scores'!$JM44:$KG44)=0, "", (SUMIF('Math Scores'!$JM$3:$LA$3, Z$4, 'Math Scores'!$JM44:$LA44)/(SUMIF('Math Scores'!$JM$3:$LA$3, Z$4, 'Math Scores'!$JM$2:$LA$2))))</f>
        <v/>
      </c>
      <c r="AA41" s="135" t="str">
        <f>IF(COUNT('Math Scores'!$LB44:$LR44)=0, "", (SUMIF('Math Scores'!$KH$3:$LA$3, AA$4, 'Math Scores'!$KH44:$LA44)/(SUMIF('Math Scores'!$KH$3:$LA$3, AA$4, 'Math Scores'!$KH$2:$LA$2))))</f>
        <v/>
      </c>
      <c r="AB41" s="135" t="str">
        <f>IF(COUNT('Math Scores'!$LB44:$LR44)=0, "", (SUMIF('Math Scores'!$KH$3:$LA$3, AB$4, 'Math Scores'!$KH44:$LA44)/(SUMIF('Math Scores'!$KH$3:$LA$3, AB$4, 'Math Scores'!$KH$2:$LA$2))))</f>
        <v/>
      </c>
      <c r="AC41" s="135" t="str">
        <f>IF(COUNT('Math Scores'!$LB44:$LR44)=0, "", (SUMIF('Math Scores'!$KH$3:$LA$3, AC$4, 'Math Scores'!$KH44:$LA44)/(SUMIF('Math Scores'!$KH$3:$LA$3, AC$4, 'Math Scores'!$KH$2:$LA$2))))</f>
        <v/>
      </c>
    </row>
    <row r="42" spans="1:29" x14ac:dyDescent="0.2">
      <c r="A42" s="134" t="str">
        <f>'English Scores- Leveled papers'!B43</f>
        <v/>
      </c>
      <c r="B42" s="139" t="str">
        <f>'Math Scores'!D45</f>
        <v/>
      </c>
      <c r="C42" s="135" t="str">
        <f>IF(COUNT('Math Scores'!$F45:$AM45)=0, "", (SUMIF('Math Scores'!$F$3:$AM$3, C$4, 'Math Scores'!$F45:$AM45)/(SUMIF('Math Scores'!$F$3:$AM$3, C$4, 'Math Scores'!$F$2:$AM$2))))</f>
        <v/>
      </c>
      <c r="D42" s="135" t="str">
        <f>IF(COUNT('Math Scores'!$F45:$AM45)=0, "", (SUMIF('Math Scores'!$F$3:$AM$3, D$4, 'Math Scores'!$F45:$AM45)/(SUMIF('Math Scores'!$F$3:$AM$3, D$4, 'Math Scores'!$F$2:$AM$2))))</f>
        <v/>
      </c>
      <c r="E42" s="135" t="str">
        <f>IF(COUNT('Math Scores'!$F45:$AM45)=0, "", (SUMIF('Math Scores'!$F$3:$AM$3, E$4, 'Math Scores'!$F45:$AM45)/(SUMIF('Math Scores'!$F$3:$AM$3, E$4, 'Math Scores'!$F$2:$AM$2))))</f>
        <v/>
      </c>
      <c r="F42" s="135" t="str">
        <f>IF(COUNT('Math Scores'!$AN45:$BW45)=0, "", (SUMIF('Math Scores'!$AN$3:$BW$3, F$4, 'Math Scores'!$AN45:$BW45)/(SUMIF('Math Scores'!$AN$3:$BW$3, F$4, 'Math Scores'!$AN$2:$BW$2))))</f>
        <v/>
      </c>
      <c r="G42" s="135" t="str">
        <f>IF(COUNT('Math Scores'!$AN45:$BW45)=0, "", (SUMIF('Math Scores'!$AN$3:$BW$3, G$4, 'Math Scores'!$AN45:$BW45)/(SUMIF('Math Scores'!$AN$3:$BW$3, G$4, 'Math Scores'!$AN$2:$BW$2))))</f>
        <v/>
      </c>
      <c r="H42" s="135" t="str">
        <f>IF(COUNT('Math Scores'!$AN45:$BW45)=0, "", (SUMIF('Math Scores'!$AN$3:$BW$3, H$4, 'Math Scores'!$AN45:$BW45)/(SUMIF('Math Scores'!$AN$3:$BW$3, H$4, 'Math Scores'!$AN$2:$BW$2))))</f>
        <v/>
      </c>
      <c r="I42" s="135" t="str">
        <f>IF(COUNT('Math Scores'!$BX45:$DN45)=0, "", (SUMIF('Math Scores'!$F$3:$MZ$3, I$4, 'Math Scores'!$F45:$MZ45)/(SUMIF('Math Scores'!$F$3:$MZ$3, I$4, 'Math Scores'!$F$2:$MZ$2))))</f>
        <v/>
      </c>
      <c r="J42" s="135" t="str">
        <f>IF(COUNT('Math Scores'!$BX45:$DN45)=0, "", (SUMIF('Math Scores'!$F$3:$MZ$3, J$4, 'Math Scores'!$F45:$MZ45)/(SUMIF('Math Scores'!$F$3:$MZ$3, J$4, 'Math Scores'!$F$2:$MZ$2))))</f>
        <v/>
      </c>
      <c r="K42" s="135" t="str">
        <f>IF(COUNT('Math Scores'!$BX45:$DN45)=0, "", (SUMIF('Math Scores'!$F$3:$MZ$3, K$4, 'Math Scores'!$F45:$MZ45)/(SUMIF('Math Scores'!$F$3:$MZ$3, K$4, 'Math Scores'!$F$2:$MZ$2))))</f>
        <v/>
      </c>
      <c r="L42" s="135" t="str">
        <f>IF(COUNT('Math Scores'!$DO45:$FJ45)=0, "", (SUMIF('Math Scores'!$F$3:$MZ$3, L$4, 'Math Scores'!$F45:$MZ45)/(SUMIF('Math Scores'!$F$3:$MZ$3, L$4, 'Math Scores'!$F$2:$MZ$2))))</f>
        <v/>
      </c>
      <c r="M42" s="135" t="str">
        <f>IF(COUNT('Math Scores'!$DO45:$FJ45)=0, "", (SUMIF('Math Scores'!$F$3:$MZ$3, M$4, 'Math Scores'!$F45:$MZ45)/(SUMIF('Math Scores'!$F$3:$MZ$3, M$4, 'Math Scores'!$F$2:$MZ$2))))</f>
        <v/>
      </c>
      <c r="N42" s="135" t="str">
        <f>IF(COUNT('Math Scores'!$DO45:$FJ45)=0, "", (SUMIF('Math Scores'!$F$3:$MZ$3, N$4, 'Math Scores'!$F45:$MZ45)/(SUMIF('Math Scores'!$F$3:$MZ$3, N$4, 'Math Scores'!$F$2:$MZ$2))))</f>
        <v/>
      </c>
      <c r="O42" s="135" t="str">
        <f>IF(COUNT('Math Scores'!$FK45:$HI45)=0, "", (SUMIF('Math Scores'!$F$3:$MZ$3, O$4, 'Math Scores'!$F45:$MZ45)/(SUMIF('Math Scores'!$F$3:$MZ$3, O$4, 'Math Scores'!$F$2:$MZ$2))))</f>
        <v/>
      </c>
      <c r="P42" s="135" t="str">
        <f>IF(COUNT('Math Scores'!$FK45:$HI45)=0, "", (SUMIF('Math Scores'!$F$3:$MZ$3, P$4, 'Math Scores'!$F45:$MZ45)/(SUMIF('Math Scores'!$F$3:$MZ$3, P$4, 'Math Scores'!$F$2:$MZ$2))))</f>
        <v/>
      </c>
      <c r="Q42" s="135" t="str">
        <f>IF(COUNT('Math Scores'!$FK45:$HI45)=0, "", (SUMIF('Math Scores'!$F$3:$MZ$3, Q$4, 'Math Scores'!$F45:$MZ45)/(SUMIF('Math Scores'!$F$3:$MZ$3, Q$4, 'Math Scores'!$F$2:$MZ$2))))</f>
        <v/>
      </c>
      <c r="R42" s="135" t="str">
        <f>IF(COUNT('Math Scores'!$HJ45:$IG45)=0, "", (SUMIF('Math Scores'!$HJ$3:$IU$3, R$4, 'Math Scores'!$HJ45:$IU45)/(SUMIF('Math Scores'!$HJ$3:$IU$3, R$4, 'Math Scores'!$HJ$2:$IU$2))))</f>
        <v/>
      </c>
      <c r="S42" s="135" t="str">
        <f>IF(COUNT('Math Scores'!$HJ45:$IG45)=0, "", (SUMIF('Math Scores'!$HJ$3:$IU$3, S$4, 'Math Scores'!$HJ45:$IU45)/(SUMIF('Math Scores'!$HJ$3:$IU$3, S$4, 'Math Scores'!$HJ$2:$IU$2))))</f>
        <v/>
      </c>
      <c r="T42" s="135" t="str">
        <f>IF(COUNT('Math Scores'!$HJ45:$IG45)=0, "", (SUMIF('Math Scores'!$HJ$3:$IU$3, T$4, 'Math Scores'!$HJ45:$IU45)/(SUMIF('Math Scores'!$HJ$3:$IU$3, T$4, 'Math Scores'!$HJ$2:$IU$2))))</f>
        <v/>
      </c>
      <c r="U42" s="135" t="str">
        <f>IF(COUNT('Math Scores'!$IV45:$JL45)=0, "", (SUMIF('Math Scores'!$IH$3:$IU$3, U$4, 'Math Scores'!$IH45:$IU45)/(SUMIF('Math Scores'!$IH$3:$IU$3, U$4, 'Math Scores'!$IH$2:$IU$2))))</f>
        <v/>
      </c>
      <c r="V42" s="135" t="str">
        <f>IF(COUNT('Math Scores'!$IV45:$JL45)=0, "", (SUMIF('Math Scores'!$IH$3:$IU$3, V$4, 'Math Scores'!$IH45:$IU45)/(SUMIF('Math Scores'!$IH$3:$IU$3, V$4, 'Math Scores'!$IH$2:$IU$2))))</f>
        <v/>
      </c>
      <c r="W42" s="135" t="str">
        <f>IF(COUNT('Math Scores'!$IV45:$JL45)=0, "", (SUMIF('Math Scores'!$IH$3:$IU$3, W$4, 'Math Scores'!$IH45:$IU45)/(SUMIF('Math Scores'!$IH$3:$IU$3, W$4, 'Math Scores'!$IH$2:$IU$2))))</f>
        <v/>
      </c>
      <c r="X42" s="135" t="str">
        <f>IF(COUNT('Math Scores'!$JM45:$KG45)=0, "", (SUMIF('Math Scores'!$JM$3:$LA$3, X$4, 'Math Scores'!$JM45:$LA45)/(SUMIF('Math Scores'!$JM$3:$LA$3, X$4, 'Math Scores'!$JM$2:$LA$2))))</f>
        <v/>
      </c>
      <c r="Y42" s="135" t="str">
        <f>IF(COUNT('Math Scores'!$JM45:$KG45)=0, "", (SUMIF('Math Scores'!$JM$3:$LA$3, Y$4, 'Math Scores'!$JM45:$LA45)/(SUMIF('Math Scores'!$JM$3:$LA$3, Y$4, 'Math Scores'!$JM$2:$LA$2))))</f>
        <v/>
      </c>
      <c r="Z42" s="135" t="str">
        <f>IF(COUNT('Math Scores'!$JM45:$KG45)=0, "", (SUMIF('Math Scores'!$JM$3:$LA$3, Z$4, 'Math Scores'!$JM45:$LA45)/(SUMIF('Math Scores'!$JM$3:$LA$3, Z$4, 'Math Scores'!$JM$2:$LA$2))))</f>
        <v/>
      </c>
      <c r="AA42" s="135" t="str">
        <f>IF(COUNT('Math Scores'!$LB45:$LR45)=0, "", (SUMIF('Math Scores'!$KH$3:$LA$3, AA$4, 'Math Scores'!$KH45:$LA45)/(SUMIF('Math Scores'!$KH$3:$LA$3, AA$4, 'Math Scores'!$KH$2:$LA$2))))</f>
        <v/>
      </c>
      <c r="AB42" s="135" t="str">
        <f>IF(COUNT('Math Scores'!$LB45:$LR45)=0, "", (SUMIF('Math Scores'!$KH$3:$LA$3, AB$4, 'Math Scores'!$KH45:$LA45)/(SUMIF('Math Scores'!$KH$3:$LA$3, AB$4, 'Math Scores'!$KH$2:$LA$2))))</f>
        <v/>
      </c>
      <c r="AC42" s="135" t="str">
        <f>IF(COUNT('Math Scores'!$LB45:$LR45)=0, "", (SUMIF('Math Scores'!$KH$3:$LA$3, AC$4, 'Math Scores'!$KH45:$LA45)/(SUMIF('Math Scores'!$KH$3:$LA$3, AC$4, 'Math Scores'!$KH$2:$LA$2))))</f>
        <v/>
      </c>
    </row>
    <row r="43" spans="1:29" x14ac:dyDescent="0.2">
      <c r="A43" s="134" t="str">
        <f>'English Scores- Leveled papers'!B44</f>
        <v/>
      </c>
      <c r="B43" s="139" t="str">
        <f>'Math Scores'!D46</f>
        <v/>
      </c>
      <c r="C43" s="135" t="str">
        <f>IF(COUNT('Math Scores'!$F46:$AM46)=0, "", (SUMIF('Math Scores'!$F$3:$AM$3, C$4, 'Math Scores'!$F46:$AM46)/(SUMIF('Math Scores'!$F$3:$AM$3, C$4, 'Math Scores'!$F$2:$AM$2))))</f>
        <v/>
      </c>
      <c r="D43" s="135" t="str">
        <f>IF(COUNT('Math Scores'!$F46:$AM46)=0, "", (SUMIF('Math Scores'!$F$3:$AM$3, D$4, 'Math Scores'!$F46:$AM46)/(SUMIF('Math Scores'!$F$3:$AM$3, D$4, 'Math Scores'!$F$2:$AM$2))))</f>
        <v/>
      </c>
      <c r="E43" s="135" t="str">
        <f>IF(COUNT('Math Scores'!$F46:$AM46)=0, "", (SUMIF('Math Scores'!$F$3:$AM$3, E$4, 'Math Scores'!$F46:$AM46)/(SUMIF('Math Scores'!$F$3:$AM$3, E$4, 'Math Scores'!$F$2:$AM$2))))</f>
        <v/>
      </c>
      <c r="F43" s="135" t="str">
        <f>IF(COUNT('Math Scores'!$AN46:$BW46)=0, "", (SUMIF('Math Scores'!$AN$3:$BW$3, F$4, 'Math Scores'!$AN46:$BW46)/(SUMIF('Math Scores'!$AN$3:$BW$3, F$4, 'Math Scores'!$AN$2:$BW$2))))</f>
        <v/>
      </c>
      <c r="G43" s="135" t="str">
        <f>IF(COUNT('Math Scores'!$AN46:$BW46)=0, "", (SUMIF('Math Scores'!$AN$3:$BW$3, G$4, 'Math Scores'!$AN46:$BW46)/(SUMIF('Math Scores'!$AN$3:$BW$3, G$4, 'Math Scores'!$AN$2:$BW$2))))</f>
        <v/>
      </c>
      <c r="H43" s="135" t="str">
        <f>IF(COUNT('Math Scores'!$AN46:$BW46)=0, "", (SUMIF('Math Scores'!$AN$3:$BW$3, H$4, 'Math Scores'!$AN46:$BW46)/(SUMIF('Math Scores'!$AN$3:$BW$3, H$4, 'Math Scores'!$AN$2:$BW$2))))</f>
        <v/>
      </c>
      <c r="I43" s="135" t="str">
        <f>IF(COUNT('Math Scores'!$BX46:$DN46)=0, "", (SUMIF('Math Scores'!$F$3:$MZ$3, I$4, 'Math Scores'!$F46:$MZ46)/(SUMIF('Math Scores'!$F$3:$MZ$3, I$4, 'Math Scores'!$F$2:$MZ$2))))</f>
        <v/>
      </c>
      <c r="J43" s="135" t="str">
        <f>IF(COUNT('Math Scores'!$BX46:$DN46)=0, "", (SUMIF('Math Scores'!$F$3:$MZ$3, J$4, 'Math Scores'!$F46:$MZ46)/(SUMIF('Math Scores'!$F$3:$MZ$3, J$4, 'Math Scores'!$F$2:$MZ$2))))</f>
        <v/>
      </c>
      <c r="K43" s="135" t="str">
        <f>IF(COUNT('Math Scores'!$BX46:$DN46)=0, "", (SUMIF('Math Scores'!$F$3:$MZ$3, K$4, 'Math Scores'!$F46:$MZ46)/(SUMIF('Math Scores'!$F$3:$MZ$3, K$4, 'Math Scores'!$F$2:$MZ$2))))</f>
        <v/>
      </c>
      <c r="L43" s="135" t="str">
        <f>IF(COUNT('Math Scores'!$DO46:$FJ46)=0, "", (SUMIF('Math Scores'!$F$3:$MZ$3, L$4, 'Math Scores'!$F46:$MZ46)/(SUMIF('Math Scores'!$F$3:$MZ$3, L$4, 'Math Scores'!$F$2:$MZ$2))))</f>
        <v/>
      </c>
      <c r="M43" s="135" t="str">
        <f>IF(COUNT('Math Scores'!$DO46:$FJ46)=0, "", (SUMIF('Math Scores'!$F$3:$MZ$3, M$4, 'Math Scores'!$F46:$MZ46)/(SUMIF('Math Scores'!$F$3:$MZ$3, M$4, 'Math Scores'!$F$2:$MZ$2))))</f>
        <v/>
      </c>
      <c r="N43" s="135" t="str">
        <f>IF(COUNT('Math Scores'!$DO46:$FJ46)=0, "", (SUMIF('Math Scores'!$F$3:$MZ$3, N$4, 'Math Scores'!$F46:$MZ46)/(SUMIF('Math Scores'!$F$3:$MZ$3, N$4, 'Math Scores'!$F$2:$MZ$2))))</f>
        <v/>
      </c>
      <c r="O43" s="135" t="str">
        <f>IF(COUNT('Math Scores'!$FK46:$HI46)=0, "", (SUMIF('Math Scores'!$F$3:$MZ$3, O$4, 'Math Scores'!$F46:$MZ46)/(SUMIF('Math Scores'!$F$3:$MZ$3, O$4, 'Math Scores'!$F$2:$MZ$2))))</f>
        <v/>
      </c>
      <c r="P43" s="135" t="str">
        <f>IF(COUNT('Math Scores'!$FK46:$HI46)=0, "", (SUMIF('Math Scores'!$F$3:$MZ$3, P$4, 'Math Scores'!$F46:$MZ46)/(SUMIF('Math Scores'!$F$3:$MZ$3, P$4, 'Math Scores'!$F$2:$MZ$2))))</f>
        <v/>
      </c>
      <c r="Q43" s="135" t="str">
        <f>IF(COUNT('Math Scores'!$FK46:$HI46)=0, "", (SUMIF('Math Scores'!$F$3:$MZ$3, Q$4, 'Math Scores'!$F46:$MZ46)/(SUMIF('Math Scores'!$F$3:$MZ$3, Q$4, 'Math Scores'!$F$2:$MZ$2))))</f>
        <v/>
      </c>
      <c r="R43" s="135" t="str">
        <f>IF(COUNT('Math Scores'!$HJ46:$IG46)=0, "", (SUMIF('Math Scores'!$HJ$3:$IU$3, R$4, 'Math Scores'!$HJ46:$IU46)/(SUMIF('Math Scores'!$HJ$3:$IU$3, R$4, 'Math Scores'!$HJ$2:$IU$2))))</f>
        <v/>
      </c>
      <c r="S43" s="135" t="str">
        <f>IF(COUNT('Math Scores'!$HJ46:$IG46)=0, "", (SUMIF('Math Scores'!$HJ$3:$IU$3, S$4, 'Math Scores'!$HJ46:$IU46)/(SUMIF('Math Scores'!$HJ$3:$IU$3, S$4, 'Math Scores'!$HJ$2:$IU$2))))</f>
        <v/>
      </c>
      <c r="T43" s="135" t="str">
        <f>IF(COUNT('Math Scores'!$HJ46:$IG46)=0, "", (SUMIF('Math Scores'!$HJ$3:$IU$3, T$4, 'Math Scores'!$HJ46:$IU46)/(SUMIF('Math Scores'!$HJ$3:$IU$3, T$4, 'Math Scores'!$HJ$2:$IU$2))))</f>
        <v/>
      </c>
      <c r="U43" s="135" t="str">
        <f>IF(COUNT('Math Scores'!$IV46:$JL46)=0, "", (SUMIF('Math Scores'!$IH$3:$IU$3, U$4, 'Math Scores'!$IH46:$IU46)/(SUMIF('Math Scores'!$IH$3:$IU$3, U$4, 'Math Scores'!$IH$2:$IU$2))))</f>
        <v/>
      </c>
      <c r="V43" s="135" t="str">
        <f>IF(COUNT('Math Scores'!$IV46:$JL46)=0, "", (SUMIF('Math Scores'!$IH$3:$IU$3, V$4, 'Math Scores'!$IH46:$IU46)/(SUMIF('Math Scores'!$IH$3:$IU$3, V$4, 'Math Scores'!$IH$2:$IU$2))))</f>
        <v/>
      </c>
      <c r="W43" s="135" t="str">
        <f>IF(COUNT('Math Scores'!$IV46:$JL46)=0, "", (SUMIF('Math Scores'!$IH$3:$IU$3, W$4, 'Math Scores'!$IH46:$IU46)/(SUMIF('Math Scores'!$IH$3:$IU$3, W$4, 'Math Scores'!$IH$2:$IU$2))))</f>
        <v/>
      </c>
      <c r="X43" s="135" t="str">
        <f>IF(COUNT('Math Scores'!$JM46:$KG46)=0, "", (SUMIF('Math Scores'!$JM$3:$LA$3, X$4, 'Math Scores'!$JM46:$LA46)/(SUMIF('Math Scores'!$JM$3:$LA$3, X$4, 'Math Scores'!$JM$2:$LA$2))))</f>
        <v/>
      </c>
      <c r="Y43" s="135" t="str">
        <f>IF(COUNT('Math Scores'!$JM46:$KG46)=0, "", (SUMIF('Math Scores'!$JM$3:$LA$3, Y$4, 'Math Scores'!$JM46:$LA46)/(SUMIF('Math Scores'!$JM$3:$LA$3, Y$4, 'Math Scores'!$JM$2:$LA$2))))</f>
        <v/>
      </c>
      <c r="Z43" s="135" t="str">
        <f>IF(COUNT('Math Scores'!$JM46:$KG46)=0, "", (SUMIF('Math Scores'!$JM$3:$LA$3, Z$4, 'Math Scores'!$JM46:$LA46)/(SUMIF('Math Scores'!$JM$3:$LA$3, Z$4, 'Math Scores'!$JM$2:$LA$2))))</f>
        <v/>
      </c>
      <c r="AA43" s="135" t="str">
        <f>IF(COUNT('Math Scores'!$LB46:$LR46)=0, "", (SUMIF('Math Scores'!$KH$3:$LA$3, AA$4, 'Math Scores'!$KH46:$LA46)/(SUMIF('Math Scores'!$KH$3:$LA$3, AA$4, 'Math Scores'!$KH$2:$LA$2))))</f>
        <v/>
      </c>
      <c r="AB43" s="135" t="str">
        <f>IF(COUNT('Math Scores'!$LB46:$LR46)=0, "", (SUMIF('Math Scores'!$KH$3:$LA$3, AB$4, 'Math Scores'!$KH46:$LA46)/(SUMIF('Math Scores'!$KH$3:$LA$3, AB$4, 'Math Scores'!$KH$2:$LA$2))))</f>
        <v/>
      </c>
      <c r="AC43" s="135" t="str">
        <f>IF(COUNT('Math Scores'!$LB46:$LR46)=0, "", (SUMIF('Math Scores'!$KH$3:$LA$3, AC$4, 'Math Scores'!$KH46:$LA46)/(SUMIF('Math Scores'!$KH$3:$LA$3, AC$4, 'Math Scores'!$KH$2:$LA$2))))</f>
        <v/>
      </c>
    </row>
    <row r="44" spans="1:29" x14ac:dyDescent="0.2">
      <c r="A44" s="134" t="str">
        <f>'English Scores- Leveled papers'!B45</f>
        <v/>
      </c>
      <c r="B44" s="139" t="str">
        <f>'Math Scores'!D47</f>
        <v/>
      </c>
      <c r="C44" s="135" t="str">
        <f>IF(COUNT('Math Scores'!$F47:$AM47)=0, "", (SUMIF('Math Scores'!$F$3:$AM$3, C$4, 'Math Scores'!$F47:$AM47)/(SUMIF('Math Scores'!$F$3:$AM$3, C$4, 'Math Scores'!$F$2:$AM$2))))</f>
        <v/>
      </c>
      <c r="D44" s="135" t="str">
        <f>IF(COUNT('Math Scores'!$F47:$AM47)=0, "", (SUMIF('Math Scores'!$F$3:$AM$3, D$4, 'Math Scores'!$F47:$AM47)/(SUMIF('Math Scores'!$F$3:$AM$3, D$4, 'Math Scores'!$F$2:$AM$2))))</f>
        <v/>
      </c>
      <c r="E44" s="135" t="str">
        <f>IF(COUNT('Math Scores'!$F47:$AM47)=0, "", (SUMIF('Math Scores'!$F$3:$AM$3, E$4, 'Math Scores'!$F47:$AM47)/(SUMIF('Math Scores'!$F$3:$AM$3, E$4, 'Math Scores'!$F$2:$AM$2))))</f>
        <v/>
      </c>
      <c r="F44" s="135" t="str">
        <f>IF(COUNT('Math Scores'!$AN47:$BW47)=0, "", (SUMIF('Math Scores'!$AN$3:$BW$3, F$4, 'Math Scores'!$AN47:$BW47)/(SUMIF('Math Scores'!$AN$3:$BW$3, F$4, 'Math Scores'!$AN$2:$BW$2))))</f>
        <v/>
      </c>
      <c r="G44" s="135" t="str">
        <f>IF(COUNT('Math Scores'!$AN47:$BW47)=0, "", (SUMIF('Math Scores'!$AN$3:$BW$3, G$4, 'Math Scores'!$AN47:$BW47)/(SUMIF('Math Scores'!$AN$3:$BW$3, G$4, 'Math Scores'!$AN$2:$BW$2))))</f>
        <v/>
      </c>
      <c r="H44" s="135" t="str">
        <f>IF(COUNT('Math Scores'!$AN47:$BW47)=0, "", (SUMIF('Math Scores'!$AN$3:$BW$3, H$4, 'Math Scores'!$AN47:$BW47)/(SUMIF('Math Scores'!$AN$3:$BW$3, H$4, 'Math Scores'!$AN$2:$BW$2))))</f>
        <v/>
      </c>
      <c r="I44" s="135" t="str">
        <f>IF(COUNT('Math Scores'!$BX47:$DN47)=0, "", (SUMIF('Math Scores'!$F$3:$MZ$3, I$4, 'Math Scores'!$F47:$MZ47)/(SUMIF('Math Scores'!$F$3:$MZ$3, I$4, 'Math Scores'!$F$2:$MZ$2))))</f>
        <v/>
      </c>
      <c r="J44" s="135" t="str">
        <f>IF(COUNT('Math Scores'!$BX47:$DN47)=0, "", (SUMIF('Math Scores'!$F$3:$MZ$3, J$4, 'Math Scores'!$F47:$MZ47)/(SUMIF('Math Scores'!$F$3:$MZ$3, J$4, 'Math Scores'!$F$2:$MZ$2))))</f>
        <v/>
      </c>
      <c r="K44" s="135" t="str">
        <f>IF(COUNT('Math Scores'!$BX47:$DN47)=0, "", (SUMIF('Math Scores'!$F$3:$MZ$3, K$4, 'Math Scores'!$F47:$MZ47)/(SUMIF('Math Scores'!$F$3:$MZ$3, K$4, 'Math Scores'!$F$2:$MZ$2))))</f>
        <v/>
      </c>
      <c r="L44" s="135" t="str">
        <f>IF(COUNT('Math Scores'!$DO47:$FJ47)=0, "", (SUMIF('Math Scores'!$F$3:$MZ$3, L$4, 'Math Scores'!$F47:$MZ47)/(SUMIF('Math Scores'!$F$3:$MZ$3, L$4, 'Math Scores'!$F$2:$MZ$2))))</f>
        <v/>
      </c>
      <c r="M44" s="135" t="str">
        <f>IF(COUNT('Math Scores'!$DO47:$FJ47)=0, "", (SUMIF('Math Scores'!$F$3:$MZ$3, M$4, 'Math Scores'!$F47:$MZ47)/(SUMIF('Math Scores'!$F$3:$MZ$3, M$4, 'Math Scores'!$F$2:$MZ$2))))</f>
        <v/>
      </c>
      <c r="N44" s="135" t="str">
        <f>IF(COUNT('Math Scores'!$DO47:$FJ47)=0, "", (SUMIF('Math Scores'!$F$3:$MZ$3, N$4, 'Math Scores'!$F47:$MZ47)/(SUMIF('Math Scores'!$F$3:$MZ$3, N$4, 'Math Scores'!$F$2:$MZ$2))))</f>
        <v/>
      </c>
      <c r="O44" s="135" t="str">
        <f>IF(COUNT('Math Scores'!$FK47:$HI47)=0, "", (SUMIF('Math Scores'!$F$3:$MZ$3, O$4, 'Math Scores'!$F47:$MZ47)/(SUMIF('Math Scores'!$F$3:$MZ$3, O$4, 'Math Scores'!$F$2:$MZ$2))))</f>
        <v/>
      </c>
      <c r="P44" s="135" t="str">
        <f>IF(COUNT('Math Scores'!$FK47:$HI47)=0, "", (SUMIF('Math Scores'!$F$3:$MZ$3, P$4, 'Math Scores'!$F47:$MZ47)/(SUMIF('Math Scores'!$F$3:$MZ$3, P$4, 'Math Scores'!$F$2:$MZ$2))))</f>
        <v/>
      </c>
      <c r="Q44" s="135" t="str">
        <f>IF(COUNT('Math Scores'!$FK47:$HI47)=0, "", (SUMIF('Math Scores'!$F$3:$MZ$3, Q$4, 'Math Scores'!$F47:$MZ47)/(SUMIF('Math Scores'!$F$3:$MZ$3, Q$4, 'Math Scores'!$F$2:$MZ$2))))</f>
        <v/>
      </c>
      <c r="R44" s="135" t="str">
        <f>IF(COUNT('Math Scores'!$HJ47:$IG47)=0, "", (SUMIF('Math Scores'!$HJ$3:$IU$3, R$4, 'Math Scores'!$HJ47:$IU47)/(SUMIF('Math Scores'!$HJ$3:$IU$3, R$4, 'Math Scores'!$HJ$2:$IU$2))))</f>
        <v/>
      </c>
      <c r="S44" s="135" t="str">
        <f>IF(COUNT('Math Scores'!$HJ47:$IG47)=0, "", (SUMIF('Math Scores'!$HJ$3:$IU$3, S$4, 'Math Scores'!$HJ47:$IU47)/(SUMIF('Math Scores'!$HJ$3:$IU$3, S$4, 'Math Scores'!$HJ$2:$IU$2))))</f>
        <v/>
      </c>
      <c r="T44" s="135" t="str">
        <f>IF(COUNT('Math Scores'!$HJ47:$IG47)=0, "", (SUMIF('Math Scores'!$HJ$3:$IU$3, T$4, 'Math Scores'!$HJ47:$IU47)/(SUMIF('Math Scores'!$HJ$3:$IU$3, T$4, 'Math Scores'!$HJ$2:$IU$2))))</f>
        <v/>
      </c>
      <c r="U44" s="135" t="str">
        <f>IF(COUNT('Math Scores'!$IV47:$JL47)=0, "", (SUMIF('Math Scores'!$IH$3:$IU$3, U$4, 'Math Scores'!$IH47:$IU47)/(SUMIF('Math Scores'!$IH$3:$IU$3, U$4, 'Math Scores'!$IH$2:$IU$2))))</f>
        <v/>
      </c>
      <c r="V44" s="135" t="str">
        <f>IF(COUNT('Math Scores'!$IV47:$JL47)=0, "", (SUMIF('Math Scores'!$IH$3:$IU$3, V$4, 'Math Scores'!$IH47:$IU47)/(SUMIF('Math Scores'!$IH$3:$IU$3, V$4, 'Math Scores'!$IH$2:$IU$2))))</f>
        <v/>
      </c>
      <c r="W44" s="135" t="str">
        <f>IF(COUNT('Math Scores'!$IV47:$JL47)=0, "", (SUMIF('Math Scores'!$IH$3:$IU$3, W$4, 'Math Scores'!$IH47:$IU47)/(SUMIF('Math Scores'!$IH$3:$IU$3, W$4, 'Math Scores'!$IH$2:$IU$2))))</f>
        <v/>
      </c>
      <c r="X44" s="135" t="str">
        <f>IF(COUNT('Math Scores'!$JM47:$KG47)=0, "", (SUMIF('Math Scores'!$JM$3:$LA$3, X$4, 'Math Scores'!$JM47:$LA47)/(SUMIF('Math Scores'!$JM$3:$LA$3, X$4, 'Math Scores'!$JM$2:$LA$2))))</f>
        <v/>
      </c>
      <c r="Y44" s="135" t="str">
        <f>IF(COUNT('Math Scores'!$JM47:$KG47)=0, "", (SUMIF('Math Scores'!$JM$3:$LA$3, Y$4, 'Math Scores'!$JM47:$LA47)/(SUMIF('Math Scores'!$JM$3:$LA$3, Y$4, 'Math Scores'!$JM$2:$LA$2))))</f>
        <v/>
      </c>
      <c r="Z44" s="135" t="str">
        <f>IF(COUNT('Math Scores'!$JM47:$KG47)=0, "", (SUMIF('Math Scores'!$JM$3:$LA$3, Z$4, 'Math Scores'!$JM47:$LA47)/(SUMIF('Math Scores'!$JM$3:$LA$3, Z$4, 'Math Scores'!$JM$2:$LA$2))))</f>
        <v/>
      </c>
      <c r="AA44" s="135" t="str">
        <f>IF(COUNT('Math Scores'!$LB47:$LR47)=0, "", (SUMIF('Math Scores'!$KH$3:$LA$3, AA$4, 'Math Scores'!$KH47:$LA47)/(SUMIF('Math Scores'!$KH$3:$LA$3, AA$4, 'Math Scores'!$KH$2:$LA$2))))</f>
        <v/>
      </c>
      <c r="AB44" s="135" t="str">
        <f>IF(COUNT('Math Scores'!$LB47:$LR47)=0, "", (SUMIF('Math Scores'!$KH$3:$LA$3, AB$4, 'Math Scores'!$KH47:$LA47)/(SUMIF('Math Scores'!$KH$3:$LA$3, AB$4, 'Math Scores'!$KH$2:$LA$2))))</f>
        <v/>
      </c>
      <c r="AC44" s="135" t="str">
        <f>IF(COUNT('Math Scores'!$LB47:$LR47)=0, "", (SUMIF('Math Scores'!$KH$3:$LA$3, AC$4, 'Math Scores'!$KH47:$LA47)/(SUMIF('Math Scores'!$KH$3:$LA$3, AC$4, 'Math Scores'!$KH$2:$LA$2))))</f>
        <v/>
      </c>
    </row>
    <row r="45" spans="1:29" x14ac:dyDescent="0.2">
      <c r="A45" s="134" t="str">
        <f>'English Scores- Leveled papers'!B46</f>
        <v/>
      </c>
      <c r="B45" s="139" t="str">
        <f>'Math Scores'!D48</f>
        <v/>
      </c>
      <c r="C45" s="135" t="str">
        <f>IF(COUNT('Math Scores'!$F48:$AM48)=0, "", (SUMIF('Math Scores'!$F$3:$AM$3, C$4, 'Math Scores'!$F48:$AM48)/(SUMIF('Math Scores'!$F$3:$AM$3, C$4, 'Math Scores'!$F$2:$AM$2))))</f>
        <v/>
      </c>
      <c r="D45" s="135" t="str">
        <f>IF(COUNT('Math Scores'!$F48:$AM48)=0, "", (SUMIF('Math Scores'!$F$3:$AM$3, D$4, 'Math Scores'!$F48:$AM48)/(SUMIF('Math Scores'!$F$3:$AM$3, D$4, 'Math Scores'!$F$2:$AM$2))))</f>
        <v/>
      </c>
      <c r="E45" s="135" t="str">
        <f>IF(COUNT('Math Scores'!$F48:$AM48)=0, "", (SUMIF('Math Scores'!$F$3:$AM$3, E$4, 'Math Scores'!$F48:$AM48)/(SUMIF('Math Scores'!$F$3:$AM$3, E$4, 'Math Scores'!$F$2:$AM$2))))</f>
        <v/>
      </c>
      <c r="F45" s="135" t="str">
        <f>IF(COUNT('Math Scores'!$AN48:$BW48)=0, "", (SUMIF('Math Scores'!$AN$3:$BW$3, F$4, 'Math Scores'!$AN48:$BW48)/(SUMIF('Math Scores'!$AN$3:$BW$3, F$4, 'Math Scores'!$AN$2:$BW$2))))</f>
        <v/>
      </c>
      <c r="G45" s="135" t="str">
        <f>IF(COUNT('Math Scores'!$AN48:$BW48)=0, "", (SUMIF('Math Scores'!$AN$3:$BW$3, G$4, 'Math Scores'!$AN48:$BW48)/(SUMIF('Math Scores'!$AN$3:$BW$3, G$4, 'Math Scores'!$AN$2:$BW$2))))</f>
        <v/>
      </c>
      <c r="H45" s="135" t="str">
        <f>IF(COUNT('Math Scores'!$AN48:$BW48)=0, "", (SUMIF('Math Scores'!$AN$3:$BW$3, H$4, 'Math Scores'!$AN48:$BW48)/(SUMIF('Math Scores'!$AN$3:$BW$3, H$4, 'Math Scores'!$AN$2:$BW$2))))</f>
        <v/>
      </c>
      <c r="I45" s="135" t="str">
        <f>IF(COUNT('Math Scores'!$BX48:$DN48)=0, "", (SUMIF('Math Scores'!$F$3:$MZ$3, I$4, 'Math Scores'!$F48:$MZ48)/(SUMIF('Math Scores'!$F$3:$MZ$3, I$4, 'Math Scores'!$F$2:$MZ$2))))</f>
        <v/>
      </c>
      <c r="J45" s="135" t="str">
        <f>IF(COUNT('Math Scores'!$BX48:$DN48)=0, "", (SUMIF('Math Scores'!$F$3:$MZ$3, J$4, 'Math Scores'!$F48:$MZ48)/(SUMIF('Math Scores'!$F$3:$MZ$3, J$4, 'Math Scores'!$F$2:$MZ$2))))</f>
        <v/>
      </c>
      <c r="K45" s="135" t="str">
        <f>IF(COUNT('Math Scores'!$BX48:$DN48)=0, "", (SUMIF('Math Scores'!$F$3:$MZ$3, K$4, 'Math Scores'!$F48:$MZ48)/(SUMIF('Math Scores'!$F$3:$MZ$3, K$4, 'Math Scores'!$F$2:$MZ$2))))</f>
        <v/>
      </c>
      <c r="L45" s="135" t="str">
        <f>IF(COUNT('Math Scores'!$DO48:$FJ48)=0, "", (SUMIF('Math Scores'!$F$3:$MZ$3, L$4, 'Math Scores'!$F48:$MZ48)/(SUMIF('Math Scores'!$F$3:$MZ$3, L$4, 'Math Scores'!$F$2:$MZ$2))))</f>
        <v/>
      </c>
      <c r="M45" s="135" t="str">
        <f>IF(COUNT('Math Scores'!$DO48:$FJ48)=0, "", (SUMIF('Math Scores'!$F$3:$MZ$3, M$4, 'Math Scores'!$F48:$MZ48)/(SUMIF('Math Scores'!$F$3:$MZ$3, M$4, 'Math Scores'!$F$2:$MZ$2))))</f>
        <v/>
      </c>
      <c r="N45" s="135" t="str">
        <f>IF(COUNT('Math Scores'!$DO48:$FJ48)=0, "", (SUMIF('Math Scores'!$F$3:$MZ$3, N$4, 'Math Scores'!$F48:$MZ48)/(SUMIF('Math Scores'!$F$3:$MZ$3, N$4, 'Math Scores'!$F$2:$MZ$2))))</f>
        <v/>
      </c>
      <c r="O45" s="135" t="str">
        <f>IF(COUNT('Math Scores'!$FK48:$HI48)=0, "", (SUMIF('Math Scores'!$F$3:$MZ$3, O$4, 'Math Scores'!$F48:$MZ48)/(SUMIF('Math Scores'!$F$3:$MZ$3, O$4, 'Math Scores'!$F$2:$MZ$2))))</f>
        <v/>
      </c>
      <c r="P45" s="135" t="str">
        <f>IF(COUNT('Math Scores'!$FK48:$HI48)=0, "", (SUMIF('Math Scores'!$F$3:$MZ$3, P$4, 'Math Scores'!$F48:$MZ48)/(SUMIF('Math Scores'!$F$3:$MZ$3, P$4, 'Math Scores'!$F$2:$MZ$2))))</f>
        <v/>
      </c>
      <c r="Q45" s="135" t="str">
        <f>IF(COUNT('Math Scores'!$FK48:$HI48)=0, "", (SUMIF('Math Scores'!$F$3:$MZ$3, Q$4, 'Math Scores'!$F48:$MZ48)/(SUMIF('Math Scores'!$F$3:$MZ$3, Q$4, 'Math Scores'!$F$2:$MZ$2))))</f>
        <v/>
      </c>
      <c r="R45" s="135" t="str">
        <f>IF(COUNT('Math Scores'!$HJ48:$IG48)=0, "", (SUMIF('Math Scores'!$HJ$3:$IU$3, R$4, 'Math Scores'!$HJ48:$IU48)/(SUMIF('Math Scores'!$HJ$3:$IU$3, R$4, 'Math Scores'!$HJ$2:$IU$2))))</f>
        <v/>
      </c>
      <c r="S45" s="135" t="str">
        <f>IF(COUNT('Math Scores'!$HJ48:$IG48)=0, "", (SUMIF('Math Scores'!$HJ$3:$IU$3, S$4, 'Math Scores'!$HJ48:$IU48)/(SUMIF('Math Scores'!$HJ$3:$IU$3, S$4, 'Math Scores'!$HJ$2:$IU$2))))</f>
        <v/>
      </c>
      <c r="T45" s="135" t="str">
        <f>IF(COUNT('Math Scores'!$HJ48:$IG48)=0, "", (SUMIF('Math Scores'!$HJ$3:$IU$3, T$4, 'Math Scores'!$HJ48:$IU48)/(SUMIF('Math Scores'!$HJ$3:$IU$3, T$4, 'Math Scores'!$HJ$2:$IU$2))))</f>
        <v/>
      </c>
      <c r="U45" s="135" t="str">
        <f>IF(COUNT('Math Scores'!$IV48:$JL48)=0, "", (SUMIF('Math Scores'!$IH$3:$IU$3, U$4, 'Math Scores'!$IH48:$IU48)/(SUMIF('Math Scores'!$IH$3:$IU$3, U$4, 'Math Scores'!$IH$2:$IU$2))))</f>
        <v/>
      </c>
      <c r="V45" s="135" t="str">
        <f>IF(COUNT('Math Scores'!$IV48:$JL48)=0, "", (SUMIF('Math Scores'!$IH$3:$IU$3, V$4, 'Math Scores'!$IH48:$IU48)/(SUMIF('Math Scores'!$IH$3:$IU$3, V$4, 'Math Scores'!$IH$2:$IU$2))))</f>
        <v/>
      </c>
      <c r="W45" s="135" t="str">
        <f>IF(COUNT('Math Scores'!$IV48:$JL48)=0, "", (SUMIF('Math Scores'!$IH$3:$IU$3, W$4, 'Math Scores'!$IH48:$IU48)/(SUMIF('Math Scores'!$IH$3:$IU$3, W$4, 'Math Scores'!$IH$2:$IU$2))))</f>
        <v/>
      </c>
      <c r="X45" s="135" t="str">
        <f>IF(COUNT('Math Scores'!$JM48:$KG48)=0, "", (SUMIF('Math Scores'!$JM$3:$LA$3, X$4, 'Math Scores'!$JM48:$LA48)/(SUMIF('Math Scores'!$JM$3:$LA$3, X$4, 'Math Scores'!$JM$2:$LA$2))))</f>
        <v/>
      </c>
      <c r="Y45" s="135" t="str">
        <f>IF(COUNT('Math Scores'!$JM48:$KG48)=0, "", (SUMIF('Math Scores'!$JM$3:$LA$3, Y$4, 'Math Scores'!$JM48:$LA48)/(SUMIF('Math Scores'!$JM$3:$LA$3, Y$4, 'Math Scores'!$JM$2:$LA$2))))</f>
        <v/>
      </c>
      <c r="Z45" s="135" t="str">
        <f>IF(COUNT('Math Scores'!$JM48:$KG48)=0, "", (SUMIF('Math Scores'!$JM$3:$LA$3, Z$4, 'Math Scores'!$JM48:$LA48)/(SUMIF('Math Scores'!$JM$3:$LA$3, Z$4, 'Math Scores'!$JM$2:$LA$2))))</f>
        <v/>
      </c>
      <c r="AA45" s="135" t="str">
        <f>IF(COUNT('Math Scores'!$LB48:$LR48)=0, "", (SUMIF('Math Scores'!$KH$3:$LA$3, AA$4, 'Math Scores'!$KH48:$LA48)/(SUMIF('Math Scores'!$KH$3:$LA$3, AA$4, 'Math Scores'!$KH$2:$LA$2))))</f>
        <v/>
      </c>
      <c r="AB45" s="135" t="str">
        <f>IF(COUNT('Math Scores'!$LB48:$LR48)=0, "", (SUMIF('Math Scores'!$KH$3:$LA$3, AB$4, 'Math Scores'!$KH48:$LA48)/(SUMIF('Math Scores'!$KH$3:$LA$3, AB$4, 'Math Scores'!$KH$2:$LA$2))))</f>
        <v/>
      </c>
      <c r="AC45" s="135" t="str">
        <f>IF(COUNT('Math Scores'!$LB48:$LR48)=0, "", (SUMIF('Math Scores'!$KH$3:$LA$3, AC$4, 'Math Scores'!$KH48:$LA48)/(SUMIF('Math Scores'!$KH$3:$LA$3, AC$4, 'Math Scores'!$KH$2:$LA$2))))</f>
        <v/>
      </c>
    </row>
    <row r="46" spans="1:29" x14ac:dyDescent="0.2">
      <c r="A46" s="134" t="str">
        <f>'English Scores- Leveled papers'!B47</f>
        <v/>
      </c>
      <c r="B46" s="139" t="str">
        <f>'Math Scores'!D49</f>
        <v/>
      </c>
      <c r="C46" s="135" t="str">
        <f>IF(COUNT('Math Scores'!$F49:$AM49)=0, "", (SUMIF('Math Scores'!$F$3:$AM$3, C$4, 'Math Scores'!$F49:$AM49)/(SUMIF('Math Scores'!$F$3:$AM$3, C$4, 'Math Scores'!$F$2:$AM$2))))</f>
        <v/>
      </c>
      <c r="D46" s="135" t="str">
        <f>IF(COUNT('Math Scores'!$F49:$AM49)=0, "", (SUMIF('Math Scores'!$F$3:$AM$3, D$4, 'Math Scores'!$F49:$AM49)/(SUMIF('Math Scores'!$F$3:$AM$3, D$4, 'Math Scores'!$F$2:$AM$2))))</f>
        <v/>
      </c>
      <c r="E46" s="135" t="str">
        <f>IF(COUNT('Math Scores'!$F49:$AM49)=0, "", (SUMIF('Math Scores'!$F$3:$AM$3, E$4, 'Math Scores'!$F49:$AM49)/(SUMIF('Math Scores'!$F$3:$AM$3, E$4, 'Math Scores'!$F$2:$AM$2))))</f>
        <v/>
      </c>
      <c r="F46" s="135" t="str">
        <f>IF(COUNT('Math Scores'!$AN49:$BW49)=0, "", (SUMIF('Math Scores'!$AN$3:$BW$3, F$4, 'Math Scores'!$AN49:$BW49)/(SUMIF('Math Scores'!$AN$3:$BW$3, F$4, 'Math Scores'!$AN$2:$BW$2))))</f>
        <v/>
      </c>
      <c r="G46" s="135" t="str">
        <f>IF(COUNT('Math Scores'!$AN49:$BW49)=0, "", (SUMIF('Math Scores'!$AN$3:$BW$3, G$4, 'Math Scores'!$AN49:$BW49)/(SUMIF('Math Scores'!$AN$3:$BW$3, G$4, 'Math Scores'!$AN$2:$BW$2))))</f>
        <v/>
      </c>
      <c r="H46" s="135" t="str">
        <f>IF(COUNT('Math Scores'!$AN49:$BW49)=0, "", (SUMIF('Math Scores'!$AN$3:$BW$3, H$4, 'Math Scores'!$AN49:$BW49)/(SUMIF('Math Scores'!$AN$3:$BW$3, H$4, 'Math Scores'!$AN$2:$BW$2))))</f>
        <v/>
      </c>
      <c r="I46" s="135" t="str">
        <f>IF(COUNT('Math Scores'!$BX49:$DN49)=0, "", (SUMIF('Math Scores'!$F$3:$MZ$3, I$4, 'Math Scores'!$F49:$MZ49)/(SUMIF('Math Scores'!$F$3:$MZ$3, I$4, 'Math Scores'!$F$2:$MZ$2))))</f>
        <v/>
      </c>
      <c r="J46" s="135" t="str">
        <f>IF(COUNT('Math Scores'!$BX49:$DN49)=0, "", (SUMIF('Math Scores'!$F$3:$MZ$3, J$4, 'Math Scores'!$F49:$MZ49)/(SUMIF('Math Scores'!$F$3:$MZ$3, J$4, 'Math Scores'!$F$2:$MZ$2))))</f>
        <v/>
      </c>
      <c r="K46" s="135" t="str">
        <f>IF(COUNT('Math Scores'!$BX49:$DN49)=0, "", (SUMIF('Math Scores'!$F$3:$MZ$3, K$4, 'Math Scores'!$F49:$MZ49)/(SUMIF('Math Scores'!$F$3:$MZ$3, K$4, 'Math Scores'!$F$2:$MZ$2))))</f>
        <v/>
      </c>
      <c r="L46" s="135" t="str">
        <f>IF(COUNT('Math Scores'!$DO49:$FJ49)=0, "", (SUMIF('Math Scores'!$F$3:$MZ$3, L$4, 'Math Scores'!$F49:$MZ49)/(SUMIF('Math Scores'!$F$3:$MZ$3, L$4, 'Math Scores'!$F$2:$MZ$2))))</f>
        <v/>
      </c>
      <c r="M46" s="135" t="str">
        <f>IF(COUNT('Math Scores'!$DO49:$FJ49)=0, "", (SUMIF('Math Scores'!$F$3:$MZ$3, M$4, 'Math Scores'!$F49:$MZ49)/(SUMIF('Math Scores'!$F$3:$MZ$3, M$4, 'Math Scores'!$F$2:$MZ$2))))</f>
        <v/>
      </c>
      <c r="N46" s="135" t="str">
        <f>IF(COUNT('Math Scores'!$DO49:$FJ49)=0, "", (SUMIF('Math Scores'!$F$3:$MZ$3, N$4, 'Math Scores'!$F49:$MZ49)/(SUMIF('Math Scores'!$F$3:$MZ$3, N$4, 'Math Scores'!$F$2:$MZ$2))))</f>
        <v/>
      </c>
      <c r="O46" s="135" t="str">
        <f>IF(COUNT('Math Scores'!$FK49:$HI49)=0, "", (SUMIF('Math Scores'!$F$3:$MZ$3, O$4, 'Math Scores'!$F49:$MZ49)/(SUMIF('Math Scores'!$F$3:$MZ$3, O$4, 'Math Scores'!$F$2:$MZ$2))))</f>
        <v/>
      </c>
      <c r="P46" s="135" t="str">
        <f>IF(COUNT('Math Scores'!$FK49:$HI49)=0, "", (SUMIF('Math Scores'!$F$3:$MZ$3, P$4, 'Math Scores'!$F49:$MZ49)/(SUMIF('Math Scores'!$F$3:$MZ$3, P$4, 'Math Scores'!$F$2:$MZ$2))))</f>
        <v/>
      </c>
      <c r="Q46" s="135" t="str">
        <f>IF(COUNT('Math Scores'!$FK49:$HI49)=0, "", (SUMIF('Math Scores'!$F$3:$MZ$3, Q$4, 'Math Scores'!$F49:$MZ49)/(SUMIF('Math Scores'!$F$3:$MZ$3, Q$4, 'Math Scores'!$F$2:$MZ$2))))</f>
        <v/>
      </c>
      <c r="R46" s="135" t="str">
        <f>IF(COUNT('Math Scores'!$HJ49:$IG49)=0, "", (SUMIF('Math Scores'!$HJ$3:$IU$3, R$4, 'Math Scores'!$HJ49:$IU49)/(SUMIF('Math Scores'!$HJ$3:$IU$3, R$4, 'Math Scores'!$HJ$2:$IU$2))))</f>
        <v/>
      </c>
      <c r="S46" s="135" t="str">
        <f>IF(COUNT('Math Scores'!$HJ49:$IG49)=0, "", (SUMIF('Math Scores'!$HJ$3:$IU$3, S$4, 'Math Scores'!$HJ49:$IU49)/(SUMIF('Math Scores'!$HJ$3:$IU$3, S$4, 'Math Scores'!$HJ$2:$IU$2))))</f>
        <v/>
      </c>
      <c r="T46" s="135" t="str">
        <f>IF(COUNT('Math Scores'!$HJ49:$IG49)=0, "", (SUMIF('Math Scores'!$HJ$3:$IU$3, T$4, 'Math Scores'!$HJ49:$IU49)/(SUMIF('Math Scores'!$HJ$3:$IU$3, T$4, 'Math Scores'!$HJ$2:$IU$2))))</f>
        <v/>
      </c>
      <c r="U46" s="135" t="str">
        <f>IF(COUNT('Math Scores'!$IV49:$JL49)=0, "", (SUMIF('Math Scores'!$IH$3:$IU$3, U$4, 'Math Scores'!$IH49:$IU49)/(SUMIF('Math Scores'!$IH$3:$IU$3, U$4, 'Math Scores'!$IH$2:$IU$2))))</f>
        <v/>
      </c>
      <c r="V46" s="135" t="str">
        <f>IF(COUNT('Math Scores'!$IV49:$JL49)=0, "", (SUMIF('Math Scores'!$IH$3:$IU$3, V$4, 'Math Scores'!$IH49:$IU49)/(SUMIF('Math Scores'!$IH$3:$IU$3, V$4, 'Math Scores'!$IH$2:$IU$2))))</f>
        <v/>
      </c>
      <c r="W46" s="135" t="str">
        <f>IF(COUNT('Math Scores'!$IV49:$JL49)=0, "", (SUMIF('Math Scores'!$IH$3:$IU$3, W$4, 'Math Scores'!$IH49:$IU49)/(SUMIF('Math Scores'!$IH$3:$IU$3, W$4, 'Math Scores'!$IH$2:$IU$2))))</f>
        <v/>
      </c>
      <c r="X46" s="135" t="str">
        <f>IF(COUNT('Math Scores'!$JM49:$KG49)=0, "", (SUMIF('Math Scores'!$JM$3:$LA$3, X$4, 'Math Scores'!$JM49:$LA49)/(SUMIF('Math Scores'!$JM$3:$LA$3, X$4, 'Math Scores'!$JM$2:$LA$2))))</f>
        <v/>
      </c>
      <c r="Y46" s="135" t="str">
        <f>IF(COUNT('Math Scores'!$JM49:$KG49)=0, "", (SUMIF('Math Scores'!$JM$3:$LA$3, Y$4, 'Math Scores'!$JM49:$LA49)/(SUMIF('Math Scores'!$JM$3:$LA$3, Y$4, 'Math Scores'!$JM$2:$LA$2))))</f>
        <v/>
      </c>
      <c r="Z46" s="135" t="str">
        <f>IF(COUNT('Math Scores'!$JM49:$KG49)=0, "", (SUMIF('Math Scores'!$JM$3:$LA$3, Z$4, 'Math Scores'!$JM49:$LA49)/(SUMIF('Math Scores'!$JM$3:$LA$3, Z$4, 'Math Scores'!$JM$2:$LA$2))))</f>
        <v/>
      </c>
      <c r="AA46" s="135" t="str">
        <f>IF(COUNT('Math Scores'!$LB49:$LR49)=0, "", (SUMIF('Math Scores'!$KH$3:$LA$3, AA$4, 'Math Scores'!$KH49:$LA49)/(SUMIF('Math Scores'!$KH$3:$LA$3, AA$4, 'Math Scores'!$KH$2:$LA$2))))</f>
        <v/>
      </c>
      <c r="AB46" s="135" t="str">
        <f>IF(COUNT('Math Scores'!$LB49:$LR49)=0, "", (SUMIF('Math Scores'!$KH$3:$LA$3, AB$4, 'Math Scores'!$KH49:$LA49)/(SUMIF('Math Scores'!$KH$3:$LA$3, AB$4, 'Math Scores'!$KH$2:$LA$2))))</f>
        <v/>
      </c>
      <c r="AC46" s="135" t="str">
        <f>IF(COUNT('Math Scores'!$LB49:$LR49)=0, "", (SUMIF('Math Scores'!$KH$3:$LA$3, AC$4, 'Math Scores'!$KH49:$LA49)/(SUMIF('Math Scores'!$KH$3:$LA$3, AC$4, 'Math Scores'!$KH$2:$LA$2))))</f>
        <v/>
      </c>
    </row>
    <row r="47" spans="1:29" x14ac:dyDescent="0.2">
      <c r="A47" s="134" t="str">
        <f>'English Scores- Leveled papers'!B48</f>
        <v/>
      </c>
      <c r="B47" s="139" t="str">
        <f>'Math Scores'!D50</f>
        <v/>
      </c>
      <c r="C47" s="135" t="str">
        <f>IF(COUNT('Math Scores'!$F50:$AM50)=0, "", (SUMIF('Math Scores'!$F$3:$AM$3, C$4, 'Math Scores'!$F50:$AM50)/(SUMIF('Math Scores'!$F$3:$AM$3, C$4, 'Math Scores'!$F$2:$AM$2))))</f>
        <v/>
      </c>
      <c r="D47" s="135" t="str">
        <f>IF(COUNT('Math Scores'!$F50:$AM50)=0, "", (SUMIF('Math Scores'!$F$3:$AM$3, D$4, 'Math Scores'!$F50:$AM50)/(SUMIF('Math Scores'!$F$3:$AM$3, D$4, 'Math Scores'!$F$2:$AM$2))))</f>
        <v/>
      </c>
      <c r="E47" s="135" t="str">
        <f>IF(COUNT('Math Scores'!$F50:$AM50)=0, "", (SUMIF('Math Scores'!$F$3:$AM$3, E$4, 'Math Scores'!$F50:$AM50)/(SUMIF('Math Scores'!$F$3:$AM$3, E$4, 'Math Scores'!$F$2:$AM$2))))</f>
        <v/>
      </c>
      <c r="F47" s="135" t="str">
        <f>IF(COUNT('Math Scores'!$AN50:$BW50)=0, "", (SUMIF('Math Scores'!$AN$3:$BW$3, F$4, 'Math Scores'!$AN50:$BW50)/(SUMIF('Math Scores'!$AN$3:$BW$3, F$4, 'Math Scores'!$AN$2:$BW$2))))</f>
        <v/>
      </c>
      <c r="G47" s="135" t="str">
        <f>IF(COUNT('Math Scores'!$AN50:$BW50)=0, "", (SUMIF('Math Scores'!$AN$3:$BW$3, G$4, 'Math Scores'!$AN50:$BW50)/(SUMIF('Math Scores'!$AN$3:$BW$3, G$4, 'Math Scores'!$AN$2:$BW$2))))</f>
        <v/>
      </c>
      <c r="H47" s="135" t="str">
        <f>IF(COUNT('Math Scores'!$AN50:$BW50)=0, "", (SUMIF('Math Scores'!$AN$3:$BW$3, H$4, 'Math Scores'!$AN50:$BW50)/(SUMIF('Math Scores'!$AN$3:$BW$3, H$4, 'Math Scores'!$AN$2:$BW$2))))</f>
        <v/>
      </c>
      <c r="I47" s="135" t="str">
        <f>IF(COUNT('Math Scores'!$BX50:$DN50)=0, "", (SUMIF('Math Scores'!$F$3:$MZ$3, I$4, 'Math Scores'!$F50:$MZ50)/(SUMIF('Math Scores'!$F$3:$MZ$3, I$4, 'Math Scores'!$F$2:$MZ$2))))</f>
        <v/>
      </c>
      <c r="J47" s="135" t="str">
        <f>IF(COUNT('Math Scores'!$BX50:$DN50)=0, "", (SUMIF('Math Scores'!$F$3:$MZ$3, J$4, 'Math Scores'!$F50:$MZ50)/(SUMIF('Math Scores'!$F$3:$MZ$3, J$4, 'Math Scores'!$F$2:$MZ$2))))</f>
        <v/>
      </c>
      <c r="K47" s="135" t="str">
        <f>IF(COUNT('Math Scores'!$BX50:$DN50)=0, "", (SUMIF('Math Scores'!$F$3:$MZ$3, K$4, 'Math Scores'!$F50:$MZ50)/(SUMIF('Math Scores'!$F$3:$MZ$3, K$4, 'Math Scores'!$F$2:$MZ$2))))</f>
        <v/>
      </c>
      <c r="L47" s="135" t="str">
        <f>IF(COUNT('Math Scores'!$DO50:$FJ50)=0, "", (SUMIF('Math Scores'!$F$3:$MZ$3, L$4, 'Math Scores'!$F50:$MZ50)/(SUMIF('Math Scores'!$F$3:$MZ$3, L$4, 'Math Scores'!$F$2:$MZ$2))))</f>
        <v/>
      </c>
      <c r="M47" s="135" t="str">
        <f>IF(COUNT('Math Scores'!$DO50:$FJ50)=0, "", (SUMIF('Math Scores'!$F$3:$MZ$3, M$4, 'Math Scores'!$F50:$MZ50)/(SUMIF('Math Scores'!$F$3:$MZ$3, M$4, 'Math Scores'!$F$2:$MZ$2))))</f>
        <v/>
      </c>
      <c r="N47" s="135" t="str">
        <f>IF(COUNT('Math Scores'!$DO50:$FJ50)=0, "", (SUMIF('Math Scores'!$F$3:$MZ$3, N$4, 'Math Scores'!$F50:$MZ50)/(SUMIF('Math Scores'!$F$3:$MZ$3, N$4, 'Math Scores'!$F$2:$MZ$2))))</f>
        <v/>
      </c>
      <c r="O47" s="135" t="str">
        <f>IF(COUNT('Math Scores'!$FK50:$HI50)=0, "", (SUMIF('Math Scores'!$F$3:$MZ$3, O$4, 'Math Scores'!$F50:$MZ50)/(SUMIF('Math Scores'!$F$3:$MZ$3, O$4, 'Math Scores'!$F$2:$MZ$2))))</f>
        <v/>
      </c>
      <c r="P47" s="135" t="str">
        <f>IF(COUNT('Math Scores'!$FK50:$HI50)=0, "", (SUMIF('Math Scores'!$F$3:$MZ$3, P$4, 'Math Scores'!$F50:$MZ50)/(SUMIF('Math Scores'!$F$3:$MZ$3, P$4, 'Math Scores'!$F$2:$MZ$2))))</f>
        <v/>
      </c>
      <c r="Q47" s="135" t="str">
        <f>IF(COUNT('Math Scores'!$FK50:$HI50)=0, "", (SUMIF('Math Scores'!$F$3:$MZ$3, Q$4, 'Math Scores'!$F50:$MZ50)/(SUMIF('Math Scores'!$F$3:$MZ$3, Q$4, 'Math Scores'!$F$2:$MZ$2))))</f>
        <v/>
      </c>
      <c r="R47" s="135" t="str">
        <f>IF(COUNT('Math Scores'!$HJ50:$IG50)=0, "", (SUMIF('Math Scores'!$HJ$3:$IU$3, R$4, 'Math Scores'!$HJ50:$IU50)/(SUMIF('Math Scores'!$HJ$3:$IU$3, R$4, 'Math Scores'!$HJ$2:$IU$2))))</f>
        <v/>
      </c>
      <c r="S47" s="135" t="str">
        <f>IF(COUNT('Math Scores'!$HJ50:$IG50)=0, "", (SUMIF('Math Scores'!$HJ$3:$IU$3, S$4, 'Math Scores'!$HJ50:$IU50)/(SUMIF('Math Scores'!$HJ$3:$IU$3, S$4, 'Math Scores'!$HJ$2:$IU$2))))</f>
        <v/>
      </c>
      <c r="T47" s="135" t="str">
        <f>IF(COUNT('Math Scores'!$HJ50:$IG50)=0, "", (SUMIF('Math Scores'!$HJ$3:$IU$3, T$4, 'Math Scores'!$HJ50:$IU50)/(SUMIF('Math Scores'!$HJ$3:$IU$3, T$4, 'Math Scores'!$HJ$2:$IU$2))))</f>
        <v/>
      </c>
      <c r="U47" s="135" t="str">
        <f>IF(COUNT('Math Scores'!$IV50:$JL50)=0, "", (SUMIF('Math Scores'!$IH$3:$IU$3, U$4, 'Math Scores'!$IH50:$IU50)/(SUMIF('Math Scores'!$IH$3:$IU$3, U$4, 'Math Scores'!$IH$2:$IU$2))))</f>
        <v/>
      </c>
      <c r="V47" s="135" t="str">
        <f>IF(COUNT('Math Scores'!$IV50:$JL50)=0, "", (SUMIF('Math Scores'!$IH$3:$IU$3, V$4, 'Math Scores'!$IH50:$IU50)/(SUMIF('Math Scores'!$IH$3:$IU$3, V$4, 'Math Scores'!$IH$2:$IU$2))))</f>
        <v/>
      </c>
      <c r="W47" s="135" t="str">
        <f>IF(COUNT('Math Scores'!$IV50:$JL50)=0, "", (SUMIF('Math Scores'!$IH$3:$IU$3, W$4, 'Math Scores'!$IH50:$IU50)/(SUMIF('Math Scores'!$IH$3:$IU$3, W$4, 'Math Scores'!$IH$2:$IU$2))))</f>
        <v/>
      </c>
      <c r="X47" s="135" t="str">
        <f>IF(COUNT('Math Scores'!$JM50:$KG50)=0, "", (SUMIF('Math Scores'!$JM$3:$LA$3, X$4, 'Math Scores'!$JM50:$LA50)/(SUMIF('Math Scores'!$JM$3:$LA$3, X$4, 'Math Scores'!$JM$2:$LA$2))))</f>
        <v/>
      </c>
      <c r="Y47" s="135" t="str">
        <f>IF(COUNT('Math Scores'!$JM50:$KG50)=0, "", (SUMIF('Math Scores'!$JM$3:$LA$3, Y$4, 'Math Scores'!$JM50:$LA50)/(SUMIF('Math Scores'!$JM$3:$LA$3, Y$4, 'Math Scores'!$JM$2:$LA$2))))</f>
        <v/>
      </c>
      <c r="Z47" s="135" t="str">
        <f>IF(COUNT('Math Scores'!$JM50:$KG50)=0, "", (SUMIF('Math Scores'!$JM$3:$LA$3, Z$4, 'Math Scores'!$JM50:$LA50)/(SUMIF('Math Scores'!$JM$3:$LA$3, Z$4, 'Math Scores'!$JM$2:$LA$2))))</f>
        <v/>
      </c>
      <c r="AA47" s="135" t="str">
        <f>IF(COUNT('Math Scores'!$LB50:$LR50)=0, "", (SUMIF('Math Scores'!$KH$3:$LA$3, AA$4, 'Math Scores'!$KH50:$LA50)/(SUMIF('Math Scores'!$KH$3:$LA$3, AA$4, 'Math Scores'!$KH$2:$LA$2))))</f>
        <v/>
      </c>
      <c r="AB47" s="135" t="str">
        <f>IF(COUNT('Math Scores'!$LB50:$LR50)=0, "", (SUMIF('Math Scores'!$KH$3:$LA$3, AB$4, 'Math Scores'!$KH50:$LA50)/(SUMIF('Math Scores'!$KH$3:$LA$3, AB$4, 'Math Scores'!$KH$2:$LA$2))))</f>
        <v/>
      </c>
      <c r="AC47" s="135" t="str">
        <f>IF(COUNT('Math Scores'!$LB50:$LR50)=0, "", (SUMIF('Math Scores'!$KH$3:$LA$3, AC$4, 'Math Scores'!$KH50:$LA50)/(SUMIF('Math Scores'!$KH$3:$LA$3, AC$4, 'Math Scores'!$KH$2:$LA$2))))</f>
        <v/>
      </c>
    </row>
    <row r="48" spans="1:29" x14ac:dyDescent="0.2">
      <c r="A48" s="134" t="str">
        <f>'English Scores- Leveled papers'!B49</f>
        <v/>
      </c>
      <c r="B48" s="139" t="str">
        <f>'Math Scores'!D51</f>
        <v/>
      </c>
      <c r="C48" s="135" t="str">
        <f>IF(COUNT('Math Scores'!$F51:$AM51)=0, "", (SUMIF('Math Scores'!$F$3:$AM$3, C$4, 'Math Scores'!$F51:$AM51)/(SUMIF('Math Scores'!$F$3:$AM$3, C$4, 'Math Scores'!$F$2:$AM$2))))</f>
        <v/>
      </c>
      <c r="D48" s="135" t="str">
        <f>IF(COUNT('Math Scores'!$F51:$AM51)=0, "", (SUMIF('Math Scores'!$F$3:$AM$3, D$4, 'Math Scores'!$F51:$AM51)/(SUMIF('Math Scores'!$F$3:$AM$3, D$4, 'Math Scores'!$F$2:$AM$2))))</f>
        <v/>
      </c>
      <c r="E48" s="135" t="str">
        <f>IF(COUNT('Math Scores'!$F51:$AM51)=0, "", (SUMIF('Math Scores'!$F$3:$AM$3, E$4, 'Math Scores'!$F51:$AM51)/(SUMIF('Math Scores'!$F$3:$AM$3, E$4, 'Math Scores'!$F$2:$AM$2))))</f>
        <v/>
      </c>
      <c r="F48" s="135" t="str">
        <f>IF(COUNT('Math Scores'!$AN51:$BW51)=0, "", (SUMIF('Math Scores'!$AN$3:$BW$3, F$4, 'Math Scores'!$AN51:$BW51)/(SUMIF('Math Scores'!$AN$3:$BW$3, F$4, 'Math Scores'!$AN$2:$BW$2))))</f>
        <v/>
      </c>
      <c r="G48" s="135" t="str">
        <f>IF(COUNT('Math Scores'!$AN51:$BW51)=0, "", (SUMIF('Math Scores'!$AN$3:$BW$3, G$4, 'Math Scores'!$AN51:$BW51)/(SUMIF('Math Scores'!$AN$3:$BW$3, G$4, 'Math Scores'!$AN$2:$BW$2))))</f>
        <v/>
      </c>
      <c r="H48" s="135" t="str">
        <f>IF(COUNT('Math Scores'!$AN51:$BW51)=0, "", (SUMIF('Math Scores'!$AN$3:$BW$3, H$4, 'Math Scores'!$AN51:$BW51)/(SUMIF('Math Scores'!$AN$3:$BW$3, H$4, 'Math Scores'!$AN$2:$BW$2))))</f>
        <v/>
      </c>
      <c r="I48" s="135" t="str">
        <f>IF(COUNT('Math Scores'!$BX51:$DN51)=0, "", (SUMIF('Math Scores'!$F$3:$MZ$3, I$4, 'Math Scores'!$F51:$MZ51)/(SUMIF('Math Scores'!$F$3:$MZ$3, I$4, 'Math Scores'!$F$2:$MZ$2))))</f>
        <v/>
      </c>
      <c r="J48" s="135" t="str">
        <f>IF(COUNT('Math Scores'!$BX51:$DN51)=0, "", (SUMIF('Math Scores'!$F$3:$MZ$3, J$4, 'Math Scores'!$F51:$MZ51)/(SUMIF('Math Scores'!$F$3:$MZ$3, J$4, 'Math Scores'!$F$2:$MZ$2))))</f>
        <v/>
      </c>
      <c r="K48" s="135" t="str">
        <f>IF(COUNT('Math Scores'!$BX51:$DN51)=0, "", (SUMIF('Math Scores'!$F$3:$MZ$3, K$4, 'Math Scores'!$F51:$MZ51)/(SUMIF('Math Scores'!$F$3:$MZ$3, K$4, 'Math Scores'!$F$2:$MZ$2))))</f>
        <v/>
      </c>
      <c r="L48" s="135" t="str">
        <f>IF(COUNT('Math Scores'!$DO51:$FJ51)=0, "", (SUMIF('Math Scores'!$F$3:$MZ$3, L$4, 'Math Scores'!$F51:$MZ51)/(SUMIF('Math Scores'!$F$3:$MZ$3, L$4, 'Math Scores'!$F$2:$MZ$2))))</f>
        <v/>
      </c>
      <c r="M48" s="135" t="str">
        <f>IF(COUNT('Math Scores'!$DO51:$FJ51)=0, "", (SUMIF('Math Scores'!$F$3:$MZ$3, M$4, 'Math Scores'!$F51:$MZ51)/(SUMIF('Math Scores'!$F$3:$MZ$3, M$4, 'Math Scores'!$F$2:$MZ$2))))</f>
        <v/>
      </c>
      <c r="N48" s="135" t="str">
        <f>IF(COUNT('Math Scores'!$DO51:$FJ51)=0, "", (SUMIF('Math Scores'!$F$3:$MZ$3, N$4, 'Math Scores'!$F51:$MZ51)/(SUMIF('Math Scores'!$F$3:$MZ$3, N$4, 'Math Scores'!$F$2:$MZ$2))))</f>
        <v/>
      </c>
      <c r="O48" s="135" t="str">
        <f>IF(COUNT('Math Scores'!$FK51:$HI51)=0, "", (SUMIF('Math Scores'!$F$3:$MZ$3, O$4, 'Math Scores'!$F51:$MZ51)/(SUMIF('Math Scores'!$F$3:$MZ$3, O$4, 'Math Scores'!$F$2:$MZ$2))))</f>
        <v/>
      </c>
      <c r="P48" s="135" t="str">
        <f>IF(COUNT('Math Scores'!$FK51:$HI51)=0, "", (SUMIF('Math Scores'!$F$3:$MZ$3, P$4, 'Math Scores'!$F51:$MZ51)/(SUMIF('Math Scores'!$F$3:$MZ$3, P$4, 'Math Scores'!$F$2:$MZ$2))))</f>
        <v/>
      </c>
      <c r="Q48" s="135" t="str">
        <f>IF(COUNT('Math Scores'!$FK51:$HI51)=0, "", (SUMIF('Math Scores'!$F$3:$MZ$3, Q$4, 'Math Scores'!$F51:$MZ51)/(SUMIF('Math Scores'!$F$3:$MZ$3, Q$4, 'Math Scores'!$F$2:$MZ$2))))</f>
        <v/>
      </c>
      <c r="R48" s="135" t="str">
        <f>IF(COUNT('Math Scores'!$HJ51:$IG51)=0, "", (SUMIF('Math Scores'!$HJ$3:$IU$3, R$4, 'Math Scores'!$HJ51:$IU51)/(SUMIF('Math Scores'!$HJ$3:$IU$3, R$4, 'Math Scores'!$HJ$2:$IU$2))))</f>
        <v/>
      </c>
      <c r="S48" s="135" t="str">
        <f>IF(COUNT('Math Scores'!$HJ51:$IG51)=0, "", (SUMIF('Math Scores'!$HJ$3:$IU$3, S$4, 'Math Scores'!$HJ51:$IU51)/(SUMIF('Math Scores'!$HJ$3:$IU$3, S$4, 'Math Scores'!$HJ$2:$IU$2))))</f>
        <v/>
      </c>
      <c r="T48" s="135" t="str">
        <f>IF(COUNT('Math Scores'!$HJ51:$IG51)=0, "", (SUMIF('Math Scores'!$HJ$3:$IU$3, T$4, 'Math Scores'!$HJ51:$IU51)/(SUMIF('Math Scores'!$HJ$3:$IU$3, T$4, 'Math Scores'!$HJ$2:$IU$2))))</f>
        <v/>
      </c>
      <c r="U48" s="135" t="str">
        <f>IF(COUNT('Math Scores'!$IV51:$JL51)=0, "", (SUMIF('Math Scores'!$IH$3:$IU$3, U$4, 'Math Scores'!$IH51:$IU51)/(SUMIF('Math Scores'!$IH$3:$IU$3, U$4, 'Math Scores'!$IH$2:$IU$2))))</f>
        <v/>
      </c>
      <c r="V48" s="135" t="str">
        <f>IF(COUNT('Math Scores'!$IV51:$JL51)=0, "", (SUMIF('Math Scores'!$IH$3:$IU$3, V$4, 'Math Scores'!$IH51:$IU51)/(SUMIF('Math Scores'!$IH$3:$IU$3, V$4, 'Math Scores'!$IH$2:$IU$2))))</f>
        <v/>
      </c>
      <c r="W48" s="135" t="str">
        <f>IF(COUNT('Math Scores'!$IV51:$JL51)=0, "", (SUMIF('Math Scores'!$IH$3:$IU$3, W$4, 'Math Scores'!$IH51:$IU51)/(SUMIF('Math Scores'!$IH$3:$IU$3, W$4, 'Math Scores'!$IH$2:$IU$2))))</f>
        <v/>
      </c>
      <c r="X48" s="135" t="str">
        <f>IF(COUNT('Math Scores'!$JM51:$KG51)=0, "", (SUMIF('Math Scores'!$JM$3:$LA$3, X$4, 'Math Scores'!$JM51:$LA51)/(SUMIF('Math Scores'!$JM$3:$LA$3, X$4, 'Math Scores'!$JM$2:$LA$2))))</f>
        <v/>
      </c>
      <c r="Y48" s="135" t="str">
        <f>IF(COUNT('Math Scores'!$JM51:$KG51)=0, "", (SUMIF('Math Scores'!$JM$3:$LA$3, Y$4, 'Math Scores'!$JM51:$LA51)/(SUMIF('Math Scores'!$JM$3:$LA$3, Y$4, 'Math Scores'!$JM$2:$LA$2))))</f>
        <v/>
      </c>
      <c r="Z48" s="135" t="str">
        <f>IF(COUNT('Math Scores'!$JM51:$KG51)=0, "", (SUMIF('Math Scores'!$JM$3:$LA$3, Z$4, 'Math Scores'!$JM51:$LA51)/(SUMIF('Math Scores'!$JM$3:$LA$3, Z$4, 'Math Scores'!$JM$2:$LA$2))))</f>
        <v/>
      </c>
      <c r="AA48" s="135" t="str">
        <f>IF(COUNT('Math Scores'!$LB51:$LR51)=0, "", (SUMIF('Math Scores'!$KH$3:$LA$3, AA$4, 'Math Scores'!$KH51:$LA51)/(SUMIF('Math Scores'!$KH$3:$LA$3, AA$4, 'Math Scores'!$KH$2:$LA$2))))</f>
        <v/>
      </c>
      <c r="AB48" s="135" t="str">
        <f>IF(COUNT('Math Scores'!$LB51:$LR51)=0, "", (SUMIF('Math Scores'!$KH$3:$LA$3, AB$4, 'Math Scores'!$KH51:$LA51)/(SUMIF('Math Scores'!$KH$3:$LA$3, AB$4, 'Math Scores'!$KH$2:$LA$2))))</f>
        <v/>
      </c>
      <c r="AC48" s="135" t="str">
        <f>IF(COUNT('Math Scores'!$LB51:$LR51)=0, "", (SUMIF('Math Scores'!$KH$3:$LA$3, AC$4, 'Math Scores'!$KH51:$LA51)/(SUMIF('Math Scores'!$KH$3:$LA$3, AC$4, 'Math Scores'!$KH$2:$LA$2))))</f>
        <v/>
      </c>
    </row>
    <row r="49" spans="1:29" x14ac:dyDescent="0.2">
      <c r="A49" s="134" t="str">
        <f>'English Scores- Leveled papers'!B50</f>
        <v/>
      </c>
      <c r="B49" s="139" t="str">
        <f>'Math Scores'!D52</f>
        <v/>
      </c>
      <c r="C49" s="135" t="str">
        <f>IF(COUNT('Math Scores'!$F52:$AM52)=0, "", (SUMIF('Math Scores'!$F$3:$AM$3, C$4, 'Math Scores'!$F52:$AM52)/(SUMIF('Math Scores'!$F$3:$AM$3, C$4, 'Math Scores'!$F$2:$AM$2))))</f>
        <v/>
      </c>
      <c r="D49" s="135" t="str">
        <f>IF(COUNT('Math Scores'!$F52:$AM52)=0, "", (SUMIF('Math Scores'!$F$3:$AM$3, D$4, 'Math Scores'!$F52:$AM52)/(SUMIF('Math Scores'!$F$3:$AM$3, D$4, 'Math Scores'!$F$2:$AM$2))))</f>
        <v/>
      </c>
      <c r="E49" s="135" t="str">
        <f>IF(COUNT('Math Scores'!$F52:$AM52)=0, "", (SUMIF('Math Scores'!$F$3:$AM$3, E$4, 'Math Scores'!$F52:$AM52)/(SUMIF('Math Scores'!$F$3:$AM$3, E$4, 'Math Scores'!$F$2:$AM$2))))</f>
        <v/>
      </c>
      <c r="F49" s="135" t="str">
        <f>IF(COUNT('Math Scores'!$AN52:$BW52)=0, "", (SUMIF('Math Scores'!$AN$3:$BW$3, F$4, 'Math Scores'!$AN52:$BW52)/(SUMIF('Math Scores'!$AN$3:$BW$3, F$4, 'Math Scores'!$AN$2:$BW$2))))</f>
        <v/>
      </c>
      <c r="G49" s="135" t="str">
        <f>IF(COUNT('Math Scores'!$AN52:$BW52)=0, "", (SUMIF('Math Scores'!$AN$3:$BW$3, G$4, 'Math Scores'!$AN52:$BW52)/(SUMIF('Math Scores'!$AN$3:$BW$3, G$4, 'Math Scores'!$AN$2:$BW$2))))</f>
        <v/>
      </c>
      <c r="H49" s="135" t="str">
        <f>IF(COUNT('Math Scores'!$AN52:$BW52)=0, "", (SUMIF('Math Scores'!$AN$3:$BW$3, H$4, 'Math Scores'!$AN52:$BW52)/(SUMIF('Math Scores'!$AN$3:$BW$3, H$4, 'Math Scores'!$AN$2:$BW$2))))</f>
        <v/>
      </c>
      <c r="I49" s="135" t="str">
        <f>IF(COUNT('Math Scores'!$BX52:$DN52)=0, "", (SUMIF('Math Scores'!$F$3:$MZ$3, I$4, 'Math Scores'!$F52:$MZ52)/(SUMIF('Math Scores'!$F$3:$MZ$3, I$4, 'Math Scores'!$F$2:$MZ$2))))</f>
        <v/>
      </c>
      <c r="J49" s="135" t="str">
        <f>IF(COUNT('Math Scores'!$BX52:$DN52)=0, "", (SUMIF('Math Scores'!$F$3:$MZ$3, J$4, 'Math Scores'!$F52:$MZ52)/(SUMIF('Math Scores'!$F$3:$MZ$3, J$4, 'Math Scores'!$F$2:$MZ$2))))</f>
        <v/>
      </c>
      <c r="K49" s="135" t="str">
        <f>IF(COUNT('Math Scores'!$BX52:$DN52)=0, "", (SUMIF('Math Scores'!$F$3:$MZ$3, K$4, 'Math Scores'!$F52:$MZ52)/(SUMIF('Math Scores'!$F$3:$MZ$3, K$4, 'Math Scores'!$F$2:$MZ$2))))</f>
        <v/>
      </c>
      <c r="L49" s="135" t="str">
        <f>IF(COUNT('Math Scores'!$DO52:$FJ52)=0, "", (SUMIF('Math Scores'!$F$3:$MZ$3, L$4, 'Math Scores'!$F52:$MZ52)/(SUMIF('Math Scores'!$F$3:$MZ$3, L$4, 'Math Scores'!$F$2:$MZ$2))))</f>
        <v/>
      </c>
      <c r="M49" s="135" t="str">
        <f>IF(COUNT('Math Scores'!$DO52:$FJ52)=0, "", (SUMIF('Math Scores'!$F$3:$MZ$3, M$4, 'Math Scores'!$F52:$MZ52)/(SUMIF('Math Scores'!$F$3:$MZ$3, M$4, 'Math Scores'!$F$2:$MZ$2))))</f>
        <v/>
      </c>
      <c r="N49" s="135" t="str">
        <f>IF(COUNT('Math Scores'!$DO52:$FJ52)=0, "", (SUMIF('Math Scores'!$F$3:$MZ$3, N$4, 'Math Scores'!$F52:$MZ52)/(SUMIF('Math Scores'!$F$3:$MZ$3, N$4, 'Math Scores'!$F$2:$MZ$2))))</f>
        <v/>
      </c>
      <c r="O49" s="135" t="str">
        <f>IF(COUNT('Math Scores'!$FK52:$HI52)=0, "", (SUMIF('Math Scores'!$F$3:$MZ$3, O$4, 'Math Scores'!$F52:$MZ52)/(SUMIF('Math Scores'!$F$3:$MZ$3, O$4, 'Math Scores'!$F$2:$MZ$2))))</f>
        <v/>
      </c>
      <c r="P49" s="135" t="str">
        <f>IF(COUNT('Math Scores'!$FK52:$HI52)=0, "", (SUMIF('Math Scores'!$F$3:$MZ$3, P$4, 'Math Scores'!$F52:$MZ52)/(SUMIF('Math Scores'!$F$3:$MZ$3, P$4, 'Math Scores'!$F$2:$MZ$2))))</f>
        <v/>
      </c>
      <c r="Q49" s="135" t="str">
        <f>IF(COUNT('Math Scores'!$FK52:$HI52)=0, "", (SUMIF('Math Scores'!$F$3:$MZ$3, Q$4, 'Math Scores'!$F52:$MZ52)/(SUMIF('Math Scores'!$F$3:$MZ$3, Q$4, 'Math Scores'!$F$2:$MZ$2))))</f>
        <v/>
      </c>
      <c r="R49" s="135" t="str">
        <f>IF(COUNT('Math Scores'!$HJ52:$IG52)=0, "", (SUMIF('Math Scores'!$HJ$3:$IU$3, R$4, 'Math Scores'!$HJ52:$IU52)/(SUMIF('Math Scores'!$HJ$3:$IU$3, R$4, 'Math Scores'!$HJ$2:$IU$2))))</f>
        <v/>
      </c>
      <c r="S49" s="135" t="str">
        <f>IF(COUNT('Math Scores'!$HJ52:$IG52)=0, "", (SUMIF('Math Scores'!$HJ$3:$IU$3, S$4, 'Math Scores'!$HJ52:$IU52)/(SUMIF('Math Scores'!$HJ$3:$IU$3, S$4, 'Math Scores'!$HJ$2:$IU$2))))</f>
        <v/>
      </c>
      <c r="T49" s="135" t="str">
        <f>IF(COUNT('Math Scores'!$HJ52:$IG52)=0, "", (SUMIF('Math Scores'!$HJ$3:$IU$3, T$4, 'Math Scores'!$HJ52:$IU52)/(SUMIF('Math Scores'!$HJ$3:$IU$3, T$4, 'Math Scores'!$HJ$2:$IU$2))))</f>
        <v/>
      </c>
      <c r="U49" s="135" t="str">
        <f>IF(COUNT('Math Scores'!$IV52:$JL52)=0, "", (SUMIF('Math Scores'!$IH$3:$IU$3, U$4, 'Math Scores'!$IH52:$IU52)/(SUMIF('Math Scores'!$IH$3:$IU$3, U$4, 'Math Scores'!$IH$2:$IU$2))))</f>
        <v/>
      </c>
      <c r="V49" s="135" t="str">
        <f>IF(COUNT('Math Scores'!$IV52:$JL52)=0, "", (SUMIF('Math Scores'!$IH$3:$IU$3, V$4, 'Math Scores'!$IH52:$IU52)/(SUMIF('Math Scores'!$IH$3:$IU$3, V$4, 'Math Scores'!$IH$2:$IU$2))))</f>
        <v/>
      </c>
      <c r="W49" s="135" t="str">
        <f>IF(COUNT('Math Scores'!$IV52:$JL52)=0, "", (SUMIF('Math Scores'!$IH$3:$IU$3, W$4, 'Math Scores'!$IH52:$IU52)/(SUMIF('Math Scores'!$IH$3:$IU$3, W$4, 'Math Scores'!$IH$2:$IU$2))))</f>
        <v/>
      </c>
      <c r="X49" s="135" t="str">
        <f>IF(COUNT('Math Scores'!$JM52:$KG52)=0, "", (SUMIF('Math Scores'!$JM$3:$LA$3, X$4, 'Math Scores'!$JM52:$LA52)/(SUMIF('Math Scores'!$JM$3:$LA$3, X$4, 'Math Scores'!$JM$2:$LA$2))))</f>
        <v/>
      </c>
      <c r="Y49" s="135" t="str">
        <f>IF(COUNT('Math Scores'!$JM52:$KG52)=0, "", (SUMIF('Math Scores'!$JM$3:$LA$3, Y$4, 'Math Scores'!$JM52:$LA52)/(SUMIF('Math Scores'!$JM$3:$LA$3, Y$4, 'Math Scores'!$JM$2:$LA$2))))</f>
        <v/>
      </c>
      <c r="Z49" s="135" t="str">
        <f>IF(COUNT('Math Scores'!$JM52:$KG52)=0, "", (SUMIF('Math Scores'!$JM$3:$LA$3, Z$4, 'Math Scores'!$JM52:$LA52)/(SUMIF('Math Scores'!$JM$3:$LA$3, Z$4, 'Math Scores'!$JM$2:$LA$2))))</f>
        <v/>
      </c>
      <c r="AA49" s="135" t="str">
        <f>IF(COUNT('Math Scores'!$LB52:$LR52)=0, "", (SUMIF('Math Scores'!$KH$3:$LA$3, AA$4, 'Math Scores'!$KH52:$LA52)/(SUMIF('Math Scores'!$KH$3:$LA$3, AA$4, 'Math Scores'!$KH$2:$LA$2))))</f>
        <v/>
      </c>
      <c r="AB49" s="135" t="str">
        <f>IF(COUNT('Math Scores'!$LB52:$LR52)=0, "", (SUMIF('Math Scores'!$KH$3:$LA$3, AB$4, 'Math Scores'!$KH52:$LA52)/(SUMIF('Math Scores'!$KH$3:$LA$3, AB$4, 'Math Scores'!$KH$2:$LA$2))))</f>
        <v/>
      </c>
      <c r="AC49" s="135" t="str">
        <f>IF(COUNT('Math Scores'!$LB52:$LR52)=0, "", (SUMIF('Math Scores'!$KH$3:$LA$3, AC$4, 'Math Scores'!$KH52:$LA52)/(SUMIF('Math Scores'!$KH$3:$LA$3, AC$4, 'Math Scores'!$KH$2:$LA$2))))</f>
        <v/>
      </c>
    </row>
    <row r="50" spans="1:29" x14ac:dyDescent="0.2">
      <c r="A50" s="134" t="str">
        <f>'English Scores- Leveled papers'!B51</f>
        <v/>
      </c>
      <c r="B50" s="139" t="str">
        <f>'Math Scores'!D53</f>
        <v/>
      </c>
      <c r="C50" s="135" t="str">
        <f>IF(COUNT('Math Scores'!$F53:$AM53)=0, "", (SUMIF('Math Scores'!$F$3:$AM$3, C$4, 'Math Scores'!$F53:$AM53)/(SUMIF('Math Scores'!$F$3:$AM$3, C$4, 'Math Scores'!$F$2:$AM$2))))</f>
        <v/>
      </c>
      <c r="D50" s="135" t="str">
        <f>IF(COUNT('Math Scores'!$F53:$AM53)=0, "", (SUMIF('Math Scores'!$F$3:$AM$3, D$4, 'Math Scores'!$F53:$AM53)/(SUMIF('Math Scores'!$F$3:$AM$3, D$4, 'Math Scores'!$F$2:$AM$2))))</f>
        <v/>
      </c>
      <c r="E50" s="135" t="str">
        <f>IF(COUNT('Math Scores'!$F53:$AM53)=0, "", (SUMIF('Math Scores'!$F$3:$AM$3, E$4, 'Math Scores'!$F53:$AM53)/(SUMIF('Math Scores'!$F$3:$AM$3, E$4, 'Math Scores'!$F$2:$AM$2))))</f>
        <v/>
      </c>
      <c r="F50" s="135" t="str">
        <f>IF(COUNT('Math Scores'!$AN53:$BW53)=0, "", (SUMIF('Math Scores'!$AN$3:$BW$3, F$4, 'Math Scores'!$AN53:$BW53)/(SUMIF('Math Scores'!$AN$3:$BW$3, F$4, 'Math Scores'!$AN$2:$BW$2))))</f>
        <v/>
      </c>
      <c r="G50" s="135" t="str">
        <f>IF(COUNT('Math Scores'!$AN53:$BW53)=0, "", (SUMIF('Math Scores'!$AN$3:$BW$3, G$4, 'Math Scores'!$AN53:$BW53)/(SUMIF('Math Scores'!$AN$3:$BW$3, G$4, 'Math Scores'!$AN$2:$BW$2))))</f>
        <v/>
      </c>
      <c r="H50" s="135" t="str">
        <f>IF(COUNT('Math Scores'!$AN53:$BW53)=0, "", (SUMIF('Math Scores'!$AN$3:$BW$3, H$4, 'Math Scores'!$AN53:$BW53)/(SUMIF('Math Scores'!$AN$3:$BW$3, H$4, 'Math Scores'!$AN$2:$BW$2))))</f>
        <v/>
      </c>
      <c r="I50" s="135" t="str">
        <f>IF(COUNT('Math Scores'!$BX53:$DN53)=0, "", (SUMIF('Math Scores'!$F$3:$MZ$3, I$4, 'Math Scores'!$F53:$MZ53)/(SUMIF('Math Scores'!$F$3:$MZ$3, I$4, 'Math Scores'!$F$2:$MZ$2))))</f>
        <v/>
      </c>
      <c r="J50" s="135" t="str">
        <f>IF(COUNT('Math Scores'!$BX53:$DN53)=0, "", (SUMIF('Math Scores'!$F$3:$MZ$3, J$4, 'Math Scores'!$F53:$MZ53)/(SUMIF('Math Scores'!$F$3:$MZ$3, J$4, 'Math Scores'!$F$2:$MZ$2))))</f>
        <v/>
      </c>
      <c r="K50" s="135" t="str">
        <f>IF(COUNT('Math Scores'!$BX53:$DN53)=0, "", (SUMIF('Math Scores'!$F$3:$MZ$3, K$4, 'Math Scores'!$F53:$MZ53)/(SUMIF('Math Scores'!$F$3:$MZ$3, K$4, 'Math Scores'!$F$2:$MZ$2))))</f>
        <v/>
      </c>
      <c r="L50" s="135" t="str">
        <f>IF(COUNT('Math Scores'!$DO53:$FJ53)=0, "", (SUMIF('Math Scores'!$F$3:$MZ$3, L$4, 'Math Scores'!$F53:$MZ53)/(SUMIF('Math Scores'!$F$3:$MZ$3, L$4, 'Math Scores'!$F$2:$MZ$2))))</f>
        <v/>
      </c>
      <c r="M50" s="135" t="str">
        <f>IF(COUNT('Math Scores'!$DO53:$FJ53)=0, "", (SUMIF('Math Scores'!$F$3:$MZ$3, M$4, 'Math Scores'!$F53:$MZ53)/(SUMIF('Math Scores'!$F$3:$MZ$3, M$4, 'Math Scores'!$F$2:$MZ$2))))</f>
        <v/>
      </c>
      <c r="N50" s="135" t="str">
        <f>IF(COUNT('Math Scores'!$DO53:$FJ53)=0, "", (SUMIF('Math Scores'!$F$3:$MZ$3, N$4, 'Math Scores'!$F53:$MZ53)/(SUMIF('Math Scores'!$F$3:$MZ$3, N$4, 'Math Scores'!$F$2:$MZ$2))))</f>
        <v/>
      </c>
      <c r="O50" s="135" t="str">
        <f>IF(COUNT('Math Scores'!$FK53:$HI53)=0, "", (SUMIF('Math Scores'!$F$3:$MZ$3, O$4, 'Math Scores'!$F53:$MZ53)/(SUMIF('Math Scores'!$F$3:$MZ$3, O$4, 'Math Scores'!$F$2:$MZ$2))))</f>
        <v/>
      </c>
      <c r="P50" s="135" t="str">
        <f>IF(COUNT('Math Scores'!$FK53:$HI53)=0, "", (SUMIF('Math Scores'!$F$3:$MZ$3, P$4, 'Math Scores'!$F53:$MZ53)/(SUMIF('Math Scores'!$F$3:$MZ$3, P$4, 'Math Scores'!$F$2:$MZ$2))))</f>
        <v/>
      </c>
      <c r="Q50" s="135" t="str">
        <f>IF(COUNT('Math Scores'!$FK53:$HI53)=0, "", (SUMIF('Math Scores'!$F$3:$MZ$3, Q$4, 'Math Scores'!$F53:$MZ53)/(SUMIF('Math Scores'!$F$3:$MZ$3, Q$4, 'Math Scores'!$F$2:$MZ$2))))</f>
        <v/>
      </c>
      <c r="R50" s="135" t="str">
        <f>IF(COUNT('Math Scores'!$HJ53:$IG53)=0, "", (SUMIF('Math Scores'!$HJ$3:$IU$3, R$4, 'Math Scores'!$HJ53:$IU53)/(SUMIF('Math Scores'!$HJ$3:$IU$3, R$4, 'Math Scores'!$HJ$2:$IU$2))))</f>
        <v/>
      </c>
      <c r="S50" s="135" t="str">
        <f>IF(COUNT('Math Scores'!$HJ53:$IG53)=0, "", (SUMIF('Math Scores'!$HJ$3:$IU$3, S$4, 'Math Scores'!$HJ53:$IU53)/(SUMIF('Math Scores'!$HJ$3:$IU$3, S$4, 'Math Scores'!$HJ$2:$IU$2))))</f>
        <v/>
      </c>
      <c r="T50" s="135" t="str">
        <f>IF(COUNT('Math Scores'!$HJ53:$IG53)=0, "", (SUMIF('Math Scores'!$HJ$3:$IU$3, T$4, 'Math Scores'!$HJ53:$IU53)/(SUMIF('Math Scores'!$HJ$3:$IU$3, T$4, 'Math Scores'!$HJ$2:$IU$2))))</f>
        <v/>
      </c>
      <c r="U50" s="135" t="str">
        <f>IF(COUNT('Math Scores'!$IV53:$JL53)=0, "", (SUMIF('Math Scores'!$IH$3:$IU$3, U$4, 'Math Scores'!$IH53:$IU53)/(SUMIF('Math Scores'!$IH$3:$IU$3, U$4, 'Math Scores'!$IH$2:$IU$2))))</f>
        <v/>
      </c>
      <c r="V50" s="135" t="str">
        <f>IF(COUNT('Math Scores'!$IV53:$JL53)=0, "", (SUMIF('Math Scores'!$IH$3:$IU$3, V$4, 'Math Scores'!$IH53:$IU53)/(SUMIF('Math Scores'!$IH$3:$IU$3, V$4, 'Math Scores'!$IH$2:$IU$2))))</f>
        <v/>
      </c>
      <c r="W50" s="135" t="str">
        <f>IF(COUNT('Math Scores'!$IV53:$JL53)=0, "", (SUMIF('Math Scores'!$IH$3:$IU$3, W$4, 'Math Scores'!$IH53:$IU53)/(SUMIF('Math Scores'!$IH$3:$IU$3, W$4, 'Math Scores'!$IH$2:$IU$2))))</f>
        <v/>
      </c>
      <c r="X50" s="135" t="str">
        <f>IF(COUNT('Math Scores'!$JM53:$KG53)=0, "", (SUMIF('Math Scores'!$JM$3:$LA$3, X$4, 'Math Scores'!$JM53:$LA53)/(SUMIF('Math Scores'!$JM$3:$LA$3, X$4, 'Math Scores'!$JM$2:$LA$2))))</f>
        <v/>
      </c>
      <c r="Y50" s="135" t="str">
        <f>IF(COUNT('Math Scores'!$JM53:$KG53)=0, "", (SUMIF('Math Scores'!$JM$3:$LA$3, Y$4, 'Math Scores'!$JM53:$LA53)/(SUMIF('Math Scores'!$JM$3:$LA$3, Y$4, 'Math Scores'!$JM$2:$LA$2))))</f>
        <v/>
      </c>
      <c r="Z50" s="135" t="str">
        <f>IF(COUNT('Math Scores'!$JM53:$KG53)=0, "", (SUMIF('Math Scores'!$JM$3:$LA$3, Z$4, 'Math Scores'!$JM53:$LA53)/(SUMIF('Math Scores'!$JM$3:$LA$3, Z$4, 'Math Scores'!$JM$2:$LA$2))))</f>
        <v/>
      </c>
      <c r="AA50" s="135" t="str">
        <f>IF(COUNT('Math Scores'!$LB53:$LR53)=0, "", (SUMIF('Math Scores'!$KH$3:$LA$3, AA$4, 'Math Scores'!$KH53:$LA53)/(SUMIF('Math Scores'!$KH$3:$LA$3, AA$4, 'Math Scores'!$KH$2:$LA$2))))</f>
        <v/>
      </c>
      <c r="AB50" s="135" t="str">
        <f>IF(COUNT('Math Scores'!$LB53:$LR53)=0, "", (SUMIF('Math Scores'!$KH$3:$LA$3, AB$4, 'Math Scores'!$KH53:$LA53)/(SUMIF('Math Scores'!$KH$3:$LA$3, AB$4, 'Math Scores'!$KH$2:$LA$2))))</f>
        <v/>
      </c>
      <c r="AC50" s="135" t="str">
        <f>IF(COUNT('Math Scores'!$LB53:$LR53)=0, "", (SUMIF('Math Scores'!$KH$3:$LA$3, AC$4, 'Math Scores'!$KH53:$LA53)/(SUMIF('Math Scores'!$KH$3:$LA$3, AC$4, 'Math Scores'!$KH$2:$LA$2))))</f>
        <v/>
      </c>
    </row>
    <row r="51" spans="1:29" x14ac:dyDescent="0.2">
      <c r="A51" s="134" t="str">
        <f>'English Scores- Leveled papers'!B52</f>
        <v/>
      </c>
      <c r="B51" s="139" t="str">
        <f>'Math Scores'!D54</f>
        <v/>
      </c>
      <c r="C51" s="135" t="str">
        <f>IF(COUNT('Math Scores'!$F54:$AM54)=0, "", (SUMIF('Math Scores'!$F$3:$AM$3, C$4, 'Math Scores'!$F54:$AM54)/(SUMIF('Math Scores'!$F$3:$AM$3, C$4, 'Math Scores'!$F$2:$AM$2))))</f>
        <v/>
      </c>
      <c r="D51" s="135" t="str">
        <f>IF(COUNT('Math Scores'!$F54:$AM54)=0, "", (SUMIF('Math Scores'!$F$3:$AM$3, D$4, 'Math Scores'!$F54:$AM54)/(SUMIF('Math Scores'!$F$3:$AM$3, D$4, 'Math Scores'!$F$2:$AM$2))))</f>
        <v/>
      </c>
      <c r="E51" s="135" t="str">
        <f>IF(COUNT('Math Scores'!$F54:$AM54)=0, "", (SUMIF('Math Scores'!$F$3:$AM$3, E$4, 'Math Scores'!$F54:$AM54)/(SUMIF('Math Scores'!$F$3:$AM$3, E$4, 'Math Scores'!$F$2:$AM$2))))</f>
        <v/>
      </c>
      <c r="F51" s="135" t="str">
        <f>IF(COUNT('Math Scores'!$AN54:$BW54)=0, "", (SUMIF('Math Scores'!$AN$3:$BW$3, F$4, 'Math Scores'!$AN54:$BW54)/(SUMIF('Math Scores'!$AN$3:$BW$3, F$4, 'Math Scores'!$AN$2:$BW$2))))</f>
        <v/>
      </c>
      <c r="G51" s="135" t="str">
        <f>IF(COUNT('Math Scores'!$AN54:$BW54)=0, "", (SUMIF('Math Scores'!$AN$3:$BW$3, G$4, 'Math Scores'!$AN54:$BW54)/(SUMIF('Math Scores'!$AN$3:$BW$3, G$4, 'Math Scores'!$AN$2:$BW$2))))</f>
        <v/>
      </c>
      <c r="H51" s="135" t="str">
        <f>IF(COUNT('Math Scores'!$AN54:$BW54)=0, "", (SUMIF('Math Scores'!$AN$3:$BW$3, H$4, 'Math Scores'!$AN54:$BW54)/(SUMIF('Math Scores'!$AN$3:$BW$3, H$4, 'Math Scores'!$AN$2:$BW$2))))</f>
        <v/>
      </c>
      <c r="I51" s="135" t="str">
        <f>IF(COUNT('Math Scores'!$BX54:$DN54)=0, "", (SUMIF('Math Scores'!$F$3:$MZ$3, I$4, 'Math Scores'!$F54:$MZ54)/(SUMIF('Math Scores'!$F$3:$MZ$3, I$4, 'Math Scores'!$F$2:$MZ$2))))</f>
        <v/>
      </c>
      <c r="J51" s="135" t="str">
        <f>IF(COUNT('Math Scores'!$BX54:$DN54)=0, "", (SUMIF('Math Scores'!$F$3:$MZ$3, J$4, 'Math Scores'!$F54:$MZ54)/(SUMIF('Math Scores'!$F$3:$MZ$3, J$4, 'Math Scores'!$F$2:$MZ$2))))</f>
        <v/>
      </c>
      <c r="K51" s="135" t="str">
        <f>IF(COUNT('Math Scores'!$BX54:$DN54)=0, "", (SUMIF('Math Scores'!$F$3:$MZ$3, K$4, 'Math Scores'!$F54:$MZ54)/(SUMIF('Math Scores'!$F$3:$MZ$3, K$4, 'Math Scores'!$F$2:$MZ$2))))</f>
        <v/>
      </c>
      <c r="L51" s="135" t="str">
        <f>IF(COUNT('Math Scores'!$DO54:$FJ54)=0, "", (SUMIF('Math Scores'!$F$3:$MZ$3, L$4, 'Math Scores'!$F54:$MZ54)/(SUMIF('Math Scores'!$F$3:$MZ$3, L$4, 'Math Scores'!$F$2:$MZ$2))))</f>
        <v/>
      </c>
      <c r="M51" s="135" t="str">
        <f>IF(COUNT('Math Scores'!$DO54:$FJ54)=0, "", (SUMIF('Math Scores'!$F$3:$MZ$3, M$4, 'Math Scores'!$F54:$MZ54)/(SUMIF('Math Scores'!$F$3:$MZ$3, M$4, 'Math Scores'!$F$2:$MZ$2))))</f>
        <v/>
      </c>
      <c r="N51" s="135" t="str">
        <f>IF(COUNT('Math Scores'!$DO54:$FJ54)=0, "", (SUMIF('Math Scores'!$F$3:$MZ$3, N$4, 'Math Scores'!$F54:$MZ54)/(SUMIF('Math Scores'!$F$3:$MZ$3, N$4, 'Math Scores'!$F$2:$MZ$2))))</f>
        <v/>
      </c>
      <c r="O51" s="135" t="str">
        <f>IF(COUNT('Math Scores'!$FK54:$HI54)=0, "", (SUMIF('Math Scores'!$F$3:$MZ$3, O$4, 'Math Scores'!$F54:$MZ54)/(SUMIF('Math Scores'!$F$3:$MZ$3, O$4, 'Math Scores'!$F$2:$MZ$2))))</f>
        <v/>
      </c>
      <c r="P51" s="135" t="str">
        <f>IF(COUNT('Math Scores'!$FK54:$HI54)=0, "", (SUMIF('Math Scores'!$F$3:$MZ$3, P$4, 'Math Scores'!$F54:$MZ54)/(SUMIF('Math Scores'!$F$3:$MZ$3, P$4, 'Math Scores'!$F$2:$MZ$2))))</f>
        <v/>
      </c>
      <c r="Q51" s="135" t="str">
        <f>IF(COUNT('Math Scores'!$FK54:$HI54)=0, "", (SUMIF('Math Scores'!$F$3:$MZ$3, Q$4, 'Math Scores'!$F54:$MZ54)/(SUMIF('Math Scores'!$F$3:$MZ$3, Q$4, 'Math Scores'!$F$2:$MZ$2))))</f>
        <v/>
      </c>
      <c r="R51" s="135" t="str">
        <f>IF(COUNT('Math Scores'!$HJ54:$IG54)=0, "", (SUMIF('Math Scores'!$HJ$3:$IU$3, R$4, 'Math Scores'!$HJ54:$IU54)/(SUMIF('Math Scores'!$HJ$3:$IU$3, R$4, 'Math Scores'!$HJ$2:$IU$2))))</f>
        <v/>
      </c>
      <c r="S51" s="135" t="str">
        <f>IF(COUNT('Math Scores'!$HJ54:$IG54)=0, "", (SUMIF('Math Scores'!$HJ$3:$IU$3, S$4, 'Math Scores'!$HJ54:$IU54)/(SUMIF('Math Scores'!$HJ$3:$IU$3, S$4, 'Math Scores'!$HJ$2:$IU$2))))</f>
        <v/>
      </c>
      <c r="T51" s="135" t="str">
        <f>IF(COUNT('Math Scores'!$HJ54:$IG54)=0, "", (SUMIF('Math Scores'!$HJ$3:$IU$3, T$4, 'Math Scores'!$HJ54:$IU54)/(SUMIF('Math Scores'!$HJ$3:$IU$3, T$4, 'Math Scores'!$HJ$2:$IU$2))))</f>
        <v/>
      </c>
      <c r="U51" s="135" t="str">
        <f>IF(COUNT('Math Scores'!$IV54:$JL54)=0, "", (SUMIF('Math Scores'!$IH$3:$IU$3, U$4, 'Math Scores'!$IH54:$IU54)/(SUMIF('Math Scores'!$IH$3:$IU$3, U$4, 'Math Scores'!$IH$2:$IU$2))))</f>
        <v/>
      </c>
      <c r="V51" s="135" t="str">
        <f>IF(COUNT('Math Scores'!$IV54:$JL54)=0, "", (SUMIF('Math Scores'!$IH$3:$IU$3, V$4, 'Math Scores'!$IH54:$IU54)/(SUMIF('Math Scores'!$IH$3:$IU$3, V$4, 'Math Scores'!$IH$2:$IU$2))))</f>
        <v/>
      </c>
      <c r="W51" s="135" t="str">
        <f>IF(COUNT('Math Scores'!$IV54:$JL54)=0, "", (SUMIF('Math Scores'!$IH$3:$IU$3, W$4, 'Math Scores'!$IH54:$IU54)/(SUMIF('Math Scores'!$IH$3:$IU$3, W$4, 'Math Scores'!$IH$2:$IU$2))))</f>
        <v/>
      </c>
      <c r="X51" s="135" t="str">
        <f>IF(COUNT('Math Scores'!$JM54:$KG54)=0, "", (SUMIF('Math Scores'!$JM$3:$LA$3, X$4, 'Math Scores'!$JM54:$LA54)/(SUMIF('Math Scores'!$JM$3:$LA$3, X$4, 'Math Scores'!$JM$2:$LA$2))))</f>
        <v/>
      </c>
      <c r="Y51" s="135" t="str">
        <f>IF(COUNT('Math Scores'!$JM54:$KG54)=0, "", (SUMIF('Math Scores'!$JM$3:$LA$3, Y$4, 'Math Scores'!$JM54:$LA54)/(SUMIF('Math Scores'!$JM$3:$LA$3, Y$4, 'Math Scores'!$JM$2:$LA$2))))</f>
        <v/>
      </c>
      <c r="Z51" s="135" t="str">
        <f>IF(COUNT('Math Scores'!$JM54:$KG54)=0, "", (SUMIF('Math Scores'!$JM$3:$LA$3, Z$4, 'Math Scores'!$JM54:$LA54)/(SUMIF('Math Scores'!$JM$3:$LA$3, Z$4, 'Math Scores'!$JM$2:$LA$2))))</f>
        <v/>
      </c>
      <c r="AA51" s="135" t="str">
        <f>IF(COUNT('Math Scores'!$LB54:$LR54)=0, "", (SUMIF('Math Scores'!$KH$3:$LA$3, AA$4, 'Math Scores'!$KH54:$LA54)/(SUMIF('Math Scores'!$KH$3:$LA$3, AA$4, 'Math Scores'!$KH$2:$LA$2))))</f>
        <v/>
      </c>
      <c r="AB51" s="135" t="str">
        <f>IF(COUNT('Math Scores'!$LB54:$LR54)=0, "", (SUMIF('Math Scores'!$KH$3:$LA$3, AB$4, 'Math Scores'!$KH54:$LA54)/(SUMIF('Math Scores'!$KH$3:$LA$3, AB$4, 'Math Scores'!$KH$2:$LA$2))))</f>
        <v/>
      </c>
      <c r="AC51" s="135" t="str">
        <f>IF(COUNT('Math Scores'!$LB54:$LR54)=0, "", (SUMIF('Math Scores'!$KH$3:$LA$3, AC$4, 'Math Scores'!$KH54:$LA54)/(SUMIF('Math Scores'!$KH$3:$LA$3, AC$4, 'Math Scores'!$KH$2:$LA$2))))</f>
        <v/>
      </c>
    </row>
    <row r="52" spans="1:29" x14ac:dyDescent="0.2">
      <c r="A52" s="134" t="str">
        <f>'English Scores- Leveled papers'!B53</f>
        <v/>
      </c>
      <c r="B52" s="139" t="str">
        <f>'Math Scores'!D55</f>
        <v/>
      </c>
      <c r="C52" s="135" t="str">
        <f>IF(COUNT('Math Scores'!$F55:$AM55)=0, "", (SUMIF('Math Scores'!$F$3:$AM$3, C$4, 'Math Scores'!$F55:$AM55)/(SUMIF('Math Scores'!$F$3:$AM$3, C$4, 'Math Scores'!$F$2:$AM$2))))</f>
        <v/>
      </c>
      <c r="D52" s="135" t="str">
        <f>IF(COUNT('Math Scores'!$F55:$AM55)=0, "", (SUMIF('Math Scores'!$F$3:$AM$3, D$4, 'Math Scores'!$F55:$AM55)/(SUMIF('Math Scores'!$F$3:$AM$3, D$4, 'Math Scores'!$F$2:$AM$2))))</f>
        <v/>
      </c>
      <c r="E52" s="135" t="str">
        <f>IF(COUNT('Math Scores'!$F55:$AM55)=0, "", (SUMIF('Math Scores'!$F$3:$AM$3, E$4, 'Math Scores'!$F55:$AM55)/(SUMIF('Math Scores'!$F$3:$AM$3, E$4, 'Math Scores'!$F$2:$AM$2))))</f>
        <v/>
      </c>
      <c r="F52" s="135" t="str">
        <f>IF(COUNT('Math Scores'!$AN55:$BW55)=0, "", (SUMIF('Math Scores'!$AN$3:$BW$3, F$4, 'Math Scores'!$AN55:$BW55)/(SUMIF('Math Scores'!$AN$3:$BW$3, F$4, 'Math Scores'!$AN$2:$BW$2))))</f>
        <v/>
      </c>
      <c r="G52" s="135" t="str">
        <f>IF(COUNT('Math Scores'!$AN55:$BW55)=0, "", (SUMIF('Math Scores'!$AN$3:$BW$3, G$4, 'Math Scores'!$AN55:$BW55)/(SUMIF('Math Scores'!$AN$3:$BW$3, G$4, 'Math Scores'!$AN$2:$BW$2))))</f>
        <v/>
      </c>
      <c r="H52" s="135" t="str">
        <f>IF(COUNT('Math Scores'!$AN55:$BW55)=0, "", (SUMIF('Math Scores'!$AN$3:$BW$3, H$4, 'Math Scores'!$AN55:$BW55)/(SUMIF('Math Scores'!$AN$3:$BW$3, H$4, 'Math Scores'!$AN$2:$BW$2))))</f>
        <v/>
      </c>
      <c r="I52" s="135" t="str">
        <f>IF(COUNT('Math Scores'!$BX55:$DN55)=0, "", (SUMIF('Math Scores'!$F$3:$MZ$3, I$4, 'Math Scores'!$F55:$MZ55)/(SUMIF('Math Scores'!$F$3:$MZ$3, I$4, 'Math Scores'!$F$2:$MZ$2))))</f>
        <v/>
      </c>
      <c r="J52" s="135" t="str">
        <f>IF(COUNT('Math Scores'!$BX55:$DN55)=0, "", (SUMIF('Math Scores'!$F$3:$MZ$3, J$4, 'Math Scores'!$F55:$MZ55)/(SUMIF('Math Scores'!$F$3:$MZ$3, J$4, 'Math Scores'!$F$2:$MZ$2))))</f>
        <v/>
      </c>
      <c r="K52" s="135" t="str">
        <f>IF(COUNT('Math Scores'!$BX55:$DN55)=0, "", (SUMIF('Math Scores'!$F$3:$MZ$3, K$4, 'Math Scores'!$F55:$MZ55)/(SUMIF('Math Scores'!$F$3:$MZ$3, K$4, 'Math Scores'!$F$2:$MZ$2))))</f>
        <v/>
      </c>
      <c r="L52" s="135" t="str">
        <f>IF(COUNT('Math Scores'!$DO55:$FJ55)=0, "", (SUMIF('Math Scores'!$F$3:$MZ$3, L$4, 'Math Scores'!$F55:$MZ55)/(SUMIF('Math Scores'!$F$3:$MZ$3, L$4, 'Math Scores'!$F$2:$MZ$2))))</f>
        <v/>
      </c>
      <c r="M52" s="135" t="str">
        <f>IF(COUNT('Math Scores'!$DO55:$FJ55)=0, "", (SUMIF('Math Scores'!$F$3:$MZ$3, M$4, 'Math Scores'!$F55:$MZ55)/(SUMIF('Math Scores'!$F$3:$MZ$3, M$4, 'Math Scores'!$F$2:$MZ$2))))</f>
        <v/>
      </c>
      <c r="N52" s="135" t="str">
        <f>IF(COUNT('Math Scores'!$DO55:$FJ55)=0, "", (SUMIF('Math Scores'!$F$3:$MZ$3, N$4, 'Math Scores'!$F55:$MZ55)/(SUMIF('Math Scores'!$F$3:$MZ$3, N$4, 'Math Scores'!$F$2:$MZ$2))))</f>
        <v/>
      </c>
      <c r="O52" s="135" t="str">
        <f>IF(COUNT('Math Scores'!$FK55:$HI55)=0, "", (SUMIF('Math Scores'!$F$3:$MZ$3, O$4, 'Math Scores'!$F55:$MZ55)/(SUMIF('Math Scores'!$F$3:$MZ$3, O$4, 'Math Scores'!$F$2:$MZ$2))))</f>
        <v/>
      </c>
      <c r="P52" s="135" t="str">
        <f>IF(COUNT('Math Scores'!$FK55:$HI55)=0, "", (SUMIF('Math Scores'!$F$3:$MZ$3, P$4, 'Math Scores'!$F55:$MZ55)/(SUMIF('Math Scores'!$F$3:$MZ$3, P$4, 'Math Scores'!$F$2:$MZ$2))))</f>
        <v/>
      </c>
      <c r="Q52" s="135" t="str">
        <f>IF(COUNT('Math Scores'!$FK55:$HI55)=0, "", (SUMIF('Math Scores'!$F$3:$MZ$3, Q$4, 'Math Scores'!$F55:$MZ55)/(SUMIF('Math Scores'!$F$3:$MZ$3, Q$4, 'Math Scores'!$F$2:$MZ$2))))</f>
        <v/>
      </c>
      <c r="R52" s="135" t="str">
        <f>IF(COUNT('Math Scores'!$HJ55:$IG55)=0, "", (SUMIF('Math Scores'!$HJ$3:$IU$3, R$4, 'Math Scores'!$HJ55:$IU55)/(SUMIF('Math Scores'!$HJ$3:$IU$3, R$4, 'Math Scores'!$HJ$2:$IU$2))))</f>
        <v/>
      </c>
      <c r="S52" s="135" t="str">
        <f>IF(COUNT('Math Scores'!$HJ55:$IG55)=0, "", (SUMIF('Math Scores'!$HJ$3:$IU$3, S$4, 'Math Scores'!$HJ55:$IU55)/(SUMIF('Math Scores'!$HJ$3:$IU$3, S$4, 'Math Scores'!$HJ$2:$IU$2))))</f>
        <v/>
      </c>
      <c r="T52" s="135" t="str">
        <f>IF(COUNT('Math Scores'!$HJ55:$IG55)=0, "", (SUMIF('Math Scores'!$HJ$3:$IU$3, T$4, 'Math Scores'!$HJ55:$IU55)/(SUMIF('Math Scores'!$HJ$3:$IU$3, T$4, 'Math Scores'!$HJ$2:$IU$2))))</f>
        <v/>
      </c>
      <c r="U52" s="135" t="str">
        <f>IF(COUNT('Math Scores'!$IV55:$JL55)=0, "", (SUMIF('Math Scores'!$IH$3:$IU$3, U$4, 'Math Scores'!$IH55:$IU55)/(SUMIF('Math Scores'!$IH$3:$IU$3, U$4, 'Math Scores'!$IH$2:$IU$2))))</f>
        <v/>
      </c>
      <c r="V52" s="135" t="str">
        <f>IF(COUNT('Math Scores'!$IV55:$JL55)=0, "", (SUMIF('Math Scores'!$IH$3:$IU$3, V$4, 'Math Scores'!$IH55:$IU55)/(SUMIF('Math Scores'!$IH$3:$IU$3, V$4, 'Math Scores'!$IH$2:$IU$2))))</f>
        <v/>
      </c>
      <c r="W52" s="135" t="str">
        <f>IF(COUNT('Math Scores'!$IV55:$JL55)=0, "", (SUMIF('Math Scores'!$IH$3:$IU$3, W$4, 'Math Scores'!$IH55:$IU55)/(SUMIF('Math Scores'!$IH$3:$IU$3, W$4, 'Math Scores'!$IH$2:$IU$2))))</f>
        <v/>
      </c>
      <c r="X52" s="135" t="str">
        <f>IF(COUNT('Math Scores'!$JM55:$KG55)=0, "", (SUMIF('Math Scores'!$JM$3:$LA$3, X$4, 'Math Scores'!$JM55:$LA55)/(SUMIF('Math Scores'!$JM$3:$LA$3, X$4, 'Math Scores'!$JM$2:$LA$2))))</f>
        <v/>
      </c>
      <c r="Y52" s="135" t="str">
        <f>IF(COUNT('Math Scores'!$JM55:$KG55)=0, "", (SUMIF('Math Scores'!$JM$3:$LA$3, Y$4, 'Math Scores'!$JM55:$LA55)/(SUMIF('Math Scores'!$JM$3:$LA$3, Y$4, 'Math Scores'!$JM$2:$LA$2))))</f>
        <v/>
      </c>
      <c r="Z52" s="135" t="str">
        <f>IF(COUNT('Math Scores'!$JM55:$KG55)=0, "", (SUMIF('Math Scores'!$JM$3:$LA$3, Z$4, 'Math Scores'!$JM55:$LA55)/(SUMIF('Math Scores'!$JM$3:$LA$3, Z$4, 'Math Scores'!$JM$2:$LA$2))))</f>
        <v/>
      </c>
      <c r="AA52" s="135" t="str">
        <f>IF(COUNT('Math Scores'!$LB55:$LR55)=0, "", (SUMIF('Math Scores'!$KH$3:$LA$3, AA$4, 'Math Scores'!$KH55:$LA55)/(SUMIF('Math Scores'!$KH$3:$LA$3, AA$4, 'Math Scores'!$KH$2:$LA$2))))</f>
        <v/>
      </c>
      <c r="AB52" s="135" t="str">
        <f>IF(COUNT('Math Scores'!$LB55:$LR55)=0, "", (SUMIF('Math Scores'!$KH$3:$LA$3, AB$4, 'Math Scores'!$KH55:$LA55)/(SUMIF('Math Scores'!$KH$3:$LA$3, AB$4, 'Math Scores'!$KH$2:$LA$2))))</f>
        <v/>
      </c>
      <c r="AC52" s="135" t="str">
        <f>IF(COUNT('Math Scores'!$LB55:$LR55)=0, "", (SUMIF('Math Scores'!$KH$3:$LA$3, AC$4, 'Math Scores'!$KH55:$LA55)/(SUMIF('Math Scores'!$KH$3:$LA$3, AC$4, 'Math Scores'!$KH$2:$LA$2))))</f>
        <v/>
      </c>
    </row>
    <row r="53" spans="1:29" x14ac:dyDescent="0.2">
      <c r="A53" s="134" t="str">
        <f>'English Scores- Leveled papers'!B54</f>
        <v/>
      </c>
      <c r="B53" s="139" t="str">
        <f>'Math Scores'!D56</f>
        <v/>
      </c>
      <c r="C53" s="135" t="str">
        <f>IF(COUNT('Math Scores'!$F56:$AM56)=0, "", (SUMIF('Math Scores'!$F$3:$AM$3, C$4, 'Math Scores'!$F56:$AM56)/(SUMIF('Math Scores'!$F$3:$AM$3, C$4, 'Math Scores'!$F$2:$AM$2))))</f>
        <v/>
      </c>
      <c r="D53" s="135" t="str">
        <f>IF(COUNT('Math Scores'!$F56:$AM56)=0, "", (SUMIF('Math Scores'!$F$3:$AM$3, D$4, 'Math Scores'!$F56:$AM56)/(SUMIF('Math Scores'!$F$3:$AM$3, D$4, 'Math Scores'!$F$2:$AM$2))))</f>
        <v/>
      </c>
      <c r="E53" s="135" t="str">
        <f>IF(COUNT('Math Scores'!$F56:$AM56)=0, "", (SUMIF('Math Scores'!$F$3:$AM$3, E$4, 'Math Scores'!$F56:$AM56)/(SUMIF('Math Scores'!$F$3:$AM$3, E$4, 'Math Scores'!$F$2:$AM$2))))</f>
        <v/>
      </c>
      <c r="F53" s="135" t="str">
        <f>IF(COUNT('Math Scores'!$AN56:$BW56)=0, "", (SUMIF('Math Scores'!$AN$3:$BW$3, F$4, 'Math Scores'!$AN56:$BW56)/(SUMIF('Math Scores'!$AN$3:$BW$3, F$4, 'Math Scores'!$AN$2:$BW$2))))</f>
        <v/>
      </c>
      <c r="G53" s="135" t="str">
        <f>IF(COUNT('Math Scores'!$AN56:$BW56)=0, "", (SUMIF('Math Scores'!$AN$3:$BW$3, G$4, 'Math Scores'!$AN56:$BW56)/(SUMIF('Math Scores'!$AN$3:$BW$3, G$4, 'Math Scores'!$AN$2:$BW$2))))</f>
        <v/>
      </c>
      <c r="H53" s="135" t="str">
        <f>IF(COUNT('Math Scores'!$AN56:$BW56)=0, "", (SUMIF('Math Scores'!$AN$3:$BW$3, H$4, 'Math Scores'!$AN56:$BW56)/(SUMIF('Math Scores'!$AN$3:$BW$3, H$4, 'Math Scores'!$AN$2:$BW$2))))</f>
        <v/>
      </c>
      <c r="I53" s="135" t="str">
        <f>IF(COUNT('Math Scores'!$BX56:$DN56)=0, "", (SUMIF('Math Scores'!$F$3:$MZ$3, I$4, 'Math Scores'!$F56:$MZ56)/(SUMIF('Math Scores'!$F$3:$MZ$3, I$4, 'Math Scores'!$F$2:$MZ$2))))</f>
        <v/>
      </c>
      <c r="J53" s="135" t="str">
        <f>IF(COUNT('Math Scores'!$BX56:$DN56)=0, "", (SUMIF('Math Scores'!$F$3:$MZ$3, J$4, 'Math Scores'!$F56:$MZ56)/(SUMIF('Math Scores'!$F$3:$MZ$3, J$4, 'Math Scores'!$F$2:$MZ$2))))</f>
        <v/>
      </c>
      <c r="K53" s="135" t="str">
        <f>IF(COUNT('Math Scores'!$BX56:$DN56)=0, "", (SUMIF('Math Scores'!$F$3:$MZ$3, K$4, 'Math Scores'!$F56:$MZ56)/(SUMIF('Math Scores'!$F$3:$MZ$3, K$4, 'Math Scores'!$F$2:$MZ$2))))</f>
        <v/>
      </c>
      <c r="L53" s="135" t="str">
        <f>IF(COUNT('Math Scores'!$DO56:$FJ56)=0, "", (SUMIF('Math Scores'!$F$3:$MZ$3, L$4, 'Math Scores'!$F56:$MZ56)/(SUMIF('Math Scores'!$F$3:$MZ$3, L$4, 'Math Scores'!$F$2:$MZ$2))))</f>
        <v/>
      </c>
      <c r="M53" s="135" t="str">
        <f>IF(COUNT('Math Scores'!$DO56:$FJ56)=0, "", (SUMIF('Math Scores'!$F$3:$MZ$3, M$4, 'Math Scores'!$F56:$MZ56)/(SUMIF('Math Scores'!$F$3:$MZ$3, M$4, 'Math Scores'!$F$2:$MZ$2))))</f>
        <v/>
      </c>
      <c r="N53" s="135" t="str">
        <f>IF(COUNT('Math Scores'!$DO56:$FJ56)=0, "", (SUMIF('Math Scores'!$F$3:$MZ$3, N$4, 'Math Scores'!$F56:$MZ56)/(SUMIF('Math Scores'!$F$3:$MZ$3, N$4, 'Math Scores'!$F$2:$MZ$2))))</f>
        <v/>
      </c>
      <c r="O53" s="135" t="str">
        <f>IF(COUNT('Math Scores'!$FK56:$HI56)=0, "", (SUMIF('Math Scores'!$F$3:$MZ$3, O$4, 'Math Scores'!$F56:$MZ56)/(SUMIF('Math Scores'!$F$3:$MZ$3, O$4, 'Math Scores'!$F$2:$MZ$2))))</f>
        <v/>
      </c>
      <c r="P53" s="135" t="str">
        <f>IF(COUNT('Math Scores'!$FK56:$HI56)=0, "", (SUMIF('Math Scores'!$F$3:$MZ$3, P$4, 'Math Scores'!$F56:$MZ56)/(SUMIF('Math Scores'!$F$3:$MZ$3, P$4, 'Math Scores'!$F$2:$MZ$2))))</f>
        <v/>
      </c>
      <c r="Q53" s="135" t="str">
        <f>IF(COUNT('Math Scores'!$FK56:$HI56)=0, "", (SUMIF('Math Scores'!$F$3:$MZ$3, Q$4, 'Math Scores'!$F56:$MZ56)/(SUMIF('Math Scores'!$F$3:$MZ$3, Q$4, 'Math Scores'!$F$2:$MZ$2))))</f>
        <v/>
      </c>
      <c r="R53" s="135" t="str">
        <f>IF(COUNT('Math Scores'!$HJ56:$IG56)=0, "", (SUMIF('Math Scores'!$HJ$3:$IU$3, R$4, 'Math Scores'!$HJ56:$IU56)/(SUMIF('Math Scores'!$HJ$3:$IU$3, R$4, 'Math Scores'!$HJ$2:$IU$2))))</f>
        <v/>
      </c>
      <c r="S53" s="135" t="str">
        <f>IF(COUNT('Math Scores'!$HJ56:$IG56)=0, "", (SUMIF('Math Scores'!$HJ$3:$IU$3, S$4, 'Math Scores'!$HJ56:$IU56)/(SUMIF('Math Scores'!$HJ$3:$IU$3, S$4, 'Math Scores'!$HJ$2:$IU$2))))</f>
        <v/>
      </c>
      <c r="T53" s="135" t="str">
        <f>IF(COUNT('Math Scores'!$HJ56:$IG56)=0, "", (SUMIF('Math Scores'!$HJ$3:$IU$3, T$4, 'Math Scores'!$HJ56:$IU56)/(SUMIF('Math Scores'!$HJ$3:$IU$3, T$4, 'Math Scores'!$HJ$2:$IU$2))))</f>
        <v/>
      </c>
      <c r="U53" s="135" t="str">
        <f>IF(COUNT('Math Scores'!$IV56:$JL56)=0, "", (SUMIF('Math Scores'!$IH$3:$IU$3, U$4, 'Math Scores'!$IH56:$IU56)/(SUMIF('Math Scores'!$IH$3:$IU$3, U$4, 'Math Scores'!$IH$2:$IU$2))))</f>
        <v/>
      </c>
      <c r="V53" s="135" t="str">
        <f>IF(COUNT('Math Scores'!$IV56:$JL56)=0, "", (SUMIF('Math Scores'!$IH$3:$IU$3, V$4, 'Math Scores'!$IH56:$IU56)/(SUMIF('Math Scores'!$IH$3:$IU$3, V$4, 'Math Scores'!$IH$2:$IU$2))))</f>
        <v/>
      </c>
      <c r="W53" s="135" t="str">
        <f>IF(COUNT('Math Scores'!$IV56:$JL56)=0, "", (SUMIF('Math Scores'!$IH$3:$IU$3, W$4, 'Math Scores'!$IH56:$IU56)/(SUMIF('Math Scores'!$IH$3:$IU$3, W$4, 'Math Scores'!$IH$2:$IU$2))))</f>
        <v/>
      </c>
      <c r="X53" s="135" t="str">
        <f>IF(COUNT('Math Scores'!$JM56:$KG56)=0, "", (SUMIF('Math Scores'!$JM$3:$LA$3, X$4, 'Math Scores'!$JM56:$LA56)/(SUMIF('Math Scores'!$JM$3:$LA$3, X$4, 'Math Scores'!$JM$2:$LA$2))))</f>
        <v/>
      </c>
      <c r="Y53" s="135" t="str">
        <f>IF(COUNT('Math Scores'!$JM56:$KG56)=0, "", (SUMIF('Math Scores'!$JM$3:$LA$3, Y$4, 'Math Scores'!$JM56:$LA56)/(SUMIF('Math Scores'!$JM$3:$LA$3, Y$4, 'Math Scores'!$JM$2:$LA$2))))</f>
        <v/>
      </c>
      <c r="Z53" s="135" t="str">
        <f>IF(COUNT('Math Scores'!$JM56:$KG56)=0, "", (SUMIF('Math Scores'!$JM$3:$LA$3, Z$4, 'Math Scores'!$JM56:$LA56)/(SUMIF('Math Scores'!$JM$3:$LA$3, Z$4, 'Math Scores'!$JM$2:$LA$2))))</f>
        <v/>
      </c>
      <c r="AA53" s="135" t="str">
        <f>IF(COUNT('Math Scores'!$LB56:$LR56)=0, "", (SUMIF('Math Scores'!$KH$3:$LA$3, AA$4, 'Math Scores'!$KH56:$LA56)/(SUMIF('Math Scores'!$KH$3:$LA$3, AA$4, 'Math Scores'!$KH$2:$LA$2))))</f>
        <v/>
      </c>
      <c r="AB53" s="135" t="str">
        <f>IF(COUNT('Math Scores'!$LB56:$LR56)=0, "", (SUMIF('Math Scores'!$KH$3:$LA$3, AB$4, 'Math Scores'!$KH56:$LA56)/(SUMIF('Math Scores'!$KH$3:$LA$3, AB$4, 'Math Scores'!$KH$2:$LA$2))))</f>
        <v/>
      </c>
      <c r="AC53" s="135" t="str">
        <f>IF(COUNT('Math Scores'!$LB56:$LR56)=0, "", (SUMIF('Math Scores'!$KH$3:$LA$3, AC$4, 'Math Scores'!$KH56:$LA56)/(SUMIF('Math Scores'!$KH$3:$LA$3, AC$4, 'Math Scores'!$KH$2:$LA$2))))</f>
        <v/>
      </c>
    </row>
    <row r="54" spans="1:29" x14ac:dyDescent="0.2">
      <c r="A54" s="134" t="str">
        <f>'English Scores- Leveled papers'!B55</f>
        <v/>
      </c>
      <c r="B54" s="139" t="str">
        <f>'Math Scores'!D57</f>
        <v/>
      </c>
      <c r="C54" s="135" t="str">
        <f>IF(COUNT('Math Scores'!$F57:$AM57)=0, "", (SUMIF('Math Scores'!$F$3:$AM$3, C$4, 'Math Scores'!$F57:$AM57)/(SUMIF('Math Scores'!$F$3:$AM$3, C$4, 'Math Scores'!$F$2:$AM$2))))</f>
        <v/>
      </c>
      <c r="D54" s="135" t="str">
        <f>IF(COUNT('Math Scores'!$F57:$AM57)=0, "", (SUMIF('Math Scores'!$F$3:$AM$3, D$4, 'Math Scores'!$F57:$AM57)/(SUMIF('Math Scores'!$F$3:$AM$3, D$4, 'Math Scores'!$F$2:$AM$2))))</f>
        <v/>
      </c>
      <c r="E54" s="135" t="str">
        <f>IF(COUNT('Math Scores'!$F57:$AM57)=0, "", (SUMIF('Math Scores'!$F$3:$AM$3, E$4, 'Math Scores'!$F57:$AM57)/(SUMIF('Math Scores'!$F$3:$AM$3, E$4, 'Math Scores'!$F$2:$AM$2))))</f>
        <v/>
      </c>
      <c r="F54" s="135" t="str">
        <f>IF(COUNT('Math Scores'!$AN57:$BW57)=0, "", (SUMIF('Math Scores'!$AN$3:$BW$3, F$4, 'Math Scores'!$AN57:$BW57)/(SUMIF('Math Scores'!$AN$3:$BW$3, F$4, 'Math Scores'!$AN$2:$BW$2))))</f>
        <v/>
      </c>
      <c r="G54" s="135" t="str">
        <f>IF(COUNT('Math Scores'!$AN57:$BW57)=0, "", (SUMIF('Math Scores'!$AN$3:$BW$3, G$4, 'Math Scores'!$AN57:$BW57)/(SUMIF('Math Scores'!$AN$3:$BW$3, G$4, 'Math Scores'!$AN$2:$BW$2))))</f>
        <v/>
      </c>
      <c r="H54" s="135" t="str">
        <f>IF(COUNT('Math Scores'!$AN57:$BW57)=0, "", (SUMIF('Math Scores'!$AN$3:$BW$3, H$4, 'Math Scores'!$AN57:$BW57)/(SUMIF('Math Scores'!$AN$3:$BW$3, H$4, 'Math Scores'!$AN$2:$BW$2))))</f>
        <v/>
      </c>
      <c r="I54" s="135" t="str">
        <f>IF(COUNT('Math Scores'!$BX57:$DN57)=0, "", (SUMIF('Math Scores'!$F$3:$MZ$3, I$4, 'Math Scores'!$F57:$MZ57)/(SUMIF('Math Scores'!$F$3:$MZ$3, I$4, 'Math Scores'!$F$2:$MZ$2))))</f>
        <v/>
      </c>
      <c r="J54" s="135" t="str">
        <f>IF(COUNT('Math Scores'!$BX57:$DN57)=0, "", (SUMIF('Math Scores'!$F$3:$MZ$3, J$4, 'Math Scores'!$F57:$MZ57)/(SUMIF('Math Scores'!$F$3:$MZ$3, J$4, 'Math Scores'!$F$2:$MZ$2))))</f>
        <v/>
      </c>
      <c r="K54" s="135" t="str">
        <f>IF(COUNT('Math Scores'!$BX57:$DN57)=0, "", (SUMIF('Math Scores'!$F$3:$MZ$3, K$4, 'Math Scores'!$F57:$MZ57)/(SUMIF('Math Scores'!$F$3:$MZ$3, K$4, 'Math Scores'!$F$2:$MZ$2))))</f>
        <v/>
      </c>
      <c r="L54" s="135" t="str">
        <f>IF(COUNT('Math Scores'!$DO57:$FJ57)=0, "", (SUMIF('Math Scores'!$F$3:$MZ$3, L$4, 'Math Scores'!$F57:$MZ57)/(SUMIF('Math Scores'!$F$3:$MZ$3, L$4, 'Math Scores'!$F$2:$MZ$2))))</f>
        <v/>
      </c>
      <c r="M54" s="135" t="str">
        <f>IF(COUNT('Math Scores'!$DO57:$FJ57)=0, "", (SUMIF('Math Scores'!$F$3:$MZ$3, M$4, 'Math Scores'!$F57:$MZ57)/(SUMIF('Math Scores'!$F$3:$MZ$3, M$4, 'Math Scores'!$F$2:$MZ$2))))</f>
        <v/>
      </c>
      <c r="N54" s="135" t="str">
        <f>IF(COUNT('Math Scores'!$DO57:$FJ57)=0, "", (SUMIF('Math Scores'!$F$3:$MZ$3, N$4, 'Math Scores'!$F57:$MZ57)/(SUMIF('Math Scores'!$F$3:$MZ$3, N$4, 'Math Scores'!$F$2:$MZ$2))))</f>
        <v/>
      </c>
      <c r="O54" s="135" t="str">
        <f>IF(COUNT('Math Scores'!$FK57:$HI57)=0, "", (SUMIF('Math Scores'!$F$3:$MZ$3, O$4, 'Math Scores'!$F57:$MZ57)/(SUMIF('Math Scores'!$F$3:$MZ$3, O$4, 'Math Scores'!$F$2:$MZ$2))))</f>
        <v/>
      </c>
      <c r="P54" s="135" t="str">
        <f>IF(COUNT('Math Scores'!$FK57:$HI57)=0, "", (SUMIF('Math Scores'!$F$3:$MZ$3, P$4, 'Math Scores'!$F57:$MZ57)/(SUMIF('Math Scores'!$F$3:$MZ$3, P$4, 'Math Scores'!$F$2:$MZ$2))))</f>
        <v/>
      </c>
      <c r="Q54" s="135" t="str">
        <f>IF(COUNT('Math Scores'!$FK57:$HI57)=0, "", (SUMIF('Math Scores'!$F$3:$MZ$3, Q$4, 'Math Scores'!$F57:$MZ57)/(SUMIF('Math Scores'!$F$3:$MZ$3, Q$4, 'Math Scores'!$F$2:$MZ$2))))</f>
        <v/>
      </c>
      <c r="R54" s="135" t="str">
        <f>IF(COUNT('Math Scores'!$HJ57:$IG57)=0, "", (SUMIF('Math Scores'!$HJ$3:$IU$3, R$4, 'Math Scores'!$HJ57:$IU57)/(SUMIF('Math Scores'!$HJ$3:$IU$3, R$4, 'Math Scores'!$HJ$2:$IU$2))))</f>
        <v/>
      </c>
      <c r="S54" s="135" t="str">
        <f>IF(COUNT('Math Scores'!$HJ57:$IG57)=0, "", (SUMIF('Math Scores'!$HJ$3:$IU$3, S$4, 'Math Scores'!$HJ57:$IU57)/(SUMIF('Math Scores'!$HJ$3:$IU$3, S$4, 'Math Scores'!$HJ$2:$IU$2))))</f>
        <v/>
      </c>
      <c r="T54" s="135" t="str">
        <f>IF(COUNT('Math Scores'!$HJ57:$IG57)=0, "", (SUMIF('Math Scores'!$HJ$3:$IU$3, T$4, 'Math Scores'!$HJ57:$IU57)/(SUMIF('Math Scores'!$HJ$3:$IU$3, T$4, 'Math Scores'!$HJ$2:$IU$2))))</f>
        <v/>
      </c>
      <c r="U54" s="135" t="str">
        <f>IF(COUNT('Math Scores'!$IV57:$JL57)=0, "", (SUMIF('Math Scores'!$IH$3:$IU$3, U$4, 'Math Scores'!$IH57:$IU57)/(SUMIF('Math Scores'!$IH$3:$IU$3, U$4, 'Math Scores'!$IH$2:$IU$2))))</f>
        <v/>
      </c>
      <c r="V54" s="135" t="str">
        <f>IF(COUNT('Math Scores'!$IV57:$JL57)=0, "", (SUMIF('Math Scores'!$IH$3:$IU$3, V$4, 'Math Scores'!$IH57:$IU57)/(SUMIF('Math Scores'!$IH$3:$IU$3, V$4, 'Math Scores'!$IH$2:$IU$2))))</f>
        <v/>
      </c>
      <c r="W54" s="135" t="str">
        <f>IF(COUNT('Math Scores'!$IV57:$JL57)=0, "", (SUMIF('Math Scores'!$IH$3:$IU$3, W$4, 'Math Scores'!$IH57:$IU57)/(SUMIF('Math Scores'!$IH$3:$IU$3, W$4, 'Math Scores'!$IH$2:$IU$2))))</f>
        <v/>
      </c>
      <c r="X54" s="135" t="str">
        <f>IF(COUNT('Math Scores'!$JM57:$KG57)=0, "", (SUMIF('Math Scores'!$JM$3:$LA$3, X$4, 'Math Scores'!$JM57:$LA57)/(SUMIF('Math Scores'!$JM$3:$LA$3, X$4, 'Math Scores'!$JM$2:$LA$2))))</f>
        <v/>
      </c>
      <c r="Y54" s="135" t="str">
        <f>IF(COUNT('Math Scores'!$JM57:$KG57)=0, "", (SUMIF('Math Scores'!$JM$3:$LA$3, Y$4, 'Math Scores'!$JM57:$LA57)/(SUMIF('Math Scores'!$JM$3:$LA$3, Y$4, 'Math Scores'!$JM$2:$LA$2))))</f>
        <v/>
      </c>
      <c r="Z54" s="135" t="str">
        <f>IF(COUNT('Math Scores'!$JM57:$KG57)=0, "", (SUMIF('Math Scores'!$JM$3:$LA$3, Z$4, 'Math Scores'!$JM57:$LA57)/(SUMIF('Math Scores'!$JM$3:$LA$3, Z$4, 'Math Scores'!$JM$2:$LA$2))))</f>
        <v/>
      </c>
      <c r="AA54" s="135" t="str">
        <f>IF(COUNT('Math Scores'!$LB57:$LR57)=0, "", (SUMIF('Math Scores'!$KH$3:$LA$3, AA$4, 'Math Scores'!$KH57:$LA57)/(SUMIF('Math Scores'!$KH$3:$LA$3, AA$4, 'Math Scores'!$KH$2:$LA$2))))</f>
        <v/>
      </c>
      <c r="AB54" s="135" t="str">
        <f>IF(COUNT('Math Scores'!$LB57:$LR57)=0, "", (SUMIF('Math Scores'!$KH$3:$LA$3, AB$4, 'Math Scores'!$KH57:$LA57)/(SUMIF('Math Scores'!$KH$3:$LA$3, AB$4, 'Math Scores'!$KH$2:$LA$2))))</f>
        <v/>
      </c>
      <c r="AC54" s="135" t="str">
        <f>IF(COUNT('Math Scores'!$LB57:$LR57)=0, "", (SUMIF('Math Scores'!$KH$3:$LA$3, AC$4, 'Math Scores'!$KH57:$LA57)/(SUMIF('Math Scores'!$KH$3:$LA$3, AC$4, 'Math Scores'!$KH$2:$LA$2))))</f>
        <v/>
      </c>
    </row>
    <row r="55" spans="1:29" x14ac:dyDescent="0.2">
      <c r="A55" s="134" t="str">
        <f>'English Scores- Leveled papers'!B56</f>
        <v/>
      </c>
      <c r="B55" s="139" t="str">
        <f>'Math Scores'!D58</f>
        <v/>
      </c>
      <c r="C55" s="135" t="str">
        <f>IF(COUNT('Math Scores'!$F58:$AM58)=0, "", (SUMIF('Math Scores'!$F$3:$AM$3, C$4, 'Math Scores'!$F58:$AM58)/(SUMIF('Math Scores'!$F$3:$AM$3, C$4, 'Math Scores'!$F$2:$AM$2))))</f>
        <v/>
      </c>
      <c r="D55" s="135" t="str">
        <f>IF(COUNT('Math Scores'!$F58:$AM58)=0, "", (SUMIF('Math Scores'!$F$3:$AM$3, D$4, 'Math Scores'!$F58:$AM58)/(SUMIF('Math Scores'!$F$3:$AM$3, D$4, 'Math Scores'!$F$2:$AM$2))))</f>
        <v/>
      </c>
      <c r="E55" s="135" t="str">
        <f>IF(COUNT('Math Scores'!$F58:$AM58)=0, "", (SUMIF('Math Scores'!$F$3:$AM$3, E$4, 'Math Scores'!$F58:$AM58)/(SUMIF('Math Scores'!$F$3:$AM$3, E$4, 'Math Scores'!$F$2:$AM$2))))</f>
        <v/>
      </c>
      <c r="F55" s="135" t="str">
        <f>IF(COUNT('Math Scores'!$AN58:$BW58)=0, "", (SUMIF('Math Scores'!$AN$3:$BW$3, F$4, 'Math Scores'!$AN58:$BW58)/(SUMIF('Math Scores'!$AN$3:$BW$3, F$4, 'Math Scores'!$AN$2:$BW$2))))</f>
        <v/>
      </c>
      <c r="G55" s="135" t="str">
        <f>IF(COUNT('Math Scores'!$AN58:$BW58)=0, "", (SUMIF('Math Scores'!$AN$3:$BW$3, G$4, 'Math Scores'!$AN58:$BW58)/(SUMIF('Math Scores'!$AN$3:$BW$3, G$4, 'Math Scores'!$AN$2:$BW$2))))</f>
        <v/>
      </c>
      <c r="H55" s="135" t="str">
        <f>IF(COUNT('Math Scores'!$AN58:$BW58)=0, "", (SUMIF('Math Scores'!$AN$3:$BW$3, H$4, 'Math Scores'!$AN58:$BW58)/(SUMIF('Math Scores'!$AN$3:$BW$3, H$4, 'Math Scores'!$AN$2:$BW$2))))</f>
        <v/>
      </c>
      <c r="I55" s="135" t="str">
        <f>IF(COUNT('Math Scores'!$BX58:$DN58)=0, "", (SUMIF('Math Scores'!$F$3:$MZ$3, I$4, 'Math Scores'!$F58:$MZ58)/(SUMIF('Math Scores'!$F$3:$MZ$3, I$4, 'Math Scores'!$F$2:$MZ$2))))</f>
        <v/>
      </c>
      <c r="J55" s="135" t="str">
        <f>IF(COUNT('Math Scores'!$BX58:$DN58)=0, "", (SUMIF('Math Scores'!$F$3:$MZ$3, J$4, 'Math Scores'!$F58:$MZ58)/(SUMIF('Math Scores'!$F$3:$MZ$3, J$4, 'Math Scores'!$F$2:$MZ$2))))</f>
        <v/>
      </c>
      <c r="K55" s="135" t="str">
        <f>IF(COUNT('Math Scores'!$BX58:$DN58)=0, "", (SUMIF('Math Scores'!$F$3:$MZ$3, K$4, 'Math Scores'!$F58:$MZ58)/(SUMIF('Math Scores'!$F$3:$MZ$3, K$4, 'Math Scores'!$F$2:$MZ$2))))</f>
        <v/>
      </c>
      <c r="L55" s="135" t="str">
        <f>IF(COUNT('Math Scores'!$DO58:$FJ58)=0, "", (SUMIF('Math Scores'!$F$3:$MZ$3, L$4, 'Math Scores'!$F58:$MZ58)/(SUMIF('Math Scores'!$F$3:$MZ$3, L$4, 'Math Scores'!$F$2:$MZ$2))))</f>
        <v/>
      </c>
      <c r="M55" s="135" t="str">
        <f>IF(COUNT('Math Scores'!$DO58:$FJ58)=0, "", (SUMIF('Math Scores'!$F$3:$MZ$3, M$4, 'Math Scores'!$F58:$MZ58)/(SUMIF('Math Scores'!$F$3:$MZ$3, M$4, 'Math Scores'!$F$2:$MZ$2))))</f>
        <v/>
      </c>
      <c r="N55" s="135" t="str">
        <f>IF(COUNT('Math Scores'!$DO58:$FJ58)=0, "", (SUMIF('Math Scores'!$F$3:$MZ$3, N$4, 'Math Scores'!$F58:$MZ58)/(SUMIF('Math Scores'!$F$3:$MZ$3, N$4, 'Math Scores'!$F$2:$MZ$2))))</f>
        <v/>
      </c>
      <c r="O55" s="135" t="str">
        <f>IF(COUNT('Math Scores'!$FK58:$HI58)=0, "", (SUMIF('Math Scores'!$F$3:$MZ$3, O$4, 'Math Scores'!$F58:$MZ58)/(SUMIF('Math Scores'!$F$3:$MZ$3, O$4, 'Math Scores'!$F$2:$MZ$2))))</f>
        <v/>
      </c>
      <c r="P55" s="135" t="str">
        <f>IF(COUNT('Math Scores'!$FK58:$HI58)=0, "", (SUMIF('Math Scores'!$F$3:$MZ$3, P$4, 'Math Scores'!$F58:$MZ58)/(SUMIF('Math Scores'!$F$3:$MZ$3, P$4, 'Math Scores'!$F$2:$MZ$2))))</f>
        <v/>
      </c>
      <c r="Q55" s="135" t="str">
        <f>IF(COUNT('Math Scores'!$FK58:$HI58)=0, "", (SUMIF('Math Scores'!$F$3:$MZ$3, Q$4, 'Math Scores'!$F58:$MZ58)/(SUMIF('Math Scores'!$F$3:$MZ$3, Q$4, 'Math Scores'!$F$2:$MZ$2))))</f>
        <v/>
      </c>
      <c r="R55" s="135" t="str">
        <f>IF(COUNT('Math Scores'!$HJ58:$IG58)=0, "", (SUMIF('Math Scores'!$HJ$3:$IU$3, R$4, 'Math Scores'!$HJ58:$IU58)/(SUMIF('Math Scores'!$HJ$3:$IU$3, R$4, 'Math Scores'!$HJ$2:$IU$2))))</f>
        <v/>
      </c>
      <c r="S55" s="135" t="str">
        <f>IF(COUNT('Math Scores'!$HJ58:$IG58)=0, "", (SUMIF('Math Scores'!$HJ$3:$IU$3, S$4, 'Math Scores'!$HJ58:$IU58)/(SUMIF('Math Scores'!$HJ$3:$IU$3, S$4, 'Math Scores'!$HJ$2:$IU$2))))</f>
        <v/>
      </c>
      <c r="T55" s="135" t="str">
        <f>IF(COUNT('Math Scores'!$HJ58:$IG58)=0, "", (SUMIF('Math Scores'!$HJ$3:$IU$3, T$4, 'Math Scores'!$HJ58:$IU58)/(SUMIF('Math Scores'!$HJ$3:$IU$3, T$4, 'Math Scores'!$HJ$2:$IU$2))))</f>
        <v/>
      </c>
      <c r="U55" s="135" t="str">
        <f>IF(COUNT('Math Scores'!$IV58:$JL58)=0, "", (SUMIF('Math Scores'!$IH$3:$IU$3, U$4, 'Math Scores'!$IH58:$IU58)/(SUMIF('Math Scores'!$IH$3:$IU$3, U$4, 'Math Scores'!$IH$2:$IU$2))))</f>
        <v/>
      </c>
      <c r="V55" s="135" t="str">
        <f>IF(COUNT('Math Scores'!$IV58:$JL58)=0, "", (SUMIF('Math Scores'!$IH$3:$IU$3, V$4, 'Math Scores'!$IH58:$IU58)/(SUMIF('Math Scores'!$IH$3:$IU$3, V$4, 'Math Scores'!$IH$2:$IU$2))))</f>
        <v/>
      </c>
      <c r="W55" s="135" t="str">
        <f>IF(COUNT('Math Scores'!$IV58:$JL58)=0, "", (SUMIF('Math Scores'!$IH$3:$IU$3, W$4, 'Math Scores'!$IH58:$IU58)/(SUMIF('Math Scores'!$IH$3:$IU$3, W$4, 'Math Scores'!$IH$2:$IU$2))))</f>
        <v/>
      </c>
      <c r="X55" s="135" t="str">
        <f>IF(COUNT('Math Scores'!$JM58:$KG58)=0, "", (SUMIF('Math Scores'!$JM$3:$LA$3, X$4, 'Math Scores'!$JM58:$LA58)/(SUMIF('Math Scores'!$JM$3:$LA$3, X$4, 'Math Scores'!$JM$2:$LA$2))))</f>
        <v/>
      </c>
      <c r="Y55" s="135" t="str">
        <f>IF(COUNT('Math Scores'!$JM58:$KG58)=0, "", (SUMIF('Math Scores'!$JM$3:$LA$3, Y$4, 'Math Scores'!$JM58:$LA58)/(SUMIF('Math Scores'!$JM$3:$LA$3, Y$4, 'Math Scores'!$JM$2:$LA$2))))</f>
        <v/>
      </c>
      <c r="Z55" s="135" t="str">
        <f>IF(COUNT('Math Scores'!$JM58:$KG58)=0, "", (SUMIF('Math Scores'!$JM$3:$LA$3, Z$4, 'Math Scores'!$JM58:$LA58)/(SUMIF('Math Scores'!$JM$3:$LA$3, Z$4, 'Math Scores'!$JM$2:$LA$2))))</f>
        <v/>
      </c>
      <c r="AA55" s="135" t="str">
        <f>IF(COUNT('Math Scores'!$LB58:$LR58)=0, "", (SUMIF('Math Scores'!$KH$3:$LA$3, AA$4, 'Math Scores'!$KH58:$LA58)/(SUMIF('Math Scores'!$KH$3:$LA$3, AA$4, 'Math Scores'!$KH$2:$LA$2))))</f>
        <v/>
      </c>
      <c r="AB55" s="135" t="str">
        <f>IF(COUNT('Math Scores'!$LB58:$LR58)=0, "", (SUMIF('Math Scores'!$KH$3:$LA$3, AB$4, 'Math Scores'!$KH58:$LA58)/(SUMIF('Math Scores'!$KH$3:$LA$3, AB$4, 'Math Scores'!$KH$2:$LA$2))))</f>
        <v/>
      </c>
      <c r="AC55" s="135" t="str">
        <f>IF(COUNT('Math Scores'!$LB58:$LR58)=0, "", (SUMIF('Math Scores'!$KH$3:$LA$3, AC$4, 'Math Scores'!$KH58:$LA58)/(SUMIF('Math Scores'!$KH$3:$LA$3, AC$4, 'Math Scores'!$KH$2:$LA$2))))</f>
        <v/>
      </c>
    </row>
    <row r="56" spans="1:29" x14ac:dyDescent="0.2">
      <c r="A56" s="134" t="str">
        <f>'English Scores- Leveled papers'!B57</f>
        <v/>
      </c>
      <c r="B56" s="139" t="str">
        <f>'Math Scores'!D59</f>
        <v/>
      </c>
      <c r="C56" s="135" t="str">
        <f>IF(COUNT('Math Scores'!$F59:$AM59)=0, "", (SUMIF('Math Scores'!$F$3:$AM$3, C$4, 'Math Scores'!$F59:$AM59)/(SUMIF('Math Scores'!$F$3:$AM$3, C$4, 'Math Scores'!$F$2:$AM$2))))</f>
        <v/>
      </c>
      <c r="D56" s="135" t="str">
        <f>IF(COUNT('Math Scores'!$F59:$AM59)=0, "", (SUMIF('Math Scores'!$F$3:$AM$3, D$4, 'Math Scores'!$F59:$AM59)/(SUMIF('Math Scores'!$F$3:$AM$3, D$4, 'Math Scores'!$F$2:$AM$2))))</f>
        <v/>
      </c>
      <c r="E56" s="135" t="str">
        <f>IF(COUNT('Math Scores'!$F59:$AM59)=0, "", (SUMIF('Math Scores'!$F$3:$AM$3, E$4, 'Math Scores'!$F59:$AM59)/(SUMIF('Math Scores'!$F$3:$AM$3, E$4, 'Math Scores'!$F$2:$AM$2))))</f>
        <v/>
      </c>
      <c r="F56" s="135" t="str">
        <f>IF(COUNT('Math Scores'!$AN59:$BW59)=0, "", (SUMIF('Math Scores'!$AN$3:$BW$3, F$4, 'Math Scores'!$AN59:$BW59)/(SUMIF('Math Scores'!$AN$3:$BW$3, F$4, 'Math Scores'!$AN$2:$BW$2))))</f>
        <v/>
      </c>
      <c r="G56" s="135" t="str">
        <f>IF(COUNT('Math Scores'!$AN59:$BW59)=0, "", (SUMIF('Math Scores'!$AN$3:$BW$3, G$4, 'Math Scores'!$AN59:$BW59)/(SUMIF('Math Scores'!$AN$3:$BW$3, G$4, 'Math Scores'!$AN$2:$BW$2))))</f>
        <v/>
      </c>
      <c r="H56" s="135" t="str">
        <f>IF(COUNT('Math Scores'!$AN59:$BW59)=0, "", (SUMIF('Math Scores'!$AN$3:$BW$3, H$4, 'Math Scores'!$AN59:$BW59)/(SUMIF('Math Scores'!$AN$3:$BW$3, H$4, 'Math Scores'!$AN$2:$BW$2))))</f>
        <v/>
      </c>
      <c r="I56" s="135" t="str">
        <f>IF(COUNT('Math Scores'!$BX59:$DN59)=0, "", (SUMIF('Math Scores'!$F$3:$MZ$3, I$4, 'Math Scores'!$F59:$MZ59)/(SUMIF('Math Scores'!$F$3:$MZ$3, I$4, 'Math Scores'!$F$2:$MZ$2))))</f>
        <v/>
      </c>
      <c r="J56" s="135" t="str">
        <f>IF(COUNT('Math Scores'!$BX59:$DN59)=0, "", (SUMIF('Math Scores'!$F$3:$MZ$3, J$4, 'Math Scores'!$F59:$MZ59)/(SUMIF('Math Scores'!$F$3:$MZ$3, J$4, 'Math Scores'!$F$2:$MZ$2))))</f>
        <v/>
      </c>
      <c r="K56" s="135" t="str">
        <f>IF(COUNT('Math Scores'!$BX59:$DN59)=0, "", (SUMIF('Math Scores'!$F$3:$MZ$3, K$4, 'Math Scores'!$F59:$MZ59)/(SUMIF('Math Scores'!$F$3:$MZ$3, K$4, 'Math Scores'!$F$2:$MZ$2))))</f>
        <v/>
      </c>
      <c r="L56" s="135" t="str">
        <f>IF(COUNT('Math Scores'!$DO59:$FJ59)=0, "", (SUMIF('Math Scores'!$F$3:$MZ$3, L$4, 'Math Scores'!$F59:$MZ59)/(SUMIF('Math Scores'!$F$3:$MZ$3, L$4, 'Math Scores'!$F$2:$MZ$2))))</f>
        <v/>
      </c>
      <c r="M56" s="135" t="str">
        <f>IF(COUNT('Math Scores'!$DO59:$FJ59)=0, "", (SUMIF('Math Scores'!$F$3:$MZ$3, M$4, 'Math Scores'!$F59:$MZ59)/(SUMIF('Math Scores'!$F$3:$MZ$3, M$4, 'Math Scores'!$F$2:$MZ$2))))</f>
        <v/>
      </c>
      <c r="N56" s="135" t="str">
        <f>IF(COUNT('Math Scores'!$DO59:$FJ59)=0, "", (SUMIF('Math Scores'!$F$3:$MZ$3, N$4, 'Math Scores'!$F59:$MZ59)/(SUMIF('Math Scores'!$F$3:$MZ$3, N$4, 'Math Scores'!$F$2:$MZ$2))))</f>
        <v/>
      </c>
      <c r="O56" s="135" t="str">
        <f>IF(COUNT('Math Scores'!$FK59:$HI59)=0, "", (SUMIF('Math Scores'!$F$3:$MZ$3, O$4, 'Math Scores'!$F59:$MZ59)/(SUMIF('Math Scores'!$F$3:$MZ$3, O$4, 'Math Scores'!$F$2:$MZ$2))))</f>
        <v/>
      </c>
      <c r="P56" s="135" t="str">
        <f>IF(COUNT('Math Scores'!$FK59:$HI59)=0, "", (SUMIF('Math Scores'!$F$3:$MZ$3, P$4, 'Math Scores'!$F59:$MZ59)/(SUMIF('Math Scores'!$F$3:$MZ$3, P$4, 'Math Scores'!$F$2:$MZ$2))))</f>
        <v/>
      </c>
      <c r="Q56" s="135" t="str">
        <f>IF(COUNT('Math Scores'!$FK59:$HI59)=0, "", (SUMIF('Math Scores'!$F$3:$MZ$3, Q$4, 'Math Scores'!$F59:$MZ59)/(SUMIF('Math Scores'!$F$3:$MZ$3, Q$4, 'Math Scores'!$F$2:$MZ$2))))</f>
        <v/>
      </c>
      <c r="R56" s="135" t="str">
        <f>IF(COUNT('Math Scores'!$HJ59:$IG59)=0, "", (SUMIF('Math Scores'!$HJ$3:$IU$3, R$4, 'Math Scores'!$HJ59:$IU59)/(SUMIF('Math Scores'!$HJ$3:$IU$3, R$4, 'Math Scores'!$HJ$2:$IU$2))))</f>
        <v/>
      </c>
      <c r="S56" s="135" t="str">
        <f>IF(COUNT('Math Scores'!$HJ59:$IG59)=0, "", (SUMIF('Math Scores'!$HJ$3:$IU$3, S$4, 'Math Scores'!$HJ59:$IU59)/(SUMIF('Math Scores'!$HJ$3:$IU$3, S$4, 'Math Scores'!$HJ$2:$IU$2))))</f>
        <v/>
      </c>
      <c r="T56" s="135" t="str">
        <f>IF(COUNT('Math Scores'!$HJ59:$IG59)=0, "", (SUMIF('Math Scores'!$HJ$3:$IU$3, T$4, 'Math Scores'!$HJ59:$IU59)/(SUMIF('Math Scores'!$HJ$3:$IU$3, T$4, 'Math Scores'!$HJ$2:$IU$2))))</f>
        <v/>
      </c>
      <c r="U56" s="135" t="str">
        <f>IF(COUNT('Math Scores'!$IV59:$JL59)=0, "", (SUMIF('Math Scores'!$IH$3:$IU$3, U$4, 'Math Scores'!$IH59:$IU59)/(SUMIF('Math Scores'!$IH$3:$IU$3, U$4, 'Math Scores'!$IH$2:$IU$2))))</f>
        <v/>
      </c>
      <c r="V56" s="135" t="str">
        <f>IF(COUNT('Math Scores'!$IV59:$JL59)=0, "", (SUMIF('Math Scores'!$IH$3:$IU$3, V$4, 'Math Scores'!$IH59:$IU59)/(SUMIF('Math Scores'!$IH$3:$IU$3, V$4, 'Math Scores'!$IH$2:$IU$2))))</f>
        <v/>
      </c>
      <c r="W56" s="135" t="str">
        <f>IF(COUNT('Math Scores'!$IV59:$JL59)=0, "", (SUMIF('Math Scores'!$IH$3:$IU$3, W$4, 'Math Scores'!$IH59:$IU59)/(SUMIF('Math Scores'!$IH$3:$IU$3, W$4, 'Math Scores'!$IH$2:$IU$2))))</f>
        <v/>
      </c>
      <c r="X56" s="135" t="str">
        <f>IF(COUNT('Math Scores'!$JM59:$KG59)=0, "", (SUMIF('Math Scores'!$JM$3:$LA$3, X$4, 'Math Scores'!$JM59:$LA59)/(SUMIF('Math Scores'!$JM$3:$LA$3, X$4, 'Math Scores'!$JM$2:$LA$2))))</f>
        <v/>
      </c>
      <c r="Y56" s="135" t="str">
        <f>IF(COUNT('Math Scores'!$JM59:$KG59)=0, "", (SUMIF('Math Scores'!$JM$3:$LA$3, Y$4, 'Math Scores'!$JM59:$LA59)/(SUMIF('Math Scores'!$JM$3:$LA$3, Y$4, 'Math Scores'!$JM$2:$LA$2))))</f>
        <v/>
      </c>
      <c r="Z56" s="135" t="str">
        <f>IF(COUNT('Math Scores'!$JM59:$KG59)=0, "", (SUMIF('Math Scores'!$JM$3:$LA$3, Z$4, 'Math Scores'!$JM59:$LA59)/(SUMIF('Math Scores'!$JM$3:$LA$3, Z$4, 'Math Scores'!$JM$2:$LA$2))))</f>
        <v/>
      </c>
      <c r="AA56" s="135" t="str">
        <f>IF(COUNT('Math Scores'!$LB59:$LR59)=0, "", (SUMIF('Math Scores'!$KH$3:$LA$3, AA$4, 'Math Scores'!$KH59:$LA59)/(SUMIF('Math Scores'!$KH$3:$LA$3, AA$4, 'Math Scores'!$KH$2:$LA$2))))</f>
        <v/>
      </c>
      <c r="AB56" s="135" t="str">
        <f>IF(COUNT('Math Scores'!$LB59:$LR59)=0, "", (SUMIF('Math Scores'!$KH$3:$LA$3, AB$4, 'Math Scores'!$KH59:$LA59)/(SUMIF('Math Scores'!$KH$3:$LA$3, AB$4, 'Math Scores'!$KH$2:$LA$2))))</f>
        <v/>
      </c>
      <c r="AC56" s="135" t="str">
        <f>IF(COUNT('Math Scores'!$LB59:$LR59)=0, "", (SUMIF('Math Scores'!$KH$3:$LA$3, AC$4, 'Math Scores'!$KH59:$LA59)/(SUMIF('Math Scores'!$KH$3:$LA$3, AC$4, 'Math Scores'!$KH$2:$LA$2))))</f>
        <v/>
      </c>
    </row>
    <row r="57" spans="1:29" x14ac:dyDescent="0.2">
      <c r="A57" s="134" t="str">
        <f>'English Scores- Leveled papers'!B58</f>
        <v/>
      </c>
      <c r="B57" s="139" t="str">
        <f>'Math Scores'!D60</f>
        <v/>
      </c>
      <c r="C57" s="135" t="str">
        <f>IF(COUNT('Math Scores'!$F60:$AM60)=0, "", (SUMIF('Math Scores'!$F$3:$AM$3, C$4, 'Math Scores'!$F60:$AM60)/(SUMIF('Math Scores'!$F$3:$AM$3, C$4, 'Math Scores'!$F$2:$AM$2))))</f>
        <v/>
      </c>
      <c r="D57" s="135" t="str">
        <f>IF(COUNT('Math Scores'!$F60:$AM60)=0, "", (SUMIF('Math Scores'!$F$3:$AM$3, D$4, 'Math Scores'!$F60:$AM60)/(SUMIF('Math Scores'!$F$3:$AM$3, D$4, 'Math Scores'!$F$2:$AM$2))))</f>
        <v/>
      </c>
      <c r="E57" s="135" t="str">
        <f>IF(COUNT('Math Scores'!$F60:$AM60)=0, "", (SUMIF('Math Scores'!$F$3:$AM$3, E$4, 'Math Scores'!$F60:$AM60)/(SUMIF('Math Scores'!$F$3:$AM$3, E$4, 'Math Scores'!$F$2:$AM$2))))</f>
        <v/>
      </c>
      <c r="F57" s="135" t="str">
        <f>IF(COUNT('Math Scores'!$AN60:$BW60)=0, "", (SUMIF('Math Scores'!$AN$3:$BW$3, F$4, 'Math Scores'!$AN60:$BW60)/(SUMIF('Math Scores'!$AN$3:$BW$3, F$4, 'Math Scores'!$AN$2:$BW$2))))</f>
        <v/>
      </c>
      <c r="G57" s="135" t="str">
        <f>IF(COUNT('Math Scores'!$AN60:$BW60)=0, "", (SUMIF('Math Scores'!$AN$3:$BW$3, G$4, 'Math Scores'!$AN60:$BW60)/(SUMIF('Math Scores'!$AN$3:$BW$3, G$4, 'Math Scores'!$AN$2:$BW$2))))</f>
        <v/>
      </c>
      <c r="H57" s="135" t="str">
        <f>IF(COUNT('Math Scores'!$AN60:$BW60)=0, "", (SUMIF('Math Scores'!$AN$3:$BW$3, H$4, 'Math Scores'!$AN60:$BW60)/(SUMIF('Math Scores'!$AN$3:$BW$3, H$4, 'Math Scores'!$AN$2:$BW$2))))</f>
        <v/>
      </c>
      <c r="I57" s="135" t="str">
        <f>IF(COUNT('Math Scores'!$BX60:$DN60)=0, "", (SUMIF('Math Scores'!$F$3:$MZ$3, I$4, 'Math Scores'!$F60:$MZ60)/(SUMIF('Math Scores'!$F$3:$MZ$3, I$4, 'Math Scores'!$F$2:$MZ$2))))</f>
        <v/>
      </c>
      <c r="J57" s="135" t="str">
        <f>IF(COUNT('Math Scores'!$BX60:$DN60)=0, "", (SUMIF('Math Scores'!$F$3:$MZ$3, J$4, 'Math Scores'!$F60:$MZ60)/(SUMIF('Math Scores'!$F$3:$MZ$3, J$4, 'Math Scores'!$F$2:$MZ$2))))</f>
        <v/>
      </c>
      <c r="K57" s="135" t="str">
        <f>IF(COUNT('Math Scores'!$BX60:$DN60)=0, "", (SUMIF('Math Scores'!$F$3:$MZ$3, K$4, 'Math Scores'!$F60:$MZ60)/(SUMIF('Math Scores'!$F$3:$MZ$3, K$4, 'Math Scores'!$F$2:$MZ$2))))</f>
        <v/>
      </c>
      <c r="L57" s="135" t="str">
        <f>IF(COUNT('Math Scores'!$DO60:$FJ60)=0, "", (SUMIF('Math Scores'!$F$3:$MZ$3, L$4, 'Math Scores'!$F60:$MZ60)/(SUMIF('Math Scores'!$F$3:$MZ$3, L$4, 'Math Scores'!$F$2:$MZ$2))))</f>
        <v/>
      </c>
      <c r="M57" s="135" t="str">
        <f>IF(COUNT('Math Scores'!$DO60:$FJ60)=0, "", (SUMIF('Math Scores'!$F$3:$MZ$3, M$4, 'Math Scores'!$F60:$MZ60)/(SUMIF('Math Scores'!$F$3:$MZ$3, M$4, 'Math Scores'!$F$2:$MZ$2))))</f>
        <v/>
      </c>
      <c r="N57" s="135" t="str">
        <f>IF(COUNT('Math Scores'!$DO60:$FJ60)=0, "", (SUMIF('Math Scores'!$F$3:$MZ$3, N$4, 'Math Scores'!$F60:$MZ60)/(SUMIF('Math Scores'!$F$3:$MZ$3, N$4, 'Math Scores'!$F$2:$MZ$2))))</f>
        <v/>
      </c>
      <c r="O57" s="135" t="str">
        <f>IF(COUNT('Math Scores'!$FK60:$HI60)=0, "", (SUMIF('Math Scores'!$F$3:$MZ$3, O$4, 'Math Scores'!$F60:$MZ60)/(SUMIF('Math Scores'!$F$3:$MZ$3, O$4, 'Math Scores'!$F$2:$MZ$2))))</f>
        <v/>
      </c>
      <c r="P57" s="135" t="str">
        <f>IF(COUNT('Math Scores'!$FK60:$HI60)=0, "", (SUMIF('Math Scores'!$F$3:$MZ$3, P$4, 'Math Scores'!$F60:$MZ60)/(SUMIF('Math Scores'!$F$3:$MZ$3, P$4, 'Math Scores'!$F$2:$MZ$2))))</f>
        <v/>
      </c>
      <c r="Q57" s="135" t="str">
        <f>IF(COUNT('Math Scores'!$FK60:$HI60)=0, "", (SUMIF('Math Scores'!$F$3:$MZ$3, Q$4, 'Math Scores'!$F60:$MZ60)/(SUMIF('Math Scores'!$F$3:$MZ$3, Q$4, 'Math Scores'!$F$2:$MZ$2))))</f>
        <v/>
      </c>
      <c r="R57" s="135" t="str">
        <f>IF(COUNT('Math Scores'!$HJ60:$IG60)=0, "", (SUMIF('Math Scores'!$HJ$3:$IU$3, R$4, 'Math Scores'!$HJ60:$IU60)/(SUMIF('Math Scores'!$HJ$3:$IU$3, R$4, 'Math Scores'!$HJ$2:$IU$2))))</f>
        <v/>
      </c>
      <c r="S57" s="135" t="str">
        <f>IF(COUNT('Math Scores'!$HJ60:$IG60)=0, "", (SUMIF('Math Scores'!$HJ$3:$IU$3, S$4, 'Math Scores'!$HJ60:$IU60)/(SUMIF('Math Scores'!$HJ$3:$IU$3, S$4, 'Math Scores'!$HJ$2:$IU$2))))</f>
        <v/>
      </c>
      <c r="T57" s="135" t="str">
        <f>IF(COUNT('Math Scores'!$HJ60:$IG60)=0, "", (SUMIF('Math Scores'!$HJ$3:$IU$3, T$4, 'Math Scores'!$HJ60:$IU60)/(SUMIF('Math Scores'!$HJ$3:$IU$3, T$4, 'Math Scores'!$HJ$2:$IU$2))))</f>
        <v/>
      </c>
      <c r="U57" s="135" t="str">
        <f>IF(COUNT('Math Scores'!$IV60:$JL60)=0, "", (SUMIF('Math Scores'!$IH$3:$IU$3, U$4, 'Math Scores'!$IH60:$IU60)/(SUMIF('Math Scores'!$IH$3:$IU$3, U$4, 'Math Scores'!$IH$2:$IU$2))))</f>
        <v/>
      </c>
      <c r="V57" s="135" t="str">
        <f>IF(COUNT('Math Scores'!$IV60:$JL60)=0, "", (SUMIF('Math Scores'!$IH$3:$IU$3, V$4, 'Math Scores'!$IH60:$IU60)/(SUMIF('Math Scores'!$IH$3:$IU$3, V$4, 'Math Scores'!$IH$2:$IU$2))))</f>
        <v/>
      </c>
      <c r="W57" s="135" t="str">
        <f>IF(COUNT('Math Scores'!$IV60:$JL60)=0, "", (SUMIF('Math Scores'!$IH$3:$IU$3, W$4, 'Math Scores'!$IH60:$IU60)/(SUMIF('Math Scores'!$IH$3:$IU$3, W$4, 'Math Scores'!$IH$2:$IU$2))))</f>
        <v/>
      </c>
      <c r="X57" s="135" t="str">
        <f>IF(COUNT('Math Scores'!$JM60:$KG60)=0, "", (SUMIF('Math Scores'!$JM$3:$LA$3, X$4, 'Math Scores'!$JM60:$LA60)/(SUMIF('Math Scores'!$JM$3:$LA$3, X$4, 'Math Scores'!$JM$2:$LA$2))))</f>
        <v/>
      </c>
      <c r="Y57" s="135" t="str">
        <f>IF(COUNT('Math Scores'!$JM60:$KG60)=0, "", (SUMIF('Math Scores'!$JM$3:$LA$3, Y$4, 'Math Scores'!$JM60:$LA60)/(SUMIF('Math Scores'!$JM$3:$LA$3, Y$4, 'Math Scores'!$JM$2:$LA$2))))</f>
        <v/>
      </c>
      <c r="Z57" s="135" t="str">
        <f>IF(COUNT('Math Scores'!$JM60:$KG60)=0, "", (SUMIF('Math Scores'!$JM$3:$LA$3, Z$4, 'Math Scores'!$JM60:$LA60)/(SUMIF('Math Scores'!$JM$3:$LA$3, Z$4, 'Math Scores'!$JM$2:$LA$2))))</f>
        <v/>
      </c>
      <c r="AA57" s="135" t="str">
        <f>IF(COUNT('Math Scores'!$LB60:$LR60)=0, "", (SUMIF('Math Scores'!$KH$3:$LA$3, AA$4, 'Math Scores'!$KH60:$LA60)/(SUMIF('Math Scores'!$KH$3:$LA$3, AA$4, 'Math Scores'!$KH$2:$LA$2))))</f>
        <v/>
      </c>
      <c r="AB57" s="135" t="str">
        <f>IF(COUNT('Math Scores'!$LB60:$LR60)=0, "", (SUMIF('Math Scores'!$KH$3:$LA$3, AB$4, 'Math Scores'!$KH60:$LA60)/(SUMIF('Math Scores'!$KH$3:$LA$3, AB$4, 'Math Scores'!$KH$2:$LA$2))))</f>
        <v/>
      </c>
      <c r="AC57" s="135" t="str">
        <f>IF(COUNT('Math Scores'!$LB60:$LR60)=0, "", (SUMIF('Math Scores'!$KH$3:$LA$3, AC$4, 'Math Scores'!$KH60:$LA60)/(SUMIF('Math Scores'!$KH$3:$LA$3, AC$4, 'Math Scores'!$KH$2:$LA$2))))</f>
        <v/>
      </c>
    </row>
    <row r="58" spans="1:29" x14ac:dyDescent="0.2">
      <c r="A58" s="134" t="str">
        <f>'English Scores- Leveled papers'!B59</f>
        <v/>
      </c>
      <c r="B58" s="139" t="str">
        <f>'Math Scores'!D61</f>
        <v/>
      </c>
      <c r="C58" s="135" t="str">
        <f>IF(COUNT('Math Scores'!$F61:$AM61)=0, "", (SUMIF('Math Scores'!$F$3:$AM$3, C$4, 'Math Scores'!$F61:$AM61)/(SUMIF('Math Scores'!$F$3:$AM$3, C$4, 'Math Scores'!$F$2:$AM$2))))</f>
        <v/>
      </c>
      <c r="D58" s="135" t="str">
        <f>IF(COUNT('Math Scores'!$F61:$AM61)=0, "", (SUMIF('Math Scores'!$F$3:$AM$3, D$4, 'Math Scores'!$F61:$AM61)/(SUMIF('Math Scores'!$F$3:$AM$3, D$4, 'Math Scores'!$F$2:$AM$2))))</f>
        <v/>
      </c>
      <c r="E58" s="135" t="str">
        <f>IF(COUNT('Math Scores'!$F61:$AM61)=0, "", (SUMIF('Math Scores'!$F$3:$AM$3, E$4, 'Math Scores'!$F61:$AM61)/(SUMIF('Math Scores'!$F$3:$AM$3, E$4, 'Math Scores'!$F$2:$AM$2))))</f>
        <v/>
      </c>
      <c r="F58" s="135" t="str">
        <f>IF(COUNT('Math Scores'!$AN61:$BW61)=0, "", (SUMIF('Math Scores'!$AN$3:$BW$3, F$4, 'Math Scores'!$AN61:$BW61)/(SUMIF('Math Scores'!$AN$3:$BW$3, F$4, 'Math Scores'!$AN$2:$BW$2))))</f>
        <v/>
      </c>
      <c r="G58" s="135" t="str">
        <f>IF(COUNT('Math Scores'!$AN61:$BW61)=0, "", (SUMIF('Math Scores'!$AN$3:$BW$3, G$4, 'Math Scores'!$AN61:$BW61)/(SUMIF('Math Scores'!$AN$3:$BW$3, G$4, 'Math Scores'!$AN$2:$BW$2))))</f>
        <v/>
      </c>
      <c r="H58" s="135" t="str">
        <f>IF(COUNT('Math Scores'!$AN61:$BW61)=0, "", (SUMIF('Math Scores'!$AN$3:$BW$3, H$4, 'Math Scores'!$AN61:$BW61)/(SUMIF('Math Scores'!$AN$3:$BW$3, H$4, 'Math Scores'!$AN$2:$BW$2))))</f>
        <v/>
      </c>
      <c r="I58" s="135" t="str">
        <f>IF(COUNT('Math Scores'!$BX61:$DN61)=0, "", (SUMIF('Math Scores'!$F$3:$MZ$3, I$4, 'Math Scores'!$F61:$MZ61)/(SUMIF('Math Scores'!$F$3:$MZ$3, I$4, 'Math Scores'!$F$2:$MZ$2))))</f>
        <v/>
      </c>
      <c r="J58" s="135" t="str">
        <f>IF(COUNT('Math Scores'!$BX61:$DN61)=0, "", (SUMIF('Math Scores'!$F$3:$MZ$3, J$4, 'Math Scores'!$F61:$MZ61)/(SUMIF('Math Scores'!$F$3:$MZ$3, J$4, 'Math Scores'!$F$2:$MZ$2))))</f>
        <v/>
      </c>
      <c r="K58" s="135" t="str">
        <f>IF(COUNT('Math Scores'!$BX61:$DN61)=0, "", (SUMIF('Math Scores'!$F$3:$MZ$3, K$4, 'Math Scores'!$F61:$MZ61)/(SUMIF('Math Scores'!$F$3:$MZ$3, K$4, 'Math Scores'!$F$2:$MZ$2))))</f>
        <v/>
      </c>
      <c r="L58" s="135" t="str">
        <f>IF(COUNT('Math Scores'!$DO61:$FJ61)=0, "", (SUMIF('Math Scores'!$F$3:$MZ$3, L$4, 'Math Scores'!$F61:$MZ61)/(SUMIF('Math Scores'!$F$3:$MZ$3, L$4, 'Math Scores'!$F$2:$MZ$2))))</f>
        <v/>
      </c>
      <c r="M58" s="135" t="str">
        <f>IF(COUNT('Math Scores'!$DO61:$FJ61)=0, "", (SUMIF('Math Scores'!$F$3:$MZ$3, M$4, 'Math Scores'!$F61:$MZ61)/(SUMIF('Math Scores'!$F$3:$MZ$3, M$4, 'Math Scores'!$F$2:$MZ$2))))</f>
        <v/>
      </c>
      <c r="N58" s="135" t="str">
        <f>IF(COUNT('Math Scores'!$DO61:$FJ61)=0, "", (SUMIF('Math Scores'!$F$3:$MZ$3, N$4, 'Math Scores'!$F61:$MZ61)/(SUMIF('Math Scores'!$F$3:$MZ$3, N$4, 'Math Scores'!$F$2:$MZ$2))))</f>
        <v/>
      </c>
      <c r="O58" s="135" t="str">
        <f>IF(COUNT('Math Scores'!$FK61:$HI61)=0, "", (SUMIF('Math Scores'!$F$3:$MZ$3, O$4, 'Math Scores'!$F61:$MZ61)/(SUMIF('Math Scores'!$F$3:$MZ$3, O$4, 'Math Scores'!$F$2:$MZ$2))))</f>
        <v/>
      </c>
      <c r="P58" s="135" t="str">
        <f>IF(COUNT('Math Scores'!$FK61:$HI61)=0, "", (SUMIF('Math Scores'!$F$3:$MZ$3, P$4, 'Math Scores'!$F61:$MZ61)/(SUMIF('Math Scores'!$F$3:$MZ$3, P$4, 'Math Scores'!$F$2:$MZ$2))))</f>
        <v/>
      </c>
      <c r="Q58" s="135" t="str">
        <f>IF(COUNT('Math Scores'!$FK61:$HI61)=0, "", (SUMIF('Math Scores'!$F$3:$MZ$3, Q$4, 'Math Scores'!$F61:$MZ61)/(SUMIF('Math Scores'!$F$3:$MZ$3, Q$4, 'Math Scores'!$F$2:$MZ$2))))</f>
        <v/>
      </c>
      <c r="R58" s="135" t="str">
        <f>IF(COUNT('Math Scores'!$HJ61:$IG61)=0, "", (SUMIF('Math Scores'!$HJ$3:$IU$3, R$4, 'Math Scores'!$HJ61:$IU61)/(SUMIF('Math Scores'!$HJ$3:$IU$3, R$4, 'Math Scores'!$HJ$2:$IU$2))))</f>
        <v/>
      </c>
      <c r="S58" s="135" t="str">
        <f>IF(COUNT('Math Scores'!$HJ61:$IG61)=0, "", (SUMIF('Math Scores'!$HJ$3:$IU$3, S$4, 'Math Scores'!$HJ61:$IU61)/(SUMIF('Math Scores'!$HJ$3:$IU$3, S$4, 'Math Scores'!$HJ$2:$IU$2))))</f>
        <v/>
      </c>
      <c r="T58" s="135" t="str">
        <f>IF(COUNT('Math Scores'!$HJ61:$IG61)=0, "", (SUMIF('Math Scores'!$HJ$3:$IU$3, T$4, 'Math Scores'!$HJ61:$IU61)/(SUMIF('Math Scores'!$HJ$3:$IU$3, T$4, 'Math Scores'!$HJ$2:$IU$2))))</f>
        <v/>
      </c>
      <c r="U58" s="135" t="str">
        <f>IF(COUNT('Math Scores'!$IV61:$JL61)=0, "", (SUMIF('Math Scores'!$IH$3:$IU$3, U$4, 'Math Scores'!$IH61:$IU61)/(SUMIF('Math Scores'!$IH$3:$IU$3, U$4, 'Math Scores'!$IH$2:$IU$2))))</f>
        <v/>
      </c>
      <c r="V58" s="135" t="str">
        <f>IF(COUNT('Math Scores'!$IV61:$JL61)=0, "", (SUMIF('Math Scores'!$IH$3:$IU$3, V$4, 'Math Scores'!$IH61:$IU61)/(SUMIF('Math Scores'!$IH$3:$IU$3, V$4, 'Math Scores'!$IH$2:$IU$2))))</f>
        <v/>
      </c>
      <c r="W58" s="135" t="str">
        <f>IF(COUNT('Math Scores'!$IV61:$JL61)=0, "", (SUMIF('Math Scores'!$IH$3:$IU$3, W$4, 'Math Scores'!$IH61:$IU61)/(SUMIF('Math Scores'!$IH$3:$IU$3, W$4, 'Math Scores'!$IH$2:$IU$2))))</f>
        <v/>
      </c>
      <c r="X58" s="135" t="str">
        <f>IF(COUNT('Math Scores'!$JM61:$KG61)=0, "", (SUMIF('Math Scores'!$JM$3:$LA$3, X$4, 'Math Scores'!$JM61:$LA61)/(SUMIF('Math Scores'!$JM$3:$LA$3, X$4, 'Math Scores'!$JM$2:$LA$2))))</f>
        <v/>
      </c>
      <c r="Y58" s="135" t="str">
        <f>IF(COUNT('Math Scores'!$JM61:$KG61)=0, "", (SUMIF('Math Scores'!$JM$3:$LA$3, Y$4, 'Math Scores'!$JM61:$LA61)/(SUMIF('Math Scores'!$JM$3:$LA$3, Y$4, 'Math Scores'!$JM$2:$LA$2))))</f>
        <v/>
      </c>
      <c r="Z58" s="135" t="str">
        <f>IF(COUNT('Math Scores'!$JM61:$KG61)=0, "", (SUMIF('Math Scores'!$JM$3:$LA$3, Z$4, 'Math Scores'!$JM61:$LA61)/(SUMIF('Math Scores'!$JM$3:$LA$3, Z$4, 'Math Scores'!$JM$2:$LA$2))))</f>
        <v/>
      </c>
      <c r="AA58" s="135" t="str">
        <f>IF(COUNT('Math Scores'!$LB61:$LR61)=0, "", (SUMIF('Math Scores'!$KH$3:$LA$3, AA$4, 'Math Scores'!$KH61:$LA61)/(SUMIF('Math Scores'!$KH$3:$LA$3, AA$4, 'Math Scores'!$KH$2:$LA$2))))</f>
        <v/>
      </c>
      <c r="AB58" s="135" t="str">
        <f>IF(COUNT('Math Scores'!$LB61:$LR61)=0, "", (SUMIF('Math Scores'!$KH$3:$LA$3, AB$4, 'Math Scores'!$KH61:$LA61)/(SUMIF('Math Scores'!$KH$3:$LA$3, AB$4, 'Math Scores'!$KH$2:$LA$2))))</f>
        <v/>
      </c>
      <c r="AC58" s="135" t="str">
        <f>IF(COUNT('Math Scores'!$LB61:$LR61)=0, "", (SUMIF('Math Scores'!$KH$3:$LA$3, AC$4, 'Math Scores'!$KH61:$LA61)/(SUMIF('Math Scores'!$KH$3:$LA$3, AC$4, 'Math Scores'!$KH$2:$LA$2))))</f>
        <v/>
      </c>
    </row>
    <row r="59" spans="1:29" x14ac:dyDescent="0.2">
      <c r="A59" s="134" t="str">
        <f>'English Scores- Leveled papers'!B60</f>
        <v/>
      </c>
      <c r="B59" s="139" t="str">
        <f>'Math Scores'!D62</f>
        <v/>
      </c>
      <c r="C59" s="135" t="str">
        <f>IF(COUNT('Math Scores'!$F62:$AM62)=0, "", (SUMIF('Math Scores'!$F$3:$AM$3, C$4, 'Math Scores'!$F62:$AM62)/(SUMIF('Math Scores'!$F$3:$AM$3, C$4, 'Math Scores'!$F$2:$AM$2))))</f>
        <v/>
      </c>
      <c r="D59" s="135" t="str">
        <f>IF(COUNT('Math Scores'!$F62:$AM62)=0, "", (SUMIF('Math Scores'!$F$3:$AM$3, D$4, 'Math Scores'!$F62:$AM62)/(SUMIF('Math Scores'!$F$3:$AM$3, D$4, 'Math Scores'!$F$2:$AM$2))))</f>
        <v/>
      </c>
      <c r="E59" s="135" t="str">
        <f>IF(COUNT('Math Scores'!$F62:$AM62)=0, "", (SUMIF('Math Scores'!$F$3:$AM$3, E$4, 'Math Scores'!$F62:$AM62)/(SUMIF('Math Scores'!$F$3:$AM$3, E$4, 'Math Scores'!$F$2:$AM$2))))</f>
        <v/>
      </c>
      <c r="F59" s="135" t="str">
        <f>IF(COUNT('Math Scores'!$AN62:$BW62)=0, "", (SUMIF('Math Scores'!$AN$3:$BW$3, F$4, 'Math Scores'!$AN62:$BW62)/(SUMIF('Math Scores'!$AN$3:$BW$3, F$4, 'Math Scores'!$AN$2:$BW$2))))</f>
        <v/>
      </c>
      <c r="G59" s="135" t="str">
        <f>IF(COUNT('Math Scores'!$AN62:$BW62)=0, "", (SUMIF('Math Scores'!$AN$3:$BW$3, G$4, 'Math Scores'!$AN62:$BW62)/(SUMIF('Math Scores'!$AN$3:$BW$3, G$4, 'Math Scores'!$AN$2:$BW$2))))</f>
        <v/>
      </c>
      <c r="H59" s="135" t="str">
        <f>IF(COUNT('Math Scores'!$AN62:$BW62)=0, "", (SUMIF('Math Scores'!$AN$3:$BW$3, H$4, 'Math Scores'!$AN62:$BW62)/(SUMIF('Math Scores'!$AN$3:$BW$3, H$4, 'Math Scores'!$AN$2:$BW$2))))</f>
        <v/>
      </c>
      <c r="I59" s="135" t="str">
        <f>IF(COUNT('Math Scores'!$BX62:$DN62)=0, "", (SUMIF('Math Scores'!$F$3:$MZ$3, I$4, 'Math Scores'!$F62:$MZ62)/(SUMIF('Math Scores'!$F$3:$MZ$3, I$4, 'Math Scores'!$F$2:$MZ$2))))</f>
        <v/>
      </c>
      <c r="J59" s="135" t="str">
        <f>IF(COUNT('Math Scores'!$BX62:$DN62)=0, "", (SUMIF('Math Scores'!$F$3:$MZ$3, J$4, 'Math Scores'!$F62:$MZ62)/(SUMIF('Math Scores'!$F$3:$MZ$3, J$4, 'Math Scores'!$F$2:$MZ$2))))</f>
        <v/>
      </c>
      <c r="K59" s="135" t="str">
        <f>IF(COUNT('Math Scores'!$BX62:$DN62)=0, "", (SUMIF('Math Scores'!$F$3:$MZ$3, K$4, 'Math Scores'!$F62:$MZ62)/(SUMIF('Math Scores'!$F$3:$MZ$3, K$4, 'Math Scores'!$F$2:$MZ$2))))</f>
        <v/>
      </c>
      <c r="L59" s="135" t="str">
        <f>IF(COUNT('Math Scores'!$DO62:$FJ62)=0, "", (SUMIF('Math Scores'!$F$3:$MZ$3, L$4, 'Math Scores'!$F62:$MZ62)/(SUMIF('Math Scores'!$F$3:$MZ$3, L$4, 'Math Scores'!$F$2:$MZ$2))))</f>
        <v/>
      </c>
      <c r="M59" s="135" t="str">
        <f>IF(COUNT('Math Scores'!$DO62:$FJ62)=0, "", (SUMIF('Math Scores'!$F$3:$MZ$3, M$4, 'Math Scores'!$F62:$MZ62)/(SUMIF('Math Scores'!$F$3:$MZ$3, M$4, 'Math Scores'!$F$2:$MZ$2))))</f>
        <v/>
      </c>
      <c r="N59" s="135" t="str">
        <f>IF(COUNT('Math Scores'!$DO62:$FJ62)=0, "", (SUMIF('Math Scores'!$F$3:$MZ$3, N$4, 'Math Scores'!$F62:$MZ62)/(SUMIF('Math Scores'!$F$3:$MZ$3, N$4, 'Math Scores'!$F$2:$MZ$2))))</f>
        <v/>
      </c>
      <c r="O59" s="135" t="str">
        <f>IF(COUNT('Math Scores'!$FK62:$HI62)=0, "", (SUMIF('Math Scores'!$F$3:$MZ$3, O$4, 'Math Scores'!$F62:$MZ62)/(SUMIF('Math Scores'!$F$3:$MZ$3, O$4, 'Math Scores'!$F$2:$MZ$2))))</f>
        <v/>
      </c>
      <c r="P59" s="135" t="str">
        <f>IF(COUNT('Math Scores'!$FK62:$HI62)=0, "", (SUMIF('Math Scores'!$F$3:$MZ$3, P$4, 'Math Scores'!$F62:$MZ62)/(SUMIF('Math Scores'!$F$3:$MZ$3, P$4, 'Math Scores'!$F$2:$MZ$2))))</f>
        <v/>
      </c>
      <c r="Q59" s="135" t="str">
        <f>IF(COUNT('Math Scores'!$FK62:$HI62)=0, "", (SUMIF('Math Scores'!$F$3:$MZ$3, Q$4, 'Math Scores'!$F62:$MZ62)/(SUMIF('Math Scores'!$F$3:$MZ$3, Q$4, 'Math Scores'!$F$2:$MZ$2))))</f>
        <v/>
      </c>
      <c r="R59" s="135" t="str">
        <f>IF(COUNT('Math Scores'!$HJ62:$IG62)=0, "", (SUMIF('Math Scores'!$HJ$3:$IU$3, R$4, 'Math Scores'!$HJ62:$IU62)/(SUMIF('Math Scores'!$HJ$3:$IU$3, R$4, 'Math Scores'!$HJ$2:$IU$2))))</f>
        <v/>
      </c>
      <c r="S59" s="135" t="str">
        <f>IF(COUNT('Math Scores'!$HJ62:$IG62)=0, "", (SUMIF('Math Scores'!$HJ$3:$IU$3, S$4, 'Math Scores'!$HJ62:$IU62)/(SUMIF('Math Scores'!$HJ$3:$IU$3, S$4, 'Math Scores'!$HJ$2:$IU$2))))</f>
        <v/>
      </c>
      <c r="T59" s="135" t="str">
        <f>IF(COUNT('Math Scores'!$HJ62:$IG62)=0, "", (SUMIF('Math Scores'!$HJ$3:$IU$3, T$4, 'Math Scores'!$HJ62:$IU62)/(SUMIF('Math Scores'!$HJ$3:$IU$3, T$4, 'Math Scores'!$HJ$2:$IU$2))))</f>
        <v/>
      </c>
      <c r="U59" s="135" t="str">
        <f>IF(COUNT('Math Scores'!$IV62:$JL62)=0, "", (SUMIF('Math Scores'!$IH$3:$IU$3, U$4, 'Math Scores'!$IH62:$IU62)/(SUMIF('Math Scores'!$IH$3:$IU$3, U$4, 'Math Scores'!$IH$2:$IU$2))))</f>
        <v/>
      </c>
      <c r="V59" s="135" t="str">
        <f>IF(COUNT('Math Scores'!$IV62:$JL62)=0, "", (SUMIF('Math Scores'!$IH$3:$IU$3, V$4, 'Math Scores'!$IH62:$IU62)/(SUMIF('Math Scores'!$IH$3:$IU$3, V$4, 'Math Scores'!$IH$2:$IU$2))))</f>
        <v/>
      </c>
      <c r="W59" s="135" t="str">
        <f>IF(COUNT('Math Scores'!$IV62:$JL62)=0, "", (SUMIF('Math Scores'!$IH$3:$IU$3, W$4, 'Math Scores'!$IH62:$IU62)/(SUMIF('Math Scores'!$IH$3:$IU$3, W$4, 'Math Scores'!$IH$2:$IU$2))))</f>
        <v/>
      </c>
      <c r="X59" s="135" t="str">
        <f>IF(COUNT('Math Scores'!$JM62:$KG62)=0, "", (SUMIF('Math Scores'!$JM$3:$LA$3, X$4, 'Math Scores'!$JM62:$LA62)/(SUMIF('Math Scores'!$JM$3:$LA$3, X$4, 'Math Scores'!$JM$2:$LA$2))))</f>
        <v/>
      </c>
      <c r="Y59" s="135" t="str">
        <f>IF(COUNT('Math Scores'!$JM62:$KG62)=0, "", (SUMIF('Math Scores'!$JM$3:$LA$3, Y$4, 'Math Scores'!$JM62:$LA62)/(SUMIF('Math Scores'!$JM$3:$LA$3, Y$4, 'Math Scores'!$JM$2:$LA$2))))</f>
        <v/>
      </c>
      <c r="Z59" s="135" t="str">
        <f>IF(COUNT('Math Scores'!$JM62:$KG62)=0, "", (SUMIF('Math Scores'!$JM$3:$LA$3, Z$4, 'Math Scores'!$JM62:$LA62)/(SUMIF('Math Scores'!$JM$3:$LA$3, Z$4, 'Math Scores'!$JM$2:$LA$2))))</f>
        <v/>
      </c>
      <c r="AA59" s="135" t="str">
        <f>IF(COUNT('Math Scores'!$LB62:$LR62)=0, "", (SUMIF('Math Scores'!$KH$3:$LA$3, AA$4, 'Math Scores'!$KH62:$LA62)/(SUMIF('Math Scores'!$KH$3:$LA$3, AA$4, 'Math Scores'!$KH$2:$LA$2))))</f>
        <v/>
      </c>
      <c r="AB59" s="135" t="str">
        <f>IF(COUNT('Math Scores'!$LB62:$LR62)=0, "", (SUMIF('Math Scores'!$KH$3:$LA$3, AB$4, 'Math Scores'!$KH62:$LA62)/(SUMIF('Math Scores'!$KH$3:$LA$3, AB$4, 'Math Scores'!$KH$2:$LA$2))))</f>
        <v/>
      </c>
      <c r="AC59" s="135" t="str">
        <f>IF(COUNT('Math Scores'!$LB62:$LR62)=0, "", (SUMIF('Math Scores'!$KH$3:$LA$3, AC$4, 'Math Scores'!$KH62:$LA62)/(SUMIF('Math Scores'!$KH$3:$LA$3, AC$4, 'Math Scores'!$KH$2:$LA$2))))</f>
        <v/>
      </c>
    </row>
    <row r="60" spans="1:29" x14ac:dyDescent="0.2">
      <c r="A60" s="134" t="str">
        <f>'English Scores- Leveled papers'!B61</f>
        <v/>
      </c>
      <c r="B60" s="139" t="str">
        <f>'Math Scores'!D63</f>
        <v/>
      </c>
      <c r="C60" s="135" t="str">
        <f>IF(COUNT('Math Scores'!$F63:$AM63)=0, "", (SUMIF('Math Scores'!$F$3:$AM$3, C$4, 'Math Scores'!$F63:$AM63)/(SUMIF('Math Scores'!$F$3:$AM$3, C$4, 'Math Scores'!$F$2:$AM$2))))</f>
        <v/>
      </c>
      <c r="D60" s="135" t="str">
        <f>IF(COUNT('Math Scores'!$F63:$AM63)=0, "", (SUMIF('Math Scores'!$F$3:$AM$3, D$4, 'Math Scores'!$F63:$AM63)/(SUMIF('Math Scores'!$F$3:$AM$3, D$4, 'Math Scores'!$F$2:$AM$2))))</f>
        <v/>
      </c>
      <c r="E60" s="135" t="str">
        <f>IF(COUNT('Math Scores'!$F63:$AM63)=0, "", (SUMIF('Math Scores'!$F$3:$AM$3, E$4, 'Math Scores'!$F63:$AM63)/(SUMIF('Math Scores'!$F$3:$AM$3, E$4, 'Math Scores'!$F$2:$AM$2))))</f>
        <v/>
      </c>
      <c r="F60" s="135" t="str">
        <f>IF(COUNT('Math Scores'!$AN63:$BW63)=0, "", (SUMIF('Math Scores'!$AN$3:$BW$3, F$4, 'Math Scores'!$AN63:$BW63)/(SUMIF('Math Scores'!$AN$3:$BW$3, F$4, 'Math Scores'!$AN$2:$BW$2))))</f>
        <v/>
      </c>
      <c r="G60" s="135" t="str">
        <f>IF(COUNT('Math Scores'!$AN63:$BW63)=0, "", (SUMIF('Math Scores'!$AN$3:$BW$3, G$4, 'Math Scores'!$AN63:$BW63)/(SUMIF('Math Scores'!$AN$3:$BW$3, G$4, 'Math Scores'!$AN$2:$BW$2))))</f>
        <v/>
      </c>
      <c r="H60" s="135" t="str">
        <f>IF(COUNT('Math Scores'!$AN63:$BW63)=0, "", (SUMIF('Math Scores'!$AN$3:$BW$3, H$4, 'Math Scores'!$AN63:$BW63)/(SUMIF('Math Scores'!$AN$3:$BW$3, H$4, 'Math Scores'!$AN$2:$BW$2))))</f>
        <v/>
      </c>
      <c r="I60" s="135" t="str">
        <f>IF(COUNT('Math Scores'!$BX63:$DN63)=0, "", (SUMIF('Math Scores'!$F$3:$MZ$3, I$4, 'Math Scores'!$F63:$MZ63)/(SUMIF('Math Scores'!$F$3:$MZ$3, I$4, 'Math Scores'!$F$2:$MZ$2))))</f>
        <v/>
      </c>
      <c r="J60" s="135" t="str">
        <f>IF(COUNT('Math Scores'!$BX63:$DN63)=0, "", (SUMIF('Math Scores'!$F$3:$MZ$3, J$4, 'Math Scores'!$F63:$MZ63)/(SUMIF('Math Scores'!$F$3:$MZ$3, J$4, 'Math Scores'!$F$2:$MZ$2))))</f>
        <v/>
      </c>
      <c r="K60" s="135" t="str">
        <f>IF(COUNT('Math Scores'!$BX63:$DN63)=0, "", (SUMIF('Math Scores'!$F$3:$MZ$3, K$4, 'Math Scores'!$F63:$MZ63)/(SUMIF('Math Scores'!$F$3:$MZ$3, K$4, 'Math Scores'!$F$2:$MZ$2))))</f>
        <v/>
      </c>
      <c r="L60" s="135" t="str">
        <f>IF(COUNT('Math Scores'!$DO63:$FJ63)=0, "", (SUMIF('Math Scores'!$F$3:$MZ$3, L$4, 'Math Scores'!$F63:$MZ63)/(SUMIF('Math Scores'!$F$3:$MZ$3, L$4, 'Math Scores'!$F$2:$MZ$2))))</f>
        <v/>
      </c>
      <c r="M60" s="135" t="str">
        <f>IF(COUNT('Math Scores'!$DO63:$FJ63)=0, "", (SUMIF('Math Scores'!$F$3:$MZ$3, M$4, 'Math Scores'!$F63:$MZ63)/(SUMIF('Math Scores'!$F$3:$MZ$3, M$4, 'Math Scores'!$F$2:$MZ$2))))</f>
        <v/>
      </c>
      <c r="N60" s="135" t="str">
        <f>IF(COUNT('Math Scores'!$DO63:$FJ63)=0, "", (SUMIF('Math Scores'!$F$3:$MZ$3, N$4, 'Math Scores'!$F63:$MZ63)/(SUMIF('Math Scores'!$F$3:$MZ$3, N$4, 'Math Scores'!$F$2:$MZ$2))))</f>
        <v/>
      </c>
      <c r="O60" s="135" t="str">
        <f>IF(COUNT('Math Scores'!$FK63:$HI63)=0, "", (SUMIF('Math Scores'!$F$3:$MZ$3, O$4, 'Math Scores'!$F63:$MZ63)/(SUMIF('Math Scores'!$F$3:$MZ$3, O$4, 'Math Scores'!$F$2:$MZ$2))))</f>
        <v/>
      </c>
      <c r="P60" s="135" t="str">
        <f>IF(COUNT('Math Scores'!$FK63:$HI63)=0, "", (SUMIF('Math Scores'!$F$3:$MZ$3, P$4, 'Math Scores'!$F63:$MZ63)/(SUMIF('Math Scores'!$F$3:$MZ$3, P$4, 'Math Scores'!$F$2:$MZ$2))))</f>
        <v/>
      </c>
      <c r="Q60" s="135" t="str">
        <f>IF(COUNT('Math Scores'!$FK63:$HI63)=0, "", (SUMIF('Math Scores'!$F$3:$MZ$3, Q$4, 'Math Scores'!$F63:$MZ63)/(SUMIF('Math Scores'!$F$3:$MZ$3, Q$4, 'Math Scores'!$F$2:$MZ$2))))</f>
        <v/>
      </c>
      <c r="R60" s="135" t="str">
        <f>IF(COUNT('Math Scores'!$HJ63:$IG63)=0, "", (SUMIF('Math Scores'!$HJ$3:$IU$3, R$4, 'Math Scores'!$HJ63:$IU63)/(SUMIF('Math Scores'!$HJ$3:$IU$3, R$4, 'Math Scores'!$HJ$2:$IU$2))))</f>
        <v/>
      </c>
      <c r="S60" s="135" t="str">
        <f>IF(COUNT('Math Scores'!$HJ63:$IG63)=0, "", (SUMIF('Math Scores'!$HJ$3:$IU$3, S$4, 'Math Scores'!$HJ63:$IU63)/(SUMIF('Math Scores'!$HJ$3:$IU$3, S$4, 'Math Scores'!$HJ$2:$IU$2))))</f>
        <v/>
      </c>
      <c r="T60" s="135" t="str">
        <f>IF(COUNT('Math Scores'!$HJ63:$IG63)=0, "", (SUMIF('Math Scores'!$HJ$3:$IU$3, T$4, 'Math Scores'!$HJ63:$IU63)/(SUMIF('Math Scores'!$HJ$3:$IU$3, T$4, 'Math Scores'!$HJ$2:$IU$2))))</f>
        <v/>
      </c>
      <c r="U60" s="135" t="str">
        <f>IF(COUNT('Math Scores'!$IV63:$JL63)=0, "", (SUMIF('Math Scores'!$IH$3:$IU$3, U$4, 'Math Scores'!$IH63:$IU63)/(SUMIF('Math Scores'!$IH$3:$IU$3, U$4, 'Math Scores'!$IH$2:$IU$2))))</f>
        <v/>
      </c>
      <c r="V60" s="135" t="str">
        <f>IF(COUNT('Math Scores'!$IV63:$JL63)=0, "", (SUMIF('Math Scores'!$IH$3:$IU$3, V$4, 'Math Scores'!$IH63:$IU63)/(SUMIF('Math Scores'!$IH$3:$IU$3, V$4, 'Math Scores'!$IH$2:$IU$2))))</f>
        <v/>
      </c>
      <c r="W60" s="135" t="str">
        <f>IF(COUNT('Math Scores'!$IV63:$JL63)=0, "", (SUMIF('Math Scores'!$IH$3:$IU$3, W$4, 'Math Scores'!$IH63:$IU63)/(SUMIF('Math Scores'!$IH$3:$IU$3, W$4, 'Math Scores'!$IH$2:$IU$2))))</f>
        <v/>
      </c>
      <c r="X60" s="135" t="str">
        <f>IF(COUNT('Math Scores'!$JM63:$KG63)=0, "", (SUMIF('Math Scores'!$JM$3:$LA$3, X$4, 'Math Scores'!$JM63:$LA63)/(SUMIF('Math Scores'!$JM$3:$LA$3, X$4, 'Math Scores'!$JM$2:$LA$2))))</f>
        <v/>
      </c>
      <c r="Y60" s="135" t="str">
        <f>IF(COUNT('Math Scores'!$JM63:$KG63)=0, "", (SUMIF('Math Scores'!$JM$3:$LA$3, Y$4, 'Math Scores'!$JM63:$LA63)/(SUMIF('Math Scores'!$JM$3:$LA$3, Y$4, 'Math Scores'!$JM$2:$LA$2))))</f>
        <v/>
      </c>
      <c r="Z60" s="135" t="str">
        <f>IF(COUNT('Math Scores'!$JM63:$KG63)=0, "", (SUMIF('Math Scores'!$JM$3:$LA$3, Z$4, 'Math Scores'!$JM63:$LA63)/(SUMIF('Math Scores'!$JM$3:$LA$3, Z$4, 'Math Scores'!$JM$2:$LA$2))))</f>
        <v/>
      </c>
      <c r="AA60" s="135" t="str">
        <f>IF(COUNT('Math Scores'!$LB63:$LR63)=0, "", (SUMIF('Math Scores'!$KH$3:$LA$3, AA$4, 'Math Scores'!$KH63:$LA63)/(SUMIF('Math Scores'!$KH$3:$LA$3, AA$4, 'Math Scores'!$KH$2:$LA$2))))</f>
        <v/>
      </c>
      <c r="AB60" s="135" t="str">
        <f>IF(COUNT('Math Scores'!$LB63:$LR63)=0, "", (SUMIF('Math Scores'!$KH$3:$LA$3, AB$4, 'Math Scores'!$KH63:$LA63)/(SUMIF('Math Scores'!$KH$3:$LA$3, AB$4, 'Math Scores'!$KH$2:$LA$2))))</f>
        <v/>
      </c>
      <c r="AC60" s="135" t="str">
        <f>IF(COUNT('Math Scores'!$LB63:$LR63)=0, "", (SUMIF('Math Scores'!$KH$3:$LA$3, AC$4, 'Math Scores'!$KH63:$LA63)/(SUMIF('Math Scores'!$KH$3:$LA$3, AC$4, 'Math Scores'!$KH$2:$LA$2))))</f>
        <v/>
      </c>
    </row>
    <row r="61" spans="1:29" x14ac:dyDescent="0.2">
      <c r="A61" s="134" t="str">
        <f>'English Scores- Leveled papers'!B62</f>
        <v/>
      </c>
      <c r="B61" s="139" t="str">
        <f>'Math Scores'!D64</f>
        <v/>
      </c>
      <c r="C61" s="135" t="str">
        <f>IF(COUNT('Math Scores'!$F64:$AM64)=0, "", (SUMIF('Math Scores'!$F$3:$AM$3, C$4, 'Math Scores'!$F64:$AM64)/(SUMIF('Math Scores'!$F$3:$AM$3, C$4, 'Math Scores'!$F$2:$AM$2))))</f>
        <v/>
      </c>
      <c r="D61" s="135" t="str">
        <f>IF(COUNT('Math Scores'!$F64:$AM64)=0, "", (SUMIF('Math Scores'!$F$3:$AM$3, D$4, 'Math Scores'!$F64:$AM64)/(SUMIF('Math Scores'!$F$3:$AM$3, D$4, 'Math Scores'!$F$2:$AM$2))))</f>
        <v/>
      </c>
      <c r="E61" s="135" t="str">
        <f>IF(COUNT('Math Scores'!$F64:$AM64)=0, "", (SUMIF('Math Scores'!$F$3:$AM$3, E$4, 'Math Scores'!$F64:$AM64)/(SUMIF('Math Scores'!$F$3:$AM$3, E$4, 'Math Scores'!$F$2:$AM$2))))</f>
        <v/>
      </c>
      <c r="F61" s="135" t="str">
        <f>IF(COUNT('Math Scores'!$AN64:$BW64)=0, "", (SUMIF('Math Scores'!$AN$3:$BW$3, F$4, 'Math Scores'!$AN64:$BW64)/(SUMIF('Math Scores'!$AN$3:$BW$3, F$4, 'Math Scores'!$AN$2:$BW$2))))</f>
        <v/>
      </c>
      <c r="G61" s="135" t="str">
        <f>IF(COUNT('Math Scores'!$AN64:$BW64)=0, "", (SUMIF('Math Scores'!$AN$3:$BW$3, G$4, 'Math Scores'!$AN64:$BW64)/(SUMIF('Math Scores'!$AN$3:$BW$3, G$4, 'Math Scores'!$AN$2:$BW$2))))</f>
        <v/>
      </c>
      <c r="H61" s="135" t="str">
        <f>IF(COUNT('Math Scores'!$AN64:$BW64)=0, "", (SUMIF('Math Scores'!$AN$3:$BW$3, H$4, 'Math Scores'!$AN64:$BW64)/(SUMIF('Math Scores'!$AN$3:$BW$3, H$4, 'Math Scores'!$AN$2:$BW$2))))</f>
        <v/>
      </c>
      <c r="I61" s="135" t="str">
        <f>IF(COUNT('Math Scores'!$BX64:$DN64)=0, "", (SUMIF('Math Scores'!$F$3:$MZ$3, I$4, 'Math Scores'!$F64:$MZ64)/(SUMIF('Math Scores'!$F$3:$MZ$3, I$4, 'Math Scores'!$F$2:$MZ$2))))</f>
        <v/>
      </c>
      <c r="J61" s="135" t="str">
        <f>IF(COUNT('Math Scores'!$BX64:$DN64)=0, "", (SUMIF('Math Scores'!$F$3:$MZ$3, J$4, 'Math Scores'!$F64:$MZ64)/(SUMIF('Math Scores'!$F$3:$MZ$3, J$4, 'Math Scores'!$F$2:$MZ$2))))</f>
        <v/>
      </c>
      <c r="K61" s="135" t="str">
        <f>IF(COUNT('Math Scores'!$BX64:$DN64)=0, "", (SUMIF('Math Scores'!$F$3:$MZ$3, K$4, 'Math Scores'!$F64:$MZ64)/(SUMIF('Math Scores'!$F$3:$MZ$3, K$4, 'Math Scores'!$F$2:$MZ$2))))</f>
        <v/>
      </c>
      <c r="L61" s="135" t="str">
        <f>IF(COUNT('Math Scores'!$DO64:$FJ64)=0, "", (SUMIF('Math Scores'!$F$3:$MZ$3, L$4, 'Math Scores'!$F64:$MZ64)/(SUMIF('Math Scores'!$F$3:$MZ$3, L$4, 'Math Scores'!$F$2:$MZ$2))))</f>
        <v/>
      </c>
      <c r="M61" s="135" t="str">
        <f>IF(COUNT('Math Scores'!$DO64:$FJ64)=0, "", (SUMIF('Math Scores'!$F$3:$MZ$3, M$4, 'Math Scores'!$F64:$MZ64)/(SUMIF('Math Scores'!$F$3:$MZ$3, M$4, 'Math Scores'!$F$2:$MZ$2))))</f>
        <v/>
      </c>
      <c r="N61" s="135" t="str">
        <f>IF(COUNT('Math Scores'!$DO64:$FJ64)=0, "", (SUMIF('Math Scores'!$F$3:$MZ$3, N$4, 'Math Scores'!$F64:$MZ64)/(SUMIF('Math Scores'!$F$3:$MZ$3, N$4, 'Math Scores'!$F$2:$MZ$2))))</f>
        <v/>
      </c>
      <c r="O61" s="135" t="str">
        <f>IF(COUNT('Math Scores'!$FK64:$HI64)=0, "", (SUMIF('Math Scores'!$F$3:$MZ$3, O$4, 'Math Scores'!$F64:$MZ64)/(SUMIF('Math Scores'!$F$3:$MZ$3, O$4, 'Math Scores'!$F$2:$MZ$2))))</f>
        <v/>
      </c>
      <c r="P61" s="135" t="str">
        <f>IF(COUNT('Math Scores'!$FK64:$HI64)=0, "", (SUMIF('Math Scores'!$F$3:$MZ$3, P$4, 'Math Scores'!$F64:$MZ64)/(SUMIF('Math Scores'!$F$3:$MZ$3, P$4, 'Math Scores'!$F$2:$MZ$2))))</f>
        <v/>
      </c>
      <c r="Q61" s="135" t="str">
        <f>IF(COUNT('Math Scores'!$FK64:$HI64)=0, "", (SUMIF('Math Scores'!$F$3:$MZ$3, Q$4, 'Math Scores'!$F64:$MZ64)/(SUMIF('Math Scores'!$F$3:$MZ$3, Q$4, 'Math Scores'!$F$2:$MZ$2))))</f>
        <v/>
      </c>
      <c r="R61" s="135" t="str">
        <f>IF(COUNT('Math Scores'!$HJ64:$IG64)=0, "", (SUMIF('Math Scores'!$HJ$3:$IU$3, R$4, 'Math Scores'!$HJ64:$IU64)/(SUMIF('Math Scores'!$HJ$3:$IU$3, R$4, 'Math Scores'!$HJ$2:$IU$2))))</f>
        <v/>
      </c>
      <c r="S61" s="135" t="str">
        <f>IF(COUNT('Math Scores'!$HJ64:$IG64)=0, "", (SUMIF('Math Scores'!$HJ$3:$IU$3, S$4, 'Math Scores'!$HJ64:$IU64)/(SUMIF('Math Scores'!$HJ$3:$IU$3, S$4, 'Math Scores'!$HJ$2:$IU$2))))</f>
        <v/>
      </c>
      <c r="T61" s="135" t="str">
        <f>IF(COUNT('Math Scores'!$HJ64:$IG64)=0, "", (SUMIF('Math Scores'!$HJ$3:$IU$3, T$4, 'Math Scores'!$HJ64:$IU64)/(SUMIF('Math Scores'!$HJ$3:$IU$3, T$4, 'Math Scores'!$HJ$2:$IU$2))))</f>
        <v/>
      </c>
      <c r="U61" s="135" t="str">
        <f>IF(COUNT('Math Scores'!$IV64:$JL64)=0, "", (SUMIF('Math Scores'!$IH$3:$IU$3, U$4, 'Math Scores'!$IH64:$IU64)/(SUMIF('Math Scores'!$IH$3:$IU$3, U$4, 'Math Scores'!$IH$2:$IU$2))))</f>
        <v/>
      </c>
      <c r="V61" s="135" t="str">
        <f>IF(COUNT('Math Scores'!$IV64:$JL64)=0, "", (SUMIF('Math Scores'!$IH$3:$IU$3, V$4, 'Math Scores'!$IH64:$IU64)/(SUMIF('Math Scores'!$IH$3:$IU$3, V$4, 'Math Scores'!$IH$2:$IU$2))))</f>
        <v/>
      </c>
      <c r="W61" s="135" t="str">
        <f>IF(COUNT('Math Scores'!$IV64:$JL64)=0, "", (SUMIF('Math Scores'!$IH$3:$IU$3, W$4, 'Math Scores'!$IH64:$IU64)/(SUMIF('Math Scores'!$IH$3:$IU$3, W$4, 'Math Scores'!$IH$2:$IU$2))))</f>
        <v/>
      </c>
      <c r="X61" s="135" t="str">
        <f>IF(COUNT('Math Scores'!$JM64:$KG64)=0, "", (SUMIF('Math Scores'!$JM$3:$LA$3, X$4, 'Math Scores'!$JM64:$LA64)/(SUMIF('Math Scores'!$JM$3:$LA$3, X$4, 'Math Scores'!$JM$2:$LA$2))))</f>
        <v/>
      </c>
      <c r="Y61" s="135" t="str">
        <f>IF(COUNT('Math Scores'!$JM64:$KG64)=0, "", (SUMIF('Math Scores'!$JM$3:$LA$3, Y$4, 'Math Scores'!$JM64:$LA64)/(SUMIF('Math Scores'!$JM$3:$LA$3, Y$4, 'Math Scores'!$JM$2:$LA$2))))</f>
        <v/>
      </c>
      <c r="Z61" s="135" t="str">
        <f>IF(COUNT('Math Scores'!$JM64:$KG64)=0, "", (SUMIF('Math Scores'!$JM$3:$LA$3, Z$4, 'Math Scores'!$JM64:$LA64)/(SUMIF('Math Scores'!$JM$3:$LA$3, Z$4, 'Math Scores'!$JM$2:$LA$2))))</f>
        <v/>
      </c>
      <c r="AA61" s="135" t="str">
        <f>IF(COUNT('Math Scores'!$LB64:$LR64)=0, "", (SUMIF('Math Scores'!$KH$3:$LA$3, AA$4, 'Math Scores'!$KH64:$LA64)/(SUMIF('Math Scores'!$KH$3:$LA$3, AA$4, 'Math Scores'!$KH$2:$LA$2))))</f>
        <v/>
      </c>
      <c r="AB61" s="135" t="str">
        <f>IF(COUNT('Math Scores'!$LB64:$LR64)=0, "", (SUMIF('Math Scores'!$KH$3:$LA$3, AB$4, 'Math Scores'!$KH64:$LA64)/(SUMIF('Math Scores'!$KH$3:$LA$3, AB$4, 'Math Scores'!$KH$2:$LA$2))))</f>
        <v/>
      </c>
      <c r="AC61" s="135" t="str">
        <f>IF(COUNT('Math Scores'!$LB64:$LR64)=0, "", (SUMIF('Math Scores'!$KH$3:$LA$3, AC$4, 'Math Scores'!$KH64:$LA64)/(SUMIF('Math Scores'!$KH$3:$LA$3, AC$4, 'Math Scores'!$KH$2:$LA$2))))</f>
        <v/>
      </c>
    </row>
    <row r="62" spans="1:29" x14ac:dyDescent="0.2">
      <c r="A62" s="134" t="str">
        <f>'English Scores- Leveled papers'!B63</f>
        <v/>
      </c>
      <c r="B62" s="139" t="str">
        <f>'Math Scores'!D65</f>
        <v/>
      </c>
      <c r="C62" s="135" t="str">
        <f>IF(COUNT('Math Scores'!$F65:$AM65)=0, "", (SUMIF('Math Scores'!$F$3:$AM$3, C$4, 'Math Scores'!$F65:$AM65)/(SUMIF('Math Scores'!$F$3:$AM$3, C$4, 'Math Scores'!$F$2:$AM$2))))</f>
        <v/>
      </c>
      <c r="D62" s="135" t="str">
        <f>IF(COUNT('Math Scores'!$F65:$AM65)=0, "", (SUMIF('Math Scores'!$F$3:$AM$3, D$4, 'Math Scores'!$F65:$AM65)/(SUMIF('Math Scores'!$F$3:$AM$3, D$4, 'Math Scores'!$F$2:$AM$2))))</f>
        <v/>
      </c>
      <c r="E62" s="135" t="str">
        <f>IF(COUNT('Math Scores'!$F65:$AM65)=0, "", (SUMIF('Math Scores'!$F$3:$AM$3, E$4, 'Math Scores'!$F65:$AM65)/(SUMIF('Math Scores'!$F$3:$AM$3, E$4, 'Math Scores'!$F$2:$AM$2))))</f>
        <v/>
      </c>
      <c r="F62" s="135" t="str">
        <f>IF(COUNT('Math Scores'!$AN65:$BW65)=0, "", (SUMIF('Math Scores'!$AN$3:$BW$3, F$4, 'Math Scores'!$AN65:$BW65)/(SUMIF('Math Scores'!$AN$3:$BW$3, F$4, 'Math Scores'!$AN$2:$BW$2))))</f>
        <v/>
      </c>
      <c r="G62" s="135" t="str">
        <f>IF(COUNT('Math Scores'!$AN65:$BW65)=0, "", (SUMIF('Math Scores'!$AN$3:$BW$3, G$4, 'Math Scores'!$AN65:$BW65)/(SUMIF('Math Scores'!$AN$3:$BW$3, G$4, 'Math Scores'!$AN$2:$BW$2))))</f>
        <v/>
      </c>
      <c r="H62" s="135" t="str">
        <f>IF(COUNT('Math Scores'!$AN65:$BW65)=0, "", (SUMIF('Math Scores'!$AN$3:$BW$3, H$4, 'Math Scores'!$AN65:$BW65)/(SUMIF('Math Scores'!$AN$3:$BW$3, H$4, 'Math Scores'!$AN$2:$BW$2))))</f>
        <v/>
      </c>
      <c r="I62" s="135" t="str">
        <f>IF(COUNT('Math Scores'!$BX65:$DN65)=0, "", (SUMIF('Math Scores'!$F$3:$MZ$3, I$4, 'Math Scores'!$F65:$MZ65)/(SUMIF('Math Scores'!$F$3:$MZ$3, I$4, 'Math Scores'!$F$2:$MZ$2))))</f>
        <v/>
      </c>
      <c r="J62" s="135" t="str">
        <f>IF(COUNT('Math Scores'!$BX65:$DN65)=0, "", (SUMIF('Math Scores'!$F$3:$MZ$3, J$4, 'Math Scores'!$F65:$MZ65)/(SUMIF('Math Scores'!$F$3:$MZ$3, J$4, 'Math Scores'!$F$2:$MZ$2))))</f>
        <v/>
      </c>
      <c r="K62" s="135" t="str">
        <f>IF(COUNT('Math Scores'!$BX65:$DN65)=0, "", (SUMIF('Math Scores'!$F$3:$MZ$3, K$4, 'Math Scores'!$F65:$MZ65)/(SUMIF('Math Scores'!$F$3:$MZ$3, K$4, 'Math Scores'!$F$2:$MZ$2))))</f>
        <v/>
      </c>
      <c r="L62" s="135" t="str">
        <f>IF(COUNT('Math Scores'!$DO65:$FJ65)=0, "", (SUMIF('Math Scores'!$F$3:$MZ$3, L$4, 'Math Scores'!$F65:$MZ65)/(SUMIF('Math Scores'!$F$3:$MZ$3, L$4, 'Math Scores'!$F$2:$MZ$2))))</f>
        <v/>
      </c>
      <c r="M62" s="135" t="str">
        <f>IF(COUNT('Math Scores'!$DO65:$FJ65)=0, "", (SUMIF('Math Scores'!$F$3:$MZ$3, M$4, 'Math Scores'!$F65:$MZ65)/(SUMIF('Math Scores'!$F$3:$MZ$3, M$4, 'Math Scores'!$F$2:$MZ$2))))</f>
        <v/>
      </c>
      <c r="N62" s="135" t="str">
        <f>IF(COUNT('Math Scores'!$DO65:$FJ65)=0, "", (SUMIF('Math Scores'!$F$3:$MZ$3, N$4, 'Math Scores'!$F65:$MZ65)/(SUMIF('Math Scores'!$F$3:$MZ$3, N$4, 'Math Scores'!$F$2:$MZ$2))))</f>
        <v/>
      </c>
      <c r="O62" s="135" t="str">
        <f>IF(COUNT('Math Scores'!$FK65:$HI65)=0, "", (SUMIF('Math Scores'!$F$3:$MZ$3, O$4, 'Math Scores'!$F65:$MZ65)/(SUMIF('Math Scores'!$F$3:$MZ$3, O$4, 'Math Scores'!$F$2:$MZ$2))))</f>
        <v/>
      </c>
      <c r="P62" s="135" t="str">
        <f>IF(COUNT('Math Scores'!$FK65:$HI65)=0, "", (SUMIF('Math Scores'!$F$3:$MZ$3, P$4, 'Math Scores'!$F65:$MZ65)/(SUMIF('Math Scores'!$F$3:$MZ$3, P$4, 'Math Scores'!$F$2:$MZ$2))))</f>
        <v/>
      </c>
      <c r="Q62" s="135" t="str">
        <f>IF(COUNT('Math Scores'!$FK65:$HI65)=0, "", (SUMIF('Math Scores'!$F$3:$MZ$3, Q$4, 'Math Scores'!$F65:$MZ65)/(SUMIF('Math Scores'!$F$3:$MZ$3, Q$4, 'Math Scores'!$F$2:$MZ$2))))</f>
        <v/>
      </c>
      <c r="R62" s="135" t="str">
        <f>IF(COUNT('Math Scores'!$HJ65:$IG65)=0, "", (SUMIF('Math Scores'!$HJ$3:$IU$3, R$4, 'Math Scores'!$HJ65:$IU65)/(SUMIF('Math Scores'!$HJ$3:$IU$3, R$4, 'Math Scores'!$HJ$2:$IU$2))))</f>
        <v/>
      </c>
      <c r="S62" s="135" t="str">
        <f>IF(COUNT('Math Scores'!$HJ65:$IG65)=0, "", (SUMIF('Math Scores'!$HJ$3:$IU$3, S$4, 'Math Scores'!$HJ65:$IU65)/(SUMIF('Math Scores'!$HJ$3:$IU$3, S$4, 'Math Scores'!$HJ$2:$IU$2))))</f>
        <v/>
      </c>
      <c r="T62" s="135" t="str">
        <f>IF(COUNT('Math Scores'!$HJ65:$IG65)=0, "", (SUMIF('Math Scores'!$HJ$3:$IU$3, T$4, 'Math Scores'!$HJ65:$IU65)/(SUMIF('Math Scores'!$HJ$3:$IU$3, T$4, 'Math Scores'!$HJ$2:$IU$2))))</f>
        <v/>
      </c>
      <c r="U62" s="135" t="str">
        <f>IF(COUNT('Math Scores'!$IV65:$JL65)=0, "", (SUMIF('Math Scores'!$IH$3:$IU$3, U$4, 'Math Scores'!$IH65:$IU65)/(SUMIF('Math Scores'!$IH$3:$IU$3, U$4, 'Math Scores'!$IH$2:$IU$2))))</f>
        <v/>
      </c>
      <c r="V62" s="135" t="str">
        <f>IF(COUNT('Math Scores'!$IV65:$JL65)=0, "", (SUMIF('Math Scores'!$IH$3:$IU$3, V$4, 'Math Scores'!$IH65:$IU65)/(SUMIF('Math Scores'!$IH$3:$IU$3, V$4, 'Math Scores'!$IH$2:$IU$2))))</f>
        <v/>
      </c>
      <c r="W62" s="135" t="str">
        <f>IF(COUNT('Math Scores'!$IV65:$JL65)=0, "", (SUMIF('Math Scores'!$IH$3:$IU$3, W$4, 'Math Scores'!$IH65:$IU65)/(SUMIF('Math Scores'!$IH$3:$IU$3, W$4, 'Math Scores'!$IH$2:$IU$2))))</f>
        <v/>
      </c>
      <c r="X62" s="135" t="str">
        <f>IF(COUNT('Math Scores'!$JM65:$KG65)=0, "", (SUMIF('Math Scores'!$JM$3:$LA$3, X$4, 'Math Scores'!$JM65:$LA65)/(SUMIF('Math Scores'!$JM$3:$LA$3, X$4, 'Math Scores'!$JM$2:$LA$2))))</f>
        <v/>
      </c>
      <c r="Y62" s="135" t="str">
        <f>IF(COUNT('Math Scores'!$JM65:$KG65)=0, "", (SUMIF('Math Scores'!$JM$3:$LA$3, Y$4, 'Math Scores'!$JM65:$LA65)/(SUMIF('Math Scores'!$JM$3:$LA$3, Y$4, 'Math Scores'!$JM$2:$LA$2))))</f>
        <v/>
      </c>
      <c r="Z62" s="135" t="str">
        <f>IF(COUNT('Math Scores'!$JM65:$KG65)=0, "", (SUMIF('Math Scores'!$JM$3:$LA$3, Z$4, 'Math Scores'!$JM65:$LA65)/(SUMIF('Math Scores'!$JM$3:$LA$3, Z$4, 'Math Scores'!$JM$2:$LA$2))))</f>
        <v/>
      </c>
      <c r="AA62" s="135" t="str">
        <f>IF(COUNT('Math Scores'!$LB65:$LR65)=0, "", (SUMIF('Math Scores'!$KH$3:$LA$3, AA$4, 'Math Scores'!$KH65:$LA65)/(SUMIF('Math Scores'!$KH$3:$LA$3, AA$4, 'Math Scores'!$KH$2:$LA$2))))</f>
        <v/>
      </c>
      <c r="AB62" s="135" t="str">
        <f>IF(COUNT('Math Scores'!$LB65:$LR65)=0, "", (SUMIF('Math Scores'!$KH$3:$LA$3, AB$4, 'Math Scores'!$KH65:$LA65)/(SUMIF('Math Scores'!$KH$3:$LA$3, AB$4, 'Math Scores'!$KH$2:$LA$2))))</f>
        <v/>
      </c>
      <c r="AC62" s="135" t="str">
        <f>IF(COUNT('Math Scores'!$LB65:$LR65)=0, "", (SUMIF('Math Scores'!$KH$3:$LA$3, AC$4, 'Math Scores'!$KH65:$LA65)/(SUMIF('Math Scores'!$KH$3:$LA$3, AC$4, 'Math Scores'!$KH$2:$LA$2))))</f>
        <v/>
      </c>
    </row>
    <row r="63" spans="1:29" x14ac:dyDescent="0.2">
      <c r="A63" s="134" t="str">
        <f>'English Scores- Leveled papers'!B64</f>
        <v/>
      </c>
      <c r="B63" s="139" t="str">
        <f>'Math Scores'!D66</f>
        <v/>
      </c>
      <c r="C63" s="135" t="str">
        <f>IF(COUNT('Math Scores'!$F66:$AM66)=0, "", (SUMIF('Math Scores'!$F$3:$AM$3, C$4, 'Math Scores'!$F66:$AM66)/(SUMIF('Math Scores'!$F$3:$AM$3, C$4, 'Math Scores'!$F$2:$AM$2))))</f>
        <v/>
      </c>
      <c r="D63" s="135" t="str">
        <f>IF(COUNT('Math Scores'!$F66:$AM66)=0, "", (SUMIF('Math Scores'!$F$3:$AM$3, D$4, 'Math Scores'!$F66:$AM66)/(SUMIF('Math Scores'!$F$3:$AM$3, D$4, 'Math Scores'!$F$2:$AM$2))))</f>
        <v/>
      </c>
      <c r="E63" s="135" t="str">
        <f>IF(COUNT('Math Scores'!$F66:$AM66)=0, "", (SUMIF('Math Scores'!$F$3:$AM$3, E$4, 'Math Scores'!$F66:$AM66)/(SUMIF('Math Scores'!$F$3:$AM$3, E$4, 'Math Scores'!$F$2:$AM$2))))</f>
        <v/>
      </c>
      <c r="F63" s="135" t="str">
        <f>IF(COUNT('Math Scores'!$AN66:$BW66)=0, "", (SUMIF('Math Scores'!$AN$3:$BW$3, F$4, 'Math Scores'!$AN66:$BW66)/(SUMIF('Math Scores'!$AN$3:$BW$3, F$4, 'Math Scores'!$AN$2:$BW$2))))</f>
        <v/>
      </c>
      <c r="G63" s="135" t="str">
        <f>IF(COUNT('Math Scores'!$AN66:$BW66)=0, "", (SUMIF('Math Scores'!$AN$3:$BW$3, G$4, 'Math Scores'!$AN66:$BW66)/(SUMIF('Math Scores'!$AN$3:$BW$3, G$4, 'Math Scores'!$AN$2:$BW$2))))</f>
        <v/>
      </c>
      <c r="H63" s="135" t="str">
        <f>IF(COUNT('Math Scores'!$AN66:$BW66)=0, "", (SUMIF('Math Scores'!$AN$3:$BW$3, H$4, 'Math Scores'!$AN66:$BW66)/(SUMIF('Math Scores'!$AN$3:$BW$3, H$4, 'Math Scores'!$AN$2:$BW$2))))</f>
        <v/>
      </c>
      <c r="I63" s="135" t="str">
        <f>IF(COUNT('Math Scores'!$BX66:$DN66)=0, "", (SUMIF('Math Scores'!$F$3:$MZ$3, I$4, 'Math Scores'!$F66:$MZ66)/(SUMIF('Math Scores'!$F$3:$MZ$3, I$4, 'Math Scores'!$F$2:$MZ$2))))</f>
        <v/>
      </c>
      <c r="J63" s="135" t="str">
        <f>IF(COUNT('Math Scores'!$BX66:$DN66)=0, "", (SUMIF('Math Scores'!$F$3:$MZ$3, J$4, 'Math Scores'!$F66:$MZ66)/(SUMIF('Math Scores'!$F$3:$MZ$3, J$4, 'Math Scores'!$F$2:$MZ$2))))</f>
        <v/>
      </c>
      <c r="K63" s="135" t="str">
        <f>IF(COUNT('Math Scores'!$BX66:$DN66)=0, "", (SUMIF('Math Scores'!$F$3:$MZ$3, K$4, 'Math Scores'!$F66:$MZ66)/(SUMIF('Math Scores'!$F$3:$MZ$3, K$4, 'Math Scores'!$F$2:$MZ$2))))</f>
        <v/>
      </c>
      <c r="L63" s="135" t="str">
        <f>IF(COUNT('Math Scores'!$DO66:$FJ66)=0, "", (SUMIF('Math Scores'!$F$3:$MZ$3, L$4, 'Math Scores'!$F66:$MZ66)/(SUMIF('Math Scores'!$F$3:$MZ$3, L$4, 'Math Scores'!$F$2:$MZ$2))))</f>
        <v/>
      </c>
      <c r="M63" s="135" t="str">
        <f>IF(COUNT('Math Scores'!$DO66:$FJ66)=0, "", (SUMIF('Math Scores'!$F$3:$MZ$3, M$4, 'Math Scores'!$F66:$MZ66)/(SUMIF('Math Scores'!$F$3:$MZ$3, M$4, 'Math Scores'!$F$2:$MZ$2))))</f>
        <v/>
      </c>
      <c r="N63" s="135" t="str">
        <f>IF(COUNT('Math Scores'!$DO66:$FJ66)=0, "", (SUMIF('Math Scores'!$F$3:$MZ$3, N$4, 'Math Scores'!$F66:$MZ66)/(SUMIF('Math Scores'!$F$3:$MZ$3, N$4, 'Math Scores'!$F$2:$MZ$2))))</f>
        <v/>
      </c>
      <c r="O63" s="135" t="str">
        <f>IF(COUNT('Math Scores'!$FK66:$HI66)=0, "", (SUMIF('Math Scores'!$F$3:$MZ$3, O$4, 'Math Scores'!$F66:$MZ66)/(SUMIF('Math Scores'!$F$3:$MZ$3, O$4, 'Math Scores'!$F$2:$MZ$2))))</f>
        <v/>
      </c>
      <c r="P63" s="135" t="str">
        <f>IF(COUNT('Math Scores'!$FK66:$HI66)=0, "", (SUMIF('Math Scores'!$F$3:$MZ$3, P$4, 'Math Scores'!$F66:$MZ66)/(SUMIF('Math Scores'!$F$3:$MZ$3, P$4, 'Math Scores'!$F$2:$MZ$2))))</f>
        <v/>
      </c>
      <c r="Q63" s="135" t="str">
        <f>IF(COUNT('Math Scores'!$FK66:$HI66)=0, "", (SUMIF('Math Scores'!$F$3:$MZ$3, Q$4, 'Math Scores'!$F66:$MZ66)/(SUMIF('Math Scores'!$F$3:$MZ$3, Q$4, 'Math Scores'!$F$2:$MZ$2))))</f>
        <v/>
      </c>
      <c r="R63" s="135" t="str">
        <f>IF(COUNT('Math Scores'!$HJ66:$IG66)=0, "", (SUMIF('Math Scores'!$HJ$3:$IU$3, R$4, 'Math Scores'!$HJ66:$IU66)/(SUMIF('Math Scores'!$HJ$3:$IU$3, R$4, 'Math Scores'!$HJ$2:$IU$2))))</f>
        <v/>
      </c>
      <c r="S63" s="135" t="str">
        <f>IF(COUNT('Math Scores'!$HJ66:$IG66)=0, "", (SUMIF('Math Scores'!$HJ$3:$IU$3, S$4, 'Math Scores'!$HJ66:$IU66)/(SUMIF('Math Scores'!$HJ$3:$IU$3, S$4, 'Math Scores'!$HJ$2:$IU$2))))</f>
        <v/>
      </c>
      <c r="T63" s="135" t="str">
        <f>IF(COUNT('Math Scores'!$HJ66:$IG66)=0, "", (SUMIF('Math Scores'!$HJ$3:$IU$3, T$4, 'Math Scores'!$HJ66:$IU66)/(SUMIF('Math Scores'!$HJ$3:$IU$3, T$4, 'Math Scores'!$HJ$2:$IU$2))))</f>
        <v/>
      </c>
      <c r="U63" s="135" t="str">
        <f>IF(COUNT('Math Scores'!$IV66:$JL66)=0, "", (SUMIF('Math Scores'!$IH$3:$IU$3, U$4, 'Math Scores'!$IH66:$IU66)/(SUMIF('Math Scores'!$IH$3:$IU$3, U$4, 'Math Scores'!$IH$2:$IU$2))))</f>
        <v/>
      </c>
      <c r="V63" s="135" t="str">
        <f>IF(COUNT('Math Scores'!$IV66:$JL66)=0, "", (SUMIF('Math Scores'!$IH$3:$IU$3, V$4, 'Math Scores'!$IH66:$IU66)/(SUMIF('Math Scores'!$IH$3:$IU$3, V$4, 'Math Scores'!$IH$2:$IU$2))))</f>
        <v/>
      </c>
      <c r="W63" s="135" t="str">
        <f>IF(COUNT('Math Scores'!$IV66:$JL66)=0, "", (SUMIF('Math Scores'!$IH$3:$IU$3, W$4, 'Math Scores'!$IH66:$IU66)/(SUMIF('Math Scores'!$IH$3:$IU$3, W$4, 'Math Scores'!$IH$2:$IU$2))))</f>
        <v/>
      </c>
      <c r="X63" s="135" t="str">
        <f>IF(COUNT('Math Scores'!$JM66:$KG66)=0, "", (SUMIF('Math Scores'!$JM$3:$LA$3, X$4, 'Math Scores'!$JM66:$LA66)/(SUMIF('Math Scores'!$JM$3:$LA$3, X$4, 'Math Scores'!$JM$2:$LA$2))))</f>
        <v/>
      </c>
      <c r="Y63" s="135" t="str">
        <f>IF(COUNT('Math Scores'!$JM66:$KG66)=0, "", (SUMIF('Math Scores'!$JM$3:$LA$3, Y$4, 'Math Scores'!$JM66:$LA66)/(SUMIF('Math Scores'!$JM$3:$LA$3, Y$4, 'Math Scores'!$JM$2:$LA$2))))</f>
        <v/>
      </c>
      <c r="Z63" s="135" t="str">
        <f>IF(COUNT('Math Scores'!$JM66:$KG66)=0, "", (SUMIF('Math Scores'!$JM$3:$LA$3, Z$4, 'Math Scores'!$JM66:$LA66)/(SUMIF('Math Scores'!$JM$3:$LA$3, Z$4, 'Math Scores'!$JM$2:$LA$2))))</f>
        <v/>
      </c>
      <c r="AA63" s="135" t="str">
        <f>IF(COUNT('Math Scores'!$LB66:$LR66)=0, "", (SUMIF('Math Scores'!$KH$3:$LA$3, AA$4, 'Math Scores'!$KH66:$LA66)/(SUMIF('Math Scores'!$KH$3:$LA$3, AA$4, 'Math Scores'!$KH$2:$LA$2))))</f>
        <v/>
      </c>
      <c r="AB63" s="135" t="str">
        <f>IF(COUNT('Math Scores'!$LB66:$LR66)=0, "", (SUMIF('Math Scores'!$KH$3:$LA$3, AB$4, 'Math Scores'!$KH66:$LA66)/(SUMIF('Math Scores'!$KH$3:$LA$3, AB$4, 'Math Scores'!$KH$2:$LA$2))))</f>
        <v/>
      </c>
      <c r="AC63" s="135" t="str">
        <f>IF(COUNT('Math Scores'!$LB66:$LR66)=0, "", (SUMIF('Math Scores'!$KH$3:$LA$3, AC$4, 'Math Scores'!$KH66:$LA66)/(SUMIF('Math Scores'!$KH$3:$LA$3, AC$4, 'Math Scores'!$KH$2:$LA$2))))</f>
        <v/>
      </c>
    </row>
    <row r="64" spans="1:29" x14ac:dyDescent="0.2">
      <c r="A64" s="134" t="str">
        <f>'English Scores- Leveled papers'!B65</f>
        <v/>
      </c>
      <c r="B64" s="139" t="str">
        <f>'Math Scores'!D67</f>
        <v/>
      </c>
      <c r="C64" s="135" t="str">
        <f>IF(COUNT('Math Scores'!$F67:$AM67)=0, "", (SUMIF('Math Scores'!$F$3:$AM$3, C$4, 'Math Scores'!$F67:$AM67)/(SUMIF('Math Scores'!$F$3:$AM$3, C$4, 'Math Scores'!$F$2:$AM$2))))</f>
        <v/>
      </c>
      <c r="D64" s="135" t="str">
        <f>IF(COUNT('Math Scores'!$F67:$AM67)=0, "", (SUMIF('Math Scores'!$F$3:$AM$3, D$4, 'Math Scores'!$F67:$AM67)/(SUMIF('Math Scores'!$F$3:$AM$3, D$4, 'Math Scores'!$F$2:$AM$2))))</f>
        <v/>
      </c>
      <c r="E64" s="135" t="str">
        <f>IF(COUNT('Math Scores'!$F67:$AM67)=0, "", (SUMIF('Math Scores'!$F$3:$AM$3, E$4, 'Math Scores'!$F67:$AM67)/(SUMIF('Math Scores'!$F$3:$AM$3, E$4, 'Math Scores'!$F$2:$AM$2))))</f>
        <v/>
      </c>
      <c r="F64" s="135" t="str">
        <f>IF(COUNT('Math Scores'!$AN67:$BW67)=0, "", (SUMIF('Math Scores'!$AN$3:$BW$3, F$4, 'Math Scores'!$AN67:$BW67)/(SUMIF('Math Scores'!$AN$3:$BW$3, F$4, 'Math Scores'!$AN$2:$BW$2))))</f>
        <v/>
      </c>
      <c r="G64" s="135" t="str">
        <f>IF(COUNT('Math Scores'!$AN67:$BW67)=0, "", (SUMIF('Math Scores'!$AN$3:$BW$3, G$4, 'Math Scores'!$AN67:$BW67)/(SUMIF('Math Scores'!$AN$3:$BW$3, G$4, 'Math Scores'!$AN$2:$BW$2))))</f>
        <v/>
      </c>
      <c r="H64" s="135" t="str">
        <f>IF(COUNT('Math Scores'!$AN67:$BW67)=0, "", (SUMIF('Math Scores'!$AN$3:$BW$3, H$4, 'Math Scores'!$AN67:$BW67)/(SUMIF('Math Scores'!$AN$3:$BW$3, H$4, 'Math Scores'!$AN$2:$BW$2))))</f>
        <v/>
      </c>
      <c r="I64" s="135" t="str">
        <f>IF(COUNT('Math Scores'!$BX67:$DN67)=0, "", (SUMIF('Math Scores'!$F$3:$MZ$3, I$4, 'Math Scores'!$F67:$MZ67)/(SUMIF('Math Scores'!$F$3:$MZ$3, I$4, 'Math Scores'!$F$2:$MZ$2))))</f>
        <v/>
      </c>
      <c r="J64" s="135" t="str">
        <f>IF(COUNT('Math Scores'!$BX67:$DN67)=0, "", (SUMIF('Math Scores'!$F$3:$MZ$3, J$4, 'Math Scores'!$F67:$MZ67)/(SUMIF('Math Scores'!$F$3:$MZ$3, J$4, 'Math Scores'!$F$2:$MZ$2))))</f>
        <v/>
      </c>
      <c r="K64" s="135" t="str">
        <f>IF(COUNT('Math Scores'!$BX67:$DN67)=0, "", (SUMIF('Math Scores'!$F$3:$MZ$3, K$4, 'Math Scores'!$F67:$MZ67)/(SUMIF('Math Scores'!$F$3:$MZ$3, K$4, 'Math Scores'!$F$2:$MZ$2))))</f>
        <v/>
      </c>
      <c r="L64" s="135" t="str">
        <f>IF(COUNT('Math Scores'!$DO67:$FJ67)=0, "", (SUMIF('Math Scores'!$F$3:$MZ$3, L$4, 'Math Scores'!$F67:$MZ67)/(SUMIF('Math Scores'!$F$3:$MZ$3, L$4, 'Math Scores'!$F$2:$MZ$2))))</f>
        <v/>
      </c>
      <c r="M64" s="135" t="str">
        <f>IF(COUNT('Math Scores'!$DO67:$FJ67)=0, "", (SUMIF('Math Scores'!$F$3:$MZ$3, M$4, 'Math Scores'!$F67:$MZ67)/(SUMIF('Math Scores'!$F$3:$MZ$3, M$4, 'Math Scores'!$F$2:$MZ$2))))</f>
        <v/>
      </c>
      <c r="N64" s="135" t="str">
        <f>IF(COUNT('Math Scores'!$DO67:$FJ67)=0, "", (SUMIF('Math Scores'!$F$3:$MZ$3, N$4, 'Math Scores'!$F67:$MZ67)/(SUMIF('Math Scores'!$F$3:$MZ$3, N$4, 'Math Scores'!$F$2:$MZ$2))))</f>
        <v/>
      </c>
      <c r="O64" s="135" t="str">
        <f>IF(COUNT('Math Scores'!$FK67:$HI67)=0, "", (SUMIF('Math Scores'!$F$3:$MZ$3, O$4, 'Math Scores'!$F67:$MZ67)/(SUMIF('Math Scores'!$F$3:$MZ$3, O$4, 'Math Scores'!$F$2:$MZ$2))))</f>
        <v/>
      </c>
      <c r="P64" s="135" t="str">
        <f>IF(COUNT('Math Scores'!$FK67:$HI67)=0, "", (SUMIF('Math Scores'!$F$3:$MZ$3, P$4, 'Math Scores'!$F67:$MZ67)/(SUMIF('Math Scores'!$F$3:$MZ$3, P$4, 'Math Scores'!$F$2:$MZ$2))))</f>
        <v/>
      </c>
      <c r="Q64" s="135" t="str">
        <f>IF(COUNT('Math Scores'!$FK67:$HI67)=0, "", (SUMIF('Math Scores'!$F$3:$MZ$3, Q$4, 'Math Scores'!$F67:$MZ67)/(SUMIF('Math Scores'!$F$3:$MZ$3, Q$4, 'Math Scores'!$F$2:$MZ$2))))</f>
        <v/>
      </c>
      <c r="R64" s="135" t="str">
        <f>IF(COUNT('Math Scores'!$HJ67:$IG67)=0, "", (SUMIF('Math Scores'!$HJ$3:$IU$3, R$4, 'Math Scores'!$HJ67:$IU67)/(SUMIF('Math Scores'!$HJ$3:$IU$3, R$4, 'Math Scores'!$HJ$2:$IU$2))))</f>
        <v/>
      </c>
      <c r="S64" s="135" t="str">
        <f>IF(COUNT('Math Scores'!$HJ67:$IG67)=0, "", (SUMIF('Math Scores'!$HJ$3:$IU$3, S$4, 'Math Scores'!$HJ67:$IU67)/(SUMIF('Math Scores'!$HJ$3:$IU$3, S$4, 'Math Scores'!$HJ$2:$IU$2))))</f>
        <v/>
      </c>
      <c r="T64" s="135" t="str">
        <f>IF(COUNT('Math Scores'!$HJ67:$IG67)=0, "", (SUMIF('Math Scores'!$HJ$3:$IU$3, T$4, 'Math Scores'!$HJ67:$IU67)/(SUMIF('Math Scores'!$HJ$3:$IU$3, T$4, 'Math Scores'!$HJ$2:$IU$2))))</f>
        <v/>
      </c>
      <c r="U64" s="135" t="str">
        <f>IF(COUNT('Math Scores'!$IV67:$JL67)=0, "", (SUMIF('Math Scores'!$IH$3:$IU$3, U$4, 'Math Scores'!$IH67:$IU67)/(SUMIF('Math Scores'!$IH$3:$IU$3, U$4, 'Math Scores'!$IH$2:$IU$2))))</f>
        <v/>
      </c>
      <c r="V64" s="135" t="str">
        <f>IF(COUNT('Math Scores'!$IV67:$JL67)=0, "", (SUMIF('Math Scores'!$IH$3:$IU$3, V$4, 'Math Scores'!$IH67:$IU67)/(SUMIF('Math Scores'!$IH$3:$IU$3, V$4, 'Math Scores'!$IH$2:$IU$2))))</f>
        <v/>
      </c>
      <c r="W64" s="135" t="str">
        <f>IF(COUNT('Math Scores'!$IV67:$JL67)=0, "", (SUMIF('Math Scores'!$IH$3:$IU$3, W$4, 'Math Scores'!$IH67:$IU67)/(SUMIF('Math Scores'!$IH$3:$IU$3, W$4, 'Math Scores'!$IH$2:$IU$2))))</f>
        <v/>
      </c>
      <c r="X64" s="135" t="str">
        <f>IF(COUNT('Math Scores'!$JM67:$KG67)=0, "", (SUMIF('Math Scores'!$JM$3:$LA$3, X$4, 'Math Scores'!$JM67:$LA67)/(SUMIF('Math Scores'!$JM$3:$LA$3, X$4, 'Math Scores'!$JM$2:$LA$2))))</f>
        <v/>
      </c>
      <c r="Y64" s="135" t="str">
        <f>IF(COUNT('Math Scores'!$JM67:$KG67)=0, "", (SUMIF('Math Scores'!$JM$3:$LA$3, Y$4, 'Math Scores'!$JM67:$LA67)/(SUMIF('Math Scores'!$JM$3:$LA$3, Y$4, 'Math Scores'!$JM$2:$LA$2))))</f>
        <v/>
      </c>
      <c r="Z64" s="135" t="str">
        <f>IF(COUNT('Math Scores'!$JM67:$KG67)=0, "", (SUMIF('Math Scores'!$JM$3:$LA$3, Z$4, 'Math Scores'!$JM67:$LA67)/(SUMIF('Math Scores'!$JM$3:$LA$3, Z$4, 'Math Scores'!$JM$2:$LA$2))))</f>
        <v/>
      </c>
      <c r="AA64" s="135" t="str">
        <f>IF(COUNT('Math Scores'!$LB67:$LR67)=0, "", (SUMIF('Math Scores'!$KH$3:$LA$3, AA$4, 'Math Scores'!$KH67:$LA67)/(SUMIF('Math Scores'!$KH$3:$LA$3, AA$4, 'Math Scores'!$KH$2:$LA$2))))</f>
        <v/>
      </c>
      <c r="AB64" s="135" t="str">
        <f>IF(COUNT('Math Scores'!$LB67:$LR67)=0, "", (SUMIF('Math Scores'!$KH$3:$LA$3, AB$4, 'Math Scores'!$KH67:$LA67)/(SUMIF('Math Scores'!$KH$3:$LA$3, AB$4, 'Math Scores'!$KH$2:$LA$2))))</f>
        <v/>
      </c>
      <c r="AC64" s="135" t="str">
        <f>IF(COUNT('Math Scores'!$LB67:$LR67)=0, "", (SUMIF('Math Scores'!$KH$3:$LA$3, AC$4, 'Math Scores'!$KH67:$LA67)/(SUMIF('Math Scores'!$KH$3:$LA$3, AC$4, 'Math Scores'!$KH$2:$LA$2))))</f>
        <v/>
      </c>
    </row>
    <row r="65" spans="1:29" x14ac:dyDescent="0.2">
      <c r="A65" s="134" t="str">
        <f>'English Scores- Leveled papers'!B66</f>
        <v/>
      </c>
      <c r="B65" s="139" t="str">
        <f>'Math Scores'!D68</f>
        <v/>
      </c>
      <c r="C65" s="135" t="str">
        <f>IF(COUNT('Math Scores'!$F68:$AM68)=0, "", (SUMIF('Math Scores'!$F$3:$AM$3, C$4, 'Math Scores'!$F68:$AM68)/(SUMIF('Math Scores'!$F$3:$AM$3, C$4, 'Math Scores'!$F$2:$AM$2))))</f>
        <v/>
      </c>
      <c r="D65" s="135" t="str">
        <f>IF(COUNT('Math Scores'!$F68:$AM68)=0, "", (SUMIF('Math Scores'!$F$3:$AM$3, D$4, 'Math Scores'!$F68:$AM68)/(SUMIF('Math Scores'!$F$3:$AM$3, D$4, 'Math Scores'!$F$2:$AM$2))))</f>
        <v/>
      </c>
      <c r="E65" s="135" t="str">
        <f>IF(COUNT('Math Scores'!$F68:$AM68)=0, "", (SUMIF('Math Scores'!$F$3:$AM$3, E$4, 'Math Scores'!$F68:$AM68)/(SUMIF('Math Scores'!$F$3:$AM$3, E$4, 'Math Scores'!$F$2:$AM$2))))</f>
        <v/>
      </c>
      <c r="F65" s="135" t="str">
        <f>IF(COUNT('Math Scores'!$AN68:$BW68)=0, "", (SUMIF('Math Scores'!$AN$3:$BW$3, F$4, 'Math Scores'!$AN68:$BW68)/(SUMIF('Math Scores'!$AN$3:$BW$3, F$4, 'Math Scores'!$AN$2:$BW$2))))</f>
        <v/>
      </c>
      <c r="G65" s="135" t="str">
        <f>IF(COUNT('Math Scores'!$AN68:$BW68)=0, "", (SUMIF('Math Scores'!$AN$3:$BW$3, G$4, 'Math Scores'!$AN68:$BW68)/(SUMIF('Math Scores'!$AN$3:$BW$3, G$4, 'Math Scores'!$AN$2:$BW$2))))</f>
        <v/>
      </c>
      <c r="H65" s="135" t="str">
        <f>IF(COUNT('Math Scores'!$AN68:$BW68)=0, "", (SUMIF('Math Scores'!$AN$3:$BW$3, H$4, 'Math Scores'!$AN68:$BW68)/(SUMIF('Math Scores'!$AN$3:$BW$3, H$4, 'Math Scores'!$AN$2:$BW$2))))</f>
        <v/>
      </c>
      <c r="I65" s="135" t="str">
        <f>IF(COUNT('Math Scores'!$BX68:$DN68)=0, "", (SUMIF('Math Scores'!$F$3:$MZ$3, I$4, 'Math Scores'!$F68:$MZ68)/(SUMIF('Math Scores'!$F$3:$MZ$3, I$4, 'Math Scores'!$F$2:$MZ$2))))</f>
        <v/>
      </c>
      <c r="J65" s="135" t="str">
        <f>IF(COUNT('Math Scores'!$BX68:$DN68)=0, "", (SUMIF('Math Scores'!$F$3:$MZ$3, J$4, 'Math Scores'!$F68:$MZ68)/(SUMIF('Math Scores'!$F$3:$MZ$3, J$4, 'Math Scores'!$F$2:$MZ$2))))</f>
        <v/>
      </c>
      <c r="K65" s="135" t="str">
        <f>IF(COUNT('Math Scores'!$BX68:$DN68)=0, "", (SUMIF('Math Scores'!$F$3:$MZ$3, K$4, 'Math Scores'!$F68:$MZ68)/(SUMIF('Math Scores'!$F$3:$MZ$3, K$4, 'Math Scores'!$F$2:$MZ$2))))</f>
        <v/>
      </c>
      <c r="L65" s="135" t="str">
        <f>IF(COUNT('Math Scores'!$DO68:$FJ68)=0, "", (SUMIF('Math Scores'!$F$3:$MZ$3, L$4, 'Math Scores'!$F68:$MZ68)/(SUMIF('Math Scores'!$F$3:$MZ$3, L$4, 'Math Scores'!$F$2:$MZ$2))))</f>
        <v/>
      </c>
      <c r="M65" s="135" t="str">
        <f>IF(COUNT('Math Scores'!$DO68:$FJ68)=0, "", (SUMIF('Math Scores'!$F$3:$MZ$3, M$4, 'Math Scores'!$F68:$MZ68)/(SUMIF('Math Scores'!$F$3:$MZ$3, M$4, 'Math Scores'!$F$2:$MZ$2))))</f>
        <v/>
      </c>
      <c r="N65" s="135" t="str">
        <f>IF(COUNT('Math Scores'!$DO68:$FJ68)=0, "", (SUMIF('Math Scores'!$F$3:$MZ$3, N$4, 'Math Scores'!$F68:$MZ68)/(SUMIF('Math Scores'!$F$3:$MZ$3, N$4, 'Math Scores'!$F$2:$MZ$2))))</f>
        <v/>
      </c>
      <c r="O65" s="135" t="str">
        <f>IF(COUNT('Math Scores'!$FK68:$HI68)=0, "", (SUMIF('Math Scores'!$F$3:$MZ$3, O$4, 'Math Scores'!$F68:$MZ68)/(SUMIF('Math Scores'!$F$3:$MZ$3, O$4, 'Math Scores'!$F$2:$MZ$2))))</f>
        <v/>
      </c>
      <c r="P65" s="135" t="str">
        <f>IF(COUNT('Math Scores'!$FK68:$HI68)=0, "", (SUMIF('Math Scores'!$F$3:$MZ$3, P$4, 'Math Scores'!$F68:$MZ68)/(SUMIF('Math Scores'!$F$3:$MZ$3, P$4, 'Math Scores'!$F$2:$MZ$2))))</f>
        <v/>
      </c>
      <c r="Q65" s="135" t="str">
        <f>IF(COUNT('Math Scores'!$FK68:$HI68)=0, "", (SUMIF('Math Scores'!$F$3:$MZ$3, Q$4, 'Math Scores'!$F68:$MZ68)/(SUMIF('Math Scores'!$F$3:$MZ$3, Q$4, 'Math Scores'!$F$2:$MZ$2))))</f>
        <v/>
      </c>
      <c r="R65" s="135" t="str">
        <f>IF(COUNT('Math Scores'!$HJ68:$IG68)=0, "", (SUMIF('Math Scores'!$HJ$3:$IU$3, R$4, 'Math Scores'!$HJ68:$IU68)/(SUMIF('Math Scores'!$HJ$3:$IU$3, R$4, 'Math Scores'!$HJ$2:$IU$2))))</f>
        <v/>
      </c>
      <c r="S65" s="135" t="str">
        <f>IF(COUNT('Math Scores'!$HJ68:$IG68)=0, "", (SUMIF('Math Scores'!$HJ$3:$IU$3, S$4, 'Math Scores'!$HJ68:$IU68)/(SUMIF('Math Scores'!$HJ$3:$IU$3, S$4, 'Math Scores'!$HJ$2:$IU$2))))</f>
        <v/>
      </c>
      <c r="T65" s="135" t="str">
        <f>IF(COUNT('Math Scores'!$HJ68:$IG68)=0, "", (SUMIF('Math Scores'!$HJ$3:$IU$3, T$4, 'Math Scores'!$HJ68:$IU68)/(SUMIF('Math Scores'!$HJ$3:$IU$3, T$4, 'Math Scores'!$HJ$2:$IU$2))))</f>
        <v/>
      </c>
      <c r="U65" s="135" t="str">
        <f>IF(COUNT('Math Scores'!$IV68:$JL68)=0, "", (SUMIF('Math Scores'!$IH$3:$IU$3, U$4, 'Math Scores'!$IH68:$IU68)/(SUMIF('Math Scores'!$IH$3:$IU$3, U$4, 'Math Scores'!$IH$2:$IU$2))))</f>
        <v/>
      </c>
      <c r="V65" s="135" t="str">
        <f>IF(COUNT('Math Scores'!$IV68:$JL68)=0, "", (SUMIF('Math Scores'!$IH$3:$IU$3, V$4, 'Math Scores'!$IH68:$IU68)/(SUMIF('Math Scores'!$IH$3:$IU$3, V$4, 'Math Scores'!$IH$2:$IU$2))))</f>
        <v/>
      </c>
      <c r="W65" s="135" t="str">
        <f>IF(COUNT('Math Scores'!$IV68:$JL68)=0, "", (SUMIF('Math Scores'!$IH$3:$IU$3, W$4, 'Math Scores'!$IH68:$IU68)/(SUMIF('Math Scores'!$IH$3:$IU$3, W$4, 'Math Scores'!$IH$2:$IU$2))))</f>
        <v/>
      </c>
      <c r="X65" s="135" t="str">
        <f>IF(COUNT('Math Scores'!$JM68:$KG68)=0, "", (SUMIF('Math Scores'!$JM$3:$LA$3, X$4, 'Math Scores'!$JM68:$LA68)/(SUMIF('Math Scores'!$JM$3:$LA$3, X$4, 'Math Scores'!$JM$2:$LA$2))))</f>
        <v/>
      </c>
      <c r="Y65" s="135" t="str">
        <f>IF(COUNT('Math Scores'!$JM68:$KG68)=0, "", (SUMIF('Math Scores'!$JM$3:$LA$3, Y$4, 'Math Scores'!$JM68:$LA68)/(SUMIF('Math Scores'!$JM$3:$LA$3, Y$4, 'Math Scores'!$JM$2:$LA$2))))</f>
        <v/>
      </c>
      <c r="Z65" s="135" t="str">
        <f>IF(COUNT('Math Scores'!$JM68:$KG68)=0, "", (SUMIF('Math Scores'!$JM$3:$LA$3, Z$4, 'Math Scores'!$JM68:$LA68)/(SUMIF('Math Scores'!$JM$3:$LA$3, Z$4, 'Math Scores'!$JM$2:$LA$2))))</f>
        <v/>
      </c>
      <c r="AA65" s="135" t="str">
        <f>IF(COUNT('Math Scores'!$LB68:$LR68)=0, "", (SUMIF('Math Scores'!$KH$3:$LA$3, AA$4, 'Math Scores'!$KH68:$LA68)/(SUMIF('Math Scores'!$KH$3:$LA$3, AA$4, 'Math Scores'!$KH$2:$LA$2))))</f>
        <v/>
      </c>
      <c r="AB65" s="135" t="str">
        <f>IF(COUNT('Math Scores'!$LB68:$LR68)=0, "", (SUMIF('Math Scores'!$KH$3:$LA$3, AB$4, 'Math Scores'!$KH68:$LA68)/(SUMIF('Math Scores'!$KH$3:$LA$3, AB$4, 'Math Scores'!$KH$2:$LA$2))))</f>
        <v/>
      </c>
      <c r="AC65" s="135" t="str">
        <f>IF(COUNT('Math Scores'!$LB68:$LR68)=0, "", (SUMIF('Math Scores'!$KH$3:$LA$3, AC$4, 'Math Scores'!$KH68:$LA68)/(SUMIF('Math Scores'!$KH$3:$LA$3, AC$4, 'Math Scores'!$KH$2:$LA$2))))</f>
        <v/>
      </c>
    </row>
    <row r="66" spans="1:29" x14ac:dyDescent="0.2">
      <c r="A66" s="134" t="str">
        <f>'English Scores- Leveled papers'!B67</f>
        <v/>
      </c>
      <c r="B66" s="139" t="str">
        <f>'Math Scores'!D69</f>
        <v/>
      </c>
      <c r="C66" s="135" t="str">
        <f>IF(COUNT('Math Scores'!$F69:$AM69)=0, "", (SUMIF('Math Scores'!$F$3:$AM$3, C$4, 'Math Scores'!$F69:$AM69)/(SUMIF('Math Scores'!$F$3:$AM$3, C$4, 'Math Scores'!$F$2:$AM$2))))</f>
        <v/>
      </c>
      <c r="D66" s="135" t="str">
        <f>IF(COUNT('Math Scores'!$F69:$AM69)=0, "", (SUMIF('Math Scores'!$F$3:$AM$3, D$4, 'Math Scores'!$F69:$AM69)/(SUMIF('Math Scores'!$F$3:$AM$3, D$4, 'Math Scores'!$F$2:$AM$2))))</f>
        <v/>
      </c>
      <c r="E66" s="135" t="str">
        <f>IF(COUNT('Math Scores'!$F69:$AM69)=0, "", (SUMIF('Math Scores'!$F$3:$AM$3, E$4, 'Math Scores'!$F69:$AM69)/(SUMIF('Math Scores'!$F$3:$AM$3, E$4, 'Math Scores'!$F$2:$AM$2))))</f>
        <v/>
      </c>
      <c r="F66" s="135" t="str">
        <f>IF(COUNT('Math Scores'!$AN69:$BW69)=0, "", (SUMIF('Math Scores'!$AN$3:$BW$3, F$4, 'Math Scores'!$AN69:$BW69)/(SUMIF('Math Scores'!$AN$3:$BW$3, F$4, 'Math Scores'!$AN$2:$BW$2))))</f>
        <v/>
      </c>
      <c r="G66" s="135" t="str">
        <f>IF(COUNT('Math Scores'!$AN69:$BW69)=0, "", (SUMIF('Math Scores'!$AN$3:$BW$3, G$4, 'Math Scores'!$AN69:$BW69)/(SUMIF('Math Scores'!$AN$3:$BW$3, G$4, 'Math Scores'!$AN$2:$BW$2))))</f>
        <v/>
      </c>
      <c r="H66" s="135" t="str">
        <f>IF(COUNT('Math Scores'!$AN69:$BW69)=0, "", (SUMIF('Math Scores'!$AN$3:$BW$3, H$4, 'Math Scores'!$AN69:$BW69)/(SUMIF('Math Scores'!$AN$3:$BW$3, H$4, 'Math Scores'!$AN$2:$BW$2))))</f>
        <v/>
      </c>
      <c r="I66" s="135" t="str">
        <f>IF(COUNT('Math Scores'!$BX69:$DN69)=0, "", (SUMIF('Math Scores'!$F$3:$MZ$3, I$4, 'Math Scores'!$F69:$MZ69)/(SUMIF('Math Scores'!$F$3:$MZ$3, I$4, 'Math Scores'!$F$2:$MZ$2))))</f>
        <v/>
      </c>
      <c r="J66" s="135" t="str">
        <f>IF(COUNT('Math Scores'!$BX69:$DN69)=0, "", (SUMIF('Math Scores'!$F$3:$MZ$3, J$4, 'Math Scores'!$F69:$MZ69)/(SUMIF('Math Scores'!$F$3:$MZ$3, J$4, 'Math Scores'!$F$2:$MZ$2))))</f>
        <v/>
      </c>
      <c r="K66" s="135" t="str">
        <f>IF(COUNT('Math Scores'!$BX69:$DN69)=0, "", (SUMIF('Math Scores'!$F$3:$MZ$3, K$4, 'Math Scores'!$F69:$MZ69)/(SUMIF('Math Scores'!$F$3:$MZ$3, K$4, 'Math Scores'!$F$2:$MZ$2))))</f>
        <v/>
      </c>
      <c r="L66" s="135" t="str">
        <f>IF(COUNT('Math Scores'!$DO69:$FJ69)=0, "", (SUMIF('Math Scores'!$F$3:$MZ$3, L$4, 'Math Scores'!$F69:$MZ69)/(SUMIF('Math Scores'!$F$3:$MZ$3, L$4, 'Math Scores'!$F$2:$MZ$2))))</f>
        <v/>
      </c>
      <c r="M66" s="135" t="str">
        <f>IF(COUNT('Math Scores'!$DO69:$FJ69)=0, "", (SUMIF('Math Scores'!$F$3:$MZ$3, M$4, 'Math Scores'!$F69:$MZ69)/(SUMIF('Math Scores'!$F$3:$MZ$3, M$4, 'Math Scores'!$F$2:$MZ$2))))</f>
        <v/>
      </c>
      <c r="N66" s="135" t="str">
        <f>IF(COUNT('Math Scores'!$DO69:$FJ69)=0, "", (SUMIF('Math Scores'!$F$3:$MZ$3, N$4, 'Math Scores'!$F69:$MZ69)/(SUMIF('Math Scores'!$F$3:$MZ$3, N$4, 'Math Scores'!$F$2:$MZ$2))))</f>
        <v/>
      </c>
      <c r="O66" s="135" t="str">
        <f>IF(COUNT('Math Scores'!$FK69:$HI69)=0, "", (SUMIF('Math Scores'!$F$3:$MZ$3, O$4, 'Math Scores'!$F69:$MZ69)/(SUMIF('Math Scores'!$F$3:$MZ$3, O$4, 'Math Scores'!$F$2:$MZ$2))))</f>
        <v/>
      </c>
      <c r="P66" s="135" t="str">
        <f>IF(COUNT('Math Scores'!$FK69:$HI69)=0, "", (SUMIF('Math Scores'!$F$3:$MZ$3, P$4, 'Math Scores'!$F69:$MZ69)/(SUMIF('Math Scores'!$F$3:$MZ$3, P$4, 'Math Scores'!$F$2:$MZ$2))))</f>
        <v/>
      </c>
      <c r="Q66" s="135" t="str">
        <f>IF(COUNT('Math Scores'!$FK69:$HI69)=0, "", (SUMIF('Math Scores'!$F$3:$MZ$3, Q$4, 'Math Scores'!$F69:$MZ69)/(SUMIF('Math Scores'!$F$3:$MZ$3, Q$4, 'Math Scores'!$F$2:$MZ$2))))</f>
        <v/>
      </c>
      <c r="R66" s="135" t="str">
        <f>IF(COUNT('Math Scores'!$HJ69:$IG69)=0, "", (SUMIF('Math Scores'!$HJ$3:$IU$3, R$4, 'Math Scores'!$HJ69:$IU69)/(SUMIF('Math Scores'!$HJ$3:$IU$3, R$4, 'Math Scores'!$HJ$2:$IU$2))))</f>
        <v/>
      </c>
      <c r="S66" s="135" t="str">
        <f>IF(COUNT('Math Scores'!$HJ69:$IG69)=0, "", (SUMIF('Math Scores'!$HJ$3:$IU$3, S$4, 'Math Scores'!$HJ69:$IU69)/(SUMIF('Math Scores'!$HJ$3:$IU$3, S$4, 'Math Scores'!$HJ$2:$IU$2))))</f>
        <v/>
      </c>
      <c r="T66" s="135" t="str">
        <f>IF(COUNT('Math Scores'!$HJ69:$IG69)=0, "", (SUMIF('Math Scores'!$HJ$3:$IU$3, T$4, 'Math Scores'!$HJ69:$IU69)/(SUMIF('Math Scores'!$HJ$3:$IU$3, T$4, 'Math Scores'!$HJ$2:$IU$2))))</f>
        <v/>
      </c>
      <c r="U66" s="135" t="str">
        <f>IF(COUNT('Math Scores'!$IV69:$JL69)=0, "", (SUMIF('Math Scores'!$IH$3:$IU$3, U$4, 'Math Scores'!$IH69:$IU69)/(SUMIF('Math Scores'!$IH$3:$IU$3, U$4, 'Math Scores'!$IH$2:$IU$2))))</f>
        <v/>
      </c>
      <c r="V66" s="135" t="str">
        <f>IF(COUNT('Math Scores'!$IV69:$JL69)=0, "", (SUMIF('Math Scores'!$IH$3:$IU$3, V$4, 'Math Scores'!$IH69:$IU69)/(SUMIF('Math Scores'!$IH$3:$IU$3, V$4, 'Math Scores'!$IH$2:$IU$2))))</f>
        <v/>
      </c>
      <c r="W66" s="135" t="str">
        <f>IF(COUNT('Math Scores'!$IV69:$JL69)=0, "", (SUMIF('Math Scores'!$IH$3:$IU$3, W$4, 'Math Scores'!$IH69:$IU69)/(SUMIF('Math Scores'!$IH$3:$IU$3, W$4, 'Math Scores'!$IH$2:$IU$2))))</f>
        <v/>
      </c>
      <c r="X66" s="135" t="str">
        <f>IF(COUNT('Math Scores'!$JM69:$KG69)=0, "", (SUMIF('Math Scores'!$JM$3:$LA$3, X$4, 'Math Scores'!$JM69:$LA69)/(SUMIF('Math Scores'!$JM$3:$LA$3, X$4, 'Math Scores'!$JM$2:$LA$2))))</f>
        <v/>
      </c>
      <c r="Y66" s="135" t="str">
        <f>IF(COUNT('Math Scores'!$JM69:$KG69)=0, "", (SUMIF('Math Scores'!$JM$3:$LA$3, Y$4, 'Math Scores'!$JM69:$LA69)/(SUMIF('Math Scores'!$JM$3:$LA$3, Y$4, 'Math Scores'!$JM$2:$LA$2))))</f>
        <v/>
      </c>
      <c r="Z66" s="135" t="str">
        <f>IF(COUNT('Math Scores'!$JM69:$KG69)=0, "", (SUMIF('Math Scores'!$JM$3:$LA$3, Z$4, 'Math Scores'!$JM69:$LA69)/(SUMIF('Math Scores'!$JM$3:$LA$3, Z$4, 'Math Scores'!$JM$2:$LA$2))))</f>
        <v/>
      </c>
      <c r="AA66" s="135" t="str">
        <f>IF(COUNT('Math Scores'!$LB69:$LR69)=0, "", (SUMIF('Math Scores'!$KH$3:$LA$3, AA$4, 'Math Scores'!$KH69:$LA69)/(SUMIF('Math Scores'!$KH$3:$LA$3, AA$4, 'Math Scores'!$KH$2:$LA$2))))</f>
        <v/>
      </c>
      <c r="AB66" s="135" t="str">
        <f>IF(COUNT('Math Scores'!$LB69:$LR69)=0, "", (SUMIF('Math Scores'!$KH$3:$LA$3, AB$4, 'Math Scores'!$KH69:$LA69)/(SUMIF('Math Scores'!$KH$3:$LA$3, AB$4, 'Math Scores'!$KH$2:$LA$2))))</f>
        <v/>
      </c>
      <c r="AC66" s="135" t="str">
        <f>IF(COUNT('Math Scores'!$LB69:$LR69)=0, "", (SUMIF('Math Scores'!$KH$3:$LA$3, AC$4, 'Math Scores'!$KH69:$LA69)/(SUMIF('Math Scores'!$KH$3:$LA$3, AC$4, 'Math Scores'!$KH$2:$LA$2))))</f>
        <v/>
      </c>
    </row>
    <row r="67" spans="1:29" x14ac:dyDescent="0.2">
      <c r="A67" s="134" t="str">
        <f>'English Scores- Leveled papers'!B68</f>
        <v/>
      </c>
      <c r="B67" s="139" t="str">
        <f>'Math Scores'!D70</f>
        <v/>
      </c>
      <c r="C67" s="135" t="str">
        <f>IF(COUNT('Math Scores'!$F70:$AM70)=0, "", (SUMIF('Math Scores'!$F$3:$AM$3, C$4, 'Math Scores'!$F70:$AM70)/(SUMIF('Math Scores'!$F$3:$AM$3, C$4, 'Math Scores'!$F$2:$AM$2))))</f>
        <v/>
      </c>
      <c r="D67" s="135" t="str">
        <f>IF(COUNT('Math Scores'!$F70:$AM70)=0, "", (SUMIF('Math Scores'!$F$3:$AM$3, D$4, 'Math Scores'!$F70:$AM70)/(SUMIF('Math Scores'!$F$3:$AM$3, D$4, 'Math Scores'!$F$2:$AM$2))))</f>
        <v/>
      </c>
      <c r="E67" s="135" t="str">
        <f>IF(COUNT('Math Scores'!$F70:$AM70)=0, "", (SUMIF('Math Scores'!$F$3:$AM$3, E$4, 'Math Scores'!$F70:$AM70)/(SUMIF('Math Scores'!$F$3:$AM$3, E$4, 'Math Scores'!$F$2:$AM$2))))</f>
        <v/>
      </c>
      <c r="F67" s="135" t="str">
        <f>IF(COUNT('Math Scores'!$AN70:$BW70)=0, "", (SUMIF('Math Scores'!$AN$3:$BW$3, F$4, 'Math Scores'!$AN70:$BW70)/(SUMIF('Math Scores'!$AN$3:$BW$3, F$4, 'Math Scores'!$AN$2:$BW$2))))</f>
        <v/>
      </c>
      <c r="G67" s="135" t="str">
        <f>IF(COUNT('Math Scores'!$AN70:$BW70)=0, "", (SUMIF('Math Scores'!$AN$3:$BW$3, G$4, 'Math Scores'!$AN70:$BW70)/(SUMIF('Math Scores'!$AN$3:$BW$3, G$4, 'Math Scores'!$AN$2:$BW$2))))</f>
        <v/>
      </c>
      <c r="H67" s="135" t="str">
        <f>IF(COUNT('Math Scores'!$AN70:$BW70)=0, "", (SUMIF('Math Scores'!$AN$3:$BW$3, H$4, 'Math Scores'!$AN70:$BW70)/(SUMIF('Math Scores'!$AN$3:$BW$3, H$4, 'Math Scores'!$AN$2:$BW$2))))</f>
        <v/>
      </c>
      <c r="I67" s="135" t="str">
        <f>IF(COUNT('Math Scores'!$BX70:$DN70)=0, "", (SUMIF('Math Scores'!$F$3:$MZ$3, I$4, 'Math Scores'!$F70:$MZ70)/(SUMIF('Math Scores'!$F$3:$MZ$3, I$4, 'Math Scores'!$F$2:$MZ$2))))</f>
        <v/>
      </c>
      <c r="J67" s="135" t="str">
        <f>IF(COUNT('Math Scores'!$BX70:$DN70)=0, "", (SUMIF('Math Scores'!$F$3:$MZ$3, J$4, 'Math Scores'!$F70:$MZ70)/(SUMIF('Math Scores'!$F$3:$MZ$3, J$4, 'Math Scores'!$F$2:$MZ$2))))</f>
        <v/>
      </c>
      <c r="K67" s="135" t="str">
        <f>IF(COUNT('Math Scores'!$BX70:$DN70)=0, "", (SUMIF('Math Scores'!$F$3:$MZ$3, K$4, 'Math Scores'!$F70:$MZ70)/(SUMIF('Math Scores'!$F$3:$MZ$3, K$4, 'Math Scores'!$F$2:$MZ$2))))</f>
        <v/>
      </c>
      <c r="L67" s="135" t="str">
        <f>IF(COUNT('Math Scores'!$DO70:$FJ70)=0, "", (SUMIF('Math Scores'!$F$3:$MZ$3, L$4, 'Math Scores'!$F70:$MZ70)/(SUMIF('Math Scores'!$F$3:$MZ$3, L$4, 'Math Scores'!$F$2:$MZ$2))))</f>
        <v/>
      </c>
      <c r="M67" s="135" t="str">
        <f>IF(COUNT('Math Scores'!$DO70:$FJ70)=0, "", (SUMIF('Math Scores'!$F$3:$MZ$3, M$4, 'Math Scores'!$F70:$MZ70)/(SUMIF('Math Scores'!$F$3:$MZ$3, M$4, 'Math Scores'!$F$2:$MZ$2))))</f>
        <v/>
      </c>
      <c r="N67" s="135" t="str">
        <f>IF(COUNT('Math Scores'!$DO70:$FJ70)=0, "", (SUMIF('Math Scores'!$F$3:$MZ$3, N$4, 'Math Scores'!$F70:$MZ70)/(SUMIF('Math Scores'!$F$3:$MZ$3, N$4, 'Math Scores'!$F$2:$MZ$2))))</f>
        <v/>
      </c>
      <c r="O67" s="135" t="str">
        <f>IF(COUNT('Math Scores'!$FK70:$HI70)=0, "", (SUMIF('Math Scores'!$F$3:$MZ$3, O$4, 'Math Scores'!$F70:$MZ70)/(SUMIF('Math Scores'!$F$3:$MZ$3, O$4, 'Math Scores'!$F$2:$MZ$2))))</f>
        <v/>
      </c>
      <c r="P67" s="135" t="str">
        <f>IF(COUNT('Math Scores'!$FK70:$HI70)=0, "", (SUMIF('Math Scores'!$F$3:$MZ$3, P$4, 'Math Scores'!$F70:$MZ70)/(SUMIF('Math Scores'!$F$3:$MZ$3, P$4, 'Math Scores'!$F$2:$MZ$2))))</f>
        <v/>
      </c>
      <c r="Q67" s="135" t="str">
        <f>IF(COUNT('Math Scores'!$FK70:$HI70)=0, "", (SUMIF('Math Scores'!$F$3:$MZ$3, Q$4, 'Math Scores'!$F70:$MZ70)/(SUMIF('Math Scores'!$F$3:$MZ$3, Q$4, 'Math Scores'!$F$2:$MZ$2))))</f>
        <v/>
      </c>
      <c r="R67" s="135" t="str">
        <f>IF(COUNT('Math Scores'!$HJ70:$IG70)=0, "", (SUMIF('Math Scores'!$HJ$3:$IU$3, R$4, 'Math Scores'!$HJ70:$IU70)/(SUMIF('Math Scores'!$HJ$3:$IU$3, R$4, 'Math Scores'!$HJ$2:$IU$2))))</f>
        <v/>
      </c>
      <c r="S67" s="135" t="str">
        <f>IF(COUNT('Math Scores'!$HJ70:$IG70)=0, "", (SUMIF('Math Scores'!$HJ$3:$IU$3, S$4, 'Math Scores'!$HJ70:$IU70)/(SUMIF('Math Scores'!$HJ$3:$IU$3, S$4, 'Math Scores'!$HJ$2:$IU$2))))</f>
        <v/>
      </c>
      <c r="T67" s="135" t="str">
        <f>IF(COUNT('Math Scores'!$HJ70:$IG70)=0, "", (SUMIF('Math Scores'!$HJ$3:$IU$3, T$4, 'Math Scores'!$HJ70:$IU70)/(SUMIF('Math Scores'!$HJ$3:$IU$3, T$4, 'Math Scores'!$HJ$2:$IU$2))))</f>
        <v/>
      </c>
      <c r="U67" s="135" t="str">
        <f>IF(COUNT('Math Scores'!$IV70:$JL70)=0, "", (SUMIF('Math Scores'!$IH$3:$IU$3, U$4, 'Math Scores'!$IH70:$IU70)/(SUMIF('Math Scores'!$IH$3:$IU$3, U$4, 'Math Scores'!$IH$2:$IU$2))))</f>
        <v/>
      </c>
      <c r="V67" s="135" t="str">
        <f>IF(COUNT('Math Scores'!$IV70:$JL70)=0, "", (SUMIF('Math Scores'!$IH$3:$IU$3, V$4, 'Math Scores'!$IH70:$IU70)/(SUMIF('Math Scores'!$IH$3:$IU$3, V$4, 'Math Scores'!$IH$2:$IU$2))))</f>
        <v/>
      </c>
      <c r="W67" s="135" t="str">
        <f>IF(COUNT('Math Scores'!$IV70:$JL70)=0, "", (SUMIF('Math Scores'!$IH$3:$IU$3, W$4, 'Math Scores'!$IH70:$IU70)/(SUMIF('Math Scores'!$IH$3:$IU$3, W$4, 'Math Scores'!$IH$2:$IU$2))))</f>
        <v/>
      </c>
      <c r="X67" s="135" t="str">
        <f>IF(COUNT('Math Scores'!$JM70:$KG70)=0, "", (SUMIF('Math Scores'!$JM$3:$LA$3, X$4, 'Math Scores'!$JM70:$LA70)/(SUMIF('Math Scores'!$JM$3:$LA$3, X$4, 'Math Scores'!$JM$2:$LA$2))))</f>
        <v/>
      </c>
      <c r="Y67" s="135" t="str">
        <f>IF(COUNT('Math Scores'!$JM70:$KG70)=0, "", (SUMIF('Math Scores'!$JM$3:$LA$3, Y$4, 'Math Scores'!$JM70:$LA70)/(SUMIF('Math Scores'!$JM$3:$LA$3, Y$4, 'Math Scores'!$JM$2:$LA$2))))</f>
        <v/>
      </c>
      <c r="Z67" s="135" t="str">
        <f>IF(COUNT('Math Scores'!$JM70:$KG70)=0, "", (SUMIF('Math Scores'!$JM$3:$LA$3, Z$4, 'Math Scores'!$JM70:$LA70)/(SUMIF('Math Scores'!$JM$3:$LA$3, Z$4, 'Math Scores'!$JM$2:$LA$2))))</f>
        <v/>
      </c>
      <c r="AA67" s="135" t="str">
        <f>IF(COUNT('Math Scores'!$LB70:$LR70)=0, "", (SUMIF('Math Scores'!$KH$3:$LA$3, AA$4, 'Math Scores'!$KH70:$LA70)/(SUMIF('Math Scores'!$KH$3:$LA$3, AA$4, 'Math Scores'!$KH$2:$LA$2))))</f>
        <v/>
      </c>
      <c r="AB67" s="135" t="str">
        <f>IF(COUNT('Math Scores'!$LB70:$LR70)=0, "", (SUMIF('Math Scores'!$KH$3:$LA$3, AB$4, 'Math Scores'!$KH70:$LA70)/(SUMIF('Math Scores'!$KH$3:$LA$3, AB$4, 'Math Scores'!$KH$2:$LA$2))))</f>
        <v/>
      </c>
      <c r="AC67" s="135" t="str">
        <f>IF(COUNT('Math Scores'!$LB70:$LR70)=0, "", (SUMIF('Math Scores'!$KH$3:$LA$3, AC$4, 'Math Scores'!$KH70:$LA70)/(SUMIF('Math Scores'!$KH$3:$LA$3, AC$4, 'Math Scores'!$KH$2:$LA$2))))</f>
        <v/>
      </c>
    </row>
    <row r="68" spans="1:29" x14ac:dyDescent="0.2">
      <c r="A68" s="134" t="str">
        <f>'English Scores- Leveled papers'!B69</f>
        <v/>
      </c>
      <c r="B68" s="139" t="str">
        <f>'Math Scores'!D71</f>
        <v/>
      </c>
      <c r="C68" s="135" t="str">
        <f>IF(COUNT('Math Scores'!$F71:$AM71)=0, "", (SUMIF('Math Scores'!$F$3:$AM$3, C$4, 'Math Scores'!$F71:$AM71)/(SUMIF('Math Scores'!$F$3:$AM$3, C$4, 'Math Scores'!$F$2:$AM$2))))</f>
        <v/>
      </c>
      <c r="D68" s="135" t="str">
        <f>IF(COUNT('Math Scores'!$F71:$AM71)=0, "", (SUMIF('Math Scores'!$F$3:$AM$3, D$4, 'Math Scores'!$F71:$AM71)/(SUMIF('Math Scores'!$F$3:$AM$3, D$4, 'Math Scores'!$F$2:$AM$2))))</f>
        <v/>
      </c>
      <c r="E68" s="135" t="str">
        <f>IF(COUNT('Math Scores'!$F71:$AM71)=0, "", (SUMIF('Math Scores'!$F$3:$AM$3, E$4, 'Math Scores'!$F71:$AM71)/(SUMIF('Math Scores'!$F$3:$AM$3, E$4, 'Math Scores'!$F$2:$AM$2))))</f>
        <v/>
      </c>
      <c r="F68" s="135" t="str">
        <f>IF(COUNT('Math Scores'!$AN71:$BW71)=0, "", (SUMIF('Math Scores'!$AN$3:$BW$3, F$4, 'Math Scores'!$AN71:$BW71)/(SUMIF('Math Scores'!$AN$3:$BW$3, F$4, 'Math Scores'!$AN$2:$BW$2))))</f>
        <v/>
      </c>
      <c r="G68" s="135" t="str">
        <f>IF(COUNT('Math Scores'!$AN71:$BW71)=0, "", (SUMIF('Math Scores'!$AN$3:$BW$3, G$4, 'Math Scores'!$AN71:$BW71)/(SUMIF('Math Scores'!$AN$3:$BW$3, G$4, 'Math Scores'!$AN$2:$BW$2))))</f>
        <v/>
      </c>
      <c r="H68" s="135" t="str">
        <f>IF(COUNT('Math Scores'!$AN71:$BW71)=0, "", (SUMIF('Math Scores'!$AN$3:$BW$3, H$4, 'Math Scores'!$AN71:$BW71)/(SUMIF('Math Scores'!$AN$3:$BW$3, H$4, 'Math Scores'!$AN$2:$BW$2))))</f>
        <v/>
      </c>
      <c r="I68" s="135" t="str">
        <f>IF(COUNT('Math Scores'!$BX71:$DN71)=0, "", (SUMIF('Math Scores'!$F$3:$MZ$3, I$4, 'Math Scores'!$F71:$MZ71)/(SUMIF('Math Scores'!$F$3:$MZ$3, I$4, 'Math Scores'!$F$2:$MZ$2))))</f>
        <v/>
      </c>
      <c r="J68" s="135" t="str">
        <f>IF(COUNT('Math Scores'!$BX71:$DN71)=0, "", (SUMIF('Math Scores'!$F$3:$MZ$3, J$4, 'Math Scores'!$F71:$MZ71)/(SUMIF('Math Scores'!$F$3:$MZ$3, J$4, 'Math Scores'!$F$2:$MZ$2))))</f>
        <v/>
      </c>
      <c r="K68" s="135" t="str">
        <f>IF(COUNT('Math Scores'!$BX71:$DN71)=0, "", (SUMIF('Math Scores'!$F$3:$MZ$3, K$4, 'Math Scores'!$F71:$MZ71)/(SUMIF('Math Scores'!$F$3:$MZ$3, K$4, 'Math Scores'!$F$2:$MZ$2))))</f>
        <v/>
      </c>
      <c r="L68" s="135" t="str">
        <f>IF(COUNT('Math Scores'!$DO71:$FJ71)=0, "", (SUMIF('Math Scores'!$F$3:$MZ$3, L$4, 'Math Scores'!$F71:$MZ71)/(SUMIF('Math Scores'!$F$3:$MZ$3, L$4, 'Math Scores'!$F$2:$MZ$2))))</f>
        <v/>
      </c>
      <c r="M68" s="135" t="str">
        <f>IF(COUNT('Math Scores'!$DO71:$FJ71)=0, "", (SUMIF('Math Scores'!$F$3:$MZ$3, M$4, 'Math Scores'!$F71:$MZ71)/(SUMIF('Math Scores'!$F$3:$MZ$3, M$4, 'Math Scores'!$F$2:$MZ$2))))</f>
        <v/>
      </c>
      <c r="N68" s="135" t="str">
        <f>IF(COUNT('Math Scores'!$DO71:$FJ71)=0, "", (SUMIF('Math Scores'!$F$3:$MZ$3, N$4, 'Math Scores'!$F71:$MZ71)/(SUMIF('Math Scores'!$F$3:$MZ$3, N$4, 'Math Scores'!$F$2:$MZ$2))))</f>
        <v/>
      </c>
      <c r="O68" s="135" t="str">
        <f>IF(COUNT('Math Scores'!$FK71:$HI71)=0, "", (SUMIF('Math Scores'!$F$3:$MZ$3, O$4, 'Math Scores'!$F71:$MZ71)/(SUMIF('Math Scores'!$F$3:$MZ$3, O$4, 'Math Scores'!$F$2:$MZ$2))))</f>
        <v/>
      </c>
      <c r="P68" s="135" t="str">
        <f>IF(COUNT('Math Scores'!$FK71:$HI71)=0, "", (SUMIF('Math Scores'!$F$3:$MZ$3, P$4, 'Math Scores'!$F71:$MZ71)/(SUMIF('Math Scores'!$F$3:$MZ$3, P$4, 'Math Scores'!$F$2:$MZ$2))))</f>
        <v/>
      </c>
      <c r="Q68" s="135" t="str">
        <f>IF(COUNT('Math Scores'!$FK71:$HI71)=0, "", (SUMIF('Math Scores'!$F$3:$MZ$3, Q$4, 'Math Scores'!$F71:$MZ71)/(SUMIF('Math Scores'!$F$3:$MZ$3, Q$4, 'Math Scores'!$F$2:$MZ$2))))</f>
        <v/>
      </c>
      <c r="R68" s="135" t="str">
        <f>IF(COUNT('Math Scores'!$HJ71:$IG71)=0, "", (SUMIF('Math Scores'!$HJ$3:$IU$3, R$4, 'Math Scores'!$HJ71:$IU71)/(SUMIF('Math Scores'!$HJ$3:$IU$3, R$4, 'Math Scores'!$HJ$2:$IU$2))))</f>
        <v/>
      </c>
      <c r="S68" s="135" t="str">
        <f>IF(COUNT('Math Scores'!$HJ71:$IG71)=0, "", (SUMIF('Math Scores'!$HJ$3:$IU$3, S$4, 'Math Scores'!$HJ71:$IU71)/(SUMIF('Math Scores'!$HJ$3:$IU$3, S$4, 'Math Scores'!$HJ$2:$IU$2))))</f>
        <v/>
      </c>
      <c r="T68" s="135" t="str">
        <f>IF(COUNT('Math Scores'!$HJ71:$IG71)=0, "", (SUMIF('Math Scores'!$HJ$3:$IU$3, T$4, 'Math Scores'!$HJ71:$IU71)/(SUMIF('Math Scores'!$HJ$3:$IU$3, T$4, 'Math Scores'!$HJ$2:$IU$2))))</f>
        <v/>
      </c>
      <c r="U68" s="135" t="str">
        <f>IF(COUNT('Math Scores'!$IV71:$JL71)=0, "", (SUMIF('Math Scores'!$IH$3:$IU$3, U$4, 'Math Scores'!$IH71:$IU71)/(SUMIF('Math Scores'!$IH$3:$IU$3, U$4, 'Math Scores'!$IH$2:$IU$2))))</f>
        <v/>
      </c>
      <c r="V68" s="135" t="str">
        <f>IF(COUNT('Math Scores'!$IV71:$JL71)=0, "", (SUMIF('Math Scores'!$IH$3:$IU$3, V$4, 'Math Scores'!$IH71:$IU71)/(SUMIF('Math Scores'!$IH$3:$IU$3, V$4, 'Math Scores'!$IH$2:$IU$2))))</f>
        <v/>
      </c>
      <c r="W68" s="135" t="str">
        <f>IF(COUNT('Math Scores'!$IV71:$JL71)=0, "", (SUMIF('Math Scores'!$IH$3:$IU$3, W$4, 'Math Scores'!$IH71:$IU71)/(SUMIF('Math Scores'!$IH$3:$IU$3, W$4, 'Math Scores'!$IH$2:$IU$2))))</f>
        <v/>
      </c>
      <c r="X68" s="135" t="str">
        <f>IF(COUNT('Math Scores'!$JM71:$KG71)=0, "", (SUMIF('Math Scores'!$JM$3:$LA$3, X$4, 'Math Scores'!$JM71:$LA71)/(SUMIF('Math Scores'!$JM$3:$LA$3, X$4, 'Math Scores'!$JM$2:$LA$2))))</f>
        <v/>
      </c>
      <c r="Y68" s="135" t="str">
        <f>IF(COUNT('Math Scores'!$JM71:$KG71)=0, "", (SUMIF('Math Scores'!$JM$3:$LA$3, Y$4, 'Math Scores'!$JM71:$LA71)/(SUMIF('Math Scores'!$JM$3:$LA$3, Y$4, 'Math Scores'!$JM$2:$LA$2))))</f>
        <v/>
      </c>
      <c r="Z68" s="135" t="str">
        <f>IF(COUNT('Math Scores'!$JM71:$KG71)=0, "", (SUMIF('Math Scores'!$JM$3:$LA$3, Z$4, 'Math Scores'!$JM71:$LA71)/(SUMIF('Math Scores'!$JM$3:$LA$3, Z$4, 'Math Scores'!$JM$2:$LA$2))))</f>
        <v/>
      </c>
      <c r="AA68" s="135" t="str">
        <f>IF(COUNT('Math Scores'!$LB71:$LR71)=0, "", (SUMIF('Math Scores'!$KH$3:$LA$3, AA$4, 'Math Scores'!$KH71:$LA71)/(SUMIF('Math Scores'!$KH$3:$LA$3, AA$4, 'Math Scores'!$KH$2:$LA$2))))</f>
        <v/>
      </c>
      <c r="AB68" s="135" t="str">
        <f>IF(COUNT('Math Scores'!$LB71:$LR71)=0, "", (SUMIF('Math Scores'!$KH$3:$LA$3, AB$4, 'Math Scores'!$KH71:$LA71)/(SUMIF('Math Scores'!$KH$3:$LA$3, AB$4, 'Math Scores'!$KH$2:$LA$2))))</f>
        <v/>
      </c>
      <c r="AC68" s="135" t="str">
        <f>IF(COUNT('Math Scores'!$LB71:$LR71)=0, "", (SUMIF('Math Scores'!$KH$3:$LA$3, AC$4, 'Math Scores'!$KH71:$LA71)/(SUMIF('Math Scores'!$KH$3:$LA$3, AC$4, 'Math Scores'!$KH$2:$LA$2))))</f>
        <v/>
      </c>
    </row>
    <row r="69" spans="1:29" x14ac:dyDescent="0.2">
      <c r="A69" s="134" t="str">
        <f>'English Scores- Leveled papers'!B70</f>
        <v/>
      </c>
      <c r="B69" s="139" t="str">
        <f>'Math Scores'!D72</f>
        <v/>
      </c>
      <c r="C69" s="135" t="str">
        <f>IF(COUNT('Math Scores'!$F72:$AM72)=0, "", (SUMIF('Math Scores'!$F$3:$AM$3, C$4, 'Math Scores'!$F72:$AM72)/(SUMIF('Math Scores'!$F$3:$AM$3, C$4, 'Math Scores'!$F$2:$AM$2))))</f>
        <v/>
      </c>
      <c r="D69" s="135" t="str">
        <f>IF(COUNT('Math Scores'!$F72:$AM72)=0, "", (SUMIF('Math Scores'!$F$3:$AM$3, D$4, 'Math Scores'!$F72:$AM72)/(SUMIF('Math Scores'!$F$3:$AM$3, D$4, 'Math Scores'!$F$2:$AM$2))))</f>
        <v/>
      </c>
      <c r="E69" s="135" t="str">
        <f>IF(COUNT('Math Scores'!$F72:$AM72)=0, "", (SUMIF('Math Scores'!$F$3:$AM$3, E$4, 'Math Scores'!$F72:$AM72)/(SUMIF('Math Scores'!$F$3:$AM$3, E$4, 'Math Scores'!$F$2:$AM$2))))</f>
        <v/>
      </c>
      <c r="F69" s="135" t="str">
        <f>IF(COUNT('Math Scores'!$AN72:$BW72)=0, "", (SUMIF('Math Scores'!$AN$3:$BW$3, F$4, 'Math Scores'!$AN72:$BW72)/(SUMIF('Math Scores'!$AN$3:$BW$3, F$4, 'Math Scores'!$AN$2:$BW$2))))</f>
        <v/>
      </c>
      <c r="G69" s="135" t="str">
        <f>IF(COUNT('Math Scores'!$AN72:$BW72)=0, "", (SUMIF('Math Scores'!$AN$3:$BW$3, G$4, 'Math Scores'!$AN72:$BW72)/(SUMIF('Math Scores'!$AN$3:$BW$3, G$4, 'Math Scores'!$AN$2:$BW$2))))</f>
        <v/>
      </c>
      <c r="H69" s="135" t="str">
        <f>IF(COUNT('Math Scores'!$AN72:$BW72)=0, "", (SUMIF('Math Scores'!$AN$3:$BW$3, H$4, 'Math Scores'!$AN72:$BW72)/(SUMIF('Math Scores'!$AN$3:$BW$3, H$4, 'Math Scores'!$AN$2:$BW$2))))</f>
        <v/>
      </c>
      <c r="I69" s="135" t="str">
        <f>IF(COUNT('Math Scores'!$BX72:$DN72)=0, "", (SUMIF('Math Scores'!$F$3:$MZ$3, I$4, 'Math Scores'!$F72:$MZ72)/(SUMIF('Math Scores'!$F$3:$MZ$3, I$4, 'Math Scores'!$F$2:$MZ$2))))</f>
        <v/>
      </c>
      <c r="J69" s="135" t="str">
        <f>IF(COUNT('Math Scores'!$BX72:$DN72)=0, "", (SUMIF('Math Scores'!$F$3:$MZ$3, J$4, 'Math Scores'!$F72:$MZ72)/(SUMIF('Math Scores'!$F$3:$MZ$3, J$4, 'Math Scores'!$F$2:$MZ$2))))</f>
        <v/>
      </c>
      <c r="K69" s="135" t="str">
        <f>IF(COUNT('Math Scores'!$BX72:$DN72)=0, "", (SUMIF('Math Scores'!$F$3:$MZ$3, K$4, 'Math Scores'!$F72:$MZ72)/(SUMIF('Math Scores'!$F$3:$MZ$3, K$4, 'Math Scores'!$F$2:$MZ$2))))</f>
        <v/>
      </c>
      <c r="L69" s="135" t="str">
        <f>IF(COUNT('Math Scores'!$DO72:$FJ72)=0, "", (SUMIF('Math Scores'!$F$3:$MZ$3, L$4, 'Math Scores'!$F72:$MZ72)/(SUMIF('Math Scores'!$F$3:$MZ$3, L$4, 'Math Scores'!$F$2:$MZ$2))))</f>
        <v/>
      </c>
      <c r="M69" s="135" t="str">
        <f>IF(COUNT('Math Scores'!$DO72:$FJ72)=0, "", (SUMIF('Math Scores'!$F$3:$MZ$3, M$4, 'Math Scores'!$F72:$MZ72)/(SUMIF('Math Scores'!$F$3:$MZ$3, M$4, 'Math Scores'!$F$2:$MZ$2))))</f>
        <v/>
      </c>
      <c r="N69" s="135" t="str">
        <f>IF(COUNT('Math Scores'!$DO72:$FJ72)=0, "", (SUMIF('Math Scores'!$F$3:$MZ$3, N$4, 'Math Scores'!$F72:$MZ72)/(SUMIF('Math Scores'!$F$3:$MZ$3, N$4, 'Math Scores'!$F$2:$MZ$2))))</f>
        <v/>
      </c>
      <c r="O69" s="135" t="str">
        <f>IF(COUNT('Math Scores'!$FK72:$HI72)=0, "", (SUMIF('Math Scores'!$F$3:$MZ$3, O$4, 'Math Scores'!$F72:$MZ72)/(SUMIF('Math Scores'!$F$3:$MZ$3, O$4, 'Math Scores'!$F$2:$MZ$2))))</f>
        <v/>
      </c>
      <c r="P69" s="135" t="str">
        <f>IF(COUNT('Math Scores'!$FK72:$HI72)=0, "", (SUMIF('Math Scores'!$F$3:$MZ$3, P$4, 'Math Scores'!$F72:$MZ72)/(SUMIF('Math Scores'!$F$3:$MZ$3, P$4, 'Math Scores'!$F$2:$MZ$2))))</f>
        <v/>
      </c>
      <c r="Q69" s="135" t="str">
        <f>IF(COUNT('Math Scores'!$FK72:$HI72)=0, "", (SUMIF('Math Scores'!$F$3:$MZ$3, Q$4, 'Math Scores'!$F72:$MZ72)/(SUMIF('Math Scores'!$F$3:$MZ$3, Q$4, 'Math Scores'!$F$2:$MZ$2))))</f>
        <v/>
      </c>
      <c r="R69" s="135" t="str">
        <f>IF(COUNT('Math Scores'!$HJ72:$IG72)=0, "", (SUMIF('Math Scores'!$HJ$3:$IU$3, R$4, 'Math Scores'!$HJ72:$IU72)/(SUMIF('Math Scores'!$HJ$3:$IU$3, R$4, 'Math Scores'!$HJ$2:$IU$2))))</f>
        <v/>
      </c>
      <c r="S69" s="135" t="str">
        <f>IF(COUNT('Math Scores'!$HJ72:$IG72)=0, "", (SUMIF('Math Scores'!$HJ$3:$IU$3, S$4, 'Math Scores'!$HJ72:$IU72)/(SUMIF('Math Scores'!$HJ$3:$IU$3, S$4, 'Math Scores'!$HJ$2:$IU$2))))</f>
        <v/>
      </c>
      <c r="T69" s="135" t="str">
        <f>IF(COUNT('Math Scores'!$HJ72:$IG72)=0, "", (SUMIF('Math Scores'!$HJ$3:$IU$3, T$4, 'Math Scores'!$HJ72:$IU72)/(SUMIF('Math Scores'!$HJ$3:$IU$3, T$4, 'Math Scores'!$HJ$2:$IU$2))))</f>
        <v/>
      </c>
      <c r="U69" s="135" t="str">
        <f>IF(COUNT('Math Scores'!$IV72:$JL72)=0, "", (SUMIF('Math Scores'!$IH$3:$IU$3, U$4, 'Math Scores'!$IH72:$IU72)/(SUMIF('Math Scores'!$IH$3:$IU$3, U$4, 'Math Scores'!$IH$2:$IU$2))))</f>
        <v/>
      </c>
      <c r="V69" s="135" t="str">
        <f>IF(COUNT('Math Scores'!$IV72:$JL72)=0, "", (SUMIF('Math Scores'!$IH$3:$IU$3, V$4, 'Math Scores'!$IH72:$IU72)/(SUMIF('Math Scores'!$IH$3:$IU$3, V$4, 'Math Scores'!$IH$2:$IU$2))))</f>
        <v/>
      </c>
      <c r="W69" s="135" t="str">
        <f>IF(COUNT('Math Scores'!$IV72:$JL72)=0, "", (SUMIF('Math Scores'!$IH$3:$IU$3, W$4, 'Math Scores'!$IH72:$IU72)/(SUMIF('Math Scores'!$IH$3:$IU$3, W$4, 'Math Scores'!$IH$2:$IU$2))))</f>
        <v/>
      </c>
      <c r="X69" s="135" t="str">
        <f>IF(COUNT('Math Scores'!$JM72:$KG72)=0, "", (SUMIF('Math Scores'!$JM$3:$LA$3, X$4, 'Math Scores'!$JM72:$LA72)/(SUMIF('Math Scores'!$JM$3:$LA$3, X$4, 'Math Scores'!$JM$2:$LA$2))))</f>
        <v/>
      </c>
      <c r="Y69" s="135" t="str">
        <f>IF(COUNT('Math Scores'!$JM72:$KG72)=0, "", (SUMIF('Math Scores'!$JM$3:$LA$3, Y$4, 'Math Scores'!$JM72:$LA72)/(SUMIF('Math Scores'!$JM$3:$LA$3, Y$4, 'Math Scores'!$JM$2:$LA$2))))</f>
        <v/>
      </c>
      <c r="Z69" s="135" t="str">
        <f>IF(COUNT('Math Scores'!$JM72:$KG72)=0, "", (SUMIF('Math Scores'!$JM$3:$LA$3, Z$4, 'Math Scores'!$JM72:$LA72)/(SUMIF('Math Scores'!$JM$3:$LA$3, Z$4, 'Math Scores'!$JM$2:$LA$2))))</f>
        <v/>
      </c>
      <c r="AA69" s="135" t="str">
        <f>IF(COUNT('Math Scores'!$LB72:$LR72)=0, "", (SUMIF('Math Scores'!$KH$3:$LA$3, AA$4, 'Math Scores'!$KH72:$LA72)/(SUMIF('Math Scores'!$KH$3:$LA$3, AA$4, 'Math Scores'!$KH$2:$LA$2))))</f>
        <v/>
      </c>
      <c r="AB69" s="135" t="str">
        <f>IF(COUNT('Math Scores'!$LB72:$LR72)=0, "", (SUMIF('Math Scores'!$KH$3:$LA$3, AB$4, 'Math Scores'!$KH72:$LA72)/(SUMIF('Math Scores'!$KH$3:$LA$3, AB$4, 'Math Scores'!$KH$2:$LA$2))))</f>
        <v/>
      </c>
      <c r="AC69" s="135" t="str">
        <f>IF(COUNT('Math Scores'!$LB72:$LR72)=0, "", (SUMIF('Math Scores'!$KH$3:$LA$3, AC$4, 'Math Scores'!$KH72:$LA72)/(SUMIF('Math Scores'!$KH$3:$LA$3, AC$4, 'Math Scores'!$KH$2:$LA$2))))</f>
        <v/>
      </c>
    </row>
    <row r="70" spans="1:29" x14ac:dyDescent="0.2">
      <c r="A70" s="134" t="str">
        <f>'English Scores- Leveled papers'!B71</f>
        <v/>
      </c>
      <c r="B70" s="139" t="str">
        <f>'Math Scores'!D73</f>
        <v/>
      </c>
      <c r="C70" s="135" t="str">
        <f>IF(COUNT('Math Scores'!$F73:$AM73)=0, "", (SUMIF('Math Scores'!$F$3:$AM$3, C$4, 'Math Scores'!$F73:$AM73)/(SUMIF('Math Scores'!$F$3:$AM$3, C$4, 'Math Scores'!$F$2:$AM$2))))</f>
        <v/>
      </c>
      <c r="D70" s="135" t="str">
        <f>IF(COUNT('Math Scores'!$F73:$AM73)=0, "", (SUMIF('Math Scores'!$F$3:$AM$3, D$4, 'Math Scores'!$F73:$AM73)/(SUMIF('Math Scores'!$F$3:$AM$3, D$4, 'Math Scores'!$F$2:$AM$2))))</f>
        <v/>
      </c>
      <c r="E70" s="135" t="str">
        <f>IF(COUNT('Math Scores'!$F73:$AM73)=0, "", (SUMIF('Math Scores'!$F$3:$AM$3, E$4, 'Math Scores'!$F73:$AM73)/(SUMIF('Math Scores'!$F$3:$AM$3, E$4, 'Math Scores'!$F$2:$AM$2))))</f>
        <v/>
      </c>
      <c r="F70" s="135" t="str">
        <f>IF(COUNT('Math Scores'!$AN73:$BW73)=0, "", (SUMIF('Math Scores'!$AN$3:$BW$3, F$4, 'Math Scores'!$AN73:$BW73)/(SUMIF('Math Scores'!$AN$3:$BW$3, F$4, 'Math Scores'!$AN$2:$BW$2))))</f>
        <v/>
      </c>
      <c r="G70" s="135" t="str">
        <f>IF(COUNT('Math Scores'!$AN73:$BW73)=0, "", (SUMIF('Math Scores'!$AN$3:$BW$3, G$4, 'Math Scores'!$AN73:$BW73)/(SUMIF('Math Scores'!$AN$3:$BW$3, G$4, 'Math Scores'!$AN$2:$BW$2))))</f>
        <v/>
      </c>
      <c r="H70" s="135" t="str">
        <f>IF(COUNT('Math Scores'!$AN73:$BW73)=0, "", (SUMIF('Math Scores'!$AN$3:$BW$3, H$4, 'Math Scores'!$AN73:$BW73)/(SUMIF('Math Scores'!$AN$3:$BW$3, H$4, 'Math Scores'!$AN$2:$BW$2))))</f>
        <v/>
      </c>
      <c r="I70" s="135" t="str">
        <f>IF(COUNT('Math Scores'!$BX73:$DN73)=0, "", (SUMIF('Math Scores'!$F$3:$MZ$3, I$4, 'Math Scores'!$F73:$MZ73)/(SUMIF('Math Scores'!$F$3:$MZ$3, I$4, 'Math Scores'!$F$2:$MZ$2))))</f>
        <v/>
      </c>
      <c r="J70" s="135" t="str">
        <f>IF(COUNT('Math Scores'!$BX73:$DN73)=0, "", (SUMIF('Math Scores'!$F$3:$MZ$3, J$4, 'Math Scores'!$F73:$MZ73)/(SUMIF('Math Scores'!$F$3:$MZ$3, J$4, 'Math Scores'!$F$2:$MZ$2))))</f>
        <v/>
      </c>
      <c r="K70" s="135" t="str">
        <f>IF(COUNT('Math Scores'!$BX73:$DN73)=0, "", (SUMIF('Math Scores'!$F$3:$MZ$3, K$4, 'Math Scores'!$F73:$MZ73)/(SUMIF('Math Scores'!$F$3:$MZ$3, K$4, 'Math Scores'!$F$2:$MZ$2))))</f>
        <v/>
      </c>
      <c r="L70" s="135" t="str">
        <f>IF(COUNT('Math Scores'!$DO73:$FJ73)=0, "", (SUMIF('Math Scores'!$F$3:$MZ$3, L$4, 'Math Scores'!$F73:$MZ73)/(SUMIF('Math Scores'!$F$3:$MZ$3, L$4, 'Math Scores'!$F$2:$MZ$2))))</f>
        <v/>
      </c>
      <c r="M70" s="135" t="str">
        <f>IF(COUNT('Math Scores'!$DO73:$FJ73)=0, "", (SUMIF('Math Scores'!$F$3:$MZ$3, M$4, 'Math Scores'!$F73:$MZ73)/(SUMIF('Math Scores'!$F$3:$MZ$3, M$4, 'Math Scores'!$F$2:$MZ$2))))</f>
        <v/>
      </c>
      <c r="N70" s="135" t="str">
        <f>IF(COUNT('Math Scores'!$DO73:$FJ73)=0, "", (SUMIF('Math Scores'!$F$3:$MZ$3, N$4, 'Math Scores'!$F73:$MZ73)/(SUMIF('Math Scores'!$F$3:$MZ$3, N$4, 'Math Scores'!$F$2:$MZ$2))))</f>
        <v/>
      </c>
      <c r="O70" s="135" t="str">
        <f>IF(COUNT('Math Scores'!$FK73:$HI73)=0, "", (SUMIF('Math Scores'!$F$3:$MZ$3, O$4, 'Math Scores'!$F73:$MZ73)/(SUMIF('Math Scores'!$F$3:$MZ$3, O$4, 'Math Scores'!$F$2:$MZ$2))))</f>
        <v/>
      </c>
      <c r="P70" s="135" t="str">
        <f>IF(COUNT('Math Scores'!$FK73:$HI73)=0, "", (SUMIF('Math Scores'!$F$3:$MZ$3, P$4, 'Math Scores'!$F73:$MZ73)/(SUMIF('Math Scores'!$F$3:$MZ$3, P$4, 'Math Scores'!$F$2:$MZ$2))))</f>
        <v/>
      </c>
      <c r="Q70" s="135" t="str">
        <f>IF(COUNT('Math Scores'!$FK73:$HI73)=0, "", (SUMIF('Math Scores'!$F$3:$MZ$3, Q$4, 'Math Scores'!$F73:$MZ73)/(SUMIF('Math Scores'!$F$3:$MZ$3, Q$4, 'Math Scores'!$F$2:$MZ$2))))</f>
        <v/>
      </c>
      <c r="R70" s="135" t="str">
        <f>IF(COUNT('Math Scores'!$HJ73:$IG73)=0, "", (SUMIF('Math Scores'!$HJ$3:$IU$3, R$4, 'Math Scores'!$HJ73:$IU73)/(SUMIF('Math Scores'!$HJ$3:$IU$3, R$4, 'Math Scores'!$HJ$2:$IU$2))))</f>
        <v/>
      </c>
      <c r="S70" s="135" t="str">
        <f>IF(COUNT('Math Scores'!$HJ73:$IG73)=0, "", (SUMIF('Math Scores'!$HJ$3:$IU$3, S$4, 'Math Scores'!$HJ73:$IU73)/(SUMIF('Math Scores'!$HJ$3:$IU$3, S$4, 'Math Scores'!$HJ$2:$IU$2))))</f>
        <v/>
      </c>
      <c r="T70" s="135" t="str">
        <f>IF(COUNT('Math Scores'!$HJ73:$IG73)=0, "", (SUMIF('Math Scores'!$HJ$3:$IU$3, T$4, 'Math Scores'!$HJ73:$IU73)/(SUMIF('Math Scores'!$HJ$3:$IU$3, T$4, 'Math Scores'!$HJ$2:$IU$2))))</f>
        <v/>
      </c>
      <c r="U70" s="135" t="str">
        <f>IF(COUNT('Math Scores'!$IV73:$JL73)=0, "", (SUMIF('Math Scores'!$IH$3:$IU$3, U$4, 'Math Scores'!$IH73:$IU73)/(SUMIF('Math Scores'!$IH$3:$IU$3, U$4, 'Math Scores'!$IH$2:$IU$2))))</f>
        <v/>
      </c>
      <c r="V70" s="135" t="str">
        <f>IF(COUNT('Math Scores'!$IV73:$JL73)=0, "", (SUMIF('Math Scores'!$IH$3:$IU$3, V$4, 'Math Scores'!$IH73:$IU73)/(SUMIF('Math Scores'!$IH$3:$IU$3, V$4, 'Math Scores'!$IH$2:$IU$2))))</f>
        <v/>
      </c>
      <c r="W70" s="135" t="str">
        <f>IF(COUNT('Math Scores'!$IV73:$JL73)=0, "", (SUMIF('Math Scores'!$IH$3:$IU$3, W$4, 'Math Scores'!$IH73:$IU73)/(SUMIF('Math Scores'!$IH$3:$IU$3, W$4, 'Math Scores'!$IH$2:$IU$2))))</f>
        <v/>
      </c>
      <c r="X70" s="135" t="str">
        <f>IF(COUNT('Math Scores'!$JM73:$KG73)=0, "", (SUMIF('Math Scores'!$JM$3:$LA$3, X$4, 'Math Scores'!$JM73:$LA73)/(SUMIF('Math Scores'!$JM$3:$LA$3, X$4, 'Math Scores'!$JM$2:$LA$2))))</f>
        <v/>
      </c>
      <c r="Y70" s="135" t="str">
        <f>IF(COUNT('Math Scores'!$JM73:$KG73)=0, "", (SUMIF('Math Scores'!$JM$3:$LA$3, Y$4, 'Math Scores'!$JM73:$LA73)/(SUMIF('Math Scores'!$JM$3:$LA$3, Y$4, 'Math Scores'!$JM$2:$LA$2))))</f>
        <v/>
      </c>
      <c r="Z70" s="135" t="str">
        <f>IF(COUNT('Math Scores'!$JM73:$KG73)=0, "", (SUMIF('Math Scores'!$JM$3:$LA$3, Z$4, 'Math Scores'!$JM73:$LA73)/(SUMIF('Math Scores'!$JM$3:$LA$3, Z$4, 'Math Scores'!$JM$2:$LA$2))))</f>
        <v/>
      </c>
      <c r="AA70" s="135" t="str">
        <f>IF(COUNT('Math Scores'!$LB73:$LR73)=0, "", (SUMIF('Math Scores'!$KH$3:$LA$3, AA$4, 'Math Scores'!$KH73:$LA73)/(SUMIF('Math Scores'!$KH$3:$LA$3, AA$4, 'Math Scores'!$KH$2:$LA$2))))</f>
        <v/>
      </c>
      <c r="AB70" s="135" t="str">
        <f>IF(COUNT('Math Scores'!$LB73:$LR73)=0, "", (SUMIF('Math Scores'!$KH$3:$LA$3, AB$4, 'Math Scores'!$KH73:$LA73)/(SUMIF('Math Scores'!$KH$3:$LA$3, AB$4, 'Math Scores'!$KH$2:$LA$2))))</f>
        <v/>
      </c>
      <c r="AC70" s="135" t="str">
        <f>IF(COUNT('Math Scores'!$LB73:$LR73)=0, "", (SUMIF('Math Scores'!$KH$3:$LA$3, AC$4, 'Math Scores'!$KH73:$LA73)/(SUMIF('Math Scores'!$KH$3:$LA$3, AC$4, 'Math Scores'!$KH$2:$LA$2))))</f>
        <v/>
      </c>
    </row>
    <row r="71" spans="1:29" x14ac:dyDescent="0.2">
      <c r="A71" s="134" t="str">
        <f>'English Scores- Leveled papers'!B72</f>
        <v/>
      </c>
      <c r="B71" s="139" t="str">
        <f>'Math Scores'!D74</f>
        <v/>
      </c>
      <c r="C71" s="135" t="str">
        <f>IF(COUNT('Math Scores'!$F74:$AM74)=0, "", (SUMIF('Math Scores'!$F$3:$AM$3, C$4, 'Math Scores'!$F74:$AM74)/(SUMIF('Math Scores'!$F$3:$AM$3, C$4, 'Math Scores'!$F$2:$AM$2))))</f>
        <v/>
      </c>
      <c r="D71" s="135" t="str">
        <f>IF(COUNT('Math Scores'!$F74:$AM74)=0, "", (SUMIF('Math Scores'!$F$3:$AM$3, D$4, 'Math Scores'!$F74:$AM74)/(SUMIF('Math Scores'!$F$3:$AM$3, D$4, 'Math Scores'!$F$2:$AM$2))))</f>
        <v/>
      </c>
      <c r="E71" s="135" t="str">
        <f>IF(COUNT('Math Scores'!$F74:$AM74)=0, "", (SUMIF('Math Scores'!$F$3:$AM$3, E$4, 'Math Scores'!$F74:$AM74)/(SUMIF('Math Scores'!$F$3:$AM$3, E$4, 'Math Scores'!$F$2:$AM$2))))</f>
        <v/>
      </c>
      <c r="F71" s="135" t="str">
        <f>IF(COUNT('Math Scores'!$AN74:$BW74)=0, "", (SUMIF('Math Scores'!$AN$3:$BW$3, F$4, 'Math Scores'!$AN74:$BW74)/(SUMIF('Math Scores'!$AN$3:$BW$3, F$4, 'Math Scores'!$AN$2:$BW$2))))</f>
        <v/>
      </c>
      <c r="G71" s="135" t="str">
        <f>IF(COUNT('Math Scores'!$AN74:$BW74)=0, "", (SUMIF('Math Scores'!$AN$3:$BW$3, G$4, 'Math Scores'!$AN74:$BW74)/(SUMIF('Math Scores'!$AN$3:$BW$3, G$4, 'Math Scores'!$AN$2:$BW$2))))</f>
        <v/>
      </c>
      <c r="H71" s="135" t="str">
        <f>IF(COUNT('Math Scores'!$AN74:$BW74)=0, "", (SUMIF('Math Scores'!$AN$3:$BW$3, H$4, 'Math Scores'!$AN74:$BW74)/(SUMIF('Math Scores'!$AN$3:$BW$3, H$4, 'Math Scores'!$AN$2:$BW$2))))</f>
        <v/>
      </c>
      <c r="I71" s="135" t="str">
        <f>IF(COUNT('Math Scores'!$BX74:$DN74)=0, "", (SUMIF('Math Scores'!$F$3:$MZ$3, I$4, 'Math Scores'!$F74:$MZ74)/(SUMIF('Math Scores'!$F$3:$MZ$3, I$4, 'Math Scores'!$F$2:$MZ$2))))</f>
        <v/>
      </c>
      <c r="J71" s="135" t="str">
        <f>IF(COUNT('Math Scores'!$BX74:$DN74)=0, "", (SUMIF('Math Scores'!$F$3:$MZ$3, J$4, 'Math Scores'!$F74:$MZ74)/(SUMIF('Math Scores'!$F$3:$MZ$3, J$4, 'Math Scores'!$F$2:$MZ$2))))</f>
        <v/>
      </c>
      <c r="K71" s="135" t="str">
        <f>IF(COUNT('Math Scores'!$BX74:$DN74)=0, "", (SUMIF('Math Scores'!$F$3:$MZ$3, K$4, 'Math Scores'!$F74:$MZ74)/(SUMIF('Math Scores'!$F$3:$MZ$3, K$4, 'Math Scores'!$F$2:$MZ$2))))</f>
        <v/>
      </c>
      <c r="L71" s="135" t="str">
        <f>IF(COUNT('Math Scores'!$DO74:$FJ74)=0, "", (SUMIF('Math Scores'!$F$3:$MZ$3, L$4, 'Math Scores'!$F74:$MZ74)/(SUMIF('Math Scores'!$F$3:$MZ$3, L$4, 'Math Scores'!$F$2:$MZ$2))))</f>
        <v/>
      </c>
      <c r="M71" s="135" t="str">
        <f>IF(COUNT('Math Scores'!$DO74:$FJ74)=0, "", (SUMIF('Math Scores'!$F$3:$MZ$3, M$4, 'Math Scores'!$F74:$MZ74)/(SUMIF('Math Scores'!$F$3:$MZ$3, M$4, 'Math Scores'!$F$2:$MZ$2))))</f>
        <v/>
      </c>
      <c r="N71" s="135" t="str">
        <f>IF(COUNT('Math Scores'!$DO74:$FJ74)=0, "", (SUMIF('Math Scores'!$F$3:$MZ$3, N$4, 'Math Scores'!$F74:$MZ74)/(SUMIF('Math Scores'!$F$3:$MZ$3, N$4, 'Math Scores'!$F$2:$MZ$2))))</f>
        <v/>
      </c>
      <c r="O71" s="135" t="str">
        <f>IF(COUNT('Math Scores'!$FK74:$HI74)=0, "", (SUMIF('Math Scores'!$F$3:$MZ$3, O$4, 'Math Scores'!$F74:$MZ74)/(SUMIF('Math Scores'!$F$3:$MZ$3, O$4, 'Math Scores'!$F$2:$MZ$2))))</f>
        <v/>
      </c>
      <c r="P71" s="135" t="str">
        <f>IF(COUNT('Math Scores'!$FK74:$HI74)=0, "", (SUMIF('Math Scores'!$F$3:$MZ$3, P$4, 'Math Scores'!$F74:$MZ74)/(SUMIF('Math Scores'!$F$3:$MZ$3, P$4, 'Math Scores'!$F$2:$MZ$2))))</f>
        <v/>
      </c>
      <c r="Q71" s="135" t="str">
        <f>IF(COUNT('Math Scores'!$FK74:$HI74)=0, "", (SUMIF('Math Scores'!$F$3:$MZ$3, Q$4, 'Math Scores'!$F74:$MZ74)/(SUMIF('Math Scores'!$F$3:$MZ$3, Q$4, 'Math Scores'!$F$2:$MZ$2))))</f>
        <v/>
      </c>
      <c r="R71" s="135" t="str">
        <f>IF(COUNT('Math Scores'!$HJ74:$IG74)=0, "", (SUMIF('Math Scores'!$HJ$3:$IU$3, R$4, 'Math Scores'!$HJ74:$IU74)/(SUMIF('Math Scores'!$HJ$3:$IU$3, R$4, 'Math Scores'!$HJ$2:$IU$2))))</f>
        <v/>
      </c>
      <c r="S71" s="135" t="str">
        <f>IF(COUNT('Math Scores'!$HJ74:$IG74)=0, "", (SUMIF('Math Scores'!$HJ$3:$IU$3, S$4, 'Math Scores'!$HJ74:$IU74)/(SUMIF('Math Scores'!$HJ$3:$IU$3, S$4, 'Math Scores'!$HJ$2:$IU$2))))</f>
        <v/>
      </c>
      <c r="T71" s="135" t="str">
        <f>IF(COUNT('Math Scores'!$HJ74:$IG74)=0, "", (SUMIF('Math Scores'!$HJ$3:$IU$3, T$4, 'Math Scores'!$HJ74:$IU74)/(SUMIF('Math Scores'!$HJ$3:$IU$3, T$4, 'Math Scores'!$HJ$2:$IU$2))))</f>
        <v/>
      </c>
      <c r="U71" s="135" t="str">
        <f>IF(COUNT('Math Scores'!$IV74:$JL74)=0, "", (SUMIF('Math Scores'!$IH$3:$IU$3, U$4, 'Math Scores'!$IH74:$IU74)/(SUMIF('Math Scores'!$IH$3:$IU$3, U$4, 'Math Scores'!$IH$2:$IU$2))))</f>
        <v/>
      </c>
      <c r="V71" s="135" t="str">
        <f>IF(COUNT('Math Scores'!$IV74:$JL74)=0, "", (SUMIF('Math Scores'!$IH$3:$IU$3, V$4, 'Math Scores'!$IH74:$IU74)/(SUMIF('Math Scores'!$IH$3:$IU$3, V$4, 'Math Scores'!$IH$2:$IU$2))))</f>
        <v/>
      </c>
      <c r="W71" s="135" t="str">
        <f>IF(COUNT('Math Scores'!$IV74:$JL74)=0, "", (SUMIF('Math Scores'!$IH$3:$IU$3, W$4, 'Math Scores'!$IH74:$IU74)/(SUMIF('Math Scores'!$IH$3:$IU$3, W$4, 'Math Scores'!$IH$2:$IU$2))))</f>
        <v/>
      </c>
      <c r="X71" s="135" t="str">
        <f>IF(COUNT('Math Scores'!$JM74:$KG74)=0, "", (SUMIF('Math Scores'!$JM$3:$LA$3, X$4, 'Math Scores'!$JM74:$LA74)/(SUMIF('Math Scores'!$JM$3:$LA$3, X$4, 'Math Scores'!$JM$2:$LA$2))))</f>
        <v/>
      </c>
      <c r="Y71" s="135" t="str">
        <f>IF(COUNT('Math Scores'!$JM74:$KG74)=0, "", (SUMIF('Math Scores'!$JM$3:$LA$3, Y$4, 'Math Scores'!$JM74:$LA74)/(SUMIF('Math Scores'!$JM$3:$LA$3, Y$4, 'Math Scores'!$JM$2:$LA$2))))</f>
        <v/>
      </c>
      <c r="Z71" s="135" t="str">
        <f>IF(COUNT('Math Scores'!$JM74:$KG74)=0, "", (SUMIF('Math Scores'!$JM$3:$LA$3, Z$4, 'Math Scores'!$JM74:$LA74)/(SUMIF('Math Scores'!$JM$3:$LA$3, Z$4, 'Math Scores'!$JM$2:$LA$2))))</f>
        <v/>
      </c>
      <c r="AA71" s="135" t="str">
        <f>IF(COUNT('Math Scores'!$LB74:$LR74)=0, "", (SUMIF('Math Scores'!$KH$3:$LA$3, AA$4, 'Math Scores'!$KH74:$LA74)/(SUMIF('Math Scores'!$KH$3:$LA$3, AA$4, 'Math Scores'!$KH$2:$LA$2))))</f>
        <v/>
      </c>
      <c r="AB71" s="135" t="str">
        <f>IF(COUNT('Math Scores'!$LB74:$LR74)=0, "", (SUMIF('Math Scores'!$KH$3:$LA$3, AB$4, 'Math Scores'!$KH74:$LA74)/(SUMIF('Math Scores'!$KH$3:$LA$3, AB$4, 'Math Scores'!$KH$2:$LA$2))))</f>
        <v/>
      </c>
      <c r="AC71" s="135" t="str">
        <f>IF(COUNT('Math Scores'!$LB74:$LR74)=0, "", (SUMIF('Math Scores'!$KH$3:$LA$3, AC$4, 'Math Scores'!$KH74:$LA74)/(SUMIF('Math Scores'!$KH$3:$LA$3, AC$4, 'Math Scores'!$KH$2:$LA$2))))</f>
        <v/>
      </c>
    </row>
    <row r="72" spans="1:29" x14ac:dyDescent="0.2">
      <c r="A72" s="134" t="str">
        <f>'English Scores- Leveled papers'!B73</f>
        <v/>
      </c>
      <c r="B72" s="139" t="str">
        <f>'Math Scores'!D75</f>
        <v/>
      </c>
      <c r="C72" s="135" t="str">
        <f>IF(COUNT('Math Scores'!$F75:$AM75)=0, "", (SUMIF('Math Scores'!$F$3:$AM$3, C$4, 'Math Scores'!$F75:$AM75)/(SUMIF('Math Scores'!$F$3:$AM$3, C$4, 'Math Scores'!$F$2:$AM$2))))</f>
        <v/>
      </c>
      <c r="D72" s="135" t="str">
        <f>IF(COUNT('Math Scores'!$F75:$AM75)=0, "", (SUMIF('Math Scores'!$F$3:$AM$3, D$4, 'Math Scores'!$F75:$AM75)/(SUMIF('Math Scores'!$F$3:$AM$3, D$4, 'Math Scores'!$F$2:$AM$2))))</f>
        <v/>
      </c>
      <c r="E72" s="135" t="str">
        <f>IF(COUNT('Math Scores'!$F75:$AM75)=0, "", (SUMIF('Math Scores'!$F$3:$AM$3, E$4, 'Math Scores'!$F75:$AM75)/(SUMIF('Math Scores'!$F$3:$AM$3, E$4, 'Math Scores'!$F$2:$AM$2))))</f>
        <v/>
      </c>
      <c r="F72" s="135" t="str">
        <f>IF(COUNT('Math Scores'!$AN75:$BW75)=0, "", (SUMIF('Math Scores'!$AN$3:$BW$3, F$4, 'Math Scores'!$AN75:$BW75)/(SUMIF('Math Scores'!$AN$3:$BW$3, F$4, 'Math Scores'!$AN$2:$BW$2))))</f>
        <v/>
      </c>
      <c r="G72" s="135" t="str">
        <f>IF(COUNT('Math Scores'!$AN75:$BW75)=0, "", (SUMIF('Math Scores'!$AN$3:$BW$3, G$4, 'Math Scores'!$AN75:$BW75)/(SUMIF('Math Scores'!$AN$3:$BW$3, G$4, 'Math Scores'!$AN$2:$BW$2))))</f>
        <v/>
      </c>
      <c r="H72" s="135" t="str">
        <f>IF(COUNT('Math Scores'!$AN75:$BW75)=0, "", (SUMIF('Math Scores'!$AN$3:$BW$3, H$4, 'Math Scores'!$AN75:$BW75)/(SUMIF('Math Scores'!$AN$3:$BW$3, H$4, 'Math Scores'!$AN$2:$BW$2))))</f>
        <v/>
      </c>
      <c r="I72" s="135" t="str">
        <f>IF(COUNT('Math Scores'!$BX75:$DN75)=0, "", (SUMIF('Math Scores'!$F$3:$MZ$3, I$4, 'Math Scores'!$F75:$MZ75)/(SUMIF('Math Scores'!$F$3:$MZ$3, I$4, 'Math Scores'!$F$2:$MZ$2))))</f>
        <v/>
      </c>
      <c r="J72" s="135" t="str">
        <f>IF(COUNT('Math Scores'!$BX75:$DN75)=0, "", (SUMIF('Math Scores'!$F$3:$MZ$3, J$4, 'Math Scores'!$F75:$MZ75)/(SUMIF('Math Scores'!$F$3:$MZ$3, J$4, 'Math Scores'!$F$2:$MZ$2))))</f>
        <v/>
      </c>
      <c r="K72" s="135" t="str">
        <f>IF(COUNT('Math Scores'!$BX75:$DN75)=0, "", (SUMIF('Math Scores'!$F$3:$MZ$3, K$4, 'Math Scores'!$F75:$MZ75)/(SUMIF('Math Scores'!$F$3:$MZ$3, K$4, 'Math Scores'!$F$2:$MZ$2))))</f>
        <v/>
      </c>
      <c r="L72" s="135" t="str">
        <f>IF(COUNT('Math Scores'!$DO75:$FJ75)=0, "", (SUMIF('Math Scores'!$F$3:$MZ$3, L$4, 'Math Scores'!$F75:$MZ75)/(SUMIF('Math Scores'!$F$3:$MZ$3, L$4, 'Math Scores'!$F$2:$MZ$2))))</f>
        <v/>
      </c>
      <c r="M72" s="135" t="str">
        <f>IF(COUNT('Math Scores'!$DO75:$FJ75)=0, "", (SUMIF('Math Scores'!$F$3:$MZ$3, M$4, 'Math Scores'!$F75:$MZ75)/(SUMIF('Math Scores'!$F$3:$MZ$3, M$4, 'Math Scores'!$F$2:$MZ$2))))</f>
        <v/>
      </c>
      <c r="N72" s="135" t="str">
        <f>IF(COUNT('Math Scores'!$DO75:$FJ75)=0, "", (SUMIF('Math Scores'!$F$3:$MZ$3, N$4, 'Math Scores'!$F75:$MZ75)/(SUMIF('Math Scores'!$F$3:$MZ$3, N$4, 'Math Scores'!$F$2:$MZ$2))))</f>
        <v/>
      </c>
      <c r="O72" s="135" t="str">
        <f>IF(COUNT('Math Scores'!$FK75:$HI75)=0, "", (SUMIF('Math Scores'!$F$3:$MZ$3, O$4, 'Math Scores'!$F75:$MZ75)/(SUMIF('Math Scores'!$F$3:$MZ$3, O$4, 'Math Scores'!$F$2:$MZ$2))))</f>
        <v/>
      </c>
      <c r="P72" s="135" t="str">
        <f>IF(COUNT('Math Scores'!$FK75:$HI75)=0, "", (SUMIF('Math Scores'!$F$3:$MZ$3, P$4, 'Math Scores'!$F75:$MZ75)/(SUMIF('Math Scores'!$F$3:$MZ$3, P$4, 'Math Scores'!$F$2:$MZ$2))))</f>
        <v/>
      </c>
      <c r="Q72" s="135" t="str">
        <f>IF(COUNT('Math Scores'!$FK75:$HI75)=0, "", (SUMIF('Math Scores'!$F$3:$MZ$3, Q$4, 'Math Scores'!$F75:$MZ75)/(SUMIF('Math Scores'!$F$3:$MZ$3, Q$4, 'Math Scores'!$F$2:$MZ$2))))</f>
        <v/>
      </c>
      <c r="R72" s="135" t="str">
        <f>IF(COUNT('Math Scores'!$HJ75:$IG75)=0, "", (SUMIF('Math Scores'!$HJ$3:$IU$3, R$4, 'Math Scores'!$HJ75:$IU75)/(SUMIF('Math Scores'!$HJ$3:$IU$3, R$4, 'Math Scores'!$HJ$2:$IU$2))))</f>
        <v/>
      </c>
      <c r="S72" s="135" t="str">
        <f>IF(COUNT('Math Scores'!$HJ75:$IG75)=0, "", (SUMIF('Math Scores'!$HJ$3:$IU$3, S$4, 'Math Scores'!$HJ75:$IU75)/(SUMIF('Math Scores'!$HJ$3:$IU$3, S$4, 'Math Scores'!$HJ$2:$IU$2))))</f>
        <v/>
      </c>
      <c r="T72" s="135" t="str">
        <f>IF(COUNT('Math Scores'!$HJ75:$IG75)=0, "", (SUMIF('Math Scores'!$HJ$3:$IU$3, T$4, 'Math Scores'!$HJ75:$IU75)/(SUMIF('Math Scores'!$HJ$3:$IU$3, T$4, 'Math Scores'!$HJ$2:$IU$2))))</f>
        <v/>
      </c>
      <c r="U72" s="135" t="str">
        <f>IF(COUNT('Math Scores'!$IV75:$JL75)=0, "", (SUMIF('Math Scores'!$IH$3:$IU$3, U$4, 'Math Scores'!$IH75:$IU75)/(SUMIF('Math Scores'!$IH$3:$IU$3, U$4, 'Math Scores'!$IH$2:$IU$2))))</f>
        <v/>
      </c>
      <c r="V72" s="135" t="str">
        <f>IF(COUNT('Math Scores'!$IV75:$JL75)=0, "", (SUMIF('Math Scores'!$IH$3:$IU$3, V$4, 'Math Scores'!$IH75:$IU75)/(SUMIF('Math Scores'!$IH$3:$IU$3, V$4, 'Math Scores'!$IH$2:$IU$2))))</f>
        <v/>
      </c>
      <c r="W72" s="135" t="str">
        <f>IF(COUNT('Math Scores'!$IV75:$JL75)=0, "", (SUMIF('Math Scores'!$IH$3:$IU$3, W$4, 'Math Scores'!$IH75:$IU75)/(SUMIF('Math Scores'!$IH$3:$IU$3, W$4, 'Math Scores'!$IH$2:$IU$2))))</f>
        <v/>
      </c>
      <c r="X72" s="135" t="str">
        <f>IF(COUNT('Math Scores'!$JM75:$KG75)=0, "", (SUMIF('Math Scores'!$JM$3:$LA$3, X$4, 'Math Scores'!$JM75:$LA75)/(SUMIF('Math Scores'!$JM$3:$LA$3, X$4, 'Math Scores'!$JM$2:$LA$2))))</f>
        <v/>
      </c>
      <c r="Y72" s="135" t="str">
        <f>IF(COUNT('Math Scores'!$JM75:$KG75)=0, "", (SUMIF('Math Scores'!$JM$3:$LA$3, Y$4, 'Math Scores'!$JM75:$LA75)/(SUMIF('Math Scores'!$JM$3:$LA$3, Y$4, 'Math Scores'!$JM$2:$LA$2))))</f>
        <v/>
      </c>
      <c r="Z72" s="135" t="str">
        <f>IF(COUNT('Math Scores'!$JM75:$KG75)=0, "", (SUMIF('Math Scores'!$JM$3:$LA$3, Z$4, 'Math Scores'!$JM75:$LA75)/(SUMIF('Math Scores'!$JM$3:$LA$3, Z$4, 'Math Scores'!$JM$2:$LA$2))))</f>
        <v/>
      </c>
      <c r="AA72" s="135" t="str">
        <f>IF(COUNT('Math Scores'!$LB75:$LR75)=0, "", (SUMIF('Math Scores'!$KH$3:$LA$3, AA$4, 'Math Scores'!$KH75:$LA75)/(SUMIF('Math Scores'!$KH$3:$LA$3, AA$4, 'Math Scores'!$KH$2:$LA$2))))</f>
        <v/>
      </c>
      <c r="AB72" s="135" t="str">
        <f>IF(COUNT('Math Scores'!$LB75:$LR75)=0, "", (SUMIF('Math Scores'!$KH$3:$LA$3, AB$4, 'Math Scores'!$KH75:$LA75)/(SUMIF('Math Scores'!$KH$3:$LA$3, AB$4, 'Math Scores'!$KH$2:$LA$2))))</f>
        <v/>
      </c>
      <c r="AC72" s="135" t="str">
        <f>IF(COUNT('Math Scores'!$LB75:$LR75)=0, "", (SUMIF('Math Scores'!$KH$3:$LA$3, AC$4, 'Math Scores'!$KH75:$LA75)/(SUMIF('Math Scores'!$KH$3:$LA$3, AC$4, 'Math Scores'!$KH$2:$LA$2))))</f>
        <v/>
      </c>
    </row>
    <row r="73" spans="1:29" x14ac:dyDescent="0.2">
      <c r="A73" s="134" t="str">
        <f>'English Scores- Leveled papers'!B74</f>
        <v/>
      </c>
      <c r="B73" s="139" t="str">
        <f>'Math Scores'!D76</f>
        <v/>
      </c>
      <c r="C73" s="135" t="str">
        <f>IF(COUNT('Math Scores'!$F76:$AM76)=0, "", (SUMIF('Math Scores'!$F$3:$AM$3, C$4, 'Math Scores'!$F76:$AM76)/(SUMIF('Math Scores'!$F$3:$AM$3, C$4, 'Math Scores'!$F$2:$AM$2))))</f>
        <v/>
      </c>
      <c r="D73" s="135" t="str">
        <f>IF(COUNT('Math Scores'!$F76:$AM76)=0, "", (SUMIF('Math Scores'!$F$3:$AM$3, D$4, 'Math Scores'!$F76:$AM76)/(SUMIF('Math Scores'!$F$3:$AM$3, D$4, 'Math Scores'!$F$2:$AM$2))))</f>
        <v/>
      </c>
      <c r="E73" s="135" t="str">
        <f>IF(COUNT('Math Scores'!$F76:$AM76)=0, "", (SUMIF('Math Scores'!$F$3:$AM$3, E$4, 'Math Scores'!$F76:$AM76)/(SUMIF('Math Scores'!$F$3:$AM$3, E$4, 'Math Scores'!$F$2:$AM$2))))</f>
        <v/>
      </c>
      <c r="F73" s="135" t="str">
        <f>IF(COUNT('Math Scores'!$AN76:$BW76)=0, "", (SUMIF('Math Scores'!$AN$3:$BW$3, F$4, 'Math Scores'!$AN76:$BW76)/(SUMIF('Math Scores'!$AN$3:$BW$3, F$4, 'Math Scores'!$AN$2:$BW$2))))</f>
        <v/>
      </c>
      <c r="G73" s="135" t="str">
        <f>IF(COUNT('Math Scores'!$AN76:$BW76)=0, "", (SUMIF('Math Scores'!$AN$3:$BW$3, G$4, 'Math Scores'!$AN76:$BW76)/(SUMIF('Math Scores'!$AN$3:$BW$3, G$4, 'Math Scores'!$AN$2:$BW$2))))</f>
        <v/>
      </c>
      <c r="H73" s="135" t="str">
        <f>IF(COUNT('Math Scores'!$AN76:$BW76)=0, "", (SUMIF('Math Scores'!$AN$3:$BW$3, H$4, 'Math Scores'!$AN76:$BW76)/(SUMIF('Math Scores'!$AN$3:$BW$3, H$4, 'Math Scores'!$AN$2:$BW$2))))</f>
        <v/>
      </c>
      <c r="I73" s="135" t="str">
        <f>IF(COUNT('Math Scores'!$BX76:$DN76)=0, "", (SUMIF('Math Scores'!$F$3:$MZ$3, I$4, 'Math Scores'!$F76:$MZ76)/(SUMIF('Math Scores'!$F$3:$MZ$3, I$4, 'Math Scores'!$F$2:$MZ$2))))</f>
        <v/>
      </c>
      <c r="J73" s="135" t="str">
        <f>IF(COUNT('Math Scores'!$BX76:$DN76)=0, "", (SUMIF('Math Scores'!$F$3:$MZ$3, J$4, 'Math Scores'!$F76:$MZ76)/(SUMIF('Math Scores'!$F$3:$MZ$3, J$4, 'Math Scores'!$F$2:$MZ$2))))</f>
        <v/>
      </c>
      <c r="K73" s="135" t="str">
        <f>IF(COUNT('Math Scores'!$BX76:$DN76)=0, "", (SUMIF('Math Scores'!$F$3:$MZ$3, K$4, 'Math Scores'!$F76:$MZ76)/(SUMIF('Math Scores'!$F$3:$MZ$3, K$4, 'Math Scores'!$F$2:$MZ$2))))</f>
        <v/>
      </c>
      <c r="L73" s="135" t="str">
        <f>IF(COUNT('Math Scores'!$DO76:$FJ76)=0, "", (SUMIF('Math Scores'!$F$3:$MZ$3, L$4, 'Math Scores'!$F76:$MZ76)/(SUMIF('Math Scores'!$F$3:$MZ$3, L$4, 'Math Scores'!$F$2:$MZ$2))))</f>
        <v/>
      </c>
      <c r="M73" s="135" t="str">
        <f>IF(COUNT('Math Scores'!$DO76:$FJ76)=0, "", (SUMIF('Math Scores'!$F$3:$MZ$3, M$4, 'Math Scores'!$F76:$MZ76)/(SUMIF('Math Scores'!$F$3:$MZ$3, M$4, 'Math Scores'!$F$2:$MZ$2))))</f>
        <v/>
      </c>
      <c r="N73" s="135" t="str">
        <f>IF(COUNT('Math Scores'!$DO76:$FJ76)=0, "", (SUMIF('Math Scores'!$F$3:$MZ$3, N$4, 'Math Scores'!$F76:$MZ76)/(SUMIF('Math Scores'!$F$3:$MZ$3, N$4, 'Math Scores'!$F$2:$MZ$2))))</f>
        <v/>
      </c>
      <c r="O73" s="135" t="str">
        <f>IF(COUNT('Math Scores'!$FK76:$HI76)=0, "", (SUMIF('Math Scores'!$F$3:$MZ$3, O$4, 'Math Scores'!$F76:$MZ76)/(SUMIF('Math Scores'!$F$3:$MZ$3, O$4, 'Math Scores'!$F$2:$MZ$2))))</f>
        <v/>
      </c>
      <c r="P73" s="135" t="str">
        <f>IF(COUNT('Math Scores'!$FK76:$HI76)=0, "", (SUMIF('Math Scores'!$F$3:$MZ$3, P$4, 'Math Scores'!$F76:$MZ76)/(SUMIF('Math Scores'!$F$3:$MZ$3, P$4, 'Math Scores'!$F$2:$MZ$2))))</f>
        <v/>
      </c>
      <c r="Q73" s="135" t="str">
        <f>IF(COUNT('Math Scores'!$FK76:$HI76)=0, "", (SUMIF('Math Scores'!$F$3:$MZ$3, Q$4, 'Math Scores'!$F76:$MZ76)/(SUMIF('Math Scores'!$F$3:$MZ$3, Q$4, 'Math Scores'!$F$2:$MZ$2))))</f>
        <v/>
      </c>
      <c r="R73" s="135" t="str">
        <f>IF(COUNT('Math Scores'!$HJ76:$IG76)=0, "", (SUMIF('Math Scores'!$HJ$3:$IU$3, R$4, 'Math Scores'!$HJ76:$IU76)/(SUMIF('Math Scores'!$HJ$3:$IU$3, R$4, 'Math Scores'!$HJ$2:$IU$2))))</f>
        <v/>
      </c>
      <c r="S73" s="135" t="str">
        <f>IF(COUNT('Math Scores'!$HJ76:$IG76)=0, "", (SUMIF('Math Scores'!$HJ$3:$IU$3, S$4, 'Math Scores'!$HJ76:$IU76)/(SUMIF('Math Scores'!$HJ$3:$IU$3, S$4, 'Math Scores'!$HJ$2:$IU$2))))</f>
        <v/>
      </c>
      <c r="T73" s="135" t="str">
        <f>IF(COUNT('Math Scores'!$HJ76:$IG76)=0, "", (SUMIF('Math Scores'!$HJ$3:$IU$3, T$4, 'Math Scores'!$HJ76:$IU76)/(SUMIF('Math Scores'!$HJ$3:$IU$3, T$4, 'Math Scores'!$HJ$2:$IU$2))))</f>
        <v/>
      </c>
      <c r="U73" s="135" t="str">
        <f>IF(COUNT('Math Scores'!$IV76:$JL76)=0, "", (SUMIF('Math Scores'!$IH$3:$IU$3, U$4, 'Math Scores'!$IH76:$IU76)/(SUMIF('Math Scores'!$IH$3:$IU$3, U$4, 'Math Scores'!$IH$2:$IU$2))))</f>
        <v/>
      </c>
      <c r="V73" s="135" t="str">
        <f>IF(COUNT('Math Scores'!$IV76:$JL76)=0, "", (SUMIF('Math Scores'!$IH$3:$IU$3, V$4, 'Math Scores'!$IH76:$IU76)/(SUMIF('Math Scores'!$IH$3:$IU$3, V$4, 'Math Scores'!$IH$2:$IU$2))))</f>
        <v/>
      </c>
      <c r="W73" s="135" t="str">
        <f>IF(COUNT('Math Scores'!$IV76:$JL76)=0, "", (SUMIF('Math Scores'!$IH$3:$IU$3, W$4, 'Math Scores'!$IH76:$IU76)/(SUMIF('Math Scores'!$IH$3:$IU$3, W$4, 'Math Scores'!$IH$2:$IU$2))))</f>
        <v/>
      </c>
      <c r="X73" s="135" t="str">
        <f>IF(COUNT('Math Scores'!$JM76:$KG76)=0, "", (SUMIF('Math Scores'!$JM$3:$LA$3, X$4, 'Math Scores'!$JM76:$LA76)/(SUMIF('Math Scores'!$JM$3:$LA$3, X$4, 'Math Scores'!$JM$2:$LA$2))))</f>
        <v/>
      </c>
      <c r="Y73" s="135" t="str">
        <f>IF(COUNT('Math Scores'!$JM76:$KG76)=0, "", (SUMIF('Math Scores'!$JM$3:$LA$3, Y$4, 'Math Scores'!$JM76:$LA76)/(SUMIF('Math Scores'!$JM$3:$LA$3, Y$4, 'Math Scores'!$JM$2:$LA$2))))</f>
        <v/>
      </c>
      <c r="Z73" s="135" t="str">
        <f>IF(COUNT('Math Scores'!$JM76:$KG76)=0, "", (SUMIF('Math Scores'!$JM$3:$LA$3, Z$4, 'Math Scores'!$JM76:$LA76)/(SUMIF('Math Scores'!$JM$3:$LA$3, Z$4, 'Math Scores'!$JM$2:$LA$2))))</f>
        <v/>
      </c>
      <c r="AA73" s="135" t="str">
        <f>IF(COUNT('Math Scores'!$LB76:$LR76)=0, "", (SUMIF('Math Scores'!$KH$3:$LA$3, AA$4, 'Math Scores'!$KH76:$LA76)/(SUMIF('Math Scores'!$KH$3:$LA$3, AA$4, 'Math Scores'!$KH$2:$LA$2))))</f>
        <v/>
      </c>
      <c r="AB73" s="135" t="str">
        <f>IF(COUNT('Math Scores'!$LB76:$LR76)=0, "", (SUMIF('Math Scores'!$KH$3:$LA$3, AB$4, 'Math Scores'!$KH76:$LA76)/(SUMIF('Math Scores'!$KH$3:$LA$3, AB$4, 'Math Scores'!$KH$2:$LA$2))))</f>
        <v/>
      </c>
      <c r="AC73" s="135" t="str">
        <f>IF(COUNT('Math Scores'!$LB76:$LR76)=0, "", (SUMIF('Math Scores'!$KH$3:$LA$3, AC$4, 'Math Scores'!$KH76:$LA76)/(SUMIF('Math Scores'!$KH$3:$LA$3, AC$4, 'Math Scores'!$KH$2:$LA$2))))</f>
        <v/>
      </c>
    </row>
    <row r="74" spans="1:29" x14ac:dyDescent="0.2">
      <c r="A74" s="134" t="str">
        <f>'English Scores- Leveled papers'!B75</f>
        <v/>
      </c>
      <c r="B74" s="139" t="str">
        <f>'Math Scores'!D77</f>
        <v/>
      </c>
      <c r="C74" s="135" t="str">
        <f>IF(COUNT('Math Scores'!$F77:$AM77)=0, "", (SUMIF('Math Scores'!$F$3:$AM$3, C$4, 'Math Scores'!$F77:$AM77)/(SUMIF('Math Scores'!$F$3:$AM$3, C$4, 'Math Scores'!$F$2:$AM$2))))</f>
        <v/>
      </c>
      <c r="D74" s="135" t="str">
        <f>IF(COUNT('Math Scores'!$F77:$AM77)=0, "", (SUMIF('Math Scores'!$F$3:$AM$3, D$4, 'Math Scores'!$F77:$AM77)/(SUMIF('Math Scores'!$F$3:$AM$3, D$4, 'Math Scores'!$F$2:$AM$2))))</f>
        <v/>
      </c>
      <c r="E74" s="135" t="str">
        <f>IF(COUNT('Math Scores'!$F77:$AM77)=0, "", (SUMIF('Math Scores'!$F$3:$AM$3, E$4, 'Math Scores'!$F77:$AM77)/(SUMIF('Math Scores'!$F$3:$AM$3, E$4, 'Math Scores'!$F$2:$AM$2))))</f>
        <v/>
      </c>
      <c r="F74" s="135" t="str">
        <f>IF(COUNT('Math Scores'!$AN77:$BW77)=0, "", (SUMIF('Math Scores'!$AN$3:$BW$3, F$4, 'Math Scores'!$AN77:$BW77)/(SUMIF('Math Scores'!$AN$3:$BW$3, F$4, 'Math Scores'!$AN$2:$BW$2))))</f>
        <v/>
      </c>
      <c r="G74" s="135" t="str">
        <f>IF(COUNT('Math Scores'!$AN77:$BW77)=0, "", (SUMIF('Math Scores'!$AN$3:$BW$3, G$4, 'Math Scores'!$AN77:$BW77)/(SUMIF('Math Scores'!$AN$3:$BW$3, G$4, 'Math Scores'!$AN$2:$BW$2))))</f>
        <v/>
      </c>
      <c r="H74" s="135" t="str">
        <f>IF(COUNT('Math Scores'!$AN77:$BW77)=0, "", (SUMIF('Math Scores'!$AN$3:$BW$3, H$4, 'Math Scores'!$AN77:$BW77)/(SUMIF('Math Scores'!$AN$3:$BW$3, H$4, 'Math Scores'!$AN$2:$BW$2))))</f>
        <v/>
      </c>
      <c r="I74" s="135" t="str">
        <f>IF(COUNT('Math Scores'!$BX77:$DN77)=0, "", (SUMIF('Math Scores'!$F$3:$MZ$3, I$4, 'Math Scores'!$F77:$MZ77)/(SUMIF('Math Scores'!$F$3:$MZ$3, I$4, 'Math Scores'!$F$2:$MZ$2))))</f>
        <v/>
      </c>
      <c r="J74" s="135" t="str">
        <f>IF(COUNT('Math Scores'!$BX77:$DN77)=0, "", (SUMIF('Math Scores'!$F$3:$MZ$3, J$4, 'Math Scores'!$F77:$MZ77)/(SUMIF('Math Scores'!$F$3:$MZ$3, J$4, 'Math Scores'!$F$2:$MZ$2))))</f>
        <v/>
      </c>
      <c r="K74" s="135" t="str">
        <f>IF(COUNT('Math Scores'!$BX77:$DN77)=0, "", (SUMIF('Math Scores'!$F$3:$MZ$3, K$4, 'Math Scores'!$F77:$MZ77)/(SUMIF('Math Scores'!$F$3:$MZ$3, K$4, 'Math Scores'!$F$2:$MZ$2))))</f>
        <v/>
      </c>
      <c r="L74" s="135" t="str">
        <f>IF(COUNT('Math Scores'!$DO77:$FJ77)=0, "", (SUMIF('Math Scores'!$F$3:$MZ$3, L$4, 'Math Scores'!$F77:$MZ77)/(SUMIF('Math Scores'!$F$3:$MZ$3, L$4, 'Math Scores'!$F$2:$MZ$2))))</f>
        <v/>
      </c>
      <c r="M74" s="135" t="str">
        <f>IF(COUNT('Math Scores'!$DO77:$FJ77)=0, "", (SUMIF('Math Scores'!$F$3:$MZ$3, M$4, 'Math Scores'!$F77:$MZ77)/(SUMIF('Math Scores'!$F$3:$MZ$3, M$4, 'Math Scores'!$F$2:$MZ$2))))</f>
        <v/>
      </c>
      <c r="N74" s="135" t="str">
        <f>IF(COUNT('Math Scores'!$DO77:$FJ77)=0, "", (SUMIF('Math Scores'!$F$3:$MZ$3, N$4, 'Math Scores'!$F77:$MZ77)/(SUMIF('Math Scores'!$F$3:$MZ$3, N$4, 'Math Scores'!$F$2:$MZ$2))))</f>
        <v/>
      </c>
      <c r="O74" s="135" t="str">
        <f>IF(COUNT('Math Scores'!$FK77:$HI77)=0, "", (SUMIF('Math Scores'!$F$3:$MZ$3, O$4, 'Math Scores'!$F77:$MZ77)/(SUMIF('Math Scores'!$F$3:$MZ$3, O$4, 'Math Scores'!$F$2:$MZ$2))))</f>
        <v/>
      </c>
      <c r="P74" s="135" t="str">
        <f>IF(COUNT('Math Scores'!$FK77:$HI77)=0, "", (SUMIF('Math Scores'!$F$3:$MZ$3, P$4, 'Math Scores'!$F77:$MZ77)/(SUMIF('Math Scores'!$F$3:$MZ$3, P$4, 'Math Scores'!$F$2:$MZ$2))))</f>
        <v/>
      </c>
      <c r="Q74" s="135" t="str">
        <f>IF(COUNT('Math Scores'!$FK77:$HI77)=0, "", (SUMIF('Math Scores'!$F$3:$MZ$3, Q$4, 'Math Scores'!$F77:$MZ77)/(SUMIF('Math Scores'!$F$3:$MZ$3, Q$4, 'Math Scores'!$F$2:$MZ$2))))</f>
        <v/>
      </c>
      <c r="R74" s="135" t="str">
        <f>IF(COUNT('Math Scores'!$HJ77:$IG77)=0, "", (SUMIF('Math Scores'!$HJ$3:$IU$3, R$4, 'Math Scores'!$HJ77:$IU77)/(SUMIF('Math Scores'!$HJ$3:$IU$3, R$4, 'Math Scores'!$HJ$2:$IU$2))))</f>
        <v/>
      </c>
      <c r="S74" s="135" t="str">
        <f>IF(COUNT('Math Scores'!$HJ77:$IG77)=0, "", (SUMIF('Math Scores'!$HJ$3:$IU$3, S$4, 'Math Scores'!$HJ77:$IU77)/(SUMIF('Math Scores'!$HJ$3:$IU$3, S$4, 'Math Scores'!$HJ$2:$IU$2))))</f>
        <v/>
      </c>
      <c r="T74" s="135" t="str">
        <f>IF(COUNT('Math Scores'!$HJ77:$IG77)=0, "", (SUMIF('Math Scores'!$HJ$3:$IU$3, T$4, 'Math Scores'!$HJ77:$IU77)/(SUMIF('Math Scores'!$HJ$3:$IU$3, T$4, 'Math Scores'!$HJ$2:$IU$2))))</f>
        <v/>
      </c>
      <c r="U74" s="135" t="str">
        <f>IF(COUNT('Math Scores'!$IV77:$JL77)=0, "", (SUMIF('Math Scores'!$IH$3:$IU$3, U$4, 'Math Scores'!$IH77:$IU77)/(SUMIF('Math Scores'!$IH$3:$IU$3, U$4, 'Math Scores'!$IH$2:$IU$2))))</f>
        <v/>
      </c>
      <c r="V74" s="135" t="str">
        <f>IF(COUNT('Math Scores'!$IV77:$JL77)=0, "", (SUMIF('Math Scores'!$IH$3:$IU$3, V$4, 'Math Scores'!$IH77:$IU77)/(SUMIF('Math Scores'!$IH$3:$IU$3, V$4, 'Math Scores'!$IH$2:$IU$2))))</f>
        <v/>
      </c>
      <c r="W74" s="135" t="str">
        <f>IF(COUNT('Math Scores'!$IV77:$JL77)=0, "", (SUMIF('Math Scores'!$IH$3:$IU$3, W$4, 'Math Scores'!$IH77:$IU77)/(SUMIF('Math Scores'!$IH$3:$IU$3, W$4, 'Math Scores'!$IH$2:$IU$2))))</f>
        <v/>
      </c>
      <c r="X74" s="135" t="str">
        <f>IF(COUNT('Math Scores'!$JM77:$KG77)=0, "", (SUMIF('Math Scores'!$JM$3:$LA$3, X$4, 'Math Scores'!$JM77:$LA77)/(SUMIF('Math Scores'!$JM$3:$LA$3, X$4, 'Math Scores'!$JM$2:$LA$2))))</f>
        <v/>
      </c>
      <c r="Y74" s="135" t="str">
        <f>IF(COUNT('Math Scores'!$JM77:$KG77)=0, "", (SUMIF('Math Scores'!$JM$3:$LA$3, Y$4, 'Math Scores'!$JM77:$LA77)/(SUMIF('Math Scores'!$JM$3:$LA$3, Y$4, 'Math Scores'!$JM$2:$LA$2))))</f>
        <v/>
      </c>
      <c r="Z74" s="135" t="str">
        <f>IF(COUNT('Math Scores'!$JM77:$KG77)=0, "", (SUMIF('Math Scores'!$JM$3:$LA$3, Z$4, 'Math Scores'!$JM77:$LA77)/(SUMIF('Math Scores'!$JM$3:$LA$3, Z$4, 'Math Scores'!$JM$2:$LA$2))))</f>
        <v/>
      </c>
      <c r="AA74" s="135" t="str">
        <f>IF(COUNT('Math Scores'!$LB77:$LR77)=0, "", (SUMIF('Math Scores'!$KH$3:$LA$3, AA$4, 'Math Scores'!$KH77:$LA77)/(SUMIF('Math Scores'!$KH$3:$LA$3, AA$4, 'Math Scores'!$KH$2:$LA$2))))</f>
        <v/>
      </c>
      <c r="AB74" s="135" t="str">
        <f>IF(COUNT('Math Scores'!$LB77:$LR77)=0, "", (SUMIF('Math Scores'!$KH$3:$LA$3, AB$4, 'Math Scores'!$KH77:$LA77)/(SUMIF('Math Scores'!$KH$3:$LA$3, AB$4, 'Math Scores'!$KH$2:$LA$2))))</f>
        <v/>
      </c>
      <c r="AC74" s="135" t="str">
        <f>IF(COUNT('Math Scores'!$LB77:$LR77)=0, "", (SUMIF('Math Scores'!$KH$3:$LA$3, AC$4, 'Math Scores'!$KH77:$LA77)/(SUMIF('Math Scores'!$KH$3:$LA$3, AC$4, 'Math Scores'!$KH$2:$LA$2))))</f>
        <v/>
      </c>
    </row>
    <row r="75" spans="1:29" x14ac:dyDescent="0.2">
      <c r="A75" s="134" t="str">
        <f>'English Scores- Leveled papers'!B76</f>
        <v/>
      </c>
      <c r="B75" s="139" t="str">
        <f>'Math Scores'!D78</f>
        <v/>
      </c>
      <c r="C75" s="135" t="str">
        <f>IF(COUNT('Math Scores'!$F78:$AM78)=0, "", (SUMIF('Math Scores'!$F$3:$AM$3, C$4, 'Math Scores'!$F78:$AM78)/(SUMIF('Math Scores'!$F$3:$AM$3, C$4, 'Math Scores'!$F$2:$AM$2))))</f>
        <v/>
      </c>
      <c r="D75" s="135" t="str">
        <f>IF(COUNT('Math Scores'!$F78:$AM78)=0, "", (SUMIF('Math Scores'!$F$3:$AM$3, D$4, 'Math Scores'!$F78:$AM78)/(SUMIF('Math Scores'!$F$3:$AM$3, D$4, 'Math Scores'!$F$2:$AM$2))))</f>
        <v/>
      </c>
      <c r="E75" s="135" t="str">
        <f>IF(COUNT('Math Scores'!$F78:$AM78)=0, "", (SUMIF('Math Scores'!$F$3:$AM$3, E$4, 'Math Scores'!$F78:$AM78)/(SUMIF('Math Scores'!$F$3:$AM$3, E$4, 'Math Scores'!$F$2:$AM$2))))</f>
        <v/>
      </c>
      <c r="F75" s="135" t="str">
        <f>IF(COUNT('Math Scores'!$AN78:$BW78)=0, "", (SUMIF('Math Scores'!$AN$3:$BW$3, F$4, 'Math Scores'!$AN78:$BW78)/(SUMIF('Math Scores'!$AN$3:$BW$3, F$4, 'Math Scores'!$AN$2:$BW$2))))</f>
        <v/>
      </c>
      <c r="G75" s="135" t="str">
        <f>IF(COUNT('Math Scores'!$AN78:$BW78)=0, "", (SUMIF('Math Scores'!$AN$3:$BW$3, G$4, 'Math Scores'!$AN78:$BW78)/(SUMIF('Math Scores'!$AN$3:$BW$3, G$4, 'Math Scores'!$AN$2:$BW$2))))</f>
        <v/>
      </c>
      <c r="H75" s="135" t="str">
        <f>IF(COUNT('Math Scores'!$AN78:$BW78)=0, "", (SUMIF('Math Scores'!$AN$3:$BW$3, H$4, 'Math Scores'!$AN78:$BW78)/(SUMIF('Math Scores'!$AN$3:$BW$3, H$4, 'Math Scores'!$AN$2:$BW$2))))</f>
        <v/>
      </c>
      <c r="I75" s="135" t="str">
        <f>IF(COUNT('Math Scores'!$BX78:$DN78)=0, "", (SUMIF('Math Scores'!$F$3:$MZ$3, I$4, 'Math Scores'!$F78:$MZ78)/(SUMIF('Math Scores'!$F$3:$MZ$3, I$4, 'Math Scores'!$F$2:$MZ$2))))</f>
        <v/>
      </c>
      <c r="J75" s="135" t="str">
        <f>IF(COUNT('Math Scores'!$BX78:$DN78)=0, "", (SUMIF('Math Scores'!$F$3:$MZ$3, J$4, 'Math Scores'!$F78:$MZ78)/(SUMIF('Math Scores'!$F$3:$MZ$3, J$4, 'Math Scores'!$F$2:$MZ$2))))</f>
        <v/>
      </c>
      <c r="K75" s="135" t="str">
        <f>IF(COUNT('Math Scores'!$BX78:$DN78)=0, "", (SUMIF('Math Scores'!$F$3:$MZ$3, K$4, 'Math Scores'!$F78:$MZ78)/(SUMIF('Math Scores'!$F$3:$MZ$3, K$4, 'Math Scores'!$F$2:$MZ$2))))</f>
        <v/>
      </c>
      <c r="L75" s="135" t="str">
        <f>IF(COUNT('Math Scores'!$DO78:$FJ78)=0, "", (SUMIF('Math Scores'!$F$3:$MZ$3, L$4, 'Math Scores'!$F78:$MZ78)/(SUMIF('Math Scores'!$F$3:$MZ$3, L$4, 'Math Scores'!$F$2:$MZ$2))))</f>
        <v/>
      </c>
      <c r="M75" s="135" t="str">
        <f>IF(COUNT('Math Scores'!$DO78:$FJ78)=0, "", (SUMIF('Math Scores'!$F$3:$MZ$3, M$4, 'Math Scores'!$F78:$MZ78)/(SUMIF('Math Scores'!$F$3:$MZ$3, M$4, 'Math Scores'!$F$2:$MZ$2))))</f>
        <v/>
      </c>
      <c r="N75" s="135" t="str">
        <f>IF(COUNT('Math Scores'!$DO78:$FJ78)=0, "", (SUMIF('Math Scores'!$F$3:$MZ$3, N$4, 'Math Scores'!$F78:$MZ78)/(SUMIF('Math Scores'!$F$3:$MZ$3, N$4, 'Math Scores'!$F$2:$MZ$2))))</f>
        <v/>
      </c>
      <c r="O75" s="135" t="str">
        <f>IF(COUNT('Math Scores'!$FK78:$HI78)=0, "", (SUMIF('Math Scores'!$F$3:$MZ$3, O$4, 'Math Scores'!$F78:$MZ78)/(SUMIF('Math Scores'!$F$3:$MZ$3, O$4, 'Math Scores'!$F$2:$MZ$2))))</f>
        <v/>
      </c>
      <c r="P75" s="135" t="str">
        <f>IF(COUNT('Math Scores'!$FK78:$HI78)=0, "", (SUMIF('Math Scores'!$F$3:$MZ$3, P$4, 'Math Scores'!$F78:$MZ78)/(SUMIF('Math Scores'!$F$3:$MZ$3, P$4, 'Math Scores'!$F$2:$MZ$2))))</f>
        <v/>
      </c>
      <c r="Q75" s="135" t="str">
        <f>IF(COUNT('Math Scores'!$FK78:$HI78)=0, "", (SUMIF('Math Scores'!$F$3:$MZ$3, Q$4, 'Math Scores'!$F78:$MZ78)/(SUMIF('Math Scores'!$F$3:$MZ$3, Q$4, 'Math Scores'!$F$2:$MZ$2))))</f>
        <v/>
      </c>
      <c r="R75" s="135" t="str">
        <f>IF(COUNT('Math Scores'!$HJ78:$IG78)=0, "", (SUMIF('Math Scores'!$HJ$3:$IU$3, R$4, 'Math Scores'!$HJ78:$IU78)/(SUMIF('Math Scores'!$HJ$3:$IU$3, R$4, 'Math Scores'!$HJ$2:$IU$2))))</f>
        <v/>
      </c>
      <c r="S75" s="135" t="str">
        <f>IF(COUNT('Math Scores'!$HJ78:$IG78)=0, "", (SUMIF('Math Scores'!$HJ$3:$IU$3, S$4, 'Math Scores'!$HJ78:$IU78)/(SUMIF('Math Scores'!$HJ$3:$IU$3, S$4, 'Math Scores'!$HJ$2:$IU$2))))</f>
        <v/>
      </c>
      <c r="T75" s="135" t="str">
        <f>IF(COUNT('Math Scores'!$HJ78:$IG78)=0, "", (SUMIF('Math Scores'!$HJ$3:$IU$3, T$4, 'Math Scores'!$HJ78:$IU78)/(SUMIF('Math Scores'!$HJ$3:$IU$3, T$4, 'Math Scores'!$HJ$2:$IU$2))))</f>
        <v/>
      </c>
      <c r="U75" s="135" t="str">
        <f>IF(COUNT('Math Scores'!$IV78:$JL78)=0, "", (SUMIF('Math Scores'!$IH$3:$IU$3, U$4, 'Math Scores'!$IH78:$IU78)/(SUMIF('Math Scores'!$IH$3:$IU$3, U$4, 'Math Scores'!$IH$2:$IU$2))))</f>
        <v/>
      </c>
      <c r="V75" s="135" t="str">
        <f>IF(COUNT('Math Scores'!$IV78:$JL78)=0, "", (SUMIF('Math Scores'!$IH$3:$IU$3, V$4, 'Math Scores'!$IH78:$IU78)/(SUMIF('Math Scores'!$IH$3:$IU$3, V$4, 'Math Scores'!$IH$2:$IU$2))))</f>
        <v/>
      </c>
      <c r="W75" s="135" t="str">
        <f>IF(COUNT('Math Scores'!$IV78:$JL78)=0, "", (SUMIF('Math Scores'!$IH$3:$IU$3, W$4, 'Math Scores'!$IH78:$IU78)/(SUMIF('Math Scores'!$IH$3:$IU$3, W$4, 'Math Scores'!$IH$2:$IU$2))))</f>
        <v/>
      </c>
      <c r="X75" s="135" t="str">
        <f>IF(COUNT('Math Scores'!$JM78:$KG78)=0, "", (SUMIF('Math Scores'!$JM$3:$LA$3, X$4, 'Math Scores'!$JM78:$LA78)/(SUMIF('Math Scores'!$JM$3:$LA$3, X$4, 'Math Scores'!$JM$2:$LA$2))))</f>
        <v/>
      </c>
      <c r="Y75" s="135" t="str">
        <f>IF(COUNT('Math Scores'!$JM78:$KG78)=0, "", (SUMIF('Math Scores'!$JM$3:$LA$3, Y$4, 'Math Scores'!$JM78:$LA78)/(SUMIF('Math Scores'!$JM$3:$LA$3, Y$4, 'Math Scores'!$JM$2:$LA$2))))</f>
        <v/>
      </c>
      <c r="Z75" s="135" t="str">
        <f>IF(COUNT('Math Scores'!$JM78:$KG78)=0, "", (SUMIF('Math Scores'!$JM$3:$LA$3, Z$4, 'Math Scores'!$JM78:$LA78)/(SUMIF('Math Scores'!$JM$3:$LA$3, Z$4, 'Math Scores'!$JM$2:$LA$2))))</f>
        <v/>
      </c>
      <c r="AA75" s="135" t="str">
        <f>IF(COUNT('Math Scores'!$LB78:$LR78)=0, "", (SUMIF('Math Scores'!$KH$3:$LA$3, AA$4, 'Math Scores'!$KH78:$LA78)/(SUMIF('Math Scores'!$KH$3:$LA$3, AA$4, 'Math Scores'!$KH$2:$LA$2))))</f>
        <v/>
      </c>
      <c r="AB75" s="135" t="str">
        <f>IF(COUNT('Math Scores'!$LB78:$LR78)=0, "", (SUMIF('Math Scores'!$KH$3:$LA$3, AB$4, 'Math Scores'!$KH78:$LA78)/(SUMIF('Math Scores'!$KH$3:$LA$3, AB$4, 'Math Scores'!$KH$2:$LA$2))))</f>
        <v/>
      </c>
      <c r="AC75" s="135" t="str">
        <f>IF(COUNT('Math Scores'!$LB78:$LR78)=0, "", (SUMIF('Math Scores'!$KH$3:$LA$3, AC$4, 'Math Scores'!$KH78:$LA78)/(SUMIF('Math Scores'!$KH$3:$LA$3, AC$4, 'Math Scores'!$KH$2:$LA$2))))</f>
        <v/>
      </c>
    </row>
    <row r="76" spans="1:29" x14ac:dyDescent="0.2">
      <c r="A76" s="134" t="str">
        <f>'English Scores- Leveled papers'!B77</f>
        <v/>
      </c>
      <c r="B76" s="139" t="str">
        <f>'Math Scores'!D79</f>
        <v/>
      </c>
      <c r="C76" s="135" t="str">
        <f>IF(COUNT('Math Scores'!$F79:$AM79)=0, "", (SUMIF('Math Scores'!$F$3:$AM$3, C$4, 'Math Scores'!$F79:$AM79)/(SUMIF('Math Scores'!$F$3:$AM$3, C$4, 'Math Scores'!$F$2:$AM$2))))</f>
        <v/>
      </c>
      <c r="D76" s="135" t="str">
        <f>IF(COUNT('Math Scores'!$F79:$AM79)=0, "", (SUMIF('Math Scores'!$F$3:$AM$3, D$4, 'Math Scores'!$F79:$AM79)/(SUMIF('Math Scores'!$F$3:$AM$3, D$4, 'Math Scores'!$F$2:$AM$2))))</f>
        <v/>
      </c>
      <c r="E76" s="135" t="str">
        <f>IF(COUNT('Math Scores'!$F79:$AM79)=0, "", (SUMIF('Math Scores'!$F$3:$AM$3, E$4, 'Math Scores'!$F79:$AM79)/(SUMIF('Math Scores'!$F$3:$AM$3, E$4, 'Math Scores'!$F$2:$AM$2))))</f>
        <v/>
      </c>
      <c r="F76" s="135" t="str">
        <f>IF(COUNT('Math Scores'!$AN79:$BW79)=0, "", (SUMIF('Math Scores'!$AN$3:$BW$3, F$4, 'Math Scores'!$AN79:$BW79)/(SUMIF('Math Scores'!$AN$3:$BW$3, F$4, 'Math Scores'!$AN$2:$BW$2))))</f>
        <v/>
      </c>
      <c r="G76" s="135" t="str">
        <f>IF(COUNT('Math Scores'!$AN79:$BW79)=0, "", (SUMIF('Math Scores'!$AN$3:$BW$3, G$4, 'Math Scores'!$AN79:$BW79)/(SUMIF('Math Scores'!$AN$3:$BW$3, G$4, 'Math Scores'!$AN$2:$BW$2))))</f>
        <v/>
      </c>
      <c r="H76" s="135" t="str">
        <f>IF(COUNT('Math Scores'!$AN79:$BW79)=0, "", (SUMIF('Math Scores'!$AN$3:$BW$3, H$4, 'Math Scores'!$AN79:$BW79)/(SUMIF('Math Scores'!$AN$3:$BW$3, H$4, 'Math Scores'!$AN$2:$BW$2))))</f>
        <v/>
      </c>
      <c r="I76" s="135" t="str">
        <f>IF(COUNT('Math Scores'!$BX79:$DN79)=0, "", (SUMIF('Math Scores'!$F$3:$MZ$3, I$4, 'Math Scores'!$F79:$MZ79)/(SUMIF('Math Scores'!$F$3:$MZ$3, I$4, 'Math Scores'!$F$2:$MZ$2))))</f>
        <v/>
      </c>
      <c r="J76" s="135" t="str">
        <f>IF(COUNT('Math Scores'!$BX79:$DN79)=0, "", (SUMIF('Math Scores'!$F$3:$MZ$3, J$4, 'Math Scores'!$F79:$MZ79)/(SUMIF('Math Scores'!$F$3:$MZ$3, J$4, 'Math Scores'!$F$2:$MZ$2))))</f>
        <v/>
      </c>
      <c r="K76" s="135" t="str">
        <f>IF(COUNT('Math Scores'!$BX79:$DN79)=0, "", (SUMIF('Math Scores'!$F$3:$MZ$3, K$4, 'Math Scores'!$F79:$MZ79)/(SUMIF('Math Scores'!$F$3:$MZ$3, K$4, 'Math Scores'!$F$2:$MZ$2))))</f>
        <v/>
      </c>
      <c r="L76" s="135" t="str">
        <f>IF(COUNT('Math Scores'!$DO79:$FJ79)=0, "", (SUMIF('Math Scores'!$F$3:$MZ$3, L$4, 'Math Scores'!$F79:$MZ79)/(SUMIF('Math Scores'!$F$3:$MZ$3, L$4, 'Math Scores'!$F$2:$MZ$2))))</f>
        <v/>
      </c>
      <c r="M76" s="135" t="str">
        <f>IF(COUNT('Math Scores'!$DO79:$FJ79)=0, "", (SUMIF('Math Scores'!$F$3:$MZ$3, M$4, 'Math Scores'!$F79:$MZ79)/(SUMIF('Math Scores'!$F$3:$MZ$3, M$4, 'Math Scores'!$F$2:$MZ$2))))</f>
        <v/>
      </c>
      <c r="N76" s="135" t="str">
        <f>IF(COUNT('Math Scores'!$DO79:$FJ79)=0, "", (SUMIF('Math Scores'!$F$3:$MZ$3, N$4, 'Math Scores'!$F79:$MZ79)/(SUMIF('Math Scores'!$F$3:$MZ$3, N$4, 'Math Scores'!$F$2:$MZ$2))))</f>
        <v/>
      </c>
      <c r="O76" s="135" t="str">
        <f>IF(COUNT('Math Scores'!$FK79:$HI79)=0, "", (SUMIF('Math Scores'!$F$3:$MZ$3, O$4, 'Math Scores'!$F79:$MZ79)/(SUMIF('Math Scores'!$F$3:$MZ$3, O$4, 'Math Scores'!$F$2:$MZ$2))))</f>
        <v/>
      </c>
      <c r="P76" s="135" t="str">
        <f>IF(COUNT('Math Scores'!$FK79:$HI79)=0, "", (SUMIF('Math Scores'!$F$3:$MZ$3, P$4, 'Math Scores'!$F79:$MZ79)/(SUMIF('Math Scores'!$F$3:$MZ$3, P$4, 'Math Scores'!$F$2:$MZ$2))))</f>
        <v/>
      </c>
      <c r="Q76" s="135" t="str">
        <f>IF(COUNT('Math Scores'!$FK79:$HI79)=0, "", (SUMIF('Math Scores'!$F$3:$MZ$3, Q$4, 'Math Scores'!$F79:$MZ79)/(SUMIF('Math Scores'!$F$3:$MZ$3, Q$4, 'Math Scores'!$F$2:$MZ$2))))</f>
        <v/>
      </c>
      <c r="R76" s="135" t="str">
        <f>IF(COUNT('Math Scores'!$HJ79:$IG79)=0, "", (SUMIF('Math Scores'!$HJ$3:$IU$3, R$4, 'Math Scores'!$HJ79:$IU79)/(SUMIF('Math Scores'!$HJ$3:$IU$3, R$4, 'Math Scores'!$HJ$2:$IU$2))))</f>
        <v/>
      </c>
      <c r="S76" s="135" t="str">
        <f>IF(COUNT('Math Scores'!$HJ79:$IG79)=0, "", (SUMIF('Math Scores'!$HJ$3:$IU$3, S$4, 'Math Scores'!$HJ79:$IU79)/(SUMIF('Math Scores'!$HJ$3:$IU$3, S$4, 'Math Scores'!$HJ$2:$IU$2))))</f>
        <v/>
      </c>
      <c r="T76" s="135" t="str">
        <f>IF(COUNT('Math Scores'!$HJ79:$IG79)=0, "", (SUMIF('Math Scores'!$HJ$3:$IU$3, T$4, 'Math Scores'!$HJ79:$IU79)/(SUMIF('Math Scores'!$HJ$3:$IU$3, T$4, 'Math Scores'!$HJ$2:$IU$2))))</f>
        <v/>
      </c>
      <c r="U76" s="135" t="str">
        <f>IF(COUNT('Math Scores'!$IV79:$JL79)=0, "", (SUMIF('Math Scores'!$IH$3:$IU$3, U$4, 'Math Scores'!$IH79:$IU79)/(SUMIF('Math Scores'!$IH$3:$IU$3, U$4, 'Math Scores'!$IH$2:$IU$2))))</f>
        <v/>
      </c>
      <c r="V76" s="135" t="str">
        <f>IF(COUNT('Math Scores'!$IV79:$JL79)=0, "", (SUMIF('Math Scores'!$IH$3:$IU$3, V$4, 'Math Scores'!$IH79:$IU79)/(SUMIF('Math Scores'!$IH$3:$IU$3, V$4, 'Math Scores'!$IH$2:$IU$2))))</f>
        <v/>
      </c>
      <c r="W76" s="135" t="str">
        <f>IF(COUNT('Math Scores'!$IV79:$JL79)=0, "", (SUMIF('Math Scores'!$IH$3:$IU$3, W$4, 'Math Scores'!$IH79:$IU79)/(SUMIF('Math Scores'!$IH$3:$IU$3, W$4, 'Math Scores'!$IH$2:$IU$2))))</f>
        <v/>
      </c>
      <c r="X76" s="135" t="str">
        <f>IF(COUNT('Math Scores'!$JM79:$KG79)=0, "", (SUMIF('Math Scores'!$JM$3:$LA$3, X$4, 'Math Scores'!$JM79:$LA79)/(SUMIF('Math Scores'!$JM$3:$LA$3, X$4, 'Math Scores'!$JM$2:$LA$2))))</f>
        <v/>
      </c>
      <c r="Y76" s="135" t="str">
        <f>IF(COUNT('Math Scores'!$JM79:$KG79)=0, "", (SUMIF('Math Scores'!$JM$3:$LA$3, Y$4, 'Math Scores'!$JM79:$LA79)/(SUMIF('Math Scores'!$JM$3:$LA$3, Y$4, 'Math Scores'!$JM$2:$LA$2))))</f>
        <v/>
      </c>
      <c r="Z76" s="135" t="str">
        <f>IF(COUNT('Math Scores'!$JM79:$KG79)=0, "", (SUMIF('Math Scores'!$JM$3:$LA$3, Z$4, 'Math Scores'!$JM79:$LA79)/(SUMIF('Math Scores'!$JM$3:$LA$3, Z$4, 'Math Scores'!$JM$2:$LA$2))))</f>
        <v/>
      </c>
      <c r="AA76" s="135" t="str">
        <f>IF(COUNT('Math Scores'!$LB79:$LR79)=0, "", (SUMIF('Math Scores'!$KH$3:$LA$3, AA$4, 'Math Scores'!$KH79:$LA79)/(SUMIF('Math Scores'!$KH$3:$LA$3, AA$4, 'Math Scores'!$KH$2:$LA$2))))</f>
        <v/>
      </c>
      <c r="AB76" s="135" t="str">
        <f>IF(COUNT('Math Scores'!$LB79:$LR79)=0, "", (SUMIF('Math Scores'!$KH$3:$LA$3, AB$4, 'Math Scores'!$KH79:$LA79)/(SUMIF('Math Scores'!$KH$3:$LA$3, AB$4, 'Math Scores'!$KH$2:$LA$2))))</f>
        <v/>
      </c>
      <c r="AC76" s="135" t="str">
        <f>IF(COUNT('Math Scores'!$LB79:$LR79)=0, "", (SUMIF('Math Scores'!$KH$3:$LA$3, AC$4, 'Math Scores'!$KH79:$LA79)/(SUMIF('Math Scores'!$KH$3:$LA$3, AC$4, 'Math Scores'!$KH$2:$LA$2))))</f>
        <v/>
      </c>
    </row>
    <row r="77" spans="1:29" x14ac:dyDescent="0.2">
      <c r="A77" s="134" t="str">
        <f>'English Scores- Leveled papers'!B78</f>
        <v/>
      </c>
      <c r="B77" s="139" t="str">
        <f>'Math Scores'!D80</f>
        <v/>
      </c>
      <c r="C77" s="135" t="str">
        <f>IF(COUNT('Math Scores'!$F80:$AM80)=0, "", (SUMIF('Math Scores'!$F$3:$AM$3, C$4, 'Math Scores'!$F80:$AM80)/(SUMIF('Math Scores'!$F$3:$AM$3, C$4, 'Math Scores'!$F$2:$AM$2))))</f>
        <v/>
      </c>
      <c r="D77" s="135" t="str">
        <f>IF(COUNT('Math Scores'!$F80:$AM80)=0, "", (SUMIF('Math Scores'!$F$3:$AM$3, D$4, 'Math Scores'!$F80:$AM80)/(SUMIF('Math Scores'!$F$3:$AM$3, D$4, 'Math Scores'!$F$2:$AM$2))))</f>
        <v/>
      </c>
      <c r="E77" s="135" t="str">
        <f>IF(COUNT('Math Scores'!$F80:$AM80)=0, "", (SUMIF('Math Scores'!$F$3:$AM$3, E$4, 'Math Scores'!$F80:$AM80)/(SUMIF('Math Scores'!$F$3:$AM$3, E$4, 'Math Scores'!$F$2:$AM$2))))</f>
        <v/>
      </c>
      <c r="F77" s="135" t="str">
        <f>IF(COUNT('Math Scores'!$AN80:$BW80)=0, "", (SUMIF('Math Scores'!$AN$3:$BW$3, F$4, 'Math Scores'!$AN80:$BW80)/(SUMIF('Math Scores'!$AN$3:$BW$3, F$4, 'Math Scores'!$AN$2:$BW$2))))</f>
        <v/>
      </c>
      <c r="G77" s="135" t="str">
        <f>IF(COUNT('Math Scores'!$AN80:$BW80)=0, "", (SUMIF('Math Scores'!$AN$3:$BW$3, G$4, 'Math Scores'!$AN80:$BW80)/(SUMIF('Math Scores'!$AN$3:$BW$3, G$4, 'Math Scores'!$AN$2:$BW$2))))</f>
        <v/>
      </c>
      <c r="H77" s="135" t="str">
        <f>IF(COUNT('Math Scores'!$AN80:$BW80)=0, "", (SUMIF('Math Scores'!$AN$3:$BW$3, H$4, 'Math Scores'!$AN80:$BW80)/(SUMIF('Math Scores'!$AN$3:$BW$3, H$4, 'Math Scores'!$AN$2:$BW$2))))</f>
        <v/>
      </c>
      <c r="I77" s="135" t="str">
        <f>IF(COUNT('Math Scores'!$BX80:$DN80)=0, "", (SUMIF('Math Scores'!$F$3:$MZ$3, I$4, 'Math Scores'!$F80:$MZ80)/(SUMIF('Math Scores'!$F$3:$MZ$3, I$4, 'Math Scores'!$F$2:$MZ$2))))</f>
        <v/>
      </c>
      <c r="J77" s="135" t="str">
        <f>IF(COUNT('Math Scores'!$BX80:$DN80)=0, "", (SUMIF('Math Scores'!$F$3:$MZ$3, J$4, 'Math Scores'!$F80:$MZ80)/(SUMIF('Math Scores'!$F$3:$MZ$3, J$4, 'Math Scores'!$F$2:$MZ$2))))</f>
        <v/>
      </c>
      <c r="K77" s="135" t="str">
        <f>IF(COUNT('Math Scores'!$BX80:$DN80)=0, "", (SUMIF('Math Scores'!$F$3:$MZ$3, K$4, 'Math Scores'!$F80:$MZ80)/(SUMIF('Math Scores'!$F$3:$MZ$3, K$4, 'Math Scores'!$F$2:$MZ$2))))</f>
        <v/>
      </c>
      <c r="L77" s="135" t="str">
        <f>IF(COUNT('Math Scores'!$DO80:$FJ80)=0, "", (SUMIF('Math Scores'!$F$3:$MZ$3, L$4, 'Math Scores'!$F80:$MZ80)/(SUMIF('Math Scores'!$F$3:$MZ$3, L$4, 'Math Scores'!$F$2:$MZ$2))))</f>
        <v/>
      </c>
      <c r="M77" s="135" t="str">
        <f>IF(COUNT('Math Scores'!$DO80:$FJ80)=0, "", (SUMIF('Math Scores'!$F$3:$MZ$3, M$4, 'Math Scores'!$F80:$MZ80)/(SUMIF('Math Scores'!$F$3:$MZ$3, M$4, 'Math Scores'!$F$2:$MZ$2))))</f>
        <v/>
      </c>
      <c r="N77" s="135" t="str">
        <f>IF(COUNT('Math Scores'!$DO80:$FJ80)=0, "", (SUMIF('Math Scores'!$F$3:$MZ$3, N$4, 'Math Scores'!$F80:$MZ80)/(SUMIF('Math Scores'!$F$3:$MZ$3, N$4, 'Math Scores'!$F$2:$MZ$2))))</f>
        <v/>
      </c>
      <c r="O77" s="135" t="str">
        <f>IF(COUNT('Math Scores'!$FK80:$HI80)=0, "", (SUMIF('Math Scores'!$F$3:$MZ$3, O$4, 'Math Scores'!$F80:$MZ80)/(SUMIF('Math Scores'!$F$3:$MZ$3, O$4, 'Math Scores'!$F$2:$MZ$2))))</f>
        <v/>
      </c>
      <c r="P77" s="135" t="str">
        <f>IF(COUNT('Math Scores'!$FK80:$HI80)=0, "", (SUMIF('Math Scores'!$F$3:$MZ$3, P$4, 'Math Scores'!$F80:$MZ80)/(SUMIF('Math Scores'!$F$3:$MZ$3, P$4, 'Math Scores'!$F$2:$MZ$2))))</f>
        <v/>
      </c>
      <c r="Q77" s="135" t="str">
        <f>IF(COUNT('Math Scores'!$FK80:$HI80)=0, "", (SUMIF('Math Scores'!$F$3:$MZ$3, Q$4, 'Math Scores'!$F80:$MZ80)/(SUMIF('Math Scores'!$F$3:$MZ$3, Q$4, 'Math Scores'!$F$2:$MZ$2))))</f>
        <v/>
      </c>
      <c r="R77" s="135" t="str">
        <f>IF(COUNT('Math Scores'!$HJ80:$IG80)=0, "", (SUMIF('Math Scores'!$HJ$3:$IU$3, R$4, 'Math Scores'!$HJ80:$IU80)/(SUMIF('Math Scores'!$HJ$3:$IU$3, R$4, 'Math Scores'!$HJ$2:$IU$2))))</f>
        <v/>
      </c>
      <c r="S77" s="135" t="str">
        <f>IF(COUNT('Math Scores'!$HJ80:$IG80)=0, "", (SUMIF('Math Scores'!$HJ$3:$IU$3, S$4, 'Math Scores'!$HJ80:$IU80)/(SUMIF('Math Scores'!$HJ$3:$IU$3, S$4, 'Math Scores'!$HJ$2:$IU$2))))</f>
        <v/>
      </c>
      <c r="T77" s="135" t="str">
        <f>IF(COUNT('Math Scores'!$HJ80:$IG80)=0, "", (SUMIF('Math Scores'!$HJ$3:$IU$3, T$4, 'Math Scores'!$HJ80:$IU80)/(SUMIF('Math Scores'!$HJ$3:$IU$3, T$4, 'Math Scores'!$HJ$2:$IU$2))))</f>
        <v/>
      </c>
      <c r="U77" s="135" t="str">
        <f>IF(COUNT('Math Scores'!$IV80:$JL80)=0, "", (SUMIF('Math Scores'!$IH$3:$IU$3, U$4, 'Math Scores'!$IH80:$IU80)/(SUMIF('Math Scores'!$IH$3:$IU$3, U$4, 'Math Scores'!$IH$2:$IU$2))))</f>
        <v/>
      </c>
      <c r="V77" s="135" t="str">
        <f>IF(COUNT('Math Scores'!$IV80:$JL80)=0, "", (SUMIF('Math Scores'!$IH$3:$IU$3, V$4, 'Math Scores'!$IH80:$IU80)/(SUMIF('Math Scores'!$IH$3:$IU$3, V$4, 'Math Scores'!$IH$2:$IU$2))))</f>
        <v/>
      </c>
      <c r="W77" s="135" t="str">
        <f>IF(COUNT('Math Scores'!$IV80:$JL80)=0, "", (SUMIF('Math Scores'!$IH$3:$IU$3, W$4, 'Math Scores'!$IH80:$IU80)/(SUMIF('Math Scores'!$IH$3:$IU$3, W$4, 'Math Scores'!$IH$2:$IU$2))))</f>
        <v/>
      </c>
      <c r="X77" s="135" t="str">
        <f>IF(COUNT('Math Scores'!$JM80:$KG80)=0, "", (SUMIF('Math Scores'!$JM$3:$LA$3, X$4, 'Math Scores'!$JM80:$LA80)/(SUMIF('Math Scores'!$JM$3:$LA$3, X$4, 'Math Scores'!$JM$2:$LA$2))))</f>
        <v/>
      </c>
      <c r="Y77" s="135" t="str">
        <f>IF(COUNT('Math Scores'!$JM80:$KG80)=0, "", (SUMIF('Math Scores'!$JM$3:$LA$3, Y$4, 'Math Scores'!$JM80:$LA80)/(SUMIF('Math Scores'!$JM$3:$LA$3, Y$4, 'Math Scores'!$JM$2:$LA$2))))</f>
        <v/>
      </c>
      <c r="Z77" s="135" t="str">
        <f>IF(COUNT('Math Scores'!$JM80:$KG80)=0, "", (SUMIF('Math Scores'!$JM$3:$LA$3, Z$4, 'Math Scores'!$JM80:$LA80)/(SUMIF('Math Scores'!$JM$3:$LA$3, Z$4, 'Math Scores'!$JM$2:$LA$2))))</f>
        <v/>
      </c>
      <c r="AA77" s="135" t="str">
        <f>IF(COUNT('Math Scores'!$LB80:$LR80)=0, "", (SUMIF('Math Scores'!$KH$3:$LA$3, AA$4, 'Math Scores'!$KH80:$LA80)/(SUMIF('Math Scores'!$KH$3:$LA$3, AA$4, 'Math Scores'!$KH$2:$LA$2))))</f>
        <v/>
      </c>
      <c r="AB77" s="135" t="str">
        <f>IF(COUNT('Math Scores'!$LB80:$LR80)=0, "", (SUMIF('Math Scores'!$KH$3:$LA$3, AB$4, 'Math Scores'!$KH80:$LA80)/(SUMIF('Math Scores'!$KH$3:$LA$3, AB$4, 'Math Scores'!$KH$2:$LA$2))))</f>
        <v/>
      </c>
      <c r="AC77" s="135" t="str">
        <f>IF(COUNT('Math Scores'!$LB80:$LR80)=0, "", (SUMIF('Math Scores'!$KH$3:$LA$3, AC$4, 'Math Scores'!$KH80:$LA80)/(SUMIF('Math Scores'!$KH$3:$LA$3, AC$4, 'Math Scores'!$KH$2:$LA$2))))</f>
        <v/>
      </c>
    </row>
    <row r="78" spans="1:29" x14ac:dyDescent="0.2">
      <c r="A78" s="134" t="str">
        <f>'English Scores- Leveled papers'!B79</f>
        <v/>
      </c>
      <c r="B78" s="139" t="str">
        <f>'Math Scores'!D81</f>
        <v/>
      </c>
      <c r="C78" s="135" t="str">
        <f>IF(COUNT('Math Scores'!$F81:$AM81)=0, "", (SUMIF('Math Scores'!$F$3:$AM$3, C$4, 'Math Scores'!$F81:$AM81)/(SUMIF('Math Scores'!$F$3:$AM$3, C$4, 'Math Scores'!$F$2:$AM$2))))</f>
        <v/>
      </c>
      <c r="D78" s="135" t="str">
        <f>IF(COUNT('Math Scores'!$F81:$AM81)=0, "", (SUMIF('Math Scores'!$F$3:$AM$3, D$4, 'Math Scores'!$F81:$AM81)/(SUMIF('Math Scores'!$F$3:$AM$3, D$4, 'Math Scores'!$F$2:$AM$2))))</f>
        <v/>
      </c>
      <c r="E78" s="135" t="str">
        <f>IF(COUNT('Math Scores'!$F81:$AM81)=0, "", (SUMIF('Math Scores'!$F$3:$AM$3, E$4, 'Math Scores'!$F81:$AM81)/(SUMIF('Math Scores'!$F$3:$AM$3, E$4, 'Math Scores'!$F$2:$AM$2))))</f>
        <v/>
      </c>
      <c r="F78" s="135" t="str">
        <f>IF(COUNT('Math Scores'!$AN81:$BW81)=0, "", (SUMIF('Math Scores'!$AN$3:$BW$3, F$4, 'Math Scores'!$AN81:$BW81)/(SUMIF('Math Scores'!$AN$3:$BW$3, F$4, 'Math Scores'!$AN$2:$BW$2))))</f>
        <v/>
      </c>
      <c r="G78" s="135" t="str">
        <f>IF(COUNT('Math Scores'!$AN81:$BW81)=0, "", (SUMIF('Math Scores'!$AN$3:$BW$3, G$4, 'Math Scores'!$AN81:$BW81)/(SUMIF('Math Scores'!$AN$3:$BW$3, G$4, 'Math Scores'!$AN$2:$BW$2))))</f>
        <v/>
      </c>
      <c r="H78" s="135" t="str">
        <f>IF(COUNT('Math Scores'!$AN81:$BW81)=0, "", (SUMIF('Math Scores'!$AN$3:$BW$3, H$4, 'Math Scores'!$AN81:$BW81)/(SUMIF('Math Scores'!$AN$3:$BW$3, H$4, 'Math Scores'!$AN$2:$BW$2))))</f>
        <v/>
      </c>
      <c r="I78" s="135" t="str">
        <f>IF(COUNT('Math Scores'!$BX81:$DN81)=0, "", (SUMIF('Math Scores'!$F$3:$MZ$3, I$4, 'Math Scores'!$F81:$MZ81)/(SUMIF('Math Scores'!$F$3:$MZ$3, I$4, 'Math Scores'!$F$2:$MZ$2))))</f>
        <v/>
      </c>
      <c r="J78" s="135" t="str">
        <f>IF(COUNT('Math Scores'!$BX81:$DN81)=0, "", (SUMIF('Math Scores'!$F$3:$MZ$3, J$4, 'Math Scores'!$F81:$MZ81)/(SUMIF('Math Scores'!$F$3:$MZ$3, J$4, 'Math Scores'!$F$2:$MZ$2))))</f>
        <v/>
      </c>
      <c r="K78" s="135" t="str">
        <f>IF(COUNT('Math Scores'!$BX81:$DN81)=0, "", (SUMIF('Math Scores'!$F$3:$MZ$3, K$4, 'Math Scores'!$F81:$MZ81)/(SUMIF('Math Scores'!$F$3:$MZ$3, K$4, 'Math Scores'!$F$2:$MZ$2))))</f>
        <v/>
      </c>
      <c r="L78" s="135" t="str">
        <f>IF(COUNT('Math Scores'!$DO81:$FJ81)=0, "", (SUMIF('Math Scores'!$F$3:$MZ$3, L$4, 'Math Scores'!$F81:$MZ81)/(SUMIF('Math Scores'!$F$3:$MZ$3, L$4, 'Math Scores'!$F$2:$MZ$2))))</f>
        <v/>
      </c>
      <c r="M78" s="135" t="str">
        <f>IF(COUNT('Math Scores'!$DO81:$FJ81)=0, "", (SUMIF('Math Scores'!$F$3:$MZ$3, M$4, 'Math Scores'!$F81:$MZ81)/(SUMIF('Math Scores'!$F$3:$MZ$3, M$4, 'Math Scores'!$F$2:$MZ$2))))</f>
        <v/>
      </c>
      <c r="N78" s="135" t="str">
        <f>IF(COUNT('Math Scores'!$DO81:$FJ81)=0, "", (SUMIF('Math Scores'!$F$3:$MZ$3, N$4, 'Math Scores'!$F81:$MZ81)/(SUMIF('Math Scores'!$F$3:$MZ$3, N$4, 'Math Scores'!$F$2:$MZ$2))))</f>
        <v/>
      </c>
      <c r="O78" s="135" t="str">
        <f>IF(COUNT('Math Scores'!$FK81:$HI81)=0, "", (SUMIF('Math Scores'!$F$3:$MZ$3, O$4, 'Math Scores'!$F81:$MZ81)/(SUMIF('Math Scores'!$F$3:$MZ$3, O$4, 'Math Scores'!$F$2:$MZ$2))))</f>
        <v/>
      </c>
      <c r="P78" s="135" t="str">
        <f>IF(COUNT('Math Scores'!$FK81:$HI81)=0, "", (SUMIF('Math Scores'!$F$3:$MZ$3, P$4, 'Math Scores'!$F81:$MZ81)/(SUMIF('Math Scores'!$F$3:$MZ$3, P$4, 'Math Scores'!$F$2:$MZ$2))))</f>
        <v/>
      </c>
      <c r="Q78" s="135" t="str">
        <f>IF(COUNT('Math Scores'!$FK81:$HI81)=0, "", (SUMIF('Math Scores'!$F$3:$MZ$3, Q$4, 'Math Scores'!$F81:$MZ81)/(SUMIF('Math Scores'!$F$3:$MZ$3, Q$4, 'Math Scores'!$F$2:$MZ$2))))</f>
        <v/>
      </c>
      <c r="R78" s="135" t="str">
        <f>IF(COUNT('Math Scores'!$HJ81:$IG81)=0, "", (SUMIF('Math Scores'!$HJ$3:$IU$3, R$4, 'Math Scores'!$HJ81:$IU81)/(SUMIF('Math Scores'!$HJ$3:$IU$3, R$4, 'Math Scores'!$HJ$2:$IU$2))))</f>
        <v/>
      </c>
      <c r="S78" s="135" t="str">
        <f>IF(COUNT('Math Scores'!$HJ81:$IG81)=0, "", (SUMIF('Math Scores'!$HJ$3:$IU$3, S$4, 'Math Scores'!$HJ81:$IU81)/(SUMIF('Math Scores'!$HJ$3:$IU$3, S$4, 'Math Scores'!$HJ$2:$IU$2))))</f>
        <v/>
      </c>
      <c r="T78" s="135" t="str">
        <f>IF(COUNT('Math Scores'!$HJ81:$IG81)=0, "", (SUMIF('Math Scores'!$HJ$3:$IU$3, T$4, 'Math Scores'!$HJ81:$IU81)/(SUMIF('Math Scores'!$HJ$3:$IU$3, T$4, 'Math Scores'!$HJ$2:$IU$2))))</f>
        <v/>
      </c>
      <c r="U78" s="135" t="str">
        <f>IF(COUNT('Math Scores'!$IV81:$JL81)=0, "", (SUMIF('Math Scores'!$IH$3:$IU$3, U$4, 'Math Scores'!$IH81:$IU81)/(SUMIF('Math Scores'!$IH$3:$IU$3, U$4, 'Math Scores'!$IH$2:$IU$2))))</f>
        <v/>
      </c>
      <c r="V78" s="135" t="str">
        <f>IF(COUNT('Math Scores'!$IV81:$JL81)=0, "", (SUMIF('Math Scores'!$IH$3:$IU$3, V$4, 'Math Scores'!$IH81:$IU81)/(SUMIF('Math Scores'!$IH$3:$IU$3, V$4, 'Math Scores'!$IH$2:$IU$2))))</f>
        <v/>
      </c>
      <c r="W78" s="135" t="str">
        <f>IF(COUNT('Math Scores'!$IV81:$JL81)=0, "", (SUMIF('Math Scores'!$IH$3:$IU$3, W$4, 'Math Scores'!$IH81:$IU81)/(SUMIF('Math Scores'!$IH$3:$IU$3, W$4, 'Math Scores'!$IH$2:$IU$2))))</f>
        <v/>
      </c>
      <c r="X78" s="135" t="str">
        <f>IF(COUNT('Math Scores'!$JM81:$KG81)=0, "", (SUMIF('Math Scores'!$JM$3:$LA$3, X$4, 'Math Scores'!$JM81:$LA81)/(SUMIF('Math Scores'!$JM$3:$LA$3, X$4, 'Math Scores'!$JM$2:$LA$2))))</f>
        <v/>
      </c>
      <c r="Y78" s="135" t="str">
        <f>IF(COUNT('Math Scores'!$JM81:$KG81)=0, "", (SUMIF('Math Scores'!$JM$3:$LA$3, Y$4, 'Math Scores'!$JM81:$LA81)/(SUMIF('Math Scores'!$JM$3:$LA$3, Y$4, 'Math Scores'!$JM$2:$LA$2))))</f>
        <v/>
      </c>
      <c r="Z78" s="135" t="str">
        <f>IF(COUNT('Math Scores'!$JM81:$KG81)=0, "", (SUMIF('Math Scores'!$JM$3:$LA$3, Z$4, 'Math Scores'!$JM81:$LA81)/(SUMIF('Math Scores'!$JM$3:$LA$3, Z$4, 'Math Scores'!$JM$2:$LA$2))))</f>
        <v/>
      </c>
      <c r="AA78" s="135" t="str">
        <f>IF(COUNT('Math Scores'!$LB81:$LR81)=0, "", (SUMIF('Math Scores'!$KH$3:$LA$3, AA$4, 'Math Scores'!$KH81:$LA81)/(SUMIF('Math Scores'!$KH$3:$LA$3, AA$4, 'Math Scores'!$KH$2:$LA$2))))</f>
        <v/>
      </c>
      <c r="AB78" s="135" t="str">
        <f>IF(COUNT('Math Scores'!$LB81:$LR81)=0, "", (SUMIF('Math Scores'!$KH$3:$LA$3, AB$4, 'Math Scores'!$KH81:$LA81)/(SUMIF('Math Scores'!$KH$3:$LA$3, AB$4, 'Math Scores'!$KH$2:$LA$2))))</f>
        <v/>
      </c>
      <c r="AC78" s="135" t="str">
        <f>IF(COUNT('Math Scores'!$LB81:$LR81)=0, "", (SUMIF('Math Scores'!$KH$3:$LA$3, AC$4, 'Math Scores'!$KH81:$LA81)/(SUMIF('Math Scores'!$KH$3:$LA$3, AC$4, 'Math Scores'!$KH$2:$LA$2))))</f>
        <v/>
      </c>
    </row>
    <row r="79" spans="1:29" x14ac:dyDescent="0.2">
      <c r="A79" s="134" t="str">
        <f>'English Scores- Leveled papers'!B80</f>
        <v/>
      </c>
      <c r="B79" s="139" t="str">
        <f>'Math Scores'!D82</f>
        <v/>
      </c>
      <c r="C79" s="135" t="str">
        <f>IF(COUNT('Math Scores'!$F82:$AM82)=0, "", (SUMIF('Math Scores'!$F$3:$AM$3, C$4, 'Math Scores'!$F82:$AM82)/(SUMIF('Math Scores'!$F$3:$AM$3, C$4, 'Math Scores'!$F$2:$AM$2))))</f>
        <v/>
      </c>
      <c r="D79" s="135" t="str">
        <f>IF(COUNT('Math Scores'!$F82:$AM82)=0, "", (SUMIF('Math Scores'!$F$3:$AM$3, D$4, 'Math Scores'!$F82:$AM82)/(SUMIF('Math Scores'!$F$3:$AM$3, D$4, 'Math Scores'!$F$2:$AM$2))))</f>
        <v/>
      </c>
      <c r="E79" s="135" t="str">
        <f>IF(COUNT('Math Scores'!$F82:$AM82)=0, "", (SUMIF('Math Scores'!$F$3:$AM$3, E$4, 'Math Scores'!$F82:$AM82)/(SUMIF('Math Scores'!$F$3:$AM$3, E$4, 'Math Scores'!$F$2:$AM$2))))</f>
        <v/>
      </c>
      <c r="F79" s="135" t="str">
        <f>IF(COUNT('Math Scores'!$AN82:$BW82)=0, "", (SUMIF('Math Scores'!$AN$3:$BW$3, F$4, 'Math Scores'!$AN82:$BW82)/(SUMIF('Math Scores'!$AN$3:$BW$3, F$4, 'Math Scores'!$AN$2:$BW$2))))</f>
        <v/>
      </c>
      <c r="G79" s="135" t="str">
        <f>IF(COUNT('Math Scores'!$AN82:$BW82)=0, "", (SUMIF('Math Scores'!$AN$3:$BW$3, G$4, 'Math Scores'!$AN82:$BW82)/(SUMIF('Math Scores'!$AN$3:$BW$3, G$4, 'Math Scores'!$AN$2:$BW$2))))</f>
        <v/>
      </c>
      <c r="H79" s="135" t="str">
        <f>IF(COUNT('Math Scores'!$AN82:$BW82)=0, "", (SUMIF('Math Scores'!$AN$3:$BW$3, H$4, 'Math Scores'!$AN82:$BW82)/(SUMIF('Math Scores'!$AN$3:$BW$3, H$4, 'Math Scores'!$AN$2:$BW$2))))</f>
        <v/>
      </c>
      <c r="I79" s="135" t="str">
        <f>IF(COUNT('Math Scores'!$BX82:$DN82)=0, "", (SUMIF('Math Scores'!$F$3:$MZ$3, I$4, 'Math Scores'!$F82:$MZ82)/(SUMIF('Math Scores'!$F$3:$MZ$3, I$4, 'Math Scores'!$F$2:$MZ$2))))</f>
        <v/>
      </c>
      <c r="J79" s="135" t="str">
        <f>IF(COUNT('Math Scores'!$BX82:$DN82)=0, "", (SUMIF('Math Scores'!$F$3:$MZ$3, J$4, 'Math Scores'!$F82:$MZ82)/(SUMIF('Math Scores'!$F$3:$MZ$3, J$4, 'Math Scores'!$F$2:$MZ$2))))</f>
        <v/>
      </c>
      <c r="K79" s="135" t="str">
        <f>IF(COUNT('Math Scores'!$BX82:$DN82)=0, "", (SUMIF('Math Scores'!$F$3:$MZ$3, K$4, 'Math Scores'!$F82:$MZ82)/(SUMIF('Math Scores'!$F$3:$MZ$3, K$4, 'Math Scores'!$F$2:$MZ$2))))</f>
        <v/>
      </c>
      <c r="L79" s="135" t="str">
        <f>IF(COUNT('Math Scores'!$DO82:$FJ82)=0, "", (SUMIF('Math Scores'!$F$3:$MZ$3, L$4, 'Math Scores'!$F82:$MZ82)/(SUMIF('Math Scores'!$F$3:$MZ$3, L$4, 'Math Scores'!$F$2:$MZ$2))))</f>
        <v/>
      </c>
      <c r="M79" s="135" t="str">
        <f>IF(COUNT('Math Scores'!$DO82:$FJ82)=0, "", (SUMIF('Math Scores'!$F$3:$MZ$3, M$4, 'Math Scores'!$F82:$MZ82)/(SUMIF('Math Scores'!$F$3:$MZ$3, M$4, 'Math Scores'!$F$2:$MZ$2))))</f>
        <v/>
      </c>
      <c r="N79" s="135" t="str">
        <f>IF(COUNT('Math Scores'!$DO82:$FJ82)=0, "", (SUMIF('Math Scores'!$F$3:$MZ$3, N$4, 'Math Scores'!$F82:$MZ82)/(SUMIF('Math Scores'!$F$3:$MZ$3, N$4, 'Math Scores'!$F$2:$MZ$2))))</f>
        <v/>
      </c>
      <c r="O79" s="135" t="str">
        <f>IF(COUNT('Math Scores'!$FK82:$HI82)=0, "", (SUMIF('Math Scores'!$F$3:$MZ$3, O$4, 'Math Scores'!$F82:$MZ82)/(SUMIF('Math Scores'!$F$3:$MZ$3, O$4, 'Math Scores'!$F$2:$MZ$2))))</f>
        <v/>
      </c>
      <c r="P79" s="135" t="str">
        <f>IF(COUNT('Math Scores'!$FK82:$HI82)=0, "", (SUMIF('Math Scores'!$F$3:$MZ$3, P$4, 'Math Scores'!$F82:$MZ82)/(SUMIF('Math Scores'!$F$3:$MZ$3, P$4, 'Math Scores'!$F$2:$MZ$2))))</f>
        <v/>
      </c>
      <c r="Q79" s="135" t="str">
        <f>IF(COUNT('Math Scores'!$FK82:$HI82)=0, "", (SUMIF('Math Scores'!$F$3:$MZ$3, Q$4, 'Math Scores'!$F82:$MZ82)/(SUMIF('Math Scores'!$F$3:$MZ$3, Q$4, 'Math Scores'!$F$2:$MZ$2))))</f>
        <v/>
      </c>
      <c r="R79" s="135" t="str">
        <f>IF(COUNT('Math Scores'!$HJ82:$IG82)=0, "", (SUMIF('Math Scores'!$HJ$3:$IU$3, R$4, 'Math Scores'!$HJ82:$IU82)/(SUMIF('Math Scores'!$HJ$3:$IU$3, R$4, 'Math Scores'!$HJ$2:$IU$2))))</f>
        <v/>
      </c>
      <c r="S79" s="135" t="str">
        <f>IF(COUNT('Math Scores'!$HJ82:$IG82)=0, "", (SUMIF('Math Scores'!$HJ$3:$IU$3, S$4, 'Math Scores'!$HJ82:$IU82)/(SUMIF('Math Scores'!$HJ$3:$IU$3, S$4, 'Math Scores'!$HJ$2:$IU$2))))</f>
        <v/>
      </c>
      <c r="T79" s="135" t="str">
        <f>IF(COUNT('Math Scores'!$HJ82:$IG82)=0, "", (SUMIF('Math Scores'!$HJ$3:$IU$3, T$4, 'Math Scores'!$HJ82:$IU82)/(SUMIF('Math Scores'!$HJ$3:$IU$3, T$4, 'Math Scores'!$HJ$2:$IU$2))))</f>
        <v/>
      </c>
      <c r="U79" s="135" t="str">
        <f>IF(COUNT('Math Scores'!$IV82:$JL82)=0, "", (SUMIF('Math Scores'!$IH$3:$IU$3, U$4, 'Math Scores'!$IH82:$IU82)/(SUMIF('Math Scores'!$IH$3:$IU$3, U$4, 'Math Scores'!$IH$2:$IU$2))))</f>
        <v/>
      </c>
      <c r="V79" s="135" t="str">
        <f>IF(COUNT('Math Scores'!$IV82:$JL82)=0, "", (SUMIF('Math Scores'!$IH$3:$IU$3, V$4, 'Math Scores'!$IH82:$IU82)/(SUMIF('Math Scores'!$IH$3:$IU$3, V$4, 'Math Scores'!$IH$2:$IU$2))))</f>
        <v/>
      </c>
      <c r="W79" s="135" t="str">
        <f>IF(COUNT('Math Scores'!$IV82:$JL82)=0, "", (SUMIF('Math Scores'!$IH$3:$IU$3, W$4, 'Math Scores'!$IH82:$IU82)/(SUMIF('Math Scores'!$IH$3:$IU$3, W$4, 'Math Scores'!$IH$2:$IU$2))))</f>
        <v/>
      </c>
      <c r="X79" s="135" t="str">
        <f>IF(COUNT('Math Scores'!$JM82:$KG82)=0, "", (SUMIF('Math Scores'!$JM$3:$LA$3, X$4, 'Math Scores'!$JM82:$LA82)/(SUMIF('Math Scores'!$JM$3:$LA$3, X$4, 'Math Scores'!$JM$2:$LA$2))))</f>
        <v/>
      </c>
      <c r="Y79" s="135" t="str">
        <f>IF(COUNT('Math Scores'!$JM82:$KG82)=0, "", (SUMIF('Math Scores'!$JM$3:$LA$3, Y$4, 'Math Scores'!$JM82:$LA82)/(SUMIF('Math Scores'!$JM$3:$LA$3, Y$4, 'Math Scores'!$JM$2:$LA$2))))</f>
        <v/>
      </c>
      <c r="Z79" s="135" t="str">
        <f>IF(COUNT('Math Scores'!$JM82:$KG82)=0, "", (SUMIF('Math Scores'!$JM$3:$LA$3, Z$4, 'Math Scores'!$JM82:$LA82)/(SUMIF('Math Scores'!$JM$3:$LA$3, Z$4, 'Math Scores'!$JM$2:$LA$2))))</f>
        <v/>
      </c>
      <c r="AA79" s="135" t="str">
        <f>IF(COUNT('Math Scores'!$LB82:$LR82)=0, "", (SUMIF('Math Scores'!$KH$3:$LA$3, AA$4, 'Math Scores'!$KH82:$LA82)/(SUMIF('Math Scores'!$KH$3:$LA$3, AA$4, 'Math Scores'!$KH$2:$LA$2))))</f>
        <v/>
      </c>
      <c r="AB79" s="135" t="str">
        <f>IF(COUNT('Math Scores'!$LB82:$LR82)=0, "", (SUMIF('Math Scores'!$KH$3:$LA$3, AB$4, 'Math Scores'!$KH82:$LA82)/(SUMIF('Math Scores'!$KH$3:$LA$3, AB$4, 'Math Scores'!$KH$2:$LA$2))))</f>
        <v/>
      </c>
      <c r="AC79" s="135" t="str">
        <f>IF(COUNT('Math Scores'!$LB82:$LR82)=0, "", (SUMIF('Math Scores'!$KH$3:$LA$3, AC$4, 'Math Scores'!$KH82:$LA82)/(SUMIF('Math Scores'!$KH$3:$LA$3, AC$4, 'Math Scores'!$KH$2:$LA$2))))</f>
        <v/>
      </c>
    </row>
    <row r="80" spans="1:29" x14ac:dyDescent="0.2">
      <c r="A80" s="134" t="str">
        <f>'English Scores- Leveled papers'!B81</f>
        <v/>
      </c>
      <c r="B80" s="139" t="str">
        <f>'Math Scores'!D83</f>
        <v/>
      </c>
      <c r="C80" s="135" t="str">
        <f>IF(COUNT('Math Scores'!$F83:$AM83)=0, "", (SUMIF('Math Scores'!$F$3:$AM$3, C$4, 'Math Scores'!$F83:$AM83)/(SUMIF('Math Scores'!$F$3:$AM$3, C$4, 'Math Scores'!$F$2:$AM$2))))</f>
        <v/>
      </c>
      <c r="D80" s="135" t="str">
        <f>IF(COUNT('Math Scores'!$F83:$AM83)=0, "", (SUMIF('Math Scores'!$F$3:$AM$3, D$4, 'Math Scores'!$F83:$AM83)/(SUMIF('Math Scores'!$F$3:$AM$3, D$4, 'Math Scores'!$F$2:$AM$2))))</f>
        <v/>
      </c>
      <c r="E80" s="135" t="str">
        <f>IF(COUNT('Math Scores'!$F83:$AM83)=0, "", (SUMIF('Math Scores'!$F$3:$AM$3, E$4, 'Math Scores'!$F83:$AM83)/(SUMIF('Math Scores'!$F$3:$AM$3, E$4, 'Math Scores'!$F$2:$AM$2))))</f>
        <v/>
      </c>
      <c r="F80" s="135" t="str">
        <f>IF(COUNT('Math Scores'!$AN83:$BW83)=0, "", (SUMIF('Math Scores'!$AN$3:$BW$3, F$4, 'Math Scores'!$AN83:$BW83)/(SUMIF('Math Scores'!$AN$3:$BW$3, F$4, 'Math Scores'!$AN$2:$BW$2))))</f>
        <v/>
      </c>
      <c r="G80" s="135" t="str">
        <f>IF(COUNT('Math Scores'!$AN83:$BW83)=0, "", (SUMIF('Math Scores'!$AN$3:$BW$3, G$4, 'Math Scores'!$AN83:$BW83)/(SUMIF('Math Scores'!$AN$3:$BW$3, G$4, 'Math Scores'!$AN$2:$BW$2))))</f>
        <v/>
      </c>
      <c r="H80" s="135" t="str">
        <f>IF(COUNT('Math Scores'!$AN83:$BW83)=0, "", (SUMIF('Math Scores'!$AN$3:$BW$3, H$4, 'Math Scores'!$AN83:$BW83)/(SUMIF('Math Scores'!$AN$3:$BW$3, H$4, 'Math Scores'!$AN$2:$BW$2))))</f>
        <v/>
      </c>
      <c r="I80" s="135" t="str">
        <f>IF(COUNT('Math Scores'!$BX83:$DN83)=0, "", (SUMIF('Math Scores'!$F$3:$MZ$3, I$4, 'Math Scores'!$F83:$MZ83)/(SUMIF('Math Scores'!$F$3:$MZ$3, I$4, 'Math Scores'!$F$2:$MZ$2))))</f>
        <v/>
      </c>
      <c r="J80" s="135" t="str">
        <f>IF(COUNT('Math Scores'!$BX83:$DN83)=0, "", (SUMIF('Math Scores'!$F$3:$MZ$3, J$4, 'Math Scores'!$F83:$MZ83)/(SUMIF('Math Scores'!$F$3:$MZ$3, J$4, 'Math Scores'!$F$2:$MZ$2))))</f>
        <v/>
      </c>
      <c r="K80" s="135" t="str">
        <f>IF(COUNT('Math Scores'!$BX83:$DN83)=0, "", (SUMIF('Math Scores'!$F$3:$MZ$3, K$4, 'Math Scores'!$F83:$MZ83)/(SUMIF('Math Scores'!$F$3:$MZ$3, K$4, 'Math Scores'!$F$2:$MZ$2))))</f>
        <v/>
      </c>
      <c r="L80" s="135" t="str">
        <f>IF(COUNT('Math Scores'!$DO83:$FJ83)=0, "", (SUMIF('Math Scores'!$F$3:$MZ$3, L$4, 'Math Scores'!$F83:$MZ83)/(SUMIF('Math Scores'!$F$3:$MZ$3, L$4, 'Math Scores'!$F$2:$MZ$2))))</f>
        <v/>
      </c>
      <c r="M80" s="135" t="str">
        <f>IF(COUNT('Math Scores'!$DO83:$FJ83)=0, "", (SUMIF('Math Scores'!$F$3:$MZ$3, M$4, 'Math Scores'!$F83:$MZ83)/(SUMIF('Math Scores'!$F$3:$MZ$3, M$4, 'Math Scores'!$F$2:$MZ$2))))</f>
        <v/>
      </c>
      <c r="N80" s="135" t="str">
        <f>IF(COUNT('Math Scores'!$DO83:$FJ83)=0, "", (SUMIF('Math Scores'!$F$3:$MZ$3, N$4, 'Math Scores'!$F83:$MZ83)/(SUMIF('Math Scores'!$F$3:$MZ$3, N$4, 'Math Scores'!$F$2:$MZ$2))))</f>
        <v/>
      </c>
      <c r="O80" s="135" t="str">
        <f>IF(COUNT('Math Scores'!$FK83:$HI83)=0, "", (SUMIF('Math Scores'!$F$3:$MZ$3, O$4, 'Math Scores'!$F83:$MZ83)/(SUMIF('Math Scores'!$F$3:$MZ$3, O$4, 'Math Scores'!$F$2:$MZ$2))))</f>
        <v/>
      </c>
      <c r="P80" s="135" t="str">
        <f>IF(COUNT('Math Scores'!$FK83:$HI83)=0, "", (SUMIF('Math Scores'!$F$3:$MZ$3, P$4, 'Math Scores'!$F83:$MZ83)/(SUMIF('Math Scores'!$F$3:$MZ$3, P$4, 'Math Scores'!$F$2:$MZ$2))))</f>
        <v/>
      </c>
      <c r="Q80" s="135" t="str">
        <f>IF(COUNT('Math Scores'!$FK83:$HI83)=0, "", (SUMIF('Math Scores'!$F$3:$MZ$3, Q$4, 'Math Scores'!$F83:$MZ83)/(SUMIF('Math Scores'!$F$3:$MZ$3, Q$4, 'Math Scores'!$F$2:$MZ$2))))</f>
        <v/>
      </c>
      <c r="R80" s="135" t="str">
        <f>IF(COUNT('Math Scores'!$HJ83:$IG83)=0, "", (SUMIF('Math Scores'!$HJ$3:$IU$3, R$4, 'Math Scores'!$HJ83:$IU83)/(SUMIF('Math Scores'!$HJ$3:$IU$3, R$4, 'Math Scores'!$HJ$2:$IU$2))))</f>
        <v/>
      </c>
      <c r="S80" s="135" t="str">
        <f>IF(COUNT('Math Scores'!$HJ83:$IG83)=0, "", (SUMIF('Math Scores'!$HJ$3:$IU$3, S$4, 'Math Scores'!$HJ83:$IU83)/(SUMIF('Math Scores'!$HJ$3:$IU$3, S$4, 'Math Scores'!$HJ$2:$IU$2))))</f>
        <v/>
      </c>
      <c r="T80" s="135" t="str">
        <f>IF(COUNT('Math Scores'!$HJ83:$IG83)=0, "", (SUMIF('Math Scores'!$HJ$3:$IU$3, T$4, 'Math Scores'!$HJ83:$IU83)/(SUMIF('Math Scores'!$HJ$3:$IU$3, T$4, 'Math Scores'!$HJ$2:$IU$2))))</f>
        <v/>
      </c>
      <c r="U80" s="135" t="str">
        <f>IF(COUNT('Math Scores'!$IV83:$JL83)=0, "", (SUMIF('Math Scores'!$IH$3:$IU$3, U$4, 'Math Scores'!$IH83:$IU83)/(SUMIF('Math Scores'!$IH$3:$IU$3, U$4, 'Math Scores'!$IH$2:$IU$2))))</f>
        <v/>
      </c>
      <c r="V80" s="135" t="str">
        <f>IF(COUNT('Math Scores'!$IV83:$JL83)=0, "", (SUMIF('Math Scores'!$IH$3:$IU$3, V$4, 'Math Scores'!$IH83:$IU83)/(SUMIF('Math Scores'!$IH$3:$IU$3, V$4, 'Math Scores'!$IH$2:$IU$2))))</f>
        <v/>
      </c>
      <c r="W80" s="135" t="str">
        <f>IF(COUNT('Math Scores'!$IV83:$JL83)=0, "", (SUMIF('Math Scores'!$IH$3:$IU$3, W$4, 'Math Scores'!$IH83:$IU83)/(SUMIF('Math Scores'!$IH$3:$IU$3, W$4, 'Math Scores'!$IH$2:$IU$2))))</f>
        <v/>
      </c>
      <c r="X80" s="135" t="str">
        <f>IF(COUNT('Math Scores'!$JM83:$KG83)=0, "", (SUMIF('Math Scores'!$JM$3:$LA$3, X$4, 'Math Scores'!$JM83:$LA83)/(SUMIF('Math Scores'!$JM$3:$LA$3, X$4, 'Math Scores'!$JM$2:$LA$2))))</f>
        <v/>
      </c>
      <c r="Y80" s="135" t="str">
        <f>IF(COUNT('Math Scores'!$JM83:$KG83)=0, "", (SUMIF('Math Scores'!$JM$3:$LA$3, Y$4, 'Math Scores'!$JM83:$LA83)/(SUMIF('Math Scores'!$JM$3:$LA$3, Y$4, 'Math Scores'!$JM$2:$LA$2))))</f>
        <v/>
      </c>
      <c r="Z80" s="135" t="str">
        <f>IF(COUNT('Math Scores'!$JM83:$KG83)=0, "", (SUMIF('Math Scores'!$JM$3:$LA$3, Z$4, 'Math Scores'!$JM83:$LA83)/(SUMIF('Math Scores'!$JM$3:$LA$3, Z$4, 'Math Scores'!$JM$2:$LA$2))))</f>
        <v/>
      </c>
      <c r="AA80" s="135" t="str">
        <f>IF(COUNT('Math Scores'!$LB83:$LR83)=0, "", (SUMIF('Math Scores'!$KH$3:$LA$3, AA$4, 'Math Scores'!$KH83:$LA83)/(SUMIF('Math Scores'!$KH$3:$LA$3, AA$4, 'Math Scores'!$KH$2:$LA$2))))</f>
        <v/>
      </c>
      <c r="AB80" s="135" t="str">
        <f>IF(COUNT('Math Scores'!$LB83:$LR83)=0, "", (SUMIF('Math Scores'!$KH$3:$LA$3, AB$4, 'Math Scores'!$KH83:$LA83)/(SUMIF('Math Scores'!$KH$3:$LA$3, AB$4, 'Math Scores'!$KH$2:$LA$2))))</f>
        <v/>
      </c>
      <c r="AC80" s="135" t="str">
        <f>IF(COUNT('Math Scores'!$LB83:$LR83)=0, "", (SUMIF('Math Scores'!$KH$3:$LA$3, AC$4, 'Math Scores'!$KH83:$LA83)/(SUMIF('Math Scores'!$KH$3:$LA$3, AC$4, 'Math Scores'!$KH$2:$LA$2))))</f>
        <v/>
      </c>
    </row>
    <row r="81" spans="1:29" x14ac:dyDescent="0.2">
      <c r="A81" s="134" t="str">
        <f>'English Scores- Leveled papers'!B82</f>
        <v/>
      </c>
      <c r="B81" s="139" t="str">
        <f>'Math Scores'!D84</f>
        <v/>
      </c>
      <c r="C81" s="135" t="str">
        <f>IF(COUNT('Math Scores'!$F84:$AM84)=0, "", (SUMIF('Math Scores'!$F$3:$AM$3, C$4, 'Math Scores'!$F84:$AM84)/(SUMIF('Math Scores'!$F$3:$AM$3, C$4, 'Math Scores'!$F$2:$AM$2))))</f>
        <v/>
      </c>
      <c r="D81" s="135" t="str">
        <f>IF(COUNT('Math Scores'!$F84:$AM84)=0, "", (SUMIF('Math Scores'!$F$3:$AM$3, D$4, 'Math Scores'!$F84:$AM84)/(SUMIF('Math Scores'!$F$3:$AM$3, D$4, 'Math Scores'!$F$2:$AM$2))))</f>
        <v/>
      </c>
      <c r="E81" s="135" t="str">
        <f>IF(COUNT('Math Scores'!$F84:$AM84)=0, "", (SUMIF('Math Scores'!$F$3:$AM$3, E$4, 'Math Scores'!$F84:$AM84)/(SUMIF('Math Scores'!$F$3:$AM$3, E$4, 'Math Scores'!$F$2:$AM$2))))</f>
        <v/>
      </c>
      <c r="F81" s="135" t="str">
        <f>IF(COUNT('Math Scores'!$AN84:$BW84)=0, "", (SUMIF('Math Scores'!$AN$3:$BW$3, F$4, 'Math Scores'!$AN84:$BW84)/(SUMIF('Math Scores'!$AN$3:$BW$3, F$4, 'Math Scores'!$AN$2:$BW$2))))</f>
        <v/>
      </c>
      <c r="G81" s="135" t="str">
        <f>IF(COUNT('Math Scores'!$AN84:$BW84)=0, "", (SUMIF('Math Scores'!$AN$3:$BW$3, G$4, 'Math Scores'!$AN84:$BW84)/(SUMIF('Math Scores'!$AN$3:$BW$3, G$4, 'Math Scores'!$AN$2:$BW$2))))</f>
        <v/>
      </c>
      <c r="H81" s="135" t="str">
        <f>IF(COUNT('Math Scores'!$AN84:$BW84)=0, "", (SUMIF('Math Scores'!$AN$3:$BW$3, H$4, 'Math Scores'!$AN84:$BW84)/(SUMIF('Math Scores'!$AN$3:$BW$3, H$4, 'Math Scores'!$AN$2:$BW$2))))</f>
        <v/>
      </c>
      <c r="I81" s="135" t="str">
        <f>IF(COUNT('Math Scores'!$BX84:$DN84)=0, "", (SUMIF('Math Scores'!$F$3:$MZ$3, I$4, 'Math Scores'!$F84:$MZ84)/(SUMIF('Math Scores'!$F$3:$MZ$3, I$4, 'Math Scores'!$F$2:$MZ$2))))</f>
        <v/>
      </c>
      <c r="J81" s="135" t="str">
        <f>IF(COUNT('Math Scores'!$BX84:$DN84)=0, "", (SUMIF('Math Scores'!$F$3:$MZ$3, J$4, 'Math Scores'!$F84:$MZ84)/(SUMIF('Math Scores'!$F$3:$MZ$3, J$4, 'Math Scores'!$F$2:$MZ$2))))</f>
        <v/>
      </c>
      <c r="K81" s="135" t="str">
        <f>IF(COUNT('Math Scores'!$BX84:$DN84)=0, "", (SUMIF('Math Scores'!$F$3:$MZ$3, K$4, 'Math Scores'!$F84:$MZ84)/(SUMIF('Math Scores'!$F$3:$MZ$3, K$4, 'Math Scores'!$F$2:$MZ$2))))</f>
        <v/>
      </c>
      <c r="L81" s="135" t="str">
        <f>IF(COUNT('Math Scores'!$DO84:$FJ84)=0, "", (SUMIF('Math Scores'!$F$3:$MZ$3, L$4, 'Math Scores'!$F84:$MZ84)/(SUMIF('Math Scores'!$F$3:$MZ$3, L$4, 'Math Scores'!$F$2:$MZ$2))))</f>
        <v/>
      </c>
      <c r="M81" s="135" t="str">
        <f>IF(COUNT('Math Scores'!$DO84:$FJ84)=0, "", (SUMIF('Math Scores'!$F$3:$MZ$3, M$4, 'Math Scores'!$F84:$MZ84)/(SUMIF('Math Scores'!$F$3:$MZ$3, M$4, 'Math Scores'!$F$2:$MZ$2))))</f>
        <v/>
      </c>
      <c r="N81" s="135" t="str">
        <f>IF(COUNT('Math Scores'!$DO84:$FJ84)=0, "", (SUMIF('Math Scores'!$F$3:$MZ$3, N$4, 'Math Scores'!$F84:$MZ84)/(SUMIF('Math Scores'!$F$3:$MZ$3, N$4, 'Math Scores'!$F$2:$MZ$2))))</f>
        <v/>
      </c>
      <c r="O81" s="135" t="str">
        <f>IF(COUNT('Math Scores'!$FK84:$HI84)=0, "", (SUMIF('Math Scores'!$F$3:$MZ$3, O$4, 'Math Scores'!$F84:$MZ84)/(SUMIF('Math Scores'!$F$3:$MZ$3, O$4, 'Math Scores'!$F$2:$MZ$2))))</f>
        <v/>
      </c>
      <c r="P81" s="135" t="str">
        <f>IF(COUNT('Math Scores'!$FK84:$HI84)=0, "", (SUMIF('Math Scores'!$F$3:$MZ$3, P$4, 'Math Scores'!$F84:$MZ84)/(SUMIF('Math Scores'!$F$3:$MZ$3, P$4, 'Math Scores'!$F$2:$MZ$2))))</f>
        <v/>
      </c>
      <c r="Q81" s="135" t="str">
        <f>IF(COUNT('Math Scores'!$FK84:$HI84)=0, "", (SUMIF('Math Scores'!$F$3:$MZ$3, Q$4, 'Math Scores'!$F84:$MZ84)/(SUMIF('Math Scores'!$F$3:$MZ$3, Q$4, 'Math Scores'!$F$2:$MZ$2))))</f>
        <v/>
      </c>
      <c r="R81" s="135" t="str">
        <f>IF(COUNT('Math Scores'!$HJ84:$IG84)=0, "", (SUMIF('Math Scores'!$HJ$3:$IU$3, R$4, 'Math Scores'!$HJ84:$IU84)/(SUMIF('Math Scores'!$HJ$3:$IU$3, R$4, 'Math Scores'!$HJ$2:$IU$2))))</f>
        <v/>
      </c>
      <c r="S81" s="135" t="str">
        <f>IF(COUNT('Math Scores'!$HJ84:$IG84)=0, "", (SUMIF('Math Scores'!$HJ$3:$IU$3, S$4, 'Math Scores'!$HJ84:$IU84)/(SUMIF('Math Scores'!$HJ$3:$IU$3, S$4, 'Math Scores'!$HJ$2:$IU$2))))</f>
        <v/>
      </c>
      <c r="T81" s="135" t="str">
        <f>IF(COUNT('Math Scores'!$HJ84:$IG84)=0, "", (SUMIF('Math Scores'!$HJ$3:$IU$3, T$4, 'Math Scores'!$HJ84:$IU84)/(SUMIF('Math Scores'!$HJ$3:$IU$3, T$4, 'Math Scores'!$HJ$2:$IU$2))))</f>
        <v/>
      </c>
      <c r="U81" s="135" t="str">
        <f>IF(COUNT('Math Scores'!$IV84:$JL84)=0, "", (SUMIF('Math Scores'!$IH$3:$IU$3, U$4, 'Math Scores'!$IH84:$IU84)/(SUMIF('Math Scores'!$IH$3:$IU$3, U$4, 'Math Scores'!$IH$2:$IU$2))))</f>
        <v/>
      </c>
      <c r="V81" s="135" t="str">
        <f>IF(COUNT('Math Scores'!$IV84:$JL84)=0, "", (SUMIF('Math Scores'!$IH$3:$IU$3, V$4, 'Math Scores'!$IH84:$IU84)/(SUMIF('Math Scores'!$IH$3:$IU$3, V$4, 'Math Scores'!$IH$2:$IU$2))))</f>
        <v/>
      </c>
      <c r="W81" s="135" t="str">
        <f>IF(COUNT('Math Scores'!$IV84:$JL84)=0, "", (SUMIF('Math Scores'!$IH$3:$IU$3, W$4, 'Math Scores'!$IH84:$IU84)/(SUMIF('Math Scores'!$IH$3:$IU$3, W$4, 'Math Scores'!$IH$2:$IU$2))))</f>
        <v/>
      </c>
      <c r="X81" s="135" t="str">
        <f>IF(COUNT('Math Scores'!$JM84:$KG84)=0, "", (SUMIF('Math Scores'!$JM$3:$LA$3, X$4, 'Math Scores'!$JM84:$LA84)/(SUMIF('Math Scores'!$JM$3:$LA$3, X$4, 'Math Scores'!$JM$2:$LA$2))))</f>
        <v/>
      </c>
      <c r="Y81" s="135" t="str">
        <f>IF(COUNT('Math Scores'!$JM84:$KG84)=0, "", (SUMIF('Math Scores'!$JM$3:$LA$3, Y$4, 'Math Scores'!$JM84:$LA84)/(SUMIF('Math Scores'!$JM$3:$LA$3, Y$4, 'Math Scores'!$JM$2:$LA$2))))</f>
        <v/>
      </c>
      <c r="Z81" s="135" t="str">
        <f>IF(COUNT('Math Scores'!$JM84:$KG84)=0, "", (SUMIF('Math Scores'!$JM$3:$LA$3, Z$4, 'Math Scores'!$JM84:$LA84)/(SUMIF('Math Scores'!$JM$3:$LA$3, Z$4, 'Math Scores'!$JM$2:$LA$2))))</f>
        <v/>
      </c>
      <c r="AA81" s="135" t="str">
        <f>IF(COUNT('Math Scores'!$LB84:$LR84)=0, "", (SUMIF('Math Scores'!$KH$3:$LA$3, AA$4, 'Math Scores'!$KH84:$LA84)/(SUMIF('Math Scores'!$KH$3:$LA$3, AA$4, 'Math Scores'!$KH$2:$LA$2))))</f>
        <v/>
      </c>
      <c r="AB81" s="135" t="str">
        <f>IF(COUNT('Math Scores'!$LB84:$LR84)=0, "", (SUMIF('Math Scores'!$KH$3:$LA$3, AB$4, 'Math Scores'!$KH84:$LA84)/(SUMIF('Math Scores'!$KH$3:$LA$3, AB$4, 'Math Scores'!$KH$2:$LA$2))))</f>
        <v/>
      </c>
      <c r="AC81" s="135" t="str">
        <f>IF(COUNT('Math Scores'!$LB84:$LR84)=0, "", (SUMIF('Math Scores'!$KH$3:$LA$3, AC$4, 'Math Scores'!$KH84:$LA84)/(SUMIF('Math Scores'!$KH$3:$LA$3, AC$4, 'Math Scores'!$KH$2:$LA$2))))</f>
        <v/>
      </c>
    </row>
    <row r="82" spans="1:29" x14ac:dyDescent="0.2">
      <c r="A82" s="134" t="str">
        <f>'English Scores- Leveled papers'!B83</f>
        <v/>
      </c>
      <c r="B82" s="139" t="str">
        <f>'Math Scores'!D85</f>
        <v/>
      </c>
      <c r="C82" s="135" t="str">
        <f>IF(COUNT('Math Scores'!$F85:$AM85)=0, "", (SUMIF('Math Scores'!$F$3:$AM$3, C$4, 'Math Scores'!$F85:$AM85)/(SUMIF('Math Scores'!$F$3:$AM$3, C$4, 'Math Scores'!$F$2:$AM$2))))</f>
        <v/>
      </c>
      <c r="D82" s="135" t="str">
        <f>IF(COUNT('Math Scores'!$F85:$AM85)=0, "", (SUMIF('Math Scores'!$F$3:$AM$3, D$4, 'Math Scores'!$F85:$AM85)/(SUMIF('Math Scores'!$F$3:$AM$3, D$4, 'Math Scores'!$F$2:$AM$2))))</f>
        <v/>
      </c>
      <c r="E82" s="135" t="str">
        <f>IF(COUNT('Math Scores'!$F85:$AM85)=0, "", (SUMIF('Math Scores'!$F$3:$AM$3, E$4, 'Math Scores'!$F85:$AM85)/(SUMIF('Math Scores'!$F$3:$AM$3, E$4, 'Math Scores'!$F$2:$AM$2))))</f>
        <v/>
      </c>
      <c r="F82" s="135" t="str">
        <f>IF(COUNT('Math Scores'!$AN85:$BW85)=0, "", (SUMIF('Math Scores'!$AN$3:$BW$3, F$4, 'Math Scores'!$AN85:$BW85)/(SUMIF('Math Scores'!$AN$3:$BW$3, F$4, 'Math Scores'!$AN$2:$BW$2))))</f>
        <v/>
      </c>
      <c r="G82" s="135" t="str">
        <f>IF(COUNT('Math Scores'!$AN85:$BW85)=0, "", (SUMIF('Math Scores'!$AN$3:$BW$3, G$4, 'Math Scores'!$AN85:$BW85)/(SUMIF('Math Scores'!$AN$3:$BW$3, G$4, 'Math Scores'!$AN$2:$BW$2))))</f>
        <v/>
      </c>
      <c r="H82" s="135" t="str">
        <f>IF(COUNT('Math Scores'!$AN85:$BW85)=0, "", (SUMIF('Math Scores'!$AN$3:$BW$3, H$4, 'Math Scores'!$AN85:$BW85)/(SUMIF('Math Scores'!$AN$3:$BW$3, H$4, 'Math Scores'!$AN$2:$BW$2))))</f>
        <v/>
      </c>
      <c r="I82" s="135" t="str">
        <f>IF(COUNT('Math Scores'!$BX85:$DN85)=0, "", (SUMIF('Math Scores'!$F$3:$MZ$3, I$4, 'Math Scores'!$F85:$MZ85)/(SUMIF('Math Scores'!$F$3:$MZ$3, I$4, 'Math Scores'!$F$2:$MZ$2))))</f>
        <v/>
      </c>
      <c r="J82" s="135" t="str">
        <f>IF(COUNT('Math Scores'!$BX85:$DN85)=0, "", (SUMIF('Math Scores'!$F$3:$MZ$3, J$4, 'Math Scores'!$F85:$MZ85)/(SUMIF('Math Scores'!$F$3:$MZ$3, J$4, 'Math Scores'!$F$2:$MZ$2))))</f>
        <v/>
      </c>
      <c r="K82" s="135" t="str">
        <f>IF(COUNT('Math Scores'!$BX85:$DN85)=0, "", (SUMIF('Math Scores'!$F$3:$MZ$3, K$4, 'Math Scores'!$F85:$MZ85)/(SUMIF('Math Scores'!$F$3:$MZ$3, K$4, 'Math Scores'!$F$2:$MZ$2))))</f>
        <v/>
      </c>
      <c r="L82" s="135" t="str">
        <f>IF(COUNT('Math Scores'!$DO85:$FJ85)=0, "", (SUMIF('Math Scores'!$F$3:$MZ$3, L$4, 'Math Scores'!$F85:$MZ85)/(SUMIF('Math Scores'!$F$3:$MZ$3, L$4, 'Math Scores'!$F$2:$MZ$2))))</f>
        <v/>
      </c>
      <c r="M82" s="135" t="str">
        <f>IF(COUNT('Math Scores'!$DO85:$FJ85)=0, "", (SUMIF('Math Scores'!$F$3:$MZ$3, M$4, 'Math Scores'!$F85:$MZ85)/(SUMIF('Math Scores'!$F$3:$MZ$3, M$4, 'Math Scores'!$F$2:$MZ$2))))</f>
        <v/>
      </c>
      <c r="N82" s="135" t="str">
        <f>IF(COUNT('Math Scores'!$DO85:$FJ85)=0, "", (SUMIF('Math Scores'!$F$3:$MZ$3, N$4, 'Math Scores'!$F85:$MZ85)/(SUMIF('Math Scores'!$F$3:$MZ$3, N$4, 'Math Scores'!$F$2:$MZ$2))))</f>
        <v/>
      </c>
      <c r="O82" s="135" t="str">
        <f>IF(COUNT('Math Scores'!$FK85:$HI85)=0, "", (SUMIF('Math Scores'!$F$3:$MZ$3, O$4, 'Math Scores'!$F85:$MZ85)/(SUMIF('Math Scores'!$F$3:$MZ$3, O$4, 'Math Scores'!$F$2:$MZ$2))))</f>
        <v/>
      </c>
      <c r="P82" s="135" t="str">
        <f>IF(COUNT('Math Scores'!$FK85:$HI85)=0, "", (SUMIF('Math Scores'!$F$3:$MZ$3, P$4, 'Math Scores'!$F85:$MZ85)/(SUMIF('Math Scores'!$F$3:$MZ$3, P$4, 'Math Scores'!$F$2:$MZ$2))))</f>
        <v/>
      </c>
      <c r="Q82" s="135" t="str">
        <f>IF(COUNT('Math Scores'!$FK85:$HI85)=0, "", (SUMIF('Math Scores'!$F$3:$MZ$3, Q$4, 'Math Scores'!$F85:$MZ85)/(SUMIF('Math Scores'!$F$3:$MZ$3, Q$4, 'Math Scores'!$F$2:$MZ$2))))</f>
        <v/>
      </c>
      <c r="R82" s="135" t="str">
        <f>IF(COUNT('Math Scores'!$HJ85:$IG85)=0, "", (SUMIF('Math Scores'!$HJ$3:$IU$3, R$4, 'Math Scores'!$HJ85:$IU85)/(SUMIF('Math Scores'!$HJ$3:$IU$3, R$4, 'Math Scores'!$HJ$2:$IU$2))))</f>
        <v/>
      </c>
      <c r="S82" s="135" t="str">
        <f>IF(COUNT('Math Scores'!$HJ85:$IG85)=0, "", (SUMIF('Math Scores'!$HJ$3:$IU$3, S$4, 'Math Scores'!$HJ85:$IU85)/(SUMIF('Math Scores'!$HJ$3:$IU$3, S$4, 'Math Scores'!$HJ$2:$IU$2))))</f>
        <v/>
      </c>
      <c r="T82" s="135" t="str">
        <f>IF(COUNT('Math Scores'!$HJ85:$IG85)=0, "", (SUMIF('Math Scores'!$HJ$3:$IU$3, T$4, 'Math Scores'!$HJ85:$IU85)/(SUMIF('Math Scores'!$HJ$3:$IU$3, T$4, 'Math Scores'!$HJ$2:$IU$2))))</f>
        <v/>
      </c>
      <c r="U82" s="135" t="str">
        <f>IF(COUNT('Math Scores'!$IV85:$JL85)=0, "", (SUMIF('Math Scores'!$IH$3:$IU$3, U$4, 'Math Scores'!$IH85:$IU85)/(SUMIF('Math Scores'!$IH$3:$IU$3, U$4, 'Math Scores'!$IH$2:$IU$2))))</f>
        <v/>
      </c>
      <c r="V82" s="135" t="str">
        <f>IF(COUNT('Math Scores'!$IV85:$JL85)=0, "", (SUMIF('Math Scores'!$IH$3:$IU$3, V$4, 'Math Scores'!$IH85:$IU85)/(SUMIF('Math Scores'!$IH$3:$IU$3, V$4, 'Math Scores'!$IH$2:$IU$2))))</f>
        <v/>
      </c>
      <c r="W82" s="135" t="str">
        <f>IF(COUNT('Math Scores'!$IV85:$JL85)=0, "", (SUMIF('Math Scores'!$IH$3:$IU$3, W$4, 'Math Scores'!$IH85:$IU85)/(SUMIF('Math Scores'!$IH$3:$IU$3, W$4, 'Math Scores'!$IH$2:$IU$2))))</f>
        <v/>
      </c>
      <c r="X82" s="135" t="str">
        <f>IF(COUNT('Math Scores'!$JM85:$KG85)=0, "", (SUMIF('Math Scores'!$JM$3:$LA$3, X$4, 'Math Scores'!$JM85:$LA85)/(SUMIF('Math Scores'!$JM$3:$LA$3, X$4, 'Math Scores'!$JM$2:$LA$2))))</f>
        <v/>
      </c>
      <c r="Y82" s="135" t="str">
        <f>IF(COUNT('Math Scores'!$JM85:$KG85)=0, "", (SUMIF('Math Scores'!$JM$3:$LA$3, Y$4, 'Math Scores'!$JM85:$LA85)/(SUMIF('Math Scores'!$JM$3:$LA$3, Y$4, 'Math Scores'!$JM$2:$LA$2))))</f>
        <v/>
      </c>
      <c r="Z82" s="135" t="str">
        <f>IF(COUNT('Math Scores'!$JM85:$KG85)=0, "", (SUMIF('Math Scores'!$JM$3:$LA$3, Z$4, 'Math Scores'!$JM85:$LA85)/(SUMIF('Math Scores'!$JM$3:$LA$3, Z$4, 'Math Scores'!$JM$2:$LA$2))))</f>
        <v/>
      </c>
      <c r="AA82" s="135" t="str">
        <f>IF(COUNT('Math Scores'!$LB85:$LR85)=0, "", (SUMIF('Math Scores'!$KH$3:$LA$3, AA$4, 'Math Scores'!$KH85:$LA85)/(SUMIF('Math Scores'!$KH$3:$LA$3, AA$4, 'Math Scores'!$KH$2:$LA$2))))</f>
        <v/>
      </c>
      <c r="AB82" s="135" t="str">
        <f>IF(COUNT('Math Scores'!$LB85:$LR85)=0, "", (SUMIF('Math Scores'!$KH$3:$LA$3, AB$4, 'Math Scores'!$KH85:$LA85)/(SUMIF('Math Scores'!$KH$3:$LA$3, AB$4, 'Math Scores'!$KH$2:$LA$2))))</f>
        <v/>
      </c>
      <c r="AC82" s="135" t="str">
        <f>IF(COUNT('Math Scores'!$LB85:$LR85)=0, "", (SUMIF('Math Scores'!$KH$3:$LA$3, AC$4, 'Math Scores'!$KH85:$LA85)/(SUMIF('Math Scores'!$KH$3:$LA$3, AC$4, 'Math Scores'!$KH$2:$LA$2))))</f>
        <v/>
      </c>
    </row>
    <row r="83" spans="1:29" x14ac:dyDescent="0.2">
      <c r="A83" s="134" t="str">
        <f>'English Scores- Leveled papers'!B84</f>
        <v/>
      </c>
      <c r="B83" s="139" t="str">
        <f>'Math Scores'!D86</f>
        <v/>
      </c>
      <c r="C83" s="135" t="str">
        <f>IF(COUNT('Math Scores'!$F86:$AM86)=0, "", (SUMIF('Math Scores'!$F$3:$AM$3, C$4, 'Math Scores'!$F86:$AM86)/(SUMIF('Math Scores'!$F$3:$AM$3, C$4, 'Math Scores'!$F$2:$AM$2))))</f>
        <v/>
      </c>
      <c r="D83" s="135" t="str">
        <f>IF(COUNT('Math Scores'!$F86:$AM86)=0, "", (SUMIF('Math Scores'!$F$3:$AM$3, D$4, 'Math Scores'!$F86:$AM86)/(SUMIF('Math Scores'!$F$3:$AM$3, D$4, 'Math Scores'!$F$2:$AM$2))))</f>
        <v/>
      </c>
      <c r="E83" s="135" t="str">
        <f>IF(COUNT('Math Scores'!$F86:$AM86)=0, "", (SUMIF('Math Scores'!$F$3:$AM$3, E$4, 'Math Scores'!$F86:$AM86)/(SUMIF('Math Scores'!$F$3:$AM$3, E$4, 'Math Scores'!$F$2:$AM$2))))</f>
        <v/>
      </c>
      <c r="F83" s="135" t="str">
        <f>IF(COUNT('Math Scores'!$AN86:$BW86)=0, "", (SUMIF('Math Scores'!$AN$3:$BW$3, F$4, 'Math Scores'!$AN86:$BW86)/(SUMIF('Math Scores'!$AN$3:$BW$3, F$4, 'Math Scores'!$AN$2:$BW$2))))</f>
        <v/>
      </c>
      <c r="G83" s="135" t="str">
        <f>IF(COUNT('Math Scores'!$AN86:$BW86)=0, "", (SUMIF('Math Scores'!$AN$3:$BW$3, G$4, 'Math Scores'!$AN86:$BW86)/(SUMIF('Math Scores'!$AN$3:$BW$3, G$4, 'Math Scores'!$AN$2:$BW$2))))</f>
        <v/>
      </c>
      <c r="H83" s="135" t="str">
        <f>IF(COUNT('Math Scores'!$AN86:$BW86)=0, "", (SUMIF('Math Scores'!$AN$3:$BW$3, H$4, 'Math Scores'!$AN86:$BW86)/(SUMIF('Math Scores'!$AN$3:$BW$3, H$4, 'Math Scores'!$AN$2:$BW$2))))</f>
        <v/>
      </c>
      <c r="I83" s="135" t="str">
        <f>IF(COUNT('Math Scores'!$BX86:$DN86)=0, "", (SUMIF('Math Scores'!$F$3:$MZ$3, I$4, 'Math Scores'!$F86:$MZ86)/(SUMIF('Math Scores'!$F$3:$MZ$3, I$4, 'Math Scores'!$F$2:$MZ$2))))</f>
        <v/>
      </c>
      <c r="J83" s="135" t="str">
        <f>IF(COUNT('Math Scores'!$BX86:$DN86)=0, "", (SUMIF('Math Scores'!$F$3:$MZ$3, J$4, 'Math Scores'!$F86:$MZ86)/(SUMIF('Math Scores'!$F$3:$MZ$3, J$4, 'Math Scores'!$F$2:$MZ$2))))</f>
        <v/>
      </c>
      <c r="K83" s="135" t="str">
        <f>IF(COUNT('Math Scores'!$BX86:$DN86)=0, "", (SUMIF('Math Scores'!$F$3:$MZ$3, K$4, 'Math Scores'!$F86:$MZ86)/(SUMIF('Math Scores'!$F$3:$MZ$3, K$4, 'Math Scores'!$F$2:$MZ$2))))</f>
        <v/>
      </c>
      <c r="L83" s="135" t="str">
        <f>IF(COUNT('Math Scores'!$DO86:$FJ86)=0, "", (SUMIF('Math Scores'!$F$3:$MZ$3, L$4, 'Math Scores'!$F86:$MZ86)/(SUMIF('Math Scores'!$F$3:$MZ$3, L$4, 'Math Scores'!$F$2:$MZ$2))))</f>
        <v/>
      </c>
      <c r="M83" s="135" t="str">
        <f>IF(COUNT('Math Scores'!$DO86:$FJ86)=0, "", (SUMIF('Math Scores'!$F$3:$MZ$3, M$4, 'Math Scores'!$F86:$MZ86)/(SUMIF('Math Scores'!$F$3:$MZ$3, M$4, 'Math Scores'!$F$2:$MZ$2))))</f>
        <v/>
      </c>
      <c r="N83" s="135" t="str">
        <f>IF(COUNT('Math Scores'!$DO86:$FJ86)=0, "", (SUMIF('Math Scores'!$F$3:$MZ$3, N$4, 'Math Scores'!$F86:$MZ86)/(SUMIF('Math Scores'!$F$3:$MZ$3, N$4, 'Math Scores'!$F$2:$MZ$2))))</f>
        <v/>
      </c>
      <c r="O83" s="135" t="str">
        <f>IF(COUNT('Math Scores'!$FK86:$HI86)=0, "", (SUMIF('Math Scores'!$F$3:$MZ$3, O$4, 'Math Scores'!$F86:$MZ86)/(SUMIF('Math Scores'!$F$3:$MZ$3, O$4, 'Math Scores'!$F$2:$MZ$2))))</f>
        <v/>
      </c>
      <c r="P83" s="135" t="str">
        <f>IF(COUNT('Math Scores'!$FK86:$HI86)=0, "", (SUMIF('Math Scores'!$F$3:$MZ$3, P$4, 'Math Scores'!$F86:$MZ86)/(SUMIF('Math Scores'!$F$3:$MZ$3, P$4, 'Math Scores'!$F$2:$MZ$2))))</f>
        <v/>
      </c>
      <c r="Q83" s="135" t="str">
        <f>IF(COUNT('Math Scores'!$FK86:$HI86)=0, "", (SUMIF('Math Scores'!$F$3:$MZ$3, Q$4, 'Math Scores'!$F86:$MZ86)/(SUMIF('Math Scores'!$F$3:$MZ$3, Q$4, 'Math Scores'!$F$2:$MZ$2))))</f>
        <v/>
      </c>
      <c r="R83" s="135" t="str">
        <f>IF(COUNT('Math Scores'!$HJ86:$IG86)=0, "", (SUMIF('Math Scores'!$HJ$3:$IU$3, R$4, 'Math Scores'!$HJ86:$IU86)/(SUMIF('Math Scores'!$HJ$3:$IU$3, R$4, 'Math Scores'!$HJ$2:$IU$2))))</f>
        <v/>
      </c>
      <c r="S83" s="135" t="str">
        <f>IF(COUNT('Math Scores'!$HJ86:$IG86)=0, "", (SUMIF('Math Scores'!$HJ$3:$IU$3, S$4, 'Math Scores'!$HJ86:$IU86)/(SUMIF('Math Scores'!$HJ$3:$IU$3, S$4, 'Math Scores'!$HJ$2:$IU$2))))</f>
        <v/>
      </c>
      <c r="T83" s="135" t="str">
        <f>IF(COUNT('Math Scores'!$HJ86:$IG86)=0, "", (SUMIF('Math Scores'!$HJ$3:$IU$3, T$4, 'Math Scores'!$HJ86:$IU86)/(SUMIF('Math Scores'!$HJ$3:$IU$3, T$4, 'Math Scores'!$HJ$2:$IU$2))))</f>
        <v/>
      </c>
      <c r="U83" s="135" t="str">
        <f>IF(COUNT('Math Scores'!$IV86:$JL86)=0, "", (SUMIF('Math Scores'!$IH$3:$IU$3, U$4, 'Math Scores'!$IH86:$IU86)/(SUMIF('Math Scores'!$IH$3:$IU$3, U$4, 'Math Scores'!$IH$2:$IU$2))))</f>
        <v/>
      </c>
      <c r="V83" s="135" t="str">
        <f>IF(COUNT('Math Scores'!$IV86:$JL86)=0, "", (SUMIF('Math Scores'!$IH$3:$IU$3, V$4, 'Math Scores'!$IH86:$IU86)/(SUMIF('Math Scores'!$IH$3:$IU$3, V$4, 'Math Scores'!$IH$2:$IU$2))))</f>
        <v/>
      </c>
      <c r="W83" s="135" t="str">
        <f>IF(COUNT('Math Scores'!$IV86:$JL86)=0, "", (SUMIF('Math Scores'!$IH$3:$IU$3, W$4, 'Math Scores'!$IH86:$IU86)/(SUMIF('Math Scores'!$IH$3:$IU$3, W$4, 'Math Scores'!$IH$2:$IU$2))))</f>
        <v/>
      </c>
      <c r="X83" s="135" t="str">
        <f>IF(COUNT('Math Scores'!$JM86:$KG86)=0, "", (SUMIF('Math Scores'!$JM$3:$LA$3, X$4, 'Math Scores'!$JM86:$LA86)/(SUMIF('Math Scores'!$JM$3:$LA$3, X$4, 'Math Scores'!$JM$2:$LA$2))))</f>
        <v/>
      </c>
      <c r="Y83" s="135" t="str">
        <f>IF(COUNT('Math Scores'!$JM86:$KG86)=0, "", (SUMIF('Math Scores'!$JM$3:$LA$3, Y$4, 'Math Scores'!$JM86:$LA86)/(SUMIF('Math Scores'!$JM$3:$LA$3, Y$4, 'Math Scores'!$JM$2:$LA$2))))</f>
        <v/>
      </c>
      <c r="Z83" s="135" t="str">
        <f>IF(COUNT('Math Scores'!$JM86:$KG86)=0, "", (SUMIF('Math Scores'!$JM$3:$LA$3, Z$4, 'Math Scores'!$JM86:$LA86)/(SUMIF('Math Scores'!$JM$3:$LA$3, Z$4, 'Math Scores'!$JM$2:$LA$2))))</f>
        <v/>
      </c>
      <c r="AA83" s="135" t="str">
        <f>IF(COUNT('Math Scores'!$LB86:$LR86)=0, "", (SUMIF('Math Scores'!$KH$3:$LA$3, AA$4, 'Math Scores'!$KH86:$LA86)/(SUMIF('Math Scores'!$KH$3:$LA$3, AA$4, 'Math Scores'!$KH$2:$LA$2))))</f>
        <v/>
      </c>
      <c r="AB83" s="135" t="str">
        <f>IF(COUNT('Math Scores'!$LB86:$LR86)=0, "", (SUMIF('Math Scores'!$KH$3:$LA$3, AB$4, 'Math Scores'!$KH86:$LA86)/(SUMIF('Math Scores'!$KH$3:$LA$3, AB$4, 'Math Scores'!$KH$2:$LA$2))))</f>
        <v/>
      </c>
      <c r="AC83" s="135" t="str">
        <f>IF(COUNT('Math Scores'!$LB86:$LR86)=0, "", (SUMIF('Math Scores'!$KH$3:$LA$3, AC$4, 'Math Scores'!$KH86:$LA86)/(SUMIF('Math Scores'!$KH$3:$LA$3, AC$4, 'Math Scores'!$KH$2:$LA$2))))</f>
        <v/>
      </c>
    </row>
    <row r="84" spans="1:29" x14ac:dyDescent="0.2">
      <c r="A84" s="134" t="str">
        <f>'English Scores- Leveled papers'!B85</f>
        <v/>
      </c>
      <c r="B84" s="139" t="str">
        <f>'Math Scores'!D87</f>
        <v/>
      </c>
      <c r="C84" s="135" t="str">
        <f>IF(COUNT('Math Scores'!$F87:$AM87)=0, "", (SUMIF('Math Scores'!$F$3:$AM$3, C$4, 'Math Scores'!$F87:$AM87)/(SUMIF('Math Scores'!$F$3:$AM$3, C$4, 'Math Scores'!$F$2:$AM$2))))</f>
        <v/>
      </c>
      <c r="D84" s="135" t="str">
        <f>IF(COUNT('Math Scores'!$F87:$AM87)=0, "", (SUMIF('Math Scores'!$F$3:$AM$3, D$4, 'Math Scores'!$F87:$AM87)/(SUMIF('Math Scores'!$F$3:$AM$3, D$4, 'Math Scores'!$F$2:$AM$2))))</f>
        <v/>
      </c>
      <c r="E84" s="135" t="str">
        <f>IF(COUNT('Math Scores'!$F87:$AM87)=0, "", (SUMIF('Math Scores'!$F$3:$AM$3, E$4, 'Math Scores'!$F87:$AM87)/(SUMIF('Math Scores'!$F$3:$AM$3, E$4, 'Math Scores'!$F$2:$AM$2))))</f>
        <v/>
      </c>
      <c r="F84" s="135" t="str">
        <f>IF(COUNT('Math Scores'!$AN87:$BW87)=0, "", (SUMIF('Math Scores'!$AN$3:$BW$3, F$4, 'Math Scores'!$AN87:$BW87)/(SUMIF('Math Scores'!$AN$3:$BW$3, F$4, 'Math Scores'!$AN$2:$BW$2))))</f>
        <v/>
      </c>
      <c r="G84" s="135" t="str">
        <f>IF(COUNT('Math Scores'!$AN87:$BW87)=0, "", (SUMIF('Math Scores'!$AN$3:$BW$3, G$4, 'Math Scores'!$AN87:$BW87)/(SUMIF('Math Scores'!$AN$3:$BW$3, G$4, 'Math Scores'!$AN$2:$BW$2))))</f>
        <v/>
      </c>
      <c r="H84" s="135" t="str">
        <f>IF(COUNT('Math Scores'!$AN87:$BW87)=0, "", (SUMIF('Math Scores'!$AN$3:$BW$3, H$4, 'Math Scores'!$AN87:$BW87)/(SUMIF('Math Scores'!$AN$3:$BW$3, H$4, 'Math Scores'!$AN$2:$BW$2))))</f>
        <v/>
      </c>
      <c r="I84" s="135" t="str">
        <f>IF(COUNT('Math Scores'!$BX87:$DN87)=0, "", (SUMIF('Math Scores'!$F$3:$MZ$3, I$4, 'Math Scores'!$F87:$MZ87)/(SUMIF('Math Scores'!$F$3:$MZ$3, I$4, 'Math Scores'!$F$2:$MZ$2))))</f>
        <v/>
      </c>
      <c r="J84" s="135" t="str">
        <f>IF(COUNT('Math Scores'!$BX87:$DN87)=0, "", (SUMIF('Math Scores'!$F$3:$MZ$3, J$4, 'Math Scores'!$F87:$MZ87)/(SUMIF('Math Scores'!$F$3:$MZ$3, J$4, 'Math Scores'!$F$2:$MZ$2))))</f>
        <v/>
      </c>
      <c r="K84" s="135" t="str">
        <f>IF(COUNT('Math Scores'!$BX87:$DN87)=0, "", (SUMIF('Math Scores'!$F$3:$MZ$3, K$4, 'Math Scores'!$F87:$MZ87)/(SUMIF('Math Scores'!$F$3:$MZ$3, K$4, 'Math Scores'!$F$2:$MZ$2))))</f>
        <v/>
      </c>
      <c r="L84" s="135" t="str">
        <f>IF(COUNT('Math Scores'!$DO87:$FJ87)=0, "", (SUMIF('Math Scores'!$F$3:$MZ$3, L$4, 'Math Scores'!$F87:$MZ87)/(SUMIF('Math Scores'!$F$3:$MZ$3, L$4, 'Math Scores'!$F$2:$MZ$2))))</f>
        <v/>
      </c>
      <c r="M84" s="135" t="str">
        <f>IF(COUNT('Math Scores'!$DO87:$FJ87)=0, "", (SUMIF('Math Scores'!$F$3:$MZ$3, M$4, 'Math Scores'!$F87:$MZ87)/(SUMIF('Math Scores'!$F$3:$MZ$3, M$4, 'Math Scores'!$F$2:$MZ$2))))</f>
        <v/>
      </c>
      <c r="N84" s="135" t="str">
        <f>IF(COUNT('Math Scores'!$DO87:$FJ87)=0, "", (SUMIF('Math Scores'!$F$3:$MZ$3, N$4, 'Math Scores'!$F87:$MZ87)/(SUMIF('Math Scores'!$F$3:$MZ$3, N$4, 'Math Scores'!$F$2:$MZ$2))))</f>
        <v/>
      </c>
      <c r="O84" s="135" t="str">
        <f>IF(COUNT('Math Scores'!$FK87:$HI87)=0, "", (SUMIF('Math Scores'!$F$3:$MZ$3, O$4, 'Math Scores'!$F87:$MZ87)/(SUMIF('Math Scores'!$F$3:$MZ$3, O$4, 'Math Scores'!$F$2:$MZ$2))))</f>
        <v/>
      </c>
      <c r="P84" s="135" t="str">
        <f>IF(COUNT('Math Scores'!$FK87:$HI87)=0, "", (SUMIF('Math Scores'!$F$3:$MZ$3, P$4, 'Math Scores'!$F87:$MZ87)/(SUMIF('Math Scores'!$F$3:$MZ$3, P$4, 'Math Scores'!$F$2:$MZ$2))))</f>
        <v/>
      </c>
      <c r="Q84" s="135" t="str">
        <f>IF(COUNT('Math Scores'!$FK87:$HI87)=0, "", (SUMIF('Math Scores'!$F$3:$MZ$3, Q$4, 'Math Scores'!$F87:$MZ87)/(SUMIF('Math Scores'!$F$3:$MZ$3, Q$4, 'Math Scores'!$F$2:$MZ$2))))</f>
        <v/>
      </c>
      <c r="R84" s="135" t="str">
        <f>IF(COUNT('Math Scores'!$HJ87:$IG87)=0, "", (SUMIF('Math Scores'!$HJ$3:$IU$3, R$4, 'Math Scores'!$HJ87:$IU87)/(SUMIF('Math Scores'!$HJ$3:$IU$3, R$4, 'Math Scores'!$HJ$2:$IU$2))))</f>
        <v/>
      </c>
      <c r="S84" s="135" t="str">
        <f>IF(COUNT('Math Scores'!$HJ87:$IG87)=0, "", (SUMIF('Math Scores'!$HJ$3:$IU$3, S$4, 'Math Scores'!$HJ87:$IU87)/(SUMIF('Math Scores'!$HJ$3:$IU$3, S$4, 'Math Scores'!$HJ$2:$IU$2))))</f>
        <v/>
      </c>
      <c r="T84" s="135" t="str">
        <f>IF(COUNT('Math Scores'!$HJ87:$IG87)=0, "", (SUMIF('Math Scores'!$HJ$3:$IU$3, T$4, 'Math Scores'!$HJ87:$IU87)/(SUMIF('Math Scores'!$HJ$3:$IU$3, T$4, 'Math Scores'!$HJ$2:$IU$2))))</f>
        <v/>
      </c>
      <c r="U84" s="135" t="str">
        <f>IF(COUNT('Math Scores'!$IV87:$JL87)=0, "", (SUMIF('Math Scores'!$IH$3:$IU$3, U$4, 'Math Scores'!$IH87:$IU87)/(SUMIF('Math Scores'!$IH$3:$IU$3, U$4, 'Math Scores'!$IH$2:$IU$2))))</f>
        <v/>
      </c>
      <c r="V84" s="135" t="str">
        <f>IF(COUNT('Math Scores'!$IV87:$JL87)=0, "", (SUMIF('Math Scores'!$IH$3:$IU$3, V$4, 'Math Scores'!$IH87:$IU87)/(SUMIF('Math Scores'!$IH$3:$IU$3, V$4, 'Math Scores'!$IH$2:$IU$2))))</f>
        <v/>
      </c>
      <c r="W84" s="135" t="str">
        <f>IF(COUNT('Math Scores'!$IV87:$JL87)=0, "", (SUMIF('Math Scores'!$IH$3:$IU$3, W$4, 'Math Scores'!$IH87:$IU87)/(SUMIF('Math Scores'!$IH$3:$IU$3, W$4, 'Math Scores'!$IH$2:$IU$2))))</f>
        <v/>
      </c>
      <c r="X84" s="135" t="str">
        <f>IF(COUNT('Math Scores'!$JM87:$KG87)=0, "", (SUMIF('Math Scores'!$JM$3:$LA$3, X$4, 'Math Scores'!$JM87:$LA87)/(SUMIF('Math Scores'!$JM$3:$LA$3, X$4, 'Math Scores'!$JM$2:$LA$2))))</f>
        <v/>
      </c>
      <c r="Y84" s="135" t="str">
        <f>IF(COUNT('Math Scores'!$JM87:$KG87)=0, "", (SUMIF('Math Scores'!$JM$3:$LA$3, Y$4, 'Math Scores'!$JM87:$LA87)/(SUMIF('Math Scores'!$JM$3:$LA$3, Y$4, 'Math Scores'!$JM$2:$LA$2))))</f>
        <v/>
      </c>
      <c r="Z84" s="135" t="str">
        <f>IF(COUNT('Math Scores'!$JM87:$KG87)=0, "", (SUMIF('Math Scores'!$JM$3:$LA$3, Z$4, 'Math Scores'!$JM87:$LA87)/(SUMIF('Math Scores'!$JM$3:$LA$3, Z$4, 'Math Scores'!$JM$2:$LA$2))))</f>
        <v/>
      </c>
      <c r="AA84" s="135" t="str">
        <f>IF(COUNT('Math Scores'!$LB87:$LR87)=0, "", (SUMIF('Math Scores'!$KH$3:$LA$3, AA$4, 'Math Scores'!$KH87:$LA87)/(SUMIF('Math Scores'!$KH$3:$LA$3, AA$4, 'Math Scores'!$KH$2:$LA$2))))</f>
        <v/>
      </c>
      <c r="AB84" s="135" t="str">
        <f>IF(COUNT('Math Scores'!$LB87:$LR87)=0, "", (SUMIF('Math Scores'!$KH$3:$LA$3, AB$4, 'Math Scores'!$KH87:$LA87)/(SUMIF('Math Scores'!$KH$3:$LA$3, AB$4, 'Math Scores'!$KH$2:$LA$2))))</f>
        <v/>
      </c>
      <c r="AC84" s="135" t="str">
        <f>IF(COUNT('Math Scores'!$LB87:$LR87)=0, "", (SUMIF('Math Scores'!$KH$3:$LA$3, AC$4, 'Math Scores'!$KH87:$LA87)/(SUMIF('Math Scores'!$KH$3:$LA$3, AC$4, 'Math Scores'!$KH$2:$LA$2))))</f>
        <v/>
      </c>
    </row>
    <row r="85" spans="1:29" x14ac:dyDescent="0.2">
      <c r="A85" s="134" t="str">
        <f>'English Scores- Leveled papers'!B86</f>
        <v/>
      </c>
      <c r="B85" s="139" t="str">
        <f>'Math Scores'!D88</f>
        <v/>
      </c>
      <c r="C85" s="135" t="str">
        <f>IF(COUNT('Math Scores'!$F88:$AM88)=0, "", (SUMIF('Math Scores'!$F$3:$AM$3, C$4, 'Math Scores'!$F88:$AM88)/(SUMIF('Math Scores'!$F$3:$AM$3, C$4, 'Math Scores'!$F$2:$AM$2))))</f>
        <v/>
      </c>
      <c r="D85" s="135" t="str">
        <f>IF(COUNT('Math Scores'!$F88:$AM88)=0, "", (SUMIF('Math Scores'!$F$3:$AM$3, D$4, 'Math Scores'!$F88:$AM88)/(SUMIF('Math Scores'!$F$3:$AM$3, D$4, 'Math Scores'!$F$2:$AM$2))))</f>
        <v/>
      </c>
      <c r="E85" s="135" t="str">
        <f>IF(COUNT('Math Scores'!$F88:$AM88)=0, "", (SUMIF('Math Scores'!$F$3:$AM$3, E$4, 'Math Scores'!$F88:$AM88)/(SUMIF('Math Scores'!$F$3:$AM$3, E$4, 'Math Scores'!$F$2:$AM$2))))</f>
        <v/>
      </c>
      <c r="F85" s="135" t="str">
        <f>IF(COUNT('Math Scores'!$AN88:$BW88)=0, "", (SUMIF('Math Scores'!$AN$3:$BW$3, F$4, 'Math Scores'!$AN88:$BW88)/(SUMIF('Math Scores'!$AN$3:$BW$3, F$4, 'Math Scores'!$AN$2:$BW$2))))</f>
        <v/>
      </c>
      <c r="G85" s="135" t="str">
        <f>IF(COUNT('Math Scores'!$AN88:$BW88)=0, "", (SUMIF('Math Scores'!$AN$3:$BW$3, G$4, 'Math Scores'!$AN88:$BW88)/(SUMIF('Math Scores'!$AN$3:$BW$3, G$4, 'Math Scores'!$AN$2:$BW$2))))</f>
        <v/>
      </c>
      <c r="H85" s="135" t="str">
        <f>IF(COUNT('Math Scores'!$AN88:$BW88)=0, "", (SUMIF('Math Scores'!$AN$3:$BW$3, H$4, 'Math Scores'!$AN88:$BW88)/(SUMIF('Math Scores'!$AN$3:$BW$3, H$4, 'Math Scores'!$AN$2:$BW$2))))</f>
        <v/>
      </c>
      <c r="I85" s="135" t="str">
        <f>IF(COUNT('Math Scores'!$BX88:$DN88)=0, "", (SUMIF('Math Scores'!$F$3:$MZ$3, I$4, 'Math Scores'!$F88:$MZ88)/(SUMIF('Math Scores'!$F$3:$MZ$3, I$4, 'Math Scores'!$F$2:$MZ$2))))</f>
        <v/>
      </c>
      <c r="J85" s="135" t="str">
        <f>IF(COUNT('Math Scores'!$BX88:$DN88)=0, "", (SUMIF('Math Scores'!$F$3:$MZ$3, J$4, 'Math Scores'!$F88:$MZ88)/(SUMIF('Math Scores'!$F$3:$MZ$3, J$4, 'Math Scores'!$F$2:$MZ$2))))</f>
        <v/>
      </c>
      <c r="K85" s="135" t="str">
        <f>IF(COUNT('Math Scores'!$BX88:$DN88)=0, "", (SUMIF('Math Scores'!$F$3:$MZ$3, K$4, 'Math Scores'!$F88:$MZ88)/(SUMIF('Math Scores'!$F$3:$MZ$3, K$4, 'Math Scores'!$F$2:$MZ$2))))</f>
        <v/>
      </c>
      <c r="L85" s="135" t="str">
        <f>IF(COUNT('Math Scores'!$DO88:$FJ88)=0, "", (SUMIF('Math Scores'!$F$3:$MZ$3, L$4, 'Math Scores'!$F88:$MZ88)/(SUMIF('Math Scores'!$F$3:$MZ$3, L$4, 'Math Scores'!$F$2:$MZ$2))))</f>
        <v/>
      </c>
      <c r="M85" s="135" t="str">
        <f>IF(COUNT('Math Scores'!$DO88:$FJ88)=0, "", (SUMIF('Math Scores'!$F$3:$MZ$3, M$4, 'Math Scores'!$F88:$MZ88)/(SUMIF('Math Scores'!$F$3:$MZ$3, M$4, 'Math Scores'!$F$2:$MZ$2))))</f>
        <v/>
      </c>
      <c r="N85" s="135" t="str">
        <f>IF(COUNT('Math Scores'!$DO88:$FJ88)=0, "", (SUMIF('Math Scores'!$F$3:$MZ$3, N$4, 'Math Scores'!$F88:$MZ88)/(SUMIF('Math Scores'!$F$3:$MZ$3, N$4, 'Math Scores'!$F$2:$MZ$2))))</f>
        <v/>
      </c>
      <c r="O85" s="135" t="str">
        <f>IF(COUNT('Math Scores'!$FK88:$HI88)=0, "", (SUMIF('Math Scores'!$F$3:$MZ$3, O$4, 'Math Scores'!$F88:$MZ88)/(SUMIF('Math Scores'!$F$3:$MZ$3, O$4, 'Math Scores'!$F$2:$MZ$2))))</f>
        <v/>
      </c>
      <c r="P85" s="135" t="str">
        <f>IF(COUNT('Math Scores'!$FK88:$HI88)=0, "", (SUMIF('Math Scores'!$F$3:$MZ$3, P$4, 'Math Scores'!$F88:$MZ88)/(SUMIF('Math Scores'!$F$3:$MZ$3, P$4, 'Math Scores'!$F$2:$MZ$2))))</f>
        <v/>
      </c>
      <c r="Q85" s="135" t="str">
        <f>IF(COUNT('Math Scores'!$FK88:$HI88)=0, "", (SUMIF('Math Scores'!$F$3:$MZ$3, Q$4, 'Math Scores'!$F88:$MZ88)/(SUMIF('Math Scores'!$F$3:$MZ$3, Q$4, 'Math Scores'!$F$2:$MZ$2))))</f>
        <v/>
      </c>
      <c r="R85" s="135" t="str">
        <f>IF(COUNT('Math Scores'!$HJ88:$IG88)=0, "", (SUMIF('Math Scores'!$HJ$3:$IU$3, R$4, 'Math Scores'!$HJ88:$IU88)/(SUMIF('Math Scores'!$HJ$3:$IU$3, R$4, 'Math Scores'!$HJ$2:$IU$2))))</f>
        <v/>
      </c>
      <c r="S85" s="135" t="str">
        <f>IF(COUNT('Math Scores'!$HJ88:$IG88)=0, "", (SUMIF('Math Scores'!$HJ$3:$IU$3, S$4, 'Math Scores'!$HJ88:$IU88)/(SUMIF('Math Scores'!$HJ$3:$IU$3, S$4, 'Math Scores'!$HJ$2:$IU$2))))</f>
        <v/>
      </c>
      <c r="T85" s="135" t="str">
        <f>IF(COUNT('Math Scores'!$HJ88:$IG88)=0, "", (SUMIF('Math Scores'!$HJ$3:$IU$3, T$4, 'Math Scores'!$HJ88:$IU88)/(SUMIF('Math Scores'!$HJ$3:$IU$3, T$4, 'Math Scores'!$HJ$2:$IU$2))))</f>
        <v/>
      </c>
      <c r="U85" s="135" t="str">
        <f>IF(COUNT('Math Scores'!$IV88:$JL88)=0, "", (SUMIF('Math Scores'!$IH$3:$IU$3, U$4, 'Math Scores'!$IH88:$IU88)/(SUMIF('Math Scores'!$IH$3:$IU$3, U$4, 'Math Scores'!$IH$2:$IU$2))))</f>
        <v/>
      </c>
      <c r="V85" s="135" t="str">
        <f>IF(COUNT('Math Scores'!$IV88:$JL88)=0, "", (SUMIF('Math Scores'!$IH$3:$IU$3, V$4, 'Math Scores'!$IH88:$IU88)/(SUMIF('Math Scores'!$IH$3:$IU$3, V$4, 'Math Scores'!$IH$2:$IU$2))))</f>
        <v/>
      </c>
      <c r="W85" s="135" t="str">
        <f>IF(COUNT('Math Scores'!$IV88:$JL88)=0, "", (SUMIF('Math Scores'!$IH$3:$IU$3, W$4, 'Math Scores'!$IH88:$IU88)/(SUMIF('Math Scores'!$IH$3:$IU$3, W$4, 'Math Scores'!$IH$2:$IU$2))))</f>
        <v/>
      </c>
      <c r="X85" s="135" t="str">
        <f>IF(COUNT('Math Scores'!$JM88:$KG88)=0, "", (SUMIF('Math Scores'!$JM$3:$LA$3, X$4, 'Math Scores'!$JM88:$LA88)/(SUMIF('Math Scores'!$JM$3:$LA$3, X$4, 'Math Scores'!$JM$2:$LA$2))))</f>
        <v/>
      </c>
      <c r="Y85" s="135" t="str">
        <f>IF(COUNT('Math Scores'!$JM88:$KG88)=0, "", (SUMIF('Math Scores'!$JM$3:$LA$3, Y$4, 'Math Scores'!$JM88:$LA88)/(SUMIF('Math Scores'!$JM$3:$LA$3, Y$4, 'Math Scores'!$JM$2:$LA$2))))</f>
        <v/>
      </c>
      <c r="Z85" s="135" t="str">
        <f>IF(COUNT('Math Scores'!$JM88:$KG88)=0, "", (SUMIF('Math Scores'!$JM$3:$LA$3, Z$4, 'Math Scores'!$JM88:$LA88)/(SUMIF('Math Scores'!$JM$3:$LA$3, Z$4, 'Math Scores'!$JM$2:$LA$2))))</f>
        <v/>
      </c>
      <c r="AA85" s="135" t="str">
        <f>IF(COUNT('Math Scores'!$LB88:$LR88)=0, "", (SUMIF('Math Scores'!$KH$3:$LA$3, AA$4, 'Math Scores'!$KH88:$LA88)/(SUMIF('Math Scores'!$KH$3:$LA$3, AA$4, 'Math Scores'!$KH$2:$LA$2))))</f>
        <v/>
      </c>
      <c r="AB85" s="135" t="str">
        <f>IF(COUNT('Math Scores'!$LB88:$LR88)=0, "", (SUMIF('Math Scores'!$KH$3:$LA$3, AB$4, 'Math Scores'!$KH88:$LA88)/(SUMIF('Math Scores'!$KH$3:$LA$3, AB$4, 'Math Scores'!$KH$2:$LA$2))))</f>
        <v/>
      </c>
      <c r="AC85" s="135" t="str">
        <f>IF(COUNT('Math Scores'!$LB88:$LR88)=0, "", (SUMIF('Math Scores'!$KH$3:$LA$3, AC$4, 'Math Scores'!$KH88:$LA88)/(SUMIF('Math Scores'!$KH$3:$LA$3, AC$4, 'Math Scores'!$KH$2:$LA$2))))</f>
        <v/>
      </c>
    </row>
    <row r="86" spans="1:29" x14ac:dyDescent="0.2">
      <c r="A86" s="134" t="str">
        <f>'English Scores- Leveled papers'!B87</f>
        <v/>
      </c>
      <c r="B86" s="139" t="str">
        <f>'Math Scores'!D89</f>
        <v/>
      </c>
      <c r="C86" s="135" t="str">
        <f>IF(COUNT('Math Scores'!$F89:$AM89)=0, "", (SUMIF('Math Scores'!$F$3:$AM$3, C$4, 'Math Scores'!$F89:$AM89)/(SUMIF('Math Scores'!$F$3:$AM$3, C$4, 'Math Scores'!$F$2:$AM$2))))</f>
        <v/>
      </c>
      <c r="D86" s="135" t="str">
        <f>IF(COUNT('Math Scores'!$F89:$AM89)=0, "", (SUMIF('Math Scores'!$F$3:$AM$3, D$4, 'Math Scores'!$F89:$AM89)/(SUMIF('Math Scores'!$F$3:$AM$3, D$4, 'Math Scores'!$F$2:$AM$2))))</f>
        <v/>
      </c>
      <c r="E86" s="135" t="str">
        <f>IF(COUNT('Math Scores'!$F89:$AM89)=0, "", (SUMIF('Math Scores'!$F$3:$AM$3, E$4, 'Math Scores'!$F89:$AM89)/(SUMIF('Math Scores'!$F$3:$AM$3, E$4, 'Math Scores'!$F$2:$AM$2))))</f>
        <v/>
      </c>
      <c r="F86" s="135" t="str">
        <f>IF(COUNT('Math Scores'!$AN89:$BW89)=0, "", (SUMIF('Math Scores'!$AN$3:$BW$3, F$4, 'Math Scores'!$AN89:$BW89)/(SUMIF('Math Scores'!$AN$3:$BW$3, F$4, 'Math Scores'!$AN$2:$BW$2))))</f>
        <v/>
      </c>
      <c r="G86" s="135" t="str">
        <f>IF(COUNT('Math Scores'!$AN89:$BW89)=0, "", (SUMIF('Math Scores'!$AN$3:$BW$3, G$4, 'Math Scores'!$AN89:$BW89)/(SUMIF('Math Scores'!$AN$3:$BW$3, G$4, 'Math Scores'!$AN$2:$BW$2))))</f>
        <v/>
      </c>
      <c r="H86" s="135" t="str">
        <f>IF(COUNT('Math Scores'!$AN89:$BW89)=0, "", (SUMIF('Math Scores'!$AN$3:$BW$3, H$4, 'Math Scores'!$AN89:$BW89)/(SUMIF('Math Scores'!$AN$3:$BW$3, H$4, 'Math Scores'!$AN$2:$BW$2))))</f>
        <v/>
      </c>
      <c r="I86" s="135" t="str">
        <f>IF(COUNT('Math Scores'!$BX89:$DN89)=0, "", (SUMIF('Math Scores'!$F$3:$MZ$3, I$4, 'Math Scores'!$F89:$MZ89)/(SUMIF('Math Scores'!$F$3:$MZ$3, I$4, 'Math Scores'!$F$2:$MZ$2))))</f>
        <v/>
      </c>
      <c r="J86" s="135" t="str">
        <f>IF(COUNT('Math Scores'!$BX89:$DN89)=0, "", (SUMIF('Math Scores'!$F$3:$MZ$3, J$4, 'Math Scores'!$F89:$MZ89)/(SUMIF('Math Scores'!$F$3:$MZ$3, J$4, 'Math Scores'!$F$2:$MZ$2))))</f>
        <v/>
      </c>
      <c r="K86" s="135" t="str">
        <f>IF(COUNT('Math Scores'!$BX89:$DN89)=0, "", (SUMIF('Math Scores'!$F$3:$MZ$3, K$4, 'Math Scores'!$F89:$MZ89)/(SUMIF('Math Scores'!$F$3:$MZ$3, K$4, 'Math Scores'!$F$2:$MZ$2))))</f>
        <v/>
      </c>
      <c r="L86" s="135" t="str">
        <f>IF(COUNT('Math Scores'!$DO89:$FJ89)=0, "", (SUMIF('Math Scores'!$F$3:$MZ$3, L$4, 'Math Scores'!$F89:$MZ89)/(SUMIF('Math Scores'!$F$3:$MZ$3, L$4, 'Math Scores'!$F$2:$MZ$2))))</f>
        <v/>
      </c>
      <c r="M86" s="135" t="str">
        <f>IF(COUNT('Math Scores'!$DO89:$FJ89)=0, "", (SUMIF('Math Scores'!$F$3:$MZ$3, M$4, 'Math Scores'!$F89:$MZ89)/(SUMIF('Math Scores'!$F$3:$MZ$3, M$4, 'Math Scores'!$F$2:$MZ$2))))</f>
        <v/>
      </c>
      <c r="N86" s="135" t="str">
        <f>IF(COUNT('Math Scores'!$DO89:$FJ89)=0, "", (SUMIF('Math Scores'!$F$3:$MZ$3, N$4, 'Math Scores'!$F89:$MZ89)/(SUMIF('Math Scores'!$F$3:$MZ$3, N$4, 'Math Scores'!$F$2:$MZ$2))))</f>
        <v/>
      </c>
      <c r="O86" s="135" t="str">
        <f>IF(COUNT('Math Scores'!$FK89:$HI89)=0, "", (SUMIF('Math Scores'!$F$3:$MZ$3, O$4, 'Math Scores'!$F89:$MZ89)/(SUMIF('Math Scores'!$F$3:$MZ$3, O$4, 'Math Scores'!$F$2:$MZ$2))))</f>
        <v/>
      </c>
      <c r="P86" s="135" t="str">
        <f>IF(COUNT('Math Scores'!$FK89:$HI89)=0, "", (SUMIF('Math Scores'!$F$3:$MZ$3, P$4, 'Math Scores'!$F89:$MZ89)/(SUMIF('Math Scores'!$F$3:$MZ$3, P$4, 'Math Scores'!$F$2:$MZ$2))))</f>
        <v/>
      </c>
      <c r="Q86" s="135" t="str">
        <f>IF(COUNT('Math Scores'!$FK89:$HI89)=0, "", (SUMIF('Math Scores'!$F$3:$MZ$3, Q$4, 'Math Scores'!$F89:$MZ89)/(SUMIF('Math Scores'!$F$3:$MZ$3, Q$4, 'Math Scores'!$F$2:$MZ$2))))</f>
        <v/>
      </c>
      <c r="R86" s="135" t="str">
        <f>IF(COUNT('Math Scores'!$HJ89:$IG89)=0, "", (SUMIF('Math Scores'!$HJ$3:$IU$3, R$4, 'Math Scores'!$HJ89:$IU89)/(SUMIF('Math Scores'!$HJ$3:$IU$3, R$4, 'Math Scores'!$HJ$2:$IU$2))))</f>
        <v/>
      </c>
      <c r="S86" s="135" t="str">
        <f>IF(COUNT('Math Scores'!$HJ89:$IG89)=0, "", (SUMIF('Math Scores'!$HJ$3:$IU$3, S$4, 'Math Scores'!$HJ89:$IU89)/(SUMIF('Math Scores'!$HJ$3:$IU$3, S$4, 'Math Scores'!$HJ$2:$IU$2))))</f>
        <v/>
      </c>
      <c r="T86" s="135" t="str">
        <f>IF(COUNT('Math Scores'!$HJ89:$IG89)=0, "", (SUMIF('Math Scores'!$HJ$3:$IU$3, T$4, 'Math Scores'!$HJ89:$IU89)/(SUMIF('Math Scores'!$HJ$3:$IU$3, T$4, 'Math Scores'!$HJ$2:$IU$2))))</f>
        <v/>
      </c>
      <c r="U86" s="135" t="str">
        <f>IF(COUNT('Math Scores'!$IV89:$JL89)=0, "", (SUMIF('Math Scores'!$IH$3:$IU$3, U$4, 'Math Scores'!$IH89:$IU89)/(SUMIF('Math Scores'!$IH$3:$IU$3, U$4, 'Math Scores'!$IH$2:$IU$2))))</f>
        <v/>
      </c>
      <c r="V86" s="135" t="str">
        <f>IF(COUNT('Math Scores'!$IV89:$JL89)=0, "", (SUMIF('Math Scores'!$IH$3:$IU$3, V$4, 'Math Scores'!$IH89:$IU89)/(SUMIF('Math Scores'!$IH$3:$IU$3, V$4, 'Math Scores'!$IH$2:$IU$2))))</f>
        <v/>
      </c>
      <c r="W86" s="135" t="str">
        <f>IF(COUNT('Math Scores'!$IV89:$JL89)=0, "", (SUMIF('Math Scores'!$IH$3:$IU$3, W$4, 'Math Scores'!$IH89:$IU89)/(SUMIF('Math Scores'!$IH$3:$IU$3, W$4, 'Math Scores'!$IH$2:$IU$2))))</f>
        <v/>
      </c>
      <c r="X86" s="135" t="str">
        <f>IF(COUNT('Math Scores'!$JM89:$KG89)=0, "", (SUMIF('Math Scores'!$JM$3:$LA$3, X$4, 'Math Scores'!$JM89:$LA89)/(SUMIF('Math Scores'!$JM$3:$LA$3, X$4, 'Math Scores'!$JM$2:$LA$2))))</f>
        <v/>
      </c>
      <c r="Y86" s="135" t="str">
        <f>IF(COUNT('Math Scores'!$JM89:$KG89)=0, "", (SUMIF('Math Scores'!$JM$3:$LA$3, Y$4, 'Math Scores'!$JM89:$LA89)/(SUMIF('Math Scores'!$JM$3:$LA$3, Y$4, 'Math Scores'!$JM$2:$LA$2))))</f>
        <v/>
      </c>
      <c r="Z86" s="135" t="str">
        <f>IF(COUNT('Math Scores'!$JM89:$KG89)=0, "", (SUMIF('Math Scores'!$JM$3:$LA$3, Z$4, 'Math Scores'!$JM89:$LA89)/(SUMIF('Math Scores'!$JM$3:$LA$3, Z$4, 'Math Scores'!$JM$2:$LA$2))))</f>
        <v/>
      </c>
      <c r="AA86" s="135" t="str">
        <f>IF(COUNT('Math Scores'!$LB89:$LR89)=0, "", (SUMIF('Math Scores'!$KH$3:$LA$3, AA$4, 'Math Scores'!$KH89:$LA89)/(SUMIF('Math Scores'!$KH$3:$LA$3, AA$4, 'Math Scores'!$KH$2:$LA$2))))</f>
        <v/>
      </c>
      <c r="AB86" s="135" t="str">
        <f>IF(COUNT('Math Scores'!$LB89:$LR89)=0, "", (SUMIF('Math Scores'!$KH$3:$LA$3, AB$4, 'Math Scores'!$KH89:$LA89)/(SUMIF('Math Scores'!$KH$3:$LA$3, AB$4, 'Math Scores'!$KH$2:$LA$2))))</f>
        <v/>
      </c>
      <c r="AC86" s="135" t="str">
        <f>IF(COUNT('Math Scores'!$LB89:$LR89)=0, "", (SUMIF('Math Scores'!$KH$3:$LA$3, AC$4, 'Math Scores'!$KH89:$LA89)/(SUMIF('Math Scores'!$KH$3:$LA$3, AC$4, 'Math Scores'!$KH$2:$LA$2))))</f>
        <v/>
      </c>
    </row>
    <row r="87" spans="1:29" x14ac:dyDescent="0.2">
      <c r="A87" s="134" t="str">
        <f>'English Scores- Leveled papers'!B88</f>
        <v/>
      </c>
      <c r="B87" s="139" t="str">
        <f>'Math Scores'!D90</f>
        <v/>
      </c>
      <c r="C87" s="135" t="str">
        <f>IF(COUNT('Math Scores'!$F90:$AM90)=0, "", (SUMIF('Math Scores'!$F$3:$AM$3, C$4, 'Math Scores'!$F90:$AM90)/(SUMIF('Math Scores'!$F$3:$AM$3, C$4, 'Math Scores'!$F$2:$AM$2))))</f>
        <v/>
      </c>
      <c r="D87" s="135" t="str">
        <f>IF(COUNT('Math Scores'!$F90:$AM90)=0, "", (SUMIF('Math Scores'!$F$3:$AM$3, D$4, 'Math Scores'!$F90:$AM90)/(SUMIF('Math Scores'!$F$3:$AM$3, D$4, 'Math Scores'!$F$2:$AM$2))))</f>
        <v/>
      </c>
      <c r="E87" s="135" t="str">
        <f>IF(COUNT('Math Scores'!$F90:$AM90)=0, "", (SUMIF('Math Scores'!$F$3:$AM$3, E$4, 'Math Scores'!$F90:$AM90)/(SUMIF('Math Scores'!$F$3:$AM$3, E$4, 'Math Scores'!$F$2:$AM$2))))</f>
        <v/>
      </c>
      <c r="F87" s="135" t="str">
        <f>IF(COUNT('Math Scores'!$AN90:$BW90)=0, "", (SUMIF('Math Scores'!$AN$3:$BW$3, F$4, 'Math Scores'!$AN90:$BW90)/(SUMIF('Math Scores'!$AN$3:$BW$3, F$4, 'Math Scores'!$AN$2:$BW$2))))</f>
        <v/>
      </c>
      <c r="G87" s="135" t="str">
        <f>IF(COUNT('Math Scores'!$AN90:$BW90)=0, "", (SUMIF('Math Scores'!$AN$3:$BW$3, G$4, 'Math Scores'!$AN90:$BW90)/(SUMIF('Math Scores'!$AN$3:$BW$3, G$4, 'Math Scores'!$AN$2:$BW$2))))</f>
        <v/>
      </c>
      <c r="H87" s="135" t="str">
        <f>IF(COUNT('Math Scores'!$AN90:$BW90)=0, "", (SUMIF('Math Scores'!$AN$3:$BW$3, H$4, 'Math Scores'!$AN90:$BW90)/(SUMIF('Math Scores'!$AN$3:$BW$3, H$4, 'Math Scores'!$AN$2:$BW$2))))</f>
        <v/>
      </c>
      <c r="I87" s="135" t="str">
        <f>IF(COUNT('Math Scores'!$BX90:$DN90)=0, "", (SUMIF('Math Scores'!$F$3:$MZ$3, I$4, 'Math Scores'!$F90:$MZ90)/(SUMIF('Math Scores'!$F$3:$MZ$3, I$4, 'Math Scores'!$F$2:$MZ$2))))</f>
        <v/>
      </c>
      <c r="J87" s="135" t="str">
        <f>IF(COUNT('Math Scores'!$BX90:$DN90)=0, "", (SUMIF('Math Scores'!$F$3:$MZ$3, J$4, 'Math Scores'!$F90:$MZ90)/(SUMIF('Math Scores'!$F$3:$MZ$3, J$4, 'Math Scores'!$F$2:$MZ$2))))</f>
        <v/>
      </c>
      <c r="K87" s="135" t="str">
        <f>IF(COUNT('Math Scores'!$BX90:$DN90)=0, "", (SUMIF('Math Scores'!$F$3:$MZ$3, K$4, 'Math Scores'!$F90:$MZ90)/(SUMIF('Math Scores'!$F$3:$MZ$3, K$4, 'Math Scores'!$F$2:$MZ$2))))</f>
        <v/>
      </c>
      <c r="L87" s="135" t="str">
        <f>IF(COUNT('Math Scores'!$DO90:$FJ90)=0, "", (SUMIF('Math Scores'!$F$3:$MZ$3, L$4, 'Math Scores'!$F90:$MZ90)/(SUMIF('Math Scores'!$F$3:$MZ$3, L$4, 'Math Scores'!$F$2:$MZ$2))))</f>
        <v/>
      </c>
      <c r="M87" s="135" t="str">
        <f>IF(COUNT('Math Scores'!$DO90:$FJ90)=0, "", (SUMIF('Math Scores'!$F$3:$MZ$3, M$4, 'Math Scores'!$F90:$MZ90)/(SUMIF('Math Scores'!$F$3:$MZ$3, M$4, 'Math Scores'!$F$2:$MZ$2))))</f>
        <v/>
      </c>
      <c r="N87" s="135" t="str">
        <f>IF(COUNT('Math Scores'!$DO90:$FJ90)=0, "", (SUMIF('Math Scores'!$F$3:$MZ$3, N$4, 'Math Scores'!$F90:$MZ90)/(SUMIF('Math Scores'!$F$3:$MZ$3, N$4, 'Math Scores'!$F$2:$MZ$2))))</f>
        <v/>
      </c>
      <c r="O87" s="135" t="str">
        <f>IF(COUNT('Math Scores'!$FK90:$HI90)=0, "", (SUMIF('Math Scores'!$F$3:$MZ$3, O$4, 'Math Scores'!$F90:$MZ90)/(SUMIF('Math Scores'!$F$3:$MZ$3, O$4, 'Math Scores'!$F$2:$MZ$2))))</f>
        <v/>
      </c>
      <c r="P87" s="135" t="str">
        <f>IF(COUNT('Math Scores'!$FK90:$HI90)=0, "", (SUMIF('Math Scores'!$F$3:$MZ$3, P$4, 'Math Scores'!$F90:$MZ90)/(SUMIF('Math Scores'!$F$3:$MZ$3, P$4, 'Math Scores'!$F$2:$MZ$2))))</f>
        <v/>
      </c>
      <c r="Q87" s="135" t="str">
        <f>IF(COUNT('Math Scores'!$FK90:$HI90)=0, "", (SUMIF('Math Scores'!$F$3:$MZ$3, Q$4, 'Math Scores'!$F90:$MZ90)/(SUMIF('Math Scores'!$F$3:$MZ$3, Q$4, 'Math Scores'!$F$2:$MZ$2))))</f>
        <v/>
      </c>
      <c r="R87" s="135" t="str">
        <f>IF(COUNT('Math Scores'!$HJ90:$IG90)=0, "", (SUMIF('Math Scores'!$HJ$3:$IU$3, R$4, 'Math Scores'!$HJ90:$IU90)/(SUMIF('Math Scores'!$HJ$3:$IU$3, R$4, 'Math Scores'!$HJ$2:$IU$2))))</f>
        <v/>
      </c>
      <c r="S87" s="135" t="str">
        <f>IF(COUNT('Math Scores'!$HJ90:$IG90)=0, "", (SUMIF('Math Scores'!$HJ$3:$IU$3, S$4, 'Math Scores'!$HJ90:$IU90)/(SUMIF('Math Scores'!$HJ$3:$IU$3, S$4, 'Math Scores'!$HJ$2:$IU$2))))</f>
        <v/>
      </c>
      <c r="T87" s="135" t="str">
        <f>IF(COUNT('Math Scores'!$HJ90:$IG90)=0, "", (SUMIF('Math Scores'!$HJ$3:$IU$3, T$4, 'Math Scores'!$HJ90:$IU90)/(SUMIF('Math Scores'!$HJ$3:$IU$3, T$4, 'Math Scores'!$HJ$2:$IU$2))))</f>
        <v/>
      </c>
      <c r="U87" s="135" t="str">
        <f>IF(COUNT('Math Scores'!$IV90:$JL90)=0, "", (SUMIF('Math Scores'!$IH$3:$IU$3, U$4, 'Math Scores'!$IH90:$IU90)/(SUMIF('Math Scores'!$IH$3:$IU$3, U$4, 'Math Scores'!$IH$2:$IU$2))))</f>
        <v/>
      </c>
      <c r="V87" s="135" t="str">
        <f>IF(COUNT('Math Scores'!$IV90:$JL90)=0, "", (SUMIF('Math Scores'!$IH$3:$IU$3, V$4, 'Math Scores'!$IH90:$IU90)/(SUMIF('Math Scores'!$IH$3:$IU$3, V$4, 'Math Scores'!$IH$2:$IU$2))))</f>
        <v/>
      </c>
      <c r="W87" s="135" t="str">
        <f>IF(COUNT('Math Scores'!$IV90:$JL90)=0, "", (SUMIF('Math Scores'!$IH$3:$IU$3, W$4, 'Math Scores'!$IH90:$IU90)/(SUMIF('Math Scores'!$IH$3:$IU$3, W$4, 'Math Scores'!$IH$2:$IU$2))))</f>
        <v/>
      </c>
      <c r="X87" s="135" t="str">
        <f>IF(COUNT('Math Scores'!$JM90:$KG90)=0, "", (SUMIF('Math Scores'!$JM$3:$LA$3, X$4, 'Math Scores'!$JM90:$LA90)/(SUMIF('Math Scores'!$JM$3:$LA$3, X$4, 'Math Scores'!$JM$2:$LA$2))))</f>
        <v/>
      </c>
      <c r="Y87" s="135" t="str">
        <f>IF(COUNT('Math Scores'!$JM90:$KG90)=0, "", (SUMIF('Math Scores'!$JM$3:$LA$3, Y$4, 'Math Scores'!$JM90:$LA90)/(SUMIF('Math Scores'!$JM$3:$LA$3, Y$4, 'Math Scores'!$JM$2:$LA$2))))</f>
        <v/>
      </c>
      <c r="Z87" s="135" t="str">
        <f>IF(COUNT('Math Scores'!$JM90:$KG90)=0, "", (SUMIF('Math Scores'!$JM$3:$LA$3, Z$4, 'Math Scores'!$JM90:$LA90)/(SUMIF('Math Scores'!$JM$3:$LA$3, Z$4, 'Math Scores'!$JM$2:$LA$2))))</f>
        <v/>
      </c>
      <c r="AA87" s="135" t="str">
        <f>IF(COUNT('Math Scores'!$LB90:$LR90)=0, "", (SUMIF('Math Scores'!$KH$3:$LA$3, AA$4, 'Math Scores'!$KH90:$LA90)/(SUMIF('Math Scores'!$KH$3:$LA$3, AA$4, 'Math Scores'!$KH$2:$LA$2))))</f>
        <v/>
      </c>
      <c r="AB87" s="135" t="str">
        <f>IF(COUNT('Math Scores'!$LB90:$LR90)=0, "", (SUMIF('Math Scores'!$KH$3:$LA$3, AB$4, 'Math Scores'!$KH90:$LA90)/(SUMIF('Math Scores'!$KH$3:$LA$3, AB$4, 'Math Scores'!$KH$2:$LA$2))))</f>
        <v/>
      </c>
      <c r="AC87" s="135" t="str">
        <f>IF(COUNT('Math Scores'!$LB90:$LR90)=0, "", (SUMIF('Math Scores'!$KH$3:$LA$3, AC$4, 'Math Scores'!$KH90:$LA90)/(SUMIF('Math Scores'!$KH$3:$LA$3, AC$4, 'Math Scores'!$KH$2:$LA$2))))</f>
        <v/>
      </c>
    </row>
    <row r="88" spans="1:29" x14ac:dyDescent="0.2">
      <c r="A88" s="134" t="str">
        <f>'English Scores- Leveled papers'!B89</f>
        <v/>
      </c>
      <c r="B88" s="139" t="str">
        <f>'Math Scores'!D91</f>
        <v/>
      </c>
      <c r="C88" s="135" t="str">
        <f>IF(COUNT('Math Scores'!$F91:$AM91)=0, "", (SUMIF('Math Scores'!$F$3:$AM$3, C$4, 'Math Scores'!$F91:$AM91)/(SUMIF('Math Scores'!$F$3:$AM$3, C$4, 'Math Scores'!$F$2:$AM$2))))</f>
        <v/>
      </c>
      <c r="D88" s="135" t="str">
        <f>IF(COUNT('Math Scores'!$F91:$AM91)=0, "", (SUMIF('Math Scores'!$F$3:$AM$3, D$4, 'Math Scores'!$F91:$AM91)/(SUMIF('Math Scores'!$F$3:$AM$3, D$4, 'Math Scores'!$F$2:$AM$2))))</f>
        <v/>
      </c>
      <c r="E88" s="135" t="str">
        <f>IF(COUNT('Math Scores'!$F91:$AM91)=0, "", (SUMIF('Math Scores'!$F$3:$AM$3, E$4, 'Math Scores'!$F91:$AM91)/(SUMIF('Math Scores'!$F$3:$AM$3, E$4, 'Math Scores'!$F$2:$AM$2))))</f>
        <v/>
      </c>
      <c r="F88" s="135" t="str">
        <f>IF(COUNT('Math Scores'!$AN91:$BW91)=0, "", (SUMIF('Math Scores'!$AN$3:$BW$3, F$4, 'Math Scores'!$AN91:$BW91)/(SUMIF('Math Scores'!$AN$3:$BW$3, F$4, 'Math Scores'!$AN$2:$BW$2))))</f>
        <v/>
      </c>
      <c r="G88" s="135" t="str">
        <f>IF(COUNT('Math Scores'!$AN91:$BW91)=0, "", (SUMIF('Math Scores'!$AN$3:$BW$3, G$4, 'Math Scores'!$AN91:$BW91)/(SUMIF('Math Scores'!$AN$3:$BW$3, G$4, 'Math Scores'!$AN$2:$BW$2))))</f>
        <v/>
      </c>
      <c r="H88" s="135" t="str">
        <f>IF(COUNT('Math Scores'!$AN91:$BW91)=0, "", (SUMIF('Math Scores'!$AN$3:$BW$3, H$4, 'Math Scores'!$AN91:$BW91)/(SUMIF('Math Scores'!$AN$3:$BW$3, H$4, 'Math Scores'!$AN$2:$BW$2))))</f>
        <v/>
      </c>
      <c r="I88" s="135" t="str">
        <f>IF(COUNT('Math Scores'!$BX91:$DN91)=0, "", (SUMIF('Math Scores'!$F$3:$MZ$3, I$4, 'Math Scores'!$F91:$MZ91)/(SUMIF('Math Scores'!$F$3:$MZ$3, I$4, 'Math Scores'!$F$2:$MZ$2))))</f>
        <v/>
      </c>
      <c r="J88" s="135" t="str">
        <f>IF(COUNT('Math Scores'!$BX91:$DN91)=0, "", (SUMIF('Math Scores'!$F$3:$MZ$3, J$4, 'Math Scores'!$F91:$MZ91)/(SUMIF('Math Scores'!$F$3:$MZ$3, J$4, 'Math Scores'!$F$2:$MZ$2))))</f>
        <v/>
      </c>
      <c r="K88" s="135" t="str">
        <f>IF(COUNT('Math Scores'!$BX91:$DN91)=0, "", (SUMIF('Math Scores'!$F$3:$MZ$3, K$4, 'Math Scores'!$F91:$MZ91)/(SUMIF('Math Scores'!$F$3:$MZ$3, K$4, 'Math Scores'!$F$2:$MZ$2))))</f>
        <v/>
      </c>
      <c r="L88" s="135" t="str">
        <f>IF(COUNT('Math Scores'!$DO91:$FJ91)=0, "", (SUMIF('Math Scores'!$F$3:$MZ$3, L$4, 'Math Scores'!$F91:$MZ91)/(SUMIF('Math Scores'!$F$3:$MZ$3, L$4, 'Math Scores'!$F$2:$MZ$2))))</f>
        <v/>
      </c>
      <c r="M88" s="135" t="str">
        <f>IF(COUNT('Math Scores'!$DO91:$FJ91)=0, "", (SUMIF('Math Scores'!$F$3:$MZ$3, M$4, 'Math Scores'!$F91:$MZ91)/(SUMIF('Math Scores'!$F$3:$MZ$3, M$4, 'Math Scores'!$F$2:$MZ$2))))</f>
        <v/>
      </c>
      <c r="N88" s="135" t="str">
        <f>IF(COUNT('Math Scores'!$DO91:$FJ91)=0, "", (SUMIF('Math Scores'!$F$3:$MZ$3, N$4, 'Math Scores'!$F91:$MZ91)/(SUMIF('Math Scores'!$F$3:$MZ$3, N$4, 'Math Scores'!$F$2:$MZ$2))))</f>
        <v/>
      </c>
      <c r="O88" s="135" t="str">
        <f>IF(COUNT('Math Scores'!$FK91:$HI91)=0, "", (SUMIF('Math Scores'!$F$3:$MZ$3, O$4, 'Math Scores'!$F91:$MZ91)/(SUMIF('Math Scores'!$F$3:$MZ$3, O$4, 'Math Scores'!$F$2:$MZ$2))))</f>
        <v/>
      </c>
      <c r="P88" s="135" t="str">
        <f>IF(COUNT('Math Scores'!$FK91:$HI91)=0, "", (SUMIF('Math Scores'!$F$3:$MZ$3, P$4, 'Math Scores'!$F91:$MZ91)/(SUMIF('Math Scores'!$F$3:$MZ$3, P$4, 'Math Scores'!$F$2:$MZ$2))))</f>
        <v/>
      </c>
      <c r="Q88" s="135" t="str">
        <f>IF(COUNT('Math Scores'!$FK91:$HI91)=0, "", (SUMIF('Math Scores'!$F$3:$MZ$3, Q$4, 'Math Scores'!$F91:$MZ91)/(SUMIF('Math Scores'!$F$3:$MZ$3, Q$4, 'Math Scores'!$F$2:$MZ$2))))</f>
        <v/>
      </c>
      <c r="R88" s="135" t="str">
        <f>IF(COUNT('Math Scores'!$HJ91:$IG91)=0, "", (SUMIF('Math Scores'!$HJ$3:$IU$3, R$4, 'Math Scores'!$HJ91:$IU91)/(SUMIF('Math Scores'!$HJ$3:$IU$3, R$4, 'Math Scores'!$HJ$2:$IU$2))))</f>
        <v/>
      </c>
      <c r="S88" s="135" t="str">
        <f>IF(COUNT('Math Scores'!$HJ91:$IG91)=0, "", (SUMIF('Math Scores'!$HJ$3:$IU$3, S$4, 'Math Scores'!$HJ91:$IU91)/(SUMIF('Math Scores'!$HJ$3:$IU$3, S$4, 'Math Scores'!$HJ$2:$IU$2))))</f>
        <v/>
      </c>
      <c r="T88" s="135" t="str">
        <f>IF(COUNT('Math Scores'!$HJ91:$IG91)=0, "", (SUMIF('Math Scores'!$HJ$3:$IU$3, T$4, 'Math Scores'!$HJ91:$IU91)/(SUMIF('Math Scores'!$HJ$3:$IU$3, T$4, 'Math Scores'!$HJ$2:$IU$2))))</f>
        <v/>
      </c>
      <c r="U88" s="135" t="str">
        <f>IF(COUNT('Math Scores'!$IV91:$JL91)=0, "", (SUMIF('Math Scores'!$IH$3:$IU$3, U$4, 'Math Scores'!$IH91:$IU91)/(SUMIF('Math Scores'!$IH$3:$IU$3, U$4, 'Math Scores'!$IH$2:$IU$2))))</f>
        <v/>
      </c>
      <c r="V88" s="135" t="str">
        <f>IF(COUNT('Math Scores'!$IV91:$JL91)=0, "", (SUMIF('Math Scores'!$IH$3:$IU$3, V$4, 'Math Scores'!$IH91:$IU91)/(SUMIF('Math Scores'!$IH$3:$IU$3, V$4, 'Math Scores'!$IH$2:$IU$2))))</f>
        <v/>
      </c>
      <c r="W88" s="135" t="str">
        <f>IF(COUNT('Math Scores'!$IV91:$JL91)=0, "", (SUMIF('Math Scores'!$IH$3:$IU$3, W$4, 'Math Scores'!$IH91:$IU91)/(SUMIF('Math Scores'!$IH$3:$IU$3, W$4, 'Math Scores'!$IH$2:$IU$2))))</f>
        <v/>
      </c>
      <c r="X88" s="135" t="str">
        <f>IF(COUNT('Math Scores'!$JM91:$KG91)=0, "", (SUMIF('Math Scores'!$JM$3:$LA$3, X$4, 'Math Scores'!$JM91:$LA91)/(SUMIF('Math Scores'!$JM$3:$LA$3, X$4, 'Math Scores'!$JM$2:$LA$2))))</f>
        <v/>
      </c>
      <c r="Y88" s="135" t="str">
        <f>IF(COUNT('Math Scores'!$JM91:$KG91)=0, "", (SUMIF('Math Scores'!$JM$3:$LA$3, Y$4, 'Math Scores'!$JM91:$LA91)/(SUMIF('Math Scores'!$JM$3:$LA$3, Y$4, 'Math Scores'!$JM$2:$LA$2))))</f>
        <v/>
      </c>
      <c r="Z88" s="135" t="str">
        <f>IF(COUNT('Math Scores'!$JM91:$KG91)=0, "", (SUMIF('Math Scores'!$JM$3:$LA$3, Z$4, 'Math Scores'!$JM91:$LA91)/(SUMIF('Math Scores'!$JM$3:$LA$3, Z$4, 'Math Scores'!$JM$2:$LA$2))))</f>
        <v/>
      </c>
      <c r="AA88" s="135" t="str">
        <f>IF(COUNT('Math Scores'!$LB91:$LR91)=0, "", (SUMIF('Math Scores'!$KH$3:$LA$3, AA$4, 'Math Scores'!$KH91:$LA91)/(SUMIF('Math Scores'!$KH$3:$LA$3, AA$4, 'Math Scores'!$KH$2:$LA$2))))</f>
        <v/>
      </c>
      <c r="AB88" s="135" t="str">
        <f>IF(COUNT('Math Scores'!$LB91:$LR91)=0, "", (SUMIF('Math Scores'!$KH$3:$LA$3, AB$4, 'Math Scores'!$KH91:$LA91)/(SUMIF('Math Scores'!$KH$3:$LA$3, AB$4, 'Math Scores'!$KH$2:$LA$2))))</f>
        <v/>
      </c>
      <c r="AC88" s="135" t="str">
        <f>IF(COUNT('Math Scores'!$LB91:$LR91)=0, "", (SUMIF('Math Scores'!$KH$3:$LA$3, AC$4, 'Math Scores'!$KH91:$LA91)/(SUMIF('Math Scores'!$KH$3:$LA$3, AC$4, 'Math Scores'!$KH$2:$LA$2))))</f>
        <v/>
      </c>
    </row>
    <row r="89" spans="1:29" x14ac:dyDescent="0.2">
      <c r="A89" s="134" t="str">
        <f>'English Scores- Leveled papers'!B90</f>
        <v/>
      </c>
      <c r="B89" s="139" t="str">
        <f>'Math Scores'!D92</f>
        <v/>
      </c>
      <c r="C89" s="135" t="str">
        <f>IF(COUNT('Math Scores'!$F92:$AM92)=0, "", (SUMIF('Math Scores'!$F$3:$AM$3, C$4, 'Math Scores'!$F92:$AM92)/(SUMIF('Math Scores'!$F$3:$AM$3, C$4, 'Math Scores'!$F$2:$AM$2))))</f>
        <v/>
      </c>
      <c r="D89" s="135" t="str">
        <f>IF(COUNT('Math Scores'!$F92:$AM92)=0, "", (SUMIF('Math Scores'!$F$3:$AM$3, D$4, 'Math Scores'!$F92:$AM92)/(SUMIF('Math Scores'!$F$3:$AM$3, D$4, 'Math Scores'!$F$2:$AM$2))))</f>
        <v/>
      </c>
      <c r="E89" s="135" t="str">
        <f>IF(COUNT('Math Scores'!$F92:$AM92)=0, "", (SUMIF('Math Scores'!$F$3:$AM$3, E$4, 'Math Scores'!$F92:$AM92)/(SUMIF('Math Scores'!$F$3:$AM$3, E$4, 'Math Scores'!$F$2:$AM$2))))</f>
        <v/>
      </c>
      <c r="F89" s="135" t="str">
        <f>IF(COUNT('Math Scores'!$AN92:$BW92)=0, "", (SUMIF('Math Scores'!$AN$3:$BW$3, F$4, 'Math Scores'!$AN92:$BW92)/(SUMIF('Math Scores'!$AN$3:$BW$3, F$4, 'Math Scores'!$AN$2:$BW$2))))</f>
        <v/>
      </c>
      <c r="G89" s="135" t="str">
        <f>IF(COUNT('Math Scores'!$AN92:$BW92)=0, "", (SUMIF('Math Scores'!$AN$3:$BW$3, G$4, 'Math Scores'!$AN92:$BW92)/(SUMIF('Math Scores'!$AN$3:$BW$3, G$4, 'Math Scores'!$AN$2:$BW$2))))</f>
        <v/>
      </c>
      <c r="H89" s="135" t="str">
        <f>IF(COUNT('Math Scores'!$AN92:$BW92)=0, "", (SUMIF('Math Scores'!$AN$3:$BW$3, H$4, 'Math Scores'!$AN92:$BW92)/(SUMIF('Math Scores'!$AN$3:$BW$3, H$4, 'Math Scores'!$AN$2:$BW$2))))</f>
        <v/>
      </c>
      <c r="I89" s="135" t="str">
        <f>IF(COUNT('Math Scores'!$BX92:$DN92)=0, "", (SUMIF('Math Scores'!$F$3:$MZ$3, I$4, 'Math Scores'!$F92:$MZ92)/(SUMIF('Math Scores'!$F$3:$MZ$3, I$4, 'Math Scores'!$F$2:$MZ$2))))</f>
        <v/>
      </c>
      <c r="J89" s="135" t="str">
        <f>IF(COUNT('Math Scores'!$BX92:$DN92)=0, "", (SUMIF('Math Scores'!$F$3:$MZ$3, J$4, 'Math Scores'!$F92:$MZ92)/(SUMIF('Math Scores'!$F$3:$MZ$3, J$4, 'Math Scores'!$F$2:$MZ$2))))</f>
        <v/>
      </c>
      <c r="K89" s="135" t="str">
        <f>IF(COUNT('Math Scores'!$BX92:$DN92)=0, "", (SUMIF('Math Scores'!$F$3:$MZ$3, K$4, 'Math Scores'!$F92:$MZ92)/(SUMIF('Math Scores'!$F$3:$MZ$3, K$4, 'Math Scores'!$F$2:$MZ$2))))</f>
        <v/>
      </c>
      <c r="L89" s="135" t="str">
        <f>IF(COUNT('Math Scores'!$DO92:$FJ92)=0, "", (SUMIF('Math Scores'!$F$3:$MZ$3, L$4, 'Math Scores'!$F92:$MZ92)/(SUMIF('Math Scores'!$F$3:$MZ$3, L$4, 'Math Scores'!$F$2:$MZ$2))))</f>
        <v/>
      </c>
      <c r="M89" s="135" t="str">
        <f>IF(COUNT('Math Scores'!$DO92:$FJ92)=0, "", (SUMIF('Math Scores'!$F$3:$MZ$3, M$4, 'Math Scores'!$F92:$MZ92)/(SUMIF('Math Scores'!$F$3:$MZ$3, M$4, 'Math Scores'!$F$2:$MZ$2))))</f>
        <v/>
      </c>
      <c r="N89" s="135" t="str">
        <f>IF(COUNT('Math Scores'!$DO92:$FJ92)=0, "", (SUMIF('Math Scores'!$F$3:$MZ$3, N$4, 'Math Scores'!$F92:$MZ92)/(SUMIF('Math Scores'!$F$3:$MZ$3, N$4, 'Math Scores'!$F$2:$MZ$2))))</f>
        <v/>
      </c>
      <c r="O89" s="135" t="str">
        <f>IF(COUNT('Math Scores'!$FK92:$HI92)=0, "", (SUMIF('Math Scores'!$F$3:$MZ$3, O$4, 'Math Scores'!$F92:$MZ92)/(SUMIF('Math Scores'!$F$3:$MZ$3, O$4, 'Math Scores'!$F$2:$MZ$2))))</f>
        <v/>
      </c>
      <c r="P89" s="135" t="str">
        <f>IF(COUNT('Math Scores'!$FK92:$HI92)=0, "", (SUMIF('Math Scores'!$F$3:$MZ$3, P$4, 'Math Scores'!$F92:$MZ92)/(SUMIF('Math Scores'!$F$3:$MZ$3, P$4, 'Math Scores'!$F$2:$MZ$2))))</f>
        <v/>
      </c>
      <c r="Q89" s="135" t="str">
        <f>IF(COUNT('Math Scores'!$FK92:$HI92)=0, "", (SUMIF('Math Scores'!$F$3:$MZ$3, Q$4, 'Math Scores'!$F92:$MZ92)/(SUMIF('Math Scores'!$F$3:$MZ$3, Q$4, 'Math Scores'!$F$2:$MZ$2))))</f>
        <v/>
      </c>
      <c r="R89" s="135" t="str">
        <f>IF(COUNT('Math Scores'!$HJ92:$IG92)=0, "", (SUMIF('Math Scores'!$HJ$3:$IU$3, R$4, 'Math Scores'!$HJ92:$IU92)/(SUMIF('Math Scores'!$HJ$3:$IU$3, R$4, 'Math Scores'!$HJ$2:$IU$2))))</f>
        <v/>
      </c>
      <c r="S89" s="135" t="str">
        <f>IF(COUNT('Math Scores'!$HJ92:$IG92)=0, "", (SUMIF('Math Scores'!$HJ$3:$IU$3, S$4, 'Math Scores'!$HJ92:$IU92)/(SUMIF('Math Scores'!$HJ$3:$IU$3, S$4, 'Math Scores'!$HJ$2:$IU$2))))</f>
        <v/>
      </c>
      <c r="T89" s="135" t="str">
        <f>IF(COUNT('Math Scores'!$HJ92:$IG92)=0, "", (SUMIF('Math Scores'!$HJ$3:$IU$3, T$4, 'Math Scores'!$HJ92:$IU92)/(SUMIF('Math Scores'!$HJ$3:$IU$3, T$4, 'Math Scores'!$HJ$2:$IU$2))))</f>
        <v/>
      </c>
      <c r="U89" s="135" t="str">
        <f>IF(COUNT('Math Scores'!$IV92:$JL92)=0, "", (SUMIF('Math Scores'!$IH$3:$IU$3, U$4, 'Math Scores'!$IH92:$IU92)/(SUMIF('Math Scores'!$IH$3:$IU$3, U$4, 'Math Scores'!$IH$2:$IU$2))))</f>
        <v/>
      </c>
      <c r="V89" s="135" t="str">
        <f>IF(COUNT('Math Scores'!$IV92:$JL92)=0, "", (SUMIF('Math Scores'!$IH$3:$IU$3, V$4, 'Math Scores'!$IH92:$IU92)/(SUMIF('Math Scores'!$IH$3:$IU$3, V$4, 'Math Scores'!$IH$2:$IU$2))))</f>
        <v/>
      </c>
      <c r="W89" s="135" t="str">
        <f>IF(COUNT('Math Scores'!$IV92:$JL92)=0, "", (SUMIF('Math Scores'!$IH$3:$IU$3, W$4, 'Math Scores'!$IH92:$IU92)/(SUMIF('Math Scores'!$IH$3:$IU$3, W$4, 'Math Scores'!$IH$2:$IU$2))))</f>
        <v/>
      </c>
      <c r="X89" s="135" t="str">
        <f>IF(COUNT('Math Scores'!$JM92:$KG92)=0, "", (SUMIF('Math Scores'!$JM$3:$LA$3, X$4, 'Math Scores'!$JM92:$LA92)/(SUMIF('Math Scores'!$JM$3:$LA$3, X$4, 'Math Scores'!$JM$2:$LA$2))))</f>
        <v/>
      </c>
      <c r="Y89" s="135" t="str">
        <f>IF(COUNT('Math Scores'!$JM92:$KG92)=0, "", (SUMIF('Math Scores'!$JM$3:$LA$3, Y$4, 'Math Scores'!$JM92:$LA92)/(SUMIF('Math Scores'!$JM$3:$LA$3, Y$4, 'Math Scores'!$JM$2:$LA$2))))</f>
        <v/>
      </c>
      <c r="Z89" s="135" t="str">
        <f>IF(COUNT('Math Scores'!$JM92:$KG92)=0, "", (SUMIF('Math Scores'!$JM$3:$LA$3, Z$4, 'Math Scores'!$JM92:$LA92)/(SUMIF('Math Scores'!$JM$3:$LA$3, Z$4, 'Math Scores'!$JM$2:$LA$2))))</f>
        <v/>
      </c>
      <c r="AA89" s="135" t="str">
        <f>IF(COUNT('Math Scores'!$LB92:$LR92)=0, "", (SUMIF('Math Scores'!$KH$3:$LA$3, AA$4, 'Math Scores'!$KH92:$LA92)/(SUMIF('Math Scores'!$KH$3:$LA$3, AA$4, 'Math Scores'!$KH$2:$LA$2))))</f>
        <v/>
      </c>
      <c r="AB89" s="135" t="str">
        <f>IF(COUNT('Math Scores'!$LB92:$LR92)=0, "", (SUMIF('Math Scores'!$KH$3:$LA$3, AB$4, 'Math Scores'!$KH92:$LA92)/(SUMIF('Math Scores'!$KH$3:$LA$3, AB$4, 'Math Scores'!$KH$2:$LA$2))))</f>
        <v/>
      </c>
      <c r="AC89" s="135" t="str">
        <f>IF(COUNT('Math Scores'!$LB92:$LR92)=0, "", (SUMIF('Math Scores'!$KH$3:$LA$3, AC$4, 'Math Scores'!$KH92:$LA92)/(SUMIF('Math Scores'!$KH$3:$LA$3, AC$4, 'Math Scores'!$KH$2:$LA$2))))</f>
        <v/>
      </c>
    </row>
    <row r="90" spans="1:29" x14ac:dyDescent="0.2">
      <c r="A90" s="134" t="str">
        <f>'English Scores- Leveled papers'!B91</f>
        <v/>
      </c>
      <c r="B90" s="139" t="str">
        <f>'Math Scores'!D93</f>
        <v/>
      </c>
      <c r="C90" s="135" t="str">
        <f>IF(COUNT('Math Scores'!$F93:$AM93)=0, "", (SUMIF('Math Scores'!$F$3:$AM$3, C$4, 'Math Scores'!$F93:$AM93)/(SUMIF('Math Scores'!$F$3:$AM$3, C$4, 'Math Scores'!$F$2:$AM$2))))</f>
        <v/>
      </c>
      <c r="D90" s="135" t="str">
        <f>IF(COUNT('Math Scores'!$F93:$AM93)=0, "", (SUMIF('Math Scores'!$F$3:$AM$3, D$4, 'Math Scores'!$F93:$AM93)/(SUMIF('Math Scores'!$F$3:$AM$3, D$4, 'Math Scores'!$F$2:$AM$2))))</f>
        <v/>
      </c>
      <c r="E90" s="135" t="str">
        <f>IF(COUNT('Math Scores'!$F93:$AM93)=0, "", (SUMIF('Math Scores'!$F$3:$AM$3, E$4, 'Math Scores'!$F93:$AM93)/(SUMIF('Math Scores'!$F$3:$AM$3, E$4, 'Math Scores'!$F$2:$AM$2))))</f>
        <v/>
      </c>
      <c r="F90" s="135" t="str">
        <f>IF(COUNT('Math Scores'!$AN93:$BW93)=0, "", (SUMIF('Math Scores'!$AN$3:$BW$3, F$4, 'Math Scores'!$AN93:$BW93)/(SUMIF('Math Scores'!$AN$3:$BW$3, F$4, 'Math Scores'!$AN$2:$BW$2))))</f>
        <v/>
      </c>
      <c r="G90" s="135" t="str">
        <f>IF(COUNT('Math Scores'!$AN93:$BW93)=0, "", (SUMIF('Math Scores'!$AN$3:$BW$3, G$4, 'Math Scores'!$AN93:$BW93)/(SUMIF('Math Scores'!$AN$3:$BW$3, G$4, 'Math Scores'!$AN$2:$BW$2))))</f>
        <v/>
      </c>
      <c r="H90" s="135" t="str">
        <f>IF(COUNT('Math Scores'!$AN93:$BW93)=0, "", (SUMIF('Math Scores'!$AN$3:$BW$3, H$4, 'Math Scores'!$AN93:$BW93)/(SUMIF('Math Scores'!$AN$3:$BW$3, H$4, 'Math Scores'!$AN$2:$BW$2))))</f>
        <v/>
      </c>
      <c r="I90" s="135" t="str">
        <f>IF(COUNT('Math Scores'!$BX93:$DN93)=0, "", (SUMIF('Math Scores'!$F$3:$MZ$3, I$4, 'Math Scores'!$F93:$MZ93)/(SUMIF('Math Scores'!$F$3:$MZ$3, I$4, 'Math Scores'!$F$2:$MZ$2))))</f>
        <v/>
      </c>
      <c r="J90" s="135" t="str">
        <f>IF(COUNT('Math Scores'!$BX93:$DN93)=0, "", (SUMIF('Math Scores'!$F$3:$MZ$3, J$4, 'Math Scores'!$F93:$MZ93)/(SUMIF('Math Scores'!$F$3:$MZ$3, J$4, 'Math Scores'!$F$2:$MZ$2))))</f>
        <v/>
      </c>
      <c r="K90" s="135" t="str">
        <f>IF(COUNT('Math Scores'!$BX93:$DN93)=0, "", (SUMIF('Math Scores'!$F$3:$MZ$3, K$4, 'Math Scores'!$F93:$MZ93)/(SUMIF('Math Scores'!$F$3:$MZ$3, K$4, 'Math Scores'!$F$2:$MZ$2))))</f>
        <v/>
      </c>
      <c r="L90" s="135" t="str">
        <f>IF(COUNT('Math Scores'!$DO93:$FJ93)=0, "", (SUMIF('Math Scores'!$F$3:$MZ$3, L$4, 'Math Scores'!$F93:$MZ93)/(SUMIF('Math Scores'!$F$3:$MZ$3, L$4, 'Math Scores'!$F$2:$MZ$2))))</f>
        <v/>
      </c>
      <c r="M90" s="135" t="str">
        <f>IF(COUNT('Math Scores'!$DO93:$FJ93)=0, "", (SUMIF('Math Scores'!$F$3:$MZ$3, M$4, 'Math Scores'!$F93:$MZ93)/(SUMIF('Math Scores'!$F$3:$MZ$3, M$4, 'Math Scores'!$F$2:$MZ$2))))</f>
        <v/>
      </c>
      <c r="N90" s="135" t="str">
        <f>IF(COUNT('Math Scores'!$DO93:$FJ93)=0, "", (SUMIF('Math Scores'!$F$3:$MZ$3, N$4, 'Math Scores'!$F93:$MZ93)/(SUMIF('Math Scores'!$F$3:$MZ$3, N$4, 'Math Scores'!$F$2:$MZ$2))))</f>
        <v/>
      </c>
      <c r="O90" s="135" t="str">
        <f>IF(COUNT('Math Scores'!$FK93:$HI93)=0, "", (SUMIF('Math Scores'!$F$3:$MZ$3, O$4, 'Math Scores'!$F93:$MZ93)/(SUMIF('Math Scores'!$F$3:$MZ$3, O$4, 'Math Scores'!$F$2:$MZ$2))))</f>
        <v/>
      </c>
      <c r="P90" s="135" t="str">
        <f>IF(COUNT('Math Scores'!$FK93:$HI93)=0, "", (SUMIF('Math Scores'!$F$3:$MZ$3, P$4, 'Math Scores'!$F93:$MZ93)/(SUMIF('Math Scores'!$F$3:$MZ$3, P$4, 'Math Scores'!$F$2:$MZ$2))))</f>
        <v/>
      </c>
      <c r="Q90" s="135" t="str">
        <f>IF(COUNT('Math Scores'!$FK93:$HI93)=0, "", (SUMIF('Math Scores'!$F$3:$MZ$3, Q$4, 'Math Scores'!$F93:$MZ93)/(SUMIF('Math Scores'!$F$3:$MZ$3, Q$4, 'Math Scores'!$F$2:$MZ$2))))</f>
        <v/>
      </c>
      <c r="R90" s="135" t="str">
        <f>IF(COUNT('Math Scores'!$HJ93:$IG93)=0, "", (SUMIF('Math Scores'!$HJ$3:$IU$3, R$4, 'Math Scores'!$HJ93:$IU93)/(SUMIF('Math Scores'!$HJ$3:$IU$3, R$4, 'Math Scores'!$HJ$2:$IU$2))))</f>
        <v/>
      </c>
      <c r="S90" s="135" t="str">
        <f>IF(COUNT('Math Scores'!$HJ93:$IG93)=0, "", (SUMIF('Math Scores'!$HJ$3:$IU$3, S$4, 'Math Scores'!$HJ93:$IU93)/(SUMIF('Math Scores'!$HJ$3:$IU$3, S$4, 'Math Scores'!$HJ$2:$IU$2))))</f>
        <v/>
      </c>
      <c r="T90" s="135" t="str">
        <f>IF(COUNT('Math Scores'!$HJ93:$IG93)=0, "", (SUMIF('Math Scores'!$HJ$3:$IU$3, T$4, 'Math Scores'!$HJ93:$IU93)/(SUMIF('Math Scores'!$HJ$3:$IU$3, T$4, 'Math Scores'!$HJ$2:$IU$2))))</f>
        <v/>
      </c>
      <c r="U90" s="135" t="str">
        <f>IF(COUNT('Math Scores'!$IV93:$JL93)=0, "", (SUMIF('Math Scores'!$IH$3:$IU$3, U$4, 'Math Scores'!$IH93:$IU93)/(SUMIF('Math Scores'!$IH$3:$IU$3, U$4, 'Math Scores'!$IH$2:$IU$2))))</f>
        <v/>
      </c>
      <c r="V90" s="135" t="str">
        <f>IF(COUNT('Math Scores'!$IV93:$JL93)=0, "", (SUMIF('Math Scores'!$IH$3:$IU$3, V$4, 'Math Scores'!$IH93:$IU93)/(SUMIF('Math Scores'!$IH$3:$IU$3, V$4, 'Math Scores'!$IH$2:$IU$2))))</f>
        <v/>
      </c>
      <c r="W90" s="135" t="str">
        <f>IF(COUNT('Math Scores'!$IV93:$JL93)=0, "", (SUMIF('Math Scores'!$IH$3:$IU$3, W$4, 'Math Scores'!$IH93:$IU93)/(SUMIF('Math Scores'!$IH$3:$IU$3, W$4, 'Math Scores'!$IH$2:$IU$2))))</f>
        <v/>
      </c>
      <c r="X90" s="135" t="str">
        <f>IF(COUNT('Math Scores'!$JM93:$KG93)=0, "", (SUMIF('Math Scores'!$JM$3:$LA$3, X$4, 'Math Scores'!$JM93:$LA93)/(SUMIF('Math Scores'!$JM$3:$LA$3, X$4, 'Math Scores'!$JM$2:$LA$2))))</f>
        <v/>
      </c>
      <c r="Y90" s="135" t="str">
        <f>IF(COUNT('Math Scores'!$JM93:$KG93)=0, "", (SUMIF('Math Scores'!$JM$3:$LA$3, Y$4, 'Math Scores'!$JM93:$LA93)/(SUMIF('Math Scores'!$JM$3:$LA$3, Y$4, 'Math Scores'!$JM$2:$LA$2))))</f>
        <v/>
      </c>
      <c r="Z90" s="135" t="str">
        <f>IF(COUNT('Math Scores'!$JM93:$KG93)=0, "", (SUMIF('Math Scores'!$JM$3:$LA$3, Z$4, 'Math Scores'!$JM93:$LA93)/(SUMIF('Math Scores'!$JM$3:$LA$3, Z$4, 'Math Scores'!$JM$2:$LA$2))))</f>
        <v/>
      </c>
      <c r="AA90" s="135" t="str">
        <f>IF(COUNT('Math Scores'!$LB93:$LR93)=0, "", (SUMIF('Math Scores'!$KH$3:$LA$3, AA$4, 'Math Scores'!$KH93:$LA93)/(SUMIF('Math Scores'!$KH$3:$LA$3, AA$4, 'Math Scores'!$KH$2:$LA$2))))</f>
        <v/>
      </c>
      <c r="AB90" s="135" t="str">
        <f>IF(COUNT('Math Scores'!$LB93:$LR93)=0, "", (SUMIF('Math Scores'!$KH$3:$LA$3, AB$4, 'Math Scores'!$KH93:$LA93)/(SUMIF('Math Scores'!$KH$3:$LA$3, AB$4, 'Math Scores'!$KH$2:$LA$2))))</f>
        <v/>
      </c>
      <c r="AC90" s="135" t="str">
        <f>IF(COUNT('Math Scores'!$LB93:$LR93)=0, "", (SUMIF('Math Scores'!$KH$3:$LA$3, AC$4, 'Math Scores'!$KH93:$LA93)/(SUMIF('Math Scores'!$KH$3:$LA$3, AC$4, 'Math Scores'!$KH$2:$LA$2))))</f>
        <v/>
      </c>
    </row>
  </sheetData>
  <sheetProtection password="B1A6" sheet="1" objects="1" scenarios="1"/>
  <mergeCells count="13">
    <mergeCell ref="AE4:AI6"/>
    <mergeCell ref="U1:W1"/>
    <mergeCell ref="U2:W3"/>
    <mergeCell ref="AA1:AC1"/>
    <mergeCell ref="AA2:AC3"/>
    <mergeCell ref="O1:Q3"/>
    <mergeCell ref="R1:T3"/>
    <mergeCell ref="X1:Z3"/>
    <mergeCell ref="A1:B3"/>
    <mergeCell ref="C1:E3"/>
    <mergeCell ref="F1:H3"/>
    <mergeCell ref="I1:K3"/>
    <mergeCell ref="L1:N3"/>
  </mergeCells>
  <phoneticPr fontId="40" type="noConversion"/>
  <conditionalFormatting sqref="B6:AC90">
    <cfRule type="cellIs" dxfId="5" priority="1" stopIfTrue="1" operator="equal">
      <formula>"NA"</formula>
    </cfRule>
  </conditionalFormatting>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5"/>
  </sheetPr>
  <dimension ref="A1:ET89"/>
  <sheetViews>
    <sheetView workbookViewId="0">
      <pane xSplit="4" ySplit="4" topLeftCell="BF5" activePane="bottomRight" state="frozen"/>
      <selection pane="topRight" activeCell="E1" sqref="E1"/>
      <selection pane="bottomLeft" activeCell="A5" sqref="A5"/>
      <selection pane="bottomRight" activeCell="CB3" sqref="CB3"/>
    </sheetView>
  </sheetViews>
  <sheetFormatPr defaultColWidth="17.140625" defaultRowHeight="12.75" customHeight="1" x14ac:dyDescent="0.2"/>
  <cols>
    <col min="1" max="1" width="5.7109375" customWidth="1"/>
    <col min="2" max="2" width="26.42578125" customWidth="1"/>
    <col min="3" max="3" width="8.42578125" style="38" customWidth="1"/>
    <col min="4" max="18" width="7.7109375" customWidth="1"/>
    <col min="19" max="132" width="6.42578125" customWidth="1"/>
    <col min="133" max="146" width="6.42578125" hidden="1" customWidth="1"/>
    <col min="147" max="147" width="0" hidden="1" customWidth="1"/>
    <col min="148" max="148" width="29.140625" hidden="1" customWidth="1"/>
    <col min="149" max="157" width="0" hidden="1" customWidth="1"/>
  </cols>
  <sheetData>
    <row r="1" spans="1:150" ht="19.5" customHeight="1" x14ac:dyDescent="0.2">
      <c r="A1" s="980" t="s">
        <v>1358</v>
      </c>
      <c r="B1" s="980"/>
      <c r="C1" s="980"/>
      <c r="D1" s="980"/>
      <c r="E1" s="114"/>
      <c r="F1" s="114"/>
      <c r="G1" s="114"/>
      <c r="H1" s="114"/>
      <c r="I1" s="114"/>
      <c r="J1" s="114"/>
      <c r="K1" s="114"/>
      <c r="L1" s="114"/>
      <c r="M1" s="114"/>
      <c r="N1" s="114"/>
      <c r="O1" s="114"/>
      <c r="P1" s="987" t="s">
        <v>1668</v>
      </c>
      <c r="Q1" s="988"/>
      <c r="R1" s="989"/>
      <c r="S1" s="990" t="s">
        <v>1794</v>
      </c>
      <c r="T1" s="943"/>
      <c r="U1" s="943"/>
      <c r="V1" s="943"/>
      <c r="W1" s="943"/>
      <c r="X1" s="991" t="s">
        <v>1844</v>
      </c>
      <c r="Y1" s="992"/>
      <c r="Z1" s="941"/>
      <c r="AA1" s="941"/>
      <c r="AB1" s="993"/>
      <c r="AC1" s="990" t="s">
        <v>1667</v>
      </c>
      <c r="AD1" s="943"/>
      <c r="AE1" s="943"/>
      <c r="AF1" s="943"/>
      <c r="AG1" s="943"/>
      <c r="AH1" s="943"/>
      <c r="AI1" s="827" t="s">
        <v>1622</v>
      </c>
      <c r="AJ1" s="941"/>
      <c r="AK1" s="941"/>
      <c r="AL1" s="941"/>
      <c r="AM1" s="941"/>
      <c r="AN1" s="941"/>
      <c r="AO1" s="995" t="s">
        <v>1534</v>
      </c>
      <c r="AP1" s="811"/>
      <c r="AQ1" s="811"/>
      <c r="AR1" s="811"/>
      <c r="AS1" s="811"/>
      <c r="AT1" s="811"/>
      <c r="AU1" s="811"/>
      <c r="AV1" s="811"/>
      <c r="AW1" s="811"/>
      <c r="AX1" s="811"/>
      <c r="AY1" s="811"/>
      <c r="AZ1" s="228"/>
      <c r="BA1" s="226"/>
      <c r="BB1" s="251" t="s">
        <v>1535</v>
      </c>
      <c r="BC1" s="227"/>
      <c r="BD1" s="227"/>
      <c r="BE1" s="227"/>
      <c r="BF1" s="227"/>
      <c r="BG1" s="227"/>
      <c r="BH1" s="227"/>
      <c r="BI1" s="227"/>
      <c r="BJ1" s="227"/>
      <c r="BK1" s="227"/>
      <c r="BL1" s="227"/>
      <c r="BM1" s="227"/>
      <c r="BN1" s="227"/>
      <c r="BO1" s="227"/>
      <c r="BP1" s="995" t="s">
        <v>1645</v>
      </c>
      <c r="BQ1" s="811"/>
      <c r="BR1" s="811"/>
      <c r="BS1" s="811"/>
      <c r="BT1" s="811"/>
      <c r="BU1" s="811"/>
      <c r="BV1" s="811"/>
      <c r="BW1" s="811"/>
      <c r="BX1" s="994" t="s">
        <v>1646</v>
      </c>
      <c r="BY1" s="806"/>
      <c r="BZ1" s="806"/>
      <c r="CA1" s="806"/>
      <c r="CB1" s="806"/>
      <c r="CC1" s="806"/>
      <c r="CD1" s="806"/>
      <c r="CE1" s="806"/>
      <c r="CF1" s="806"/>
      <c r="CG1" s="995" t="s">
        <v>1647</v>
      </c>
      <c r="CH1" s="811"/>
      <c r="CI1" s="811"/>
      <c r="CJ1" s="811"/>
      <c r="CK1" s="811"/>
      <c r="CL1" s="994" t="s">
        <v>1865</v>
      </c>
      <c r="CM1" s="806"/>
      <c r="CN1" s="806"/>
      <c r="CO1" s="806"/>
      <c r="CP1" s="806"/>
      <c r="CQ1" s="806"/>
      <c r="CR1" s="806"/>
      <c r="CS1" s="806"/>
      <c r="CT1" s="811" t="s">
        <v>1564</v>
      </c>
      <c r="CU1" s="811"/>
      <c r="CV1" s="811"/>
      <c r="CW1" s="811"/>
      <c r="CX1" s="811"/>
      <c r="CY1" s="811"/>
      <c r="CZ1" s="811"/>
      <c r="DA1" s="811"/>
      <c r="DB1" s="811"/>
      <c r="DC1" s="811"/>
      <c r="DD1" s="811"/>
      <c r="DE1" s="811"/>
      <c r="DF1" s="994" t="s">
        <v>1565</v>
      </c>
      <c r="DG1" s="806"/>
      <c r="DH1" s="806"/>
      <c r="DI1" s="806"/>
      <c r="DJ1" s="806"/>
      <c r="DK1" s="806"/>
      <c r="DL1" s="806"/>
      <c r="DM1" s="806"/>
      <c r="DN1" s="806"/>
      <c r="DO1" s="806"/>
      <c r="DP1" s="806"/>
      <c r="DQ1" s="806"/>
      <c r="DR1" s="995" t="s">
        <v>1253</v>
      </c>
      <c r="DS1" s="811"/>
      <c r="DT1" s="811"/>
      <c r="DU1" s="811"/>
      <c r="DV1" s="811"/>
      <c r="DW1" s="811"/>
      <c r="DX1" s="811"/>
      <c r="DY1" s="811"/>
      <c r="DZ1" s="811"/>
      <c r="EA1" s="811"/>
      <c r="EB1" s="811"/>
      <c r="EC1" s="109"/>
      <c r="ED1" s="994" t="s">
        <v>1566</v>
      </c>
      <c r="EE1" s="806"/>
      <c r="EF1" s="806"/>
      <c r="EG1" s="806"/>
      <c r="EH1" s="806"/>
      <c r="EI1" s="806"/>
      <c r="EJ1" s="806"/>
      <c r="EK1" s="806"/>
      <c r="EL1" s="806"/>
      <c r="EM1" s="806"/>
      <c r="EN1" s="806"/>
      <c r="EO1" s="806"/>
      <c r="EP1" s="806"/>
    </row>
    <row r="2" spans="1:150" ht="15.75" customHeight="1" thickBot="1" x14ac:dyDescent="0.25">
      <c r="A2" s="980"/>
      <c r="B2" s="980"/>
      <c r="C2" s="980"/>
      <c r="D2" s="980"/>
      <c r="E2" s="114"/>
      <c r="F2" s="114"/>
      <c r="G2" s="114"/>
      <c r="H2" s="114"/>
      <c r="I2" s="114"/>
      <c r="J2" s="252" t="s">
        <v>1471</v>
      </c>
      <c r="K2" s="114"/>
      <c r="L2" s="253"/>
      <c r="M2" s="252" t="s">
        <v>1470</v>
      </c>
      <c r="N2" s="114"/>
      <c r="O2" s="114"/>
      <c r="P2" s="982" t="s">
        <v>1867</v>
      </c>
      <c r="Q2" s="983"/>
      <c r="R2" s="983"/>
      <c r="S2" s="75">
        <f>SUMIF('English Scores- Leveled papers'!$H$4:$KM$4,S$3,'English Scores- Leveled papers'!$H$2:$KM$2)</f>
        <v>0</v>
      </c>
      <c r="T2" s="75">
        <f>SUMIF('English Scores- Leveled papers'!$H$4:$KM$4,T$3,'English Scores- Leveled papers'!$H$2:$KM$2)</f>
        <v>0</v>
      </c>
      <c r="U2" s="75">
        <f>SUMIF('English Scores- Leveled papers'!$H$4:$KM$4,U$3,'English Scores- Leveled papers'!$H$2:$KM$2)</f>
        <v>0</v>
      </c>
      <c r="V2" s="75">
        <f>SUMIF('English Scores- Leveled papers'!$H$4:$KM$4,V$3,'English Scores- Leveled papers'!$H$2:$KM$2)</f>
        <v>0</v>
      </c>
      <c r="W2" s="75">
        <f>SUMIF('English Scores- Leveled papers'!$H$4:$KM$4,W$3,'English Scores- Leveled papers'!$H$2:$KM$2)</f>
        <v>0</v>
      </c>
      <c r="X2" s="71">
        <f>SUMIF('English Scores- Leveled papers'!$H$4:$KM$4,X$3,'English Scores- Leveled papers'!$H$2:$KM$2)</f>
        <v>0</v>
      </c>
      <c r="Y2" s="71">
        <f>SUMIF('English Scores- Leveled papers'!$H$4:$KM$4,Y$3,'English Scores- Leveled papers'!$H$2:$KM$2)</f>
        <v>0</v>
      </c>
      <c r="Z2" s="71">
        <f>SUMIF('English Scores- Leveled papers'!$H$4:$KM$4,Z$3,'English Scores- Leveled papers'!$H$2:$KM$2)</f>
        <v>0</v>
      </c>
      <c r="AA2" s="71">
        <f>SUMIF('English Scores- Leveled papers'!$H$4:$KM$4,AA$3,'English Scores- Leveled papers'!$H$2:$KM$2)</f>
        <v>0</v>
      </c>
      <c r="AB2" s="71">
        <f>SUMIF('English Scores- Leveled papers'!$H$4:$KM$4,AB$3,'English Scores- Leveled papers'!$H$2:$KM$2)</f>
        <v>0</v>
      </c>
      <c r="AC2" s="75">
        <f>SUMIF('English Scores- Leveled papers'!$H$4:$KM$4,AC$3,'English Scores- Leveled papers'!$H$2:$KM$2)</f>
        <v>0</v>
      </c>
      <c r="AD2" s="75">
        <f>SUMIF('English Scores- Leveled papers'!$H$4:$KM$4,AD$3,'English Scores- Leveled papers'!$H$2:$KM$2)</f>
        <v>0</v>
      </c>
      <c r="AE2" s="75">
        <f>SUMIF('English Scores- Leveled papers'!$H$4:$KM$4,AE$3,'English Scores- Leveled papers'!$H$2:$KM$2)</f>
        <v>0</v>
      </c>
      <c r="AF2" s="75">
        <f>SUMIF('English Scores- Leveled papers'!$H$4:$KM$4,AF$3,'English Scores- Leveled papers'!$H$2:$KM$2)</f>
        <v>0</v>
      </c>
      <c r="AG2" s="75">
        <f>SUMIF('English Scores- Leveled papers'!$H$4:$KM$4,AG$3,'English Scores- Leveled papers'!$H$2:$KM$2)</f>
        <v>0</v>
      </c>
      <c r="AH2" s="75">
        <f>SUMIF('English Scores- Leveled papers'!$H$4:$KM$4,AH$3,'English Scores- Leveled papers'!$H$2:$KM$2)</f>
        <v>0</v>
      </c>
      <c r="AI2" s="71">
        <f>SUMIF('English Scores- Leveled papers'!$H$4:$KM$4,AI$3,'English Scores- Leveled papers'!$H$2:$KM$2)</f>
        <v>0</v>
      </c>
      <c r="AJ2" s="71">
        <f>SUMIF('English Scores- Leveled papers'!$H$4:$KM$4,AJ$3,'English Scores- Leveled papers'!$H$2:$KM$2)</f>
        <v>0</v>
      </c>
      <c r="AK2" s="71">
        <f>SUMIF('English Scores- Leveled papers'!$H$4:$KM$4,AK$3,'English Scores- Leveled papers'!$H$2:$KM$2)</f>
        <v>0</v>
      </c>
      <c r="AL2" s="71">
        <f>SUMIF('English Scores- Leveled papers'!$H$4:$KM$4,AL$3,'English Scores- Leveled papers'!$H$2:$KM$2)</f>
        <v>0</v>
      </c>
      <c r="AM2" s="71">
        <f>SUMIF('English Scores- Leveled papers'!$H$4:$KM$4,AM$3,'English Scores- Leveled papers'!$H$2:$KM$2)</f>
        <v>0</v>
      </c>
      <c r="AN2" s="71">
        <f>SUMIF('English Scores- Leveled papers'!$H$4:$KM$4,AN$3,'English Scores- Leveled papers'!$H$2:$KM$2)</f>
        <v>0</v>
      </c>
      <c r="AO2" s="75">
        <f>SUMIF('English Scores- Leveled papers'!$H$4:$KM$4,AO$3,'English Scores- Leveled papers'!$H$2:$KM$2)</f>
        <v>0</v>
      </c>
      <c r="AP2" s="75">
        <f>SUMIF('English Scores- Leveled papers'!$H$4:$KM$4,AP$3,'English Scores- Leveled papers'!$H$2:$KM$2)</f>
        <v>0</v>
      </c>
      <c r="AQ2" s="75">
        <f>SUMIF('English Scores- Leveled papers'!$H$4:$KM$4,AQ$3,'English Scores- Leveled papers'!$H$2:$KM$2)</f>
        <v>0</v>
      </c>
      <c r="AR2" s="75">
        <f>SUMIF('English Scores- Leveled papers'!$H$4:$KM$4,AR$3,'English Scores- Leveled papers'!$H$2:$KM$2)</f>
        <v>0</v>
      </c>
      <c r="AS2" s="75">
        <f>SUMIF('English Scores- Leveled papers'!$H$4:$KM$4,AS$3,'English Scores- Leveled papers'!$H$2:$KM$2)</f>
        <v>0</v>
      </c>
      <c r="AT2" s="75">
        <f>SUMIF('English Scores- Leveled papers'!$H$4:$KM$4,AT$3,'English Scores- Leveled papers'!$H$2:$KM$2)</f>
        <v>0</v>
      </c>
      <c r="AU2" s="75">
        <f>SUMIF('English Scores- Leveled papers'!$H$4:$KM$4,AU$3,'English Scores- Leveled papers'!$H$2:$KM$2)</f>
        <v>0</v>
      </c>
      <c r="AV2" s="75">
        <f>SUMIF('English Scores- Leveled papers'!$H$4:$KM$4,AV$3,'English Scores- Leveled papers'!$H$2:$KM$2)</f>
        <v>0</v>
      </c>
      <c r="AW2" s="75">
        <f>SUMIF('English Scores- Leveled papers'!$H$4:$KM$4,AW$3,'English Scores- Leveled papers'!$H$2:$KM$2)</f>
        <v>0</v>
      </c>
      <c r="AX2" s="75">
        <f>SUMIF('English Scores- Leveled papers'!$H$4:$KM$4,AX$3,'English Scores- Leveled papers'!$H$2:$KM$2)</f>
        <v>0</v>
      </c>
      <c r="AY2" s="75">
        <f>SUMIF('English Scores- Leveled papers'!$H$4:$KM$4,AY$3,'English Scores- Leveled papers'!$H$2:$KM$2)</f>
        <v>0</v>
      </c>
      <c r="AZ2" s="71">
        <f>SUMIF('English Scores- Leveled papers'!$H$4:$KM$4,AZ$3,'English Scores- Leveled papers'!$H$2:$KM$2)</f>
        <v>0</v>
      </c>
      <c r="BA2" s="71">
        <f>SUMIF('English Scores- Leveled papers'!$H$4:$KM$4,BA$3,'English Scores- Leveled papers'!$H$2:$KM$2)</f>
        <v>0</v>
      </c>
      <c r="BB2" s="71">
        <f>SUMIF('English Scores- Leveled papers'!$H$4:$KM$4,BB$3,'English Scores- Leveled papers'!$H$2:$KM$2)</f>
        <v>0</v>
      </c>
      <c r="BC2" s="71">
        <f>SUMIF('English Scores- Leveled papers'!$H$4:$KM$4,BC$3,'English Scores- Leveled papers'!$H$2:$KM$2)</f>
        <v>0</v>
      </c>
      <c r="BD2" s="71"/>
      <c r="BE2" s="71"/>
      <c r="BF2" s="71">
        <f>SUMIF('English Scores- Leveled papers'!$H$4:$KM$4,BF$3,'English Scores- Leveled papers'!$H$2:$KM$2)</f>
        <v>0</v>
      </c>
      <c r="BG2" s="71">
        <f>SUMIF('English Scores- Leveled papers'!$H$4:$KM$4,BG$3,'English Scores- Leveled papers'!$H$2:$KM$2)</f>
        <v>0</v>
      </c>
      <c r="BH2" s="71">
        <f>SUMIF('English Scores- Leveled papers'!$H$4:$KM$4,BH$3,'English Scores- Leveled papers'!$H$2:$KM$2)</f>
        <v>0</v>
      </c>
      <c r="BI2" s="71">
        <f>SUMIF('English Scores- Leveled papers'!$H$4:$KM$4,BI$3,'English Scores- Leveled papers'!$H$2:$KM$2)</f>
        <v>0</v>
      </c>
      <c r="BJ2" s="71">
        <f>SUMIF('English Scores- Leveled papers'!$H$4:$KM$4,BJ$3,'English Scores- Leveled papers'!$H$2:$KM$2)</f>
        <v>0</v>
      </c>
      <c r="BK2" s="71">
        <f>SUMIF('English Scores- Leveled papers'!$H$4:$KM$4,BK$3,'English Scores- Leveled papers'!$H$2:$KM$2)</f>
        <v>0</v>
      </c>
      <c r="BL2" s="71">
        <f>SUMIF('English Scores- Leveled papers'!$H$4:$KM$4,BL$3,'English Scores- Leveled papers'!$H$2:$KM$2)</f>
        <v>0</v>
      </c>
      <c r="BM2" s="71">
        <f>SUMIF('English Scores- Leveled papers'!$H$4:$KM$4,BM$3,'English Scores- Leveled papers'!$H$2:$KM$2)</f>
        <v>0</v>
      </c>
      <c r="BN2" s="71">
        <f>SUMIF('English Scores- Leveled papers'!$H$4:$KM$4,BN$3,'English Scores- Leveled papers'!$H$2:$KM$2)</f>
        <v>0</v>
      </c>
      <c r="BO2" s="71">
        <f>SUMIF('English Scores- Leveled papers'!$H$4:$KM$4,BO$3,'English Scores- Leveled papers'!$H$2:$KM$2)</f>
        <v>0</v>
      </c>
      <c r="BP2" s="75">
        <f>SUMIF('English Scores- Leveled papers'!$H$4:$KM$4,BP$3,'English Scores- Leveled papers'!$H$2:$KM$2)</f>
        <v>0</v>
      </c>
      <c r="BQ2" s="75">
        <f>SUMIF('English Scores- Leveled papers'!$H$4:$KM$4,BQ$3,'English Scores- Leveled papers'!$H$2:$KM$2)</f>
        <v>0</v>
      </c>
      <c r="BR2" s="75">
        <f>SUMIF('English Scores- Leveled papers'!$H$4:$KM$4,BR$3,'English Scores- Leveled papers'!$H$2:$KM$2)</f>
        <v>0</v>
      </c>
      <c r="BS2" s="75">
        <f>SUMIF('English Scores- Leveled papers'!$H$4:$KM$4,BS$3,'English Scores- Leveled papers'!$H$2:$KM$2)</f>
        <v>0</v>
      </c>
      <c r="BT2" s="75">
        <f>SUMIF('English Scores- Leveled papers'!$H$4:$KM$4,BT$3,'English Scores- Leveled papers'!$H$2:$KM$2)</f>
        <v>0</v>
      </c>
      <c r="BU2" s="75">
        <f>SUMIF('English Scores- Leveled papers'!$H$4:$KM$4,BU$3,'English Scores- Leveled papers'!$H$2:$KM$2)</f>
        <v>0</v>
      </c>
      <c r="BV2" s="75">
        <f>SUMIF('English Scores- Leveled papers'!$H$4:$KM$4,BV$3,'English Scores- Leveled papers'!$H$2:$KM$2)</f>
        <v>0</v>
      </c>
      <c r="BW2" s="75">
        <f>SUMIF('English Scores- Leveled papers'!$H$4:$KM$4,BW$3,'English Scores- Leveled papers'!$H$2:$KM$2)</f>
        <v>0</v>
      </c>
      <c r="BX2" s="71">
        <f>SUMIF('English Scores- Leveled papers'!$H$4:$KM$4,BX$3,'English Scores- Leveled papers'!$H$2:$KM$2)</f>
        <v>0</v>
      </c>
      <c r="BY2" s="71">
        <f>SUMIF('English Scores- Leveled papers'!$H$4:$KM$4,BY$3,'English Scores- Leveled papers'!$H$2:$KM$2)</f>
        <v>0</v>
      </c>
      <c r="BZ2" s="71">
        <f>SUMIF('English Scores- Leveled papers'!$H$4:$KM$4,BZ$3,'English Scores- Leveled papers'!$H$2:$KM$2)</f>
        <v>0</v>
      </c>
      <c r="CA2" s="71">
        <f>SUMIF('English Scores- Leveled papers'!$H$4:$KM$4,CA$3,'English Scores- Leveled papers'!$H$2:$KM$2)</f>
        <v>0</v>
      </c>
      <c r="CB2" s="71">
        <f>SUMIF('English Scores- Leveled papers'!$H$4:$KM$4,CB$3,'English Scores- Leveled papers'!$H$2:$KM$2)</f>
        <v>0</v>
      </c>
      <c r="CC2" s="71">
        <f>SUMIF('English Scores- Leveled papers'!$H$4:$KM$4,CC$3,'English Scores- Leveled papers'!$H$2:$KM$2)</f>
        <v>0</v>
      </c>
      <c r="CD2" s="71">
        <f>SUMIF('English Scores- Leveled papers'!$H$4:$KM$4,CD$3,'English Scores- Leveled papers'!$H$2:$KM$2)</f>
        <v>0</v>
      </c>
      <c r="CE2" s="71">
        <f>SUMIF('English Scores- Leveled papers'!$H$4:$KM$4,CE$3,'English Scores- Leveled papers'!$H$2:$KM$2)</f>
        <v>0</v>
      </c>
      <c r="CF2" s="71">
        <f>SUMIF('English Scores- Leveled papers'!$H$4:$KM$4,CF$3,'English Scores- Leveled papers'!$H$2:$KM$2)</f>
        <v>0</v>
      </c>
      <c r="CG2" s="75">
        <f>SUMIF('English Scores- Leveled papers'!$H$4:$KM$4,CG$3,'English Scores- Leveled papers'!$H$2:$KM$2)</f>
        <v>0</v>
      </c>
      <c r="CH2" s="75">
        <f>SUMIF('English Scores- Leveled papers'!$H$4:$KM$4,CH$3,'English Scores- Leveled papers'!$H$2:$KM$2)</f>
        <v>0</v>
      </c>
      <c r="CI2" s="75">
        <f>SUMIF('English Scores- Leveled papers'!$H$4:$KM$4,CI$3,'English Scores- Leveled papers'!$H$2:$KM$2)</f>
        <v>0</v>
      </c>
      <c r="CJ2" s="75">
        <f>SUMIF('English Scores- Leveled papers'!$H$4:$KM$4,CJ$3,'English Scores- Leveled papers'!$H$2:$KM$2)</f>
        <v>0</v>
      </c>
      <c r="CK2" s="75">
        <f>SUMIF('English Scores- Leveled papers'!$H$4:$KM$4,CK$3,'English Scores- Leveled papers'!$H$2:$KM$2)</f>
        <v>0</v>
      </c>
      <c r="CL2" s="71">
        <f>SUMIF('English Scores- Leveled papers'!$H$4:$KM$4,CL$3,'English Scores- Leveled papers'!$H$2:$KM$2)</f>
        <v>0</v>
      </c>
      <c r="CM2" s="71">
        <f>SUMIF('English Scores- Leveled papers'!$H$4:$KM$4,CM$3,'English Scores- Leveled papers'!$H$2:$KM$2)</f>
        <v>0</v>
      </c>
      <c r="CN2" s="71">
        <f>SUMIF('English Scores- Leveled papers'!$H$4:$KM$4,CN$3,'English Scores- Leveled papers'!$H$2:$KM$2)</f>
        <v>0</v>
      </c>
      <c r="CO2" s="71">
        <f>SUMIF('English Scores- Leveled papers'!$H$4:$KM$4,CO$3,'English Scores- Leveled papers'!$H$2:$KM$2)</f>
        <v>0</v>
      </c>
      <c r="CP2" s="71">
        <f>SUMIF('English Scores- Leveled papers'!$H$4:$KM$4,CP$3,'English Scores- Leveled papers'!$H$2:$KM$2)</f>
        <v>0</v>
      </c>
      <c r="CQ2" s="71">
        <f>SUMIF('English Scores- Leveled papers'!$H$4:$KM$4,CQ$3,'English Scores- Leveled papers'!$H$2:$KM$2)</f>
        <v>0</v>
      </c>
      <c r="CR2" s="71">
        <f>SUMIF('English Scores- Leveled papers'!$H$4:$KM$4,CR$3,'English Scores- Leveled papers'!$H$2:$KM$2)</f>
        <v>0</v>
      </c>
      <c r="CS2" s="71">
        <f>SUMIF('English Scores- Leveled papers'!$H$4:$KM$4,CS$3,'English Scores- Leveled papers'!$H$2:$KM$2)</f>
        <v>0</v>
      </c>
      <c r="CT2" s="75">
        <f>SUMIF('English Scores- Leveled papers'!$H$4:$KM$4,CT$3,'English Scores- Leveled papers'!$H$2:$KM$2)</f>
        <v>0</v>
      </c>
      <c r="CU2" s="75">
        <f>SUMIF('English Scores- Leveled papers'!$H$4:$KM$4,CU$3,'English Scores- Leveled papers'!$H$2:$KM$2)</f>
        <v>0</v>
      </c>
      <c r="CV2" s="75">
        <f>SUMIF('English Scores- Leveled papers'!$H$4:$KM$4,CV$3,'English Scores- Leveled papers'!$H$2:$KM$2)</f>
        <v>0</v>
      </c>
      <c r="CW2" s="75">
        <f>SUMIF('English Scores- Leveled papers'!$H$4:$KM$4,CW$3,'English Scores- Leveled papers'!$H$2:$KM$2)</f>
        <v>0</v>
      </c>
      <c r="CX2" s="75">
        <f>SUMIF('English Scores- Leveled papers'!$H$4:$KM$4,CX$3,'English Scores- Leveled papers'!$H$2:$KM$2)</f>
        <v>0</v>
      </c>
      <c r="CY2" s="75">
        <f>SUMIF('English Scores- Leveled papers'!$H$4:$KM$4,CY$3,'English Scores- Leveled papers'!$H$2:$KM$2)</f>
        <v>0</v>
      </c>
      <c r="CZ2" s="75">
        <f>SUMIF('English Scores- Leveled papers'!$H$4:$KM$4,CZ$3,'English Scores- Leveled papers'!$H$2:$KM$2)</f>
        <v>0</v>
      </c>
      <c r="DA2" s="75">
        <f>SUMIF('English Scores- Leveled papers'!$H$4:$KM$4,DA$3,'English Scores- Leveled papers'!$H$2:$KM$2)</f>
        <v>0</v>
      </c>
      <c r="DB2" s="75">
        <f>SUMIF('English Scores- Leveled papers'!$H$4:$KM$4,DB$3,'English Scores- Leveled papers'!$H$2:$KM$2)</f>
        <v>0</v>
      </c>
      <c r="DC2" s="75">
        <f>SUMIF('English Scores- Leveled papers'!$H$4:$KM$4,DC$3,'English Scores- Leveled papers'!$H$2:$KM$2)</f>
        <v>0</v>
      </c>
      <c r="DD2" s="75">
        <f>SUMIF('English Scores- Leveled papers'!$H$4:$KM$4,DD$3,'English Scores- Leveled papers'!$H$2:$KM$2)</f>
        <v>0</v>
      </c>
      <c r="DE2" s="75">
        <f>SUMIF('English Scores- Leveled papers'!$H$4:$KM$4,DE$3,'English Scores- Leveled papers'!$H$2:$KM$2)</f>
        <v>0</v>
      </c>
      <c r="DF2" s="71">
        <f>SUMIF('English Scores- Leveled papers'!$H$4:$KM$4,DF$3,'English Scores- Leveled papers'!$H$2:$KM$2)</f>
        <v>0</v>
      </c>
      <c r="DG2" s="71">
        <f>SUMIF('English Scores- Leveled papers'!$H$4:$KM$4,DG$3,'English Scores- Leveled papers'!$H$2:$KM$2)</f>
        <v>0</v>
      </c>
      <c r="DH2" s="71">
        <f>SUMIF('English Scores- Leveled papers'!$H$4:$KM$4,DH$3,'English Scores- Leveled papers'!$H$2:$KM$2)</f>
        <v>0</v>
      </c>
      <c r="DI2" s="71">
        <f>SUMIF('English Scores- Leveled papers'!$H$4:$KM$4,DI$3,'English Scores- Leveled papers'!$H$2:$KM$2)</f>
        <v>0</v>
      </c>
      <c r="DJ2" s="71">
        <f>SUMIF('English Scores- Leveled papers'!$H$4:$KM$4,DJ$3,'English Scores- Leveled papers'!$H$2:$KM$2)</f>
        <v>0</v>
      </c>
      <c r="DK2" s="71">
        <f>SUMIF('English Scores- Leveled papers'!$H$4:$KM$4,DK$3,'English Scores- Leveled papers'!$H$2:$KM$2)</f>
        <v>0</v>
      </c>
      <c r="DL2" s="71">
        <f>SUMIF('English Scores- Leveled papers'!$H$4:$KM$4,DL$3,'English Scores- Leveled papers'!$H$2:$KM$2)</f>
        <v>0</v>
      </c>
      <c r="DM2" s="71">
        <f>SUMIF('English Scores- Leveled papers'!$H$4:$KM$4,DM$3,'English Scores- Leveled papers'!$H$2:$KM$2)</f>
        <v>0</v>
      </c>
      <c r="DN2" s="71">
        <f>SUMIF('English Scores- Leveled papers'!$H$4:$KM$4,DN$3,'English Scores- Leveled papers'!$H$2:$KM$2)</f>
        <v>0</v>
      </c>
      <c r="DO2" s="71">
        <f>SUMIF('English Scores- Leveled papers'!$H$4:$KM$4,DO$3,'English Scores- Leveled papers'!$H$2:$KM$2)</f>
        <v>0</v>
      </c>
      <c r="DP2" s="71">
        <f>SUMIF('English Scores- Leveled papers'!$H$4:$KM$4,DP$3,'English Scores- Leveled papers'!$H$2:$KM$2)</f>
        <v>0</v>
      </c>
      <c r="DQ2" s="71">
        <f>SUMIF('English Scores- Leveled papers'!$H$4:$KM$4,DQ$3,'English Scores- Leveled papers'!$H$2:$KM$2)</f>
        <v>0</v>
      </c>
      <c r="DR2" s="75">
        <f>SUMIF('English Scores- Leveled papers'!$H$4:$KM$4,DR$3,'English Scores- Leveled papers'!$H$2:$KM$2)</f>
        <v>0</v>
      </c>
      <c r="DS2" s="75">
        <f>SUMIF('English Scores- Leveled papers'!$H$4:$KM$4,DS$3,'English Scores- Leveled papers'!$H$2:$KM$2)</f>
        <v>0</v>
      </c>
      <c r="DT2" s="75">
        <f>SUMIF('English Scores- Leveled papers'!$H$4:$KM$4,DT$3,'English Scores- Leveled papers'!$H$2:$KM$2)</f>
        <v>0</v>
      </c>
      <c r="DU2" s="75">
        <f>SUMIF('English Scores- Leveled papers'!$H$4:$KM$4,DU$3,'English Scores- Leveled papers'!$H$2:$KM$2)</f>
        <v>0</v>
      </c>
      <c r="DV2" s="75">
        <f>SUMIF('English Scores- Leveled papers'!$H$4:$KM$4,DV$3,'English Scores- Leveled papers'!$H$2:$KM$2)</f>
        <v>0</v>
      </c>
      <c r="DW2" s="75">
        <f>SUMIF('English Scores- Leveled papers'!$H$4:$KM$4,DW$3,'English Scores- Leveled papers'!$H$2:$KM$2)</f>
        <v>0</v>
      </c>
      <c r="DX2" s="75">
        <f>SUMIF('English Scores- Leveled papers'!$H$4:$KM$4,DX$3,'English Scores- Leveled papers'!$H$2:$KM$2)</f>
        <v>0</v>
      </c>
      <c r="DY2" s="75">
        <f>SUMIF('English Scores- Leveled papers'!$H$4:$KM$4,DY$3,'English Scores- Leveled papers'!$H$2:$KM$2)</f>
        <v>0</v>
      </c>
      <c r="DZ2" s="75">
        <f>SUMIF('English Scores- Leveled papers'!$H$4:$KM$4,DZ$3,'English Scores- Leveled papers'!$H$2:$KM$2)</f>
        <v>0</v>
      </c>
      <c r="EA2" s="75">
        <f>SUMIF('English Scores- Leveled papers'!$H$4:$KM$4,EA$3,'English Scores- Leveled papers'!$H$2:$KM$2)</f>
        <v>0</v>
      </c>
      <c r="EB2" s="75">
        <f>SUMIF('English Scores- Leveled papers'!$H$4:$KM$4,EB$3,'English Scores- Leveled papers'!$H$2:$KM$2)</f>
        <v>0</v>
      </c>
      <c r="EC2" s="75">
        <f>SUMIF('English Scores- Leveled papers'!$H$4:$KM$4,EC$3,'English Scores- Leveled papers'!$H$2:$KM$2)</f>
        <v>0</v>
      </c>
      <c r="ED2" s="71">
        <f>SUMIF('English Scores- Leveled papers'!$H$4:$KM$4,ED$3,'English Scores- Leveled papers'!$H$2:$KM$2)</f>
        <v>0</v>
      </c>
      <c r="EE2" s="71">
        <f>SUMIF('English Scores- Leveled papers'!$H$4:$KM$4,EE$3,'English Scores- Leveled papers'!$H$2:$KM$2)</f>
        <v>0</v>
      </c>
      <c r="EF2" s="71">
        <f>SUMIF('English Scores- Leveled papers'!$H$4:$KM$4,EF$3,'English Scores- Leveled papers'!$H$2:$KM$2)</f>
        <v>0</v>
      </c>
      <c r="EG2" s="71">
        <f>SUMIF('English Scores- Leveled papers'!$H$4:$KM$4,EG$3,'English Scores- Leveled papers'!$H$2:$KM$2)</f>
        <v>0</v>
      </c>
      <c r="EH2" s="71">
        <f>SUMIF('English Scores- Leveled papers'!$H$4:$KM$4,EH$3,'English Scores- Leveled papers'!$H$2:$KM$2)</f>
        <v>0</v>
      </c>
      <c r="EI2" s="71">
        <f>SUMIF('English Scores- Leveled papers'!$H$4:$KM$4,EI$3,'English Scores- Leveled papers'!$H$2:$KM$2)</f>
        <v>0</v>
      </c>
      <c r="EJ2" s="71">
        <f>SUMIF('English Scores- Leveled papers'!$H$4:$KM$4,EJ$3,'English Scores- Leveled papers'!$H$2:$KM$2)</f>
        <v>0</v>
      </c>
      <c r="EK2" s="71">
        <f>SUMIF('English Scores- Leveled papers'!$H$4:$KM$4,EK$3,'English Scores- Leveled papers'!$H$2:$KM$2)</f>
        <v>0</v>
      </c>
      <c r="EL2" s="71">
        <f>SUMIF('English Scores- Leveled papers'!$H$4:$KM$4,EL$3,'English Scores- Leveled papers'!$H$2:$KM$2)</f>
        <v>0</v>
      </c>
      <c r="EM2" s="71">
        <f>SUMIF('English Scores- Leveled papers'!$H$4:$KM$4,EM$3,'English Scores- Leveled papers'!$H$2:$KM$2)</f>
        <v>0</v>
      </c>
      <c r="EN2" s="71">
        <f>SUMIF('English Scores- Leveled papers'!$H$4:$KM$4,EN$3,'English Scores- Leveled papers'!$H$2:$KM$2)</f>
        <v>0</v>
      </c>
      <c r="EO2" s="71">
        <f>SUMIF('English Scores- Leveled papers'!$H$4:$KM$4,EO$3,'English Scores- Leveled papers'!$H$2:$KM$2)</f>
        <v>0</v>
      </c>
      <c r="EP2" s="71">
        <f>SUMIF('English Scores- Leveled papers'!$H$4:$KM$4,EP$3,'English Scores- Leveled papers'!$H$2:$KM$2)</f>
        <v>0</v>
      </c>
    </row>
    <row r="3" spans="1:150" s="11" customFormat="1" ht="68.25" customHeight="1" thickBot="1" x14ac:dyDescent="0.25">
      <c r="A3" s="981"/>
      <c r="B3" s="981"/>
      <c r="C3" s="981"/>
      <c r="D3" s="981"/>
      <c r="E3" s="114"/>
      <c r="F3" s="114"/>
      <c r="G3" s="114"/>
      <c r="H3" s="114"/>
      <c r="I3" s="114"/>
      <c r="J3" s="115" t="str">
        <f>IFERROR(MEDIAN(D5:D89),"")</f>
        <v/>
      </c>
      <c r="K3" s="114"/>
      <c r="L3" s="114"/>
      <c r="M3" s="115" t="str">
        <f>IFERROR(MEDIAN(C5:C89),"")</f>
        <v/>
      </c>
      <c r="N3" s="114"/>
      <c r="O3" s="114"/>
      <c r="P3" s="984" t="s">
        <v>1605</v>
      </c>
      <c r="Q3" s="985"/>
      <c r="R3" s="986"/>
      <c r="S3" s="250" t="s">
        <v>352</v>
      </c>
      <c r="T3" s="250" t="s">
        <v>353</v>
      </c>
      <c r="U3" s="250" t="s">
        <v>354</v>
      </c>
      <c r="V3" s="250" t="s">
        <v>355</v>
      </c>
      <c r="W3" s="250" t="s">
        <v>356</v>
      </c>
      <c r="X3" s="236" t="s">
        <v>355</v>
      </c>
      <c r="Y3" s="236" t="s">
        <v>358</v>
      </c>
      <c r="Z3" s="236" t="s">
        <v>359</v>
      </c>
      <c r="AA3" s="236" t="s">
        <v>354</v>
      </c>
      <c r="AB3" s="239" t="s">
        <v>360</v>
      </c>
      <c r="AC3" s="240" t="s">
        <v>293</v>
      </c>
      <c r="AD3" s="240" t="s">
        <v>1832</v>
      </c>
      <c r="AE3" s="240" t="s">
        <v>294</v>
      </c>
      <c r="AF3" s="240" t="s">
        <v>295</v>
      </c>
      <c r="AG3" s="240" t="s">
        <v>296</v>
      </c>
      <c r="AH3" s="240" t="s">
        <v>297</v>
      </c>
      <c r="AI3" s="240" t="s">
        <v>1450</v>
      </c>
      <c r="AJ3" s="240" t="s">
        <v>230</v>
      </c>
      <c r="AK3" s="240" t="s">
        <v>365</v>
      </c>
      <c r="AL3" s="240" t="s">
        <v>1833</v>
      </c>
      <c r="AM3" s="240" t="s">
        <v>1831</v>
      </c>
      <c r="AN3" s="240" t="s">
        <v>207</v>
      </c>
      <c r="AO3" s="234" t="s">
        <v>290</v>
      </c>
      <c r="AP3" s="234" t="s">
        <v>291</v>
      </c>
      <c r="AQ3" s="234" t="s">
        <v>292</v>
      </c>
      <c r="AR3" s="234" t="s">
        <v>331</v>
      </c>
      <c r="AS3" s="234" t="s">
        <v>332</v>
      </c>
      <c r="AT3" s="234" t="s">
        <v>333</v>
      </c>
      <c r="AU3" s="234" t="s">
        <v>334</v>
      </c>
      <c r="AV3" s="234" t="s">
        <v>258</v>
      </c>
      <c r="AW3" s="234" t="s">
        <v>368</v>
      </c>
      <c r="AX3" s="234" t="s">
        <v>369</v>
      </c>
      <c r="AY3" s="234" t="s">
        <v>354</v>
      </c>
      <c r="AZ3" s="234" t="s">
        <v>370</v>
      </c>
      <c r="BA3" s="234" t="s">
        <v>356</v>
      </c>
      <c r="BB3" s="234" t="s">
        <v>337</v>
      </c>
      <c r="BC3" s="234" t="s">
        <v>354</v>
      </c>
      <c r="BD3" s="234" t="s">
        <v>369</v>
      </c>
      <c r="BE3" s="234" t="s">
        <v>331</v>
      </c>
      <c r="BF3" s="241" t="s">
        <v>332</v>
      </c>
      <c r="BG3" s="241" t="s">
        <v>333</v>
      </c>
      <c r="BH3" s="241" t="s">
        <v>503</v>
      </c>
      <c r="BI3" s="241" t="s">
        <v>258</v>
      </c>
      <c r="BJ3" s="241" t="s">
        <v>370</v>
      </c>
      <c r="BK3" s="241" t="s">
        <v>356</v>
      </c>
      <c r="BL3" s="116" t="s">
        <v>1249</v>
      </c>
      <c r="BM3" s="116" t="s">
        <v>1305</v>
      </c>
      <c r="BN3" s="116" t="s">
        <v>1494</v>
      </c>
      <c r="BO3" s="116" t="s">
        <v>1248</v>
      </c>
      <c r="BP3" s="240" t="s">
        <v>332</v>
      </c>
      <c r="BQ3" s="240" t="s">
        <v>504</v>
      </c>
      <c r="BR3" s="240" t="s">
        <v>503</v>
      </c>
      <c r="BS3" s="240" t="s">
        <v>505</v>
      </c>
      <c r="BT3" s="240" t="s">
        <v>259</v>
      </c>
      <c r="BU3" s="240" t="s">
        <v>506</v>
      </c>
      <c r="BV3" s="240" t="s">
        <v>322</v>
      </c>
      <c r="BW3" s="240" t="s">
        <v>356</v>
      </c>
      <c r="BX3" s="240" t="s">
        <v>323</v>
      </c>
      <c r="BY3" s="240" t="s">
        <v>324</v>
      </c>
      <c r="BZ3" s="240" t="s">
        <v>325</v>
      </c>
      <c r="CA3" s="240" t="s">
        <v>326</v>
      </c>
      <c r="CB3" s="240" t="s">
        <v>332</v>
      </c>
      <c r="CC3" s="240" t="s">
        <v>506</v>
      </c>
      <c r="CD3" s="240" t="s">
        <v>322</v>
      </c>
      <c r="CE3" s="240" t="s">
        <v>248</v>
      </c>
      <c r="CF3" s="254" t="s">
        <v>249</v>
      </c>
      <c r="CG3" s="247" t="s">
        <v>327</v>
      </c>
      <c r="CH3" s="247" t="s">
        <v>308</v>
      </c>
      <c r="CI3" s="247" t="s">
        <v>309</v>
      </c>
      <c r="CJ3" s="247" t="s">
        <v>322</v>
      </c>
      <c r="CK3" s="247" t="s">
        <v>310</v>
      </c>
      <c r="CL3" s="255" t="s">
        <v>1287</v>
      </c>
      <c r="CM3" s="117" t="s">
        <v>1294</v>
      </c>
      <c r="CN3" s="117" t="s">
        <v>1289</v>
      </c>
      <c r="CO3" s="117" t="s">
        <v>1351</v>
      </c>
      <c r="CP3" s="117" t="s">
        <v>1345</v>
      </c>
      <c r="CQ3" s="117" t="s">
        <v>1288</v>
      </c>
      <c r="CR3" s="117" t="s">
        <v>1346</v>
      </c>
      <c r="CS3" s="118" t="s">
        <v>1286</v>
      </c>
      <c r="CT3" s="119" t="s">
        <v>1342</v>
      </c>
      <c r="CU3" s="119" t="s">
        <v>1325</v>
      </c>
      <c r="CV3" s="119" t="s">
        <v>1338</v>
      </c>
      <c r="CW3" s="119" t="s">
        <v>1330</v>
      </c>
      <c r="CX3" s="119" t="s">
        <v>1340</v>
      </c>
      <c r="CY3" s="119" t="s">
        <v>1341</v>
      </c>
      <c r="CZ3" s="119" t="s">
        <v>1320</v>
      </c>
      <c r="DA3" s="119" t="s">
        <v>1343</v>
      </c>
      <c r="DB3" s="119" t="s">
        <v>1331</v>
      </c>
      <c r="DC3" s="119" t="s">
        <v>1339</v>
      </c>
      <c r="DD3" s="120" t="s">
        <v>1322</v>
      </c>
      <c r="DE3" s="120" t="s">
        <v>1319</v>
      </c>
      <c r="DF3" s="117" t="s">
        <v>1301</v>
      </c>
      <c r="DG3" s="117" t="s">
        <v>1217</v>
      </c>
      <c r="DH3" s="117" t="s">
        <v>1332</v>
      </c>
      <c r="DI3" s="117" t="s">
        <v>1216</v>
      </c>
      <c r="DJ3" s="117" t="s">
        <v>1215</v>
      </c>
      <c r="DK3" s="117" t="s">
        <v>1302</v>
      </c>
      <c r="DL3" s="117" t="s">
        <v>1398</v>
      </c>
      <c r="DM3" s="117" t="s">
        <v>1182</v>
      </c>
      <c r="DN3" s="117" t="s">
        <v>1214</v>
      </c>
      <c r="DO3" s="117" t="s">
        <v>1180</v>
      </c>
      <c r="DP3" s="117" t="s">
        <v>1181</v>
      </c>
      <c r="DQ3" s="118" t="s">
        <v>1179</v>
      </c>
      <c r="DR3" s="112" t="s">
        <v>1296</v>
      </c>
      <c r="DS3" s="112" t="s">
        <v>1446</v>
      </c>
      <c r="DT3" s="112" t="s">
        <v>1437</v>
      </c>
      <c r="DU3" s="112" t="s">
        <v>1440</v>
      </c>
      <c r="DV3" s="112" t="s">
        <v>1439</v>
      </c>
      <c r="DW3" s="112" t="s">
        <v>1357</v>
      </c>
      <c r="DX3" s="112" t="s">
        <v>1303</v>
      </c>
      <c r="DY3" s="112" t="s">
        <v>1295</v>
      </c>
      <c r="DZ3" s="112" t="s">
        <v>1356</v>
      </c>
      <c r="EA3" s="112" t="s">
        <v>1438</v>
      </c>
      <c r="EB3" s="112" t="s">
        <v>1247</v>
      </c>
      <c r="EC3" s="113"/>
      <c r="ED3" s="117" t="s">
        <v>1773</v>
      </c>
      <c r="EE3" s="117" t="s">
        <v>1774</v>
      </c>
      <c r="EF3" s="117" t="s">
        <v>1635</v>
      </c>
      <c r="EG3" s="117" t="s">
        <v>1495</v>
      </c>
      <c r="EH3" s="117" t="s">
        <v>1496</v>
      </c>
      <c r="EI3" s="117" t="s">
        <v>1497</v>
      </c>
      <c r="EJ3" s="117" t="s">
        <v>1498</v>
      </c>
      <c r="EK3" s="117" t="s">
        <v>1499</v>
      </c>
      <c r="EL3" s="117" t="s">
        <v>1637</v>
      </c>
      <c r="EM3" s="117" t="s">
        <v>1638</v>
      </c>
      <c r="EN3" s="117" t="s">
        <v>1639</v>
      </c>
      <c r="EO3" s="117" t="s">
        <v>1640</v>
      </c>
      <c r="EP3" s="117" t="s">
        <v>1641</v>
      </c>
    </row>
    <row r="4" spans="1:150" s="16" customFormat="1" ht="33.75" x14ac:dyDescent="0.2">
      <c r="A4" s="15" t="s">
        <v>1810</v>
      </c>
      <c r="B4" s="15" t="s">
        <v>1799</v>
      </c>
      <c r="C4" s="15" t="s">
        <v>1798</v>
      </c>
      <c r="D4" s="15" t="s">
        <v>1798</v>
      </c>
      <c r="E4" s="17" t="s">
        <v>1843</v>
      </c>
      <c r="F4" s="17" t="s">
        <v>1864</v>
      </c>
      <c r="G4" s="17" t="s">
        <v>1567</v>
      </c>
      <c r="H4" s="17" t="s">
        <v>1669</v>
      </c>
      <c r="I4" s="17" t="s">
        <v>1526</v>
      </c>
      <c r="J4" s="18" t="s">
        <v>1527</v>
      </c>
      <c r="K4" s="18" t="s">
        <v>1528</v>
      </c>
      <c r="L4" s="18" t="s">
        <v>1529</v>
      </c>
      <c r="M4" s="18" t="s">
        <v>1530</v>
      </c>
      <c r="N4" s="17" t="s">
        <v>1531</v>
      </c>
      <c r="O4" s="17" t="s">
        <v>1532</v>
      </c>
      <c r="P4" s="17" t="s">
        <v>1533</v>
      </c>
      <c r="Q4" s="17" t="s">
        <v>1297</v>
      </c>
      <c r="R4" s="17" t="s">
        <v>1252</v>
      </c>
      <c r="S4" s="12" t="str">
        <f>IFERROR(IF((COUNT(S5:S89)=0)," ",(AVERAGE(S5:S89)/S2)),"")</f>
        <v xml:space="preserve"> </v>
      </c>
      <c r="T4" s="12" t="str">
        <f t="shared" ref="T4:CP4" si="0">IFERROR(IF((COUNT(T5:T89)=0)," ",(AVERAGE(T5:T89)/T2)),"")</f>
        <v xml:space="preserve"> </v>
      </c>
      <c r="U4" s="12" t="str">
        <f t="shared" si="0"/>
        <v xml:space="preserve"> </v>
      </c>
      <c r="V4" s="12" t="str">
        <f t="shared" si="0"/>
        <v xml:space="preserve"> </v>
      </c>
      <c r="W4" s="12" t="str">
        <f t="shared" si="0"/>
        <v xml:space="preserve"> </v>
      </c>
      <c r="X4" s="12" t="str">
        <f t="shared" si="0"/>
        <v xml:space="preserve"> </v>
      </c>
      <c r="Y4" s="12" t="str">
        <f t="shared" si="0"/>
        <v xml:space="preserve"> </v>
      </c>
      <c r="Z4" s="12" t="str">
        <f t="shared" si="0"/>
        <v xml:space="preserve"> </v>
      </c>
      <c r="AA4" s="12" t="str">
        <f t="shared" si="0"/>
        <v xml:space="preserve"> </v>
      </c>
      <c r="AB4" s="12" t="str">
        <f t="shared" si="0"/>
        <v xml:space="preserve"> </v>
      </c>
      <c r="AC4" s="12" t="str">
        <f t="shared" si="0"/>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t="str">
        <f t="shared" si="0"/>
        <v xml:space="preserve"> </v>
      </c>
      <c r="AN4" s="12" t="str">
        <f t="shared" si="0"/>
        <v xml:space="preserve"> </v>
      </c>
      <c r="AO4" s="12" t="str">
        <f t="shared" si="0"/>
        <v xml:space="preserve"> </v>
      </c>
      <c r="AP4" s="12" t="str">
        <f t="shared" si="0"/>
        <v xml:space="preserve"> </v>
      </c>
      <c r="AQ4" s="12" t="str">
        <f t="shared" si="0"/>
        <v xml:space="preserve"> </v>
      </c>
      <c r="AR4" s="12" t="str">
        <f t="shared" si="0"/>
        <v xml:space="preserve"> </v>
      </c>
      <c r="AS4" s="12" t="str">
        <f t="shared" si="0"/>
        <v xml:space="preserve"> </v>
      </c>
      <c r="AT4" s="12" t="str">
        <f t="shared" si="0"/>
        <v xml:space="preserve"> </v>
      </c>
      <c r="AU4" s="12" t="str">
        <f t="shared" si="0"/>
        <v xml:space="preserve"> </v>
      </c>
      <c r="AV4" s="12" t="str">
        <f t="shared" si="0"/>
        <v xml:space="preserve"> </v>
      </c>
      <c r="AW4" s="12" t="str">
        <f t="shared" si="0"/>
        <v xml:space="preserve"> </v>
      </c>
      <c r="AX4" s="12" t="str">
        <f t="shared" si="0"/>
        <v xml:space="preserve"> </v>
      </c>
      <c r="AY4" s="12" t="str">
        <f t="shared" si="0"/>
        <v xml:space="preserve"> </v>
      </c>
      <c r="AZ4" s="12" t="str">
        <f t="shared" si="0"/>
        <v xml:space="preserve"> </v>
      </c>
      <c r="BA4" s="12" t="str">
        <f t="shared" si="0"/>
        <v xml:space="preserve"> </v>
      </c>
      <c r="BB4" s="12" t="str">
        <f t="shared" si="0"/>
        <v xml:space="preserve"> </v>
      </c>
      <c r="BC4" s="12" t="str">
        <f t="shared" si="0"/>
        <v xml:space="preserve"> </v>
      </c>
      <c r="BD4" s="12"/>
      <c r="BE4" s="12"/>
      <c r="BF4" s="12" t="str">
        <f t="shared" si="0"/>
        <v xml:space="preserve"> </v>
      </c>
      <c r="BG4" s="12" t="str">
        <f t="shared" si="0"/>
        <v xml:space="preserve"> </v>
      </c>
      <c r="BH4" s="12" t="str">
        <f t="shared" si="0"/>
        <v xml:space="preserve"> </v>
      </c>
      <c r="BI4" s="12" t="str">
        <f t="shared" si="0"/>
        <v xml:space="preserve"> </v>
      </c>
      <c r="BJ4" s="12" t="str">
        <f t="shared" si="0"/>
        <v xml:space="preserve"> </v>
      </c>
      <c r="BK4" s="12" t="str">
        <f t="shared" si="0"/>
        <v xml:space="preserve"> </v>
      </c>
      <c r="BL4" s="12" t="str">
        <f t="shared" si="0"/>
        <v xml:space="preserve"> </v>
      </c>
      <c r="BM4" s="12" t="str">
        <f t="shared" si="0"/>
        <v xml:space="preserve"> </v>
      </c>
      <c r="BN4" s="12" t="str">
        <f t="shared" si="0"/>
        <v xml:space="preserve"> </v>
      </c>
      <c r="BO4" s="12" t="str">
        <f t="shared" si="0"/>
        <v xml:space="preserve"> </v>
      </c>
      <c r="BP4" s="12" t="str">
        <f t="shared" si="0"/>
        <v xml:space="preserve"> </v>
      </c>
      <c r="BQ4" s="12" t="str">
        <f t="shared" si="0"/>
        <v xml:space="preserve"> </v>
      </c>
      <c r="BR4" s="12" t="str">
        <f t="shared" si="0"/>
        <v xml:space="preserve"> </v>
      </c>
      <c r="BS4" s="12" t="str">
        <f t="shared" si="0"/>
        <v xml:space="preserve"> </v>
      </c>
      <c r="BT4" s="12" t="str">
        <f t="shared" si="0"/>
        <v xml:space="preserve"> </v>
      </c>
      <c r="BU4" s="12" t="str">
        <f t="shared" si="0"/>
        <v xml:space="preserve"> </v>
      </c>
      <c r="BV4" s="12" t="str">
        <f t="shared" si="0"/>
        <v xml:space="preserve"> </v>
      </c>
      <c r="BW4" s="12" t="str">
        <f t="shared" si="0"/>
        <v xml:space="preserve"> </v>
      </c>
      <c r="BX4" s="12" t="str">
        <f t="shared" si="0"/>
        <v xml:space="preserve"> </v>
      </c>
      <c r="BY4" s="12" t="str">
        <f t="shared" si="0"/>
        <v xml:space="preserve"> </v>
      </c>
      <c r="BZ4" s="12" t="str">
        <f t="shared" si="0"/>
        <v xml:space="preserve"> </v>
      </c>
      <c r="CA4" s="12" t="str">
        <f t="shared" si="0"/>
        <v xml:space="preserve"> </v>
      </c>
      <c r="CB4" s="12" t="str">
        <f t="shared" si="0"/>
        <v xml:space="preserve"> </v>
      </c>
      <c r="CC4" s="12" t="str">
        <f t="shared" si="0"/>
        <v xml:space="preserve"> </v>
      </c>
      <c r="CD4" s="12" t="str">
        <f t="shared" si="0"/>
        <v xml:space="preserve"> </v>
      </c>
      <c r="CE4" s="12" t="str">
        <f t="shared" si="0"/>
        <v xml:space="preserve"> </v>
      </c>
      <c r="CF4" s="12" t="str">
        <f t="shared" si="0"/>
        <v xml:space="preserve"> </v>
      </c>
      <c r="CG4" s="256" t="str">
        <f t="shared" si="0"/>
        <v xml:space="preserve"> </v>
      </c>
      <c r="CH4" s="256" t="str">
        <f t="shared" si="0"/>
        <v xml:space="preserve"> </v>
      </c>
      <c r="CI4" s="256" t="str">
        <f t="shared" si="0"/>
        <v xml:space="preserve"> </v>
      </c>
      <c r="CJ4" s="256" t="str">
        <f t="shared" si="0"/>
        <v xml:space="preserve"> </v>
      </c>
      <c r="CK4" s="256" t="str">
        <f t="shared" si="0"/>
        <v xml:space="preserve"> </v>
      </c>
      <c r="CL4" s="12" t="str">
        <f t="shared" si="0"/>
        <v xml:space="preserve"> </v>
      </c>
      <c r="CM4" s="12" t="str">
        <f t="shared" si="0"/>
        <v xml:space="preserve"> </v>
      </c>
      <c r="CN4" s="12" t="str">
        <f>IFERROR(IF((COUNT(CN5:CN89)=0)," ",(AVERAGE(CN5:CN89)/CN2)),"")</f>
        <v xml:space="preserve"> </v>
      </c>
      <c r="CO4" s="12" t="str">
        <f>IFERROR(IF((COUNT(CO5:CO89)=0)," ",(AVERAGE(CO5:CO89)/CO2)),"")</f>
        <v xml:space="preserve"> </v>
      </c>
      <c r="CP4" s="12" t="str">
        <f t="shared" si="0"/>
        <v xml:space="preserve"> </v>
      </c>
      <c r="CQ4" s="12" t="str">
        <f t="shared" ref="CQ4:EP4" si="1">IFERROR(IF((COUNT(CQ5:CQ89)=0)," ",(AVERAGE(CQ5:CQ89)/CQ2)),"")</f>
        <v xml:space="preserve"> </v>
      </c>
      <c r="CR4" s="12" t="str">
        <f t="shared" si="1"/>
        <v xml:space="preserve"> </v>
      </c>
      <c r="CS4" s="12" t="str">
        <f t="shared" si="1"/>
        <v xml:space="preserve"> </v>
      </c>
      <c r="CT4" s="12" t="str">
        <f t="shared" si="1"/>
        <v xml:space="preserve"> </v>
      </c>
      <c r="CU4" s="12" t="str">
        <f t="shared" si="1"/>
        <v xml:space="preserve"> </v>
      </c>
      <c r="CV4" s="12" t="str">
        <f t="shared" si="1"/>
        <v xml:space="preserve"> </v>
      </c>
      <c r="CW4" s="12" t="str">
        <f t="shared" si="1"/>
        <v xml:space="preserve"> </v>
      </c>
      <c r="CX4" s="12" t="str">
        <f>IFERROR(IF((COUNT(CX5:CX89)=0)," ",(AVERAGE(CX5:CX89)/CX2)),"")</f>
        <v xml:space="preserve"> </v>
      </c>
      <c r="CY4" s="12" t="str">
        <f>IFERROR(IF((COUNT(CY5:CY89)=0)," ",(AVERAGE(CY5:CY89)/CY2)),"")</f>
        <v xml:space="preserve"> </v>
      </c>
      <c r="CZ4" s="12" t="str">
        <f t="shared" si="1"/>
        <v xml:space="preserve"> </v>
      </c>
      <c r="DA4" s="12" t="str">
        <f t="shared" si="1"/>
        <v xml:space="preserve"> </v>
      </c>
      <c r="DB4" s="12" t="str">
        <f t="shared" si="1"/>
        <v xml:space="preserve"> </v>
      </c>
      <c r="DC4" s="12" t="str">
        <f t="shared" si="1"/>
        <v xml:space="preserve"> </v>
      </c>
      <c r="DD4" s="12" t="str">
        <f t="shared" si="1"/>
        <v xml:space="preserve"> </v>
      </c>
      <c r="DE4" s="12" t="str">
        <f t="shared" si="1"/>
        <v xml:space="preserve"> </v>
      </c>
      <c r="DF4" s="12" t="str">
        <f t="shared" si="1"/>
        <v xml:space="preserve"> </v>
      </c>
      <c r="DG4" s="12" t="str">
        <f t="shared" si="1"/>
        <v xml:space="preserve"> </v>
      </c>
      <c r="DH4" s="12" t="str">
        <f t="shared" si="1"/>
        <v xml:space="preserve"> </v>
      </c>
      <c r="DI4" s="12" t="str">
        <f t="shared" si="1"/>
        <v xml:space="preserve"> </v>
      </c>
      <c r="DJ4" s="12" t="str">
        <f>IFERROR(IF((COUNT(DJ5:DJ89)=0)," ",(AVERAGE(DJ5:DJ89)/DJ2)),"")</f>
        <v xml:space="preserve"> </v>
      </c>
      <c r="DK4" s="12" t="str">
        <f t="shared" si="1"/>
        <v xml:space="preserve"> </v>
      </c>
      <c r="DL4" s="12" t="str">
        <f t="shared" si="1"/>
        <v xml:space="preserve"> </v>
      </c>
      <c r="DM4" s="12" t="str">
        <f t="shared" si="1"/>
        <v xml:space="preserve"> </v>
      </c>
      <c r="DN4" s="12" t="str">
        <f t="shared" si="1"/>
        <v xml:space="preserve"> </v>
      </c>
      <c r="DO4" s="12" t="str">
        <f t="shared" si="1"/>
        <v xml:space="preserve"> </v>
      </c>
      <c r="DP4" s="12" t="str">
        <f t="shared" si="1"/>
        <v xml:space="preserve"> </v>
      </c>
      <c r="DQ4" s="12" t="str">
        <f t="shared" si="1"/>
        <v xml:space="preserve"> </v>
      </c>
      <c r="DR4" s="12" t="str">
        <f t="shared" si="1"/>
        <v xml:space="preserve"> </v>
      </c>
      <c r="DS4" s="12" t="str">
        <f t="shared" si="1"/>
        <v xml:space="preserve"> </v>
      </c>
      <c r="DT4" s="12" t="str">
        <f t="shared" si="1"/>
        <v xml:space="preserve"> </v>
      </c>
      <c r="DU4" s="12" t="str">
        <f t="shared" si="1"/>
        <v xml:space="preserve"> </v>
      </c>
      <c r="DV4" s="12" t="str">
        <f t="shared" si="1"/>
        <v xml:space="preserve"> </v>
      </c>
      <c r="DW4" s="12" t="str">
        <f t="shared" si="1"/>
        <v xml:space="preserve"> </v>
      </c>
      <c r="DX4" s="12" t="str">
        <f t="shared" si="1"/>
        <v xml:space="preserve"> </v>
      </c>
      <c r="DY4" s="12" t="str">
        <f t="shared" si="1"/>
        <v xml:space="preserve"> </v>
      </c>
      <c r="DZ4" s="12" t="str">
        <f t="shared" si="1"/>
        <v xml:space="preserve"> </v>
      </c>
      <c r="EA4" s="12" t="str">
        <f t="shared" si="1"/>
        <v xml:space="preserve"> </v>
      </c>
      <c r="EB4" s="12" t="str">
        <f t="shared" si="1"/>
        <v xml:space="preserve"> </v>
      </c>
      <c r="EC4" s="12" t="str">
        <f t="shared" si="1"/>
        <v xml:space="preserve"> </v>
      </c>
      <c r="ED4" s="12" t="str">
        <f t="shared" si="1"/>
        <v xml:space="preserve"> </v>
      </c>
      <c r="EE4" s="12" t="str">
        <f t="shared" si="1"/>
        <v xml:space="preserve"> </v>
      </c>
      <c r="EF4" s="12" t="str">
        <f t="shared" si="1"/>
        <v xml:space="preserve"> </v>
      </c>
      <c r="EG4" s="12" t="str">
        <f t="shared" si="1"/>
        <v xml:space="preserve"> </v>
      </c>
      <c r="EH4" s="12" t="str">
        <f t="shared" si="1"/>
        <v xml:space="preserve"> </v>
      </c>
      <c r="EI4" s="12" t="str">
        <f t="shared" si="1"/>
        <v xml:space="preserve"> </v>
      </c>
      <c r="EJ4" s="12" t="str">
        <f t="shared" si="1"/>
        <v xml:space="preserve"> </v>
      </c>
      <c r="EK4" s="12" t="str">
        <f t="shared" si="1"/>
        <v xml:space="preserve"> </v>
      </c>
      <c r="EL4" s="12" t="str">
        <f t="shared" si="1"/>
        <v xml:space="preserve"> </v>
      </c>
      <c r="EM4" s="12" t="str">
        <f t="shared" si="1"/>
        <v xml:space="preserve"> </v>
      </c>
      <c r="EN4" s="12" t="str">
        <f t="shared" si="1"/>
        <v xml:space="preserve"> </v>
      </c>
      <c r="EO4" s="12" t="str">
        <f t="shared" si="1"/>
        <v xml:space="preserve"> </v>
      </c>
      <c r="EP4" s="12" t="str">
        <f t="shared" si="1"/>
        <v xml:space="preserve"> </v>
      </c>
    </row>
    <row r="5" spans="1:150" x14ac:dyDescent="0.2">
      <c r="A5" s="65">
        <v>1</v>
      </c>
      <c r="B5" s="65" t="str">
        <f>'English Scores- Leveled papers'!B7</f>
        <v>V. Nirmala</v>
      </c>
      <c r="C5" s="79" t="str">
        <f>IF('RC Mastery Check+Question type'!D5="","",IF(OR('RC Mastery Check+Question type'!D5=-0.5,'RC Mastery Check+Question type'!D5=0,'RC Mastery Check+Question type'!D5=0.2,'RC Mastery Check+Question type'!D5=0.5),"NR",'Cover Sheet'!G5))</f>
        <v/>
      </c>
      <c r="D5" s="76" t="str">
        <f>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
      </c>
      <c r="E5" s="78" t="str">
        <f t="shared" ref="E5:E36" si="2">IF((B5=""),"",IF(COUNT(S5:W5)=0,"",ROUND(SUM(S5:W5)/SUM($S$2:$W$2),1)))</f>
        <v/>
      </c>
      <c r="F5" s="78" t="str">
        <f t="shared" ref="F5:F36" si="3">IF((B5=""),"",IF(COUNT(X5:AB5)=0,"",ROUND(SUM(X5:AB5)/SUM($X$2:$AB$2),1)))</f>
        <v/>
      </c>
      <c r="G5" s="78" t="str">
        <f t="shared" ref="G5:G36" si="4">IFERROR(IF((B5=""),"",IF(COUNT(AC5:AH5)=0,"",ROUND(SUM(AC5:AH5)/SUM($AC$2:$AH$2),1))),"")</f>
        <v/>
      </c>
      <c r="H5" s="78" t="str">
        <f t="shared" ref="H5:H36" si="5">IFERROR(IF((B5=""),"",IF(COUNT(AI5:AN5)=0,"",ROUND(SUM(AI5:AN5)/SUM($AI$2:$AN$2),1))),0)</f>
        <v/>
      </c>
      <c r="I5" s="78" t="str">
        <f t="shared" ref="I5:I36" si="6">IFERROR(IF((B5=""),"",IF(COUNT(AO5:AY5)=0,"",ROUND(SUM(AO5:AY5)/SUM($AO$2:$AY$2),1))),0)</f>
        <v/>
      </c>
      <c r="J5" s="78" t="str">
        <f t="shared" ref="J5:J36" si="7">IFERROR(IF((B5=""),"",IF(COUNT(AZ5:BO5)=0,"",ROUND(SUM(AZ5:BO5)/SUM($AZ$2:$BO$2),1))),0)</f>
        <v/>
      </c>
      <c r="K5" s="78" t="str">
        <f t="shared" ref="K5:K36" si="8">IFERROR(IF((B5=""),"",IF(COUNT(BP5:BW5)=0,"",ROUND(SUM(BP5:BW5)/SUM($BP$2:$BW$2),1))),0)</f>
        <v/>
      </c>
      <c r="L5" s="78" t="str">
        <f t="shared" ref="L5:L36" si="9">IFERROR(IF((B5=""),"",IF(COUNT(BX5:CF5)=0,"",ROUND(SUM(BX5:CF5)/SUM($BX$2:$CF$2),1))),0)</f>
        <v/>
      </c>
      <c r="M5" s="78" t="str">
        <f t="shared" ref="M5:M36" si="10">IFERROR(IF((B5=""),"",IF(COUNT(CG5:CK5)=0,"",ROUND(SUM(CG5:CK5)/SUM($CG$2:$CK$2),1))),0)</f>
        <v/>
      </c>
      <c r="N5" s="78" t="str">
        <f t="shared" ref="N5:N36" si="11">IFERROR(IF((B5=""),"",IF(COUNT(CL5:CS5)=0,"",ROUND(SUM(CL5:CS5)/SUM($CL$2:$CS$2),1))),0)</f>
        <v/>
      </c>
      <c r="O5" s="78" t="str">
        <f t="shared" ref="O5:O36" si="12">IFERROR(IF((B5=""),"",IF(COUNT(CT5:DE5)=0,"",ROUND(SUM(CT5:DE5)/SUM($CT$2:$DE$2),1))),0)</f>
        <v/>
      </c>
      <c r="P5" s="78" t="str">
        <f t="shared" ref="P5:P36" si="13">IFERROR(IF((B5=""),"",IF(COUNT(DF5:DQ5)=0,"",ROUND(SUM(DF5:DQ5)/SUM($DF$2:$DQ$2),1))),0)</f>
        <v/>
      </c>
      <c r="Q5" s="78" t="str">
        <f t="shared" ref="Q5:Q36" si="14">IFERROR(IF((B5=""),"",IF(COUNT(DR5:EB5)=0,"",ROUND(SUM(DR5:EB5)/SUM($DR$2:$EB$2),1))),0)</f>
        <v/>
      </c>
      <c r="R5" s="78" t="str">
        <f t="shared" ref="R5:R36" si="15">(IF((B5=""),"",IF(COUNT(ED5:EP5)=0,"",ROUND(SUM(ED5:EP5)/SUM($ED$2:$EP$2),1))))</f>
        <v/>
      </c>
      <c r="S5" s="41" t="str">
        <f>IF($B5="","",IF(COUNTIFS('English Scores- Leveled papers'!$H$4:$KM$4,S$3,'English Scores- Leveled papers'!$H7:$KM7,"&lt;&gt;")=0,"",SUMIF('English Scores- Leveled papers'!$H$4:$KM$4,S$3,'English Scores- Leveled papers'!$H7:$KM7)))</f>
        <v/>
      </c>
      <c r="T5" s="41" t="str">
        <f>IF($B5="","",IF(COUNTIFS('English Scores- Leveled papers'!$H$4:$KM$4,T$3,'English Scores- Leveled papers'!$H7:$KM7,"&lt;&gt;")=0,"",SUMIF('English Scores- Leveled papers'!$H$4:$KM$4,T$3,'English Scores- Leveled papers'!$H7:$KM7)))</f>
        <v/>
      </c>
      <c r="U5" s="41" t="str">
        <f>IF($B5="","",IF(COUNTIFS('English Scores- Leveled papers'!$H$4:$KM$4,U$3,'English Scores- Leveled papers'!$H7:$KM7,"&lt;&gt;")=0,"",SUMIF('English Scores- Leveled papers'!$H$4:$KM$4,U$3,'English Scores- Leveled papers'!$H7:$KM7)))</f>
        <v/>
      </c>
      <c r="V5" s="41" t="str">
        <f>IF($B5="","",IF(COUNTIFS('English Scores- Leveled papers'!$H$4:$KM$4,V$3,'English Scores- Leveled papers'!$H7:$KM7,"&lt;&gt;")=0,"",SUMIF('English Scores- Leveled papers'!$H$4:$KM$4,V$3,'English Scores- Leveled papers'!$H7:$KM7)))</f>
        <v/>
      </c>
      <c r="W5" s="41" t="str">
        <f>IF($B5="","",IF(COUNTIFS('English Scores- Leveled papers'!$H$4:$KM$4,W$3,'English Scores- Leveled papers'!$H7:$KM7,"&lt;&gt;")=0,"",SUMIF('English Scores- Leveled papers'!$H$4:$KM$4,W$3,'English Scores- Leveled papers'!$H7:$KM7)))</f>
        <v/>
      </c>
      <c r="X5" s="80" t="str">
        <f>IF($B5="","",IF(COUNTIFS('English Scores- Leveled papers'!$H$4:$KM$4,X$3,'English Scores- Leveled papers'!$H7:$KM7,"&lt;&gt;")=0,"",SUMIF('English Scores- Leveled papers'!$H$4:$KM$4,X$3,'English Scores- Leveled papers'!$H7:$KM7)))</f>
        <v/>
      </c>
      <c r="Y5" s="80" t="str">
        <f>IF($B5="","",IF(COUNTIFS('English Scores- Leveled papers'!$H$4:$KM$4,Y$3,'English Scores- Leveled papers'!$H7:$KM7,"&lt;&gt;")=0,"",SUMIF('English Scores- Leveled papers'!$H$4:$KM$4,Y$3,'English Scores- Leveled papers'!$H7:$KM7)))</f>
        <v/>
      </c>
      <c r="Z5" s="80" t="str">
        <f>IF($B5="","",IF(COUNTIFS('English Scores- Leveled papers'!$H$4:$KM$4,Z$3,'English Scores- Leveled papers'!$H7:$KM7,"&lt;&gt;")=0,"",SUMIF('English Scores- Leveled papers'!$H$4:$KM$4,Z$3,'English Scores- Leveled papers'!$H7:$KM7)))</f>
        <v/>
      </c>
      <c r="AA5" s="80" t="str">
        <f>IF($B5="","",IF(COUNTIFS('English Scores- Leveled papers'!$H$4:$KM$4,AA$3,'English Scores- Leveled papers'!$H7:$KM7,"&lt;&gt;")=0,"",SUMIF('English Scores- Leveled papers'!$H$4:$KM$4,AA$3,'English Scores- Leveled papers'!$H7:$KM7)))</f>
        <v/>
      </c>
      <c r="AB5" s="80" t="str">
        <f>IF($B5="","",IF(COUNTIFS('English Scores- Leveled papers'!$H$4:$KM$4,AB$3,'English Scores- Leveled papers'!$H7:$KM7,"&lt;&gt;")=0,"",SUMIF('English Scores- Leveled papers'!$H$4:$KM$4,AB$3,'English Scores- Leveled papers'!$H7:$KM7)))</f>
        <v/>
      </c>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80" t="str">
        <f>IF($B5="","",IF(COUNTIFS('English Scores- Leveled papers'!$H$4:$KM$4,AI$3,'English Scores- Leveled papers'!$H7:$KM7,"&lt;&gt;")=0,"",SUMIF('English Scores- Leveled papers'!$H$4:$KM$4,AI$3,'English Scores- Leveled papers'!$H7:$KM7)))</f>
        <v/>
      </c>
      <c r="AJ5" s="80" t="str">
        <f>IF($B5="","",IF(COUNTIFS('English Scores- Leveled papers'!$H$4:$KM$4,AJ$3,'English Scores- Leveled papers'!$H7:$KM7,"&lt;&gt;")=0,"",SUMIF('English Scores- Leveled papers'!$H$4:$KM$4,AJ$3,'English Scores- Leveled papers'!$H7:$KM7)))</f>
        <v/>
      </c>
      <c r="AK5" s="80" t="str">
        <f>IF($B5="","",IF(COUNTIFS('English Scores- Leveled papers'!$H$4:$KM$4,AK$3,'English Scores- Leveled papers'!$H7:$KM7,"&lt;&gt;")=0,"",SUMIF('English Scores- Leveled papers'!$H$4:$KM$4,AK$3,'English Scores- Leveled papers'!$H7:$KM7)))</f>
        <v/>
      </c>
      <c r="AL5" s="80" t="str">
        <f>IF($B5="","",IF(COUNTIFS('English Scores- Leveled papers'!$H$4:$KM$4,AL$3,'English Scores- Leveled papers'!$H7:$KM7,"&lt;&gt;")=0,"",SUMIF('English Scores- Leveled papers'!$H$4:$KM$4,AL$3,'English Scores- Leveled papers'!$H7:$KM7)))</f>
        <v/>
      </c>
      <c r="AM5" s="80" t="str">
        <f>IF($B5="","",IF(COUNTIFS('English Scores- Leveled papers'!$H$4:$KM$4,AM$3,'English Scores- Leveled papers'!$H7:$KM7,"&lt;&gt;")=0,"",SUMIF('English Scores- Leveled papers'!$H$4:$KM$4,AM$3,'English Scores- Leveled papers'!$H7:$KM7)))</f>
        <v/>
      </c>
      <c r="AN5" s="80"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80" t="str">
        <f>IF($B5="","",IF(COUNTIFS('English Scores- Leveled papers'!$H$4:$KM$4,AZ$3,'English Scores- Leveled papers'!$H7:$KM7,"&lt;&gt;")=0,"",SUMIF('English Scores- Leveled papers'!$H$4:$KM$4,AZ$3,'English Scores- Leveled papers'!$H7:$KM7)))</f>
        <v/>
      </c>
      <c r="BA5" s="80" t="str">
        <f>IF($B5="","",IF(COUNTIFS('English Scores- Leveled papers'!$H$4:$KM$4,BA$3,'English Scores- Leveled papers'!$H7:$KM7,"&lt;&gt;")=0,"",SUMIF('English Scores- Leveled papers'!$H$4:$KM$4,BA$3,'English Scores- Leveled papers'!$H7:$KM7)))</f>
        <v/>
      </c>
      <c r="BB5" s="80" t="str">
        <f>IF($B5="","",IF(COUNTIFS('English Scores- Leveled papers'!$H$4:$KM$4,BB$3,'English Scores- Leveled papers'!$H7:$KM7,"&lt;&gt;")=0,"",SUMIF('English Scores- Leveled papers'!$H$4:$KM$4,BB$3,'English Scores- Leveled papers'!$H7:$KM7)))</f>
        <v/>
      </c>
      <c r="BC5" s="80" t="str">
        <f>IF($B5="","",IF(COUNTIFS('English Scores- Leveled papers'!$H$4:$KM$4,BC$3,'English Scores- Leveled papers'!$H7:$KM7,"&lt;&gt;")=0,"",SUMIF('English Scores- Leveled papers'!$H$4:$KM$4,BC$3,'English Scores- Leveled papers'!$H7:$KM7)))</f>
        <v/>
      </c>
      <c r="BD5" s="80"/>
      <c r="BE5" s="80"/>
      <c r="BF5" s="80" t="str">
        <f>IF($B5="","",IF(COUNTIFS('English Scores- Leveled papers'!$H$4:$KM$4,BF$3,'English Scores- Leveled papers'!$H7:$KM7,"&lt;&gt;")=0,"",SUMIF('English Scores- Leveled papers'!$H$4:$KM$4,BF$3,'English Scores- Leveled papers'!$H7:$KM7)))</f>
        <v/>
      </c>
      <c r="BG5" s="80" t="str">
        <f>IF($B5="","",IF(COUNTIFS('English Scores- Leveled papers'!$H$4:$KM$4,BG$3,'English Scores- Leveled papers'!$H7:$KM7,"&lt;&gt;")=0,"",SUMIF('English Scores- Leveled papers'!$H$4:$KM$4,BG$3,'English Scores- Leveled papers'!$H7:$KM7)))</f>
        <v/>
      </c>
      <c r="BH5" s="80" t="str">
        <f>IF($B5="","",IF(COUNTIFS('English Scores- Leveled papers'!$H$4:$KM$4,BH$3,'English Scores- Leveled papers'!$H7:$KM7,"&lt;&gt;")=0,"",SUMIF('English Scores- Leveled papers'!$H$4:$KM$4,BH$3,'English Scores- Leveled papers'!$H7:$KM7)))</f>
        <v/>
      </c>
      <c r="BI5" s="80" t="str">
        <f>IF($B5="","",IF(COUNTIFS('English Scores- Leveled papers'!$H$4:$KM$4,BI$3,'English Scores- Leveled papers'!$H7:$KM7,"&lt;&gt;")=0,"",SUMIF('English Scores- Leveled papers'!$H$4:$KM$4,BI$3,'English Scores- Leveled papers'!$H7:$KM7)))</f>
        <v/>
      </c>
      <c r="BJ5" s="80" t="str">
        <f>IF($B5="","",IF(COUNTIFS('English Scores- Leveled papers'!$H$4:$KM$4,BJ$3,'English Scores- Leveled papers'!$H7:$KM7,"&lt;&gt;")=0,"",SUMIF('English Scores- Leveled papers'!$H$4:$KM$4,BJ$3,'English Scores- Leveled papers'!$H7:$KM7)))</f>
        <v/>
      </c>
      <c r="BK5" s="80" t="str">
        <f>IF($B5="","",IF(COUNTIFS('English Scores- Leveled papers'!$H$4:$KM$4,BK$3,'English Scores- Leveled papers'!$H7:$KM7,"&lt;&gt;")=0,"",SUMIF('English Scores- Leveled papers'!$H$4:$KM$4,BK$3,'English Scores- Leveled papers'!$H7:$KM7)))</f>
        <v/>
      </c>
      <c r="BL5" s="80" t="str">
        <f>IF($B5="","",IF(COUNTIFS('English Scores- Leveled papers'!$H$4:$KM$4,BL$3,'English Scores- Leveled papers'!$H7:$KM7,"&lt;&gt;")=0,"",SUMIF('English Scores- Leveled papers'!$H$4:$KM$4,BL$3,'English Scores- Leveled papers'!$H7:$KM7)))</f>
        <v/>
      </c>
      <c r="BM5" s="80" t="str">
        <f>IF($B5="","",IF(COUNTIFS('English Scores- Leveled papers'!$H$4:$KM$4,BM$3,'English Scores- Leveled papers'!$H7:$KM7,"&lt;&gt;")=0,"",SUMIF('English Scores- Leveled papers'!$H$4:$KM$4,BM$3,'English Scores- Leveled papers'!$H7:$KM7)))</f>
        <v/>
      </c>
      <c r="BN5" s="80" t="str">
        <f>IF($B5="","",IF(COUNTIFS('English Scores- Leveled papers'!$H$4:$KM$4,BN$3,'English Scores- Leveled papers'!$H7:$KM7,"&lt;&gt;")=0,"",SUMIF('English Scores- Leveled papers'!$H$4:$KM$4,BN$3,'English Scores- Leveled papers'!$H7:$KM7)))</f>
        <v/>
      </c>
      <c r="BO5" s="80"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80" t="str">
        <f>IF($B5="","",IF(COUNTIFS('English Scores- Leveled papers'!$H$4:$KM$4,BX$3,'English Scores- Leveled papers'!$H7:$KM7,"&lt;&gt;")=0,"",SUMIF('English Scores- Leveled papers'!$H$4:$KM$4,BX$3,'English Scores- Leveled papers'!$H7:$KM7)))</f>
        <v/>
      </c>
      <c r="BY5" s="80" t="str">
        <f>IF($B5="","",IF(COUNTIFS('English Scores- Leveled papers'!$H$4:$KM$4,BY$3,'English Scores- Leveled papers'!$H7:$KM7,"&lt;&gt;")=0,"",SUMIF('English Scores- Leveled papers'!$H$4:$KM$4,BY$3,'English Scores- Leveled papers'!$H7:$KM7)))</f>
        <v/>
      </c>
      <c r="BZ5" s="80" t="str">
        <f>IF($B5="","",IF(COUNTIFS('English Scores- Leveled papers'!$H$4:$KM$4,BZ$3,'English Scores- Leveled papers'!$H7:$KM7,"&lt;&gt;")=0,"",SUMIF('English Scores- Leveled papers'!$H$4:$KM$4,BZ$3,'English Scores- Leveled papers'!$H7:$KM7)))</f>
        <v/>
      </c>
      <c r="CA5" s="80" t="str">
        <f>IF($B5="","",IF(COUNTIFS('English Scores- Leveled papers'!$H$4:$KM$4,CA$3,'English Scores- Leveled papers'!$H7:$KM7,"&lt;&gt;")=0,"",SUMIF('English Scores- Leveled papers'!$H$4:$KM$4,CA$3,'English Scores- Leveled papers'!$H7:$KM7)))</f>
        <v/>
      </c>
      <c r="CB5" s="80" t="str">
        <f>IF($B5="","",IF(COUNTIFS('English Scores- Leveled papers'!$H$4:$KM$4,CB$3,'English Scores- Leveled papers'!$H7:$KM7,"&lt;&gt;")=0,"",SUMIF('English Scores- Leveled papers'!$H$4:$KM$4,CB$3,'English Scores- Leveled papers'!$H7:$KM7)))</f>
        <v/>
      </c>
      <c r="CC5" s="80" t="str">
        <f>IF($B5="","",IF(COUNTIFS('English Scores- Leveled papers'!$H$4:$KM$4,CC$3,'English Scores- Leveled papers'!$H7:$KM7,"&lt;&gt;")=0,"",SUMIF('English Scores- Leveled papers'!$H$4:$KM$4,CC$3,'English Scores- Leveled papers'!$H7:$KM7)))</f>
        <v/>
      </c>
      <c r="CD5" s="80" t="str">
        <f>IF($B5="","",IF(COUNTIFS('English Scores- Leveled papers'!$H$4:$KM$4,CD$3,'English Scores- Leveled papers'!$H7:$KM7,"&lt;&gt;")=0,"",SUMIF('English Scores- Leveled papers'!$H$4:$KM$4,CD$3,'English Scores- Leveled papers'!$H7:$KM7)))</f>
        <v/>
      </c>
      <c r="CE5" s="80" t="str">
        <f>IF($B5="","",IF(COUNTIFS('English Scores- Leveled papers'!$H$4:$KM$4,CE$3,'English Scores- Leveled papers'!$H7:$KM7,"&lt;&gt;")=0,"",SUMIF('English Scores- Leveled papers'!$H$4:$KM$4,CE$3,'English Scores- Leveled papers'!$H7:$KM7)))</f>
        <v/>
      </c>
      <c r="CF5" s="80"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80" t="str">
        <f>IF($B5="","",IF(COUNTIFS('English Scores- Leveled papers'!$H$4:$KM$4,CL$3,'English Scores- Leveled papers'!$H7:$KM7,"&lt;&gt;")=0,"",SUMIF('English Scores- Leveled papers'!$H$4:$KM$4,CL$3,'English Scores- Leveled papers'!$H7:$KM7)))</f>
        <v/>
      </c>
      <c r="CM5" s="80" t="str">
        <f>IF($B5="","",IF(COUNTIFS('English Scores- Leveled papers'!$H$4:$KM$4,CM$3,'English Scores- Leveled papers'!$H7:$KM7,"&lt;&gt;")=0,"",SUMIF('English Scores- Leveled papers'!$H$4:$KM$4,CM$3,'English Scores- Leveled papers'!$H7:$KM7)))</f>
        <v/>
      </c>
      <c r="CN5" s="80" t="str">
        <f>IF($B5="","",IF(COUNTIFS('English Scores- Leveled papers'!$H$4:$KM$4,CN$3,'English Scores- Leveled papers'!$H7:$KM7,"&lt;&gt;")=0,"",SUMIF('English Scores- Leveled papers'!$H$4:$KM$4,CN$3,'English Scores- Leveled papers'!$H7:$KM7)))</f>
        <v/>
      </c>
      <c r="CO5" s="80" t="str">
        <f>IF($B5="","",IF(COUNTIFS('English Scores- Leveled papers'!$H$4:$KM$4,CO$3,'English Scores- Leveled papers'!$H7:$KM7,"&lt;&gt;")=0,"",SUMIF('English Scores- Leveled papers'!$H$4:$KM$4,CO$3,'English Scores- Leveled papers'!$H7:$KM7)))</f>
        <v/>
      </c>
      <c r="CP5" s="80" t="str">
        <f>IF($B5="","",IF(COUNTIFS('English Scores- Leveled papers'!$H$4:$KM$4,CP$3,'English Scores- Leveled papers'!$H7:$KM7,"&lt;&gt;")=0,"",SUMIF('English Scores- Leveled papers'!$H$4:$KM$4,CP$3,'English Scores- Leveled papers'!$H7:$KM7)))</f>
        <v/>
      </c>
      <c r="CQ5" s="80" t="str">
        <f>IF($B5="","",IF(COUNTIFS('English Scores- Leveled papers'!$H$4:$KM$4,CQ$3,'English Scores- Leveled papers'!$H7:$KM7,"&lt;&gt;")=0,"",SUMIF('English Scores- Leveled papers'!$H$4:$KM$4,CQ$3,'English Scores- Leveled papers'!$H7:$KM7)))</f>
        <v/>
      </c>
      <c r="CR5" s="80" t="str">
        <f>IF($B5="","",IF(COUNTIFS('English Scores- Leveled papers'!$H$4:$KM$4,CR$3,'English Scores- Leveled papers'!$H7:$KM7,"&lt;&gt;")=0,"",SUMIF('English Scores- Leveled papers'!$H$4:$KM$4,CR$3,'English Scores- Leveled papers'!$H7:$KM7)))</f>
        <v/>
      </c>
      <c r="CS5" s="80"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80" t="str">
        <f>IF($B5="","",IF(COUNTIFS('English Scores- Leveled papers'!$H$4:$KM$4,DF$3,'English Scores- Leveled papers'!$H7:$KM7,"&lt;&gt;")=0,"",SUMIF('English Scores- Leveled papers'!$H$4:$KM$4,DF$3,'English Scores- Leveled papers'!$H7:$KM7)))</f>
        <v/>
      </c>
      <c r="DG5" s="80" t="str">
        <f>IF($B5="","",IF(COUNTIFS('English Scores- Leveled papers'!$H$4:$KM$4,DG$3,'English Scores- Leveled papers'!$H7:$KM7,"&lt;&gt;")=0,"",SUMIF('English Scores- Leveled papers'!$H$4:$KM$4,DG$3,'English Scores- Leveled papers'!$H7:$KM7)))</f>
        <v/>
      </c>
      <c r="DH5" s="80" t="str">
        <f>IF($B5="","",IF(COUNTIFS('English Scores- Leveled papers'!$H$4:$KM$4,DH$3,'English Scores- Leveled papers'!$H7:$KM7,"&lt;&gt;")=0,"",SUMIF('English Scores- Leveled papers'!$H$4:$KM$4,DH$3,'English Scores- Leveled papers'!$H7:$KM7)))</f>
        <v/>
      </c>
      <c r="DI5" s="80" t="str">
        <f>IF($B5="","",IF(COUNTIFS('English Scores- Leveled papers'!$H$4:$KM$4,DI$3,'English Scores- Leveled papers'!$H7:$KM7,"&lt;&gt;")=0,"",SUMIF('English Scores- Leveled papers'!$H$4:$KM$4,DI$3,'English Scores- Leveled papers'!$H7:$KM7)))</f>
        <v/>
      </c>
      <c r="DJ5" s="80" t="str">
        <f>IF($B5="","",IF(COUNTIFS('English Scores- Leveled papers'!$H$4:$KM$4,DJ$3,'English Scores- Leveled papers'!$H7:$KM7,"&lt;&gt;")=0,"",SUMIF('English Scores- Leveled papers'!$H$4:$KM$4,DJ$3,'English Scores- Leveled papers'!$H7:$KM7)))</f>
        <v/>
      </c>
      <c r="DK5" s="80" t="str">
        <f>IF($B5="","",IF(COUNTIFS('English Scores- Leveled papers'!$H$4:$KM$4,DK$3,'English Scores- Leveled papers'!$H7:$KM7,"&lt;&gt;")=0,"",SUMIF('English Scores- Leveled papers'!$H$4:$KM$4,DK$3,'English Scores- Leveled papers'!$H7:$KM7)))</f>
        <v/>
      </c>
      <c r="DL5" s="80" t="str">
        <f>IF($B5="","",IF(COUNTIFS('English Scores- Leveled papers'!$H$4:$KM$4,DL$3,'English Scores- Leveled papers'!$H7:$KM7,"&lt;&gt;")=0,"",SUMIF('English Scores- Leveled papers'!$H$4:$KM$4,DL$3,'English Scores- Leveled papers'!$H7:$KM7)))</f>
        <v/>
      </c>
      <c r="DM5" s="80" t="str">
        <f>IF($B5="","",IF(COUNTIFS('English Scores- Leveled papers'!$H$4:$KM$4,DM$3,'English Scores- Leveled papers'!$H7:$KM7,"&lt;&gt;")=0,"",SUMIF('English Scores- Leveled papers'!$H$4:$KM$4,DM$3,'English Scores- Leveled papers'!$H7:$KM7)))</f>
        <v/>
      </c>
      <c r="DN5" s="80" t="str">
        <f>IF($B5="","",IF(COUNTIFS('English Scores- Leveled papers'!$H$4:$KM$4,DN$3,'English Scores- Leveled papers'!$H7:$KM7,"&lt;&gt;")=0,"",SUMIF('English Scores- Leveled papers'!$H$4:$KM$4,DN$3,'English Scores- Leveled papers'!$H7:$KM7)))</f>
        <v/>
      </c>
      <c r="DO5" s="80" t="str">
        <f>IF($B5="","",IF(COUNTIFS('English Scores- Leveled papers'!$H$4:$KM$4,DO$3,'English Scores- Leveled papers'!$H7:$KM7,"&lt;&gt;")=0,"",SUMIF('English Scores- Leveled papers'!$H$4:$KM$4,DO$3,'English Scores- Leveled papers'!$H7:$KM7)))</f>
        <v/>
      </c>
      <c r="DP5" s="80" t="str">
        <f>IF($B5="","",IF(COUNTIFS('English Scores- Leveled papers'!$H$4:$KM$4,DP$3,'English Scores- Leveled papers'!$H7:$KM7,"&lt;&gt;")=0,"",SUMIF('English Scores- Leveled papers'!$H$4:$KM$4,DP$3,'English Scores- Leveled papers'!$H7:$KM7)))</f>
        <v/>
      </c>
      <c r="DQ5" s="80" t="str">
        <f>IF($B5="","",IF(COUNTIFS('English Scores- Leveled papers'!$H$4:$KM$4,DQ$3,'English Scores- Leveled papers'!$H7:$KM7,"&lt;&gt;")=0,"",SUMIF('English Scores- Leveled papers'!$H$4:$KM$4,DQ$3,'English Scores- Leveled papers'!$H7:$KM7)))</f>
        <v/>
      </c>
      <c r="DR5" s="41" t="str">
        <f>IF($B5="","",IF(COUNTIFS('English Scores- Leveled papers'!$H$4:$KM$4,DR$3,'English Scores- Leveled papers'!$H7:$KM7,"&lt;&gt;")=0,"",SUMIF('English Scores- Leveled papers'!$H$4:$KM$4,DR$3,'English Scores- Leveled papers'!$H7:$KM7)))</f>
        <v/>
      </c>
      <c r="DS5" s="41" t="str">
        <f>IF($B5="","",IF(COUNTIFS('English Scores- Leveled papers'!$H$4:$KM$4,DS$3,'English Scores- Leveled papers'!$H7:$KM7,"&lt;&gt;")=0,"",SUMIF('English Scores- Leveled papers'!$H$4:$KM$4,DS$3,'English Scores- Leveled papers'!$H7:$KM7)))</f>
        <v/>
      </c>
      <c r="DT5" s="41" t="str">
        <f>IF($B5="","",IF(COUNTIFS('English Scores- Leveled papers'!$H$4:$KM$4,DT$3,'English Scores- Leveled papers'!$H7:$KM7,"&lt;&gt;")=0,"",SUMIF('English Scores- Leveled papers'!$H$4:$KM$4,DT$3,'English Scores- Leveled papers'!$H7:$KM7)))</f>
        <v/>
      </c>
      <c r="DU5" s="41" t="str">
        <f>IF($B5="","",IF(COUNTIFS('English Scores- Leveled papers'!$H$4:$KM$4,DU$3,'English Scores- Leveled papers'!$H7:$KM7,"&lt;&gt;")=0,"",SUMIF('English Scores- Leveled papers'!$H$4:$KM$4,DU$3,'English Scores- Leveled papers'!$H7:$KM7)))</f>
        <v/>
      </c>
      <c r="DV5" s="41" t="str">
        <f>IF($B5="","",IF(COUNTIFS('English Scores- Leveled papers'!$H$4:$KM$4,DV$3,'English Scores- Leveled papers'!$H7:$KM7,"&lt;&gt;")=0,"",SUMIF('English Scores- Leveled papers'!$H$4:$KM$4,DV$3,'English Scores- Leveled papers'!$H7:$KM7)))</f>
        <v/>
      </c>
      <c r="DW5" s="41" t="str">
        <f>IF($B5="","",IF(COUNTIFS('English Scores- Leveled papers'!$H$4:$KM$4,DW$3,'English Scores- Leveled papers'!$H7:$KM7,"&lt;&gt;")=0,"",SUMIF('English Scores- Leveled papers'!$H$4:$KM$4,DW$3,'English Scores- Leveled papers'!$H7:$KM7)))</f>
        <v/>
      </c>
      <c r="DX5" s="41" t="str">
        <f>IF($B5="","",IF(COUNTIFS('English Scores- Leveled papers'!$H$4:$KM$4,DX$3,'English Scores- Leveled papers'!$H7:$KM7,"&lt;&gt;")=0,"",SUMIF('English Scores- Leveled papers'!$H$4:$KM$4,DX$3,'English Scores- Leveled papers'!$H7:$KM7)))</f>
        <v/>
      </c>
      <c r="DY5" s="41" t="str">
        <f>IF($B5="","",IF(COUNTIFS('English Scores- Leveled papers'!$H$4:$KM$4,DY$3,'English Scores- Leveled papers'!$H7:$KM7,"&lt;&gt;")=0,"",SUMIF('English Scores- Leveled papers'!$H$4:$KM$4,DY$3,'English Scores- Leveled papers'!$H7:$KM7)))</f>
        <v/>
      </c>
      <c r="DZ5" s="41" t="str">
        <f>IF($B5="","",IF(COUNTIFS('English Scores- Leveled papers'!$H$4:$KM$4,DZ$3,'English Scores- Leveled papers'!$H7:$KM7,"&lt;&gt;")=0,"",SUMIF('English Scores- Leveled papers'!$H$4:$KM$4,DZ$3,'English Scores- Leveled papers'!$H7:$KM7)))</f>
        <v/>
      </c>
      <c r="EA5" s="41" t="str">
        <f>IF($B5="","",IF(COUNTIFS('English Scores- Leveled papers'!$H$4:$KM$4,EA$3,'English Scores- Leveled papers'!$H7:$KM7,"&lt;&gt;")=0,"",SUMIF('English Scores- Leveled papers'!$H$4:$KM$4,EA$3,'English Scores- Leveled papers'!$H7:$KM7)))</f>
        <v/>
      </c>
      <c r="EB5" s="41" t="str">
        <f>IF($B5="","",IF(COUNTIFS('English Scores- Leveled papers'!$H$4:$KM$4,EB$3,'English Scores- Leveled papers'!$H7:$KM7,"&lt;&gt;")=0,"",SUMIF('English Scores- Leveled papers'!$H$4:$KM$4,EB$3,'English Scores- Leveled papers'!$H7:$KM7)))</f>
        <v/>
      </c>
      <c r="EC5" s="41" t="str">
        <f>IF($B5="","",IF(COUNTIFS('English Scores- Leveled papers'!$H$4:$KM$4,EC$3,'English Scores- Leveled papers'!$H7:$KM7,"&lt;&gt;")=0,"",SUMIF('English Scores- Leveled papers'!$H$4:$KM$4,EC$3,'English Scores- Leveled papers'!$H7:$KM7)))</f>
        <v/>
      </c>
      <c r="ED5" s="80" t="str">
        <f>IF($B5="","",IF(COUNTIFS('English Scores- Leveled papers'!$H$4:$KM$4,ED$3,'English Scores- Leveled papers'!$H7:$KM7,"&lt;&gt;")=0,"",SUMIF('English Scores- Leveled papers'!$H$4:$KM$4,ED$3,'English Scores- Leveled papers'!$H7:$KM7)))</f>
        <v/>
      </c>
      <c r="EE5" s="80" t="str">
        <f>IF($B5="","",IF(COUNTIFS('English Scores- Leveled papers'!$H$4:$KM$4,EE$3,'English Scores- Leveled papers'!$H7:$KM7,"&lt;&gt;")=0,"",SUMIF('English Scores- Leveled papers'!$H$4:$KM$4,EE$3,'English Scores- Leveled papers'!$H7:$KM7)))</f>
        <v/>
      </c>
      <c r="EF5" s="80" t="str">
        <f>IF($B5="","",IF(COUNTIFS('English Scores- Leveled papers'!$H$4:$KM$4,EF$3,'English Scores- Leveled papers'!$H7:$KM7,"&lt;&gt;")=0,"",SUMIF('English Scores- Leveled papers'!$H$4:$KM$4,EF$3,'English Scores- Leveled papers'!$H7:$KM7)))</f>
        <v/>
      </c>
      <c r="EG5" s="80" t="str">
        <f>IF($B5="","",IF(COUNTIFS('English Scores- Leveled papers'!$H$4:$KM$4,EG$3,'English Scores- Leveled papers'!$H7:$KM7,"&lt;&gt;")=0,"",SUMIF('English Scores- Leveled papers'!$H$4:$KM$4,EG$3,'English Scores- Leveled papers'!$H7:$KM7)))</f>
        <v/>
      </c>
      <c r="EH5" s="80" t="str">
        <f>IF($B5="","",IF(COUNTIFS('English Scores- Leveled papers'!$H$4:$KM$4,EH$3,'English Scores- Leveled papers'!$H7:$KM7,"&lt;&gt;")=0,"",SUMIF('English Scores- Leveled papers'!$H$4:$KM$4,EH$3,'English Scores- Leveled papers'!$H7:$KM7)))</f>
        <v/>
      </c>
      <c r="EI5" s="80" t="str">
        <f>IF($B5="","",IF(COUNTIFS('English Scores- Leveled papers'!$H$4:$KM$4,EI$3,'English Scores- Leveled papers'!$H7:$KM7,"&lt;&gt;")=0,"",SUMIF('English Scores- Leveled papers'!$H$4:$KM$4,EI$3,'English Scores- Leveled papers'!$H7:$KM7)))</f>
        <v/>
      </c>
      <c r="EJ5" s="80" t="str">
        <f>IF($B5="","",IF(COUNTIFS('English Scores- Leveled papers'!$H$4:$KM$4,EJ$3,'English Scores- Leveled papers'!$H7:$KM7,"&lt;&gt;")=0,"",SUMIF('English Scores- Leveled papers'!$H$4:$KM$4,EJ$3,'English Scores- Leveled papers'!$H7:$KM7)))</f>
        <v/>
      </c>
      <c r="EK5" s="80" t="str">
        <f>IF($B5="","",IF(COUNTIFS('English Scores- Leveled papers'!$H$4:$KM$4,EK$3,'English Scores- Leveled papers'!$H7:$KM7,"&lt;&gt;")=0,"",SUMIF('English Scores- Leveled papers'!$H$4:$KM$4,EK$3,'English Scores- Leveled papers'!$H7:$KM7)))</f>
        <v/>
      </c>
      <c r="EL5" s="80" t="str">
        <f>IF($B5="","",IF(COUNTIFS('English Scores- Leveled papers'!$H$4:$KM$4,EL$3,'English Scores- Leveled papers'!$H7:$KM7,"&lt;&gt;")=0,"",SUMIF('English Scores- Leveled papers'!$H$4:$KM$4,EL$3,'English Scores- Leveled papers'!$H7:$KM7)))</f>
        <v/>
      </c>
      <c r="EM5" s="80" t="str">
        <f>IF($B5="","",IF(COUNTIFS('English Scores- Leveled papers'!$H$4:$KM$4,EM$3,'English Scores- Leveled papers'!$H7:$KM7,"&lt;&gt;")=0,"",SUMIF('English Scores- Leveled papers'!$H$4:$KM$4,EM$3,'English Scores- Leveled papers'!$H7:$KM7)))</f>
        <v/>
      </c>
      <c r="EN5" s="80" t="str">
        <f>IF($B5="","",IF(COUNTIFS('English Scores- Leveled papers'!$H$4:$KM$4,EN$3,'English Scores- Leveled papers'!$H7:$KM7,"&lt;&gt;")=0,"",SUMIF('English Scores- Leveled papers'!$H$4:$KM$4,EN$3,'English Scores- Leveled papers'!$H7:$KM7)))</f>
        <v/>
      </c>
      <c r="EO5" s="80" t="str">
        <f>IF($B5="","",IF(COUNTIFS('English Scores- Leveled papers'!$H$4:$KM$4,EO$3,'English Scores- Leveled papers'!$H7:$KM7,"&lt;&gt;")=0,"",SUMIF('English Scores- Leveled papers'!$H$4:$KM$4,EO$3,'English Scores- Leveled papers'!$H7:$KM7)))</f>
        <v/>
      </c>
      <c r="EP5" s="80" t="str">
        <f>IF($B5="","",IF(COUNTIFS('English Scores- Leveled papers'!$H$4:$KM$4,EP$3,'English Scores- Leveled papers'!$H7:$KM7,"&lt;&gt;")=0,"",SUMIF('English Scores- Leveled papers'!$H$4:$KM$4,EP$3,'English Scores- Leveled papers'!$H7:$KM7)))</f>
        <v/>
      </c>
    </row>
    <row r="6" spans="1:150" x14ac:dyDescent="0.2">
      <c r="A6" s="65">
        <v>2</v>
      </c>
      <c r="B6" s="65" t="str">
        <f>'English Scores- Leveled papers'!B8</f>
        <v>V.Sagar</v>
      </c>
      <c r="C6" s="79" t="str">
        <f>IF('RC Mastery Check+Question type'!D6="","",IF(OR('RC Mastery Check+Question type'!D6=-0.5,'RC Mastery Check+Question type'!D6=0,'RC Mastery Check+Question type'!D6=0.2,'RC Mastery Check+Question type'!D6=0.5),"NR",'Cover Sheet'!G6))</f>
        <v/>
      </c>
      <c r="D6" s="76" t="str">
        <f>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v>NR</v>
      </c>
      <c r="E6" s="78" t="str">
        <f t="shared" si="2"/>
        <v/>
      </c>
      <c r="F6" s="78" t="str">
        <f t="shared" si="3"/>
        <v/>
      </c>
      <c r="G6" s="78" t="str">
        <f t="shared" si="4"/>
        <v/>
      </c>
      <c r="H6" s="78" t="str">
        <f t="shared" si="5"/>
        <v/>
      </c>
      <c r="I6" s="78" t="str">
        <f t="shared" si="6"/>
        <v/>
      </c>
      <c r="J6" s="78" t="str">
        <f t="shared" si="7"/>
        <v/>
      </c>
      <c r="K6" s="78" t="str">
        <f t="shared" si="8"/>
        <v/>
      </c>
      <c r="L6" s="78" t="str">
        <f t="shared" si="9"/>
        <v/>
      </c>
      <c r="M6" s="78" t="str">
        <f t="shared" si="10"/>
        <v/>
      </c>
      <c r="N6" s="78" t="str">
        <f t="shared" si="11"/>
        <v/>
      </c>
      <c r="O6" s="78" t="str">
        <f t="shared" si="12"/>
        <v/>
      </c>
      <c r="P6" s="78" t="str">
        <f t="shared" si="13"/>
        <v/>
      </c>
      <c r="Q6" s="78" t="str">
        <f t="shared" si="14"/>
        <v/>
      </c>
      <c r="R6" s="78" t="str">
        <f t="shared" si="15"/>
        <v/>
      </c>
      <c r="S6" s="41" t="str">
        <f>IF($B6="","",IF(COUNTIFS('English Scores- Leveled papers'!$H$4:$KM$4,S$3,'English Scores- Leveled papers'!$H8:$KM8,"&lt;&gt;")=0,"",SUMIF('English Scores- Leveled papers'!$H$4:$KM$4,S$3,'English Scores- Leveled papers'!$H8:$KM8)))</f>
        <v/>
      </c>
      <c r="T6" s="41" t="str">
        <f>IF($B6="","",IF(COUNTIFS('English Scores- Leveled papers'!$H$4:$KM$4,T$3,'English Scores- Leveled papers'!$H8:$KM8,"&lt;&gt;")=0,"",SUMIF('English Scores- Leveled papers'!$H$4:$KM$4,T$3,'English Scores- Leveled papers'!$H8:$KM8)))</f>
        <v/>
      </c>
      <c r="U6" s="41" t="str">
        <f>IF($B6="","",IF(COUNTIFS('English Scores- Leveled papers'!$H$4:$KM$4,U$3,'English Scores- Leveled papers'!$H8:$KM8,"&lt;&gt;")=0,"",SUMIF('English Scores- Leveled papers'!$H$4:$KM$4,U$3,'English Scores- Leveled papers'!$H8:$KM8)))</f>
        <v/>
      </c>
      <c r="V6" s="41" t="str">
        <f>IF($B6="","",IF(COUNTIFS('English Scores- Leveled papers'!$H$4:$KM$4,V$3,'English Scores- Leveled papers'!$H8:$KM8,"&lt;&gt;")=0,"",SUMIF('English Scores- Leveled papers'!$H$4:$KM$4,V$3,'English Scores- Leveled papers'!$H8:$KM8)))</f>
        <v/>
      </c>
      <c r="W6" s="41" t="str">
        <f>IF($B6="","",IF(COUNTIFS('English Scores- Leveled papers'!$H$4:$KM$4,W$3,'English Scores- Leveled papers'!$H8:$KM8,"&lt;&gt;")=0,"",SUMIF('English Scores- Leveled papers'!$H$4:$KM$4,W$3,'English Scores- Leveled papers'!$H8:$KM8)))</f>
        <v/>
      </c>
      <c r="X6" s="80" t="str">
        <f>IF($B6="","",IF(COUNTIFS('English Scores- Leveled papers'!$H$4:$KM$4,X$3,'English Scores- Leveled papers'!$H8:$KM8,"&lt;&gt;")=0,"",SUMIF('English Scores- Leveled papers'!$H$4:$KM$4,X$3,'English Scores- Leveled papers'!$H8:$KM8)))</f>
        <v/>
      </c>
      <c r="Y6" s="80" t="str">
        <f>IF($B6="","",IF(COUNTIFS('English Scores- Leveled papers'!$H$4:$KM$4,Y$3,'English Scores- Leveled papers'!$H8:$KM8,"&lt;&gt;")=0,"",SUMIF('English Scores- Leveled papers'!$H$4:$KM$4,Y$3,'English Scores- Leveled papers'!$H8:$KM8)))</f>
        <v/>
      </c>
      <c r="Z6" s="80" t="str">
        <f>IF($B6="","",IF(COUNTIFS('English Scores- Leveled papers'!$H$4:$KM$4,Z$3,'English Scores- Leveled papers'!$H8:$KM8,"&lt;&gt;")=0,"",SUMIF('English Scores- Leveled papers'!$H$4:$KM$4,Z$3,'English Scores- Leveled papers'!$H8:$KM8)))</f>
        <v/>
      </c>
      <c r="AA6" s="80" t="str">
        <f>IF($B6="","",IF(COUNTIFS('English Scores- Leveled papers'!$H$4:$KM$4,AA$3,'English Scores- Leveled papers'!$H8:$KM8,"&lt;&gt;")=0,"",SUMIF('English Scores- Leveled papers'!$H$4:$KM$4,AA$3,'English Scores- Leveled papers'!$H8:$KM8)))</f>
        <v/>
      </c>
      <c r="AB6" s="80" t="str">
        <f>IF($B6="","",IF(COUNTIFS('English Scores- Leveled papers'!$H$4:$KM$4,AB$3,'English Scores- Leveled papers'!$H8:$KM8,"&lt;&gt;")=0,"",SUMIF('English Scores- Leveled papers'!$H$4:$KM$4,AB$3,'English Scores- Leveled papers'!$H8:$KM8)))</f>
        <v/>
      </c>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80" t="str">
        <f>IF($B6="","",IF(COUNTIFS('English Scores- Leveled papers'!$H$4:$KM$4,AI$3,'English Scores- Leveled papers'!$H8:$KM8,"&lt;&gt;")=0,"",SUMIF('English Scores- Leveled papers'!$H$4:$KM$4,AI$3,'English Scores- Leveled papers'!$H8:$KM8)))</f>
        <v/>
      </c>
      <c r="AJ6" s="80" t="str">
        <f>IF($B6="","",IF(COUNTIFS('English Scores- Leveled papers'!$H$4:$KM$4,AJ$3,'English Scores- Leveled papers'!$H8:$KM8,"&lt;&gt;")=0,"",SUMIF('English Scores- Leveled papers'!$H$4:$KM$4,AJ$3,'English Scores- Leveled papers'!$H8:$KM8)))</f>
        <v/>
      </c>
      <c r="AK6" s="80" t="str">
        <f>IF($B6="","",IF(COUNTIFS('English Scores- Leveled papers'!$H$4:$KM$4,AK$3,'English Scores- Leveled papers'!$H8:$KM8,"&lt;&gt;")=0,"",SUMIF('English Scores- Leveled papers'!$H$4:$KM$4,AK$3,'English Scores- Leveled papers'!$H8:$KM8)))</f>
        <v/>
      </c>
      <c r="AL6" s="80" t="str">
        <f>IF($B6="","",IF(COUNTIFS('English Scores- Leveled papers'!$H$4:$KM$4,AL$3,'English Scores- Leveled papers'!$H8:$KM8,"&lt;&gt;")=0,"",SUMIF('English Scores- Leveled papers'!$H$4:$KM$4,AL$3,'English Scores- Leveled papers'!$H8:$KM8)))</f>
        <v/>
      </c>
      <c r="AM6" s="80" t="str">
        <f>IF($B6="","",IF(COUNTIFS('English Scores- Leveled papers'!$H$4:$KM$4,AM$3,'English Scores- Leveled papers'!$H8:$KM8,"&lt;&gt;")=0,"",SUMIF('English Scores- Leveled papers'!$H$4:$KM$4,AM$3,'English Scores- Leveled papers'!$H8:$KM8)))</f>
        <v/>
      </c>
      <c r="AN6" s="80"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80" t="str">
        <f>IF($B6="","",IF(COUNTIFS('English Scores- Leveled papers'!$H$4:$KM$4,AZ$3,'English Scores- Leveled papers'!$H8:$KM8,"&lt;&gt;")=0,"",SUMIF('English Scores- Leveled papers'!$H$4:$KM$4,AZ$3,'English Scores- Leveled papers'!$H8:$KM8)))</f>
        <v/>
      </c>
      <c r="BA6" s="80" t="str">
        <f>IF($B6="","",IF(COUNTIFS('English Scores- Leveled papers'!$H$4:$KM$4,BA$3,'English Scores- Leveled papers'!$H8:$KM8,"&lt;&gt;")=0,"",SUMIF('English Scores- Leveled papers'!$H$4:$KM$4,BA$3,'English Scores- Leveled papers'!$H8:$KM8)))</f>
        <v/>
      </c>
      <c r="BB6" s="80" t="str">
        <f>IF($B6="","",IF(COUNTIFS('English Scores- Leveled papers'!$H$4:$KM$4,BB$3,'English Scores- Leveled papers'!$H8:$KM8,"&lt;&gt;")=0,"",SUMIF('English Scores- Leveled papers'!$H$4:$KM$4,BB$3,'English Scores- Leveled papers'!$H8:$KM8)))</f>
        <v/>
      </c>
      <c r="BC6" s="80" t="str">
        <f>IF($B6="","",IF(COUNTIFS('English Scores- Leveled papers'!$H$4:$KM$4,BC$3,'English Scores- Leveled papers'!$H8:$KM8,"&lt;&gt;")=0,"",SUMIF('English Scores- Leveled papers'!$H$4:$KM$4,BC$3,'English Scores- Leveled papers'!$H8:$KM8)))</f>
        <v/>
      </c>
      <c r="BD6" s="80"/>
      <c r="BE6" s="80"/>
      <c r="BF6" s="80" t="str">
        <f>IF($B6="","",IF(COUNTIFS('English Scores- Leveled papers'!$H$4:$KM$4,BF$3,'English Scores- Leveled papers'!$H8:$KM8,"&lt;&gt;")=0,"",SUMIF('English Scores- Leveled papers'!$H$4:$KM$4,BF$3,'English Scores- Leveled papers'!$H8:$KM8)))</f>
        <v/>
      </c>
      <c r="BG6" s="80" t="str">
        <f>IF($B6="","",IF(COUNTIFS('English Scores- Leveled papers'!$H$4:$KM$4,BG$3,'English Scores- Leveled papers'!$H8:$KM8,"&lt;&gt;")=0,"",SUMIF('English Scores- Leveled papers'!$H$4:$KM$4,BG$3,'English Scores- Leveled papers'!$H8:$KM8)))</f>
        <v/>
      </c>
      <c r="BH6" s="80" t="str">
        <f>IF($B6="","",IF(COUNTIFS('English Scores- Leveled papers'!$H$4:$KM$4,BH$3,'English Scores- Leveled papers'!$H8:$KM8,"&lt;&gt;")=0,"",SUMIF('English Scores- Leveled papers'!$H$4:$KM$4,BH$3,'English Scores- Leveled papers'!$H8:$KM8)))</f>
        <v/>
      </c>
      <c r="BI6" s="80" t="str">
        <f>IF($B6="","",IF(COUNTIFS('English Scores- Leveled papers'!$H$4:$KM$4,BI$3,'English Scores- Leveled papers'!$H8:$KM8,"&lt;&gt;")=0,"",SUMIF('English Scores- Leveled papers'!$H$4:$KM$4,BI$3,'English Scores- Leveled papers'!$H8:$KM8)))</f>
        <v/>
      </c>
      <c r="BJ6" s="80" t="str">
        <f>IF($B6="","",IF(COUNTIFS('English Scores- Leveled papers'!$H$4:$KM$4,BJ$3,'English Scores- Leveled papers'!$H8:$KM8,"&lt;&gt;")=0,"",SUMIF('English Scores- Leveled papers'!$H$4:$KM$4,BJ$3,'English Scores- Leveled papers'!$H8:$KM8)))</f>
        <v/>
      </c>
      <c r="BK6" s="80" t="str">
        <f>IF($B6="","",IF(COUNTIFS('English Scores- Leveled papers'!$H$4:$KM$4,BK$3,'English Scores- Leveled papers'!$H8:$KM8,"&lt;&gt;")=0,"",SUMIF('English Scores- Leveled papers'!$H$4:$KM$4,BK$3,'English Scores- Leveled papers'!$H8:$KM8)))</f>
        <v/>
      </c>
      <c r="BL6" s="80" t="str">
        <f>IF($B6="","",IF(COUNTIFS('English Scores- Leveled papers'!$H$4:$KM$4,BL$3,'English Scores- Leveled papers'!$H8:$KM8,"&lt;&gt;")=0,"",SUMIF('English Scores- Leveled papers'!$H$4:$KM$4,BL$3,'English Scores- Leveled papers'!$H8:$KM8)))</f>
        <v/>
      </c>
      <c r="BM6" s="80" t="str">
        <f>IF($B6="","",IF(COUNTIFS('English Scores- Leveled papers'!$H$4:$KM$4,BM$3,'English Scores- Leveled papers'!$H8:$KM8,"&lt;&gt;")=0,"",SUMIF('English Scores- Leveled papers'!$H$4:$KM$4,BM$3,'English Scores- Leveled papers'!$H8:$KM8)))</f>
        <v/>
      </c>
      <c r="BN6" s="80" t="str">
        <f>IF($B6="","",IF(COUNTIFS('English Scores- Leveled papers'!$H$4:$KM$4,BN$3,'English Scores- Leveled papers'!$H8:$KM8,"&lt;&gt;")=0,"",SUMIF('English Scores- Leveled papers'!$H$4:$KM$4,BN$3,'English Scores- Leveled papers'!$H8:$KM8)))</f>
        <v/>
      </c>
      <c r="BO6" s="80"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80" t="str">
        <f>IF($B6="","",IF(COUNTIFS('English Scores- Leveled papers'!$H$4:$KM$4,BX$3,'English Scores- Leveled papers'!$H8:$KM8,"&lt;&gt;")=0,"",SUMIF('English Scores- Leveled papers'!$H$4:$KM$4,BX$3,'English Scores- Leveled papers'!$H8:$KM8)))</f>
        <v/>
      </c>
      <c r="BY6" s="80" t="str">
        <f>IF($B6="","",IF(COUNTIFS('English Scores- Leveled papers'!$H$4:$KM$4,BY$3,'English Scores- Leveled papers'!$H8:$KM8,"&lt;&gt;")=0,"",SUMIF('English Scores- Leveled papers'!$H$4:$KM$4,BY$3,'English Scores- Leveled papers'!$H8:$KM8)))</f>
        <v/>
      </c>
      <c r="BZ6" s="80" t="str">
        <f>IF($B6="","",IF(COUNTIFS('English Scores- Leveled papers'!$H$4:$KM$4,BZ$3,'English Scores- Leveled papers'!$H8:$KM8,"&lt;&gt;")=0,"",SUMIF('English Scores- Leveled papers'!$H$4:$KM$4,BZ$3,'English Scores- Leveled papers'!$H8:$KM8)))</f>
        <v/>
      </c>
      <c r="CA6" s="80" t="str">
        <f>IF($B6="","",IF(COUNTIFS('English Scores- Leveled papers'!$H$4:$KM$4,CA$3,'English Scores- Leveled papers'!$H8:$KM8,"&lt;&gt;")=0,"",SUMIF('English Scores- Leveled papers'!$H$4:$KM$4,CA$3,'English Scores- Leveled papers'!$H8:$KM8)))</f>
        <v/>
      </c>
      <c r="CB6" s="80" t="str">
        <f>IF($B6="","",IF(COUNTIFS('English Scores- Leveled papers'!$H$4:$KM$4,CB$3,'English Scores- Leveled papers'!$H8:$KM8,"&lt;&gt;")=0,"",SUMIF('English Scores- Leveled papers'!$H$4:$KM$4,CB$3,'English Scores- Leveled papers'!$H8:$KM8)))</f>
        <v/>
      </c>
      <c r="CC6" s="80" t="str">
        <f>IF($B6="","",IF(COUNTIFS('English Scores- Leveled papers'!$H$4:$KM$4,CC$3,'English Scores- Leveled papers'!$H8:$KM8,"&lt;&gt;")=0,"",SUMIF('English Scores- Leveled papers'!$H$4:$KM$4,CC$3,'English Scores- Leveled papers'!$H8:$KM8)))</f>
        <v/>
      </c>
      <c r="CD6" s="80" t="str">
        <f>IF($B6="","",IF(COUNTIFS('English Scores- Leveled papers'!$H$4:$KM$4,CD$3,'English Scores- Leveled papers'!$H8:$KM8,"&lt;&gt;")=0,"",SUMIF('English Scores- Leveled papers'!$H$4:$KM$4,CD$3,'English Scores- Leveled papers'!$H8:$KM8)))</f>
        <v/>
      </c>
      <c r="CE6" s="80" t="str">
        <f>IF($B6="","",IF(COUNTIFS('English Scores- Leveled papers'!$H$4:$KM$4,CE$3,'English Scores- Leveled papers'!$H8:$KM8,"&lt;&gt;")=0,"",SUMIF('English Scores- Leveled papers'!$H$4:$KM$4,CE$3,'English Scores- Leveled papers'!$H8:$KM8)))</f>
        <v/>
      </c>
      <c r="CF6" s="80"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80" t="str">
        <f>IF($B6="","",IF(COUNTIFS('English Scores- Leveled papers'!$H$4:$KM$4,CL$3,'English Scores- Leveled papers'!$H8:$KM8,"&lt;&gt;")=0,"",SUMIF('English Scores- Leveled papers'!$H$4:$KM$4,CL$3,'English Scores- Leveled papers'!$H8:$KM8)))</f>
        <v/>
      </c>
      <c r="CM6" s="80" t="str">
        <f>IF($B6="","",IF(COUNTIFS('English Scores- Leveled papers'!$H$4:$KM$4,CM$3,'English Scores- Leveled papers'!$H8:$KM8,"&lt;&gt;")=0,"",SUMIF('English Scores- Leveled papers'!$H$4:$KM$4,CM$3,'English Scores- Leveled papers'!$H8:$KM8)))</f>
        <v/>
      </c>
      <c r="CN6" s="80" t="str">
        <f>IF($B6="","",IF(COUNTIFS('English Scores- Leveled papers'!$H$4:$KM$4,CN$3,'English Scores- Leveled papers'!$H8:$KM8,"&lt;&gt;")=0,"",SUMIF('English Scores- Leveled papers'!$H$4:$KM$4,CN$3,'English Scores- Leveled papers'!$H8:$KM8)))</f>
        <v/>
      </c>
      <c r="CO6" s="80" t="str">
        <f>IF($B6="","",IF(COUNTIFS('English Scores- Leveled papers'!$H$4:$KM$4,CO$3,'English Scores- Leveled papers'!$H8:$KM8,"&lt;&gt;")=0,"",SUMIF('English Scores- Leveled papers'!$H$4:$KM$4,CO$3,'English Scores- Leveled papers'!$H8:$KM8)))</f>
        <v/>
      </c>
      <c r="CP6" s="80" t="str">
        <f>IF($B6="","",IF(COUNTIFS('English Scores- Leveled papers'!$H$4:$KM$4,CP$3,'English Scores- Leveled papers'!$H8:$KM8,"&lt;&gt;")=0,"",SUMIF('English Scores- Leveled papers'!$H$4:$KM$4,CP$3,'English Scores- Leveled papers'!$H8:$KM8)))</f>
        <v/>
      </c>
      <c r="CQ6" s="80" t="str">
        <f>IF($B6="","",IF(COUNTIFS('English Scores- Leveled papers'!$H$4:$KM$4,CQ$3,'English Scores- Leveled papers'!$H8:$KM8,"&lt;&gt;")=0,"",SUMIF('English Scores- Leveled papers'!$H$4:$KM$4,CQ$3,'English Scores- Leveled papers'!$H8:$KM8)))</f>
        <v/>
      </c>
      <c r="CR6" s="80" t="str">
        <f>IF($B6="","",IF(COUNTIFS('English Scores- Leveled papers'!$H$4:$KM$4,CR$3,'English Scores- Leveled papers'!$H8:$KM8,"&lt;&gt;")=0,"",SUMIF('English Scores- Leveled papers'!$H$4:$KM$4,CR$3,'English Scores- Leveled papers'!$H8:$KM8)))</f>
        <v/>
      </c>
      <c r="CS6" s="80"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80" t="str">
        <f>IF($B6="","",IF(COUNTIFS('English Scores- Leveled papers'!$H$4:$KM$4,DF$3,'English Scores- Leveled papers'!$H8:$KM8,"&lt;&gt;")=0,"",SUMIF('English Scores- Leveled papers'!$H$4:$KM$4,DF$3,'English Scores- Leveled papers'!$H8:$KM8)))</f>
        <v/>
      </c>
      <c r="DG6" s="80" t="str">
        <f>IF($B6="","",IF(COUNTIFS('English Scores- Leveled papers'!$H$4:$KM$4,DG$3,'English Scores- Leveled papers'!$H8:$KM8,"&lt;&gt;")=0,"",SUMIF('English Scores- Leveled papers'!$H$4:$KM$4,DG$3,'English Scores- Leveled papers'!$H8:$KM8)))</f>
        <v/>
      </c>
      <c r="DH6" s="80" t="str">
        <f>IF($B6="","",IF(COUNTIFS('English Scores- Leveled papers'!$H$4:$KM$4,DH$3,'English Scores- Leveled papers'!$H8:$KM8,"&lt;&gt;")=0,"",SUMIF('English Scores- Leveled papers'!$H$4:$KM$4,DH$3,'English Scores- Leveled papers'!$H8:$KM8)))</f>
        <v/>
      </c>
      <c r="DI6" s="80" t="str">
        <f>IF($B6="","",IF(COUNTIFS('English Scores- Leveled papers'!$H$4:$KM$4,DI$3,'English Scores- Leveled papers'!$H8:$KM8,"&lt;&gt;")=0,"",SUMIF('English Scores- Leveled papers'!$H$4:$KM$4,DI$3,'English Scores- Leveled papers'!$H8:$KM8)))</f>
        <v/>
      </c>
      <c r="DJ6" s="80" t="str">
        <f>IF($B6="","",IF(COUNTIFS('English Scores- Leveled papers'!$H$4:$KM$4,DJ$3,'English Scores- Leveled papers'!$H8:$KM8,"&lt;&gt;")=0,"",SUMIF('English Scores- Leveled papers'!$H$4:$KM$4,DJ$3,'English Scores- Leveled papers'!$H8:$KM8)))</f>
        <v/>
      </c>
      <c r="DK6" s="80" t="str">
        <f>IF($B6="","",IF(COUNTIFS('English Scores- Leveled papers'!$H$4:$KM$4,DK$3,'English Scores- Leveled papers'!$H8:$KM8,"&lt;&gt;")=0,"",SUMIF('English Scores- Leveled papers'!$H$4:$KM$4,DK$3,'English Scores- Leveled papers'!$H8:$KM8)))</f>
        <v/>
      </c>
      <c r="DL6" s="80" t="str">
        <f>IF($B6="","",IF(COUNTIFS('English Scores- Leveled papers'!$H$4:$KM$4,DL$3,'English Scores- Leveled papers'!$H8:$KM8,"&lt;&gt;")=0,"",SUMIF('English Scores- Leveled papers'!$H$4:$KM$4,DL$3,'English Scores- Leveled papers'!$H8:$KM8)))</f>
        <v/>
      </c>
      <c r="DM6" s="80" t="str">
        <f>IF($B6="","",IF(COUNTIFS('English Scores- Leveled papers'!$H$4:$KM$4,DM$3,'English Scores- Leveled papers'!$H8:$KM8,"&lt;&gt;")=0,"",SUMIF('English Scores- Leveled papers'!$H$4:$KM$4,DM$3,'English Scores- Leveled papers'!$H8:$KM8)))</f>
        <v/>
      </c>
      <c r="DN6" s="80" t="str">
        <f>IF($B6="","",IF(COUNTIFS('English Scores- Leveled papers'!$H$4:$KM$4,DN$3,'English Scores- Leveled papers'!$H8:$KM8,"&lt;&gt;")=0,"",SUMIF('English Scores- Leveled papers'!$H$4:$KM$4,DN$3,'English Scores- Leveled papers'!$H8:$KM8)))</f>
        <v/>
      </c>
      <c r="DO6" s="80" t="str">
        <f>IF($B6="","",IF(COUNTIFS('English Scores- Leveled papers'!$H$4:$KM$4,DO$3,'English Scores- Leveled papers'!$H8:$KM8,"&lt;&gt;")=0,"",SUMIF('English Scores- Leveled papers'!$H$4:$KM$4,DO$3,'English Scores- Leveled papers'!$H8:$KM8)))</f>
        <v/>
      </c>
      <c r="DP6" s="80" t="str">
        <f>IF($B6="","",IF(COUNTIFS('English Scores- Leveled papers'!$H$4:$KM$4,DP$3,'English Scores- Leveled papers'!$H8:$KM8,"&lt;&gt;")=0,"",SUMIF('English Scores- Leveled papers'!$H$4:$KM$4,DP$3,'English Scores- Leveled papers'!$H8:$KM8)))</f>
        <v/>
      </c>
      <c r="DQ6" s="80" t="str">
        <f>IF($B6="","",IF(COUNTIFS('English Scores- Leveled papers'!$H$4:$KM$4,DQ$3,'English Scores- Leveled papers'!$H8:$KM8,"&lt;&gt;")=0,"",SUMIF('English Scores- Leveled papers'!$H$4:$KM$4,DQ$3,'English Scores- Leveled papers'!$H8:$KM8)))</f>
        <v/>
      </c>
      <c r="DR6" s="41" t="str">
        <f>IF($B6="","",IF(COUNTIFS('English Scores- Leveled papers'!$H$4:$KM$4,DR$3,'English Scores- Leveled papers'!$H8:$KM8,"&lt;&gt;")=0,"",SUMIF('English Scores- Leveled papers'!$H$4:$KM$4,DR$3,'English Scores- Leveled papers'!$H8:$KM8)))</f>
        <v/>
      </c>
      <c r="DS6" s="41" t="str">
        <f>IF($B6="","",IF(COUNTIFS('English Scores- Leveled papers'!$H$4:$KM$4,DS$3,'English Scores- Leveled papers'!$H8:$KM8,"&lt;&gt;")=0,"",SUMIF('English Scores- Leveled papers'!$H$4:$KM$4,DS$3,'English Scores- Leveled papers'!$H8:$KM8)))</f>
        <v/>
      </c>
      <c r="DT6" s="41" t="str">
        <f>IF($B6="","",IF(COUNTIFS('English Scores- Leveled papers'!$H$4:$KM$4,DT$3,'English Scores- Leveled papers'!$H8:$KM8,"&lt;&gt;")=0,"",SUMIF('English Scores- Leveled papers'!$H$4:$KM$4,DT$3,'English Scores- Leveled papers'!$H8:$KM8)))</f>
        <v/>
      </c>
      <c r="DU6" s="41" t="str">
        <f>IF($B6="","",IF(COUNTIFS('English Scores- Leveled papers'!$H$4:$KM$4,DU$3,'English Scores- Leveled papers'!$H8:$KM8,"&lt;&gt;")=0,"",SUMIF('English Scores- Leveled papers'!$H$4:$KM$4,DU$3,'English Scores- Leveled papers'!$H8:$KM8)))</f>
        <v/>
      </c>
      <c r="DV6" s="41" t="str">
        <f>IF($B6="","",IF(COUNTIFS('English Scores- Leveled papers'!$H$4:$KM$4,DV$3,'English Scores- Leveled papers'!$H8:$KM8,"&lt;&gt;")=0,"",SUMIF('English Scores- Leveled papers'!$H$4:$KM$4,DV$3,'English Scores- Leveled papers'!$H8:$KM8)))</f>
        <v/>
      </c>
      <c r="DW6" s="41" t="str">
        <f>IF($B6="","",IF(COUNTIFS('English Scores- Leveled papers'!$H$4:$KM$4,DW$3,'English Scores- Leveled papers'!$H8:$KM8,"&lt;&gt;")=0,"",SUMIF('English Scores- Leveled papers'!$H$4:$KM$4,DW$3,'English Scores- Leveled papers'!$H8:$KM8)))</f>
        <v/>
      </c>
      <c r="DX6" s="41" t="str">
        <f>IF($B6="","",IF(COUNTIFS('English Scores- Leveled papers'!$H$4:$KM$4,DX$3,'English Scores- Leveled papers'!$H8:$KM8,"&lt;&gt;")=0,"",SUMIF('English Scores- Leveled papers'!$H$4:$KM$4,DX$3,'English Scores- Leveled papers'!$H8:$KM8)))</f>
        <v/>
      </c>
      <c r="DY6" s="41" t="str">
        <f>IF($B6="","",IF(COUNTIFS('English Scores- Leveled papers'!$H$4:$KM$4,DY$3,'English Scores- Leveled papers'!$H8:$KM8,"&lt;&gt;")=0,"",SUMIF('English Scores- Leveled papers'!$H$4:$KM$4,DY$3,'English Scores- Leveled papers'!$H8:$KM8)))</f>
        <v/>
      </c>
      <c r="DZ6" s="41" t="str">
        <f>IF($B6="","",IF(COUNTIFS('English Scores- Leveled papers'!$H$4:$KM$4,DZ$3,'English Scores- Leveled papers'!$H8:$KM8,"&lt;&gt;")=0,"",SUMIF('English Scores- Leveled papers'!$H$4:$KM$4,DZ$3,'English Scores- Leveled papers'!$H8:$KM8)))</f>
        <v/>
      </c>
      <c r="EA6" s="41" t="str">
        <f>IF($B6="","",IF(COUNTIFS('English Scores- Leveled papers'!$H$4:$KM$4,EA$3,'English Scores- Leveled papers'!$H8:$KM8,"&lt;&gt;")=0,"",SUMIF('English Scores- Leveled papers'!$H$4:$KM$4,EA$3,'English Scores- Leveled papers'!$H8:$KM8)))</f>
        <v/>
      </c>
      <c r="EB6" s="41" t="str">
        <f>IF($B6="","",IF(COUNTIFS('English Scores- Leveled papers'!$H$4:$KM$4,EB$3,'English Scores- Leveled papers'!$H8:$KM8,"&lt;&gt;")=0,"",SUMIF('English Scores- Leveled papers'!$H$4:$KM$4,EB$3,'English Scores- Leveled papers'!$H8:$KM8)))</f>
        <v/>
      </c>
      <c r="EC6" s="41" t="str">
        <f>IF($B6="","",IF(COUNTIFS('English Scores- Leveled papers'!$H$4:$KM$4,EC$3,'English Scores- Leveled papers'!$H8:$KM8,"&lt;&gt;")=0,"",SUMIF('English Scores- Leveled papers'!$H$4:$KM$4,EC$3,'English Scores- Leveled papers'!$H8:$KM8)))</f>
        <v/>
      </c>
      <c r="ED6" s="80" t="str">
        <f>IF($B6="","",IF(COUNTIFS('English Scores- Leveled papers'!$H$4:$KM$4,ED$3,'English Scores- Leveled papers'!$H8:$KM8,"&lt;&gt;")=0,"",SUMIF('English Scores- Leveled papers'!$H$4:$KM$4,ED$3,'English Scores- Leveled papers'!$H8:$KM8)))</f>
        <v/>
      </c>
      <c r="EE6" s="80" t="str">
        <f>IF($B6="","",IF(COUNTIFS('English Scores- Leveled papers'!$H$4:$KM$4,EE$3,'English Scores- Leveled papers'!$H8:$KM8,"&lt;&gt;")=0,"",SUMIF('English Scores- Leveled papers'!$H$4:$KM$4,EE$3,'English Scores- Leveled papers'!$H8:$KM8)))</f>
        <v/>
      </c>
      <c r="EF6" s="80" t="str">
        <f>IF($B6="","",IF(COUNTIFS('English Scores- Leveled papers'!$H$4:$KM$4,EF$3,'English Scores- Leveled papers'!$H8:$KM8,"&lt;&gt;")=0,"",SUMIF('English Scores- Leveled papers'!$H$4:$KM$4,EF$3,'English Scores- Leveled papers'!$H8:$KM8)))</f>
        <v/>
      </c>
      <c r="EG6" s="80" t="str">
        <f>IF($B6="","",IF(COUNTIFS('English Scores- Leveled papers'!$H$4:$KM$4,EG$3,'English Scores- Leveled papers'!$H8:$KM8,"&lt;&gt;")=0,"",SUMIF('English Scores- Leveled papers'!$H$4:$KM$4,EG$3,'English Scores- Leveled papers'!$H8:$KM8)))</f>
        <v/>
      </c>
      <c r="EH6" s="80" t="str">
        <f>IF($B6="","",IF(COUNTIFS('English Scores- Leveled papers'!$H$4:$KM$4,EH$3,'English Scores- Leveled papers'!$H8:$KM8,"&lt;&gt;")=0,"",SUMIF('English Scores- Leveled papers'!$H$4:$KM$4,EH$3,'English Scores- Leveled papers'!$H8:$KM8)))</f>
        <v/>
      </c>
      <c r="EI6" s="80" t="str">
        <f>IF($B6="","",IF(COUNTIFS('English Scores- Leveled papers'!$H$4:$KM$4,EI$3,'English Scores- Leveled papers'!$H8:$KM8,"&lt;&gt;")=0,"",SUMIF('English Scores- Leveled papers'!$H$4:$KM$4,EI$3,'English Scores- Leveled papers'!$H8:$KM8)))</f>
        <v/>
      </c>
      <c r="EJ6" s="80" t="str">
        <f>IF($B6="","",IF(COUNTIFS('English Scores- Leveled papers'!$H$4:$KM$4,EJ$3,'English Scores- Leveled papers'!$H8:$KM8,"&lt;&gt;")=0,"",SUMIF('English Scores- Leveled papers'!$H$4:$KM$4,EJ$3,'English Scores- Leveled papers'!$H8:$KM8)))</f>
        <v/>
      </c>
      <c r="EK6" s="80" t="str">
        <f>IF($B6="","",IF(COUNTIFS('English Scores- Leveled papers'!$H$4:$KM$4,EK$3,'English Scores- Leveled papers'!$H8:$KM8,"&lt;&gt;")=0,"",SUMIF('English Scores- Leveled papers'!$H$4:$KM$4,EK$3,'English Scores- Leveled papers'!$H8:$KM8)))</f>
        <v/>
      </c>
      <c r="EL6" s="80" t="str">
        <f>IF($B6="","",IF(COUNTIFS('English Scores- Leveled papers'!$H$4:$KM$4,EL$3,'English Scores- Leveled papers'!$H8:$KM8,"&lt;&gt;")=0,"",SUMIF('English Scores- Leveled papers'!$H$4:$KM$4,EL$3,'English Scores- Leveled papers'!$H8:$KM8)))</f>
        <v/>
      </c>
      <c r="EM6" s="80" t="str">
        <f>IF($B6="","",IF(COUNTIFS('English Scores- Leveled papers'!$H$4:$KM$4,EM$3,'English Scores- Leveled papers'!$H8:$KM8,"&lt;&gt;")=0,"",SUMIF('English Scores- Leveled papers'!$H$4:$KM$4,EM$3,'English Scores- Leveled papers'!$H8:$KM8)))</f>
        <v/>
      </c>
      <c r="EN6" s="80" t="str">
        <f>IF($B6="","",IF(COUNTIFS('English Scores- Leveled papers'!$H$4:$KM$4,EN$3,'English Scores- Leveled papers'!$H8:$KM8,"&lt;&gt;")=0,"",SUMIF('English Scores- Leveled papers'!$H$4:$KM$4,EN$3,'English Scores- Leveled papers'!$H8:$KM8)))</f>
        <v/>
      </c>
      <c r="EO6" s="80" t="str">
        <f>IF($B6="","",IF(COUNTIFS('English Scores- Leveled papers'!$H$4:$KM$4,EO$3,'English Scores- Leveled papers'!$H8:$KM8,"&lt;&gt;")=0,"",SUMIF('English Scores- Leveled papers'!$H$4:$KM$4,EO$3,'English Scores- Leveled papers'!$H8:$KM8)))</f>
        <v/>
      </c>
      <c r="EP6" s="80" t="str">
        <f>IF($B6="","",IF(COUNTIFS('English Scores- Leveled papers'!$H$4:$KM$4,EP$3,'English Scores- Leveled papers'!$H8:$KM8,"&lt;&gt;")=0,"",SUMIF('English Scores- Leveled papers'!$H$4:$KM$4,EP$3,'English Scores- Leveled papers'!$H8:$KM8)))</f>
        <v/>
      </c>
    </row>
    <row r="7" spans="1:150" x14ac:dyDescent="0.2">
      <c r="A7" s="65">
        <v>3</v>
      </c>
      <c r="B7" s="65" t="str">
        <f>'English Scores- Leveled papers'!B9</f>
        <v>Sana Begum</v>
      </c>
      <c r="C7" s="79" t="str">
        <f>IF('RC Mastery Check+Question type'!D7="","",IF(OR('RC Mastery Check+Question type'!D7=-0.5,'RC Mastery Check+Question type'!D7=0,'RC Mastery Check+Question type'!D7=0.2,'RC Mastery Check+Question type'!D7=0.5),"NR",'Cover Sheet'!G7))</f>
        <v/>
      </c>
      <c r="D7" s="76" t="str">
        <f>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NR</v>
      </c>
      <c r="E7" s="78" t="str">
        <f t="shared" si="2"/>
        <v/>
      </c>
      <c r="F7" s="78" t="str">
        <f t="shared" si="3"/>
        <v/>
      </c>
      <c r="G7" s="78" t="str">
        <f t="shared" si="4"/>
        <v/>
      </c>
      <c r="H7" s="78" t="str">
        <f t="shared" si="5"/>
        <v/>
      </c>
      <c r="I7" s="78" t="str">
        <f t="shared" si="6"/>
        <v/>
      </c>
      <c r="J7" s="78" t="str">
        <f t="shared" si="7"/>
        <v/>
      </c>
      <c r="K7" s="78" t="str">
        <f t="shared" si="8"/>
        <v/>
      </c>
      <c r="L7" s="78" t="str">
        <f t="shared" si="9"/>
        <v/>
      </c>
      <c r="M7" s="78" t="str">
        <f t="shared" si="10"/>
        <v/>
      </c>
      <c r="N7" s="78" t="str">
        <f t="shared" si="11"/>
        <v/>
      </c>
      <c r="O7" s="78" t="str">
        <f t="shared" si="12"/>
        <v/>
      </c>
      <c r="P7" s="78" t="str">
        <f t="shared" si="13"/>
        <v/>
      </c>
      <c r="Q7" s="78" t="str">
        <f t="shared" si="14"/>
        <v/>
      </c>
      <c r="R7" s="78" t="str">
        <f t="shared" si="15"/>
        <v/>
      </c>
      <c r="S7" s="41" t="str">
        <f>IF($B7="","",IF(COUNTIFS('English Scores- Leveled papers'!$H$4:$KM$4,S$3,'English Scores- Leveled papers'!$H9:$KM9,"&lt;&gt;")=0,"",SUMIF('English Scores- Leveled papers'!$H$4:$KM$4,S$3,'English Scores- Leveled papers'!$H9:$KM9)))</f>
        <v/>
      </c>
      <c r="T7" s="41" t="str">
        <f>IF($B7="","",IF(COUNTIFS('English Scores- Leveled papers'!$H$4:$KM$4,T$3,'English Scores- Leveled papers'!$H9:$KM9,"&lt;&gt;")=0,"",SUMIF('English Scores- Leveled papers'!$H$4:$KM$4,T$3,'English Scores- Leveled papers'!$H9:$KM9)))</f>
        <v/>
      </c>
      <c r="U7" s="41" t="str">
        <f>IF($B7="","",IF(COUNTIFS('English Scores- Leveled papers'!$H$4:$KM$4,U$3,'English Scores- Leveled papers'!$H9:$KM9,"&lt;&gt;")=0,"",SUMIF('English Scores- Leveled papers'!$H$4:$KM$4,U$3,'English Scores- Leveled papers'!$H9:$KM9)))</f>
        <v/>
      </c>
      <c r="V7" s="41" t="str">
        <f>IF($B7="","",IF(COUNTIFS('English Scores- Leveled papers'!$H$4:$KM$4,V$3,'English Scores- Leveled papers'!$H9:$KM9,"&lt;&gt;")=0,"",SUMIF('English Scores- Leveled papers'!$H$4:$KM$4,V$3,'English Scores- Leveled papers'!$H9:$KM9)))</f>
        <v/>
      </c>
      <c r="W7" s="41" t="str">
        <f>IF($B7="","",IF(COUNTIFS('English Scores- Leveled papers'!$H$4:$KM$4,W$3,'English Scores- Leveled papers'!$H9:$KM9,"&lt;&gt;")=0,"",SUMIF('English Scores- Leveled papers'!$H$4:$KM$4,W$3,'English Scores- Leveled papers'!$H9:$KM9)))</f>
        <v/>
      </c>
      <c r="X7" s="80" t="str">
        <f>IF($B7="","",IF(COUNTIFS('English Scores- Leveled papers'!$H$4:$KM$4,X$3,'English Scores- Leveled papers'!$H9:$KM9,"&lt;&gt;")=0,"",SUMIF('English Scores- Leveled papers'!$H$4:$KM$4,X$3,'English Scores- Leveled papers'!$H9:$KM9)))</f>
        <v/>
      </c>
      <c r="Y7" s="80" t="str">
        <f>IF($B7="","",IF(COUNTIFS('English Scores- Leveled papers'!$H$4:$KM$4,Y$3,'English Scores- Leveled papers'!$H9:$KM9,"&lt;&gt;")=0,"",SUMIF('English Scores- Leveled papers'!$H$4:$KM$4,Y$3,'English Scores- Leveled papers'!$H9:$KM9)))</f>
        <v/>
      </c>
      <c r="Z7" s="80" t="str">
        <f>IF($B7="","",IF(COUNTIFS('English Scores- Leveled papers'!$H$4:$KM$4,Z$3,'English Scores- Leveled papers'!$H9:$KM9,"&lt;&gt;")=0,"",SUMIF('English Scores- Leveled papers'!$H$4:$KM$4,Z$3,'English Scores- Leveled papers'!$H9:$KM9)))</f>
        <v/>
      </c>
      <c r="AA7" s="80" t="str">
        <f>IF($B7="","",IF(COUNTIFS('English Scores- Leveled papers'!$H$4:$KM$4,AA$3,'English Scores- Leveled papers'!$H9:$KM9,"&lt;&gt;")=0,"",SUMIF('English Scores- Leveled papers'!$H$4:$KM$4,AA$3,'English Scores- Leveled papers'!$H9:$KM9)))</f>
        <v/>
      </c>
      <c r="AB7" s="80" t="str">
        <f>IF($B7="","",IF(COUNTIFS('English Scores- Leveled papers'!$H$4:$KM$4,AB$3,'English Scores- Leveled papers'!$H9:$KM9,"&lt;&gt;")=0,"",SUMIF('English Scores- Leveled papers'!$H$4:$KM$4,AB$3,'English Scores- Leveled papers'!$H9:$KM9)))</f>
        <v/>
      </c>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80" t="str">
        <f>IF($B7="","",IF(COUNTIFS('English Scores- Leveled papers'!$H$4:$KM$4,AI$3,'English Scores- Leveled papers'!$H9:$KM9,"&lt;&gt;")=0,"",SUMIF('English Scores- Leveled papers'!$H$4:$KM$4,AI$3,'English Scores- Leveled papers'!$H9:$KM9)))</f>
        <v/>
      </c>
      <c r="AJ7" s="80" t="str">
        <f>IF($B7="","",IF(COUNTIFS('English Scores- Leveled papers'!$H$4:$KM$4,AJ$3,'English Scores- Leveled papers'!$H9:$KM9,"&lt;&gt;")=0,"",SUMIF('English Scores- Leveled papers'!$H$4:$KM$4,AJ$3,'English Scores- Leveled papers'!$H9:$KM9)))</f>
        <v/>
      </c>
      <c r="AK7" s="80" t="str">
        <f>IF($B7="","",IF(COUNTIFS('English Scores- Leveled papers'!$H$4:$KM$4,AK$3,'English Scores- Leveled papers'!$H9:$KM9,"&lt;&gt;")=0,"",SUMIF('English Scores- Leveled papers'!$H$4:$KM$4,AK$3,'English Scores- Leveled papers'!$H9:$KM9)))</f>
        <v/>
      </c>
      <c r="AL7" s="80" t="str">
        <f>IF($B7="","",IF(COUNTIFS('English Scores- Leveled papers'!$H$4:$KM$4,AL$3,'English Scores- Leveled papers'!$H9:$KM9,"&lt;&gt;")=0,"",SUMIF('English Scores- Leveled papers'!$H$4:$KM$4,AL$3,'English Scores- Leveled papers'!$H9:$KM9)))</f>
        <v/>
      </c>
      <c r="AM7" s="80" t="str">
        <f>IF($B7="","",IF(COUNTIFS('English Scores- Leveled papers'!$H$4:$KM$4,AM$3,'English Scores- Leveled papers'!$H9:$KM9,"&lt;&gt;")=0,"",SUMIF('English Scores- Leveled papers'!$H$4:$KM$4,AM$3,'English Scores- Leveled papers'!$H9:$KM9)))</f>
        <v/>
      </c>
      <c r="AN7" s="80" t="str">
        <f>IF($B7="","",IF(COUNTIFS('English Scores- Leveled papers'!$H$4:$KM$4,AN$3,'English Scores- Leveled papers'!$H9:$KM9,"&lt;&gt;")=0,"",SUMIF('English Scores- Leveled papers'!$H$4:$KM$4,AN$3,'English Scores- Leveled papers'!$H9:$KM9)))</f>
        <v/>
      </c>
      <c r="AO7" s="41" t="str">
        <f>IF($B7="","",IF(COUNTIFS('English Scores- Leveled papers'!$H$4:$KM$4,AO$3,'English Scores- Leveled papers'!$H9:$KM9,"&lt;&gt;")=0,"",SUMIF('English Scores- Leveled papers'!$H$4:$KM$4,AO$3,'English Scores- Leveled papers'!$H9:$KM9)))</f>
        <v/>
      </c>
      <c r="AP7" s="41" t="str">
        <f>IF($B7="","",IF(COUNTIFS('English Scores- Leveled papers'!$H$4:$KM$4,AP$3,'English Scores- Leveled papers'!$H9:$KM9,"&lt;&gt;")=0,"",SUMIF('English Scores- Leveled papers'!$H$4:$KM$4,AP$3,'English Scores- Leveled papers'!$H9:$KM9)))</f>
        <v/>
      </c>
      <c r="AQ7" s="41" t="str">
        <f>IF($B7="","",IF(COUNTIFS('English Scores- Leveled papers'!$H$4:$KM$4,AQ$3,'English Scores- Leveled papers'!$H9:$KM9,"&lt;&gt;")=0,"",SUMIF('English Scores- Leveled papers'!$H$4:$KM$4,AQ$3,'English Scores- Leveled papers'!$H9:$KM9)))</f>
        <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80" t="str">
        <f>IF($B7="","",IF(COUNTIFS('English Scores- Leveled papers'!$H$4:$KM$4,AZ$3,'English Scores- Leveled papers'!$H9:$KM9,"&lt;&gt;")=0,"",SUMIF('English Scores- Leveled papers'!$H$4:$KM$4,AZ$3,'English Scores- Leveled papers'!$H9:$KM9)))</f>
        <v/>
      </c>
      <c r="BA7" s="80" t="str">
        <f>IF($B7="","",IF(COUNTIFS('English Scores- Leveled papers'!$H$4:$KM$4,BA$3,'English Scores- Leveled papers'!$H9:$KM9,"&lt;&gt;")=0,"",SUMIF('English Scores- Leveled papers'!$H$4:$KM$4,BA$3,'English Scores- Leveled papers'!$H9:$KM9)))</f>
        <v/>
      </c>
      <c r="BB7" s="80" t="str">
        <f>IF($B7="","",IF(COUNTIFS('English Scores- Leveled papers'!$H$4:$KM$4,BB$3,'English Scores- Leveled papers'!$H9:$KM9,"&lt;&gt;")=0,"",SUMIF('English Scores- Leveled papers'!$H$4:$KM$4,BB$3,'English Scores- Leveled papers'!$H9:$KM9)))</f>
        <v/>
      </c>
      <c r="BC7" s="80" t="str">
        <f>IF($B7="","",IF(COUNTIFS('English Scores- Leveled papers'!$H$4:$KM$4,BC$3,'English Scores- Leveled papers'!$H9:$KM9,"&lt;&gt;")=0,"",SUMIF('English Scores- Leveled papers'!$H$4:$KM$4,BC$3,'English Scores- Leveled papers'!$H9:$KM9)))</f>
        <v/>
      </c>
      <c r="BD7" s="80"/>
      <c r="BE7" s="80"/>
      <c r="BF7" s="80" t="str">
        <f>IF($B7="","",IF(COUNTIFS('English Scores- Leveled papers'!$H$4:$KM$4,BF$3,'English Scores- Leveled papers'!$H9:$KM9,"&lt;&gt;")=0,"",SUMIF('English Scores- Leveled papers'!$H$4:$KM$4,BF$3,'English Scores- Leveled papers'!$H9:$KM9)))</f>
        <v/>
      </c>
      <c r="BG7" s="80" t="str">
        <f>IF($B7="","",IF(COUNTIFS('English Scores- Leveled papers'!$H$4:$KM$4,BG$3,'English Scores- Leveled papers'!$H9:$KM9,"&lt;&gt;")=0,"",SUMIF('English Scores- Leveled papers'!$H$4:$KM$4,BG$3,'English Scores- Leveled papers'!$H9:$KM9)))</f>
        <v/>
      </c>
      <c r="BH7" s="80" t="str">
        <f>IF($B7="","",IF(COUNTIFS('English Scores- Leveled papers'!$H$4:$KM$4,BH$3,'English Scores- Leveled papers'!$H9:$KM9,"&lt;&gt;")=0,"",SUMIF('English Scores- Leveled papers'!$H$4:$KM$4,BH$3,'English Scores- Leveled papers'!$H9:$KM9)))</f>
        <v/>
      </c>
      <c r="BI7" s="80" t="str">
        <f>IF($B7="","",IF(COUNTIFS('English Scores- Leveled papers'!$H$4:$KM$4,BI$3,'English Scores- Leveled papers'!$H9:$KM9,"&lt;&gt;")=0,"",SUMIF('English Scores- Leveled papers'!$H$4:$KM$4,BI$3,'English Scores- Leveled papers'!$H9:$KM9)))</f>
        <v/>
      </c>
      <c r="BJ7" s="80" t="str">
        <f>IF($B7="","",IF(COUNTIFS('English Scores- Leveled papers'!$H$4:$KM$4,BJ$3,'English Scores- Leveled papers'!$H9:$KM9,"&lt;&gt;")=0,"",SUMIF('English Scores- Leveled papers'!$H$4:$KM$4,BJ$3,'English Scores- Leveled papers'!$H9:$KM9)))</f>
        <v/>
      </c>
      <c r="BK7" s="80" t="str">
        <f>IF($B7="","",IF(COUNTIFS('English Scores- Leveled papers'!$H$4:$KM$4,BK$3,'English Scores- Leveled papers'!$H9:$KM9,"&lt;&gt;")=0,"",SUMIF('English Scores- Leveled papers'!$H$4:$KM$4,BK$3,'English Scores- Leveled papers'!$H9:$KM9)))</f>
        <v/>
      </c>
      <c r="BL7" s="80" t="str">
        <f>IF($B7="","",IF(COUNTIFS('English Scores- Leveled papers'!$H$4:$KM$4,BL$3,'English Scores- Leveled papers'!$H9:$KM9,"&lt;&gt;")=0,"",SUMIF('English Scores- Leveled papers'!$H$4:$KM$4,BL$3,'English Scores- Leveled papers'!$H9:$KM9)))</f>
        <v/>
      </c>
      <c r="BM7" s="80" t="str">
        <f>IF($B7="","",IF(COUNTIFS('English Scores- Leveled papers'!$H$4:$KM$4,BM$3,'English Scores- Leveled papers'!$H9:$KM9,"&lt;&gt;")=0,"",SUMIF('English Scores- Leveled papers'!$H$4:$KM$4,BM$3,'English Scores- Leveled papers'!$H9:$KM9)))</f>
        <v/>
      </c>
      <c r="BN7" s="80" t="str">
        <f>IF($B7="","",IF(COUNTIFS('English Scores- Leveled papers'!$H$4:$KM$4,BN$3,'English Scores- Leveled papers'!$H9:$KM9,"&lt;&gt;")=0,"",SUMIF('English Scores- Leveled papers'!$H$4:$KM$4,BN$3,'English Scores- Leveled papers'!$H9:$KM9)))</f>
        <v/>
      </c>
      <c r="BO7" s="80"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80" t="str">
        <f>IF($B7="","",IF(COUNTIFS('English Scores- Leveled papers'!$H$4:$KM$4,BX$3,'English Scores- Leveled papers'!$H9:$KM9,"&lt;&gt;")=0,"",SUMIF('English Scores- Leveled papers'!$H$4:$KM$4,BX$3,'English Scores- Leveled papers'!$H9:$KM9)))</f>
        <v/>
      </c>
      <c r="BY7" s="80" t="str">
        <f>IF($B7="","",IF(COUNTIFS('English Scores- Leveled papers'!$H$4:$KM$4,BY$3,'English Scores- Leveled papers'!$H9:$KM9,"&lt;&gt;")=0,"",SUMIF('English Scores- Leveled papers'!$H$4:$KM$4,BY$3,'English Scores- Leveled papers'!$H9:$KM9)))</f>
        <v/>
      </c>
      <c r="BZ7" s="80" t="str">
        <f>IF($B7="","",IF(COUNTIFS('English Scores- Leveled papers'!$H$4:$KM$4,BZ$3,'English Scores- Leveled papers'!$H9:$KM9,"&lt;&gt;")=0,"",SUMIF('English Scores- Leveled papers'!$H$4:$KM$4,BZ$3,'English Scores- Leveled papers'!$H9:$KM9)))</f>
        <v/>
      </c>
      <c r="CA7" s="80" t="str">
        <f>IF($B7="","",IF(COUNTIFS('English Scores- Leveled papers'!$H$4:$KM$4,CA$3,'English Scores- Leveled papers'!$H9:$KM9,"&lt;&gt;")=0,"",SUMIF('English Scores- Leveled papers'!$H$4:$KM$4,CA$3,'English Scores- Leveled papers'!$H9:$KM9)))</f>
        <v/>
      </c>
      <c r="CB7" s="80" t="str">
        <f>IF($B7="","",IF(COUNTIFS('English Scores- Leveled papers'!$H$4:$KM$4,CB$3,'English Scores- Leveled papers'!$H9:$KM9,"&lt;&gt;")=0,"",SUMIF('English Scores- Leveled papers'!$H$4:$KM$4,CB$3,'English Scores- Leveled papers'!$H9:$KM9)))</f>
        <v/>
      </c>
      <c r="CC7" s="80" t="str">
        <f>IF($B7="","",IF(COUNTIFS('English Scores- Leveled papers'!$H$4:$KM$4,CC$3,'English Scores- Leveled papers'!$H9:$KM9,"&lt;&gt;")=0,"",SUMIF('English Scores- Leveled papers'!$H$4:$KM$4,CC$3,'English Scores- Leveled papers'!$H9:$KM9)))</f>
        <v/>
      </c>
      <c r="CD7" s="80" t="str">
        <f>IF($B7="","",IF(COUNTIFS('English Scores- Leveled papers'!$H$4:$KM$4,CD$3,'English Scores- Leveled papers'!$H9:$KM9,"&lt;&gt;")=0,"",SUMIF('English Scores- Leveled papers'!$H$4:$KM$4,CD$3,'English Scores- Leveled papers'!$H9:$KM9)))</f>
        <v/>
      </c>
      <c r="CE7" s="80" t="str">
        <f>IF($B7="","",IF(COUNTIFS('English Scores- Leveled papers'!$H$4:$KM$4,CE$3,'English Scores- Leveled papers'!$H9:$KM9,"&lt;&gt;")=0,"",SUMIF('English Scores- Leveled papers'!$H$4:$KM$4,CE$3,'English Scores- Leveled papers'!$H9:$KM9)))</f>
        <v/>
      </c>
      <c r="CF7" s="80"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80" t="str">
        <f>IF($B7="","",IF(COUNTIFS('English Scores- Leveled papers'!$H$4:$KM$4,CL$3,'English Scores- Leveled papers'!$H9:$KM9,"&lt;&gt;")=0,"",SUMIF('English Scores- Leveled papers'!$H$4:$KM$4,CL$3,'English Scores- Leveled papers'!$H9:$KM9)))</f>
        <v/>
      </c>
      <c r="CM7" s="80" t="str">
        <f>IF($B7="","",IF(COUNTIFS('English Scores- Leveled papers'!$H$4:$KM$4,CM$3,'English Scores- Leveled papers'!$H9:$KM9,"&lt;&gt;")=0,"",SUMIF('English Scores- Leveled papers'!$H$4:$KM$4,CM$3,'English Scores- Leveled papers'!$H9:$KM9)))</f>
        <v/>
      </c>
      <c r="CN7" s="80" t="str">
        <f>IF($B7="","",IF(COUNTIFS('English Scores- Leveled papers'!$H$4:$KM$4,CN$3,'English Scores- Leveled papers'!$H9:$KM9,"&lt;&gt;")=0,"",SUMIF('English Scores- Leveled papers'!$H$4:$KM$4,CN$3,'English Scores- Leveled papers'!$H9:$KM9)))</f>
        <v/>
      </c>
      <c r="CO7" s="80" t="str">
        <f>IF($B7="","",IF(COUNTIFS('English Scores- Leveled papers'!$H$4:$KM$4,CO$3,'English Scores- Leveled papers'!$H9:$KM9,"&lt;&gt;")=0,"",SUMIF('English Scores- Leveled papers'!$H$4:$KM$4,CO$3,'English Scores- Leveled papers'!$H9:$KM9)))</f>
        <v/>
      </c>
      <c r="CP7" s="80" t="str">
        <f>IF($B7="","",IF(COUNTIFS('English Scores- Leveled papers'!$H$4:$KM$4,CP$3,'English Scores- Leveled papers'!$H9:$KM9,"&lt;&gt;")=0,"",SUMIF('English Scores- Leveled papers'!$H$4:$KM$4,CP$3,'English Scores- Leveled papers'!$H9:$KM9)))</f>
        <v/>
      </c>
      <c r="CQ7" s="80" t="str">
        <f>IF($B7="","",IF(COUNTIFS('English Scores- Leveled papers'!$H$4:$KM$4,CQ$3,'English Scores- Leveled papers'!$H9:$KM9,"&lt;&gt;")=0,"",SUMIF('English Scores- Leveled papers'!$H$4:$KM$4,CQ$3,'English Scores- Leveled papers'!$H9:$KM9)))</f>
        <v/>
      </c>
      <c r="CR7" s="80" t="str">
        <f>IF($B7="","",IF(COUNTIFS('English Scores- Leveled papers'!$H$4:$KM$4,CR$3,'English Scores- Leveled papers'!$H9:$KM9,"&lt;&gt;")=0,"",SUMIF('English Scores- Leveled papers'!$H$4:$KM$4,CR$3,'English Scores- Leveled papers'!$H9:$KM9)))</f>
        <v/>
      </c>
      <c r="CS7" s="80"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80" t="str">
        <f>IF($B7="","",IF(COUNTIFS('English Scores- Leveled papers'!$H$4:$KM$4,DF$3,'English Scores- Leveled papers'!$H9:$KM9,"&lt;&gt;")=0,"",SUMIF('English Scores- Leveled papers'!$H$4:$KM$4,DF$3,'English Scores- Leveled papers'!$H9:$KM9)))</f>
        <v/>
      </c>
      <c r="DG7" s="80" t="str">
        <f>IF($B7="","",IF(COUNTIFS('English Scores- Leveled papers'!$H$4:$KM$4,DG$3,'English Scores- Leveled papers'!$H9:$KM9,"&lt;&gt;")=0,"",SUMIF('English Scores- Leveled papers'!$H$4:$KM$4,DG$3,'English Scores- Leveled papers'!$H9:$KM9)))</f>
        <v/>
      </c>
      <c r="DH7" s="80" t="str">
        <f>IF($B7="","",IF(COUNTIFS('English Scores- Leveled papers'!$H$4:$KM$4,DH$3,'English Scores- Leveled papers'!$H9:$KM9,"&lt;&gt;")=0,"",SUMIF('English Scores- Leveled papers'!$H$4:$KM$4,DH$3,'English Scores- Leveled papers'!$H9:$KM9)))</f>
        <v/>
      </c>
      <c r="DI7" s="80" t="str">
        <f>IF($B7="","",IF(COUNTIFS('English Scores- Leveled papers'!$H$4:$KM$4,DI$3,'English Scores- Leveled papers'!$H9:$KM9,"&lt;&gt;")=0,"",SUMIF('English Scores- Leveled papers'!$H$4:$KM$4,DI$3,'English Scores- Leveled papers'!$H9:$KM9)))</f>
        <v/>
      </c>
      <c r="DJ7" s="80" t="str">
        <f>IF($B7="","",IF(COUNTIFS('English Scores- Leveled papers'!$H$4:$KM$4,DJ$3,'English Scores- Leveled papers'!$H9:$KM9,"&lt;&gt;")=0,"",SUMIF('English Scores- Leveled papers'!$H$4:$KM$4,DJ$3,'English Scores- Leveled papers'!$H9:$KM9)))</f>
        <v/>
      </c>
      <c r="DK7" s="80" t="str">
        <f>IF($B7="","",IF(COUNTIFS('English Scores- Leveled papers'!$H$4:$KM$4,DK$3,'English Scores- Leveled papers'!$H9:$KM9,"&lt;&gt;")=0,"",SUMIF('English Scores- Leveled papers'!$H$4:$KM$4,DK$3,'English Scores- Leveled papers'!$H9:$KM9)))</f>
        <v/>
      </c>
      <c r="DL7" s="80" t="str">
        <f>IF($B7="","",IF(COUNTIFS('English Scores- Leveled papers'!$H$4:$KM$4,DL$3,'English Scores- Leveled papers'!$H9:$KM9,"&lt;&gt;")=0,"",SUMIF('English Scores- Leveled papers'!$H$4:$KM$4,DL$3,'English Scores- Leveled papers'!$H9:$KM9)))</f>
        <v/>
      </c>
      <c r="DM7" s="80" t="str">
        <f>IF($B7="","",IF(COUNTIFS('English Scores- Leveled papers'!$H$4:$KM$4,DM$3,'English Scores- Leveled papers'!$H9:$KM9,"&lt;&gt;")=0,"",SUMIF('English Scores- Leveled papers'!$H$4:$KM$4,DM$3,'English Scores- Leveled papers'!$H9:$KM9)))</f>
        <v/>
      </c>
      <c r="DN7" s="80" t="str">
        <f>IF($B7="","",IF(COUNTIFS('English Scores- Leveled papers'!$H$4:$KM$4,DN$3,'English Scores- Leveled papers'!$H9:$KM9,"&lt;&gt;")=0,"",SUMIF('English Scores- Leveled papers'!$H$4:$KM$4,DN$3,'English Scores- Leveled papers'!$H9:$KM9)))</f>
        <v/>
      </c>
      <c r="DO7" s="80" t="str">
        <f>IF($B7="","",IF(COUNTIFS('English Scores- Leveled papers'!$H$4:$KM$4,DO$3,'English Scores- Leveled papers'!$H9:$KM9,"&lt;&gt;")=0,"",SUMIF('English Scores- Leveled papers'!$H$4:$KM$4,DO$3,'English Scores- Leveled papers'!$H9:$KM9)))</f>
        <v/>
      </c>
      <c r="DP7" s="80" t="str">
        <f>IF($B7="","",IF(COUNTIFS('English Scores- Leveled papers'!$H$4:$KM$4,DP$3,'English Scores- Leveled papers'!$H9:$KM9,"&lt;&gt;")=0,"",SUMIF('English Scores- Leveled papers'!$H$4:$KM$4,DP$3,'English Scores- Leveled papers'!$H9:$KM9)))</f>
        <v/>
      </c>
      <c r="DQ7" s="80" t="str">
        <f>IF($B7="","",IF(COUNTIFS('English Scores- Leveled papers'!$H$4:$KM$4,DQ$3,'English Scores- Leveled papers'!$H9:$KM9,"&lt;&gt;")=0,"",SUMIF('English Scores- Leveled papers'!$H$4:$KM$4,DQ$3,'English Scores- Leveled papers'!$H9:$KM9)))</f>
        <v/>
      </c>
      <c r="DR7" s="41" t="str">
        <f>IF($B7="","",IF(COUNTIFS('English Scores- Leveled papers'!$H$4:$KM$4,DR$3,'English Scores- Leveled papers'!$H9:$KM9,"&lt;&gt;")=0,"",SUMIF('English Scores- Leveled papers'!$H$4:$KM$4,DR$3,'English Scores- Leveled papers'!$H9:$KM9)))</f>
        <v/>
      </c>
      <c r="DS7" s="41" t="str">
        <f>IF($B7="","",IF(COUNTIFS('English Scores- Leveled papers'!$H$4:$KM$4,DS$3,'English Scores- Leveled papers'!$H9:$KM9,"&lt;&gt;")=0,"",SUMIF('English Scores- Leveled papers'!$H$4:$KM$4,DS$3,'English Scores- Leveled papers'!$H9:$KM9)))</f>
        <v/>
      </c>
      <c r="DT7" s="41" t="str">
        <f>IF($B7="","",IF(COUNTIFS('English Scores- Leveled papers'!$H$4:$KM$4,DT$3,'English Scores- Leveled papers'!$H9:$KM9,"&lt;&gt;")=0,"",SUMIF('English Scores- Leveled papers'!$H$4:$KM$4,DT$3,'English Scores- Leveled papers'!$H9:$KM9)))</f>
        <v/>
      </c>
      <c r="DU7" s="41" t="str">
        <f>IF($B7="","",IF(COUNTIFS('English Scores- Leveled papers'!$H$4:$KM$4,DU$3,'English Scores- Leveled papers'!$H9:$KM9,"&lt;&gt;")=0,"",SUMIF('English Scores- Leveled papers'!$H$4:$KM$4,DU$3,'English Scores- Leveled papers'!$H9:$KM9)))</f>
        <v/>
      </c>
      <c r="DV7" s="41" t="str">
        <f>IF($B7="","",IF(COUNTIFS('English Scores- Leveled papers'!$H$4:$KM$4,DV$3,'English Scores- Leveled papers'!$H9:$KM9,"&lt;&gt;")=0,"",SUMIF('English Scores- Leveled papers'!$H$4:$KM$4,DV$3,'English Scores- Leveled papers'!$H9:$KM9)))</f>
        <v/>
      </c>
      <c r="DW7" s="41" t="str">
        <f>IF($B7="","",IF(COUNTIFS('English Scores- Leveled papers'!$H$4:$KM$4,DW$3,'English Scores- Leveled papers'!$H9:$KM9,"&lt;&gt;")=0,"",SUMIF('English Scores- Leveled papers'!$H$4:$KM$4,DW$3,'English Scores- Leveled papers'!$H9:$KM9)))</f>
        <v/>
      </c>
      <c r="DX7" s="41" t="str">
        <f>IF($B7="","",IF(COUNTIFS('English Scores- Leveled papers'!$H$4:$KM$4,DX$3,'English Scores- Leveled papers'!$H9:$KM9,"&lt;&gt;")=0,"",SUMIF('English Scores- Leveled papers'!$H$4:$KM$4,DX$3,'English Scores- Leveled papers'!$H9:$KM9)))</f>
        <v/>
      </c>
      <c r="DY7" s="41" t="str">
        <f>IF($B7="","",IF(COUNTIFS('English Scores- Leveled papers'!$H$4:$KM$4,DY$3,'English Scores- Leveled papers'!$H9:$KM9,"&lt;&gt;")=0,"",SUMIF('English Scores- Leveled papers'!$H$4:$KM$4,DY$3,'English Scores- Leveled papers'!$H9:$KM9)))</f>
        <v/>
      </c>
      <c r="DZ7" s="41" t="str">
        <f>IF($B7="","",IF(COUNTIFS('English Scores- Leveled papers'!$H$4:$KM$4,DZ$3,'English Scores- Leveled papers'!$H9:$KM9,"&lt;&gt;")=0,"",SUMIF('English Scores- Leveled papers'!$H$4:$KM$4,DZ$3,'English Scores- Leveled papers'!$H9:$KM9)))</f>
        <v/>
      </c>
      <c r="EA7" s="41" t="str">
        <f>IF($B7="","",IF(COUNTIFS('English Scores- Leveled papers'!$H$4:$KM$4,EA$3,'English Scores- Leveled papers'!$H9:$KM9,"&lt;&gt;")=0,"",SUMIF('English Scores- Leveled papers'!$H$4:$KM$4,EA$3,'English Scores- Leveled papers'!$H9:$KM9)))</f>
        <v/>
      </c>
      <c r="EB7" s="41" t="str">
        <f>IF($B7="","",IF(COUNTIFS('English Scores- Leveled papers'!$H$4:$KM$4,EB$3,'English Scores- Leveled papers'!$H9:$KM9,"&lt;&gt;")=0,"",SUMIF('English Scores- Leveled papers'!$H$4:$KM$4,EB$3,'English Scores- Leveled papers'!$H9:$KM9)))</f>
        <v/>
      </c>
      <c r="EC7" s="41" t="str">
        <f>IF($B7="","",IF(COUNTIFS('English Scores- Leveled papers'!$H$4:$KM$4,EC$3,'English Scores- Leveled papers'!$H9:$KM9,"&lt;&gt;")=0,"",SUMIF('English Scores- Leveled papers'!$H$4:$KM$4,EC$3,'English Scores- Leveled papers'!$H9:$KM9)))</f>
        <v/>
      </c>
      <c r="ED7" s="80" t="str">
        <f>IF($B7="","",IF(COUNTIFS('English Scores- Leveled papers'!$H$4:$KM$4,ED$3,'English Scores- Leveled papers'!$H9:$KM9,"&lt;&gt;")=0,"",SUMIF('English Scores- Leveled papers'!$H$4:$KM$4,ED$3,'English Scores- Leveled papers'!$H9:$KM9)))</f>
        <v/>
      </c>
      <c r="EE7" s="80" t="str">
        <f>IF($B7="","",IF(COUNTIFS('English Scores- Leveled papers'!$H$4:$KM$4,EE$3,'English Scores- Leveled papers'!$H9:$KM9,"&lt;&gt;")=0,"",SUMIF('English Scores- Leveled papers'!$H$4:$KM$4,EE$3,'English Scores- Leveled papers'!$H9:$KM9)))</f>
        <v/>
      </c>
      <c r="EF7" s="80" t="str">
        <f>IF($B7="","",IF(COUNTIFS('English Scores- Leveled papers'!$H$4:$KM$4,EF$3,'English Scores- Leveled papers'!$H9:$KM9,"&lt;&gt;")=0,"",SUMIF('English Scores- Leveled papers'!$H$4:$KM$4,EF$3,'English Scores- Leveled papers'!$H9:$KM9)))</f>
        <v/>
      </c>
      <c r="EG7" s="80" t="str">
        <f>IF($B7="","",IF(COUNTIFS('English Scores- Leveled papers'!$H$4:$KM$4,EG$3,'English Scores- Leveled papers'!$H9:$KM9,"&lt;&gt;")=0,"",SUMIF('English Scores- Leveled papers'!$H$4:$KM$4,EG$3,'English Scores- Leveled papers'!$H9:$KM9)))</f>
        <v/>
      </c>
      <c r="EH7" s="80" t="str">
        <f>IF($B7="","",IF(COUNTIFS('English Scores- Leveled papers'!$H$4:$KM$4,EH$3,'English Scores- Leveled papers'!$H9:$KM9,"&lt;&gt;")=0,"",SUMIF('English Scores- Leveled papers'!$H$4:$KM$4,EH$3,'English Scores- Leveled papers'!$H9:$KM9)))</f>
        <v/>
      </c>
      <c r="EI7" s="80" t="str">
        <f>IF($B7="","",IF(COUNTIFS('English Scores- Leveled papers'!$H$4:$KM$4,EI$3,'English Scores- Leveled papers'!$H9:$KM9,"&lt;&gt;")=0,"",SUMIF('English Scores- Leveled papers'!$H$4:$KM$4,EI$3,'English Scores- Leveled papers'!$H9:$KM9)))</f>
        <v/>
      </c>
      <c r="EJ7" s="80" t="str">
        <f>IF($B7="","",IF(COUNTIFS('English Scores- Leveled papers'!$H$4:$KM$4,EJ$3,'English Scores- Leveled papers'!$H9:$KM9,"&lt;&gt;")=0,"",SUMIF('English Scores- Leveled papers'!$H$4:$KM$4,EJ$3,'English Scores- Leveled papers'!$H9:$KM9)))</f>
        <v/>
      </c>
      <c r="EK7" s="80" t="str">
        <f>IF($B7="","",IF(COUNTIFS('English Scores- Leveled papers'!$H$4:$KM$4,EK$3,'English Scores- Leveled papers'!$H9:$KM9,"&lt;&gt;")=0,"",SUMIF('English Scores- Leveled papers'!$H$4:$KM$4,EK$3,'English Scores- Leveled papers'!$H9:$KM9)))</f>
        <v/>
      </c>
      <c r="EL7" s="80" t="str">
        <f>IF($B7="","",IF(COUNTIFS('English Scores- Leveled papers'!$H$4:$KM$4,EL$3,'English Scores- Leveled papers'!$H9:$KM9,"&lt;&gt;")=0,"",SUMIF('English Scores- Leveled papers'!$H$4:$KM$4,EL$3,'English Scores- Leveled papers'!$H9:$KM9)))</f>
        <v/>
      </c>
      <c r="EM7" s="80" t="str">
        <f>IF($B7="","",IF(COUNTIFS('English Scores- Leveled papers'!$H$4:$KM$4,EM$3,'English Scores- Leveled papers'!$H9:$KM9,"&lt;&gt;")=0,"",SUMIF('English Scores- Leveled papers'!$H$4:$KM$4,EM$3,'English Scores- Leveled papers'!$H9:$KM9)))</f>
        <v/>
      </c>
      <c r="EN7" s="80" t="str">
        <f>IF($B7="","",IF(COUNTIFS('English Scores- Leveled papers'!$H$4:$KM$4,EN$3,'English Scores- Leveled papers'!$H9:$KM9,"&lt;&gt;")=0,"",SUMIF('English Scores- Leveled papers'!$H$4:$KM$4,EN$3,'English Scores- Leveled papers'!$H9:$KM9)))</f>
        <v/>
      </c>
      <c r="EO7" s="80" t="str">
        <f>IF($B7="","",IF(COUNTIFS('English Scores- Leveled papers'!$H$4:$KM$4,EO$3,'English Scores- Leveled papers'!$H9:$KM9,"&lt;&gt;")=0,"",SUMIF('English Scores- Leveled papers'!$H$4:$KM$4,EO$3,'English Scores- Leveled papers'!$H9:$KM9)))</f>
        <v/>
      </c>
      <c r="EP7" s="80" t="str">
        <f>IF($B7="","",IF(COUNTIFS('English Scores- Leveled papers'!$H$4:$KM$4,EP$3,'English Scores- Leveled papers'!$H9:$KM9,"&lt;&gt;")=0,"",SUMIF('English Scores- Leveled papers'!$H$4:$KM$4,EP$3,'English Scores- Leveled papers'!$H9:$KM9)))</f>
        <v/>
      </c>
    </row>
    <row r="8" spans="1:150" x14ac:dyDescent="0.2">
      <c r="A8" s="65">
        <v>4</v>
      </c>
      <c r="B8" s="65" t="str">
        <f>'English Scores- Leveled papers'!B10</f>
        <v>Yogesh Raj</v>
      </c>
      <c r="C8" s="79" t="str">
        <f>IF('RC Mastery Check+Question type'!D8="","",IF(OR('RC Mastery Check+Question type'!D8=-0.5,'RC Mastery Check+Question type'!D8=0,'RC Mastery Check+Question type'!D8=0.2,'RC Mastery Check+Question type'!D8=0.5),"NR",'Cover Sheet'!G8))</f>
        <v/>
      </c>
      <c r="D8" s="76" t="str">
        <f>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v>NR</v>
      </c>
      <c r="E8" s="78" t="str">
        <f t="shared" si="2"/>
        <v/>
      </c>
      <c r="F8" s="78" t="str">
        <f t="shared" si="3"/>
        <v/>
      </c>
      <c r="G8" s="78" t="str">
        <f t="shared" si="4"/>
        <v/>
      </c>
      <c r="H8" s="78" t="str">
        <f t="shared" si="5"/>
        <v/>
      </c>
      <c r="I8" s="78" t="str">
        <f t="shared" si="6"/>
        <v/>
      </c>
      <c r="J8" s="78" t="str">
        <f t="shared" si="7"/>
        <v/>
      </c>
      <c r="K8" s="78" t="str">
        <f t="shared" si="8"/>
        <v/>
      </c>
      <c r="L8" s="78" t="str">
        <f t="shared" si="9"/>
        <v/>
      </c>
      <c r="M8" s="78" t="str">
        <f t="shared" si="10"/>
        <v/>
      </c>
      <c r="N8" s="78" t="str">
        <f t="shared" si="11"/>
        <v/>
      </c>
      <c r="O8" s="78" t="str">
        <f t="shared" si="12"/>
        <v/>
      </c>
      <c r="P8" s="78" t="str">
        <f t="shared" si="13"/>
        <v/>
      </c>
      <c r="Q8" s="78" t="str">
        <f t="shared" si="14"/>
        <v/>
      </c>
      <c r="R8" s="78" t="str">
        <f t="shared" si="15"/>
        <v/>
      </c>
      <c r="S8" s="41" t="str">
        <f>IF($B8="","",IF(COUNTIFS('English Scores- Leveled papers'!$H$4:$KM$4,S$3,'English Scores- Leveled papers'!$H10:$KM10,"&lt;&gt;")=0,"",SUMIF('English Scores- Leveled papers'!$H$4:$KM$4,S$3,'English Scores- Leveled papers'!$H10:$KM10)))</f>
        <v/>
      </c>
      <c r="T8" s="41" t="str">
        <f>IF($B8="","",IF(COUNTIFS('English Scores- Leveled papers'!$H$4:$KM$4,T$3,'English Scores- Leveled papers'!$H10:$KM10,"&lt;&gt;")=0,"",SUMIF('English Scores- Leveled papers'!$H$4:$KM$4,T$3,'English Scores- Leveled papers'!$H10:$KM10)))</f>
        <v/>
      </c>
      <c r="U8" s="41" t="str">
        <f>IF($B8="","",IF(COUNTIFS('English Scores- Leveled papers'!$H$4:$KM$4,U$3,'English Scores- Leveled papers'!$H10:$KM10,"&lt;&gt;")=0,"",SUMIF('English Scores- Leveled papers'!$H$4:$KM$4,U$3,'English Scores- Leveled papers'!$H10:$KM10)))</f>
        <v/>
      </c>
      <c r="V8" s="41" t="str">
        <f>IF($B8="","",IF(COUNTIFS('English Scores- Leveled papers'!$H$4:$KM$4,V$3,'English Scores- Leveled papers'!$H10:$KM10,"&lt;&gt;")=0,"",SUMIF('English Scores- Leveled papers'!$H$4:$KM$4,V$3,'English Scores- Leveled papers'!$H10:$KM10)))</f>
        <v/>
      </c>
      <c r="W8" s="41" t="str">
        <f>IF($B8="","",IF(COUNTIFS('English Scores- Leveled papers'!$H$4:$KM$4,W$3,'English Scores- Leveled papers'!$H10:$KM10,"&lt;&gt;")=0,"",SUMIF('English Scores- Leveled papers'!$H$4:$KM$4,W$3,'English Scores- Leveled papers'!$H10:$KM10)))</f>
        <v/>
      </c>
      <c r="X8" s="80" t="str">
        <f>IF($B8="","",IF(COUNTIFS('English Scores- Leveled papers'!$H$4:$KM$4,X$3,'English Scores- Leveled papers'!$H10:$KM10,"&lt;&gt;")=0,"",SUMIF('English Scores- Leveled papers'!$H$4:$KM$4,X$3,'English Scores- Leveled papers'!$H10:$KM10)))</f>
        <v/>
      </c>
      <c r="Y8" s="80" t="str">
        <f>IF($B8="","",IF(COUNTIFS('English Scores- Leveled papers'!$H$4:$KM$4,Y$3,'English Scores- Leveled papers'!$H10:$KM10,"&lt;&gt;")=0,"",SUMIF('English Scores- Leveled papers'!$H$4:$KM$4,Y$3,'English Scores- Leveled papers'!$H10:$KM10)))</f>
        <v/>
      </c>
      <c r="Z8" s="80" t="str">
        <f>IF($B8="","",IF(COUNTIFS('English Scores- Leveled papers'!$H$4:$KM$4,Z$3,'English Scores- Leveled papers'!$H10:$KM10,"&lt;&gt;")=0,"",SUMIF('English Scores- Leveled papers'!$H$4:$KM$4,Z$3,'English Scores- Leveled papers'!$H10:$KM10)))</f>
        <v/>
      </c>
      <c r="AA8" s="80" t="str">
        <f>IF($B8="","",IF(COUNTIFS('English Scores- Leveled papers'!$H$4:$KM$4,AA$3,'English Scores- Leveled papers'!$H10:$KM10,"&lt;&gt;")=0,"",SUMIF('English Scores- Leveled papers'!$H$4:$KM$4,AA$3,'English Scores- Leveled papers'!$H10:$KM10)))</f>
        <v/>
      </c>
      <c r="AB8" s="80" t="str">
        <f>IF($B8="","",IF(COUNTIFS('English Scores- Leveled papers'!$H$4:$KM$4,AB$3,'English Scores- Leveled papers'!$H10:$KM10,"&lt;&gt;")=0,"",SUMIF('English Scores- Leveled papers'!$H$4:$KM$4,AB$3,'English Scores- Leveled papers'!$H10:$KM10)))</f>
        <v/>
      </c>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80" t="str">
        <f>IF($B8="","",IF(COUNTIFS('English Scores- Leveled papers'!$H$4:$KM$4,AI$3,'English Scores- Leveled papers'!$H10:$KM10,"&lt;&gt;")=0,"",SUMIF('English Scores- Leveled papers'!$H$4:$KM$4,AI$3,'English Scores- Leveled papers'!$H10:$KM10)))</f>
        <v/>
      </c>
      <c r="AJ8" s="80" t="str">
        <f>IF($B8="","",IF(COUNTIFS('English Scores- Leveled papers'!$H$4:$KM$4,AJ$3,'English Scores- Leveled papers'!$H10:$KM10,"&lt;&gt;")=0,"",SUMIF('English Scores- Leveled papers'!$H$4:$KM$4,AJ$3,'English Scores- Leveled papers'!$H10:$KM10)))</f>
        <v/>
      </c>
      <c r="AK8" s="80" t="str">
        <f>IF($B8="","",IF(COUNTIFS('English Scores- Leveled papers'!$H$4:$KM$4,AK$3,'English Scores- Leveled papers'!$H10:$KM10,"&lt;&gt;")=0,"",SUMIF('English Scores- Leveled papers'!$H$4:$KM$4,AK$3,'English Scores- Leveled papers'!$H10:$KM10)))</f>
        <v/>
      </c>
      <c r="AL8" s="80" t="str">
        <f>IF($B8="","",IF(COUNTIFS('English Scores- Leveled papers'!$H$4:$KM$4,AL$3,'English Scores- Leveled papers'!$H10:$KM10,"&lt;&gt;")=0,"",SUMIF('English Scores- Leveled papers'!$H$4:$KM$4,AL$3,'English Scores- Leveled papers'!$H10:$KM10)))</f>
        <v/>
      </c>
      <c r="AM8" s="80" t="str">
        <f>IF($B8="","",IF(COUNTIFS('English Scores- Leveled papers'!$H$4:$KM$4,AM$3,'English Scores- Leveled papers'!$H10:$KM10,"&lt;&gt;")=0,"",SUMIF('English Scores- Leveled papers'!$H$4:$KM$4,AM$3,'English Scores- Leveled papers'!$H10:$KM10)))</f>
        <v/>
      </c>
      <c r="AN8" s="80"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80" t="str">
        <f>IF($B8="","",IF(COUNTIFS('English Scores- Leveled papers'!$H$4:$KM$4,AZ$3,'English Scores- Leveled papers'!$H10:$KM10,"&lt;&gt;")=0,"",SUMIF('English Scores- Leveled papers'!$H$4:$KM$4,AZ$3,'English Scores- Leveled papers'!$H10:$KM10)))</f>
        <v/>
      </c>
      <c r="BA8" s="80" t="str">
        <f>IF($B8="","",IF(COUNTIFS('English Scores- Leveled papers'!$H$4:$KM$4,BA$3,'English Scores- Leveled papers'!$H10:$KM10,"&lt;&gt;")=0,"",SUMIF('English Scores- Leveled papers'!$H$4:$KM$4,BA$3,'English Scores- Leveled papers'!$H10:$KM10)))</f>
        <v/>
      </c>
      <c r="BB8" s="80" t="str">
        <f>IF($B8="","",IF(COUNTIFS('English Scores- Leveled papers'!$H$4:$KM$4,BB$3,'English Scores- Leveled papers'!$H10:$KM10,"&lt;&gt;")=0,"",SUMIF('English Scores- Leveled papers'!$H$4:$KM$4,BB$3,'English Scores- Leveled papers'!$H10:$KM10)))</f>
        <v/>
      </c>
      <c r="BC8" s="80" t="str">
        <f>IF($B8="","",IF(COUNTIFS('English Scores- Leveled papers'!$H$4:$KM$4,BC$3,'English Scores- Leveled papers'!$H10:$KM10,"&lt;&gt;")=0,"",SUMIF('English Scores- Leveled papers'!$H$4:$KM$4,BC$3,'English Scores- Leveled papers'!$H10:$KM10)))</f>
        <v/>
      </c>
      <c r="BD8" s="80"/>
      <c r="BE8" s="80"/>
      <c r="BF8" s="80" t="str">
        <f>IF($B8="","",IF(COUNTIFS('English Scores- Leveled papers'!$H$4:$KM$4,BF$3,'English Scores- Leveled papers'!$H10:$KM10,"&lt;&gt;")=0,"",SUMIF('English Scores- Leveled papers'!$H$4:$KM$4,BF$3,'English Scores- Leveled papers'!$H10:$KM10)))</f>
        <v/>
      </c>
      <c r="BG8" s="80" t="str">
        <f>IF($B8="","",IF(COUNTIFS('English Scores- Leveled papers'!$H$4:$KM$4,BG$3,'English Scores- Leveled papers'!$H10:$KM10,"&lt;&gt;")=0,"",SUMIF('English Scores- Leveled papers'!$H$4:$KM$4,BG$3,'English Scores- Leveled papers'!$H10:$KM10)))</f>
        <v/>
      </c>
      <c r="BH8" s="80" t="str">
        <f>IF($B8="","",IF(COUNTIFS('English Scores- Leveled papers'!$H$4:$KM$4,BH$3,'English Scores- Leveled papers'!$H10:$KM10,"&lt;&gt;")=0,"",SUMIF('English Scores- Leveled papers'!$H$4:$KM$4,BH$3,'English Scores- Leveled papers'!$H10:$KM10)))</f>
        <v/>
      </c>
      <c r="BI8" s="80" t="str">
        <f>IF($B8="","",IF(COUNTIFS('English Scores- Leveled papers'!$H$4:$KM$4,BI$3,'English Scores- Leveled papers'!$H10:$KM10,"&lt;&gt;")=0,"",SUMIF('English Scores- Leveled papers'!$H$4:$KM$4,BI$3,'English Scores- Leveled papers'!$H10:$KM10)))</f>
        <v/>
      </c>
      <c r="BJ8" s="80" t="str">
        <f>IF($B8="","",IF(COUNTIFS('English Scores- Leveled papers'!$H$4:$KM$4,BJ$3,'English Scores- Leveled papers'!$H10:$KM10,"&lt;&gt;")=0,"",SUMIF('English Scores- Leveled papers'!$H$4:$KM$4,BJ$3,'English Scores- Leveled papers'!$H10:$KM10)))</f>
        <v/>
      </c>
      <c r="BK8" s="80" t="str">
        <f>IF($B8="","",IF(COUNTIFS('English Scores- Leveled papers'!$H$4:$KM$4,BK$3,'English Scores- Leveled papers'!$H10:$KM10,"&lt;&gt;")=0,"",SUMIF('English Scores- Leveled papers'!$H$4:$KM$4,BK$3,'English Scores- Leveled papers'!$H10:$KM10)))</f>
        <v/>
      </c>
      <c r="BL8" s="80" t="str">
        <f>IF($B8="","",IF(COUNTIFS('English Scores- Leveled papers'!$H$4:$KM$4,BL$3,'English Scores- Leveled papers'!$H10:$KM10,"&lt;&gt;")=0,"",SUMIF('English Scores- Leveled papers'!$H$4:$KM$4,BL$3,'English Scores- Leveled papers'!$H10:$KM10)))</f>
        <v/>
      </c>
      <c r="BM8" s="80" t="str">
        <f>IF($B8="","",IF(COUNTIFS('English Scores- Leveled papers'!$H$4:$KM$4,BM$3,'English Scores- Leveled papers'!$H10:$KM10,"&lt;&gt;")=0,"",SUMIF('English Scores- Leveled papers'!$H$4:$KM$4,BM$3,'English Scores- Leveled papers'!$H10:$KM10)))</f>
        <v/>
      </c>
      <c r="BN8" s="80" t="str">
        <f>IF($B8="","",IF(COUNTIFS('English Scores- Leveled papers'!$H$4:$KM$4,BN$3,'English Scores- Leveled papers'!$H10:$KM10,"&lt;&gt;")=0,"",SUMIF('English Scores- Leveled papers'!$H$4:$KM$4,BN$3,'English Scores- Leveled papers'!$H10:$KM10)))</f>
        <v/>
      </c>
      <c r="BO8" s="80"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80" t="str">
        <f>IF($B8="","",IF(COUNTIFS('English Scores- Leveled papers'!$H$4:$KM$4,BX$3,'English Scores- Leveled papers'!$H10:$KM10,"&lt;&gt;")=0,"",SUMIF('English Scores- Leveled papers'!$H$4:$KM$4,BX$3,'English Scores- Leveled papers'!$H10:$KM10)))</f>
        <v/>
      </c>
      <c r="BY8" s="80" t="str">
        <f>IF($B8="","",IF(COUNTIFS('English Scores- Leveled papers'!$H$4:$KM$4,BY$3,'English Scores- Leveled papers'!$H10:$KM10,"&lt;&gt;")=0,"",SUMIF('English Scores- Leveled papers'!$H$4:$KM$4,BY$3,'English Scores- Leveled papers'!$H10:$KM10)))</f>
        <v/>
      </c>
      <c r="BZ8" s="80" t="str">
        <f>IF($B8="","",IF(COUNTIFS('English Scores- Leveled papers'!$H$4:$KM$4,BZ$3,'English Scores- Leveled papers'!$H10:$KM10,"&lt;&gt;")=0,"",SUMIF('English Scores- Leveled papers'!$H$4:$KM$4,BZ$3,'English Scores- Leveled papers'!$H10:$KM10)))</f>
        <v/>
      </c>
      <c r="CA8" s="80" t="str">
        <f>IF($B8="","",IF(COUNTIFS('English Scores- Leveled papers'!$H$4:$KM$4,CA$3,'English Scores- Leveled papers'!$H10:$KM10,"&lt;&gt;")=0,"",SUMIF('English Scores- Leveled papers'!$H$4:$KM$4,CA$3,'English Scores- Leveled papers'!$H10:$KM10)))</f>
        <v/>
      </c>
      <c r="CB8" s="80" t="str">
        <f>IF($B8="","",IF(COUNTIFS('English Scores- Leveled papers'!$H$4:$KM$4,CB$3,'English Scores- Leveled papers'!$H10:$KM10,"&lt;&gt;")=0,"",SUMIF('English Scores- Leveled papers'!$H$4:$KM$4,CB$3,'English Scores- Leveled papers'!$H10:$KM10)))</f>
        <v/>
      </c>
      <c r="CC8" s="80" t="str">
        <f>IF($B8="","",IF(COUNTIFS('English Scores- Leveled papers'!$H$4:$KM$4,CC$3,'English Scores- Leveled papers'!$H10:$KM10,"&lt;&gt;")=0,"",SUMIF('English Scores- Leveled papers'!$H$4:$KM$4,CC$3,'English Scores- Leveled papers'!$H10:$KM10)))</f>
        <v/>
      </c>
      <c r="CD8" s="80" t="str">
        <f>IF($B8="","",IF(COUNTIFS('English Scores- Leveled papers'!$H$4:$KM$4,CD$3,'English Scores- Leveled papers'!$H10:$KM10,"&lt;&gt;")=0,"",SUMIF('English Scores- Leveled papers'!$H$4:$KM$4,CD$3,'English Scores- Leveled papers'!$H10:$KM10)))</f>
        <v/>
      </c>
      <c r="CE8" s="80" t="str">
        <f>IF($B8="","",IF(COUNTIFS('English Scores- Leveled papers'!$H$4:$KM$4,CE$3,'English Scores- Leveled papers'!$H10:$KM10,"&lt;&gt;")=0,"",SUMIF('English Scores- Leveled papers'!$H$4:$KM$4,CE$3,'English Scores- Leveled papers'!$H10:$KM10)))</f>
        <v/>
      </c>
      <c r="CF8" s="80"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80" t="str">
        <f>IF($B8="","",IF(COUNTIFS('English Scores- Leveled papers'!$H$4:$KM$4,CL$3,'English Scores- Leveled papers'!$H10:$KM10,"&lt;&gt;")=0,"",SUMIF('English Scores- Leveled papers'!$H$4:$KM$4,CL$3,'English Scores- Leveled papers'!$H10:$KM10)))</f>
        <v/>
      </c>
      <c r="CM8" s="80" t="str">
        <f>IF($B8="","",IF(COUNTIFS('English Scores- Leveled papers'!$H$4:$KM$4,CM$3,'English Scores- Leveled papers'!$H10:$KM10,"&lt;&gt;")=0,"",SUMIF('English Scores- Leveled papers'!$H$4:$KM$4,CM$3,'English Scores- Leveled papers'!$H10:$KM10)))</f>
        <v/>
      </c>
      <c r="CN8" s="80" t="str">
        <f>IF($B8="","",IF(COUNTIFS('English Scores- Leveled papers'!$H$4:$KM$4,CN$3,'English Scores- Leveled papers'!$H10:$KM10,"&lt;&gt;")=0,"",SUMIF('English Scores- Leveled papers'!$H$4:$KM$4,CN$3,'English Scores- Leveled papers'!$H10:$KM10)))</f>
        <v/>
      </c>
      <c r="CO8" s="80" t="str">
        <f>IF($B8="","",IF(COUNTIFS('English Scores- Leveled papers'!$H$4:$KM$4,CO$3,'English Scores- Leveled papers'!$H10:$KM10,"&lt;&gt;")=0,"",SUMIF('English Scores- Leveled papers'!$H$4:$KM$4,CO$3,'English Scores- Leveled papers'!$H10:$KM10)))</f>
        <v/>
      </c>
      <c r="CP8" s="80" t="str">
        <f>IF($B8="","",IF(COUNTIFS('English Scores- Leveled papers'!$H$4:$KM$4,CP$3,'English Scores- Leveled papers'!$H10:$KM10,"&lt;&gt;")=0,"",SUMIF('English Scores- Leveled papers'!$H$4:$KM$4,CP$3,'English Scores- Leveled papers'!$H10:$KM10)))</f>
        <v/>
      </c>
      <c r="CQ8" s="80" t="str">
        <f>IF($B8="","",IF(COUNTIFS('English Scores- Leveled papers'!$H$4:$KM$4,CQ$3,'English Scores- Leveled papers'!$H10:$KM10,"&lt;&gt;")=0,"",SUMIF('English Scores- Leveled papers'!$H$4:$KM$4,CQ$3,'English Scores- Leveled papers'!$H10:$KM10)))</f>
        <v/>
      </c>
      <c r="CR8" s="80" t="str">
        <f>IF($B8="","",IF(COUNTIFS('English Scores- Leveled papers'!$H$4:$KM$4,CR$3,'English Scores- Leveled papers'!$H10:$KM10,"&lt;&gt;")=0,"",SUMIF('English Scores- Leveled papers'!$H$4:$KM$4,CR$3,'English Scores- Leveled papers'!$H10:$KM10)))</f>
        <v/>
      </c>
      <c r="CS8" s="80"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80" t="str">
        <f>IF($B8="","",IF(COUNTIFS('English Scores- Leveled papers'!$H$4:$KM$4,DF$3,'English Scores- Leveled papers'!$H10:$KM10,"&lt;&gt;")=0,"",SUMIF('English Scores- Leveled papers'!$H$4:$KM$4,DF$3,'English Scores- Leveled papers'!$H10:$KM10)))</f>
        <v/>
      </c>
      <c r="DG8" s="80" t="str">
        <f>IF($B8="","",IF(COUNTIFS('English Scores- Leveled papers'!$H$4:$KM$4,DG$3,'English Scores- Leveled papers'!$H10:$KM10,"&lt;&gt;")=0,"",SUMIF('English Scores- Leveled papers'!$H$4:$KM$4,DG$3,'English Scores- Leveled papers'!$H10:$KM10)))</f>
        <v/>
      </c>
      <c r="DH8" s="80" t="str">
        <f>IF($B8="","",IF(COUNTIFS('English Scores- Leveled papers'!$H$4:$KM$4,DH$3,'English Scores- Leveled papers'!$H10:$KM10,"&lt;&gt;")=0,"",SUMIF('English Scores- Leveled papers'!$H$4:$KM$4,DH$3,'English Scores- Leveled papers'!$H10:$KM10)))</f>
        <v/>
      </c>
      <c r="DI8" s="80" t="str">
        <f>IF($B8="","",IF(COUNTIFS('English Scores- Leveled papers'!$H$4:$KM$4,DI$3,'English Scores- Leveled papers'!$H10:$KM10,"&lt;&gt;")=0,"",SUMIF('English Scores- Leveled papers'!$H$4:$KM$4,DI$3,'English Scores- Leveled papers'!$H10:$KM10)))</f>
        <v/>
      </c>
      <c r="DJ8" s="80" t="str">
        <f>IF($B8="","",IF(COUNTIFS('English Scores- Leveled papers'!$H$4:$KM$4,DJ$3,'English Scores- Leveled papers'!$H10:$KM10,"&lt;&gt;")=0,"",SUMIF('English Scores- Leveled papers'!$H$4:$KM$4,DJ$3,'English Scores- Leveled papers'!$H10:$KM10)))</f>
        <v/>
      </c>
      <c r="DK8" s="80" t="str">
        <f>IF($B8="","",IF(COUNTIFS('English Scores- Leveled papers'!$H$4:$KM$4,DK$3,'English Scores- Leveled papers'!$H10:$KM10,"&lt;&gt;")=0,"",SUMIF('English Scores- Leveled papers'!$H$4:$KM$4,DK$3,'English Scores- Leveled papers'!$H10:$KM10)))</f>
        <v/>
      </c>
      <c r="DL8" s="80" t="str">
        <f>IF($B8="","",IF(COUNTIFS('English Scores- Leveled papers'!$H$4:$KM$4,DL$3,'English Scores- Leveled papers'!$H10:$KM10,"&lt;&gt;")=0,"",SUMIF('English Scores- Leveled papers'!$H$4:$KM$4,DL$3,'English Scores- Leveled papers'!$H10:$KM10)))</f>
        <v/>
      </c>
      <c r="DM8" s="80" t="str">
        <f>IF($B8="","",IF(COUNTIFS('English Scores- Leveled papers'!$H$4:$KM$4,DM$3,'English Scores- Leveled papers'!$H10:$KM10,"&lt;&gt;")=0,"",SUMIF('English Scores- Leveled papers'!$H$4:$KM$4,DM$3,'English Scores- Leveled papers'!$H10:$KM10)))</f>
        <v/>
      </c>
      <c r="DN8" s="80" t="str">
        <f>IF($B8="","",IF(COUNTIFS('English Scores- Leveled papers'!$H$4:$KM$4,DN$3,'English Scores- Leveled papers'!$H10:$KM10,"&lt;&gt;")=0,"",SUMIF('English Scores- Leveled papers'!$H$4:$KM$4,DN$3,'English Scores- Leveled papers'!$H10:$KM10)))</f>
        <v/>
      </c>
      <c r="DO8" s="80" t="str">
        <f>IF($B8="","",IF(COUNTIFS('English Scores- Leveled papers'!$H$4:$KM$4,DO$3,'English Scores- Leveled papers'!$H10:$KM10,"&lt;&gt;")=0,"",SUMIF('English Scores- Leveled papers'!$H$4:$KM$4,DO$3,'English Scores- Leveled papers'!$H10:$KM10)))</f>
        <v/>
      </c>
      <c r="DP8" s="80" t="str">
        <f>IF($B8="","",IF(COUNTIFS('English Scores- Leveled papers'!$H$4:$KM$4,DP$3,'English Scores- Leveled papers'!$H10:$KM10,"&lt;&gt;")=0,"",SUMIF('English Scores- Leveled papers'!$H$4:$KM$4,DP$3,'English Scores- Leveled papers'!$H10:$KM10)))</f>
        <v/>
      </c>
      <c r="DQ8" s="80" t="str">
        <f>IF($B8="","",IF(COUNTIFS('English Scores- Leveled papers'!$H$4:$KM$4,DQ$3,'English Scores- Leveled papers'!$H10:$KM10,"&lt;&gt;")=0,"",SUMIF('English Scores- Leveled papers'!$H$4:$KM$4,DQ$3,'English Scores- Leveled papers'!$H10:$KM10)))</f>
        <v/>
      </c>
      <c r="DR8" s="41" t="str">
        <f>IF($B8="","",IF(COUNTIFS('English Scores- Leveled papers'!$H$4:$KM$4,DR$3,'English Scores- Leveled papers'!$H10:$KM10,"&lt;&gt;")=0,"",SUMIF('English Scores- Leveled papers'!$H$4:$KM$4,DR$3,'English Scores- Leveled papers'!$H10:$KM10)))</f>
        <v/>
      </c>
      <c r="DS8" s="41" t="str">
        <f>IF($B8="","",IF(COUNTIFS('English Scores- Leveled papers'!$H$4:$KM$4,DS$3,'English Scores- Leveled papers'!$H10:$KM10,"&lt;&gt;")=0,"",SUMIF('English Scores- Leveled papers'!$H$4:$KM$4,DS$3,'English Scores- Leveled papers'!$H10:$KM10)))</f>
        <v/>
      </c>
      <c r="DT8" s="41" t="str">
        <f>IF($B8="","",IF(COUNTIFS('English Scores- Leveled papers'!$H$4:$KM$4,DT$3,'English Scores- Leveled papers'!$H10:$KM10,"&lt;&gt;")=0,"",SUMIF('English Scores- Leveled papers'!$H$4:$KM$4,DT$3,'English Scores- Leveled papers'!$H10:$KM10)))</f>
        <v/>
      </c>
      <c r="DU8" s="41" t="str">
        <f>IF($B8="","",IF(COUNTIFS('English Scores- Leveled papers'!$H$4:$KM$4,DU$3,'English Scores- Leveled papers'!$H10:$KM10,"&lt;&gt;")=0,"",SUMIF('English Scores- Leveled papers'!$H$4:$KM$4,DU$3,'English Scores- Leveled papers'!$H10:$KM10)))</f>
        <v/>
      </c>
      <c r="DV8" s="41" t="str">
        <f>IF($B8="","",IF(COUNTIFS('English Scores- Leveled papers'!$H$4:$KM$4,DV$3,'English Scores- Leveled papers'!$H10:$KM10,"&lt;&gt;")=0,"",SUMIF('English Scores- Leveled papers'!$H$4:$KM$4,DV$3,'English Scores- Leveled papers'!$H10:$KM10)))</f>
        <v/>
      </c>
      <c r="DW8" s="41" t="str">
        <f>IF($B8="","",IF(COUNTIFS('English Scores- Leveled papers'!$H$4:$KM$4,DW$3,'English Scores- Leveled papers'!$H10:$KM10,"&lt;&gt;")=0,"",SUMIF('English Scores- Leveled papers'!$H$4:$KM$4,DW$3,'English Scores- Leveled papers'!$H10:$KM10)))</f>
        <v/>
      </c>
      <c r="DX8" s="41" t="str">
        <f>IF($B8="","",IF(COUNTIFS('English Scores- Leveled papers'!$H$4:$KM$4,DX$3,'English Scores- Leveled papers'!$H10:$KM10,"&lt;&gt;")=0,"",SUMIF('English Scores- Leveled papers'!$H$4:$KM$4,DX$3,'English Scores- Leveled papers'!$H10:$KM10)))</f>
        <v/>
      </c>
      <c r="DY8" s="41" t="str">
        <f>IF($B8="","",IF(COUNTIFS('English Scores- Leveled papers'!$H$4:$KM$4,DY$3,'English Scores- Leveled papers'!$H10:$KM10,"&lt;&gt;")=0,"",SUMIF('English Scores- Leveled papers'!$H$4:$KM$4,DY$3,'English Scores- Leveled papers'!$H10:$KM10)))</f>
        <v/>
      </c>
      <c r="DZ8" s="41" t="str">
        <f>IF($B8="","",IF(COUNTIFS('English Scores- Leveled papers'!$H$4:$KM$4,DZ$3,'English Scores- Leveled papers'!$H10:$KM10,"&lt;&gt;")=0,"",SUMIF('English Scores- Leveled papers'!$H$4:$KM$4,DZ$3,'English Scores- Leveled papers'!$H10:$KM10)))</f>
        <v/>
      </c>
      <c r="EA8" s="41" t="str">
        <f>IF($B8="","",IF(COUNTIFS('English Scores- Leveled papers'!$H$4:$KM$4,EA$3,'English Scores- Leveled papers'!$H10:$KM10,"&lt;&gt;")=0,"",SUMIF('English Scores- Leveled papers'!$H$4:$KM$4,EA$3,'English Scores- Leveled papers'!$H10:$KM10)))</f>
        <v/>
      </c>
      <c r="EB8" s="41" t="str">
        <f>IF($B8="","",IF(COUNTIFS('English Scores- Leveled papers'!$H$4:$KM$4,EB$3,'English Scores- Leveled papers'!$H10:$KM10,"&lt;&gt;")=0,"",SUMIF('English Scores- Leveled papers'!$H$4:$KM$4,EB$3,'English Scores- Leveled papers'!$H10:$KM10)))</f>
        <v/>
      </c>
      <c r="EC8" s="41" t="str">
        <f>IF($B8="","",IF(COUNTIFS('English Scores- Leveled papers'!$H$4:$KM$4,EC$3,'English Scores- Leveled papers'!$H10:$KM10,"&lt;&gt;")=0,"",SUMIF('English Scores- Leveled papers'!$H$4:$KM$4,EC$3,'English Scores- Leveled papers'!$H10:$KM10)))</f>
        <v/>
      </c>
      <c r="ED8" s="80" t="str">
        <f>IF($B8="","",IF(COUNTIFS('English Scores- Leveled papers'!$H$4:$KM$4,ED$3,'English Scores- Leveled papers'!$H10:$KM10,"&lt;&gt;")=0,"",SUMIF('English Scores- Leveled papers'!$H$4:$KM$4,ED$3,'English Scores- Leveled papers'!$H10:$KM10)))</f>
        <v/>
      </c>
      <c r="EE8" s="80" t="str">
        <f>IF($B8="","",IF(COUNTIFS('English Scores- Leveled papers'!$H$4:$KM$4,EE$3,'English Scores- Leveled papers'!$H10:$KM10,"&lt;&gt;")=0,"",SUMIF('English Scores- Leveled papers'!$H$4:$KM$4,EE$3,'English Scores- Leveled papers'!$H10:$KM10)))</f>
        <v/>
      </c>
      <c r="EF8" s="80" t="str">
        <f>IF($B8="","",IF(COUNTIFS('English Scores- Leveled papers'!$H$4:$KM$4,EF$3,'English Scores- Leveled papers'!$H10:$KM10,"&lt;&gt;")=0,"",SUMIF('English Scores- Leveled papers'!$H$4:$KM$4,EF$3,'English Scores- Leveled papers'!$H10:$KM10)))</f>
        <v/>
      </c>
      <c r="EG8" s="80" t="str">
        <f>IF($B8="","",IF(COUNTIFS('English Scores- Leveled papers'!$H$4:$KM$4,EG$3,'English Scores- Leveled papers'!$H10:$KM10,"&lt;&gt;")=0,"",SUMIF('English Scores- Leveled papers'!$H$4:$KM$4,EG$3,'English Scores- Leveled papers'!$H10:$KM10)))</f>
        <v/>
      </c>
      <c r="EH8" s="80" t="str">
        <f>IF($B8="","",IF(COUNTIFS('English Scores- Leveled papers'!$H$4:$KM$4,EH$3,'English Scores- Leveled papers'!$H10:$KM10,"&lt;&gt;")=0,"",SUMIF('English Scores- Leveled papers'!$H$4:$KM$4,EH$3,'English Scores- Leveled papers'!$H10:$KM10)))</f>
        <v/>
      </c>
      <c r="EI8" s="80" t="str">
        <f>IF($B8="","",IF(COUNTIFS('English Scores- Leveled papers'!$H$4:$KM$4,EI$3,'English Scores- Leveled papers'!$H10:$KM10,"&lt;&gt;")=0,"",SUMIF('English Scores- Leveled papers'!$H$4:$KM$4,EI$3,'English Scores- Leveled papers'!$H10:$KM10)))</f>
        <v/>
      </c>
      <c r="EJ8" s="80" t="str">
        <f>IF($B8="","",IF(COUNTIFS('English Scores- Leveled papers'!$H$4:$KM$4,EJ$3,'English Scores- Leveled papers'!$H10:$KM10,"&lt;&gt;")=0,"",SUMIF('English Scores- Leveled papers'!$H$4:$KM$4,EJ$3,'English Scores- Leveled papers'!$H10:$KM10)))</f>
        <v/>
      </c>
      <c r="EK8" s="80" t="str">
        <f>IF($B8="","",IF(COUNTIFS('English Scores- Leveled papers'!$H$4:$KM$4,EK$3,'English Scores- Leveled papers'!$H10:$KM10,"&lt;&gt;")=0,"",SUMIF('English Scores- Leveled papers'!$H$4:$KM$4,EK$3,'English Scores- Leveled papers'!$H10:$KM10)))</f>
        <v/>
      </c>
      <c r="EL8" s="80" t="str">
        <f>IF($B8="","",IF(COUNTIFS('English Scores- Leveled papers'!$H$4:$KM$4,EL$3,'English Scores- Leveled papers'!$H10:$KM10,"&lt;&gt;")=0,"",SUMIF('English Scores- Leveled papers'!$H$4:$KM$4,EL$3,'English Scores- Leveled papers'!$H10:$KM10)))</f>
        <v/>
      </c>
      <c r="EM8" s="80" t="str">
        <f>IF($B8="","",IF(COUNTIFS('English Scores- Leveled papers'!$H$4:$KM$4,EM$3,'English Scores- Leveled papers'!$H10:$KM10,"&lt;&gt;")=0,"",SUMIF('English Scores- Leveled papers'!$H$4:$KM$4,EM$3,'English Scores- Leveled papers'!$H10:$KM10)))</f>
        <v/>
      </c>
      <c r="EN8" s="80" t="str">
        <f>IF($B8="","",IF(COUNTIFS('English Scores- Leveled papers'!$H$4:$KM$4,EN$3,'English Scores- Leveled papers'!$H10:$KM10,"&lt;&gt;")=0,"",SUMIF('English Scores- Leveled papers'!$H$4:$KM$4,EN$3,'English Scores- Leveled papers'!$H10:$KM10)))</f>
        <v/>
      </c>
      <c r="EO8" s="80" t="str">
        <f>IF($B8="","",IF(COUNTIFS('English Scores- Leveled papers'!$H$4:$KM$4,EO$3,'English Scores- Leveled papers'!$H10:$KM10,"&lt;&gt;")=0,"",SUMIF('English Scores- Leveled papers'!$H$4:$KM$4,EO$3,'English Scores- Leveled papers'!$H10:$KM10)))</f>
        <v/>
      </c>
      <c r="EP8" s="80" t="str">
        <f>IF($B8="","",IF(COUNTIFS('English Scores- Leveled papers'!$H$4:$KM$4,EP$3,'English Scores- Leveled papers'!$H10:$KM10,"&lt;&gt;")=0,"",SUMIF('English Scores- Leveled papers'!$H$4:$KM$4,EP$3,'English Scores- Leveled papers'!$H10:$KM10)))</f>
        <v/>
      </c>
    </row>
    <row r="9" spans="1:150" x14ac:dyDescent="0.2">
      <c r="A9" s="65">
        <v>5</v>
      </c>
      <c r="B9" s="65" t="str">
        <f>'English Scores- Leveled papers'!B11</f>
        <v>U.Divya</v>
      </c>
      <c r="C9" s="79" t="str">
        <f>IF('RC Mastery Check+Question type'!D9="","",IF(OR('RC Mastery Check+Question type'!D9=-0.5,'RC Mastery Check+Question type'!D9=0,'RC Mastery Check+Question type'!D9=0.2,'RC Mastery Check+Question type'!D9=0.5),"NR",'Cover Sheet'!G9))</f>
        <v/>
      </c>
      <c r="D9" s="76" t="str">
        <f>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
      </c>
      <c r="E9" s="78" t="str">
        <f t="shared" si="2"/>
        <v/>
      </c>
      <c r="F9" s="78" t="str">
        <f t="shared" si="3"/>
        <v/>
      </c>
      <c r="G9" s="78" t="str">
        <f t="shared" si="4"/>
        <v/>
      </c>
      <c r="H9" s="78" t="str">
        <f t="shared" si="5"/>
        <v/>
      </c>
      <c r="I9" s="78" t="str">
        <f t="shared" si="6"/>
        <v/>
      </c>
      <c r="J9" s="78" t="str">
        <f t="shared" si="7"/>
        <v/>
      </c>
      <c r="K9" s="78" t="str">
        <f t="shared" si="8"/>
        <v/>
      </c>
      <c r="L9" s="78" t="str">
        <f t="shared" si="9"/>
        <v/>
      </c>
      <c r="M9" s="78" t="str">
        <f t="shared" si="10"/>
        <v/>
      </c>
      <c r="N9" s="78" t="str">
        <f t="shared" si="11"/>
        <v/>
      </c>
      <c r="O9" s="78" t="str">
        <f t="shared" si="12"/>
        <v/>
      </c>
      <c r="P9" s="78" t="str">
        <f t="shared" si="13"/>
        <v/>
      </c>
      <c r="Q9" s="78" t="str">
        <f t="shared" si="14"/>
        <v/>
      </c>
      <c r="R9" s="78" t="str">
        <f t="shared" si="15"/>
        <v/>
      </c>
      <c r="S9" s="41" t="str">
        <f>IF($B9="","",IF(COUNTIFS('English Scores- Leveled papers'!$H$4:$KM$4,S$3,'English Scores- Leveled papers'!$H11:$KM11,"&lt;&gt;")=0,"",SUMIF('English Scores- Leveled papers'!$H$4:$KM$4,S$3,'English Scores- Leveled papers'!$H11:$KM11)))</f>
        <v/>
      </c>
      <c r="T9" s="41" t="str">
        <f>IF($B9="","",IF(COUNTIFS('English Scores- Leveled papers'!$H$4:$KM$4,T$3,'English Scores- Leveled papers'!$H11:$KM11,"&lt;&gt;")=0,"",SUMIF('English Scores- Leveled papers'!$H$4:$KM$4,T$3,'English Scores- Leveled papers'!$H11:$KM11)))</f>
        <v/>
      </c>
      <c r="U9" s="41" t="str">
        <f>IF($B9="","",IF(COUNTIFS('English Scores- Leveled papers'!$H$4:$KM$4,U$3,'English Scores- Leveled papers'!$H11:$KM11,"&lt;&gt;")=0,"",SUMIF('English Scores- Leveled papers'!$H$4:$KM$4,U$3,'English Scores- Leveled papers'!$H11:$KM11)))</f>
        <v/>
      </c>
      <c r="V9" s="41" t="str">
        <f>IF($B9="","",IF(COUNTIFS('English Scores- Leveled papers'!$H$4:$KM$4,V$3,'English Scores- Leveled papers'!$H11:$KM11,"&lt;&gt;")=0,"",SUMIF('English Scores- Leveled papers'!$H$4:$KM$4,V$3,'English Scores- Leveled papers'!$H11:$KM11)))</f>
        <v/>
      </c>
      <c r="W9" s="41" t="str">
        <f>IF($B9="","",IF(COUNTIFS('English Scores- Leveled papers'!$H$4:$KM$4,W$3,'English Scores- Leveled papers'!$H11:$KM11,"&lt;&gt;")=0,"",SUMIF('English Scores- Leveled papers'!$H$4:$KM$4,W$3,'English Scores- Leveled papers'!$H11:$KM11)))</f>
        <v/>
      </c>
      <c r="X9" s="80" t="str">
        <f>IF($B9="","",IF(COUNTIFS('English Scores- Leveled papers'!$H$4:$KM$4,X$3,'English Scores- Leveled papers'!$H11:$KM11,"&lt;&gt;")=0,"",SUMIF('English Scores- Leveled papers'!$H$4:$KM$4,X$3,'English Scores- Leveled papers'!$H11:$KM11)))</f>
        <v/>
      </c>
      <c r="Y9" s="80" t="str">
        <f>IF($B9="","",IF(COUNTIFS('English Scores- Leveled papers'!$H$4:$KM$4,Y$3,'English Scores- Leveled papers'!$H11:$KM11,"&lt;&gt;")=0,"",SUMIF('English Scores- Leveled papers'!$H$4:$KM$4,Y$3,'English Scores- Leveled papers'!$H11:$KM11)))</f>
        <v/>
      </c>
      <c r="Z9" s="80" t="str">
        <f>IF($B9="","",IF(COUNTIFS('English Scores- Leveled papers'!$H$4:$KM$4,Z$3,'English Scores- Leveled papers'!$H11:$KM11,"&lt;&gt;")=0,"",SUMIF('English Scores- Leveled papers'!$H$4:$KM$4,Z$3,'English Scores- Leveled papers'!$H11:$KM11)))</f>
        <v/>
      </c>
      <c r="AA9" s="80" t="str">
        <f>IF($B9="","",IF(COUNTIFS('English Scores- Leveled papers'!$H$4:$KM$4,AA$3,'English Scores- Leveled papers'!$H11:$KM11,"&lt;&gt;")=0,"",SUMIF('English Scores- Leveled papers'!$H$4:$KM$4,AA$3,'English Scores- Leveled papers'!$H11:$KM11)))</f>
        <v/>
      </c>
      <c r="AB9" s="80" t="str">
        <f>IF($B9="","",IF(COUNTIFS('English Scores- Leveled papers'!$H$4:$KM$4,AB$3,'English Scores- Leveled papers'!$H11:$KM11,"&lt;&gt;")=0,"",SUMIF('English Scores- Leveled papers'!$H$4:$KM$4,AB$3,'English Scores- Leveled papers'!$H11:$KM11)))</f>
        <v/>
      </c>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80" t="str">
        <f>IF($B9="","",IF(COUNTIFS('English Scores- Leveled papers'!$H$4:$KM$4,AI$3,'English Scores- Leveled papers'!$H11:$KM11,"&lt;&gt;")=0,"",SUMIF('English Scores- Leveled papers'!$H$4:$KM$4,AI$3,'English Scores- Leveled papers'!$H11:$KM11)))</f>
        <v/>
      </c>
      <c r="AJ9" s="80" t="str">
        <f>IF($B9="","",IF(COUNTIFS('English Scores- Leveled papers'!$H$4:$KM$4,AJ$3,'English Scores- Leveled papers'!$H11:$KM11,"&lt;&gt;")=0,"",SUMIF('English Scores- Leveled papers'!$H$4:$KM$4,AJ$3,'English Scores- Leveled papers'!$H11:$KM11)))</f>
        <v/>
      </c>
      <c r="AK9" s="80" t="str">
        <f>IF($B9="","",IF(COUNTIFS('English Scores- Leveled papers'!$H$4:$KM$4,AK$3,'English Scores- Leveled papers'!$H11:$KM11,"&lt;&gt;")=0,"",SUMIF('English Scores- Leveled papers'!$H$4:$KM$4,AK$3,'English Scores- Leveled papers'!$H11:$KM11)))</f>
        <v/>
      </c>
      <c r="AL9" s="80" t="str">
        <f>IF($B9="","",IF(COUNTIFS('English Scores- Leveled papers'!$H$4:$KM$4,AL$3,'English Scores- Leveled papers'!$H11:$KM11,"&lt;&gt;")=0,"",SUMIF('English Scores- Leveled papers'!$H$4:$KM$4,AL$3,'English Scores- Leveled papers'!$H11:$KM11)))</f>
        <v/>
      </c>
      <c r="AM9" s="80" t="str">
        <f>IF($B9="","",IF(COUNTIFS('English Scores- Leveled papers'!$H$4:$KM$4,AM$3,'English Scores- Leveled papers'!$H11:$KM11,"&lt;&gt;")=0,"",SUMIF('English Scores- Leveled papers'!$H$4:$KM$4,AM$3,'English Scores- Leveled papers'!$H11:$KM11)))</f>
        <v/>
      </c>
      <c r="AN9" s="80"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80" t="str">
        <f>IF($B9="","",IF(COUNTIFS('English Scores- Leveled papers'!$H$4:$KM$4,AZ$3,'English Scores- Leveled papers'!$H11:$KM11,"&lt;&gt;")=0,"",SUMIF('English Scores- Leveled papers'!$H$4:$KM$4,AZ$3,'English Scores- Leveled papers'!$H11:$KM11)))</f>
        <v/>
      </c>
      <c r="BA9" s="80" t="str">
        <f>IF($B9="","",IF(COUNTIFS('English Scores- Leveled papers'!$H$4:$KM$4,BA$3,'English Scores- Leveled papers'!$H11:$KM11,"&lt;&gt;")=0,"",SUMIF('English Scores- Leveled papers'!$H$4:$KM$4,BA$3,'English Scores- Leveled papers'!$H11:$KM11)))</f>
        <v/>
      </c>
      <c r="BB9" s="80" t="str">
        <f>IF($B9="","",IF(COUNTIFS('English Scores- Leveled papers'!$H$4:$KM$4,BB$3,'English Scores- Leveled papers'!$H11:$KM11,"&lt;&gt;")=0,"",SUMIF('English Scores- Leveled papers'!$H$4:$KM$4,BB$3,'English Scores- Leveled papers'!$H11:$KM11)))</f>
        <v/>
      </c>
      <c r="BC9" s="80" t="str">
        <f>IF($B9="","",IF(COUNTIFS('English Scores- Leveled papers'!$H$4:$KM$4,BC$3,'English Scores- Leveled papers'!$H11:$KM11,"&lt;&gt;")=0,"",SUMIF('English Scores- Leveled papers'!$H$4:$KM$4,BC$3,'English Scores- Leveled papers'!$H11:$KM11)))</f>
        <v/>
      </c>
      <c r="BD9" s="80"/>
      <c r="BE9" s="80"/>
      <c r="BF9" s="80" t="str">
        <f>IF($B9="","",IF(COUNTIFS('English Scores- Leveled papers'!$H$4:$KM$4,BF$3,'English Scores- Leveled papers'!$H11:$KM11,"&lt;&gt;")=0,"",SUMIF('English Scores- Leveled papers'!$H$4:$KM$4,BF$3,'English Scores- Leveled papers'!$H11:$KM11)))</f>
        <v/>
      </c>
      <c r="BG9" s="80" t="str">
        <f>IF($B9="","",IF(COUNTIFS('English Scores- Leveled papers'!$H$4:$KM$4,BG$3,'English Scores- Leveled papers'!$H11:$KM11,"&lt;&gt;")=0,"",SUMIF('English Scores- Leveled papers'!$H$4:$KM$4,BG$3,'English Scores- Leveled papers'!$H11:$KM11)))</f>
        <v/>
      </c>
      <c r="BH9" s="80" t="str">
        <f>IF($B9="","",IF(COUNTIFS('English Scores- Leveled papers'!$H$4:$KM$4,BH$3,'English Scores- Leveled papers'!$H11:$KM11,"&lt;&gt;")=0,"",SUMIF('English Scores- Leveled papers'!$H$4:$KM$4,BH$3,'English Scores- Leveled papers'!$H11:$KM11)))</f>
        <v/>
      </c>
      <c r="BI9" s="80" t="str">
        <f>IF($B9="","",IF(COUNTIFS('English Scores- Leveled papers'!$H$4:$KM$4,BI$3,'English Scores- Leveled papers'!$H11:$KM11,"&lt;&gt;")=0,"",SUMIF('English Scores- Leveled papers'!$H$4:$KM$4,BI$3,'English Scores- Leveled papers'!$H11:$KM11)))</f>
        <v/>
      </c>
      <c r="BJ9" s="80" t="str">
        <f>IF($B9="","",IF(COUNTIFS('English Scores- Leveled papers'!$H$4:$KM$4,BJ$3,'English Scores- Leveled papers'!$H11:$KM11,"&lt;&gt;")=0,"",SUMIF('English Scores- Leveled papers'!$H$4:$KM$4,BJ$3,'English Scores- Leveled papers'!$H11:$KM11)))</f>
        <v/>
      </c>
      <c r="BK9" s="80" t="str">
        <f>IF($B9="","",IF(COUNTIFS('English Scores- Leveled papers'!$H$4:$KM$4,BK$3,'English Scores- Leveled papers'!$H11:$KM11,"&lt;&gt;")=0,"",SUMIF('English Scores- Leveled papers'!$H$4:$KM$4,BK$3,'English Scores- Leveled papers'!$H11:$KM11)))</f>
        <v/>
      </c>
      <c r="BL9" s="80" t="str">
        <f>IF($B9="","",IF(COUNTIFS('English Scores- Leveled papers'!$H$4:$KM$4,BL$3,'English Scores- Leveled papers'!$H11:$KM11,"&lt;&gt;")=0,"",SUMIF('English Scores- Leveled papers'!$H$4:$KM$4,BL$3,'English Scores- Leveled papers'!$H11:$KM11)))</f>
        <v/>
      </c>
      <c r="BM9" s="80" t="str">
        <f>IF($B9="","",IF(COUNTIFS('English Scores- Leveled papers'!$H$4:$KM$4,BM$3,'English Scores- Leveled papers'!$H11:$KM11,"&lt;&gt;")=0,"",SUMIF('English Scores- Leveled papers'!$H$4:$KM$4,BM$3,'English Scores- Leveled papers'!$H11:$KM11)))</f>
        <v/>
      </c>
      <c r="BN9" s="80" t="str">
        <f>IF($B9="","",IF(COUNTIFS('English Scores- Leveled papers'!$H$4:$KM$4,BN$3,'English Scores- Leveled papers'!$H11:$KM11,"&lt;&gt;")=0,"",SUMIF('English Scores- Leveled papers'!$H$4:$KM$4,BN$3,'English Scores- Leveled papers'!$H11:$KM11)))</f>
        <v/>
      </c>
      <c r="BO9" s="80"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80" t="str">
        <f>IF($B9="","",IF(COUNTIFS('English Scores- Leveled papers'!$H$4:$KM$4,BX$3,'English Scores- Leveled papers'!$H11:$KM11,"&lt;&gt;")=0,"",SUMIF('English Scores- Leveled papers'!$H$4:$KM$4,BX$3,'English Scores- Leveled papers'!$H11:$KM11)))</f>
        <v/>
      </c>
      <c r="BY9" s="80" t="str">
        <f>IF($B9="","",IF(COUNTIFS('English Scores- Leveled papers'!$H$4:$KM$4,BY$3,'English Scores- Leveled papers'!$H11:$KM11,"&lt;&gt;")=0,"",SUMIF('English Scores- Leveled papers'!$H$4:$KM$4,BY$3,'English Scores- Leveled papers'!$H11:$KM11)))</f>
        <v/>
      </c>
      <c r="BZ9" s="80" t="str">
        <f>IF($B9="","",IF(COUNTIFS('English Scores- Leveled papers'!$H$4:$KM$4,BZ$3,'English Scores- Leveled papers'!$H11:$KM11,"&lt;&gt;")=0,"",SUMIF('English Scores- Leveled papers'!$H$4:$KM$4,BZ$3,'English Scores- Leveled papers'!$H11:$KM11)))</f>
        <v/>
      </c>
      <c r="CA9" s="80" t="str">
        <f>IF($B9="","",IF(COUNTIFS('English Scores- Leveled papers'!$H$4:$KM$4,CA$3,'English Scores- Leveled papers'!$H11:$KM11,"&lt;&gt;")=0,"",SUMIF('English Scores- Leveled papers'!$H$4:$KM$4,CA$3,'English Scores- Leveled papers'!$H11:$KM11)))</f>
        <v/>
      </c>
      <c r="CB9" s="80" t="str">
        <f>IF($B9="","",IF(COUNTIFS('English Scores- Leveled papers'!$H$4:$KM$4,CB$3,'English Scores- Leveled papers'!$H11:$KM11,"&lt;&gt;")=0,"",SUMIF('English Scores- Leveled papers'!$H$4:$KM$4,CB$3,'English Scores- Leveled papers'!$H11:$KM11)))</f>
        <v/>
      </c>
      <c r="CC9" s="80" t="str">
        <f>IF($B9="","",IF(COUNTIFS('English Scores- Leveled papers'!$H$4:$KM$4,CC$3,'English Scores- Leveled papers'!$H11:$KM11,"&lt;&gt;")=0,"",SUMIF('English Scores- Leveled papers'!$H$4:$KM$4,CC$3,'English Scores- Leveled papers'!$H11:$KM11)))</f>
        <v/>
      </c>
      <c r="CD9" s="80" t="str">
        <f>IF($B9="","",IF(COUNTIFS('English Scores- Leveled papers'!$H$4:$KM$4,CD$3,'English Scores- Leveled papers'!$H11:$KM11,"&lt;&gt;")=0,"",SUMIF('English Scores- Leveled papers'!$H$4:$KM$4,CD$3,'English Scores- Leveled papers'!$H11:$KM11)))</f>
        <v/>
      </c>
      <c r="CE9" s="80" t="str">
        <f>IF($B9="","",IF(COUNTIFS('English Scores- Leveled papers'!$H$4:$KM$4,CE$3,'English Scores- Leveled papers'!$H11:$KM11,"&lt;&gt;")=0,"",SUMIF('English Scores- Leveled papers'!$H$4:$KM$4,CE$3,'English Scores- Leveled papers'!$H11:$KM11)))</f>
        <v/>
      </c>
      <c r="CF9" s="80"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80" t="str">
        <f>IF($B9="","",IF(COUNTIFS('English Scores- Leveled papers'!$H$4:$KM$4,CL$3,'English Scores- Leveled papers'!$H11:$KM11,"&lt;&gt;")=0,"",SUMIF('English Scores- Leveled papers'!$H$4:$KM$4,CL$3,'English Scores- Leveled papers'!$H11:$KM11)))</f>
        <v/>
      </c>
      <c r="CM9" s="80" t="str">
        <f>IF($B9="","",IF(COUNTIFS('English Scores- Leveled papers'!$H$4:$KM$4,CM$3,'English Scores- Leveled papers'!$H11:$KM11,"&lt;&gt;")=0,"",SUMIF('English Scores- Leveled papers'!$H$4:$KM$4,CM$3,'English Scores- Leveled papers'!$H11:$KM11)))</f>
        <v/>
      </c>
      <c r="CN9" s="80" t="str">
        <f>IF($B9="","",IF(COUNTIFS('English Scores- Leveled papers'!$H$4:$KM$4,CN$3,'English Scores- Leveled papers'!$H11:$KM11,"&lt;&gt;")=0,"",SUMIF('English Scores- Leveled papers'!$H$4:$KM$4,CN$3,'English Scores- Leveled papers'!$H11:$KM11)))</f>
        <v/>
      </c>
      <c r="CO9" s="80" t="str">
        <f>IF($B9="","",IF(COUNTIFS('English Scores- Leveled papers'!$H$4:$KM$4,CO$3,'English Scores- Leveled papers'!$H11:$KM11,"&lt;&gt;")=0,"",SUMIF('English Scores- Leveled papers'!$H$4:$KM$4,CO$3,'English Scores- Leveled papers'!$H11:$KM11)))</f>
        <v/>
      </c>
      <c r="CP9" s="80" t="str">
        <f>IF($B9="","",IF(COUNTIFS('English Scores- Leveled papers'!$H$4:$KM$4,CP$3,'English Scores- Leveled papers'!$H11:$KM11,"&lt;&gt;")=0,"",SUMIF('English Scores- Leveled papers'!$H$4:$KM$4,CP$3,'English Scores- Leveled papers'!$H11:$KM11)))</f>
        <v/>
      </c>
      <c r="CQ9" s="80" t="str">
        <f>IF($B9="","",IF(COUNTIFS('English Scores- Leveled papers'!$H$4:$KM$4,CQ$3,'English Scores- Leveled papers'!$H11:$KM11,"&lt;&gt;")=0,"",SUMIF('English Scores- Leveled papers'!$H$4:$KM$4,CQ$3,'English Scores- Leveled papers'!$H11:$KM11)))</f>
        <v/>
      </c>
      <c r="CR9" s="80" t="str">
        <f>IF($B9="","",IF(COUNTIFS('English Scores- Leveled papers'!$H$4:$KM$4,CR$3,'English Scores- Leveled papers'!$H11:$KM11,"&lt;&gt;")=0,"",SUMIF('English Scores- Leveled papers'!$H$4:$KM$4,CR$3,'English Scores- Leveled papers'!$H11:$KM11)))</f>
        <v/>
      </c>
      <c r="CS9" s="80"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80" t="str">
        <f>IF($B9="","",IF(COUNTIFS('English Scores- Leveled papers'!$H$4:$KM$4,DF$3,'English Scores- Leveled papers'!$H11:$KM11,"&lt;&gt;")=0,"",SUMIF('English Scores- Leveled papers'!$H$4:$KM$4,DF$3,'English Scores- Leveled papers'!$H11:$KM11)))</f>
        <v/>
      </c>
      <c r="DG9" s="80" t="str">
        <f>IF($B9="","",IF(COUNTIFS('English Scores- Leveled papers'!$H$4:$KM$4,DG$3,'English Scores- Leveled papers'!$H11:$KM11,"&lt;&gt;")=0,"",SUMIF('English Scores- Leveled papers'!$H$4:$KM$4,DG$3,'English Scores- Leveled papers'!$H11:$KM11)))</f>
        <v/>
      </c>
      <c r="DH9" s="80" t="str">
        <f>IF($B9="","",IF(COUNTIFS('English Scores- Leveled papers'!$H$4:$KM$4,DH$3,'English Scores- Leveled papers'!$H11:$KM11,"&lt;&gt;")=0,"",SUMIF('English Scores- Leveled papers'!$H$4:$KM$4,DH$3,'English Scores- Leveled papers'!$H11:$KM11)))</f>
        <v/>
      </c>
      <c r="DI9" s="80" t="str">
        <f>IF($B9="","",IF(COUNTIFS('English Scores- Leveled papers'!$H$4:$KM$4,DI$3,'English Scores- Leveled papers'!$H11:$KM11,"&lt;&gt;")=0,"",SUMIF('English Scores- Leveled papers'!$H$4:$KM$4,DI$3,'English Scores- Leveled papers'!$H11:$KM11)))</f>
        <v/>
      </c>
      <c r="DJ9" s="80" t="str">
        <f>IF($B9="","",IF(COUNTIFS('English Scores- Leveled papers'!$H$4:$KM$4,DJ$3,'English Scores- Leveled papers'!$H11:$KM11,"&lt;&gt;")=0,"",SUMIF('English Scores- Leveled papers'!$H$4:$KM$4,DJ$3,'English Scores- Leveled papers'!$H11:$KM11)))</f>
        <v/>
      </c>
      <c r="DK9" s="80" t="str">
        <f>IF($B9="","",IF(COUNTIFS('English Scores- Leveled papers'!$H$4:$KM$4,DK$3,'English Scores- Leveled papers'!$H11:$KM11,"&lt;&gt;")=0,"",SUMIF('English Scores- Leveled papers'!$H$4:$KM$4,DK$3,'English Scores- Leveled papers'!$H11:$KM11)))</f>
        <v/>
      </c>
      <c r="DL9" s="80" t="str">
        <f>IF($B9="","",IF(COUNTIFS('English Scores- Leveled papers'!$H$4:$KM$4,DL$3,'English Scores- Leveled papers'!$H11:$KM11,"&lt;&gt;")=0,"",SUMIF('English Scores- Leveled papers'!$H$4:$KM$4,DL$3,'English Scores- Leveled papers'!$H11:$KM11)))</f>
        <v/>
      </c>
      <c r="DM9" s="80" t="str">
        <f>IF($B9="","",IF(COUNTIFS('English Scores- Leveled papers'!$H$4:$KM$4,DM$3,'English Scores- Leveled papers'!$H11:$KM11,"&lt;&gt;")=0,"",SUMIF('English Scores- Leveled papers'!$H$4:$KM$4,DM$3,'English Scores- Leveled papers'!$H11:$KM11)))</f>
        <v/>
      </c>
      <c r="DN9" s="80" t="str">
        <f>IF($B9="","",IF(COUNTIFS('English Scores- Leveled papers'!$H$4:$KM$4,DN$3,'English Scores- Leveled papers'!$H11:$KM11,"&lt;&gt;")=0,"",SUMIF('English Scores- Leveled papers'!$H$4:$KM$4,DN$3,'English Scores- Leveled papers'!$H11:$KM11)))</f>
        <v/>
      </c>
      <c r="DO9" s="80" t="str">
        <f>IF($B9="","",IF(COUNTIFS('English Scores- Leveled papers'!$H$4:$KM$4,DO$3,'English Scores- Leveled papers'!$H11:$KM11,"&lt;&gt;")=0,"",SUMIF('English Scores- Leveled papers'!$H$4:$KM$4,DO$3,'English Scores- Leveled papers'!$H11:$KM11)))</f>
        <v/>
      </c>
      <c r="DP9" s="80" t="str">
        <f>IF($B9="","",IF(COUNTIFS('English Scores- Leveled papers'!$H$4:$KM$4,DP$3,'English Scores- Leveled papers'!$H11:$KM11,"&lt;&gt;")=0,"",SUMIF('English Scores- Leveled papers'!$H$4:$KM$4,DP$3,'English Scores- Leveled papers'!$H11:$KM11)))</f>
        <v/>
      </c>
      <c r="DQ9" s="80" t="str">
        <f>IF($B9="","",IF(COUNTIFS('English Scores- Leveled papers'!$H$4:$KM$4,DQ$3,'English Scores- Leveled papers'!$H11:$KM11,"&lt;&gt;")=0,"",SUMIF('English Scores- Leveled papers'!$H$4:$KM$4,DQ$3,'English Scores- Leveled papers'!$H11:$KM11)))</f>
        <v/>
      </c>
      <c r="DR9" s="41" t="str">
        <f>IF($B9="","",IF(COUNTIFS('English Scores- Leveled papers'!$H$4:$KM$4,DR$3,'English Scores- Leveled papers'!$H11:$KM11,"&lt;&gt;")=0,"",SUMIF('English Scores- Leveled papers'!$H$4:$KM$4,DR$3,'English Scores- Leveled papers'!$H11:$KM11)))</f>
        <v/>
      </c>
      <c r="DS9" s="41" t="str">
        <f>IF($B9="","",IF(COUNTIFS('English Scores- Leveled papers'!$H$4:$KM$4,DS$3,'English Scores- Leveled papers'!$H11:$KM11,"&lt;&gt;")=0,"",SUMIF('English Scores- Leveled papers'!$H$4:$KM$4,DS$3,'English Scores- Leveled papers'!$H11:$KM11)))</f>
        <v/>
      </c>
      <c r="DT9" s="41" t="str">
        <f>IF($B9="","",IF(COUNTIFS('English Scores- Leveled papers'!$H$4:$KM$4,DT$3,'English Scores- Leveled papers'!$H11:$KM11,"&lt;&gt;")=0,"",SUMIF('English Scores- Leveled papers'!$H$4:$KM$4,DT$3,'English Scores- Leveled papers'!$H11:$KM11)))</f>
        <v/>
      </c>
      <c r="DU9" s="41" t="str">
        <f>IF($B9="","",IF(COUNTIFS('English Scores- Leveled papers'!$H$4:$KM$4,DU$3,'English Scores- Leveled papers'!$H11:$KM11,"&lt;&gt;")=0,"",SUMIF('English Scores- Leveled papers'!$H$4:$KM$4,DU$3,'English Scores- Leveled papers'!$H11:$KM11)))</f>
        <v/>
      </c>
      <c r="DV9" s="41" t="str">
        <f>IF($B9="","",IF(COUNTIFS('English Scores- Leveled papers'!$H$4:$KM$4,DV$3,'English Scores- Leveled papers'!$H11:$KM11,"&lt;&gt;")=0,"",SUMIF('English Scores- Leveled papers'!$H$4:$KM$4,DV$3,'English Scores- Leveled papers'!$H11:$KM11)))</f>
        <v/>
      </c>
      <c r="DW9" s="41" t="str">
        <f>IF($B9="","",IF(COUNTIFS('English Scores- Leveled papers'!$H$4:$KM$4,DW$3,'English Scores- Leveled papers'!$H11:$KM11,"&lt;&gt;")=0,"",SUMIF('English Scores- Leveled papers'!$H$4:$KM$4,DW$3,'English Scores- Leveled papers'!$H11:$KM11)))</f>
        <v/>
      </c>
      <c r="DX9" s="41" t="str">
        <f>IF($B9="","",IF(COUNTIFS('English Scores- Leveled papers'!$H$4:$KM$4,DX$3,'English Scores- Leveled papers'!$H11:$KM11,"&lt;&gt;")=0,"",SUMIF('English Scores- Leveled papers'!$H$4:$KM$4,DX$3,'English Scores- Leveled papers'!$H11:$KM11)))</f>
        <v/>
      </c>
      <c r="DY9" s="41" t="str">
        <f>IF($B9="","",IF(COUNTIFS('English Scores- Leveled papers'!$H$4:$KM$4,DY$3,'English Scores- Leveled papers'!$H11:$KM11,"&lt;&gt;")=0,"",SUMIF('English Scores- Leveled papers'!$H$4:$KM$4,DY$3,'English Scores- Leveled papers'!$H11:$KM11)))</f>
        <v/>
      </c>
      <c r="DZ9" s="41" t="str">
        <f>IF($B9="","",IF(COUNTIFS('English Scores- Leveled papers'!$H$4:$KM$4,DZ$3,'English Scores- Leveled papers'!$H11:$KM11,"&lt;&gt;")=0,"",SUMIF('English Scores- Leveled papers'!$H$4:$KM$4,DZ$3,'English Scores- Leveled papers'!$H11:$KM11)))</f>
        <v/>
      </c>
      <c r="EA9" s="41" t="str">
        <f>IF($B9="","",IF(COUNTIFS('English Scores- Leveled papers'!$H$4:$KM$4,EA$3,'English Scores- Leveled papers'!$H11:$KM11,"&lt;&gt;")=0,"",SUMIF('English Scores- Leveled papers'!$H$4:$KM$4,EA$3,'English Scores- Leveled papers'!$H11:$KM11)))</f>
        <v/>
      </c>
      <c r="EB9" s="41" t="str">
        <f>IF($B9="","",IF(COUNTIFS('English Scores- Leveled papers'!$H$4:$KM$4,EB$3,'English Scores- Leveled papers'!$H11:$KM11,"&lt;&gt;")=0,"",SUMIF('English Scores- Leveled papers'!$H$4:$KM$4,EB$3,'English Scores- Leveled papers'!$H11:$KM11)))</f>
        <v/>
      </c>
      <c r="EC9" s="41" t="str">
        <f>IF($B9="","",IF(COUNTIFS('English Scores- Leveled papers'!$H$4:$KM$4,EC$3,'English Scores- Leveled papers'!$H11:$KM11,"&lt;&gt;")=0,"",SUMIF('English Scores- Leveled papers'!$H$4:$KM$4,EC$3,'English Scores- Leveled papers'!$H11:$KM11)))</f>
        <v/>
      </c>
      <c r="ED9" s="80" t="str">
        <f>IF($B9="","",IF(COUNTIFS('English Scores- Leveled papers'!$H$4:$KM$4,ED$3,'English Scores- Leveled papers'!$H11:$KM11,"&lt;&gt;")=0,"",SUMIF('English Scores- Leveled papers'!$H$4:$KM$4,ED$3,'English Scores- Leveled papers'!$H11:$KM11)))</f>
        <v/>
      </c>
      <c r="EE9" s="80" t="str">
        <f>IF($B9="","",IF(COUNTIFS('English Scores- Leveled papers'!$H$4:$KM$4,EE$3,'English Scores- Leveled papers'!$H11:$KM11,"&lt;&gt;")=0,"",SUMIF('English Scores- Leveled papers'!$H$4:$KM$4,EE$3,'English Scores- Leveled papers'!$H11:$KM11)))</f>
        <v/>
      </c>
      <c r="EF9" s="80" t="str">
        <f>IF($B9="","",IF(COUNTIFS('English Scores- Leveled papers'!$H$4:$KM$4,EF$3,'English Scores- Leveled papers'!$H11:$KM11,"&lt;&gt;")=0,"",SUMIF('English Scores- Leveled papers'!$H$4:$KM$4,EF$3,'English Scores- Leveled papers'!$H11:$KM11)))</f>
        <v/>
      </c>
      <c r="EG9" s="80" t="str">
        <f>IF($B9="","",IF(COUNTIFS('English Scores- Leveled papers'!$H$4:$KM$4,EG$3,'English Scores- Leveled papers'!$H11:$KM11,"&lt;&gt;")=0,"",SUMIF('English Scores- Leveled papers'!$H$4:$KM$4,EG$3,'English Scores- Leveled papers'!$H11:$KM11)))</f>
        <v/>
      </c>
      <c r="EH9" s="80" t="str">
        <f>IF($B9="","",IF(COUNTIFS('English Scores- Leveled papers'!$H$4:$KM$4,EH$3,'English Scores- Leveled papers'!$H11:$KM11,"&lt;&gt;")=0,"",SUMIF('English Scores- Leveled papers'!$H$4:$KM$4,EH$3,'English Scores- Leveled papers'!$H11:$KM11)))</f>
        <v/>
      </c>
      <c r="EI9" s="80" t="str">
        <f>IF($B9="","",IF(COUNTIFS('English Scores- Leveled papers'!$H$4:$KM$4,EI$3,'English Scores- Leveled papers'!$H11:$KM11,"&lt;&gt;")=0,"",SUMIF('English Scores- Leveled papers'!$H$4:$KM$4,EI$3,'English Scores- Leveled papers'!$H11:$KM11)))</f>
        <v/>
      </c>
      <c r="EJ9" s="80" t="str">
        <f>IF($B9="","",IF(COUNTIFS('English Scores- Leveled papers'!$H$4:$KM$4,EJ$3,'English Scores- Leveled papers'!$H11:$KM11,"&lt;&gt;")=0,"",SUMIF('English Scores- Leveled papers'!$H$4:$KM$4,EJ$3,'English Scores- Leveled papers'!$H11:$KM11)))</f>
        <v/>
      </c>
      <c r="EK9" s="80" t="str">
        <f>IF($B9="","",IF(COUNTIFS('English Scores- Leveled papers'!$H$4:$KM$4,EK$3,'English Scores- Leveled papers'!$H11:$KM11,"&lt;&gt;")=0,"",SUMIF('English Scores- Leveled papers'!$H$4:$KM$4,EK$3,'English Scores- Leveled papers'!$H11:$KM11)))</f>
        <v/>
      </c>
      <c r="EL9" s="80" t="str">
        <f>IF($B9="","",IF(COUNTIFS('English Scores- Leveled papers'!$H$4:$KM$4,EL$3,'English Scores- Leveled papers'!$H11:$KM11,"&lt;&gt;")=0,"",SUMIF('English Scores- Leveled papers'!$H$4:$KM$4,EL$3,'English Scores- Leveled papers'!$H11:$KM11)))</f>
        <v/>
      </c>
      <c r="EM9" s="80" t="str">
        <f>IF($B9="","",IF(COUNTIFS('English Scores- Leveled papers'!$H$4:$KM$4,EM$3,'English Scores- Leveled papers'!$H11:$KM11,"&lt;&gt;")=0,"",SUMIF('English Scores- Leveled papers'!$H$4:$KM$4,EM$3,'English Scores- Leveled papers'!$H11:$KM11)))</f>
        <v/>
      </c>
      <c r="EN9" s="80" t="str">
        <f>IF($B9="","",IF(COUNTIFS('English Scores- Leveled papers'!$H$4:$KM$4,EN$3,'English Scores- Leveled papers'!$H11:$KM11,"&lt;&gt;")=0,"",SUMIF('English Scores- Leveled papers'!$H$4:$KM$4,EN$3,'English Scores- Leveled papers'!$H11:$KM11)))</f>
        <v/>
      </c>
      <c r="EO9" s="80" t="str">
        <f>IF($B9="","",IF(COUNTIFS('English Scores- Leveled papers'!$H$4:$KM$4,EO$3,'English Scores- Leveled papers'!$H11:$KM11,"&lt;&gt;")=0,"",SUMIF('English Scores- Leveled papers'!$H$4:$KM$4,EO$3,'English Scores- Leveled papers'!$H11:$KM11)))</f>
        <v/>
      </c>
      <c r="EP9" s="80" t="str">
        <f>IF($B9="","",IF(COUNTIFS('English Scores- Leveled papers'!$H$4:$KM$4,EP$3,'English Scores- Leveled papers'!$H11:$KM11,"&lt;&gt;")=0,"",SUMIF('English Scores- Leveled papers'!$H$4:$KM$4,EP$3,'English Scores- Leveled papers'!$H11:$KM11)))</f>
        <v/>
      </c>
    </row>
    <row r="10" spans="1:150" x14ac:dyDescent="0.2">
      <c r="A10" s="65">
        <v>6</v>
      </c>
      <c r="B10" s="65" t="str">
        <f>'English Scores- Leveled papers'!B12</f>
        <v>G. Srikanth</v>
      </c>
      <c r="C10" s="79" t="str">
        <f>IF('RC Mastery Check+Question type'!D10="","",IF(OR('RC Mastery Check+Question type'!D10=-0.5,'RC Mastery Check+Question type'!D10=0,'RC Mastery Check+Question type'!D10=0.2,'RC Mastery Check+Question type'!D10=0.5),"NR",'Cover Sheet'!G10))</f>
        <v/>
      </c>
      <c r="D10" s="76" t="str">
        <f>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
      </c>
      <c r="E10" s="78" t="str">
        <f t="shared" si="2"/>
        <v/>
      </c>
      <c r="F10" s="78" t="str">
        <f t="shared" si="3"/>
        <v/>
      </c>
      <c r="G10" s="78" t="str">
        <f t="shared" si="4"/>
        <v/>
      </c>
      <c r="H10" s="78" t="str">
        <f t="shared" si="5"/>
        <v/>
      </c>
      <c r="I10" s="78" t="str">
        <f t="shared" si="6"/>
        <v/>
      </c>
      <c r="J10" s="78" t="str">
        <f t="shared" si="7"/>
        <v/>
      </c>
      <c r="K10" s="78" t="str">
        <f t="shared" si="8"/>
        <v/>
      </c>
      <c r="L10" s="78" t="str">
        <f t="shared" si="9"/>
        <v/>
      </c>
      <c r="M10" s="78" t="str">
        <f t="shared" si="10"/>
        <v/>
      </c>
      <c r="N10" s="78" t="str">
        <f t="shared" si="11"/>
        <v/>
      </c>
      <c r="O10" s="78" t="str">
        <f t="shared" si="12"/>
        <v/>
      </c>
      <c r="P10" s="78" t="str">
        <f t="shared" si="13"/>
        <v/>
      </c>
      <c r="Q10" s="78" t="str">
        <f t="shared" si="14"/>
        <v/>
      </c>
      <c r="R10" s="78" t="str">
        <f t="shared" si="15"/>
        <v/>
      </c>
      <c r="S10" s="41" t="str">
        <f>IF($B10="","",IF(COUNTIFS('English Scores- Leveled papers'!$H$4:$KM$4,S$3,'English Scores- Leveled papers'!$H12:$KM12,"&lt;&gt;")=0,"",SUMIF('English Scores- Leveled papers'!$H$4:$KM$4,S$3,'English Scores- Leveled papers'!$H12:$KM12)))</f>
        <v/>
      </c>
      <c r="T10" s="41" t="str">
        <f>IF($B10="","",IF(COUNTIFS('English Scores- Leveled papers'!$H$4:$KM$4,T$3,'English Scores- Leveled papers'!$H12:$KM12,"&lt;&gt;")=0,"",SUMIF('English Scores- Leveled papers'!$H$4:$KM$4,T$3,'English Scores- Leveled papers'!$H12:$KM12)))</f>
        <v/>
      </c>
      <c r="U10" s="41" t="str">
        <f>IF($B10="","",IF(COUNTIFS('English Scores- Leveled papers'!$H$4:$KM$4,U$3,'English Scores- Leveled papers'!$H12:$KM12,"&lt;&gt;")=0,"",SUMIF('English Scores- Leveled papers'!$H$4:$KM$4,U$3,'English Scores- Leveled papers'!$H12:$KM12)))</f>
        <v/>
      </c>
      <c r="V10" s="41" t="str">
        <f>IF($B10="","",IF(COUNTIFS('English Scores- Leveled papers'!$H$4:$KM$4,V$3,'English Scores- Leveled papers'!$H12:$KM12,"&lt;&gt;")=0,"",SUMIF('English Scores- Leveled papers'!$H$4:$KM$4,V$3,'English Scores- Leveled papers'!$H12:$KM12)))</f>
        <v/>
      </c>
      <c r="W10" s="41" t="str">
        <f>IF($B10="","",IF(COUNTIFS('English Scores- Leveled papers'!$H$4:$KM$4,W$3,'English Scores- Leveled papers'!$H12:$KM12,"&lt;&gt;")=0,"",SUMIF('English Scores- Leveled papers'!$H$4:$KM$4,W$3,'English Scores- Leveled papers'!$H12:$KM12)))</f>
        <v/>
      </c>
      <c r="X10" s="80" t="str">
        <f>IF($B10="","",IF(COUNTIFS('English Scores- Leveled papers'!$H$4:$KM$4,X$3,'English Scores- Leveled papers'!$H12:$KM12,"&lt;&gt;")=0,"",SUMIF('English Scores- Leveled papers'!$H$4:$KM$4,X$3,'English Scores- Leveled papers'!$H12:$KM12)))</f>
        <v/>
      </c>
      <c r="Y10" s="80" t="str">
        <f>IF($B10="","",IF(COUNTIFS('English Scores- Leveled papers'!$H$4:$KM$4,Y$3,'English Scores- Leveled papers'!$H12:$KM12,"&lt;&gt;")=0,"",SUMIF('English Scores- Leveled papers'!$H$4:$KM$4,Y$3,'English Scores- Leveled papers'!$H12:$KM12)))</f>
        <v/>
      </c>
      <c r="Z10" s="80" t="str">
        <f>IF($B10="","",IF(COUNTIFS('English Scores- Leveled papers'!$H$4:$KM$4,Z$3,'English Scores- Leveled papers'!$H12:$KM12,"&lt;&gt;")=0,"",SUMIF('English Scores- Leveled papers'!$H$4:$KM$4,Z$3,'English Scores- Leveled papers'!$H12:$KM12)))</f>
        <v/>
      </c>
      <c r="AA10" s="80" t="str">
        <f>IF($B10="","",IF(COUNTIFS('English Scores- Leveled papers'!$H$4:$KM$4,AA$3,'English Scores- Leveled papers'!$H12:$KM12,"&lt;&gt;")=0,"",SUMIF('English Scores- Leveled papers'!$H$4:$KM$4,AA$3,'English Scores- Leveled papers'!$H12:$KM12)))</f>
        <v/>
      </c>
      <c r="AB10" s="80" t="str">
        <f>IF($B10="","",IF(COUNTIFS('English Scores- Leveled papers'!$H$4:$KM$4,AB$3,'English Scores- Leveled papers'!$H12:$KM12,"&lt;&gt;")=0,"",SUMIF('English Scores- Leveled papers'!$H$4:$KM$4,AB$3,'English Scores- Leveled papers'!$H12:$KM12)))</f>
        <v/>
      </c>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80" t="str">
        <f>IF($B10="","",IF(COUNTIFS('English Scores- Leveled papers'!$H$4:$KM$4,AI$3,'English Scores- Leveled papers'!$H12:$KM12,"&lt;&gt;")=0,"",SUMIF('English Scores- Leveled papers'!$H$4:$KM$4,AI$3,'English Scores- Leveled papers'!$H12:$KM12)))</f>
        <v/>
      </c>
      <c r="AJ10" s="80" t="str">
        <f>IF($B10="","",IF(COUNTIFS('English Scores- Leveled papers'!$H$4:$KM$4,AJ$3,'English Scores- Leveled papers'!$H12:$KM12,"&lt;&gt;")=0,"",SUMIF('English Scores- Leveled papers'!$H$4:$KM$4,AJ$3,'English Scores- Leveled papers'!$H12:$KM12)))</f>
        <v/>
      </c>
      <c r="AK10" s="80" t="str">
        <f>IF($B10="","",IF(COUNTIFS('English Scores- Leveled papers'!$H$4:$KM$4,AK$3,'English Scores- Leveled papers'!$H12:$KM12,"&lt;&gt;")=0,"",SUMIF('English Scores- Leveled papers'!$H$4:$KM$4,AK$3,'English Scores- Leveled papers'!$H12:$KM12)))</f>
        <v/>
      </c>
      <c r="AL10" s="80" t="str">
        <f>IF($B10="","",IF(COUNTIFS('English Scores- Leveled papers'!$H$4:$KM$4,AL$3,'English Scores- Leveled papers'!$H12:$KM12,"&lt;&gt;")=0,"",SUMIF('English Scores- Leveled papers'!$H$4:$KM$4,AL$3,'English Scores- Leveled papers'!$H12:$KM12)))</f>
        <v/>
      </c>
      <c r="AM10" s="80" t="str">
        <f>IF($B10="","",IF(COUNTIFS('English Scores- Leveled papers'!$H$4:$KM$4,AM$3,'English Scores- Leveled papers'!$H12:$KM12,"&lt;&gt;")=0,"",SUMIF('English Scores- Leveled papers'!$H$4:$KM$4,AM$3,'English Scores- Leveled papers'!$H12:$KM12)))</f>
        <v/>
      </c>
      <c r="AN10" s="80"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80" t="str">
        <f>IF($B10="","",IF(COUNTIFS('English Scores- Leveled papers'!$H$4:$KM$4,AZ$3,'English Scores- Leveled papers'!$H12:$KM12,"&lt;&gt;")=0,"",SUMIF('English Scores- Leveled papers'!$H$4:$KM$4,AZ$3,'English Scores- Leveled papers'!$H12:$KM12)))</f>
        <v/>
      </c>
      <c r="BA10" s="80" t="str">
        <f>IF($B10="","",IF(COUNTIFS('English Scores- Leveled papers'!$H$4:$KM$4,BA$3,'English Scores- Leveled papers'!$H12:$KM12,"&lt;&gt;")=0,"",SUMIF('English Scores- Leveled papers'!$H$4:$KM$4,BA$3,'English Scores- Leveled papers'!$H12:$KM12)))</f>
        <v/>
      </c>
      <c r="BB10" s="80" t="str">
        <f>IF($B10="","",IF(COUNTIFS('English Scores- Leveled papers'!$H$4:$KM$4,BB$3,'English Scores- Leveled papers'!$H12:$KM12,"&lt;&gt;")=0,"",SUMIF('English Scores- Leveled papers'!$H$4:$KM$4,BB$3,'English Scores- Leveled papers'!$H12:$KM12)))</f>
        <v/>
      </c>
      <c r="BC10" s="80" t="str">
        <f>IF($B10="","",IF(COUNTIFS('English Scores- Leveled papers'!$H$4:$KM$4,BC$3,'English Scores- Leveled papers'!$H12:$KM12,"&lt;&gt;")=0,"",SUMIF('English Scores- Leveled papers'!$H$4:$KM$4,BC$3,'English Scores- Leveled papers'!$H12:$KM12)))</f>
        <v/>
      </c>
      <c r="BD10" s="80"/>
      <c r="BE10" s="80"/>
      <c r="BF10" s="80" t="str">
        <f>IF($B10="","",IF(COUNTIFS('English Scores- Leveled papers'!$H$4:$KM$4,BF$3,'English Scores- Leveled papers'!$H12:$KM12,"&lt;&gt;")=0,"",SUMIF('English Scores- Leveled papers'!$H$4:$KM$4,BF$3,'English Scores- Leveled papers'!$H12:$KM12)))</f>
        <v/>
      </c>
      <c r="BG10" s="80" t="str">
        <f>IF($B10="","",IF(COUNTIFS('English Scores- Leveled papers'!$H$4:$KM$4,BG$3,'English Scores- Leveled papers'!$H12:$KM12,"&lt;&gt;")=0,"",SUMIF('English Scores- Leveled papers'!$H$4:$KM$4,BG$3,'English Scores- Leveled papers'!$H12:$KM12)))</f>
        <v/>
      </c>
      <c r="BH10" s="80" t="str">
        <f>IF($B10="","",IF(COUNTIFS('English Scores- Leveled papers'!$H$4:$KM$4,BH$3,'English Scores- Leveled papers'!$H12:$KM12,"&lt;&gt;")=0,"",SUMIF('English Scores- Leveled papers'!$H$4:$KM$4,BH$3,'English Scores- Leveled papers'!$H12:$KM12)))</f>
        <v/>
      </c>
      <c r="BI10" s="80" t="str">
        <f>IF($B10="","",IF(COUNTIFS('English Scores- Leveled papers'!$H$4:$KM$4,BI$3,'English Scores- Leveled papers'!$H12:$KM12,"&lt;&gt;")=0,"",SUMIF('English Scores- Leveled papers'!$H$4:$KM$4,BI$3,'English Scores- Leveled papers'!$H12:$KM12)))</f>
        <v/>
      </c>
      <c r="BJ10" s="80" t="str">
        <f>IF($B10="","",IF(COUNTIFS('English Scores- Leveled papers'!$H$4:$KM$4,BJ$3,'English Scores- Leveled papers'!$H12:$KM12,"&lt;&gt;")=0,"",SUMIF('English Scores- Leveled papers'!$H$4:$KM$4,BJ$3,'English Scores- Leveled papers'!$H12:$KM12)))</f>
        <v/>
      </c>
      <c r="BK10" s="80" t="str">
        <f>IF($B10="","",IF(COUNTIFS('English Scores- Leveled papers'!$H$4:$KM$4,BK$3,'English Scores- Leveled papers'!$H12:$KM12,"&lt;&gt;")=0,"",SUMIF('English Scores- Leveled papers'!$H$4:$KM$4,BK$3,'English Scores- Leveled papers'!$H12:$KM12)))</f>
        <v/>
      </c>
      <c r="BL10" s="80" t="str">
        <f>IF($B10="","",IF(COUNTIFS('English Scores- Leveled papers'!$H$4:$KM$4,BL$3,'English Scores- Leveled papers'!$H12:$KM12,"&lt;&gt;")=0,"",SUMIF('English Scores- Leveled papers'!$H$4:$KM$4,BL$3,'English Scores- Leveled papers'!$H12:$KM12)))</f>
        <v/>
      </c>
      <c r="BM10" s="80" t="str">
        <f>IF($B10="","",IF(COUNTIFS('English Scores- Leveled papers'!$H$4:$KM$4,BM$3,'English Scores- Leveled papers'!$H12:$KM12,"&lt;&gt;")=0,"",SUMIF('English Scores- Leveled papers'!$H$4:$KM$4,BM$3,'English Scores- Leveled papers'!$H12:$KM12)))</f>
        <v/>
      </c>
      <c r="BN10" s="80" t="str">
        <f>IF($B10="","",IF(COUNTIFS('English Scores- Leveled papers'!$H$4:$KM$4,BN$3,'English Scores- Leveled papers'!$H12:$KM12,"&lt;&gt;")=0,"",SUMIF('English Scores- Leveled papers'!$H$4:$KM$4,BN$3,'English Scores- Leveled papers'!$H12:$KM12)))</f>
        <v/>
      </c>
      <c r="BO10" s="80"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80" t="str">
        <f>IF($B10="","",IF(COUNTIFS('English Scores- Leveled papers'!$H$4:$KM$4,BX$3,'English Scores- Leveled papers'!$H12:$KM12,"&lt;&gt;")=0,"",SUMIF('English Scores- Leveled papers'!$H$4:$KM$4,BX$3,'English Scores- Leveled papers'!$H12:$KM12)))</f>
        <v/>
      </c>
      <c r="BY10" s="80" t="str">
        <f>IF($B10="","",IF(COUNTIFS('English Scores- Leveled papers'!$H$4:$KM$4,BY$3,'English Scores- Leveled papers'!$H12:$KM12,"&lt;&gt;")=0,"",SUMIF('English Scores- Leveled papers'!$H$4:$KM$4,BY$3,'English Scores- Leveled papers'!$H12:$KM12)))</f>
        <v/>
      </c>
      <c r="BZ10" s="80" t="str">
        <f>IF($B10="","",IF(COUNTIFS('English Scores- Leveled papers'!$H$4:$KM$4,BZ$3,'English Scores- Leveled papers'!$H12:$KM12,"&lt;&gt;")=0,"",SUMIF('English Scores- Leveled papers'!$H$4:$KM$4,BZ$3,'English Scores- Leveled papers'!$H12:$KM12)))</f>
        <v/>
      </c>
      <c r="CA10" s="80" t="str">
        <f>IF($B10="","",IF(COUNTIFS('English Scores- Leveled papers'!$H$4:$KM$4,CA$3,'English Scores- Leveled papers'!$H12:$KM12,"&lt;&gt;")=0,"",SUMIF('English Scores- Leveled papers'!$H$4:$KM$4,CA$3,'English Scores- Leveled papers'!$H12:$KM12)))</f>
        <v/>
      </c>
      <c r="CB10" s="80" t="str">
        <f>IF($B10="","",IF(COUNTIFS('English Scores- Leveled papers'!$H$4:$KM$4,CB$3,'English Scores- Leveled papers'!$H12:$KM12,"&lt;&gt;")=0,"",SUMIF('English Scores- Leveled papers'!$H$4:$KM$4,CB$3,'English Scores- Leveled papers'!$H12:$KM12)))</f>
        <v/>
      </c>
      <c r="CC10" s="80" t="str">
        <f>IF($B10="","",IF(COUNTIFS('English Scores- Leveled papers'!$H$4:$KM$4,CC$3,'English Scores- Leveled papers'!$H12:$KM12,"&lt;&gt;")=0,"",SUMIF('English Scores- Leveled papers'!$H$4:$KM$4,CC$3,'English Scores- Leveled papers'!$H12:$KM12)))</f>
        <v/>
      </c>
      <c r="CD10" s="80" t="str">
        <f>IF($B10="","",IF(COUNTIFS('English Scores- Leveled papers'!$H$4:$KM$4,CD$3,'English Scores- Leveled papers'!$H12:$KM12,"&lt;&gt;")=0,"",SUMIF('English Scores- Leveled papers'!$H$4:$KM$4,CD$3,'English Scores- Leveled papers'!$H12:$KM12)))</f>
        <v/>
      </c>
      <c r="CE10" s="80" t="str">
        <f>IF($B10="","",IF(COUNTIFS('English Scores- Leveled papers'!$H$4:$KM$4,CE$3,'English Scores- Leveled papers'!$H12:$KM12,"&lt;&gt;")=0,"",SUMIF('English Scores- Leveled papers'!$H$4:$KM$4,CE$3,'English Scores- Leveled papers'!$H12:$KM12)))</f>
        <v/>
      </c>
      <c r="CF10" s="80"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80" t="str">
        <f>IF($B10="","",IF(COUNTIFS('English Scores- Leveled papers'!$H$4:$KM$4,CL$3,'English Scores- Leveled papers'!$H12:$KM12,"&lt;&gt;")=0,"",SUMIF('English Scores- Leveled papers'!$H$4:$KM$4,CL$3,'English Scores- Leveled papers'!$H12:$KM12)))</f>
        <v/>
      </c>
      <c r="CM10" s="80" t="str">
        <f>IF($B10="","",IF(COUNTIFS('English Scores- Leveled papers'!$H$4:$KM$4,CM$3,'English Scores- Leveled papers'!$H12:$KM12,"&lt;&gt;")=0,"",SUMIF('English Scores- Leveled papers'!$H$4:$KM$4,CM$3,'English Scores- Leveled papers'!$H12:$KM12)))</f>
        <v/>
      </c>
      <c r="CN10" s="80" t="str">
        <f>IF($B10="","",IF(COUNTIFS('English Scores- Leveled papers'!$H$4:$KM$4,CN$3,'English Scores- Leveled papers'!$H12:$KM12,"&lt;&gt;")=0,"",SUMIF('English Scores- Leveled papers'!$H$4:$KM$4,CN$3,'English Scores- Leveled papers'!$H12:$KM12)))</f>
        <v/>
      </c>
      <c r="CO10" s="80" t="str">
        <f>IF($B10="","",IF(COUNTIFS('English Scores- Leveled papers'!$H$4:$KM$4,CO$3,'English Scores- Leveled papers'!$H12:$KM12,"&lt;&gt;")=0,"",SUMIF('English Scores- Leveled papers'!$H$4:$KM$4,CO$3,'English Scores- Leveled papers'!$H12:$KM12)))</f>
        <v/>
      </c>
      <c r="CP10" s="80" t="str">
        <f>IF($B10="","",IF(COUNTIFS('English Scores- Leveled papers'!$H$4:$KM$4,CP$3,'English Scores- Leveled papers'!$H12:$KM12,"&lt;&gt;")=0,"",SUMIF('English Scores- Leveled papers'!$H$4:$KM$4,CP$3,'English Scores- Leveled papers'!$H12:$KM12)))</f>
        <v/>
      </c>
      <c r="CQ10" s="80" t="str">
        <f>IF($B10="","",IF(COUNTIFS('English Scores- Leveled papers'!$H$4:$KM$4,CQ$3,'English Scores- Leveled papers'!$H12:$KM12,"&lt;&gt;")=0,"",SUMIF('English Scores- Leveled papers'!$H$4:$KM$4,CQ$3,'English Scores- Leveled papers'!$H12:$KM12)))</f>
        <v/>
      </c>
      <c r="CR10" s="80" t="str">
        <f>IF($B10="","",IF(COUNTIFS('English Scores- Leveled papers'!$H$4:$KM$4,CR$3,'English Scores- Leveled papers'!$H12:$KM12,"&lt;&gt;")=0,"",SUMIF('English Scores- Leveled papers'!$H$4:$KM$4,CR$3,'English Scores- Leveled papers'!$H12:$KM12)))</f>
        <v/>
      </c>
      <c r="CS10" s="80"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80" t="str">
        <f>IF($B10="","",IF(COUNTIFS('English Scores- Leveled papers'!$H$4:$KM$4,DF$3,'English Scores- Leveled papers'!$H12:$KM12,"&lt;&gt;")=0,"",SUMIF('English Scores- Leveled papers'!$H$4:$KM$4,DF$3,'English Scores- Leveled papers'!$H12:$KM12)))</f>
        <v/>
      </c>
      <c r="DG10" s="80" t="str">
        <f>IF($B10="","",IF(COUNTIFS('English Scores- Leveled papers'!$H$4:$KM$4,DG$3,'English Scores- Leveled papers'!$H12:$KM12,"&lt;&gt;")=0,"",SUMIF('English Scores- Leveled papers'!$H$4:$KM$4,DG$3,'English Scores- Leveled papers'!$H12:$KM12)))</f>
        <v/>
      </c>
      <c r="DH10" s="80" t="str">
        <f>IF($B10="","",IF(COUNTIFS('English Scores- Leveled papers'!$H$4:$KM$4,DH$3,'English Scores- Leveled papers'!$H12:$KM12,"&lt;&gt;")=0,"",SUMIF('English Scores- Leveled papers'!$H$4:$KM$4,DH$3,'English Scores- Leveled papers'!$H12:$KM12)))</f>
        <v/>
      </c>
      <c r="DI10" s="80" t="str">
        <f>IF($B10="","",IF(COUNTIFS('English Scores- Leveled papers'!$H$4:$KM$4,DI$3,'English Scores- Leveled papers'!$H12:$KM12,"&lt;&gt;")=0,"",SUMIF('English Scores- Leveled papers'!$H$4:$KM$4,DI$3,'English Scores- Leveled papers'!$H12:$KM12)))</f>
        <v/>
      </c>
      <c r="DJ10" s="80" t="str">
        <f>IF($B10="","",IF(COUNTIFS('English Scores- Leveled papers'!$H$4:$KM$4,DJ$3,'English Scores- Leveled papers'!$H12:$KM12,"&lt;&gt;")=0,"",SUMIF('English Scores- Leveled papers'!$H$4:$KM$4,DJ$3,'English Scores- Leveled papers'!$H12:$KM12)))</f>
        <v/>
      </c>
      <c r="DK10" s="80" t="str">
        <f>IF($B10="","",IF(COUNTIFS('English Scores- Leveled papers'!$H$4:$KM$4,DK$3,'English Scores- Leveled papers'!$H12:$KM12,"&lt;&gt;")=0,"",SUMIF('English Scores- Leveled papers'!$H$4:$KM$4,DK$3,'English Scores- Leveled papers'!$H12:$KM12)))</f>
        <v/>
      </c>
      <c r="DL10" s="80" t="str">
        <f>IF($B10="","",IF(COUNTIFS('English Scores- Leveled papers'!$H$4:$KM$4,DL$3,'English Scores- Leveled papers'!$H12:$KM12,"&lt;&gt;")=0,"",SUMIF('English Scores- Leveled papers'!$H$4:$KM$4,DL$3,'English Scores- Leveled papers'!$H12:$KM12)))</f>
        <v/>
      </c>
      <c r="DM10" s="80" t="str">
        <f>IF($B10="","",IF(COUNTIFS('English Scores- Leveled papers'!$H$4:$KM$4,DM$3,'English Scores- Leveled papers'!$H12:$KM12,"&lt;&gt;")=0,"",SUMIF('English Scores- Leveled papers'!$H$4:$KM$4,DM$3,'English Scores- Leveled papers'!$H12:$KM12)))</f>
        <v/>
      </c>
      <c r="DN10" s="80" t="str">
        <f>IF($B10="","",IF(COUNTIFS('English Scores- Leveled papers'!$H$4:$KM$4,DN$3,'English Scores- Leveled papers'!$H12:$KM12,"&lt;&gt;")=0,"",SUMIF('English Scores- Leveled papers'!$H$4:$KM$4,DN$3,'English Scores- Leveled papers'!$H12:$KM12)))</f>
        <v/>
      </c>
      <c r="DO10" s="80" t="str">
        <f>IF($B10="","",IF(COUNTIFS('English Scores- Leveled papers'!$H$4:$KM$4,DO$3,'English Scores- Leveled papers'!$H12:$KM12,"&lt;&gt;")=0,"",SUMIF('English Scores- Leveled papers'!$H$4:$KM$4,DO$3,'English Scores- Leveled papers'!$H12:$KM12)))</f>
        <v/>
      </c>
      <c r="DP10" s="80" t="str">
        <f>IF($B10="","",IF(COUNTIFS('English Scores- Leveled papers'!$H$4:$KM$4,DP$3,'English Scores- Leveled papers'!$H12:$KM12,"&lt;&gt;")=0,"",SUMIF('English Scores- Leveled papers'!$H$4:$KM$4,DP$3,'English Scores- Leveled papers'!$H12:$KM12)))</f>
        <v/>
      </c>
      <c r="DQ10" s="80" t="str">
        <f>IF($B10="","",IF(COUNTIFS('English Scores- Leveled papers'!$H$4:$KM$4,DQ$3,'English Scores- Leveled papers'!$H12:$KM12,"&lt;&gt;")=0,"",SUMIF('English Scores- Leveled papers'!$H$4:$KM$4,DQ$3,'English Scores- Leveled papers'!$H12:$KM12)))</f>
        <v/>
      </c>
      <c r="DR10" s="41" t="str">
        <f>IF($B10="","",IF(COUNTIFS('English Scores- Leveled papers'!$H$4:$KM$4,DR$3,'English Scores- Leveled papers'!$H12:$KM12,"&lt;&gt;")=0,"",SUMIF('English Scores- Leveled papers'!$H$4:$KM$4,DR$3,'English Scores- Leveled papers'!$H12:$KM12)))</f>
        <v/>
      </c>
      <c r="DS10" s="41" t="str">
        <f>IF($B10="","",IF(COUNTIFS('English Scores- Leveled papers'!$H$4:$KM$4,DS$3,'English Scores- Leveled papers'!$H12:$KM12,"&lt;&gt;")=0,"",SUMIF('English Scores- Leveled papers'!$H$4:$KM$4,DS$3,'English Scores- Leveled papers'!$H12:$KM12)))</f>
        <v/>
      </c>
      <c r="DT10" s="41" t="str">
        <f>IF($B10="","",IF(COUNTIFS('English Scores- Leveled papers'!$H$4:$KM$4,DT$3,'English Scores- Leveled papers'!$H12:$KM12,"&lt;&gt;")=0,"",SUMIF('English Scores- Leveled papers'!$H$4:$KM$4,DT$3,'English Scores- Leveled papers'!$H12:$KM12)))</f>
        <v/>
      </c>
      <c r="DU10" s="41" t="str">
        <f>IF($B10="","",IF(COUNTIFS('English Scores- Leveled papers'!$H$4:$KM$4,DU$3,'English Scores- Leveled papers'!$H12:$KM12,"&lt;&gt;")=0,"",SUMIF('English Scores- Leveled papers'!$H$4:$KM$4,DU$3,'English Scores- Leveled papers'!$H12:$KM12)))</f>
        <v/>
      </c>
      <c r="DV10" s="41" t="str">
        <f>IF($B10="","",IF(COUNTIFS('English Scores- Leveled papers'!$H$4:$KM$4,DV$3,'English Scores- Leveled papers'!$H12:$KM12,"&lt;&gt;")=0,"",SUMIF('English Scores- Leveled papers'!$H$4:$KM$4,DV$3,'English Scores- Leveled papers'!$H12:$KM12)))</f>
        <v/>
      </c>
      <c r="DW10" s="41" t="str">
        <f>IF($B10="","",IF(COUNTIFS('English Scores- Leveled papers'!$H$4:$KM$4,DW$3,'English Scores- Leveled papers'!$H12:$KM12,"&lt;&gt;")=0,"",SUMIF('English Scores- Leveled papers'!$H$4:$KM$4,DW$3,'English Scores- Leveled papers'!$H12:$KM12)))</f>
        <v/>
      </c>
      <c r="DX10" s="41" t="str">
        <f>IF($B10="","",IF(COUNTIFS('English Scores- Leveled papers'!$H$4:$KM$4,DX$3,'English Scores- Leveled papers'!$H12:$KM12,"&lt;&gt;")=0,"",SUMIF('English Scores- Leveled papers'!$H$4:$KM$4,DX$3,'English Scores- Leveled papers'!$H12:$KM12)))</f>
        <v/>
      </c>
      <c r="DY10" s="41" t="str">
        <f>IF($B10="","",IF(COUNTIFS('English Scores- Leveled papers'!$H$4:$KM$4,DY$3,'English Scores- Leveled papers'!$H12:$KM12,"&lt;&gt;")=0,"",SUMIF('English Scores- Leveled papers'!$H$4:$KM$4,DY$3,'English Scores- Leveled papers'!$H12:$KM12)))</f>
        <v/>
      </c>
      <c r="DZ10" s="41" t="str">
        <f>IF($B10="","",IF(COUNTIFS('English Scores- Leveled papers'!$H$4:$KM$4,DZ$3,'English Scores- Leveled papers'!$H12:$KM12,"&lt;&gt;")=0,"",SUMIF('English Scores- Leveled papers'!$H$4:$KM$4,DZ$3,'English Scores- Leveled papers'!$H12:$KM12)))</f>
        <v/>
      </c>
      <c r="EA10" s="41" t="str">
        <f>IF($B10="","",IF(COUNTIFS('English Scores- Leveled papers'!$H$4:$KM$4,EA$3,'English Scores- Leveled papers'!$H12:$KM12,"&lt;&gt;")=0,"",SUMIF('English Scores- Leveled papers'!$H$4:$KM$4,EA$3,'English Scores- Leveled papers'!$H12:$KM12)))</f>
        <v/>
      </c>
      <c r="EB10" s="41" t="str">
        <f>IF($B10="","",IF(COUNTIFS('English Scores- Leveled papers'!$H$4:$KM$4,EB$3,'English Scores- Leveled papers'!$H12:$KM12,"&lt;&gt;")=0,"",SUMIF('English Scores- Leveled papers'!$H$4:$KM$4,EB$3,'English Scores- Leveled papers'!$H12:$KM12)))</f>
        <v/>
      </c>
      <c r="EC10" s="41" t="str">
        <f>IF($B10="","",IF(COUNTIFS('English Scores- Leveled papers'!$H$4:$KM$4,EC$3,'English Scores- Leveled papers'!$H12:$KM12,"&lt;&gt;")=0,"",SUMIF('English Scores- Leveled papers'!$H$4:$KM$4,EC$3,'English Scores- Leveled papers'!$H12:$KM12)))</f>
        <v/>
      </c>
      <c r="ED10" s="80" t="str">
        <f>IF($B10="","",IF(COUNTIFS('English Scores- Leveled papers'!$H$4:$KM$4,ED$3,'English Scores- Leveled papers'!$H12:$KM12,"&lt;&gt;")=0,"",SUMIF('English Scores- Leveled papers'!$H$4:$KM$4,ED$3,'English Scores- Leveled papers'!$H12:$KM12)))</f>
        <v/>
      </c>
      <c r="EE10" s="80" t="str">
        <f>IF($B10="","",IF(COUNTIFS('English Scores- Leveled papers'!$H$4:$KM$4,EE$3,'English Scores- Leveled papers'!$H12:$KM12,"&lt;&gt;")=0,"",SUMIF('English Scores- Leveled papers'!$H$4:$KM$4,EE$3,'English Scores- Leveled papers'!$H12:$KM12)))</f>
        <v/>
      </c>
      <c r="EF10" s="80" t="str">
        <f>IF($B10="","",IF(COUNTIFS('English Scores- Leveled papers'!$H$4:$KM$4,EF$3,'English Scores- Leveled papers'!$H12:$KM12,"&lt;&gt;")=0,"",SUMIF('English Scores- Leveled papers'!$H$4:$KM$4,EF$3,'English Scores- Leveled papers'!$H12:$KM12)))</f>
        <v/>
      </c>
      <c r="EG10" s="80" t="str">
        <f>IF($B10="","",IF(COUNTIFS('English Scores- Leveled papers'!$H$4:$KM$4,EG$3,'English Scores- Leveled papers'!$H12:$KM12,"&lt;&gt;")=0,"",SUMIF('English Scores- Leveled papers'!$H$4:$KM$4,EG$3,'English Scores- Leveled papers'!$H12:$KM12)))</f>
        <v/>
      </c>
      <c r="EH10" s="80" t="str">
        <f>IF($B10="","",IF(COUNTIFS('English Scores- Leveled papers'!$H$4:$KM$4,EH$3,'English Scores- Leveled papers'!$H12:$KM12,"&lt;&gt;")=0,"",SUMIF('English Scores- Leveled papers'!$H$4:$KM$4,EH$3,'English Scores- Leveled papers'!$H12:$KM12)))</f>
        <v/>
      </c>
      <c r="EI10" s="80" t="str">
        <f>IF($B10="","",IF(COUNTIFS('English Scores- Leveled papers'!$H$4:$KM$4,EI$3,'English Scores- Leveled papers'!$H12:$KM12,"&lt;&gt;")=0,"",SUMIF('English Scores- Leveled papers'!$H$4:$KM$4,EI$3,'English Scores- Leveled papers'!$H12:$KM12)))</f>
        <v/>
      </c>
      <c r="EJ10" s="80" t="str">
        <f>IF($B10="","",IF(COUNTIFS('English Scores- Leveled papers'!$H$4:$KM$4,EJ$3,'English Scores- Leveled papers'!$H12:$KM12,"&lt;&gt;")=0,"",SUMIF('English Scores- Leveled papers'!$H$4:$KM$4,EJ$3,'English Scores- Leveled papers'!$H12:$KM12)))</f>
        <v/>
      </c>
      <c r="EK10" s="80" t="str">
        <f>IF($B10="","",IF(COUNTIFS('English Scores- Leveled papers'!$H$4:$KM$4,EK$3,'English Scores- Leveled papers'!$H12:$KM12,"&lt;&gt;")=0,"",SUMIF('English Scores- Leveled papers'!$H$4:$KM$4,EK$3,'English Scores- Leveled papers'!$H12:$KM12)))</f>
        <v/>
      </c>
      <c r="EL10" s="80" t="str">
        <f>IF($B10="","",IF(COUNTIFS('English Scores- Leveled papers'!$H$4:$KM$4,EL$3,'English Scores- Leveled papers'!$H12:$KM12,"&lt;&gt;")=0,"",SUMIF('English Scores- Leveled papers'!$H$4:$KM$4,EL$3,'English Scores- Leveled papers'!$H12:$KM12)))</f>
        <v/>
      </c>
      <c r="EM10" s="80" t="str">
        <f>IF($B10="","",IF(COUNTIFS('English Scores- Leveled papers'!$H$4:$KM$4,EM$3,'English Scores- Leveled papers'!$H12:$KM12,"&lt;&gt;")=0,"",SUMIF('English Scores- Leveled papers'!$H$4:$KM$4,EM$3,'English Scores- Leveled papers'!$H12:$KM12)))</f>
        <v/>
      </c>
      <c r="EN10" s="80" t="str">
        <f>IF($B10="","",IF(COUNTIFS('English Scores- Leveled papers'!$H$4:$KM$4,EN$3,'English Scores- Leveled papers'!$H12:$KM12,"&lt;&gt;")=0,"",SUMIF('English Scores- Leveled papers'!$H$4:$KM$4,EN$3,'English Scores- Leveled papers'!$H12:$KM12)))</f>
        <v/>
      </c>
      <c r="EO10" s="80" t="str">
        <f>IF($B10="","",IF(COUNTIFS('English Scores- Leveled papers'!$H$4:$KM$4,EO$3,'English Scores- Leveled papers'!$H12:$KM12,"&lt;&gt;")=0,"",SUMIF('English Scores- Leveled papers'!$H$4:$KM$4,EO$3,'English Scores- Leveled papers'!$H12:$KM12)))</f>
        <v/>
      </c>
      <c r="EP10" s="80" t="str">
        <f>IF($B10="","",IF(COUNTIFS('English Scores- Leveled papers'!$H$4:$KM$4,EP$3,'English Scores- Leveled papers'!$H12:$KM12,"&lt;&gt;")=0,"",SUMIF('English Scores- Leveled papers'!$H$4:$KM$4,EP$3,'English Scores- Leveled papers'!$H12:$KM12)))</f>
        <v/>
      </c>
      <c r="ES10" t="s">
        <v>1747</v>
      </c>
      <c r="ET10" t="s">
        <v>1748</v>
      </c>
    </row>
    <row r="11" spans="1:150" x14ac:dyDescent="0.2">
      <c r="A11" s="65">
        <v>7</v>
      </c>
      <c r="B11" s="65" t="str">
        <f>'English Scores- Leveled papers'!B13</f>
        <v>A. Maheshwari</v>
      </c>
      <c r="C11" s="79" t="str">
        <f>IF('RC Mastery Check+Question type'!D11="","",IF(OR('RC Mastery Check+Question type'!D11=-0.5,'RC Mastery Check+Question type'!D11=0,'RC Mastery Check+Question type'!D11=0.2,'RC Mastery Check+Question type'!D11=0.5),"NR",'Cover Sheet'!G11))</f>
        <v/>
      </c>
      <c r="D11" s="76" t="str">
        <f>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NR</v>
      </c>
      <c r="E11" s="78" t="str">
        <f t="shared" si="2"/>
        <v/>
      </c>
      <c r="F11" s="78" t="str">
        <f t="shared" si="3"/>
        <v/>
      </c>
      <c r="G11" s="78" t="str">
        <f t="shared" si="4"/>
        <v/>
      </c>
      <c r="H11" s="78" t="str">
        <f t="shared" si="5"/>
        <v/>
      </c>
      <c r="I11" s="78" t="str">
        <f t="shared" si="6"/>
        <v/>
      </c>
      <c r="J11" s="78" t="str">
        <f t="shared" si="7"/>
        <v/>
      </c>
      <c r="K11" s="78" t="str">
        <f t="shared" si="8"/>
        <v/>
      </c>
      <c r="L11" s="78" t="str">
        <f t="shared" si="9"/>
        <v/>
      </c>
      <c r="M11" s="78" t="str">
        <f t="shared" si="10"/>
        <v/>
      </c>
      <c r="N11" s="78" t="str">
        <f t="shared" si="11"/>
        <v/>
      </c>
      <c r="O11" s="78" t="str">
        <f t="shared" si="12"/>
        <v/>
      </c>
      <c r="P11" s="78" t="str">
        <f t="shared" si="13"/>
        <v/>
      </c>
      <c r="Q11" s="78" t="str">
        <f t="shared" si="14"/>
        <v/>
      </c>
      <c r="R11" s="78" t="str">
        <f t="shared" si="15"/>
        <v/>
      </c>
      <c r="S11" s="41" t="str">
        <f>IF($B11="","",IF(COUNTIFS('English Scores- Leveled papers'!$H$4:$KM$4,S$3,'English Scores- Leveled papers'!$H13:$KM13,"&lt;&gt;")=0,"",SUMIF('English Scores- Leveled papers'!$H$4:$KM$4,S$3,'English Scores- Leveled papers'!$H13:$KM13)))</f>
        <v/>
      </c>
      <c r="T11" s="41" t="str">
        <f>IF($B11="","",IF(COUNTIFS('English Scores- Leveled papers'!$H$4:$KM$4,T$3,'English Scores- Leveled papers'!$H13:$KM13,"&lt;&gt;")=0,"",SUMIF('English Scores- Leveled papers'!$H$4:$KM$4,T$3,'English Scores- Leveled papers'!$H13:$KM13)))</f>
        <v/>
      </c>
      <c r="U11" s="41" t="str">
        <f>IF($B11="","",IF(COUNTIFS('English Scores- Leveled papers'!$H$4:$KM$4,U$3,'English Scores- Leveled papers'!$H13:$KM13,"&lt;&gt;")=0,"",SUMIF('English Scores- Leveled papers'!$H$4:$KM$4,U$3,'English Scores- Leveled papers'!$H13:$KM13)))</f>
        <v/>
      </c>
      <c r="V11" s="41" t="str">
        <f>IF($B11="","",IF(COUNTIFS('English Scores- Leveled papers'!$H$4:$KM$4,V$3,'English Scores- Leveled papers'!$H13:$KM13,"&lt;&gt;")=0,"",SUMIF('English Scores- Leveled papers'!$H$4:$KM$4,V$3,'English Scores- Leveled papers'!$H13:$KM13)))</f>
        <v/>
      </c>
      <c r="W11" s="41" t="str">
        <f>IF($B11="","",IF(COUNTIFS('English Scores- Leveled papers'!$H$4:$KM$4,W$3,'English Scores- Leveled papers'!$H13:$KM13,"&lt;&gt;")=0,"",SUMIF('English Scores- Leveled papers'!$H$4:$KM$4,W$3,'English Scores- Leveled papers'!$H13:$KM13)))</f>
        <v/>
      </c>
      <c r="X11" s="80" t="str">
        <f>IF($B11="","",IF(COUNTIFS('English Scores- Leveled papers'!$H$4:$KM$4,X$3,'English Scores- Leveled papers'!$H13:$KM13,"&lt;&gt;")=0,"",SUMIF('English Scores- Leveled papers'!$H$4:$KM$4,X$3,'English Scores- Leveled papers'!$H13:$KM13)))</f>
        <v/>
      </c>
      <c r="Y11" s="80" t="str">
        <f>IF($B11="","",IF(COUNTIFS('English Scores- Leveled papers'!$H$4:$KM$4,Y$3,'English Scores- Leveled papers'!$H13:$KM13,"&lt;&gt;")=0,"",SUMIF('English Scores- Leveled papers'!$H$4:$KM$4,Y$3,'English Scores- Leveled papers'!$H13:$KM13)))</f>
        <v/>
      </c>
      <c r="Z11" s="80" t="str">
        <f>IF($B11="","",IF(COUNTIFS('English Scores- Leveled papers'!$H$4:$KM$4,Z$3,'English Scores- Leveled papers'!$H13:$KM13,"&lt;&gt;")=0,"",SUMIF('English Scores- Leveled papers'!$H$4:$KM$4,Z$3,'English Scores- Leveled papers'!$H13:$KM13)))</f>
        <v/>
      </c>
      <c r="AA11" s="80" t="str">
        <f>IF($B11="","",IF(COUNTIFS('English Scores- Leveled papers'!$H$4:$KM$4,AA$3,'English Scores- Leveled papers'!$H13:$KM13,"&lt;&gt;")=0,"",SUMIF('English Scores- Leveled papers'!$H$4:$KM$4,AA$3,'English Scores- Leveled papers'!$H13:$KM13)))</f>
        <v/>
      </c>
      <c r="AB11" s="80" t="str">
        <f>IF($B11="","",IF(COUNTIFS('English Scores- Leveled papers'!$H$4:$KM$4,AB$3,'English Scores- Leveled papers'!$H13:$KM13,"&lt;&gt;")=0,"",SUMIF('English Scores- Leveled papers'!$H$4:$KM$4,AB$3,'English Scores- Leveled papers'!$H13:$KM13)))</f>
        <v/>
      </c>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80" t="str">
        <f>IF($B11="","",IF(COUNTIFS('English Scores- Leveled papers'!$H$4:$KM$4,AI$3,'English Scores- Leveled papers'!$H13:$KM13,"&lt;&gt;")=0,"",SUMIF('English Scores- Leveled papers'!$H$4:$KM$4,AI$3,'English Scores- Leveled papers'!$H13:$KM13)))</f>
        <v/>
      </c>
      <c r="AJ11" s="80" t="str">
        <f>IF($B11="","",IF(COUNTIFS('English Scores- Leveled papers'!$H$4:$KM$4,AJ$3,'English Scores- Leveled papers'!$H13:$KM13,"&lt;&gt;")=0,"",SUMIF('English Scores- Leveled papers'!$H$4:$KM$4,AJ$3,'English Scores- Leveled papers'!$H13:$KM13)))</f>
        <v/>
      </c>
      <c r="AK11" s="80" t="str">
        <f>IF($B11="","",IF(COUNTIFS('English Scores- Leveled papers'!$H$4:$KM$4,AK$3,'English Scores- Leveled papers'!$H13:$KM13,"&lt;&gt;")=0,"",SUMIF('English Scores- Leveled papers'!$H$4:$KM$4,AK$3,'English Scores- Leveled papers'!$H13:$KM13)))</f>
        <v/>
      </c>
      <c r="AL11" s="80" t="str">
        <f>IF($B11="","",IF(COUNTIFS('English Scores- Leveled papers'!$H$4:$KM$4,AL$3,'English Scores- Leveled papers'!$H13:$KM13,"&lt;&gt;")=0,"",SUMIF('English Scores- Leveled papers'!$H$4:$KM$4,AL$3,'English Scores- Leveled papers'!$H13:$KM13)))</f>
        <v/>
      </c>
      <c r="AM11" s="80" t="str">
        <f>IF($B11="","",IF(COUNTIFS('English Scores- Leveled papers'!$H$4:$KM$4,AM$3,'English Scores- Leveled papers'!$H13:$KM13,"&lt;&gt;")=0,"",SUMIF('English Scores- Leveled papers'!$H$4:$KM$4,AM$3,'English Scores- Leveled papers'!$H13:$KM13)))</f>
        <v/>
      </c>
      <c r="AN11" s="80"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80" t="str">
        <f>IF($B11="","",IF(COUNTIFS('English Scores- Leveled papers'!$H$4:$KM$4,AZ$3,'English Scores- Leveled papers'!$H13:$KM13,"&lt;&gt;")=0,"",SUMIF('English Scores- Leveled papers'!$H$4:$KM$4,AZ$3,'English Scores- Leveled papers'!$H13:$KM13)))</f>
        <v/>
      </c>
      <c r="BA11" s="80" t="str">
        <f>IF($B11="","",IF(COUNTIFS('English Scores- Leveled papers'!$H$4:$KM$4,BA$3,'English Scores- Leveled papers'!$H13:$KM13,"&lt;&gt;")=0,"",SUMIF('English Scores- Leveled papers'!$H$4:$KM$4,BA$3,'English Scores- Leveled papers'!$H13:$KM13)))</f>
        <v/>
      </c>
      <c r="BB11" s="80" t="str">
        <f>IF($B11="","",IF(COUNTIFS('English Scores- Leveled papers'!$H$4:$KM$4,BB$3,'English Scores- Leveled papers'!$H13:$KM13,"&lt;&gt;")=0,"",SUMIF('English Scores- Leveled papers'!$H$4:$KM$4,BB$3,'English Scores- Leveled papers'!$H13:$KM13)))</f>
        <v/>
      </c>
      <c r="BC11" s="80" t="str">
        <f>IF($B11="","",IF(COUNTIFS('English Scores- Leveled papers'!$H$4:$KM$4,BC$3,'English Scores- Leveled papers'!$H13:$KM13,"&lt;&gt;")=0,"",SUMIF('English Scores- Leveled papers'!$H$4:$KM$4,BC$3,'English Scores- Leveled papers'!$H13:$KM13)))</f>
        <v/>
      </c>
      <c r="BD11" s="80"/>
      <c r="BE11" s="80"/>
      <c r="BF11" s="80" t="str">
        <f>IF($B11="","",IF(COUNTIFS('English Scores- Leveled papers'!$H$4:$KM$4,BF$3,'English Scores- Leveled papers'!$H13:$KM13,"&lt;&gt;")=0,"",SUMIF('English Scores- Leveled papers'!$H$4:$KM$4,BF$3,'English Scores- Leveled papers'!$H13:$KM13)))</f>
        <v/>
      </c>
      <c r="BG11" s="80" t="str">
        <f>IF($B11="","",IF(COUNTIFS('English Scores- Leveled papers'!$H$4:$KM$4,BG$3,'English Scores- Leveled papers'!$H13:$KM13,"&lt;&gt;")=0,"",SUMIF('English Scores- Leveled papers'!$H$4:$KM$4,BG$3,'English Scores- Leveled papers'!$H13:$KM13)))</f>
        <v/>
      </c>
      <c r="BH11" s="80" t="str">
        <f>IF($B11="","",IF(COUNTIFS('English Scores- Leveled papers'!$H$4:$KM$4,BH$3,'English Scores- Leveled papers'!$H13:$KM13,"&lt;&gt;")=0,"",SUMIF('English Scores- Leveled papers'!$H$4:$KM$4,BH$3,'English Scores- Leveled papers'!$H13:$KM13)))</f>
        <v/>
      </c>
      <c r="BI11" s="80" t="str">
        <f>IF($B11="","",IF(COUNTIFS('English Scores- Leveled papers'!$H$4:$KM$4,BI$3,'English Scores- Leveled papers'!$H13:$KM13,"&lt;&gt;")=0,"",SUMIF('English Scores- Leveled papers'!$H$4:$KM$4,BI$3,'English Scores- Leveled papers'!$H13:$KM13)))</f>
        <v/>
      </c>
      <c r="BJ11" s="80" t="str">
        <f>IF($B11="","",IF(COUNTIFS('English Scores- Leveled papers'!$H$4:$KM$4,BJ$3,'English Scores- Leveled papers'!$H13:$KM13,"&lt;&gt;")=0,"",SUMIF('English Scores- Leveled papers'!$H$4:$KM$4,BJ$3,'English Scores- Leveled papers'!$H13:$KM13)))</f>
        <v/>
      </c>
      <c r="BK11" s="80" t="str">
        <f>IF($B11="","",IF(COUNTIFS('English Scores- Leveled papers'!$H$4:$KM$4,BK$3,'English Scores- Leveled papers'!$H13:$KM13,"&lt;&gt;")=0,"",SUMIF('English Scores- Leveled papers'!$H$4:$KM$4,BK$3,'English Scores- Leveled papers'!$H13:$KM13)))</f>
        <v/>
      </c>
      <c r="BL11" s="80" t="str">
        <f>IF($B11="","",IF(COUNTIFS('English Scores- Leveled papers'!$H$4:$KM$4,BL$3,'English Scores- Leveled papers'!$H13:$KM13,"&lt;&gt;")=0,"",SUMIF('English Scores- Leveled papers'!$H$4:$KM$4,BL$3,'English Scores- Leveled papers'!$H13:$KM13)))</f>
        <v/>
      </c>
      <c r="BM11" s="80" t="str">
        <f>IF($B11="","",IF(COUNTIFS('English Scores- Leveled papers'!$H$4:$KM$4,BM$3,'English Scores- Leveled papers'!$H13:$KM13,"&lt;&gt;")=0,"",SUMIF('English Scores- Leveled papers'!$H$4:$KM$4,BM$3,'English Scores- Leveled papers'!$H13:$KM13)))</f>
        <v/>
      </c>
      <c r="BN11" s="80" t="str">
        <f>IF($B11="","",IF(COUNTIFS('English Scores- Leveled papers'!$H$4:$KM$4,BN$3,'English Scores- Leveled papers'!$H13:$KM13,"&lt;&gt;")=0,"",SUMIF('English Scores- Leveled papers'!$H$4:$KM$4,BN$3,'English Scores- Leveled papers'!$H13:$KM13)))</f>
        <v/>
      </c>
      <c r="BO11" s="80"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80" t="str">
        <f>IF($B11="","",IF(COUNTIFS('English Scores- Leveled papers'!$H$4:$KM$4,BX$3,'English Scores- Leveled papers'!$H13:$KM13,"&lt;&gt;")=0,"",SUMIF('English Scores- Leveled papers'!$H$4:$KM$4,BX$3,'English Scores- Leveled papers'!$H13:$KM13)))</f>
        <v/>
      </c>
      <c r="BY11" s="80" t="str">
        <f>IF($B11="","",IF(COUNTIFS('English Scores- Leveled papers'!$H$4:$KM$4,BY$3,'English Scores- Leveled papers'!$H13:$KM13,"&lt;&gt;")=0,"",SUMIF('English Scores- Leveled papers'!$H$4:$KM$4,BY$3,'English Scores- Leveled papers'!$H13:$KM13)))</f>
        <v/>
      </c>
      <c r="BZ11" s="80" t="str">
        <f>IF($B11="","",IF(COUNTIFS('English Scores- Leveled papers'!$H$4:$KM$4,BZ$3,'English Scores- Leveled papers'!$H13:$KM13,"&lt;&gt;")=0,"",SUMIF('English Scores- Leveled papers'!$H$4:$KM$4,BZ$3,'English Scores- Leveled papers'!$H13:$KM13)))</f>
        <v/>
      </c>
      <c r="CA11" s="80" t="str">
        <f>IF($B11="","",IF(COUNTIFS('English Scores- Leveled papers'!$H$4:$KM$4,CA$3,'English Scores- Leveled papers'!$H13:$KM13,"&lt;&gt;")=0,"",SUMIF('English Scores- Leveled papers'!$H$4:$KM$4,CA$3,'English Scores- Leveled papers'!$H13:$KM13)))</f>
        <v/>
      </c>
      <c r="CB11" s="80" t="str">
        <f>IF($B11="","",IF(COUNTIFS('English Scores- Leveled papers'!$H$4:$KM$4,CB$3,'English Scores- Leveled papers'!$H13:$KM13,"&lt;&gt;")=0,"",SUMIF('English Scores- Leveled papers'!$H$4:$KM$4,CB$3,'English Scores- Leveled papers'!$H13:$KM13)))</f>
        <v/>
      </c>
      <c r="CC11" s="80" t="str">
        <f>IF($B11="","",IF(COUNTIFS('English Scores- Leveled papers'!$H$4:$KM$4,CC$3,'English Scores- Leveled papers'!$H13:$KM13,"&lt;&gt;")=0,"",SUMIF('English Scores- Leveled papers'!$H$4:$KM$4,CC$3,'English Scores- Leveled papers'!$H13:$KM13)))</f>
        <v/>
      </c>
      <c r="CD11" s="80" t="str">
        <f>IF($B11="","",IF(COUNTIFS('English Scores- Leveled papers'!$H$4:$KM$4,CD$3,'English Scores- Leveled papers'!$H13:$KM13,"&lt;&gt;")=0,"",SUMIF('English Scores- Leveled papers'!$H$4:$KM$4,CD$3,'English Scores- Leveled papers'!$H13:$KM13)))</f>
        <v/>
      </c>
      <c r="CE11" s="80" t="str">
        <f>IF($B11="","",IF(COUNTIFS('English Scores- Leveled papers'!$H$4:$KM$4,CE$3,'English Scores- Leveled papers'!$H13:$KM13,"&lt;&gt;")=0,"",SUMIF('English Scores- Leveled papers'!$H$4:$KM$4,CE$3,'English Scores- Leveled papers'!$H13:$KM13)))</f>
        <v/>
      </c>
      <c r="CF11" s="80"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80" t="str">
        <f>IF($B11="","",IF(COUNTIFS('English Scores- Leveled papers'!$H$4:$KM$4,CL$3,'English Scores- Leveled papers'!$H13:$KM13,"&lt;&gt;")=0,"",SUMIF('English Scores- Leveled papers'!$H$4:$KM$4,CL$3,'English Scores- Leveled papers'!$H13:$KM13)))</f>
        <v/>
      </c>
      <c r="CM11" s="80" t="str">
        <f>IF($B11="","",IF(COUNTIFS('English Scores- Leveled papers'!$H$4:$KM$4,CM$3,'English Scores- Leveled papers'!$H13:$KM13,"&lt;&gt;")=0,"",SUMIF('English Scores- Leveled papers'!$H$4:$KM$4,CM$3,'English Scores- Leveled papers'!$H13:$KM13)))</f>
        <v/>
      </c>
      <c r="CN11" s="80" t="str">
        <f>IF($B11="","",IF(COUNTIFS('English Scores- Leveled papers'!$H$4:$KM$4,CN$3,'English Scores- Leveled papers'!$H13:$KM13,"&lt;&gt;")=0,"",SUMIF('English Scores- Leveled papers'!$H$4:$KM$4,CN$3,'English Scores- Leveled papers'!$H13:$KM13)))</f>
        <v/>
      </c>
      <c r="CO11" s="80" t="str">
        <f>IF($B11="","",IF(COUNTIFS('English Scores- Leveled papers'!$H$4:$KM$4,CO$3,'English Scores- Leveled papers'!$H13:$KM13,"&lt;&gt;")=0,"",SUMIF('English Scores- Leveled papers'!$H$4:$KM$4,CO$3,'English Scores- Leveled papers'!$H13:$KM13)))</f>
        <v/>
      </c>
      <c r="CP11" s="80" t="str">
        <f>IF($B11="","",IF(COUNTIFS('English Scores- Leveled papers'!$H$4:$KM$4,CP$3,'English Scores- Leveled papers'!$H13:$KM13,"&lt;&gt;")=0,"",SUMIF('English Scores- Leveled papers'!$H$4:$KM$4,CP$3,'English Scores- Leveled papers'!$H13:$KM13)))</f>
        <v/>
      </c>
      <c r="CQ11" s="80" t="str">
        <f>IF($B11="","",IF(COUNTIFS('English Scores- Leveled papers'!$H$4:$KM$4,CQ$3,'English Scores- Leveled papers'!$H13:$KM13,"&lt;&gt;")=0,"",SUMIF('English Scores- Leveled papers'!$H$4:$KM$4,CQ$3,'English Scores- Leveled papers'!$H13:$KM13)))</f>
        <v/>
      </c>
      <c r="CR11" s="80" t="str">
        <f>IF($B11="","",IF(COUNTIFS('English Scores- Leveled papers'!$H$4:$KM$4,CR$3,'English Scores- Leveled papers'!$H13:$KM13,"&lt;&gt;")=0,"",SUMIF('English Scores- Leveled papers'!$H$4:$KM$4,CR$3,'English Scores- Leveled papers'!$H13:$KM13)))</f>
        <v/>
      </c>
      <c r="CS11" s="80"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80" t="str">
        <f>IF($B11="","",IF(COUNTIFS('English Scores- Leveled papers'!$H$4:$KM$4,DF$3,'English Scores- Leveled papers'!$H13:$KM13,"&lt;&gt;")=0,"",SUMIF('English Scores- Leveled papers'!$H$4:$KM$4,DF$3,'English Scores- Leveled papers'!$H13:$KM13)))</f>
        <v/>
      </c>
      <c r="DG11" s="80" t="str">
        <f>IF($B11="","",IF(COUNTIFS('English Scores- Leveled papers'!$H$4:$KM$4,DG$3,'English Scores- Leveled papers'!$H13:$KM13,"&lt;&gt;")=0,"",SUMIF('English Scores- Leveled papers'!$H$4:$KM$4,DG$3,'English Scores- Leveled papers'!$H13:$KM13)))</f>
        <v/>
      </c>
      <c r="DH11" s="80" t="str">
        <f>IF($B11="","",IF(COUNTIFS('English Scores- Leveled papers'!$H$4:$KM$4,DH$3,'English Scores- Leveled papers'!$H13:$KM13,"&lt;&gt;")=0,"",SUMIF('English Scores- Leveled papers'!$H$4:$KM$4,DH$3,'English Scores- Leveled papers'!$H13:$KM13)))</f>
        <v/>
      </c>
      <c r="DI11" s="80" t="str">
        <f>IF($B11="","",IF(COUNTIFS('English Scores- Leveled papers'!$H$4:$KM$4,DI$3,'English Scores- Leveled papers'!$H13:$KM13,"&lt;&gt;")=0,"",SUMIF('English Scores- Leveled papers'!$H$4:$KM$4,DI$3,'English Scores- Leveled papers'!$H13:$KM13)))</f>
        <v/>
      </c>
      <c r="DJ11" s="80" t="str">
        <f>IF($B11="","",IF(COUNTIFS('English Scores- Leveled papers'!$H$4:$KM$4,DJ$3,'English Scores- Leveled papers'!$H13:$KM13,"&lt;&gt;")=0,"",SUMIF('English Scores- Leveled papers'!$H$4:$KM$4,DJ$3,'English Scores- Leveled papers'!$H13:$KM13)))</f>
        <v/>
      </c>
      <c r="DK11" s="80" t="str">
        <f>IF($B11="","",IF(COUNTIFS('English Scores- Leveled papers'!$H$4:$KM$4,DK$3,'English Scores- Leveled papers'!$H13:$KM13,"&lt;&gt;")=0,"",SUMIF('English Scores- Leveled papers'!$H$4:$KM$4,DK$3,'English Scores- Leveled papers'!$H13:$KM13)))</f>
        <v/>
      </c>
      <c r="DL11" s="80" t="str">
        <f>IF($B11="","",IF(COUNTIFS('English Scores- Leveled papers'!$H$4:$KM$4,DL$3,'English Scores- Leveled papers'!$H13:$KM13,"&lt;&gt;")=0,"",SUMIF('English Scores- Leveled papers'!$H$4:$KM$4,DL$3,'English Scores- Leveled papers'!$H13:$KM13)))</f>
        <v/>
      </c>
      <c r="DM11" s="80" t="str">
        <f>IF($B11="","",IF(COUNTIFS('English Scores- Leveled papers'!$H$4:$KM$4,DM$3,'English Scores- Leveled papers'!$H13:$KM13,"&lt;&gt;")=0,"",SUMIF('English Scores- Leveled papers'!$H$4:$KM$4,DM$3,'English Scores- Leveled papers'!$H13:$KM13)))</f>
        <v/>
      </c>
      <c r="DN11" s="80" t="str">
        <f>IF($B11="","",IF(COUNTIFS('English Scores- Leveled papers'!$H$4:$KM$4,DN$3,'English Scores- Leveled papers'!$H13:$KM13,"&lt;&gt;")=0,"",SUMIF('English Scores- Leveled papers'!$H$4:$KM$4,DN$3,'English Scores- Leveled papers'!$H13:$KM13)))</f>
        <v/>
      </c>
      <c r="DO11" s="80" t="str">
        <f>IF($B11="","",IF(COUNTIFS('English Scores- Leveled papers'!$H$4:$KM$4,DO$3,'English Scores- Leveled papers'!$H13:$KM13,"&lt;&gt;")=0,"",SUMIF('English Scores- Leveled papers'!$H$4:$KM$4,DO$3,'English Scores- Leveled papers'!$H13:$KM13)))</f>
        <v/>
      </c>
      <c r="DP11" s="80" t="str">
        <f>IF($B11="","",IF(COUNTIFS('English Scores- Leveled papers'!$H$4:$KM$4,DP$3,'English Scores- Leveled papers'!$H13:$KM13,"&lt;&gt;")=0,"",SUMIF('English Scores- Leveled papers'!$H$4:$KM$4,DP$3,'English Scores- Leveled papers'!$H13:$KM13)))</f>
        <v/>
      </c>
      <c r="DQ11" s="80" t="str">
        <f>IF($B11="","",IF(COUNTIFS('English Scores- Leveled papers'!$H$4:$KM$4,DQ$3,'English Scores- Leveled papers'!$H13:$KM13,"&lt;&gt;")=0,"",SUMIF('English Scores- Leveled papers'!$H$4:$KM$4,DQ$3,'English Scores- Leveled papers'!$H13:$KM13)))</f>
        <v/>
      </c>
      <c r="DR11" s="41" t="str">
        <f>IF($B11="","",IF(COUNTIFS('English Scores- Leveled papers'!$H$4:$KM$4,DR$3,'English Scores- Leveled papers'!$H13:$KM13,"&lt;&gt;")=0,"",SUMIF('English Scores- Leveled papers'!$H$4:$KM$4,DR$3,'English Scores- Leveled papers'!$H13:$KM13)))</f>
        <v/>
      </c>
      <c r="DS11" s="41" t="str">
        <f>IF($B11="","",IF(COUNTIFS('English Scores- Leveled papers'!$H$4:$KM$4,DS$3,'English Scores- Leveled papers'!$H13:$KM13,"&lt;&gt;")=0,"",SUMIF('English Scores- Leveled papers'!$H$4:$KM$4,DS$3,'English Scores- Leveled papers'!$H13:$KM13)))</f>
        <v/>
      </c>
      <c r="DT11" s="41" t="str">
        <f>IF($B11="","",IF(COUNTIFS('English Scores- Leveled papers'!$H$4:$KM$4,DT$3,'English Scores- Leveled papers'!$H13:$KM13,"&lt;&gt;")=0,"",SUMIF('English Scores- Leveled papers'!$H$4:$KM$4,DT$3,'English Scores- Leveled papers'!$H13:$KM13)))</f>
        <v/>
      </c>
      <c r="DU11" s="41" t="str">
        <f>IF($B11="","",IF(COUNTIFS('English Scores- Leveled papers'!$H$4:$KM$4,DU$3,'English Scores- Leveled papers'!$H13:$KM13,"&lt;&gt;")=0,"",SUMIF('English Scores- Leveled papers'!$H$4:$KM$4,DU$3,'English Scores- Leveled papers'!$H13:$KM13)))</f>
        <v/>
      </c>
      <c r="DV11" s="41" t="str">
        <f>IF($B11="","",IF(COUNTIFS('English Scores- Leveled papers'!$H$4:$KM$4,DV$3,'English Scores- Leveled papers'!$H13:$KM13,"&lt;&gt;")=0,"",SUMIF('English Scores- Leveled papers'!$H$4:$KM$4,DV$3,'English Scores- Leveled papers'!$H13:$KM13)))</f>
        <v/>
      </c>
      <c r="DW11" s="41" t="str">
        <f>IF($B11="","",IF(COUNTIFS('English Scores- Leveled papers'!$H$4:$KM$4,DW$3,'English Scores- Leveled papers'!$H13:$KM13,"&lt;&gt;")=0,"",SUMIF('English Scores- Leveled papers'!$H$4:$KM$4,DW$3,'English Scores- Leveled papers'!$H13:$KM13)))</f>
        <v/>
      </c>
      <c r="DX11" s="41" t="str">
        <f>IF($B11="","",IF(COUNTIFS('English Scores- Leveled papers'!$H$4:$KM$4,DX$3,'English Scores- Leveled papers'!$H13:$KM13,"&lt;&gt;")=0,"",SUMIF('English Scores- Leveled papers'!$H$4:$KM$4,DX$3,'English Scores- Leveled papers'!$H13:$KM13)))</f>
        <v/>
      </c>
      <c r="DY11" s="41" t="str">
        <f>IF($B11="","",IF(COUNTIFS('English Scores- Leveled papers'!$H$4:$KM$4,DY$3,'English Scores- Leveled papers'!$H13:$KM13,"&lt;&gt;")=0,"",SUMIF('English Scores- Leveled papers'!$H$4:$KM$4,DY$3,'English Scores- Leveled papers'!$H13:$KM13)))</f>
        <v/>
      </c>
      <c r="DZ11" s="41" t="str">
        <f>IF($B11="","",IF(COUNTIFS('English Scores- Leveled papers'!$H$4:$KM$4,DZ$3,'English Scores- Leveled papers'!$H13:$KM13,"&lt;&gt;")=0,"",SUMIF('English Scores- Leveled papers'!$H$4:$KM$4,DZ$3,'English Scores- Leveled papers'!$H13:$KM13)))</f>
        <v/>
      </c>
      <c r="EA11" s="41" t="str">
        <f>IF($B11="","",IF(COUNTIFS('English Scores- Leveled papers'!$H$4:$KM$4,EA$3,'English Scores- Leveled papers'!$H13:$KM13,"&lt;&gt;")=0,"",SUMIF('English Scores- Leveled papers'!$H$4:$KM$4,EA$3,'English Scores- Leveled papers'!$H13:$KM13)))</f>
        <v/>
      </c>
      <c r="EB11" s="41" t="str">
        <f>IF($B11="","",IF(COUNTIFS('English Scores- Leveled papers'!$H$4:$KM$4,EB$3,'English Scores- Leveled papers'!$H13:$KM13,"&lt;&gt;")=0,"",SUMIF('English Scores- Leveled papers'!$H$4:$KM$4,EB$3,'English Scores- Leveled papers'!$H13:$KM13)))</f>
        <v/>
      </c>
      <c r="EC11" s="41" t="str">
        <f>IF($B11="","",IF(COUNTIFS('English Scores- Leveled papers'!$H$4:$KM$4,EC$3,'English Scores- Leveled papers'!$H13:$KM13,"&lt;&gt;")=0,"",SUMIF('English Scores- Leveled papers'!$H$4:$KM$4,EC$3,'English Scores- Leveled papers'!$H13:$KM13)))</f>
        <v/>
      </c>
      <c r="ED11" s="80" t="str">
        <f>IF($B11="","",IF(COUNTIFS('English Scores- Leveled papers'!$H$4:$KM$4,ED$3,'English Scores- Leveled papers'!$H13:$KM13,"&lt;&gt;")=0,"",SUMIF('English Scores- Leveled papers'!$H$4:$KM$4,ED$3,'English Scores- Leveled papers'!$H13:$KM13)))</f>
        <v/>
      </c>
      <c r="EE11" s="80" t="str">
        <f>IF($B11="","",IF(COUNTIFS('English Scores- Leveled papers'!$H$4:$KM$4,EE$3,'English Scores- Leveled papers'!$H13:$KM13,"&lt;&gt;")=0,"",SUMIF('English Scores- Leveled papers'!$H$4:$KM$4,EE$3,'English Scores- Leveled papers'!$H13:$KM13)))</f>
        <v/>
      </c>
      <c r="EF11" s="80" t="str">
        <f>IF($B11="","",IF(COUNTIFS('English Scores- Leveled papers'!$H$4:$KM$4,EF$3,'English Scores- Leveled papers'!$H13:$KM13,"&lt;&gt;")=0,"",SUMIF('English Scores- Leveled papers'!$H$4:$KM$4,EF$3,'English Scores- Leveled papers'!$H13:$KM13)))</f>
        <v/>
      </c>
      <c r="EG11" s="80" t="str">
        <f>IF($B11="","",IF(COUNTIFS('English Scores- Leveled papers'!$H$4:$KM$4,EG$3,'English Scores- Leveled papers'!$H13:$KM13,"&lt;&gt;")=0,"",SUMIF('English Scores- Leveled papers'!$H$4:$KM$4,EG$3,'English Scores- Leveled papers'!$H13:$KM13)))</f>
        <v/>
      </c>
      <c r="EH11" s="80" t="str">
        <f>IF($B11="","",IF(COUNTIFS('English Scores- Leveled papers'!$H$4:$KM$4,EH$3,'English Scores- Leveled papers'!$H13:$KM13,"&lt;&gt;")=0,"",SUMIF('English Scores- Leveled papers'!$H$4:$KM$4,EH$3,'English Scores- Leveled papers'!$H13:$KM13)))</f>
        <v/>
      </c>
      <c r="EI11" s="80" t="str">
        <f>IF($B11="","",IF(COUNTIFS('English Scores- Leveled papers'!$H$4:$KM$4,EI$3,'English Scores- Leveled papers'!$H13:$KM13,"&lt;&gt;")=0,"",SUMIF('English Scores- Leveled papers'!$H$4:$KM$4,EI$3,'English Scores- Leveled papers'!$H13:$KM13)))</f>
        <v/>
      </c>
      <c r="EJ11" s="80" t="str">
        <f>IF($B11="","",IF(COUNTIFS('English Scores- Leveled papers'!$H$4:$KM$4,EJ$3,'English Scores- Leveled papers'!$H13:$KM13,"&lt;&gt;")=0,"",SUMIF('English Scores- Leveled papers'!$H$4:$KM$4,EJ$3,'English Scores- Leveled papers'!$H13:$KM13)))</f>
        <v/>
      </c>
      <c r="EK11" s="80" t="str">
        <f>IF($B11="","",IF(COUNTIFS('English Scores- Leveled papers'!$H$4:$KM$4,EK$3,'English Scores- Leveled papers'!$H13:$KM13,"&lt;&gt;")=0,"",SUMIF('English Scores- Leveled papers'!$H$4:$KM$4,EK$3,'English Scores- Leveled papers'!$H13:$KM13)))</f>
        <v/>
      </c>
      <c r="EL11" s="80" t="str">
        <f>IF($B11="","",IF(COUNTIFS('English Scores- Leveled papers'!$H$4:$KM$4,EL$3,'English Scores- Leveled papers'!$H13:$KM13,"&lt;&gt;")=0,"",SUMIF('English Scores- Leveled papers'!$H$4:$KM$4,EL$3,'English Scores- Leveled papers'!$H13:$KM13)))</f>
        <v/>
      </c>
      <c r="EM11" s="80" t="str">
        <f>IF($B11="","",IF(COUNTIFS('English Scores- Leveled papers'!$H$4:$KM$4,EM$3,'English Scores- Leveled papers'!$H13:$KM13,"&lt;&gt;")=0,"",SUMIF('English Scores- Leveled papers'!$H$4:$KM$4,EM$3,'English Scores- Leveled papers'!$H13:$KM13)))</f>
        <v/>
      </c>
      <c r="EN11" s="80" t="str">
        <f>IF($B11="","",IF(COUNTIFS('English Scores- Leveled papers'!$H$4:$KM$4,EN$3,'English Scores- Leveled papers'!$H13:$KM13,"&lt;&gt;")=0,"",SUMIF('English Scores- Leveled papers'!$H$4:$KM$4,EN$3,'English Scores- Leveled papers'!$H13:$KM13)))</f>
        <v/>
      </c>
      <c r="EO11" s="80" t="str">
        <f>IF($B11="","",IF(COUNTIFS('English Scores- Leveled papers'!$H$4:$KM$4,EO$3,'English Scores- Leveled papers'!$H13:$KM13,"&lt;&gt;")=0,"",SUMIF('English Scores- Leveled papers'!$H$4:$KM$4,EO$3,'English Scores- Leveled papers'!$H13:$KM13)))</f>
        <v/>
      </c>
      <c r="EP11" s="80" t="str">
        <f>IF($B11="","",IF(COUNTIFS('English Scores- Leveled papers'!$H$4:$KM$4,EP$3,'English Scores- Leveled papers'!$H13:$KM13,"&lt;&gt;")=0,"",SUMIF('English Scores- Leveled papers'!$H$4:$KM$4,EP$3,'English Scores- Leveled papers'!$H13:$KM13)))</f>
        <v/>
      </c>
      <c r="ER11" t="s">
        <v>1734</v>
      </c>
      <c r="ES11">
        <f>COUNTIF($C$5:$C$89,"NR")</f>
        <v>0</v>
      </c>
      <c r="ET11">
        <f>COUNTIF($D$5:$D$89,"NR")</f>
        <v>16</v>
      </c>
    </row>
    <row r="12" spans="1:150" x14ac:dyDescent="0.2">
      <c r="A12" s="65">
        <v>8</v>
      </c>
      <c r="B12" s="65" t="str">
        <f>'English Scores- Leveled papers'!B14</f>
        <v>B. Vaishnavi</v>
      </c>
      <c r="C12" s="79" t="str">
        <f>IF('RC Mastery Check+Question type'!D12="","",IF(OR('RC Mastery Check+Question type'!D12=-0.5,'RC Mastery Check+Question type'!D12=0,'RC Mastery Check+Question type'!D12=0.2,'RC Mastery Check+Question type'!D12=0.5),"NR",'Cover Sheet'!G12))</f>
        <v/>
      </c>
      <c r="D12" s="76" t="str">
        <f>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
      </c>
      <c r="E12" s="78" t="str">
        <f t="shared" si="2"/>
        <v/>
      </c>
      <c r="F12" s="78" t="str">
        <f t="shared" si="3"/>
        <v/>
      </c>
      <c r="G12" s="78" t="str">
        <f t="shared" si="4"/>
        <v/>
      </c>
      <c r="H12" s="78" t="str">
        <f t="shared" si="5"/>
        <v/>
      </c>
      <c r="I12" s="78" t="str">
        <f t="shared" si="6"/>
        <v/>
      </c>
      <c r="J12" s="78" t="str">
        <f t="shared" si="7"/>
        <v/>
      </c>
      <c r="K12" s="78" t="str">
        <f t="shared" si="8"/>
        <v/>
      </c>
      <c r="L12" s="78" t="str">
        <f t="shared" si="9"/>
        <v/>
      </c>
      <c r="M12" s="78" t="str">
        <f t="shared" si="10"/>
        <v/>
      </c>
      <c r="N12" s="78" t="str">
        <f t="shared" si="11"/>
        <v/>
      </c>
      <c r="O12" s="78" t="str">
        <f t="shared" si="12"/>
        <v/>
      </c>
      <c r="P12" s="78" t="str">
        <f t="shared" si="13"/>
        <v/>
      </c>
      <c r="Q12" s="78" t="str">
        <f t="shared" si="14"/>
        <v/>
      </c>
      <c r="R12" s="78" t="str">
        <f t="shared" si="15"/>
        <v/>
      </c>
      <c r="S12" s="41" t="str">
        <f>IF($B12="","",IF(COUNTIFS('English Scores- Leveled papers'!$H$4:$KM$4,S$3,'English Scores- Leveled papers'!$H14:$KM14,"&lt;&gt;")=0,"",SUMIF('English Scores- Leveled papers'!$H$4:$KM$4,S$3,'English Scores- Leveled papers'!$H14:$KM14)))</f>
        <v/>
      </c>
      <c r="T12" s="41" t="str">
        <f>IF($B12="","",IF(COUNTIFS('English Scores- Leveled papers'!$H$4:$KM$4,T$3,'English Scores- Leveled papers'!$H14:$KM14,"&lt;&gt;")=0,"",SUMIF('English Scores- Leveled papers'!$H$4:$KM$4,T$3,'English Scores- Leveled papers'!$H14:$KM14)))</f>
        <v/>
      </c>
      <c r="U12" s="41" t="str">
        <f>IF($B12="","",IF(COUNTIFS('English Scores- Leveled papers'!$H$4:$KM$4,U$3,'English Scores- Leveled papers'!$H14:$KM14,"&lt;&gt;")=0,"",SUMIF('English Scores- Leveled papers'!$H$4:$KM$4,U$3,'English Scores- Leveled papers'!$H14:$KM14)))</f>
        <v/>
      </c>
      <c r="V12" s="41" t="str">
        <f>IF($B12="","",IF(COUNTIFS('English Scores- Leveled papers'!$H$4:$KM$4,V$3,'English Scores- Leveled papers'!$H14:$KM14,"&lt;&gt;")=0,"",SUMIF('English Scores- Leveled papers'!$H$4:$KM$4,V$3,'English Scores- Leveled papers'!$H14:$KM14)))</f>
        <v/>
      </c>
      <c r="W12" s="41" t="str">
        <f>IF($B12="","",IF(COUNTIFS('English Scores- Leveled papers'!$H$4:$KM$4,W$3,'English Scores- Leveled papers'!$H14:$KM14,"&lt;&gt;")=0,"",SUMIF('English Scores- Leveled papers'!$H$4:$KM$4,W$3,'English Scores- Leveled papers'!$H14:$KM14)))</f>
        <v/>
      </c>
      <c r="X12" s="80" t="str">
        <f>IF($B12="","",IF(COUNTIFS('English Scores- Leveled papers'!$H$4:$KM$4,X$3,'English Scores- Leveled papers'!$H14:$KM14,"&lt;&gt;")=0,"",SUMIF('English Scores- Leveled papers'!$H$4:$KM$4,X$3,'English Scores- Leveled papers'!$H14:$KM14)))</f>
        <v/>
      </c>
      <c r="Y12" s="80" t="str">
        <f>IF($B12="","",IF(COUNTIFS('English Scores- Leveled papers'!$H$4:$KM$4,Y$3,'English Scores- Leveled papers'!$H14:$KM14,"&lt;&gt;")=0,"",SUMIF('English Scores- Leveled papers'!$H$4:$KM$4,Y$3,'English Scores- Leveled papers'!$H14:$KM14)))</f>
        <v/>
      </c>
      <c r="Z12" s="80" t="str">
        <f>IF($B12="","",IF(COUNTIFS('English Scores- Leveled papers'!$H$4:$KM$4,Z$3,'English Scores- Leveled papers'!$H14:$KM14,"&lt;&gt;")=0,"",SUMIF('English Scores- Leveled papers'!$H$4:$KM$4,Z$3,'English Scores- Leveled papers'!$H14:$KM14)))</f>
        <v/>
      </c>
      <c r="AA12" s="80" t="str">
        <f>IF($B12="","",IF(COUNTIFS('English Scores- Leveled papers'!$H$4:$KM$4,AA$3,'English Scores- Leveled papers'!$H14:$KM14,"&lt;&gt;")=0,"",SUMIF('English Scores- Leveled papers'!$H$4:$KM$4,AA$3,'English Scores- Leveled papers'!$H14:$KM14)))</f>
        <v/>
      </c>
      <c r="AB12" s="80" t="str">
        <f>IF($B12="","",IF(COUNTIFS('English Scores- Leveled papers'!$H$4:$KM$4,AB$3,'English Scores- Leveled papers'!$H14:$KM14,"&lt;&gt;")=0,"",SUMIF('English Scores- Leveled papers'!$H$4:$KM$4,AB$3,'English Scores- Leveled papers'!$H14:$KM14)))</f>
        <v/>
      </c>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80" t="str">
        <f>IF($B12="","",IF(COUNTIFS('English Scores- Leveled papers'!$H$4:$KM$4,AI$3,'English Scores- Leveled papers'!$H14:$KM14,"&lt;&gt;")=0,"",SUMIF('English Scores- Leveled papers'!$H$4:$KM$4,AI$3,'English Scores- Leveled papers'!$H14:$KM14)))</f>
        <v/>
      </c>
      <c r="AJ12" s="80" t="str">
        <f>IF($B12="","",IF(COUNTIFS('English Scores- Leveled papers'!$H$4:$KM$4,AJ$3,'English Scores- Leveled papers'!$H14:$KM14,"&lt;&gt;")=0,"",SUMIF('English Scores- Leveled papers'!$H$4:$KM$4,AJ$3,'English Scores- Leveled papers'!$H14:$KM14)))</f>
        <v/>
      </c>
      <c r="AK12" s="80" t="str">
        <f>IF($B12="","",IF(COUNTIFS('English Scores- Leveled papers'!$H$4:$KM$4,AK$3,'English Scores- Leveled papers'!$H14:$KM14,"&lt;&gt;")=0,"",SUMIF('English Scores- Leveled papers'!$H$4:$KM$4,AK$3,'English Scores- Leveled papers'!$H14:$KM14)))</f>
        <v/>
      </c>
      <c r="AL12" s="80" t="str">
        <f>IF($B12="","",IF(COUNTIFS('English Scores- Leveled papers'!$H$4:$KM$4,AL$3,'English Scores- Leveled papers'!$H14:$KM14,"&lt;&gt;")=0,"",SUMIF('English Scores- Leveled papers'!$H$4:$KM$4,AL$3,'English Scores- Leveled papers'!$H14:$KM14)))</f>
        <v/>
      </c>
      <c r="AM12" s="80" t="str">
        <f>IF($B12="","",IF(COUNTIFS('English Scores- Leveled papers'!$H$4:$KM$4,AM$3,'English Scores- Leveled papers'!$H14:$KM14,"&lt;&gt;")=0,"",SUMIF('English Scores- Leveled papers'!$H$4:$KM$4,AM$3,'English Scores- Leveled papers'!$H14:$KM14)))</f>
        <v/>
      </c>
      <c r="AN12" s="80"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80" t="str">
        <f>IF($B12="","",IF(COUNTIFS('English Scores- Leveled papers'!$H$4:$KM$4,AZ$3,'English Scores- Leveled papers'!$H14:$KM14,"&lt;&gt;")=0,"",SUMIF('English Scores- Leveled papers'!$H$4:$KM$4,AZ$3,'English Scores- Leveled papers'!$H14:$KM14)))</f>
        <v/>
      </c>
      <c r="BA12" s="80" t="str">
        <f>IF($B12="","",IF(COUNTIFS('English Scores- Leveled papers'!$H$4:$KM$4,BA$3,'English Scores- Leveled papers'!$H14:$KM14,"&lt;&gt;")=0,"",SUMIF('English Scores- Leveled papers'!$H$4:$KM$4,BA$3,'English Scores- Leveled papers'!$H14:$KM14)))</f>
        <v/>
      </c>
      <c r="BB12" s="80" t="str">
        <f>IF($B12="","",IF(COUNTIFS('English Scores- Leveled papers'!$H$4:$KM$4,BB$3,'English Scores- Leveled papers'!$H14:$KM14,"&lt;&gt;")=0,"",SUMIF('English Scores- Leveled papers'!$H$4:$KM$4,BB$3,'English Scores- Leveled papers'!$H14:$KM14)))</f>
        <v/>
      </c>
      <c r="BC12" s="80" t="str">
        <f>IF($B12="","",IF(COUNTIFS('English Scores- Leveled papers'!$H$4:$KM$4,BC$3,'English Scores- Leveled papers'!$H14:$KM14,"&lt;&gt;")=0,"",SUMIF('English Scores- Leveled papers'!$H$4:$KM$4,BC$3,'English Scores- Leveled papers'!$H14:$KM14)))</f>
        <v/>
      </c>
      <c r="BD12" s="80"/>
      <c r="BE12" s="80"/>
      <c r="BF12" s="80" t="str">
        <f>IF($B12="","",IF(COUNTIFS('English Scores- Leveled papers'!$H$4:$KM$4,BF$3,'English Scores- Leveled papers'!$H14:$KM14,"&lt;&gt;")=0,"",SUMIF('English Scores- Leveled papers'!$H$4:$KM$4,BF$3,'English Scores- Leveled papers'!$H14:$KM14)))</f>
        <v/>
      </c>
      <c r="BG12" s="80" t="str">
        <f>IF($B12="","",IF(COUNTIFS('English Scores- Leveled papers'!$H$4:$KM$4,BG$3,'English Scores- Leveled papers'!$H14:$KM14,"&lt;&gt;")=0,"",SUMIF('English Scores- Leveled papers'!$H$4:$KM$4,BG$3,'English Scores- Leveled papers'!$H14:$KM14)))</f>
        <v/>
      </c>
      <c r="BH12" s="80" t="str">
        <f>IF($B12="","",IF(COUNTIFS('English Scores- Leveled papers'!$H$4:$KM$4,BH$3,'English Scores- Leveled papers'!$H14:$KM14,"&lt;&gt;")=0,"",SUMIF('English Scores- Leveled papers'!$H$4:$KM$4,BH$3,'English Scores- Leveled papers'!$H14:$KM14)))</f>
        <v/>
      </c>
      <c r="BI12" s="80" t="str">
        <f>IF($B12="","",IF(COUNTIFS('English Scores- Leveled papers'!$H$4:$KM$4,BI$3,'English Scores- Leveled papers'!$H14:$KM14,"&lt;&gt;")=0,"",SUMIF('English Scores- Leveled papers'!$H$4:$KM$4,BI$3,'English Scores- Leveled papers'!$H14:$KM14)))</f>
        <v/>
      </c>
      <c r="BJ12" s="80" t="str">
        <f>IF($B12="","",IF(COUNTIFS('English Scores- Leveled papers'!$H$4:$KM$4,BJ$3,'English Scores- Leveled papers'!$H14:$KM14,"&lt;&gt;")=0,"",SUMIF('English Scores- Leveled papers'!$H$4:$KM$4,BJ$3,'English Scores- Leveled papers'!$H14:$KM14)))</f>
        <v/>
      </c>
      <c r="BK12" s="80" t="str">
        <f>IF($B12="","",IF(COUNTIFS('English Scores- Leveled papers'!$H$4:$KM$4,BK$3,'English Scores- Leveled papers'!$H14:$KM14,"&lt;&gt;")=0,"",SUMIF('English Scores- Leveled papers'!$H$4:$KM$4,BK$3,'English Scores- Leveled papers'!$H14:$KM14)))</f>
        <v/>
      </c>
      <c r="BL12" s="80" t="str">
        <f>IF($B12="","",IF(COUNTIFS('English Scores- Leveled papers'!$H$4:$KM$4,BL$3,'English Scores- Leveled papers'!$H14:$KM14,"&lt;&gt;")=0,"",SUMIF('English Scores- Leveled papers'!$H$4:$KM$4,BL$3,'English Scores- Leveled papers'!$H14:$KM14)))</f>
        <v/>
      </c>
      <c r="BM12" s="80" t="str">
        <f>IF($B12="","",IF(COUNTIFS('English Scores- Leveled papers'!$H$4:$KM$4,BM$3,'English Scores- Leveled papers'!$H14:$KM14,"&lt;&gt;")=0,"",SUMIF('English Scores- Leveled papers'!$H$4:$KM$4,BM$3,'English Scores- Leveled papers'!$H14:$KM14)))</f>
        <v/>
      </c>
      <c r="BN12" s="80" t="str">
        <f>IF($B12="","",IF(COUNTIFS('English Scores- Leveled papers'!$H$4:$KM$4,BN$3,'English Scores- Leveled papers'!$H14:$KM14,"&lt;&gt;")=0,"",SUMIF('English Scores- Leveled papers'!$H$4:$KM$4,BN$3,'English Scores- Leveled papers'!$H14:$KM14)))</f>
        <v/>
      </c>
      <c r="BO12" s="80"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80" t="str">
        <f>IF($B12="","",IF(COUNTIFS('English Scores- Leveled papers'!$H$4:$KM$4,BX$3,'English Scores- Leveled papers'!$H14:$KM14,"&lt;&gt;")=0,"",SUMIF('English Scores- Leveled papers'!$H$4:$KM$4,BX$3,'English Scores- Leveled papers'!$H14:$KM14)))</f>
        <v/>
      </c>
      <c r="BY12" s="80" t="str">
        <f>IF($B12="","",IF(COUNTIFS('English Scores- Leveled papers'!$H$4:$KM$4,BY$3,'English Scores- Leveled papers'!$H14:$KM14,"&lt;&gt;")=0,"",SUMIF('English Scores- Leveled papers'!$H$4:$KM$4,BY$3,'English Scores- Leveled papers'!$H14:$KM14)))</f>
        <v/>
      </c>
      <c r="BZ12" s="80" t="str">
        <f>IF($B12="","",IF(COUNTIFS('English Scores- Leveled papers'!$H$4:$KM$4,BZ$3,'English Scores- Leveled papers'!$H14:$KM14,"&lt;&gt;")=0,"",SUMIF('English Scores- Leveled papers'!$H$4:$KM$4,BZ$3,'English Scores- Leveled papers'!$H14:$KM14)))</f>
        <v/>
      </c>
      <c r="CA12" s="80" t="str">
        <f>IF($B12="","",IF(COUNTIFS('English Scores- Leveled papers'!$H$4:$KM$4,CA$3,'English Scores- Leveled papers'!$H14:$KM14,"&lt;&gt;")=0,"",SUMIF('English Scores- Leveled papers'!$H$4:$KM$4,CA$3,'English Scores- Leveled papers'!$H14:$KM14)))</f>
        <v/>
      </c>
      <c r="CB12" s="80" t="str">
        <f>IF($B12="","",IF(COUNTIFS('English Scores- Leveled papers'!$H$4:$KM$4,CB$3,'English Scores- Leveled papers'!$H14:$KM14,"&lt;&gt;")=0,"",SUMIF('English Scores- Leveled papers'!$H$4:$KM$4,CB$3,'English Scores- Leveled papers'!$H14:$KM14)))</f>
        <v/>
      </c>
      <c r="CC12" s="80" t="str">
        <f>IF($B12="","",IF(COUNTIFS('English Scores- Leveled papers'!$H$4:$KM$4,CC$3,'English Scores- Leveled papers'!$H14:$KM14,"&lt;&gt;")=0,"",SUMIF('English Scores- Leveled papers'!$H$4:$KM$4,CC$3,'English Scores- Leveled papers'!$H14:$KM14)))</f>
        <v/>
      </c>
      <c r="CD12" s="80" t="str">
        <f>IF($B12="","",IF(COUNTIFS('English Scores- Leveled papers'!$H$4:$KM$4,CD$3,'English Scores- Leveled papers'!$H14:$KM14,"&lt;&gt;")=0,"",SUMIF('English Scores- Leveled papers'!$H$4:$KM$4,CD$3,'English Scores- Leveled papers'!$H14:$KM14)))</f>
        <v/>
      </c>
      <c r="CE12" s="80" t="str">
        <f>IF($B12="","",IF(COUNTIFS('English Scores- Leveled papers'!$H$4:$KM$4,CE$3,'English Scores- Leveled papers'!$H14:$KM14,"&lt;&gt;")=0,"",SUMIF('English Scores- Leveled papers'!$H$4:$KM$4,CE$3,'English Scores- Leveled papers'!$H14:$KM14)))</f>
        <v/>
      </c>
      <c r="CF12" s="80"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80" t="str">
        <f>IF($B12="","",IF(COUNTIFS('English Scores- Leveled papers'!$H$4:$KM$4,CL$3,'English Scores- Leveled papers'!$H14:$KM14,"&lt;&gt;")=0,"",SUMIF('English Scores- Leveled papers'!$H$4:$KM$4,CL$3,'English Scores- Leveled papers'!$H14:$KM14)))</f>
        <v/>
      </c>
      <c r="CM12" s="80" t="str">
        <f>IF($B12="","",IF(COUNTIFS('English Scores- Leveled papers'!$H$4:$KM$4,CM$3,'English Scores- Leveled papers'!$H14:$KM14,"&lt;&gt;")=0,"",SUMIF('English Scores- Leveled papers'!$H$4:$KM$4,CM$3,'English Scores- Leveled papers'!$H14:$KM14)))</f>
        <v/>
      </c>
      <c r="CN12" s="80" t="str">
        <f>IF($B12="","",IF(COUNTIFS('English Scores- Leveled papers'!$H$4:$KM$4,CN$3,'English Scores- Leveled papers'!$H14:$KM14,"&lt;&gt;")=0,"",SUMIF('English Scores- Leveled papers'!$H$4:$KM$4,CN$3,'English Scores- Leveled papers'!$H14:$KM14)))</f>
        <v/>
      </c>
      <c r="CO12" s="80" t="str">
        <f>IF($B12="","",IF(COUNTIFS('English Scores- Leveled papers'!$H$4:$KM$4,CO$3,'English Scores- Leveled papers'!$H14:$KM14,"&lt;&gt;")=0,"",SUMIF('English Scores- Leveled papers'!$H$4:$KM$4,CO$3,'English Scores- Leveled papers'!$H14:$KM14)))</f>
        <v/>
      </c>
      <c r="CP12" s="80" t="str">
        <f>IF($B12="","",IF(COUNTIFS('English Scores- Leveled papers'!$H$4:$KM$4,CP$3,'English Scores- Leveled papers'!$H14:$KM14,"&lt;&gt;")=0,"",SUMIF('English Scores- Leveled papers'!$H$4:$KM$4,CP$3,'English Scores- Leveled papers'!$H14:$KM14)))</f>
        <v/>
      </c>
      <c r="CQ12" s="80" t="str">
        <f>IF($B12="","",IF(COUNTIFS('English Scores- Leveled papers'!$H$4:$KM$4,CQ$3,'English Scores- Leveled papers'!$H14:$KM14,"&lt;&gt;")=0,"",SUMIF('English Scores- Leveled papers'!$H$4:$KM$4,CQ$3,'English Scores- Leveled papers'!$H14:$KM14)))</f>
        <v/>
      </c>
      <c r="CR12" s="80" t="str">
        <f>IF($B12="","",IF(COUNTIFS('English Scores- Leveled papers'!$H$4:$KM$4,CR$3,'English Scores- Leveled papers'!$H14:$KM14,"&lt;&gt;")=0,"",SUMIF('English Scores- Leveled papers'!$H$4:$KM$4,CR$3,'English Scores- Leveled papers'!$H14:$KM14)))</f>
        <v/>
      </c>
      <c r="CS12" s="80"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80" t="str">
        <f>IF($B12="","",IF(COUNTIFS('English Scores- Leveled papers'!$H$4:$KM$4,DF$3,'English Scores- Leveled papers'!$H14:$KM14,"&lt;&gt;")=0,"",SUMIF('English Scores- Leveled papers'!$H$4:$KM$4,DF$3,'English Scores- Leveled papers'!$H14:$KM14)))</f>
        <v/>
      </c>
      <c r="DG12" s="80" t="str">
        <f>IF($B12="","",IF(COUNTIFS('English Scores- Leveled papers'!$H$4:$KM$4,DG$3,'English Scores- Leveled papers'!$H14:$KM14,"&lt;&gt;")=0,"",SUMIF('English Scores- Leveled papers'!$H$4:$KM$4,DG$3,'English Scores- Leveled papers'!$H14:$KM14)))</f>
        <v/>
      </c>
      <c r="DH12" s="80" t="str">
        <f>IF($B12="","",IF(COUNTIFS('English Scores- Leveled papers'!$H$4:$KM$4,DH$3,'English Scores- Leveled papers'!$H14:$KM14,"&lt;&gt;")=0,"",SUMIF('English Scores- Leveled papers'!$H$4:$KM$4,DH$3,'English Scores- Leveled papers'!$H14:$KM14)))</f>
        <v/>
      </c>
      <c r="DI12" s="80" t="str">
        <f>IF($B12="","",IF(COUNTIFS('English Scores- Leveled papers'!$H$4:$KM$4,DI$3,'English Scores- Leveled papers'!$H14:$KM14,"&lt;&gt;")=0,"",SUMIF('English Scores- Leveled papers'!$H$4:$KM$4,DI$3,'English Scores- Leveled papers'!$H14:$KM14)))</f>
        <v/>
      </c>
      <c r="DJ12" s="80" t="str">
        <f>IF($B12="","",IF(COUNTIFS('English Scores- Leveled papers'!$H$4:$KM$4,DJ$3,'English Scores- Leveled papers'!$H14:$KM14,"&lt;&gt;")=0,"",SUMIF('English Scores- Leveled papers'!$H$4:$KM$4,DJ$3,'English Scores- Leveled papers'!$H14:$KM14)))</f>
        <v/>
      </c>
      <c r="DK12" s="80" t="str">
        <f>IF($B12="","",IF(COUNTIFS('English Scores- Leveled papers'!$H$4:$KM$4,DK$3,'English Scores- Leveled papers'!$H14:$KM14,"&lt;&gt;")=0,"",SUMIF('English Scores- Leveled papers'!$H$4:$KM$4,DK$3,'English Scores- Leveled papers'!$H14:$KM14)))</f>
        <v/>
      </c>
      <c r="DL12" s="80" t="str">
        <f>IF($B12="","",IF(COUNTIFS('English Scores- Leveled papers'!$H$4:$KM$4,DL$3,'English Scores- Leveled papers'!$H14:$KM14,"&lt;&gt;")=0,"",SUMIF('English Scores- Leveled papers'!$H$4:$KM$4,DL$3,'English Scores- Leveled papers'!$H14:$KM14)))</f>
        <v/>
      </c>
      <c r="DM12" s="80" t="str">
        <f>IF($B12="","",IF(COUNTIFS('English Scores- Leveled papers'!$H$4:$KM$4,DM$3,'English Scores- Leveled papers'!$H14:$KM14,"&lt;&gt;")=0,"",SUMIF('English Scores- Leveled papers'!$H$4:$KM$4,DM$3,'English Scores- Leveled papers'!$H14:$KM14)))</f>
        <v/>
      </c>
      <c r="DN12" s="80" t="str">
        <f>IF($B12="","",IF(COUNTIFS('English Scores- Leveled papers'!$H$4:$KM$4,DN$3,'English Scores- Leveled papers'!$H14:$KM14,"&lt;&gt;")=0,"",SUMIF('English Scores- Leveled papers'!$H$4:$KM$4,DN$3,'English Scores- Leveled papers'!$H14:$KM14)))</f>
        <v/>
      </c>
      <c r="DO12" s="80" t="str">
        <f>IF($B12="","",IF(COUNTIFS('English Scores- Leveled papers'!$H$4:$KM$4,DO$3,'English Scores- Leveled papers'!$H14:$KM14,"&lt;&gt;")=0,"",SUMIF('English Scores- Leveled papers'!$H$4:$KM$4,DO$3,'English Scores- Leveled papers'!$H14:$KM14)))</f>
        <v/>
      </c>
      <c r="DP12" s="80" t="str">
        <f>IF($B12="","",IF(COUNTIFS('English Scores- Leveled papers'!$H$4:$KM$4,DP$3,'English Scores- Leveled papers'!$H14:$KM14,"&lt;&gt;")=0,"",SUMIF('English Scores- Leveled papers'!$H$4:$KM$4,DP$3,'English Scores- Leveled papers'!$H14:$KM14)))</f>
        <v/>
      </c>
      <c r="DQ12" s="80" t="str">
        <f>IF($B12="","",IF(COUNTIFS('English Scores- Leveled papers'!$H$4:$KM$4,DQ$3,'English Scores- Leveled papers'!$H14:$KM14,"&lt;&gt;")=0,"",SUMIF('English Scores- Leveled papers'!$H$4:$KM$4,DQ$3,'English Scores- Leveled papers'!$H14:$KM14)))</f>
        <v/>
      </c>
      <c r="DR12" s="41" t="str">
        <f>IF($B12="","",IF(COUNTIFS('English Scores- Leveled papers'!$H$4:$KM$4,DR$3,'English Scores- Leveled papers'!$H14:$KM14,"&lt;&gt;")=0,"",SUMIF('English Scores- Leveled papers'!$H$4:$KM$4,DR$3,'English Scores- Leveled papers'!$H14:$KM14)))</f>
        <v/>
      </c>
      <c r="DS12" s="41" t="str">
        <f>IF($B12="","",IF(COUNTIFS('English Scores- Leveled papers'!$H$4:$KM$4,DS$3,'English Scores- Leveled papers'!$H14:$KM14,"&lt;&gt;")=0,"",SUMIF('English Scores- Leveled papers'!$H$4:$KM$4,DS$3,'English Scores- Leveled papers'!$H14:$KM14)))</f>
        <v/>
      </c>
      <c r="DT12" s="41" t="str">
        <f>IF($B12="","",IF(COUNTIFS('English Scores- Leveled papers'!$H$4:$KM$4,DT$3,'English Scores- Leveled papers'!$H14:$KM14,"&lt;&gt;")=0,"",SUMIF('English Scores- Leveled papers'!$H$4:$KM$4,DT$3,'English Scores- Leveled papers'!$H14:$KM14)))</f>
        <v/>
      </c>
      <c r="DU12" s="41" t="str">
        <f>IF($B12="","",IF(COUNTIFS('English Scores- Leveled papers'!$H$4:$KM$4,DU$3,'English Scores- Leveled papers'!$H14:$KM14,"&lt;&gt;")=0,"",SUMIF('English Scores- Leveled papers'!$H$4:$KM$4,DU$3,'English Scores- Leveled papers'!$H14:$KM14)))</f>
        <v/>
      </c>
      <c r="DV12" s="41" t="str">
        <f>IF($B12="","",IF(COUNTIFS('English Scores- Leveled papers'!$H$4:$KM$4,DV$3,'English Scores- Leveled papers'!$H14:$KM14,"&lt;&gt;")=0,"",SUMIF('English Scores- Leveled papers'!$H$4:$KM$4,DV$3,'English Scores- Leveled papers'!$H14:$KM14)))</f>
        <v/>
      </c>
      <c r="DW12" s="41" t="str">
        <f>IF($B12="","",IF(COUNTIFS('English Scores- Leveled papers'!$H$4:$KM$4,DW$3,'English Scores- Leveled papers'!$H14:$KM14,"&lt;&gt;")=0,"",SUMIF('English Scores- Leveled papers'!$H$4:$KM$4,DW$3,'English Scores- Leveled papers'!$H14:$KM14)))</f>
        <v/>
      </c>
      <c r="DX12" s="41" t="str">
        <f>IF($B12="","",IF(COUNTIFS('English Scores- Leveled papers'!$H$4:$KM$4,DX$3,'English Scores- Leveled papers'!$H14:$KM14,"&lt;&gt;")=0,"",SUMIF('English Scores- Leveled papers'!$H$4:$KM$4,DX$3,'English Scores- Leveled papers'!$H14:$KM14)))</f>
        <v/>
      </c>
      <c r="DY12" s="41" t="str">
        <f>IF($B12="","",IF(COUNTIFS('English Scores- Leveled papers'!$H$4:$KM$4,DY$3,'English Scores- Leveled papers'!$H14:$KM14,"&lt;&gt;")=0,"",SUMIF('English Scores- Leveled papers'!$H$4:$KM$4,DY$3,'English Scores- Leveled papers'!$H14:$KM14)))</f>
        <v/>
      </c>
      <c r="DZ12" s="41" t="str">
        <f>IF($B12="","",IF(COUNTIFS('English Scores- Leveled papers'!$H$4:$KM$4,DZ$3,'English Scores- Leveled papers'!$H14:$KM14,"&lt;&gt;")=0,"",SUMIF('English Scores- Leveled papers'!$H$4:$KM$4,DZ$3,'English Scores- Leveled papers'!$H14:$KM14)))</f>
        <v/>
      </c>
      <c r="EA12" s="41" t="str">
        <f>IF($B12="","",IF(COUNTIFS('English Scores- Leveled papers'!$H$4:$KM$4,EA$3,'English Scores- Leveled papers'!$H14:$KM14,"&lt;&gt;")=0,"",SUMIF('English Scores- Leveled papers'!$H$4:$KM$4,EA$3,'English Scores- Leveled papers'!$H14:$KM14)))</f>
        <v/>
      </c>
      <c r="EB12" s="41" t="str">
        <f>IF($B12="","",IF(COUNTIFS('English Scores- Leveled papers'!$H$4:$KM$4,EB$3,'English Scores- Leveled papers'!$H14:$KM14,"&lt;&gt;")=0,"",SUMIF('English Scores- Leveled papers'!$H$4:$KM$4,EB$3,'English Scores- Leveled papers'!$H14:$KM14)))</f>
        <v/>
      </c>
      <c r="EC12" s="41" t="str">
        <f>IF($B12="","",IF(COUNTIFS('English Scores- Leveled papers'!$H$4:$KM$4,EC$3,'English Scores- Leveled papers'!$H14:$KM14,"&lt;&gt;")=0,"",SUMIF('English Scores- Leveled papers'!$H$4:$KM$4,EC$3,'English Scores- Leveled papers'!$H14:$KM14)))</f>
        <v/>
      </c>
      <c r="ED12" s="80" t="str">
        <f>IF($B12="","",IF(COUNTIFS('English Scores- Leveled papers'!$H$4:$KM$4,ED$3,'English Scores- Leveled papers'!$H14:$KM14,"&lt;&gt;")=0,"",SUMIF('English Scores- Leveled papers'!$H$4:$KM$4,ED$3,'English Scores- Leveled papers'!$H14:$KM14)))</f>
        <v/>
      </c>
      <c r="EE12" s="80" t="str">
        <f>IF($B12="","",IF(COUNTIFS('English Scores- Leveled papers'!$H$4:$KM$4,EE$3,'English Scores- Leveled papers'!$H14:$KM14,"&lt;&gt;")=0,"",SUMIF('English Scores- Leveled papers'!$H$4:$KM$4,EE$3,'English Scores- Leveled papers'!$H14:$KM14)))</f>
        <v/>
      </c>
      <c r="EF12" s="80" t="str">
        <f>IF($B12="","",IF(COUNTIFS('English Scores- Leveled papers'!$H$4:$KM$4,EF$3,'English Scores- Leveled papers'!$H14:$KM14,"&lt;&gt;")=0,"",SUMIF('English Scores- Leveled papers'!$H$4:$KM$4,EF$3,'English Scores- Leveled papers'!$H14:$KM14)))</f>
        <v/>
      </c>
      <c r="EG12" s="80" t="str">
        <f>IF($B12="","",IF(COUNTIFS('English Scores- Leveled papers'!$H$4:$KM$4,EG$3,'English Scores- Leveled papers'!$H14:$KM14,"&lt;&gt;")=0,"",SUMIF('English Scores- Leveled papers'!$H$4:$KM$4,EG$3,'English Scores- Leveled papers'!$H14:$KM14)))</f>
        <v/>
      </c>
      <c r="EH12" s="80" t="str">
        <f>IF($B12="","",IF(COUNTIFS('English Scores- Leveled papers'!$H$4:$KM$4,EH$3,'English Scores- Leveled papers'!$H14:$KM14,"&lt;&gt;")=0,"",SUMIF('English Scores- Leveled papers'!$H$4:$KM$4,EH$3,'English Scores- Leveled papers'!$H14:$KM14)))</f>
        <v/>
      </c>
      <c r="EI12" s="80" t="str">
        <f>IF($B12="","",IF(COUNTIFS('English Scores- Leveled papers'!$H$4:$KM$4,EI$3,'English Scores- Leveled papers'!$H14:$KM14,"&lt;&gt;")=0,"",SUMIF('English Scores- Leveled papers'!$H$4:$KM$4,EI$3,'English Scores- Leveled papers'!$H14:$KM14)))</f>
        <v/>
      </c>
      <c r="EJ12" s="80" t="str">
        <f>IF($B12="","",IF(COUNTIFS('English Scores- Leveled papers'!$H$4:$KM$4,EJ$3,'English Scores- Leveled papers'!$H14:$KM14,"&lt;&gt;")=0,"",SUMIF('English Scores- Leveled papers'!$H$4:$KM$4,EJ$3,'English Scores- Leveled papers'!$H14:$KM14)))</f>
        <v/>
      </c>
      <c r="EK12" s="80" t="str">
        <f>IF($B12="","",IF(COUNTIFS('English Scores- Leveled papers'!$H$4:$KM$4,EK$3,'English Scores- Leveled papers'!$H14:$KM14,"&lt;&gt;")=0,"",SUMIF('English Scores- Leveled papers'!$H$4:$KM$4,EK$3,'English Scores- Leveled papers'!$H14:$KM14)))</f>
        <v/>
      </c>
      <c r="EL12" s="80" t="str">
        <f>IF($B12="","",IF(COUNTIFS('English Scores- Leveled papers'!$H$4:$KM$4,EL$3,'English Scores- Leveled papers'!$H14:$KM14,"&lt;&gt;")=0,"",SUMIF('English Scores- Leveled papers'!$H$4:$KM$4,EL$3,'English Scores- Leveled papers'!$H14:$KM14)))</f>
        <v/>
      </c>
      <c r="EM12" s="80" t="str">
        <f>IF($B12="","",IF(COUNTIFS('English Scores- Leveled papers'!$H$4:$KM$4,EM$3,'English Scores- Leveled papers'!$H14:$KM14,"&lt;&gt;")=0,"",SUMIF('English Scores- Leveled papers'!$H$4:$KM$4,EM$3,'English Scores- Leveled papers'!$H14:$KM14)))</f>
        <v/>
      </c>
      <c r="EN12" s="80" t="str">
        <f>IF($B12="","",IF(COUNTIFS('English Scores- Leveled papers'!$H$4:$KM$4,EN$3,'English Scores- Leveled papers'!$H14:$KM14,"&lt;&gt;")=0,"",SUMIF('English Scores- Leveled papers'!$H$4:$KM$4,EN$3,'English Scores- Leveled papers'!$H14:$KM14)))</f>
        <v/>
      </c>
      <c r="EO12" s="80" t="str">
        <f>IF($B12="","",IF(COUNTIFS('English Scores- Leveled papers'!$H$4:$KM$4,EO$3,'English Scores- Leveled papers'!$H14:$KM14,"&lt;&gt;")=0,"",SUMIF('English Scores- Leveled papers'!$H$4:$KM$4,EO$3,'English Scores- Leveled papers'!$H14:$KM14)))</f>
        <v/>
      </c>
      <c r="EP12" s="80" t="str">
        <f>IF($B12="","",IF(COUNTIFS('English Scores- Leveled papers'!$H$4:$KM$4,EP$3,'English Scores- Leveled papers'!$H14:$KM14,"&lt;&gt;")=0,"",SUMIF('English Scores- Leveled papers'!$H$4:$KM$4,EP$3,'English Scores- Leveled papers'!$H14:$KM14)))</f>
        <v/>
      </c>
      <c r="ER12" t="s">
        <v>1740</v>
      </c>
      <c r="ES12">
        <f>COUNTIF($C$5:$C$89,"1")</f>
        <v>0</v>
      </c>
      <c r="ET12">
        <f>COUNTIF($D$5:$D$89,"1")</f>
        <v>0</v>
      </c>
    </row>
    <row r="13" spans="1:150" x14ac:dyDescent="0.2">
      <c r="A13" s="65">
        <v>9</v>
      </c>
      <c r="B13" s="65" t="str">
        <f>'English Scores- Leveled papers'!B15</f>
        <v>Firdouse Farheen</v>
      </c>
      <c r="C13" s="79" t="str">
        <f>IF('RC Mastery Check+Question type'!D13="","",IF(OR('RC Mastery Check+Question type'!D13=-0.5,'RC Mastery Check+Question type'!D13=0,'RC Mastery Check+Question type'!D13=0.2,'RC Mastery Check+Question type'!D13=0.5),"NR",'Cover Sheet'!G13))</f>
        <v/>
      </c>
      <c r="D13" s="76" t="str">
        <f>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NR</v>
      </c>
      <c r="E13" s="78" t="str">
        <f t="shared" si="2"/>
        <v/>
      </c>
      <c r="F13" s="78" t="str">
        <f t="shared" si="3"/>
        <v/>
      </c>
      <c r="G13" s="78" t="str">
        <f t="shared" si="4"/>
        <v/>
      </c>
      <c r="H13" s="78" t="str">
        <f t="shared" si="5"/>
        <v/>
      </c>
      <c r="I13" s="78" t="str">
        <f t="shared" si="6"/>
        <v/>
      </c>
      <c r="J13" s="78" t="str">
        <f t="shared" si="7"/>
        <v/>
      </c>
      <c r="K13" s="78" t="str">
        <f t="shared" si="8"/>
        <v/>
      </c>
      <c r="L13" s="78" t="str">
        <f t="shared" si="9"/>
        <v/>
      </c>
      <c r="M13" s="78" t="str">
        <f t="shared" si="10"/>
        <v/>
      </c>
      <c r="N13" s="78" t="str">
        <f t="shared" si="11"/>
        <v/>
      </c>
      <c r="O13" s="78" t="str">
        <f t="shared" si="12"/>
        <v/>
      </c>
      <c r="P13" s="78" t="str">
        <f t="shared" si="13"/>
        <v/>
      </c>
      <c r="Q13" s="78" t="str">
        <f t="shared" si="14"/>
        <v/>
      </c>
      <c r="R13" s="78" t="str">
        <f t="shared" si="15"/>
        <v/>
      </c>
      <c r="S13" s="41" t="str">
        <f>IF($B13="","",IF(COUNTIFS('English Scores- Leveled papers'!$H$4:$KM$4,S$3,'English Scores- Leveled papers'!$H15:$KM15,"&lt;&gt;")=0,"",SUMIF('English Scores- Leveled papers'!$H$4:$KM$4,S$3,'English Scores- Leveled papers'!$H15:$KM15)))</f>
        <v/>
      </c>
      <c r="T13" s="41" t="str">
        <f>IF($B13="","",IF(COUNTIFS('English Scores- Leveled papers'!$H$4:$KM$4,T$3,'English Scores- Leveled papers'!$H15:$KM15,"&lt;&gt;")=0,"",SUMIF('English Scores- Leveled papers'!$H$4:$KM$4,T$3,'English Scores- Leveled papers'!$H15:$KM15)))</f>
        <v/>
      </c>
      <c r="U13" s="41" t="str">
        <f>IF($B13="","",IF(COUNTIFS('English Scores- Leveled papers'!$H$4:$KM$4,U$3,'English Scores- Leveled papers'!$H15:$KM15,"&lt;&gt;")=0,"",SUMIF('English Scores- Leveled papers'!$H$4:$KM$4,U$3,'English Scores- Leveled papers'!$H15:$KM15)))</f>
        <v/>
      </c>
      <c r="V13" s="41" t="str">
        <f>IF($B13="","",IF(COUNTIFS('English Scores- Leveled papers'!$H$4:$KM$4,V$3,'English Scores- Leveled papers'!$H15:$KM15,"&lt;&gt;")=0,"",SUMIF('English Scores- Leveled papers'!$H$4:$KM$4,V$3,'English Scores- Leveled papers'!$H15:$KM15)))</f>
        <v/>
      </c>
      <c r="W13" s="41" t="str">
        <f>IF($B13="","",IF(COUNTIFS('English Scores- Leveled papers'!$H$4:$KM$4,W$3,'English Scores- Leveled papers'!$H15:$KM15,"&lt;&gt;")=0,"",SUMIF('English Scores- Leveled papers'!$H$4:$KM$4,W$3,'English Scores- Leveled papers'!$H15:$KM15)))</f>
        <v/>
      </c>
      <c r="X13" s="80" t="str">
        <f>IF($B13="","",IF(COUNTIFS('English Scores- Leveled papers'!$H$4:$KM$4,X$3,'English Scores- Leveled papers'!$H15:$KM15,"&lt;&gt;")=0,"",SUMIF('English Scores- Leveled papers'!$H$4:$KM$4,X$3,'English Scores- Leveled papers'!$H15:$KM15)))</f>
        <v/>
      </c>
      <c r="Y13" s="80" t="str">
        <f>IF($B13="","",IF(COUNTIFS('English Scores- Leveled papers'!$H$4:$KM$4,Y$3,'English Scores- Leveled papers'!$H15:$KM15,"&lt;&gt;")=0,"",SUMIF('English Scores- Leveled papers'!$H$4:$KM$4,Y$3,'English Scores- Leveled papers'!$H15:$KM15)))</f>
        <v/>
      </c>
      <c r="Z13" s="80" t="str">
        <f>IF($B13="","",IF(COUNTIFS('English Scores- Leveled papers'!$H$4:$KM$4,Z$3,'English Scores- Leveled papers'!$H15:$KM15,"&lt;&gt;")=0,"",SUMIF('English Scores- Leveled papers'!$H$4:$KM$4,Z$3,'English Scores- Leveled papers'!$H15:$KM15)))</f>
        <v/>
      </c>
      <c r="AA13" s="80" t="str">
        <f>IF($B13="","",IF(COUNTIFS('English Scores- Leveled papers'!$H$4:$KM$4,AA$3,'English Scores- Leveled papers'!$H15:$KM15,"&lt;&gt;")=0,"",SUMIF('English Scores- Leveled papers'!$H$4:$KM$4,AA$3,'English Scores- Leveled papers'!$H15:$KM15)))</f>
        <v/>
      </c>
      <c r="AB13" s="80" t="str">
        <f>IF($B13="","",IF(COUNTIFS('English Scores- Leveled papers'!$H$4:$KM$4,AB$3,'English Scores- Leveled papers'!$H15:$KM15,"&lt;&gt;")=0,"",SUMIF('English Scores- Leveled papers'!$H$4:$KM$4,AB$3,'English Scores- Leveled papers'!$H15:$KM15)))</f>
        <v/>
      </c>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80" t="str">
        <f>IF($B13="","",IF(COUNTIFS('English Scores- Leveled papers'!$H$4:$KM$4,AI$3,'English Scores- Leveled papers'!$H15:$KM15,"&lt;&gt;")=0,"",SUMIF('English Scores- Leveled papers'!$H$4:$KM$4,AI$3,'English Scores- Leveled papers'!$H15:$KM15)))</f>
        <v/>
      </c>
      <c r="AJ13" s="80" t="str">
        <f>IF($B13="","",IF(COUNTIFS('English Scores- Leveled papers'!$H$4:$KM$4,AJ$3,'English Scores- Leveled papers'!$H15:$KM15,"&lt;&gt;")=0,"",SUMIF('English Scores- Leveled papers'!$H$4:$KM$4,AJ$3,'English Scores- Leveled papers'!$H15:$KM15)))</f>
        <v/>
      </c>
      <c r="AK13" s="80" t="str">
        <f>IF($B13="","",IF(COUNTIFS('English Scores- Leveled papers'!$H$4:$KM$4,AK$3,'English Scores- Leveled papers'!$H15:$KM15,"&lt;&gt;")=0,"",SUMIF('English Scores- Leveled papers'!$H$4:$KM$4,AK$3,'English Scores- Leveled papers'!$H15:$KM15)))</f>
        <v/>
      </c>
      <c r="AL13" s="80" t="str">
        <f>IF($B13="","",IF(COUNTIFS('English Scores- Leveled papers'!$H$4:$KM$4,AL$3,'English Scores- Leveled papers'!$H15:$KM15,"&lt;&gt;")=0,"",SUMIF('English Scores- Leveled papers'!$H$4:$KM$4,AL$3,'English Scores- Leveled papers'!$H15:$KM15)))</f>
        <v/>
      </c>
      <c r="AM13" s="80" t="str">
        <f>IF($B13="","",IF(COUNTIFS('English Scores- Leveled papers'!$H$4:$KM$4,AM$3,'English Scores- Leveled papers'!$H15:$KM15,"&lt;&gt;")=0,"",SUMIF('English Scores- Leveled papers'!$H$4:$KM$4,AM$3,'English Scores- Leveled papers'!$H15:$KM15)))</f>
        <v/>
      </c>
      <c r="AN13" s="80"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80" t="str">
        <f>IF($B13="","",IF(COUNTIFS('English Scores- Leveled papers'!$H$4:$KM$4,AZ$3,'English Scores- Leveled papers'!$H15:$KM15,"&lt;&gt;")=0,"",SUMIF('English Scores- Leveled papers'!$H$4:$KM$4,AZ$3,'English Scores- Leveled papers'!$H15:$KM15)))</f>
        <v/>
      </c>
      <c r="BA13" s="80" t="str">
        <f>IF($B13="","",IF(COUNTIFS('English Scores- Leveled papers'!$H$4:$KM$4,BA$3,'English Scores- Leveled papers'!$H15:$KM15,"&lt;&gt;")=0,"",SUMIF('English Scores- Leveled papers'!$H$4:$KM$4,BA$3,'English Scores- Leveled papers'!$H15:$KM15)))</f>
        <v/>
      </c>
      <c r="BB13" s="80" t="str">
        <f>IF($B13="","",IF(COUNTIFS('English Scores- Leveled papers'!$H$4:$KM$4,BB$3,'English Scores- Leveled papers'!$H15:$KM15,"&lt;&gt;")=0,"",SUMIF('English Scores- Leveled papers'!$H$4:$KM$4,BB$3,'English Scores- Leveled papers'!$H15:$KM15)))</f>
        <v/>
      </c>
      <c r="BC13" s="80" t="str">
        <f>IF($B13="","",IF(COUNTIFS('English Scores- Leveled papers'!$H$4:$KM$4,BC$3,'English Scores- Leveled papers'!$H15:$KM15,"&lt;&gt;")=0,"",SUMIF('English Scores- Leveled papers'!$H$4:$KM$4,BC$3,'English Scores- Leveled papers'!$H15:$KM15)))</f>
        <v/>
      </c>
      <c r="BD13" s="80"/>
      <c r="BE13" s="80"/>
      <c r="BF13" s="80" t="str">
        <f>IF($B13="","",IF(COUNTIFS('English Scores- Leveled papers'!$H$4:$KM$4,BF$3,'English Scores- Leveled papers'!$H15:$KM15,"&lt;&gt;")=0,"",SUMIF('English Scores- Leveled papers'!$H$4:$KM$4,BF$3,'English Scores- Leveled papers'!$H15:$KM15)))</f>
        <v/>
      </c>
      <c r="BG13" s="80" t="str">
        <f>IF($B13="","",IF(COUNTIFS('English Scores- Leveled papers'!$H$4:$KM$4,BG$3,'English Scores- Leveled papers'!$H15:$KM15,"&lt;&gt;")=0,"",SUMIF('English Scores- Leveled papers'!$H$4:$KM$4,BG$3,'English Scores- Leveled papers'!$H15:$KM15)))</f>
        <v/>
      </c>
      <c r="BH13" s="80" t="str">
        <f>IF($B13="","",IF(COUNTIFS('English Scores- Leveled papers'!$H$4:$KM$4,BH$3,'English Scores- Leveled papers'!$H15:$KM15,"&lt;&gt;")=0,"",SUMIF('English Scores- Leveled papers'!$H$4:$KM$4,BH$3,'English Scores- Leveled papers'!$H15:$KM15)))</f>
        <v/>
      </c>
      <c r="BI13" s="80" t="str">
        <f>IF($B13="","",IF(COUNTIFS('English Scores- Leveled papers'!$H$4:$KM$4,BI$3,'English Scores- Leveled papers'!$H15:$KM15,"&lt;&gt;")=0,"",SUMIF('English Scores- Leveled papers'!$H$4:$KM$4,BI$3,'English Scores- Leveled papers'!$H15:$KM15)))</f>
        <v/>
      </c>
      <c r="BJ13" s="80" t="str">
        <f>IF($B13="","",IF(COUNTIFS('English Scores- Leveled papers'!$H$4:$KM$4,BJ$3,'English Scores- Leveled papers'!$H15:$KM15,"&lt;&gt;")=0,"",SUMIF('English Scores- Leveled papers'!$H$4:$KM$4,BJ$3,'English Scores- Leveled papers'!$H15:$KM15)))</f>
        <v/>
      </c>
      <c r="BK13" s="80" t="str">
        <f>IF($B13="","",IF(COUNTIFS('English Scores- Leveled papers'!$H$4:$KM$4,BK$3,'English Scores- Leveled papers'!$H15:$KM15,"&lt;&gt;")=0,"",SUMIF('English Scores- Leveled papers'!$H$4:$KM$4,BK$3,'English Scores- Leveled papers'!$H15:$KM15)))</f>
        <v/>
      </c>
      <c r="BL13" s="80" t="str">
        <f>IF($B13="","",IF(COUNTIFS('English Scores- Leveled papers'!$H$4:$KM$4,BL$3,'English Scores- Leveled papers'!$H15:$KM15,"&lt;&gt;")=0,"",SUMIF('English Scores- Leveled papers'!$H$4:$KM$4,BL$3,'English Scores- Leveled papers'!$H15:$KM15)))</f>
        <v/>
      </c>
      <c r="BM13" s="80" t="str">
        <f>IF($B13="","",IF(COUNTIFS('English Scores- Leveled papers'!$H$4:$KM$4,BM$3,'English Scores- Leveled papers'!$H15:$KM15,"&lt;&gt;")=0,"",SUMIF('English Scores- Leveled papers'!$H$4:$KM$4,BM$3,'English Scores- Leveled papers'!$H15:$KM15)))</f>
        <v/>
      </c>
      <c r="BN13" s="80" t="str">
        <f>IF($B13="","",IF(COUNTIFS('English Scores- Leveled papers'!$H$4:$KM$4,BN$3,'English Scores- Leveled papers'!$H15:$KM15,"&lt;&gt;")=0,"",SUMIF('English Scores- Leveled papers'!$H$4:$KM$4,BN$3,'English Scores- Leveled papers'!$H15:$KM15)))</f>
        <v/>
      </c>
      <c r="BO13" s="80"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80" t="str">
        <f>IF($B13="","",IF(COUNTIFS('English Scores- Leveled papers'!$H$4:$KM$4,BX$3,'English Scores- Leveled papers'!$H15:$KM15,"&lt;&gt;")=0,"",SUMIF('English Scores- Leveled papers'!$H$4:$KM$4,BX$3,'English Scores- Leveled papers'!$H15:$KM15)))</f>
        <v/>
      </c>
      <c r="BY13" s="80" t="str">
        <f>IF($B13="","",IF(COUNTIFS('English Scores- Leveled papers'!$H$4:$KM$4,BY$3,'English Scores- Leveled papers'!$H15:$KM15,"&lt;&gt;")=0,"",SUMIF('English Scores- Leveled papers'!$H$4:$KM$4,BY$3,'English Scores- Leveled papers'!$H15:$KM15)))</f>
        <v/>
      </c>
      <c r="BZ13" s="80" t="str">
        <f>IF($B13="","",IF(COUNTIFS('English Scores- Leveled papers'!$H$4:$KM$4,BZ$3,'English Scores- Leveled papers'!$H15:$KM15,"&lt;&gt;")=0,"",SUMIF('English Scores- Leveled papers'!$H$4:$KM$4,BZ$3,'English Scores- Leveled papers'!$H15:$KM15)))</f>
        <v/>
      </c>
      <c r="CA13" s="80" t="str">
        <f>IF($B13="","",IF(COUNTIFS('English Scores- Leveled papers'!$H$4:$KM$4,CA$3,'English Scores- Leveled papers'!$H15:$KM15,"&lt;&gt;")=0,"",SUMIF('English Scores- Leveled papers'!$H$4:$KM$4,CA$3,'English Scores- Leveled papers'!$H15:$KM15)))</f>
        <v/>
      </c>
      <c r="CB13" s="80" t="str">
        <f>IF($B13="","",IF(COUNTIFS('English Scores- Leveled papers'!$H$4:$KM$4,CB$3,'English Scores- Leveled papers'!$H15:$KM15,"&lt;&gt;")=0,"",SUMIF('English Scores- Leveled papers'!$H$4:$KM$4,CB$3,'English Scores- Leveled papers'!$H15:$KM15)))</f>
        <v/>
      </c>
      <c r="CC13" s="80" t="str">
        <f>IF($B13="","",IF(COUNTIFS('English Scores- Leveled papers'!$H$4:$KM$4,CC$3,'English Scores- Leveled papers'!$H15:$KM15,"&lt;&gt;")=0,"",SUMIF('English Scores- Leveled papers'!$H$4:$KM$4,CC$3,'English Scores- Leveled papers'!$H15:$KM15)))</f>
        <v/>
      </c>
      <c r="CD13" s="80" t="str">
        <f>IF($B13="","",IF(COUNTIFS('English Scores- Leveled papers'!$H$4:$KM$4,CD$3,'English Scores- Leveled papers'!$H15:$KM15,"&lt;&gt;")=0,"",SUMIF('English Scores- Leveled papers'!$H$4:$KM$4,CD$3,'English Scores- Leveled papers'!$H15:$KM15)))</f>
        <v/>
      </c>
      <c r="CE13" s="80" t="str">
        <f>IF($B13="","",IF(COUNTIFS('English Scores- Leveled papers'!$H$4:$KM$4,CE$3,'English Scores- Leveled papers'!$H15:$KM15,"&lt;&gt;")=0,"",SUMIF('English Scores- Leveled papers'!$H$4:$KM$4,CE$3,'English Scores- Leveled papers'!$H15:$KM15)))</f>
        <v/>
      </c>
      <c r="CF13" s="80"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80" t="str">
        <f>IF($B13="","",IF(COUNTIFS('English Scores- Leveled papers'!$H$4:$KM$4,CL$3,'English Scores- Leveled papers'!$H15:$KM15,"&lt;&gt;")=0,"",SUMIF('English Scores- Leveled papers'!$H$4:$KM$4,CL$3,'English Scores- Leveled papers'!$H15:$KM15)))</f>
        <v/>
      </c>
      <c r="CM13" s="80" t="str">
        <f>IF($B13="","",IF(COUNTIFS('English Scores- Leveled papers'!$H$4:$KM$4,CM$3,'English Scores- Leveled papers'!$H15:$KM15,"&lt;&gt;")=0,"",SUMIF('English Scores- Leveled papers'!$H$4:$KM$4,CM$3,'English Scores- Leveled papers'!$H15:$KM15)))</f>
        <v/>
      </c>
      <c r="CN13" s="80" t="str">
        <f>IF($B13="","",IF(COUNTIFS('English Scores- Leveled papers'!$H$4:$KM$4,CN$3,'English Scores- Leveled papers'!$H15:$KM15,"&lt;&gt;")=0,"",SUMIF('English Scores- Leveled papers'!$H$4:$KM$4,CN$3,'English Scores- Leveled papers'!$H15:$KM15)))</f>
        <v/>
      </c>
      <c r="CO13" s="80" t="str">
        <f>IF($B13="","",IF(COUNTIFS('English Scores- Leveled papers'!$H$4:$KM$4,CO$3,'English Scores- Leveled papers'!$H15:$KM15,"&lt;&gt;")=0,"",SUMIF('English Scores- Leveled papers'!$H$4:$KM$4,CO$3,'English Scores- Leveled papers'!$H15:$KM15)))</f>
        <v/>
      </c>
      <c r="CP13" s="80" t="str">
        <f>IF($B13="","",IF(COUNTIFS('English Scores- Leveled papers'!$H$4:$KM$4,CP$3,'English Scores- Leveled papers'!$H15:$KM15,"&lt;&gt;")=0,"",SUMIF('English Scores- Leveled papers'!$H$4:$KM$4,CP$3,'English Scores- Leveled papers'!$H15:$KM15)))</f>
        <v/>
      </c>
      <c r="CQ13" s="80" t="str">
        <f>IF($B13="","",IF(COUNTIFS('English Scores- Leveled papers'!$H$4:$KM$4,CQ$3,'English Scores- Leveled papers'!$H15:$KM15,"&lt;&gt;")=0,"",SUMIF('English Scores- Leveled papers'!$H$4:$KM$4,CQ$3,'English Scores- Leveled papers'!$H15:$KM15)))</f>
        <v/>
      </c>
      <c r="CR13" s="80" t="str">
        <f>IF($B13="","",IF(COUNTIFS('English Scores- Leveled papers'!$H$4:$KM$4,CR$3,'English Scores- Leveled papers'!$H15:$KM15,"&lt;&gt;")=0,"",SUMIF('English Scores- Leveled papers'!$H$4:$KM$4,CR$3,'English Scores- Leveled papers'!$H15:$KM15)))</f>
        <v/>
      </c>
      <c r="CS13" s="80"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80" t="str">
        <f>IF($B13="","",IF(COUNTIFS('English Scores- Leveled papers'!$H$4:$KM$4,DF$3,'English Scores- Leveled papers'!$H15:$KM15,"&lt;&gt;")=0,"",SUMIF('English Scores- Leveled papers'!$H$4:$KM$4,DF$3,'English Scores- Leveled papers'!$H15:$KM15)))</f>
        <v/>
      </c>
      <c r="DG13" s="80" t="str">
        <f>IF($B13="","",IF(COUNTIFS('English Scores- Leveled papers'!$H$4:$KM$4,DG$3,'English Scores- Leveled papers'!$H15:$KM15,"&lt;&gt;")=0,"",SUMIF('English Scores- Leveled papers'!$H$4:$KM$4,DG$3,'English Scores- Leveled papers'!$H15:$KM15)))</f>
        <v/>
      </c>
      <c r="DH13" s="80" t="str">
        <f>IF($B13="","",IF(COUNTIFS('English Scores- Leveled papers'!$H$4:$KM$4,DH$3,'English Scores- Leveled papers'!$H15:$KM15,"&lt;&gt;")=0,"",SUMIF('English Scores- Leveled papers'!$H$4:$KM$4,DH$3,'English Scores- Leveled papers'!$H15:$KM15)))</f>
        <v/>
      </c>
      <c r="DI13" s="80" t="str">
        <f>IF($B13="","",IF(COUNTIFS('English Scores- Leveled papers'!$H$4:$KM$4,DI$3,'English Scores- Leveled papers'!$H15:$KM15,"&lt;&gt;")=0,"",SUMIF('English Scores- Leveled papers'!$H$4:$KM$4,DI$3,'English Scores- Leveled papers'!$H15:$KM15)))</f>
        <v/>
      </c>
      <c r="DJ13" s="80" t="str">
        <f>IF($B13="","",IF(COUNTIFS('English Scores- Leveled papers'!$H$4:$KM$4,DJ$3,'English Scores- Leveled papers'!$H15:$KM15,"&lt;&gt;")=0,"",SUMIF('English Scores- Leveled papers'!$H$4:$KM$4,DJ$3,'English Scores- Leveled papers'!$H15:$KM15)))</f>
        <v/>
      </c>
      <c r="DK13" s="80" t="str">
        <f>IF($B13="","",IF(COUNTIFS('English Scores- Leveled papers'!$H$4:$KM$4,DK$3,'English Scores- Leveled papers'!$H15:$KM15,"&lt;&gt;")=0,"",SUMIF('English Scores- Leveled papers'!$H$4:$KM$4,DK$3,'English Scores- Leveled papers'!$H15:$KM15)))</f>
        <v/>
      </c>
      <c r="DL13" s="80" t="str">
        <f>IF($B13="","",IF(COUNTIFS('English Scores- Leveled papers'!$H$4:$KM$4,DL$3,'English Scores- Leveled papers'!$H15:$KM15,"&lt;&gt;")=0,"",SUMIF('English Scores- Leveled papers'!$H$4:$KM$4,DL$3,'English Scores- Leveled papers'!$H15:$KM15)))</f>
        <v/>
      </c>
      <c r="DM13" s="80" t="str">
        <f>IF($B13="","",IF(COUNTIFS('English Scores- Leveled papers'!$H$4:$KM$4,DM$3,'English Scores- Leveled papers'!$H15:$KM15,"&lt;&gt;")=0,"",SUMIF('English Scores- Leveled papers'!$H$4:$KM$4,DM$3,'English Scores- Leveled papers'!$H15:$KM15)))</f>
        <v/>
      </c>
      <c r="DN13" s="80" t="str">
        <f>IF($B13="","",IF(COUNTIFS('English Scores- Leveled papers'!$H$4:$KM$4,DN$3,'English Scores- Leveled papers'!$H15:$KM15,"&lt;&gt;")=0,"",SUMIF('English Scores- Leveled papers'!$H$4:$KM$4,DN$3,'English Scores- Leveled papers'!$H15:$KM15)))</f>
        <v/>
      </c>
      <c r="DO13" s="80" t="str">
        <f>IF($B13="","",IF(COUNTIFS('English Scores- Leveled papers'!$H$4:$KM$4,DO$3,'English Scores- Leveled papers'!$H15:$KM15,"&lt;&gt;")=0,"",SUMIF('English Scores- Leveled papers'!$H$4:$KM$4,DO$3,'English Scores- Leveled papers'!$H15:$KM15)))</f>
        <v/>
      </c>
      <c r="DP13" s="80" t="str">
        <f>IF($B13="","",IF(COUNTIFS('English Scores- Leveled papers'!$H$4:$KM$4,DP$3,'English Scores- Leveled papers'!$H15:$KM15,"&lt;&gt;")=0,"",SUMIF('English Scores- Leveled papers'!$H$4:$KM$4,DP$3,'English Scores- Leveled papers'!$H15:$KM15)))</f>
        <v/>
      </c>
      <c r="DQ13" s="80" t="str">
        <f>IF($B13="","",IF(COUNTIFS('English Scores- Leveled papers'!$H$4:$KM$4,DQ$3,'English Scores- Leveled papers'!$H15:$KM15,"&lt;&gt;")=0,"",SUMIF('English Scores- Leveled papers'!$H$4:$KM$4,DQ$3,'English Scores- Leveled papers'!$H15:$KM15)))</f>
        <v/>
      </c>
      <c r="DR13" s="41" t="str">
        <f>IF($B13="","",IF(COUNTIFS('English Scores- Leveled papers'!$H$4:$KM$4,DR$3,'English Scores- Leveled papers'!$H15:$KM15,"&lt;&gt;")=0,"",SUMIF('English Scores- Leveled papers'!$H$4:$KM$4,DR$3,'English Scores- Leveled papers'!$H15:$KM15)))</f>
        <v/>
      </c>
      <c r="DS13" s="41" t="str">
        <f>IF($B13="","",IF(COUNTIFS('English Scores- Leveled papers'!$H$4:$KM$4,DS$3,'English Scores- Leveled papers'!$H15:$KM15,"&lt;&gt;")=0,"",SUMIF('English Scores- Leveled papers'!$H$4:$KM$4,DS$3,'English Scores- Leveled papers'!$H15:$KM15)))</f>
        <v/>
      </c>
      <c r="DT13" s="41" t="str">
        <f>IF($B13="","",IF(COUNTIFS('English Scores- Leveled papers'!$H$4:$KM$4,DT$3,'English Scores- Leveled papers'!$H15:$KM15,"&lt;&gt;")=0,"",SUMIF('English Scores- Leveled papers'!$H$4:$KM$4,DT$3,'English Scores- Leveled papers'!$H15:$KM15)))</f>
        <v/>
      </c>
      <c r="DU13" s="41" t="str">
        <f>IF($B13="","",IF(COUNTIFS('English Scores- Leveled papers'!$H$4:$KM$4,DU$3,'English Scores- Leveled papers'!$H15:$KM15,"&lt;&gt;")=0,"",SUMIF('English Scores- Leveled papers'!$H$4:$KM$4,DU$3,'English Scores- Leveled papers'!$H15:$KM15)))</f>
        <v/>
      </c>
      <c r="DV13" s="41" t="str">
        <f>IF($B13="","",IF(COUNTIFS('English Scores- Leveled papers'!$H$4:$KM$4,DV$3,'English Scores- Leveled papers'!$H15:$KM15,"&lt;&gt;")=0,"",SUMIF('English Scores- Leveled papers'!$H$4:$KM$4,DV$3,'English Scores- Leveled papers'!$H15:$KM15)))</f>
        <v/>
      </c>
      <c r="DW13" s="41" t="str">
        <f>IF($B13="","",IF(COUNTIFS('English Scores- Leveled papers'!$H$4:$KM$4,DW$3,'English Scores- Leveled papers'!$H15:$KM15,"&lt;&gt;")=0,"",SUMIF('English Scores- Leveled papers'!$H$4:$KM$4,DW$3,'English Scores- Leveled papers'!$H15:$KM15)))</f>
        <v/>
      </c>
      <c r="DX13" s="41" t="str">
        <f>IF($B13="","",IF(COUNTIFS('English Scores- Leveled papers'!$H$4:$KM$4,DX$3,'English Scores- Leveled papers'!$H15:$KM15,"&lt;&gt;")=0,"",SUMIF('English Scores- Leveled papers'!$H$4:$KM$4,DX$3,'English Scores- Leveled papers'!$H15:$KM15)))</f>
        <v/>
      </c>
      <c r="DY13" s="41" t="str">
        <f>IF($B13="","",IF(COUNTIFS('English Scores- Leveled papers'!$H$4:$KM$4,DY$3,'English Scores- Leveled papers'!$H15:$KM15,"&lt;&gt;")=0,"",SUMIF('English Scores- Leveled papers'!$H$4:$KM$4,DY$3,'English Scores- Leveled papers'!$H15:$KM15)))</f>
        <v/>
      </c>
      <c r="DZ13" s="41" t="str">
        <f>IF($B13="","",IF(COUNTIFS('English Scores- Leveled papers'!$H$4:$KM$4,DZ$3,'English Scores- Leveled papers'!$H15:$KM15,"&lt;&gt;")=0,"",SUMIF('English Scores- Leveled papers'!$H$4:$KM$4,DZ$3,'English Scores- Leveled papers'!$H15:$KM15)))</f>
        <v/>
      </c>
      <c r="EA13" s="41" t="str">
        <f>IF($B13="","",IF(COUNTIFS('English Scores- Leveled papers'!$H$4:$KM$4,EA$3,'English Scores- Leveled papers'!$H15:$KM15,"&lt;&gt;")=0,"",SUMIF('English Scores- Leveled papers'!$H$4:$KM$4,EA$3,'English Scores- Leveled papers'!$H15:$KM15)))</f>
        <v/>
      </c>
      <c r="EB13" s="41" t="str">
        <f>IF($B13="","",IF(COUNTIFS('English Scores- Leveled papers'!$H$4:$KM$4,EB$3,'English Scores- Leveled papers'!$H15:$KM15,"&lt;&gt;")=0,"",SUMIF('English Scores- Leveled papers'!$H$4:$KM$4,EB$3,'English Scores- Leveled papers'!$H15:$KM15)))</f>
        <v/>
      </c>
      <c r="EC13" s="41" t="str">
        <f>IF($B13="","",IF(COUNTIFS('English Scores- Leveled papers'!$H$4:$KM$4,EC$3,'English Scores- Leveled papers'!$H15:$KM15,"&lt;&gt;")=0,"",SUMIF('English Scores- Leveled papers'!$H$4:$KM$4,EC$3,'English Scores- Leveled papers'!$H15:$KM15)))</f>
        <v/>
      </c>
      <c r="ED13" s="80" t="str">
        <f>IF($B13="","",IF(COUNTIFS('English Scores- Leveled papers'!$H$4:$KM$4,ED$3,'English Scores- Leveled papers'!$H15:$KM15,"&lt;&gt;")=0,"",SUMIF('English Scores- Leveled papers'!$H$4:$KM$4,ED$3,'English Scores- Leveled papers'!$H15:$KM15)))</f>
        <v/>
      </c>
      <c r="EE13" s="80" t="str">
        <f>IF($B13="","",IF(COUNTIFS('English Scores- Leveled papers'!$H$4:$KM$4,EE$3,'English Scores- Leveled papers'!$H15:$KM15,"&lt;&gt;")=0,"",SUMIF('English Scores- Leveled papers'!$H$4:$KM$4,EE$3,'English Scores- Leveled papers'!$H15:$KM15)))</f>
        <v/>
      </c>
      <c r="EF13" s="80" t="str">
        <f>IF($B13="","",IF(COUNTIFS('English Scores- Leveled papers'!$H$4:$KM$4,EF$3,'English Scores- Leveled papers'!$H15:$KM15,"&lt;&gt;")=0,"",SUMIF('English Scores- Leveled papers'!$H$4:$KM$4,EF$3,'English Scores- Leveled papers'!$H15:$KM15)))</f>
        <v/>
      </c>
      <c r="EG13" s="80" t="str">
        <f>IF($B13="","",IF(COUNTIFS('English Scores- Leveled papers'!$H$4:$KM$4,EG$3,'English Scores- Leveled papers'!$H15:$KM15,"&lt;&gt;")=0,"",SUMIF('English Scores- Leveled papers'!$H$4:$KM$4,EG$3,'English Scores- Leveled papers'!$H15:$KM15)))</f>
        <v/>
      </c>
      <c r="EH13" s="80" t="str">
        <f>IF($B13="","",IF(COUNTIFS('English Scores- Leveled papers'!$H$4:$KM$4,EH$3,'English Scores- Leveled papers'!$H15:$KM15,"&lt;&gt;")=0,"",SUMIF('English Scores- Leveled papers'!$H$4:$KM$4,EH$3,'English Scores- Leveled papers'!$H15:$KM15)))</f>
        <v/>
      </c>
      <c r="EI13" s="80" t="str">
        <f>IF($B13="","",IF(COUNTIFS('English Scores- Leveled papers'!$H$4:$KM$4,EI$3,'English Scores- Leveled papers'!$H15:$KM15,"&lt;&gt;")=0,"",SUMIF('English Scores- Leveled papers'!$H$4:$KM$4,EI$3,'English Scores- Leveled papers'!$H15:$KM15)))</f>
        <v/>
      </c>
      <c r="EJ13" s="80" t="str">
        <f>IF($B13="","",IF(COUNTIFS('English Scores- Leveled papers'!$H$4:$KM$4,EJ$3,'English Scores- Leveled papers'!$H15:$KM15,"&lt;&gt;")=0,"",SUMIF('English Scores- Leveled papers'!$H$4:$KM$4,EJ$3,'English Scores- Leveled papers'!$H15:$KM15)))</f>
        <v/>
      </c>
      <c r="EK13" s="80" t="str">
        <f>IF($B13="","",IF(COUNTIFS('English Scores- Leveled papers'!$H$4:$KM$4,EK$3,'English Scores- Leveled papers'!$H15:$KM15,"&lt;&gt;")=0,"",SUMIF('English Scores- Leveled papers'!$H$4:$KM$4,EK$3,'English Scores- Leveled papers'!$H15:$KM15)))</f>
        <v/>
      </c>
      <c r="EL13" s="80" t="str">
        <f>IF($B13="","",IF(COUNTIFS('English Scores- Leveled papers'!$H$4:$KM$4,EL$3,'English Scores- Leveled papers'!$H15:$KM15,"&lt;&gt;")=0,"",SUMIF('English Scores- Leveled papers'!$H$4:$KM$4,EL$3,'English Scores- Leveled papers'!$H15:$KM15)))</f>
        <v/>
      </c>
      <c r="EM13" s="80" t="str">
        <f>IF($B13="","",IF(COUNTIFS('English Scores- Leveled papers'!$H$4:$KM$4,EM$3,'English Scores- Leveled papers'!$H15:$KM15,"&lt;&gt;")=0,"",SUMIF('English Scores- Leveled papers'!$H$4:$KM$4,EM$3,'English Scores- Leveled papers'!$H15:$KM15)))</f>
        <v/>
      </c>
      <c r="EN13" s="80" t="str">
        <f>IF($B13="","",IF(COUNTIFS('English Scores- Leveled papers'!$H$4:$KM$4,EN$3,'English Scores- Leveled papers'!$H15:$KM15,"&lt;&gt;")=0,"",SUMIF('English Scores- Leveled papers'!$H$4:$KM$4,EN$3,'English Scores- Leveled papers'!$H15:$KM15)))</f>
        <v/>
      </c>
      <c r="EO13" s="80" t="str">
        <f>IF($B13="","",IF(COUNTIFS('English Scores- Leveled papers'!$H$4:$KM$4,EO$3,'English Scores- Leveled papers'!$H15:$KM15,"&lt;&gt;")=0,"",SUMIF('English Scores- Leveled papers'!$H$4:$KM$4,EO$3,'English Scores- Leveled papers'!$H15:$KM15)))</f>
        <v/>
      </c>
      <c r="EP13" s="80" t="str">
        <f>IF($B13="","",IF(COUNTIFS('English Scores- Leveled papers'!$H$4:$KM$4,EP$3,'English Scores- Leveled papers'!$H15:$KM15,"&lt;&gt;")=0,"",SUMIF('English Scores- Leveled papers'!$H$4:$KM$4,EP$3,'English Scores- Leveled papers'!$H15:$KM15)))</f>
        <v/>
      </c>
      <c r="ER13" t="s">
        <v>1741</v>
      </c>
      <c r="ES13">
        <f>COUNTIF($C$5:$C$89,"2")</f>
        <v>0</v>
      </c>
      <c r="ET13">
        <f>COUNTIF($D$5:$D$89,"2")</f>
        <v>0</v>
      </c>
    </row>
    <row r="14" spans="1:150" x14ac:dyDescent="0.2">
      <c r="A14" s="65">
        <v>10</v>
      </c>
      <c r="B14" s="65" t="str">
        <f>'English Scores- Leveled papers'!B16</f>
        <v>Md. Shoeb</v>
      </c>
      <c r="C14" s="79" t="str">
        <f>IF('RC Mastery Check+Question type'!D14="","",IF(OR('RC Mastery Check+Question type'!D14=-0.5,'RC Mastery Check+Question type'!D14=0,'RC Mastery Check+Question type'!D14=0.2,'RC Mastery Check+Question type'!D14=0.5),"NR",'Cover Sheet'!G14))</f>
        <v/>
      </c>
      <c r="D14" s="76" t="str">
        <f>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v>NR</v>
      </c>
      <c r="E14" s="78" t="str">
        <f t="shared" si="2"/>
        <v/>
      </c>
      <c r="F14" s="78" t="str">
        <f t="shared" si="3"/>
        <v/>
      </c>
      <c r="G14" s="78" t="str">
        <f t="shared" si="4"/>
        <v/>
      </c>
      <c r="H14" s="78" t="str">
        <f t="shared" si="5"/>
        <v/>
      </c>
      <c r="I14" s="78" t="str">
        <f t="shared" si="6"/>
        <v/>
      </c>
      <c r="J14" s="78" t="str">
        <f t="shared" si="7"/>
        <v/>
      </c>
      <c r="K14" s="78" t="str">
        <f t="shared" si="8"/>
        <v/>
      </c>
      <c r="L14" s="78" t="str">
        <f t="shared" si="9"/>
        <v/>
      </c>
      <c r="M14" s="78" t="str">
        <f t="shared" si="10"/>
        <v/>
      </c>
      <c r="N14" s="78" t="str">
        <f t="shared" si="11"/>
        <v/>
      </c>
      <c r="O14" s="78" t="str">
        <f t="shared" si="12"/>
        <v/>
      </c>
      <c r="P14" s="78" t="str">
        <f t="shared" si="13"/>
        <v/>
      </c>
      <c r="Q14" s="78" t="str">
        <f t="shared" si="14"/>
        <v/>
      </c>
      <c r="R14" s="78" t="str">
        <f t="shared" si="15"/>
        <v/>
      </c>
      <c r="S14" s="41" t="str">
        <f>IF($B14="","",IF(COUNTIFS('English Scores- Leveled papers'!$H$4:$KM$4,S$3,'English Scores- Leveled papers'!$H16:$KM16,"&lt;&gt;")=0,"",SUMIF('English Scores- Leveled papers'!$H$4:$KM$4,S$3,'English Scores- Leveled papers'!$H16:$KM16)))</f>
        <v/>
      </c>
      <c r="T14" s="41" t="str">
        <f>IF($B14="","",IF(COUNTIFS('English Scores- Leveled papers'!$H$4:$KM$4,T$3,'English Scores- Leveled papers'!$H16:$KM16,"&lt;&gt;")=0,"",SUMIF('English Scores- Leveled papers'!$H$4:$KM$4,T$3,'English Scores- Leveled papers'!$H16:$KM16)))</f>
        <v/>
      </c>
      <c r="U14" s="41" t="str">
        <f>IF($B14="","",IF(COUNTIFS('English Scores- Leveled papers'!$H$4:$KM$4,U$3,'English Scores- Leveled papers'!$H16:$KM16,"&lt;&gt;")=0,"",SUMIF('English Scores- Leveled papers'!$H$4:$KM$4,U$3,'English Scores- Leveled papers'!$H16:$KM16)))</f>
        <v/>
      </c>
      <c r="V14" s="41" t="str">
        <f>IF($B14="","",IF(COUNTIFS('English Scores- Leveled papers'!$H$4:$KM$4,V$3,'English Scores- Leveled papers'!$H16:$KM16,"&lt;&gt;")=0,"",SUMIF('English Scores- Leveled papers'!$H$4:$KM$4,V$3,'English Scores- Leveled papers'!$H16:$KM16)))</f>
        <v/>
      </c>
      <c r="W14" s="41" t="str">
        <f>IF($B14="","",IF(COUNTIFS('English Scores- Leveled papers'!$H$4:$KM$4,W$3,'English Scores- Leveled papers'!$H16:$KM16,"&lt;&gt;")=0,"",SUMIF('English Scores- Leveled papers'!$H$4:$KM$4,W$3,'English Scores- Leveled papers'!$H16:$KM16)))</f>
        <v/>
      </c>
      <c r="X14" s="80" t="str">
        <f>IF($B14="","",IF(COUNTIFS('English Scores- Leveled papers'!$H$4:$KM$4,X$3,'English Scores- Leveled papers'!$H16:$KM16,"&lt;&gt;")=0,"",SUMIF('English Scores- Leveled papers'!$H$4:$KM$4,X$3,'English Scores- Leveled papers'!$H16:$KM16)))</f>
        <v/>
      </c>
      <c r="Y14" s="80" t="str">
        <f>IF($B14="","",IF(COUNTIFS('English Scores- Leveled papers'!$H$4:$KM$4,Y$3,'English Scores- Leveled papers'!$H16:$KM16,"&lt;&gt;")=0,"",SUMIF('English Scores- Leveled papers'!$H$4:$KM$4,Y$3,'English Scores- Leveled papers'!$H16:$KM16)))</f>
        <v/>
      </c>
      <c r="Z14" s="80" t="str">
        <f>IF($B14="","",IF(COUNTIFS('English Scores- Leveled papers'!$H$4:$KM$4,Z$3,'English Scores- Leveled papers'!$H16:$KM16,"&lt;&gt;")=0,"",SUMIF('English Scores- Leveled papers'!$H$4:$KM$4,Z$3,'English Scores- Leveled papers'!$H16:$KM16)))</f>
        <v/>
      </c>
      <c r="AA14" s="80" t="str">
        <f>IF($B14="","",IF(COUNTIFS('English Scores- Leveled papers'!$H$4:$KM$4,AA$3,'English Scores- Leveled papers'!$H16:$KM16,"&lt;&gt;")=0,"",SUMIF('English Scores- Leveled papers'!$H$4:$KM$4,AA$3,'English Scores- Leveled papers'!$H16:$KM16)))</f>
        <v/>
      </c>
      <c r="AB14" s="80" t="str">
        <f>IF($B14="","",IF(COUNTIFS('English Scores- Leveled papers'!$H$4:$KM$4,AB$3,'English Scores- Leveled papers'!$H16:$KM16,"&lt;&gt;")=0,"",SUMIF('English Scores- Leveled papers'!$H$4:$KM$4,AB$3,'English Scores- Leveled papers'!$H16:$KM16)))</f>
        <v/>
      </c>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80" t="str">
        <f>IF($B14="","",IF(COUNTIFS('English Scores- Leveled papers'!$H$4:$KM$4,AI$3,'English Scores- Leveled papers'!$H16:$KM16,"&lt;&gt;")=0,"",SUMIF('English Scores- Leveled papers'!$H$4:$KM$4,AI$3,'English Scores- Leveled papers'!$H16:$KM16)))</f>
        <v/>
      </c>
      <c r="AJ14" s="80" t="str">
        <f>IF($B14="","",IF(COUNTIFS('English Scores- Leveled papers'!$H$4:$KM$4,AJ$3,'English Scores- Leveled papers'!$H16:$KM16,"&lt;&gt;")=0,"",SUMIF('English Scores- Leveled papers'!$H$4:$KM$4,AJ$3,'English Scores- Leveled papers'!$H16:$KM16)))</f>
        <v/>
      </c>
      <c r="AK14" s="80" t="str">
        <f>IF($B14="","",IF(COUNTIFS('English Scores- Leveled papers'!$H$4:$KM$4,AK$3,'English Scores- Leveled papers'!$H16:$KM16,"&lt;&gt;")=0,"",SUMIF('English Scores- Leveled papers'!$H$4:$KM$4,AK$3,'English Scores- Leveled papers'!$H16:$KM16)))</f>
        <v/>
      </c>
      <c r="AL14" s="80" t="str">
        <f>IF($B14="","",IF(COUNTIFS('English Scores- Leveled papers'!$H$4:$KM$4,AL$3,'English Scores- Leveled papers'!$H16:$KM16,"&lt;&gt;")=0,"",SUMIF('English Scores- Leveled papers'!$H$4:$KM$4,AL$3,'English Scores- Leveled papers'!$H16:$KM16)))</f>
        <v/>
      </c>
      <c r="AM14" s="80" t="str">
        <f>IF($B14="","",IF(COUNTIFS('English Scores- Leveled papers'!$H$4:$KM$4,AM$3,'English Scores- Leveled papers'!$H16:$KM16,"&lt;&gt;")=0,"",SUMIF('English Scores- Leveled papers'!$H$4:$KM$4,AM$3,'English Scores- Leveled papers'!$H16:$KM16)))</f>
        <v/>
      </c>
      <c r="AN14" s="80"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80" t="str">
        <f>IF($B14="","",IF(COUNTIFS('English Scores- Leveled papers'!$H$4:$KM$4,AZ$3,'English Scores- Leveled papers'!$H16:$KM16,"&lt;&gt;")=0,"",SUMIF('English Scores- Leveled papers'!$H$4:$KM$4,AZ$3,'English Scores- Leveled papers'!$H16:$KM16)))</f>
        <v/>
      </c>
      <c r="BA14" s="80" t="str">
        <f>IF($B14="","",IF(COUNTIFS('English Scores- Leveled papers'!$H$4:$KM$4,BA$3,'English Scores- Leveled papers'!$H16:$KM16,"&lt;&gt;")=0,"",SUMIF('English Scores- Leveled papers'!$H$4:$KM$4,BA$3,'English Scores- Leveled papers'!$H16:$KM16)))</f>
        <v/>
      </c>
      <c r="BB14" s="80" t="str">
        <f>IF($B14="","",IF(COUNTIFS('English Scores- Leveled papers'!$H$4:$KM$4,BB$3,'English Scores- Leveled papers'!$H16:$KM16,"&lt;&gt;")=0,"",SUMIF('English Scores- Leveled papers'!$H$4:$KM$4,BB$3,'English Scores- Leveled papers'!$H16:$KM16)))</f>
        <v/>
      </c>
      <c r="BC14" s="80" t="str">
        <f>IF($B14="","",IF(COUNTIFS('English Scores- Leveled papers'!$H$4:$KM$4,BC$3,'English Scores- Leveled papers'!$H16:$KM16,"&lt;&gt;")=0,"",SUMIF('English Scores- Leveled papers'!$H$4:$KM$4,BC$3,'English Scores- Leveled papers'!$H16:$KM16)))</f>
        <v/>
      </c>
      <c r="BD14" s="80"/>
      <c r="BE14" s="80"/>
      <c r="BF14" s="80" t="str">
        <f>IF($B14="","",IF(COUNTIFS('English Scores- Leveled papers'!$H$4:$KM$4,BF$3,'English Scores- Leveled papers'!$H16:$KM16,"&lt;&gt;")=0,"",SUMIF('English Scores- Leveled papers'!$H$4:$KM$4,BF$3,'English Scores- Leveled papers'!$H16:$KM16)))</f>
        <v/>
      </c>
      <c r="BG14" s="80" t="str">
        <f>IF($B14="","",IF(COUNTIFS('English Scores- Leveled papers'!$H$4:$KM$4,BG$3,'English Scores- Leveled papers'!$H16:$KM16,"&lt;&gt;")=0,"",SUMIF('English Scores- Leveled papers'!$H$4:$KM$4,BG$3,'English Scores- Leveled papers'!$H16:$KM16)))</f>
        <v/>
      </c>
      <c r="BH14" s="80" t="str">
        <f>IF($B14="","",IF(COUNTIFS('English Scores- Leveled papers'!$H$4:$KM$4,BH$3,'English Scores- Leveled papers'!$H16:$KM16,"&lt;&gt;")=0,"",SUMIF('English Scores- Leveled papers'!$H$4:$KM$4,BH$3,'English Scores- Leveled papers'!$H16:$KM16)))</f>
        <v/>
      </c>
      <c r="BI14" s="80" t="str">
        <f>IF($B14="","",IF(COUNTIFS('English Scores- Leveled papers'!$H$4:$KM$4,BI$3,'English Scores- Leveled papers'!$H16:$KM16,"&lt;&gt;")=0,"",SUMIF('English Scores- Leveled papers'!$H$4:$KM$4,BI$3,'English Scores- Leveled papers'!$H16:$KM16)))</f>
        <v/>
      </c>
      <c r="BJ14" s="80" t="str">
        <f>IF($B14="","",IF(COUNTIFS('English Scores- Leveled papers'!$H$4:$KM$4,BJ$3,'English Scores- Leveled papers'!$H16:$KM16,"&lt;&gt;")=0,"",SUMIF('English Scores- Leveled papers'!$H$4:$KM$4,BJ$3,'English Scores- Leveled papers'!$H16:$KM16)))</f>
        <v/>
      </c>
      <c r="BK14" s="80" t="str">
        <f>IF($B14="","",IF(COUNTIFS('English Scores- Leveled papers'!$H$4:$KM$4,BK$3,'English Scores- Leveled papers'!$H16:$KM16,"&lt;&gt;")=0,"",SUMIF('English Scores- Leveled papers'!$H$4:$KM$4,BK$3,'English Scores- Leveled papers'!$H16:$KM16)))</f>
        <v/>
      </c>
      <c r="BL14" s="80" t="str">
        <f>IF($B14="","",IF(COUNTIFS('English Scores- Leveled papers'!$H$4:$KM$4,BL$3,'English Scores- Leveled papers'!$H16:$KM16,"&lt;&gt;")=0,"",SUMIF('English Scores- Leveled papers'!$H$4:$KM$4,BL$3,'English Scores- Leveled papers'!$H16:$KM16)))</f>
        <v/>
      </c>
      <c r="BM14" s="80" t="str">
        <f>IF($B14="","",IF(COUNTIFS('English Scores- Leveled papers'!$H$4:$KM$4,BM$3,'English Scores- Leveled papers'!$H16:$KM16,"&lt;&gt;")=0,"",SUMIF('English Scores- Leveled papers'!$H$4:$KM$4,BM$3,'English Scores- Leveled papers'!$H16:$KM16)))</f>
        <v/>
      </c>
      <c r="BN14" s="80" t="str">
        <f>IF($B14="","",IF(COUNTIFS('English Scores- Leveled papers'!$H$4:$KM$4,BN$3,'English Scores- Leveled papers'!$H16:$KM16,"&lt;&gt;")=0,"",SUMIF('English Scores- Leveled papers'!$H$4:$KM$4,BN$3,'English Scores- Leveled papers'!$H16:$KM16)))</f>
        <v/>
      </c>
      <c r="BO14" s="80"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80" t="str">
        <f>IF($B14="","",IF(COUNTIFS('English Scores- Leveled papers'!$H$4:$KM$4,BX$3,'English Scores- Leveled papers'!$H16:$KM16,"&lt;&gt;")=0,"",SUMIF('English Scores- Leveled papers'!$H$4:$KM$4,BX$3,'English Scores- Leveled papers'!$H16:$KM16)))</f>
        <v/>
      </c>
      <c r="BY14" s="80" t="str">
        <f>IF($B14="","",IF(COUNTIFS('English Scores- Leveled papers'!$H$4:$KM$4,BY$3,'English Scores- Leveled papers'!$H16:$KM16,"&lt;&gt;")=0,"",SUMIF('English Scores- Leveled papers'!$H$4:$KM$4,BY$3,'English Scores- Leveled papers'!$H16:$KM16)))</f>
        <v/>
      </c>
      <c r="BZ14" s="80" t="str">
        <f>IF($B14="","",IF(COUNTIFS('English Scores- Leveled papers'!$H$4:$KM$4,BZ$3,'English Scores- Leveled papers'!$H16:$KM16,"&lt;&gt;")=0,"",SUMIF('English Scores- Leveled papers'!$H$4:$KM$4,BZ$3,'English Scores- Leveled papers'!$H16:$KM16)))</f>
        <v/>
      </c>
      <c r="CA14" s="80" t="str">
        <f>IF($B14="","",IF(COUNTIFS('English Scores- Leveled papers'!$H$4:$KM$4,CA$3,'English Scores- Leveled papers'!$H16:$KM16,"&lt;&gt;")=0,"",SUMIF('English Scores- Leveled papers'!$H$4:$KM$4,CA$3,'English Scores- Leveled papers'!$H16:$KM16)))</f>
        <v/>
      </c>
      <c r="CB14" s="80" t="str">
        <f>IF($B14="","",IF(COUNTIFS('English Scores- Leveled papers'!$H$4:$KM$4,CB$3,'English Scores- Leveled papers'!$H16:$KM16,"&lt;&gt;")=0,"",SUMIF('English Scores- Leveled papers'!$H$4:$KM$4,CB$3,'English Scores- Leveled papers'!$H16:$KM16)))</f>
        <v/>
      </c>
      <c r="CC14" s="80" t="str">
        <f>IF($B14="","",IF(COUNTIFS('English Scores- Leveled papers'!$H$4:$KM$4,CC$3,'English Scores- Leveled papers'!$H16:$KM16,"&lt;&gt;")=0,"",SUMIF('English Scores- Leveled papers'!$H$4:$KM$4,CC$3,'English Scores- Leveled papers'!$H16:$KM16)))</f>
        <v/>
      </c>
      <c r="CD14" s="80" t="str">
        <f>IF($B14="","",IF(COUNTIFS('English Scores- Leveled papers'!$H$4:$KM$4,CD$3,'English Scores- Leveled papers'!$H16:$KM16,"&lt;&gt;")=0,"",SUMIF('English Scores- Leveled papers'!$H$4:$KM$4,CD$3,'English Scores- Leveled papers'!$H16:$KM16)))</f>
        <v/>
      </c>
      <c r="CE14" s="80" t="str">
        <f>IF($B14="","",IF(COUNTIFS('English Scores- Leveled papers'!$H$4:$KM$4,CE$3,'English Scores- Leveled papers'!$H16:$KM16,"&lt;&gt;")=0,"",SUMIF('English Scores- Leveled papers'!$H$4:$KM$4,CE$3,'English Scores- Leveled papers'!$H16:$KM16)))</f>
        <v/>
      </c>
      <c r="CF14" s="80"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80" t="str">
        <f>IF($B14="","",IF(COUNTIFS('English Scores- Leveled papers'!$H$4:$KM$4,CL$3,'English Scores- Leveled papers'!$H16:$KM16,"&lt;&gt;")=0,"",SUMIF('English Scores- Leveled papers'!$H$4:$KM$4,CL$3,'English Scores- Leveled papers'!$H16:$KM16)))</f>
        <v/>
      </c>
      <c r="CM14" s="80" t="str">
        <f>IF($B14="","",IF(COUNTIFS('English Scores- Leveled papers'!$H$4:$KM$4,CM$3,'English Scores- Leveled papers'!$H16:$KM16,"&lt;&gt;")=0,"",SUMIF('English Scores- Leveled papers'!$H$4:$KM$4,CM$3,'English Scores- Leveled papers'!$H16:$KM16)))</f>
        <v/>
      </c>
      <c r="CN14" s="80" t="str">
        <f>IF($B14="","",IF(COUNTIFS('English Scores- Leveled papers'!$H$4:$KM$4,CN$3,'English Scores- Leveled papers'!$H16:$KM16,"&lt;&gt;")=0,"",SUMIF('English Scores- Leveled papers'!$H$4:$KM$4,CN$3,'English Scores- Leveled papers'!$H16:$KM16)))</f>
        <v/>
      </c>
      <c r="CO14" s="80" t="str">
        <f>IF($B14="","",IF(COUNTIFS('English Scores- Leveled papers'!$H$4:$KM$4,CO$3,'English Scores- Leveled papers'!$H16:$KM16,"&lt;&gt;")=0,"",SUMIF('English Scores- Leveled papers'!$H$4:$KM$4,CO$3,'English Scores- Leveled papers'!$H16:$KM16)))</f>
        <v/>
      </c>
      <c r="CP14" s="80" t="str">
        <f>IF($B14="","",IF(COUNTIFS('English Scores- Leveled papers'!$H$4:$KM$4,CP$3,'English Scores- Leveled papers'!$H16:$KM16,"&lt;&gt;")=0,"",SUMIF('English Scores- Leveled papers'!$H$4:$KM$4,CP$3,'English Scores- Leveled papers'!$H16:$KM16)))</f>
        <v/>
      </c>
      <c r="CQ14" s="80" t="str">
        <f>IF($B14="","",IF(COUNTIFS('English Scores- Leveled papers'!$H$4:$KM$4,CQ$3,'English Scores- Leveled papers'!$H16:$KM16,"&lt;&gt;")=0,"",SUMIF('English Scores- Leveled papers'!$H$4:$KM$4,CQ$3,'English Scores- Leveled papers'!$H16:$KM16)))</f>
        <v/>
      </c>
      <c r="CR14" s="80" t="str">
        <f>IF($B14="","",IF(COUNTIFS('English Scores- Leveled papers'!$H$4:$KM$4,CR$3,'English Scores- Leveled papers'!$H16:$KM16,"&lt;&gt;")=0,"",SUMIF('English Scores- Leveled papers'!$H$4:$KM$4,CR$3,'English Scores- Leveled papers'!$H16:$KM16)))</f>
        <v/>
      </c>
      <c r="CS14" s="80"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80" t="str">
        <f>IF($B14="","",IF(COUNTIFS('English Scores- Leveled papers'!$H$4:$KM$4,DF$3,'English Scores- Leveled papers'!$H16:$KM16,"&lt;&gt;")=0,"",SUMIF('English Scores- Leveled papers'!$H$4:$KM$4,DF$3,'English Scores- Leveled papers'!$H16:$KM16)))</f>
        <v/>
      </c>
      <c r="DG14" s="80" t="str">
        <f>IF($B14="","",IF(COUNTIFS('English Scores- Leveled papers'!$H$4:$KM$4,DG$3,'English Scores- Leveled papers'!$H16:$KM16,"&lt;&gt;")=0,"",SUMIF('English Scores- Leveled papers'!$H$4:$KM$4,DG$3,'English Scores- Leveled papers'!$H16:$KM16)))</f>
        <v/>
      </c>
      <c r="DH14" s="80" t="str">
        <f>IF($B14="","",IF(COUNTIFS('English Scores- Leveled papers'!$H$4:$KM$4,DH$3,'English Scores- Leveled papers'!$H16:$KM16,"&lt;&gt;")=0,"",SUMIF('English Scores- Leveled papers'!$H$4:$KM$4,DH$3,'English Scores- Leveled papers'!$H16:$KM16)))</f>
        <v/>
      </c>
      <c r="DI14" s="80" t="str">
        <f>IF($B14="","",IF(COUNTIFS('English Scores- Leveled papers'!$H$4:$KM$4,DI$3,'English Scores- Leveled papers'!$H16:$KM16,"&lt;&gt;")=0,"",SUMIF('English Scores- Leveled papers'!$H$4:$KM$4,DI$3,'English Scores- Leveled papers'!$H16:$KM16)))</f>
        <v/>
      </c>
      <c r="DJ14" s="80" t="str">
        <f>IF($B14="","",IF(COUNTIFS('English Scores- Leveled papers'!$H$4:$KM$4,DJ$3,'English Scores- Leveled papers'!$H16:$KM16,"&lt;&gt;")=0,"",SUMIF('English Scores- Leveled papers'!$H$4:$KM$4,DJ$3,'English Scores- Leveled papers'!$H16:$KM16)))</f>
        <v/>
      </c>
      <c r="DK14" s="80" t="str">
        <f>IF($B14="","",IF(COUNTIFS('English Scores- Leveled papers'!$H$4:$KM$4,DK$3,'English Scores- Leveled papers'!$H16:$KM16,"&lt;&gt;")=0,"",SUMIF('English Scores- Leveled papers'!$H$4:$KM$4,DK$3,'English Scores- Leveled papers'!$H16:$KM16)))</f>
        <v/>
      </c>
      <c r="DL14" s="80" t="str">
        <f>IF($B14="","",IF(COUNTIFS('English Scores- Leveled papers'!$H$4:$KM$4,DL$3,'English Scores- Leveled papers'!$H16:$KM16,"&lt;&gt;")=0,"",SUMIF('English Scores- Leveled papers'!$H$4:$KM$4,DL$3,'English Scores- Leveled papers'!$H16:$KM16)))</f>
        <v/>
      </c>
      <c r="DM14" s="80" t="str">
        <f>IF($B14="","",IF(COUNTIFS('English Scores- Leveled papers'!$H$4:$KM$4,DM$3,'English Scores- Leveled papers'!$H16:$KM16,"&lt;&gt;")=0,"",SUMIF('English Scores- Leveled papers'!$H$4:$KM$4,DM$3,'English Scores- Leveled papers'!$H16:$KM16)))</f>
        <v/>
      </c>
      <c r="DN14" s="80" t="str">
        <f>IF($B14="","",IF(COUNTIFS('English Scores- Leveled papers'!$H$4:$KM$4,DN$3,'English Scores- Leveled papers'!$H16:$KM16,"&lt;&gt;")=0,"",SUMIF('English Scores- Leveled papers'!$H$4:$KM$4,DN$3,'English Scores- Leveled papers'!$H16:$KM16)))</f>
        <v/>
      </c>
      <c r="DO14" s="80" t="str">
        <f>IF($B14="","",IF(COUNTIFS('English Scores- Leveled papers'!$H$4:$KM$4,DO$3,'English Scores- Leveled papers'!$H16:$KM16,"&lt;&gt;")=0,"",SUMIF('English Scores- Leveled papers'!$H$4:$KM$4,DO$3,'English Scores- Leveled papers'!$H16:$KM16)))</f>
        <v/>
      </c>
      <c r="DP14" s="80" t="str">
        <f>IF($B14="","",IF(COUNTIFS('English Scores- Leveled papers'!$H$4:$KM$4,DP$3,'English Scores- Leveled papers'!$H16:$KM16,"&lt;&gt;")=0,"",SUMIF('English Scores- Leveled papers'!$H$4:$KM$4,DP$3,'English Scores- Leveled papers'!$H16:$KM16)))</f>
        <v/>
      </c>
      <c r="DQ14" s="80" t="str">
        <f>IF($B14="","",IF(COUNTIFS('English Scores- Leveled papers'!$H$4:$KM$4,DQ$3,'English Scores- Leveled papers'!$H16:$KM16,"&lt;&gt;")=0,"",SUMIF('English Scores- Leveled papers'!$H$4:$KM$4,DQ$3,'English Scores- Leveled papers'!$H16:$KM16)))</f>
        <v/>
      </c>
      <c r="DR14" s="41" t="str">
        <f>IF($B14="","",IF(COUNTIFS('English Scores- Leveled papers'!$H$4:$KM$4,DR$3,'English Scores- Leveled papers'!$H16:$KM16,"&lt;&gt;")=0,"",SUMIF('English Scores- Leveled papers'!$H$4:$KM$4,DR$3,'English Scores- Leveled papers'!$H16:$KM16)))</f>
        <v/>
      </c>
      <c r="DS14" s="41" t="str">
        <f>IF($B14="","",IF(COUNTIFS('English Scores- Leveled papers'!$H$4:$KM$4,DS$3,'English Scores- Leveled papers'!$H16:$KM16,"&lt;&gt;")=0,"",SUMIF('English Scores- Leveled papers'!$H$4:$KM$4,DS$3,'English Scores- Leveled papers'!$H16:$KM16)))</f>
        <v/>
      </c>
      <c r="DT14" s="41" t="str">
        <f>IF($B14="","",IF(COUNTIFS('English Scores- Leveled papers'!$H$4:$KM$4,DT$3,'English Scores- Leveled papers'!$H16:$KM16,"&lt;&gt;")=0,"",SUMIF('English Scores- Leveled papers'!$H$4:$KM$4,DT$3,'English Scores- Leveled papers'!$H16:$KM16)))</f>
        <v/>
      </c>
      <c r="DU14" s="41" t="str">
        <f>IF($B14="","",IF(COUNTIFS('English Scores- Leveled papers'!$H$4:$KM$4,DU$3,'English Scores- Leveled papers'!$H16:$KM16,"&lt;&gt;")=0,"",SUMIF('English Scores- Leveled papers'!$H$4:$KM$4,DU$3,'English Scores- Leveled papers'!$H16:$KM16)))</f>
        <v/>
      </c>
      <c r="DV14" s="41" t="str">
        <f>IF($B14="","",IF(COUNTIFS('English Scores- Leveled papers'!$H$4:$KM$4,DV$3,'English Scores- Leveled papers'!$H16:$KM16,"&lt;&gt;")=0,"",SUMIF('English Scores- Leveled papers'!$H$4:$KM$4,DV$3,'English Scores- Leveled papers'!$H16:$KM16)))</f>
        <v/>
      </c>
      <c r="DW14" s="41" t="str">
        <f>IF($B14="","",IF(COUNTIFS('English Scores- Leveled papers'!$H$4:$KM$4,DW$3,'English Scores- Leveled papers'!$H16:$KM16,"&lt;&gt;")=0,"",SUMIF('English Scores- Leveled papers'!$H$4:$KM$4,DW$3,'English Scores- Leveled papers'!$H16:$KM16)))</f>
        <v/>
      </c>
      <c r="DX14" s="41" t="str">
        <f>IF($B14="","",IF(COUNTIFS('English Scores- Leveled papers'!$H$4:$KM$4,DX$3,'English Scores- Leveled papers'!$H16:$KM16,"&lt;&gt;")=0,"",SUMIF('English Scores- Leveled papers'!$H$4:$KM$4,DX$3,'English Scores- Leveled papers'!$H16:$KM16)))</f>
        <v/>
      </c>
      <c r="DY14" s="41" t="str">
        <f>IF($B14="","",IF(COUNTIFS('English Scores- Leveled papers'!$H$4:$KM$4,DY$3,'English Scores- Leveled papers'!$H16:$KM16,"&lt;&gt;")=0,"",SUMIF('English Scores- Leveled papers'!$H$4:$KM$4,DY$3,'English Scores- Leveled papers'!$H16:$KM16)))</f>
        <v/>
      </c>
      <c r="DZ14" s="41" t="str">
        <f>IF($B14="","",IF(COUNTIFS('English Scores- Leveled papers'!$H$4:$KM$4,DZ$3,'English Scores- Leveled papers'!$H16:$KM16,"&lt;&gt;")=0,"",SUMIF('English Scores- Leveled papers'!$H$4:$KM$4,DZ$3,'English Scores- Leveled papers'!$H16:$KM16)))</f>
        <v/>
      </c>
      <c r="EA14" s="41" t="str">
        <f>IF($B14="","",IF(COUNTIFS('English Scores- Leveled papers'!$H$4:$KM$4,EA$3,'English Scores- Leveled papers'!$H16:$KM16,"&lt;&gt;")=0,"",SUMIF('English Scores- Leveled papers'!$H$4:$KM$4,EA$3,'English Scores- Leveled papers'!$H16:$KM16)))</f>
        <v/>
      </c>
      <c r="EB14" s="41" t="str">
        <f>IF($B14="","",IF(COUNTIFS('English Scores- Leveled papers'!$H$4:$KM$4,EB$3,'English Scores- Leveled papers'!$H16:$KM16,"&lt;&gt;")=0,"",SUMIF('English Scores- Leveled papers'!$H$4:$KM$4,EB$3,'English Scores- Leveled papers'!$H16:$KM16)))</f>
        <v/>
      </c>
      <c r="EC14" s="41" t="str">
        <f>IF($B14="","",IF(COUNTIFS('English Scores- Leveled papers'!$H$4:$KM$4,EC$3,'English Scores- Leveled papers'!$H16:$KM16,"&lt;&gt;")=0,"",SUMIF('English Scores- Leveled papers'!$H$4:$KM$4,EC$3,'English Scores- Leveled papers'!$H16:$KM16)))</f>
        <v/>
      </c>
      <c r="ED14" s="80" t="str">
        <f>IF($B14="","",IF(COUNTIFS('English Scores- Leveled papers'!$H$4:$KM$4,ED$3,'English Scores- Leveled papers'!$H16:$KM16,"&lt;&gt;")=0,"",SUMIF('English Scores- Leveled papers'!$H$4:$KM$4,ED$3,'English Scores- Leveled papers'!$H16:$KM16)))</f>
        <v/>
      </c>
      <c r="EE14" s="80" t="str">
        <f>IF($B14="","",IF(COUNTIFS('English Scores- Leveled papers'!$H$4:$KM$4,EE$3,'English Scores- Leveled papers'!$H16:$KM16,"&lt;&gt;")=0,"",SUMIF('English Scores- Leveled papers'!$H$4:$KM$4,EE$3,'English Scores- Leveled papers'!$H16:$KM16)))</f>
        <v/>
      </c>
      <c r="EF14" s="80" t="str">
        <f>IF($B14="","",IF(COUNTIFS('English Scores- Leveled papers'!$H$4:$KM$4,EF$3,'English Scores- Leveled papers'!$H16:$KM16,"&lt;&gt;")=0,"",SUMIF('English Scores- Leveled papers'!$H$4:$KM$4,EF$3,'English Scores- Leveled papers'!$H16:$KM16)))</f>
        <v/>
      </c>
      <c r="EG14" s="80" t="str">
        <f>IF($B14="","",IF(COUNTIFS('English Scores- Leveled papers'!$H$4:$KM$4,EG$3,'English Scores- Leveled papers'!$H16:$KM16,"&lt;&gt;")=0,"",SUMIF('English Scores- Leveled papers'!$H$4:$KM$4,EG$3,'English Scores- Leveled papers'!$H16:$KM16)))</f>
        <v/>
      </c>
      <c r="EH14" s="80" t="str">
        <f>IF($B14="","",IF(COUNTIFS('English Scores- Leveled papers'!$H$4:$KM$4,EH$3,'English Scores- Leveled papers'!$H16:$KM16,"&lt;&gt;")=0,"",SUMIF('English Scores- Leveled papers'!$H$4:$KM$4,EH$3,'English Scores- Leveled papers'!$H16:$KM16)))</f>
        <v/>
      </c>
      <c r="EI14" s="80" t="str">
        <f>IF($B14="","",IF(COUNTIFS('English Scores- Leveled papers'!$H$4:$KM$4,EI$3,'English Scores- Leveled papers'!$H16:$KM16,"&lt;&gt;")=0,"",SUMIF('English Scores- Leveled papers'!$H$4:$KM$4,EI$3,'English Scores- Leveled papers'!$H16:$KM16)))</f>
        <v/>
      </c>
      <c r="EJ14" s="80" t="str">
        <f>IF($B14="","",IF(COUNTIFS('English Scores- Leveled papers'!$H$4:$KM$4,EJ$3,'English Scores- Leveled papers'!$H16:$KM16,"&lt;&gt;")=0,"",SUMIF('English Scores- Leveled papers'!$H$4:$KM$4,EJ$3,'English Scores- Leveled papers'!$H16:$KM16)))</f>
        <v/>
      </c>
      <c r="EK14" s="80" t="str">
        <f>IF($B14="","",IF(COUNTIFS('English Scores- Leveled papers'!$H$4:$KM$4,EK$3,'English Scores- Leveled papers'!$H16:$KM16,"&lt;&gt;")=0,"",SUMIF('English Scores- Leveled papers'!$H$4:$KM$4,EK$3,'English Scores- Leveled papers'!$H16:$KM16)))</f>
        <v/>
      </c>
      <c r="EL14" s="80" t="str">
        <f>IF($B14="","",IF(COUNTIFS('English Scores- Leveled papers'!$H$4:$KM$4,EL$3,'English Scores- Leveled papers'!$H16:$KM16,"&lt;&gt;")=0,"",SUMIF('English Scores- Leveled papers'!$H$4:$KM$4,EL$3,'English Scores- Leveled papers'!$H16:$KM16)))</f>
        <v/>
      </c>
      <c r="EM14" s="80" t="str">
        <f>IF($B14="","",IF(COUNTIFS('English Scores- Leveled papers'!$H$4:$KM$4,EM$3,'English Scores- Leveled papers'!$H16:$KM16,"&lt;&gt;")=0,"",SUMIF('English Scores- Leveled papers'!$H$4:$KM$4,EM$3,'English Scores- Leveled papers'!$H16:$KM16)))</f>
        <v/>
      </c>
      <c r="EN14" s="80" t="str">
        <f>IF($B14="","",IF(COUNTIFS('English Scores- Leveled papers'!$H$4:$KM$4,EN$3,'English Scores- Leveled papers'!$H16:$KM16,"&lt;&gt;")=0,"",SUMIF('English Scores- Leveled papers'!$H$4:$KM$4,EN$3,'English Scores- Leveled papers'!$H16:$KM16)))</f>
        <v/>
      </c>
      <c r="EO14" s="80" t="str">
        <f>IF($B14="","",IF(COUNTIFS('English Scores- Leveled papers'!$H$4:$KM$4,EO$3,'English Scores- Leveled papers'!$H16:$KM16,"&lt;&gt;")=0,"",SUMIF('English Scores- Leveled papers'!$H$4:$KM$4,EO$3,'English Scores- Leveled papers'!$H16:$KM16)))</f>
        <v/>
      </c>
      <c r="EP14" s="80" t="str">
        <f>IF($B14="","",IF(COUNTIFS('English Scores- Leveled papers'!$H$4:$KM$4,EP$3,'English Scores- Leveled papers'!$H16:$KM16,"&lt;&gt;")=0,"",SUMIF('English Scores- Leveled papers'!$H$4:$KM$4,EP$3,'English Scores- Leveled papers'!$H16:$KM16)))</f>
        <v/>
      </c>
      <c r="ER14" t="s">
        <v>1742</v>
      </c>
      <c r="ES14">
        <f>COUNTIF($C$5:$C$89,"3")</f>
        <v>0</v>
      </c>
      <c r="ET14">
        <f>COUNTIF($D$5:$D$89,"3")</f>
        <v>0</v>
      </c>
    </row>
    <row r="15" spans="1:150" x14ac:dyDescent="0.2">
      <c r="A15" s="65">
        <v>11</v>
      </c>
      <c r="B15" s="65" t="str">
        <f>'English Scores- Leveled papers'!B17</f>
        <v>M. Rajeshwari</v>
      </c>
      <c r="C15" s="79" t="str">
        <f>IF('RC Mastery Check+Question type'!D15="","",IF(OR('RC Mastery Check+Question type'!D15=-0.5,'RC Mastery Check+Question type'!D15=0,'RC Mastery Check+Question type'!D15=0.2,'RC Mastery Check+Question type'!D15=0.5),"NR",'Cover Sheet'!G15))</f>
        <v/>
      </c>
      <c r="D15" s="76" t="str">
        <f>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v>NR</v>
      </c>
      <c r="E15" s="78" t="str">
        <f t="shared" si="2"/>
        <v/>
      </c>
      <c r="F15" s="78" t="str">
        <f t="shared" si="3"/>
        <v/>
      </c>
      <c r="G15" s="78" t="str">
        <f t="shared" si="4"/>
        <v/>
      </c>
      <c r="H15" s="78" t="str">
        <f t="shared" si="5"/>
        <v/>
      </c>
      <c r="I15" s="78" t="str">
        <f t="shared" si="6"/>
        <v/>
      </c>
      <c r="J15" s="78" t="str">
        <f t="shared" si="7"/>
        <v/>
      </c>
      <c r="K15" s="78" t="str">
        <f t="shared" si="8"/>
        <v/>
      </c>
      <c r="L15" s="78" t="str">
        <f t="shared" si="9"/>
        <v/>
      </c>
      <c r="M15" s="78" t="str">
        <f t="shared" si="10"/>
        <v/>
      </c>
      <c r="N15" s="78" t="str">
        <f t="shared" si="11"/>
        <v/>
      </c>
      <c r="O15" s="78" t="str">
        <f t="shared" si="12"/>
        <v/>
      </c>
      <c r="P15" s="78" t="str">
        <f t="shared" si="13"/>
        <v/>
      </c>
      <c r="Q15" s="78" t="str">
        <f t="shared" si="14"/>
        <v/>
      </c>
      <c r="R15" s="78" t="str">
        <f t="shared" si="15"/>
        <v/>
      </c>
      <c r="S15" s="41" t="str">
        <f>IF($B15="","",IF(COUNTIFS('English Scores- Leveled papers'!$H$4:$KM$4,S$3,'English Scores- Leveled papers'!$H17:$KM17,"&lt;&gt;")=0,"",SUMIF('English Scores- Leveled papers'!$H$4:$KM$4,S$3,'English Scores- Leveled papers'!$H17:$KM17)))</f>
        <v/>
      </c>
      <c r="T15" s="41" t="str">
        <f>IF($B15="","",IF(COUNTIFS('English Scores- Leveled papers'!$H$4:$KM$4,T$3,'English Scores- Leveled papers'!$H17:$KM17,"&lt;&gt;")=0,"",SUMIF('English Scores- Leveled papers'!$H$4:$KM$4,T$3,'English Scores- Leveled papers'!$H17:$KM17)))</f>
        <v/>
      </c>
      <c r="U15" s="41" t="str">
        <f>IF($B15="","",IF(COUNTIFS('English Scores- Leveled papers'!$H$4:$KM$4,U$3,'English Scores- Leveled papers'!$H17:$KM17,"&lt;&gt;")=0,"",SUMIF('English Scores- Leveled papers'!$H$4:$KM$4,U$3,'English Scores- Leveled papers'!$H17:$KM17)))</f>
        <v/>
      </c>
      <c r="V15" s="41" t="str">
        <f>IF($B15="","",IF(COUNTIFS('English Scores- Leveled papers'!$H$4:$KM$4,V$3,'English Scores- Leveled papers'!$H17:$KM17,"&lt;&gt;")=0,"",SUMIF('English Scores- Leveled papers'!$H$4:$KM$4,V$3,'English Scores- Leveled papers'!$H17:$KM17)))</f>
        <v/>
      </c>
      <c r="W15" s="41" t="str">
        <f>IF($B15="","",IF(COUNTIFS('English Scores- Leveled papers'!$H$4:$KM$4,W$3,'English Scores- Leveled papers'!$H17:$KM17,"&lt;&gt;")=0,"",SUMIF('English Scores- Leveled papers'!$H$4:$KM$4,W$3,'English Scores- Leveled papers'!$H17:$KM17)))</f>
        <v/>
      </c>
      <c r="X15" s="80" t="str">
        <f>IF($B15="","",IF(COUNTIFS('English Scores- Leveled papers'!$H$4:$KM$4,X$3,'English Scores- Leveled papers'!$H17:$KM17,"&lt;&gt;")=0,"",SUMIF('English Scores- Leveled papers'!$H$4:$KM$4,X$3,'English Scores- Leveled papers'!$H17:$KM17)))</f>
        <v/>
      </c>
      <c r="Y15" s="80" t="str">
        <f>IF($B15="","",IF(COUNTIFS('English Scores- Leveled papers'!$H$4:$KM$4,Y$3,'English Scores- Leveled papers'!$H17:$KM17,"&lt;&gt;")=0,"",SUMIF('English Scores- Leveled papers'!$H$4:$KM$4,Y$3,'English Scores- Leveled papers'!$H17:$KM17)))</f>
        <v/>
      </c>
      <c r="Z15" s="80" t="str">
        <f>IF($B15="","",IF(COUNTIFS('English Scores- Leveled papers'!$H$4:$KM$4,Z$3,'English Scores- Leveled papers'!$H17:$KM17,"&lt;&gt;")=0,"",SUMIF('English Scores- Leveled papers'!$H$4:$KM$4,Z$3,'English Scores- Leveled papers'!$H17:$KM17)))</f>
        <v/>
      </c>
      <c r="AA15" s="80" t="str">
        <f>IF($B15="","",IF(COUNTIFS('English Scores- Leveled papers'!$H$4:$KM$4,AA$3,'English Scores- Leveled papers'!$H17:$KM17,"&lt;&gt;")=0,"",SUMIF('English Scores- Leveled papers'!$H$4:$KM$4,AA$3,'English Scores- Leveled papers'!$H17:$KM17)))</f>
        <v/>
      </c>
      <c r="AB15" s="80" t="str">
        <f>IF($B15="","",IF(COUNTIFS('English Scores- Leveled papers'!$H$4:$KM$4,AB$3,'English Scores- Leveled papers'!$H17:$KM17,"&lt;&gt;")=0,"",SUMIF('English Scores- Leveled papers'!$H$4:$KM$4,AB$3,'English Scores- Leveled papers'!$H17:$KM17)))</f>
        <v/>
      </c>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80" t="str">
        <f>IF($B15="","",IF(COUNTIFS('English Scores- Leveled papers'!$H$4:$KM$4,AI$3,'English Scores- Leveled papers'!$H17:$KM17,"&lt;&gt;")=0,"",SUMIF('English Scores- Leveled papers'!$H$4:$KM$4,AI$3,'English Scores- Leveled papers'!$H17:$KM17)))</f>
        <v/>
      </c>
      <c r="AJ15" s="80" t="str">
        <f>IF($B15="","",IF(COUNTIFS('English Scores- Leveled papers'!$H$4:$KM$4,AJ$3,'English Scores- Leveled papers'!$H17:$KM17,"&lt;&gt;")=0,"",SUMIF('English Scores- Leveled papers'!$H$4:$KM$4,AJ$3,'English Scores- Leveled papers'!$H17:$KM17)))</f>
        <v/>
      </c>
      <c r="AK15" s="80" t="str">
        <f>IF($B15="","",IF(COUNTIFS('English Scores- Leveled papers'!$H$4:$KM$4,AK$3,'English Scores- Leveled papers'!$H17:$KM17,"&lt;&gt;")=0,"",SUMIF('English Scores- Leveled papers'!$H$4:$KM$4,AK$3,'English Scores- Leveled papers'!$H17:$KM17)))</f>
        <v/>
      </c>
      <c r="AL15" s="80" t="str">
        <f>IF($B15="","",IF(COUNTIFS('English Scores- Leveled papers'!$H$4:$KM$4,AL$3,'English Scores- Leveled papers'!$H17:$KM17,"&lt;&gt;")=0,"",SUMIF('English Scores- Leveled papers'!$H$4:$KM$4,AL$3,'English Scores- Leveled papers'!$H17:$KM17)))</f>
        <v/>
      </c>
      <c r="AM15" s="80" t="str">
        <f>IF($B15="","",IF(COUNTIFS('English Scores- Leveled papers'!$H$4:$KM$4,AM$3,'English Scores- Leveled papers'!$H17:$KM17,"&lt;&gt;")=0,"",SUMIF('English Scores- Leveled papers'!$H$4:$KM$4,AM$3,'English Scores- Leveled papers'!$H17:$KM17)))</f>
        <v/>
      </c>
      <c r="AN15" s="80" t="str">
        <f>IF($B15="","",IF(COUNTIFS('English Scores- Leveled papers'!$H$4:$KM$4,AN$3,'English Scores- Leveled papers'!$H17:$KM17,"&lt;&gt;")=0,"",SUMIF('English Scores- Leveled papers'!$H$4:$KM$4,AN$3,'English Scores- Leveled papers'!$H17:$KM17)))</f>
        <v/>
      </c>
      <c r="AO15" s="41" t="str">
        <f>IF($B15="","",IF(COUNTIFS('English Scores- Leveled papers'!$H$4:$KM$4,AO$3,'English Scores- Leveled papers'!$H17:$KM17,"&lt;&gt;")=0,"",SUMIF('English Scores- Leveled papers'!$H$4:$KM$4,AO$3,'English Scores- Leveled papers'!$H17:$KM17)))</f>
        <v/>
      </c>
      <c r="AP15" s="41" t="str">
        <f>IF($B15="","",IF(COUNTIFS('English Scores- Leveled papers'!$H$4:$KM$4,AP$3,'English Scores- Leveled papers'!$H17:$KM17,"&lt;&gt;")=0,"",SUMIF('English Scores- Leveled papers'!$H$4:$KM$4,AP$3,'English Scores- Leveled papers'!$H17:$KM17)))</f>
        <v/>
      </c>
      <c r="AQ15" s="41" t="str">
        <f>IF($B15="","",IF(COUNTIFS('English Scores- Leveled papers'!$H$4:$KM$4,AQ$3,'English Scores- Leveled papers'!$H17:$KM17,"&lt;&gt;")=0,"",SUMIF('English Scores- Leveled papers'!$H$4:$KM$4,AQ$3,'English Scores- Leveled papers'!$H17:$KM17)))</f>
        <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80" t="str">
        <f>IF($B15="","",IF(COUNTIFS('English Scores- Leveled papers'!$H$4:$KM$4,AZ$3,'English Scores- Leveled papers'!$H17:$KM17,"&lt;&gt;")=0,"",SUMIF('English Scores- Leveled papers'!$H$4:$KM$4,AZ$3,'English Scores- Leveled papers'!$H17:$KM17)))</f>
        <v/>
      </c>
      <c r="BA15" s="80" t="str">
        <f>IF($B15="","",IF(COUNTIFS('English Scores- Leveled papers'!$H$4:$KM$4,BA$3,'English Scores- Leveled papers'!$H17:$KM17,"&lt;&gt;")=0,"",SUMIF('English Scores- Leveled papers'!$H$4:$KM$4,BA$3,'English Scores- Leveled papers'!$H17:$KM17)))</f>
        <v/>
      </c>
      <c r="BB15" s="80" t="str">
        <f>IF($B15="","",IF(COUNTIFS('English Scores- Leveled papers'!$H$4:$KM$4,BB$3,'English Scores- Leveled papers'!$H17:$KM17,"&lt;&gt;")=0,"",SUMIF('English Scores- Leveled papers'!$H$4:$KM$4,BB$3,'English Scores- Leveled papers'!$H17:$KM17)))</f>
        <v/>
      </c>
      <c r="BC15" s="80" t="str">
        <f>IF($B15="","",IF(COUNTIFS('English Scores- Leveled papers'!$H$4:$KM$4,BC$3,'English Scores- Leveled papers'!$H17:$KM17,"&lt;&gt;")=0,"",SUMIF('English Scores- Leveled papers'!$H$4:$KM$4,BC$3,'English Scores- Leveled papers'!$H17:$KM17)))</f>
        <v/>
      </c>
      <c r="BD15" s="80"/>
      <c r="BE15" s="80"/>
      <c r="BF15" s="80" t="str">
        <f>IF($B15="","",IF(COUNTIFS('English Scores- Leveled papers'!$H$4:$KM$4,BF$3,'English Scores- Leveled papers'!$H17:$KM17,"&lt;&gt;")=0,"",SUMIF('English Scores- Leveled papers'!$H$4:$KM$4,BF$3,'English Scores- Leveled papers'!$H17:$KM17)))</f>
        <v/>
      </c>
      <c r="BG15" s="80" t="str">
        <f>IF($B15="","",IF(COUNTIFS('English Scores- Leveled papers'!$H$4:$KM$4,BG$3,'English Scores- Leveled papers'!$H17:$KM17,"&lt;&gt;")=0,"",SUMIF('English Scores- Leveled papers'!$H$4:$KM$4,BG$3,'English Scores- Leveled papers'!$H17:$KM17)))</f>
        <v/>
      </c>
      <c r="BH15" s="80" t="str">
        <f>IF($B15="","",IF(COUNTIFS('English Scores- Leveled papers'!$H$4:$KM$4,BH$3,'English Scores- Leveled papers'!$H17:$KM17,"&lt;&gt;")=0,"",SUMIF('English Scores- Leveled papers'!$H$4:$KM$4,BH$3,'English Scores- Leveled papers'!$H17:$KM17)))</f>
        <v/>
      </c>
      <c r="BI15" s="80" t="str">
        <f>IF($B15="","",IF(COUNTIFS('English Scores- Leveled papers'!$H$4:$KM$4,BI$3,'English Scores- Leveled papers'!$H17:$KM17,"&lt;&gt;")=0,"",SUMIF('English Scores- Leveled papers'!$H$4:$KM$4,BI$3,'English Scores- Leveled papers'!$H17:$KM17)))</f>
        <v/>
      </c>
      <c r="BJ15" s="80" t="str">
        <f>IF($B15="","",IF(COUNTIFS('English Scores- Leveled papers'!$H$4:$KM$4,BJ$3,'English Scores- Leveled papers'!$H17:$KM17,"&lt;&gt;")=0,"",SUMIF('English Scores- Leveled papers'!$H$4:$KM$4,BJ$3,'English Scores- Leveled papers'!$H17:$KM17)))</f>
        <v/>
      </c>
      <c r="BK15" s="80" t="str">
        <f>IF($B15="","",IF(COUNTIFS('English Scores- Leveled papers'!$H$4:$KM$4,BK$3,'English Scores- Leveled papers'!$H17:$KM17,"&lt;&gt;")=0,"",SUMIF('English Scores- Leveled papers'!$H$4:$KM$4,BK$3,'English Scores- Leveled papers'!$H17:$KM17)))</f>
        <v/>
      </c>
      <c r="BL15" s="80" t="str">
        <f>IF($B15="","",IF(COUNTIFS('English Scores- Leveled papers'!$H$4:$KM$4,BL$3,'English Scores- Leveled papers'!$H17:$KM17,"&lt;&gt;")=0,"",SUMIF('English Scores- Leveled papers'!$H$4:$KM$4,BL$3,'English Scores- Leveled papers'!$H17:$KM17)))</f>
        <v/>
      </c>
      <c r="BM15" s="80" t="str">
        <f>IF($B15="","",IF(COUNTIFS('English Scores- Leveled papers'!$H$4:$KM$4,BM$3,'English Scores- Leveled papers'!$H17:$KM17,"&lt;&gt;")=0,"",SUMIF('English Scores- Leveled papers'!$H$4:$KM$4,BM$3,'English Scores- Leveled papers'!$H17:$KM17)))</f>
        <v/>
      </c>
      <c r="BN15" s="80" t="str">
        <f>IF($B15="","",IF(COUNTIFS('English Scores- Leveled papers'!$H$4:$KM$4,BN$3,'English Scores- Leveled papers'!$H17:$KM17,"&lt;&gt;")=0,"",SUMIF('English Scores- Leveled papers'!$H$4:$KM$4,BN$3,'English Scores- Leveled papers'!$H17:$KM17)))</f>
        <v/>
      </c>
      <c r="BO15" s="80"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80" t="str">
        <f>IF($B15="","",IF(COUNTIFS('English Scores- Leveled papers'!$H$4:$KM$4,BX$3,'English Scores- Leveled papers'!$H17:$KM17,"&lt;&gt;")=0,"",SUMIF('English Scores- Leveled papers'!$H$4:$KM$4,BX$3,'English Scores- Leveled papers'!$H17:$KM17)))</f>
        <v/>
      </c>
      <c r="BY15" s="80" t="str">
        <f>IF($B15="","",IF(COUNTIFS('English Scores- Leveled papers'!$H$4:$KM$4,BY$3,'English Scores- Leveled papers'!$H17:$KM17,"&lt;&gt;")=0,"",SUMIF('English Scores- Leveled papers'!$H$4:$KM$4,BY$3,'English Scores- Leveled papers'!$H17:$KM17)))</f>
        <v/>
      </c>
      <c r="BZ15" s="80" t="str">
        <f>IF($B15="","",IF(COUNTIFS('English Scores- Leveled papers'!$H$4:$KM$4,BZ$3,'English Scores- Leveled papers'!$H17:$KM17,"&lt;&gt;")=0,"",SUMIF('English Scores- Leveled papers'!$H$4:$KM$4,BZ$3,'English Scores- Leveled papers'!$H17:$KM17)))</f>
        <v/>
      </c>
      <c r="CA15" s="80" t="str">
        <f>IF($B15="","",IF(COUNTIFS('English Scores- Leveled papers'!$H$4:$KM$4,CA$3,'English Scores- Leveled papers'!$H17:$KM17,"&lt;&gt;")=0,"",SUMIF('English Scores- Leveled papers'!$H$4:$KM$4,CA$3,'English Scores- Leveled papers'!$H17:$KM17)))</f>
        <v/>
      </c>
      <c r="CB15" s="80" t="str">
        <f>IF($B15="","",IF(COUNTIFS('English Scores- Leveled papers'!$H$4:$KM$4,CB$3,'English Scores- Leveled papers'!$H17:$KM17,"&lt;&gt;")=0,"",SUMIF('English Scores- Leveled papers'!$H$4:$KM$4,CB$3,'English Scores- Leveled papers'!$H17:$KM17)))</f>
        <v/>
      </c>
      <c r="CC15" s="80" t="str">
        <f>IF($B15="","",IF(COUNTIFS('English Scores- Leveled papers'!$H$4:$KM$4,CC$3,'English Scores- Leveled papers'!$H17:$KM17,"&lt;&gt;")=0,"",SUMIF('English Scores- Leveled papers'!$H$4:$KM$4,CC$3,'English Scores- Leveled papers'!$H17:$KM17)))</f>
        <v/>
      </c>
      <c r="CD15" s="80" t="str">
        <f>IF($B15="","",IF(COUNTIFS('English Scores- Leveled papers'!$H$4:$KM$4,CD$3,'English Scores- Leveled papers'!$H17:$KM17,"&lt;&gt;")=0,"",SUMIF('English Scores- Leveled papers'!$H$4:$KM$4,CD$3,'English Scores- Leveled papers'!$H17:$KM17)))</f>
        <v/>
      </c>
      <c r="CE15" s="80" t="str">
        <f>IF($B15="","",IF(COUNTIFS('English Scores- Leveled papers'!$H$4:$KM$4,CE$3,'English Scores- Leveled papers'!$H17:$KM17,"&lt;&gt;")=0,"",SUMIF('English Scores- Leveled papers'!$H$4:$KM$4,CE$3,'English Scores- Leveled papers'!$H17:$KM17)))</f>
        <v/>
      </c>
      <c r="CF15" s="80"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80" t="str">
        <f>IF($B15="","",IF(COUNTIFS('English Scores- Leveled papers'!$H$4:$KM$4,CL$3,'English Scores- Leveled papers'!$H17:$KM17,"&lt;&gt;")=0,"",SUMIF('English Scores- Leveled papers'!$H$4:$KM$4,CL$3,'English Scores- Leveled papers'!$H17:$KM17)))</f>
        <v/>
      </c>
      <c r="CM15" s="80" t="str">
        <f>IF($B15="","",IF(COUNTIFS('English Scores- Leveled papers'!$H$4:$KM$4,CM$3,'English Scores- Leveled papers'!$H17:$KM17,"&lt;&gt;")=0,"",SUMIF('English Scores- Leveled papers'!$H$4:$KM$4,CM$3,'English Scores- Leveled papers'!$H17:$KM17)))</f>
        <v/>
      </c>
      <c r="CN15" s="80" t="str">
        <f>IF($B15="","",IF(COUNTIFS('English Scores- Leveled papers'!$H$4:$KM$4,CN$3,'English Scores- Leveled papers'!$H17:$KM17,"&lt;&gt;")=0,"",SUMIF('English Scores- Leveled papers'!$H$4:$KM$4,CN$3,'English Scores- Leveled papers'!$H17:$KM17)))</f>
        <v/>
      </c>
      <c r="CO15" s="80" t="str">
        <f>IF($B15="","",IF(COUNTIFS('English Scores- Leveled papers'!$H$4:$KM$4,CO$3,'English Scores- Leveled papers'!$H17:$KM17,"&lt;&gt;")=0,"",SUMIF('English Scores- Leveled papers'!$H$4:$KM$4,CO$3,'English Scores- Leveled papers'!$H17:$KM17)))</f>
        <v/>
      </c>
      <c r="CP15" s="80" t="str">
        <f>IF($B15="","",IF(COUNTIFS('English Scores- Leveled papers'!$H$4:$KM$4,CP$3,'English Scores- Leveled papers'!$H17:$KM17,"&lt;&gt;")=0,"",SUMIF('English Scores- Leveled papers'!$H$4:$KM$4,CP$3,'English Scores- Leveled papers'!$H17:$KM17)))</f>
        <v/>
      </c>
      <c r="CQ15" s="80" t="str">
        <f>IF($B15="","",IF(COUNTIFS('English Scores- Leveled papers'!$H$4:$KM$4,CQ$3,'English Scores- Leveled papers'!$H17:$KM17,"&lt;&gt;")=0,"",SUMIF('English Scores- Leveled papers'!$H$4:$KM$4,CQ$3,'English Scores- Leveled papers'!$H17:$KM17)))</f>
        <v/>
      </c>
      <c r="CR15" s="80" t="str">
        <f>IF($B15="","",IF(COUNTIFS('English Scores- Leveled papers'!$H$4:$KM$4,CR$3,'English Scores- Leveled papers'!$H17:$KM17,"&lt;&gt;")=0,"",SUMIF('English Scores- Leveled papers'!$H$4:$KM$4,CR$3,'English Scores- Leveled papers'!$H17:$KM17)))</f>
        <v/>
      </c>
      <c r="CS15" s="80"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80" t="str">
        <f>IF($B15="","",IF(COUNTIFS('English Scores- Leveled papers'!$H$4:$KM$4,DF$3,'English Scores- Leveled papers'!$H17:$KM17,"&lt;&gt;")=0,"",SUMIF('English Scores- Leveled papers'!$H$4:$KM$4,DF$3,'English Scores- Leveled papers'!$H17:$KM17)))</f>
        <v/>
      </c>
      <c r="DG15" s="80" t="str">
        <f>IF($B15="","",IF(COUNTIFS('English Scores- Leveled papers'!$H$4:$KM$4,DG$3,'English Scores- Leveled papers'!$H17:$KM17,"&lt;&gt;")=0,"",SUMIF('English Scores- Leveled papers'!$H$4:$KM$4,DG$3,'English Scores- Leveled papers'!$H17:$KM17)))</f>
        <v/>
      </c>
      <c r="DH15" s="80" t="str">
        <f>IF($B15="","",IF(COUNTIFS('English Scores- Leveled papers'!$H$4:$KM$4,DH$3,'English Scores- Leveled papers'!$H17:$KM17,"&lt;&gt;")=0,"",SUMIF('English Scores- Leveled papers'!$H$4:$KM$4,DH$3,'English Scores- Leveled papers'!$H17:$KM17)))</f>
        <v/>
      </c>
      <c r="DI15" s="80" t="str">
        <f>IF($B15="","",IF(COUNTIFS('English Scores- Leveled papers'!$H$4:$KM$4,DI$3,'English Scores- Leveled papers'!$H17:$KM17,"&lt;&gt;")=0,"",SUMIF('English Scores- Leveled papers'!$H$4:$KM$4,DI$3,'English Scores- Leveled papers'!$H17:$KM17)))</f>
        <v/>
      </c>
      <c r="DJ15" s="80" t="str">
        <f>IF($B15="","",IF(COUNTIFS('English Scores- Leveled papers'!$H$4:$KM$4,DJ$3,'English Scores- Leveled papers'!$H17:$KM17,"&lt;&gt;")=0,"",SUMIF('English Scores- Leveled papers'!$H$4:$KM$4,DJ$3,'English Scores- Leveled papers'!$H17:$KM17)))</f>
        <v/>
      </c>
      <c r="DK15" s="80" t="str">
        <f>IF($B15="","",IF(COUNTIFS('English Scores- Leveled papers'!$H$4:$KM$4,DK$3,'English Scores- Leveled papers'!$H17:$KM17,"&lt;&gt;")=0,"",SUMIF('English Scores- Leveled papers'!$H$4:$KM$4,DK$3,'English Scores- Leveled papers'!$H17:$KM17)))</f>
        <v/>
      </c>
      <c r="DL15" s="80" t="str">
        <f>IF($B15="","",IF(COUNTIFS('English Scores- Leveled papers'!$H$4:$KM$4,DL$3,'English Scores- Leveled papers'!$H17:$KM17,"&lt;&gt;")=0,"",SUMIF('English Scores- Leveled papers'!$H$4:$KM$4,DL$3,'English Scores- Leveled papers'!$H17:$KM17)))</f>
        <v/>
      </c>
      <c r="DM15" s="80" t="str">
        <f>IF($B15="","",IF(COUNTIFS('English Scores- Leveled papers'!$H$4:$KM$4,DM$3,'English Scores- Leveled papers'!$H17:$KM17,"&lt;&gt;")=0,"",SUMIF('English Scores- Leveled papers'!$H$4:$KM$4,DM$3,'English Scores- Leveled papers'!$H17:$KM17)))</f>
        <v/>
      </c>
      <c r="DN15" s="80" t="str">
        <f>IF($B15="","",IF(COUNTIFS('English Scores- Leveled papers'!$H$4:$KM$4,DN$3,'English Scores- Leveled papers'!$H17:$KM17,"&lt;&gt;")=0,"",SUMIF('English Scores- Leveled papers'!$H$4:$KM$4,DN$3,'English Scores- Leveled papers'!$H17:$KM17)))</f>
        <v/>
      </c>
      <c r="DO15" s="80" t="str">
        <f>IF($B15="","",IF(COUNTIFS('English Scores- Leveled papers'!$H$4:$KM$4,DO$3,'English Scores- Leveled papers'!$H17:$KM17,"&lt;&gt;")=0,"",SUMIF('English Scores- Leveled papers'!$H$4:$KM$4,DO$3,'English Scores- Leveled papers'!$H17:$KM17)))</f>
        <v/>
      </c>
      <c r="DP15" s="80" t="str">
        <f>IF($B15="","",IF(COUNTIFS('English Scores- Leveled papers'!$H$4:$KM$4,DP$3,'English Scores- Leveled papers'!$H17:$KM17,"&lt;&gt;")=0,"",SUMIF('English Scores- Leveled papers'!$H$4:$KM$4,DP$3,'English Scores- Leveled papers'!$H17:$KM17)))</f>
        <v/>
      </c>
      <c r="DQ15" s="80" t="str">
        <f>IF($B15="","",IF(COUNTIFS('English Scores- Leveled papers'!$H$4:$KM$4,DQ$3,'English Scores- Leveled papers'!$H17:$KM17,"&lt;&gt;")=0,"",SUMIF('English Scores- Leveled papers'!$H$4:$KM$4,DQ$3,'English Scores- Leveled papers'!$H17:$KM17)))</f>
        <v/>
      </c>
      <c r="DR15" s="41" t="str">
        <f>IF($B15="","",IF(COUNTIFS('English Scores- Leveled papers'!$H$4:$KM$4,DR$3,'English Scores- Leveled papers'!$H17:$KM17,"&lt;&gt;")=0,"",SUMIF('English Scores- Leveled papers'!$H$4:$KM$4,DR$3,'English Scores- Leveled papers'!$H17:$KM17)))</f>
        <v/>
      </c>
      <c r="DS15" s="41" t="str">
        <f>IF($B15="","",IF(COUNTIFS('English Scores- Leveled papers'!$H$4:$KM$4,DS$3,'English Scores- Leveled papers'!$H17:$KM17,"&lt;&gt;")=0,"",SUMIF('English Scores- Leveled papers'!$H$4:$KM$4,DS$3,'English Scores- Leveled papers'!$H17:$KM17)))</f>
        <v/>
      </c>
      <c r="DT15" s="41" t="str">
        <f>IF($B15="","",IF(COUNTIFS('English Scores- Leveled papers'!$H$4:$KM$4,DT$3,'English Scores- Leveled papers'!$H17:$KM17,"&lt;&gt;")=0,"",SUMIF('English Scores- Leveled papers'!$H$4:$KM$4,DT$3,'English Scores- Leveled papers'!$H17:$KM17)))</f>
        <v/>
      </c>
      <c r="DU15" s="41" t="str">
        <f>IF($B15="","",IF(COUNTIFS('English Scores- Leveled papers'!$H$4:$KM$4,DU$3,'English Scores- Leveled papers'!$H17:$KM17,"&lt;&gt;")=0,"",SUMIF('English Scores- Leveled papers'!$H$4:$KM$4,DU$3,'English Scores- Leveled papers'!$H17:$KM17)))</f>
        <v/>
      </c>
      <c r="DV15" s="41" t="str">
        <f>IF($B15="","",IF(COUNTIFS('English Scores- Leveled papers'!$H$4:$KM$4,DV$3,'English Scores- Leveled papers'!$H17:$KM17,"&lt;&gt;")=0,"",SUMIF('English Scores- Leveled papers'!$H$4:$KM$4,DV$3,'English Scores- Leveled papers'!$H17:$KM17)))</f>
        <v/>
      </c>
      <c r="DW15" s="41" t="str">
        <f>IF($B15="","",IF(COUNTIFS('English Scores- Leveled papers'!$H$4:$KM$4,DW$3,'English Scores- Leveled papers'!$H17:$KM17,"&lt;&gt;")=0,"",SUMIF('English Scores- Leveled papers'!$H$4:$KM$4,DW$3,'English Scores- Leveled papers'!$H17:$KM17)))</f>
        <v/>
      </c>
      <c r="DX15" s="41" t="str">
        <f>IF($B15="","",IF(COUNTIFS('English Scores- Leveled papers'!$H$4:$KM$4,DX$3,'English Scores- Leveled papers'!$H17:$KM17,"&lt;&gt;")=0,"",SUMIF('English Scores- Leveled papers'!$H$4:$KM$4,DX$3,'English Scores- Leveled papers'!$H17:$KM17)))</f>
        <v/>
      </c>
      <c r="DY15" s="41" t="str">
        <f>IF($B15="","",IF(COUNTIFS('English Scores- Leveled papers'!$H$4:$KM$4,DY$3,'English Scores- Leveled papers'!$H17:$KM17,"&lt;&gt;")=0,"",SUMIF('English Scores- Leveled papers'!$H$4:$KM$4,DY$3,'English Scores- Leveled papers'!$H17:$KM17)))</f>
        <v/>
      </c>
      <c r="DZ15" s="41" t="str">
        <f>IF($B15="","",IF(COUNTIFS('English Scores- Leveled papers'!$H$4:$KM$4,DZ$3,'English Scores- Leveled papers'!$H17:$KM17,"&lt;&gt;")=0,"",SUMIF('English Scores- Leveled papers'!$H$4:$KM$4,DZ$3,'English Scores- Leveled papers'!$H17:$KM17)))</f>
        <v/>
      </c>
      <c r="EA15" s="41" t="str">
        <f>IF($B15="","",IF(COUNTIFS('English Scores- Leveled papers'!$H$4:$KM$4,EA$3,'English Scores- Leveled papers'!$H17:$KM17,"&lt;&gt;")=0,"",SUMIF('English Scores- Leveled papers'!$H$4:$KM$4,EA$3,'English Scores- Leveled papers'!$H17:$KM17)))</f>
        <v/>
      </c>
      <c r="EB15" s="41" t="str">
        <f>IF($B15="","",IF(COUNTIFS('English Scores- Leveled papers'!$H$4:$KM$4,EB$3,'English Scores- Leveled papers'!$H17:$KM17,"&lt;&gt;")=0,"",SUMIF('English Scores- Leveled papers'!$H$4:$KM$4,EB$3,'English Scores- Leveled papers'!$H17:$KM17)))</f>
        <v/>
      </c>
      <c r="EC15" s="41" t="str">
        <f>IF($B15="","",IF(COUNTIFS('English Scores- Leveled papers'!$H$4:$KM$4,EC$3,'English Scores- Leveled papers'!$H17:$KM17,"&lt;&gt;")=0,"",SUMIF('English Scores- Leveled papers'!$H$4:$KM$4,EC$3,'English Scores- Leveled papers'!$H17:$KM17)))</f>
        <v/>
      </c>
      <c r="ED15" s="80" t="str">
        <f>IF($B15="","",IF(COUNTIFS('English Scores- Leveled papers'!$H$4:$KM$4,ED$3,'English Scores- Leveled papers'!$H17:$KM17,"&lt;&gt;")=0,"",SUMIF('English Scores- Leveled papers'!$H$4:$KM$4,ED$3,'English Scores- Leveled papers'!$H17:$KM17)))</f>
        <v/>
      </c>
      <c r="EE15" s="80" t="str">
        <f>IF($B15="","",IF(COUNTIFS('English Scores- Leveled papers'!$H$4:$KM$4,EE$3,'English Scores- Leveled papers'!$H17:$KM17,"&lt;&gt;")=0,"",SUMIF('English Scores- Leveled papers'!$H$4:$KM$4,EE$3,'English Scores- Leveled papers'!$H17:$KM17)))</f>
        <v/>
      </c>
      <c r="EF15" s="80" t="str">
        <f>IF($B15="","",IF(COUNTIFS('English Scores- Leveled papers'!$H$4:$KM$4,EF$3,'English Scores- Leveled papers'!$H17:$KM17,"&lt;&gt;")=0,"",SUMIF('English Scores- Leveled papers'!$H$4:$KM$4,EF$3,'English Scores- Leveled papers'!$H17:$KM17)))</f>
        <v/>
      </c>
      <c r="EG15" s="80" t="str">
        <f>IF($B15="","",IF(COUNTIFS('English Scores- Leveled papers'!$H$4:$KM$4,EG$3,'English Scores- Leveled papers'!$H17:$KM17,"&lt;&gt;")=0,"",SUMIF('English Scores- Leveled papers'!$H$4:$KM$4,EG$3,'English Scores- Leveled papers'!$H17:$KM17)))</f>
        <v/>
      </c>
      <c r="EH15" s="80" t="str">
        <f>IF($B15="","",IF(COUNTIFS('English Scores- Leveled papers'!$H$4:$KM$4,EH$3,'English Scores- Leveled papers'!$H17:$KM17,"&lt;&gt;")=0,"",SUMIF('English Scores- Leveled papers'!$H$4:$KM$4,EH$3,'English Scores- Leveled papers'!$H17:$KM17)))</f>
        <v/>
      </c>
      <c r="EI15" s="80" t="str">
        <f>IF($B15="","",IF(COUNTIFS('English Scores- Leveled papers'!$H$4:$KM$4,EI$3,'English Scores- Leveled papers'!$H17:$KM17,"&lt;&gt;")=0,"",SUMIF('English Scores- Leveled papers'!$H$4:$KM$4,EI$3,'English Scores- Leveled papers'!$H17:$KM17)))</f>
        <v/>
      </c>
      <c r="EJ15" s="80" t="str">
        <f>IF($B15="","",IF(COUNTIFS('English Scores- Leveled papers'!$H$4:$KM$4,EJ$3,'English Scores- Leveled papers'!$H17:$KM17,"&lt;&gt;")=0,"",SUMIF('English Scores- Leveled papers'!$H$4:$KM$4,EJ$3,'English Scores- Leveled papers'!$H17:$KM17)))</f>
        <v/>
      </c>
      <c r="EK15" s="80" t="str">
        <f>IF($B15="","",IF(COUNTIFS('English Scores- Leveled papers'!$H$4:$KM$4,EK$3,'English Scores- Leveled papers'!$H17:$KM17,"&lt;&gt;")=0,"",SUMIF('English Scores- Leveled papers'!$H$4:$KM$4,EK$3,'English Scores- Leveled papers'!$H17:$KM17)))</f>
        <v/>
      </c>
      <c r="EL15" s="80" t="str">
        <f>IF($B15="","",IF(COUNTIFS('English Scores- Leveled papers'!$H$4:$KM$4,EL$3,'English Scores- Leveled papers'!$H17:$KM17,"&lt;&gt;")=0,"",SUMIF('English Scores- Leveled papers'!$H$4:$KM$4,EL$3,'English Scores- Leveled papers'!$H17:$KM17)))</f>
        <v/>
      </c>
      <c r="EM15" s="80" t="str">
        <f>IF($B15="","",IF(COUNTIFS('English Scores- Leveled papers'!$H$4:$KM$4,EM$3,'English Scores- Leveled papers'!$H17:$KM17,"&lt;&gt;")=0,"",SUMIF('English Scores- Leveled papers'!$H$4:$KM$4,EM$3,'English Scores- Leveled papers'!$H17:$KM17)))</f>
        <v/>
      </c>
      <c r="EN15" s="80" t="str">
        <f>IF($B15="","",IF(COUNTIFS('English Scores- Leveled papers'!$H$4:$KM$4,EN$3,'English Scores- Leveled papers'!$H17:$KM17,"&lt;&gt;")=0,"",SUMIF('English Scores- Leveled papers'!$H$4:$KM$4,EN$3,'English Scores- Leveled papers'!$H17:$KM17)))</f>
        <v/>
      </c>
      <c r="EO15" s="80" t="str">
        <f>IF($B15="","",IF(COUNTIFS('English Scores- Leveled papers'!$H$4:$KM$4,EO$3,'English Scores- Leveled papers'!$H17:$KM17,"&lt;&gt;")=0,"",SUMIF('English Scores- Leveled papers'!$H$4:$KM$4,EO$3,'English Scores- Leveled papers'!$H17:$KM17)))</f>
        <v/>
      </c>
      <c r="EP15" s="80" t="str">
        <f>IF($B15="","",IF(COUNTIFS('English Scores- Leveled papers'!$H$4:$KM$4,EP$3,'English Scores- Leveled papers'!$H17:$KM17,"&lt;&gt;")=0,"",SUMIF('English Scores- Leveled papers'!$H$4:$KM$4,EP$3,'English Scores- Leveled papers'!$H17:$KM17)))</f>
        <v/>
      </c>
      <c r="ER15" t="s">
        <v>1743</v>
      </c>
      <c r="ES15">
        <f>COUNTIF($C$5:$C$89,"4")</f>
        <v>0</v>
      </c>
      <c r="ET15">
        <f>COUNTIF($D$5:$D$89,"4")</f>
        <v>0</v>
      </c>
    </row>
    <row r="16" spans="1:150" x14ac:dyDescent="0.2">
      <c r="A16" s="65">
        <v>12</v>
      </c>
      <c r="B16" s="65" t="str">
        <f>'English Scores- Leveled papers'!B18</f>
        <v>B. Ramu</v>
      </c>
      <c r="C16" s="79" t="str">
        <f>IF('RC Mastery Check+Question type'!D16="","",IF(OR('RC Mastery Check+Question type'!D16=-0.5,'RC Mastery Check+Question type'!D16=0,'RC Mastery Check+Question type'!D16=0.2,'RC Mastery Check+Question type'!D16=0.5),"NR",'Cover Sheet'!G16))</f>
        <v/>
      </c>
      <c r="D16" s="76" t="str">
        <f>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v>NR</v>
      </c>
      <c r="E16" s="78" t="str">
        <f t="shared" si="2"/>
        <v/>
      </c>
      <c r="F16" s="78" t="str">
        <f t="shared" si="3"/>
        <v/>
      </c>
      <c r="G16" s="78" t="str">
        <f t="shared" si="4"/>
        <v/>
      </c>
      <c r="H16" s="78" t="str">
        <f t="shared" si="5"/>
        <v/>
      </c>
      <c r="I16" s="78" t="str">
        <f t="shared" si="6"/>
        <v/>
      </c>
      <c r="J16" s="78" t="str">
        <f t="shared" si="7"/>
        <v/>
      </c>
      <c r="K16" s="78" t="str">
        <f t="shared" si="8"/>
        <v/>
      </c>
      <c r="L16" s="78" t="str">
        <f t="shared" si="9"/>
        <v/>
      </c>
      <c r="M16" s="78" t="str">
        <f t="shared" si="10"/>
        <v/>
      </c>
      <c r="N16" s="78" t="str">
        <f t="shared" si="11"/>
        <v/>
      </c>
      <c r="O16" s="78" t="str">
        <f t="shared" si="12"/>
        <v/>
      </c>
      <c r="P16" s="78" t="str">
        <f t="shared" si="13"/>
        <v/>
      </c>
      <c r="Q16" s="78" t="str">
        <f t="shared" si="14"/>
        <v/>
      </c>
      <c r="R16" s="78" t="str">
        <f t="shared" si="15"/>
        <v/>
      </c>
      <c r="S16" s="41" t="str">
        <f>IF($B16="","",IF(COUNTIFS('English Scores- Leveled papers'!$H$4:$KM$4,S$3,'English Scores- Leveled papers'!$H18:$KM18,"&lt;&gt;")=0,"",SUMIF('English Scores- Leveled papers'!$H$4:$KM$4,S$3,'English Scores- Leveled papers'!$H18:$KM18)))</f>
        <v/>
      </c>
      <c r="T16" s="41" t="str">
        <f>IF($B16="","",IF(COUNTIFS('English Scores- Leveled papers'!$H$4:$KM$4,T$3,'English Scores- Leveled papers'!$H18:$KM18,"&lt;&gt;")=0,"",SUMIF('English Scores- Leveled papers'!$H$4:$KM$4,T$3,'English Scores- Leveled papers'!$H18:$KM18)))</f>
        <v/>
      </c>
      <c r="U16" s="41" t="str">
        <f>IF($B16="","",IF(COUNTIFS('English Scores- Leveled papers'!$H$4:$KM$4,U$3,'English Scores- Leveled papers'!$H18:$KM18,"&lt;&gt;")=0,"",SUMIF('English Scores- Leveled papers'!$H$4:$KM$4,U$3,'English Scores- Leveled papers'!$H18:$KM18)))</f>
        <v/>
      </c>
      <c r="V16" s="41" t="str">
        <f>IF($B16="","",IF(COUNTIFS('English Scores- Leveled papers'!$H$4:$KM$4,V$3,'English Scores- Leveled papers'!$H18:$KM18,"&lt;&gt;")=0,"",SUMIF('English Scores- Leveled papers'!$H$4:$KM$4,V$3,'English Scores- Leveled papers'!$H18:$KM18)))</f>
        <v/>
      </c>
      <c r="W16" s="41" t="str">
        <f>IF($B16="","",IF(COUNTIFS('English Scores- Leveled papers'!$H$4:$KM$4,W$3,'English Scores- Leveled papers'!$H18:$KM18,"&lt;&gt;")=0,"",SUMIF('English Scores- Leveled papers'!$H$4:$KM$4,W$3,'English Scores- Leveled papers'!$H18:$KM18)))</f>
        <v/>
      </c>
      <c r="X16" s="80" t="str">
        <f>IF($B16="","",IF(COUNTIFS('English Scores- Leveled papers'!$H$4:$KM$4,X$3,'English Scores- Leveled papers'!$H18:$KM18,"&lt;&gt;")=0,"",SUMIF('English Scores- Leveled papers'!$H$4:$KM$4,X$3,'English Scores- Leveled papers'!$H18:$KM18)))</f>
        <v/>
      </c>
      <c r="Y16" s="80" t="str">
        <f>IF($B16="","",IF(COUNTIFS('English Scores- Leveled papers'!$H$4:$KM$4,Y$3,'English Scores- Leveled papers'!$H18:$KM18,"&lt;&gt;")=0,"",SUMIF('English Scores- Leveled papers'!$H$4:$KM$4,Y$3,'English Scores- Leveled papers'!$H18:$KM18)))</f>
        <v/>
      </c>
      <c r="Z16" s="80" t="str">
        <f>IF($B16="","",IF(COUNTIFS('English Scores- Leveled papers'!$H$4:$KM$4,Z$3,'English Scores- Leveled papers'!$H18:$KM18,"&lt;&gt;")=0,"",SUMIF('English Scores- Leveled papers'!$H$4:$KM$4,Z$3,'English Scores- Leveled papers'!$H18:$KM18)))</f>
        <v/>
      </c>
      <c r="AA16" s="80" t="str">
        <f>IF($B16="","",IF(COUNTIFS('English Scores- Leveled papers'!$H$4:$KM$4,AA$3,'English Scores- Leveled papers'!$H18:$KM18,"&lt;&gt;")=0,"",SUMIF('English Scores- Leveled papers'!$H$4:$KM$4,AA$3,'English Scores- Leveled papers'!$H18:$KM18)))</f>
        <v/>
      </c>
      <c r="AB16" s="80" t="str">
        <f>IF($B16="","",IF(COUNTIFS('English Scores- Leveled papers'!$H$4:$KM$4,AB$3,'English Scores- Leveled papers'!$H18:$KM18,"&lt;&gt;")=0,"",SUMIF('English Scores- Leveled papers'!$H$4:$KM$4,AB$3,'English Scores- Leveled papers'!$H18:$KM18)))</f>
        <v/>
      </c>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80" t="str">
        <f>IF($B16="","",IF(COUNTIFS('English Scores- Leveled papers'!$H$4:$KM$4,AI$3,'English Scores- Leveled papers'!$H18:$KM18,"&lt;&gt;")=0,"",SUMIF('English Scores- Leveled papers'!$H$4:$KM$4,AI$3,'English Scores- Leveled papers'!$H18:$KM18)))</f>
        <v/>
      </c>
      <c r="AJ16" s="80" t="str">
        <f>IF($B16="","",IF(COUNTIFS('English Scores- Leveled papers'!$H$4:$KM$4,AJ$3,'English Scores- Leveled papers'!$H18:$KM18,"&lt;&gt;")=0,"",SUMIF('English Scores- Leveled papers'!$H$4:$KM$4,AJ$3,'English Scores- Leveled papers'!$H18:$KM18)))</f>
        <v/>
      </c>
      <c r="AK16" s="80" t="str">
        <f>IF($B16="","",IF(COUNTIFS('English Scores- Leveled papers'!$H$4:$KM$4,AK$3,'English Scores- Leveled papers'!$H18:$KM18,"&lt;&gt;")=0,"",SUMIF('English Scores- Leveled papers'!$H$4:$KM$4,AK$3,'English Scores- Leveled papers'!$H18:$KM18)))</f>
        <v/>
      </c>
      <c r="AL16" s="80" t="str">
        <f>IF($B16="","",IF(COUNTIFS('English Scores- Leveled papers'!$H$4:$KM$4,AL$3,'English Scores- Leveled papers'!$H18:$KM18,"&lt;&gt;")=0,"",SUMIF('English Scores- Leveled papers'!$H$4:$KM$4,AL$3,'English Scores- Leveled papers'!$H18:$KM18)))</f>
        <v/>
      </c>
      <c r="AM16" s="80" t="str">
        <f>IF($B16="","",IF(COUNTIFS('English Scores- Leveled papers'!$H$4:$KM$4,AM$3,'English Scores- Leveled papers'!$H18:$KM18,"&lt;&gt;")=0,"",SUMIF('English Scores- Leveled papers'!$H$4:$KM$4,AM$3,'English Scores- Leveled papers'!$H18:$KM18)))</f>
        <v/>
      </c>
      <c r="AN16" s="80" t="str">
        <f>IF($B16="","",IF(COUNTIFS('English Scores- Leveled papers'!$H$4:$KM$4,AN$3,'English Scores- Leveled papers'!$H18:$KM18,"&lt;&gt;")=0,"",SUMIF('English Scores- Leveled papers'!$H$4:$KM$4,AN$3,'English Scores- Leveled papers'!$H18:$KM18)))</f>
        <v/>
      </c>
      <c r="AO16" s="41" t="str">
        <f>IF($B16="","",IF(COUNTIFS('English Scores- Leveled papers'!$H$4:$KM$4,AO$3,'English Scores- Leveled papers'!$H18:$KM18,"&lt;&gt;")=0,"",SUMIF('English Scores- Leveled papers'!$H$4:$KM$4,AO$3,'English Scores- Leveled papers'!$H18:$KM18)))</f>
        <v/>
      </c>
      <c r="AP16" s="41" t="str">
        <f>IF($B16="","",IF(COUNTIFS('English Scores- Leveled papers'!$H$4:$KM$4,AP$3,'English Scores- Leveled papers'!$H18:$KM18,"&lt;&gt;")=0,"",SUMIF('English Scores- Leveled papers'!$H$4:$KM$4,AP$3,'English Scores- Leveled papers'!$H18:$KM18)))</f>
        <v/>
      </c>
      <c r="AQ16" s="41" t="str">
        <f>IF($B16="","",IF(COUNTIFS('English Scores- Leveled papers'!$H$4:$KM$4,AQ$3,'English Scores- Leveled papers'!$H18:$KM18,"&lt;&gt;")=0,"",SUMIF('English Scores- Leveled papers'!$H$4:$KM$4,AQ$3,'English Scores- Leveled papers'!$H18:$KM18)))</f>
        <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80" t="str">
        <f>IF($B16="","",IF(COUNTIFS('English Scores- Leveled papers'!$H$4:$KM$4,AZ$3,'English Scores- Leveled papers'!$H18:$KM18,"&lt;&gt;")=0,"",SUMIF('English Scores- Leveled papers'!$H$4:$KM$4,AZ$3,'English Scores- Leveled papers'!$H18:$KM18)))</f>
        <v/>
      </c>
      <c r="BA16" s="80" t="str">
        <f>IF($B16="","",IF(COUNTIFS('English Scores- Leveled papers'!$H$4:$KM$4,BA$3,'English Scores- Leveled papers'!$H18:$KM18,"&lt;&gt;")=0,"",SUMIF('English Scores- Leveled papers'!$H$4:$KM$4,BA$3,'English Scores- Leveled papers'!$H18:$KM18)))</f>
        <v/>
      </c>
      <c r="BB16" s="80" t="str">
        <f>IF($B16="","",IF(COUNTIFS('English Scores- Leveled papers'!$H$4:$KM$4,BB$3,'English Scores- Leveled papers'!$H18:$KM18,"&lt;&gt;")=0,"",SUMIF('English Scores- Leveled papers'!$H$4:$KM$4,BB$3,'English Scores- Leveled papers'!$H18:$KM18)))</f>
        <v/>
      </c>
      <c r="BC16" s="80" t="str">
        <f>IF($B16="","",IF(COUNTIFS('English Scores- Leveled papers'!$H$4:$KM$4,BC$3,'English Scores- Leveled papers'!$H18:$KM18,"&lt;&gt;")=0,"",SUMIF('English Scores- Leveled papers'!$H$4:$KM$4,BC$3,'English Scores- Leveled papers'!$H18:$KM18)))</f>
        <v/>
      </c>
      <c r="BD16" s="80"/>
      <c r="BE16" s="80"/>
      <c r="BF16" s="80" t="str">
        <f>IF($B16="","",IF(COUNTIFS('English Scores- Leveled papers'!$H$4:$KM$4,BF$3,'English Scores- Leveled papers'!$H18:$KM18,"&lt;&gt;")=0,"",SUMIF('English Scores- Leveled papers'!$H$4:$KM$4,BF$3,'English Scores- Leveled papers'!$H18:$KM18)))</f>
        <v/>
      </c>
      <c r="BG16" s="80" t="str">
        <f>IF($B16="","",IF(COUNTIFS('English Scores- Leveled papers'!$H$4:$KM$4,BG$3,'English Scores- Leveled papers'!$H18:$KM18,"&lt;&gt;")=0,"",SUMIF('English Scores- Leveled papers'!$H$4:$KM$4,BG$3,'English Scores- Leveled papers'!$H18:$KM18)))</f>
        <v/>
      </c>
      <c r="BH16" s="80" t="str">
        <f>IF($B16="","",IF(COUNTIFS('English Scores- Leveled papers'!$H$4:$KM$4,BH$3,'English Scores- Leveled papers'!$H18:$KM18,"&lt;&gt;")=0,"",SUMIF('English Scores- Leveled papers'!$H$4:$KM$4,BH$3,'English Scores- Leveled papers'!$H18:$KM18)))</f>
        <v/>
      </c>
      <c r="BI16" s="80" t="str">
        <f>IF($B16="","",IF(COUNTIFS('English Scores- Leveled papers'!$H$4:$KM$4,BI$3,'English Scores- Leveled papers'!$H18:$KM18,"&lt;&gt;")=0,"",SUMIF('English Scores- Leveled papers'!$H$4:$KM$4,BI$3,'English Scores- Leveled papers'!$H18:$KM18)))</f>
        <v/>
      </c>
      <c r="BJ16" s="80" t="str">
        <f>IF($B16="","",IF(COUNTIFS('English Scores- Leveled papers'!$H$4:$KM$4,BJ$3,'English Scores- Leveled papers'!$H18:$KM18,"&lt;&gt;")=0,"",SUMIF('English Scores- Leveled papers'!$H$4:$KM$4,BJ$3,'English Scores- Leveled papers'!$H18:$KM18)))</f>
        <v/>
      </c>
      <c r="BK16" s="80" t="str">
        <f>IF($B16="","",IF(COUNTIFS('English Scores- Leveled papers'!$H$4:$KM$4,BK$3,'English Scores- Leveled papers'!$H18:$KM18,"&lt;&gt;")=0,"",SUMIF('English Scores- Leveled papers'!$H$4:$KM$4,BK$3,'English Scores- Leveled papers'!$H18:$KM18)))</f>
        <v/>
      </c>
      <c r="BL16" s="80" t="str">
        <f>IF($B16="","",IF(COUNTIFS('English Scores- Leveled papers'!$H$4:$KM$4,BL$3,'English Scores- Leveled papers'!$H18:$KM18,"&lt;&gt;")=0,"",SUMIF('English Scores- Leveled papers'!$H$4:$KM$4,BL$3,'English Scores- Leveled papers'!$H18:$KM18)))</f>
        <v/>
      </c>
      <c r="BM16" s="80" t="str">
        <f>IF($B16="","",IF(COUNTIFS('English Scores- Leveled papers'!$H$4:$KM$4,BM$3,'English Scores- Leveled papers'!$H18:$KM18,"&lt;&gt;")=0,"",SUMIF('English Scores- Leveled papers'!$H$4:$KM$4,BM$3,'English Scores- Leveled papers'!$H18:$KM18)))</f>
        <v/>
      </c>
      <c r="BN16" s="80" t="str">
        <f>IF($B16="","",IF(COUNTIFS('English Scores- Leveled papers'!$H$4:$KM$4,BN$3,'English Scores- Leveled papers'!$H18:$KM18,"&lt;&gt;")=0,"",SUMIF('English Scores- Leveled papers'!$H$4:$KM$4,BN$3,'English Scores- Leveled papers'!$H18:$KM18)))</f>
        <v/>
      </c>
      <c r="BO16" s="80"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80" t="str">
        <f>IF($B16="","",IF(COUNTIFS('English Scores- Leveled papers'!$H$4:$KM$4,BX$3,'English Scores- Leveled papers'!$H18:$KM18,"&lt;&gt;")=0,"",SUMIF('English Scores- Leveled papers'!$H$4:$KM$4,BX$3,'English Scores- Leveled papers'!$H18:$KM18)))</f>
        <v/>
      </c>
      <c r="BY16" s="80" t="str">
        <f>IF($B16="","",IF(COUNTIFS('English Scores- Leveled papers'!$H$4:$KM$4,BY$3,'English Scores- Leveled papers'!$H18:$KM18,"&lt;&gt;")=0,"",SUMIF('English Scores- Leveled papers'!$H$4:$KM$4,BY$3,'English Scores- Leveled papers'!$H18:$KM18)))</f>
        <v/>
      </c>
      <c r="BZ16" s="80" t="str">
        <f>IF($B16="","",IF(COUNTIFS('English Scores- Leveled papers'!$H$4:$KM$4,BZ$3,'English Scores- Leveled papers'!$H18:$KM18,"&lt;&gt;")=0,"",SUMIF('English Scores- Leveled papers'!$H$4:$KM$4,BZ$3,'English Scores- Leveled papers'!$H18:$KM18)))</f>
        <v/>
      </c>
      <c r="CA16" s="80" t="str">
        <f>IF($B16="","",IF(COUNTIFS('English Scores- Leveled papers'!$H$4:$KM$4,CA$3,'English Scores- Leveled papers'!$H18:$KM18,"&lt;&gt;")=0,"",SUMIF('English Scores- Leveled papers'!$H$4:$KM$4,CA$3,'English Scores- Leveled papers'!$H18:$KM18)))</f>
        <v/>
      </c>
      <c r="CB16" s="80" t="str">
        <f>IF($B16="","",IF(COUNTIFS('English Scores- Leveled papers'!$H$4:$KM$4,CB$3,'English Scores- Leveled papers'!$H18:$KM18,"&lt;&gt;")=0,"",SUMIF('English Scores- Leveled papers'!$H$4:$KM$4,CB$3,'English Scores- Leveled papers'!$H18:$KM18)))</f>
        <v/>
      </c>
      <c r="CC16" s="80" t="str">
        <f>IF($B16="","",IF(COUNTIFS('English Scores- Leveled papers'!$H$4:$KM$4,CC$3,'English Scores- Leveled papers'!$H18:$KM18,"&lt;&gt;")=0,"",SUMIF('English Scores- Leveled papers'!$H$4:$KM$4,CC$3,'English Scores- Leveled papers'!$H18:$KM18)))</f>
        <v/>
      </c>
      <c r="CD16" s="80" t="str">
        <f>IF($B16="","",IF(COUNTIFS('English Scores- Leveled papers'!$H$4:$KM$4,CD$3,'English Scores- Leveled papers'!$H18:$KM18,"&lt;&gt;")=0,"",SUMIF('English Scores- Leveled papers'!$H$4:$KM$4,CD$3,'English Scores- Leveled papers'!$H18:$KM18)))</f>
        <v/>
      </c>
      <c r="CE16" s="80" t="str">
        <f>IF($B16="","",IF(COUNTIFS('English Scores- Leveled papers'!$H$4:$KM$4,CE$3,'English Scores- Leveled papers'!$H18:$KM18,"&lt;&gt;")=0,"",SUMIF('English Scores- Leveled papers'!$H$4:$KM$4,CE$3,'English Scores- Leveled papers'!$H18:$KM18)))</f>
        <v/>
      </c>
      <c r="CF16" s="80"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80" t="str">
        <f>IF($B16="","",IF(COUNTIFS('English Scores- Leveled papers'!$H$4:$KM$4,CL$3,'English Scores- Leveled papers'!$H18:$KM18,"&lt;&gt;")=0,"",SUMIF('English Scores- Leveled papers'!$H$4:$KM$4,CL$3,'English Scores- Leveled papers'!$H18:$KM18)))</f>
        <v/>
      </c>
      <c r="CM16" s="80" t="str">
        <f>IF($B16="","",IF(COUNTIFS('English Scores- Leveled papers'!$H$4:$KM$4,CM$3,'English Scores- Leveled papers'!$H18:$KM18,"&lt;&gt;")=0,"",SUMIF('English Scores- Leveled papers'!$H$4:$KM$4,CM$3,'English Scores- Leveled papers'!$H18:$KM18)))</f>
        <v/>
      </c>
      <c r="CN16" s="80" t="str">
        <f>IF($B16="","",IF(COUNTIFS('English Scores- Leveled papers'!$H$4:$KM$4,CN$3,'English Scores- Leveled papers'!$H18:$KM18,"&lt;&gt;")=0,"",SUMIF('English Scores- Leveled papers'!$H$4:$KM$4,CN$3,'English Scores- Leveled papers'!$H18:$KM18)))</f>
        <v/>
      </c>
      <c r="CO16" s="80" t="str">
        <f>IF($B16="","",IF(COUNTIFS('English Scores- Leveled papers'!$H$4:$KM$4,CO$3,'English Scores- Leveled papers'!$H18:$KM18,"&lt;&gt;")=0,"",SUMIF('English Scores- Leveled papers'!$H$4:$KM$4,CO$3,'English Scores- Leveled papers'!$H18:$KM18)))</f>
        <v/>
      </c>
      <c r="CP16" s="80" t="str">
        <f>IF($B16="","",IF(COUNTIFS('English Scores- Leveled papers'!$H$4:$KM$4,CP$3,'English Scores- Leveled papers'!$H18:$KM18,"&lt;&gt;")=0,"",SUMIF('English Scores- Leveled papers'!$H$4:$KM$4,CP$3,'English Scores- Leveled papers'!$H18:$KM18)))</f>
        <v/>
      </c>
      <c r="CQ16" s="80" t="str">
        <f>IF($B16="","",IF(COUNTIFS('English Scores- Leveled papers'!$H$4:$KM$4,CQ$3,'English Scores- Leveled papers'!$H18:$KM18,"&lt;&gt;")=0,"",SUMIF('English Scores- Leveled papers'!$H$4:$KM$4,CQ$3,'English Scores- Leveled papers'!$H18:$KM18)))</f>
        <v/>
      </c>
      <c r="CR16" s="80" t="str">
        <f>IF($B16="","",IF(COUNTIFS('English Scores- Leveled papers'!$H$4:$KM$4,CR$3,'English Scores- Leveled papers'!$H18:$KM18,"&lt;&gt;")=0,"",SUMIF('English Scores- Leveled papers'!$H$4:$KM$4,CR$3,'English Scores- Leveled papers'!$H18:$KM18)))</f>
        <v/>
      </c>
      <c r="CS16" s="80"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80" t="str">
        <f>IF($B16="","",IF(COUNTIFS('English Scores- Leveled papers'!$H$4:$KM$4,DF$3,'English Scores- Leveled papers'!$H18:$KM18,"&lt;&gt;")=0,"",SUMIF('English Scores- Leveled papers'!$H$4:$KM$4,DF$3,'English Scores- Leveled papers'!$H18:$KM18)))</f>
        <v/>
      </c>
      <c r="DG16" s="80" t="str">
        <f>IF($B16="","",IF(COUNTIFS('English Scores- Leveled papers'!$H$4:$KM$4,DG$3,'English Scores- Leveled papers'!$H18:$KM18,"&lt;&gt;")=0,"",SUMIF('English Scores- Leveled papers'!$H$4:$KM$4,DG$3,'English Scores- Leveled papers'!$H18:$KM18)))</f>
        <v/>
      </c>
      <c r="DH16" s="80" t="str">
        <f>IF($B16="","",IF(COUNTIFS('English Scores- Leveled papers'!$H$4:$KM$4,DH$3,'English Scores- Leveled papers'!$H18:$KM18,"&lt;&gt;")=0,"",SUMIF('English Scores- Leveled papers'!$H$4:$KM$4,DH$3,'English Scores- Leveled papers'!$H18:$KM18)))</f>
        <v/>
      </c>
      <c r="DI16" s="80" t="str">
        <f>IF($B16="","",IF(COUNTIFS('English Scores- Leveled papers'!$H$4:$KM$4,DI$3,'English Scores- Leveled papers'!$H18:$KM18,"&lt;&gt;")=0,"",SUMIF('English Scores- Leveled papers'!$H$4:$KM$4,DI$3,'English Scores- Leveled papers'!$H18:$KM18)))</f>
        <v/>
      </c>
      <c r="DJ16" s="80" t="str">
        <f>IF($B16="","",IF(COUNTIFS('English Scores- Leveled papers'!$H$4:$KM$4,DJ$3,'English Scores- Leveled papers'!$H18:$KM18,"&lt;&gt;")=0,"",SUMIF('English Scores- Leveled papers'!$H$4:$KM$4,DJ$3,'English Scores- Leveled papers'!$H18:$KM18)))</f>
        <v/>
      </c>
      <c r="DK16" s="80" t="str">
        <f>IF($B16="","",IF(COUNTIFS('English Scores- Leveled papers'!$H$4:$KM$4,DK$3,'English Scores- Leveled papers'!$H18:$KM18,"&lt;&gt;")=0,"",SUMIF('English Scores- Leveled papers'!$H$4:$KM$4,DK$3,'English Scores- Leveled papers'!$H18:$KM18)))</f>
        <v/>
      </c>
      <c r="DL16" s="80" t="str">
        <f>IF($B16="","",IF(COUNTIFS('English Scores- Leveled papers'!$H$4:$KM$4,DL$3,'English Scores- Leveled papers'!$H18:$KM18,"&lt;&gt;")=0,"",SUMIF('English Scores- Leveled papers'!$H$4:$KM$4,DL$3,'English Scores- Leveled papers'!$H18:$KM18)))</f>
        <v/>
      </c>
      <c r="DM16" s="80" t="str">
        <f>IF($B16="","",IF(COUNTIFS('English Scores- Leveled papers'!$H$4:$KM$4,DM$3,'English Scores- Leveled papers'!$H18:$KM18,"&lt;&gt;")=0,"",SUMIF('English Scores- Leveled papers'!$H$4:$KM$4,DM$3,'English Scores- Leveled papers'!$H18:$KM18)))</f>
        <v/>
      </c>
      <c r="DN16" s="80" t="str">
        <f>IF($B16="","",IF(COUNTIFS('English Scores- Leveled papers'!$H$4:$KM$4,DN$3,'English Scores- Leveled papers'!$H18:$KM18,"&lt;&gt;")=0,"",SUMIF('English Scores- Leveled papers'!$H$4:$KM$4,DN$3,'English Scores- Leveled papers'!$H18:$KM18)))</f>
        <v/>
      </c>
      <c r="DO16" s="80" t="str">
        <f>IF($B16="","",IF(COUNTIFS('English Scores- Leveled papers'!$H$4:$KM$4,DO$3,'English Scores- Leveled papers'!$H18:$KM18,"&lt;&gt;")=0,"",SUMIF('English Scores- Leveled papers'!$H$4:$KM$4,DO$3,'English Scores- Leveled papers'!$H18:$KM18)))</f>
        <v/>
      </c>
      <c r="DP16" s="80" t="str">
        <f>IF($B16="","",IF(COUNTIFS('English Scores- Leveled papers'!$H$4:$KM$4,DP$3,'English Scores- Leveled papers'!$H18:$KM18,"&lt;&gt;")=0,"",SUMIF('English Scores- Leveled papers'!$H$4:$KM$4,DP$3,'English Scores- Leveled papers'!$H18:$KM18)))</f>
        <v/>
      </c>
      <c r="DQ16" s="80" t="str">
        <f>IF($B16="","",IF(COUNTIFS('English Scores- Leveled papers'!$H$4:$KM$4,DQ$3,'English Scores- Leveled papers'!$H18:$KM18,"&lt;&gt;")=0,"",SUMIF('English Scores- Leveled papers'!$H$4:$KM$4,DQ$3,'English Scores- Leveled papers'!$H18:$KM18)))</f>
        <v/>
      </c>
      <c r="DR16" s="41" t="str">
        <f>IF($B16="","",IF(COUNTIFS('English Scores- Leveled papers'!$H$4:$KM$4,DR$3,'English Scores- Leveled papers'!$H18:$KM18,"&lt;&gt;")=0,"",SUMIF('English Scores- Leveled papers'!$H$4:$KM$4,DR$3,'English Scores- Leveled papers'!$H18:$KM18)))</f>
        <v/>
      </c>
      <c r="DS16" s="41" t="str">
        <f>IF($B16="","",IF(COUNTIFS('English Scores- Leveled papers'!$H$4:$KM$4,DS$3,'English Scores- Leveled papers'!$H18:$KM18,"&lt;&gt;")=0,"",SUMIF('English Scores- Leveled papers'!$H$4:$KM$4,DS$3,'English Scores- Leveled papers'!$H18:$KM18)))</f>
        <v/>
      </c>
      <c r="DT16" s="41" t="str">
        <f>IF($B16="","",IF(COUNTIFS('English Scores- Leveled papers'!$H$4:$KM$4,DT$3,'English Scores- Leveled papers'!$H18:$KM18,"&lt;&gt;")=0,"",SUMIF('English Scores- Leveled papers'!$H$4:$KM$4,DT$3,'English Scores- Leveled papers'!$H18:$KM18)))</f>
        <v/>
      </c>
      <c r="DU16" s="41" t="str">
        <f>IF($B16="","",IF(COUNTIFS('English Scores- Leveled papers'!$H$4:$KM$4,DU$3,'English Scores- Leveled papers'!$H18:$KM18,"&lt;&gt;")=0,"",SUMIF('English Scores- Leveled papers'!$H$4:$KM$4,DU$3,'English Scores- Leveled papers'!$H18:$KM18)))</f>
        <v/>
      </c>
      <c r="DV16" s="41" t="str">
        <f>IF($B16="","",IF(COUNTIFS('English Scores- Leveled papers'!$H$4:$KM$4,DV$3,'English Scores- Leveled papers'!$H18:$KM18,"&lt;&gt;")=0,"",SUMIF('English Scores- Leveled papers'!$H$4:$KM$4,DV$3,'English Scores- Leveled papers'!$H18:$KM18)))</f>
        <v/>
      </c>
      <c r="DW16" s="41" t="str">
        <f>IF($B16="","",IF(COUNTIFS('English Scores- Leveled papers'!$H$4:$KM$4,DW$3,'English Scores- Leveled papers'!$H18:$KM18,"&lt;&gt;")=0,"",SUMIF('English Scores- Leveled papers'!$H$4:$KM$4,DW$3,'English Scores- Leveled papers'!$H18:$KM18)))</f>
        <v/>
      </c>
      <c r="DX16" s="41" t="str">
        <f>IF($B16="","",IF(COUNTIFS('English Scores- Leveled papers'!$H$4:$KM$4,DX$3,'English Scores- Leveled papers'!$H18:$KM18,"&lt;&gt;")=0,"",SUMIF('English Scores- Leveled papers'!$H$4:$KM$4,DX$3,'English Scores- Leveled papers'!$H18:$KM18)))</f>
        <v/>
      </c>
      <c r="DY16" s="41" t="str">
        <f>IF($B16="","",IF(COUNTIFS('English Scores- Leveled papers'!$H$4:$KM$4,DY$3,'English Scores- Leveled papers'!$H18:$KM18,"&lt;&gt;")=0,"",SUMIF('English Scores- Leveled papers'!$H$4:$KM$4,DY$3,'English Scores- Leveled papers'!$H18:$KM18)))</f>
        <v/>
      </c>
      <c r="DZ16" s="41" t="str">
        <f>IF($B16="","",IF(COUNTIFS('English Scores- Leveled papers'!$H$4:$KM$4,DZ$3,'English Scores- Leveled papers'!$H18:$KM18,"&lt;&gt;")=0,"",SUMIF('English Scores- Leveled papers'!$H$4:$KM$4,DZ$3,'English Scores- Leveled papers'!$H18:$KM18)))</f>
        <v/>
      </c>
      <c r="EA16" s="41" t="str">
        <f>IF($B16="","",IF(COUNTIFS('English Scores- Leveled papers'!$H$4:$KM$4,EA$3,'English Scores- Leveled papers'!$H18:$KM18,"&lt;&gt;")=0,"",SUMIF('English Scores- Leveled papers'!$H$4:$KM$4,EA$3,'English Scores- Leveled papers'!$H18:$KM18)))</f>
        <v/>
      </c>
      <c r="EB16" s="41" t="str">
        <f>IF($B16="","",IF(COUNTIFS('English Scores- Leveled papers'!$H$4:$KM$4,EB$3,'English Scores- Leveled papers'!$H18:$KM18,"&lt;&gt;")=0,"",SUMIF('English Scores- Leveled papers'!$H$4:$KM$4,EB$3,'English Scores- Leveled papers'!$H18:$KM18)))</f>
        <v/>
      </c>
      <c r="EC16" s="41" t="str">
        <f>IF($B16="","",IF(COUNTIFS('English Scores- Leveled papers'!$H$4:$KM$4,EC$3,'English Scores- Leveled papers'!$H18:$KM18,"&lt;&gt;")=0,"",SUMIF('English Scores- Leveled papers'!$H$4:$KM$4,EC$3,'English Scores- Leveled papers'!$H18:$KM18)))</f>
        <v/>
      </c>
      <c r="ED16" s="80" t="str">
        <f>IF($B16="","",IF(COUNTIFS('English Scores- Leveled papers'!$H$4:$KM$4,ED$3,'English Scores- Leveled papers'!$H18:$KM18,"&lt;&gt;")=0,"",SUMIF('English Scores- Leveled papers'!$H$4:$KM$4,ED$3,'English Scores- Leveled papers'!$H18:$KM18)))</f>
        <v/>
      </c>
      <c r="EE16" s="80" t="str">
        <f>IF($B16="","",IF(COUNTIFS('English Scores- Leveled papers'!$H$4:$KM$4,EE$3,'English Scores- Leveled papers'!$H18:$KM18,"&lt;&gt;")=0,"",SUMIF('English Scores- Leveled papers'!$H$4:$KM$4,EE$3,'English Scores- Leveled papers'!$H18:$KM18)))</f>
        <v/>
      </c>
      <c r="EF16" s="80" t="str">
        <f>IF($B16="","",IF(COUNTIFS('English Scores- Leveled papers'!$H$4:$KM$4,EF$3,'English Scores- Leveled papers'!$H18:$KM18,"&lt;&gt;")=0,"",SUMIF('English Scores- Leveled papers'!$H$4:$KM$4,EF$3,'English Scores- Leveled papers'!$H18:$KM18)))</f>
        <v/>
      </c>
      <c r="EG16" s="80" t="str">
        <f>IF($B16="","",IF(COUNTIFS('English Scores- Leveled papers'!$H$4:$KM$4,EG$3,'English Scores- Leveled papers'!$H18:$KM18,"&lt;&gt;")=0,"",SUMIF('English Scores- Leveled papers'!$H$4:$KM$4,EG$3,'English Scores- Leveled papers'!$H18:$KM18)))</f>
        <v/>
      </c>
      <c r="EH16" s="80" t="str">
        <f>IF($B16="","",IF(COUNTIFS('English Scores- Leveled papers'!$H$4:$KM$4,EH$3,'English Scores- Leveled papers'!$H18:$KM18,"&lt;&gt;")=0,"",SUMIF('English Scores- Leveled papers'!$H$4:$KM$4,EH$3,'English Scores- Leveled papers'!$H18:$KM18)))</f>
        <v/>
      </c>
      <c r="EI16" s="80" t="str">
        <f>IF($B16="","",IF(COUNTIFS('English Scores- Leveled papers'!$H$4:$KM$4,EI$3,'English Scores- Leveled papers'!$H18:$KM18,"&lt;&gt;")=0,"",SUMIF('English Scores- Leveled papers'!$H$4:$KM$4,EI$3,'English Scores- Leveled papers'!$H18:$KM18)))</f>
        <v/>
      </c>
      <c r="EJ16" s="80" t="str">
        <f>IF($B16="","",IF(COUNTIFS('English Scores- Leveled papers'!$H$4:$KM$4,EJ$3,'English Scores- Leveled papers'!$H18:$KM18,"&lt;&gt;")=0,"",SUMIF('English Scores- Leveled papers'!$H$4:$KM$4,EJ$3,'English Scores- Leveled papers'!$H18:$KM18)))</f>
        <v/>
      </c>
      <c r="EK16" s="80" t="str">
        <f>IF($B16="","",IF(COUNTIFS('English Scores- Leveled papers'!$H$4:$KM$4,EK$3,'English Scores- Leveled papers'!$H18:$KM18,"&lt;&gt;")=0,"",SUMIF('English Scores- Leveled papers'!$H$4:$KM$4,EK$3,'English Scores- Leveled papers'!$H18:$KM18)))</f>
        <v/>
      </c>
      <c r="EL16" s="80" t="str">
        <f>IF($B16="","",IF(COUNTIFS('English Scores- Leveled papers'!$H$4:$KM$4,EL$3,'English Scores- Leveled papers'!$H18:$KM18,"&lt;&gt;")=0,"",SUMIF('English Scores- Leveled papers'!$H$4:$KM$4,EL$3,'English Scores- Leveled papers'!$H18:$KM18)))</f>
        <v/>
      </c>
      <c r="EM16" s="80" t="str">
        <f>IF($B16="","",IF(COUNTIFS('English Scores- Leveled papers'!$H$4:$KM$4,EM$3,'English Scores- Leveled papers'!$H18:$KM18,"&lt;&gt;")=0,"",SUMIF('English Scores- Leveled papers'!$H$4:$KM$4,EM$3,'English Scores- Leveled papers'!$H18:$KM18)))</f>
        <v/>
      </c>
      <c r="EN16" s="80" t="str">
        <f>IF($B16="","",IF(COUNTIFS('English Scores- Leveled papers'!$H$4:$KM$4,EN$3,'English Scores- Leveled papers'!$H18:$KM18,"&lt;&gt;")=0,"",SUMIF('English Scores- Leveled papers'!$H$4:$KM$4,EN$3,'English Scores- Leveled papers'!$H18:$KM18)))</f>
        <v/>
      </c>
      <c r="EO16" s="80" t="str">
        <f>IF($B16="","",IF(COUNTIFS('English Scores- Leveled papers'!$H$4:$KM$4,EO$3,'English Scores- Leveled papers'!$H18:$KM18,"&lt;&gt;")=0,"",SUMIF('English Scores- Leveled papers'!$H$4:$KM$4,EO$3,'English Scores- Leveled papers'!$H18:$KM18)))</f>
        <v/>
      </c>
      <c r="EP16" s="80" t="str">
        <f>IF($B16="","",IF(COUNTIFS('English Scores- Leveled papers'!$H$4:$KM$4,EP$3,'English Scores- Leveled papers'!$H18:$KM18,"&lt;&gt;")=0,"",SUMIF('English Scores- Leveled papers'!$H$4:$KM$4,EP$3,'English Scores- Leveled papers'!$H18:$KM18)))</f>
        <v/>
      </c>
      <c r="ER16" t="s">
        <v>1744</v>
      </c>
      <c r="ES16">
        <f>COUNTIF($C$5:$C$89,"5")</f>
        <v>0</v>
      </c>
      <c r="ET16">
        <f>COUNTIF($D$5:$D$89,"5")</f>
        <v>0</v>
      </c>
    </row>
    <row r="17" spans="1:150" x14ac:dyDescent="0.2">
      <c r="A17" s="65">
        <v>13</v>
      </c>
      <c r="B17" s="65" t="str">
        <f>'English Scores- Leveled papers'!B19</f>
        <v>Yasmeen Fathima</v>
      </c>
      <c r="C17" s="79" t="str">
        <f>IF('RC Mastery Check+Question type'!D17="","",IF(OR('RC Mastery Check+Question type'!D17=-0.5,'RC Mastery Check+Question type'!D17=0,'RC Mastery Check+Question type'!D17=0.2,'RC Mastery Check+Question type'!D17=0.5),"NR",'Cover Sheet'!G17))</f>
        <v/>
      </c>
      <c r="D17" s="76" t="str">
        <f>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v>NR</v>
      </c>
      <c r="E17" s="78" t="str">
        <f t="shared" si="2"/>
        <v/>
      </c>
      <c r="F17" s="78" t="str">
        <f t="shared" si="3"/>
        <v/>
      </c>
      <c r="G17" s="78" t="str">
        <f t="shared" si="4"/>
        <v/>
      </c>
      <c r="H17" s="78" t="str">
        <f t="shared" si="5"/>
        <v/>
      </c>
      <c r="I17" s="78" t="str">
        <f t="shared" si="6"/>
        <v/>
      </c>
      <c r="J17" s="78" t="str">
        <f t="shared" si="7"/>
        <v/>
      </c>
      <c r="K17" s="78" t="str">
        <f t="shared" si="8"/>
        <v/>
      </c>
      <c r="L17" s="78" t="str">
        <f t="shared" si="9"/>
        <v/>
      </c>
      <c r="M17" s="78" t="str">
        <f t="shared" si="10"/>
        <v/>
      </c>
      <c r="N17" s="78" t="str">
        <f t="shared" si="11"/>
        <v/>
      </c>
      <c r="O17" s="78" t="str">
        <f t="shared" si="12"/>
        <v/>
      </c>
      <c r="P17" s="78" t="str">
        <f t="shared" si="13"/>
        <v/>
      </c>
      <c r="Q17" s="78" t="str">
        <f t="shared" si="14"/>
        <v/>
      </c>
      <c r="R17" s="78" t="str">
        <f t="shared" si="15"/>
        <v/>
      </c>
      <c r="S17" s="41" t="str">
        <f>IF($B17="","",IF(COUNTIFS('English Scores- Leveled papers'!$H$4:$KM$4,S$3,'English Scores- Leveled papers'!$H19:$KM19,"&lt;&gt;")=0,"",SUMIF('English Scores- Leveled papers'!$H$4:$KM$4,S$3,'English Scores- Leveled papers'!$H19:$KM19)))</f>
        <v/>
      </c>
      <c r="T17" s="41" t="str">
        <f>IF($B17="","",IF(COUNTIFS('English Scores- Leveled papers'!$H$4:$KM$4,T$3,'English Scores- Leveled papers'!$H19:$KM19,"&lt;&gt;")=0,"",SUMIF('English Scores- Leveled papers'!$H$4:$KM$4,T$3,'English Scores- Leveled papers'!$H19:$KM19)))</f>
        <v/>
      </c>
      <c r="U17" s="41" t="str">
        <f>IF($B17="","",IF(COUNTIFS('English Scores- Leveled papers'!$H$4:$KM$4,U$3,'English Scores- Leveled papers'!$H19:$KM19,"&lt;&gt;")=0,"",SUMIF('English Scores- Leveled papers'!$H$4:$KM$4,U$3,'English Scores- Leveled papers'!$H19:$KM19)))</f>
        <v/>
      </c>
      <c r="V17" s="41" t="str">
        <f>IF($B17="","",IF(COUNTIFS('English Scores- Leveled papers'!$H$4:$KM$4,V$3,'English Scores- Leveled papers'!$H19:$KM19,"&lt;&gt;")=0,"",SUMIF('English Scores- Leveled papers'!$H$4:$KM$4,V$3,'English Scores- Leveled papers'!$H19:$KM19)))</f>
        <v/>
      </c>
      <c r="W17" s="41" t="str">
        <f>IF($B17="","",IF(COUNTIFS('English Scores- Leveled papers'!$H$4:$KM$4,W$3,'English Scores- Leveled papers'!$H19:$KM19,"&lt;&gt;")=0,"",SUMIF('English Scores- Leveled papers'!$H$4:$KM$4,W$3,'English Scores- Leveled papers'!$H19:$KM19)))</f>
        <v/>
      </c>
      <c r="X17" s="80" t="str">
        <f>IF($B17="","",IF(COUNTIFS('English Scores- Leveled papers'!$H$4:$KM$4,X$3,'English Scores- Leveled papers'!$H19:$KM19,"&lt;&gt;")=0,"",SUMIF('English Scores- Leveled papers'!$H$4:$KM$4,X$3,'English Scores- Leveled papers'!$H19:$KM19)))</f>
        <v/>
      </c>
      <c r="Y17" s="80" t="str">
        <f>IF($B17="","",IF(COUNTIFS('English Scores- Leveled papers'!$H$4:$KM$4,Y$3,'English Scores- Leveled papers'!$H19:$KM19,"&lt;&gt;")=0,"",SUMIF('English Scores- Leveled papers'!$H$4:$KM$4,Y$3,'English Scores- Leveled papers'!$H19:$KM19)))</f>
        <v/>
      </c>
      <c r="Z17" s="80" t="str">
        <f>IF($B17="","",IF(COUNTIFS('English Scores- Leveled papers'!$H$4:$KM$4,Z$3,'English Scores- Leveled papers'!$H19:$KM19,"&lt;&gt;")=0,"",SUMIF('English Scores- Leveled papers'!$H$4:$KM$4,Z$3,'English Scores- Leveled papers'!$H19:$KM19)))</f>
        <v/>
      </c>
      <c r="AA17" s="80" t="str">
        <f>IF($B17="","",IF(COUNTIFS('English Scores- Leveled papers'!$H$4:$KM$4,AA$3,'English Scores- Leveled papers'!$H19:$KM19,"&lt;&gt;")=0,"",SUMIF('English Scores- Leveled papers'!$H$4:$KM$4,AA$3,'English Scores- Leveled papers'!$H19:$KM19)))</f>
        <v/>
      </c>
      <c r="AB17" s="80" t="str">
        <f>IF($B17="","",IF(COUNTIFS('English Scores- Leveled papers'!$H$4:$KM$4,AB$3,'English Scores- Leveled papers'!$H19:$KM19,"&lt;&gt;")=0,"",SUMIF('English Scores- Leveled papers'!$H$4:$KM$4,AB$3,'English Scores- Leveled papers'!$H19:$KM19)))</f>
        <v/>
      </c>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80" t="str">
        <f>IF($B17="","",IF(COUNTIFS('English Scores- Leveled papers'!$H$4:$KM$4,AI$3,'English Scores- Leveled papers'!$H19:$KM19,"&lt;&gt;")=0,"",SUMIF('English Scores- Leveled papers'!$H$4:$KM$4,AI$3,'English Scores- Leveled papers'!$H19:$KM19)))</f>
        <v/>
      </c>
      <c r="AJ17" s="80" t="str">
        <f>IF($B17="","",IF(COUNTIFS('English Scores- Leveled papers'!$H$4:$KM$4,AJ$3,'English Scores- Leveled papers'!$H19:$KM19,"&lt;&gt;")=0,"",SUMIF('English Scores- Leveled papers'!$H$4:$KM$4,AJ$3,'English Scores- Leveled papers'!$H19:$KM19)))</f>
        <v/>
      </c>
      <c r="AK17" s="80" t="str">
        <f>IF($B17="","",IF(COUNTIFS('English Scores- Leveled papers'!$H$4:$KM$4,AK$3,'English Scores- Leveled papers'!$H19:$KM19,"&lt;&gt;")=0,"",SUMIF('English Scores- Leveled papers'!$H$4:$KM$4,AK$3,'English Scores- Leveled papers'!$H19:$KM19)))</f>
        <v/>
      </c>
      <c r="AL17" s="80" t="str">
        <f>IF($B17="","",IF(COUNTIFS('English Scores- Leveled papers'!$H$4:$KM$4,AL$3,'English Scores- Leveled papers'!$H19:$KM19,"&lt;&gt;")=0,"",SUMIF('English Scores- Leveled papers'!$H$4:$KM$4,AL$3,'English Scores- Leveled papers'!$H19:$KM19)))</f>
        <v/>
      </c>
      <c r="AM17" s="80" t="str">
        <f>IF($B17="","",IF(COUNTIFS('English Scores- Leveled papers'!$H$4:$KM$4,AM$3,'English Scores- Leveled papers'!$H19:$KM19,"&lt;&gt;")=0,"",SUMIF('English Scores- Leveled papers'!$H$4:$KM$4,AM$3,'English Scores- Leveled papers'!$H19:$KM19)))</f>
        <v/>
      </c>
      <c r="AN17" s="80"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80" t="str">
        <f>IF($B17="","",IF(COUNTIFS('English Scores- Leveled papers'!$H$4:$KM$4,AZ$3,'English Scores- Leveled papers'!$H19:$KM19,"&lt;&gt;")=0,"",SUMIF('English Scores- Leveled papers'!$H$4:$KM$4,AZ$3,'English Scores- Leveled papers'!$H19:$KM19)))</f>
        <v/>
      </c>
      <c r="BA17" s="80" t="str">
        <f>IF($B17="","",IF(COUNTIFS('English Scores- Leveled papers'!$H$4:$KM$4,BA$3,'English Scores- Leveled papers'!$H19:$KM19,"&lt;&gt;")=0,"",SUMIF('English Scores- Leveled papers'!$H$4:$KM$4,BA$3,'English Scores- Leveled papers'!$H19:$KM19)))</f>
        <v/>
      </c>
      <c r="BB17" s="80" t="str">
        <f>IF($B17="","",IF(COUNTIFS('English Scores- Leveled papers'!$H$4:$KM$4,BB$3,'English Scores- Leveled papers'!$H19:$KM19,"&lt;&gt;")=0,"",SUMIF('English Scores- Leveled papers'!$H$4:$KM$4,BB$3,'English Scores- Leveled papers'!$H19:$KM19)))</f>
        <v/>
      </c>
      <c r="BC17" s="80" t="str">
        <f>IF($B17="","",IF(COUNTIFS('English Scores- Leveled papers'!$H$4:$KM$4,BC$3,'English Scores- Leveled papers'!$H19:$KM19,"&lt;&gt;")=0,"",SUMIF('English Scores- Leveled papers'!$H$4:$KM$4,BC$3,'English Scores- Leveled papers'!$H19:$KM19)))</f>
        <v/>
      </c>
      <c r="BD17" s="80"/>
      <c r="BE17" s="80"/>
      <c r="BF17" s="80" t="str">
        <f>IF($B17="","",IF(COUNTIFS('English Scores- Leveled papers'!$H$4:$KM$4,BF$3,'English Scores- Leveled papers'!$H19:$KM19,"&lt;&gt;")=0,"",SUMIF('English Scores- Leveled papers'!$H$4:$KM$4,BF$3,'English Scores- Leveled papers'!$H19:$KM19)))</f>
        <v/>
      </c>
      <c r="BG17" s="80" t="str">
        <f>IF($B17="","",IF(COUNTIFS('English Scores- Leveled papers'!$H$4:$KM$4,BG$3,'English Scores- Leveled papers'!$H19:$KM19,"&lt;&gt;")=0,"",SUMIF('English Scores- Leveled papers'!$H$4:$KM$4,BG$3,'English Scores- Leveled papers'!$H19:$KM19)))</f>
        <v/>
      </c>
      <c r="BH17" s="80" t="str">
        <f>IF($B17="","",IF(COUNTIFS('English Scores- Leveled papers'!$H$4:$KM$4,BH$3,'English Scores- Leveled papers'!$H19:$KM19,"&lt;&gt;")=0,"",SUMIF('English Scores- Leveled papers'!$H$4:$KM$4,BH$3,'English Scores- Leveled papers'!$H19:$KM19)))</f>
        <v/>
      </c>
      <c r="BI17" s="80" t="str">
        <f>IF($B17="","",IF(COUNTIFS('English Scores- Leveled papers'!$H$4:$KM$4,BI$3,'English Scores- Leveled papers'!$H19:$KM19,"&lt;&gt;")=0,"",SUMIF('English Scores- Leveled papers'!$H$4:$KM$4,BI$3,'English Scores- Leveled papers'!$H19:$KM19)))</f>
        <v/>
      </c>
      <c r="BJ17" s="80" t="str">
        <f>IF($B17="","",IF(COUNTIFS('English Scores- Leveled papers'!$H$4:$KM$4,BJ$3,'English Scores- Leveled papers'!$H19:$KM19,"&lt;&gt;")=0,"",SUMIF('English Scores- Leveled papers'!$H$4:$KM$4,BJ$3,'English Scores- Leveled papers'!$H19:$KM19)))</f>
        <v/>
      </c>
      <c r="BK17" s="80" t="str">
        <f>IF($B17="","",IF(COUNTIFS('English Scores- Leveled papers'!$H$4:$KM$4,BK$3,'English Scores- Leveled papers'!$H19:$KM19,"&lt;&gt;")=0,"",SUMIF('English Scores- Leveled papers'!$H$4:$KM$4,BK$3,'English Scores- Leveled papers'!$H19:$KM19)))</f>
        <v/>
      </c>
      <c r="BL17" s="80" t="str">
        <f>IF($B17="","",IF(COUNTIFS('English Scores- Leveled papers'!$H$4:$KM$4,BL$3,'English Scores- Leveled papers'!$H19:$KM19,"&lt;&gt;")=0,"",SUMIF('English Scores- Leveled papers'!$H$4:$KM$4,BL$3,'English Scores- Leveled papers'!$H19:$KM19)))</f>
        <v/>
      </c>
      <c r="BM17" s="80" t="str">
        <f>IF($B17="","",IF(COUNTIFS('English Scores- Leveled papers'!$H$4:$KM$4,BM$3,'English Scores- Leveled papers'!$H19:$KM19,"&lt;&gt;")=0,"",SUMIF('English Scores- Leveled papers'!$H$4:$KM$4,BM$3,'English Scores- Leveled papers'!$H19:$KM19)))</f>
        <v/>
      </c>
      <c r="BN17" s="80" t="str">
        <f>IF($B17="","",IF(COUNTIFS('English Scores- Leveled papers'!$H$4:$KM$4,BN$3,'English Scores- Leveled papers'!$H19:$KM19,"&lt;&gt;")=0,"",SUMIF('English Scores- Leveled papers'!$H$4:$KM$4,BN$3,'English Scores- Leveled papers'!$H19:$KM19)))</f>
        <v/>
      </c>
      <c r="BO17" s="80"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80" t="str">
        <f>IF($B17="","",IF(COUNTIFS('English Scores- Leveled papers'!$H$4:$KM$4,BX$3,'English Scores- Leveled papers'!$H19:$KM19,"&lt;&gt;")=0,"",SUMIF('English Scores- Leveled papers'!$H$4:$KM$4,BX$3,'English Scores- Leveled papers'!$H19:$KM19)))</f>
        <v/>
      </c>
      <c r="BY17" s="80" t="str">
        <f>IF($B17="","",IF(COUNTIFS('English Scores- Leveled papers'!$H$4:$KM$4,BY$3,'English Scores- Leveled papers'!$H19:$KM19,"&lt;&gt;")=0,"",SUMIF('English Scores- Leveled papers'!$H$4:$KM$4,BY$3,'English Scores- Leveled papers'!$H19:$KM19)))</f>
        <v/>
      </c>
      <c r="BZ17" s="80" t="str">
        <f>IF($B17="","",IF(COUNTIFS('English Scores- Leveled papers'!$H$4:$KM$4,BZ$3,'English Scores- Leveled papers'!$H19:$KM19,"&lt;&gt;")=0,"",SUMIF('English Scores- Leveled papers'!$H$4:$KM$4,BZ$3,'English Scores- Leveled papers'!$H19:$KM19)))</f>
        <v/>
      </c>
      <c r="CA17" s="80" t="str">
        <f>IF($B17="","",IF(COUNTIFS('English Scores- Leveled papers'!$H$4:$KM$4,CA$3,'English Scores- Leveled papers'!$H19:$KM19,"&lt;&gt;")=0,"",SUMIF('English Scores- Leveled papers'!$H$4:$KM$4,CA$3,'English Scores- Leveled papers'!$H19:$KM19)))</f>
        <v/>
      </c>
      <c r="CB17" s="80" t="str">
        <f>IF($B17="","",IF(COUNTIFS('English Scores- Leveled papers'!$H$4:$KM$4,CB$3,'English Scores- Leveled papers'!$H19:$KM19,"&lt;&gt;")=0,"",SUMIF('English Scores- Leveled papers'!$H$4:$KM$4,CB$3,'English Scores- Leveled papers'!$H19:$KM19)))</f>
        <v/>
      </c>
      <c r="CC17" s="80" t="str">
        <f>IF($B17="","",IF(COUNTIFS('English Scores- Leveled papers'!$H$4:$KM$4,CC$3,'English Scores- Leveled papers'!$H19:$KM19,"&lt;&gt;")=0,"",SUMIF('English Scores- Leveled papers'!$H$4:$KM$4,CC$3,'English Scores- Leveled papers'!$H19:$KM19)))</f>
        <v/>
      </c>
      <c r="CD17" s="80" t="str">
        <f>IF($B17="","",IF(COUNTIFS('English Scores- Leveled papers'!$H$4:$KM$4,CD$3,'English Scores- Leveled papers'!$H19:$KM19,"&lt;&gt;")=0,"",SUMIF('English Scores- Leveled papers'!$H$4:$KM$4,CD$3,'English Scores- Leveled papers'!$H19:$KM19)))</f>
        <v/>
      </c>
      <c r="CE17" s="80" t="str">
        <f>IF($B17="","",IF(COUNTIFS('English Scores- Leveled papers'!$H$4:$KM$4,CE$3,'English Scores- Leveled papers'!$H19:$KM19,"&lt;&gt;")=0,"",SUMIF('English Scores- Leveled papers'!$H$4:$KM$4,CE$3,'English Scores- Leveled papers'!$H19:$KM19)))</f>
        <v/>
      </c>
      <c r="CF17" s="80"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80" t="str">
        <f>IF($B17="","",IF(COUNTIFS('English Scores- Leveled papers'!$H$4:$KM$4,CL$3,'English Scores- Leveled papers'!$H19:$KM19,"&lt;&gt;")=0,"",SUMIF('English Scores- Leveled papers'!$H$4:$KM$4,CL$3,'English Scores- Leveled papers'!$H19:$KM19)))</f>
        <v/>
      </c>
      <c r="CM17" s="80" t="str">
        <f>IF($B17="","",IF(COUNTIFS('English Scores- Leveled papers'!$H$4:$KM$4,CM$3,'English Scores- Leveled papers'!$H19:$KM19,"&lt;&gt;")=0,"",SUMIF('English Scores- Leveled papers'!$H$4:$KM$4,CM$3,'English Scores- Leveled papers'!$H19:$KM19)))</f>
        <v/>
      </c>
      <c r="CN17" s="80" t="str">
        <f>IF($B17="","",IF(COUNTIFS('English Scores- Leveled papers'!$H$4:$KM$4,CN$3,'English Scores- Leveled papers'!$H19:$KM19,"&lt;&gt;")=0,"",SUMIF('English Scores- Leveled papers'!$H$4:$KM$4,CN$3,'English Scores- Leveled papers'!$H19:$KM19)))</f>
        <v/>
      </c>
      <c r="CO17" s="80" t="str">
        <f>IF($B17="","",IF(COUNTIFS('English Scores- Leveled papers'!$H$4:$KM$4,CO$3,'English Scores- Leveled papers'!$H19:$KM19,"&lt;&gt;")=0,"",SUMIF('English Scores- Leveled papers'!$H$4:$KM$4,CO$3,'English Scores- Leveled papers'!$H19:$KM19)))</f>
        <v/>
      </c>
      <c r="CP17" s="80" t="str">
        <f>IF($B17="","",IF(COUNTIFS('English Scores- Leveled papers'!$H$4:$KM$4,CP$3,'English Scores- Leveled papers'!$H19:$KM19,"&lt;&gt;")=0,"",SUMIF('English Scores- Leveled papers'!$H$4:$KM$4,CP$3,'English Scores- Leveled papers'!$H19:$KM19)))</f>
        <v/>
      </c>
      <c r="CQ17" s="80" t="str">
        <f>IF($B17="","",IF(COUNTIFS('English Scores- Leveled papers'!$H$4:$KM$4,CQ$3,'English Scores- Leveled papers'!$H19:$KM19,"&lt;&gt;")=0,"",SUMIF('English Scores- Leveled papers'!$H$4:$KM$4,CQ$3,'English Scores- Leveled papers'!$H19:$KM19)))</f>
        <v/>
      </c>
      <c r="CR17" s="80" t="str">
        <f>IF($B17="","",IF(COUNTIFS('English Scores- Leveled papers'!$H$4:$KM$4,CR$3,'English Scores- Leveled papers'!$H19:$KM19,"&lt;&gt;")=0,"",SUMIF('English Scores- Leveled papers'!$H$4:$KM$4,CR$3,'English Scores- Leveled papers'!$H19:$KM19)))</f>
        <v/>
      </c>
      <c r="CS17" s="80"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80" t="str">
        <f>IF($B17="","",IF(COUNTIFS('English Scores- Leveled papers'!$H$4:$KM$4,DF$3,'English Scores- Leveled papers'!$H19:$KM19,"&lt;&gt;")=0,"",SUMIF('English Scores- Leveled papers'!$H$4:$KM$4,DF$3,'English Scores- Leveled papers'!$H19:$KM19)))</f>
        <v/>
      </c>
      <c r="DG17" s="80" t="str">
        <f>IF($B17="","",IF(COUNTIFS('English Scores- Leveled papers'!$H$4:$KM$4,DG$3,'English Scores- Leveled papers'!$H19:$KM19,"&lt;&gt;")=0,"",SUMIF('English Scores- Leveled papers'!$H$4:$KM$4,DG$3,'English Scores- Leveled papers'!$H19:$KM19)))</f>
        <v/>
      </c>
      <c r="DH17" s="80" t="str">
        <f>IF($B17="","",IF(COUNTIFS('English Scores- Leveled papers'!$H$4:$KM$4,DH$3,'English Scores- Leveled papers'!$H19:$KM19,"&lt;&gt;")=0,"",SUMIF('English Scores- Leveled papers'!$H$4:$KM$4,DH$3,'English Scores- Leveled papers'!$H19:$KM19)))</f>
        <v/>
      </c>
      <c r="DI17" s="80" t="str">
        <f>IF($B17="","",IF(COUNTIFS('English Scores- Leveled papers'!$H$4:$KM$4,DI$3,'English Scores- Leveled papers'!$H19:$KM19,"&lt;&gt;")=0,"",SUMIF('English Scores- Leveled papers'!$H$4:$KM$4,DI$3,'English Scores- Leveled papers'!$H19:$KM19)))</f>
        <v/>
      </c>
      <c r="DJ17" s="80" t="str">
        <f>IF($B17="","",IF(COUNTIFS('English Scores- Leveled papers'!$H$4:$KM$4,DJ$3,'English Scores- Leveled papers'!$H19:$KM19,"&lt;&gt;")=0,"",SUMIF('English Scores- Leveled papers'!$H$4:$KM$4,DJ$3,'English Scores- Leveled papers'!$H19:$KM19)))</f>
        <v/>
      </c>
      <c r="DK17" s="80" t="str">
        <f>IF($B17="","",IF(COUNTIFS('English Scores- Leveled papers'!$H$4:$KM$4,DK$3,'English Scores- Leveled papers'!$H19:$KM19,"&lt;&gt;")=0,"",SUMIF('English Scores- Leveled papers'!$H$4:$KM$4,DK$3,'English Scores- Leveled papers'!$H19:$KM19)))</f>
        <v/>
      </c>
      <c r="DL17" s="80" t="str">
        <f>IF($B17="","",IF(COUNTIFS('English Scores- Leveled papers'!$H$4:$KM$4,DL$3,'English Scores- Leveled papers'!$H19:$KM19,"&lt;&gt;")=0,"",SUMIF('English Scores- Leveled papers'!$H$4:$KM$4,DL$3,'English Scores- Leveled papers'!$H19:$KM19)))</f>
        <v/>
      </c>
      <c r="DM17" s="80" t="str">
        <f>IF($B17="","",IF(COUNTIFS('English Scores- Leveled papers'!$H$4:$KM$4,DM$3,'English Scores- Leveled papers'!$H19:$KM19,"&lt;&gt;")=0,"",SUMIF('English Scores- Leveled papers'!$H$4:$KM$4,DM$3,'English Scores- Leveled papers'!$H19:$KM19)))</f>
        <v/>
      </c>
      <c r="DN17" s="80" t="str">
        <f>IF($B17="","",IF(COUNTIFS('English Scores- Leveled papers'!$H$4:$KM$4,DN$3,'English Scores- Leveled papers'!$H19:$KM19,"&lt;&gt;")=0,"",SUMIF('English Scores- Leveled papers'!$H$4:$KM$4,DN$3,'English Scores- Leveled papers'!$H19:$KM19)))</f>
        <v/>
      </c>
      <c r="DO17" s="80" t="str">
        <f>IF($B17="","",IF(COUNTIFS('English Scores- Leveled papers'!$H$4:$KM$4,DO$3,'English Scores- Leveled papers'!$H19:$KM19,"&lt;&gt;")=0,"",SUMIF('English Scores- Leveled papers'!$H$4:$KM$4,DO$3,'English Scores- Leveled papers'!$H19:$KM19)))</f>
        <v/>
      </c>
      <c r="DP17" s="80" t="str">
        <f>IF($B17="","",IF(COUNTIFS('English Scores- Leveled papers'!$H$4:$KM$4,DP$3,'English Scores- Leveled papers'!$H19:$KM19,"&lt;&gt;")=0,"",SUMIF('English Scores- Leveled papers'!$H$4:$KM$4,DP$3,'English Scores- Leveled papers'!$H19:$KM19)))</f>
        <v/>
      </c>
      <c r="DQ17" s="80" t="str">
        <f>IF($B17="","",IF(COUNTIFS('English Scores- Leveled papers'!$H$4:$KM$4,DQ$3,'English Scores- Leveled papers'!$H19:$KM19,"&lt;&gt;")=0,"",SUMIF('English Scores- Leveled papers'!$H$4:$KM$4,DQ$3,'English Scores- Leveled papers'!$H19:$KM19)))</f>
        <v/>
      </c>
      <c r="DR17" s="41" t="str">
        <f>IF($B17="","",IF(COUNTIFS('English Scores- Leveled papers'!$H$4:$KM$4,DR$3,'English Scores- Leveled papers'!$H19:$KM19,"&lt;&gt;")=0,"",SUMIF('English Scores- Leveled papers'!$H$4:$KM$4,DR$3,'English Scores- Leveled papers'!$H19:$KM19)))</f>
        <v/>
      </c>
      <c r="DS17" s="41" t="str">
        <f>IF($B17="","",IF(COUNTIFS('English Scores- Leveled papers'!$H$4:$KM$4,DS$3,'English Scores- Leveled papers'!$H19:$KM19,"&lt;&gt;")=0,"",SUMIF('English Scores- Leveled papers'!$H$4:$KM$4,DS$3,'English Scores- Leveled papers'!$H19:$KM19)))</f>
        <v/>
      </c>
      <c r="DT17" s="41" t="str">
        <f>IF($B17="","",IF(COUNTIFS('English Scores- Leveled papers'!$H$4:$KM$4,DT$3,'English Scores- Leveled papers'!$H19:$KM19,"&lt;&gt;")=0,"",SUMIF('English Scores- Leveled papers'!$H$4:$KM$4,DT$3,'English Scores- Leveled papers'!$H19:$KM19)))</f>
        <v/>
      </c>
      <c r="DU17" s="41" t="str">
        <f>IF($B17="","",IF(COUNTIFS('English Scores- Leveled papers'!$H$4:$KM$4,DU$3,'English Scores- Leveled papers'!$H19:$KM19,"&lt;&gt;")=0,"",SUMIF('English Scores- Leveled papers'!$H$4:$KM$4,DU$3,'English Scores- Leveled papers'!$H19:$KM19)))</f>
        <v/>
      </c>
      <c r="DV17" s="41" t="str">
        <f>IF($B17="","",IF(COUNTIFS('English Scores- Leveled papers'!$H$4:$KM$4,DV$3,'English Scores- Leveled papers'!$H19:$KM19,"&lt;&gt;")=0,"",SUMIF('English Scores- Leveled papers'!$H$4:$KM$4,DV$3,'English Scores- Leveled papers'!$H19:$KM19)))</f>
        <v/>
      </c>
      <c r="DW17" s="41" t="str">
        <f>IF($B17="","",IF(COUNTIFS('English Scores- Leveled papers'!$H$4:$KM$4,DW$3,'English Scores- Leveled papers'!$H19:$KM19,"&lt;&gt;")=0,"",SUMIF('English Scores- Leveled papers'!$H$4:$KM$4,DW$3,'English Scores- Leveled papers'!$H19:$KM19)))</f>
        <v/>
      </c>
      <c r="DX17" s="41" t="str">
        <f>IF($B17="","",IF(COUNTIFS('English Scores- Leveled papers'!$H$4:$KM$4,DX$3,'English Scores- Leveled papers'!$H19:$KM19,"&lt;&gt;")=0,"",SUMIF('English Scores- Leveled papers'!$H$4:$KM$4,DX$3,'English Scores- Leveled papers'!$H19:$KM19)))</f>
        <v/>
      </c>
      <c r="DY17" s="41" t="str">
        <f>IF($B17="","",IF(COUNTIFS('English Scores- Leveled papers'!$H$4:$KM$4,DY$3,'English Scores- Leveled papers'!$H19:$KM19,"&lt;&gt;")=0,"",SUMIF('English Scores- Leveled papers'!$H$4:$KM$4,DY$3,'English Scores- Leveled papers'!$H19:$KM19)))</f>
        <v/>
      </c>
      <c r="DZ17" s="41" t="str">
        <f>IF($B17="","",IF(COUNTIFS('English Scores- Leveled papers'!$H$4:$KM$4,DZ$3,'English Scores- Leveled papers'!$H19:$KM19,"&lt;&gt;")=0,"",SUMIF('English Scores- Leveled papers'!$H$4:$KM$4,DZ$3,'English Scores- Leveled papers'!$H19:$KM19)))</f>
        <v/>
      </c>
      <c r="EA17" s="41" t="str">
        <f>IF($B17="","",IF(COUNTIFS('English Scores- Leveled papers'!$H$4:$KM$4,EA$3,'English Scores- Leveled papers'!$H19:$KM19,"&lt;&gt;")=0,"",SUMIF('English Scores- Leveled papers'!$H$4:$KM$4,EA$3,'English Scores- Leveled papers'!$H19:$KM19)))</f>
        <v/>
      </c>
      <c r="EB17" s="41" t="str">
        <f>IF($B17="","",IF(COUNTIFS('English Scores- Leveled papers'!$H$4:$KM$4,EB$3,'English Scores- Leveled papers'!$H19:$KM19,"&lt;&gt;")=0,"",SUMIF('English Scores- Leveled papers'!$H$4:$KM$4,EB$3,'English Scores- Leveled papers'!$H19:$KM19)))</f>
        <v/>
      </c>
      <c r="EC17" s="41" t="str">
        <f>IF($B17="","",IF(COUNTIFS('English Scores- Leveled papers'!$H$4:$KM$4,EC$3,'English Scores- Leveled papers'!$H19:$KM19,"&lt;&gt;")=0,"",SUMIF('English Scores- Leveled papers'!$H$4:$KM$4,EC$3,'English Scores- Leveled papers'!$H19:$KM19)))</f>
        <v/>
      </c>
      <c r="ED17" s="80" t="str">
        <f>IF($B17="","",IF(COUNTIFS('English Scores- Leveled papers'!$H$4:$KM$4,ED$3,'English Scores- Leveled papers'!$H19:$KM19,"&lt;&gt;")=0,"",SUMIF('English Scores- Leveled papers'!$H$4:$KM$4,ED$3,'English Scores- Leveled papers'!$H19:$KM19)))</f>
        <v/>
      </c>
      <c r="EE17" s="80" t="str">
        <f>IF($B17="","",IF(COUNTIFS('English Scores- Leveled papers'!$H$4:$KM$4,EE$3,'English Scores- Leveled papers'!$H19:$KM19,"&lt;&gt;")=0,"",SUMIF('English Scores- Leveled papers'!$H$4:$KM$4,EE$3,'English Scores- Leveled papers'!$H19:$KM19)))</f>
        <v/>
      </c>
      <c r="EF17" s="80" t="str">
        <f>IF($B17="","",IF(COUNTIFS('English Scores- Leveled papers'!$H$4:$KM$4,EF$3,'English Scores- Leveled papers'!$H19:$KM19,"&lt;&gt;")=0,"",SUMIF('English Scores- Leveled papers'!$H$4:$KM$4,EF$3,'English Scores- Leveled papers'!$H19:$KM19)))</f>
        <v/>
      </c>
      <c r="EG17" s="80" t="str">
        <f>IF($B17="","",IF(COUNTIFS('English Scores- Leveled papers'!$H$4:$KM$4,EG$3,'English Scores- Leveled papers'!$H19:$KM19,"&lt;&gt;")=0,"",SUMIF('English Scores- Leveled papers'!$H$4:$KM$4,EG$3,'English Scores- Leveled papers'!$H19:$KM19)))</f>
        <v/>
      </c>
      <c r="EH17" s="80" t="str">
        <f>IF($B17="","",IF(COUNTIFS('English Scores- Leveled papers'!$H$4:$KM$4,EH$3,'English Scores- Leveled papers'!$H19:$KM19,"&lt;&gt;")=0,"",SUMIF('English Scores- Leveled papers'!$H$4:$KM$4,EH$3,'English Scores- Leveled papers'!$H19:$KM19)))</f>
        <v/>
      </c>
      <c r="EI17" s="80" t="str">
        <f>IF($B17="","",IF(COUNTIFS('English Scores- Leveled papers'!$H$4:$KM$4,EI$3,'English Scores- Leveled papers'!$H19:$KM19,"&lt;&gt;")=0,"",SUMIF('English Scores- Leveled papers'!$H$4:$KM$4,EI$3,'English Scores- Leveled papers'!$H19:$KM19)))</f>
        <v/>
      </c>
      <c r="EJ17" s="80" t="str">
        <f>IF($B17="","",IF(COUNTIFS('English Scores- Leveled papers'!$H$4:$KM$4,EJ$3,'English Scores- Leveled papers'!$H19:$KM19,"&lt;&gt;")=0,"",SUMIF('English Scores- Leveled papers'!$H$4:$KM$4,EJ$3,'English Scores- Leveled papers'!$H19:$KM19)))</f>
        <v/>
      </c>
      <c r="EK17" s="80" t="str">
        <f>IF($B17="","",IF(COUNTIFS('English Scores- Leveled papers'!$H$4:$KM$4,EK$3,'English Scores- Leveled papers'!$H19:$KM19,"&lt;&gt;")=0,"",SUMIF('English Scores- Leveled papers'!$H$4:$KM$4,EK$3,'English Scores- Leveled papers'!$H19:$KM19)))</f>
        <v/>
      </c>
      <c r="EL17" s="80" t="str">
        <f>IF($B17="","",IF(COUNTIFS('English Scores- Leveled papers'!$H$4:$KM$4,EL$3,'English Scores- Leveled papers'!$H19:$KM19,"&lt;&gt;")=0,"",SUMIF('English Scores- Leveled papers'!$H$4:$KM$4,EL$3,'English Scores- Leveled papers'!$H19:$KM19)))</f>
        <v/>
      </c>
      <c r="EM17" s="80" t="str">
        <f>IF($B17="","",IF(COUNTIFS('English Scores- Leveled papers'!$H$4:$KM$4,EM$3,'English Scores- Leveled papers'!$H19:$KM19,"&lt;&gt;")=0,"",SUMIF('English Scores- Leveled papers'!$H$4:$KM$4,EM$3,'English Scores- Leveled papers'!$H19:$KM19)))</f>
        <v/>
      </c>
      <c r="EN17" s="80" t="str">
        <f>IF($B17="","",IF(COUNTIFS('English Scores- Leveled papers'!$H$4:$KM$4,EN$3,'English Scores- Leveled papers'!$H19:$KM19,"&lt;&gt;")=0,"",SUMIF('English Scores- Leveled papers'!$H$4:$KM$4,EN$3,'English Scores- Leveled papers'!$H19:$KM19)))</f>
        <v/>
      </c>
      <c r="EO17" s="80" t="str">
        <f>IF($B17="","",IF(COUNTIFS('English Scores- Leveled papers'!$H$4:$KM$4,EO$3,'English Scores- Leveled papers'!$H19:$KM19,"&lt;&gt;")=0,"",SUMIF('English Scores- Leveled papers'!$H$4:$KM$4,EO$3,'English Scores- Leveled papers'!$H19:$KM19)))</f>
        <v/>
      </c>
      <c r="EP17" s="80" t="str">
        <f>IF($B17="","",IF(COUNTIFS('English Scores- Leveled papers'!$H$4:$KM$4,EP$3,'English Scores- Leveled papers'!$H19:$KM19,"&lt;&gt;")=0,"",SUMIF('English Scores- Leveled papers'!$H$4:$KM$4,EP$3,'English Scores- Leveled papers'!$H19:$KM19)))</f>
        <v/>
      </c>
      <c r="ER17" t="s">
        <v>1745</v>
      </c>
      <c r="ES17">
        <f>COUNTIF($C$5:$C$89,"6")</f>
        <v>0</v>
      </c>
      <c r="ET17">
        <f>COUNTIF($D$5:$D$89,"6")</f>
        <v>0</v>
      </c>
    </row>
    <row r="18" spans="1:150" x14ac:dyDescent="0.2">
      <c r="A18" s="65">
        <v>14</v>
      </c>
      <c r="B18" s="65" t="str">
        <f>'English Scores- Leveled papers'!B20</f>
        <v>Asra</v>
      </c>
      <c r="C18" s="79" t="str">
        <f>IF('RC Mastery Check+Question type'!D18="","",IF(OR('RC Mastery Check+Question type'!D18=-0.5,'RC Mastery Check+Question type'!D18=0,'RC Mastery Check+Question type'!D18=0.2,'RC Mastery Check+Question type'!D18=0.5),"NR",'Cover Sheet'!G18))</f>
        <v/>
      </c>
      <c r="D18" s="76" t="str">
        <f>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NR</v>
      </c>
      <c r="E18" s="78" t="str">
        <f t="shared" si="2"/>
        <v/>
      </c>
      <c r="F18" s="78" t="str">
        <f t="shared" si="3"/>
        <v/>
      </c>
      <c r="G18" s="78" t="str">
        <f t="shared" si="4"/>
        <v/>
      </c>
      <c r="H18" s="78" t="str">
        <f t="shared" si="5"/>
        <v/>
      </c>
      <c r="I18" s="78" t="str">
        <f t="shared" si="6"/>
        <v/>
      </c>
      <c r="J18" s="78" t="str">
        <f t="shared" si="7"/>
        <v/>
      </c>
      <c r="K18" s="78" t="str">
        <f t="shared" si="8"/>
        <v/>
      </c>
      <c r="L18" s="78" t="str">
        <f t="shared" si="9"/>
        <v/>
      </c>
      <c r="M18" s="78" t="str">
        <f t="shared" si="10"/>
        <v/>
      </c>
      <c r="N18" s="78" t="str">
        <f t="shared" si="11"/>
        <v/>
      </c>
      <c r="O18" s="78" t="str">
        <f t="shared" si="12"/>
        <v/>
      </c>
      <c r="P18" s="78" t="str">
        <f t="shared" si="13"/>
        <v/>
      </c>
      <c r="Q18" s="78" t="str">
        <f t="shared" si="14"/>
        <v/>
      </c>
      <c r="R18" s="78" t="str">
        <f t="shared" si="15"/>
        <v/>
      </c>
      <c r="S18" s="41" t="str">
        <f>IF($B18="","",IF(COUNTIFS('English Scores- Leveled papers'!$H$4:$KM$4,S$3,'English Scores- Leveled papers'!$H20:$KM20,"&lt;&gt;")=0,"",SUMIF('English Scores- Leveled papers'!$H$4:$KM$4,S$3,'English Scores- Leveled papers'!$H20:$KM20)))</f>
        <v/>
      </c>
      <c r="T18" s="41" t="str">
        <f>IF($B18="","",IF(COUNTIFS('English Scores- Leveled papers'!$H$4:$KM$4,T$3,'English Scores- Leveled papers'!$H20:$KM20,"&lt;&gt;")=0,"",SUMIF('English Scores- Leveled papers'!$H$4:$KM$4,T$3,'English Scores- Leveled papers'!$H20:$KM20)))</f>
        <v/>
      </c>
      <c r="U18" s="41" t="str">
        <f>IF($B18="","",IF(COUNTIFS('English Scores- Leveled papers'!$H$4:$KM$4,U$3,'English Scores- Leveled papers'!$H20:$KM20,"&lt;&gt;")=0,"",SUMIF('English Scores- Leveled papers'!$H$4:$KM$4,U$3,'English Scores- Leveled papers'!$H20:$KM20)))</f>
        <v/>
      </c>
      <c r="V18" s="41" t="str">
        <f>IF($B18="","",IF(COUNTIFS('English Scores- Leveled papers'!$H$4:$KM$4,V$3,'English Scores- Leveled papers'!$H20:$KM20,"&lt;&gt;")=0,"",SUMIF('English Scores- Leveled papers'!$H$4:$KM$4,V$3,'English Scores- Leveled papers'!$H20:$KM20)))</f>
        <v/>
      </c>
      <c r="W18" s="41" t="str">
        <f>IF($B18="","",IF(COUNTIFS('English Scores- Leveled papers'!$H$4:$KM$4,W$3,'English Scores- Leveled papers'!$H20:$KM20,"&lt;&gt;")=0,"",SUMIF('English Scores- Leveled papers'!$H$4:$KM$4,W$3,'English Scores- Leveled papers'!$H20:$KM20)))</f>
        <v/>
      </c>
      <c r="X18" s="80" t="str">
        <f>IF($B18="","",IF(COUNTIFS('English Scores- Leveled papers'!$H$4:$KM$4,X$3,'English Scores- Leveled papers'!$H20:$KM20,"&lt;&gt;")=0,"",SUMIF('English Scores- Leveled papers'!$H$4:$KM$4,X$3,'English Scores- Leveled papers'!$H20:$KM20)))</f>
        <v/>
      </c>
      <c r="Y18" s="80" t="str">
        <f>IF($B18="","",IF(COUNTIFS('English Scores- Leveled papers'!$H$4:$KM$4,Y$3,'English Scores- Leveled papers'!$H20:$KM20,"&lt;&gt;")=0,"",SUMIF('English Scores- Leveled papers'!$H$4:$KM$4,Y$3,'English Scores- Leveled papers'!$H20:$KM20)))</f>
        <v/>
      </c>
      <c r="Z18" s="80" t="str">
        <f>IF($B18="","",IF(COUNTIFS('English Scores- Leveled papers'!$H$4:$KM$4,Z$3,'English Scores- Leveled papers'!$H20:$KM20,"&lt;&gt;")=0,"",SUMIF('English Scores- Leveled papers'!$H$4:$KM$4,Z$3,'English Scores- Leveled papers'!$H20:$KM20)))</f>
        <v/>
      </c>
      <c r="AA18" s="80" t="str">
        <f>IF($B18="","",IF(COUNTIFS('English Scores- Leveled papers'!$H$4:$KM$4,AA$3,'English Scores- Leveled papers'!$H20:$KM20,"&lt;&gt;")=0,"",SUMIF('English Scores- Leveled papers'!$H$4:$KM$4,AA$3,'English Scores- Leveled papers'!$H20:$KM20)))</f>
        <v/>
      </c>
      <c r="AB18" s="80" t="str">
        <f>IF($B18="","",IF(COUNTIFS('English Scores- Leveled papers'!$H$4:$KM$4,AB$3,'English Scores- Leveled papers'!$H20:$KM20,"&lt;&gt;")=0,"",SUMIF('English Scores- Leveled papers'!$H$4:$KM$4,AB$3,'English Scores- Leveled papers'!$H20:$KM20)))</f>
        <v/>
      </c>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80" t="str">
        <f>IF($B18="","",IF(COUNTIFS('English Scores- Leveled papers'!$H$4:$KM$4,AI$3,'English Scores- Leveled papers'!$H20:$KM20,"&lt;&gt;")=0,"",SUMIF('English Scores- Leveled papers'!$H$4:$KM$4,AI$3,'English Scores- Leveled papers'!$H20:$KM20)))</f>
        <v/>
      </c>
      <c r="AJ18" s="80" t="str">
        <f>IF($B18="","",IF(COUNTIFS('English Scores- Leveled papers'!$H$4:$KM$4,AJ$3,'English Scores- Leveled papers'!$H20:$KM20,"&lt;&gt;")=0,"",SUMIF('English Scores- Leveled papers'!$H$4:$KM$4,AJ$3,'English Scores- Leveled papers'!$H20:$KM20)))</f>
        <v/>
      </c>
      <c r="AK18" s="80" t="str">
        <f>IF($B18="","",IF(COUNTIFS('English Scores- Leveled papers'!$H$4:$KM$4,AK$3,'English Scores- Leveled papers'!$H20:$KM20,"&lt;&gt;")=0,"",SUMIF('English Scores- Leveled papers'!$H$4:$KM$4,AK$3,'English Scores- Leveled papers'!$H20:$KM20)))</f>
        <v/>
      </c>
      <c r="AL18" s="80" t="str">
        <f>IF($B18="","",IF(COUNTIFS('English Scores- Leveled papers'!$H$4:$KM$4,AL$3,'English Scores- Leveled papers'!$H20:$KM20,"&lt;&gt;")=0,"",SUMIF('English Scores- Leveled papers'!$H$4:$KM$4,AL$3,'English Scores- Leveled papers'!$H20:$KM20)))</f>
        <v/>
      </c>
      <c r="AM18" s="80" t="str">
        <f>IF($B18="","",IF(COUNTIFS('English Scores- Leveled papers'!$H$4:$KM$4,AM$3,'English Scores- Leveled papers'!$H20:$KM20,"&lt;&gt;")=0,"",SUMIF('English Scores- Leveled papers'!$H$4:$KM$4,AM$3,'English Scores- Leveled papers'!$H20:$KM20)))</f>
        <v/>
      </c>
      <c r="AN18" s="80"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80" t="str">
        <f>IF($B18="","",IF(COUNTIFS('English Scores- Leveled papers'!$H$4:$KM$4,AZ$3,'English Scores- Leveled papers'!$H20:$KM20,"&lt;&gt;")=0,"",SUMIF('English Scores- Leveled papers'!$H$4:$KM$4,AZ$3,'English Scores- Leveled papers'!$H20:$KM20)))</f>
        <v/>
      </c>
      <c r="BA18" s="80" t="str">
        <f>IF($B18="","",IF(COUNTIFS('English Scores- Leveled papers'!$H$4:$KM$4,BA$3,'English Scores- Leveled papers'!$H20:$KM20,"&lt;&gt;")=0,"",SUMIF('English Scores- Leveled papers'!$H$4:$KM$4,BA$3,'English Scores- Leveled papers'!$H20:$KM20)))</f>
        <v/>
      </c>
      <c r="BB18" s="80" t="str">
        <f>IF($B18="","",IF(COUNTIFS('English Scores- Leveled papers'!$H$4:$KM$4,BB$3,'English Scores- Leveled papers'!$H20:$KM20,"&lt;&gt;")=0,"",SUMIF('English Scores- Leveled papers'!$H$4:$KM$4,BB$3,'English Scores- Leveled papers'!$H20:$KM20)))</f>
        <v/>
      </c>
      <c r="BC18" s="80" t="str">
        <f>IF($B18="","",IF(COUNTIFS('English Scores- Leveled papers'!$H$4:$KM$4,BC$3,'English Scores- Leveled papers'!$H20:$KM20,"&lt;&gt;")=0,"",SUMIF('English Scores- Leveled papers'!$H$4:$KM$4,BC$3,'English Scores- Leveled papers'!$H20:$KM20)))</f>
        <v/>
      </c>
      <c r="BD18" s="80"/>
      <c r="BE18" s="80"/>
      <c r="BF18" s="80" t="str">
        <f>IF($B18="","",IF(COUNTIFS('English Scores- Leveled papers'!$H$4:$KM$4,BF$3,'English Scores- Leveled papers'!$H20:$KM20,"&lt;&gt;")=0,"",SUMIF('English Scores- Leveled papers'!$H$4:$KM$4,BF$3,'English Scores- Leveled papers'!$H20:$KM20)))</f>
        <v/>
      </c>
      <c r="BG18" s="80" t="str">
        <f>IF($B18="","",IF(COUNTIFS('English Scores- Leveled papers'!$H$4:$KM$4,BG$3,'English Scores- Leveled papers'!$H20:$KM20,"&lt;&gt;")=0,"",SUMIF('English Scores- Leveled papers'!$H$4:$KM$4,BG$3,'English Scores- Leveled papers'!$H20:$KM20)))</f>
        <v/>
      </c>
      <c r="BH18" s="80" t="str">
        <f>IF($B18="","",IF(COUNTIFS('English Scores- Leveled papers'!$H$4:$KM$4,BH$3,'English Scores- Leveled papers'!$H20:$KM20,"&lt;&gt;")=0,"",SUMIF('English Scores- Leveled papers'!$H$4:$KM$4,BH$3,'English Scores- Leveled papers'!$H20:$KM20)))</f>
        <v/>
      </c>
      <c r="BI18" s="80" t="str">
        <f>IF($B18="","",IF(COUNTIFS('English Scores- Leveled papers'!$H$4:$KM$4,BI$3,'English Scores- Leveled papers'!$H20:$KM20,"&lt;&gt;")=0,"",SUMIF('English Scores- Leveled papers'!$H$4:$KM$4,BI$3,'English Scores- Leveled papers'!$H20:$KM20)))</f>
        <v/>
      </c>
      <c r="BJ18" s="80" t="str">
        <f>IF($B18="","",IF(COUNTIFS('English Scores- Leveled papers'!$H$4:$KM$4,BJ$3,'English Scores- Leveled papers'!$H20:$KM20,"&lt;&gt;")=0,"",SUMIF('English Scores- Leveled papers'!$H$4:$KM$4,BJ$3,'English Scores- Leveled papers'!$H20:$KM20)))</f>
        <v/>
      </c>
      <c r="BK18" s="80" t="str">
        <f>IF($B18="","",IF(COUNTIFS('English Scores- Leveled papers'!$H$4:$KM$4,BK$3,'English Scores- Leveled papers'!$H20:$KM20,"&lt;&gt;")=0,"",SUMIF('English Scores- Leveled papers'!$H$4:$KM$4,BK$3,'English Scores- Leveled papers'!$H20:$KM20)))</f>
        <v/>
      </c>
      <c r="BL18" s="80" t="str">
        <f>IF($B18="","",IF(COUNTIFS('English Scores- Leveled papers'!$H$4:$KM$4,BL$3,'English Scores- Leveled papers'!$H20:$KM20,"&lt;&gt;")=0,"",SUMIF('English Scores- Leveled papers'!$H$4:$KM$4,BL$3,'English Scores- Leveled papers'!$H20:$KM20)))</f>
        <v/>
      </c>
      <c r="BM18" s="80" t="str">
        <f>IF($B18="","",IF(COUNTIFS('English Scores- Leveled papers'!$H$4:$KM$4,BM$3,'English Scores- Leveled papers'!$H20:$KM20,"&lt;&gt;")=0,"",SUMIF('English Scores- Leveled papers'!$H$4:$KM$4,BM$3,'English Scores- Leveled papers'!$H20:$KM20)))</f>
        <v/>
      </c>
      <c r="BN18" s="80" t="str">
        <f>IF($B18="","",IF(COUNTIFS('English Scores- Leveled papers'!$H$4:$KM$4,BN$3,'English Scores- Leveled papers'!$H20:$KM20,"&lt;&gt;")=0,"",SUMIF('English Scores- Leveled papers'!$H$4:$KM$4,BN$3,'English Scores- Leveled papers'!$H20:$KM20)))</f>
        <v/>
      </c>
      <c r="BO18" s="80"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80" t="str">
        <f>IF($B18="","",IF(COUNTIFS('English Scores- Leveled papers'!$H$4:$KM$4,BX$3,'English Scores- Leveled papers'!$H20:$KM20,"&lt;&gt;")=0,"",SUMIF('English Scores- Leveled papers'!$H$4:$KM$4,BX$3,'English Scores- Leveled papers'!$H20:$KM20)))</f>
        <v/>
      </c>
      <c r="BY18" s="80" t="str">
        <f>IF($B18="","",IF(COUNTIFS('English Scores- Leveled papers'!$H$4:$KM$4,BY$3,'English Scores- Leveled papers'!$H20:$KM20,"&lt;&gt;")=0,"",SUMIF('English Scores- Leveled papers'!$H$4:$KM$4,BY$3,'English Scores- Leveled papers'!$H20:$KM20)))</f>
        <v/>
      </c>
      <c r="BZ18" s="80" t="str">
        <f>IF($B18="","",IF(COUNTIFS('English Scores- Leveled papers'!$H$4:$KM$4,BZ$3,'English Scores- Leveled papers'!$H20:$KM20,"&lt;&gt;")=0,"",SUMIF('English Scores- Leveled papers'!$H$4:$KM$4,BZ$3,'English Scores- Leveled papers'!$H20:$KM20)))</f>
        <v/>
      </c>
      <c r="CA18" s="80" t="str">
        <f>IF($B18="","",IF(COUNTIFS('English Scores- Leveled papers'!$H$4:$KM$4,CA$3,'English Scores- Leveled papers'!$H20:$KM20,"&lt;&gt;")=0,"",SUMIF('English Scores- Leveled papers'!$H$4:$KM$4,CA$3,'English Scores- Leveled papers'!$H20:$KM20)))</f>
        <v/>
      </c>
      <c r="CB18" s="80" t="str">
        <f>IF($B18="","",IF(COUNTIFS('English Scores- Leveled papers'!$H$4:$KM$4,CB$3,'English Scores- Leveled papers'!$H20:$KM20,"&lt;&gt;")=0,"",SUMIF('English Scores- Leveled papers'!$H$4:$KM$4,CB$3,'English Scores- Leveled papers'!$H20:$KM20)))</f>
        <v/>
      </c>
      <c r="CC18" s="80" t="str">
        <f>IF($B18="","",IF(COUNTIFS('English Scores- Leveled papers'!$H$4:$KM$4,CC$3,'English Scores- Leveled papers'!$H20:$KM20,"&lt;&gt;")=0,"",SUMIF('English Scores- Leveled papers'!$H$4:$KM$4,CC$3,'English Scores- Leveled papers'!$H20:$KM20)))</f>
        <v/>
      </c>
      <c r="CD18" s="80" t="str">
        <f>IF($B18="","",IF(COUNTIFS('English Scores- Leveled papers'!$H$4:$KM$4,CD$3,'English Scores- Leveled papers'!$H20:$KM20,"&lt;&gt;")=0,"",SUMIF('English Scores- Leveled papers'!$H$4:$KM$4,CD$3,'English Scores- Leveled papers'!$H20:$KM20)))</f>
        <v/>
      </c>
      <c r="CE18" s="80" t="str">
        <f>IF($B18="","",IF(COUNTIFS('English Scores- Leveled papers'!$H$4:$KM$4,CE$3,'English Scores- Leveled papers'!$H20:$KM20,"&lt;&gt;")=0,"",SUMIF('English Scores- Leveled papers'!$H$4:$KM$4,CE$3,'English Scores- Leveled papers'!$H20:$KM20)))</f>
        <v/>
      </c>
      <c r="CF18" s="80"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80" t="str">
        <f>IF($B18="","",IF(COUNTIFS('English Scores- Leveled papers'!$H$4:$KM$4,CL$3,'English Scores- Leveled papers'!$H20:$KM20,"&lt;&gt;")=0,"",SUMIF('English Scores- Leveled papers'!$H$4:$KM$4,CL$3,'English Scores- Leveled papers'!$H20:$KM20)))</f>
        <v/>
      </c>
      <c r="CM18" s="80" t="str">
        <f>IF($B18="","",IF(COUNTIFS('English Scores- Leveled papers'!$H$4:$KM$4,CM$3,'English Scores- Leveled papers'!$H20:$KM20,"&lt;&gt;")=0,"",SUMIF('English Scores- Leveled papers'!$H$4:$KM$4,CM$3,'English Scores- Leveled papers'!$H20:$KM20)))</f>
        <v/>
      </c>
      <c r="CN18" s="80" t="str">
        <f>IF($B18="","",IF(COUNTIFS('English Scores- Leveled papers'!$H$4:$KM$4,CN$3,'English Scores- Leveled papers'!$H20:$KM20,"&lt;&gt;")=0,"",SUMIF('English Scores- Leveled papers'!$H$4:$KM$4,CN$3,'English Scores- Leveled papers'!$H20:$KM20)))</f>
        <v/>
      </c>
      <c r="CO18" s="80" t="str">
        <f>IF($B18="","",IF(COUNTIFS('English Scores- Leveled papers'!$H$4:$KM$4,CO$3,'English Scores- Leveled papers'!$H20:$KM20,"&lt;&gt;")=0,"",SUMIF('English Scores- Leveled papers'!$H$4:$KM$4,CO$3,'English Scores- Leveled papers'!$H20:$KM20)))</f>
        <v/>
      </c>
      <c r="CP18" s="80" t="str">
        <f>IF($B18="","",IF(COUNTIFS('English Scores- Leveled papers'!$H$4:$KM$4,CP$3,'English Scores- Leveled papers'!$H20:$KM20,"&lt;&gt;")=0,"",SUMIF('English Scores- Leveled papers'!$H$4:$KM$4,CP$3,'English Scores- Leveled papers'!$H20:$KM20)))</f>
        <v/>
      </c>
      <c r="CQ18" s="80" t="str">
        <f>IF($B18="","",IF(COUNTIFS('English Scores- Leveled papers'!$H$4:$KM$4,CQ$3,'English Scores- Leveled papers'!$H20:$KM20,"&lt;&gt;")=0,"",SUMIF('English Scores- Leveled papers'!$H$4:$KM$4,CQ$3,'English Scores- Leveled papers'!$H20:$KM20)))</f>
        <v/>
      </c>
      <c r="CR18" s="80" t="str">
        <f>IF($B18="","",IF(COUNTIFS('English Scores- Leveled papers'!$H$4:$KM$4,CR$3,'English Scores- Leveled papers'!$H20:$KM20,"&lt;&gt;")=0,"",SUMIF('English Scores- Leveled papers'!$H$4:$KM$4,CR$3,'English Scores- Leveled papers'!$H20:$KM20)))</f>
        <v/>
      </c>
      <c r="CS18" s="80"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80" t="str">
        <f>IF($B18="","",IF(COUNTIFS('English Scores- Leveled papers'!$H$4:$KM$4,DF$3,'English Scores- Leveled papers'!$H20:$KM20,"&lt;&gt;")=0,"",SUMIF('English Scores- Leveled papers'!$H$4:$KM$4,DF$3,'English Scores- Leveled papers'!$H20:$KM20)))</f>
        <v/>
      </c>
      <c r="DG18" s="80" t="str">
        <f>IF($B18="","",IF(COUNTIFS('English Scores- Leveled papers'!$H$4:$KM$4,DG$3,'English Scores- Leveled papers'!$H20:$KM20,"&lt;&gt;")=0,"",SUMIF('English Scores- Leveled papers'!$H$4:$KM$4,DG$3,'English Scores- Leveled papers'!$H20:$KM20)))</f>
        <v/>
      </c>
      <c r="DH18" s="80" t="str">
        <f>IF($B18="","",IF(COUNTIFS('English Scores- Leveled papers'!$H$4:$KM$4,DH$3,'English Scores- Leveled papers'!$H20:$KM20,"&lt;&gt;")=0,"",SUMIF('English Scores- Leveled papers'!$H$4:$KM$4,DH$3,'English Scores- Leveled papers'!$H20:$KM20)))</f>
        <v/>
      </c>
      <c r="DI18" s="80" t="str">
        <f>IF($B18="","",IF(COUNTIFS('English Scores- Leveled papers'!$H$4:$KM$4,DI$3,'English Scores- Leveled papers'!$H20:$KM20,"&lt;&gt;")=0,"",SUMIF('English Scores- Leveled papers'!$H$4:$KM$4,DI$3,'English Scores- Leveled papers'!$H20:$KM20)))</f>
        <v/>
      </c>
      <c r="DJ18" s="80" t="str">
        <f>IF($B18="","",IF(COUNTIFS('English Scores- Leveled papers'!$H$4:$KM$4,DJ$3,'English Scores- Leveled papers'!$H20:$KM20,"&lt;&gt;")=0,"",SUMIF('English Scores- Leveled papers'!$H$4:$KM$4,DJ$3,'English Scores- Leveled papers'!$H20:$KM20)))</f>
        <v/>
      </c>
      <c r="DK18" s="80" t="str">
        <f>IF($B18="","",IF(COUNTIFS('English Scores- Leveled papers'!$H$4:$KM$4,DK$3,'English Scores- Leveled papers'!$H20:$KM20,"&lt;&gt;")=0,"",SUMIF('English Scores- Leveled papers'!$H$4:$KM$4,DK$3,'English Scores- Leveled papers'!$H20:$KM20)))</f>
        <v/>
      </c>
      <c r="DL18" s="80" t="str">
        <f>IF($B18="","",IF(COUNTIFS('English Scores- Leveled papers'!$H$4:$KM$4,DL$3,'English Scores- Leveled papers'!$H20:$KM20,"&lt;&gt;")=0,"",SUMIF('English Scores- Leveled papers'!$H$4:$KM$4,DL$3,'English Scores- Leveled papers'!$H20:$KM20)))</f>
        <v/>
      </c>
      <c r="DM18" s="80" t="str">
        <f>IF($B18="","",IF(COUNTIFS('English Scores- Leveled papers'!$H$4:$KM$4,DM$3,'English Scores- Leveled papers'!$H20:$KM20,"&lt;&gt;")=0,"",SUMIF('English Scores- Leveled papers'!$H$4:$KM$4,DM$3,'English Scores- Leveled papers'!$H20:$KM20)))</f>
        <v/>
      </c>
      <c r="DN18" s="80" t="str">
        <f>IF($B18="","",IF(COUNTIFS('English Scores- Leveled papers'!$H$4:$KM$4,DN$3,'English Scores- Leveled papers'!$H20:$KM20,"&lt;&gt;")=0,"",SUMIF('English Scores- Leveled papers'!$H$4:$KM$4,DN$3,'English Scores- Leveled papers'!$H20:$KM20)))</f>
        <v/>
      </c>
      <c r="DO18" s="80" t="str">
        <f>IF($B18="","",IF(COUNTIFS('English Scores- Leveled papers'!$H$4:$KM$4,DO$3,'English Scores- Leveled papers'!$H20:$KM20,"&lt;&gt;")=0,"",SUMIF('English Scores- Leveled papers'!$H$4:$KM$4,DO$3,'English Scores- Leveled papers'!$H20:$KM20)))</f>
        <v/>
      </c>
      <c r="DP18" s="80" t="str">
        <f>IF($B18="","",IF(COUNTIFS('English Scores- Leveled papers'!$H$4:$KM$4,DP$3,'English Scores- Leveled papers'!$H20:$KM20,"&lt;&gt;")=0,"",SUMIF('English Scores- Leveled papers'!$H$4:$KM$4,DP$3,'English Scores- Leveled papers'!$H20:$KM20)))</f>
        <v/>
      </c>
      <c r="DQ18" s="80" t="str">
        <f>IF($B18="","",IF(COUNTIFS('English Scores- Leveled papers'!$H$4:$KM$4,DQ$3,'English Scores- Leveled papers'!$H20:$KM20,"&lt;&gt;")=0,"",SUMIF('English Scores- Leveled papers'!$H$4:$KM$4,DQ$3,'English Scores- Leveled papers'!$H20:$KM20)))</f>
        <v/>
      </c>
      <c r="DR18" s="41" t="str">
        <f>IF($B18="","",IF(COUNTIFS('English Scores- Leveled papers'!$H$4:$KM$4,DR$3,'English Scores- Leveled papers'!$H20:$KM20,"&lt;&gt;")=0,"",SUMIF('English Scores- Leveled papers'!$H$4:$KM$4,DR$3,'English Scores- Leveled papers'!$H20:$KM20)))</f>
        <v/>
      </c>
      <c r="DS18" s="41" t="str">
        <f>IF($B18="","",IF(COUNTIFS('English Scores- Leveled papers'!$H$4:$KM$4,DS$3,'English Scores- Leveled papers'!$H20:$KM20,"&lt;&gt;")=0,"",SUMIF('English Scores- Leveled papers'!$H$4:$KM$4,DS$3,'English Scores- Leveled papers'!$H20:$KM20)))</f>
        <v/>
      </c>
      <c r="DT18" s="41" t="str">
        <f>IF($B18="","",IF(COUNTIFS('English Scores- Leveled papers'!$H$4:$KM$4,DT$3,'English Scores- Leveled papers'!$H20:$KM20,"&lt;&gt;")=0,"",SUMIF('English Scores- Leveled papers'!$H$4:$KM$4,DT$3,'English Scores- Leveled papers'!$H20:$KM20)))</f>
        <v/>
      </c>
      <c r="DU18" s="41" t="str">
        <f>IF($B18="","",IF(COUNTIFS('English Scores- Leveled papers'!$H$4:$KM$4,DU$3,'English Scores- Leveled papers'!$H20:$KM20,"&lt;&gt;")=0,"",SUMIF('English Scores- Leveled papers'!$H$4:$KM$4,DU$3,'English Scores- Leveled papers'!$H20:$KM20)))</f>
        <v/>
      </c>
      <c r="DV18" s="41" t="str">
        <f>IF($B18="","",IF(COUNTIFS('English Scores- Leveled papers'!$H$4:$KM$4,DV$3,'English Scores- Leveled papers'!$H20:$KM20,"&lt;&gt;")=0,"",SUMIF('English Scores- Leveled papers'!$H$4:$KM$4,DV$3,'English Scores- Leveled papers'!$H20:$KM20)))</f>
        <v/>
      </c>
      <c r="DW18" s="41" t="str">
        <f>IF($B18="","",IF(COUNTIFS('English Scores- Leveled papers'!$H$4:$KM$4,DW$3,'English Scores- Leveled papers'!$H20:$KM20,"&lt;&gt;")=0,"",SUMIF('English Scores- Leveled papers'!$H$4:$KM$4,DW$3,'English Scores- Leveled papers'!$H20:$KM20)))</f>
        <v/>
      </c>
      <c r="DX18" s="41" t="str">
        <f>IF($B18="","",IF(COUNTIFS('English Scores- Leveled papers'!$H$4:$KM$4,DX$3,'English Scores- Leveled papers'!$H20:$KM20,"&lt;&gt;")=0,"",SUMIF('English Scores- Leveled papers'!$H$4:$KM$4,DX$3,'English Scores- Leveled papers'!$H20:$KM20)))</f>
        <v/>
      </c>
      <c r="DY18" s="41" t="str">
        <f>IF($B18="","",IF(COUNTIFS('English Scores- Leveled papers'!$H$4:$KM$4,DY$3,'English Scores- Leveled papers'!$H20:$KM20,"&lt;&gt;")=0,"",SUMIF('English Scores- Leveled papers'!$H$4:$KM$4,DY$3,'English Scores- Leveled papers'!$H20:$KM20)))</f>
        <v/>
      </c>
      <c r="DZ18" s="41" t="str">
        <f>IF($B18="","",IF(COUNTIFS('English Scores- Leveled papers'!$H$4:$KM$4,DZ$3,'English Scores- Leveled papers'!$H20:$KM20,"&lt;&gt;")=0,"",SUMIF('English Scores- Leveled papers'!$H$4:$KM$4,DZ$3,'English Scores- Leveled papers'!$H20:$KM20)))</f>
        <v/>
      </c>
      <c r="EA18" s="41" t="str">
        <f>IF($B18="","",IF(COUNTIFS('English Scores- Leveled papers'!$H$4:$KM$4,EA$3,'English Scores- Leveled papers'!$H20:$KM20,"&lt;&gt;")=0,"",SUMIF('English Scores- Leveled papers'!$H$4:$KM$4,EA$3,'English Scores- Leveled papers'!$H20:$KM20)))</f>
        <v/>
      </c>
      <c r="EB18" s="41" t="str">
        <f>IF($B18="","",IF(COUNTIFS('English Scores- Leveled papers'!$H$4:$KM$4,EB$3,'English Scores- Leveled papers'!$H20:$KM20,"&lt;&gt;")=0,"",SUMIF('English Scores- Leveled papers'!$H$4:$KM$4,EB$3,'English Scores- Leveled papers'!$H20:$KM20)))</f>
        <v/>
      </c>
      <c r="EC18" s="41" t="str">
        <f>IF($B18="","",IF(COUNTIFS('English Scores- Leveled papers'!$H$4:$KM$4,EC$3,'English Scores- Leveled papers'!$H20:$KM20,"&lt;&gt;")=0,"",SUMIF('English Scores- Leveled papers'!$H$4:$KM$4,EC$3,'English Scores- Leveled papers'!$H20:$KM20)))</f>
        <v/>
      </c>
      <c r="ED18" s="80" t="str">
        <f>IF($B18="","",IF(COUNTIFS('English Scores- Leveled papers'!$H$4:$KM$4,ED$3,'English Scores- Leveled papers'!$H20:$KM20,"&lt;&gt;")=0,"",SUMIF('English Scores- Leveled papers'!$H$4:$KM$4,ED$3,'English Scores- Leveled papers'!$H20:$KM20)))</f>
        <v/>
      </c>
      <c r="EE18" s="80" t="str">
        <f>IF($B18="","",IF(COUNTIFS('English Scores- Leveled papers'!$H$4:$KM$4,EE$3,'English Scores- Leveled papers'!$H20:$KM20,"&lt;&gt;")=0,"",SUMIF('English Scores- Leveled papers'!$H$4:$KM$4,EE$3,'English Scores- Leveled papers'!$H20:$KM20)))</f>
        <v/>
      </c>
      <c r="EF18" s="80" t="str">
        <f>IF($B18="","",IF(COUNTIFS('English Scores- Leveled papers'!$H$4:$KM$4,EF$3,'English Scores- Leveled papers'!$H20:$KM20,"&lt;&gt;")=0,"",SUMIF('English Scores- Leveled papers'!$H$4:$KM$4,EF$3,'English Scores- Leveled papers'!$H20:$KM20)))</f>
        <v/>
      </c>
      <c r="EG18" s="80" t="str">
        <f>IF($B18="","",IF(COUNTIFS('English Scores- Leveled papers'!$H$4:$KM$4,EG$3,'English Scores- Leveled papers'!$H20:$KM20,"&lt;&gt;")=0,"",SUMIF('English Scores- Leveled papers'!$H$4:$KM$4,EG$3,'English Scores- Leveled papers'!$H20:$KM20)))</f>
        <v/>
      </c>
      <c r="EH18" s="80" t="str">
        <f>IF($B18="","",IF(COUNTIFS('English Scores- Leveled papers'!$H$4:$KM$4,EH$3,'English Scores- Leveled papers'!$H20:$KM20,"&lt;&gt;")=0,"",SUMIF('English Scores- Leveled papers'!$H$4:$KM$4,EH$3,'English Scores- Leveled papers'!$H20:$KM20)))</f>
        <v/>
      </c>
      <c r="EI18" s="80" t="str">
        <f>IF($B18="","",IF(COUNTIFS('English Scores- Leveled papers'!$H$4:$KM$4,EI$3,'English Scores- Leveled papers'!$H20:$KM20,"&lt;&gt;")=0,"",SUMIF('English Scores- Leveled papers'!$H$4:$KM$4,EI$3,'English Scores- Leveled papers'!$H20:$KM20)))</f>
        <v/>
      </c>
      <c r="EJ18" s="80" t="str">
        <f>IF($B18="","",IF(COUNTIFS('English Scores- Leveled papers'!$H$4:$KM$4,EJ$3,'English Scores- Leveled papers'!$H20:$KM20,"&lt;&gt;")=0,"",SUMIF('English Scores- Leveled papers'!$H$4:$KM$4,EJ$3,'English Scores- Leveled papers'!$H20:$KM20)))</f>
        <v/>
      </c>
      <c r="EK18" s="80" t="str">
        <f>IF($B18="","",IF(COUNTIFS('English Scores- Leveled papers'!$H$4:$KM$4,EK$3,'English Scores- Leveled papers'!$H20:$KM20,"&lt;&gt;")=0,"",SUMIF('English Scores- Leveled papers'!$H$4:$KM$4,EK$3,'English Scores- Leveled papers'!$H20:$KM20)))</f>
        <v/>
      </c>
      <c r="EL18" s="80" t="str">
        <f>IF($B18="","",IF(COUNTIFS('English Scores- Leveled papers'!$H$4:$KM$4,EL$3,'English Scores- Leveled papers'!$H20:$KM20,"&lt;&gt;")=0,"",SUMIF('English Scores- Leveled papers'!$H$4:$KM$4,EL$3,'English Scores- Leveled papers'!$H20:$KM20)))</f>
        <v/>
      </c>
      <c r="EM18" s="80" t="str">
        <f>IF($B18="","",IF(COUNTIFS('English Scores- Leveled papers'!$H$4:$KM$4,EM$3,'English Scores- Leveled papers'!$H20:$KM20,"&lt;&gt;")=0,"",SUMIF('English Scores- Leveled papers'!$H$4:$KM$4,EM$3,'English Scores- Leveled papers'!$H20:$KM20)))</f>
        <v/>
      </c>
      <c r="EN18" s="80" t="str">
        <f>IF($B18="","",IF(COUNTIFS('English Scores- Leveled papers'!$H$4:$KM$4,EN$3,'English Scores- Leveled papers'!$H20:$KM20,"&lt;&gt;")=0,"",SUMIF('English Scores- Leveled papers'!$H$4:$KM$4,EN$3,'English Scores- Leveled papers'!$H20:$KM20)))</f>
        <v/>
      </c>
      <c r="EO18" s="80" t="str">
        <f>IF($B18="","",IF(COUNTIFS('English Scores- Leveled papers'!$H$4:$KM$4,EO$3,'English Scores- Leveled papers'!$H20:$KM20,"&lt;&gt;")=0,"",SUMIF('English Scores- Leveled papers'!$H$4:$KM$4,EO$3,'English Scores- Leveled papers'!$H20:$KM20)))</f>
        <v/>
      </c>
      <c r="EP18" s="80" t="str">
        <f>IF($B18="","",IF(COUNTIFS('English Scores- Leveled papers'!$H$4:$KM$4,EP$3,'English Scores- Leveled papers'!$H20:$KM20,"&lt;&gt;")=0,"",SUMIF('English Scores- Leveled papers'!$H$4:$KM$4,EP$3,'English Scores- Leveled papers'!$H20:$KM20)))</f>
        <v/>
      </c>
      <c r="ER18" t="s">
        <v>1746</v>
      </c>
      <c r="ES18">
        <f>COUNTIF($C$5:$C$89,"7")</f>
        <v>0</v>
      </c>
      <c r="ET18">
        <f>COUNTIF($D$5:$D$89,"7")</f>
        <v>0</v>
      </c>
    </row>
    <row r="19" spans="1:150" x14ac:dyDescent="0.2">
      <c r="A19" s="65">
        <v>15</v>
      </c>
      <c r="B19" s="65" t="str">
        <f>'English Scores- Leveled papers'!B21</f>
        <v>Siddiqua fatima</v>
      </c>
      <c r="C19" s="79" t="str">
        <f>IF('RC Mastery Check+Question type'!D19="","",IF(OR('RC Mastery Check+Question type'!D19=-0.5,'RC Mastery Check+Question type'!D19=0,'RC Mastery Check+Question type'!D19=0.2,'RC Mastery Check+Question type'!D19=0.5),"NR",'Cover Sheet'!G19))</f>
        <v/>
      </c>
      <c r="D19" s="76" t="str">
        <f>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NR</v>
      </c>
      <c r="E19" s="78" t="str">
        <f t="shared" si="2"/>
        <v/>
      </c>
      <c r="F19" s="78" t="str">
        <f t="shared" si="3"/>
        <v/>
      </c>
      <c r="G19" s="78" t="str">
        <f t="shared" si="4"/>
        <v/>
      </c>
      <c r="H19" s="78" t="str">
        <f t="shared" si="5"/>
        <v/>
      </c>
      <c r="I19" s="78" t="str">
        <f t="shared" si="6"/>
        <v/>
      </c>
      <c r="J19" s="78" t="str">
        <f t="shared" si="7"/>
        <v/>
      </c>
      <c r="K19" s="78" t="str">
        <f t="shared" si="8"/>
        <v/>
      </c>
      <c r="L19" s="78" t="str">
        <f t="shared" si="9"/>
        <v/>
      </c>
      <c r="M19" s="78" t="str">
        <f t="shared" si="10"/>
        <v/>
      </c>
      <c r="N19" s="78" t="str">
        <f t="shared" si="11"/>
        <v/>
      </c>
      <c r="O19" s="78" t="str">
        <f t="shared" si="12"/>
        <v/>
      </c>
      <c r="P19" s="78" t="str">
        <f t="shared" si="13"/>
        <v/>
      </c>
      <c r="Q19" s="78" t="str">
        <f t="shared" si="14"/>
        <v/>
      </c>
      <c r="R19" s="78" t="str">
        <f t="shared" si="15"/>
        <v/>
      </c>
      <c r="S19" s="41" t="str">
        <f>IF($B19="","",IF(COUNTIFS('English Scores- Leveled papers'!$H$4:$KM$4,S$3,'English Scores- Leveled papers'!$H21:$KM21,"&lt;&gt;")=0,"",SUMIF('English Scores- Leveled papers'!$H$4:$KM$4,S$3,'English Scores- Leveled papers'!$H21:$KM21)))</f>
        <v/>
      </c>
      <c r="T19" s="41" t="str">
        <f>IF($B19="","",IF(COUNTIFS('English Scores- Leveled papers'!$H$4:$KM$4,T$3,'English Scores- Leveled papers'!$H21:$KM21,"&lt;&gt;")=0,"",SUMIF('English Scores- Leveled papers'!$H$4:$KM$4,T$3,'English Scores- Leveled papers'!$H21:$KM21)))</f>
        <v/>
      </c>
      <c r="U19" s="41" t="str">
        <f>IF($B19="","",IF(COUNTIFS('English Scores- Leveled papers'!$H$4:$KM$4,U$3,'English Scores- Leveled papers'!$H21:$KM21,"&lt;&gt;")=0,"",SUMIF('English Scores- Leveled papers'!$H$4:$KM$4,U$3,'English Scores- Leveled papers'!$H21:$KM21)))</f>
        <v/>
      </c>
      <c r="V19" s="41" t="str">
        <f>IF($B19="","",IF(COUNTIFS('English Scores- Leveled papers'!$H$4:$KM$4,V$3,'English Scores- Leveled papers'!$H21:$KM21,"&lt;&gt;")=0,"",SUMIF('English Scores- Leveled papers'!$H$4:$KM$4,V$3,'English Scores- Leveled papers'!$H21:$KM21)))</f>
        <v/>
      </c>
      <c r="W19" s="41" t="str">
        <f>IF($B19="","",IF(COUNTIFS('English Scores- Leveled papers'!$H$4:$KM$4,W$3,'English Scores- Leveled papers'!$H21:$KM21,"&lt;&gt;")=0,"",SUMIF('English Scores- Leveled papers'!$H$4:$KM$4,W$3,'English Scores- Leveled papers'!$H21:$KM21)))</f>
        <v/>
      </c>
      <c r="X19" s="80" t="str">
        <f>IF($B19="","",IF(COUNTIFS('English Scores- Leveled papers'!$H$4:$KM$4,X$3,'English Scores- Leveled papers'!$H21:$KM21,"&lt;&gt;")=0,"",SUMIF('English Scores- Leveled papers'!$H$4:$KM$4,X$3,'English Scores- Leveled papers'!$H21:$KM21)))</f>
        <v/>
      </c>
      <c r="Y19" s="80" t="str">
        <f>IF($B19="","",IF(COUNTIFS('English Scores- Leveled papers'!$H$4:$KM$4,Y$3,'English Scores- Leveled papers'!$H21:$KM21,"&lt;&gt;")=0,"",SUMIF('English Scores- Leveled papers'!$H$4:$KM$4,Y$3,'English Scores- Leveled papers'!$H21:$KM21)))</f>
        <v/>
      </c>
      <c r="Z19" s="80" t="str">
        <f>IF($B19="","",IF(COUNTIFS('English Scores- Leveled papers'!$H$4:$KM$4,Z$3,'English Scores- Leveled papers'!$H21:$KM21,"&lt;&gt;")=0,"",SUMIF('English Scores- Leveled papers'!$H$4:$KM$4,Z$3,'English Scores- Leveled papers'!$H21:$KM21)))</f>
        <v/>
      </c>
      <c r="AA19" s="80" t="str">
        <f>IF($B19="","",IF(COUNTIFS('English Scores- Leveled papers'!$H$4:$KM$4,AA$3,'English Scores- Leveled papers'!$H21:$KM21,"&lt;&gt;")=0,"",SUMIF('English Scores- Leveled papers'!$H$4:$KM$4,AA$3,'English Scores- Leveled papers'!$H21:$KM21)))</f>
        <v/>
      </c>
      <c r="AB19" s="80" t="str">
        <f>IF($B19="","",IF(COUNTIFS('English Scores- Leveled papers'!$H$4:$KM$4,AB$3,'English Scores- Leveled papers'!$H21:$KM21,"&lt;&gt;")=0,"",SUMIF('English Scores- Leveled papers'!$H$4:$KM$4,AB$3,'English Scores- Leveled papers'!$H21:$KM21)))</f>
        <v/>
      </c>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80" t="str">
        <f>IF($B19="","",IF(COUNTIFS('English Scores- Leveled papers'!$H$4:$KM$4,AI$3,'English Scores- Leveled papers'!$H21:$KM21,"&lt;&gt;")=0,"",SUMIF('English Scores- Leveled papers'!$H$4:$KM$4,AI$3,'English Scores- Leveled papers'!$H21:$KM21)))</f>
        <v/>
      </c>
      <c r="AJ19" s="80" t="str">
        <f>IF($B19="","",IF(COUNTIFS('English Scores- Leveled papers'!$H$4:$KM$4,AJ$3,'English Scores- Leveled papers'!$H21:$KM21,"&lt;&gt;")=0,"",SUMIF('English Scores- Leveled papers'!$H$4:$KM$4,AJ$3,'English Scores- Leveled papers'!$H21:$KM21)))</f>
        <v/>
      </c>
      <c r="AK19" s="80" t="str">
        <f>IF($B19="","",IF(COUNTIFS('English Scores- Leveled papers'!$H$4:$KM$4,AK$3,'English Scores- Leveled papers'!$H21:$KM21,"&lt;&gt;")=0,"",SUMIF('English Scores- Leveled papers'!$H$4:$KM$4,AK$3,'English Scores- Leveled papers'!$H21:$KM21)))</f>
        <v/>
      </c>
      <c r="AL19" s="80" t="str">
        <f>IF($B19="","",IF(COUNTIFS('English Scores- Leveled papers'!$H$4:$KM$4,AL$3,'English Scores- Leveled papers'!$H21:$KM21,"&lt;&gt;")=0,"",SUMIF('English Scores- Leveled papers'!$H$4:$KM$4,AL$3,'English Scores- Leveled papers'!$H21:$KM21)))</f>
        <v/>
      </c>
      <c r="AM19" s="80" t="str">
        <f>IF($B19="","",IF(COUNTIFS('English Scores- Leveled papers'!$H$4:$KM$4,AM$3,'English Scores- Leveled papers'!$H21:$KM21,"&lt;&gt;")=0,"",SUMIF('English Scores- Leveled papers'!$H$4:$KM$4,AM$3,'English Scores- Leveled papers'!$H21:$KM21)))</f>
        <v/>
      </c>
      <c r="AN19" s="80"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80" t="str">
        <f>IF($B19="","",IF(COUNTIFS('English Scores- Leveled papers'!$H$4:$KM$4,AZ$3,'English Scores- Leveled papers'!$H21:$KM21,"&lt;&gt;")=0,"",SUMIF('English Scores- Leveled papers'!$H$4:$KM$4,AZ$3,'English Scores- Leveled papers'!$H21:$KM21)))</f>
        <v/>
      </c>
      <c r="BA19" s="80" t="str">
        <f>IF($B19="","",IF(COUNTIFS('English Scores- Leveled papers'!$H$4:$KM$4,BA$3,'English Scores- Leveled papers'!$H21:$KM21,"&lt;&gt;")=0,"",SUMIF('English Scores- Leveled papers'!$H$4:$KM$4,BA$3,'English Scores- Leveled papers'!$H21:$KM21)))</f>
        <v/>
      </c>
      <c r="BB19" s="80" t="str">
        <f>IF($B19="","",IF(COUNTIFS('English Scores- Leveled papers'!$H$4:$KM$4,BB$3,'English Scores- Leveled papers'!$H21:$KM21,"&lt;&gt;")=0,"",SUMIF('English Scores- Leveled papers'!$H$4:$KM$4,BB$3,'English Scores- Leveled papers'!$H21:$KM21)))</f>
        <v/>
      </c>
      <c r="BC19" s="80" t="str">
        <f>IF($B19="","",IF(COUNTIFS('English Scores- Leveled papers'!$H$4:$KM$4,BC$3,'English Scores- Leveled papers'!$H21:$KM21,"&lt;&gt;")=0,"",SUMIF('English Scores- Leveled papers'!$H$4:$KM$4,BC$3,'English Scores- Leveled papers'!$H21:$KM21)))</f>
        <v/>
      </c>
      <c r="BD19" s="80"/>
      <c r="BE19" s="80"/>
      <c r="BF19" s="80" t="str">
        <f>IF($B19="","",IF(COUNTIFS('English Scores- Leveled papers'!$H$4:$KM$4,BF$3,'English Scores- Leveled papers'!$H21:$KM21,"&lt;&gt;")=0,"",SUMIF('English Scores- Leveled papers'!$H$4:$KM$4,BF$3,'English Scores- Leveled papers'!$H21:$KM21)))</f>
        <v/>
      </c>
      <c r="BG19" s="80" t="str">
        <f>IF($B19="","",IF(COUNTIFS('English Scores- Leveled papers'!$H$4:$KM$4,BG$3,'English Scores- Leveled papers'!$H21:$KM21,"&lt;&gt;")=0,"",SUMIF('English Scores- Leveled papers'!$H$4:$KM$4,BG$3,'English Scores- Leveled papers'!$H21:$KM21)))</f>
        <v/>
      </c>
      <c r="BH19" s="80" t="str">
        <f>IF($B19="","",IF(COUNTIFS('English Scores- Leveled papers'!$H$4:$KM$4,BH$3,'English Scores- Leveled papers'!$H21:$KM21,"&lt;&gt;")=0,"",SUMIF('English Scores- Leveled papers'!$H$4:$KM$4,BH$3,'English Scores- Leveled papers'!$H21:$KM21)))</f>
        <v/>
      </c>
      <c r="BI19" s="80" t="str">
        <f>IF($B19="","",IF(COUNTIFS('English Scores- Leveled papers'!$H$4:$KM$4,BI$3,'English Scores- Leveled papers'!$H21:$KM21,"&lt;&gt;")=0,"",SUMIF('English Scores- Leveled papers'!$H$4:$KM$4,BI$3,'English Scores- Leveled papers'!$H21:$KM21)))</f>
        <v/>
      </c>
      <c r="BJ19" s="80" t="str">
        <f>IF($B19="","",IF(COUNTIFS('English Scores- Leveled papers'!$H$4:$KM$4,BJ$3,'English Scores- Leveled papers'!$H21:$KM21,"&lt;&gt;")=0,"",SUMIF('English Scores- Leveled papers'!$H$4:$KM$4,BJ$3,'English Scores- Leveled papers'!$H21:$KM21)))</f>
        <v/>
      </c>
      <c r="BK19" s="80" t="str">
        <f>IF($B19="","",IF(COUNTIFS('English Scores- Leveled papers'!$H$4:$KM$4,BK$3,'English Scores- Leveled papers'!$H21:$KM21,"&lt;&gt;")=0,"",SUMIF('English Scores- Leveled papers'!$H$4:$KM$4,BK$3,'English Scores- Leveled papers'!$H21:$KM21)))</f>
        <v/>
      </c>
      <c r="BL19" s="80" t="str">
        <f>IF($B19="","",IF(COUNTIFS('English Scores- Leveled papers'!$H$4:$KM$4,BL$3,'English Scores- Leveled papers'!$H21:$KM21,"&lt;&gt;")=0,"",SUMIF('English Scores- Leveled papers'!$H$4:$KM$4,BL$3,'English Scores- Leveled papers'!$H21:$KM21)))</f>
        <v/>
      </c>
      <c r="BM19" s="80" t="str">
        <f>IF($B19="","",IF(COUNTIFS('English Scores- Leveled papers'!$H$4:$KM$4,BM$3,'English Scores- Leveled papers'!$H21:$KM21,"&lt;&gt;")=0,"",SUMIF('English Scores- Leveled papers'!$H$4:$KM$4,BM$3,'English Scores- Leveled papers'!$H21:$KM21)))</f>
        <v/>
      </c>
      <c r="BN19" s="80" t="str">
        <f>IF($B19="","",IF(COUNTIFS('English Scores- Leveled papers'!$H$4:$KM$4,BN$3,'English Scores- Leveled papers'!$H21:$KM21,"&lt;&gt;")=0,"",SUMIF('English Scores- Leveled papers'!$H$4:$KM$4,BN$3,'English Scores- Leveled papers'!$H21:$KM21)))</f>
        <v/>
      </c>
      <c r="BO19" s="80"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80" t="str">
        <f>IF($B19="","",IF(COUNTIFS('English Scores- Leveled papers'!$H$4:$KM$4,BX$3,'English Scores- Leveled papers'!$H21:$KM21,"&lt;&gt;")=0,"",SUMIF('English Scores- Leveled papers'!$H$4:$KM$4,BX$3,'English Scores- Leveled papers'!$H21:$KM21)))</f>
        <v/>
      </c>
      <c r="BY19" s="80" t="str">
        <f>IF($B19="","",IF(COUNTIFS('English Scores- Leveled papers'!$H$4:$KM$4,BY$3,'English Scores- Leveled papers'!$H21:$KM21,"&lt;&gt;")=0,"",SUMIF('English Scores- Leveled papers'!$H$4:$KM$4,BY$3,'English Scores- Leveled papers'!$H21:$KM21)))</f>
        <v/>
      </c>
      <c r="BZ19" s="80" t="str">
        <f>IF($B19="","",IF(COUNTIFS('English Scores- Leveled papers'!$H$4:$KM$4,BZ$3,'English Scores- Leveled papers'!$H21:$KM21,"&lt;&gt;")=0,"",SUMIF('English Scores- Leveled papers'!$H$4:$KM$4,BZ$3,'English Scores- Leveled papers'!$H21:$KM21)))</f>
        <v/>
      </c>
      <c r="CA19" s="80" t="str">
        <f>IF($B19="","",IF(COUNTIFS('English Scores- Leveled papers'!$H$4:$KM$4,CA$3,'English Scores- Leveled papers'!$H21:$KM21,"&lt;&gt;")=0,"",SUMIF('English Scores- Leveled papers'!$H$4:$KM$4,CA$3,'English Scores- Leveled papers'!$H21:$KM21)))</f>
        <v/>
      </c>
      <c r="CB19" s="80" t="str">
        <f>IF($B19="","",IF(COUNTIFS('English Scores- Leveled papers'!$H$4:$KM$4,CB$3,'English Scores- Leveled papers'!$H21:$KM21,"&lt;&gt;")=0,"",SUMIF('English Scores- Leveled papers'!$H$4:$KM$4,CB$3,'English Scores- Leveled papers'!$H21:$KM21)))</f>
        <v/>
      </c>
      <c r="CC19" s="80" t="str">
        <f>IF($B19="","",IF(COUNTIFS('English Scores- Leveled papers'!$H$4:$KM$4,CC$3,'English Scores- Leveled papers'!$H21:$KM21,"&lt;&gt;")=0,"",SUMIF('English Scores- Leveled papers'!$H$4:$KM$4,CC$3,'English Scores- Leveled papers'!$H21:$KM21)))</f>
        <v/>
      </c>
      <c r="CD19" s="80" t="str">
        <f>IF($B19="","",IF(COUNTIFS('English Scores- Leveled papers'!$H$4:$KM$4,CD$3,'English Scores- Leveled papers'!$H21:$KM21,"&lt;&gt;")=0,"",SUMIF('English Scores- Leveled papers'!$H$4:$KM$4,CD$3,'English Scores- Leveled papers'!$H21:$KM21)))</f>
        <v/>
      </c>
      <c r="CE19" s="80" t="str">
        <f>IF($B19="","",IF(COUNTIFS('English Scores- Leveled papers'!$H$4:$KM$4,CE$3,'English Scores- Leveled papers'!$H21:$KM21,"&lt;&gt;")=0,"",SUMIF('English Scores- Leveled papers'!$H$4:$KM$4,CE$3,'English Scores- Leveled papers'!$H21:$KM21)))</f>
        <v/>
      </c>
      <c r="CF19" s="80"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80" t="str">
        <f>IF($B19="","",IF(COUNTIFS('English Scores- Leveled papers'!$H$4:$KM$4,CL$3,'English Scores- Leveled papers'!$H21:$KM21,"&lt;&gt;")=0,"",SUMIF('English Scores- Leveled papers'!$H$4:$KM$4,CL$3,'English Scores- Leveled papers'!$H21:$KM21)))</f>
        <v/>
      </c>
      <c r="CM19" s="80" t="str">
        <f>IF($B19="","",IF(COUNTIFS('English Scores- Leveled papers'!$H$4:$KM$4,CM$3,'English Scores- Leveled papers'!$H21:$KM21,"&lt;&gt;")=0,"",SUMIF('English Scores- Leveled papers'!$H$4:$KM$4,CM$3,'English Scores- Leveled papers'!$H21:$KM21)))</f>
        <v/>
      </c>
      <c r="CN19" s="80" t="str">
        <f>IF($B19="","",IF(COUNTIFS('English Scores- Leveled papers'!$H$4:$KM$4,CN$3,'English Scores- Leveled papers'!$H21:$KM21,"&lt;&gt;")=0,"",SUMIF('English Scores- Leveled papers'!$H$4:$KM$4,CN$3,'English Scores- Leveled papers'!$H21:$KM21)))</f>
        <v/>
      </c>
      <c r="CO19" s="80" t="str">
        <f>IF($B19="","",IF(COUNTIFS('English Scores- Leveled papers'!$H$4:$KM$4,CO$3,'English Scores- Leveled papers'!$H21:$KM21,"&lt;&gt;")=0,"",SUMIF('English Scores- Leveled papers'!$H$4:$KM$4,CO$3,'English Scores- Leveled papers'!$H21:$KM21)))</f>
        <v/>
      </c>
      <c r="CP19" s="80" t="str">
        <f>IF($B19="","",IF(COUNTIFS('English Scores- Leveled papers'!$H$4:$KM$4,CP$3,'English Scores- Leveled papers'!$H21:$KM21,"&lt;&gt;")=0,"",SUMIF('English Scores- Leveled papers'!$H$4:$KM$4,CP$3,'English Scores- Leveled papers'!$H21:$KM21)))</f>
        <v/>
      </c>
      <c r="CQ19" s="80" t="str">
        <f>IF($B19="","",IF(COUNTIFS('English Scores- Leveled papers'!$H$4:$KM$4,CQ$3,'English Scores- Leveled papers'!$H21:$KM21,"&lt;&gt;")=0,"",SUMIF('English Scores- Leveled papers'!$H$4:$KM$4,CQ$3,'English Scores- Leveled papers'!$H21:$KM21)))</f>
        <v/>
      </c>
      <c r="CR19" s="80" t="str">
        <f>IF($B19="","",IF(COUNTIFS('English Scores- Leveled papers'!$H$4:$KM$4,CR$3,'English Scores- Leveled papers'!$H21:$KM21,"&lt;&gt;")=0,"",SUMIF('English Scores- Leveled papers'!$H$4:$KM$4,CR$3,'English Scores- Leveled papers'!$H21:$KM21)))</f>
        <v/>
      </c>
      <c r="CS19" s="80"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80" t="str">
        <f>IF($B19="","",IF(COUNTIFS('English Scores- Leveled papers'!$H$4:$KM$4,DF$3,'English Scores- Leveled papers'!$H21:$KM21,"&lt;&gt;")=0,"",SUMIF('English Scores- Leveled papers'!$H$4:$KM$4,DF$3,'English Scores- Leveled papers'!$H21:$KM21)))</f>
        <v/>
      </c>
      <c r="DG19" s="80" t="str">
        <f>IF($B19="","",IF(COUNTIFS('English Scores- Leveled papers'!$H$4:$KM$4,DG$3,'English Scores- Leveled papers'!$H21:$KM21,"&lt;&gt;")=0,"",SUMIF('English Scores- Leveled papers'!$H$4:$KM$4,DG$3,'English Scores- Leveled papers'!$H21:$KM21)))</f>
        <v/>
      </c>
      <c r="DH19" s="80" t="str">
        <f>IF($B19="","",IF(COUNTIFS('English Scores- Leveled papers'!$H$4:$KM$4,DH$3,'English Scores- Leveled papers'!$H21:$KM21,"&lt;&gt;")=0,"",SUMIF('English Scores- Leveled papers'!$H$4:$KM$4,DH$3,'English Scores- Leveled papers'!$H21:$KM21)))</f>
        <v/>
      </c>
      <c r="DI19" s="80" t="str">
        <f>IF($B19="","",IF(COUNTIFS('English Scores- Leveled papers'!$H$4:$KM$4,DI$3,'English Scores- Leveled papers'!$H21:$KM21,"&lt;&gt;")=0,"",SUMIF('English Scores- Leveled papers'!$H$4:$KM$4,DI$3,'English Scores- Leveled papers'!$H21:$KM21)))</f>
        <v/>
      </c>
      <c r="DJ19" s="80" t="str">
        <f>IF($B19="","",IF(COUNTIFS('English Scores- Leveled papers'!$H$4:$KM$4,DJ$3,'English Scores- Leveled papers'!$H21:$KM21,"&lt;&gt;")=0,"",SUMIF('English Scores- Leveled papers'!$H$4:$KM$4,DJ$3,'English Scores- Leveled papers'!$H21:$KM21)))</f>
        <v/>
      </c>
      <c r="DK19" s="80" t="str">
        <f>IF($B19="","",IF(COUNTIFS('English Scores- Leveled papers'!$H$4:$KM$4,DK$3,'English Scores- Leveled papers'!$H21:$KM21,"&lt;&gt;")=0,"",SUMIF('English Scores- Leveled papers'!$H$4:$KM$4,DK$3,'English Scores- Leveled papers'!$H21:$KM21)))</f>
        <v/>
      </c>
      <c r="DL19" s="80" t="str">
        <f>IF($B19="","",IF(COUNTIFS('English Scores- Leveled papers'!$H$4:$KM$4,DL$3,'English Scores- Leveled papers'!$H21:$KM21,"&lt;&gt;")=0,"",SUMIF('English Scores- Leveled papers'!$H$4:$KM$4,DL$3,'English Scores- Leveled papers'!$H21:$KM21)))</f>
        <v/>
      </c>
      <c r="DM19" s="80" t="str">
        <f>IF($B19="","",IF(COUNTIFS('English Scores- Leveled papers'!$H$4:$KM$4,DM$3,'English Scores- Leveled papers'!$H21:$KM21,"&lt;&gt;")=0,"",SUMIF('English Scores- Leveled papers'!$H$4:$KM$4,DM$3,'English Scores- Leveled papers'!$H21:$KM21)))</f>
        <v/>
      </c>
      <c r="DN19" s="80" t="str">
        <f>IF($B19="","",IF(COUNTIFS('English Scores- Leveled papers'!$H$4:$KM$4,DN$3,'English Scores- Leveled papers'!$H21:$KM21,"&lt;&gt;")=0,"",SUMIF('English Scores- Leveled papers'!$H$4:$KM$4,DN$3,'English Scores- Leveled papers'!$H21:$KM21)))</f>
        <v/>
      </c>
      <c r="DO19" s="80" t="str">
        <f>IF($B19="","",IF(COUNTIFS('English Scores- Leveled papers'!$H$4:$KM$4,DO$3,'English Scores- Leveled papers'!$H21:$KM21,"&lt;&gt;")=0,"",SUMIF('English Scores- Leveled papers'!$H$4:$KM$4,DO$3,'English Scores- Leveled papers'!$H21:$KM21)))</f>
        <v/>
      </c>
      <c r="DP19" s="80" t="str">
        <f>IF($B19="","",IF(COUNTIFS('English Scores- Leveled papers'!$H$4:$KM$4,DP$3,'English Scores- Leveled papers'!$H21:$KM21,"&lt;&gt;")=0,"",SUMIF('English Scores- Leveled papers'!$H$4:$KM$4,DP$3,'English Scores- Leveled papers'!$H21:$KM21)))</f>
        <v/>
      </c>
      <c r="DQ19" s="80" t="str">
        <f>IF($B19="","",IF(COUNTIFS('English Scores- Leveled papers'!$H$4:$KM$4,DQ$3,'English Scores- Leveled papers'!$H21:$KM21,"&lt;&gt;")=0,"",SUMIF('English Scores- Leveled papers'!$H$4:$KM$4,DQ$3,'English Scores- Leveled papers'!$H21:$KM21)))</f>
        <v/>
      </c>
      <c r="DR19" s="41" t="str">
        <f>IF($B19="","",IF(COUNTIFS('English Scores- Leveled papers'!$H$4:$KM$4,DR$3,'English Scores- Leveled papers'!$H21:$KM21,"&lt;&gt;")=0,"",SUMIF('English Scores- Leveled papers'!$H$4:$KM$4,DR$3,'English Scores- Leveled papers'!$H21:$KM21)))</f>
        <v/>
      </c>
      <c r="DS19" s="41" t="str">
        <f>IF($B19="","",IF(COUNTIFS('English Scores- Leveled papers'!$H$4:$KM$4,DS$3,'English Scores- Leveled papers'!$H21:$KM21,"&lt;&gt;")=0,"",SUMIF('English Scores- Leveled papers'!$H$4:$KM$4,DS$3,'English Scores- Leveled papers'!$H21:$KM21)))</f>
        <v/>
      </c>
      <c r="DT19" s="41" t="str">
        <f>IF($B19="","",IF(COUNTIFS('English Scores- Leveled papers'!$H$4:$KM$4,DT$3,'English Scores- Leveled papers'!$H21:$KM21,"&lt;&gt;")=0,"",SUMIF('English Scores- Leveled papers'!$H$4:$KM$4,DT$3,'English Scores- Leveled papers'!$H21:$KM21)))</f>
        <v/>
      </c>
      <c r="DU19" s="41" t="str">
        <f>IF($B19="","",IF(COUNTIFS('English Scores- Leveled papers'!$H$4:$KM$4,DU$3,'English Scores- Leveled papers'!$H21:$KM21,"&lt;&gt;")=0,"",SUMIF('English Scores- Leveled papers'!$H$4:$KM$4,DU$3,'English Scores- Leveled papers'!$H21:$KM21)))</f>
        <v/>
      </c>
      <c r="DV19" s="41" t="str">
        <f>IF($B19="","",IF(COUNTIFS('English Scores- Leveled papers'!$H$4:$KM$4,DV$3,'English Scores- Leveled papers'!$H21:$KM21,"&lt;&gt;")=0,"",SUMIF('English Scores- Leveled papers'!$H$4:$KM$4,DV$3,'English Scores- Leveled papers'!$H21:$KM21)))</f>
        <v/>
      </c>
      <c r="DW19" s="41" t="str">
        <f>IF($B19="","",IF(COUNTIFS('English Scores- Leveled papers'!$H$4:$KM$4,DW$3,'English Scores- Leveled papers'!$H21:$KM21,"&lt;&gt;")=0,"",SUMIF('English Scores- Leveled papers'!$H$4:$KM$4,DW$3,'English Scores- Leveled papers'!$H21:$KM21)))</f>
        <v/>
      </c>
      <c r="DX19" s="41" t="str">
        <f>IF($B19="","",IF(COUNTIFS('English Scores- Leveled papers'!$H$4:$KM$4,DX$3,'English Scores- Leveled papers'!$H21:$KM21,"&lt;&gt;")=0,"",SUMIF('English Scores- Leveled papers'!$H$4:$KM$4,DX$3,'English Scores- Leveled papers'!$H21:$KM21)))</f>
        <v/>
      </c>
      <c r="DY19" s="41" t="str">
        <f>IF($B19="","",IF(COUNTIFS('English Scores- Leveled papers'!$H$4:$KM$4,DY$3,'English Scores- Leveled papers'!$H21:$KM21,"&lt;&gt;")=0,"",SUMIF('English Scores- Leveled papers'!$H$4:$KM$4,DY$3,'English Scores- Leveled papers'!$H21:$KM21)))</f>
        <v/>
      </c>
      <c r="DZ19" s="41" t="str">
        <f>IF($B19="","",IF(COUNTIFS('English Scores- Leveled papers'!$H$4:$KM$4,DZ$3,'English Scores- Leveled papers'!$H21:$KM21,"&lt;&gt;")=0,"",SUMIF('English Scores- Leveled papers'!$H$4:$KM$4,DZ$3,'English Scores- Leveled papers'!$H21:$KM21)))</f>
        <v/>
      </c>
      <c r="EA19" s="41" t="str">
        <f>IF($B19="","",IF(COUNTIFS('English Scores- Leveled papers'!$H$4:$KM$4,EA$3,'English Scores- Leveled papers'!$H21:$KM21,"&lt;&gt;")=0,"",SUMIF('English Scores- Leveled papers'!$H$4:$KM$4,EA$3,'English Scores- Leveled papers'!$H21:$KM21)))</f>
        <v/>
      </c>
      <c r="EB19" s="41" t="str">
        <f>IF($B19="","",IF(COUNTIFS('English Scores- Leveled papers'!$H$4:$KM$4,EB$3,'English Scores- Leveled papers'!$H21:$KM21,"&lt;&gt;")=0,"",SUMIF('English Scores- Leveled papers'!$H$4:$KM$4,EB$3,'English Scores- Leveled papers'!$H21:$KM21)))</f>
        <v/>
      </c>
      <c r="EC19" s="41" t="str">
        <f>IF($B19="","",IF(COUNTIFS('English Scores- Leveled papers'!$H$4:$KM$4,EC$3,'English Scores- Leveled papers'!$H21:$KM21,"&lt;&gt;")=0,"",SUMIF('English Scores- Leveled papers'!$H$4:$KM$4,EC$3,'English Scores- Leveled papers'!$H21:$KM21)))</f>
        <v/>
      </c>
      <c r="ED19" s="80" t="str">
        <f>IF($B19="","",IF(COUNTIFS('English Scores- Leveled papers'!$H$4:$KM$4,ED$3,'English Scores- Leveled papers'!$H21:$KM21,"&lt;&gt;")=0,"",SUMIF('English Scores- Leveled papers'!$H$4:$KM$4,ED$3,'English Scores- Leveled papers'!$H21:$KM21)))</f>
        <v/>
      </c>
      <c r="EE19" s="80" t="str">
        <f>IF($B19="","",IF(COUNTIFS('English Scores- Leveled papers'!$H$4:$KM$4,EE$3,'English Scores- Leveled papers'!$H21:$KM21,"&lt;&gt;")=0,"",SUMIF('English Scores- Leveled papers'!$H$4:$KM$4,EE$3,'English Scores- Leveled papers'!$H21:$KM21)))</f>
        <v/>
      </c>
      <c r="EF19" s="80" t="str">
        <f>IF($B19="","",IF(COUNTIFS('English Scores- Leveled papers'!$H$4:$KM$4,EF$3,'English Scores- Leveled papers'!$H21:$KM21,"&lt;&gt;")=0,"",SUMIF('English Scores- Leveled papers'!$H$4:$KM$4,EF$3,'English Scores- Leveled papers'!$H21:$KM21)))</f>
        <v/>
      </c>
      <c r="EG19" s="80" t="str">
        <f>IF($B19="","",IF(COUNTIFS('English Scores- Leveled papers'!$H$4:$KM$4,EG$3,'English Scores- Leveled papers'!$H21:$KM21,"&lt;&gt;")=0,"",SUMIF('English Scores- Leveled papers'!$H$4:$KM$4,EG$3,'English Scores- Leveled papers'!$H21:$KM21)))</f>
        <v/>
      </c>
      <c r="EH19" s="80" t="str">
        <f>IF($B19="","",IF(COUNTIFS('English Scores- Leveled papers'!$H$4:$KM$4,EH$3,'English Scores- Leveled papers'!$H21:$KM21,"&lt;&gt;")=0,"",SUMIF('English Scores- Leveled papers'!$H$4:$KM$4,EH$3,'English Scores- Leveled papers'!$H21:$KM21)))</f>
        <v/>
      </c>
      <c r="EI19" s="80" t="str">
        <f>IF($B19="","",IF(COUNTIFS('English Scores- Leveled papers'!$H$4:$KM$4,EI$3,'English Scores- Leveled papers'!$H21:$KM21,"&lt;&gt;")=0,"",SUMIF('English Scores- Leveled papers'!$H$4:$KM$4,EI$3,'English Scores- Leveled papers'!$H21:$KM21)))</f>
        <v/>
      </c>
      <c r="EJ19" s="80" t="str">
        <f>IF($B19="","",IF(COUNTIFS('English Scores- Leveled papers'!$H$4:$KM$4,EJ$3,'English Scores- Leveled papers'!$H21:$KM21,"&lt;&gt;")=0,"",SUMIF('English Scores- Leveled papers'!$H$4:$KM$4,EJ$3,'English Scores- Leveled papers'!$H21:$KM21)))</f>
        <v/>
      </c>
      <c r="EK19" s="80" t="str">
        <f>IF($B19="","",IF(COUNTIFS('English Scores- Leveled papers'!$H$4:$KM$4,EK$3,'English Scores- Leveled papers'!$H21:$KM21,"&lt;&gt;")=0,"",SUMIF('English Scores- Leveled papers'!$H$4:$KM$4,EK$3,'English Scores- Leveled papers'!$H21:$KM21)))</f>
        <v/>
      </c>
      <c r="EL19" s="80" t="str">
        <f>IF($B19="","",IF(COUNTIFS('English Scores- Leveled papers'!$H$4:$KM$4,EL$3,'English Scores- Leveled papers'!$H21:$KM21,"&lt;&gt;")=0,"",SUMIF('English Scores- Leveled papers'!$H$4:$KM$4,EL$3,'English Scores- Leveled papers'!$H21:$KM21)))</f>
        <v/>
      </c>
      <c r="EM19" s="80" t="str">
        <f>IF($B19="","",IF(COUNTIFS('English Scores- Leveled papers'!$H$4:$KM$4,EM$3,'English Scores- Leveled papers'!$H21:$KM21,"&lt;&gt;")=0,"",SUMIF('English Scores- Leveled papers'!$H$4:$KM$4,EM$3,'English Scores- Leveled papers'!$H21:$KM21)))</f>
        <v/>
      </c>
      <c r="EN19" s="80" t="str">
        <f>IF($B19="","",IF(COUNTIFS('English Scores- Leveled papers'!$H$4:$KM$4,EN$3,'English Scores- Leveled papers'!$H21:$KM21,"&lt;&gt;")=0,"",SUMIF('English Scores- Leveled papers'!$H$4:$KM$4,EN$3,'English Scores- Leveled papers'!$H21:$KM21)))</f>
        <v/>
      </c>
      <c r="EO19" s="80" t="str">
        <f>IF($B19="","",IF(COUNTIFS('English Scores- Leveled papers'!$H$4:$KM$4,EO$3,'English Scores- Leveled papers'!$H21:$KM21,"&lt;&gt;")=0,"",SUMIF('English Scores- Leveled papers'!$H$4:$KM$4,EO$3,'English Scores- Leveled papers'!$H21:$KM21)))</f>
        <v/>
      </c>
      <c r="EP19" s="80" t="str">
        <f>IF($B19="","",IF(COUNTIFS('English Scores- Leveled papers'!$H$4:$KM$4,EP$3,'English Scores- Leveled papers'!$H21:$KM21,"&lt;&gt;")=0,"",SUMIF('English Scores- Leveled papers'!$H$4:$KM$4,EP$3,'English Scores- Leveled papers'!$H21:$KM21)))</f>
        <v/>
      </c>
    </row>
    <row r="20" spans="1:150" x14ac:dyDescent="0.2">
      <c r="A20" s="65">
        <v>16</v>
      </c>
      <c r="B20" s="65" t="str">
        <f>'English Scores- Leveled papers'!B22</f>
        <v>K.Akshitha</v>
      </c>
      <c r="C20" s="79" t="str">
        <f>IF('RC Mastery Check+Question type'!D20="","",IF(OR('RC Mastery Check+Question type'!D20=-0.5,'RC Mastery Check+Question type'!D20=0,'RC Mastery Check+Question type'!D20=0.2,'RC Mastery Check+Question type'!D20=0.5),"NR",'Cover Sheet'!G20))</f>
        <v/>
      </c>
      <c r="D20" s="76" t="str">
        <f>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
      </c>
      <c r="E20" s="78" t="str">
        <f t="shared" si="2"/>
        <v/>
      </c>
      <c r="F20" s="78" t="str">
        <f t="shared" si="3"/>
        <v/>
      </c>
      <c r="G20" s="78" t="str">
        <f t="shared" si="4"/>
        <v/>
      </c>
      <c r="H20" s="78" t="str">
        <f t="shared" si="5"/>
        <v/>
      </c>
      <c r="I20" s="78" t="str">
        <f t="shared" si="6"/>
        <v/>
      </c>
      <c r="J20" s="78" t="str">
        <f t="shared" si="7"/>
        <v/>
      </c>
      <c r="K20" s="78" t="str">
        <f t="shared" si="8"/>
        <v/>
      </c>
      <c r="L20" s="78" t="str">
        <f t="shared" si="9"/>
        <v/>
      </c>
      <c r="M20" s="78" t="str">
        <f t="shared" si="10"/>
        <v/>
      </c>
      <c r="N20" s="78" t="str">
        <f t="shared" si="11"/>
        <v/>
      </c>
      <c r="O20" s="78" t="str">
        <f t="shared" si="12"/>
        <v/>
      </c>
      <c r="P20" s="78" t="str">
        <f t="shared" si="13"/>
        <v/>
      </c>
      <c r="Q20" s="78" t="str">
        <f t="shared" si="14"/>
        <v/>
      </c>
      <c r="R20" s="78" t="str">
        <f t="shared" si="15"/>
        <v/>
      </c>
      <c r="S20" s="41" t="str">
        <f>IF($B20="","",IF(COUNTIFS('English Scores- Leveled papers'!$H$4:$KM$4,S$3,'English Scores- Leveled papers'!$H22:$KM22,"&lt;&gt;")=0,"",SUMIF('English Scores- Leveled papers'!$H$4:$KM$4,S$3,'English Scores- Leveled papers'!$H22:$KM22)))</f>
        <v/>
      </c>
      <c r="T20" s="41" t="str">
        <f>IF($B20="","",IF(COUNTIFS('English Scores- Leveled papers'!$H$4:$KM$4,T$3,'English Scores- Leveled papers'!$H22:$KM22,"&lt;&gt;")=0,"",SUMIF('English Scores- Leveled papers'!$H$4:$KM$4,T$3,'English Scores- Leveled papers'!$H22:$KM22)))</f>
        <v/>
      </c>
      <c r="U20" s="41" t="str">
        <f>IF($B20="","",IF(COUNTIFS('English Scores- Leveled papers'!$H$4:$KM$4,U$3,'English Scores- Leveled papers'!$H22:$KM22,"&lt;&gt;")=0,"",SUMIF('English Scores- Leveled papers'!$H$4:$KM$4,U$3,'English Scores- Leveled papers'!$H22:$KM22)))</f>
        <v/>
      </c>
      <c r="V20" s="41" t="str">
        <f>IF($B20="","",IF(COUNTIFS('English Scores- Leveled papers'!$H$4:$KM$4,V$3,'English Scores- Leveled papers'!$H22:$KM22,"&lt;&gt;")=0,"",SUMIF('English Scores- Leveled papers'!$H$4:$KM$4,V$3,'English Scores- Leveled papers'!$H22:$KM22)))</f>
        <v/>
      </c>
      <c r="W20" s="41" t="str">
        <f>IF($B20="","",IF(COUNTIFS('English Scores- Leveled papers'!$H$4:$KM$4,W$3,'English Scores- Leveled papers'!$H22:$KM22,"&lt;&gt;")=0,"",SUMIF('English Scores- Leveled papers'!$H$4:$KM$4,W$3,'English Scores- Leveled papers'!$H22:$KM22)))</f>
        <v/>
      </c>
      <c r="X20" s="80" t="str">
        <f>IF($B20="","",IF(COUNTIFS('English Scores- Leveled papers'!$H$4:$KM$4,X$3,'English Scores- Leveled papers'!$H22:$KM22,"&lt;&gt;")=0,"",SUMIF('English Scores- Leveled papers'!$H$4:$KM$4,X$3,'English Scores- Leveled papers'!$H22:$KM22)))</f>
        <v/>
      </c>
      <c r="Y20" s="80" t="str">
        <f>IF($B20="","",IF(COUNTIFS('English Scores- Leveled papers'!$H$4:$KM$4,Y$3,'English Scores- Leveled papers'!$H22:$KM22,"&lt;&gt;")=0,"",SUMIF('English Scores- Leveled papers'!$H$4:$KM$4,Y$3,'English Scores- Leveled papers'!$H22:$KM22)))</f>
        <v/>
      </c>
      <c r="Z20" s="80" t="str">
        <f>IF($B20="","",IF(COUNTIFS('English Scores- Leveled papers'!$H$4:$KM$4,Z$3,'English Scores- Leveled papers'!$H22:$KM22,"&lt;&gt;")=0,"",SUMIF('English Scores- Leveled papers'!$H$4:$KM$4,Z$3,'English Scores- Leveled papers'!$H22:$KM22)))</f>
        <v/>
      </c>
      <c r="AA20" s="80" t="str">
        <f>IF($B20="","",IF(COUNTIFS('English Scores- Leveled papers'!$H$4:$KM$4,AA$3,'English Scores- Leveled papers'!$H22:$KM22,"&lt;&gt;")=0,"",SUMIF('English Scores- Leveled papers'!$H$4:$KM$4,AA$3,'English Scores- Leveled papers'!$H22:$KM22)))</f>
        <v/>
      </c>
      <c r="AB20" s="80" t="str">
        <f>IF($B20="","",IF(COUNTIFS('English Scores- Leveled papers'!$H$4:$KM$4,AB$3,'English Scores- Leveled papers'!$H22:$KM22,"&lt;&gt;")=0,"",SUMIF('English Scores- Leveled papers'!$H$4:$KM$4,AB$3,'English Scores- Leveled papers'!$H22:$KM22)))</f>
        <v/>
      </c>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80" t="str">
        <f>IF($B20="","",IF(COUNTIFS('English Scores- Leveled papers'!$H$4:$KM$4,AI$3,'English Scores- Leveled papers'!$H22:$KM22,"&lt;&gt;")=0,"",SUMIF('English Scores- Leveled papers'!$H$4:$KM$4,AI$3,'English Scores- Leveled papers'!$H22:$KM22)))</f>
        <v/>
      </c>
      <c r="AJ20" s="80" t="str">
        <f>IF($B20="","",IF(COUNTIFS('English Scores- Leveled papers'!$H$4:$KM$4,AJ$3,'English Scores- Leveled papers'!$H22:$KM22,"&lt;&gt;")=0,"",SUMIF('English Scores- Leveled papers'!$H$4:$KM$4,AJ$3,'English Scores- Leveled papers'!$H22:$KM22)))</f>
        <v/>
      </c>
      <c r="AK20" s="80" t="str">
        <f>IF($B20="","",IF(COUNTIFS('English Scores- Leveled papers'!$H$4:$KM$4,AK$3,'English Scores- Leveled papers'!$H22:$KM22,"&lt;&gt;")=0,"",SUMIF('English Scores- Leveled papers'!$H$4:$KM$4,AK$3,'English Scores- Leveled papers'!$H22:$KM22)))</f>
        <v/>
      </c>
      <c r="AL20" s="80" t="str">
        <f>IF($B20="","",IF(COUNTIFS('English Scores- Leveled papers'!$H$4:$KM$4,AL$3,'English Scores- Leveled papers'!$H22:$KM22,"&lt;&gt;")=0,"",SUMIF('English Scores- Leveled papers'!$H$4:$KM$4,AL$3,'English Scores- Leveled papers'!$H22:$KM22)))</f>
        <v/>
      </c>
      <c r="AM20" s="80" t="str">
        <f>IF($B20="","",IF(COUNTIFS('English Scores- Leveled papers'!$H$4:$KM$4,AM$3,'English Scores- Leveled papers'!$H22:$KM22,"&lt;&gt;")=0,"",SUMIF('English Scores- Leveled papers'!$H$4:$KM$4,AM$3,'English Scores- Leveled papers'!$H22:$KM22)))</f>
        <v/>
      </c>
      <c r="AN20" s="80"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80" t="str">
        <f>IF($B20="","",IF(COUNTIFS('English Scores- Leveled papers'!$H$4:$KM$4,AZ$3,'English Scores- Leveled papers'!$H22:$KM22,"&lt;&gt;")=0,"",SUMIF('English Scores- Leveled papers'!$H$4:$KM$4,AZ$3,'English Scores- Leveled papers'!$H22:$KM22)))</f>
        <v/>
      </c>
      <c r="BA20" s="80" t="str">
        <f>IF($B20="","",IF(COUNTIFS('English Scores- Leveled papers'!$H$4:$KM$4,BA$3,'English Scores- Leveled papers'!$H22:$KM22,"&lt;&gt;")=0,"",SUMIF('English Scores- Leveled papers'!$H$4:$KM$4,BA$3,'English Scores- Leveled papers'!$H22:$KM22)))</f>
        <v/>
      </c>
      <c r="BB20" s="80" t="str">
        <f>IF($B20="","",IF(COUNTIFS('English Scores- Leveled papers'!$H$4:$KM$4,BB$3,'English Scores- Leveled papers'!$H22:$KM22,"&lt;&gt;")=0,"",SUMIF('English Scores- Leveled papers'!$H$4:$KM$4,BB$3,'English Scores- Leveled papers'!$H22:$KM22)))</f>
        <v/>
      </c>
      <c r="BC20" s="80" t="str">
        <f>IF($B20="","",IF(COUNTIFS('English Scores- Leveled papers'!$H$4:$KM$4,BC$3,'English Scores- Leveled papers'!$H22:$KM22,"&lt;&gt;")=0,"",SUMIF('English Scores- Leveled papers'!$H$4:$KM$4,BC$3,'English Scores- Leveled papers'!$H22:$KM22)))</f>
        <v/>
      </c>
      <c r="BD20" s="80"/>
      <c r="BE20" s="80"/>
      <c r="BF20" s="80" t="str">
        <f>IF($B20="","",IF(COUNTIFS('English Scores- Leveled papers'!$H$4:$KM$4,BF$3,'English Scores- Leveled papers'!$H22:$KM22,"&lt;&gt;")=0,"",SUMIF('English Scores- Leveled papers'!$H$4:$KM$4,BF$3,'English Scores- Leveled papers'!$H22:$KM22)))</f>
        <v/>
      </c>
      <c r="BG20" s="80" t="str">
        <f>IF($B20="","",IF(COUNTIFS('English Scores- Leveled papers'!$H$4:$KM$4,BG$3,'English Scores- Leveled papers'!$H22:$KM22,"&lt;&gt;")=0,"",SUMIF('English Scores- Leveled papers'!$H$4:$KM$4,BG$3,'English Scores- Leveled papers'!$H22:$KM22)))</f>
        <v/>
      </c>
      <c r="BH20" s="80" t="str">
        <f>IF($B20="","",IF(COUNTIFS('English Scores- Leveled papers'!$H$4:$KM$4,BH$3,'English Scores- Leveled papers'!$H22:$KM22,"&lt;&gt;")=0,"",SUMIF('English Scores- Leveled papers'!$H$4:$KM$4,BH$3,'English Scores- Leveled papers'!$H22:$KM22)))</f>
        <v/>
      </c>
      <c r="BI20" s="80" t="str">
        <f>IF($B20="","",IF(COUNTIFS('English Scores- Leveled papers'!$H$4:$KM$4,BI$3,'English Scores- Leveled papers'!$H22:$KM22,"&lt;&gt;")=0,"",SUMIF('English Scores- Leveled papers'!$H$4:$KM$4,BI$3,'English Scores- Leveled papers'!$H22:$KM22)))</f>
        <v/>
      </c>
      <c r="BJ20" s="80" t="str">
        <f>IF($B20="","",IF(COUNTIFS('English Scores- Leveled papers'!$H$4:$KM$4,BJ$3,'English Scores- Leveled papers'!$H22:$KM22,"&lt;&gt;")=0,"",SUMIF('English Scores- Leveled papers'!$H$4:$KM$4,BJ$3,'English Scores- Leveled papers'!$H22:$KM22)))</f>
        <v/>
      </c>
      <c r="BK20" s="80" t="str">
        <f>IF($B20="","",IF(COUNTIFS('English Scores- Leveled papers'!$H$4:$KM$4,BK$3,'English Scores- Leveled papers'!$H22:$KM22,"&lt;&gt;")=0,"",SUMIF('English Scores- Leveled papers'!$H$4:$KM$4,BK$3,'English Scores- Leveled papers'!$H22:$KM22)))</f>
        <v/>
      </c>
      <c r="BL20" s="80" t="str">
        <f>IF($B20="","",IF(COUNTIFS('English Scores- Leveled papers'!$H$4:$KM$4,BL$3,'English Scores- Leveled papers'!$H22:$KM22,"&lt;&gt;")=0,"",SUMIF('English Scores- Leveled papers'!$H$4:$KM$4,BL$3,'English Scores- Leveled papers'!$H22:$KM22)))</f>
        <v/>
      </c>
      <c r="BM20" s="80" t="str">
        <f>IF($B20="","",IF(COUNTIFS('English Scores- Leveled papers'!$H$4:$KM$4,BM$3,'English Scores- Leveled papers'!$H22:$KM22,"&lt;&gt;")=0,"",SUMIF('English Scores- Leveled papers'!$H$4:$KM$4,BM$3,'English Scores- Leveled papers'!$H22:$KM22)))</f>
        <v/>
      </c>
      <c r="BN20" s="80" t="str">
        <f>IF($B20="","",IF(COUNTIFS('English Scores- Leveled papers'!$H$4:$KM$4,BN$3,'English Scores- Leveled papers'!$H22:$KM22,"&lt;&gt;")=0,"",SUMIF('English Scores- Leveled papers'!$H$4:$KM$4,BN$3,'English Scores- Leveled papers'!$H22:$KM22)))</f>
        <v/>
      </c>
      <c r="BO20" s="80"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80" t="str">
        <f>IF($B20="","",IF(COUNTIFS('English Scores- Leveled papers'!$H$4:$KM$4,BX$3,'English Scores- Leveled papers'!$H22:$KM22,"&lt;&gt;")=0,"",SUMIF('English Scores- Leveled papers'!$H$4:$KM$4,BX$3,'English Scores- Leveled papers'!$H22:$KM22)))</f>
        <v/>
      </c>
      <c r="BY20" s="80" t="str">
        <f>IF($B20="","",IF(COUNTIFS('English Scores- Leveled papers'!$H$4:$KM$4,BY$3,'English Scores- Leveled papers'!$H22:$KM22,"&lt;&gt;")=0,"",SUMIF('English Scores- Leveled papers'!$H$4:$KM$4,BY$3,'English Scores- Leveled papers'!$H22:$KM22)))</f>
        <v/>
      </c>
      <c r="BZ20" s="80" t="str">
        <f>IF($B20="","",IF(COUNTIFS('English Scores- Leveled papers'!$H$4:$KM$4,BZ$3,'English Scores- Leveled papers'!$H22:$KM22,"&lt;&gt;")=0,"",SUMIF('English Scores- Leveled papers'!$H$4:$KM$4,BZ$3,'English Scores- Leveled papers'!$H22:$KM22)))</f>
        <v/>
      </c>
      <c r="CA20" s="80" t="str">
        <f>IF($B20="","",IF(COUNTIFS('English Scores- Leveled papers'!$H$4:$KM$4,CA$3,'English Scores- Leveled papers'!$H22:$KM22,"&lt;&gt;")=0,"",SUMIF('English Scores- Leveled papers'!$H$4:$KM$4,CA$3,'English Scores- Leveled papers'!$H22:$KM22)))</f>
        <v/>
      </c>
      <c r="CB20" s="80" t="str">
        <f>IF($B20="","",IF(COUNTIFS('English Scores- Leveled papers'!$H$4:$KM$4,CB$3,'English Scores- Leveled papers'!$H22:$KM22,"&lt;&gt;")=0,"",SUMIF('English Scores- Leveled papers'!$H$4:$KM$4,CB$3,'English Scores- Leveled papers'!$H22:$KM22)))</f>
        <v/>
      </c>
      <c r="CC20" s="80" t="str">
        <f>IF($B20="","",IF(COUNTIFS('English Scores- Leveled papers'!$H$4:$KM$4,CC$3,'English Scores- Leveled papers'!$H22:$KM22,"&lt;&gt;")=0,"",SUMIF('English Scores- Leveled papers'!$H$4:$KM$4,CC$3,'English Scores- Leveled papers'!$H22:$KM22)))</f>
        <v/>
      </c>
      <c r="CD20" s="80" t="str">
        <f>IF($B20="","",IF(COUNTIFS('English Scores- Leveled papers'!$H$4:$KM$4,CD$3,'English Scores- Leveled papers'!$H22:$KM22,"&lt;&gt;")=0,"",SUMIF('English Scores- Leveled papers'!$H$4:$KM$4,CD$3,'English Scores- Leveled papers'!$H22:$KM22)))</f>
        <v/>
      </c>
      <c r="CE20" s="80" t="str">
        <f>IF($B20="","",IF(COUNTIFS('English Scores- Leveled papers'!$H$4:$KM$4,CE$3,'English Scores- Leveled papers'!$H22:$KM22,"&lt;&gt;")=0,"",SUMIF('English Scores- Leveled papers'!$H$4:$KM$4,CE$3,'English Scores- Leveled papers'!$H22:$KM22)))</f>
        <v/>
      </c>
      <c r="CF20" s="80"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80" t="str">
        <f>IF($B20="","",IF(COUNTIFS('English Scores- Leveled papers'!$H$4:$KM$4,CL$3,'English Scores- Leveled papers'!$H22:$KM22,"&lt;&gt;")=0,"",SUMIF('English Scores- Leveled papers'!$H$4:$KM$4,CL$3,'English Scores- Leveled papers'!$H22:$KM22)))</f>
        <v/>
      </c>
      <c r="CM20" s="80" t="str">
        <f>IF($B20="","",IF(COUNTIFS('English Scores- Leveled papers'!$H$4:$KM$4,CM$3,'English Scores- Leveled papers'!$H22:$KM22,"&lt;&gt;")=0,"",SUMIF('English Scores- Leveled papers'!$H$4:$KM$4,CM$3,'English Scores- Leveled papers'!$H22:$KM22)))</f>
        <v/>
      </c>
      <c r="CN20" s="80" t="str">
        <f>IF($B20="","",IF(COUNTIFS('English Scores- Leveled papers'!$H$4:$KM$4,CN$3,'English Scores- Leveled papers'!$H22:$KM22,"&lt;&gt;")=0,"",SUMIF('English Scores- Leveled papers'!$H$4:$KM$4,CN$3,'English Scores- Leveled papers'!$H22:$KM22)))</f>
        <v/>
      </c>
      <c r="CO20" s="80" t="str">
        <f>IF($B20="","",IF(COUNTIFS('English Scores- Leveled papers'!$H$4:$KM$4,CO$3,'English Scores- Leveled papers'!$H22:$KM22,"&lt;&gt;")=0,"",SUMIF('English Scores- Leveled papers'!$H$4:$KM$4,CO$3,'English Scores- Leveled papers'!$H22:$KM22)))</f>
        <v/>
      </c>
      <c r="CP20" s="80" t="str">
        <f>IF($B20="","",IF(COUNTIFS('English Scores- Leveled papers'!$H$4:$KM$4,CP$3,'English Scores- Leveled papers'!$H22:$KM22,"&lt;&gt;")=0,"",SUMIF('English Scores- Leveled papers'!$H$4:$KM$4,CP$3,'English Scores- Leveled papers'!$H22:$KM22)))</f>
        <v/>
      </c>
      <c r="CQ20" s="80" t="str">
        <f>IF($B20="","",IF(COUNTIFS('English Scores- Leveled papers'!$H$4:$KM$4,CQ$3,'English Scores- Leveled papers'!$H22:$KM22,"&lt;&gt;")=0,"",SUMIF('English Scores- Leveled papers'!$H$4:$KM$4,CQ$3,'English Scores- Leveled papers'!$H22:$KM22)))</f>
        <v/>
      </c>
      <c r="CR20" s="80" t="str">
        <f>IF($B20="","",IF(COUNTIFS('English Scores- Leveled papers'!$H$4:$KM$4,CR$3,'English Scores- Leveled papers'!$H22:$KM22,"&lt;&gt;")=0,"",SUMIF('English Scores- Leveled papers'!$H$4:$KM$4,CR$3,'English Scores- Leveled papers'!$H22:$KM22)))</f>
        <v/>
      </c>
      <c r="CS20" s="80"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80" t="str">
        <f>IF($B20="","",IF(COUNTIFS('English Scores- Leveled papers'!$H$4:$KM$4,DF$3,'English Scores- Leveled papers'!$H22:$KM22,"&lt;&gt;")=0,"",SUMIF('English Scores- Leveled papers'!$H$4:$KM$4,DF$3,'English Scores- Leveled papers'!$H22:$KM22)))</f>
        <v/>
      </c>
      <c r="DG20" s="80" t="str">
        <f>IF($B20="","",IF(COUNTIFS('English Scores- Leveled papers'!$H$4:$KM$4,DG$3,'English Scores- Leveled papers'!$H22:$KM22,"&lt;&gt;")=0,"",SUMIF('English Scores- Leveled papers'!$H$4:$KM$4,DG$3,'English Scores- Leveled papers'!$H22:$KM22)))</f>
        <v/>
      </c>
      <c r="DH20" s="80" t="str">
        <f>IF($B20="","",IF(COUNTIFS('English Scores- Leveled papers'!$H$4:$KM$4,DH$3,'English Scores- Leveled papers'!$H22:$KM22,"&lt;&gt;")=0,"",SUMIF('English Scores- Leveled papers'!$H$4:$KM$4,DH$3,'English Scores- Leveled papers'!$H22:$KM22)))</f>
        <v/>
      </c>
      <c r="DI20" s="80" t="str">
        <f>IF($B20="","",IF(COUNTIFS('English Scores- Leveled papers'!$H$4:$KM$4,DI$3,'English Scores- Leveled papers'!$H22:$KM22,"&lt;&gt;")=0,"",SUMIF('English Scores- Leveled papers'!$H$4:$KM$4,DI$3,'English Scores- Leveled papers'!$H22:$KM22)))</f>
        <v/>
      </c>
      <c r="DJ20" s="80" t="str">
        <f>IF($B20="","",IF(COUNTIFS('English Scores- Leveled papers'!$H$4:$KM$4,DJ$3,'English Scores- Leveled papers'!$H22:$KM22,"&lt;&gt;")=0,"",SUMIF('English Scores- Leveled papers'!$H$4:$KM$4,DJ$3,'English Scores- Leveled papers'!$H22:$KM22)))</f>
        <v/>
      </c>
      <c r="DK20" s="80" t="str">
        <f>IF($B20="","",IF(COUNTIFS('English Scores- Leveled papers'!$H$4:$KM$4,DK$3,'English Scores- Leveled papers'!$H22:$KM22,"&lt;&gt;")=0,"",SUMIF('English Scores- Leveled papers'!$H$4:$KM$4,DK$3,'English Scores- Leveled papers'!$H22:$KM22)))</f>
        <v/>
      </c>
      <c r="DL20" s="80" t="str">
        <f>IF($B20="","",IF(COUNTIFS('English Scores- Leveled papers'!$H$4:$KM$4,DL$3,'English Scores- Leveled papers'!$H22:$KM22,"&lt;&gt;")=0,"",SUMIF('English Scores- Leveled papers'!$H$4:$KM$4,DL$3,'English Scores- Leveled papers'!$H22:$KM22)))</f>
        <v/>
      </c>
      <c r="DM20" s="80" t="str">
        <f>IF($B20="","",IF(COUNTIFS('English Scores- Leveled papers'!$H$4:$KM$4,DM$3,'English Scores- Leveled papers'!$H22:$KM22,"&lt;&gt;")=0,"",SUMIF('English Scores- Leveled papers'!$H$4:$KM$4,DM$3,'English Scores- Leveled papers'!$H22:$KM22)))</f>
        <v/>
      </c>
      <c r="DN20" s="80" t="str">
        <f>IF($B20="","",IF(COUNTIFS('English Scores- Leveled papers'!$H$4:$KM$4,DN$3,'English Scores- Leveled papers'!$H22:$KM22,"&lt;&gt;")=0,"",SUMIF('English Scores- Leveled papers'!$H$4:$KM$4,DN$3,'English Scores- Leveled papers'!$H22:$KM22)))</f>
        <v/>
      </c>
      <c r="DO20" s="80" t="str">
        <f>IF($B20="","",IF(COUNTIFS('English Scores- Leveled papers'!$H$4:$KM$4,DO$3,'English Scores- Leveled papers'!$H22:$KM22,"&lt;&gt;")=0,"",SUMIF('English Scores- Leveled papers'!$H$4:$KM$4,DO$3,'English Scores- Leveled papers'!$H22:$KM22)))</f>
        <v/>
      </c>
      <c r="DP20" s="80" t="str">
        <f>IF($B20="","",IF(COUNTIFS('English Scores- Leveled papers'!$H$4:$KM$4,DP$3,'English Scores- Leveled papers'!$H22:$KM22,"&lt;&gt;")=0,"",SUMIF('English Scores- Leveled papers'!$H$4:$KM$4,DP$3,'English Scores- Leveled papers'!$H22:$KM22)))</f>
        <v/>
      </c>
      <c r="DQ20" s="80" t="str">
        <f>IF($B20="","",IF(COUNTIFS('English Scores- Leveled papers'!$H$4:$KM$4,DQ$3,'English Scores- Leveled papers'!$H22:$KM22,"&lt;&gt;")=0,"",SUMIF('English Scores- Leveled papers'!$H$4:$KM$4,DQ$3,'English Scores- Leveled papers'!$H22:$KM22)))</f>
        <v/>
      </c>
      <c r="DR20" s="41" t="str">
        <f>IF($B20="","",IF(COUNTIFS('English Scores- Leveled papers'!$H$4:$KM$4,DR$3,'English Scores- Leveled papers'!$H22:$KM22,"&lt;&gt;")=0,"",SUMIF('English Scores- Leveled papers'!$H$4:$KM$4,DR$3,'English Scores- Leveled papers'!$H22:$KM22)))</f>
        <v/>
      </c>
      <c r="DS20" s="41" t="str">
        <f>IF($B20="","",IF(COUNTIFS('English Scores- Leveled papers'!$H$4:$KM$4,DS$3,'English Scores- Leveled papers'!$H22:$KM22,"&lt;&gt;")=0,"",SUMIF('English Scores- Leveled papers'!$H$4:$KM$4,DS$3,'English Scores- Leveled papers'!$H22:$KM22)))</f>
        <v/>
      </c>
      <c r="DT20" s="41" t="str">
        <f>IF($B20="","",IF(COUNTIFS('English Scores- Leveled papers'!$H$4:$KM$4,DT$3,'English Scores- Leveled papers'!$H22:$KM22,"&lt;&gt;")=0,"",SUMIF('English Scores- Leveled papers'!$H$4:$KM$4,DT$3,'English Scores- Leveled papers'!$H22:$KM22)))</f>
        <v/>
      </c>
      <c r="DU20" s="41" t="str">
        <f>IF($B20="","",IF(COUNTIFS('English Scores- Leveled papers'!$H$4:$KM$4,DU$3,'English Scores- Leveled papers'!$H22:$KM22,"&lt;&gt;")=0,"",SUMIF('English Scores- Leveled papers'!$H$4:$KM$4,DU$3,'English Scores- Leveled papers'!$H22:$KM22)))</f>
        <v/>
      </c>
      <c r="DV20" s="41" t="str">
        <f>IF($B20="","",IF(COUNTIFS('English Scores- Leveled papers'!$H$4:$KM$4,DV$3,'English Scores- Leveled papers'!$H22:$KM22,"&lt;&gt;")=0,"",SUMIF('English Scores- Leveled papers'!$H$4:$KM$4,DV$3,'English Scores- Leveled papers'!$H22:$KM22)))</f>
        <v/>
      </c>
      <c r="DW20" s="41" t="str">
        <f>IF($B20="","",IF(COUNTIFS('English Scores- Leveled papers'!$H$4:$KM$4,DW$3,'English Scores- Leveled papers'!$H22:$KM22,"&lt;&gt;")=0,"",SUMIF('English Scores- Leveled papers'!$H$4:$KM$4,DW$3,'English Scores- Leveled papers'!$H22:$KM22)))</f>
        <v/>
      </c>
      <c r="DX20" s="41" t="str">
        <f>IF($B20="","",IF(COUNTIFS('English Scores- Leveled papers'!$H$4:$KM$4,DX$3,'English Scores- Leveled papers'!$H22:$KM22,"&lt;&gt;")=0,"",SUMIF('English Scores- Leveled papers'!$H$4:$KM$4,DX$3,'English Scores- Leveled papers'!$H22:$KM22)))</f>
        <v/>
      </c>
      <c r="DY20" s="41" t="str">
        <f>IF($B20="","",IF(COUNTIFS('English Scores- Leveled papers'!$H$4:$KM$4,DY$3,'English Scores- Leveled papers'!$H22:$KM22,"&lt;&gt;")=0,"",SUMIF('English Scores- Leveled papers'!$H$4:$KM$4,DY$3,'English Scores- Leveled papers'!$H22:$KM22)))</f>
        <v/>
      </c>
      <c r="DZ20" s="41" t="str">
        <f>IF($B20="","",IF(COUNTIFS('English Scores- Leveled papers'!$H$4:$KM$4,DZ$3,'English Scores- Leveled papers'!$H22:$KM22,"&lt;&gt;")=0,"",SUMIF('English Scores- Leveled papers'!$H$4:$KM$4,DZ$3,'English Scores- Leveled papers'!$H22:$KM22)))</f>
        <v/>
      </c>
      <c r="EA20" s="41" t="str">
        <f>IF($B20="","",IF(COUNTIFS('English Scores- Leveled papers'!$H$4:$KM$4,EA$3,'English Scores- Leveled papers'!$H22:$KM22,"&lt;&gt;")=0,"",SUMIF('English Scores- Leveled papers'!$H$4:$KM$4,EA$3,'English Scores- Leveled papers'!$H22:$KM22)))</f>
        <v/>
      </c>
      <c r="EB20" s="41" t="str">
        <f>IF($B20="","",IF(COUNTIFS('English Scores- Leveled papers'!$H$4:$KM$4,EB$3,'English Scores- Leveled papers'!$H22:$KM22,"&lt;&gt;")=0,"",SUMIF('English Scores- Leveled papers'!$H$4:$KM$4,EB$3,'English Scores- Leveled papers'!$H22:$KM22)))</f>
        <v/>
      </c>
      <c r="EC20" s="41" t="str">
        <f>IF($B20="","",IF(COUNTIFS('English Scores- Leveled papers'!$H$4:$KM$4,EC$3,'English Scores- Leveled papers'!$H22:$KM22,"&lt;&gt;")=0,"",SUMIF('English Scores- Leveled papers'!$H$4:$KM$4,EC$3,'English Scores- Leveled papers'!$H22:$KM22)))</f>
        <v/>
      </c>
      <c r="ED20" s="80" t="str">
        <f>IF($B20="","",IF(COUNTIFS('English Scores- Leveled papers'!$H$4:$KM$4,ED$3,'English Scores- Leveled papers'!$H22:$KM22,"&lt;&gt;")=0,"",SUMIF('English Scores- Leveled papers'!$H$4:$KM$4,ED$3,'English Scores- Leveled papers'!$H22:$KM22)))</f>
        <v/>
      </c>
      <c r="EE20" s="80" t="str">
        <f>IF($B20="","",IF(COUNTIFS('English Scores- Leveled papers'!$H$4:$KM$4,EE$3,'English Scores- Leveled papers'!$H22:$KM22,"&lt;&gt;")=0,"",SUMIF('English Scores- Leveled papers'!$H$4:$KM$4,EE$3,'English Scores- Leveled papers'!$H22:$KM22)))</f>
        <v/>
      </c>
      <c r="EF20" s="80" t="str">
        <f>IF($B20="","",IF(COUNTIFS('English Scores- Leveled papers'!$H$4:$KM$4,EF$3,'English Scores- Leveled papers'!$H22:$KM22,"&lt;&gt;")=0,"",SUMIF('English Scores- Leveled papers'!$H$4:$KM$4,EF$3,'English Scores- Leveled papers'!$H22:$KM22)))</f>
        <v/>
      </c>
      <c r="EG20" s="80" t="str">
        <f>IF($B20="","",IF(COUNTIFS('English Scores- Leveled papers'!$H$4:$KM$4,EG$3,'English Scores- Leveled papers'!$H22:$KM22,"&lt;&gt;")=0,"",SUMIF('English Scores- Leveled papers'!$H$4:$KM$4,EG$3,'English Scores- Leveled papers'!$H22:$KM22)))</f>
        <v/>
      </c>
      <c r="EH20" s="80" t="str">
        <f>IF($B20="","",IF(COUNTIFS('English Scores- Leveled papers'!$H$4:$KM$4,EH$3,'English Scores- Leveled papers'!$H22:$KM22,"&lt;&gt;")=0,"",SUMIF('English Scores- Leveled papers'!$H$4:$KM$4,EH$3,'English Scores- Leveled papers'!$H22:$KM22)))</f>
        <v/>
      </c>
      <c r="EI20" s="80" t="str">
        <f>IF($B20="","",IF(COUNTIFS('English Scores- Leveled papers'!$H$4:$KM$4,EI$3,'English Scores- Leveled papers'!$H22:$KM22,"&lt;&gt;")=0,"",SUMIF('English Scores- Leveled papers'!$H$4:$KM$4,EI$3,'English Scores- Leveled papers'!$H22:$KM22)))</f>
        <v/>
      </c>
      <c r="EJ20" s="80" t="str">
        <f>IF($B20="","",IF(COUNTIFS('English Scores- Leveled papers'!$H$4:$KM$4,EJ$3,'English Scores- Leveled papers'!$H22:$KM22,"&lt;&gt;")=0,"",SUMIF('English Scores- Leveled papers'!$H$4:$KM$4,EJ$3,'English Scores- Leveled papers'!$H22:$KM22)))</f>
        <v/>
      </c>
      <c r="EK20" s="80" t="str">
        <f>IF($B20="","",IF(COUNTIFS('English Scores- Leveled papers'!$H$4:$KM$4,EK$3,'English Scores- Leveled papers'!$H22:$KM22,"&lt;&gt;")=0,"",SUMIF('English Scores- Leveled papers'!$H$4:$KM$4,EK$3,'English Scores- Leveled papers'!$H22:$KM22)))</f>
        <v/>
      </c>
      <c r="EL20" s="80" t="str">
        <f>IF($B20="","",IF(COUNTIFS('English Scores- Leveled papers'!$H$4:$KM$4,EL$3,'English Scores- Leveled papers'!$H22:$KM22,"&lt;&gt;")=0,"",SUMIF('English Scores- Leveled papers'!$H$4:$KM$4,EL$3,'English Scores- Leveled papers'!$H22:$KM22)))</f>
        <v/>
      </c>
      <c r="EM20" s="80" t="str">
        <f>IF($B20="","",IF(COUNTIFS('English Scores- Leveled papers'!$H$4:$KM$4,EM$3,'English Scores- Leveled papers'!$H22:$KM22,"&lt;&gt;")=0,"",SUMIF('English Scores- Leveled papers'!$H$4:$KM$4,EM$3,'English Scores- Leveled papers'!$H22:$KM22)))</f>
        <v/>
      </c>
      <c r="EN20" s="80" t="str">
        <f>IF($B20="","",IF(COUNTIFS('English Scores- Leveled papers'!$H$4:$KM$4,EN$3,'English Scores- Leveled papers'!$H22:$KM22,"&lt;&gt;")=0,"",SUMIF('English Scores- Leveled papers'!$H$4:$KM$4,EN$3,'English Scores- Leveled papers'!$H22:$KM22)))</f>
        <v/>
      </c>
      <c r="EO20" s="80" t="str">
        <f>IF($B20="","",IF(COUNTIFS('English Scores- Leveled papers'!$H$4:$KM$4,EO$3,'English Scores- Leveled papers'!$H22:$KM22,"&lt;&gt;")=0,"",SUMIF('English Scores- Leveled papers'!$H$4:$KM$4,EO$3,'English Scores- Leveled papers'!$H22:$KM22)))</f>
        <v/>
      </c>
      <c r="EP20" s="80" t="str">
        <f>IF($B20="","",IF(COUNTIFS('English Scores- Leveled papers'!$H$4:$KM$4,EP$3,'English Scores- Leveled papers'!$H22:$KM22,"&lt;&gt;")=0,"",SUMIF('English Scores- Leveled papers'!$H$4:$KM$4,EP$3,'English Scores- Leveled papers'!$H22:$KM22)))</f>
        <v/>
      </c>
    </row>
    <row r="21" spans="1:150" x14ac:dyDescent="0.2">
      <c r="A21" s="65">
        <v>17</v>
      </c>
      <c r="B21" s="65" t="str">
        <f>'English Scores- Leveled papers'!B23</f>
        <v>S. Payal</v>
      </c>
      <c r="C21" s="79" t="str">
        <f>IF('RC Mastery Check+Question type'!D21="","",IF(OR('RC Mastery Check+Question type'!D21=-0.5,'RC Mastery Check+Question type'!D21=0,'RC Mastery Check+Question type'!D21=0.2,'RC Mastery Check+Question type'!D21=0.5),"NR",'Cover Sheet'!#REF!))</f>
        <v/>
      </c>
      <c r="D21" s="76" t="str">
        <f>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v>NR</v>
      </c>
      <c r="E21" s="78" t="str">
        <f t="shared" si="2"/>
        <v/>
      </c>
      <c r="F21" s="78" t="str">
        <f t="shared" si="3"/>
        <v/>
      </c>
      <c r="G21" s="78" t="str">
        <f t="shared" si="4"/>
        <v/>
      </c>
      <c r="H21" s="78" t="str">
        <f t="shared" si="5"/>
        <v/>
      </c>
      <c r="I21" s="78" t="str">
        <f t="shared" si="6"/>
        <v/>
      </c>
      <c r="J21" s="78" t="str">
        <f t="shared" si="7"/>
        <v/>
      </c>
      <c r="K21" s="78" t="str">
        <f t="shared" si="8"/>
        <v/>
      </c>
      <c r="L21" s="78" t="str">
        <f t="shared" si="9"/>
        <v/>
      </c>
      <c r="M21" s="78" t="str">
        <f t="shared" si="10"/>
        <v/>
      </c>
      <c r="N21" s="78" t="str">
        <f t="shared" si="11"/>
        <v/>
      </c>
      <c r="O21" s="78" t="str">
        <f t="shared" si="12"/>
        <v/>
      </c>
      <c r="P21" s="78" t="str">
        <f t="shared" si="13"/>
        <v/>
      </c>
      <c r="Q21" s="78" t="str">
        <f t="shared" si="14"/>
        <v/>
      </c>
      <c r="R21" s="78" t="str">
        <f t="shared" si="15"/>
        <v/>
      </c>
      <c r="S21" s="41" t="str">
        <f>IF($B21="","",IF(COUNTIFS('English Scores- Leveled papers'!$H$4:$KM$4,S$3,'English Scores- Leveled papers'!$H23:$KM23,"&lt;&gt;")=0,"",SUMIF('English Scores- Leveled papers'!$H$4:$KM$4,S$3,'English Scores- Leveled papers'!$H23:$KM23)))</f>
        <v/>
      </c>
      <c r="T21" s="41" t="str">
        <f>IF($B21="","",IF(COUNTIFS('English Scores- Leveled papers'!$H$4:$KM$4,T$3,'English Scores- Leveled papers'!$H23:$KM23,"&lt;&gt;")=0,"",SUMIF('English Scores- Leveled papers'!$H$4:$KM$4,T$3,'English Scores- Leveled papers'!$H23:$KM23)))</f>
        <v/>
      </c>
      <c r="U21" s="41" t="str">
        <f>IF($B21="","",IF(COUNTIFS('English Scores- Leveled papers'!$H$4:$KM$4,U$3,'English Scores- Leveled papers'!$H23:$KM23,"&lt;&gt;")=0,"",SUMIF('English Scores- Leveled papers'!$H$4:$KM$4,U$3,'English Scores- Leveled papers'!$H23:$KM23)))</f>
        <v/>
      </c>
      <c r="V21" s="41" t="str">
        <f>IF($B21="","",IF(COUNTIFS('English Scores- Leveled papers'!$H$4:$KM$4,V$3,'English Scores- Leveled papers'!$H23:$KM23,"&lt;&gt;")=0,"",SUMIF('English Scores- Leveled papers'!$H$4:$KM$4,V$3,'English Scores- Leveled papers'!$H23:$KM23)))</f>
        <v/>
      </c>
      <c r="W21" s="41" t="str">
        <f>IF($B21="","",IF(COUNTIFS('English Scores- Leveled papers'!$H$4:$KM$4,W$3,'English Scores- Leveled papers'!$H23:$KM23,"&lt;&gt;")=0,"",SUMIF('English Scores- Leveled papers'!$H$4:$KM$4,W$3,'English Scores- Leveled papers'!$H23:$KM23)))</f>
        <v/>
      </c>
      <c r="X21" s="80" t="str">
        <f>IF($B21="","",IF(COUNTIFS('English Scores- Leveled papers'!$H$4:$KM$4,X$3,'English Scores- Leveled papers'!$H23:$KM23,"&lt;&gt;")=0,"",SUMIF('English Scores- Leveled papers'!$H$4:$KM$4,X$3,'English Scores- Leveled papers'!$H23:$KM23)))</f>
        <v/>
      </c>
      <c r="Y21" s="80" t="str">
        <f>IF($B21="","",IF(COUNTIFS('English Scores- Leveled papers'!$H$4:$KM$4,Y$3,'English Scores- Leveled papers'!$H23:$KM23,"&lt;&gt;")=0,"",SUMIF('English Scores- Leveled papers'!$H$4:$KM$4,Y$3,'English Scores- Leveled papers'!$H23:$KM23)))</f>
        <v/>
      </c>
      <c r="Z21" s="80" t="str">
        <f>IF($B21="","",IF(COUNTIFS('English Scores- Leveled papers'!$H$4:$KM$4,Z$3,'English Scores- Leveled papers'!$H23:$KM23,"&lt;&gt;")=0,"",SUMIF('English Scores- Leveled papers'!$H$4:$KM$4,Z$3,'English Scores- Leveled papers'!$H23:$KM23)))</f>
        <v/>
      </c>
      <c r="AA21" s="80" t="str">
        <f>IF($B21="","",IF(COUNTIFS('English Scores- Leveled papers'!$H$4:$KM$4,AA$3,'English Scores- Leveled papers'!$H23:$KM23,"&lt;&gt;")=0,"",SUMIF('English Scores- Leveled papers'!$H$4:$KM$4,AA$3,'English Scores- Leveled papers'!$H23:$KM23)))</f>
        <v/>
      </c>
      <c r="AB21" s="80" t="str">
        <f>IF($B21="","",IF(COUNTIFS('English Scores- Leveled papers'!$H$4:$KM$4,AB$3,'English Scores- Leveled papers'!$H23:$KM23,"&lt;&gt;")=0,"",SUMIF('English Scores- Leveled papers'!$H$4:$KM$4,AB$3,'English Scores- Leveled papers'!$H23:$KM23)))</f>
        <v/>
      </c>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80" t="str">
        <f>IF($B21="","",IF(COUNTIFS('English Scores- Leveled papers'!$H$4:$KM$4,AI$3,'English Scores- Leveled papers'!$H23:$KM23,"&lt;&gt;")=0,"",SUMIF('English Scores- Leveled papers'!$H$4:$KM$4,AI$3,'English Scores- Leveled papers'!$H23:$KM23)))</f>
        <v/>
      </c>
      <c r="AJ21" s="80" t="str">
        <f>IF($B21="","",IF(COUNTIFS('English Scores- Leveled papers'!$H$4:$KM$4,AJ$3,'English Scores- Leveled papers'!$H23:$KM23,"&lt;&gt;")=0,"",SUMIF('English Scores- Leveled papers'!$H$4:$KM$4,AJ$3,'English Scores- Leveled papers'!$H23:$KM23)))</f>
        <v/>
      </c>
      <c r="AK21" s="80" t="str">
        <f>IF($B21="","",IF(COUNTIFS('English Scores- Leveled papers'!$H$4:$KM$4,AK$3,'English Scores- Leveled papers'!$H23:$KM23,"&lt;&gt;")=0,"",SUMIF('English Scores- Leveled papers'!$H$4:$KM$4,AK$3,'English Scores- Leveled papers'!$H23:$KM23)))</f>
        <v/>
      </c>
      <c r="AL21" s="80" t="str">
        <f>IF($B21="","",IF(COUNTIFS('English Scores- Leveled papers'!$H$4:$KM$4,AL$3,'English Scores- Leveled papers'!$H23:$KM23,"&lt;&gt;")=0,"",SUMIF('English Scores- Leveled papers'!$H$4:$KM$4,AL$3,'English Scores- Leveled papers'!$H23:$KM23)))</f>
        <v/>
      </c>
      <c r="AM21" s="80" t="str">
        <f>IF($B21="","",IF(COUNTIFS('English Scores- Leveled papers'!$H$4:$KM$4,AM$3,'English Scores- Leveled papers'!$H23:$KM23,"&lt;&gt;")=0,"",SUMIF('English Scores- Leveled papers'!$H$4:$KM$4,AM$3,'English Scores- Leveled papers'!$H23:$KM23)))</f>
        <v/>
      </c>
      <c r="AN21" s="80"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80" t="str">
        <f>IF($B21="","",IF(COUNTIFS('English Scores- Leveled papers'!$H$4:$KM$4,AZ$3,'English Scores- Leveled papers'!$H23:$KM23,"&lt;&gt;")=0,"",SUMIF('English Scores- Leveled papers'!$H$4:$KM$4,AZ$3,'English Scores- Leveled papers'!$H23:$KM23)))</f>
        <v/>
      </c>
      <c r="BA21" s="80" t="str">
        <f>IF($B21="","",IF(COUNTIFS('English Scores- Leveled papers'!$H$4:$KM$4,BA$3,'English Scores- Leveled papers'!$H23:$KM23,"&lt;&gt;")=0,"",SUMIF('English Scores- Leveled papers'!$H$4:$KM$4,BA$3,'English Scores- Leveled papers'!$H23:$KM23)))</f>
        <v/>
      </c>
      <c r="BB21" s="80" t="str">
        <f>IF($B21="","",IF(COUNTIFS('English Scores- Leveled papers'!$H$4:$KM$4,BB$3,'English Scores- Leveled papers'!$H23:$KM23,"&lt;&gt;")=0,"",SUMIF('English Scores- Leveled papers'!$H$4:$KM$4,BB$3,'English Scores- Leveled papers'!$H23:$KM23)))</f>
        <v/>
      </c>
      <c r="BC21" s="80" t="str">
        <f>IF($B21="","",IF(COUNTIFS('English Scores- Leveled papers'!$H$4:$KM$4,BC$3,'English Scores- Leveled papers'!$H23:$KM23,"&lt;&gt;")=0,"",SUMIF('English Scores- Leveled papers'!$H$4:$KM$4,BC$3,'English Scores- Leveled papers'!$H23:$KM23)))</f>
        <v/>
      </c>
      <c r="BD21" s="80"/>
      <c r="BE21" s="80"/>
      <c r="BF21" s="80" t="str">
        <f>IF($B21="","",IF(COUNTIFS('English Scores- Leveled papers'!$H$4:$KM$4,BF$3,'English Scores- Leveled papers'!$H23:$KM23,"&lt;&gt;")=0,"",SUMIF('English Scores- Leveled papers'!$H$4:$KM$4,BF$3,'English Scores- Leveled papers'!$H23:$KM23)))</f>
        <v/>
      </c>
      <c r="BG21" s="80" t="str">
        <f>IF($B21="","",IF(COUNTIFS('English Scores- Leveled papers'!$H$4:$KM$4,BG$3,'English Scores- Leveled papers'!$H23:$KM23,"&lt;&gt;")=0,"",SUMIF('English Scores- Leveled papers'!$H$4:$KM$4,BG$3,'English Scores- Leveled papers'!$H23:$KM23)))</f>
        <v/>
      </c>
      <c r="BH21" s="80" t="str">
        <f>IF($B21="","",IF(COUNTIFS('English Scores- Leveled papers'!$H$4:$KM$4,BH$3,'English Scores- Leveled papers'!$H23:$KM23,"&lt;&gt;")=0,"",SUMIF('English Scores- Leveled papers'!$H$4:$KM$4,BH$3,'English Scores- Leveled papers'!$H23:$KM23)))</f>
        <v/>
      </c>
      <c r="BI21" s="80" t="str">
        <f>IF($B21="","",IF(COUNTIFS('English Scores- Leveled papers'!$H$4:$KM$4,BI$3,'English Scores- Leveled papers'!$H23:$KM23,"&lt;&gt;")=0,"",SUMIF('English Scores- Leveled papers'!$H$4:$KM$4,BI$3,'English Scores- Leveled papers'!$H23:$KM23)))</f>
        <v/>
      </c>
      <c r="BJ21" s="80" t="str">
        <f>IF($B21="","",IF(COUNTIFS('English Scores- Leveled papers'!$H$4:$KM$4,BJ$3,'English Scores- Leveled papers'!$H23:$KM23,"&lt;&gt;")=0,"",SUMIF('English Scores- Leveled papers'!$H$4:$KM$4,BJ$3,'English Scores- Leveled papers'!$H23:$KM23)))</f>
        <v/>
      </c>
      <c r="BK21" s="80" t="str">
        <f>IF($B21="","",IF(COUNTIFS('English Scores- Leveled papers'!$H$4:$KM$4,BK$3,'English Scores- Leveled papers'!$H23:$KM23,"&lt;&gt;")=0,"",SUMIF('English Scores- Leveled papers'!$H$4:$KM$4,BK$3,'English Scores- Leveled papers'!$H23:$KM23)))</f>
        <v/>
      </c>
      <c r="BL21" s="80" t="str">
        <f>IF($B21="","",IF(COUNTIFS('English Scores- Leveled papers'!$H$4:$KM$4,BL$3,'English Scores- Leveled papers'!$H23:$KM23,"&lt;&gt;")=0,"",SUMIF('English Scores- Leveled papers'!$H$4:$KM$4,BL$3,'English Scores- Leveled papers'!$H23:$KM23)))</f>
        <v/>
      </c>
      <c r="BM21" s="80" t="str">
        <f>IF($B21="","",IF(COUNTIFS('English Scores- Leveled papers'!$H$4:$KM$4,BM$3,'English Scores- Leveled papers'!$H23:$KM23,"&lt;&gt;")=0,"",SUMIF('English Scores- Leveled papers'!$H$4:$KM$4,BM$3,'English Scores- Leveled papers'!$H23:$KM23)))</f>
        <v/>
      </c>
      <c r="BN21" s="80" t="str">
        <f>IF($B21="","",IF(COUNTIFS('English Scores- Leveled papers'!$H$4:$KM$4,BN$3,'English Scores- Leveled papers'!$H23:$KM23,"&lt;&gt;")=0,"",SUMIF('English Scores- Leveled papers'!$H$4:$KM$4,BN$3,'English Scores- Leveled papers'!$H23:$KM23)))</f>
        <v/>
      </c>
      <c r="BO21" s="80"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80" t="str">
        <f>IF($B21="","",IF(COUNTIFS('English Scores- Leveled papers'!$H$4:$KM$4,BX$3,'English Scores- Leveled papers'!$H23:$KM23,"&lt;&gt;")=0,"",SUMIF('English Scores- Leveled papers'!$H$4:$KM$4,BX$3,'English Scores- Leveled papers'!$H23:$KM23)))</f>
        <v/>
      </c>
      <c r="BY21" s="80" t="str">
        <f>IF($B21="","",IF(COUNTIFS('English Scores- Leveled papers'!$H$4:$KM$4,BY$3,'English Scores- Leveled papers'!$H23:$KM23,"&lt;&gt;")=0,"",SUMIF('English Scores- Leveled papers'!$H$4:$KM$4,BY$3,'English Scores- Leveled papers'!$H23:$KM23)))</f>
        <v/>
      </c>
      <c r="BZ21" s="80" t="str">
        <f>IF($B21="","",IF(COUNTIFS('English Scores- Leveled papers'!$H$4:$KM$4,BZ$3,'English Scores- Leveled papers'!$H23:$KM23,"&lt;&gt;")=0,"",SUMIF('English Scores- Leveled papers'!$H$4:$KM$4,BZ$3,'English Scores- Leveled papers'!$H23:$KM23)))</f>
        <v/>
      </c>
      <c r="CA21" s="80" t="str">
        <f>IF($B21="","",IF(COUNTIFS('English Scores- Leveled papers'!$H$4:$KM$4,CA$3,'English Scores- Leveled papers'!$H23:$KM23,"&lt;&gt;")=0,"",SUMIF('English Scores- Leveled papers'!$H$4:$KM$4,CA$3,'English Scores- Leveled papers'!$H23:$KM23)))</f>
        <v/>
      </c>
      <c r="CB21" s="80" t="str">
        <f>IF($B21="","",IF(COUNTIFS('English Scores- Leveled papers'!$H$4:$KM$4,CB$3,'English Scores- Leveled papers'!$H23:$KM23,"&lt;&gt;")=0,"",SUMIF('English Scores- Leveled papers'!$H$4:$KM$4,CB$3,'English Scores- Leveled papers'!$H23:$KM23)))</f>
        <v/>
      </c>
      <c r="CC21" s="80" t="str">
        <f>IF($B21="","",IF(COUNTIFS('English Scores- Leveled papers'!$H$4:$KM$4,CC$3,'English Scores- Leveled papers'!$H23:$KM23,"&lt;&gt;")=0,"",SUMIF('English Scores- Leveled papers'!$H$4:$KM$4,CC$3,'English Scores- Leveled papers'!$H23:$KM23)))</f>
        <v/>
      </c>
      <c r="CD21" s="80" t="str">
        <f>IF($B21="","",IF(COUNTIFS('English Scores- Leveled papers'!$H$4:$KM$4,CD$3,'English Scores- Leveled papers'!$H23:$KM23,"&lt;&gt;")=0,"",SUMIF('English Scores- Leveled papers'!$H$4:$KM$4,CD$3,'English Scores- Leveled papers'!$H23:$KM23)))</f>
        <v/>
      </c>
      <c r="CE21" s="80" t="str">
        <f>IF($B21="","",IF(COUNTIFS('English Scores- Leveled papers'!$H$4:$KM$4,CE$3,'English Scores- Leveled papers'!$H23:$KM23,"&lt;&gt;")=0,"",SUMIF('English Scores- Leveled papers'!$H$4:$KM$4,CE$3,'English Scores- Leveled papers'!$H23:$KM23)))</f>
        <v/>
      </c>
      <c r="CF21" s="80"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80" t="str">
        <f>IF($B21="","",IF(COUNTIFS('English Scores- Leveled papers'!$H$4:$KM$4,CL$3,'English Scores- Leveled papers'!$H23:$KM23,"&lt;&gt;")=0,"",SUMIF('English Scores- Leveled papers'!$H$4:$KM$4,CL$3,'English Scores- Leveled papers'!$H23:$KM23)))</f>
        <v/>
      </c>
      <c r="CM21" s="80" t="str">
        <f>IF($B21="","",IF(COUNTIFS('English Scores- Leveled papers'!$H$4:$KM$4,CM$3,'English Scores- Leveled papers'!$H23:$KM23,"&lt;&gt;")=0,"",SUMIF('English Scores- Leveled papers'!$H$4:$KM$4,CM$3,'English Scores- Leveled papers'!$H23:$KM23)))</f>
        <v/>
      </c>
      <c r="CN21" s="80" t="str">
        <f>IF($B21="","",IF(COUNTIFS('English Scores- Leveled papers'!$H$4:$KM$4,CN$3,'English Scores- Leveled papers'!$H23:$KM23,"&lt;&gt;")=0,"",SUMIF('English Scores- Leveled papers'!$H$4:$KM$4,CN$3,'English Scores- Leveled papers'!$H23:$KM23)))</f>
        <v/>
      </c>
      <c r="CO21" s="80" t="str">
        <f>IF($B21="","",IF(COUNTIFS('English Scores- Leveled papers'!$H$4:$KM$4,CO$3,'English Scores- Leveled papers'!$H23:$KM23,"&lt;&gt;")=0,"",SUMIF('English Scores- Leveled papers'!$H$4:$KM$4,CO$3,'English Scores- Leveled papers'!$H23:$KM23)))</f>
        <v/>
      </c>
      <c r="CP21" s="80" t="str">
        <f>IF($B21="","",IF(COUNTIFS('English Scores- Leveled papers'!$H$4:$KM$4,CP$3,'English Scores- Leveled papers'!$H23:$KM23,"&lt;&gt;")=0,"",SUMIF('English Scores- Leveled papers'!$H$4:$KM$4,CP$3,'English Scores- Leveled papers'!$H23:$KM23)))</f>
        <v/>
      </c>
      <c r="CQ21" s="80" t="str">
        <f>IF($B21="","",IF(COUNTIFS('English Scores- Leveled papers'!$H$4:$KM$4,CQ$3,'English Scores- Leveled papers'!$H23:$KM23,"&lt;&gt;")=0,"",SUMIF('English Scores- Leveled papers'!$H$4:$KM$4,CQ$3,'English Scores- Leveled papers'!$H23:$KM23)))</f>
        <v/>
      </c>
      <c r="CR21" s="80" t="str">
        <f>IF($B21="","",IF(COUNTIFS('English Scores- Leveled papers'!$H$4:$KM$4,CR$3,'English Scores- Leveled papers'!$H23:$KM23,"&lt;&gt;")=0,"",SUMIF('English Scores- Leveled papers'!$H$4:$KM$4,CR$3,'English Scores- Leveled papers'!$H23:$KM23)))</f>
        <v/>
      </c>
      <c r="CS21" s="80"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80" t="str">
        <f>IF($B21="","",IF(COUNTIFS('English Scores- Leveled papers'!$H$4:$KM$4,DF$3,'English Scores- Leveled papers'!$H23:$KM23,"&lt;&gt;")=0,"",SUMIF('English Scores- Leveled papers'!$H$4:$KM$4,DF$3,'English Scores- Leveled papers'!$H23:$KM23)))</f>
        <v/>
      </c>
      <c r="DG21" s="80" t="str">
        <f>IF($B21="","",IF(COUNTIFS('English Scores- Leveled papers'!$H$4:$KM$4,DG$3,'English Scores- Leveled papers'!$H23:$KM23,"&lt;&gt;")=0,"",SUMIF('English Scores- Leveled papers'!$H$4:$KM$4,DG$3,'English Scores- Leveled papers'!$H23:$KM23)))</f>
        <v/>
      </c>
      <c r="DH21" s="80" t="str">
        <f>IF($B21="","",IF(COUNTIFS('English Scores- Leveled papers'!$H$4:$KM$4,DH$3,'English Scores- Leveled papers'!$H23:$KM23,"&lt;&gt;")=0,"",SUMIF('English Scores- Leveled papers'!$H$4:$KM$4,DH$3,'English Scores- Leveled papers'!$H23:$KM23)))</f>
        <v/>
      </c>
      <c r="DI21" s="80" t="str">
        <f>IF($B21="","",IF(COUNTIFS('English Scores- Leveled papers'!$H$4:$KM$4,DI$3,'English Scores- Leveled papers'!$H23:$KM23,"&lt;&gt;")=0,"",SUMIF('English Scores- Leveled papers'!$H$4:$KM$4,DI$3,'English Scores- Leveled papers'!$H23:$KM23)))</f>
        <v/>
      </c>
      <c r="DJ21" s="80" t="str">
        <f>IF($B21="","",IF(COUNTIFS('English Scores- Leveled papers'!$H$4:$KM$4,DJ$3,'English Scores- Leveled papers'!$H23:$KM23,"&lt;&gt;")=0,"",SUMIF('English Scores- Leveled papers'!$H$4:$KM$4,DJ$3,'English Scores- Leveled papers'!$H23:$KM23)))</f>
        <v/>
      </c>
      <c r="DK21" s="80" t="str">
        <f>IF($B21="","",IF(COUNTIFS('English Scores- Leveled papers'!$H$4:$KM$4,DK$3,'English Scores- Leveled papers'!$H23:$KM23,"&lt;&gt;")=0,"",SUMIF('English Scores- Leveled papers'!$H$4:$KM$4,DK$3,'English Scores- Leveled papers'!$H23:$KM23)))</f>
        <v/>
      </c>
      <c r="DL21" s="80" t="str">
        <f>IF($B21="","",IF(COUNTIFS('English Scores- Leveled papers'!$H$4:$KM$4,DL$3,'English Scores- Leveled papers'!$H23:$KM23,"&lt;&gt;")=0,"",SUMIF('English Scores- Leveled papers'!$H$4:$KM$4,DL$3,'English Scores- Leveled papers'!$H23:$KM23)))</f>
        <v/>
      </c>
      <c r="DM21" s="80" t="str">
        <f>IF($B21="","",IF(COUNTIFS('English Scores- Leveled papers'!$H$4:$KM$4,DM$3,'English Scores- Leveled papers'!$H23:$KM23,"&lt;&gt;")=0,"",SUMIF('English Scores- Leveled papers'!$H$4:$KM$4,DM$3,'English Scores- Leveled papers'!$H23:$KM23)))</f>
        <v/>
      </c>
      <c r="DN21" s="80" t="str">
        <f>IF($B21="","",IF(COUNTIFS('English Scores- Leveled papers'!$H$4:$KM$4,DN$3,'English Scores- Leveled papers'!$H23:$KM23,"&lt;&gt;")=0,"",SUMIF('English Scores- Leveled papers'!$H$4:$KM$4,DN$3,'English Scores- Leveled papers'!$H23:$KM23)))</f>
        <v/>
      </c>
      <c r="DO21" s="80" t="str">
        <f>IF($B21="","",IF(COUNTIFS('English Scores- Leveled papers'!$H$4:$KM$4,DO$3,'English Scores- Leveled papers'!$H23:$KM23,"&lt;&gt;")=0,"",SUMIF('English Scores- Leveled papers'!$H$4:$KM$4,DO$3,'English Scores- Leveled papers'!$H23:$KM23)))</f>
        <v/>
      </c>
      <c r="DP21" s="80" t="str">
        <f>IF($B21="","",IF(COUNTIFS('English Scores- Leveled papers'!$H$4:$KM$4,DP$3,'English Scores- Leveled papers'!$H23:$KM23,"&lt;&gt;")=0,"",SUMIF('English Scores- Leveled papers'!$H$4:$KM$4,DP$3,'English Scores- Leveled papers'!$H23:$KM23)))</f>
        <v/>
      </c>
      <c r="DQ21" s="80" t="str">
        <f>IF($B21="","",IF(COUNTIFS('English Scores- Leveled papers'!$H$4:$KM$4,DQ$3,'English Scores- Leveled papers'!$H23:$KM23,"&lt;&gt;")=0,"",SUMIF('English Scores- Leveled papers'!$H$4:$KM$4,DQ$3,'English Scores- Leveled papers'!$H23:$KM23)))</f>
        <v/>
      </c>
      <c r="DR21" s="41" t="str">
        <f>IF($B21="","",IF(COUNTIFS('English Scores- Leveled papers'!$H$4:$KM$4,DR$3,'English Scores- Leveled papers'!$H23:$KM23,"&lt;&gt;")=0,"",SUMIF('English Scores- Leveled papers'!$H$4:$KM$4,DR$3,'English Scores- Leveled papers'!$H23:$KM23)))</f>
        <v/>
      </c>
      <c r="DS21" s="41" t="str">
        <f>IF($B21="","",IF(COUNTIFS('English Scores- Leveled papers'!$H$4:$KM$4,DS$3,'English Scores- Leveled papers'!$H23:$KM23,"&lt;&gt;")=0,"",SUMIF('English Scores- Leveled papers'!$H$4:$KM$4,DS$3,'English Scores- Leveled papers'!$H23:$KM23)))</f>
        <v/>
      </c>
      <c r="DT21" s="41" t="str">
        <f>IF($B21="","",IF(COUNTIFS('English Scores- Leveled papers'!$H$4:$KM$4,DT$3,'English Scores- Leveled papers'!$H23:$KM23,"&lt;&gt;")=0,"",SUMIF('English Scores- Leveled papers'!$H$4:$KM$4,DT$3,'English Scores- Leveled papers'!$H23:$KM23)))</f>
        <v/>
      </c>
      <c r="DU21" s="41" t="str">
        <f>IF($B21="","",IF(COUNTIFS('English Scores- Leveled papers'!$H$4:$KM$4,DU$3,'English Scores- Leveled papers'!$H23:$KM23,"&lt;&gt;")=0,"",SUMIF('English Scores- Leveled papers'!$H$4:$KM$4,DU$3,'English Scores- Leveled papers'!$H23:$KM23)))</f>
        <v/>
      </c>
      <c r="DV21" s="41" t="str">
        <f>IF($B21="","",IF(COUNTIFS('English Scores- Leveled papers'!$H$4:$KM$4,DV$3,'English Scores- Leveled papers'!$H23:$KM23,"&lt;&gt;")=0,"",SUMIF('English Scores- Leveled papers'!$H$4:$KM$4,DV$3,'English Scores- Leveled papers'!$H23:$KM23)))</f>
        <v/>
      </c>
      <c r="DW21" s="41" t="str">
        <f>IF($B21="","",IF(COUNTIFS('English Scores- Leveled papers'!$H$4:$KM$4,DW$3,'English Scores- Leveled papers'!$H23:$KM23,"&lt;&gt;")=0,"",SUMIF('English Scores- Leveled papers'!$H$4:$KM$4,DW$3,'English Scores- Leveled papers'!$H23:$KM23)))</f>
        <v/>
      </c>
      <c r="DX21" s="41" t="str">
        <f>IF($B21="","",IF(COUNTIFS('English Scores- Leveled papers'!$H$4:$KM$4,DX$3,'English Scores- Leveled papers'!$H23:$KM23,"&lt;&gt;")=0,"",SUMIF('English Scores- Leveled papers'!$H$4:$KM$4,DX$3,'English Scores- Leveled papers'!$H23:$KM23)))</f>
        <v/>
      </c>
      <c r="DY21" s="41" t="str">
        <f>IF($B21="","",IF(COUNTIFS('English Scores- Leveled papers'!$H$4:$KM$4,DY$3,'English Scores- Leveled papers'!$H23:$KM23,"&lt;&gt;")=0,"",SUMIF('English Scores- Leveled papers'!$H$4:$KM$4,DY$3,'English Scores- Leveled papers'!$H23:$KM23)))</f>
        <v/>
      </c>
      <c r="DZ21" s="41" t="str">
        <f>IF($B21="","",IF(COUNTIFS('English Scores- Leveled papers'!$H$4:$KM$4,DZ$3,'English Scores- Leveled papers'!$H23:$KM23,"&lt;&gt;")=0,"",SUMIF('English Scores- Leveled papers'!$H$4:$KM$4,DZ$3,'English Scores- Leveled papers'!$H23:$KM23)))</f>
        <v/>
      </c>
      <c r="EA21" s="41" t="str">
        <f>IF($B21="","",IF(COUNTIFS('English Scores- Leveled papers'!$H$4:$KM$4,EA$3,'English Scores- Leveled papers'!$H23:$KM23,"&lt;&gt;")=0,"",SUMIF('English Scores- Leveled papers'!$H$4:$KM$4,EA$3,'English Scores- Leveled papers'!$H23:$KM23)))</f>
        <v/>
      </c>
      <c r="EB21" s="41" t="str">
        <f>IF($B21="","",IF(COUNTIFS('English Scores- Leveled papers'!$H$4:$KM$4,EB$3,'English Scores- Leveled papers'!$H23:$KM23,"&lt;&gt;")=0,"",SUMIF('English Scores- Leveled papers'!$H$4:$KM$4,EB$3,'English Scores- Leveled papers'!$H23:$KM23)))</f>
        <v/>
      </c>
      <c r="EC21" s="41" t="str">
        <f>IF($B21="","",IF(COUNTIFS('English Scores- Leveled papers'!$H$4:$KM$4,EC$3,'English Scores- Leveled papers'!$H23:$KM23,"&lt;&gt;")=0,"",SUMIF('English Scores- Leveled papers'!$H$4:$KM$4,EC$3,'English Scores- Leveled papers'!$H23:$KM23)))</f>
        <v/>
      </c>
      <c r="ED21" s="80" t="str">
        <f>IF($B21="","",IF(COUNTIFS('English Scores- Leveled papers'!$H$4:$KM$4,ED$3,'English Scores- Leveled papers'!$H23:$KM23,"&lt;&gt;")=0,"",SUMIF('English Scores- Leveled papers'!$H$4:$KM$4,ED$3,'English Scores- Leveled papers'!$H23:$KM23)))</f>
        <v/>
      </c>
      <c r="EE21" s="80" t="str">
        <f>IF($B21="","",IF(COUNTIFS('English Scores- Leveled papers'!$H$4:$KM$4,EE$3,'English Scores- Leveled papers'!$H23:$KM23,"&lt;&gt;")=0,"",SUMIF('English Scores- Leveled papers'!$H$4:$KM$4,EE$3,'English Scores- Leveled papers'!$H23:$KM23)))</f>
        <v/>
      </c>
      <c r="EF21" s="80" t="str">
        <f>IF($B21="","",IF(COUNTIFS('English Scores- Leveled papers'!$H$4:$KM$4,EF$3,'English Scores- Leveled papers'!$H23:$KM23,"&lt;&gt;")=0,"",SUMIF('English Scores- Leveled papers'!$H$4:$KM$4,EF$3,'English Scores- Leveled papers'!$H23:$KM23)))</f>
        <v/>
      </c>
      <c r="EG21" s="80" t="str">
        <f>IF($B21="","",IF(COUNTIFS('English Scores- Leveled papers'!$H$4:$KM$4,EG$3,'English Scores- Leveled papers'!$H23:$KM23,"&lt;&gt;")=0,"",SUMIF('English Scores- Leveled papers'!$H$4:$KM$4,EG$3,'English Scores- Leveled papers'!$H23:$KM23)))</f>
        <v/>
      </c>
      <c r="EH21" s="80" t="str">
        <f>IF($B21="","",IF(COUNTIFS('English Scores- Leveled papers'!$H$4:$KM$4,EH$3,'English Scores- Leveled papers'!$H23:$KM23,"&lt;&gt;")=0,"",SUMIF('English Scores- Leveled papers'!$H$4:$KM$4,EH$3,'English Scores- Leveled papers'!$H23:$KM23)))</f>
        <v/>
      </c>
      <c r="EI21" s="80" t="str">
        <f>IF($B21="","",IF(COUNTIFS('English Scores- Leveled papers'!$H$4:$KM$4,EI$3,'English Scores- Leveled papers'!$H23:$KM23,"&lt;&gt;")=0,"",SUMIF('English Scores- Leveled papers'!$H$4:$KM$4,EI$3,'English Scores- Leveled papers'!$H23:$KM23)))</f>
        <v/>
      </c>
      <c r="EJ21" s="80" t="str">
        <f>IF($B21="","",IF(COUNTIFS('English Scores- Leveled papers'!$H$4:$KM$4,EJ$3,'English Scores- Leveled papers'!$H23:$KM23,"&lt;&gt;")=0,"",SUMIF('English Scores- Leveled papers'!$H$4:$KM$4,EJ$3,'English Scores- Leveled papers'!$H23:$KM23)))</f>
        <v/>
      </c>
      <c r="EK21" s="80" t="str">
        <f>IF($B21="","",IF(COUNTIFS('English Scores- Leveled papers'!$H$4:$KM$4,EK$3,'English Scores- Leveled papers'!$H23:$KM23,"&lt;&gt;")=0,"",SUMIF('English Scores- Leveled papers'!$H$4:$KM$4,EK$3,'English Scores- Leveled papers'!$H23:$KM23)))</f>
        <v/>
      </c>
      <c r="EL21" s="80" t="str">
        <f>IF($B21="","",IF(COUNTIFS('English Scores- Leveled papers'!$H$4:$KM$4,EL$3,'English Scores- Leveled papers'!$H23:$KM23,"&lt;&gt;")=0,"",SUMIF('English Scores- Leveled papers'!$H$4:$KM$4,EL$3,'English Scores- Leveled papers'!$H23:$KM23)))</f>
        <v/>
      </c>
      <c r="EM21" s="80" t="str">
        <f>IF($B21="","",IF(COUNTIFS('English Scores- Leveled papers'!$H$4:$KM$4,EM$3,'English Scores- Leveled papers'!$H23:$KM23,"&lt;&gt;")=0,"",SUMIF('English Scores- Leveled papers'!$H$4:$KM$4,EM$3,'English Scores- Leveled papers'!$H23:$KM23)))</f>
        <v/>
      </c>
      <c r="EN21" s="80" t="str">
        <f>IF($B21="","",IF(COUNTIFS('English Scores- Leveled papers'!$H$4:$KM$4,EN$3,'English Scores- Leveled papers'!$H23:$KM23,"&lt;&gt;")=0,"",SUMIF('English Scores- Leveled papers'!$H$4:$KM$4,EN$3,'English Scores- Leveled papers'!$H23:$KM23)))</f>
        <v/>
      </c>
      <c r="EO21" s="80" t="str">
        <f>IF($B21="","",IF(COUNTIFS('English Scores- Leveled papers'!$H$4:$KM$4,EO$3,'English Scores- Leveled papers'!$H23:$KM23,"&lt;&gt;")=0,"",SUMIF('English Scores- Leveled papers'!$H$4:$KM$4,EO$3,'English Scores- Leveled papers'!$H23:$KM23)))</f>
        <v/>
      </c>
      <c r="EP21" s="80" t="str">
        <f>IF($B21="","",IF(COUNTIFS('English Scores- Leveled papers'!$H$4:$KM$4,EP$3,'English Scores- Leveled papers'!$H23:$KM23,"&lt;&gt;")=0,"",SUMIF('English Scores- Leveled papers'!$H$4:$KM$4,EP$3,'English Scores- Leveled papers'!$H23:$KM23)))</f>
        <v/>
      </c>
    </row>
    <row r="22" spans="1:150" x14ac:dyDescent="0.2">
      <c r="A22" s="65">
        <v>18</v>
      </c>
      <c r="B22" s="65" t="str">
        <f>'English Scores- Leveled papers'!B24</f>
        <v>S. Prerna</v>
      </c>
      <c r="C22" s="79" t="str">
        <f>IF('RC Mastery Check+Question type'!D22="","",IF(OR('RC Mastery Check+Question type'!D22=-0.5,'RC Mastery Check+Question type'!D22=0,'RC Mastery Check+Question type'!D22=0.2,'RC Mastery Check+Question type'!D22=0.5),"NR",'Cover Sheet'!#REF!))</f>
        <v/>
      </c>
      <c r="D22" s="76" t="str">
        <f>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NR</v>
      </c>
      <c r="E22" s="78" t="str">
        <f t="shared" si="2"/>
        <v/>
      </c>
      <c r="F22" s="78" t="str">
        <f t="shared" si="3"/>
        <v/>
      </c>
      <c r="G22" s="78" t="str">
        <f t="shared" si="4"/>
        <v/>
      </c>
      <c r="H22" s="78" t="str">
        <f t="shared" si="5"/>
        <v/>
      </c>
      <c r="I22" s="78" t="str">
        <f t="shared" si="6"/>
        <v/>
      </c>
      <c r="J22" s="78" t="str">
        <f t="shared" si="7"/>
        <v/>
      </c>
      <c r="K22" s="78" t="str">
        <f t="shared" si="8"/>
        <v/>
      </c>
      <c r="L22" s="78" t="str">
        <f t="shared" si="9"/>
        <v/>
      </c>
      <c r="M22" s="78" t="str">
        <f t="shared" si="10"/>
        <v/>
      </c>
      <c r="N22" s="78" t="str">
        <f t="shared" si="11"/>
        <v/>
      </c>
      <c r="O22" s="78" t="str">
        <f t="shared" si="12"/>
        <v/>
      </c>
      <c r="P22" s="78" t="str">
        <f t="shared" si="13"/>
        <v/>
      </c>
      <c r="Q22" s="78" t="str">
        <f t="shared" si="14"/>
        <v/>
      </c>
      <c r="R22" s="78" t="str">
        <f t="shared" si="15"/>
        <v/>
      </c>
      <c r="S22" s="41" t="str">
        <f>IF($B22="","",IF(COUNTIFS('English Scores- Leveled papers'!$H$4:$KM$4,S$3,'English Scores- Leveled papers'!$H24:$KM24,"&lt;&gt;")=0,"",SUMIF('English Scores- Leveled papers'!$H$4:$KM$4,S$3,'English Scores- Leveled papers'!$H24:$KM24)))</f>
        <v/>
      </c>
      <c r="T22" s="41" t="str">
        <f>IF($B22="","",IF(COUNTIFS('English Scores- Leveled papers'!$H$4:$KM$4,T$3,'English Scores- Leveled papers'!$H24:$KM24,"&lt;&gt;")=0,"",SUMIF('English Scores- Leveled papers'!$H$4:$KM$4,T$3,'English Scores- Leveled papers'!$H24:$KM24)))</f>
        <v/>
      </c>
      <c r="U22" s="41" t="str">
        <f>IF($B22="","",IF(COUNTIFS('English Scores- Leveled papers'!$H$4:$KM$4,U$3,'English Scores- Leveled papers'!$H24:$KM24,"&lt;&gt;")=0,"",SUMIF('English Scores- Leveled papers'!$H$4:$KM$4,U$3,'English Scores- Leveled papers'!$H24:$KM24)))</f>
        <v/>
      </c>
      <c r="V22" s="41" t="str">
        <f>IF($B22="","",IF(COUNTIFS('English Scores- Leveled papers'!$H$4:$KM$4,V$3,'English Scores- Leveled papers'!$H24:$KM24,"&lt;&gt;")=0,"",SUMIF('English Scores- Leveled papers'!$H$4:$KM$4,V$3,'English Scores- Leveled papers'!$H24:$KM24)))</f>
        <v/>
      </c>
      <c r="W22" s="41" t="str">
        <f>IF($B22="","",IF(COUNTIFS('English Scores- Leveled papers'!$H$4:$KM$4,W$3,'English Scores- Leveled papers'!$H24:$KM24,"&lt;&gt;")=0,"",SUMIF('English Scores- Leveled papers'!$H$4:$KM$4,W$3,'English Scores- Leveled papers'!$H24:$KM24)))</f>
        <v/>
      </c>
      <c r="X22" s="80" t="str">
        <f>IF($B22="","",IF(COUNTIFS('English Scores- Leveled papers'!$H$4:$KM$4,X$3,'English Scores- Leveled papers'!$H24:$KM24,"&lt;&gt;")=0,"",SUMIF('English Scores- Leveled papers'!$H$4:$KM$4,X$3,'English Scores- Leveled papers'!$H24:$KM24)))</f>
        <v/>
      </c>
      <c r="Y22" s="80" t="str">
        <f>IF($B22="","",IF(COUNTIFS('English Scores- Leveled papers'!$H$4:$KM$4,Y$3,'English Scores- Leveled papers'!$H24:$KM24,"&lt;&gt;")=0,"",SUMIF('English Scores- Leveled papers'!$H$4:$KM$4,Y$3,'English Scores- Leveled papers'!$H24:$KM24)))</f>
        <v/>
      </c>
      <c r="Z22" s="80" t="str">
        <f>IF($B22="","",IF(COUNTIFS('English Scores- Leveled papers'!$H$4:$KM$4,Z$3,'English Scores- Leveled papers'!$H24:$KM24,"&lt;&gt;")=0,"",SUMIF('English Scores- Leveled papers'!$H$4:$KM$4,Z$3,'English Scores- Leveled papers'!$H24:$KM24)))</f>
        <v/>
      </c>
      <c r="AA22" s="80" t="str">
        <f>IF($B22="","",IF(COUNTIFS('English Scores- Leveled papers'!$H$4:$KM$4,AA$3,'English Scores- Leveled papers'!$H24:$KM24,"&lt;&gt;")=0,"",SUMIF('English Scores- Leveled papers'!$H$4:$KM$4,AA$3,'English Scores- Leveled papers'!$H24:$KM24)))</f>
        <v/>
      </c>
      <c r="AB22" s="80" t="str">
        <f>IF($B22="","",IF(COUNTIFS('English Scores- Leveled papers'!$H$4:$KM$4,AB$3,'English Scores- Leveled papers'!$H24:$KM24,"&lt;&gt;")=0,"",SUMIF('English Scores- Leveled papers'!$H$4:$KM$4,AB$3,'English Scores- Leveled papers'!$H24:$KM24)))</f>
        <v/>
      </c>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80" t="str">
        <f>IF($B22="","",IF(COUNTIFS('English Scores- Leveled papers'!$H$4:$KM$4,AI$3,'English Scores- Leveled papers'!$H24:$KM24,"&lt;&gt;")=0,"",SUMIF('English Scores- Leveled papers'!$H$4:$KM$4,AI$3,'English Scores- Leveled papers'!$H24:$KM24)))</f>
        <v/>
      </c>
      <c r="AJ22" s="80" t="str">
        <f>IF($B22="","",IF(COUNTIFS('English Scores- Leveled papers'!$H$4:$KM$4,AJ$3,'English Scores- Leveled papers'!$H24:$KM24,"&lt;&gt;")=0,"",SUMIF('English Scores- Leveled papers'!$H$4:$KM$4,AJ$3,'English Scores- Leveled papers'!$H24:$KM24)))</f>
        <v/>
      </c>
      <c r="AK22" s="80" t="str">
        <f>IF($B22="","",IF(COUNTIFS('English Scores- Leveled papers'!$H$4:$KM$4,AK$3,'English Scores- Leveled papers'!$H24:$KM24,"&lt;&gt;")=0,"",SUMIF('English Scores- Leveled papers'!$H$4:$KM$4,AK$3,'English Scores- Leveled papers'!$H24:$KM24)))</f>
        <v/>
      </c>
      <c r="AL22" s="80" t="str">
        <f>IF($B22="","",IF(COUNTIFS('English Scores- Leveled papers'!$H$4:$KM$4,AL$3,'English Scores- Leveled papers'!$H24:$KM24,"&lt;&gt;")=0,"",SUMIF('English Scores- Leveled papers'!$H$4:$KM$4,AL$3,'English Scores- Leveled papers'!$H24:$KM24)))</f>
        <v/>
      </c>
      <c r="AM22" s="80" t="str">
        <f>IF($B22="","",IF(COUNTIFS('English Scores- Leveled papers'!$H$4:$KM$4,AM$3,'English Scores- Leveled papers'!$H24:$KM24,"&lt;&gt;")=0,"",SUMIF('English Scores- Leveled papers'!$H$4:$KM$4,AM$3,'English Scores- Leveled papers'!$H24:$KM24)))</f>
        <v/>
      </c>
      <c r="AN22" s="80"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80" t="str">
        <f>IF($B22="","",IF(COUNTIFS('English Scores- Leveled papers'!$H$4:$KM$4,AZ$3,'English Scores- Leveled papers'!$H24:$KM24,"&lt;&gt;")=0,"",SUMIF('English Scores- Leveled papers'!$H$4:$KM$4,AZ$3,'English Scores- Leveled papers'!$H24:$KM24)))</f>
        <v/>
      </c>
      <c r="BA22" s="80" t="str">
        <f>IF($B22="","",IF(COUNTIFS('English Scores- Leveled papers'!$H$4:$KM$4,BA$3,'English Scores- Leveled papers'!$H24:$KM24,"&lt;&gt;")=0,"",SUMIF('English Scores- Leveled papers'!$H$4:$KM$4,BA$3,'English Scores- Leveled papers'!$H24:$KM24)))</f>
        <v/>
      </c>
      <c r="BB22" s="80" t="str">
        <f>IF($B22="","",IF(COUNTIFS('English Scores- Leveled papers'!$H$4:$KM$4,BB$3,'English Scores- Leveled papers'!$H24:$KM24,"&lt;&gt;")=0,"",SUMIF('English Scores- Leveled papers'!$H$4:$KM$4,BB$3,'English Scores- Leveled papers'!$H24:$KM24)))</f>
        <v/>
      </c>
      <c r="BC22" s="80" t="str">
        <f>IF($B22="","",IF(COUNTIFS('English Scores- Leveled papers'!$H$4:$KM$4,BC$3,'English Scores- Leveled papers'!$H24:$KM24,"&lt;&gt;")=0,"",SUMIF('English Scores- Leveled papers'!$H$4:$KM$4,BC$3,'English Scores- Leveled papers'!$H24:$KM24)))</f>
        <v/>
      </c>
      <c r="BD22" s="80"/>
      <c r="BE22" s="80"/>
      <c r="BF22" s="80" t="str">
        <f>IF($B22="","",IF(COUNTIFS('English Scores- Leveled papers'!$H$4:$KM$4,BF$3,'English Scores- Leveled papers'!$H24:$KM24,"&lt;&gt;")=0,"",SUMIF('English Scores- Leveled papers'!$H$4:$KM$4,BF$3,'English Scores- Leveled papers'!$H24:$KM24)))</f>
        <v/>
      </c>
      <c r="BG22" s="80" t="str">
        <f>IF($B22="","",IF(COUNTIFS('English Scores- Leveled papers'!$H$4:$KM$4,BG$3,'English Scores- Leveled papers'!$H24:$KM24,"&lt;&gt;")=0,"",SUMIF('English Scores- Leveled papers'!$H$4:$KM$4,BG$3,'English Scores- Leveled papers'!$H24:$KM24)))</f>
        <v/>
      </c>
      <c r="BH22" s="80" t="str">
        <f>IF($B22="","",IF(COUNTIFS('English Scores- Leveled papers'!$H$4:$KM$4,BH$3,'English Scores- Leveled papers'!$H24:$KM24,"&lt;&gt;")=0,"",SUMIF('English Scores- Leveled papers'!$H$4:$KM$4,BH$3,'English Scores- Leveled papers'!$H24:$KM24)))</f>
        <v/>
      </c>
      <c r="BI22" s="80" t="str">
        <f>IF($B22="","",IF(COUNTIFS('English Scores- Leveled papers'!$H$4:$KM$4,BI$3,'English Scores- Leveled papers'!$H24:$KM24,"&lt;&gt;")=0,"",SUMIF('English Scores- Leveled papers'!$H$4:$KM$4,BI$3,'English Scores- Leveled papers'!$H24:$KM24)))</f>
        <v/>
      </c>
      <c r="BJ22" s="80" t="str">
        <f>IF($B22="","",IF(COUNTIFS('English Scores- Leveled papers'!$H$4:$KM$4,BJ$3,'English Scores- Leveled papers'!$H24:$KM24,"&lt;&gt;")=0,"",SUMIF('English Scores- Leveled papers'!$H$4:$KM$4,BJ$3,'English Scores- Leveled papers'!$H24:$KM24)))</f>
        <v/>
      </c>
      <c r="BK22" s="80" t="str">
        <f>IF($B22="","",IF(COUNTIFS('English Scores- Leveled papers'!$H$4:$KM$4,BK$3,'English Scores- Leveled papers'!$H24:$KM24,"&lt;&gt;")=0,"",SUMIF('English Scores- Leveled papers'!$H$4:$KM$4,BK$3,'English Scores- Leveled papers'!$H24:$KM24)))</f>
        <v/>
      </c>
      <c r="BL22" s="80" t="str">
        <f>IF($B22="","",IF(COUNTIFS('English Scores- Leveled papers'!$H$4:$KM$4,BL$3,'English Scores- Leveled papers'!$H24:$KM24,"&lt;&gt;")=0,"",SUMIF('English Scores- Leveled papers'!$H$4:$KM$4,BL$3,'English Scores- Leveled papers'!$H24:$KM24)))</f>
        <v/>
      </c>
      <c r="BM22" s="80" t="str">
        <f>IF($B22="","",IF(COUNTIFS('English Scores- Leveled papers'!$H$4:$KM$4,BM$3,'English Scores- Leveled papers'!$H24:$KM24,"&lt;&gt;")=0,"",SUMIF('English Scores- Leveled papers'!$H$4:$KM$4,BM$3,'English Scores- Leveled papers'!$H24:$KM24)))</f>
        <v/>
      </c>
      <c r="BN22" s="80" t="str">
        <f>IF($B22="","",IF(COUNTIFS('English Scores- Leveled papers'!$H$4:$KM$4,BN$3,'English Scores- Leveled papers'!$H24:$KM24,"&lt;&gt;")=0,"",SUMIF('English Scores- Leveled papers'!$H$4:$KM$4,BN$3,'English Scores- Leveled papers'!$H24:$KM24)))</f>
        <v/>
      </c>
      <c r="BO22" s="80"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80" t="str">
        <f>IF($B22="","",IF(COUNTIFS('English Scores- Leveled papers'!$H$4:$KM$4,BX$3,'English Scores- Leveled papers'!$H24:$KM24,"&lt;&gt;")=0,"",SUMIF('English Scores- Leveled papers'!$H$4:$KM$4,BX$3,'English Scores- Leveled papers'!$H24:$KM24)))</f>
        <v/>
      </c>
      <c r="BY22" s="80" t="str">
        <f>IF($B22="","",IF(COUNTIFS('English Scores- Leveled papers'!$H$4:$KM$4,BY$3,'English Scores- Leveled papers'!$H24:$KM24,"&lt;&gt;")=0,"",SUMIF('English Scores- Leveled papers'!$H$4:$KM$4,BY$3,'English Scores- Leveled papers'!$H24:$KM24)))</f>
        <v/>
      </c>
      <c r="BZ22" s="80" t="str">
        <f>IF($B22="","",IF(COUNTIFS('English Scores- Leveled papers'!$H$4:$KM$4,BZ$3,'English Scores- Leveled papers'!$H24:$KM24,"&lt;&gt;")=0,"",SUMIF('English Scores- Leveled papers'!$H$4:$KM$4,BZ$3,'English Scores- Leveled papers'!$H24:$KM24)))</f>
        <v/>
      </c>
      <c r="CA22" s="80" t="str">
        <f>IF($B22="","",IF(COUNTIFS('English Scores- Leveled papers'!$H$4:$KM$4,CA$3,'English Scores- Leveled papers'!$H24:$KM24,"&lt;&gt;")=0,"",SUMIF('English Scores- Leveled papers'!$H$4:$KM$4,CA$3,'English Scores- Leveled papers'!$H24:$KM24)))</f>
        <v/>
      </c>
      <c r="CB22" s="80" t="str">
        <f>IF($B22="","",IF(COUNTIFS('English Scores- Leveled papers'!$H$4:$KM$4,CB$3,'English Scores- Leveled papers'!$H24:$KM24,"&lt;&gt;")=0,"",SUMIF('English Scores- Leveled papers'!$H$4:$KM$4,CB$3,'English Scores- Leveled papers'!$H24:$KM24)))</f>
        <v/>
      </c>
      <c r="CC22" s="80" t="str">
        <f>IF($B22="","",IF(COUNTIFS('English Scores- Leveled papers'!$H$4:$KM$4,CC$3,'English Scores- Leveled papers'!$H24:$KM24,"&lt;&gt;")=0,"",SUMIF('English Scores- Leveled papers'!$H$4:$KM$4,CC$3,'English Scores- Leveled papers'!$H24:$KM24)))</f>
        <v/>
      </c>
      <c r="CD22" s="80" t="str">
        <f>IF($B22="","",IF(COUNTIFS('English Scores- Leveled papers'!$H$4:$KM$4,CD$3,'English Scores- Leveled papers'!$H24:$KM24,"&lt;&gt;")=0,"",SUMIF('English Scores- Leveled papers'!$H$4:$KM$4,CD$3,'English Scores- Leveled papers'!$H24:$KM24)))</f>
        <v/>
      </c>
      <c r="CE22" s="80" t="str">
        <f>IF($B22="","",IF(COUNTIFS('English Scores- Leveled papers'!$H$4:$KM$4,CE$3,'English Scores- Leveled papers'!$H24:$KM24,"&lt;&gt;")=0,"",SUMIF('English Scores- Leveled papers'!$H$4:$KM$4,CE$3,'English Scores- Leveled papers'!$H24:$KM24)))</f>
        <v/>
      </c>
      <c r="CF22" s="80"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80" t="str">
        <f>IF($B22="","",IF(COUNTIFS('English Scores- Leveled papers'!$H$4:$KM$4,CL$3,'English Scores- Leveled papers'!$H24:$KM24,"&lt;&gt;")=0,"",SUMIF('English Scores- Leveled papers'!$H$4:$KM$4,CL$3,'English Scores- Leveled papers'!$H24:$KM24)))</f>
        <v/>
      </c>
      <c r="CM22" s="80" t="str">
        <f>IF($B22="","",IF(COUNTIFS('English Scores- Leveled papers'!$H$4:$KM$4,CM$3,'English Scores- Leveled papers'!$H24:$KM24,"&lt;&gt;")=0,"",SUMIF('English Scores- Leveled papers'!$H$4:$KM$4,CM$3,'English Scores- Leveled papers'!$H24:$KM24)))</f>
        <v/>
      </c>
      <c r="CN22" s="80" t="str">
        <f>IF($B22="","",IF(COUNTIFS('English Scores- Leveled papers'!$H$4:$KM$4,CN$3,'English Scores- Leveled papers'!$H24:$KM24,"&lt;&gt;")=0,"",SUMIF('English Scores- Leveled papers'!$H$4:$KM$4,CN$3,'English Scores- Leveled papers'!$H24:$KM24)))</f>
        <v/>
      </c>
      <c r="CO22" s="80" t="str">
        <f>IF($B22="","",IF(COUNTIFS('English Scores- Leveled papers'!$H$4:$KM$4,CO$3,'English Scores- Leveled papers'!$H24:$KM24,"&lt;&gt;")=0,"",SUMIF('English Scores- Leveled papers'!$H$4:$KM$4,CO$3,'English Scores- Leveled papers'!$H24:$KM24)))</f>
        <v/>
      </c>
      <c r="CP22" s="80" t="str">
        <f>IF($B22="","",IF(COUNTIFS('English Scores- Leveled papers'!$H$4:$KM$4,CP$3,'English Scores- Leveled papers'!$H24:$KM24,"&lt;&gt;")=0,"",SUMIF('English Scores- Leveled papers'!$H$4:$KM$4,CP$3,'English Scores- Leveled papers'!$H24:$KM24)))</f>
        <v/>
      </c>
      <c r="CQ22" s="80" t="str">
        <f>IF($B22="","",IF(COUNTIFS('English Scores- Leveled papers'!$H$4:$KM$4,CQ$3,'English Scores- Leveled papers'!$H24:$KM24,"&lt;&gt;")=0,"",SUMIF('English Scores- Leveled papers'!$H$4:$KM$4,CQ$3,'English Scores- Leveled papers'!$H24:$KM24)))</f>
        <v/>
      </c>
      <c r="CR22" s="80" t="str">
        <f>IF($B22="","",IF(COUNTIFS('English Scores- Leveled papers'!$H$4:$KM$4,CR$3,'English Scores- Leveled papers'!$H24:$KM24,"&lt;&gt;")=0,"",SUMIF('English Scores- Leveled papers'!$H$4:$KM$4,CR$3,'English Scores- Leveled papers'!$H24:$KM24)))</f>
        <v/>
      </c>
      <c r="CS22" s="80"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80" t="str">
        <f>IF($B22="","",IF(COUNTIFS('English Scores- Leveled papers'!$H$4:$KM$4,DF$3,'English Scores- Leveled papers'!$H24:$KM24,"&lt;&gt;")=0,"",SUMIF('English Scores- Leveled papers'!$H$4:$KM$4,DF$3,'English Scores- Leveled papers'!$H24:$KM24)))</f>
        <v/>
      </c>
      <c r="DG22" s="80" t="str">
        <f>IF($B22="","",IF(COUNTIFS('English Scores- Leveled papers'!$H$4:$KM$4,DG$3,'English Scores- Leveled papers'!$H24:$KM24,"&lt;&gt;")=0,"",SUMIF('English Scores- Leveled papers'!$H$4:$KM$4,DG$3,'English Scores- Leveled papers'!$H24:$KM24)))</f>
        <v/>
      </c>
      <c r="DH22" s="80" t="str">
        <f>IF($B22="","",IF(COUNTIFS('English Scores- Leveled papers'!$H$4:$KM$4,DH$3,'English Scores- Leveled papers'!$H24:$KM24,"&lt;&gt;")=0,"",SUMIF('English Scores- Leveled papers'!$H$4:$KM$4,DH$3,'English Scores- Leveled papers'!$H24:$KM24)))</f>
        <v/>
      </c>
      <c r="DI22" s="80" t="str">
        <f>IF($B22="","",IF(COUNTIFS('English Scores- Leveled papers'!$H$4:$KM$4,DI$3,'English Scores- Leveled papers'!$H24:$KM24,"&lt;&gt;")=0,"",SUMIF('English Scores- Leveled papers'!$H$4:$KM$4,DI$3,'English Scores- Leveled papers'!$H24:$KM24)))</f>
        <v/>
      </c>
      <c r="DJ22" s="80" t="str">
        <f>IF($B22="","",IF(COUNTIFS('English Scores- Leveled papers'!$H$4:$KM$4,DJ$3,'English Scores- Leveled papers'!$H24:$KM24,"&lt;&gt;")=0,"",SUMIF('English Scores- Leveled papers'!$H$4:$KM$4,DJ$3,'English Scores- Leveled papers'!$H24:$KM24)))</f>
        <v/>
      </c>
      <c r="DK22" s="80" t="str">
        <f>IF($B22="","",IF(COUNTIFS('English Scores- Leveled papers'!$H$4:$KM$4,DK$3,'English Scores- Leveled papers'!$H24:$KM24,"&lt;&gt;")=0,"",SUMIF('English Scores- Leveled papers'!$H$4:$KM$4,DK$3,'English Scores- Leveled papers'!$H24:$KM24)))</f>
        <v/>
      </c>
      <c r="DL22" s="80" t="str">
        <f>IF($B22="","",IF(COUNTIFS('English Scores- Leveled papers'!$H$4:$KM$4,DL$3,'English Scores- Leveled papers'!$H24:$KM24,"&lt;&gt;")=0,"",SUMIF('English Scores- Leveled papers'!$H$4:$KM$4,DL$3,'English Scores- Leveled papers'!$H24:$KM24)))</f>
        <v/>
      </c>
      <c r="DM22" s="80" t="str">
        <f>IF($B22="","",IF(COUNTIFS('English Scores- Leveled papers'!$H$4:$KM$4,DM$3,'English Scores- Leveled papers'!$H24:$KM24,"&lt;&gt;")=0,"",SUMIF('English Scores- Leveled papers'!$H$4:$KM$4,DM$3,'English Scores- Leveled papers'!$H24:$KM24)))</f>
        <v/>
      </c>
      <c r="DN22" s="80" t="str">
        <f>IF($B22="","",IF(COUNTIFS('English Scores- Leveled papers'!$H$4:$KM$4,DN$3,'English Scores- Leveled papers'!$H24:$KM24,"&lt;&gt;")=0,"",SUMIF('English Scores- Leveled papers'!$H$4:$KM$4,DN$3,'English Scores- Leveled papers'!$H24:$KM24)))</f>
        <v/>
      </c>
      <c r="DO22" s="80" t="str">
        <f>IF($B22="","",IF(COUNTIFS('English Scores- Leveled papers'!$H$4:$KM$4,DO$3,'English Scores- Leveled papers'!$H24:$KM24,"&lt;&gt;")=0,"",SUMIF('English Scores- Leveled papers'!$H$4:$KM$4,DO$3,'English Scores- Leveled papers'!$H24:$KM24)))</f>
        <v/>
      </c>
      <c r="DP22" s="80" t="str">
        <f>IF($B22="","",IF(COUNTIFS('English Scores- Leveled papers'!$H$4:$KM$4,DP$3,'English Scores- Leveled papers'!$H24:$KM24,"&lt;&gt;")=0,"",SUMIF('English Scores- Leveled papers'!$H$4:$KM$4,DP$3,'English Scores- Leveled papers'!$H24:$KM24)))</f>
        <v/>
      </c>
      <c r="DQ22" s="80" t="str">
        <f>IF($B22="","",IF(COUNTIFS('English Scores- Leveled papers'!$H$4:$KM$4,DQ$3,'English Scores- Leveled papers'!$H24:$KM24,"&lt;&gt;")=0,"",SUMIF('English Scores- Leveled papers'!$H$4:$KM$4,DQ$3,'English Scores- Leveled papers'!$H24:$KM24)))</f>
        <v/>
      </c>
      <c r="DR22" s="41" t="str">
        <f>IF($B22="","",IF(COUNTIFS('English Scores- Leveled papers'!$H$4:$KM$4,DR$3,'English Scores- Leveled papers'!$H24:$KM24,"&lt;&gt;")=0,"",SUMIF('English Scores- Leveled papers'!$H$4:$KM$4,DR$3,'English Scores- Leveled papers'!$H24:$KM24)))</f>
        <v/>
      </c>
      <c r="DS22" s="41" t="str">
        <f>IF($B22="","",IF(COUNTIFS('English Scores- Leveled papers'!$H$4:$KM$4,DS$3,'English Scores- Leveled papers'!$H24:$KM24,"&lt;&gt;")=0,"",SUMIF('English Scores- Leveled papers'!$H$4:$KM$4,DS$3,'English Scores- Leveled papers'!$H24:$KM24)))</f>
        <v/>
      </c>
      <c r="DT22" s="41" t="str">
        <f>IF($B22="","",IF(COUNTIFS('English Scores- Leveled papers'!$H$4:$KM$4,DT$3,'English Scores- Leveled papers'!$H24:$KM24,"&lt;&gt;")=0,"",SUMIF('English Scores- Leveled papers'!$H$4:$KM$4,DT$3,'English Scores- Leveled papers'!$H24:$KM24)))</f>
        <v/>
      </c>
      <c r="DU22" s="41" t="str">
        <f>IF($B22="","",IF(COUNTIFS('English Scores- Leveled papers'!$H$4:$KM$4,DU$3,'English Scores- Leveled papers'!$H24:$KM24,"&lt;&gt;")=0,"",SUMIF('English Scores- Leveled papers'!$H$4:$KM$4,DU$3,'English Scores- Leveled papers'!$H24:$KM24)))</f>
        <v/>
      </c>
      <c r="DV22" s="41" t="str">
        <f>IF($B22="","",IF(COUNTIFS('English Scores- Leveled papers'!$H$4:$KM$4,DV$3,'English Scores- Leveled papers'!$H24:$KM24,"&lt;&gt;")=0,"",SUMIF('English Scores- Leveled papers'!$H$4:$KM$4,DV$3,'English Scores- Leveled papers'!$H24:$KM24)))</f>
        <v/>
      </c>
      <c r="DW22" s="41" t="str">
        <f>IF($B22="","",IF(COUNTIFS('English Scores- Leveled papers'!$H$4:$KM$4,DW$3,'English Scores- Leveled papers'!$H24:$KM24,"&lt;&gt;")=0,"",SUMIF('English Scores- Leveled papers'!$H$4:$KM$4,DW$3,'English Scores- Leveled papers'!$H24:$KM24)))</f>
        <v/>
      </c>
      <c r="DX22" s="41" t="str">
        <f>IF($B22="","",IF(COUNTIFS('English Scores- Leveled papers'!$H$4:$KM$4,DX$3,'English Scores- Leveled papers'!$H24:$KM24,"&lt;&gt;")=0,"",SUMIF('English Scores- Leveled papers'!$H$4:$KM$4,DX$3,'English Scores- Leveled papers'!$H24:$KM24)))</f>
        <v/>
      </c>
      <c r="DY22" s="41" t="str">
        <f>IF($B22="","",IF(COUNTIFS('English Scores- Leveled papers'!$H$4:$KM$4,DY$3,'English Scores- Leveled papers'!$H24:$KM24,"&lt;&gt;")=0,"",SUMIF('English Scores- Leveled papers'!$H$4:$KM$4,DY$3,'English Scores- Leveled papers'!$H24:$KM24)))</f>
        <v/>
      </c>
      <c r="DZ22" s="41" t="str">
        <f>IF($B22="","",IF(COUNTIFS('English Scores- Leveled papers'!$H$4:$KM$4,DZ$3,'English Scores- Leveled papers'!$H24:$KM24,"&lt;&gt;")=0,"",SUMIF('English Scores- Leveled papers'!$H$4:$KM$4,DZ$3,'English Scores- Leveled papers'!$H24:$KM24)))</f>
        <v/>
      </c>
      <c r="EA22" s="41" t="str">
        <f>IF($B22="","",IF(COUNTIFS('English Scores- Leveled papers'!$H$4:$KM$4,EA$3,'English Scores- Leveled papers'!$H24:$KM24,"&lt;&gt;")=0,"",SUMIF('English Scores- Leveled papers'!$H$4:$KM$4,EA$3,'English Scores- Leveled papers'!$H24:$KM24)))</f>
        <v/>
      </c>
      <c r="EB22" s="41" t="str">
        <f>IF($B22="","",IF(COUNTIFS('English Scores- Leveled papers'!$H$4:$KM$4,EB$3,'English Scores- Leveled papers'!$H24:$KM24,"&lt;&gt;")=0,"",SUMIF('English Scores- Leveled papers'!$H$4:$KM$4,EB$3,'English Scores- Leveled papers'!$H24:$KM24)))</f>
        <v/>
      </c>
      <c r="EC22" s="41" t="str">
        <f>IF($B22="","",IF(COUNTIFS('English Scores- Leveled papers'!$H$4:$KM$4,EC$3,'English Scores- Leveled papers'!$H24:$KM24,"&lt;&gt;")=0,"",SUMIF('English Scores- Leveled papers'!$H$4:$KM$4,EC$3,'English Scores- Leveled papers'!$H24:$KM24)))</f>
        <v/>
      </c>
      <c r="ED22" s="80" t="str">
        <f>IF($B22="","",IF(COUNTIFS('English Scores- Leveled papers'!$H$4:$KM$4,ED$3,'English Scores- Leveled papers'!$H24:$KM24,"&lt;&gt;")=0,"",SUMIF('English Scores- Leveled papers'!$H$4:$KM$4,ED$3,'English Scores- Leveled papers'!$H24:$KM24)))</f>
        <v/>
      </c>
      <c r="EE22" s="80" t="str">
        <f>IF($B22="","",IF(COUNTIFS('English Scores- Leveled papers'!$H$4:$KM$4,EE$3,'English Scores- Leveled papers'!$H24:$KM24,"&lt;&gt;")=0,"",SUMIF('English Scores- Leveled papers'!$H$4:$KM$4,EE$3,'English Scores- Leveled papers'!$H24:$KM24)))</f>
        <v/>
      </c>
      <c r="EF22" s="80" t="str">
        <f>IF($B22="","",IF(COUNTIFS('English Scores- Leveled papers'!$H$4:$KM$4,EF$3,'English Scores- Leveled papers'!$H24:$KM24,"&lt;&gt;")=0,"",SUMIF('English Scores- Leveled papers'!$H$4:$KM$4,EF$3,'English Scores- Leveled papers'!$H24:$KM24)))</f>
        <v/>
      </c>
      <c r="EG22" s="80" t="str">
        <f>IF($B22="","",IF(COUNTIFS('English Scores- Leveled papers'!$H$4:$KM$4,EG$3,'English Scores- Leveled papers'!$H24:$KM24,"&lt;&gt;")=0,"",SUMIF('English Scores- Leveled papers'!$H$4:$KM$4,EG$3,'English Scores- Leveled papers'!$H24:$KM24)))</f>
        <v/>
      </c>
      <c r="EH22" s="80" t="str">
        <f>IF($B22="","",IF(COUNTIFS('English Scores- Leveled papers'!$H$4:$KM$4,EH$3,'English Scores- Leveled papers'!$H24:$KM24,"&lt;&gt;")=0,"",SUMIF('English Scores- Leveled papers'!$H$4:$KM$4,EH$3,'English Scores- Leveled papers'!$H24:$KM24)))</f>
        <v/>
      </c>
      <c r="EI22" s="80" t="str">
        <f>IF($B22="","",IF(COUNTIFS('English Scores- Leveled papers'!$H$4:$KM$4,EI$3,'English Scores- Leveled papers'!$H24:$KM24,"&lt;&gt;")=0,"",SUMIF('English Scores- Leveled papers'!$H$4:$KM$4,EI$3,'English Scores- Leveled papers'!$H24:$KM24)))</f>
        <v/>
      </c>
      <c r="EJ22" s="80" t="str">
        <f>IF($B22="","",IF(COUNTIFS('English Scores- Leveled papers'!$H$4:$KM$4,EJ$3,'English Scores- Leveled papers'!$H24:$KM24,"&lt;&gt;")=0,"",SUMIF('English Scores- Leveled papers'!$H$4:$KM$4,EJ$3,'English Scores- Leveled papers'!$H24:$KM24)))</f>
        <v/>
      </c>
      <c r="EK22" s="80" t="str">
        <f>IF($B22="","",IF(COUNTIFS('English Scores- Leveled papers'!$H$4:$KM$4,EK$3,'English Scores- Leveled papers'!$H24:$KM24,"&lt;&gt;")=0,"",SUMIF('English Scores- Leveled papers'!$H$4:$KM$4,EK$3,'English Scores- Leveled papers'!$H24:$KM24)))</f>
        <v/>
      </c>
      <c r="EL22" s="80" t="str">
        <f>IF($B22="","",IF(COUNTIFS('English Scores- Leveled papers'!$H$4:$KM$4,EL$3,'English Scores- Leveled papers'!$H24:$KM24,"&lt;&gt;")=0,"",SUMIF('English Scores- Leveled papers'!$H$4:$KM$4,EL$3,'English Scores- Leveled papers'!$H24:$KM24)))</f>
        <v/>
      </c>
      <c r="EM22" s="80" t="str">
        <f>IF($B22="","",IF(COUNTIFS('English Scores- Leveled papers'!$H$4:$KM$4,EM$3,'English Scores- Leveled papers'!$H24:$KM24,"&lt;&gt;")=0,"",SUMIF('English Scores- Leveled papers'!$H$4:$KM$4,EM$3,'English Scores- Leveled papers'!$H24:$KM24)))</f>
        <v/>
      </c>
      <c r="EN22" s="80" t="str">
        <f>IF($B22="","",IF(COUNTIFS('English Scores- Leveled papers'!$H$4:$KM$4,EN$3,'English Scores- Leveled papers'!$H24:$KM24,"&lt;&gt;")=0,"",SUMIF('English Scores- Leveled papers'!$H$4:$KM$4,EN$3,'English Scores- Leveled papers'!$H24:$KM24)))</f>
        <v/>
      </c>
      <c r="EO22" s="80" t="str">
        <f>IF($B22="","",IF(COUNTIFS('English Scores- Leveled papers'!$H$4:$KM$4,EO$3,'English Scores- Leveled papers'!$H24:$KM24,"&lt;&gt;")=0,"",SUMIF('English Scores- Leveled papers'!$H$4:$KM$4,EO$3,'English Scores- Leveled papers'!$H24:$KM24)))</f>
        <v/>
      </c>
      <c r="EP22" s="80" t="str">
        <f>IF($B22="","",IF(COUNTIFS('English Scores- Leveled papers'!$H$4:$KM$4,EP$3,'English Scores- Leveled papers'!$H24:$KM24,"&lt;&gt;")=0,"",SUMIF('English Scores- Leveled papers'!$H$4:$KM$4,EP$3,'English Scores- Leveled papers'!$H24:$KM24)))</f>
        <v/>
      </c>
    </row>
    <row r="23" spans="1:150" x14ac:dyDescent="0.2">
      <c r="A23" s="65">
        <v>19</v>
      </c>
      <c r="B23" s="65" t="str">
        <f>'English Scores- Leveled papers'!B25</f>
        <v>E. Jyothi</v>
      </c>
      <c r="C23" s="79" t="str">
        <f>IF('RC Mastery Check+Question type'!D23="","",IF(OR('RC Mastery Check+Question type'!D23=-0.5,'RC Mastery Check+Question type'!D23=0,'RC Mastery Check+Question type'!D23=0.2,'RC Mastery Check+Question type'!D23=0.5),"NR",'Cover Sheet'!#REF!))</f>
        <v/>
      </c>
      <c r="D23" s="76" t="str">
        <f>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NR</v>
      </c>
      <c r="E23" s="78" t="str">
        <f t="shared" si="2"/>
        <v/>
      </c>
      <c r="F23" s="78" t="str">
        <f t="shared" si="3"/>
        <v/>
      </c>
      <c r="G23" s="78" t="str">
        <f t="shared" si="4"/>
        <v/>
      </c>
      <c r="H23" s="78" t="str">
        <f t="shared" si="5"/>
        <v/>
      </c>
      <c r="I23" s="78" t="str">
        <f t="shared" si="6"/>
        <v/>
      </c>
      <c r="J23" s="78" t="str">
        <f t="shared" si="7"/>
        <v/>
      </c>
      <c r="K23" s="78" t="str">
        <f t="shared" si="8"/>
        <v/>
      </c>
      <c r="L23" s="78" t="str">
        <f t="shared" si="9"/>
        <v/>
      </c>
      <c r="M23" s="78" t="str">
        <f t="shared" si="10"/>
        <v/>
      </c>
      <c r="N23" s="78" t="str">
        <f t="shared" si="11"/>
        <v/>
      </c>
      <c r="O23" s="78" t="str">
        <f t="shared" si="12"/>
        <v/>
      </c>
      <c r="P23" s="78" t="str">
        <f t="shared" si="13"/>
        <v/>
      </c>
      <c r="Q23" s="78" t="str">
        <f t="shared" si="14"/>
        <v/>
      </c>
      <c r="R23" s="78" t="str">
        <f t="shared" si="15"/>
        <v/>
      </c>
      <c r="S23" s="41" t="str">
        <f>IF($B23="","",IF(COUNTIFS('English Scores- Leveled papers'!$H$4:$KM$4,S$3,'English Scores- Leveled papers'!$H25:$KM25,"&lt;&gt;")=0,"",SUMIF('English Scores- Leveled papers'!$H$4:$KM$4,S$3,'English Scores- Leveled papers'!$H25:$KM25)))</f>
        <v/>
      </c>
      <c r="T23" s="41" t="str">
        <f>IF($B23="","",IF(COUNTIFS('English Scores- Leveled papers'!$H$4:$KM$4,T$3,'English Scores- Leveled papers'!$H25:$KM25,"&lt;&gt;")=0,"",SUMIF('English Scores- Leveled papers'!$H$4:$KM$4,T$3,'English Scores- Leveled papers'!$H25:$KM25)))</f>
        <v/>
      </c>
      <c r="U23" s="41" t="str">
        <f>IF($B23="","",IF(COUNTIFS('English Scores- Leveled papers'!$H$4:$KM$4,U$3,'English Scores- Leveled papers'!$H25:$KM25,"&lt;&gt;")=0,"",SUMIF('English Scores- Leveled papers'!$H$4:$KM$4,U$3,'English Scores- Leveled papers'!$H25:$KM25)))</f>
        <v/>
      </c>
      <c r="V23" s="41" t="str">
        <f>IF($B23="","",IF(COUNTIFS('English Scores- Leveled papers'!$H$4:$KM$4,V$3,'English Scores- Leveled papers'!$H25:$KM25,"&lt;&gt;")=0,"",SUMIF('English Scores- Leveled papers'!$H$4:$KM$4,V$3,'English Scores- Leveled papers'!$H25:$KM25)))</f>
        <v/>
      </c>
      <c r="W23" s="41" t="str">
        <f>IF($B23="","",IF(COUNTIFS('English Scores- Leveled papers'!$H$4:$KM$4,W$3,'English Scores- Leveled papers'!$H25:$KM25,"&lt;&gt;")=0,"",SUMIF('English Scores- Leveled papers'!$H$4:$KM$4,W$3,'English Scores- Leveled papers'!$H25:$KM25)))</f>
        <v/>
      </c>
      <c r="X23" s="80" t="str">
        <f>IF($B23="","",IF(COUNTIFS('English Scores- Leveled papers'!$H$4:$KM$4,X$3,'English Scores- Leveled papers'!$H25:$KM25,"&lt;&gt;")=0,"",SUMIF('English Scores- Leveled papers'!$H$4:$KM$4,X$3,'English Scores- Leveled papers'!$H25:$KM25)))</f>
        <v/>
      </c>
      <c r="Y23" s="80" t="str">
        <f>IF($B23="","",IF(COUNTIFS('English Scores- Leveled papers'!$H$4:$KM$4,Y$3,'English Scores- Leveled papers'!$H25:$KM25,"&lt;&gt;")=0,"",SUMIF('English Scores- Leveled papers'!$H$4:$KM$4,Y$3,'English Scores- Leveled papers'!$H25:$KM25)))</f>
        <v/>
      </c>
      <c r="Z23" s="80" t="str">
        <f>IF($B23="","",IF(COUNTIFS('English Scores- Leveled papers'!$H$4:$KM$4,Z$3,'English Scores- Leveled papers'!$H25:$KM25,"&lt;&gt;")=0,"",SUMIF('English Scores- Leveled papers'!$H$4:$KM$4,Z$3,'English Scores- Leveled papers'!$H25:$KM25)))</f>
        <v/>
      </c>
      <c r="AA23" s="80" t="str">
        <f>IF($B23="","",IF(COUNTIFS('English Scores- Leveled papers'!$H$4:$KM$4,AA$3,'English Scores- Leveled papers'!$H25:$KM25,"&lt;&gt;")=0,"",SUMIF('English Scores- Leveled papers'!$H$4:$KM$4,AA$3,'English Scores- Leveled papers'!$H25:$KM25)))</f>
        <v/>
      </c>
      <c r="AB23" s="80" t="str">
        <f>IF($B23="","",IF(COUNTIFS('English Scores- Leveled papers'!$H$4:$KM$4,AB$3,'English Scores- Leveled papers'!$H25:$KM25,"&lt;&gt;")=0,"",SUMIF('English Scores- Leveled papers'!$H$4:$KM$4,AB$3,'English Scores- Leveled papers'!$H25:$KM25)))</f>
        <v/>
      </c>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80" t="str">
        <f>IF($B23="","",IF(COUNTIFS('English Scores- Leveled papers'!$H$4:$KM$4,AI$3,'English Scores- Leveled papers'!$H25:$KM25,"&lt;&gt;")=0,"",SUMIF('English Scores- Leveled papers'!$H$4:$KM$4,AI$3,'English Scores- Leveled papers'!$H25:$KM25)))</f>
        <v/>
      </c>
      <c r="AJ23" s="80" t="str">
        <f>IF($B23="","",IF(COUNTIFS('English Scores- Leveled papers'!$H$4:$KM$4,AJ$3,'English Scores- Leveled papers'!$H25:$KM25,"&lt;&gt;")=0,"",SUMIF('English Scores- Leveled papers'!$H$4:$KM$4,AJ$3,'English Scores- Leveled papers'!$H25:$KM25)))</f>
        <v/>
      </c>
      <c r="AK23" s="80" t="str">
        <f>IF($B23="","",IF(COUNTIFS('English Scores- Leveled papers'!$H$4:$KM$4,AK$3,'English Scores- Leveled papers'!$H25:$KM25,"&lt;&gt;")=0,"",SUMIF('English Scores- Leveled papers'!$H$4:$KM$4,AK$3,'English Scores- Leveled papers'!$H25:$KM25)))</f>
        <v/>
      </c>
      <c r="AL23" s="80" t="str">
        <f>IF($B23="","",IF(COUNTIFS('English Scores- Leveled papers'!$H$4:$KM$4,AL$3,'English Scores- Leveled papers'!$H25:$KM25,"&lt;&gt;")=0,"",SUMIF('English Scores- Leveled papers'!$H$4:$KM$4,AL$3,'English Scores- Leveled papers'!$H25:$KM25)))</f>
        <v/>
      </c>
      <c r="AM23" s="80" t="str">
        <f>IF($B23="","",IF(COUNTIFS('English Scores- Leveled papers'!$H$4:$KM$4,AM$3,'English Scores- Leveled papers'!$H25:$KM25,"&lt;&gt;")=0,"",SUMIF('English Scores- Leveled papers'!$H$4:$KM$4,AM$3,'English Scores- Leveled papers'!$H25:$KM25)))</f>
        <v/>
      </c>
      <c r="AN23" s="80"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t="str">
        <f>IF($B23="","",IF(COUNTIFS('English Scores- Leveled papers'!$H$4:$KM$4,AR$3,'English Scores- Leveled papers'!$H25:$KM25,"&lt;&gt;")=0,"",SUMIF('English Scores- Leveled papers'!$H$4:$KM$4,AR$3,'English Scores- Leveled papers'!$H25:$KM25)))</f>
        <v/>
      </c>
      <c r="AS23" s="41" t="str">
        <f>IF($B23="","",IF(COUNTIFS('English Scores- Leveled papers'!$H$4:$KM$4,AS$3,'English Scores- Leveled papers'!$H25:$KM25,"&lt;&gt;")=0,"",SUMIF('English Scores- Leveled papers'!$H$4:$KM$4,AS$3,'English Scores- Leveled papers'!$H25:$KM25)))</f>
        <v/>
      </c>
      <c r="AT23" s="41" t="str">
        <f>IF($B23="","",IF(COUNTIFS('English Scores- Leveled papers'!$H$4:$KM$4,AT$3,'English Scores- Leveled papers'!$H25:$KM25,"&lt;&gt;")=0,"",SUMIF('English Scores- Leveled papers'!$H$4:$KM$4,AT$3,'English Scores- Leveled papers'!$H25:$KM25)))</f>
        <v/>
      </c>
      <c r="AU23" s="41" t="str">
        <f>IF($B23="","",IF(COUNTIFS('English Scores- Leveled papers'!$H$4:$KM$4,AU$3,'English Scores- Leveled papers'!$H25:$KM25,"&lt;&gt;")=0,"",SUMIF('English Scores- Leveled papers'!$H$4:$KM$4,AU$3,'English Scores- Leveled papers'!$H25:$KM25)))</f>
        <v/>
      </c>
      <c r="AV23" s="41" t="str">
        <f>IF($B23="","",IF(COUNTIFS('English Scores- Leveled papers'!$H$4:$KM$4,AV$3,'English Scores- Leveled papers'!$H25:$KM25,"&lt;&gt;")=0,"",SUMIF('English Scores- Leveled papers'!$H$4:$KM$4,AV$3,'English Scores- Leveled papers'!$H25:$KM25)))</f>
        <v/>
      </c>
      <c r="AW23" s="41" t="str">
        <f>IF($B23="","",IF(COUNTIFS('English Scores- Leveled papers'!$H$4:$KM$4,AW$3,'English Scores- Leveled papers'!$H25:$KM25,"&lt;&gt;")=0,"",SUMIF('English Scores- Leveled papers'!$H$4:$KM$4,AW$3,'English Scores- Leveled papers'!$H25:$KM25)))</f>
        <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80" t="str">
        <f>IF($B23="","",IF(COUNTIFS('English Scores- Leveled papers'!$H$4:$KM$4,AZ$3,'English Scores- Leveled papers'!$H25:$KM25,"&lt;&gt;")=0,"",SUMIF('English Scores- Leveled papers'!$H$4:$KM$4,AZ$3,'English Scores- Leveled papers'!$H25:$KM25)))</f>
        <v/>
      </c>
      <c r="BA23" s="80" t="str">
        <f>IF($B23="","",IF(COUNTIFS('English Scores- Leveled papers'!$H$4:$KM$4,BA$3,'English Scores- Leveled papers'!$H25:$KM25,"&lt;&gt;")=0,"",SUMIF('English Scores- Leveled papers'!$H$4:$KM$4,BA$3,'English Scores- Leveled papers'!$H25:$KM25)))</f>
        <v/>
      </c>
      <c r="BB23" s="80" t="str">
        <f>IF($B23="","",IF(COUNTIFS('English Scores- Leveled papers'!$H$4:$KM$4,BB$3,'English Scores- Leveled papers'!$H25:$KM25,"&lt;&gt;")=0,"",SUMIF('English Scores- Leveled papers'!$H$4:$KM$4,BB$3,'English Scores- Leveled papers'!$H25:$KM25)))</f>
        <v/>
      </c>
      <c r="BC23" s="80" t="str">
        <f>IF($B23="","",IF(COUNTIFS('English Scores- Leveled papers'!$H$4:$KM$4,BC$3,'English Scores- Leveled papers'!$H25:$KM25,"&lt;&gt;")=0,"",SUMIF('English Scores- Leveled papers'!$H$4:$KM$4,BC$3,'English Scores- Leveled papers'!$H25:$KM25)))</f>
        <v/>
      </c>
      <c r="BD23" s="80"/>
      <c r="BE23" s="80"/>
      <c r="BF23" s="80" t="str">
        <f>IF($B23="","",IF(COUNTIFS('English Scores- Leveled papers'!$H$4:$KM$4,BF$3,'English Scores- Leveled papers'!$H25:$KM25,"&lt;&gt;")=0,"",SUMIF('English Scores- Leveled papers'!$H$4:$KM$4,BF$3,'English Scores- Leveled papers'!$H25:$KM25)))</f>
        <v/>
      </c>
      <c r="BG23" s="80" t="str">
        <f>IF($B23="","",IF(COUNTIFS('English Scores- Leveled papers'!$H$4:$KM$4,BG$3,'English Scores- Leveled papers'!$H25:$KM25,"&lt;&gt;")=0,"",SUMIF('English Scores- Leveled papers'!$H$4:$KM$4,BG$3,'English Scores- Leveled papers'!$H25:$KM25)))</f>
        <v/>
      </c>
      <c r="BH23" s="80" t="str">
        <f>IF($B23="","",IF(COUNTIFS('English Scores- Leveled papers'!$H$4:$KM$4,BH$3,'English Scores- Leveled papers'!$H25:$KM25,"&lt;&gt;")=0,"",SUMIF('English Scores- Leveled papers'!$H$4:$KM$4,BH$3,'English Scores- Leveled papers'!$H25:$KM25)))</f>
        <v/>
      </c>
      <c r="BI23" s="80" t="str">
        <f>IF($B23="","",IF(COUNTIFS('English Scores- Leveled papers'!$H$4:$KM$4,BI$3,'English Scores- Leveled papers'!$H25:$KM25,"&lt;&gt;")=0,"",SUMIF('English Scores- Leveled papers'!$H$4:$KM$4,BI$3,'English Scores- Leveled papers'!$H25:$KM25)))</f>
        <v/>
      </c>
      <c r="BJ23" s="80" t="str">
        <f>IF($B23="","",IF(COUNTIFS('English Scores- Leveled papers'!$H$4:$KM$4,BJ$3,'English Scores- Leveled papers'!$H25:$KM25,"&lt;&gt;")=0,"",SUMIF('English Scores- Leveled papers'!$H$4:$KM$4,BJ$3,'English Scores- Leveled papers'!$H25:$KM25)))</f>
        <v/>
      </c>
      <c r="BK23" s="80" t="str">
        <f>IF($B23="","",IF(COUNTIFS('English Scores- Leveled papers'!$H$4:$KM$4,BK$3,'English Scores- Leveled papers'!$H25:$KM25,"&lt;&gt;")=0,"",SUMIF('English Scores- Leveled papers'!$H$4:$KM$4,BK$3,'English Scores- Leveled papers'!$H25:$KM25)))</f>
        <v/>
      </c>
      <c r="BL23" s="80" t="str">
        <f>IF($B23="","",IF(COUNTIFS('English Scores- Leveled papers'!$H$4:$KM$4,BL$3,'English Scores- Leveled papers'!$H25:$KM25,"&lt;&gt;")=0,"",SUMIF('English Scores- Leveled papers'!$H$4:$KM$4,BL$3,'English Scores- Leveled papers'!$H25:$KM25)))</f>
        <v/>
      </c>
      <c r="BM23" s="80" t="str">
        <f>IF($B23="","",IF(COUNTIFS('English Scores- Leveled papers'!$H$4:$KM$4,BM$3,'English Scores- Leveled papers'!$H25:$KM25,"&lt;&gt;")=0,"",SUMIF('English Scores- Leveled papers'!$H$4:$KM$4,BM$3,'English Scores- Leveled papers'!$H25:$KM25)))</f>
        <v/>
      </c>
      <c r="BN23" s="80" t="str">
        <f>IF($B23="","",IF(COUNTIFS('English Scores- Leveled papers'!$H$4:$KM$4,BN$3,'English Scores- Leveled papers'!$H25:$KM25,"&lt;&gt;")=0,"",SUMIF('English Scores- Leveled papers'!$H$4:$KM$4,BN$3,'English Scores- Leveled papers'!$H25:$KM25)))</f>
        <v/>
      </c>
      <c r="BO23" s="80"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80" t="str">
        <f>IF($B23="","",IF(COUNTIFS('English Scores- Leveled papers'!$H$4:$KM$4,BX$3,'English Scores- Leveled papers'!$H25:$KM25,"&lt;&gt;")=0,"",SUMIF('English Scores- Leveled papers'!$H$4:$KM$4,BX$3,'English Scores- Leveled papers'!$H25:$KM25)))</f>
        <v/>
      </c>
      <c r="BY23" s="80" t="str">
        <f>IF($B23="","",IF(COUNTIFS('English Scores- Leveled papers'!$H$4:$KM$4,BY$3,'English Scores- Leveled papers'!$H25:$KM25,"&lt;&gt;")=0,"",SUMIF('English Scores- Leveled papers'!$H$4:$KM$4,BY$3,'English Scores- Leveled papers'!$H25:$KM25)))</f>
        <v/>
      </c>
      <c r="BZ23" s="80" t="str">
        <f>IF($B23="","",IF(COUNTIFS('English Scores- Leveled papers'!$H$4:$KM$4,BZ$3,'English Scores- Leveled papers'!$H25:$KM25,"&lt;&gt;")=0,"",SUMIF('English Scores- Leveled papers'!$H$4:$KM$4,BZ$3,'English Scores- Leveled papers'!$H25:$KM25)))</f>
        <v/>
      </c>
      <c r="CA23" s="80" t="str">
        <f>IF($B23="","",IF(COUNTIFS('English Scores- Leveled papers'!$H$4:$KM$4,CA$3,'English Scores- Leveled papers'!$H25:$KM25,"&lt;&gt;")=0,"",SUMIF('English Scores- Leveled papers'!$H$4:$KM$4,CA$3,'English Scores- Leveled papers'!$H25:$KM25)))</f>
        <v/>
      </c>
      <c r="CB23" s="80" t="str">
        <f>IF($B23="","",IF(COUNTIFS('English Scores- Leveled papers'!$H$4:$KM$4,CB$3,'English Scores- Leveled papers'!$H25:$KM25,"&lt;&gt;")=0,"",SUMIF('English Scores- Leveled papers'!$H$4:$KM$4,CB$3,'English Scores- Leveled papers'!$H25:$KM25)))</f>
        <v/>
      </c>
      <c r="CC23" s="80" t="str">
        <f>IF($B23="","",IF(COUNTIFS('English Scores- Leveled papers'!$H$4:$KM$4,CC$3,'English Scores- Leveled papers'!$H25:$KM25,"&lt;&gt;")=0,"",SUMIF('English Scores- Leveled papers'!$H$4:$KM$4,CC$3,'English Scores- Leveled papers'!$H25:$KM25)))</f>
        <v/>
      </c>
      <c r="CD23" s="80" t="str">
        <f>IF($B23="","",IF(COUNTIFS('English Scores- Leveled papers'!$H$4:$KM$4,CD$3,'English Scores- Leveled papers'!$H25:$KM25,"&lt;&gt;")=0,"",SUMIF('English Scores- Leveled papers'!$H$4:$KM$4,CD$3,'English Scores- Leveled papers'!$H25:$KM25)))</f>
        <v/>
      </c>
      <c r="CE23" s="80" t="str">
        <f>IF($B23="","",IF(COUNTIFS('English Scores- Leveled papers'!$H$4:$KM$4,CE$3,'English Scores- Leveled papers'!$H25:$KM25,"&lt;&gt;")=0,"",SUMIF('English Scores- Leveled papers'!$H$4:$KM$4,CE$3,'English Scores- Leveled papers'!$H25:$KM25)))</f>
        <v/>
      </c>
      <c r="CF23" s="80"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80" t="str">
        <f>IF($B23="","",IF(COUNTIFS('English Scores- Leveled papers'!$H$4:$KM$4,CL$3,'English Scores- Leveled papers'!$H25:$KM25,"&lt;&gt;")=0,"",SUMIF('English Scores- Leveled papers'!$H$4:$KM$4,CL$3,'English Scores- Leveled papers'!$H25:$KM25)))</f>
        <v/>
      </c>
      <c r="CM23" s="80" t="str">
        <f>IF($B23="","",IF(COUNTIFS('English Scores- Leveled papers'!$H$4:$KM$4,CM$3,'English Scores- Leveled papers'!$H25:$KM25,"&lt;&gt;")=0,"",SUMIF('English Scores- Leveled papers'!$H$4:$KM$4,CM$3,'English Scores- Leveled papers'!$H25:$KM25)))</f>
        <v/>
      </c>
      <c r="CN23" s="80" t="str">
        <f>IF($B23="","",IF(COUNTIFS('English Scores- Leveled papers'!$H$4:$KM$4,CN$3,'English Scores- Leveled papers'!$H25:$KM25,"&lt;&gt;")=0,"",SUMIF('English Scores- Leveled papers'!$H$4:$KM$4,CN$3,'English Scores- Leveled papers'!$H25:$KM25)))</f>
        <v/>
      </c>
      <c r="CO23" s="80" t="str">
        <f>IF($B23="","",IF(COUNTIFS('English Scores- Leveled papers'!$H$4:$KM$4,CO$3,'English Scores- Leveled papers'!$H25:$KM25,"&lt;&gt;")=0,"",SUMIF('English Scores- Leveled papers'!$H$4:$KM$4,CO$3,'English Scores- Leveled papers'!$H25:$KM25)))</f>
        <v/>
      </c>
      <c r="CP23" s="80" t="str">
        <f>IF($B23="","",IF(COUNTIFS('English Scores- Leveled papers'!$H$4:$KM$4,CP$3,'English Scores- Leveled papers'!$H25:$KM25,"&lt;&gt;")=0,"",SUMIF('English Scores- Leveled papers'!$H$4:$KM$4,CP$3,'English Scores- Leveled papers'!$H25:$KM25)))</f>
        <v/>
      </c>
      <c r="CQ23" s="80" t="str">
        <f>IF($B23="","",IF(COUNTIFS('English Scores- Leveled papers'!$H$4:$KM$4,CQ$3,'English Scores- Leveled papers'!$H25:$KM25,"&lt;&gt;")=0,"",SUMIF('English Scores- Leveled papers'!$H$4:$KM$4,CQ$3,'English Scores- Leveled papers'!$H25:$KM25)))</f>
        <v/>
      </c>
      <c r="CR23" s="80" t="str">
        <f>IF($B23="","",IF(COUNTIFS('English Scores- Leveled papers'!$H$4:$KM$4,CR$3,'English Scores- Leveled papers'!$H25:$KM25,"&lt;&gt;")=0,"",SUMIF('English Scores- Leveled papers'!$H$4:$KM$4,CR$3,'English Scores- Leveled papers'!$H25:$KM25)))</f>
        <v/>
      </c>
      <c r="CS23" s="80"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80" t="str">
        <f>IF($B23="","",IF(COUNTIFS('English Scores- Leveled papers'!$H$4:$KM$4,DF$3,'English Scores- Leveled papers'!$H25:$KM25,"&lt;&gt;")=0,"",SUMIF('English Scores- Leveled papers'!$H$4:$KM$4,DF$3,'English Scores- Leveled papers'!$H25:$KM25)))</f>
        <v/>
      </c>
      <c r="DG23" s="80" t="str">
        <f>IF($B23="","",IF(COUNTIFS('English Scores- Leveled papers'!$H$4:$KM$4,DG$3,'English Scores- Leveled papers'!$H25:$KM25,"&lt;&gt;")=0,"",SUMIF('English Scores- Leveled papers'!$H$4:$KM$4,DG$3,'English Scores- Leveled papers'!$H25:$KM25)))</f>
        <v/>
      </c>
      <c r="DH23" s="80" t="str">
        <f>IF($B23="","",IF(COUNTIFS('English Scores- Leveled papers'!$H$4:$KM$4,DH$3,'English Scores- Leveled papers'!$H25:$KM25,"&lt;&gt;")=0,"",SUMIF('English Scores- Leveled papers'!$H$4:$KM$4,DH$3,'English Scores- Leveled papers'!$H25:$KM25)))</f>
        <v/>
      </c>
      <c r="DI23" s="80" t="str">
        <f>IF($B23="","",IF(COUNTIFS('English Scores- Leveled papers'!$H$4:$KM$4,DI$3,'English Scores- Leveled papers'!$H25:$KM25,"&lt;&gt;")=0,"",SUMIF('English Scores- Leveled papers'!$H$4:$KM$4,DI$3,'English Scores- Leveled papers'!$H25:$KM25)))</f>
        <v/>
      </c>
      <c r="DJ23" s="80" t="str">
        <f>IF($B23="","",IF(COUNTIFS('English Scores- Leveled papers'!$H$4:$KM$4,DJ$3,'English Scores- Leveled papers'!$H25:$KM25,"&lt;&gt;")=0,"",SUMIF('English Scores- Leveled papers'!$H$4:$KM$4,DJ$3,'English Scores- Leveled papers'!$H25:$KM25)))</f>
        <v/>
      </c>
      <c r="DK23" s="80" t="str">
        <f>IF($B23="","",IF(COUNTIFS('English Scores- Leveled papers'!$H$4:$KM$4,DK$3,'English Scores- Leveled papers'!$H25:$KM25,"&lt;&gt;")=0,"",SUMIF('English Scores- Leveled papers'!$H$4:$KM$4,DK$3,'English Scores- Leveled papers'!$H25:$KM25)))</f>
        <v/>
      </c>
      <c r="DL23" s="80" t="str">
        <f>IF($B23="","",IF(COUNTIFS('English Scores- Leveled papers'!$H$4:$KM$4,DL$3,'English Scores- Leveled papers'!$H25:$KM25,"&lt;&gt;")=0,"",SUMIF('English Scores- Leveled papers'!$H$4:$KM$4,DL$3,'English Scores- Leveled papers'!$H25:$KM25)))</f>
        <v/>
      </c>
      <c r="DM23" s="80" t="str">
        <f>IF($B23="","",IF(COUNTIFS('English Scores- Leveled papers'!$H$4:$KM$4,DM$3,'English Scores- Leveled papers'!$H25:$KM25,"&lt;&gt;")=0,"",SUMIF('English Scores- Leveled papers'!$H$4:$KM$4,DM$3,'English Scores- Leveled papers'!$H25:$KM25)))</f>
        <v/>
      </c>
      <c r="DN23" s="80" t="str">
        <f>IF($B23="","",IF(COUNTIFS('English Scores- Leveled papers'!$H$4:$KM$4,DN$3,'English Scores- Leveled papers'!$H25:$KM25,"&lt;&gt;")=0,"",SUMIF('English Scores- Leveled papers'!$H$4:$KM$4,DN$3,'English Scores- Leveled papers'!$H25:$KM25)))</f>
        <v/>
      </c>
      <c r="DO23" s="80" t="str">
        <f>IF($B23="","",IF(COUNTIFS('English Scores- Leveled papers'!$H$4:$KM$4,DO$3,'English Scores- Leveled papers'!$H25:$KM25,"&lt;&gt;")=0,"",SUMIF('English Scores- Leveled papers'!$H$4:$KM$4,DO$3,'English Scores- Leveled papers'!$H25:$KM25)))</f>
        <v/>
      </c>
      <c r="DP23" s="80" t="str">
        <f>IF($B23="","",IF(COUNTIFS('English Scores- Leveled papers'!$H$4:$KM$4,DP$3,'English Scores- Leveled papers'!$H25:$KM25,"&lt;&gt;")=0,"",SUMIF('English Scores- Leveled papers'!$H$4:$KM$4,DP$3,'English Scores- Leveled papers'!$H25:$KM25)))</f>
        <v/>
      </c>
      <c r="DQ23" s="80" t="str">
        <f>IF($B23="","",IF(COUNTIFS('English Scores- Leveled papers'!$H$4:$KM$4,DQ$3,'English Scores- Leveled papers'!$H25:$KM25,"&lt;&gt;")=0,"",SUMIF('English Scores- Leveled papers'!$H$4:$KM$4,DQ$3,'English Scores- Leveled papers'!$H25:$KM25)))</f>
        <v/>
      </c>
      <c r="DR23" s="41" t="str">
        <f>IF($B23="","",IF(COUNTIFS('English Scores- Leveled papers'!$H$4:$KM$4,DR$3,'English Scores- Leveled papers'!$H25:$KM25,"&lt;&gt;")=0,"",SUMIF('English Scores- Leveled papers'!$H$4:$KM$4,DR$3,'English Scores- Leveled papers'!$H25:$KM25)))</f>
        <v/>
      </c>
      <c r="DS23" s="41" t="str">
        <f>IF($B23="","",IF(COUNTIFS('English Scores- Leveled papers'!$H$4:$KM$4,DS$3,'English Scores- Leveled papers'!$H25:$KM25,"&lt;&gt;")=0,"",SUMIF('English Scores- Leveled papers'!$H$4:$KM$4,DS$3,'English Scores- Leveled papers'!$H25:$KM25)))</f>
        <v/>
      </c>
      <c r="DT23" s="41" t="str">
        <f>IF($B23="","",IF(COUNTIFS('English Scores- Leveled papers'!$H$4:$KM$4,DT$3,'English Scores- Leveled papers'!$H25:$KM25,"&lt;&gt;")=0,"",SUMIF('English Scores- Leveled papers'!$H$4:$KM$4,DT$3,'English Scores- Leveled papers'!$H25:$KM25)))</f>
        <v/>
      </c>
      <c r="DU23" s="41" t="str">
        <f>IF($B23="","",IF(COUNTIFS('English Scores- Leveled papers'!$H$4:$KM$4,DU$3,'English Scores- Leveled papers'!$H25:$KM25,"&lt;&gt;")=0,"",SUMIF('English Scores- Leveled papers'!$H$4:$KM$4,DU$3,'English Scores- Leveled papers'!$H25:$KM25)))</f>
        <v/>
      </c>
      <c r="DV23" s="41" t="str">
        <f>IF($B23="","",IF(COUNTIFS('English Scores- Leveled papers'!$H$4:$KM$4,DV$3,'English Scores- Leveled papers'!$H25:$KM25,"&lt;&gt;")=0,"",SUMIF('English Scores- Leveled papers'!$H$4:$KM$4,DV$3,'English Scores- Leveled papers'!$H25:$KM25)))</f>
        <v/>
      </c>
      <c r="DW23" s="41" t="str">
        <f>IF($B23="","",IF(COUNTIFS('English Scores- Leveled papers'!$H$4:$KM$4,DW$3,'English Scores- Leveled papers'!$H25:$KM25,"&lt;&gt;")=0,"",SUMIF('English Scores- Leveled papers'!$H$4:$KM$4,DW$3,'English Scores- Leveled papers'!$H25:$KM25)))</f>
        <v/>
      </c>
      <c r="DX23" s="41" t="str">
        <f>IF($B23="","",IF(COUNTIFS('English Scores- Leveled papers'!$H$4:$KM$4,DX$3,'English Scores- Leveled papers'!$H25:$KM25,"&lt;&gt;")=0,"",SUMIF('English Scores- Leveled papers'!$H$4:$KM$4,DX$3,'English Scores- Leveled papers'!$H25:$KM25)))</f>
        <v/>
      </c>
      <c r="DY23" s="41" t="str">
        <f>IF($B23="","",IF(COUNTIFS('English Scores- Leveled papers'!$H$4:$KM$4,DY$3,'English Scores- Leveled papers'!$H25:$KM25,"&lt;&gt;")=0,"",SUMIF('English Scores- Leveled papers'!$H$4:$KM$4,DY$3,'English Scores- Leveled papers'!$H25:$KM25)))</f>
        <v/>
      </c>
      <c r="DZ23" s="41" t="str">
        <f>IF($B23="","",IF(COUNTIFS('English Scores- Leveled papers'!$H$4:$KM$4,DZ$3,'English Scores- Leveled papers'!$H25:$KM25,"&lt;&gt;")=0,"",SUMIF('English Scores- Leveled papers'!$H$4:$KM$4,DZ$3,'English Scores- Leveled papers'!$H25:$KM25)))</f>
        <v/>
      </c>
      <c r="EA23" s="41" t="str">
        <f>IF($B23="","",IF(COUNTIFS('English Scores- Leveled papers'!$H$4:$KM$4,EA$3,'English Scores- Leveled papers'!$H25:$KM25,"&lt;&gt;")=0,"",SUMIF('English Scores- Leveled papers'!$H$4:$KM$4,EA$3,'English Scores- Leveled papers'!$H25:$KM25)))</f>
        <v/>
      </c>
      <c r="EB23" s="41" t="str">
        <f>IF($B23="","",IF(COUNTIFS('English Scores- Leveled papers'!$H$4:$KM$4,EB$3,'English Scores- Leveled papers'!$H25:$KM25,"&lt;&gt;")=0,"",SUMIF('English Scores- Leveled papers'!$H$4:$KM$4,EB$3,'English Scores- Leveled papers'!$H25:$KM25)))</f>
        <v/>
      </c>
      <c r="EC23" s="41" t="str">
        <f>IF($B23="","",IF(COUNTIFS('English Scores- Leveled papers'!$H$4:$KM$4,EC$3,'English Scores- Leveled papers'!$H25:$KM25,"&lt;&gt;")=0,"",SUMIF('English Scores- Leveled papers'!$H$4:$KM$4,EC$3,'English Scores- Leveled papers'!$H25:$KM25)))</f>
        <v/>
      </c>
      <c r="ED23" s="80" t="str">
        <f>IF($B23="","",IF(COUNTIFS('English Scores- Leveled papers'!$H$4:$KM$4,ED$3,'English Scores- Leveled papers'!$H25:$KM25,"&lt;&gt;")=0,"",SUMIF('English Scores- Leveled papers'!$H$4:$KM$4,ED$3,'English Scores- Leveled papers'!$H25:$KM25)))</f>
        <v/>
      </c>
      <c r="EE23" s="80" t="str">
        <f>IF($B23="","",IF(COUNTIFS('English Scores- Leveled papers'!$H$4:$KM$4,EE$3,'English Scores- Leveled papers'!$H25:$KM25,"&lt;&gt;")=0,"",SUMIF('English Scores- Leveled papers'!$H$4:$KM$4,EE$3,'English Scores- Leveled papers'!$H25:$KM25)))</f>
        <v/>
      </c>
      <c r="EF23" s="80" t="str">
        <f>IF($B23="","",IF(COUNTIFS('English Scores- Leveled papers'!$H$4:$KM$4,EF$3,'English Scores- Leveled papers'!$H25:$KM25,"&lt;&gt;")=0,"",SUMIF('English Scores- Leveled papers'!$H$4:$KM$4,EF$3,'English Scores- Leveled papers'!$H25:$KM25)))</f>
        <v/>
      </c>
      <c r="EG23" s="80" t="str">
        <f>IF($B23="","",IF(COUNTIFS('English Scores- Leveled papers'!$H$4:$KM$4,EG$3,'English Scores- Leveled papers'!$H25:$KM25,"&lt;&gt;")=0,"",SUMIF('English Scores- Leveled papers'!$H$4:$KM$4,EG$3,'English Scores- Leveled papers'!$H25:$KM25)))</f>
        <v/>
      </c>
      <c r="EH23" s="80" t="str">
        <f>IF($B23="","",IF(COUNTIFS('English Scores- Leveled papers'!$H$4:$KM$4,EH$3,'English Scores- Leveled papers'!$H25:$KM25,"&lt;&gt;")=0,"",SUMIF('English Scores- Leveled papers'!$H$4:$KM$4,EH$3,'English Scores- Leveled papers'!$H25:$KM25)))</f>
        <v/>
      </c>
      <c r="EI23" s="80" t="str">
        <f>IF($B23="","",IF(COUNTIFS('English Scores- Leveled papers'!$H$4:$KM$4,EI$3,'English Scores- Leveled papers'!$H25:$KM25,"&lt;&gt;")=0,"",SUMIF('English Scores- Leveled papers'!$H$4:$KM$4,EI$3,'English Scores- Leveled papers'!$H25:$KM25)))</f>
        <v/>
      </c>
      <c r="EJ23" s="80" t="str">
        <f>IF($B23="","",IF(COUNTIFS('English Scores- Leveled papers'!$H$4:$KM$4,EJ$3,'English Scores- Leveled papers'!$H25:$KM25,"&lt;&gt;")=0,"",SUMIF('English Scores- Leveled papers'!$H$4:$KM$4,EJ$3,'English Scores- Leveled papers'!$H25:$KM25)))</f>
        <v/>
      </c>
      <c r="EK23" s="80" t="str">
        <f>IF($B23="","",IF(COUNTIFS('English Scores- Leveled papers'!$H$4:$KM$4,EK$3,'English Scores- Leveled papers'!$H25:$KM25,"&lt;&gt;")=0,"",SUMIF('English Scores- Leveled papers'!$H$4:$KM$4,EK$3,'English Scores- Leveled papers'!$H25:$KM25)))</f>
        <v/>
      </c>
      <c r="EL23" s="80" t="str">
        <f>IF($B23="","",IF(COUNTIFS('English Scores- Leveled papers'!$H$4:$KM$4,EL$3,'English Scores- Leveled papers'!$H25:$KM25,"&lt;&gt;")=0,"",SUMIF('English Scores- Leveled papers'!$H$4:$KM$4,EL$3,'English Scores- Leveled papers'!$H25:$KM25)))</f>
        <v/>
      </c>
      <c r="EM23" s="80" t="str">
        <f>IF($B23="","",IF(COUNTIFS('English Scores- Leveled papers'!$H$4:$KM$4,EM$3,'English Scores- Leveled papers'!$H25:$KM25,"&lt;&gt;")=0,"",SUMIF('English Scores- Leveled papers'!$H$4:$KM$4,EM$3,'English Scores- Leveled papers'!$H25:$KM25)))</f>
        <v/>
      </c>
      <c r="EN23" s="80" t="str">
        <f>IF($B23="","",IF(COUNTIFS('English Scores- Leveled papers'!$H$4:$KM$4,EN$3,'English Scores- Leveled papers'!$H25:$KM25,"&lt;&gt;")=0,"",SUMIF('English Scores- Leveled papers'!$H$4:$KM$4,EN$3,'English Scores- Leveled papers'!$H25:$KM25)))</f>
        <v/>
      </c>
      <c r="EO23" s="80" t="str">
        <f>IF($B23="","",IF(COUNTIFS('English Scores- Leveled papers'!$H$4:$KM$4,EO$3,'English Scores- Leveled papers'!$H25:$KM25,"&lt;&gt;")=0,"",SUMIF('English Scores- Leveled papers'!$H$4:$KM$4,EO$3,'English Scores- Leveled papers'!$H25:$KM25)))</f>
        <v/>
      </c>
      <c r="EP23" s="80" t="str">
        <f>IF($B23="","",IF(COUNTIFS('English Scores- Leveled papers'!$H$4:$KM$4,EP$3,'English Scores- Leveled papers'!$H25:$KM25,"&lt;&gt;")=0,"",SUMIF('English Scores- Leveled papers'!$H$4:$KM$4,EP$3,'English Scores- Leveled papers'!$H25:$KM25)))</f>
        <v/>
      </c>
    </row>
    <row r="24" spans="1:150" x14ac:dyDescent="0.2">
      <c r="A24" s="65">
        <v>20</v>
      </c>
      <c r="B24" s="65" t="str">
        <f>'English Scores- Leveled papers'!B26</f>
        <v>K. Akhil</v>
      </c>
      <c r="C24" s="79" t="str">
        <f>IF('RC Mastery Check+Question type'!D24="","",IF(OR('RC Mastery Check+Question type'!D24=-0.5,'RC Mastery Check+Question type'!D24=0,'RC Mastery Check+Question type'!D24=0.2,'RC Mastery Check+Question type'!D24=0.5),"NR",'Cover Sheet'!#REF!))</f>
        <v/>
      </c>
      <c r="D24" s="76" t="str">
        <f>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
      </c>
      <c r="E24" s="78" t="str">
        <f t="shared" si="2"/>
        <v/>
      </c>
      <c r="F24" s="78" t="str">
        <f t="shared" si="3"/>
        <v/>
      </c>
      <c r="G24" s="78" t="str">
        <f t="shared" si="4"/>
        <v/>
      </c>
      <c r="H24" s="78" t="str">
        <f t="shared" si="5"/>
        <v/>
      </c>
      <c r="I24" s="78" t="str">
        <f t="shared" si="6"/>
        <v/>
      </c>
      <c r="J24" s="78" t="str">
        <f t="shared" si="7"/>
        <v/>
      </c>
      <c r="K24" s="78" t="str">
        <f t="shared" si="8"/>
        <v/>
      </c>
      <c r="L24" s="78" t="str">
        <f t="shared" si="9"/>
        <v/>
      </c>
      <c r="M24" s="78" t="str">
        <f t="shared" si="10"/>
        <v/>
      </c>
      <c r="N24" s="78" t="str">
        <f t="shared" si="11"/>
        <v/>
      </c>
      <c r="O24" s="78" t="str">
        <f t="shared" si="12"/>
        <v/>
      </c>
      <c r="P24" s="78" t="str">
        <f t="shared" si="13"/>
        <v/>
      </c>
      <c r="Q24" s="78" t="str">
        <f t="shared" si="14"/>
        <v/>
      </c>
      <c r="R24" s="78" t="str">
        <f t="shared" si="15"/>
        <v/>
      </c>
      <c r="S24" s="41" t="str">
        <f>IF($B24="","",IF(COUNTIFS('English Scores- Leveled papers'!$H$4:$KM$4,S$3,'English Scores- Leveled papers'!$H26:$KM26,"&lt;&gt;")=0,"",SUMIF('English Scores- Leveled papers'!$H$4:$KM$4,S$3,'English Scores- Leveled papers'!$H26:$KM26)))</f>
        <v/>
      </c>
      <c r="T24" s="41" t="str">
        <f>IF($B24="","",IF(COUNTIFS('English Scores- Leveled papers'!$H$4:$KM$4,T$3,'English Scores- Leveled papers'!$H26:$KM26,"&lt;&gt;")=0,"",SUMIF('English Scores- Leveled papers'!$H$4:$KM$4,T$3,'English Scores- Leveled papers'!$H26:$KM26)))</f>
        <v/>
      </c>
      <c r="U24" s="41" t="str">
        <f>IF($B24="","",IF(COUNTIFS('English Scores- Leveled papers'!$H$4:$KM$4,U$3,'English Scores- Leveled papers'!$H26:$KM26,"&lt;&gt;")=0,"",SUMIF('English Scores- Leveled papers'!$H$4:$KM$4,U$3,'English Scores- Leveled papers'!$H26:$KM26)))</f>
        <v/>
      </c>
      <c r="V24" s="41" t="str">
        <f>IF($B24="","",IF(COUNTIFS('English Scores- Leveled papers'!$H$4:$KM$4,V$3,'English Scores- Leveled papers'!$H26:$KM26,"&lt;&gt;")=0,"",SUMIF('English Scores- Leveled papers'!$H$4:$KM$4,V$3,'English Scores- Leveled papers'!$H26:$KM26)))</f>
        <v/>
      </c>
      <c r="W24" s="41" t="str">
        <f>IF($B24="","",IF(COUNTIFS('English Scores- Leveled papers'!$H$4:$KM$4,W$3,'English Scores- Leveled papers'!$H26:$KM26,"&lt;&gt;")=0,"",SUMIF('English Scores- Leveled papers'!$H$4:$KM$4,W$3,'English Scores- Leveled papers'!$H26:$KM26)))</f>
        <v/>
      </c>
      <c r="X24" s="80" t="str">
        <f>IF($B24="","",IF(COUNTIFS('English Scores- Leveled papers'!$H$4:$KM$4,X$3,'English Scores- Leveled papers'!$H26:$KM26,"&lt;&gt;")=0,"",SUMIF('English Scores- Leveled papers'!$H$4:$KM$4,X$3,'English Scores- Leveled papers'!$H26:$KM26)))</f>
        <v/>
      </c>
      <c r="Y24" s="80" t="str">
        <f>IF($B24="","",IF(COUNTIFS('English Scores- Leveled papers'!$H$4:$KM$4,Y$3,'English Scores- Leveled papers'!$H26:$KM26,"&lt;&gt;")=0,"",SUMIF('English Scores- Leveled papers'!$H$4:$KM$4,Y$3,'English Scores- Leveled papers'!$H26:$KM26)))</f>
        <v/>
      </c>
      <c r="Z24" s="80" t="str">
        <f>IF($B24="","",IF(COUNTIFS('English Scores- Leveled papers'!$H$4:$KM$4,Z$3,'English Scores- Leveled papers'!$H26:$KM26,"&lt;&gt;")=0,"",SUMIF('English Scores- Leveled papers'!$H$4:$KM$4,Z$3,'English Scores- Leveled papers'!$H26:$KM26)))</f>
        <v/>
      </c>
      <c r="AA24" s="80" t="str">
        <f>IF($B24="","",IF(COUNTIFS('English Scores- Leveled papers'!$H$4:$KM$4,AA$3,'English Scores- Leveled papers'!$H26:$KM26,"&lt;&gt;")=0,"",SUMIF('English Scores- Leveled papers'!$H$4:$KM$4,AA$3,'English Scores- Leveled papers'!$H26:$KM26)))</f>
        <v/>
      </c>
      <c r="AB24" s="80" t="str">
        <f>IF($B24="","",IF(COUNTIFS('English Scores- Leveled papers'!$H$4:$KM$4,AB$3,'English Scores- Leveled papers'!$H26:$KM26,"&lt;&gt;")=0,"",SUMIF('English Scores- Leveled papers'!$H$4:$KM$4,AB$3,'English Scores- Leveled papers'!$H26:$KM26)))</f>
        <v/>
      </c>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80" t="str">
        <f>IF($B24="","",IF(COUNTIFS('English Scores- Leveled papers'!$H$4:$KM$4,AI$3,'English Scores- Leveled papers'!$H26:$KM26,"&lt;&gt;")=0,"",SUMIF('English Scores- Leveled papers'!$H$4:$KM$4,AI$3,'English Scores- Leveled papers'!$H26:$KM26)))</f>
        <v/>
      </c>
      <c r="AJ24" s="80" t="str">
        <f>IF($B24="","",IF(COUNTIFS('English Scores- Leveled papers'!$H$4:$KM$4,AJ$3,'English Scores- Leveled papers'!$H26:$KM26,"&lt;&gt;")=0,"",SUMIF('English Scores- Leveled papers'!$H$4:$KM$4,AJ$3,'English Scores- Leveled papers'!$H26:$KM26)))</f>
        <v/>
      </c>
      <c r="AK24" s="80" t="str">
        <f>IF($B24="","",IF(COUNTIFS('English Scores- Leveled papers'!$H$4:$KM$4,AK$3,'English Scores- Leveled papers'!$H26:$KM26,"&lt;&gt;")=0,"",SUMIF('English Scores- Leveled papers'!$H$4:$KM$4,AK$3,'English Scores- Leveled papers'!$H26:$KM26)))</f>
        <v/>
      </c>
      <c r="AL24" s="80" t="str">
        <f>IF($B24="","",IF(COUNTIFS('English Scores- Leveled papers'!$H$4:$KM$4,AL$3,'English Scores- Leveled papers'!$H26:$KM26,"&lt;&gt;")=0,"",SUMIF('English Scores- Leveled papers'!$H$4:$KM$4,AL$3,'English Scores- Leveled papers'!$H26:$KM26)))</f>
        <v/>
      </c>
      <c r="AM24" s="80" t="str">
        <f>IF($B24="","",IF(COUNTIFS('English Scores- Leveled papers'!$H$4:$KM$4,AM$3,'English Scores- Leveled papers'!$H26:$KM26,"&lt;&gt;")=0,"",SUMIF('English Scores- Leveled papers'!$H$4:$KM$4,AM$3,'English Scores- Leveled papers'!$H26:$KM26)))</f>
        <v/>
      </c>
      <c r="AN24" s="80"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80" t="str">
        <f>IF($B24="","",IF(COUNTIFS('English Scores- Leveled papers'!$H$4:$KM$4,AZ$3,'English Scores- Leveled papers'!$H26:$KM26,"&lt;&gt;")=0,"",SUMIF('English Scores- Leveled papers'!$H$4:$KM$4,AZ$3,'English Scores- Leveled papers'!$H26:$KM26)))</f>
        <v/>
      </c>
      <c r="BA24" s="80" t="str">
        <f>IF($B24="","",IF(COUNTIFS('English Scores- Leveled papers'!$H$4:$KM$4,BA$3,'English Scores- Leveled papers'!$H26:$KM26,"&lt;&gt;")=0,"",SUMIF('English Scores- Leveled papers'!$H$4:$KM$4,BA$3,'English Scores- Leveled papers'!$H26:$KM26)))</f>
        <v/>
      </c>
      <c r="BB24" s="80" t="str">
        <f>IF($B24="","",IF(COUNTIFS('English Scores- Leveled papers'!$H$4:$KM$4,BB$3,'English Scores- Leveled papers'!$H26:$KM26,"&lt;&gt;")=0,"",SUMIF('English Scores- Leveled papers'!$H$4:$KM$4,BB$3,'English Scores- Leveled papers'!$H26:$KM26)))</f>
        <v/>
      </c>
      <c r="BC24" s="80" t="str">
        <f>IF($B24="","",IF(COUNTIFS('English Scores- Leveled papers'!$H$4:$KM$4,BC$3,'English Scores- Leveled papers'!$H26:$KM26,"&lt;&gt;")=0,"",SUMIF('English Scores- Leveled papers'!$H$4:$KM$4,BC$3,'English Scores- Leveled papers'!$H26:$KM26)))</f>
        <v/>
      </c>
      <c r="BD24" s="80"/>
      <c r="BE24" s="80"/>
      <c r="BF24" s="80" t="str">
        <f>IF($B24="","",IF(COUNTIFS('English Scores- Leveled papers'!$H$4:$KM$4,BF$3,'English Scores- Leveled papers'!$H26:$KM26,"&lt;&gt;")=0,"",SUMIF('English Scores- Leveled papers'!$H$4:$KM$4,BF$3,'English Scores- Leveled papers'!$H26:$KM26)))</f>
        <v/>
      </c>
      <c r="BG24" s="80" t="str">
        <f>IF($B24="","",IF(COUNTIFS('English Scores- Leveled papers'!$H$4:$KM$4,BG$3,'English Scores- Leveled papers'!$H26:$KM26,"&lt;&gt;")=0,"",SUMIF('English Scores- Leveled papers'!$H$4:$KM$4,BG$3,'English Scores- Leveled papers'!$H26:$KM26)))</f>
        <v/>
      </c>
      <c r="BH24" s="80" t="str">
        <f>IF($B24="","",IF(COUNTIFS('English Scores- Leveled papers'!$H$4:$KM$4,BH$3,'English Scores- Leveled papers'!$H26:$KM26,"&lt;&gt;")=0,"",SUMIF('English Scores- Leveled papers'!$H$4:$KM$4,BH$3,'English Scores- Leveled papers'!$H26:$KM26)))</f>
        <v/>
      </c>
      <c r="BI24" s="80" t="str">
        <f>IF($B24="","",IF(COUNTIFS('English Scores- Leveled papers'!$H$4:$KM$4,BI$3,'English Scores- Leveled papers'!$H26:$KM26,"&lt;&gt;")=0,"",SUMIF('English Scores- Leveled papers'!$H$4:$KM$4,BI$3,'English Scores- Leveled papers'!$H26:$KM26)))</f>
        <v/>
      </c>
      <c r="BJ24" s="80" t="str">
        <f>IF($B24="","",IF(COUNTIFS('English Scores- Leveled papers'!$H$4:$KM$4,BJ$3,'English Scores- Leveled papers'!$H26:$KM26,"&lt;&gt;")=0,"",SUMIF('English Scores- Leveled papers'!$H$4:$KM$4,BJ$3,'English Scores- Leveled papers'!$H26:$KM26)))</f>
        <v/>
      </c>
      <c r="BK24" s="80" t="str">
        <f>IF($B24="","",IF(COUNTIFS('English Scores- Leveled papers'!$H$4:$KM$4,BK$3,'English Scores- Leveled papers'!$H26:$KM26,"&lt;&gt;")=0,"",SUMIF('English Scores- Leveled papers'!$H$4:$KM$4,BK$3,'English Scores- Leveled papers'!$H26:$KM26)))</f>
        <v/>
      </c>
      <c r="BL24" s="80" t="str">
        <f>IF($B24="","",IF(COUNTIFS('English Scores- Leveled papers'!$H$4:$KM$4,BL$3,'English Scores- Leveled papers'!$H26:$KM26,"&lt;&gt;")=0,"",SUMIF('English Scores- Leveled papers'!$H$4:$KM$4,BL$3,'English Scores- Leveled papers'!$H26:$KM26)))</f>
        <v/>
      </c>
      <c r="BM24" s="80" t="str">
        <f>IF($B24="","",IF(COUNTIFS('English Scores- Leveled papers'!$H$4:$KM$4,BM$3,'English Scores- Leveled papers'!$H26:$KM26,"&lt;&gt;")=0,"",SUMIF('English Scores- Leveled papers'!$H$4:$KM$4,BM$3,'English Scores- Leveled papers'!$H26:$KM26)))</f>
        <v/>
      </c>
      <c r="BN24" s="80" t="str">
        <f>IF($B24="","",IF(COUNTIFS('English Scores- Leveled papers'!$H$4:$KM$4,BN$3,'English Scores- Leveled papers'!$H26:$KM26,"&lt;&gt;")=0,"",SUMIF('English Scores- Leveled papers'!$H$4:$KM$4,BN$3,'English Scores- Leveled papers'!$H26:$KM26)))</f>
        <v/>
      </c>
      <c r="BO24" s="80"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80" t="str">
        <f>IF($B24="","",IF(COUNTIFS('English Scores- Leveled papers'!$H$4:$KM$4,BX$3,'English Scores- Leveled papers'!$H26:$KM26,"&lt;&gt;")=0,"",SUMIF('English Scores- Leveled papers'!$H$4:$KM$4,BX$3,'English Scores- Leveled papers'!$H26:$KM26)))</f>
        <v/>
      </c>
      <c r="BY24" s="80" t="str">
        <f>IF($B24="","",IF(COUNTIFS('English Scores- Leveled papers'!$H$4:$KM$4,BY$3,'English Scores- Leveled papers'!$H26:$KM26,"&lt;&gt;")=0,"",SUMIF('English Scores- Leveled papers'!$H$4:$KM$4,BY$3,'English Scores- Leveled papers'!$H26:$KM26)))</f>
        <v/>
      </c>
      <c r="BZ24" s="80" t="str">
        <f>IF($B24="","",IF(COUNTIFS('English Scores- Leveled papers'!$H$4:$KM$4,BZ$3,'English Scores- Leveled papers'!$H26:$KM26,"&lt;&gt;")=0,"",SUMIF('English Scores- Leveled papers'!$H$4:$KM$4,BZ$3,'English Scores- Leveled papers'!$H26:$KM26)))</f>
        <v/>
      </c>
      <c r="CA24" s="80" t="str">
        <f>IF($B24="","",IF(COUNTIFS('English Scores- Leveled papers'!$H$4:$KM$4,CA$3,'English Scores- Leveled papers'!$H26:$KM26,"&lt;&gt;")=0,"",SUMIF('English Scores- Leveled papers'!$H$4:$KM$4,CA$3,'English Scores- Leveled papers'!$H26:$KM26)))</f>
        <v/>
      </c>
      <c r="CB24" s="80" t="str">
        <f>IF($B24="","",IF(COUNTIFS('English Scores- Leveled papers'!$H$4:$KM$4,CB$3,'English Scores- Leveled papers'!$H26:$KM26,"&lt;&gt;")=0,"",SUMIF('English Scores- Leveled papers'!$H$4:$KM$4,CB$3,'English Scores- Leveled papers'!$H26:$KM26)))</f>
        <v/>
      </c>
      <c r="CC24" s="80" t="str">
        <f>IF($B24="","",IF(COUNTIFS('English Scores- Leveled papers'!$H$4:$KM$4,CC$3,'English Scores- Leveled papers'!$H26:$KM26,"&lt;&gt;")=0,"",SUMIF('English Scores- Leveled papers'!$H$4:$KM$4,CC$3,'English Scores- Leveled papers'!$H26:$KM26)))</f>
        <v/>
      </c>
      <c r="CD24" s="80" t="str">
        <f>IF($B24="","",IF(COUNTIFS('English Scores- Leveled papers'!$H$4:$KM$4,CD$3,'English Scores- Leveled papers'!$H26:$KM26,"&lt;&gt;")=0,"",SUMIF('English Scores- Leveled papers'!$H$4:$KM$4,CD$3,'English Scores- Leveled papers'!$H26:$KM26)))</f>
        <v/>
      </c>
      <c r="CE24" s="80" t="str">
        <f>IF($B24="","",IF(COUNTIFS('English Scores- Leveled papers'!$H$4:$KM$4,CE$3,'English Scores- Leveled papers'!$H26:$KM26,"&lt;&gt;")=0,"",SUMIF('English Scores- Leveled papers'!$H$4:$KM$4,CE$3,'English Scores- Leveled papers'!$H26:$KM26)))</f>
        <v/>
      </c>
      <c r="CF24" s="80"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80" t="str">
        <f>IF($B24="","",IF(COUNTIFS('English Scores- Leveled papers'!$H$4:$KM$4,CL$3,'English Scores- Leveled papers'!$H26:$KM26,"&lt;&gt;")=0,"",SUMIF('English Scores- Leveled papers'!$H$4:$KM$4,CL$3,'English Scores- Leveled papers'!$H26:$KM26)))</f>
        <v/>
      </c>
      <c r="CM24" s="80" t="str">
        <f>IF($B24="","",IF(COUNTIFS('English Scores- Leveled papers'!$H$4:$KM$4,CM$3,'English Scores- Leveled papers'!$H26:$KM26,"&lt;&gt;")=0,"",SUMIF('English Scores- Leveled papers'!$H$4:$KM$4,CM$3,'English Scores- Leveled papers'!$H26:$KM26)))</f>
        <v/>
      </c>
      <c r="CN24" s="80" t="str">
        <f>IF($B24="","",IF(COUNTIFS('English Scores- Leveled papers'!$H$4:$KM$4,CN$3,'English Scores- Leveled papers'!$H26:$KM26,"&lt;&gt;")=0,"",SUMIF('English Scores- Leveled papers'!$H$4:$KM$4,CN$3,'English Scores- Leveled papers'!$H26:$KM26)))</f>
        <v/>
      </c>
      <c r="CO24" s="80" t="str">
        <f>IF($B24="","",IF(COUNTIFS('English Scores- Leveled papers'!$H$4:$KM$4,CO$3,'English Scores- Leveled papers'!$H26:$KM26,"&lt;&gt;")=0,"",SUMIF('English Scores- Leveled papers'!$H$4:$KM$4,CO$3,'English Scores- Leveled papers'!$H26:$KM26)))</f>
        <v/>
      </c>
      <c r="CP24" s="80" t="str">
        <f>IF($B24="","",IF(COUNTIFS('English Scores- Leveled papers'!$H$4:$KM$4,CP$3,'English Scores- Leveled papers'!$H26:$KM26,"&lt;&gt;")=0,"",SUMIF('English Scores- Leveled papers'!$H$4:$KM$4,CP$3,'English Scores- Leveled papers'!$H26:$KM26)))</f>
        <v/>
      </c>
      <c r="CQ24" s="80" t="str">
        <f>IF($B24="","",IF(COUNTIFS('English Scores- Leveled papers'!$H$4:$KM$4,CQ$3,'English Scores- Leveled papers'!$H26:$KM26,"&lt;&gt;")=0,"",SUMIF('English Scores- Leveled papers'!$H$4:$KM$4,CQ$3,'English Scores- Leveled papers'!$H26:$KM26)))</f>
        <v/>
      </c>
      <c r="CR24" s="80" t="str">
        <f>IF($B24="","",IF(COUNTIFS('English Scores- Leveled papers'!$H$4:$KM$4,CR$3,'English Scores- Leveled papers'!$H26:$KM26,"&lt;&gt;")=0,"",SUMIF('English Scores- Leveled papers'!$H$4:$KM$4,CR$3,'English Scores- Leveled papers'!$H26:$KM26)))</f>
        <v/>
      </c>
      <c r="CS24" s="80"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80" t="str">
        <f>IF($B24="","",IF(COUNTIFS('English Scores- Leveled papers'!$H$4:$KM$4,DF$3,'English Scores- Leveled papers'!$H26:$KM26,"&lt;&gt;")=0,"",SUMIF('English Scores- Leveled papers'!$H$4:$KM$4,DF$3,'English Scores- Leveled papers'!$H26:$KM26)))</f>
        <v/>
      </c>
      <c r="DG24" s="80" t="str">
        <f>IF($B24="","",IF(COUNTIFS('English Scores- Leveled papers'!$H$4:$KM$4,DG$3,'English Scores- Leveled papers'!$H26:$KM26,"&lt;&gt;")=0,"",SUMIF('English Scores- Leveled papers'!$H$4:$KM$4,DG$3,'English Scores- Leveled papers'!$H26:$KM26)))</f>
        <v/>
      </c>
      <c r="DH24" s="80" t="str">
        <f>IF($B24="","",IF(COUNTIFS('English Scores- Leveled papers'!$H$4:$KM$4,DH$3,'English Scores- Leveled papers'!$H26:$KM26,"&lt;&gt;")=0,"",SUMIF('English Scores- Leveled papers'!$H$4:$KM$4,DH$3,'English Scores- Leveled papers'!$H26:$KM26)))</f>
        <v/>
      </c>
      <c r="DI24" s="80" t="str">
        <f>IF($B24="","",IF(COUNTIFS('English Scores- Leveled papers'!$H$4:$KM$4,DI$3,'English Scores- Leveled papers'!$H26:$KM26,"&lt;&gt;")=0,"",SUMIF('English Scores- Leveled papers'!$H$4:$KM$4,DI$3,'English Scores- Leveled papers'!$H26:$KM26)))</f>
        <v/>
      </c>
      <c r="DJ24" s="80" t="str">
        <f>IF($B24="","",IF(COUNTIFS('English Scores- Leveled papers'!$H$4:$KM$4,DJ$3,'English Scores- Leveled papers'!$H26:$KM26,"&lt;&gt;")=0,"",SUMIF('English Scores- Leveled papers'!$H$4:$KM$4,DJ$3,'English Scores- Leveled papers'!$H26:$KM26)))</f>
        <v/>
      </c>
      <c r="DK24" s="80" t="str">
        <f>IF($B24="","",IF(COUNTIFS('English Scores- Leveled papers'!$H$4:$KM$4,DK$3,'English Scores- Leveled papers'!$H26:$KM26,"&lt;&gt;")=0,"",SUMIF('English Scores- Leveled papers'!$H$4:$KM$4,DK$3,'English Scores- Leveled papers'!$H26:$KM26)))</f>
        <v/>
      </c>
      <c r="DL24" s="80" t="str">
        <f>IF($B24="","",IF(COUNTIFS('English Scores- Leveled papers'!$H$4:$KM$4,DL$3,'English Scores- Leveled papers'!$H26:$KM26,"&lt;&gt;")=0,"",SUMIF('English Scores- Leveled papers'!$H$4:$KM$4,DL$3,'English Scores- Leveled papers'!$H26:$KM26)))</f>
        <v/>
      </c>
      <c r="DM24" s="80" t="str">
        <f>IF($B24="","",IF(COUNTIFS('English Scores- Leveled papers'!$H$4:$KM$4,DM$3,'English Scores- Leveled papers'!$H26:$KM26,"&lt;&gt;")=0,"",SUMIF('English Scores- Leveled papers'!$H$4:$KM$4,DM$3,'English Scores- Leveled papers'!$H26:$KM26)))</f>
        <v/>
      </c>
      <c r="DN24" s="80" t="str">
        <f>IF($B24="","",IF(COUNTIFS('English Scores- Leveled papers'!$H$4:$KM$4,DN$3,'English Scores- Leveled papers'!$H26:$KM26,"&lt;&gt;")=0,"",SUMIF('English Scores- Leveled papers'!$H$4:$KM$4,DN$3,'English Scores- Leveled papers'!$H26:$KM26)))</f>
        <v/>
      </c>
      <c r="DO24" s="80" t="str">
        <f>IF($B24="","",IF(COUNTIFS('English Scores- Leveled papers'!$H$4:$KM$4,DO$3,'English Scores- Leveled papers'!$H26:$KM26,"&lt;&gt;")=0,"",SUMIF('English Scores- Leveled papers'!$H$4:$KM$4,DO$3,'English Scores- Leveled papers'!$H26:$KM26)))</f>
        <v/>
      </c>
      <c r="DP24" s="80" t="str">
        <f>IF($B24="","",IF(COUNTIFS('English Scores- Leveled papers'!$H$4:$KM$4,DP$3,'English Scores- Leveled papers'!$H26:$KM26,"&lt;&gt;")=0,"",SUMIF('English Scores- Leveled papers'!$H$4:$KM$4,DP$3,'English Scores- Leveled papers'!$H26:$KM26)))</f>
        <v/>
      </c>
      <c r="DQ24" s="80" t="str">
        <f>IF($B24="","",IF(COUNTIFS('English Scores- Leveled papers'!$H$4:$KM$4,DQ$3,'English Scores- Leveled papers'!$H26:$KM26,"&lt;&gt;")=0,"",SUMIF('English Scores- Leveled papers'!$H$4:$KM$4,DQ$3,'English Scores- Leveled papers'!$H26:$KM26)))</f>
        <v/>
      </c>
      <c r="DR24" s="41" t="str">
        <f>IF($B24="","",IF(COUNTIFS('English Scores- Leveled papers'!$H$4:$KM$4,DR$3,'English Scores- Leveled papers'!$H26:$KM26,"&lt;&gt;")=0,"",SUMIF('English Scores- Leveled papers'!$H$4:$KM$4,DR$3,'English Scores- Leveled papers'!$H26:$KM26)))</f>
        <v/>
      </c>
      <c r="DS24" s="41" t="str">
        <f>IF($B24="","",IF(COUNTIFS('English Scores- Leveled papers'!$H$4:$KM$4,DS$3,'English Scores- Leveled papers'!$H26:$KM26,"&lt;&gt;")=0,"",SUMIF('English Scores- Leveled papers'!$H$4:$KM$4,DS$3,'English Scores- Leveled papers'!$H26:$KM26)))</f>
        <v/>
      </c>
      <c r="DT24" s="41" t="str">
        <f>IF($B24="","",IF(COUNTIFS('English Scores- Leveled papers'!$H$4:$KM$4,DT$3,'English Scores- Leveled papers'!$H26:$KM26,"&lt;&gt;")=0,"",SUMIF('English Scores- Leveled papers'!$H$4:$KM$4,DT$3,'English Scores- Leveled papers'!$H26:$KM26)))</f>
        <v/>
      </c>
      <c r="DU24" s="41" t="str">
        <f>IF($B24="","",IF(COUNTIFS('English Scores- Leveled papers'!$H$4:$KM$4,DU$3,'English Scores- Leveled papers'!$H26:$KM26,"&lt;&gt;")=0,"",SUMIF('English Scores- Leveled papers'!$H$4:$KM$4,DU$3,'English Scores- Leveled papers'!$H26:$KM26)))</f>
        <v/>
      </c>
      <c r="DV24" s="41" t="str">
        <f>IF($B24="","",IF(COUNTIFS('English Scores- Leveled papers'!$H$4:$KM$4,DV$3,'English Scores- Leveled papers'!$H26:$KM26,"&lt;&gt;")=0,"",SUMIF('English Scores- Leveled papers'!$H$4:$KM$4,DV$3,'English Scores- Leveled papers'!$H26:$KM26)))</f>
        <v/>
      </c>
      <c r="DW24" s="41" t="str">
        <f>IF($B24="","",IF(COUNTIFS('English Scores- Leveled papers'!$H$4:$KM$4,DW$3,'English Scores- Leveled papers'!$H26:$KM26,"&lt;&gt;")=0,"",SUMIF('English Scores- Leveled papers'!$H$4:$KM$4,DW$3,'English Scores- Leveled papers'!$H26:$KM26)))</f>
        <v/>
      </c>
      <c r="DX24" s="41" t="str">
        <f>IF($B24="","",IF(COUNTIFS('English Scores- Leveled papers'!$H$4:$KM$4,DX$3,'English Scores- Leveled papers'!$H26:$KM26,"&lt;&gt;")=0,"",SUMIF('English Scores- Leveled papers'!$H$4:$KM$4,DX$3,'English Scores- Leveled papers'!$H26:$KM26)))</f>
        <v/>
      </c>
      <c r="DY24" s="41" t="str">
        <f>IF($B24="","",IF(COUNTIFS('English Scores- Leveled papers'!$H$4:$KM$4,DY$3,'English Scores- Leveled papers'!$H26:$KM26,"&lt;&gt;")=0,"",SUMIF('English Scores- Leveled papers'!$H$4:$KM$4,DY$3,'English Scores- Leveled papers'!$H26:$KM26)))</f>
        <v/>
      </c>
      <c r="DZ24" s="41" t="str">
        <f>IF($B24="","",IF(COUNTIFS('English Scores- Leveled papers'!$H$4:$KM$4,DZ$3,'English Scores- Leveled papers'!$H26:$KM26,"&lt;&gt;")=0,"",SUMIF('English Scores- Leveled papers'!$H$4:$KM$4,DZ$3,'English Scores- Leveled papers'!$H26:$KM26)))</f>
        <v/>
      </c>
      <c r="EA24" s="41" t="str">
        <f>IF($B24="","",IF(COUNTIFS('English Scores- Leveled papers'!$H$4:$KM$4,EA$3,'English Scores- Leveled papers'!$H26:$KM26,"&lt;&gt;")=0,"",SUMIF('English Scores- Leveled papers'!$H$4:$KM$4,EA$3,'English Scores- Leveled papers'!$H26:$KM26)))</f>
        <v/>
      </c>
      <c r="EB24" s="41" t="str">
        <f>IF($B24="","",IF(COUNTIFS('English Scores- Leveled papers'!$H$4:$KM$4,EB$3,'English Scores- Leveled papers'!$H26:$KM26,"&lt;&gt;")=0,"",SUMIF('English Scores- Leveled papers'!$H$4:$KM$4,EB$3,'English Scores- Leveled papers'!$H26:$KM26)))</f>
        <v/>
      </c>
      <c r="EC24" s="41" t="str">
        <f>IF($B24="","",IF(COUNTIFS('English Scores- Leveled papers'!$H$4:$KM$4,EC$3,'English Scores- Leveled papers'!$H26:$KM26,"&lt;&gt;")=0,"",SUMIF('English Scores- Leveled papers'!$H$4:$KM$4,EC$3,'English Scores- Leveled papers'!$H26:$KM26)))</f>
        <v/>
      </c>
      <c r="ED24" s="80" t="str">
        <f>IF($B24="","",IF(COUNTIFS('English Scores- Leveled papers'!$H$4:$KM$4,ED$3,'English Scores- Leveled papers'!$H26:$KM26,"&lt;&gt;")=0,"",SUMIF('English Scores- Leveled papers'!$H$4:$KM$4,ED$3,'English Scores- Leveled papers'!$H26:$KM26)))</f>
        <v/>
      </c>
      <c r="EE24" s="80" t="str">
        <f>IF($B24="","",IF(COUNTIFS('English Scores- Leveled papers'!$H$4:$KM$4,EE$3,'English Scores- Leveled papers'!$H26:$KM26,"&lt;&gt;")=0,"",SUMIF('English Scores- Leveled papers'!$H$4:$KM$4,EE$3,'English Scores- Leveled papers'!$H26:$KM26)))</f>
        <v/>
      </c>
      <c r="EF24" s="80" t="str">
        <f>IF($B24="","",IF(COUNTIFS('English Scores- Leveled papers'!$H$4:$KM$4,EF$3,'English Scores- Leveled papers'!$H26:$KM26,"&lt;&gt;")=0,"",SUMIF('English Scores- Leveled papers'!$H$4:$KM$4,EF$3,'English Scores- Leveled papers'!$H26:$KM26)))</f>
        <v/>
      </c>
      <c r="EG24" s="80" t="str">
        <f>IF($B24="","",IF(COUNTIFS('English Scores- Leveled papers'!$H$4:$KM$4,EG$3,'English Scores- Leveled papers'!$H26:$KM26,"&lt;&gt;")=0,"",SUMIF('English Scores- Leveled papers'!$H$4:$KM$4,EG$3,'English Scores- Leveled papers'!$H26:$KM26)))</f>
        <v/>
      </c>
      <c r="EH24" s="80" t="str">
        <f>IF($B24="","",IF(COUNTIFS('English Scores- Leveled papers'!$H$4:$KM$4,EH$3,'English Scores- Leveled papers'!$H26:$KM26,"&lt;&gt;")=0,"",SUMIF('English Scores- Leveled papers'!$H$4:$KM$4,EH$3,'English Scores- Leveled papers'!$H26:$KM26)))</f>
        <v/>
      </c>
      <c r="EI24" s="80" t="str">
        <f>IF($B24="","",IF(COUNTIFS('English Scores- Leveled papers'!$H$4:$KM$4,EI$3,'English Scores- Leveled papers'!$H26:$KM26,"&lt;&gt;")=0,"",SUMIF('English Scores- Leveled papers'!$H$4:$KM$4,EI$3,'English Scores- Leveled papers'!$H26:$KM26)))</f>
        <v/>
      </c>
      <c r="EJ24" s="80" t="str">
        <f>IF($B24="","",IF(COUNTIFS('English Scores- Leveled papers'!$H$4:$KM$4,EJ$3,'English Scores- Leveled papers'!$H26:$KM26,"&lt;&gt;")=0,"",SUMIF('English Scores- Leveled papers'!$H$4:$KM$4,EJ$3,'English Scores- Leveled papers'!$H26:$KM26)))</f>
        <v/>
      </c>
      <c r="EK24" s="80" t="str">
        <f>IF($B24="","",IF(COUNTIFS('English Scores- Leveled papers'!$H$4:$KM$4,EK$3,'English Scores- Leveled papers'!$H26:$KM26,"&lt;&gt;")=0,"",SUMIF('English Scores- Leveled papers'!$H$4:$KM$4,EK$3,'English Scores- Leveled papers'!$H26:$KM26)))</f>
        <v/>
      </c>
      <c r="EL24" s="80" t="str">
        <f>IF($B24="","",IF(COUNTIFS('English Scores- Leveled papers'!$H$4:$KM$4,EL$3,'English Scores- Leveled papers'!$H26:$KM26,"&lt;&gt;")=0,"",SUMIF('English Scores- Leveled papers'!$H$4:$KM$4,EL$3,'English Scores- Leveled papers'!$H26:$KM26)))</f>
        <v/>
      </c>
      <c r="EM24" s="80" t="str">
        <f>IF($B24="","",IF(COUNTIFS('English Scores- Leveled papers'!$H$4:$KM$4,EM$3,'English Scores- Leveled papers'!$H26:$KM26,"&lt;&gt;")=0,"",SUMIF('English Scores- Leveled papers'!$H$4:$KM$4,EM$3,'English Scores- Leveled papers'!$H26:$KM26)))</f>
        <v/>
      </c>
      <c r="EN24" s="80" t="str">
        <f>IF($B24="","",IF(COUNTIFS('English Scores- Leveled papers'!$H$4:$KM$4,EN$3,'English Scores- Leveled papers'!$H26:$KM26,"&lt;&gt;")=0,"",SUMIF('English Scores- Leveled papers'!$H$4:$KM$4,EN$3,'English Scores- Leveled papers'!$H26:$KM26)))</f>
        <v/>
      </c>
      <c r="EO24" s="80" t="str">
        <f>IF($B24="","",IF(COUNTIFS('English Scores- Leveled papers'!$H$4:$KM$4,EO$3,'English Scores- Leveled papers'!$H26:$KM26,"&lt;&gt;")=0,"",SUMIF('English Scores- Leveled papers'!$H$4:$KM$4,EO$3,'English Scores- Leveled papers'!$H26:$KM26)))</f>
        <v/>
      </c>
      <c r="EP24" s="80" t="str">
        <f>IF($B24="","",IF(COUNTIFS('English Scores- Leveled papers'!$H$4:$KM$4,EP$3,'English Scores- Leveled papers'!$H26:$KM26,"&lt;&gt;")=0,"",SUMIF('English Scores- Leveled papers'!$H$4:$KM$4,EP$3,'English Scores- Leveled papers'!$H26:$KM26)))</f>
        <v/>
      </c>
    </row>
    <row r="25" spans="1:150" x14ac:dyDescent="0.2">
      <c r="A25" s="65">
        <v>21</v>
      </c>
      <c r="B25" s="65" t="str">
        <f>'English Scores- Leveled papers'!B27</f>
        <v>K. Gowtham</v>
      </c>
      <c r="C25" s="79" t="str">
        <f>IF('RC Mastery Check+Question type'!D25="","",IF(OR('RC Mastery Check+Question type'!D25=-0.5,'RC Mastery Check+Question type'!D25=0,'RC Mastery Check+Question type'!D25=0.2,'RC Mastery Check+Question type'!D25=0.5),"NR",'Cover Sheet'!#REF!))</f>
        <v/>
      </c>
      <c r="D25" s="76" t="str">
        <f>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
      </c>
      <c r="E25" s="78" t="str">
        <f t="shared" si="2"/>
        <v/>
      </c>
      <c r="F25" s="78" t="str">
        <f t="shared" si="3"/>
        <v/>
      </c>
      <c r="G25" s="78" t="str">
        <f t="shared" si="4"/>
        <v/>
      </c>
      <c r="H25" s="78" t="str">
        <f t="shared" si="5"/>
        <v/>
      </c>
      <c r="I25" s="78" t="str">
        <f t="shared" si="6"/>
        <v/>
      </c>
      <c r="J25" s="78" t="str">
        <f t="shared" si="7"/>
        <v/>
      </c>
      <c r="K25" s="78" t="str">
        <f t="shared" si="8"/>
        <v/>
      </c>
      <c r="L25" s="78" t="str">
        <f t="shared" si="9"/>
        <v/>
      </c>
      <c r="M25" s="78" t="str">
        <f t="shared" si="10"/>
        <v/>
      </c>
      <c r="N25" s="78" t="str">
        <f t="shared" si="11"/>
        <v/>
      </c>
      <c r="O25" s="78" t="str">
        <f t="shared" si="12"/>
        <v/>
      </c>
      <c r="P25" s="78" t="str">
        <f t="shared" si="13"/>
        <v/>
      </c>
      <c r="Q25" s="78" t="str">
        <f t="shared" si="14"/>
        <v/>
      </c>
      <c r="R25" s="78" t="str">
        <f t="shared" si="15"/>
        <v/>
      </c>
      <c r="S25" s="41" t="str">
        <f>IF($B25="","",IF(COUNTIFS('English Scores- Leveled papers'!$H$4:$KM$4,S$3,'English Scores- Leveled papers'!$H27:$KM27,"&lt;&gt;")=0,"",SUMIF('English Scores- Leveled papers'!$H$4:$KM$4,S$3,'English Scores- Leveled papers'!$H27:$KM27)))</f>
        <v/>
      </c>
      <c r="T25" s="41" t="str">
        <f>IF($B25="","",IF(COUNTIFS('English Scores- Leveled papers'!$H$4:$KM$4,T$3,'English Scores- Leveled papers'!$H27:$KM27,"&lt;&gt;")=0,"",SUMIF('English Scores- Leveled papers'!$H$4:$KM$4,T$3,'English Scores- Leveled papers'!$H27:$KM27)))</f>
        <v/>
      </c>
      <c r="U25" s="41" t="str">
        <f>IF($B25="","",IF(COUNTIFS('English Scores- Leveled papers'!$H$4:$KM$4,U$3,'English Scores- Leveled papers'!$H27:$KM27,"&lt;&gt;")=0,"",SUMIF('English Scores- Leveled papers'!$H$4:$KM$4,U$3,'English Scores- Leveled papers'!$H27:$KM27)))</f>
        <v/>
      </c>
      <c r="V25" s="41" t="str">
        <f>IF($B25="","",IF(COUNTIFS('English Scores- Leveled papers'!$H$4:$KM$4,V$3,'English Scores- Leveled papers'!$H27:$KM27,"&lt;&gt;")=0,"",SUMIF('English Scores- Leveled papers'!$H$4:$KM$4,V$3,'English Scores- Leveled papers'!$H27:$KM27)))</f>
        <v/>
      </c>
      <c r="W25" s="41" t="str">
        <f>IF($B25="","",IF(COUNTIFS('English Scores- Leveled papers'!$H$4:$KM$4,W$3,'English Scores- Leveled papers'!$H27:$KM27,"&lt;&gt;")=0,"",SUMIF('English Scores- Leveled papers'!$H$4:$KM$4,W$3,'English Scores- Leveled papers'!$H27:$KM27)))</f>
        <v/>
      </c>
      <c r="X25" s="80" t="str">
        <f>IF($B25="","",IF(COUNTIFS('English Scores- Leveled papers'!$H$4:$KM$4,X$3,'English Scores- Leveled papers'!$H27:$KM27,"&lt;&gt;")=0,"",SUMIF('English Scores- Leveled papers'!$H$4:$KM$4,X$3,'English Scores- Leveled papers'!$H27:$KM27)))</f>
        <v/>
      </c>
      <c r="Y25" s="80" t="str">
        <f>IF($B25="","",IF(COUNTIFS('English Scores- Leveled papers'!$H$4:$KM$4,Y$3,'English Scores- Leveled papers'!$H27:$KM27,"&lt;&gt;")=0,"",SUMIF('English Scores- Leveled papers'!$H$4:$KM$4,Y$3,'English Scores- Leveled papers'!$H27:$KM27)))</f>
        <v/>
      </c>
      <c r="Z25" s="80" t="str">
        <f>IF($B25="","",IF(COUNTIFS('English Scores- Leveled papers'!$H$4:$KM$4,Z$3,'English Scores- Leveled papers'!$H27:$KM27,"&lt;&gt;")=0,"",SUMIF('English Scores- Leveled papers'!$H$4:$KM$4,Z$3,'English Scores- Leveled papers'!$H27:$KM27)))</f>
        <v/>
      </c>
      <c r="AA25" s="80" t="str">
        <f>IF($B25="","",IF(COUNTIFS('English Scores- Leveled papers'!$H$4:$KM$4,AA$3,'English Scores- Leveled papers'!$H27:$KM27,"&lt;&gt;")=0,"",SUMIF('English Scores- Leveled papers'!$H$4:$KM$4,AA$3,'English Scores- Leveled papers'!$H27:$KM27)))</f>
        <v/>
      </c>
      <c r="AB25" s="80" t="str">
        <f>IF($B25="","",IF(COUNTIFS('English Scores- Leveled papers'!$H$4:$KM$4,AB$3,'English Scores- Leveled papers'!$H27:$KM27,"&lt;&gt;")=0,"",SUMIF('English Scores- Leveled papers'!$H$4:$KM$4,AB$3,'English Scores- Leveled papers'!$H27:$KM27)))</f>
        <v/>
      </c>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80" t="str">
        <f>IF($B25="","",IF(COUNTIFS('English Scores- Leveled papers'!$H$4:$KM$4,AI$3,'English Scores- Leveled papers'!$H27:$KM27,"&lt;&gt;")=0,"",SUMIF('English Scores- Leveled papers'!$H$4:$KM$4,AI$3,'English Scores- Leveled papers'!$H27:$KM27)))</f>
        <v/>
      </c>
      <c r="AJ25" s="80" t="str">
        <f>IF($B25="","",IF(COUNTIFS('English Scores- Leveled papers'!$H$4:$KM$4,AJ$3,'English Scores- Leveled papers'!$H27:$KM27,"&lt;&gt;")=0,"",SUMIF('English Scores- Leveled papers'!$H$4:$KM$4,AJ$3,'English Scores- Leveled papers'!$H27:$KM27)))</f>
        <v/>
      </c>
      <c r="AK25" s="80" t="str">
        <f>IF($B25="","",IF(COUNTIFS('English Scores- Leveled papers'!$H$4:$KM$4,AK$3,'English Scores- Leveled papers'!$H27:$KM27,"&lt;&gt;")=0,"",SUMIF('English Scores- Leveled papers'!$H$4:$KM$4,AK$3,'English Scores- Leveled papers'!$H27:$KM27)))</f>
        <v/>
      </c>
      <c r="AL25" s="80" t="str">
        <f>IF($B25="","",IF(COUNTIFS('English Scores- Leveled papers'!$H$4:$KM$4,AL$3,'English Scores- Leveled papers'!$H27:$KM27,"&lt;&gt;")=0,"",SUMIF('English Scores- Leveled papers'!$H$4:$KM$4,AL$3,'English Scores- Leveled papers'!$H27:$KM27)))</f>
        <v/>
      </c>
      <c r="AM25" s="80" t="str">
        <f>IF($B25="","",IF(COUNTIFS('English Scores- Leveled papers'!$H$4:$KM$4,AM$3,'English Scores- Leveled papers'!$H27:$KM27,"&lt;&gt;")=0,"",SUMIF('English Scores- Leveled papers'!$H$4:$KM$4,AM$3,'English Scores- Leveled papers'!$H27:$KM27)))</f>
        <v/>
      </c>
      <c r="AN25" s="80"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t="str">
        <f>IF($B25="","",IF(COUNTIFS('English Scores- Leveled papers'!$H$4:$KM$4,AX$3,'English Scores- Leveled papers'!$H27:$KM27,"&lt;&gt;")=0,"",SUMIF('English Scores- Leveled papers'!$H$4:$KM$4,AX$3,'English Scores- Leveled papers'!$H27:$KM27)))</f>
        <v/>
      </c>
      <c r="AY25" s="41" t="str">
        <f>IF($B25="","",IF(COUNTIFS('English Scores- Leveled papers'!$H$4:$KM$4,AY$3,'English Scores- Leveled papers'!$H27:$KM27,"&lt;&gt;")=0,"",SUMIF('English Scores- Leveled papers'!$H$4:$KM$4,AY$3,'English Scores- Leveled papers'!$H27:$KM27)))</f>
        <v/>
      </c>
      <c r="AZ25" s="80" t="str">
        <f>IF($B25="","",IF(COUNTIFS('English Scores- Leveled papers'!$H$4:$KM$4,AZ$3,'English Scores- Leveled papers'!$H27:$KM27,"&lt;&gt;")=0,"",SUMIF('English Scores- Leveled papers'!$H$4:$KM$4,AZ$3,'English Scores- Leveled papers'!$H27:$KM27)))</f>
        <v/>
      </c>
      <c r="BA25" s="80" t="str">
        <f>IF($B25="","",IF(COUNTIFS('English Scores- Leveled papers'!$H$4:$KM$4,BA$3,'English Scores- Leveled papers'!$H27:$KM27,"&lt;&gt;")=0,"",SUMIF('English Scores- Leveled papers'!$H$4:$KM$4,BA$3,'English Scores- Leveled papers'!$H27:$KM27)))</f>
        <v/>
      </c>
      <c r="BB25" s="80" t="str">
        <f>IF($B25="","",IF(COUNTIFS('English Scores- Leveled papers'!$H$4:$KM$4,BB$3,'English Scores- Leveled papers'!$H27:$KM27,"&lt;&gt;")=0,"",SUMIF('English Scores- Leveled papers'!$H$4:$KM$4,BB$3,'English Scores- Leveled papers'!$H27:$KM27)))</f>
        <v/>
      </c>
      <c r="BC25" s="80" t="str">
        <f>IF($B25="","",IF(COUNTIFS('English Scores- Leveled papers'!$H$4:$KM$4,BC$3,'English Scores- Leveled papers'!$H27:$KM27,"&lt;&gt;")=0,"",SUMIF('English Scores- Leveled papers'!$H$4:$KM$4,BC$3,'English Scores- Leveled papers'!$H27:$KM27)))</f>
        <v/>
      </c>
      <c r="BD25" s="80"/>
      <c r="BE25" s="80"/>
      <c r="BF25" s="80" t="str">
        <f>IF($B25="","",IF(COUNTIFS('English Scores- Leveled papers'!$H$4:$KM$4,BF$3,'English Scores- Leveled papers'!$H27:$KM27,"&lt;&gt;")=0,"",SUMIF('English Scores- Leveled papers'!$H$4:$KM$4,BF$3,'English Scores- Leveled papers'!$H27:$KM27)))</f>
        <v/>
      </c>
      <c r="BG25" s="80" t="str">
        <f>IF($B25="","",IF(COUNTIFS('English Scores- Leveled papers'!$H$4:$KM$4,BG$3,'English Scores- Leveled papers'!$H27:$KM27,"&lt;&gt;")=0,"",SUMIF('English Scores- Leveled papers'!$H$4:$KM$4,BG$3,'English Scores- Leveled papers'!$H27:$KM27)))</f>
        <v/>
      </c>
      <c r="BH25" s="80" t="str">
        <f>IF($B25="","",IF(COUNTIFS('English Scores- Leveled papers'!$H$4:$KM$4,BH$3,'English Scores- Leveled papers'!$H27:$KM27,"&lt;&gt;")=0,"",SUMIF('English Scores- Leveled papers'!$H$4:$KM$4,BH$3,'English Scores- Leveled papers'!$H27:$KM27)))</f>
        <v/>
      </c>
      <c r="BI25" s="80" t="str">
        <f>IF($B25="","",IF(COUNTIFS('English Scores- Leveled papers'!$H$4:$KM$4,BI$3,'English Scores- Leveled papers'!$H27:$KM27,"&lt;&gt;")=0,"",SUMIF('English Scores- Leveled papers'!$H$4:$KM$4,BI$3,'English Scores- Leveled papers'!$H27:$KM27)))</f>
        <v/>
      </c>
      <c r="BJ25" s="80" t="str">
        <f>IF($B25="","",IF(COUNTIFS('English Scores- Leveled papers'!$H$4:$KM$4,BJ$3,'English Scores- Leveled papers'!$H27:$KM27,"&lt;&gt;")=0,"",SUMIF('English Scores- Leveled papers'!$H$4:$KM$4,BJ$3,'English Scores- Leveled papers'!$H27:$KM27)))</f>
        <v/>
      </c>
      <c r="BK25" s="80" t="str">
        <f>IF($B25="","",IF(COUNTIFS('English Scores- Leveled papers'!$H$4:$KM$4,BK$3,'English Scores- Leveled papers'!$H27:$KM27,"&lt;&gt;")=0,"",SUMIF('English Scores- Leveled papers'!$H$4:$KM$4,BK$3,'English Scores- Leveled papers'!$H27:$KM27)))</f>
        <v/>
      </c>
      <c r="BL25" s="80" t="str">
        <f>IF($B25="","",IF(COUNTIFS('English Scores- Leveled papers'!$H$4:$KM$4,BL$3,'English Scores- Leveled papers'!$H27:$KM27,"&lt;&gt;")=0,"",SUMIF('English Scores- Leveled papers'!$H$4:$KM$4,BL$3,'English Scores- Leveled papers'!$H27:$KM27)))</f>
        <v/>
      </c>
      <c r="BM25" s="80" t="str">
        <f>IF($B25="","",IF(COUNTIFS('English Scores- Leveled papers'!$H$4:$KM$4,BM$3,'English Scores- Leveled papers'!$H27:$KM27,"&lt;&gt;")=0,"",SUMIF('English Scores- Leveled papers'!$H$4:$KM$4,BM$3,'English Scores- Leveled papers'!$H27:$KM27)))</f>
        <v/>
      </c>
      <c r="BN25" s="80" t="str">
        <f>IF($B25="","",IF(COUNTIFS('English Scores- Leveled papers'!$H$4:$KM$4,BN$3,'English Scores- Leveled papers'!$H27:$KM27,"&lt;&gt;")=0,"",SUMIF('English Scores- Leveled papers'!$H$4:$KM$4,BN$3,'English Scores- Leveled papers'!$H27:$KM27)))</f>
        <v/>
      </c>
      <c r="BO25" s="80"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80" t="str">
        <f>IF($B25="","",IF(COUNTIFS('English Scores- Leveled papers'!$H$4:$KM$4,BX$3,'English Scores- Leveled papers'!$H27:$KM27,"&lt;&gt;")=0,"",SUMIF('English Scores- Leveled papers'!$H$4:$KM$4,BX$3,'English Scores- Leveled papers'!$H27:$KM27)))</f>
        <v/>
      </c>
      <c r="BY25" s="80" t="str">
        <f>IF($B25="","",IF(COUNTIFS('English Scores- Leveled papers'!$H$4:$KM$4,BY$3,'English Scores- Leveled papers'!$H27:$KM27,"&lt;&gt;")=0,"",SUMIF('English Scores- Leveled papers'!$H$4:$KM$4,BY$3,'English Scores- Leveled papers'!$H27:$KM27)))</f>
        <v/>
      </c>
      <c r="BZ25" s="80" t="str">
        <f>IF($B25="","",IF(COUNTIFS('English Scores- Leveled papers'!$H$4:$KM$4,BZ$3,'English Scores- Leveled papers'!$H27:$KM27,"&lt;&gt;")=0,"",SUMIF('English Scores- Leveled papers'!$H$4:$KM$4,BZ$3,'English Scores- Leveled papers'!$H27:$KM27)))</f>
        <v/>
      </c>
      <c r="CA25" s="80" t="str">
        <f>IF($B25="","",IF(COUNTIFS('English Scores- Leveled papers'!$H$4:$KM$4,CA$3,'English Scores- Leveled papers'!$H27:$KM27,"&lt;&gt;")=0,"",SUMIF('English Scores- Leveled papers'!$H$4:$KM$4,CA$3,'English Scores- Leveled papers'!$H27:$KM27)))</f>
        <v/>
      </c>
      <c r="CB25" s="80" t="str">
        <f>IF($B25="","",IF(COUNTIFS('English Scores- Leveled papers'!$H$4:$KM$4,CB$3,'English Scores- Leveled papers'!$H27:$KM27,"&lt;&gt;")=0,"",SUMIF('English Scores- Leveled papers'!$H$4:$KM$4,CB$3,'English Scores- Leveled papers'!$H27:$KM27)))</f>
        <v/>
      </c>
      <c r="CC25" s="80" t="str">
        <f>IF($B25="","",IF(COUNTIFS('English Scores- Leveled papers'!$H$4:$KM$4,CC$3,'English Scores- Leveled papers'!$H27:$KM27,"&lt;&gt;")=0,"",SUMIF('English Scores- Leveled papers'!$H$4:$KM$4,CC$3,'English Scores- Leveled papers'!$H27:$KM27)))</f>
        <v/>
      </c>
      <c r="CD25" s="80" t="str">
        <f>IF($B25="","",IF(COUNTIFS('English Scores- Leveled papers'!$H$4:$KM$4,CD$3,'English Scores- Leveled papers'!$H27:$KM27,"&lt;&gt;")=0,"",SUMIF('English Scores- Leveled papers'!$H$4:$KM$4,CD$3,'English Scores- Leveled papers'!$H27:$KM27)))</f>
        <v/>
      </c>
      <c r="CE25" s="80" t="str">
        <f>IF($B25="","",IF(COUNTIFS('English Scores- Leveled papers'!$H$4:$KM$4,CE$3,'English Scores- Leveled papers'!$H27:$KM27,"&lt;&gt;")=0,"",SUMIF('English Scores- Leveled papers'!$H$4:$KM$4,CE$3,'English Scores- Leveled papers'!$H27:$KM27)))</f>
        <v/>
      </c>
      <c r="CF25" s="80"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80" t="str">
        <f>IF($B25="","",IF(COUNTIFS('English Scores- Leveled papers'!$H$4:$KM$4,CL$3,'English Scores- Leveled papers'!$H27:$KM27,"&lt;&gt;")=0,"",SUMIF('English Scores- Leveled papers'!$H$4:$KM$4,CL$3,'English Scores- Leveled papers'!$H27:$KM27)))</f>
        <v/>
      </c>
      <c r="CM25" s="80" t="str">
        <f>IF($B25="","",IF(COUNTIFS('English Scores- Leveled papers'!$H$4:$KM$4,CM$3,'English Scores- Leveled papers'!$H27:$KM27,"&lt;&gt;")=0,"",SUMIF('English Scores- Leveled papers'!$H$4:$KM$4,CM$3,'English Scores- Leveled papers'!$H27:$KM27)))</f>
        <v/>
      </c>
      <c r="CN25" s="80" t="str">
        <f>IF($B25="","",IF(COUNTIFS('English Scores- Leveled papers'!$H$4:$KM$4,CN$3,'English Scores- Leveled papers'!$H27:$KM27,"&lt;&gt;")=0,"",SUMIF('English Scores- Leveled papers'!$H$4:$KM$4,CN$3,'English Scores- Leveled papers'!$H27:$KM27)))</f>
        <v/>
      </c>
      <c r="CO25" s="80" t="str">
        <f>IF($B25="","",IF(COUNTIFS('English Scores- Leveled papers'!$H$4:$KM$4,CO$3,'English Scores- Leveled papers'!$H27:$KM27,"&lt;&gt;")=0,"",SUMIF('English Scores- Leveled papers'!$H$4:$KM$4,CO$3,'English Scores- Leveled papers'!$H27:$KM27)))</f>
        <v/>
      </c>
      <c r="CP25" s="80" t="str">
        <f>IF($B25="","",IF(COUNTIFS('English Scores- Leveled papers'!$H$4:$KM$4,CP$3,'English Scores- Leveled papers'!$H27:$KM27,"&lt;&gt;")=0,"",SUMIF('English Scores- Leveled papers'!$H$4:$KM$4,CP$3,'English Scores- Leveled papers'!$H27:$KM27)))</f>
        <v/>
      </c>
      <c r="CQ25" s="80" t="str">
        <f>IF($B25="","",IF(COUNTIFS('English Scores- Leveled papers'!$H$4:$KM$4,CQ$3,'English Scores- Leveled papers'!$H27:$KM27,"&lt;&gt;")=0,"",SUMIF('English Scores- Leveled papers'!$H$4:$KM$4,CQ$3,'English Scores- Leveled papers'!$H27:$KM27)))</f>
        <v/>
      </c>
      <c r="CR25" s="80" t="str">
        <f>IF($B25="","",IF(COUNTIFS('English Scores- Leveled papers'!$H$4:$KM$4,CR$3,'English Scores- Leveled papers'!$H27:$KM27,"&lt;&gt;")=0,"",SUMIF('English Scores- Leveled papers'!$H$4:$KM$4,CR$3,'English Scores- Leveled papers'!$H27:$KM27)))</f>
        <v/>
      </c>
      <c r="CS25" s="80"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80" t="str">
        <f>IF($B25="","",IF(COUNTIFS('English Scores- Leveled papers'!$H$4:$KM$4,DF$3,'English Scores- Leveled papers'!$H27:$KM27,"&lt;&gt;")=0,"",SUMIF('English Scores- Leveled papers'!$H$4:$KM$4,DF$3,'English Scores- Leveled papers'!$H27:$KM27)))</f>
        <v/>
      </c>
      <c r="DG25" s="80" t="str">
        <f>IF($B25="","",IF(COUNTIFS('English Scores- Leveled papers'!$H$4:$KM$4,DG$3,'English Scores- Leveled papers'!$H27:$KM27,"&lt;&gt;")=0,"",SUMIF('English Scores- Leveled papers'!$H$4:$KM$4,DG$3,'English Scores- Leveled papers'!$H27:$KM27)))</f>
        <v/>
      </c>
      <c r="DH25" s="80" t="str">
        <f>IF($B25="","",IF(COUNTIFS('English Scores- Leveled papers'!$H$4:$KM$4,DH$3,'English Scores- Leveled papers'!$H27:$KM27,"&lt;&gt;")=0,"",SUMIF('English Scores- Leveled papers'!$H$4:$KM$4,DH$3,'English Scores- Leveled papers'!$H27:$KM27)))</f>
        <v/>
      </c>
      <c r="DI25" s="80" t="str">
        <f>IF($B25="","",IF(COUNTIFS('English Scores- Leveled papers'!$H$4:$KM$4,DI$3,'English Scores- Leveled papers'!$H27:$KM27,"&lt;&gt;")=0,"",SUMIF('English Scores- Leveled papers'!$H$4:$KM$4,DI$3,'English Scores- Leveled papers'!$H27:$KM27)))</f>
        <v/>
      </c>
      <c r="DJ25" s="80" t="str">
        <f>IF($B25="","",IF(COUNTIFS('English Scores- Leveled papers'!$H$4:$KM$4,DJ$3,'English Scores- Leveled papers'!$H27:$KM27,"&lt;&gt;")=0,"",SUMIF('English Scores- Leveled papers'!$H$4:$KM$4,DJ$3,'English Scores- Leveled papers'!$H27:$KM27)))</f>
        <v/>
      </c>
      <c r="DK25" s="80" t="str">
        <f>IF($B25="","",IF(COUNTIFS('English Scores- Leveled papers'!$H$4:$KM$4,DK$3,'English Scores- Leveled papers'!$H27:$KM27,"&lt;&gt;")=0,"",SUMIF('English Scores- Leveled papers'!$H$4:$KM$4,DK$3,'English Scores- Leveled papers'!$H27:$KM27)))</f>
        <v/>
      </c>
      <c r="DL25" s="80" t="str">
        <f>IF($B25="","",IF(COUNTIFS('English Scores- Leveled papers'!$H$4:$KM$4,DL$3,'English Scores- Leveled papers'!$H27:$KM27,"&lt;&gt;")=0,"",SUMIF('English Scores- Leveled papers'!$H$4:$KM$4,DL$3,'English Scores- Leveled papers'!$H27:$KM27)))</f>
        <v/>
      </c>
      <c r="DM25" s="80" t="str">
        <f>IF($B25="","",IF(COUNTIFS('English Scores- Leveled papers'!$H$4:$KM$4,DM$3,'English Scores- Leveled papers'!$H27:$KM27,"&lt;&gt;")=0,"",SUMIF('English Scores- Leveled papers'!$H$4:$KM$4,DM$3,'English Scores- Leveled papers'!$H27:$KM27)))</f>
        <v/>
      </c>
      <c r="DN25" s="80" t="str">
        <f>IF($B25="","",IF(COUNTIFS('English Scores- Leveled papers'!$H$4:$KM$4,DN$3,'English Scores- Leveled papers'!$H27:$KM27,"&lt;&gt;")=0,"",SUMIF('English Scores- Leveled papers'!$H$4:$KM$4,DN$3,'English Scores- Leveled papers'!$H27:$KM27)))</f>
        <v/>
      </c>
      <c r="DO25" s="80" t="str">
        <f>IF($B25="","",IF(COUNTIFS('English Scores- Leveled papers'!$H$4:$KM$4,DO$3,'English Scores- Leveled papers'!$H27:$KM27,"&lt;&gt;")=0,"",SUMIF('English Scores- Leveled papers'!$H$4:$KM$4,DO$3,'English Scores- Leveled papers'!$H27:$KM27)))</f>
        <v/>
      </c>
      <c r="DP25" s="80" t="str">
        <f>IF($B25="","",IF(COUNTIFS('English Scores- Leveled papers'!$H$4:$KM$4,DP$3,'English Scores- Leveled papers'!$H27:$KM27,"&lt;&gt;")=0,"",SUMIF('English Scores- Leveled papers'!$H$4:$KM$4,DP$3,'English Scores- Leveled papers'!$H27:$KM27)))</f>
        <v/>
      </c>
      <c r="DQ25" s="80" t="str">
        <f>IF($B25="","",IF(COUNTIFS('English Scores- Leveled papers'!$H$4:$KM$4,DQ$3,'English Scores- Leveled papers'!$H27:$KM27,"&lt;&gt;")=0,"",SUMIF('English Scores- Leveled papers'!$H$4:$KM$4,DQ$3,'English Scores- Leveled papers'!$H27:$KM27)))</f>
        <v/>
      </c>
      <c r="DR25" s="41" t="str">
        <f>IF($B25="","",IF(COUNTIFS('English Scores- Leveled papers'!$H$4:$KM$4,DR$3,'English Scores- Leveled papers'!$H27:$KM27,"&lt;&gt;")=0,"",SUMIF('English Scores- Leveled papers'!$H$4:$KM$4,DR$3,'English Scores- Leveled papers'!$H27:$KM27)))</f>
        <v/>
      </c>
      <c r="DS25" s="41" t="str">
        <f>IF($B25="","",IF(COUNTIFS('English Scores- Leveled papers'!$H$4:$KM$4,DS$3,'English Scores- Leveled papers'!$H27:$KM27,"&lt;&gt;")=0,"",SUMIF('English Scores- Leveled papers'!$H$4:$KM$4,DS$3,'English Scores- Leveled papers'!$H27:$KM27)))</f>
        <v/>
      </c>
      <c r="DT25" s="41" t="str">
        <f>IF($B25="","",IF(COUNTIFS('English Scores- Leveled papers'!$H$4:$KM$4,DT$3,'English Scores- Leveled papers'!$H27:$KM27,"&lt;&gt;")=0,"",SUMIF('English Scores- Leveled papers'!$H$4:$KM$4,DT$3,'English Scores- Leveled papers'!$H27:$KM27)))</f>
        <v/>
      </c>
      <c r="DU25" s="41" t="str">
        <f>IF($B25="","",IF(COUNTIFS('English Scores- Leveled papers'!$H$4:$KM$4,DU$3,'English Scores- Leveled papers'!$H27:$KM27,"&lt;&gt;")=0,"",SUMIF('English Scores- Leveled papers'!$H$4:$KM$4,DU$3,'English Scores- Leveled papers'!$H27:$KM27)))</f>
        <v/>
      </c>
      <c r="DV25" s="41" t="str">
        <f>IF($B25="","",IF(COUNTIFS('English Scores- Leveled papers'!$H$4:$KM$4,DV$3,'English Scores- Leveled papers'!$H27:$KM27,"&lt;&gt;")=0,"",SUMIF('English Scores- Leveled papers'!$H$4:$KM$4,DV$3,'English Scores- Leveled papers'!$H27:$KM27)))</f>
        <v/>
      </c>
      <c r="DW25" s="41" t="str">
        <f>IF($B25="","",IF(COUNTIFS('English Scores- Leveled papers'!$H$4:$KM$4,DW$3,'English Scores- Leveled papers'!$H27:$KM27,"&lt;&gt;")=0,"",SUMIF('English Scores- Leveled papers'!$H$4:$KM$4,DW$3,'English Scores- Leveled papers'!$H27:$KM27)))</f>
        <v/>
      </c>
      <c r="DX25" s="41" t="str">
        <f>IF($B25="","",IF(COUNTIFS('English Scores- Leveled papers'!$H$4:$KM$4,DX$3,'English Scores- Leveled papers'!$H27:$KM27,"&lt;&gt;")=0,"",SUMIF('English Scores- Leveled papers'!$H$4:$KM$4,DX$3,'English Scores- Leveled papers'!$H27:$KM27)))</f>
        <v/>
      </c>
      <c r="DY25" s="41" t="str">
        <f>IF($B25="","",IF(COUNTIFS('English Scores- Leveled papers'!$H$4:$KM$4,DY$3,'English Scores- Leveled papers'!$H27:$KM27,"&lt;&gt;")=0,"",SUMIF('English Scores- Leveled papers'!$H$4:$KM$4,DY$3,'English Scores- Leveled papers'!$H27:$KM27)))</f>
        <v/>
      </c>
      <c r="DZ25" s="41" t="str">
        <f>IF($B25="","",IF(COUNTIFS('English Scores- Leveled papers'!$H$4:$KM$4,DZ$3,'English Scores- Leveled papers'!$H27:$KM27,"&lt;&gt;")=0,"",SUMIF('English Scores- Leveled papers'!$H$4:$KM$4,DZ$3,'English Scores- Leveled papers'!$H27:$KM27)))</f>
        <v/>
      </c>
      <c r="EA25" s="41" t="str">
        <f>IF($B25="","",IF(COUNTIFS('English Scores- Leveled papers'!$H$4:$KM$4,EA$3,'English Scores- Leveled papers'!$H27:$KM27,"&lt;&gt;")=0,"",SUMIF('English Scores- Leveled papers'!$H$4:$KM$4,EA$3,'English Scores- Leveled papers'!$H27:$KM27)))</f>
        <v/>
      </c>
      <c r="EB25" s="41" t="str">
        <f>IF($B25="","",IF(COUNTIFS('English Scores- Leveled papers'!$H$4:$KM$4,EB$3,'English Scores- Leveled papers'!$H27:$KM27,"&lt;&gt;")=0,"",SUMIF('English Scores- Leveled papers'!$H$4:$KM$4,EB$3,'English Scores- Leveled papers'!$H27:$KM27)))</f>
        <v/>
      </c>
      <c r="EC25" s="41" t="str">
        <f>IF($B25="","",IF(COUNTIFS('English Scores- Leveled papers'!$H$4:$KM$4,EC$3,'English Scores- Leveled papers'!$H27:$KM27,"&lt;&gt;")=0,"",SUMIF('English Scores- Leveled papers'!$H$4:$KM$4,EC$3,'English Scores- Leveled papers'!$H27:$KM27)))</f>
        <v/>
      </c>
      <c r="ED25" s="80" t="str">
        <f>IF($B25="","",IF(COUNTIFS('English Scores- Leveled papers'!$H$4:$KM$4,ED$3,'English Scores- Leveled papers'!$H27:$KM27,"&lt;&gt;")=0,"",SUMIF('English Scores- Leveled papers'!$H$4:$KM$4,ED$3,'English Scores- Leveled papers'!$H27:$KM27)))</f>
        <v/>
      </c>
      <c r="EE25" s="80" t="str">
        <f>IF($B25="","",IF(COUNTIFS('English Scores- Leveled papers'!$H$4:$KM$4,EE$3,'English Scores- Leveled papers'!$H27:$KM27,"&lt;&gt;")=0,"",SUMIF('English Scores- Leveled papers'!$H$4:$KM$4,EE$3,'English Scores- Leveled papers'!$H27:$KM27)))</f>
        <v/>
      </c>
      <c r="EF25" s="80" t="str">
        <f>IF($B25="","",IF(COUNTIFS('English Scores- Leveled papers'!$H$4:$KM$4,EF$3,'English Scores- Leveled papers'!$H27:$KM27,"&lt;&gt;")=0,"",SUMIF('English Scores- Leveled papers'!$H$4:$KM$4,EF$3,'English Scores- Leveled papers'!$H27:$KM27)))</f>
        <v/>
      </c>
      <c r="EG25" s="80" t="str">
        <f>IF($B25="","",IF(COUNTIFS('English Scores- Leveled papers'!$H$4:$KM$4,EG$3,'English Scores- Leveled papers'!$H27:$KM27,"&lt;&gt;")=0,"",SUMIF('English Scores- Leveled papers'!$H$4:$KM$4,EG$3,'English Scores- Leveled papers'!$H27:$KM27)))</f>
        <v/>
      </c>
      <c r="EH25" s="80" t="str">
        <f>IF($B25="","",IF(COUNTIFS('English Scores- Leveled papers'!$H$4:$KM$4,EH$3,'English Scores- Leveled papers'!$H27:$KM27,"&lt;&gt;")=0,"",SUMIF('English Scores- Leveled papers'!$H$4:$KM$4,EH$3,'English Scores- Leveled papers'!$H27:$KM27)))</f>
        <v/>
      </c>
      <c r="EI25" s="80" t="str">
        <f>IF($B25="","",IF(COUNTIFS('English Scores- Leveled papers'!$H$4:$KM$4,EI$3,'English Scores- Leveled papers'!$H27:$KM27,"&lt;&gt;")=0,"",SUMIF('English Scores- Leveled papers'!$H$4:$KM$4,EI$3,'English Scores- Leveled papers'!$H27:$KM27)))</f>
        <v/>
      </c>
      <c r="EJ25" s="80" t="str">
        <f>IF($B25="","",IF(COUNTIFS('English Scores- Leveled papers'!$H$4:$KM$4,EJ$3,'English Scores- Leveled papers'!$H27:$KM27,"&lt;&gt;")=0,"",SUMIF('English Scores- Leveled papers'!$H$4:$KM$4,EJ$3,'English Scores- Leveled papers'!$H27:$KM27)))</f>
        <v/>
      </c>
      <c r="EK25" s="80" t="str">
        <f>IF($B25="","",IF(COUNTIFS('English Scores- Leveled papers'!$H$4:$KM$4,EK$3,'English Scores- Leveled papers'!$H27:$KM27,"&lt;&gt;")=0,"",SUMIF('English Scores- Leveled papers'!$H$4:$KM$4,EK$3,'English Scores- Leveled papers'!$H27:$KM27)))</f>
        <v/>
      </c>
      <c r="EL25" s="80" t="str">
        <f>IF($B25="","",IF(COUNTIFS('English Scores- Leveled papers'!$H$4:$KM$4,EL$3,'English Scores- Leveled papers'!$H27:$KM27,"&lt;&gt;")=0,"",SUMIF('English Scores- Leveled papers'!$H$4:$KM$4,EL$3,'English Scores- Leveled papers'!$H27:$KM27)))</f>
        <v/>
      </c>
      <c r="EM25" s="80" t="str">
        <f>IF($B25="","",IF(COUNTIFS('English Scores- Leveled papers'!$H$4:$KM$4,EM$3,'English Scores- Leveled papers'!$H27:$KM27,"&lt;&gt;")=0,"",SUMIF('English Scores- Leveled papers'!$H$4:$KM$4,EM$3,'English Scores- Leveled papers'!$H27:$KM27)))</f>
        <v/>
      </c>
      <c r="EN25" s="80" t="str">
        <f>IF($B25="","",IF(COUNTIFS('English Scores- Leveled papers'!$H$4:$KM$4,EN$3,'English Scores- Leveled papers'!$H27:$KM27,"&lt;&gt;")=0,"",SUMIF('English Scores- Leveled papers'!$H$4:$KM$4,EN$3,'English Scores- Leveled papers'!$H27:$KM27)))</f>
        <v/>
      </c>
      <c r="EO25" s="80" t="str">
        <f>IF($B25="","",IF(COUNTIFS('English Scores- Leveled papers'!$H$4:$KM$4,EO$3,'English Scores- Leveled papers'!$H27:$KM27,"&lt;&gt;")=0,"",SUMIF('English Scores- Leveled papers'!$H$4:$KM$4,EO$3,'English Scores- Leveled papers'!$H27:$KM27)))</f>
        <v/>
      </c>
      <c r="EP25" s="80" t="str">
        <f>IF($B25="","",IF(COUNTIFS('English Scores- Leveled papers'!$H$4:$KM$4,EP$3,'English Scores- Leveled papers'!$H27:$KM27,"&lt;&gt;")=0,"",SUMIF('English Scores- Leveled papers'!$H$4:$KM$4,EP$3,'English Scores- Leveled papers'!$H27:$KM27)))</f>
        <v/>
      </c>
    </row>
    <row r="26" spans="1:150" x14ac:dyDescent="0.2">
      <c r="A26" s="65">
        <v>22</v>
      </c>
      <c r="B26" s="65" t="str">
        <f>'English Scores- Leveled papers'!B28</f>
        <v xml:space="preserve">Juveriya </v>
      </c>
      <c r="C26" s="79" t="str">
        <f>IF('RC Mastery Check+Question type'!D26="","",IF(OR('RC Mastery Check+Question type'!D26=-0.5,'RC Mastery Check+Question type'!D26=0,'RC Mastery Check+Question type'!D26=0.2,'RC Mastery Check+Question type'!D26=0.5),"NR",'Cover Sheet'!#REF!))</f>
        <v/>
      </c>
      <c r="D26" s="76" t="str">
        <f>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NR</v>
      </c>
      <c r="E26" s="78" t="str">
        <f t="shared" si="2"/>
        <v/>
      </c>
      <c r="F26" s="78" t="str">
        <f t="shared" si="3"/>
        <v/>
      </c>
      <c r="G26" s="78" t="str">
        <f t="shared" si="4"/>
        <v/>
      </c>
      <c r="H26" s="78" t="str">
        <f t="shared" si="5"/>
        <v/>
      </c>
      <c r="I26" s="78" t="str">
        <f t="shared" si="6"/>
        <v/>
      </c>
      <c r="J26" s="78" t="str">
        <f t="shared" si="7"/>
        <v/>
      </c>
      <c r="K26" s="78" t="str">
        <f t="shared" si="8"/>
        <v/>
      </c>
      <c r="L26" s="78" t="str">
        <f t="shared" si="9"/>
        <v/>
      </c>
      <c r="M26" s="78" t="str">
        <f t="shared" si="10"/>
        <v/>
      </c>
      <c r="N26" s="78" t="str">
        <f t="shared" si="11"/>
        <v/>
      </c>
      <c r="O26" s="78" t="str">
        <f t="shared" si="12"/>
        <v/>
      </c>
      <c r="P26" s="78" t="str">
        <f t="shared" si="13"/>
        <v/>
      </c>
      <c r="Q26" s="78" t="str">
        <f t="shared" si="14"/>
        <v/>
      </c>
      <c r="R26" s="78" t="str">
        <f t="shared" si="15"/>
        <v/>
      </c>
      <c r="S26" s="41" t="str">
        <f>IF($B26="","",IF(COUNTIFS('English Scores- Leveled papers'!$H$4:$KM$4,S$3,'English Scores- Leveled papers'!$H28:$KM28,"&lt;&gt;")=0,"",SUMIF('English Scores- Leveled papers'!$H$4:$KM$4,S$3,'English Scores- Leveled papers'!$H28:$KM28)))</f>
        <v/>
      </c>
      <c r="T26" s="41" t="str">
        <f>IF($B26="","",IF(COUNTIFS('English Scores- Leveled papers'!$H$4:$KM$4,T$3,'English Scores- Leveled papers'!$H28:$KM28,"&lt;&gt;")=0,"",SUMIF('English Scores- Leveled papers'!$H$4:$KM$4,T$3,'English Scores- Leveled papers'!$H28:$KM28)))</f>
        <v/>
      </c>
      <c r="U26" s="41" t="str">
        <f>IF($B26="","",IF(COUNTIFS('English Scores- Leveled papers'!$H$4:$KM$4,U$3,'English Scores- Leveled papers'!$H28:$KM28,"&lt;&gt;")=0,"",SUMIF('English Scores- Leveled papers'!$H$4:$KM$4,U$3,'English Scores- Leveled papers'!$H28:$KM28)))</f>
        <v/>
      </c>
      <c r="V26" s="41" t="str">
        <f>IF($B26="","",IF(COUNTIFS('English Scores- Leveled papers'!$H$4:$KM$4,V$3,'English Scores- Leveled papers'!$H28:$KM28,"&lt;&gt;")=0,"",SUMIF('English Scores- Leveled papers'!$H$4:$KM$4,V$3,'English Scores- Leveled papers'!$H28:$KM28)))</f>
        <v/>
      </c>
      <c r="W26" s="41" t="str">
        <f>IF($B26="","",IF(COUNTIFS('English Scores- Leveled papers'!$H$4:$KM$4,W$3,'English Scores- Leveled papers'!$H28:$KM28,"&lt;&gt;")=0,"",SUMIF('English Scores- Leveled papers'!$H$4:$KM$4,W$3,'English Scores- Leveled papers'!$H28:$KM28)))</f>
        <v/>
      </c>
      <c r="X26" s="80" t="str">
        <f>IF($B26="","",IF(COUNTIFS('English Scores- Leveled papers'!$H$4:$KM$4,X$3,'English Scores- Leveled papers'!$H28:$KM28,"&lt;&gt;")=0,"",SUMIF('English Scores- Leveled papers'!$H$4:$KM$4,X$3,'English Scores- Leveled papers'!$H28:$KM28)))</f>
        <v/>
      </c>
      <c r="Y26" s="80" t="str">
        <f>IF($B26="","",IF(COUNTIFS('English Scores- Leveled papers'!$H$4:$KM$4,Y$3,'English Scores- Leveled papers'!$H28:$KM28,"&lt;&gt;")=0,"",SUMIF('English Scores- Leveled papers'!$H$4:$KM$4,Y$3,'English Scores- Leveled papers'!$H28:$KM28)))</f>
        <v/>
      </c>
      <c r="Z26" s="80" t="str">
        <f>IF($B26="","",IF(COUNTIFS('English Scores- Leveled papers'!$H$4:$KM$4,Z$3,'English Scores- Leveled papers'!$H28:$KM28,"&lt;&gt;")=0,"",SUMIF('English Scores- Leveled papers'!$H$4:$KM$4,Z$3,'English Scores- Leveled papers'!$H28:$KM28)))</f>
        <v/>
      </c>
      <c r="AA26" s="80" t="str">
        <f>IF($B26="","",IF(COUNTIFS('English Scores- Leveled papers'!$H$4:$KM$4,AA$3,'English Scores- Leveled papers'!$H28:$KM28,"&lt;&gt;")=0,"",SUMIF('English Scores- Leveled papers'!$H$4:$KM$4,AA$3,'English Scores- Leveled papers'!$H28:$KM28)))</f>
        <v/>
      </c>
      <c r="AB26" s="80" t="str">
        <f>IF($B26="","",IF(COUNTIFS('English Scores- Leveled papers'!$H$4:$KM$4,AB$3,'English Scores- Leveled papers'!$H28:$KM28,"&lt;&gt;")=0,"",SUMIF('English Scores- Leveled papers'!$H$4:$KM$4,AB$3,'English Scores- Leveled papers'!$H28:$KM28)))</f>
        <v/>
      </c>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80" t="str">
        <f>IF($B26="","",IF(COUNTIFS('English Scores- Leveled papers'!$H$4:$KM$4,AI$3,'English Scores- Leveled papers'!$H28:$KM28,"&lt;&gt;")=0,"",SUMIF('English Scores- Leveled papers'!$H$4:$KM$4,AI$3,'English Scores- Leveled papers'!$H28:$KM28)))</f>
        <v/>
      </c>
      <c r="AJ26" s="80" t="str">
        <f>IF($B26="","",IF(COUNTIFS('English Scores- Leveled papers'!$H$4:$KM$4,AJ$3,'English Scores- Leveled papers'!$H28:$KM28,"&lt;&gt;")=0,"",SUMIF('English Scores- Leveled papers'!$H$4:$KM$4,AJ$3,'English Scores- Leveled papers'!$H28:$KM28)))</f>
        <v/>
      </c>
      <c r="AK26" s="80" t="str">
        <f>IF($B26="","",IF(COUNTIFS('English Scores- Leveled papers'!$H$4:$KM$4,AK$3,'English Scores- Leveled papers'!$H28:$KM28,"&lt;&gt;")=0,"",SUMIF('English Scores- Leveled papers'!$H$4:$KM$4,AK$3,'English Scores- Leveled papers'!$H28:$KM28)))</f>
        <v/>
      </c>
      <c r="AL26" s="80" t="str">
        <f>IF($B26="","",IF(COUNTIFS('English Scores- Leveled papers'!$H$4:$KM$4,AL$3,'English Scores- Leveled papers'!$H28:$KM28,"&lt;&gt;")=0,"",SUMIF('English Scores- Leveled papers'!$H$4:$KM$4,AL$3,'English Scores- Leveled papers'!$H28:$KM28)))</f>
        <v/>
      </c>
      <c r="AM26" s="80" t="str">
        <f>IF($B26="","",IF(COUNTIFS('English Scores- Leveled papers'!$H$4:$KM$4,AM$3,'English Scores- Leveled papers'!$H28:$KM28,"&lt;&gt;")=0,"",SUMIF('English Scores- Leveled papers'!$H$4:$KM$4,AM$3,'English Scores- Leveled papers'!$H28:$KM28)))</f>
        <v/>
      </c>
      <c r="AN26" s="80"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80" t="str">
        <f>IF($B26="","",IF(COUNTIFS('English Scores- Leveled papers'!$H$4:$KM$4,AZ$3,'English Scores- Leveled papers'!$H28:$KM28,"&lt;&gt;")=0,"",SUMIF('English Scores- Leveled papers'!$H$4:$KM$4,AZ$3,'English Scores- Leveled papers'!$H28:$KM28)))</f>
        <v/>
      </c>
      <c r="BA26" s="80" t="str">
        <f>IF($B26="","",IF(COUNTIFS('English Scores- Leveled papers'!$H$4:$KM$4,BA$3,'English Scores- Leveled papers'!$H28:$KM28,"&lt;&gt;")=0,"",SUMIF('English Scores- Leveled papers'!$H$4:$KM$4,BA$3,'English Scores- Leveled papers'!$H28:$KM28)))</f>
        <v/>
      </c>
      <c r="BB26" s="80" t="str">
        <f>IF($B26="","",IF(COUNTIFS('English Scores- Leveled papers'!$H$4:$KM$4,BB$3,'English Scores- Leveled papers'!$H28:$KM28,"&lt;&gt;")=0,"",SUMIF('English Scores- Leveled papers'!$H$4:$KM$4,BB$3,'English Scores- Leveled papers'!$H28:$KM28)))</f>
        <v/>
      </c>
      <c r="BC26" s="80" t="str">
        <f>IF($B26="","",IF(COUNTIFS('English Scores- Leveled papers'!$H$4:$KM$4,BC$3,'English Scores- Leveled papers'!$H28:$KM28,"&lt;&gt;")=0,"",SUMIF('English Scores- Leveled papers'!$H$4:$KM$4,BC$3,'English Scores- Leveled papers'!$H28:$KM28)))</f>
        <v/>
      </c>
      <c r="BD26" s="80"/>
      <c r="BE26" s="80"/>
      <c r="BF26" s="80" t="str">
        <f>IF($B26="","",IF(COUNTIFS('English Scores- Leveled papers'!$H$4:$KM$4,BF$3,'English Scores- Leveled papers'!$H28:$KM28,"&lt;&gt;")=0,"",SUMIF('English Scores- Leveled papers'!$H$4:$KM$4,BF$3,'English Scores- Leveled papers'!$H28:$KM28)))</f>
        <v/>
      </c>
      <c r="BG26" s="80" t="str">
        <f>IF($B26="","",IF(COUNTIFS('English Scores- Leveled papers'!$H$4:$KM$4,BG$3,'English Scores- Leveled papers'!$H28:$KM28,"&lt;&gt;")=0,"",SUMIF('English Scores- Leveled papers'!$H$4:$KM$4,BG$3,'English Scores- Leveled papers'!$H28:$KM28)))</f>
        <v/>
      </c>
      <c r="BH26" s="80" t="str">
        <f>IF($B26="","",IF(COUNTIFS('English Scores- Leveled papers'!$H$4:$KM$4,BH$3,'English Scores- Leveled papers'!$H28:$KM28,"&lt;&gt;")=0,"",SUMIF('English Scores- Leveled papers'!$H$4:$KM$4,BH$3,'English Scores- Leveled papers'!$H28:$KM28)))</f>
        <v/>
      </c>
      <c r="BI26" s="80" t="str">
        <f>IF($B26="","",IF(COUNTIFS('English Scores- Leveled papers'!$H$4:$KM$4,BI$3,'English Scores- Leveled papers'!$H28:$KM28,"&lt;&gt;")=0,"",SUMIF('English Scores- Leveled papers'!$H$4:$KM$4,BI$3,'English Scores- Leveled papers'!$H28:$KM28)))</f>
        <v/>
      </c>
      <c r="BJ26" s="80" t="str">
        <f>IF($B26="","",IF(COUNTIFS('English Scores- Leveled papers'!$H$4:$KM$4,BJ$3,'English Scores- Leveled papers'!$H28:$KM28,"&lt;&gt;")=0,"",SUMIF('English Scores- Leveled papers'!$H$4:$KM$4,BJ$3,'English Scores- Leveled papers'!$H28:$KM28)))</f>
        <v/>
      </c>
      <c r="BK26" s="80" t="str">
        <f>IF($B26="","",IF(COUNTIFS('English Scores- Leveled papers'!$H$4:$KM$4,BK$3,'English Scores- Leveled papers'!$H28:$KM28,"&lt;&gt;")=0,"",SUMIF('English Scores- Leveled papers'!$H$4:$KM$4,BK$3,'English Scores- Leveled papers'!$H28:$KM28)))</f>
        <v/>
      </c>
      <c r="BL26" s="80" t="str">
        <f>IF($B26="","",IF(COUNTIFS('English Scores- Leveled papers'!$H$4:$KM$4,BL$3,'English Scores- Leveled papers'!$H28:$KM28,"&lt;&gt;")=0,"",SUMIF('English Scores- Leveled papers'!$H$4:$KM$4,BL$3,'English Scores- Leveled papers'!$H28:$KM28)))</f>
        <v/>
      </c>
      <c r="BM26" s="80" t="str">
        <f>IF($B26="","",IF(COUNTIFS('English Scores- Leveled papers'!$H$4:$KM$4,BM$3,'English Scores- Leveled papers'!$H28:$KM28,"&lt;&gt;")=0,"",SUMIF('English Scores- Leveled papers'!$H$4:$KM$4,BM$3,'English Scores- Leveled papers'!$H28:$KM28)))</f>
        <v/>
      </c>
      <c r="BN26" s="80" t="str">
        <f>IF($B26="","",IF(COUNTIFS('English Scores- Leveled papers'!$H$4:$KM$4,BN$3,'English Scores- Leveled papers'!$H28:$KM28,"&lt;&gt;")=0,"",SUMIF('English Scores- Leveled papers'!$H$4:$KM$4,BN$3,'English Scores- Leveled papers'!$H28:$KM28)))</f>
        <v/>
      </c>
      <c r="BO26" s="80"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80" t="str">
        <f>IF($B26="","",IF(COUNTIFS('English Scores- Leveled papers'!$H$4:$KM$4,BX$3,'English Scores- Leveled papers'!$H28:$KM28,"&lt;&gt;")=0,"",SUMIF('English Scores- Leveled papers'!$H$4:$KM$4,BX$3,'English Scores- Leveled papers'!$H28:$KM28)))</f>
        <v/>
      </c>
      <c r="BY26" s="80" t="str">
        <f>IF($B26="","",IF(COUNTIFS('English Scores- Leveled papers'!$H$4:$KM$4,BY$3,'English Scores- Leveled papers'!$H28:$KM28,"&lt;&gt;")=0,"",SUMIF('English Scores- Leveled papers'!$H$4:$KM$4,BY$3,'English Scores- Leveled papers'!$H28:$KM28)))</f>
        <v/>
      </c>
      <c r="BZ26" s="80" t="str">
        <f>IF($B26="","",IF(COUNTIFS('English Scores- Leveled papers'!$H$4:$KM$4,BZ$3,'English Scores- Leveled papers'!$H28:$KM28,"&lt;&gt;")=0,"",SUMIF('English Scores- Leveled papers'!$H$4:$KM$4,BZ$3,'English Scores- Leveled papers'!$H28:$KM28)))</f>
        <v/>
      </c>
      <c r="CA26" s="80" t="str">
        <f>IF($B26="","",IF(COUNTIFS('English Scores- Leveled papers'!$H$4:$KM$4,CA$3,'English Scores- Leveled papers'!$H28:$KM28,"&lt;&gt;")=0,"",SUMIF('English Scores- Leveled papers'!$H$4:$KM$4,CA$3,'English Scores- Leveled papers'!$H28:$KM28)))</f>
        <v/>
      </c>
      <c r="CB26" s="80" t="str">
        <f>IF($B26="","",IF(COUNTIFS('English Scores- Leveled papers'!$H$4:$KM$4,CB$3,'English Scores- Leveled papers'!$H28:$KM28,"&lt;&gt;")=0,"",SUMIF('English Scores- Leveled papers'!$H$4:$KM$4,CB$3,'English Scores- Leveled papers'!$H28:$KM28)))</f>
        <v/>
      </c>
      <c r="CC26" s="80" t="str">
        <f>IF($B26="","",IF(COUNTIFS('English Scores- Leveled papers'!$H$4:$KM$4,CC$3,'English Scores- Leveled papers'!$H28:$KM28,"&lt;&gt;")=0,"",SUMIF('English Scores- Leveled papers'!$H$4:$KM$4,CC$3,'English Scores- Leveled papers'!$H28:$KM28)))</f>
        <v/>
      </c>
      <c r="CD26" s="80" t="str">
        <f>IF($B26="","",IF(COUNTIFS('English Scores- Leveled papers'!$H$4:$KM$4,CD$3,'English Scores- Leveled papers'!$H28:$KM28,"&lt;&gt;")=0,"",SUMIF('English Scores- Leveled papers'!$H$4:$KM$4,CD$3,'English Scores- Leveled papers'!$H28:$KM28)))</f>
        <v/>
      </c>
      <c r="CE26" s="80" t="str">
        <f>IF($B26="","",IF(COUNTIFS('English Scores- Leveled papers'!$H$4:$KM$4,CE$3,'English Scores- Leveled papers'!$H28:$KM28,"&lt;&gt;")=0,"",SUMIF('English Scores- Leveled papers'!$H$4:$KM$4,CE$3,'English Scores- Leveled papers'!$H28:$KM28)))</f>
        <v/>
      </c>
      <c r="CF26" s="80"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80" t="str">
        <f>IF($B26="","",IF(COUNTIFS('English Scores- Leveled papers'!$H$4:$KM$4,CL$3,'English Scores- Leveled papers'!$H28:$KM28,"&lt;&gt;")=0,"",SUMIF('English Scores- Leveled papers'!$H$4:$KM$4,CL$3,'English Scores- Leveled papers'!$H28:$KM28)))</f>
        <v/>
      </c>
      <c r="CM26" s="80" t="str">
        <f>IF($B26="","",IF(COUNTIFS('English Scores- Leveled papers'!$H$4:$KM$4,CM$3,'English Scores- Leveled papers'!$H28:$KM28,"&lt;&gt;")=0,"",SUMIF('English Scores- Leveled papers'!$H$4:$KM$4,CM$3,'English Scores- Leveled papers'!$H28:$KM28)))</f>
        <v/>
      </c>
      <c r="CN26" s="80" t="str">
        <f>IF($B26="","",IF(COUNTIFS('English Scores- Leveled papers'!$H$4:$KM$4,CN$3,'English Scores- Leveled papers'!$H28:$KM28,"&lt;&gt;")=0,"",SUMIF('English Scores- Leveled papers'!$H$4:$KM$4,CN$3,'English Scores- Leveled papers'!$H28:$KM28)))</f>
        <v/>
      </c>
      <c r="CO26" s="80" t="str">
        <f>IF($B26="","",IF(COUNTIFS('English Scores- Leveled papers'!$H$4:$KM$4,CO$3,'English Scores- Leveled papers'!$H28:$KM28,"&lt;&gt;")=0,"",SUMIF('English Scores- Leveled papers'!$H$4:$KM$4,CO$3,'English Scores- Leveled papers'!$H28:$KM28)))</f>
        <v/>
      </c>
      <c r="CP26" s="80" t="str">
        <f>IF($B26="","",IF(COUNTIFS('English Scores- Leveled papers'!$H$4:$KM$4,CP$3,'English Scores- Leveled papers'!$H28:$KM28,"&lt;&gt;")=0,"",SUMIF('English Scores- Leveled papers'!$H$4:$KM$4,CP$3,'English Scores- Leveled papers'!$H28:$KM28)))</f>
        <v/>
      </c>
      <c r="CQ26" s="80" t="str">
        <f>IF($B26="","",IF(COUNTIFS('English Scores- Leveled papers'!$H$4:$KM$4,CQ$3,'English Scores- Leveled papers'!$H28:$KM28,"&lt;&gt;")=0,"",SUMIF('English Scores- Leveled papers'!$H$4:$KM$4,CQ$3,'English Scores- Leveled papers'!$H28:$KM28)))</f>
        <v/>
      </c>
      <c r="CR26" s="80" t="str">
        <f>IF($B26="","",IF(COUNTIFS('English Scores- Leveled papers'!$H$4:$KM$4,CR$3,'English Scores- Leveled papers'!$H28:$KM28,"&lt;&gt;")=0,"",SUMIF('English Scores- Leveled papers'!$H$4:$KM$4,CR$3,'English Scores- Leveled papers'!$H28:$KM28)))</f>
        <v/>
      </c>
      <c r="CS26" s="80"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80" t="str">
        <f>IF($B26="","",IF(COUNTIFS('English Scores- Leveled papers'!$H$4:$KM$4,DF$3,'English Scores- Leveled papers'!$H28:$KM28,"&lt;&gt;")=0,"",SUMIF('English Scores- Leveled papers'!$H$4:$KM$4,DF$3,'English Scores- Leveled papers'!$H28:$KM28)))</f>
        <v/>
      </c>
      <c r="DG26" s="80" t="str">
        <f>IF($B26="","",IF(COUNTIFS('English Scores- Leveled papers'!$H$4:$KM$4,DG$3,'English Scores- Leveled papers'!$H28:$KM28,"&lt;&gt;")=0,"",SUMIF('English Scores- Leveled papers'!$H$4:$KM$4,DG$3,'English Scores- Leveled papers'!$H28:$KM28)))</f>
        <v/>
      </c>
      <c r="DH26" s="80" t="str">
        <f>IF($B26="","",IF(COUNTIFS('English Scores- Leveled papers'!$H$4:$KM$4,DH$3,'English Scores- Leveled papers'!$H28:$KM28,"&lt;&gt;")=0,"",SUMIF('English Scores- Leveled papers'!$H$4:$KM$4,DH$3,'English Scores- Leveled papers'!$H28:$KM28)))</f>
        <v/>
      </c>
      <c r="DI26" s="80" t="str">
        <f>IF($B26="","",IF(COUNTIFS('English Scores- Leveled papers'!$H$4:$KM$4,DI$3,'English Scores- Leveled papers'!$H28:$KM28,"&lt;&gt;")=0,"",SUMIF('English Scores- Leveled papers'!$H$4:$KM$4,DI$3,'English Scores- Leveled papers'!$H28:$KM28)))</f>
        <v/>
      </c>
      <c r="DJ26" s="80" t="str">
        <f>IF($B26="","",IF(COUNTIFS('English Scores- Leveled papers'!$H$4:$KM$4,DJ$3,'English Scores- Leveled papers'!$H28:$KM28,"&lt;&gt;")=0,"",SUMIF('English Scores- Leveled papers'!$H$4:$KM$4,DJ$3,'English Scores- Leveled papers'!$H28:$KM28)))</f>
        <v/>
      </c>
      <c r="DK26" s="80" t="str">
        <f>IF($B26="","",IF(COUNTIFS('English Scores- Leveled papers'!$H$4:$KM$4,DK$3,'English Scores- Leveled papers'!$H28:$KM28,"&lt;&gt;")=0,"",SUMIF('English Scores- Leveled papers'!$H$4:$KM$4,DK$3,'English Scores- Leveled papers'!$H28:$KM28)))</f>
        <v/>
      </c>
      <c r="DL26" s="80" t="str">
        <f>IF($B26="","",IF(COUNTIFS('English Scores- Leveled papers'!$H$4:$KM$4,DL$3,'English Scores- Leveled papers'!$H28:$KM28,"&lt;&gt;")=0,"",SUMIF('English Scores- Leveled papers'!$H$4:$KM$4,DL$3,'English Scores- Leveled papers'!$H28:$KM28)))</f>
        <v/>
      </c>
      <c r="DM26" s="80" t="str">
        <f>IF($B26="","",IF(COUNTIFS('English Scores- Leveled papers'!$H$4:$KM$4,DM$3,'English Scores- Leveled papers'!$H28:$KM28,"&lt;&gt;")=0,"",SUMIF('English Scores- Leveled papers'!$H$4:$KM$4,DM$3,'English Scores- Leveled papers'!$H28:$KM28)))</f>
        <v/>
      </c>
      <c r="DN26" s="80" t="str">
        <f>IF($B26="","",IF(COUNTIFS('English Scores- Leveled papers'!$H$4:$KM$4,DN$3,'English Scores- Leveled papers'!$H28:$KM28,"&lt;&gt;")=0,"",SUMIF('English Scores- Leveled papers'!$H$4:$KM$4,DN$3,'English Scores- Leveled papers'!$H28:$KM28)))</f>
        <v/>
      </c>
      <c r="DO26" s="80" t="str">
        <f>IF($B26="","",IF(COUNTIFS('English Scores- Leveled papers'!$H$4:$KM$4,DO$3,'English Scores- Leveled papers'!$H28:$KM28,"&lt;&gt;")=0,"",SUMIF('English Scores- Leveled papers'!$H$4:$KM$4,DO$3,'English Scores- Leveled papers'!$H28:$KM28)))</f>
        <v/>
      </c>
      <c r="DP26" s="80" t="str">
        <f>IF($B26="","",IF(COUNTIFS('English Scores- Leveled papers'!$H$4:$KM$4,DP$3,'English Scores- Leveled papers'!$H28:$KM28,"&lt;&gt;")=0,"",SUMIF('English Scores- Leveled papers'!$H$4:$KM$4,DP$3,'English Scores- Leveled papers'!$H28:$KM28)))</f>
        <v/>
      </c>
      <c r="DQ26" s="80" t="str">
        <f>IF($B26="","",IF(COUNTIFS('English Scores- Leveled papers'!$H$4:$KM$4,DQ$3,'English Scores- Leveled papers'!$H28:$KM28,"&lt;&gt;")=0,"",SUMIF('English Scores- Leveled papers'!$H$4:$KM$4,DQ$3,'English Scores- Leveled papers'!$H28:$KM28)))</f>
        <v/>
      </c>
      <c r="DR26" s="41" t="str">
        <f>IF($B26="","",IF(COUNTIFS('English Scores- Leveled papers'!$H$4:$KM$4,DR$3,'English Scores- Leveled papers'!$H28:$KM28,"&lt;&gt;")=0,"",SUMIF('English Scores- Leveled papers'!$H$4:$KM$4,DR$3,'English Scores- Leveled papers'!$H28:$KM28)))</f>
        <v/>
      </c>
      <c r="DS26" s="41" t="str">
        <f>IF($B26="","",IF(COUNTIFS('English Scores- Leveled papers'!$H$4:$KM$4,DS$3,'English Scores- Leveled papers'!$H28:$KM28,"&lt;&gt;")=0,"",SUMIF('English Scores- Leveled papers'!$H$4:$KM$4,DS$3,'English Scores- Leveled papers'!$H28:$KM28)))</f>
        <v/>
      </c>
      <c r="DT26" s="41" t="str">
        <f>IF($B26="","",IF(COUNTIFS('English Scores- Leveled papers'!$H$4:$KM$4,DT$3,'English Scores- Leveled papers'!$H28:$KM28,"&lt;&gt;")=0,"",SUMIF('English Scores- Leveled papers'!$H$4:$KM$4,DT$3,'English Scores- Leveled papers'!$H28:$KM28)))</f>
        <v/>
      </c>
      <c r="DU26" s="41" t="str">
        <f>IF($B26="","",IF(COUNTIFS('English Scores- Leveled papers'!$H$4:$KM$4,DU$3,'English Scores- Leveled papers'!$H28:$KM28,"&lt;&gt;")=0,"",SUMIF('English Scores- Leveled papers'!$H$4:$KM$4,DU$3,'English Scores- Leveled papers'!$H28:$KM28)))</f>
        <v/>
      </c>
      <c r="DV26" s="41" t="str">
        <f>IF($B26="","",IF(COUNTIFS('English Scores- Leveled papers'!$H$4:$KM$4,DV$3,'English Scores- Leveled papers'!$H28:$KM28,"&lt;&gt;")=0,"",SUMIF('English Scores- Leveled papers'!$H$4:$KM$4,DV$3,'English Scores- Leveled papers'!$H28:$KM28)))</f>
        <v/>
      </c>
      <c r="DW26" s="41" t="str">
        <f>IF($B26="","",IF(COUNTIFS('English Scores- Leveled papers'!$H$4:$KM$4,DW$3,'English Scores- Leveled papers'!$H28:$KM28,"&lt;&gt;")=0,"",SUMIF('English Scores- Leveled papers'!$H$4:$KM$4,DW$3,'English Scores- Leveled papers'!$H28:$KM28)))</f>
        <v/>
      </c>
      <c r="DX26" s="41" t="str">
        <f>IF($B26="","",IF(COUNTIFS('English Scores- Leveled papers'!$H$4:$KM$4,DX$3,'English Scores- Leveled papers'!$H28:$KM28,"&lt;&gt;")=0,"",SUMIF('English Scores- Leveled papers'!$H$4:$KM$4,DX$3,'English Scores- Leveled papers'!$H28:$KM28)))</f>
        <v/>
      </c>
      <c r="DY26" s="41" t="str">
        <f>IF($B26="","",IF(COUNTIFS('English Scores- Leveled papers'!$H$4:$KM$4,DY$3,'English Scores- Leveled papers'!$H28:$KM28,"&lt;&gt;")=0,"",SUMIF('English Scores- Leveled papers'!$H$4:$KM$4,DY$3,'English Scores- Leveled papers'!$H28:$KM28)))</f>
        <v/>
      </c>
      <c r="DZ26" s="41" t="str">
        <f>IF($B26="","",IF(COUNTIFS('English Scores- Leveled papers'!$H$4:$KM$4,DZ$3,'English Scores- Leveled papers'!$H28:$KM28,"&lt;&gt;")=0,"",SUMIF('English Scores- Leveled papers'!$H$4:$KM$4,DZ$3,'English Scores- Leveled papers'!$H28:$KM28)))</f>
        <v/>
      </c>
      <c r="EA26" s="41" t="str">
        <f>IF($B26="","",IF(COUNTIFS('English Scores- Leveled papers'!$H$4:$KM$4,EA$3,'English Scores- Leveled papers'!$H28:$KM28,"&lt;&gt;")=0,"",SUMIF('English Scores- Leveled papers'!$H$4:$KM$4,EA$3,'English Scores- Leveled papers'!$H28:$KM28)))</f>
        <v/>
      </c>
      <c r="EB26" s="41" t="str">
        <f>IF($B26="","",IF(COUNTIFS('English Scores- Leveled papers'!$H$4:$KM$4,EB$3,'English Scores- Leveled papers'!$H28:$KM28,"&lt;&gt;")=0,"",SUMIF('English Scores- Leveled papers'!$H$4:$KM$4,EB$3,'English Scores- Leveled papers'!$H28:$KM28)))</f>
        <v/>
      </c>
      <c r="EC26" s="41" t="str">
        <f>IF($B26="","",IF(COUNTIFS('English Scores- Leveled papers'!$H$4:$KM$4,EC$3,'English Scores- Leveled papers'!$H28:$KM28,"&lt;&gt;")=0,"",SUMIF('English Scores- Leveled papers'!$H$4:$KM$4,EC$3,'English Scores- Leveled papers'!$H28:$KM28)))</f>
        <v/>
      </c>
      <c r="ED26" s="80" t="str">
        <f>IF($B26="","",IF(COUNTIFS('English Scores- Leveled papers'!$H$4:$KM$4,ED$3,'English Scores- Leveled papers'!$H28:$KM28,"&lt;&gt;")=0,"",SUMIF('English Scores- Leveled papers'!$H$4:$KM$4,ED$3,'English Scores- Leveled papers'!$H28:$KM28)))</f>
        <v/>
      </c>
      <c r="EE26" s="80" t="str">
        <f>IF($B26="","",IF(COUNTIFS('English Scores- Leveled papers'!$H$4:$KM$4,EE$3,'English Scores- Leveled papers'!$H28:$KM28,"&lt;&gt;")=0,"",SUMIF('English Scores- Leveled papers'!$H$4:$KM$4,EE$3,'English Scores- Leveled papers'!$H28:$KM28)))</f>
        <v/>
      </c>
      <c r="EF26" s="80" t="str">
        <f>IF($B26="","",IF(COUNTIFS('English Scores- Leveled papers'!$H$4:$KM$4,EF$3,'English Scores- Leveled papers'!$H28:$KM28,"&lt;&gt;")=0,"",SUMIF('English Scores- Leveled papers'!$H$4:$KM$4,EF$3,'English Scores- Leveled papers'!$H28:$KM28)))</f>
        <v/>
      </c>
      <c r="EG26" s="80" t="str">
        <f>IF($B26="","",IF(COUNTIFS('English Scores- Leveled papers'!$H$4:$KM$4,EG$3,'English Scores- Leveled papers'!$H28:$KM28,"&lt;&gt;")=0,"",SUMIF('English Scores- Leveled papers'!$H$4:$KM$4,EG$3,'English Scores- Leveled papers'!$H28:$KM28)))</f>
        <v/>
      </c>
      <c r="EH26" s="80" t="str">
        <f>IF($B26="","",IF(COUNTIFS('English Scores- Leveled papers'!$H$4:$KM$4,EH$3,'English Scores- Leveled papers'!$H28:$KM28,"&lt;&gt;")=0,"",SUMIF('English Scores- Leveled papers'!$H$4:$KM$4,EH$3,'English Scores- Leveled papers'!$H28:$KM28)))</f>
        <v/>
      </c>
      <c r="EI26" s="80" t="str">
        <f>IF($B26="","",IF(COUNTIFS('English Scores- Leveled papers'!$H$4:$KM$4,EI$3,'English Scores- Leveled papers'!$H28:$KM28,"&lt;&gt;")=0,"",SUMIF('English Scores- Leveled papers'!$H$4:$KM$4,EI$3,'English Scores- Leveled papers'!$H28:$KM28)))</f>
        <v/>
      </c>
      <c r="EJ26" s="80" t="str">
        <f>IF($B26="","",IF(COUNTIFS('English Scores- Leveled papers'!$H$4:$KM$4,EJ$3,'English Scores- Leveled papers'!$H28:$KM28,"&lt;&gt;")=0,"",SUMIF('English Scores- Leveled papers'!$H$4:$KM$4,EJ$3,'English Scores- Leveled papers'!$H28:$KM28)))</f>
        <v/>
      </c>
      <c r="EK26" s="80" t="str">
        <f>IF($B26="","",IF(COUNTIFS('English Scores- Leveled papers'!$H$4:$KM$4,EK$3,'English Scores- Leveled papers'!$H28:$KM28,"&lt;&gt;")=0,"",SUMIF('English Scores- Leveled papers'!$H$4:$KM$4,EK$3,'English Scores- Leveled papers'!$H28:$KM28)))</f>
        <v/>
      </c>
      <c r="EL26" s="80" t="str">
        <f>IF($B26="","",IF(COUNTIFS('English Scores- Leveled papers'!$H$4:$KM$4,EL$3,'English Scores- Leveled papers'!$H28:$KM28,"&lt;&gt;")=0,"",SUMIF('English Scores- Leveled papers'!$H$4:$KM$4,EL$3,'English Scores- Leveled papers'!$H28:$KM28)))</f>
        <v/>
      </c>
      <c r="EM26" s="80" t="str">
        <f>IF($B26="","",IF(COUNTIFS('English Scores- Leveled papers'!$H$4:$KM$4,EM$3,'English Scores- Leveled papers'!$H28:$KM28,"&lt;&gt;")=0,"",SUMIF('English Scores- Leveled papers'!$H$4:$KM$4,EM$3,'English Scores- Leveled papers'!$H28:$KM28)))</f>
        <v/>
      </c>
      <c r="EN26" s="80" t="str">
        <f>IF($B26="","",IF(COUNTIFS('English Scores- Leveled papers'!$H$4:$KM$4,EN$3,'English Scores- Leveled papers'!$H28:$KM28,"&lt;&gt;")=0,"",SUMIF('English Scores- Leveled papers'!$H$4:$KM$4,EN$3,'English Scores- Leveled papers'!$H28:$KM28)))</f>
        <v/>
      </c>
      <c r="EO26" s="80" t="str">
        <f>IF($B26="","",IF(COUNTIFS('English Scores- Leveled papers'!$H$4:$KM$4,EO$3,'English Scores- Leveled papers'!$H28:$KM28,"&lt;&gt;")=0,"",SUMIF('English Scores- Leveled papers'!$H$4:$KM$4,EO$3,'English Scores- Leveled papers'!$H28:$KM28)))</f>
        <v/>
      </c>
      <c r="EP26" s="80" t="str">
        <f>IF($B26="","",IF(COUNTIFS('English Scores- Leveled papers'!$H$4:$KM$4,EP$3,'English Scores- Leveled papers'!$H28:$KM28,"&lt;&gt;")=0,"",SUMIF('English Scores- Leveled papers'!$H$4:$KM$4,EP$3,'English Scores- Leveled papers'!$H28:$KM28)))</f>
        <v/>
      </c>
    </row>
    <row r="27" spans="1:150" x14ac:dyDescent="0.2">
      <c r="A27" s="65">
        <v>23</v>
      </c>
      <c r="B27" s="65" t="str">
        <f>'English Scores- Leveled papers'!B29</f>
        <v>Faisal</v>
      </c>
      <c r="C27" s="79" t="str">
        <f>IF('RC Mastery Check+Question type'!D27="","",IF(OR('RC Mastery Check+Question type'!D27=-0.5,'RC Mastery Check+Question type'!D27=0,'RC Mastery Check+Question type'!D27=0.2,'RC Mastery Check+Question type'!D27=0.5),"NR",'Cover Sheet'!#REF!))</f>
        <v/>
      </c>
      <c r="D27" s="76" t="str">
        <f>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v>NR</v>
      </c>
      <c r="E27" s="78" t="str">
        <f t="shared" si="2"/>
        <v/>
      </c>
      <c r="F27" s="78" t="str">
        <f t="shared" si="3"/>
        <v/>
      </c>
      <c r="G27" s="78" t="str">
        <f t="shared" si="4"/>
        <v/>
      </c>
      <c r="H27" s="78" t="str">
        <f t="shared" si="5"/>
        <v/>
      </c>
      <c r="I27" s="78" t="str">
        <f t="shared" si="6"/>
        <v/>
      </c>
      <c r="J27" s="78" t="str">
        <f t="shared" si="7"/>
        <v/>
      </c>
      <c r="K27" s="78" t="str">
        <f t="shared" si="8"/>
        <v/>
      </c>
      <c r="L27" s="78" t="str">
        <f t="shared" si="9"/>
        <v/>
      </c>
      <c r="M27" s="78" t="str">
        <f t="shared" si="10"/>
        <v/>
      </c>
      <c r="N27" s="78" t="str">
        <f t="shared" si="11"/>
        <v/>
      </c>
      <c r="O27" s="78" t="str">
        <f t="shared" si="12"/>
        <v/>
      </c>
      <c r="P27" s="78" t="str">
        <f t="shared" si="13"/>
        <v/>
      </c>
      <c r="Q27" s="78" t="str">
        <f t="shared" si="14"/>
        <v/>
      </c>
      <c r="R27" s="78" t="str">
        <f t="shared" si="15"/>
        <v/>
      </c>
      <c r="S27" s="41" t="str">
        <f>IF($B27="","",IF(COUNTIFS('English Scores- Leveled papers'!$H$4:$KM$4,S$3,'English Scores- Leveled papers'!$H29:$KM29,"&lt;&gt;")=0,"",SUMIF('English Scores- Leveled papers'!$H$4:$KM$4,S$3,'English Scores- Leveled papers'!$H29:$KM29)))</f>
        <v/>
      </c>
      <c r="T27" s="41" t="str">
        <f>IF($B27="","",IF(COUNTIFS('English Scores- Leveled papers'!$H$4:$KM$4,T$3,'English Scores- Leveled papers'!$H29:$KM29,"&lt;&gt;")=0,"",SUMIF('English Scores- Leveled papers'!$H$4:$KM$4,T$3,'English Scores- Leveled papers'!$H29:$KM29)))</f>
        <v/>
      </c>
      <c r="U27" s="41" t="str">
        <f>IF($B27="","",IF(COUNTIFS('English Scores- Leveled papers'!$H$4:$KM$4,U$3,'English Scores- Leveled papers'!$H29:$KM29,"&lt;&gt;")=0,"",SUMIF('English Scores- Leveled papers'!$H$4:$KM$4,U$3,'English Scores- Leveled papers'!$H29:$KM29)))</f>
        <v/>
      </c>
      <c r="V27" s="41" t="str">
        <f>IF($B27="","",IF(COUNTIFS('English Scores- Leveled papers'!$H$4:$KM$4,V$3,'English Scores- Leveled papers'!$H29:$KM29,"&lt;&gt;")=0,"",SUMIF('English Scores- Leveled papers'!$H$4:$KM$4,V$3,'English Scores- Leveled papers'!$H29:$KM29)))</f>
        <v/>
      </c>
      <c r="W27" s="41" t="str">
        <f>IF($B27="","",IF(COUNTIFS('English Scores- Leveled papers'!$H$4:$KM$4,W$3,'English Scores- Leveled papers'!$H29:$KM29,"&lt;&gt;")=0,"",SUMIF('English Scores- Leveled papers'!$H$4:$KM$4,W$3,'English Scores- Leveled papers'!$H29:$KM29)))</f>
        <v/>
      </c>
      <c r="X27" s="80" t="str">
        <f>IF($B27="","",IF(COUNTIFS('English Scores- Leveled papers'!$H$4:$KM$4,X$3,'English Scores- Leveled papers'!$H29:$KM29,"&lt;&gt;")=0,"",SUMIF('English Scores- Leveled papers'!$H$4:$KM$4,X$3,'English Scores- Leveled papers'!$H29:$KM29)))</f>
        <v/>
      </c>
      <c r="Y27" s="80" t="str">
        <f>IF($B27="","",IF(COUNTIFS('English Scores- Leveled papers'!$H$4:$KM$4,Y$3,'English Scores- Leveled papers'!$H29:$KM29,"&lt;&gt;")=0,"",SUMIF('English Scores- Leveled papers'!$H$4:$KM$4,Y$3,'English Scores- Leveled papers'!$H29:$KM29)))</f>
        <v/>
      </c>
      <c r="Z27" s="80" t="str">
        <f>IF($B27="","",IF(COUNTIFS('English Scores- Leveled papers'!$H$4:$KM$4,Z$3,'English Scores- Leveled papers'!$H29:$KM29,"&lt;&gt;")=0,"",SUMIF('English Scores- Leveled papers'!$H$4:$KM$4,Z$3,'English Scores- Leveled papers'!$H29:$KM29)))</f>
        <v/>
      </c>
      <c r="AA27" s="80" t="str">
        <f>IF($B27="","",IF(COUNTIFS('English Scores- Leveled papers'!$H$4:$KM$4,AA$3,'English Scores- Leveled papers'!$H29:$KM29,"&lt;&gt;")=0,"",SUMIF('English Scores- Leveled papers'!$H$4:$KM$4,AA$3,'English Scores- Leveled papers'!$H29:$KM29)))</f>
        <v/>
      </c>
      <c r="AB27" s="80" t="str">
        <f>IF($B27="","",IF(COUNTIFS('English Scores- Leveled papers'!$H$4:$KM$4,AB$3,'English Scores- Leveled papers'!$H29:$KM29,"&lt;&gt;")=0,"",SUMIF('English Scores- Leveled papers'!$H$4:$KM$4,AB$3,'English Scores- Leveled papers'!$H29:$KM29)))</f>
        <v/>
      </c>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80" t="str">
        <f>IF($B27="","",IF(COUNTIFS('English Scores- Leveled papers'!$H$4:$KM$4,AI$3,'English Scores- Leveled papers'!$H29:$KM29,"&lt;&gt;")=0,"",SUMIF('English Scores- Leveled papers'!$H$4:$KM$4,AI$3,'English Scores- Leveled papers'!$H29:$KM29)))</f>
        <v/>
      </c>
      <c r="AJ27" s="80" t="str">
        <f>IF($B27="","",IF(COUNTIFS('English Scores- Leveled papers'!$H$4:$KM$4,AJ$3,'English Scores- Leveled papers'!$H29:$KM29,"&lt;&gt;")=0,"",SUMIF('English Scores- Leveled papers'!$H$4:$KM$4,AJ$3,'English Scores- Leveled papers'!$H29:$KM29)))</f>
        <v/>
      </c>
      <c r="AK27" s="80" t="str">
        <f>IF($B27="","",IF(COUNTIFS('English Scores- Leveled papers'!$H$4:$KM$4,AK$3,'English Scores- Leveled papers'!$H29:$KM29,"&lt;&gt;")=0,"",SUMIF('English Scores- Leveled papers'!$H$4:$KM$4,AK$3,'English Scores- Leveled papers'!$H29:$KM29)))</f>
        <v/>
      </c>
      <c r="AL27" s="80" t="str">
        <f>IF($B27="","",IF(COUNTIFS('English Scores- Leveled papers'!$H$4:$KM$4,AL$3,'English Scores- Leveled papers'!$H29:$KM29,"&lt;&gt;")=0,"",SUMIF('English Scores- Leveled papers'!$H$4:$KM$4,AL$3,'English Scores- Leveled papers'!$H29:$KM29)))</f>
        <v/>
      </c>
      <c r="AM27" s="80" t="str">
        <f>IF($B27="","",IF(COUNTIFS('English Scores- Leveled papers'!$H$4:$KM$4,AM$3,'English Scores- Leveled papers'!$H29:$KM29,"&lt;&gt;")=0,"",SUMIF('English Scores- Leveled papers'!$H$4:$KM$4,AM$3,'English Scores- Leveled papers'!$H29:$KM29)))</f>
        <v/>
      </c>
      <c r="AN27" s="80"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80" t="str">
        <f>IF($B27="","",IF(COUNTIFS('English Scores- Leveled papers'!$H$4:$KM$4,AZ$3,'English Scores- Leveled papers'!$H29:$KM29,"&lt;&gt;")=0,"",SUMIF('English Scores- Leveled papers'!$H$4:$KM$4,AZ$3,'English Scores- Leveled papers'!$H29:$KM29)))</f>
        <v/>
      </c>
      <c r="BA27" s="80" t="str">
        <f>IF($B27="","",IF(COUNTIFS('English Scores- Leveled papers'!$H$4:$KM$4,BA$3,'English Scores- Leveled papers'!$H29:$KM29,"&lt;&gt;")=0,"",SUMIF('English Scores- Leveled papers'!$H$4:$KM$4,BA$3,'English Scores- Leveled papers'!$H29:$KM29)))</f>
        <v/>
      </c>
      <c r="BB27" s="80" t="str">
        <f>IF($B27="","",IF(COUNTIFS('English Scores- Leveled papers'!$H$4:$KM$4,BB$3,'English Scores- Leveled papers'!$H29:$KM29,"&lt;&gt;")=0,"",SUMIF('English Scores- Leveled papers'!$H$4:$KM$4,BB$3,'English Scores- Leveled papers'!$H29:$KM29)))</f>
        <v/>
      </c>
      <c r="BC27" s="80" t="str">
        <f>IF($B27="","",IF(COUNTIFS('English Scores- Leveled papers'!$H$4:$KM$4,BC$3,'English Scores- Leveled papers'!$H29:$KM29,"&lt;&gt;")=0,"",SUMIF('English Scores- Leveled papers'!$H$4:$KM$4,BC$3,'English Scores- Leveled papers'!$H29:$KM29)))</f>
        <v/>
      </c>
      <c r="BD27" s="80"/>
      <c r="BE27" s="80"/>
      <c r="BF27" s="80" t="str">
        <f>IF($B27="","",IF(COUNTIFS('English Scores- Leveled papers'!$H$4:$KM$4,BF$3,'English Scores- Leveled papers'!$H29:$KM29,"&lt;&gt;")=0,"",SUMIF('English Scores- Leveled papers'!$H$4:$KM$4,BF$3,'English Scores- Leveled papers'!$H29:$KM29)))</f>
        <v/>
      </c>
      <c r="BG27" s="80" t="str">
        <f>IF($B27="","",IF(COUNTIFS('English Scores- Leveled papers'!$H$4:$KM$4,BG$3,'English Scores- Leveled papers'!$H29:$KM29,"&lt;&gt;")=0,"",SUMIF('English Scores- Leveled papers'!$H$4:$KM$4,BG$3,'English Scores- Leveled papers'!$H29:$KM29)))</f>
        <v/>
      </c>
      <c r="BH27" s="80" t="str">
        <f>IF($B27="","",IF(COUNTIFS('English Scores- Leveled papers'!$H$4:$KM$4,BH$3,'English Scores- Leveled papers'!$H29:$KM29,"&lt;&gt;")=0,"",SUMIF('English Scores- Leveled papers'!$H$4:$KM$4,BH$3,'English Scores- Leveled papers'!$H29:$KM29)))</f>
        <v/>
      </c>
      <c r="BI27" s="80" t="str">
        <f>IF($B27="","",IF(COUNTIFS('English Scores- Leveled papers'!$H$4:$KM$4,BI$3,'English Scores- Leveled papers'!$H29:$KM29,"&lt;&gt;")=0,"",SUMIF('English Scores- Leveled papers'!$H$4:$KM$4,BI$3,'English Scores- Leveled papers'!$H29:$KM29)))</f>
        <v/>
      </c>
      <c r="BJ27" s="80" t="str">
        <f>IF($B27="","",IF(COUNTIFS('English Scores- Leveled papers'!$H$4:$KM$4,BJ$3,'English Scores- Leveled papers'!$H29:$KM29,"&lt;&gt;")=0,"",SUMIF('English Scores- Leveled papers'!$H$4:$KM$4,BJ$3,'English Scores- Leveled papers'!$H29:$KM29)))</f>
        <v/>
      </c>
      <c r="BK27" s="80" t="str">
        <f>IF($B27="","",IF(COUNTIFS('English Scores- Leveled papers'!$H$4:$KM$4,BK$3,'English Scores- Leveled papers'!$H29:$KM29,"&lt;&gt;")=0,"",SUMIF('English Scores- Leveled papers'!$H$4:$KM$4,BK$3,'English Scores- Leveled papers'!$H29:$KM29)))</f>
        <v/>
      </c>
      <c r="BL27" s="80" t="str">
        <f>IF($B27="","",IF(COUNTIFS('English Scores- Leveled papers'!$H$4:$KM$4,BL$3,'English Scores- Leveled papers'!$H29:$KM29,"&lt;&gt;")=0,"",SUMIF('English Scores- Leveled papers'!$H$4:$KM$4,BL$3,'English Scores- Leveled papers'!$H29:$KM29)))</f>
        <v/>
      </c>
      <c r="BM27" s="80" t="str">
        <f>IF($B27="","",IF(COUNTIFS('English Scores- Leveled papers'!$H$4:$KM$4,BM$3,'English Scores- Leveled papers'!$H29:$KM29,"&lt;&gt;")=0,"",SUMIF('English Scores- Leveled papers'!$H$4:$KM$4,BM$3,'English Scores- Leveled papers'!$H29:$KM29)))</f>
        <v/>
      </c>
      <c r="BN27" s="80" t="str">
        <f>IF($B27="","",IF(COUNTIFS('English Scores- Leveled papers'!$H$4:$KM$4,BN$3,'English Scores- Leveled papers'!$H29:$KM29,"&lt;&gt;")=0,"",SUMIF('English Scores- Leveled papers'!$H$4:$KM$4,BN$3,'English Scores- Leveled papers'!$H29:$KM29)))</f>
        <v/>
      </c>
      <c r="BO27" s="80"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80" t="str">
        <f>IF($B27="","",IF(COUNTIFS('English Scores- Leveled papers'!$H$4:$KM$4,BX$3,'English Scores- Leveled papers'!$H29:$KM29,"&lt;&gt;")=0,"",SUMIF('English Scores- Leveled papers'!$H$4:$KM$4,BX$3,'English Scores- Leveled papers'!$H29:$KM29)))</f>
        <v/>
      </c>
      <c r="BY27" s="80" t="str">
        <f>IF($B27="","",IF(COUNTIFS('English Scores- Leveled papers'!$H$4:$KM$4,BY$3,'English Scores- Leveled papers'!$H29:$KM29,"&lt;&gt;")=0,"",SUMIF('English Scores- Leveled papers'!$H$4:$KM$4,BY$3,'English Scores- Leveled papers'!$H29:$KM29)))</f>
        <v/>
      </c>
      <c r="BZ27" s="80" t="str">
        <f>IF($B27="","",IF(COUNTIFS('English Scores- Leveled papers'!$H$4:$KM$4,BZ$3,'English Scores- Leveled papers'!$H29:$KM29,"&lt;&gt;")=0,"",SUMIF('English Scores- Leveled papers'!$H$4:$KM$4,BZ$3,'English Scores- Leveled papers'!$H29:$KM29)))</f>
        <v/>
      </c>
      <c r="CA27" s="80" t="str">
        <f>IF($B27="","",IF(COUNTIFS('English Scores- Leveled papers'!$H$4:$KM$4,CA$3,'English Scores- Leveled papers'!$H29:$KM29,"&lt;&gt;")=0,"",SUMIF('English Scores- Leveled papers'!$H$4:$KM$4,CA$3,'English Scores- Leveled papers'!$H29:$KM29)))</f>
        <v/>
      </c>
      <c r="CB27" s="80" t="str">
        <f>IF($B27="","",IF(COUNTIFS('English Scores- Leveled papers'!$H$4:$KM$4,CB$3,'English Scores- Leveled papers'!$H29:$KM29,"&lt;&gt;")=0,"",SUMIF('English Scores- Leveled papers'!$H$4:$KM$4,CB$3,'English Scores- Leveled papers'!$H29:$KM29)))</f>
        <v/>
      </c>
      <c r="CC27" s="80" t="str">
        <f>IF($B27="","",IF(COUNTIFS('English Scores- Leveled papers'!$H$4:$KM$4,CC$3,'English Scores- Leveled papers'!$H29:$KM29,"&lt;&gt;")=0,"",SUMIF('English Scores- Leveled papers'!$H$4:$KM$4,CC$3,'English Scores- Leveled papers'!$H29:$KM29)))</f>
        <v/>
      </c>
      <c r="CD27" s="80" t="str">
        <f>IF($B27="","",IF(COUNTIFS('English Scores- Leveled papers'!$H$4:$KM$4,CD$3,'English Scores- Leveled papers'!$H29:$KM29,"&lt;&gt;")=0,"",SUMIF('English Scores- Leveled papers'!$H$4:$KM$4,CD$3,'English Scores- Leveled papers'!$H29:$KM29)))</f>
        <v/>
      </c>
      <c r="CE27" s="80" t="str">
        <f>IF($B27="","",IF(COUNTIFS('English Scores- Leveled papers'!$H$4:$KM$4,CE$3,'English Scores- Leveled papers'!$H29:$KM29,"&lt;&gt;")=0,"",SUMIF('English Scores- Leveled papers'!$H$4:$KM$4,CE$3,'English Scores- Leveled papers'!$H29:$KM29)))</f>
        <v/>
      </c>
      <c r="CF27" s="80"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80" t="str">
        <f>IF($B27="","",IF(COUNTIFS('English Scores- Leveled papers'!$H$4:$KM$4,CL$3,'English Scores- Leveled papers'!$H29:$KM29,"&lt;&gt;")=0,"",SUMIF('English Scores- Leveled papers'!$H$4:$KM$4,CL$3,'English Scores- Leveled papers'!$H29:$KM29)))</f>
        <v/>
      </c>
      <c r="CM27" s="80" t="str">
        <f>IF($B27="","",IF(COUNTIFS('English Scores- Leveled papers'!$H$4:$KM$4,CM$3,'English Scores- Leveled papers'!$H29:$KM29,"&lt;&gt;")=0,"",SUMIF('English Scores- Leveled papers'!$H$4:$KM$4,CM$3,'English Scores- Leveled papers'!$H29:$KM29)))</f>
        <v/>
      </c>
      <c r="CN27" s="80" t="str">
        <f>IF($B27="","",IF(COUNTIFS('English Scores- Leveled papers'!$H$4:$KM$4,CN$3,'English Scores- Leveled papers'!$H29:$KM29,"&lt;&gt;")=0,"",SUMIF('English Scores- Leveled papers'!$H$4:$KM$4,CN$3,'English Scores- Leveled papers'!$H29:$KM29)))</f>
        <v/>
      </c>
      <c r="CO27" s="80" t="str">
        <f>IF($B27="","",IF(COUNTIFS('English Scores- Leveled papers'!$H$4:$KM$4,CO$3,'English Scores- Leveled papers'!$H29:$KM29,"&lt;&gt;")=0,"",SUMIF('English Scores- Leveled papers'!$H$4:$KM$4,CO$3,'English Scores- Leveled papers'!$H29:$KM29)))</f>
        <v/>
      </c>
      <c r="CP27" s="80" t="str">
        <f>IF($B27="","",IF(COUNTIFS('English Scores- Leveled papers'!$H$4:$KM$4,CP$3,'English Scores- Leveled papers'!$H29:$KM29,"&lt;&gt;")=0,"",SUMIF('English Scores- Leveled papers'!$H$4:$KM$4,CP$3,'English Scores- Leveled papers'!$H29:$KM29)))</f>
        <v/>
      </c>
      <c r="CQ27" s="80" t="str">
        <f>IF($B27="","",IF(COUNTIFS('English Scores- Leveled papers'!$H$4:$KM$4,CQ$3,'English Scores- Leveled papers'!$H29:$KM29,"&lt;&gt;")=0,"",SUMIF('English Scores- Leveled papers'!$H$4:$KM$4,CQ$3,'English Scores- Leveled papers'!$H29:$KM29)))</f>
        <v/>
      </c>
      <c r="CR27" s="80" t="str">
        <f>IF($B27="","",IF(COUNTIFS('English Scores- Leveled papers'!$H$4:$KM$4,CR$3,'English Scores- Leveled papers'!$H29:$KM29,"&lt;&gt;")=0,"",SUMIF('English Scores- Leveled papers'!$H$4:$KM$4,CR$3,'English Scores- Leveled papers'!$H29:$KM29)))</f>
        <v/>
      </c>
      <c r="CS27" s="80"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80" t="str">
        <f>IF($B27="","",IF(COUNTIFS('English Scores- Leveled papers'!$H$4:$KM$4,DF$3,'English Scores- Leveled papers'!$H29:$KM29,"&lt;&gt;")=0,"",SUMIF('English Scores- Leveled papers'!$H$4:$KM$4,DF$3,'English Scores- Leveled papers'!$H29:$KM29)))</f>
        <v/>
      </c>
      <c r="DG27" s="80" t="str">
        <f>IF($B27="","",IF(COUNTIFS('English Scores- Leveled papers'!$H$4:$KM$4,DG$3,'English Scores- Leveled papers'!$H29:$KM29,"&lt;&gt;")=0,"",SUMIF('English Scores- Leveled papers'!$H$4:$KM$4,DG$3,'English Scores- Leveled papers'!$H29:$KM29)))</f>
        <v/>
      </c>
      <c r="DH27" s="80" t="str">
        <f>IF($B27="","",IF(COUNTIFS('English Scores- Leveled papers'!$H$4:$KM$4,DH$3,'English Scores- Leveled papers'!$H29:$KM29,"&lt;&gt;")=0,"",SUMIF('English Scores- Leveled papers'!$H$4:$KM$4,DH$3,'English Scores- Leveled papers'!$H29:$KM29)))</f>
        <v/>
      </c>
      <c r="DI27" s="80" t="str">
        <f>IF($B27="","",IF(COUNTIFS('English Scores- Leveled papers'!$H$4:$KM$4,DI$3,'English Scores- Leveled papers'!$H29:$KM29,"&lt;&gt;")=0,"",SUMIF('English Scores- Leveled papers'!$H$4:$KM$4,DI$3,'English Scores- Leveled papers'!$H29:$KM29)))</f>
        <v/>
      </c>
      <c r="DJ27" s="80" t="str">
        <f>IF($B27="","",IF(COUNTIFS('English Scores- Leveled papers'!$H$4:$KM$4,DJ$3,'English Scores- Leveled papers'!$H29:$KM29,"&lt;&gt;")=0,"",SUMIF('English Scores- Leveled papers'!$H$4:$KM$4,DJ$3,'English Scores- Leveled papers'!$H29:$KM29)))</f>
        <v/>
      </c>
      <c r="DK27" s="80" t="str">
        <f>IF($B27="","",IF(COUNTIFS('English Scores- Leveled papers'!$H$4:$KM$4,DK$3,'English Scores- Leveled papers'!$H29:$KM29,"&lt;&gt;")=0,"",SUMIF('English Scores- Leveled papers'!$H$4:$KM$4,DK$3,'English Scores- Leveled papers'!$H29:$KM29)))</f>
        <v/>
      </c>
      <c r="DL27" s="80" t="str">
        <f>IF($B27="","",IF(COUNTIFS('English Scores- Leveled papers'!$H$4:$KM$4,DL$3,'English Scores- Leveled papers'!$H29:$KM29,"&lt;&gt;")=0,"",SUMIF('English Scores- Leveled papers'!$H$4:$KM$4,DL$3,'English Scores- Leveled papers'!$H29:$KM29)))</f>
        <v/>
      </c>
      <c r="DM27" s="80" t="str">
        <f>IF($B27="","",IF(COUNTIFS('English Scores- Leveled papers'!$H$4:$KM$4,DM$3,'English Scores- Leveled papers'!$H29:$KM29,"&lt;&gt;")=0,"",SUMIF('English Scores- Leveled papers'!$H$4:$KM$4,DM$3,'English Scores- Leveled papers'!$H29:$KM29)))</f>
        <v/>
      </c>
      <c r="DN27" s="80" t="str">
        <f>IF($B27="","",IF(COUNTIFS('English Scores- Leveled papers'!$H$4:$KM$4,DN$3,'English Scores- Leveled papers'!$H29:$KM29,"&lt;&gt;")=0,"",SUMIF('English Scores- Leveled papers'!$H$4:$KM$4,DN$3,'English Scores- Leveled papers'!$H29:$KM29)))</f>
        <v/>
      </c>
      <c r="DO27" s="80" t="str">
        <f>IF($B27="","",IF(COUNTIFS('English Scores- Leveled papers'!$H$4:$KM$4,DO$3,'English Scores- Leveled papers'!$H29:$KM29,"&lt;&gt;")=0,"",SUMIF('English Scores- Leveled papers'!$H$4:$KM$4,DO$3,'English Scores- Leveled papers'!$H29:$KM29)))</f>
        <v/>
      </c>
      <c r="DP27" s="80" t="str">
        <f>IF($B27="","",IF(COUNTIFS('English Scores- Leveled papers'!$H$4:$KM$4,DP$3,'English Scores- Leveled papers'!$H29:$KM29,"&lt;&gt;")=0,"",SUMIF('English Scores- Leveled papers'!$H$4:$KM$4,DP$3,'English Scores- Leveled papers'!$H29:$KM29)))</f>
        <v/>
      </c>
      <c r="DQ27" s="80" t="str">
        <f>IF($B27="","",IF(COUNTIFS('English Scores- Leveled papers'!$H$4:$KM$4,DQ$3,'English Scores- Leveled papers'!$H29:$KM29,"&lt;&gt;")=0,"",SUMIF('English Scores- Leveled papers'!$H$4:$KM$4,DQ$3,'English Scores- Leveled papers'!$H29:$KM29)))</f>
        <v/>
      </c>
      <c r="DR27" s="41" t="str">
        <f>IF($B27="","",IF(COUNTIFS('English Scores- Leveled papers'!$H$4:$KM$4,DR$3,'English Scores- Leveled papers'!$H29:$KM29,"&lt;&gt;")=0,"",SUMIF('English Scores- Leveled papers'!$H$4:$KM$4,DR$3,'English Scores- Leveled papers'!$H29:$KM29)))</f>
        <v/>
      </c>
      <c r="DS27" s="41" t="str">
        <f>IF($B27="","",IF(COUNTIFS('English Scores- Leveled papers'!$H$4:$KM$4,DS$3,'English Scores- Leveled papers'!$H29:$KM29,"&lt;&gt;")=0,"",SUMIF('English Scores- Leveled papers'!$H$4:$KM$4,DS$3,'English Scores- Leveled papers'!$H29:$KM29)))</f>
        <v/>
      </c>
      <c r="DT27" s="41" t="str">
        <f>IF($B27="","",IF(COUNTIFS('English Scores- Leveled papers'!$H$4:$KM$4,DT$3,'English Scores- Leveled papers'!$H29:$KM29,"&lt;&gt;")=0,"",SUMIF('English Scores- Leveled papers'!$H$4:$KM$4,DT$3,'English Scores- Leveled papers'!$H29:$KM29)))</f>
        <v/>
      </c>
      <c r="DU27" s="41" t="str">
        <f>IF($B27="","",IF(COUNTIFS('English Scores- Leveled papers'!$H$4:$KM$4,DU$3,'English Scores- Leveled papers'!$H29:$KM29,"&lt;&gt;")=0,"",SUMIF('English Scores- Leveled papers'!$H$4:$KM$4,DU$3,'English Scores- Leveled papers'!$H29:$KM29)))</f>
        <v/>
      </c>
      <c r="DV27" s="41" t="str">
        <f>IF($B27="","",IF(COUNTIFS('English Scores- Leveled papers'!$H$4:$KM$4,DV$3,'English Scores- Leveled papers'!$H29:$KM29,"&lt;&gt;")=0,"",SUMIF('English Scores- Leveled papers'!$H$4:$KM$4,DV$3,'English Scores- Leveled papers'!$H29:$KM29)))</f>
        <v/>
      </c>
      <c r="DW27" s="41" t="str">
        <f>IF($B27="","",IF(COUNTIFS('English Scores- Leveled papers'!$H$4:$KM$4,DW$3,'English Scores- Leveled papers'!$H29:$KM29,"&lt;&gt;")=0,"",SUMIF('English Scores- Leveled papers'!$H$4:$KM$4,DW$3,'English Scores- Leveled papers'!$H29:$KM29)))</f>
        <v/>
      </c>
      <c r="DX27" s="41" t="str">
        <f>IF($B27="","",IF(COUNTIFS('English Scores- Leveled papers'!$H$4:$KM$4,DX$3,'English Scores- Leveled papers'!$H29:$KM29,"&lt;&gt;")=0,"",SUMIF('English Scores- Leveled papers'!$H$4:$KM$4,DX$3,'English Scores- Leveled papers'!$H29:$KM29)))</f>
        <v/>
      </c>
      <c r="DY27" s="41" t="str">
        <f>IF($B27="","",IF(COUNTIFS('English Scores- Leveled papers'!$H$4:$KM$4,DY$3,'English Scores- Leveled papers'!$H29:$KM29,"&lt;&gt;")=0,"",SUMIF('English Scores- Leveled papers'!$H$4:$KM$4,DY$3,'English Scores- Leveled papers'!$H29:$KM29)))</f>
        <v/>
      </c>
      <c r="DZ27" s="41" t="str">
        <f>IF($B27="","",IF(COUNTIFS('English Scores- Leveled papers'!$H$4:$KM$4,DZ$3,'English Scores- Leveled papers'!$H29:$KM29,"&lt;&gt;")=0,"",SUMIF('English Scores- Leveled papers'!$H$4:$KM$4,DZ$3,'English Scores- Leveled papers'!$H29:$KM29)))</f>
        <v/>
      </c>
      <c r="EA27" s="41" t="str">
        <f>IF($B27="","",IF(COUNTIFS('English Scores- Leveled papers'!$H$4:$KM$4,EA$3,'English Scores- Leveled papers'!$H29:$KM29,"&lt;&gt;")=0,"",SUMIF('English Scores- Leveled papers'!$H$4:$KM$4,EA$3,'English Scores- Leveled papers'!$H29:$KM29)))</f>
        <v/>
      </c>
      <c r="EB27" s="41" t="str">
        <f>IF($B27="","",IF(COUNTIFS('English Scores- Leveled papers'!$H$4:$KM$4,EB$3,'English Scores- Leveled papers'!$H29:$KM29,"&lt;&gt;")=0,"",SUMIF('English Scores- Leveled papers'!$H$4:$KM$4,EB$3,'English Scores- Leveled papers'!$H29:$KM29)))</f>
        <v/>
      </c>
      <c r="EC27" s="41" t="str">
        <f>IF($B27="","",IF(COUNTIFS('English Scores- Leveled papers'!$H$4:$KM$4,EC$3,'English Scores- Leveled papers'!$H29:$KM29,"&lt;&gt;")=0,"",SUMIF('English Scores- Leveled papers'!$H$4:$KM$4,EC$3,'English Scores- Leveled papers'!$H29:$KM29)))</f>
        <v/>
      </c>
      <c r="ED27" s="80" t="str">
        <f>IF($B27="","",IF(COUNTIFS('English Scores- Leveled papers'!$H$4:$KM$4,ED$3,'English Scores- Leveled papers'!$H29:$KM29,"&lt;&gt;")=0,"",SUMIF('English Scores- Leveled papers'!$H$4:$KM$4,ED$3,'English Scores- Leveled papers'!$H29:$KM29)))</f>
        <v/>
      </c>
      <c r="EE27" s="80" t="str">
        <f>IF($B27="","",IF(COUNTIFS('English Scores- Leveled papers'!$H$4:$KM$4,EE$3,'English Scores- Leveled papers'!$H29:$KM29,"&lt;&gt;")=0,"",SUMIF('English Scores- Leveled papers'!$H$4:$KM$4,EE$3,'English Scores- Leveled papers'!$H29:$KM29)))</f>
        <v/>
      </c>
      <c r="EF27" s="80" t="str">
        <f>IF($B27="","",IF(COUNTIFS('English Scores- Leveled papers'!$H$4:$KM$4,EF$3,'English Scores- Leveled papers'!$H29:$KM29,"&lt;&gt;")=0,"",SUMIF('English Scores- Leveled papers'!$H$4:$KM$4,EF$3,'English Scores- Leveled papers'!$H29:$KM29)))</f>
        <v/>
      </c>
      <c r="EG27" s="80" t="str">
        <f>IF($B27="","",IF(COUNTIFS('English Scores- Leveled papers'!$H$4:$KM$4,EG$3,'English Scores- Leveled papers'!$H29:$KM29,"&lt;&gt;")=0,"",SUMIF('English Scores- Leveled papers'!$H$4:$KM$4,EG$3,'English Scores- Leveled papers'!$H29:$KM29)))</f>
        <v/>
      </c>
      <c r="EH27" s="80" t="str">
        <f>IF($B27="","",IF(COUNTIFS('English Scores- Leveled papers'!$H$4:$KM$4,EH$3,'English Scores- Leveled papers'!$H29:$KM29,"&lt;&gt;")=0,"",SUMIF('English Scores- Leveled papers'!$H$4:$KM$4,EH$3,'English Scores- Leveled papers'!$H29:$KM29)))</f>
        <v/>
      </c>
      <c r="EI27" s="80" t="str">
        <f>IF($B27="","",IF(COUNTIFS('English Scores- Leveled papers'!$H$4:$KM$4,EI$3,'English Scores- Leveled papers'!$H29:$KM29,"&lt;&gt;")=0,"",SUMIF('English Scores- Leveled papers'!$H$4:$KM$4,EI$3,'English Scores- Leveled papers'!$H29:$KM29)))</f>
        <v/>
      </c>
      <c r="EJ27" s="80" t="str">
        <f>IF($B27="","",IF(COUNTIFS('English Scores- Leveled papers'!$H$4:$KM$4,EJ$3,'English Scores- Leveled papers'!$H29:$KM29,"&lt;&gt;")=0,"",SUMIF('English Scores- Leveled papers'!$H$4:$KM$4,EJ$3,'English Scores- Leveled papers'!$H29:$KM29)))</f>
        <v/>
      </c>
      <c r="EK27" s="80" t="str">
        <f>IF($B27="","",IF(COUNTIFS('English Scores- Leveled papers'!$H$4:$KM$4,EK$3,'English Scores- Leveled papers'!$H29:$KM29,"&lt;&gt;")=0,"",SUMIF('English Scores- Leveled papers'!$H$4:$KM$4,EK$3,'English Scores- Leveled papers'!$H29:$KM29)))</f>
        <v/>
      </c>
      <c r="EL27" s="80" t="str">
        <f>IF($B27="","",IF(COUNTIFS('English Scores- Leveled papers'!$H$4:$KM$4,EL$3,'English Scores- Leveled papers'!$H29:$KM29,"&lt;&gt;")=0,"",SUMIF('English Scores- Leveled papers'!$H$4:$KM$4,EL$3,'English Scores- Leveled papers'!$H29:$KM29)))</f>
        <v/>
      </c>
      <c r="EM27" s="80" t="str">
        <f>IF($B27="","",IF(COUNTIFS('English Scores- Leveled papers'!$H$4:$KM$4,EM$3,'English Scores- Leveled papers'!$H29:$KM29,"&lt;&gt;")=0,"",SUMIF('English Scores- Leveled papers'!$H$4:$KM$4,EM$3,'English Scores- Leveled papers'!$H29:$KM29)))</f>
        <v/>
      </c>
      <c r="EN27" s="80" t="str">
        <f>IF($B27="","",IF(COUNTIFS('English Scores- Leveled papers'!$H$4:$KM$4,EN$3,'English Scores- Leveled papers'!$H29:$KM29,"&lt;&gt;")=0,"",SUMIF('English Scores- Leveled papers'!$H$4:$KM$4,EN$3,'English Scores- Leveled papers'!$H29:$KM29)))</f>
        <v/>
      </c>
      <c r="EO27" s="80" t="str">
        <f>IF($B27="","",IF(COUNTIFS('English Scores- Leveled papers'!$H$4:$KM$4,EO$3,'English Scores- Leveled papers'!$H29:$KM29,"&lt;&gt;")=0,"",SUMIF('English Scores- Leveled papers'!$H$4:$KM$4,EO$3,'English Scores- Leveled papers'!$H29:$KM29)))</f>
        <v/>
      </c>
      <c r="EP27" s="80" t="str">
        <f>IF($B27="","",IF(COUNTIFS('English Scores- Leveled papers'!$H$4:$KM$4,EP$3,'English Scores- Leveled papers'!$H29:$KM29,"&lt;&gt;")=0,"",SUMIF('English Scores- Leveled papers'!$H$4:$KM$4,EP$3,'English Scores- Leveled papers'!$H29:$KM29)))</f>
        <v/>
      </c>
    </row>
    <row r="28" spans="1:150" x14ac:dyDescent="0.2">
      <c r="A28" s="65">
        <v>24</v>
      </c>
      <c r="B28" s="65" t="str">
        <f>'English Scores- Leveled papers'!B30</f>
        <v>Subhan</v>
      </c>
      <c r="C28" s="79" t="str">
        <f>IF('RC Mastery Check+Question type'!D28="","",IF(OR('RC Mastery Check+Question type'!D28=-0.5,'RC Mastery Check+Question type'!D28=0,'RC Mastery Check+Question type'!D28=0.2,'RC Mastery Check+Question type'!D28=0.5),"NR",'Cover Sheet'!#REF!))</f>
        <v/>
      </c>
      <c r="D28" s="76" t="str">
        <f>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v/>
      </c>
      <c r="E28" s="78" t="str">
        <f t="shared" si="2"/>
        <v/>
      </c>
      <c r="F28" s="78" t="str">
        <f t="shared" si="3"/>
        <v/>
      </c>
      <c r="G28" s="78" t="str">
        <f t="shared" si="4"/>
        <v/>
      </c>
      <c r="H28" s="78" t="str">
        <f t="shared" si="5"/>
        <v/>
      </c>
      <c r="I28" s="78" t="str">
        <f t="shared" si="6"/>
        <v/>
      </c>
      <c r="J28" s="78" t="str">
        <f t="shared" si="7"/>
        <v/>
      </c>
      <c r="K28" s="78" t="str">
        <f t="shared" si="8"/>
        <v/>
      </c>
      <c r="L28" s="78" t="str">
        <f t="shared" si="9"/>
        <v/>
      </c>
      <c r="M28" s="78" t="str">
        <f t="shared" si="10"/>
        <v/>
      </c>
      <c r="N28" s="78" t="str">
        <f t="shared" si="11"/>
        <v/>
      </c>
      <c r="O28" s="78" t="str">
        <f t="shared" si="12"/>
        <v/>
      </c>
      <c r="P28" s="78" t="str">
        <f t="shared" si="13"/>
        <v/>
      </c>
      <c r="Q28" s="78" t="str">
        <f t="shared" si="14"/>
        <v/>
      </c>
      <c r="R28" s="78" t="str">
        <f t="shared" si="15"/>
        <v/>
      </c>
      <c r="S28" s="41" t="str">
        <f>IF($B28="","",IF(COUNTIFS('English Scores- Leveled papers'!$H$4:$KM$4,S$3,'English Scores- Leveled papers'!$H30:$KM30,"&lt;&gt;")=0,"",SUMIF('English Scores- Leveled papers'!$H$4:$KM$4,S$3,'English Scores- Leveled papers'!$H30:$KM30)))</f>
        <v/>
      </c>
      <c r="T28" s="41" t="str">
        <f>IF($B28="","",IF(COUNTIFS('English Scores- Leveled papers'!$H$4:$KM$4,T$3,'English Scores- Leveled papers'!$H30:$KM30,"&lt;&gt;")=0,"",SUMIF('English Scores- Leveled papers'!$H$4:$KM$4,T$3,'English Scores- Leveled papers'!$H30:$KM30)))</f>
        <v/>
      </c>
      <c r="U28" s="41" t="str">
        <f>IF($B28="","",IF(COUNTIFS('English Scores- Leveled papers'!$H$4:$KM$4,U$3,'English Scores- Leveled papers'!$H30:$KM30,"&lt;&gt;")=0,"",SUMIF('English Scores- Leveled papers'!$H$4:$KM$4,U$3,'English Scores- Leveled papers'!$H30:$KM30)))</f>
        <v/>
      </c>
      <c r="V28" s="41" t="str">
        <f>IF($B28="","",IF(COUNTIFS('English Scores- Leveled papers'!$H$4:$KM$4,V$3,'English Scores- Leveled papers'!$H30:$KM30,"&lt;&gt;")=0,"",SUMIF('English Scores- Leveled papers'!$H$4:$KM$4,V$3,'English Scores- Leveled papers'!$H30:$KM30)))</f>
        <v/>
      </c>
      <c r="W28" s="41" t="str">
        <f>IF($B28="","",IF(COUNTIFS('English Scores- Leveled papers'!$H$4:$KM$4,W$3,'English Scores- Leveled papers'!$H30:$KM30,"&lt;&gt;")=0,"",SUMIF('English Scores- Leveled papers'!$H$4:$KM$4,W$3,'English Scores- Leveled papers'!$H30:$KM30)))</f>
        <v/>
      </c>
      <c r="X28" s="80" t="str">
        <f>IF($B28="","",IF(COUNTIFS('English Scores- Leveled papers'!$H$4:$KM$4,X$3,'English Scores- Leveled papers'!$H30:$KM30,"&lt;&gt;")=0,"",SUMIF('English Scores- Leveled papers'!$H$4:$KM$4,X$3,'English Scores- Leveled papers'!$H30:$KM30)))</f>
        <v/>
      </c>
      <c r="Y28" s="80" t="str">
        <f>IF($B28="","",IF(COUNTIFS('English Scores- Leveled papers'!$H$4:$KM$4,Y$3,'English Scores- Leveled papers'!$H30:$KM30,"&lt;&gt;")=0,"",SUMIF('English Scores- Leveled papers'!$H$4:$KM$4,Y$3,'English Scores- Leveled papers'!$H30:$KM30)))</f>
        <v/>
      </c>
      <c r="Z28" s="80" t="str">
        <f>IF($B28="","",IF(COUNTIFS('English Scores- Leveled papers'!$H$4:$KM$4,Z$3,'English Scores- Leveled papers'!$H30:$KM30,"&lt;&gt;")=0,"",SUMIF('English Scores- Leveled papers'!$H$4:$KM$4,Z$3,'English Scores- Leveled papers'!$H30:$KM30)))</f>
        <v/>
      </c>
      <c r="AA28" s="80" t="str">
        <f>IF($B28="","",IF(COUNTIFS('English Scores- Leveled papers'!$H$4:$KM$4,AA$3,'English Scores- Leveled papers'!$H30:$KM30,"&lt;&gt;")=0,"",SUMIF('English Scores- Leveled papers'!$H$4:$KM$4,AA$3,'English Scores- Leveled papers'!$H30:$KM30)))</f>
        <v/>
      </c>
      <c r="AB28" s="80" t="str">
        <f>IF($B28="","",IF(COUNTIFS('English Scores- Leveled papers'!$H$4:$KM$4,AB$3,'English Scores- Leveled papers'!$H30:$KM30,"&lt;&gt;")=0,"",SUMIF('English Scores- Leveled papers'!$H$4:$KM$4,AB$3,'English Scores- Leveled papers'!$H30:$KM30)))</f>
        <v/>
      </c>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80" t="str">
        <f>IF($B28="","",IF(COUNTIFS('English Scores- Leveled papers'!$H$4:$KM$4,AI$3,'English Scores- Leveled papers'!$H30:$KM30,"&lt;&gt;")=0,"",SUMIF('English Scores- Leveled papers'!$H$4:$KM$4,AI$3,'English Scores- Leveled papers'!$H30:$KM30)))</f>
        <v/>
      </c>
      <c r="AJ28" s="80" t="str">
        <f>IF($B28="","",IF(COUNTIFS('English Scores- Leveled papers'!$H$4:$KM$4,AJ$3,'English Scores- Leveled papers'!$H30:$KM30,"&lt;&gt;")=0,"",SUMIF('English Scores- Leveled papers'!$H$4:$KM$4,AJ$3,'English Scores- Leveled papers'!$H30:$KM30)))</f>
        <v/>
      </c>
      <c r="AK28" s="80" t="str">
        <f>IF($B28="","",IF(COUNTIFS('English Scores- Leveled papers'!$H$4:$KM$4,AK$3,'English Scores- Leveled papers'!$H30:$KM30,"&lt;&gt;")=0,"",SUMIF('English Scores- Leveled papers'!$H$4:$KM$4,AK$3,'English Scores- Leveled papers'!$H30:$KM30)))</f>
        <v/>
      </c>
      <c r="AL28" s="80" t="str">
        <f>IF($B28="","",IF(COUNTIFS('English Scores- Leveled papers'!$H$4:$KM$4,AL$3,'English Scores- Leveled papers'!$H30:$KM30,"&lt;&gt;")=0,"",SUMIF('English Scores- Leveled papers'!$H$4:$KM$4,AL$3,'English Scores- Leveled papers'!$H30:$KM30)))</f>
        <v/>
      </c>
      <c r="AM28" s="80" t="str">
        <f>IF($B28="","",IF(COUNTIFS('English Scores- Leveled papers'!$H$4:$KM$4,AM$3,'English Scores- Leveled papers'!$H30:$KM30,"&lt;&gt;")=0,"",SUMIF('English Scores- Leveled papers'!$H$4:$KM$4,AM$3,'English Scores- Leveled papers'!$H30:$KM30)))</f>
        <v/>
      </c>
      <c r="AN28" s="80"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80" t="str">
        <f>IF($B28="","",IF(COUNTIFS('English Scores- Leveled papers'!$H$4:$KM$4,AZ$3,'English Scores- Leveled papers'!$H30:$KM30,"&lt;&gt;")=0,"",SUMIF('English Scores- Leveled papers'!$H$4:$KM$4,AZ$3,'English Scores- Leveled papers'!$H30:$KM30)))</f>
        <v/>
      </c>
      <c r="BA28" s="80" t="str">
        <f>IF($B28="","",IF(COUNTIFS('English Scores- Leveled papers'!$H$4:$KM$4,BA$3,'English Scores- Leveled papers'!$H30:$KM30,"&lt;&gt;")=0,"",SUMIF('English Scores- Leveled papers'!$H$4:$KM$4,BA$3,'English Scores- Leveled papers'!$H30:$KM30)))</f>
        <v/>
      </c>
      <c r="BB28" s="80" t="str">
        <f>IF($B28="","",IF(COUNTIFS('English Scores- Leveled papers'!$H$4:$KM$4,BB$3,'English Scores- Leveled papers'!$H30:$KM30,"&lt;&gt;")=0,"",SUMIF('English Scores- Leveled papers'!$H$4:$KM$4,BB$3,'English Scores- Leveled papers'!$H30:$KM30)))</f>
        <v/>
      </c>
      <c r="BC28" s="80" t="str">
        <f>IF($B28="","",IF(COUNTIFS('English Scores- Leveled papers'!$H$4:$KM$4,BC$3,'English Scores- Leveled papers'!$H30:$KM30,"&lt;&gt;")=0,"",SUMIF('English Scores- Leveled papers'!$H$4:$KM$4,BC$3,'English Scores- Leveled papers'!$H30:$KM30)))</f>
        <v/>
      </c>
      <c r="BD28" s="80"/>
      <c r="BE28" s="80"/>
      <c r="BF28" s="80" t="str">
        <f>IF($B28="","",IF(COUNTIFS('English Scores- Leveled papers'!$H$4:$KM$4,BF$3,'English Scores- Leveled papers'!$H30:$KM30,"&lt;&gt;")=0,"",SUMIF('English Scores- Leveled papers'!$H$4:$KM$4,BF$3,'English Scores- Leveled papers'!$H30:$KM30)))</f>
        <v/>
      </c>
      <c r="BG28" s="80" t="str">
        <f>IF($B28="","",IF(COUNTIFS('English Scores- Leveled papers'!$H$4:$KM$4,BG$3,'English Scores- Leveled papers'!$H30:$KM30,"&lt;&gt;")=0,"",SUMIF('English Scores- Leveled papers'!$H$4:$KM$4,BG$3,'English Scores- Leveled papers'!$H30:$KM30)))</f>
        <v/>
      </c>
      <c r="BH28" s="80" t="str">
        <f>IF($B28="","",IF(COUNTIFS('English Scores- Leveled papers'!$H$4:$KM$4,BH$3,'English Scores- Leveled papers'!$H30:$KM30,"&lt;&gt;")=0,"",SUMIF('English Scores- Leveled papers'!$H$4:$KM$4,BH$3,'English Scores- Leveled papers'!$H30:$KM30)))</f>
        <v/>
      </c>
      <c r="BI28" s="80" t="str">
        <f>IF($B28="","",IF(COUNTIFS('English Scores- Leveled papers'!$H$4:$KM$4,BI$3,'English Scores- Leveled papers'!$H30:$KM30,"&lt;&gt;")=0,"",SUMIF('English Scores- Leveled papers'!$H$4:$KM$4,BI$3,'English Scores- Leveled papers'!$H30:$KM30)))</f>
        <v/>
      </c>
      <c r="BJ28" s="80" t="str">
        <f>IF($B28="","",IF(COUNTIFS('English Scores- Leveled papers'!$H$4:$KM$4,BJ$3,'English Scores- Leveled papers'!$H30:$KM30,"&lt;&gt;")=0,"",SUMIF('English Scores- Leveled papers'!$H$4:$KM$4,BJ$3,'English Scores- Leveled papers'!$H30:$KM30)))</f>
        <v/>
      </c>
      <c r="BK28" s="80" t="str">
        <f>IF($B28="","",IF(COUNTIFS('English Scores- Leveled papers'!$H$4:$KM$4,BK$3,'English Scores- Leveled papers'!$H30:$KM30,"&lt;&gt;")=0,"",SUMIF('English Scores- Leveled papers'!$H$4:$KM$4,BK$3,'English Scores- Leveled papers'!$H30:$KM30)))</f>
        <v/>
      </c>
      <c r="BL28" s="80" t="str">
        <f>IF($B28="","",IF(COUNTIFS('English Scores- Leveled papers'!$H$4:$KM$4,BL$3,'English Scores- Leveled papers'!$H30:$KM30,"&lt;&gt;")=0,"",SUMIF('English Scores- Leveled papers'!$H$4:$KM$4,BL$3,'English Scores- Leveled papers'!$H30:$KM30)))</f>
        <v/>
      </c>
      <c r="BM28" s="80" t="str">
        <f>IF($B28="","",IF(COUNTIFS('English Scores- Leveled papers'!$H$4:$KM$4,BM$3,'English Scores- Leveled papers'!$H30:$KM30,"&lt;&gt;")=0,"",SUMIF('English Scores- Leveled papers'!$H$4:$KM$4,BM$3,'English Scores- Leveled papers'!$H30:$KM30)))</f>
        <v/>
      </c>
      <c r="BN28" s="80" t="str">
        <f>IF($B28="","",IF(COUNTIFS('English Scores- Leveled papers'!$H$4:$KM$4,BN$3,'English Scores- Leveled papers'!$H30:$KM30,"&lt;&gt;")=0,"",SUMIF('English Scores- Leveled papers'!$H$4:$KM$4,BN$3,'English Scores- Leveled papers'!$H30:$KM30)))</f>
        <v/>
      </c>
      <c r="BO28" s="80"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80" t="str">
        <f>IF($B28="","",IF(COUNTIFS('English Scores- Leveled papers'!$H$4:$KM$4,BX$3,'English Scores- Leveled papers'!$H30:$KM30,"&lt;&gt;")=0,"",SUMIF('English Scores- Leveled papers'!$H$4:$KM$4,BX$3,'English Scores- Leveled papers'!$H30:$KM30)))</f>
        <v/>
      </c>
      <c r="BY28" s="80" t="str">
        <f>IF($B28="","",IF(COUNTIFS('English Scores- Leveled papers'!$H$4:$KM$4,BY$3,'English Scores- Leveled papers'!$H30:$KM30,"&lt;&gt;")=0,"",SUMIF('English Scores- Leveled papers'!$H$4:$KM$4,BY$3,'English Scores- Leveled papers'!$H30:$KM30)))</f>
        <v/>
      </c>
      <c r="BZ28" s="80" t="str">
        <f>IF($B28="","",IF(COUNTIFS('English Scores- Leveled papers'!$H$4:$KM$4,BZ$3,'English Scores- Leveled papers'!$H30:$KM30,"&lt;&gt;")=0,"",SUMIF('English Scores- Leveled papers'!$H$4:$KM$4,BZ$3,'English Scores- Leveled papers'!$H30:$KM30)))</f>
        <v/>
      </c>
      <c r="CA28" s="80" t="str">
        <f>IF($B28="","",IF(COUNTIFS('English Scores- Leveled papers'!$H$4:$KM$4,CA$3,'English Scores- Leveled papers'!$H30:$KM30,"&lt;&gt;")=0,"",SUMIF('English Scores- Leveled papers'!$H$4:$KM$4,CA$3,'English Scores- Leveled papers'!$H30:$KM30)))</f>
        <v/>
      </c>
      <c r="CB28" s="80" t="str">
        <f>IF($B28="","",IF(COUNTIFS('English Scores- Leveled papers'!$H$4:$KM$4,CB$3,'English Scores- Leveled papers'!$H30:$KM30,"&lt;&gt;")=0,"",SUMIF('English Scores- Leveled papers'!$H$4:$KM$4,CB$3,'English Scores- Leveled papers'!$H30:$KM30)))</f>
        <v/>
      </c>
      <c r="CC28" s="80" t="str">
        <f>IF($B28="","",IF(COUNTIFS('English Scores- Leveled papers'!$H$4:$KM$4,CC$3,'English Scores- Leveled papers'!$H30:$KM30,"&lt;&gt;")=0,"",SUMIF('English Scores- Leveled papers'!$H$4:$KM$4,CC$3,'English Scores- Leveled papers'!$H30:$KM30)))</f>
        <v/>
      </c>
      <c r="CD28" s="80" t="str">
        <f>IF($B28="","",IF(COUNTIFS('English Scores- Leveled papers'!$H$4:$KM$4,CD$3,'English Scores- Leveled papers'!$H30:$KM30,"&lt;&gt;")=0,"",SUMIF('English Scores- Leveled papers'!$H$4:$KM$4,CD$3,'English Scores- Leveled papers'!$H30:$KM30)))</f>
        <v/>
      </c>
      <c r="CE28" s="80" t="str">
        <f>IF($B28="","",IF(COUNTIFS('English Scores- Leveled papers'!$H$4:$KM$4,CE$3,'English Scores- Leveled papers'!$H30:$KM30,"&lt;&gt;")=0,"",SUMIF('English Scores- Leveled papers'!$H$4:$KM$4,CE$3,'English Scores- Leveled papers'!$H30:$KM30)))</f>
        <v/>
      </c>
      <c r="CF28" s="80"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80" t="str">
        <f>IF($B28="","",IF(COUNTIFS('English Scores- Leveled papers'!$H$4:$KM$4,CL$3,'English Scores- Leveled papers'!$H30:$KM30,"&lt;&gt;")=0,"",SUMIF('English Scores- Leveled papers'!$H$4:$KM$4,CL$3,'English Scores- Leveled papers'!$H30:$KM30)))</f>
        <v/>
      </c>
      <c r="CM28" s="80" t="str">
        <f>IF($B28="","",IF(COUNTIFS('English Scores- Leveled papers'!$H$4:$KM$4,CM$3,'English Scores- Leveled papers'!$H30:$KM30,"&lt;&gt;")=0,"",SUMIF('English Scores- Leveled papers'!$H$4:$KM$4,CM$3,'English Scores- Leveled papers'!$H30:$KM30)))</f>
        <v/>
      </c>
      <c r="CN28" s="80" t="str">
        <f>IF($B28="","",IF(COUNTIFS('English Scores- Leveled papers'!$H$4:$KM$4,CN$3,'English Scores- Leveled papers'!$H30:$KM30,"&lt;&gt;")=0,"",SUMIF('English Scores- Leveled papers'!$H$4:$KM$4,CN$3,'English Scores- Leveled papers'!$H30:$KM30)))</f>
        <v/>
      </c>
      <c r="CO28" s="80" t="str">
        <f>IF($B28="","",IF(COUNTIFS('English Scores- Leveled papers'!$H$4:$KM$4,CO$3,'English Scores- Leveled papers'!$H30:$KM30,"&lt;&gt;")=0,"",SUMIF('English Scores- Leveled papers'!$H$4:$KM$4,CO$3,'English Scores- Leveled papers'!$H30:$KM30)))</f>
        <v/>
      </c>
      <c r="CP28" s="80" t="str">
        <f>IF($B28="","",IF(COUNTIFS('English Scores- Leveled papers'!$H$4:$KM$4,CP$3,'English Scores- Leveled papers'!$H30:$KM30,"&lt;&gt;")=0,"",SUMIF('English Scores- Leveled papers'!$H$4:$KM$4,CP$3,'English Scores- Leveled papers'!$H30:$KM30)))</f>
        <v/>
      </c>
      <c r="CQ28" s="80" t="str">
        <f>IF($B28="","",IF(COUNTIFS('English Scores- Leveled papers'!$H$4:$KM$4,CQ$3,'English Scores- Leveled papers'!$H30:$KM30,"&lt;&gt;")=0,"",SUMIF('English Scores- Leveled papers'!$H$4:$KM$4,CQ$3,'English Scores- Leveled papers'!$H30:$KM30)))</f>
        <v/>
      </c>
      <c r="CR28" s="80" t="str">
        <f>IF($B28="","",IF(COUNTIFS('English Scores- Leveled papers'!$H$4:$KM$4,CR$3,'English Scores- Leveled papers'!$H30:$KM30,"&lt;&gt;")=0,"",SUMIF('English Scores- Leveled papers'!$H$4:$KM$4,CR$3,'English Scores- Leveled papers'!$H30:$KM30)))</f>
        <v/>
      </c>
      <c r="CS28" s="80"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80" t="str">
        <f>IF($B28="","",IF(COUNTIFS('English Scores- Leveled papers'!$H$4:$KM$4,DF$3,'English Scores- Leveled papers'!$H30:$KM30,"&lt;&gt;")=0,"",SUMIF('English Scores- Leveled papers'!$H$4:$KM$4,DF$3,'English Scores- Leveled papers'!$H30:$KM30)))</f>
        <v/>
      </c>
      <c r="DG28" s="80" t="str">
        <f>IF($B28="","",IF(COUNTIFS('English Scores- Leveled papers'!$H$4:$KM$4,DG$3,'English Scores- Leveled papers'!$H30:$KM30,"&lt;&gt;")=0,"",SUMIF('English Scores- Leveled papers'!$H$4:$KM$4,DG$3,'English Scores- Leveled papers'!$H30:$KM30)))</f>
        <v/>
      </c>
      <c r="DH28" s="80" t="str">
        <f>IF($B28="","",IF(COUNTIFS('English Scores- Leveled papers'!$H$4:$KM$4,DH$3,'English Scores- Leveled papers'!$H30:$KM30,"&lt;&gt;")=0,"",SUMIF('English Scores- Leveled papers'!$H$4:$KM$4,DH$3,'English Scores- Leveled papers'!$H30:$KM30)))</f>
        <v/>
      </c>
      <c r="DI28" s="80" t="str">
        <f>IF($B28="","",IF(COUNTIFS('English Scores- Leveled papers'!$H$4:$KM$4,DI$3,'English Scores- Leveled papers'!$H30:$KM30,"&lt;&gt;")=0,"",SUMIF('English Scores- Leveled papers'!$H$4:$KM$4,DI$3,'English Scores- Leveled papers'!$H30:$KM30)))</f>
        <v/>
      </c>
      <c r="DJ28" s="80" t="str">
        <f>IF($B28="","",IF(COUNTIFS('English Scores- Leveled papers'!$H$4:$KM$4,DJ$3,'English Scores- Leveled papers'!$H30:$KM30,"&lt;&gt;")=0,"",SUMIF('English Scores- Leveled papers'!$H$4:$KM$4,DJ$3,'English Scores- Leveled papers'!$H30:$KM30)))</f>
        <v/>
      </c>
      <c r="DK28" s="80" t="str">
        <f>IF($B28="","",IF(COUNTIFS('English Scores- Leveled papers'!$H$4:$KM$4,DK$3,'English Scores- Leveled papers'!$H30:$KM30,"&lt;&gt;")=0,"",SUMIF('English Scores- Leveled papers'!$H$4:$KM$4,DK$3,'English Scores- Leveled papers'!$H30:$KM30)))</f>
        <v/>
      </c>
      <c r="DL28" s="80" t="str">
        <f>IF($B28="","",IF(COUNTIFS('English Scores- Leveled papers'!$H$4:$KM$4,DL$3,'English Scores- Leveled papers'!$H30:$KM30,"&lt;&gt;")=0,"",SUMIF('English Scores- Leveled papers'!$H$4:$KM$4,DL$3,'English Scores- Leveled papers'!$H30:$KM30)))</f>
        <v/>
      </c>
      <c r="DM28" s="80" t="str">
        <f>IF($B28="","",IF(COUNTIFS('English Scores- Leveled papers'!$H$4:$KM$4,DM$3,'English Scores- Leveled papers'!$H30:$KM30,"&lt;&gt;")=0,"",SUMIF('English Scores- Leveled papers'!$H$4:$KM$4,DM$3,'English Scores- Leveled papers'!$H30:$KM30)))</f>
        <v/>
      </c>
      <c r="DN28" s="80" t="str">
        <f>IF($B28="","",IF(COUNTIFS('English Scores- Leveled papers'!$H$4:$KM$4,DN$3,'English Scores- Leveled papers'!$H30:$KM30,"&lt;&gt;")=0,"",SUMIF('English Scores- Leveled papers'!$H$4:$KM$4,DN$3,'English Scores- Leveled papers'!$H30:$KM30)))</f>
        <v/>
      </c>
      <c r="DO28" s="80" t="str">
        <f>IF($B28="","",IF(COUNTIFS('English Scores- Leveled papers'!$H$4:$KM$4,DO$3,'English Scores- Leveled papers'!$H30:$KM30,"&lt;&gt;")=0,"",SUMIF('English Scores- Leveled papers'!$H$4:$KM$4,DO$3,'English Scores- Leveled papers'!$H30:$KM30)))</f>
        <v/>
      </c>
      <c r="DP28" s="80" t="str">
        <f>IF($B28="","",IF(COUNTIFS('English Scores- Leveled papers'!$H$4:$KM$4,DP$3,'English Scores- Leveled papers'!$H30:$KM30,"&lt;&gt;")=0,"",SUMIF('English Scores- Leveled papers'!$H$4:$KM$4,DP$3,'English Scores- Leveled papers'!$H30:$KM30)))</f>
        <v/>
      </c>
      <c r="DQ28" s="80" t="str">
        <f>IF($B28="","",IF(COUNTIFS('English Scores- Leveled papers'!$H$4:$KM$4,DQ$3,'English Scores- Leveled papers'!$H30:$KM30,"&lt;&gt;")=0,"",SUMIF('English Scores- Leveled papers'!$H$4:$KM$4,DQ$3,'English Scores- Leveled papers'!$H30:$KM30)))</f>
        <v/>
      </c>
      <c r="DR28" s="41" t="str">
        <f>IF($B28="","",IF(COUNTIFS('English Scores- Leveled papers'!$H$4:$KM$4,DR$3,'English Scores- Leveled papers'!$H30:$KM30,"&lt;&gt;")=0,"",SUMIF('English Scores- Leveled papers'!$H$4:$KM$4,DR$3,'English Scores- Leveled papers'!$H30:$KM30)))</f>
        <v/>
      </c>
      <c r="DS28" s="41" t="str">
        <f>IF($B28="","",IF(COUNTIFS('English Scores- Leveled papers'!$H$4:$KM$4,DS$3,'English Scores- Leveled papers'!$H30:$KM30,"&lt;&gt;")=0,"",SUMIF('English Scores- Leveled papers'!$H$4:$KM$4,DS$3,'English Scores- Leveled papers'!$H30:$KM30)))</f>
        <v/>
      </c>
      <c r="DT28" s="41" t="str">
        <f>IF($B28="","",IF(COUNTIFS('English Scores- Leveled papers'!$H$4:$KM$4,DT$3,'English Scores- Leveled papers'!$H30:$KM30,"&lt;&gt;")=0,"",SUMIF('English Scores- Leveled papers'!$H$4:$KM$4,DT$3,'English Scores- Leveled papers'!$H30:$KM30)))</f>
        <v/>
      </c>
      <c r="DU28" s="41" t="str">
        <f>IF($B28="","",IF(COUNTIFS('English Scores- Leveled papers'!$H$4:$KM$4,DU$3,'English Scores- Leveled papers'!$H30:$KM30,"&lt;&gt;")=0,"",SUMIF('English Scores- Leveled papers'!$H$4:$KM$4,DU$3,'English Scores- Leveled papers'!$H30:$KM30)))</f>
        <v/>
      </c>
      <c r="DV28" s="41" t="str">
        <f>IF($B28="","",IF(COUNTIFS('English Scores- Leveled papers'!$H$4:$KM$4,DV$3,'English Scores- Leveled papers'!$H30:$KM30,"&lt;&gt;")=0,"",SUMIF('English Scores- Leveled papers'!$H$4:$KM$4,DV$3,'English Scores- Leveled papers'!$H30:$KM30)))</f>
        <v/>
      </c>
      <c r="DW28" s="41" t="str">
        <f>IF($B28="","",IF(COUNTIFS('English Scores- Leveled papers'!$H$4:$KM$4,DW$3,'English Scores- Leveled papers'!$H30:$KM30,"&lt;&gt;")=0,"",SUMIF('English Scores- Leveled papers'!$H$4:$KM$4,DW$3,'English Scores- Leveled papers'!$H30:$KM30)))</f>
        <v/>
      </c>
      <c r="DX28" s="41" t="str">
        <f>IF($B28="","",IF(COUNTIFS('English Scores- Leveled papers'!$H$4:$KM$4,DX$3,'English Scores- Leveled papers'!$H30:$KM30,"&lt;&gt;")=0,"",SUMIF('English Scores- Leveled papers'!$H$4:$KM$4,DX$3,'English Scores- Leveled papers'!$H30:$KM30)))</f>
        <v/>
      </c>
      <c r="DY28" s="41" t="str">
        <f>IF($B28="","",IF(COUNTIFS('English Scores- Leveled papers'!$H$4:$KM$4,DY$3,'English Scores- Leveled papers'!$H30:$KM30,"&lt;&gt;")=0,"",SUMIF('English Scores- Leveled papers'!$H$4:$KM$4,DY$3,'English Scores- Leveled papers'!$H30:$KM30)))</f>
        <v/>
      </c>
      <c r="DZ28" s="41" t="str">
        <f>IF($B28="","",IF(COUNTIFS('English Scores- Leveled papers'!$H$4:$KM$4,DZ$3,'English Scores- Leveled papers'!$H30:$KM30,"&lt;&gt;")=0,"",SUMIF('English Scores- Leveled papers'!$H$4:$KM$4,DZ$3,'English Scores- Leveled papers'!$H30:$KM30)))</f>
        <v/>
      </c>
      <c r="EA28" s="41" t="str">
        <f>IF($B28="","",IF(COUNTIFS('English Scores- Leveled papers'!$H$4:$KM$4,EA$3,'English Scores- Leveled papers'!$H30:$KM30,"&lt;&gt;")=0,"",SUMIF('English Scores- Leveled papers'!$H$4:$KM$4,EA$3,'English Scores- Leveled papers'!$H30:$KM30)))</f>
        <v/>
      </c>
      <c r="EB28" s="41" t="str">
        <f>IF($B28="","",IF(COUNTIFS('English Scores- Leveled papers'!$H$4:$KM$4,EB$3,'English Scores- Leveled papers'!$H30:$KM30,"&lt;&gt;")=0,"",SUMIF('English Scores- Leveled papers'!$H$4:$KM$4,EB$3,'English Scores- Leveled papers'!$H30:$KM30)))</f>
        <v/>
      </c>
      <c r="EC28" s="41" t="str">
        <f>IF($B28="","",IF(COUNTIFS('English Scores- Leveled papers'!$H$4:$KM$4,EC$3,'English Scores- Leveled papers'!$H30:$KM30,"&lt;&gt;")=0,"",SUMIF('English Scores- Leveled papers'!$H$4:$KM$4,EC$3,'English Scores- Leveled papers'!$H30:$KM30)))</f>
        <v/>
      </c>
      <c r="ED28" s="80" t="str">
        <f>IF($B28="","",IF(COUNTIFS('English Scores- Leveled papers'!$H$4:$KM$4,ED$3,'English Scores- Leveled papers'!$H30:$KM30,"&lt;&gt;")=0,"",SUMIF('English Scores- Leveled papers'!$H$4:$KM$4,ED$3,'English Scores- Leveled papers'!$H30:$KM30)))</f>
        <v/>
      </c>
      <c r="EE28" s="80" t="str">
        <f>IF($B28="","",IF(COUNTIFS('English Scores- Leveled papers'!$H$4:$KM$4,EE$3,'English Scores- Leveled papers'!$H30:$KM30,"&lt;&gt;")=0,"",SUMIF('English Scores- Leveled papers'!$H$4:$KM$4,EE$3,'English Scores- Leveled papers'!$H30:$KM30)))</f>
        <v/>
      </c>
      <c r="EF28" s="80" t="str">
        <f>IF($B28="","",IF(COUNTIFS('English Scores- Leveled papers'!$H$4:$KM$4,EF$3,'English Scores- Leveled papers'!$H30:$KM30,"&lt;&gt;")=0,"",SUMIF('English Scores- Leveled papers'!$H$4:$KM$4,EF$3,'English Scores- Leveled papers'!$H30:$KM30)))</f>
        <v/>
      </c>
      <c r="EG28" s="80" t="str">
        <f>IF($B28="","",IF(COUNTIFS('English Scores- Leveled papers'!$H$4:$KM$4,EG$3,'English Scores- Leveled papers'!$H30:$KM30,"&lt;&gt;")=0,"",SUMIF('English Scores- Leveled papers'!$H$4:$KM$4,EG$3,'English Scores- Leveled papers'!$H30:$KM30)))</f>
        <v/>
      </c>
      <c r="EH28" s="80" t="str">
        <f>IF($B28="","",IF(COUNTIFS('English Scores- Leveled papers'!$H$4:$KM$4,EH$3,'English Scores- Leveled papers'!$H30:$KM30,"&lt;&gt;")=0,"",SUMIF('English Scores- Leveled papers'!$H$4:$KM$4,EH$3,'English Scores- Leveled papers'!$H30:$KM30)))</f>
        <v/>
      </c>
      <c r="EI28" s="80" t="str">
        <f>IF($B28="","",IF(COUNTIFS('English Scores- Leveled papers'!$H$4:$KM$4,EI$3,'English Scores- Leveled papers'!$H30:$KM30,"&lt;&gt;")=0,"",SUMIF('English Scores- Leveled papers'!$H$4:$KM$4,EI$3,'English Scores- Leveled papers'!$H30:$KM30)))</f>
        <v/>
      </c>
      <c r="EJ28" s="80" t="str">
        <f>IF($B28="","",IF(COUNTIFS('English Scores- Leveled papers'!$H$4:$KM$4,EJ$3,'English Scores- Leveled papers'!$H30:$KM30,"&lt;&gt;")=0,"",SUMIF('English Scores- Leveled papers'!$H$4:$KM$4,EJ$3,'English Scores- Leveled papers'!$H30:$KM30)))</f>
        <v/>
      </c>
      <c r="EK28" s="80" t="str">
        <f>IF($B28="","",IF(COUNTIFS('English Scores- Leveled papers'!$H$4:$KM$4,EK$3,'English Scores- Leveled papers'!$H30:$KM30,"&lt;&gt;")=0,"",SUMIF('English Scores- Leveled papers'!$H$4:$KM$4,EK$3,'English Scores- Leveled papers'!$H30:$KM30)))</f>
        <v/>
      </c>
      <c r="EL28" s="80" t="str">
        <f>IF($B28="","",IF(COUNTIFS('English Scores- Leveled papers'!$H$4:$KM$4,EL$3,'English Scores- Leveled papers'!$H30:$KM30,"&lt;&gt;")=0,"",SUMIF('English Scores- Leveled papers'!$H$4:$KM$4,EL$3,'English Scores- Leveled papers'!$H30:$KM30)))</f>
        <v/>
      </c>
      <c r="EM28" s="80" t="str">
        <f>IF($B28="","",IF(COUNTIFS('English Scores- Leveled papers'!$H$4:$KM$4,EM$3,'English Scores- Leveled papers'!$H30:$KM30,"&lt;&gt;")=0,"",SUMIF('English Scores- Leveled papers'!$H$4:$KM$4,EM$3,'English Scores- Leveled papers'!$H30:$KM30)))</f>
        <v/>
      </c>
      <c r="EN28" s="80" t="str">
        <f>IF($B28="","",IF(COUNTIFS('English Scores- Leveled papers'!$H$4:$KM$4,EN$3,'English Scores- Leveled papers'!$H30:$KM30,"&lt;&gt;")=0,"",SUMIF('English Scores- Leveled papers'!$H$4:$KM$4,EN$3,'English Scores- Leveled papers'!$H30:$KM30)))</f>
        <v/>
      </c>
      <c r="EO28" s="80" t="str">
        <f>IF($B28="","",IF(COUNTIFS('English Scores- Leveled papers'!$H$4:$KM$4,EO$3,'English Scores- Leveled papers'!$H30:$KM30,"&lt;&gt;")=0,"",SUMIF('English Scores- Leveled papers'!$H$4:$KM$4,EO$3,'English Scores- Leveled papers'!$H30:$KM30)))</f>
        <v/>
      </c>
      <c r="EP28" s="80" t="str">
        <f>IF($B28="","",IF(COUNTIFS('English Scores- Leveled papers'!$H$4:$KM$4,EP$3,'English Scores- Leveled papers'!$H30:$KM30,"&lt;&gt;")=0,"",SUMIF('English Scores- Leveled papers'!$H$4:$KM$4,EP$3,'English Scores- Leveled papers'!$H30:$KM30)))</f>
        <v/>
      </c>
    </row>
    <row r="29" spans="1:150" x14ac:dyDescent="0.2">
      <c r="A29" s="65">
        <v>25</v>
      </c>
      <c r="B29" s="65" t="str">
        <f>'English Scores- Leveled papers'!B31</f>
        <v>Maya</v>
      </c>
      <c r="C29" s="79" t="str">
        <f>IF('RC Mastery Check+Question type'!D29="","",IF(OR('RC Mastery Check+Question type'!D29=-0.5,'RC Mastery Check+Question type'!D29=0,'RC Mastery Check+Question type'!D29=0.2,'RC Mastery Check+Question type'!D29=0.5),"NR",'Cover Sheet'!#REF!))</f>
        <v/>
      </c>
      <c r="D29" s="76" t="str">
        <f>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
      </c>
      <c r="E29" s="78" t="str">
        <f t="shared" si="2"/>
        <v/>
      </c>
      <c r="F29" s="78" t="str">
        <f t="shared" si="3"/>
        <v/>
      </c>
      <c r="G29" s="78" t="str">
        <f t="shared" si="4"/>
        <v/>
      </c>
      <c r="H29" s="78" t="str">
        <f t="shared" si="5"/>
        <v/>
      </c>
      <c r="I29" s="78" t="str">
        <f t="shared" si="6"/>
        <v/>
      </c>
      <c r="J29" s="78" t="str">
        <f t="shared" si="7"/>
        <v/>
      </c>
      <c r="K29" s="78" t="str">
        <f t="shared" si="8"/>
        <v/>
      </c>
      <c r="L29" s="78" t="str">
        <f t="shared" si="9"/>
        <v/>
      </c>
      <c r="M29" s="78" t="str">
        <f t="shared" si="10"/>
        <v/>
      </c>
      <c r="N29" s="78" t="str">
        <f t="shared" si="11"/>
        <v/>
      </c>
      <c r="O29" s="78" t="str">
        <f t="shared" si="12"/>
        <v/>
      </c>
      <c r="P29" s="78" t="str">
        <f t="shared" si="13"/>
        <v/>
      </c>
      <c r="Q29" s="78" t="str">
        <f t="shared" si="14"/>
        <v/>
      </c>
      <c r="R29" s="78" t="str">
        <f t="shared" si="15"/>
        <v/>
      </c>
      <c r="S29" s="41" t="str">
        <f>IF($B29="","",IF(COUNTIFS('English Scores- Leveled papers'!$H$4:$KM$4,S$3,'English Scores- Leveled papers'!$H31:$KM31,"&lt;&gt;")=0,"",SUMIF('English Scores- Leveled papers'!$H$4:$KM$4,S$3,'English Scores- Leveled papers'!$H31:$KM31)))</f>
        <v/>
      </c>
      <c r="T29" s="41" t="str">
        <f>IF($B29="","",IF(COUNTIFS('English Scores- Leveled papers'!$H$4:$KM$4,T$3,'English Scores- Leveled papers'!$H31:$KM31,"&lt;&gt;")=0,"",SUMIF('English Scores- Leveled papers'!$H$4:$KM$4,T$3,'English Scores- Leveled papers'!$H31:$KM31)))</f>
        <v/>
      </c>
      <c r="U29" s="41" t="str">
        <f>IF($B29="","",IF(COUNTIFS('English Scores- Leveled papers'!$H$4:$KM$4,U$3,'English Scores- Leveled papers'!$H31:$KM31,"&lt;&gt;")=0,"",SUMIF('English Scores- Leveled papers'!$H$4:$KM$4,U$3,'English Scores- Leveled papers'!$H31:$KM31)))</f>
        <v/>
      </c>
      <c r="V29" s="41" t="str">
        <f>IF($B29="","",IF(COUNTIFS('English Scores- Leveled papers'!$H$4:$KM$4,V$3,'English Scores- Leveled papers'!$H31:$KM31,"&lt;&gt;")=0,"",SUMIF('English Scores- Leveled papers'!$H$4:$KM$4,V$3,'English Scores- Leveled papers'!$H31:$KM31)))</f>
        <v/>
      </c>
      <c r="W29" s="41" t="str">
        <f>IF($B29="","",IF(COUNTIFS('English Scores- Leveled papers'!$H$4:$KM$4,W$3,'English Scores- Leveled papers'!$H31:$KM31,"&lt;&gt;")=0,"",SUMIF('English Scores- Leveled papers'!$H$4:$KM$4,W$3,'English Scores- Leveled papers'!$H31:$KM31)))</f>
        <v/>
      </c>
      <c r="X29" s="80" t="str">
        <f>IF($B29="","",IF(COUNTIFS('English Scores- Leveled papers'!$H$4:$KM$4,X$3,'English Scores- Leveled papers'!$H31:$KM31,"&lt;&gt;")=0,"",SUMIF('English Scores- Leveled papers'!$H$4:$KM$4,X$3,'English Scores- Leveled papers'!$H31:$KM31)))</f>
        <v/>
      </c>
      <c r="Y29" s="80" t="str">
        <f>IF($B29="","",IF(COUNTIFS('English Scores- Leveled papers'!$H$4:$KM$4,Y$3,'English Scores- Leveled papers'!$H31:$KM31,"&lt;&gt;")=0,"",SUMIF('English Scores- Leveled papers'!$H$4:$KM$4,Y$3,'English Scores- Leveled papers'!$H31:$KM31)))</f>
        <v/>
      </c>
      <c r="Z29" s="80" t="str">
        <f>IF($B29="","",IF(COUNTIFS('English Scores- Leveled papers'!$H$4:$KM$4,Z$3,'English Scores- Leveled papers'!$H31:$KM31,"&lt;&gt;")=0,"",SUMIF('English Scores- Leveled papers'!$H$4:$KM$4,Z$3,'English Scores- Leveled papers'!$H31:$KM31)))</f>
        <v/>
      </c>
      <c r="AA29" s="80" t="str">
        <f>IF($B29="","",IF(COUNTIFS('English Scores- Leveled papers'!$H$4:$KM$4,AA$3,'English Scores- Leveled papers'!$H31:$KM31,"&lt;&gt;")=0,"",SUMIF('English Scores- Leveled papers'!$H$4:$KM$4,AA$3,'English Scores- Leveled papers'!$H31:$KM31)))</f>
        <v/>
      </c>
      <c r="AB29" s="80" t="str">
        <f>IF($B29="","",IF(COUNTIFS('English Scores- Leveled papers'!$H$4:$KM$4,AB$3,'English Scores- Leveled papers'!$H31:$KM31,"&lt;&gt;")=0,"",SUMIF('English Scores- Leveled papers'!$H$4:$KM$4,AB$3,'English Scores- Leveled papers'!$H31:$KM31)))</f>
        <v/>
      </c>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80" t="str">
        <f>IF($B29="","",IF(COUNTIFS('English Scores- Leveled papers'!$H$4:$KM$4,AI$3,'English Scores- Leveled papers'!$H31:$KM31,"&lt;&gt;")=0,"",SUMIF('English Scores- Leveled papers'!$H$4:$KM$4,AI$3,'English Scores- Leveled papers'!$H31:$KM31)))</f>
        <v/>
      </c>
      <c r="AJ29" s="80" t="str">
        <f>IF($B29="","",IF(COUNTIFS('English Scores- Leveled papers'!$H$4:$KM$4,AJ$3,'English Scores- Leveled papers'!$H31:$KM31,"&lt;&gt;")=0,"",SUMIF('English Scores- Leveled papers'!$H$4:$KM$4,AJ$3,'English Scores- Leveled papers'!$H31:$KM31)))</f>
        <v/>
      </c>
      <c r="AK29" s="80" t="str">
        <f>IF($B29="","",IF(COUNTIFS('English Scores- Leveled papers'!$H$4:$KM$4,AK$3,'English Scores- Leveled papers'!$H31:$KM31,"&lt;&gt;")=0,"",SUMIF('English Scores- Leveled papers'!$H$4:$KM$4,AK$3,'English Scores- Leveled papers'!$H31:$KM31)))</f>
        <v/>
      </c>
      <c r="AL29" s="80" t="str">
        <f>IF($B29="","",IF(COUNTIFS('English Scores- Leveled papers'!$H$4:$KM$4,AL$3,'English Scores- Leveled papers'!$H31:$KM31,"&lt;&gt;")=0,"",SUMIF('English Scores- Leveled papers'!$H$4:$KM$4,AL$3,'English Scores- Leveled papers'!$H31:$KM31)))</f>
        <v/>
      </c>
      <c r="AM29" s="80" t="str">
        <f>IF($B29="","",IF(COUNTIFS('English Scores- Leveled papers'!$H$4:$KM$4,AM$3,'English Scores- Leveled papers'!$H31:$KM31,"&lt;&gt;")=0,"",SUMIF('English Scores- Leveled papers'!$H$4:$KM$4,AM$3,'English Scores- Leveled papers'!$H31:$KM31)))</f>
        <v/>
      </c>
      <c r="AN29" s="80"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80" t="str">
        <f>IF($B29="","",IF(COUNTIFS('English Scores- Leveled papers'!$H$4:$KM$4,AZ$3,'English Scores- Leveled papers'!$H31:$KM31,"&lt;&gt;")=0,"",SUMIF('English Scores- Leveled papers'!$H$4:$KM$4,AZ$3,'English Scores- Leveled papers'!$H31:$KM31)))</f>
        <v/>
      </c>
      <c r="BA29" s="80" t="str">
        <f>IF($B29="","",IF(COUNTIFS('English Scores- Leveled papers'!$H$4:$KM$4,BA$3,'English Scores- Leveled papers'!$H31:$KM31,"&lt;&gt;")=0,"",SUMIF('English Scores- Leveled papers'!$H$4:$KM$4,BA$3,'English Scores- Leveled papers'!$H31:$KM31)))</f>
        <v/>
      </c>
      <c r="BB29" s="80" t="str">
        <f>IF($B29="","",IF(COUNTIFS('English Scores- Leveled papers'!$H$4:$KM$4,BB$3,'English Scores- Leveled papers'!$H31:$KM31,"&lt;&gt;")=0,"",SUMIF('English Scores- Leveled papers'!$H$4:$KM$4,BB$3,'English Scores- Leveled papers'!$H31:$KM31)))</f>
        <v/>
      </c>
      <c r="BC29" s="80" t="str">
        <f>IF($B29="","",IF(COUNTIFS('English Scores- Leveled papers'!$H$4:$KM$4,BC$3,'English Scores- Leveled papers'!$H31:$KM31,"&lt;&gt;")=0,"",SUMIF('English Scores- Leveled papers'!$H$4:$KM$4,BC$3,'English Scores- Leveled papers'!$H31:$KM31)))</f>
        <v/>
      </c>
      <c r="BD29" s="80"/>
      <c r="BE29" s="80"/>
      <c r="BF29" s="80" t="str">
        <f>IF($B29="","",IF(COUNTIFS('English Scores- Leveled papers'!$H$4:$KM$4,BF$3,'English Scores- Leveled papers'!$H31:$KM31,"&lt;&gt;")=0,"",SUMIF('English Scores- Leveled papers'!$H$4:$KM$4,BF$3,'English Scores- Leveled papers'!$H31:$KM31)))</f>
        <v/>
      </c>
      <c r="BG29" s="80" t="str">
        <f>IF($B29="","",IF(COUNTIFS('English Scores- Leveled papers'!$H$4:$KM$4,BG$3,'English Scores- Leveled papers'!$H31:$KM31,"&lt;&gt;")=0,"",SUMIF('English Scores- Leveled papers'!$H$4:$KM$4,BG$3,'English Scores- Leveled papers'!$H31:$KM31)))</f>
        <v/>
      </c>
      <c r="BH29" s="80" t="str">
        <f>IF($B29="","",IF(COUNTIFS('English Scores- Leveled papers'!$H$4:$KM$4,BH$3,'English Scores- Leveled papers'!$H31:$KM31,"&lt;&gt;")=0,"",SUMIF('English Scores- Leveled papers'!$H$4:$KM$4,BH$3,'English Scores- Leveled papers'!$H31:$KM31)))</f>
        <v/>
      </c>
      <c r="BI29" s="80" t="str">
        <f>IF($B29="","",IF(COUNTIFS('English Scores- Leveled papers'!$H$4:$KM$4,BI$3,'English Scores- Leveled papers'!$H31:$KM31,"&lt;&gt;")=0,"",SUMIF('English Scores- Leveled papers'!$H$4:$KM$4,BI$3,'English Scores- Leveled papers'!$H31:$KM31)))</f>
        <v/>
      </c>
      <c r="BJ29" s="80" t="str">
        <f>IF($B29="","",IF(COUNTIFS('English Scores- Leveled papers'!$H$4:$KM$4,BJ$3,'English Scores- Leveled papers'!$H31:$KM31,"&lt;&gt;")=0,"",SUMIF('English Scores- Leveled papers'!$H$4:$KM$4,BJ$3,'English Scores- Leveled papers'!$H31:$KM31)))</f>
        <v/>
      </c>
      <c r="BK29" s="80" t="str">
        <f>IF($B29="","",IF(COUNTIFS('English Scores- Leveled papers'!$H$4:$KM$4,BK$3,'English Scores- Leveled papers'!$H31:$KM31,"&lt;&gt;")=0,"",SUMIF('English Scores- Leveled papers'!$H$4:$KM$4,BK$3,'English Scores- Leveled papers'!$H31:$KM31)))</f>
        <v/>
      </c>
      <c r="BL29" s="80" t="str">
        <f>IF($B29="","",IF(COUNTIFS('English Scores- Leveled papers'!$H$4:$KM$4,BL$3,'English Scores- Leveled papers'!$H31:$KM31,"&lt;&gt;")=0,"",SUMIF('English Scores- Leveled papers'!$H$4:$KM$4,BL$3,'English Scores- Leveled papers'!$H31:$KM31)))</f>
        <v/>
      </c>
      <c r="BM29" s="80" t="str">
        <f>IF($B29="","",IF(COUNTIFS('English Scores- Leveled papers'!$H$4:$KM$4,BM$3,'English Scores- Leveled papers'!$H31:$KM31,"&lt;&gt;")=0,"",SUMIF('English Scores- Leveled papers'!$H$4:$KM$4,BM$3,'English Scores- Leveled papers'!$H31:$KM31)))</f>
        <v/>
      </c>
      <c r="BN29" s="80" t="str">
        <f>IF($B29="","",IF(COUNTIFS('English Scores- Leveled papers'!$H$4:$KM$4,BN$3,'English Scores- Leveled papers'!$H31:$KM31,"&lt;&gt;")=0,"",SUMIF('English Scores- Leveled papers'!$H$4:$KM$4,BN$3,'English Scores- Leveled papers'!$H31:$KM31)))</f>
        <v/>
      </c>
      <c r="BO29" s="80"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80" t="str">
        <f>IF($B29="","",IF(COUNTIFS('English Scores- Leveled papers'!$H$4:$KM$4,BX$3,'English Scores- Leveled papers'!$H31:$KM31,"&lt;&gt;")=0,"",SUMIF('English Scores- Leveled papers'!$H$4:$KM$4,BX$3,'English Scores- Leveled papers'!$H31:$KM31)))</f>
        <v/>
      </c>
      <c r="BY29" s="80" t="str">
        <f>IF($B29="","",IF(COUNTIFS('English Scores- Leveled papers'!$H$4:$KM$4,BY$3,'English Scores- Leveled papers'!$H31:$KM31,"&lt;&gt;")=0,"",SUMIF('English Scores- Leveled papers'!$H$4:$KM$4,BY$3,'English Scores- Leveled papers'!$H31:$KM31)))</f>
        <v/>
      </c>
      <c r="BZ29" s="80" t="str">
        <f>IF($B29="","",IF(COUNTIFS('English Scores- Leveled papers'!$H$4:$KM$4,BZ$3,'English Scores- Leveled papers'!$H31:$KM31,"&lt;&gt;")=0,"",SUMIF('English Scores- Leveled papers'!$H$4:$KM$4,BZ$3,'English Scores- Leveled papers'!$H31:$KM31)))</f>
        <v/>
      </c>
      <c r="CA29" s="80" t="str">
        <f>IF($B29="","",IF(COUNTIFS('English Scores- Leveled papers'!$H$4:$KM$4,CA$3,'English Scores- Leveled papers'!$H31:$KM31,"&lt;&gt;")=0,"",SUMIF('English Scores- Leveled papers'!$H$4:$KM$4,CA$3,'English Scores- Leveled papers'!$H31:$KM31)))</f>
        <v/>
      </c>
      <c r="CB29" s="80" t="str">
        <f>IF($B29="","",IF(COUNTIFS('English Scores- Leveled papers'!$H$4:$KM$4,CB$3,'English Scores- Leveled papers'!$H31:$KM31,"&lt;&gt;")=0,"",SUMIF('English Scores- Leveled papers'!$H$4:$KM$4,CB$3,'English Scores- Leveled papers'!$H31:$KM31)))</f>
        <v/>
      </c>
      <c r="CC29" s="80" t="str">
        <f>IF($B29="","",IF(COUNTIFS('English Scores- Leveled papers'!$H$4:$KM$4,CC$3,'English Scores- Leveled papers'!$H31:$KM31,"&lt;&gt;")=0,"",SUMIF('English Scores- Leveled papers'!$H$4:$KM$4,CC$3,'English Scores- Leveled papers'!$H31:$KM31)))</f>
        <v/>
      </c>
      <c r="CD29" s="80" t="str">
        <f>IF($B29="","",IF(COUNTIFS('English Scores- Leveled papers'!$H$4:$KM$4,CD$3,'English Scores- Leveled papers'!$H31:$KM31,"&lt;&gt;")=0,"",SUMIF('English Scores- Leveled papers'!$H$4:$KM$4,CD$3,'English Scores- Leveled papers'!$H31:$KM31)))</f>
        <v/>
      </c>
      <c r="CE29" s="80" t="str">
        <f>IF($B29="","",IF(COUNTIFS('English Scores- Leveled papers'!$H$4:$KM$4,CE$3,'English Scores- Leveled papers'!$H31:$KM31,"&lt;&gt;")=0,"",SUMIF('English Scores- Leveled papers'!$H$4:$KM$4,CE$3,'English Scores- Leveled papers'!$H31:$KM31)))</f>
        <v/>
      </c>
      <c r="CF29" s="80"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80" t="str">
        <f>IF($B29="","",IF(COUNTIFS('English Scores- Leveled papers'!$H$4:$KM$4,CL$3,'English Scores- Leveled papers'!$H31:$KM31,"&lt;&gt;")=0,"",SUMIF('English Scores- Leveled papers'!$H$4:$KM$4,CL$3,'English Scores- Leveled papers'!$H31:$KM31)))</f>
        <v/>
      </c>
      <c r="CM29" s="80" t="str">
        <f>IF($B29="","",IF(COUNTIFS('English Scores- Leveled papers'!$H$4:$KM$4,CM$3,'English Scores- Leveled papers'!$H31:$KM31,"&lt;&gt;")=0,"",SUMIF('English Scores- Leveled papers'!$H$4:$KM$4,CM$3,'English Scores- Leveled papers'!$H31:$KM31)))</f>
        <v/>
      </c>
      <c r="CN29" s="80" t="str">
        <f>IF($B29="","",IF(COUNTIFS('English Scores- Leveled papers'!$H$4:$KM$4,CN$3,'English Scores- Leveled papers'!$H31:$KM31,"&lt;&gt;")=0,"",SUMIF('English Scores- Leveled papers'!$H$4:$KM$4,CN$3,'English Scores- Leveled papers'!$H31:$KM31)))</f>
        <v/>
      </c>
      <c r="CO29" s="80" t="str">
        <f>IF($B29="","",IF(COUNTIFS('English Scores- Leveled papers'!$H$4:$KM$4,CO$3,'English Scores- Leveled papers'!$H31:$KM31,"&lt;&gt;")=0,"",SUMIF('English Scores- Leveled papers'!$H$4:$KM$4,CO$3,'English Scores- Leveled papers'!$H31:$KM31)))</f>
        <v/>
      </c>
      <c r="CP29" s="80" t="str">
        <f>IF($B29="","",IF(COUNTIFS('English Scores- Leveled papers'!$H$4:$KM$4,CP$3,'English Scores- Leveled papers'!$H31:$KM31,"&lt;&gt;")=0,"",SUMIF('English Scores- Leveled papers'!$H$4:$KM$4,CP$3,'English Scores- Leveled papers'!$H31:$KM31)))</f>
        <v/>
      </c>
      <c r="CQ29" s="80" t="str">
        <f>IF($B29="","",IF(COUNTIFS('English Scores- Leveled papers'!$H$4:$KM$4,CQ$3,'English Scores- Leveled papers'!$H31:$KM31,"&lt;&gt;")=0,"",SUMIF('English Scores- Leveled papers'!$H$4:$KM$4,CQ$3,'English Scores- Leveled papers'!$H31:$KM31)))</f>
        <v/>
      </c>
      <c r="CR29" s="80" t="str">
        <f>IF($B29="","",IF(COUNTIFS('English Scores- Leveled papers'!$H$4:$KM$4,CR$3,'English Scores- Leveled papers'!$H31:$KM31,"&lt;&gt;")=0,"",SUMIF('English Scores- Leveled papers'!$H$4:$KM$4,CR$3,'English Scores- Leveled papers'!$H31:$KM31)))</f>
        <v/>
      </c>
      <c r="CS29" s="80"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80" t="str">
        <f>IF($B29="","",IF(COUNTIFS('English Scores- Leveled papers'!$H$4:$KM$4,DF$3,'English Scores- Leveled papers'!$H31:$KM31,"&lt;&gt;")=0,"",SUMIF('English Scores- Leveled papers'!$H$4:$KM$4,DF$3,'English Scores- Leveled papers'!$H31:$KM31)))</f>
        <v/>
      </c>
      <c r="DG29" s="80" t="str">
        <f>IF($B29="","",IF(COUNTIFS('English Scores- Leveled papers'!$H$4:$KM$4,DG$3,'English Scores- Leveled papers'!$H31:$KM31,"&lt;&gt;")=0,"",SUMIF('English Scores- Leveled papers'!$H$4:$KM$4,DG$3,'English Scores- Leveled papers'!$H31:$KM31)))</f>
        <v/>
      </c>
      <c r="DH29" s="80" t="str">
        <f>IF($B29="","",IF(COUNTIFS('English Scores- Leveled papers'!$H$4:$KM$4,DH$3,'English Scores- Leveled papers'!$H31:$KM31,"&lt;&gt;")=0,"",SUMIF('English Scores- Leveled papers'!$H$4:$KM$4,DH$3,'English Scores- Leveled papers'!$H31:$KM31)))</f>
        <v/>
      </c>
      <c r="DI29" s="80" t="str">
        <f>IF($B29="","",IF(COUNTIFS('English Scores- Leveled papers'!$H$4:$KM$4,DI$3,'English Scores- Leveled papers'!$H31:$KM31,"&lt;&gt;")=0,"",SUMIF('English Scores- Leveled papers'!$H$4:$KM$4,DI$3,'English Scores- Leveled papers'!$H31:$KM31)))</f>
        <v/>
      </c>
      <c r="DJ29" s="80" t="str">
        <f>IF($B29="","",IF(COUNTIFS('English Scores- Leveled papers'!$H$4:$KM$4,DJ$3,'English Scores- Leveled papers'!$H31:$KM31,"&lt;&gt;")=0,"",SUMIF('English Scores- Leveled papers'!$H$4:$KM$4,DJ$3,'English Scores- Leveled papers'!$H31:$KM31)))</f>
        <v/>
      </c>
      <c r="DK29" s="80" t="str">
        <f>IF($B29="","",IF(COUNTIFS('English Scores- Leveled papers'!$H$4:$KM$4,DK$3,'English Scores- Leveled papers'!$H31:$KM31,"&lt;&gt;")=0,"",SUMIF('English Scores- Leveled papers'!$H$4:$KM$4,DK$3,'English Scores- Leveled papers'!$H31:$KM31)))</f>
        <v/>
      </c>
      <c r="DL29" s="80" t="str">
        <f>IF($B29="","",IF(COUNTIFS('English Scores- Leveled papers'!$H$4:$KM$4,DL$3,'English Scores- Leveled papers'!$H31:$KM31,"&lt;&gt;")=0,"",SUMIF('English Scores- Leveled papers'!$H$4:$KM$4,DL$3,'English Scores- Leveled papers'!$H31:$KM31)))</f>
        <v/>
      </c>
      <c r="DM29" s="80" t="str">
        <f>IF($B29="","",IF(COUNTIFS('English Scores- Leveled papers'!$H$4:$KM$4,DM$3,'English Scores- Leveled papers'!$H31:$KM31,"&lt;&gt;")=0,"",SUMIF('English Scores- Leveled papers'!$H$4:$KM$4,DM$3,'English Scores- Leveled papers'!$H31:$KM31)))</f>
        <v/>
      </c>
      <c r="DN29" s="80" t="str">
        <f>IF($B29="","",IF(COUNTIFS('English Scores- Leveled papers'!$H$4:$KM$4,DN$3,'English Scores- Leveled papers'!$H31:$KM31,"&lt;&gt;")=0,"",SUMIF('English Scores- Leveled papers'!$H$4:$KM$4,DN$3,'English Scores- Leveled papers'!$H31:$KM31)))</f>
        <v/>
      </c>
      <c r="DO29" s="80" t="str">
        <f>IF($B29="","",IF(COUNTIFS('English Scores- Leveled papers'!$H$4:$KM$4,DO$3,'English Scores- Leveled papers'!$H31:$KM31,"&lt;&gt;")=0,"",SUMIF('English Scores- Leveled papers'!$H$4:$KM$4,DO$3,'English Scores- Leveled papers'!$H31:$KM31)))</f>
        <v/>
      </c>
      <c r="DP29" s="80" t="str">
        <f>IF($B29="","",IF(COUNTIFS('English Scores- Leveled papers'!$H$4:$KM$4,DP$3,'English Scores- Leveled papers'!$H31:$KM31,"&lt;&gt;")=0,"",SUMIF('English Scores- Leveled papers'!$H$4:$KM$4,DP$3,'English Scores- Leveled papers'!$H31:$KM31)))</f>
        <v/>
      </c>
      <c r="DQ29" s="80" t="str">
        <f>IF($B29="","",IF(COUNTIFS('English Scores- Leveled papers'!$H$4:$KM$4,DQ$3,'English Scores- Leveled papers'!$H31:$KM31,"&lt;&gt;")=0,"",SUMIF('English Scores- Leveled papers'!$H$4:$KM$4,DQ$3,'English Scores- Leveled papers'!$H31:$KM31)))</f>
        <v/>
      </c>
      <c r="DR29" s="41" t="str">
        <f>IF($B29="","",IF(COUNTIFS('English Scores- Leveled papers'!$H$4:$KM$4,DR$3,'English Scores- Leveled papers'!$H31:$KM31,"&lt;&gt;")=0,"",SUMIF('English Scores- Leveled papers'!$H$4:$KM$4,DR$3,'English Scores- Leveled papers'!$H31:$KM31)))</f>
        <v/>
      </c>
      <c r="DS29" s="41" t="str">
        <f>IF($B29="","",IF(COUNTIFS('English Scores- Leveled papers'!$H$4:$KM$4,DS$3,'English Scores- Leveled papers'!$H31:$KM31,"&lt;&gt;")=0,"",SUMIF('English Scores- Leveled papers'!$H$4:$KM$4,DS$3,'English Scores- Leveled papers'!$H31:$KM31)))</f>
        <v/>
      </c>
      <c r="DT29" s="41" t="str">
        <f>IF($B29="","",IF(COUNTIFS('English Scores- Leveled papers'!$H$4:$KM$4,DT$3,'English Scores- Leveled papers'!$H31:$KM31,"&lt;&gt;")=0,"",SUMIF('English Scores- Leveled papers'!$H$4:$KM$4,DT$3,'English Scores- Leveled papers'!$H31:$KM31)))</f>
        <v/>
      </c>
      <c r="DU29" s="41" t="str">
        <f>IF($B29="","",IF(COUNTIFS('English Scores- Leveled papers'!$H$4:$KM$4,DU$3,'English Scores- Leveled papers'!$H31:$KM31,"&lt;&gt;")=0,"",SUMIF('English Scores- Leveled papers'!$H$4:$KM$4,DU$3,'English Scores- Leveled papers'!$H31:$KM31)))</f>
        <v/>
      </c>
      <c r="DV29" s="41" t="str">
        <f>IF($B29="","",IF(COUNTIFS('English Scores- Leveled papers'!$H$4:$KM$4,DV$3,'English Scores- Leveled papers'!$H31:$KM31,"&lt;&gt;")=0,"",SUMIF('English Scores- Leveled papers'!$H$4:$KM$4,DV$3,'English Scores- Leveled papers'!$H31:$KM31)))</f>
        <v/>
      </c>
      <c r="DW29" s="41" t="str">
        <f>IF($B29="","",IF(COUNTIFS('English Scores- Leveled papers'!$H$4:$KM$4,DW$3,'English Scores- Leveled papers'!$H31:$KM31,"&lt;&gt;")=0,"",SUMIF('English Scores- Leveled papers'!$H$4:$KM$4,DW$3,'English Scores- Leveled papers'!$H31:$KM31)))</f>
        <v/>
      </c>
      <c r="DX29" s="41" t="str">
        <f>IF($B29="","",IF(COUNTIFS('English Scores- Leveled papers'!$H$4:$KM$4,DX$3,'English Scores- Leveled papers'!$H31:$KM31,"&lt;&gt;")=0,"",SUMIF('English Scores- Leveled papers'!$H$4:$KM$4,DX$3,'English Scores- Leveled papers'!$H31:$KM31)))</f>
        <v/>
      </c>
      <c r="DY29" s="41" t="str">
        <f>IF($B29="","",IF(COUNTIFS('English Scores- Leveled papers'!$H$4:$KM$4,DY$3,'English Scores- Leveled papers'!$H31:$KM31,"&lt;&gt;")=0,"",SUMIF('English Scores- Leveled papers'!$H$4:$KM$4,DY$3,'English Scores- Leveled papers'!$H31:$KM31)))</f>
        <v/>
      </c>
      <c r="DZ29" s="41" t="str">
        <f>IF($B29="","",IF(COUNTIFS('English Scores- Leveled papers'!$H$4:$KM$4,DZ$3,'English Scores- Leveled papers'!$H31:$KM31,"&lt;&gt;")=0,"",SUMIF('English Scores- Leveled papers'!$H$4:$KM$4,DZ$3,'English Scores- Leveled papers'!$H31:$KM31)))</f>
        <v/>
      </c>
      <c r="EA29" s="41" t="str">
        <f>IF($B29="","",IF(COUNTIFS('English Scores- Leveled papers'!$H$4:$KM$4,EA$3,'English Scores- Leveled papers'!$H31:$KM31,"&lt;&gt;")=0,"",SUMIF('English Scores- Leveled papers'!$H$4:$KM$4,EA$3,'English Scores- Leveled papers'!$H31:$KM31)))</f>
        <v/>
      </c>
      <c r="EB29" s="41" t="str">
        <f>IF($B29="","",IF(COUNTIFS('English Scores- Leveled papers'!$H$4:$KM$4,EB$3,'English Scores- Leveled papers'!$H31:$KM31,"&lt;&gt;")=0,"",SUMIF('English Scores- Leveled papers'!$H$4:$KM$4,EB$3,'English Scores- Leveled papers'!$H31:$KM31)))</f>
        <v/>
      </c>
      <c r="EC29" s="41" t="str">
        <f>IF($B29="","",IF(COUNTIFS('English Scores- Leveled papers'!$H$4:$KM$4,EC$3,'English Scores- Leveled papers'!$H31:$KM31,"&lt;&gt;")=0,"",SUMIF('English Scores- Leveled papers'!$H$4:$KM$4,EC$3,'English Scores- Leveled papers'!$H31:$KM31)))</f>
        <v/>
      </c>
      <c r="ED29" s="80" t="str">
        <f>IF($B29="","",IF(COUNTIFS('English Scores- Leveled papers'!$H$4:$KM$4,ED$3,'English Scores- Leveled papers'!$H31:$KM31,"&lt;&gt;")=0,"",SUMIF('English Scores- Leveled papers'!$H$4:$KM$4,ED$3,'English Scores- Leveled papers'!$H31:$KM31)))</f>
        <v/>
      </c>
      <c r="EE29" s="80" t="str">
        <f>IF($B29="","",IF(COUNTIFS('English Scores- Leveled papers'!$H$4:$KM$4,EE$3,'English Scores- Leveled papers'!$H31:$KM31,"&lt;&gt;")=0,"",SUMIF('English Scores- Leveled papers'!$H$4:$KM$4,EE$3,'English Scores- Leveled papers'!$H31:$KM31)))</f>
        <v/>
      </c>
      <c r="EF29" s="80" t="str">
        <f>IF($B29="","",IF(COUNTIFS('English Scores- Leveled papers'!$H$4:$KM$4,EF$3,'English Scores- Leveled papers'!$H31:$KM31,"&lt;&gt;")=0,"",SUMIF('English Scores- Leveled papers'!$H$4:$KM$4,EF$3,'English Scores- Leveled papers'!$H31:$KM31)))</f>
        <v/>
      </c>
      <c r="EG29" s="80" t="str">
        <f>IF($B29="","",IF(COUNTIFS('English Scores- Leveled papers'!$H$4:$KM$4,EG$3,'English Scores- Leveled papers'!$H31:$KM31,"&lt;&gt;")=0,"",SUMIF('English Scores- Leveled papers'!$H$4:$KM$4,EG$3,'English Scores- Leveled papers'!$H31:$KM31)))</f>
        <v/>
      </c>
      <c r="EH29" s="80" t="str">
        <f>IF($B29="","",IF(COUNTIFS('English Scores- Leveled papers'!$H$4:$KM$4,EH$3,'English Scores- Leveled papers'!$H31:$KM31,"&lt;&gt;")=0,"",SUMIF('English Scores- Leveled papers'!$H$4:$KM$4,EH$3,'English Scores- Leveled papers'!$H31:$KM31)))</f>
        <v/>
      </c>
      <c r="EI29" s="80" t="str">
        <f>IF($B29="","",IF(COUNTIFS('English Scores- Leveled papers'!$H$4:$KM$4,EI$3,'English Scores- Leveled papers'!$H31:$KM31,"&lt;&gt;")=0,"",SUMIF('English Scores- Leveled papers'!$H$4:$KM$4,EI$3,'English Scores- Leveled papers'!$H31:$KM31)))</f>
        <v/>
      </c>
      <c r="EJ29" s="80" t="str">
        <f>IF($B29="","",IF(COUNTIFS('English Scores- Leveled papers'!$H$4:$KM$4,EJ$3,'English Scores- Leveled papers'!$H31:$KM31,"&lt;&gt;")=0,"",SUMIF('English Scores- Leveled papers'!$H$4:$KM$4,EJ$3,'English Scores- Leveled papers'!$H31:$KM31)))</f>
        <v/>
      </c>
      <c r="EK29" s="80" t="str">
        <f>IF($B29="","",IF(COUNTIFS('English Scores- Leveled papers'!$H$4:$KM$4,EK$3,'English Scores- Leveled papers'!$H31:$KM31,"&lt;&gt;")=0,"",SUMIF('English Scores- Leveled papers'!$H$4:$KM$4,EK$3,'English Scores- Leveled papers'!$H31:$KM31)))</f>
        <v/>
      </c>
      <c r="EL29" s="80" t="str">
        <f>IF($B29="","",IF(COUNTIFS('English Scores- Leveled papers'!$H$4:$KM$4,EL$3,'English Scores- Leveled papers'!$H31:$KM31,"&lt;&gt;")=0,"",SUMIF('English Scores- Leveled papers'!$H$4:$KM$4,EL$3,'English Scores- Leveled papers'!$H31:$KM31)))</f>
        <v/>
      </c>
      <c r="EM29" s="80" t="str">
        <f>IF($B29="","",IF(COUNTIFS('English Scores- Leveled papers'!$H$4:$KM$4,EM$3,'English Scores- Leveled papers'!$H31:$KM31,"&lt;&gt;")=0,"",SUMIF('English Scores- Leveled papers'!$H$4:$KM$4,EM$3,'English Scores- Leveled papers'!$H31:$KM31)))</f>
        <v/>
      </c>
      <c r="EN29" s="80" t="str">
        <f>IF($B29="","",IF(COUNTIFS('English Scores- Leveled papers'!$H$4:$KM$4,EN$3,'English Scores- Leveled papers'!$H31:$KM31,"&lt;&gt;")=0,"",SUMIF('English Scores- Leveled papers'!$H$4:$KM$4,EN$3,'English Scores- Leveled papers'!$H31:$KM31)))</f>
        <v/>
      </c>
      <c r="EO29" s="80" t="str">
        <f>IF($B29="","",IF(COUNTIFS('English Scores- Leveled papers'!$H$4:$KM$4,EO$3,'English Scores- Leveled papers'!$H31:$KM31,"&lt;&gt;")=0,"",SUMIF('English Scores- Leveled papers'!$H$4:$KM$4,EO$3,'English Scores- Leveled papers'!$H31:$KM31)))</f>
        <v/>
      </c>
      <c r="EP29" s="80" t="str">
        <f>IF($B29="","",IF(COUNTIFS('English Scores- Leveled papers'!$H$4:$KM$4,EP$3,'English Scores- Leveled papers'!$H31:$KM31,"&lt;&gt;")=0,"",SUMIF('English Scores- Leveled papers'!$H$4:$KM$4,EP$3,'English Scores- Leveled papers'!$H31:$KM31)))</f>
        <v/>
      </c>
    </row>
    <row r="30" spans="1:150" x14ac:dyDescent="0.2">
      <c r="A30" s="65">
        <v>26</v>
      </c>
      <c r="B30" s="65" t="str">
        <f>'English Scores- Leveled papers'!B32</f>
        <v>Krish</v>
      </c>
      <c r="C30" s="79" t="str">
        <f>IF('RC Mastery Check+Question type'!D30="","",IF(OR('RC Mastery Check+Question type'!D30=-0.5,'RC Mastery Check+Question type'!D30=0,'RC Mastery Check+Question type'!D30=0.2,'RC Mastery Check+Question type'!D30=0.5),"NR",'Cover Sheet'!#REF!))</f>
        <v/>
      </c>
      <c r="D30" s="76" t="str">
        <f>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
      </c>
      <c r="E30" s="78" t="str">
        <f t="shared" si="2"/>
        <v/>
      </c>
      <c r="F30" s="78" t="str">
        <f t="shared" si="3"/>
        <v/>
      </c>
      <c r="G30" s="78" t="str">
        <f t="shared" si="4"/>
        <v/>
      </c>
      <c r="H30" s="78" t="str">
        <f t="shared" si="5"/>
        <v/>
      </c>
      <c r="I30" s="78" t="str">
        <f t="shared" si="6"/>
        <v/>
      </c>
      <c r="J30" s="78" t="str">
        <f t="shared" si="7"/>
        <v/>
      </c>
      <c r="K30" s="78" t="str">
        <f t="shared" si="8"/>
        <v/>
      </c>
      <c r="L30" s="78" t="str">
        <f t="shared" si="9"/>
        <v/>
      </c>
      <c r="M30" s="78" t="str">
        <f t="shared" si="10"/>
        <v/>
      </c>
      <c r="N30" s="78" t="str">
        <f t="shared" si="11"/>
        <v/>
      </c>
      <c r="O30" s="78" t="str">
        <f t="shared" si="12"/>
        <v/>
      </c>
      <c r="P30" s="78" t="str">
        <f t="shared" si="13"/>
        <v/>
      </c>
      <c r="Q30" s="78" t="str">
        <f t="shared" si="14"/>
        <v/>
      </c>
      <c r="R30" s="78" t="str">
        <f t="shared" si="15"/>
        <v/>
      </c>
      <c r="S30" s="41" t="str">
        <f>IF($B30="","",IF(COUNTIFS('English Scores- Leveled papers'!$H$4:$KM$4,S$3,'English Scores- Leveled papers'!$H32:$KM32,"&lt;&gt;")=0,"",SUMIF('English Scores- Leveled papers'!$H$4:$KM$4,S$3,'English Scores- Leveled papers'!$H32:$KM32)))</f>
        <v/>
      </c>
      <c r="T30" s="41" t="str">
        <f>IF($B30="","",IF(COUNTIFS('English Scores- Leveled papers'!$H$4:$KM$4,T$3,'English Scores- Leveled papers'!$H32:$KM32,"&lt;&gt;")=0,"",SUMIF('English Scores- Leveled papers'!$H$4:$KM$4,T$3,'English Scores- Leveled papers'!$H32:$KM32)))</f>
        <v/>
      </c>
      <c r="U30" s="41" t="str">
        <f>IF($B30="","",IF(COUNTIFS('English Scores- Leveled papers'!$H$4:$KM$4,U$3,'English Scores- Leveled papers'!$H32:$KM32,"&lt;&gt;")=0,"",SUMIF('English Scores- Leveled papers'!$H$4:$KM$4,U$3,'English Scores- Leveled papers'!$H32:$KM32)))</f>
        <v/>
      </c>
      <c r="V30" s="41" t="str">
        <f>IF($B30="","",IF(COUNTIFS('English Scores- Leveled papers'!$H$4:$KM$4,V$3,'English Scores- Leveled papers'!$H32:$KM32,"&lt;&gt;")=0,"",SUMIF('English Scores- Leveled papers'!$H$4:$KM$4,V$3,'English Scores- Leveled papers'!$H32:$KM32)))</f>
        <v/>
      </c>
      <c r="W30" s="41" t="str">
        <f>IF($B30="","",IF(COUNTIFS('English Scores- Leveled papers'!$H$4:$KM$4,W$3,'English Scores- Leveled papers'!$H32:$KM32,"&lt;&gt;")=0,"",SUMIF('English Scores- Leveled papers'!$H$4:$KM$4,W$3,'English Scores- Leveled papers'!$H32:$KM32)))</f>
        <v/>
      </c>
      <c r="X30" s="80" t="str">
        <f>IF($B30="","",IF(COUNTIFS('English Scores- Leveled papers'!$H$4:$KM$4,X$3,'English Scores- Leveled papers'!$H32:$KM32,"&lt;&gt;")=0,"",SUMIF('English Scores- Leveled papers'!$H$4:$KM$4,X$3,'English Scores- Leveled papers'!$H32:$KM32)))</f>
        <v/>
      </c>
      <c r="Y30" s="80" t="str">
        <f>IF($B30="","",IF(COUNTIFS('English Scores- Leveled papers'!$H$4:$KM$4,Y$3,'English Scores- Leveled papers'!$H32:$KM32,"&lt;&gt;")=0,"",SUMIF('English Scores- Leveled papers'!$H$4:$KM$4,Y$3,'English Scores- Leveled papers'!$H32:$KM32)))</f>
        <v/>
      </c>
      <c r="Z30" s="80" t="str">
        <f>IF($B30="","",IF(COUNTIFS('English Scores- Leveled papers'!$H$4:$KM$4,Z$3,'English Scores- Leveled papers'!$H32:$KM32,"&lt;&gt;")=0,"",SUMIF('English Scores- Leveled papers'!$H$4:$KM$4,Z$3,'English Scores- Leveled papers'!$H32:$KM32)))</f>
        <v/>
      </c>
      <c r="AA30" s="80" t="str">
        <f>IF($B30="","",IF(COUNTIFS('English Scores- Leveled papers'!$H$4:$KM$4,AA$3,'English Scores- Leveled papers'!$H32:$KM32,"&lt;&gt;")=0,"",SUMIF('English Scores- Leveled papers'!$H$4:$KM$4,AA$3,'English Scores- Leveled papers'!$H32:$KM32)))</f>
        <v/>
      </c>
      <c r="AB30" s="80" t="str">
        <f>IF($B30="","",IF(COUNTIFS('English Scores- Leveled papers'!$H$4:$KM$4,AB$3,'English Scores- Leveled papers'!$H32:$KM32,"&lt;&gt;")=0,"",SUMIF('English Scores- Leveled papers'!$H$4:$KM$4,AB$3,'English Scores- Leveled papers'!$H32:$KM32)))</f>
        <v/>
      </c>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80" t="str">
        <f>IF($B30="","",IF(COUNTIFS('English Scores- Leveled papers'!$H$4:$KM$4,AI$3,'English Scores- Leveled papers'!$H32:$KM32,"&lt;&gt;")=0,"",SUMIF('English Scores- Leveled papers'!$H$4:$KM$4,AI$3,'English Scores- Leveled papers'!$H32:$KM32)))</f>
        <v/>
      </c>
      <c r="AJ30" s="80" t="str">
        <f>IF($B30="","",IF(COUNTIFS('English Scores- Leveled papers'!$H$4:$KM$4,AJ$3,'English Scores- Leveled papers'!$H32:$KM32,"&lt;&gt;")=0,"",SUMIF('English Scores- Leveled papers'!$H$4:$KM$4,AJ$3,'English Scores- Leveled papers'!$H32:$KM32)))</f>
        <v/>
      </c>
      <c r="AK30" s="80" t="str">
        <f>IF($B30="","",IF(COUNTIFS('English Scores- Leveled papers'!$H$4:$KM$4,AK$3,'English Scores- Leveled papers'!$H32:$KM32,"&lt;&gt;")=0,"",SUMIF('English Scores- Leveled papers'!$H$4:$KM$4,AK$3,'English Scores- Leveled papers'!$H32:$KM32)))</f>
        <v/>
      </c>
      <c r="AL30" s="80" t="str">
        <f>IF($B30="","",IF(COUNTIFS('English Scores- Leveled papers'!$H$4:$KM$4,AL$3,'English Scores- Leveled papers'!$H32:$KM32,"&lt;&gt;")=0,"",SUMIF('English Scores- Leveled papers'!$H$4:$KM$4,AL$3,'English Scores- Leveled papers'!$H32:$KM32)))</f>
        <v/>
      </c>
      <c r="AM30" s="80" t="str">
        <f>IF($B30="","",IF(COUNTIFS('English Scores- Leveled papers'!$H$4:$KM$4,AM$3,'English Scores- Leveled papers'!$H32:$KM32,"&lt;&gt;")=0,"",SUMIF('English Scores- Leveled papers'!$H$4:$KM$4,AM$3,'English Scores- Leveled papers'!$H32:$KM32)))</f>
        <v/>
      </c>
      <c r="AN30" s="80"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80" t="str">
        <f>IF($B30="","",IF(COUNTIFS('English Scores- Leveled papers'!$H$4:$KM$4,AZ$3,'English Scores- Leveled papers'!$H32:$KM32,"&lt;&gt;")=0,"",SUMIF('English Scores- Leveled papers'!$H$4:$KM$4,AZ$3,'English Scores- Leveled papers'!$H32:$KM32)))</f>
        <v/>
      </c>
      <c r="BA30" s="80" t="str">
        <f>IF($B30="","",IF(COUNTIFS('English Scores- Leveled papers'!$H$4:$KM$4,BA$3,'English Scores- Leveled papers'!$H32:$KM32,"&lt;&gt;")=0,"",SUMIF('English Scores- Leveled papers'!$H$4:$KM$4,BA$3,'English Scores- Leveled papers'!$H32:$KM32)))</f>
        <v/>
      </c>
      <c r="BB30" s="80" t="str">
        <f>IF($B30="","",IF(COUNTIFS('English Scores- Leveled papers'!$H$4:$KM$4,BB$3,'English Scores- Leveled papers'!$H32:$KM32,"&lt;&gt;")=0,"",SUMIF('English Scores- Leveled papers'!$H$4:$KM$4,BB$3,'English Scores- Leveled papers'!$H32:$KM32)))</f>
        <v/>
      </c>
      <c r="BC30" s="80" t="str">
        <f>IF($B30="","",IF(COUNTIFS('English Scores- Leveled papers'!$H$4:$KM$4,BC$3,'English Scores- Leveled papers'!$H32:$KM32,"&lt;&gt;")=0,"",SUMIF('English Scores- Leveled papers'!$H$4:$KM$4,BC$3,'English Scores- Leveled papers'!$H32:$KM32)))</f>
        <v/>
      </c>
      <c r="BD30" s="80"/>
      <c r="BE30" s="80"/>
      <c r="BF30" s="80" t="str">
        <f>IF($B30="","",IF(COUNTIFS('English Scores- Leveled papers'!$H$4:$KM$4,BF$3,'English Scores- Leveled papers'!$H32:$KM32,"&lt;&gt;")=0,"",SUMIF('English Scores- Leveled papers'!$H$4:$KM$4,BF$3,'English Scores- Leveled papers'!$H32:$KM32)))</f>
        <v/>
      </c>
      <c r="BG30" s="80" t="str">
        <f>IF($B30="","",IF(COUNTIFS('English Scores- Leveled papers'!$H$4:$KM$4,BG$3,'English Scores- Leveled papers'!$H32:$KM32,"&lt;&gt;")=0,"",SUMIF('English Scores- Leveled papers'!$H$4:$KM$4,BG$3,'English Scores- Leveled papers'!$H32:$KM32)))</f>
        <v/>
      </c>
      <c r="BH30" s="80" t="str">
        <f>IF($B30="","",IF(COUNTIFS('English Scores- Leveled papers'!$H$4:$KM$4,BH$3,'English Scores- Leveled papers'!$H32:$KM32,"&lt;&gt;")=0,"",SUMIF('English Scores- Leveled papers'!$H$4:$KM$4,BH$3,'English Scores- Leveled papers'!$H32:$KM32)))</f>
        <v/>
      </c>
      <c r="BI30" s="80" t="str">
        <f>IF($B30="","",IF(COUNTIFS('English Scores- Leveled papers'!$H$4:$KM$4,BI$3,'English Scores- Leveled papers'!$H32:$KM32,"&lt;&gt;")=0,"",SUMIF('English Scores- Leveled papers'!$H$4:$KM$4,BI$3,'English Scores- Leveled papers'!$H32:$KM32)))</f>
        <v/>
      </c>
      <c r="BJ30" s="80" t="str">
        <f>IF($B30="","",IF(COUNTIFS('English Scores- Leveled papers'!$H$4:$KM$4,BJ$3,'English Scores- Leveled papers'!$H32:$KM32,"&lt;&gt;")=0,"",SUMIF('English Scores- Leveled papers'!$H$4:$KM$4,BJ$3,'English Scores- Leveled papers'!$H32:$KM32)))</f>
        <v/>
      </c>
      <c r="BK30" s="80" t="str">
        <f>IF($B30="","",IF(COUNTIFS('English Scores- Leveled papers'!$H$4:$KM$4,BK$3,'English Scores- Leveled papers'!$H32:$KM32,"&lt;&gt;")=0,"",SUMIF('English Scores- Leveled papers'!$H$4:$KM$4,BK$3,'English Scores- Leveled papers'!$H32:$KM32)))</f>
        <v/>
      </c>
      <c r="BL30" s="80" t="str">
        <f>IF($B30="","",IF(COUNTIFS('English Scores- Leveled papers'!$H$4:$KM$4,BL$3,'English Scores- Leveled papers'!$H32:$KM32,"&lt;&gt;")=0,"",SUMIF('English Scores- Leveled papers'!$H$4:$KM$4,BL$3,'English Scores- Leveled papers'!$H32:$KM32)))</f>
        <v/>
      </c>
      <c r="BM30" s="80" t="str">
        <f>IF($B30="","",IF(COUNTIFS('English Scores- Leveled papers'!$H$4:$KM$4,BM$3,'English Scores- Leveled papers'!$H32:$KM32,"&lt;&gt;")=0,"",SUMIF('English Scores- Leveled papers'!$H$4:$KM$4,BM$3,'English Scores- Leveled papers'!$H32:$KM32)))</f>
        <v/>
      </c>
      <c r="BN30" s="80" t="str">
        <f>IF($B30="","",IF(COUNTIFS('English Scores- Leveled papers'!$H$4:$KM$4,BN$3,'English Scores- Leveled papers'!$H32:$KM32,"&lt;&gt;")=0,"",SUMIF('English Scores- Leveled papers'!$H$4:$KM$4,BN$3,'English Scores- Leveled papers'!$H32:$KM32)))</f>
        <v/>
      </c>
      <c r="BO30" s="80"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80" t="str">
        <f>IF($B30="","",IF(COUNTIFS('English Scores- Leveled papers'!$H$4:$KM$4,BX$3,'English Scores- Leveled papers'!$H32:$KM32,"&lt;&gt;")=0,"",SUMIF('English Scores- Leveled papers'!$H$4:$KM$4,BX$3,'English Scores- Leveled papers'!$H32:$KM32)))</f>
        <v/>
      </c>
      <c r="BY30" s="80" t="str">
        <f>IF($B30="","",IF(COUNTIFS('English Scores- Leveled papers'!$H$4:$KM$4,BY$3,'English Scores- Leveled papers'!$H32:$KM32,"&lt;&gt;")=0,"",SUMIF('English Scores- Leveled papers'!$H$4:$KM$4,BY$3,'English Scores- Leveled papers'!$H32:$KM32)))</f>
        <v/>
      </c>
      <c r="BZ30" s="80" t="str">
        <f>IF($B30="","",IF(COUNTIFS('English Scores- Leveled papers'!$H$4:$KM$4,BZ$3,'English Scores- Leveled papers'!$H32:$KM32,"&lt;&gt;")=0,"",SUMIF('English Scores- Leveled papers'!$H$4:$KM$4,BZ$3,'English Scores- Leveled papers'!$H32:$KM32)))</f>
        <v/>
      </c>
      <c r="CA30" s="80" t="str">
        <f>IF($B30="","",IF(COUNTIFS('English Scores- Leveled papers'!$H$4:$KM$4,CA$3,'English Scores- Leveled papers'!$H32:$KM32,"&lt;&gt;")=0,"",SUMIF('English Scores- Leveled papers'!$H$4:$KM$4,CA$3,'English Scores- Leveled papers'!$H32:$KM32)))</f>
        <v/>
      </c>
      <c r="CB30" s="80" t="str">
        <f>IF($B30="","",IF(COUNTIFS('English Scores- Leveled papers'!$H$4:$KM$4,CB$3,'English Scores- Leveled papers'!$H32:$KM32,"&lt;&gt;")=0,"",SUMIF('English Scores- Leveled papers'!$H$4:$KM$4,CB$3,'English Scores- Leveled papers'!$H32:$KM32)))</f>
        <v/>
      </c>
      <c r="CC30" s="80" t="str">
        <f>IF($B30="","",IF(COUNTIFS('English Scores- Leveled papers'!$H$4:$KM$4,CC$3,'English Scores- Leveled papers'!$H32:$KM32,"&lt;&gt;")=0,"",SUMIF('English Scores- Leveled papers'!$H$4:$KM$4,CC$3,'English Scores- Leveled papers'!$H32:$KM32)))</f>
        <v/>
      </c>
      <c r="CD30" s="80" t="str">
        <f>IF($B30="","",IF(COUNTIFS('English Scores- Leveled papers'!$H$4:$KM$4,CD$3,'English Scores- Leveled papers'!$H32:$KM32,"&lt;&gt;")=0,"",SUMIF('English Scores- Leveled papers'!$H$4:$KM$4,CD$3,'English Scores- Leveled papers'!$H32:$KM32)))</f>
        <v/>
      </c>
      <c r="CE30" s="80" t="str">
        <f>IF($B30="","",IF(COUNTIFS('English Scores- Leveled papers'!$H$4:$KM$4,CE$3,'English Scores- Leveled papers'!$H32:$KM32,"&lt;&gt;")=0,"",SUMIF('English Scores- Leveled papers'!$H$4:$KM$4,CE$3,'English Scores- Leveled papers'!$H32:$KM32)))</f>
        <v/>
      </c>
      <c r="CF30" s="80"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80" t="str">
        <f>IF($B30="","",IF(COUNTIFS('English Scores- Leveled papers'!$H$4:$KM$4,CL$3,'English Scores- Leveled papers'!$H32:$KM32,"&lt;&gt;")=0,"",SUMIF('English Scores- Leveled papers'!$H$4:$KM$4,CL$3,'English Scores- Leveled papers'!$H32:$KM32)))</f>
        <v/>
      </c>
      <c r="CM30" s="80" t="str">
        <f>IF($B30="","",IF(COUNTIFS('English Scores- Leveled papers'!$H$4:$KM$4,CM$3,'English Scores- Leveled papers'!$H32:$KM32,"&lt;&gt;")=0,"",SUMIF('English Scores- Leveled papers'!$H$4:$KM$4,CM$3,'English Scores- Leveled papers'!$H32:$KM32)))</f>
        <v/>
      </c>
      <c r="CN30" s="80" t="str">
        <f>IF($B30="","",IF(COUNTIFS('English Scores- Leveled papers'!$H$4:$KM$4,CN$3,'English Scores- Leveled papers'!$H32:$KM32,"&lt;&gt;")=0,"",SUMIF('English Scores- Leveled papers'!$H$4:$KM$4,CN$3,'English Scores- Leveled papers'!$H32:$KM32)))</f>
        <v/>
      </c>
      <c r="CO30" s="80" t="str">
        <f>IF($B30="","",IF(COUNTIFS('English Scores- Leveled papers'!$H$4:$KM$4,CO$3,'English Scores- Leveled papers'!$H32:$KM32,"&lt;&gt;")=0,"",SUMIF('English Scores- Leveled papers'!$H$4:$KM$4,CO$3,'English Scores- Leveled papers'!$H32:$KM32)))</f>
        <v/>
      </c>
      <c r="CP30" s="80" t="str">
        <f>IF($B30="","",IF(COUNTIFS('English Scores- Leveled papers'!$H$4:$KM$4,CP$3,'English Scores- Leveled papers'!$H32:$KM32,"&lt;&gt;")=0,"",SUMIF('English Scores- Leveled papers'!$H$4:$KM$4,CP$3,'English Scores- Leveled papers'!$H32:$KM32)))</f>
        <v/>
      </c>
      <c r="CQ30" s="80" t="str">
        <f>IF($B30="","",IF(COUNTIFS('English Scores- Leveled papers'!$H$4:$KM$4,CQ$3,'English Scores- Leveled papers'!$H32:$KM32,"&lt;&gt;")=0,"",SUMIF('English Scores- Leveled papers'!$H$4:$KM$4,CQ$3,'English Scores- Leveled papers'!$H32:$KM32)))</f>
        <v/>
      </c>
      <c r="CR30" s="80" t="str">
        <f>IF($B30="","",IF(COUNTIFS('English Scores- Leveled papers'!$H$4:$KM$4,CR$3,'English Scores- Leveled papers'!$H32:$KM32,"&lt;&gt;")=0,"",SUMIF('English Scores- Leveled papers'!$H$4:$KM$4,CR$3,'English Scores- Leveled papers'!$H32:$KM32)))</f>
        <v/>
      </c>
      <c r="CS30" s="80"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80" t="str">
        <f>IF($B30="","",IF(COUNTIFS('English Scores- Leveled papers'!$H$4:$KM$4,DF$3,'English Scores- Leveled papers'!$H32:$KM32,"&lt;&gt;")=0,"",SUMIF('English Scores- Leveled papers'!$H$4:$KM$4,DF$3,'English Scores- Leveled papers'!$H32:$KM32)))</f>
        <v/>
      </c>
      <c r="DG30" s="80" t="str">
        <f>IF($B30="","",IF(COUNTIFS('English Scores- Leveled papers'!$H$4:$KM$4,DG$3,'English Scores- Leveled papers'!$H32:$KM32,"&lt;&gt;")=0,"",SUMIF('English Scores- Leveled papers'!$H$4:$KM$4,DG$3,'English Scores- Leveled papers'!$H32:$KM32)))</f>
        <v/>
      </c>
      <c r="DH30" s="80" t="str">
        <f>IF($B30="","",IF(COUNTIFS('English Scores- Leveled papers'!$H$4:$KM$4,DH$3,'English Scores- Leveled papers'!$H32:$KM32,"&lt;&gt;")=0,"",SUMIF('English Scores- Leveled papers'!$H$4:$KM$4,DH$3,'English Scores- Leveled papers'!$H32:$KM32)))</f>
        <v/>
      </c>
      <c r="DI30" s="80" t="str">
        <f>IF($B30="","",IF(COUNTIFS('English Scores- Leveled papers'!$H$4:$KM$4,DI$3,'English Scores- Leveled papers'!$H32:$KM32,"&lt;&gt;")=0,"",SUMIF('English Scores- Leveled papers'!$H$4:$KM$4,DI$3,'English Scores- Leveled papers'!$H32:$KM32)))</f>
        <v/>
      </c>
      <c r="DJ30" s="80" t="str">
        <f>IF($B30="","",IF(COUNTIFS('English Scores- Leveled papers'!$H$4:$KM$4,DJ$3,'English Scores- Leveled papers'!$H32:$KM32,"&lt;&gt;")=0,"",SUMIF('English Scores- Leveled papers'!$H$4:$KM$4,DJ$3,'English Scores- Leveled papers'!$H32:$KM32)))</f>
        <v/>
      </c>
      <c r="DK30" s="80" t="str">
        <f>IF($B30="","",IF(COUNTIFS('English Scores- Leveled papers'!$H$4:$KM$4,DK$3,'English Scores- Leveled papers'!$H32:$KM32,"&lt;&gt;")=0,"",SUMIF('English Scores- Leveled papers'!$H$4:$KM$4,DK$3,'English Scores- Leveled papers'!$H32:$KM32)))</f>
        <v/>
      </c>
      <c r="DL30" s="80" t="str">
        <f>IF($B30="","",IF(COUNTIFS('English Scores- Leveled papers'!$H$4:$KM$4,DL$3,'English Scores- Leveled papers'!$H32:$KM32,"&lt;&gt;")=0,"",SUMIF('English Scores- Leveled papers'!$H$4:$KM$4,DL$3,'English Scores- Leveled papers'!$H32:$KM32)))</f>
        <v/>
      </c>
      <c r="DM30" s="80" t="str">
        <f>IF($B30="","",IF(COUNTIFS('English Scores- Leveled papers'!$H$4:$KM$4,DM$3,'English Scores- Leveled papers'!$H32:$KM32,"&lt;&gt;")=0,"",SUMIF('English Scores- Leveled papers'!$H$4:$KM$4,DM$3,'English Scores- Leveled papers'!$H32:$KM32)))</f>
        <v/>
      </c>
      <c r="DN30" s="80" t="str">
        <f>IF($B30="","",IF(COUNTIFS('English Scores- Leveled papers'!$H$4:$KM$4,DN$3,'English Scores- Leveled papers'!$H32:$KM32,"&lt;&gt;")=0,"",SUMIF('English Scores- Leveled papers'!$H$4:$KM$4,DN$3,'English Scores- Leveled papers'!$H32:$KM32)))</f>
        <v/>
      </c>
      <c r="DO30" s="80" t="str">
        <f>IF($B30="","",IF(COUNTIFS('English Scores- Leveled papers'!$H$4:$KM$4,DO$3,'English Scores- Leveled papers'!$H32:$KM32,"&lt;&gt;")=0,"",SUMIF('English Scores- Leveled papers'!$H$4:$KM$4,DO$3,'English Scores- Leveled papers'!$H32:$KM32)))</f>
        <v/>
      </c>
      <c r="DP30" s="80" t="str">
        <f>IF($B30="","",IF(COUNTIFS('English Scores- Leveled papers'!$H$4:$KM$4,DP$3,'English Scores- Leveled papers'!$H32:$KM32,"&lt;&gt;")=0,"",SUMIF('English Scores- Leveled papers'!$H$4:$KM$4,DP$3,'English Scores- Leveled papers'!$H32:$KM32)))</f>
        <v/>
      </c>
      <c r="DQ30" s="80" t="str">
        <f>IF($B30="","",IF(COUNTIFS('English Scores- Leveled papers'!$H$4:$KM$4,DQ$3,'English Scores- Leveled papers'!$H32:$KM32,"&lt;&gt;")=0,"",SUMIF('English Scores- Leveled papers'!$H$4:$KM$4,DQ$3,'English Scores- Leveled papers'!$H32:$KM32)))</f>
        <v/>
      </c>
      <c r="DR30" s="41" t="str">
        <f>IF($B30="","",IF(COUNTIFS('English Scores- Leveled papers'!$H$4:$KM$4,DR$3,'English Scores- Leveled papers'!$H32:$KM32,"&lt;&gt;")=0,"",SUMIF('English Scores- Leveled papers'!$H$4:$KM$4,DR$3,'English Scores- Leveled papers'!$H32:$KM32)))</f>
        <v/>
      </c>
      <c r="DS30" s="41" t="str">
        <f>IF($B30="","",IF(COUNTIFS('English Scores- Leveled papers'!$H$4:$KM$4,DS$3,'English Scores- Leveled papers'!$H32:$KM32,"&lt;&gt;")=0,"",SUMIF('English Scores- Leveled papers'!$H$4:$KM$4,DS$3,'English Scores- Leveled papers'!$H32:$KM32)))</f>
        <v/>
      </c>
      <c r="DT30" s="41" t="str">
        <f>IF($B30="","",IF(COUNTIFS('English Scores- Leveled papers'!$H$4:$KM$4,DT$3,'English Scores- Leveled papers'!$H32:$KM32,"&lt;&gt;")=0,"",SUMIF('English Scores- Leveled papers'!$H$4:$KM$4,DT$3,'English Scores- Leveled papers'!$H32:$KM32)))</f>
        <v/>
      </c>
      <c r="DU30" s="41" t="str">
        <f>IF($B30="","",IF(COUNTIFS('English Scores- Leveled papers'!$H$4:$KM$4,DU$3,'English Scores- Leveled papers'!$H32:$KM32,"&lt;&gt;")=0,"",SUMIF('English Scores- Leveled papers'!$H$4:$KM$4,DU$3,'English Scores- Leveled papers'!$H32:$KM32)))</f>
        <v/>
      </c>
      <c r="DV30" s="41" t="str">
        <f>IF($B30="","",IF(COUNTIFS('English Scores- Leveled papers'!$H$4:$KM$4,DV$3,'English Scores- Leveled papers'!$H32:$KM32,"&lt;&gt;")=0,"",SUMIF('English Scores- Leveled papers'!$H$4:$KM$4,DV$3,'English Scores- Leveled papers'!$H32:$KM32)))</f>
        <v/>
      </c>
      <c r="DW30" s="41" t="str">
        <f>IF($B30="","",IF(COUNTIFS('English Scores- Leveled papers'!$H$4:$KM$4,DW$3,'English Scores- Leveled papers'!$H32:$KM32,"&lt;&gt;")=0,"",SUMIF('English Scores- Leveled papers'!$H$4:$KM$4,DW$3,'English Scores- Leveled papers'!$H32:$KM32)))</f>
        <v/>
      </c>
      <c r="DX30" s="41" t="str">
        <f>IF($B30="","",IF(COUNTIFS('English Scores- Leveled papers'!$H$4:$KM$4,DX$3,'English Scores- Leveled papers'!$H32:$KM32,"&lt;&gt;")=0,"",SUMIF('English Scores- Leveled papers'!$H$4:$KM$4,DX$3,'English Scores- Leveled papers'!$H32:$KM32)))</f>
        <v/>
      </c>
      <c r="DY30" s="41" t="str">
        <f>IF($B30="","",IF(COUNTIFS('English Scores- Leveled papers'!$H$4:$KM$4,DY$3,'English Scores- Leveled papers'!$H32:$KM32,"&lt;&gt;")=0,"",SUMIF('English Scores- Leveled papers'!$H$4:$KM$4,DY$3,'English Scores- Leveled papers'!$H32:$KM32)))</f>
        <v/>
      </c>
      <c r="DZ30" s="41" t="str">
        <f>IF($B30="","",IF(COUNTIFS('English Scores- Leveled papers'!$H$4:$KM$4,DZ$3,'English Scores- Leveled papers'!$H32:$KM32,"&lt;&gt;")=0,"",SUMIF('English Scores- Leveled papers'!$H$4:$KM$4,DZ$3,'English Scores- Leveled papers'!$H32:$KM32)))</f>
        <v/>
      </c>
      <c r="EA30" s="41" t="str">
        <f>IF($B30="","",IF(COUNTIFS('English Scores- Leveled papers'!$H$4:$KM$4,EA$3,'English Scores- Leveled papers'!$H32:$KM32,"&lt;&gt;")=0,"",SUMIF('English Scores- Leveled papers'!$H$4:$KM$4,EA$3,'English Scores- Leveled papers'!$H32:$KM32)))</f>
        <v/>
      </c>
      <c r="EB30" s="41" t="str">
        <f>IF($B30="","",IF(COUNTIFS('English Scores- Leveled papers'!$H$4:$KM$4,EB$3,'English Scores- Leveled papers'!$H32:$KM32,"&lt;&gt;")=0,"",SUMIF('English Scores- Leveled papers'!$H$4:$KM$4,EB$3,'English Scores- Leveled papers'!$H32:$KM32)))</f>
        <v/>
      </c>
      <c r="EC30" s="41" t="str">
        <f>IF($B30="","",IF(COUNTIFS('English Scores- Leveled papers'!$H$4:$KM$4,EC$3,'English Scores- Leveled papers'!$H32:$KM32,"&lt;&gt;")=0,"",SUMIF('English Scores- Leveled papers'!$H$4:$KM$4,EC$3,'English Scores- Leveled papers'!$H32:$KM32)))</f>
        <v/>
      </c>
      <c r="ED30" s="80" t="str">
        <f>IF($B30="","",IF(COUNTIFS('English Scores- Leveled papers'!$H$4:$KM$4,ED$3,'English Scores- Leveled papers'!$H32:$KM32,"&lt;&gt;")=0,"",SUMIF('English Scores- Leveled papers'!$H$4:$KM$4,ED$3,'English Scores- Leveled papers'!$H32:$KM32)))</f>
        <v/>
      </c>
      <c r="EE30" s="80" t="str">
        <f>IF($B30="","",IF(COUNTIFS('English Scores- Leveled papers'!$H$4:$KM$4,EE$3,'English Scores- Leveled papers'!$H32:$KM32,"&lt;&gt;")=0,"",SUMIF('English Scores- Leveled papers'!$H$4:$KM$4,EE$3,'English Scores- Leveled papers'!$H32:$KM32)))</f>
        <v/>
      </c>
      <c r="EF30" s="80" t="str">
        <f>IF($B30="","",IF(COUNTIFS('English Scores- Leveled papers'!$H$4:$KM$4,EF$3,'English Scores- Leveled papers'!$H32:$KM32,"&lt;&gt;")=0,"",SUMIF('English Scores- Leveled papers'!$H$4:$KM$4,EF$3,'English Scores- Leveled papers'!$H32:$KM32)))</f>
        <v/>
      </c>
      <c r="EG30" s="80" t="str">
        <f>IF($B30="","",IF(COUNTIFS('English Scores- Leveled papers'!$H$4:$KM$4,EG$3,'English Scores- Leveled papers'!$H32:$KM32,"&lt;&gt;")=0,"",SUMIF('English Scores- Leveled papers'!$H$4:$KM$4,EG$3,'English Scores- Leveled papers'!$H32:$KM32)))</f>
        <v/>
      </c>
      <c r="EH30" s="80" t="str">
        <f>IF($B30="","",IF(COUNTIFS('English Scores- Leveled papers'!$H$4:$KM$4,EH$3,'English Scores- Leveled papers'!$H32:$KM32,"&lt;&gt;")=0,"",SUMIF('English Scores- Leveled papers'!$H$4:$KM$4,EH$3,'English Scores- Leveled papers'!$H32:$KM32)))</f>
        <v/>
      </c>
      <c r="EI30" s="80" t="str">
        <f>IF($B30="","",IF(COUNTIFS('English Scores- Leveled papers'!$H$4:$KM$4,EI$3,'English Scores- Leveled papers'!$H32:$KM32,"&lt;&gt;")=0,"",SUMIF('English Scores- Leveled papers'!$H$4:$KM$4,EI$3,'English Scores- Leveled papers'!$H32:$KM32)))</f>
        <v/>
      </c>
      <c r="EJ30" s="80" t="str">
        <f>IF($B30="","",IF(COUNTIFS('English Scores- Leveled papers'!$H$4:$KM$4,EJ$3,'English Scores- Leveled papers'!$H32:$KM32,"&lt;&gt;")=0,"",SUMIF('English Scores- Leveled papers'!$H$4:$KM$4,EJ$3,'English Scores- Leveled papers'!$H32:$KM32)))</f>
        <v/>
      </c>
      <c r="EK30" s="80" t="str">
        <f>IF($B30="","",IF(COUNTIFS('English Scores- Leveled papers'!$H$4:$KM$4,EK$3,'English Scores- Leveled papers'!$H32:$KM32,"&lt;&gt;")=0,"",SUMIF('English Scores- Leveled papers'!$H$4:$KM$4,EK$3,'English Scores- Leveled papers'!$H32:$KM32)))</f>
        <v/>
      </c>
      <c r="EL30" s="80" t="str">
        <f>IF($B30="","",IF(COUNTIFS('English Scores- Leveled papers'!$H$4:$KM$4,EL$3,'English Scores- Leveled papers'!$H32:$KM32,"&lt;&gt;")=0,"",SUMIF('English Scores- Leveled papers'!$H$4:$KM$4,EL$3,'English Scores- Leveled papers'!$H32:$KM32)))</f>
        <v/>
      </c>
      <c r="EM30" s="80" t="str">
        <f>IF($B30="","",IF(COUNTIFS('English Scores- Leveled papers'!$H$4:$KM$4,EM$3,'English Scores- Leveled papers'!$H32:$KM32,"&lt;&gt;")=0,"",SUMIF('English Scores- Leveled papers'!$H$4:$KM$4,EM$3,'English Scores- Leveled papers'!$H32:$KM32)))</f>
        <v/>
      </c>
      <c r="EN30" s="80" t="str">
        <f>IF($B30="","",IF(COUNTIFS('English Scores- Leveled papers'!$H$4:$KM$4,EN$3,'English Scores- Leveled papers'!$H32:$KM32,"&lt;&gt;")=0,"",SUMIF('English Scores- Leveled papers'!$H$4:$KM$4,EN$3,'English Scores- Leveled papers'!$H32:$KM32)))</f>
        <v/>
      </c>
      <c r="EO30" s="80" t="str">
        <f>IF($B30="","",IF(COUNTIFS('English Scores- Leveled papers'!$H$4:$KM$4,EO$3,'English Scores- Leveled papers'!$H32:$KM32,"&lt;&gt;")=0,"",SUMIF('English Scores- Leveled papers'!$H$4:$KM$4,EO$3,'English Scores- Leveled papers'!$H32:$KM32)))</f>
        <v/>
      </c>
      <c r="EP30" s="80" t="str">
        <f>IF($B30="","",IF(COUNTIFS('English Scores- Leveled papers'!$H$4:$KM$4,EP$3,'English Scores- Leveled papers'!$H32:$KM32,"&lt;&gt;")=0,"",SUMIF('English Scores- Leveled papers'!$H$4:$KM$4,EP$3,'English Scores- Leveled papers'!$H32:$KM32)))</f>
        <v/>
      </c>
    </row>
    <row r="31" spans="1:150" x14ac:dyDescent="0.2">
      <c r="A31" s="65">
        <v>27</v>
      </c>
      <c r="B31" s="65" t="str">
        <f>'English Scores- Leveled papers'!B33</f>
        <v>Nishita</v>
      </c>
      <c r="C31" s="79" t="str">
        <f>IF('RC Mastery Check+Question type'!D31="","",IF(OR('RC Mastery Check+Question type'!D31=-0.5,'RC Mastery Check+Question type'!D31=0,'RC Mastery Check+Question type'!D31=0.2,'RC Mastery Check+Question type'!D31=0.5),"NR",'Cover Sheet'!#REF!))</f>
        <v/>
      </c>
      <c r="D31" s="76" t="str">
        <f>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v/>
      </c>
      <c r="E31" s="78" t="str">
        <f t="shared" si="2"/>
        <v/>
      </c>
      <c r="F31" s="78" t="str">
        <f t="shared" si="3"/>
        <v/>
      </c>
      <c r="G31" s="78" t="str">
        <f t="shared" si="4"/>
        <v/>
      </c>
      <c r="H31" s="78" t="str">
        <f t="shared" si="5"/>
        <v/>
      </c>
      <c r="I31" s="78" t="str">
        <f t="shared" si="6"/>
        <v/>
      </c>
      <c r="J31" s="78" t="str">
        <f t="shared" si="7"/>
        <v/>
      </c>
      <c r="K31" s="78" t="str">
        <f t="shared" si="8"/>
        <v/>
      </c>
      <c r="L31" s="78" t="str">
        <f t="shared" si="9"/>
        <v/>
      </c>
      <c r="M31" s="78" t="str">
        <f t="shared" si="10"/>
        <v/>
      </c>
      <c r="N31" s="78" t="str">
        <f t="shared" si="11"/>
        <v/>
      </c>
      <c r="O31" s="78" t="str">
        <f t="shared" si="12"/>
        <v/>
      </c>
      <c r="P31" s="78" t="str">
        <f t="shared" si="13"/>
        <v/>
      </c>
      <c r="Q31" s="78" t="str">
        <f t="shared" si="14"/>
        <v/>
      </c>
      <c r="R31" s="78" t="str">
        <f t="shared" si="15"/>
        <v/>
      </c>
      <c r="S31" s="41" t="str">
        <f>IF($B31="","",IF(COUNTIFS('English Scores- Leveled papers'!$H$4:$KM$4,S$3,'English Scores- Leveled papers'!$H33:$KM33,"&lt;&gt;")=0,"",SUMIF('English Scores- Leveled papers'!$H$4:$KM$4,S$3,'English Scores- Leveled papers'!$H33:$KM33)))</f>
        <v/>
      </c>
      <c r="T31" s="41" t="str">
        <f>IF($B31="","",IF(COUNTIFS('English Scores- Leveled papers'!$H$4:$KM$4,T$3,'English Scores- Leveled papers'!$H33:$KM33,"&lt;&gt;")=0,"",SUMIF('English Scores- Leveled papers'!$H$4:$KM$4,T$3,'English Scores- Leveled papers'!$H33:$KM33)))</f>
        <v/>
      </c>
      <c r="U31" s="41" t="str">
        <f>IF($B31="","",IF(COUNTIFS('English Scores- Leveled papers'!$H$4:$KM$4,U$3,'English Scores- Leveled papers'!$H33:$KM33,"&lt;&gt;")=0,"",SUMIF('English Scores- Leveled papers'!$H$4:$KM$4,U$3,'English Scores- Leveled papers'!$H33:$KM33)))</f>
        <v/>
      </c>
      <c r="V31" s="41" t="str">
        <f>IF($B31="","",IF(COUNTIFS('English Scores- Leveled papers'!$H$4:$KM$4,V$3,'English Scores- Leveled papers'!$H33:$KM33,"&lt;&gt;")=0,"",SUMIF('English Scores- Leveled papers'!$H$4:$KM$4,V$3,'English Scores- Leveled papers'!$H33:$KM33)))</f>
        <v/>
      </c>
      <c r="W31" s="41" t="str">
        <f>IF($B31="","",IF(COUNTIFS('English Scores- Leveled papers'!$H$4:$KM$4,W$3,'English Scores- Leveled papers'!$H33:$KM33,"&lt;&gt;")=0,"",SUMIF('English Scores- Leveled papers'!$H$4:$KM$4,W$3,'English Scores- Leveled papers'!$H33:$KM33)))</f>
        <v/>
      </c>
      <c r="X31" s="80" t="str">
        <f>IF($B31="","",IF(COUNTIFS('English Scores- Leveled papers'!$H$4:$KM$4,X$3,'English Scores- Leveled papers'!$H33:$KM33,"&lt;&gt;")=0,"",SUMIF('English Scores- Leveled papers'!$H$4:$KM$4,X$3,'English Scores- Leveled papers'!$H33:$KM33)))</f>
        <v/>
      </c>
      <c r="Y31" s="80" t="str">
        <f>IF($B31="","",IF(COUNTIFS('English Scores- Leveled papers'!$H$4:$KM$4,Y$3,'English Scores- Leveled papers'!$H33:$KM33,"&lt;&gt;")=0,"",SUMIF('English Scores- Leveled papers'!$H$4:$KM$4,Y$3,'English Scores- Leveled papers'!$H33:$KM33)))</f>
        <v/>
      </c>
      <c r="Z31" s="80" t="str">
        <f>IF($B31="","",IF(COUNTIFS('English Scores- Leveled papers'!$H$4:$KM$4,Z$3,'English Scores- Leveled papers'!$H33:$KM33,"&lt;&gt;")=0,"",SUMIF('English Scores- Leveled papers'!$H$4:$KM$4,Z$3,'English Scores- Leveled papers'!$H33:$KM33)))</f>
        <v/>
      </c>
      <c r="AA31" s="80" t="str">
        <f>IF($B31="","",IF(COUNTIFS('English Scores- Leveled papers'!$H$4:$KM$4,AA$3,'English Scores- Leveled papers'!$H33:$KM33,"&lt;&gt;")=0,"",SUMIF('English Scores- Leveled papers'!$H$4:$KM$4,AA$3,'English Scores- Leveled papers'!$H33:$KM33)))</f>
        <v/>
      </c>
      <c r="AB31" s="80" t="str">
        <f>IF($B31="","",IF(COUNTIFS('English Scores- Leveled papers'!$H$4:$KM$4,AB$3,'English Scores- Leveled papers'!$H33:$KM33,"&lt;&gt;")=0,"",SUMIF('English Scores- Leveled papers'!$H$4:$KM$4,AB$3,'English Scores- Leveled papers'!$H33:$KM33)))</f>
        <v/>
      </c>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80" t="str">
        <f>IF($B31="","",IF(COUNTIFS('English Scores- Leveled papers'!$H$4:$KM$4,AI$3,'English Scores- Leveled papers'!$H33:$KM33,"&lt;&gt;")=0,"",SUMIF('English Scores- Leveled papers'!$H$4:$KM$4,AI$3,'English Scores- Leveled papers'!$H33:$KM33)))</f>
        <v/>
      </c>
      <c r="AJ31" s="80" t="str">
        <f>IF($B31="","",IF(COUNTIFS('English Scores- Leveled papers'!$H$4:$KM$4,AJ$3,'English Scores- Leveled papers'!$H33:$KM33,"&lt;&gt;")=0,"",SUMIF('English Scores- Leveled papers'!$H$4:$KM$4,AJ$3,'English Scores- Leveled papers'!$H33:$KM33)))</f>
        <v/>
      </c>
      <c r="AK31" s="80" t="str">
        <f>IF($B31="","",IF(COUNTIFS('English Scores- Leveled papers'!$H$4:$KM$4,AK$3,'English Scores- Leveled papers'!$H33:$KM33,"&lt;&gt;")=0,"",SUMIF('English Scores- Leveled papers'!$H$4:$KM$4,AK$3,'English Scores- Leveled papers'!$H33:$KM33)))</f>
        <v/>
      </c>
      <c r="AL31" s="80" t="str">
        <f>IF($B31="","",IF(COUNTIFS('English Scores- Leveled papers'!$H$4:$KM$4,AL$3,'English Scores- Leveled papers'!$H33:$KM33,"&lt;&gt;")=0,"",SUMIF('English Scores- Leveled papers'!$H$4:$KM$4,AL$3,'English Scores- Leveled papers'!$H33:$KM33)))</f>
        <v/>
      </c>
      <c r="AM31" s="80" t="str">
        <f>IF($B31="","",IF(COUNTIFS('English Scores- Leveled papers'!$H$4:$KM$4,AM$3,'English Scores- Leveled papers'!$H33:$KM33,"&lt;&gt;")=0,"",SUMIF('English Scores- Leveled papers'!$H$4:$KM$4,AM$3,'English Scores- Leveled papers'!$H33:$KM33)))</f>
        <v/>
      </c>
      <c r="AN31" s="80"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80" t="str">
        <f>IF($B31="","",IF(COUNTIFS('English Scores- Leveled papers'!$H$4:$KM$4,AZ$3,'English Scores- Leveled papers'!$H33:$KM33,"&lt;&gt;")=0,"",SUMIF('English Scores- Leveled papers'!$H$4:$KM$4,AZ$3,'English Scores- Leveled papers'!$H33:$KM33)))</f>
        <v/>
      </c>
      <c r="BA31" s="80" t="str">
        <f>IF($B31="","",IF(COUNTIFS('English Scores- Leveled papers'!$H$4:$KM$4,BA$3,'English Scores- Leveled papers'!$H33:$KM33,"&lt;&gt;")=0,"",SUMIF('English Scores- Leveled papers'!$H$4:$KM$4,BA$3,'English Scores- Leveled papers'!$H33:$KM33)))</f>
        <v/>
      </c>
      <c r="BB31" s="80" t="str">
        <f>IF($B31="","",IF(COUNTIFS('English Scores- Leveled papers'!$H$4:$KM$4,BB$3,'English Scores- Leveled papers'!$H33:$KM33,"&lt;&gt;")=0,"",SUMIF('English Scores- Leveled papers'!$H$4:$KM$4,BB$3,'English Scores- Leveled papers'!$H33:$KM33)))</f>
        <v/>
      </c>
      <c r="BC31" s="80" t="str">
        <f>IF($B31="","",IF(COUNTIFS('English Scores- Leveled papers'!$H$4:$KM$4,BC$3,'English Scores- Leveled papers'!$H33:$KM33,"&lt;&gt;")=0,"",SUMIF('English Scores- Leveled papers'!$H$4:$KM$4,BC$3,'English Scores- Leveled papers'!$H33:$KM33)))</f>
        <v/>
      </c>
      <c r="BD31" s="80"/>
      <c r="BE31" s="80"/>
      <c r="BF31" s="80" t="str">
        <f>IF($B31="","",IF(COUNTIFS('English Scores- Leveled papers'!$H$4:$KM$4,BF$3,'English Scores- Leveled papers'!$H33:$KM33,"&lt;&gt;")=0,"",SUMIF('English Scores- Leveled papers'!$H$4:$KM$4,BF$3,'English Scores- Leveled papers'!$H33:$KM33)))</f>
        <v/>
      </c>
      <c r="BG31" s="80" t="str">
        <f>IF($B31="","",IF(COUNTIFS('English Scores- Leveled papers'!$H$4:$KM$4,BG$3,'English Scores- Leveled papers'!$H33:$KM33,"&lt;&gt;")=0,"",SUMIF('English Scores- Leveled papers'!$H$4:$KM$4,BG$3,'English Scores- Leveled papers'!$H33:$KM33)))</f>
        <v/>
      </c>
      <c r="BH31" s="80" t="str">
        <f>IF($B31="","",IF(COUNTIFS('English Scores- Leveled papers'!$H$4:$KM$4,BH$3,'English Scores- Leveled papers'!$H33:$KM33,"&lt;&gt;")=0,"",SUMIF('English Scores- Leveled papers'!$H$4:$KM$4,BH$3,'English Scores- Leveled papers'!$H33:$KM33)))</f>
        <v/>
      </c>
      <c r="BI31" s="80" t="str">
        <f>IF($B31="","",IF(COUNTIFS('English Scores- Leveled papers'!$H$4:$KM$4,BI$3,'English Scores- Leveled papers'!$H33:$KM33,"&lt;&gt;")=0,"",SUMIF('English Scores- Leveled papers'!$H$4:$KM$4,BI$3,'English Scores- Leveled papers'!$H33:$KM33)))</f>
        <v/>
      </c>
      <c r="BJ31" s="80" t="str">
        <f>IF($B31="","",IF(COUNTIFS('English Scores- Leveled papers'!$H$4:$KM$4,BJ$3,'English Scores- Leveled papers'!$H33:$KM33,"&lt;&gt;")=0,"",SUMIF('English Scores- Leveled papers'!$H$4:$KM$4,BJ$3,'English Scores- Leveled papers'!$H33:$KM33)))</f>
        <v/>
      </c>
      <c r="BK31" s="80" t="str">
        <f>IF($B31="","",IF(COUNTIFS('English Scores- Leveled papers'!$H$4:$KM$4,BK$3,'English Scores- Leveled papers'!$H33:$KM33,"&lt;&gt;")=0,"",SUMIF('English Scores- Leveled papers'!$H$4:$KM$4,BK$3,'English Scores- Leveled papers'!$H33:$KM33)))</f>
        <v/>
      </c>
      <c r="BL31" s="80" t="str">
        <f>IF($B31="","",IF(COUNTIFS('English Scores- Leveled papers'!$H$4:$KM$4,BL$3,'English Scores- Leveled papers'!$H33:$KM33,"&lt;&gt;")=0,"",SUMIF('English Scores- Leveled papers'!$H$4:$KM$4,BL$3,'English Scores- Leveled papers'!$H33:$KM33)))</f>
        <v/>
      </c>
      <c r="BM31" s="80" t="str">
        <f>IF($B31="","",IF(COUNTIFS('English Scores- Leveled papers'!$H$4:$KM$4,BM$3,'English Scores- Leveled papers'!$H33:$KM33,"&lt;&gt;")=0,"",SUMIF('English Scores- Leveled papers'!$H$4:$KM$4,BM$3,'English Scores- Leveled papers'!$H33:$KM33)))</f>
        <v/>
      </c>
      <c r="BN31" s="80" t="str">
        <f>IF($B31="","",IF(COUNTIFS('English Scores- Leveled papers'!$H$4:$KM$4,BN$3,'English Scores- Leveled papers'!$H33:$KM33,"&lt;&gt;")=0,"",SUMIF('English Scores- Leveled papers'!$H$4:$KM$4,BN$3,'English Scores- Leveled papers'!$H33:$KM33)))</f>
        <v/>
      </c>
      <c r="BO31" s="80"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80" t="str">
        <f>IF($B31="","",IF(COUNTIFS('English Scores- Leveled papers'!$H$4:$KM$4,BX$3,'English Scores- Leveled papers'!$H33:$KM33,"&lt;&gt;")=0,"",SUMIF('English Scores- Leveled papers'!$H$4:$KM$4,BX$3,'English Scores- Leveled papers'!$H33:$KM33)))</f>
        <v/>
      </c>
      <c r="BY31" s="80" t="str">
        <f>IF($B31="","",IF(COUNTIFS('English Scores- Leveled papers'!$H$4:$KM$4,BY$3,'English Scores- Leveled papers'!$H33:$KM33,"&lt;&gt;")=0,"",SUMIF('English Scores- Leveled papers'!$H$4:$KM$4,BY$3,'English Scores- Leveled papers'!$H33:$KM33)))</f>
        <v/>
      </c>
      <c r="BZ31" s="80" t="str">
        <f>IF($B31="","",IF(COUNTIFS('English Scores- Leveled papers'!$H$4:$KM$4,BZ$3,'English Scores- Leveled papers'!$H33:$KM33,"&lt;&gt;")=0,"",SUMIF('English Scores- Leveled papers'!$H$4:$KM$4,BZ$3,'English Scores- Leveled papers'!$H33:$KM33)))</f>
        <v/>
      </c>
      <c r="CA31" s="80" t="str">
        <f>IF($B31="","",IF(COUNTIFS('English Scores- Leveled papers'!$H$4:$KM$4,CA$3,'English Scores- Leveled papers'!$H33:$KM33,"&lt;&gt;")=0,"",SUMIF('English Scores- Leveled papers'!$H$4:$KM$4,CA$3,'English Scores- Leveled papers'!$H33:$KM33)))</f>
        <v/>
      </c>
      <c r="CB31" s="80" t="str">
        <f>IF($B31="","",IF(COUNTIFS('English Scores- Leveled papers'!$H$4:$KM$4,CB$3,'English Scores- Leveled papers'!$H33:$KM33,"&lt;&gt;")=0,"",SUMIF('English Scores- Leveled papers'!$H$4:$KM$4,CB$3,'English Scores- Leveled papers'!$H33:$KM33)))</f>
        <v/>
      </c>
      <c r="CC31" s="80" t="str">
        <f>IF($B31="","",IF(COUNTIFS('English Scores- Leveled papers'!$H$4:$KM$4,CC$3,'English Scores- Leveled papers'!$H33:$KM33,"&lt;&gt;")=0,"",SUMIF('English Scores- Leveled papers'!$H$4:$KM$4,CC$3,'English Scores- Leveled papers'!$H33:$KM33)))</f>
        <v/>
      </c>
      <c r="CD31" s="80" t="str">
        <f>IF($B31="","",IF(COUNTIFS('English Scores- Leveled papers'!$H$4:$KM$4,CD$3,'English Scores- Leveled papers'!$H33:$KM33,"&lt;&gt;")=0,"",SUMIF('English Scores- Leveled papers'!$H$4:$KM$4,CD$3,'English Scores- Leveled papers'!$H33:$KM33)))</f>
        <v/>
      </c>
      <c r="CE31" s="80" t="str">
        <f>IF($B31="","",IF(COUNTIFS('English Scores- Leveled papers'!$H$4:$KM$4,CE$3,'English Scores- Leveled papers'!$H33:$KM33,"&lt;&gt;")=0,"",SUMIF('English Scores- Leveled papers'!$H$4:$KM$4,CE$3,'English Scores- Leveled papers'!$H33:$KM33)))</f>
        <v/>
      </c>
      <c r="CF31" s="80"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80" t="str">
        <f>IF($B31="","",IF(COUNTIFS('English Scores- Leveled papers'!$H$4:$KM$4,CL$3,'English Scores- Leveled papers'!$H33:$KM33,"&lt;&gt;")=0,"",SUMIF('English Scores- Leveled papers'!$H$4:$KM$4,CL$3,'English Scores- Leveled papers'!$H33:$KM33)))</f>
        <v/>
      </c>
      <c r="CM31" s="80" t="str">
        <f>IF($B31="","",IF(COUNTIFS('English Scores- Leveled papers'!$H$4:$KM$4,CM$3,'English Scores- Leveled papers'!$H33:$KM33,"&lt;&gt;")=0,"",SUMIF('English Scores- Leveled papers'!$H$4:$KM$4,CM$3,'English Scores- Leveled papers'!$H33:$KM33)))</f>
        <v/>
      </c>
      <c r="CN31" s="80" t="str">
        <f>IF($B31="","",IF(COUNTIFS('English Scores- Leveled papers'!$H$4:$KM$4,CN$3,'English Scores- Leveled papers'!$H33:$KM33,"&lt;&gt;")=0,"",SUMIF('English Scores- Leveled papers'!$H$4:$KM$4,CN$3,'English Scores- Leveled papers'!$H33:$KM33)))</f>
        <v/>
      </c>
      <c r="CO31" s="80" t="str">
        <f>IF($B31="","",IF(COUNTIFS('English Scores- Leveled papers'!$H$4:$KM$4,CO$3,'English Scores- Leveled papers'!$H33:$KM33,"&lt;&gt;")=0,"",SUMIF('English Scores- Leveled papers'!$H$4:$KM$4,CO$3,'English Scores- Leveled papers'!$H33:$KM33)))</f>
        <v/>
      </c>
      <c r="CP31" s="80" t="str">
        <f>IF($B31="","",IF(COUNTIFS('English Scores- Leveled papers'!$H$4:$KM$4,CP$3,'English Scores- Leveled papers'!$H33:$KM33,"&lt;&gt;")=0,"",SUMIF('English Scores- Leveled papers'!$H$4:$KM$4,CP$3,'English Scores- Leveled papers'!$H33:$KM33)))</f>
        <v/>
      </c>
      <c r="CQ31" s="80" t="str">
        <f>IF($B31="","",IF(COUNTIFS('English Scores- Leveled papers'!$H$4:$KM$4,CQ$3,'English Scores- Leveled papers'!$H33:$KM33,"&lt;&gt;")=0,"",SUMIF('English Scores- Leveled papers'!$H$4:$KM$4,CQ$3,'English Scores- Leveled papers'!$H33:$KM33)))</f>
        <v/>
      </c>
      <c r="CR31" s="80" t="str">
        <f>IF($B31="","",IF(COUNTIFS('English Scores- Leveled papers'!$H$4:$KM$4,CR$3,'English Scores- Leveled papers'!$H33:$KM33,"&lt;&gt;")=0,"",SUMIF('English Scores- Leveled papers'!$H$4:$KM$4,CR$3,'English Scores- Leveled papers'!$H33:$KM33)))</f>
        <v/>
      </c>
      <c r="CS31" s="80"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80" t="str">
        <f>IF($B31="","",IF(COUNTIFS('English Scores- Leveled papers'!$H$4:$KM$4,DF$3,'English Scores- Leveled papers'!$H33:$KM33,"&lt;&gt;")=0,"",SUMIF('English Scores- Leveled papers'!$H$4:$KM$4,DF$3,'English Scores- Leveled papers'!$H33:$KM33)))</f>
        <v/>
      </c>
      <c r="DG31" s="80" t="str">
        <f>IF($B31="","",IF(COUNTIFS('English Scores- Leveled papers'!$H$4:$KM$4,DG$3,'English Scores- Leveled papers'!$H33:$KM33,"&lt;&gt;")=0,"",SUMIF('English Scores- Leveled papers'!$H$4:$KM$4,DG$3,'English Scores- Leveled papers'!$H33:$KM33)))</f>
        <v/>
      </c>
      <c r="DH31" s="80" t="str">
        <f>IF($B31="","",IF(COUNTIFS('English Scores- Leveled papers'!$H$4:$KM$4,DH$3,'English Scores- Leveled papers'!$H33:$KM33,"&lt;&gt;")=0,"",SUMIF('English Scores- Leveled papers'!$H$4:$KM$4,DH$3,'English Scores- Leveled papers'!$H33:$KM33)))</f>
        <v/>
      </c>
      <c r="DI31" s="80" t="str">
        <f>IF($B31="","",IF(COUNTIFS('English Scores- Leveled papers'!$H$4:$KM$4,DI$3,'English Scores- Leveled papers'!$H33:$KM33,"&lt;&gt;")=0,"",SUMIF('English Scores- Leveled papers'!$H$4:$KM$4,DI$3,'English Scores- Leveled papers'!$H33:$KM33)))</f>
        <v/>
      </c>
      <c r="DJ31" s="80" t="str">
        <f>IF($B31="","",IF(COUNTIFS('English Scores- Leveled papers'!$H$4:$KM$4,DJ$3,'English Scores- Leveled papers'!$H33:$KM33,"&lt;&gt;")=0,"",SUMIF('English Scores- Leveled papers'!$H$4:$KM$4,DJ$3,'English Scores- Leveled papers'!$H33:$KM33)))</f>
        <v/>
      </c>
      <c r="DK31" s="80" t="str">
        <f>IF($B31="","",IF(COUNTIFS('English Scores- Leveled papers'!$H$4:$KM$4,DK$3,'English Scores- Leveled papers'!$H33:$KM33,"&lt;&gt;")=0,"",SUMIF('English Scores- Leveled papers'!$H$4:$KM$4,DK$3,'English Scores- Leveled papers'!$H33:$KM33)))</f>
        <v/>
      </c>
      <c r="DL31" s="80" t="str">
        <f>IF($B31="","",IF(COUNTIFS('English Scores- Leveled papers'!$H$4:$KM$4,DL$3,'English Scores- Leveled papers'!$H33:$KM33,"&lt;&gt;")=0,"",SUMIF('English Scores- Leveled papers'!$H$4:$KM$4,DL$3,'English Scores- Leveled papers'!$H33:$KM33)))</f>
        <v/>
      </c>
      <c r="DM31" s="80" t="str">
        <f>IF($B31="","",IF(COUNTIFS('English Scores- Leveled papers'!$H$4:$KM$4,DM$3,'English Scores- Leveled papers'!$H33:$KM33,"&lt;&gt;")=0,"",SUMIF('English Scores- Leveled papers'!$H$4:$KM$4,DM$3,'English Scores- Leveled papers'!$H33:$KM33)))</f>
        <v/>
      </c>
      <c r="DN31" s="80" t="str">
        <f>IF($B31="","",IF(COUNTIFS('English Scores- Leveled papers'!$H$4:$KM$4,DN$3,'English Scores- Leveled papers'!$H33:$KM33,"&lt;&gt;")=0,"",SUMIF('English Scores- Leveled papers'!$H$4:$KM$4,DN$3,'English Scores- Leveled papers'!$H33:$KM33)))</f>
        <v/>
      </c>
      <c r="DO31" s="80" t="str">
        <f>IF($B31="","",IF(COUNTIFS('English Scores- Leveled papers'!$H$4:$KM$4,DO$3,'English Scores- Leveled papers'!$H33:$KM33,"&lt;&gt;")=0,"",SUMIF('English Scores- Leveled papers'!$H$4:$KM$4,DO$3,'English Scores- Leveled papers'!$H33:$KM33)))</f>
        <v/>
      </c>
      <c r="DP31" s="80" t="str">
        <f>IF($B31="","",IF(COUNTIFS('English Scores- Leveled papers'!$H$4:$KM$4,DP$3,'English Scores- Leveled papers'!$H33:$KM33,"&lt;&gt;")=0,"",SUMIF('English Scores- Leveled papers'!$H$4:$KM$4,DP$3,'English Scores- Leveled papers'!$H33:$KM33)))</f>
        <v/>
      </c>
      <c r="DQ31" s="80" t="str">
        <f>IF($B31="","",IF(COUNTIFS('English Scores- Leveled papers'!$H$4:$KM$4,DQ$3,'English Scores- Leveled papers'!$H33:$KM33,"&lt;&gt;")=0,"",SUMIF('English Scores- Leveled papers'!$H$4:$KM$4,DQ$3,'English Scores- Leveled papers'!$H33:$KM33)))</f>
        <v/>
      </c>
      <c r="DR31" s="41" t="str">
        <f>IF($B31="","",IF(COUNTIFS('English Scores- Leveled papers'!$H$4:$KM$4,DR$3,'English Scores- Leveled papers'!$H33:$KM33,"&lt;&gt;")=0,"",SUMIF('English Scores- Leveled papers'!$H$4:$KM$4,DR$3,'English Scores- Leveled papers'!$H33:$KM33)))</f>
        <v/>
      </c>
      <c r="DS31" s="41" t="str">
        <f>IF($B31="","",IF(COUNTIFS('English Scores- Leveled papers'!$H$4:$KM$4,DS$3,'English Scores- Leveled papers'!$H33:$KM33,"&lt;&gt;")=0,"",SUMIF('English Scores- Leveled papers'!$H$4:$KM$4,DS$3,'English Scores- Leveled papers'!$H33:$KM33)))</f>
        <v/>
      </c>
      <c r="DT31" s="41" t="str">
        <f>IF($B31="","",IF(COUNTIFS('English Scores- Leveled papers'!$H$4:$KM$4,DT$3,'English Scores- Leveled papers'!$H33:$KM33,"&lt;&gt;")=0,"",SUMIF('English Scores- Leveled papers'!$H$4:$KM$4,DT$3,'English Scores- Leveled papers'!$H33:$KM33)))</f>
        <v/>
      </c>
      <c r="DU31" s="41" t="str">
        <f>IF($B31="","",IF(COUNTIFS('English Scores- Leveled papers'!$H$4:$KM$4,DU$3,'English Scores- Leveled papers'!$H33:$KM33,"&lt;&gt;")=0,"",SUMIF('English Scores- Leveled papers'!$H$4:$KM$4,DU$3,'English Scores- Leveled papers'!$H33:$KM33)))</f>
        <v/>
      </c>
      <c r="DV31" s="41" t="str">
        <f>IF($B31="","",IF(COUNTIFS('English Scores- Leveled papers'!$H$4:$KM$4,DV$3,'English Scores- Leveled papers'!$H33:$KM33,"&lt;&gt;")=0,"",SUMIF('English Scores- Leveled papers'!$H$4:$KM$4,DV$3,'English Scores- Leveled papers'!$H33:$KM33)))</f>
        <v/>
      </c>
      <c r="DW31" s="41" t="str">
        <f>IF($B31="","",IF(COUNTIFS('English Scores- Leveled papers'!$H$4:$KM$4,DW$3,'English Scores- Leveled papers'!$H33:$KM33,"&lt;&gt;")=0,"",SUMIF('English Scores- Leveled papers'!$H$4:$KM$4,DW$3,'English Scores- Leveled papers'!$H33:$KM33)))</f>
        <v/>
      </c>
      <c r="DX31" s="41" t="str">
        <f>IF($B31="","",IF(COUNTIFS('English Scores- Leveled papers'!$H$4:$KM$4,DX$3,'English Scores- Leveled papers'!$H33:$KM33,"&lt;&gt;")=0,"",SUMIF('English Scores- Leveled papers'!$H$4:$KM$4,DX$3,'English Scores- Leveled papers'!$H33:$KM33)))</f>
        <v/>
      </c>
      <c r="DY31" s="41" t="str">
        <f>IF($B31="","",IF(COUNTIFS('English Scores- Leveled papers'!$H$4:$KM$4,DY$3,'English Scores- Leveled papers'!$H33:$KM33,"&lt;&gt;")=0,"",SUMIF('English Scores- Leveled papers'!$H$4:$KM$4,DY$3,'English Scores- Leveled papers'!$H33:$KM33)))</f>
        <v/>
      </c>
      <c r="DZ31" s="41" t="str">
        <f>IF($B31="","",IF(COUNTIFS('English Scores- Leveled papers'!$H$4:$KM$4,DZ$3,'English Scores- Leveled papers'!$H33:$KM33,"&lt;&gt;")=0,"",SUMIF('English Scores- Leveled papers'!$H$4:$KM$4,DZ$3,'English Scores- Leveled papers'!$H33:$KM33)))</f>
        <v/>
      </c>
      <c r="EA31" s="41" t="str">
        <f>IF($B31="","",IF(COUNTIFS('English Scores- Leveled papers'!$H$4:$KM$4,EA$3,'English Scores- Leveled papers'!$H33:$KM33,"&lt;&gt;")=0,"",SUMIF('English Scores- Leveled papers'!$H$4:$KM$4,EA$3,'English Scores- Leveled papers'!$H33:$KM33)))</f>
        <v/>
      </c>
      <c r="EB31" s="41" t="str">
        <f>IF($B31="","",IF(COUNTIFS('English Scores- Leveled papers'!$H$4:$KM$4,EB$3,'English Scores- Leveled papers'!$H33:$KM33,"&lt;&gt;")=0,"",SUMIF('English Scores- Leveled papers'!$H$4:$KM$4,EB$3,'English Scores- Leveled papers'!$H33:$KM33)))</f>
        <v/>
      </c>
      <c r="EC31" s="41" t="str">
        <f>IF($B31="","",IF(COUNTIFS('English Scores- Leveled papers'!$H$4:$KM$4,EC$3,'English Scores- Leveled papers'!$H33:$KM33,"&lt;&gt;")=0,"",SUMIF('English Scores- Leveled papers'!$H$4:$KM$4,EC$3,'English Scores- Leveled papers'!$H33:$KM33)))</f>
        <v/>
      </c>
      <c r="ED31" s="80" t="str">
        <f>IF($B31="","",IF(COUNTIFS('English Scores- Leveled papers'!$H$4:$KM$4,ED$3,'English Scores- Leveled papers'!$H33:$KM33,"&lt;&gt;")=0,"",SUMIF('English Scores- Leveled papers'!$H$4:$KM$4,ED$3,'English Scores- Leveled papers'!$H33:$KM33)))</f>
        <v/>
      </c>
      <c r="EE31" s="80" t="str">
        <f>IF($B31="","",IF(COUNTIFS('English Scores- Leveled papers'!$H$4:$KM$4,EE$3,'English Scores- Leveled papers'!$H33:$KM33,"&lt;&gt;")=0,"",SUMIF('English Scores- Leveled papers'!$H$4:$KM$4,EE$3,'English Scores- Leveled papers'!$H33:$KM33)))</f>
        <v/>
      </c>
      <c r="EF31" s="80" t="str">
        <f>IF($B31="","",IF(COUNTIFS('English Scores- Leveled papers'!$H$4:$KM$4,EF$3,'English Scores- Leveled papers'!$H33:$KM33,"&lt;&gt;")=0,"",SUMIF('English Scores- Leveled papers'!$H$4:$KM$4,EF$3,'English Scores- Leveled papers'!$H33:$KM33)))</f>
        <v/>
      </c>
      <c r="EG31" s="80" t="str">
        <f>IF($B31="","",IF(COUNTIFS('English Scores- Leveled papers'!$H$4:$KM$4,EG$3,'English Scores- Leveled papers'!$H33:$KM33,"&lt;&gt;")=0,"",SUMIF('English Scores- Leveled papers'!$H$4:$KM$4,EG$3,'English Scores- Leveled papers'!$H33:$KM33)))</f>
        <v/>
      </c>
      <c r="EH31" s="80" t="str">
        <f>IF($B31="","",IF(COUNTIFS('English Scores- Leveled papers'!$H$4:$KM$4,EH$3,'English Scores- Leveled papers'!$H33:$KM33,"&lt;&gt;")=0,"",SUMIF('English Scores- Leveled papers'!$H$4:$KM$4,EH$3,'English Scores- Leveled papers'!$H33:$KM33)))</f>
        <v/>
      </c>
      <c r="EI31" s="80" t="str">
        <f>IF($B31="","",IF(COUNTIFS('English Scores- Leveled papers'!$H$4:$KM$4,EI$3,'English Scores- Leveled papers'!$H33:$KM33,"&lt;&gt;")=0,"",SUMIF('English Scores- Leveled papers'!$H$4:$KM$4,EI$3,'English Scores- Leveled papers'!$H33:$KM33)))</f>
        <v/>
      </c>
      <c r="EJ31" s="80" t="str">
        <f>IF($B31="","",IF(COUNTIFS('English Scores- Leveled papers'!$H$4:$KM$4,EJ$3,'English Scores- Leveled papers'!$H33:$KM33,"&lt;&gt;")=0,"",SUMIF('English Scores- Leveled papers'!$H$4:$KM$4,EJ$3,'English Scores- Leveled papers'!$H33:$KM33)))</f>
        <v/>
      </c>
      <c r="EK31" s="80" t="str">
        <f>IF($B31="","",IF(COUNTIFS('English Scores- Leveled papers'!$H$4:$KM$4,EK$3,'English Scores- Leveled papers'!$H33:$KM33,"&lt;&gt;")=0,"",SUMIF('English Scores- Leveled papers'!$H$4:$KM$4,EK$3,'English Scores- Leveled papers'!$H33:$KM33)))</f>
        <v/>
      </c>
      <c r="EL31" s="80" t="str">
        <f>IF($B31="","",IF(COUNTIFS('English Scores- Leveled papers'!$H$4:$KM$4,EL$3,'English Scores- Leveled papers'!$H33:$KM33,"&lt;&gt;")=0,"",SUMIF('English Scores- Leveled papers'!$H$4:$KM$4,EL$3,'English Scores- Leveled papers'!$H33:$KM33)))</f>
        <v/>
      </c>
      <c r="EM31" s="80" t="str">
        <f>IF($B31="","",IF(COUNTIFS('English Scores- Leveled papers'!$H$4:$KM$4,EM$3,'English Scores- Leveled papers'!$H33:$KM33,"&lt;&gt;")=0,"",SUMIF('English Scores- Leveled papers'!$H$4:$KM$4,EM$3,'English Scores- Leveled papers'!$H33:$KM33)))</f>
        <v/>
      </c>
      <c r="EN31" s="80" t="str">
        <f>IF($B31="","",IF(COUNTIFS('English Scores- Leveled papers'!$H$4:$KM$4,EN$3,'English Scores- Leveled papers'!$H33:$KM33,"&lt;&gt;")=0,"",SUMIF('English Scores- Leveled papers'!$H$4:$KM$4,EN$3,'English Scores- Leveled papers'!$H33:$KM33)))</f>
        <v/>
      </c>
      <c r="EO31" s="80" t="str">
        <f>IF($B31="","",IF(COUNTIFS('English Scores- Leveled papers'!$H$4:$KM$4,EO$3,'English Scores- Leveled papers'!$H33:$KM33,"&lt;&gt;")=0,"",SUMIF('English Scores- Leveled papers'!$H$4:$KM$4,EO$3,'English Scores- Leveled papers'!$H33:$KM33)))</f>
        <v/>
      </c>
      <c r="EP31" s="80" t="str">
        <f>IF($B31="","",IF(COUNTIFS('English Scores- Leveled papers'!$H$4:$KM$4,EP$3,'English Scores- Leveled papers'!$H33:$KM33,"&lt;&gt;")=0,"",SUMIF('English Scores- Leveled papers'!$H$4:$KM$4,EP$3,'English Scores- Leveled papers'!$H33:$KM33)))</f>
        <v/>
      </c>
    </row>
    <row r="32" spans="1:150" x14ac:dyDescent="0.2">
      <c r="A32" s="65">
        <v>28</v>
      </c>
      <c r="B32" s="65" t="str">
        <f>'English Scores- Leveled papers'!B34</f>
        <v>B Akhil</v>
      </c>
      <c r="C32" s="79" t="str">
        <f>IF('RC Mastery Check+Question type'!D32="","",IF(OR('RC Mastery Check+Question type'!D32=-0.5,'RC Mastery Check+Question type'!D32=0,'RC Mastery Check+Question type'!D32=0.2,'RC Mastery Check+Question type'!D32=0.5),"NR",'Cover Sheet'!#REF!))</f>
        <v/>
      </c>
      <c r="D32" s="76" t="str">
        <f>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
      </c>
      <c r="E32" s="78" t="str">
        <f t="shared" si="2"/>
        <v/>
      </c>
      <c r="F32" s="78" t="str">
        <f t="shared" si="3"/>
        <v/>
      </c>
      <c r="G32" s="78" t="str">
        <f t="shared" si="4"/>
        <v/>
      </c>
      <c r="H32" s="78" t="str">
        <f t="shared" si="5"/>
        <v/>
      </c>
      <c r="I32" s="78" t="str">
        <f t="shared" si="6"/>
        <v/>
      </c>
      <c r="J32" s="78" t="str">
        <f t="shared" si="7"/>
        <v/>
      </c>
      <c r="K32" s="78" t="str">
        <f t="shared" si="8"/>
        <v/>
      </c>
      <c r="L32" s="78" t="str">
        <f t="shared" si="9"/>
        <v/>
      </c>
      <c r="M32" s="78" t="str">
        <f t="shared" si="10"/>
        <v/>
      </c>
      <c r="N32" s="78" t="str">
        <f t="shared" si="11"/>
        <v/>
      </c>
      <c r="O32" s="78" t="str">
        <f t="shared" si="12"/>
        <v/>
      </c>
      <c r="P32" s="78" t="str">
        <f t="shared" si="13"/>
        <v/>
      </c>
      <c r="Q32" s="78" t="str">
        <f t="shared" si="14"/>
        <v/>
      </c>
      <c r="R32" s="78" t="str">
        <f t="shared" si="15"/>
        <v/>
      </c>
      <c r="S32" s="41" t="str">
        <f>IF($B32="","",IF(COUNTIFS('English Scores- Leveled papers'!$H$4:$KM$4,S$3,'English Scores- Leveled papers'!$H34:$KM34,"&lt;&gt;")=0,"",SUMIF('English Scores- Leveled papers'!$H$4:$KM$4,S$3,'English Scores- Leveled papers'!$H34:$KM34)))</f>
        <v/>
      </c>
      <c r="T32" s="41" t="str">
        <f>IF($B32="","",IF(COUNTIFS('English Scores- Leveled papers'!$H$4:$KM$4,T$3,'English Scores- Leveled papers'!$H34:$KM34,"&lt;&gt;")=0,"",SUMIF('English Scores- Leveled papers'!$H$4:$KM$4,T$3,'English Scores- Leveled papers'!$H34:$KM34)))</f>
        <v/>
      </c>
      <c r="U32" s="41" t="str">
        <f>IF($B32="","",IF(COUNTIFS('English Scores- Leveled papers'!$H$4:$KM$4,U$3,'English Scores- Leveled papers'!$H34:$KM34,"&lt;&gt;")=0,"",SUMIF('English Scores- Leveled papers'!$H$4:$KM$4,U$3,'English Scores- Leveled papers'!$H34:$KM34)))</f>
        <v/>
      </c>
      <c r="V32" s="41" t="str">
        <f>IF($B32="","",IF(COUNTIFS('English Scores- Leveled papers'!$H$4:$KM$4,V$3,'English Scores- Leveled papers'!$H34:$KM34,"&lt;&gt;")=0,"",SUMIF('English Scores- Leveled papers'!$H$4:$KM$4,V$3,'English Scores- Leveled papers'!$H34:$KM34)))</f>
        <v/>
      </c>
      <c r="W32" s="41" t="str">
        <f>IF($B32="","",IF(COUNTIFS('English Scores- Leveled papers'!$H$4:$KM$4,W$3,'English Scores- Leveled papers'!$H34:$KM34,"&lt;&gt;")=0,"",SUMIF('English Scores- Leveled papers'!$H$4:$KM$4,W$3,'English Scores- Leveled papers'!$H34:$KM34)))</f>
        <v/>
      </c>
      <c r="X32" s="80" t="str">
        <f>IF($B32="","",IF(COUNTIFS('English Scores- Leveled papers'!$H$4:$KM$4,X$3,'English Scores- Leveled papers'!$H34:$KM34,"&lt;&gt;")=0,"",SUMIF('English Scores- Leveled papers'!$H$4:$KM$4,X$3,'English Scores- Leveled papers'!$H34:$KM34)))</f>
        <v/>
      </c>
      <c r="Y32" s="80" t="str">
        <f>IF($B32="","",IF(COUNTIFS('English Scores- Leveled papers'!$H$4:$KM$4,Y$3,'English Scores- Leveled papers'!$H34:$KM34,"&lt;&gt;")=0,"",SUMIF('English Scores- Leveled papers'!$H$4:$KM$4,Y$3,'English Scores- Leveled papers'!$H34:$KM34)))</f>
        <v/>
      </c>
      <c r="Z32" s="80" t="str">
        <f>IF($B32="","",IF(COUNTIFS('English Scores- Leveled papers'!$H$4:$KM$4,Z$3,'English Scores- Leveled papers'!$H34:$KM34,"&lt;&gt;")=0,"",SUMIF('English Scores- Leveled papers'!$H$4:$KM$4,Z$3,'English Scores- Leveled papers'!$H34:$KM34)))</f>
        <v/>
      </c>
      <c r="AA32" s="80" t="str">
        <f>IF($B32="","",IF(COUNTIFS('English Scores- Leveled papers'!$H$4:$KM$4,AA$3,'English Scores- Leveled papers'!$H34:$KM34,"&lt;&gt;")=0,"",SUMIF('English Scores- Leveled papers'!$H$4:$KM$4,AA$3,'English Scores- Leveled papers'!$H34:$KM34)))</f>
        <v/>
      </c>
      <c r="AB32" s="80" t="str">
        <f>IF($B32="","",IF(COUNTIFS('English Scores- Leveled papers'!$H$4:$KM$4,AB$3,'English Scores- Leveled papers'!$H34:$KM34,"&lt;&gt;")=0,"",SUMIF('English Scores- Leveled papers'!$H$4:$KM$4,AB$3,'English Scores- Leveled papers'!$H34:$KM34)))</f>
        <v/>
      </c>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80" t="str">
        <f>IF($B32="","",IF(COUNTIFS('English Scores- Leveled papers'!$H$4:$KM$4,AI$3,'English Scores- Leveled papers'!$H34:$KM34,"&lt;&gt;")=0,"",SUMIF('English Scores- Leveled papers'!$H$4:$KM$4,AI$3,'English Scores- Leveled papers'!$H34:$KM34)))</f>
        <v/>
      </c>
      <c r="AJ32" s="80" t="str">
        <f>IF($B32="","",IF(COUNTIFS('English Scores- Leveled papers'!$H$4:$KM$4,AJ$3,'English Scores- Leveled papers'!$H34:$KM34,"&lt;&gt;")=0,"",SUMIF('English Scores- Leveled papers'!$H$4:$KM$4,AJ$3,'English Scores- Leveled papers'!$H34:$KM34)))</f>
        <v/>
      </c>
      <c r="AK32" s="80" t="str">
        <f>IF($B32="","",IF(COUNTIFS('English Scores- Leveled papers'!$H$4:$KM$4,AK$3,'English Scores- Leveled papers'!$H34:$KM34,"&lt;&gt;")=0,"",SUMIF('English Scores- Leveled papers'!$H$4:$KM$4,AK$3,'English Scores- Leveled papers'!$H34:$KM34)))</f>
        <v/>
      </c>
      <c r="AL32" s="80" t="str">
        <f>IF($B32="","",IF(COUNTIFS('English Scores- Leveled papers'!$H$4:$KM$4,AL$3,'English Scores- Leveled papers'!$H34:$KM34,"&lt;&gt;")=0,"",SUMIF('English Scores- Leveled papers'!$H$4:$KM$4,AL$3,'English Scores- Leveled papers'!$H34:$KM34)))</f>
        <v/>
      </c>
      <c r="AM32" s="80" t="str">
        <f>IF($B32="","",IF(COUNTIFS('English Scores- Leveled papers'!$H$4:$KM$4,AM$3,'English Scores- Leveled papers'!$H34:$KM34,"&lt;&gt;")=0,"",SUMIF('English Scores- Leveled papers'!$H$4:$KM$4,AM$3,'English Scores- Leveled papers'!$H34:$KM34)))</f>
        <v/>
      </c>
      <c r="AN32" s="80"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80" t="str">
        <f>IF($B32="","",IF(COUNTIFS('English Scores- Leveled papers'!$H$4:$KM$4,AZ$3,'English Scores- Leveled papers'!$H34:$KM34,"&lt;&gt;")=0,"",SUMIF('English Scores- Leveled papers'!$H$4:$KM$4,AZ$3,'English Scores- Leveled papers'!$H34:$KM34)))</f>
        <v/>
      </c>
      <c r="BA32" s="80" t="str">
        <f>IF($B32="","",IF(COUNTIFS('English Scores- Leveled papers'!$H$4:$KM$4,BA$3,'English Scores- Leveled papers'!$H34:$KM34,"&lt;&gt;")=0,"",SUMIF('English Scores- Leveled papers'!$H$4:$KM$4,BA$3,'English Scores- Leveled papers'!$H34:$KM34)))</f>
        <v/>
      </c>
      <c r="BB32" s="80" t="str">
        <f>IF($B32="","",IF(COUNTIFS('English Scores- Leveled papers'!$H$4:$KM$4,BB$3,'English Scores- Leveled papers'!$H34:$KM34,"&lt;&gt;")=0,"",SUMIF('English Scores- Leveled papers'!$H$4:$KM$4,BB$3,'English Scores- Leveled papers'!$H34:$KM34)))</f>
        <v/>
      </c>
      <c r="BC32" s="80" t="str">
        <f>IF($B32="","",IF(COUNTIFS('English Scores- Leveled papers'!$H$4:$KM$4,BC$3,'English Scores- Leveled papers'!$H34:$KM34,"&lt;&gt;")=0,"",SUMIF('English Scores- Leveled papers'!$H$4:$KM$4,BC$3,'English Scores- Leveled papers'!$H34:$KM34)))</f>
        <v/>
      </c>
      <c r="BD32" s="80"/>
      <c r="BE32" s="80"/>
      <c r="BF32" s="80" t="str">
        <f>IF($B32="","",IF(COUNTIFS('English Scores- Leveled papers'!$H$4:$KM$4,BF$3,'English Scores- Leveled papers'!$H34:$KM34,"&lt;&gt;")=0,"",SUMIF('English Scores- Leveled papers'!$H$4:$KM$4,BF$3,'English Scores- Leveled papers'!$H34:$KM34)))</f>
        <v/>
      </c>
      <c r="BG32" s="80" t="str">
        <f>IF($B32="","",IF(COUNTIFS('English Scores- Leveled papers'!$H$4:$KM$4,BG$3,'English Scores- Leveled papers'!$H34:$KM34,"&lt;&gt;")=0,"",SUMIF('English Scores- Leveled papers'!$H$4:$KM$4,BG$3,'English Scores- Leveled papers'!$H34:$KM34)))</f>
        <v/>
      </c>
      <c r="BH32" s="80" t="str">
        <f>IF($B32="","",IF(COUNTIFS('English Scores- Leveled papers'!$H$4:$KM$4,BH$3,'English Scores- Leveled papers'!$H34:$KM34,"&lt;&gt;")=0,"",SUMIF('English Scores- Leveled papers'!$H$4:$KM$4,BH$3,'English Scores- Leveled papers'!$H34:$KM34)))</f>
        <v/>
      </c>
      <c r="BI32" s="80" t="str">
        <f>IF($B32="","",IF(COUNTIFS('English Scores- Leveled papers'!$H$4:$KM$4,BI$3,'English Scores- Leveled papers'!$H34:$KM34,"&lt;&gt;")=0,"",SUMIF('English Scores- Leveled papers'!$H$4:$KM$4,BI$3,'English Scores- Leveled papers'!$H34:$KM34)))</f>
        <v/>
      </c>
      <c r="BJ32" s="80" t="str">
        <f>IF($B32="","",IF(COUNTIFS('English Scores- Leveled papers'!$H$4:$KM$4,BJ$3,'English Scores- Leveled papers'!$H34:$KM34,"&lt;&gt;")=0,"",SUMIF('English Scores- Leveled papers'!$H$4:$KM$4,BJ$3,'English Scores- Leveled papers'!$H34:$KM34)))</f>
        <v/>
      </c>
      <c r="BK32" s="80" t="str">
        <f>IF($B32="","",IF(COUNTIFS('English Scores- Leveled papers'!$H$4:$KM$4,BK$3,'English Scores- Leveled papers'!$H34:$KM34,"&lt;&gt;")=0,"",SUMIF('English Scores- Leveled papers'!$H$4:$KM$4,BK$3,'English Scores- Leveled papers'!$H34:$KM34)))</f>
        <v/>
      </c>
      <c r="BL32" s="80" t="str">
        <f>IF($B32="","",IF(COUNTIFS('English Scores- Leveled papers'!$H$4:$KM$4,BL$3,'English Scores- Leveled papers'!$H34:$KM34,"&lt;&gt;")=0,"",SUMIF('English Scores- Leveled papers'!$H$4:$KM$4,BL$3,'English Scores- Leveled papers'!$H34:$KM34)))</f>
        <v/>
      </c>
      <c r="BM32" s="80" t="str">
        <f>IF($B32="","",IF(COUNTIFS('English Scores- Leveled papers'!$H$4:$KM$4,BM$3,'English Scores- Leveled papers'!$H34:$KM34,"&lt;&gt;")=0,"",SUMIF('English Scores- Leveled papers'!$H$4:$KM$4,BM$3,'English Scores- Leveled papers'!$H34:$KM34)))</f>
        <v/>
      </c>
      <c r="BN32" s="80" t="str">
        <f>IF($B32="","",IF(COUNTIFS('English Scores- Leveled papers'!$H$4:$KM$4,BN$3,'English Scores- Leveled papers'!$H34:$KM34,"&lt;&gt;")=0,"",SUMIF('English Scores- Leveled papers'!$H$4:$KM$4,BN$3,'English Scores- Leveled papers'!$H34:$KM34)))</f>
        <v/>
      </c>
      <c r="BO32" s="80"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80" t="str">
        <f>IF($B32="","",IF(COUNTIFS('English Scores- Leveled papers'!$H$4:$KM$4,BX$3,'English Scores- Leveled papers'!$H34:$KM34,"&lt;&gt;")=0,"",SUMIF('English Scores- Leveled papers'!$H$4:$KM$4,BX$3,'English Scores- Leveled papers'!$H34:$KM34)))</f>
        <v/>
      </c>
      <c r="BY32" s="80" t="str">
        <f>IF($B32="","",IF(COUNTIFS('English Scores- Leveled papers'!$H$4:$KM$4,BY$3,'English Scores- Leveled papers'!$H34:$KM34,"&lt;&gt;")=0,"",SUMIF('English Scores- Leveled papers'!$H$4:$KM$4,BY$3,'English Scores- Leveled papers'!$H34:$KM34)))</f>
        <v/>
      </c>
      <c r="BZ32" s="80" t="str">
        <f>IF($B32="","",IF(COUNTIFS('English Scores- Leveled papers'!$H$4:$KM$4,BZ$3,'English Scores- Leveled papers'!$H34:$KM34,"&lt;&gt;")=0,"",SUMIF('English Scores- Leveled papers'!$H$4:$KM$4,BZ$3,'English Scores- Leveled papers'!$H34:$KM34)))</f>
        <v/>
      </c>
      <c r="CA32" s="80" t="str">
        <f>IF($B32="","",IF(COUNTIFS('English Scores- Leveled papers'!$H$4:$KM$4,CA$3,'English Scores- Leveled papers'!$H34:$KM34,"&lt;&gt;")=0,"",SUMIF('English Scores- Leveled papers'!$H$4:$KM$4,CA$3,'English Scores- Leveled papers'!$H34:$KM34)))</f>
        <v/>
      </c>
      <c r="CB32" s="80" t="str">
        <f>IF($B32="","",IF(COUNTIFS('English Scores- Leveled papers'!$H$4:$KM$4,CB$3,'English Scores- Leveled papers'!$H34:$KM34,"&lt;&gt;")=0,"",SUMIF('English Scores- Leveled papers'!$H$4:$KM$4,CB$3,'English Scores- Leveled papers'!$H34:$KM34)))</f>
        <v/>
      </c>
      <c r="CC32" s="80" t="str">
        <f>IF($B32="","",IF(COUNTIFS('English Scores- Leveled papers'!$H$4:$KM$4,CC$3,'English Scores- Leveled papers'!$H34:$KM34,"&lt;&gt;")=0,"",SUMIF('English Scores- Leveled papers'!$H$4:$KM$4,CC$3,'English Scores- Leveled papers'!$H34:$KM34)))</f>
        <v/>
      </c>
      <c r="CD32" s="80" t="str">
        <f>IF($B32="","",IF(COUNTIFS('English Scores- Leveled papers'!$H$4:$KM$4,CD$3,'English Scores- Leveled papers'!$H34:$KM34,"&lt;&gt;")=0,"",SUMIF('English Scores- Leveled papers'!$H$4:$KM$4,CD$3,'English Scores- Leveled papers'!$H34:$KM34)))</f>
        <v/>
      </c>
      <c r="CE32" s="80" t="str">
        <f>IF($B32="","",IF(COUNTIFS('English Scores- Leveled papers'!$H$4:$KM$4,CE$3,'English Scores- Leveled papers'!$H34:$KM34,"&lt;&gt;")=0,"",SUMIF('English Scores- Leveled papers'!$H$4:$KM$4,CE$3,'English Scores- Leveled papers'!$H34:$KM34)))</f>
        <v/>
      </c>
      <c r="CF32" s="80"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80" t="str">
        <f>IF($B32="","",IF(COUNTIFS('English Scores- Leveled papers'!$H$4:$KM$4,CL$3,'English Scores- Leveled papers'!$H34:$KM34,"&lt;&gt;")=0,"",SUMIF('English Scores- Leveled papers'!$H$4:$KM$4,CL$3,'English Scores- Leveled papers'!$H34:$KM34)))</f>
        <v/>
      </c>
      <c r="CM32" s="80" t="str">
        <f>IF($B32="","",IF(COUNTIFS('English Scores- Leveled papers'!$H$4:$KM$4,CM$3,'English Scores- Leveled papers'!$H34:$KM34,"&lt;&gt;")=0,"",SUMIF('English Scores- Leveled papers'!$H$4:$KM$4,CM$3,'English Scores- Leveled papers'!$H34:$KM34)))</f>
        <v/>
      </c>
      <c r="CN32" s="80" t="str">
        <f>IF($B32="","",IF(COUNTIFS('English Scores- Leveled papers'!$H$4:$KM$4,CN$3,'English Scores- Leveled papers'!$H34:$KM34,"&lt;&gt;")=0,"",SUMIF('English Scores- Leveled papers'!$H$4:$KM$4,CN$3,'English Scores- Leveled papers'!$H34:$KM34)))</f>
        <v/>
      </c>
      <c r="CO32" s="80" t="str">
        <f>IF($B32="","",IF(COUNTIFS('English Scores- Leveled papers'!$H$4:$KM$4,CO$3,'English Scores- Leveled papers'!$H34:$KM34,"&lt;&gt;")=0,"",SUMIF('English Scores- Leveled papers'!$H$4:$KM$4,CO$3,'English Scores- Leveled papers'!$H34:$KM34)))</f>
        <v/>
      </c>
      <c r="CP32" s="80" t="str">
        <f>IF($B32="","",IF(COUNTIFS('English Scores- Leveled papers'!$H$4:$KM$4,CP$3,'English Scores- Leveled papers'!$H34:$KM34,"&lt;&gt;")=0,"",SUMIF('English Scores- Leveled papers'!$H$4:$KM$4,CP$3,'English Scores- Leveled papers'!$H34:$KM34)))</f>
        <v/>
      </c>
      <c r="CQ32" s="80" t="str">
        <f>IF($B32="","",IF(COUNTIFS('English Scores- Leveled papers'!$H$4:$KM$4,CQ$3,'English Scores- Leveled papers'!$H34:$KM34,"&lt;&gt;")=0,"",SUMIF('English Scores- Leveled papers'!$H$4:$KM$4,CQ$3,'English Scores- Leveled papers'!$H34:$KM34)))</f>
        <v/>
      </c>
      <c r="CR32" s="80" t="str">
        <f>IF($B32="","",IF(COUNTIFS('English Scores- Leveled papers'!$H$4:$KM$4,CR$3,'English Scores- Leveled papers'!$H34:$KM34,"&lt;&gt;")=0,"",SUMIF('English Scores- Leveled papers'!$H$4:$KM$4,CR$3,'English Scores- Leveled papers'!$H34:$KM34)))</f>
        <v/>
      </c>
      <c r="CS32" s="80"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80" t="str">
        <f>IF($B32="","",IF(COUNTIFS('English Scores- Leveled papers'!$H$4:$KM$4,DF$3,'English Scores- Leveled papers'!$H34:$KM34,"&lt;&gt;")=0,"",SUMIF('English Scores- Leveled papers'!$H$4:$KM$4,DF$3,'English Scores- Leveled papers'!$H34:$KM34)))</f>
        <v/>
      </c>
      <c r="DG32" s="80" t="str">
        <f>IF($B32="","",IF(COUNTIFS('English Scores- Leveled papers'!$H$4:$KM$4,DG$3,'English Scores- Leveled papers'!$H34:$KM34,"&lt;&gt;")=0,"",SUMIF('English Scores- Leveled papers'!$H$4:$KM$4,DG$3,'English Scores- Leveled papers'!$H34:$KM34)))</f>
        <v/>
      </c>
      <c r="DH32" s="80" t="str">
        <f>IF($B32="","",IF(COUNTIFS('English Scores- Leveled papers'!$H$4:$KM$4,DH$3,'English Scores- Leveled papers'!$H34:$KM34,"&lt;&gt;")=0,"",SUMIF('English Scores- Leveled papers'!$H$4:$KM$4,DH$3,'English Scores- Leveled papers'!$H34:$KM34)))</f>
        <v/>
      </c>
      <c r="DI32" s="80" t="str">
        <f>IF($B32="","",IF(COUNTIFS('English Scores- Leveled papers'!$H$4:$KM$4,DI$3,'English Scores- Leveled papers'!$H34:$KM34,"&lt;&gt;")=0,"",SUMIF('English Scores- Leveled papers'!$H$4:$KM$4,DI$3,'English Scores- Leveled papers'!$H34:$KM34)))</f>
        <v/>
      </c>
      <c r="DJ32" s="80" t="str">
        <f>IF($B32="","",IF(COUNTIFS('English Scores- Leveled papers'!$H$4:$KM$4,DJ$3,'English Scores- Leveled papers'!$H34:$KM34,"&lt;&gt;")=0,"",SUMIF('English Scores- Leveled papers'!$H$4:$KM$4,DJ$3,'English Scores- Leveled papers'!$H34:$KM34)))</f>
        <v/>
      </c>
      <c r="DK32" s="80" t="str">
        <f>IF($B32="","",IF(COUNTIFS('English Scores- Leveled papers'!$H$4:$KM$4,DK$3,'English Scores- Leveled papers'!$H34:$KM34,"&lt;&gt;")=0,"",SUMIF('English Scores- Leveled papers'!$H$4:$KM$4,DK$3,'English Scores- Leveled papers'!$H34:$KM34)))</f>
        <v/>
      </c>
      <c r="DL32" s="80" t="str">
        <f>IF($B32="","",IF(COUNTIFS('English Scores- Leveled papers'!$H$4:$KM$4,DL$3,'English Scores- Leveled papers'!$H34:$KM34,"&lt;&gt;")=0,"",SUMIF('English Scores- Leveled papers'!$H$4:$KM$4,DL$3,'English Scores- Leveled papers'!$H34:$KM34)))</f>
        <v/>
      </c>
      <c r="DM32" s="80" t="str">
        <f>IF($B32="","",IF(COUNTIFS('English Scores- Leveled papers'!$H$4:$KM$4,DM$3,'English Scores- Leveled papers'!$H34:$KM34,"&lt;&gt;")=0,"",SUMIF('English Scores- Leveled papers'!$H$4:$KM$4,DM$3,'English Scores- Leveled papers'!$H34:$KM34)))</f>
        <v/>
      </c>
      <c r="DN32" s="80" t="str">
        <f>IF($B32="","",IF(COUNTIFS('English Scores- Leveled papers'!$H$4:$KM$4,DN$3,'English Scores- Leveled papers'!$H34:$KM34,"&lt;&gt;")=0,"",SUMIF('English Scores- Leveled papers'!$H$4:$KM$4,DN$3,'English Scores- Leveled papers'!$H34:$KM34)))</f>
        <v/>
      </c>
      <c r="DO32" s="80" t="str">
        <f>IF($B32="","",IF(COUNTIFS('English Scores- Leveled papers'!$H$4:$KM$4,DO$3,'English Scores- Leveled papers'!$H34:$KM34,"&lt;&gt;")=0,"",SUMIF('English Scores- Leveled papers'!$H$4:$KM$4,DO$3,'English Scores- Leveled papers'!$H34:$KM34)))</f>
        <v/>
      </c>
      <c r="DP32" s="80" t="str">
        <f>IF($B32="","",IF(COUNTIFS('English Scores- Leveled papers'!$H$4:$KM$4,DP$3,'English Scores- Leveled papers'!$H34:$KM34,"&lt;&gt;")=0,"",SUMIF('English Scores- Leveled papers'!$H$4:$KM$4,DP$3,'English Scores- Leveled papers'!$H34:$KM34)))</f>
        <v/>
      </c>
      <c r="DQ32" s="80" t="str">
        <f>IF($B32="","",IF(COUNTIFS('English Scores- Leveled papers'!$H$4:$KM$4,DQ$3,'English Scores- Leveled papers'!$H34:$KM34,"&lt;&gt;")=0,"",SUMIF('English Scores- Leveled papers'!$H$4:$KM$4,DQ$3,'English Scores- Leveled papers'!$H34:$KM34)))</f>
        <v/>
      </c>
      <c r="DR32" s="41" t="str">
        <f>IF($B32="","",IF(COUNTIFS('English Scores- Leveled papers'!$H$4:$KM$4,DR$3,'English Scores- Leveled papers'!$H34:$KM34,"&lt;&gt;")=0,"",SUMIF('English Scores- Leveled papers'!$H$4:$KM$4,DR$3,'English Scores- Leveled papers'!$H34:$KM34)))</f>
        <v/>
      </c>
      <c r="DS32" s="41" t="str">
        <f>IF($B32="","",IF(COUNTIFS('English Scores- Leveled papers'!$H$4:$KM$4,DS$3,'English Scores- Leveled papers'!$H34:$KM34,"&lt;&gt;")=0,"",SUMIF('English Scores- Leveled papers'!$H$4:$KM$4,DS$3,'English Scores- Leveled papers'!$H34:$KM34)))</f>
        <v/>
      </c>
      <c r="DT32" s="41" t="str">
        <f>IF($B32="","",IF(COUNTIFS('English Scores- Leveled papers'!$H$4:$KM$4,DT$3,'English Scores- Leveled papers'!$H34:$KM34,"&lt;&gt;")=0,"",SUMIF('English Scores- Leveled papers'!$H$4:$KM$4,DT$3,'English Scores- Leveled papers'!$H34:$KM34)))</f>
        <v/>
      </c>
      <c r="DU32" s="41" t="str">
        <f>IF($B32="","",IF(COUNTIFS('English Scores- Leveled papers'!$H$4:$KM$4,DU$3,'English Scores- Leveled papers'!$H34:$KM34,"&lt;&gt;")=0,"",SUMIF('English Scores- Leveled papers'!$H$4:$KM$4,DU$3,'English Scores- Leveled papers'!$H34:$KM34)))</f>
        <v/>
      </c>
      <c r="DV32" s="41" t="str">
        <f>IF($B32="","",IF(COUNTIFS('English Scores- Leveled papers'!$H$4:$KM$4,DV$3,'English Scores- Leveled papers'!$H34:$KM34,"&lt;&gt;")=0,"",SUMIF('English Scores- Leveled papers'!$H$4:$KM$4,DV$3,'English Scores- Leveled papers'!$H34:$KM34)))</f>
        <v/>
      </c>
      <c r="DW32" s="41" t="str">
        <f>IF($B32="","",IF(COUNTIFS('English Scores- Leveled papers'!$H$4:$KM$4,DW$3,'English Scores- Leveled papers'!$H34:$KM34,"&lt;&gt;")=0,"",SUMIF('English Scores- Leveled papers'!$H$4:$KM$4,DW$3,'English Scores- Leveled papers'!$H34:$KM34)))</f>
        <v/>
      </c>
      <c r="DX32" s="41" t="str">
        <f>IF($B32="","",IF(COUNTIFS('English Scores- Leveled papers'!$H$4:$KM$4,DX$3,'English Scores- Leveled papers'!$H34:$KM34,"&lt;&gt;")=0,"",SUMIF('English Scores- Leveled papers'!$H$4:$KM$4,DX$3,'English Scores- Leveled papers'!$H34:$KM34)))</f>
        <v/>
      </c>
      <c r="DY32" s="41" t="str">
        <f>IF($B32="","",IF(COUNTIFS('English Scores- Leveled papers'!$H$4:$KM$4,DY$3,'English Scores- Leveled papers'!$H34:$KM34,"&lt;&gt;")=0,"",SUMIF('English Scores- Leveled papers'!$H$4:$KM$4,DY$3,'English Scores- Leveled papers'!$H34:$KM34)))</f>
        <v/>
      </c>
      <c r="DZ32" s="41" t="str">
        <f>IF($B32="","",IF(COUNTIFS('English Scores- Leveled papers'!$H$4:$KM$4,DZ$3,'English Scores- Leveled papers'!$H34:$KM34,"&lt;&gt;")=0,"",SUMIF('English Scores- Leveled papers'!$H$4:$KM$4,DZ$3,'English Scores- Leveled papers'!$H34:$KM34)))</f>
        <v/>
      </c>
      <c r="EA32" s="41" t="str">
        <f>IF($B32="","",IF(COUNTIFS('English Scores- Leveled papers'!$H$4:$KM$4,EA$3,'English Scores- Leveled papers'!$H34:$KM34,"&lt;&gt;")=0,"",SUMIF('English Scores- Leveled papers'!$H$4:$KM$4,EA$3,'English Scores- Leveled papers'!$H34:$KM34)))</f>
        <v/>
      </c>
      <c r="EB32" s="41" t="str">
        <f>IF($B32="","",IF(COUNTIFS('English Scores- Leveled papers'!$H$4:$KM$4,EB$3,'English Scores- Leveled papers'!$H34:$KM34,"&lt;&gt;")=0,"",SUMIF('English Scores- Leveled papers'!$H$4:$KM$4,EB$3,'English Scores- Leveled papers'!$H34:$KM34)))</f>
        <v/>
      </c>
      <c r="EC32" s="41" t="str">
        <f>IF($B32="","",IF(COUNTIFS('English Scores- Leveled papers'!$H$4:$KM$4,EC$3,'English Scores- Leveled papers'!$H34:$KM34,"&lt;&gt;")=0,"",SUMIF('English Scores- Leveled papers'!$H$4:$KM$4,EC$3,'English Scores- Leveled papers'!$H34:$KM34)))</f>
        <v/>
      </c>
      <c r="ED32" s="80" t="str">
        <f>IF($B32="","",IF(COUNTIFS('English Scores- Leveled papers'!$H$4:$KM$4,ED$3,'English Scores- Leveled papers'!$H34:$KM34,"&lt;&gt;")=0,"",SUMIF('English Scores- Leveled papers'!$H$4:$KM$4,ED$3,'English Scores- Leveled papers'!$H34:$KM34)))</f>
        <v/>
      </c>
      <c r="EE32" s="80" t="str">
        <f>IF($B32="","",IF(COUNTIFS('English Scores- Leveled papers'!$H$4:$KM$4,EE$3,'English Scores- Leveled papers'!$H34:$KM34,"&lt;&gt;")=0,"",SUMIF('English Scores- Leveled papers'!$H$4:$KM$4,EE$3,'English Scores- Leveled papers'!$H34:$KM34)))</f>
        <v/>
      </c>
      <c r="EF32" s="80" t="str">
        <f>IF($B32="","",IF(COUNTIFS('English Scores- Leveled papers'!$H$4:$KM$4,EF$3,'English Scores- Leveled papers'!$H34:$KM34,"&lt;&gt;")=0,"",SUMIF('English Scores- Leveled papers'!$H$4:$KM$4,EF$3,'English Scores- Leveled papers'!$H34:$KM34)))</f>
        <v/>
      </c>
      <c r="EG32" s="80" t="str">
        <f>IF($B32="","",IF(COUNTIFS('English Scores- Leveled papers'!$H$4:$KM$4,EG$3,'English Scores- Leveled papers'!$H34:$KM34,"&lt;&gt;")=0,"",SUMIF('English Scores- Leveled papers'!$H$4:$KM$4,EG$3,'English Scores- Leveled papers'!$H34:$KM34)))</f>
        <v/>
      </c>
      <c r="EH32" s="80" t="str">
        <f>IF($B32="","",IF(COUNTIFS('English Scores- Leveled papers'!$H$4:$KM$4,EH$3,'English Scores- Leveled papers'!$H34:$KM34,"&lt;&gt;")=0,"",SUMIF('English Scores- Leveled papers'!$H$4:$KM$4,EH$3,'English Scores- Leveled papers'!$H34:$KM34)))</f>
        <v/>
      </c>
      <c r="EI32" s="80" t="str">
        <f>IF($B32="","",IF(COUNTIFS('English Scores- Leveled papers'!$H$4:$KM$4,EI$3,'English Scores- Leveled papers'!$H34:$KM34,"&lt;&gt;")=0,"",SUMIF('English Scores- Leveled papers'!$H$4:$KM$4,EI$3,'English Scores- Leveled papers'!$H34:$KM34)))</f>
        <v/>
      </c>
      <c r="EJ32" s="80" t="str">
        <f>IF($B32="","",IF(COUNTIFS('English Scores- Leveled papers'!$H$4:$KM$4,EJ$3,'English Scores- Leveled papers'!$H34:$KM34,"&lt;&gt;")=0,"",SUMIF('English Scores- Leveled papers'!$H$4:$KM$4,EJ$3,'English Scores- Leveled papers'!$H34:$KM34)))</f>
        <v/>
      </c>
      <c r="EK32" s="80" t="str">
        <f>IF($B32="","",IF(COUNTIFS('English Scores- Leveled papers'!$H$4:$KM$4,EK$3,'English Scores- Leveled papers'!$H34:$KM34,"&lt;&gt;")=0,"",SUMIF('English Scores- Leveled papers'!$H$4:$KM$4,EK$3,'English Scores- Leveled papers'!$H34:$KM34)))</f>
        <v/>
      </c>
      <c r="EL32" s="80" t="str">
        <f>IF($B32="","",IF(COUNTIFS('English Scores- Leveled papers'!$H$4:$KM$4,EL$3,'English Scores- Leveled papers'!$H34:$KM34,"&lt;&gt;")=0,"",SUMIF('English Scores- Leveled papers'!$H$4:$KM$4,EL$3,'English Scores- Leveled papers'!$H34:$KM34)))</f>
        <v/>
      </c>
      <c r="EM32" s="80" t="str">
        <f>IF($B32="","",IF(COUNTIFS('English Scores- Leveled papers'!$H$4:$KM$4,EM$3,'English Scores- Leveled papers'!$H34:$KM34,"&lt;&gt;")=0,"",SUMIF('English Scores- Leveled papers'!$H$4:$KM$4,EM$3,'English Scores- Leveled papers'!$H34:$KM34)))</f>
        <v/>
      </c>
      <c r="EN32" s="80" t="str">
        <f>IF($B32="","",IF(COUNTIFS('English Scores- Leveled papers'!$H$4:$KM$4,EN$3,'English Scores- Leveled papers'!$H34:$KM34,"&lt;&gt;")=0,"",SUMIF('English Scores- Leveled papers'!$H$4:$KM$4,EN$3,'English Scores- Leveled papers'!$H34:$KM34)))</f>
        <v/>
      </c>
      <c r="EO32" s="80" t="str">
        <f>IF($B32="","",IF(COUNTIFS('English Scores- Leveled papers'!$H$4:$KM$4,EO$3,'English Scores- Leveled papers'!$H34:$KM34,"&lt;&gt;")=0,"",SUMIF('English Scores- Leveled papers'!$H$4:$KM$4,EO$3,'English Scores- Leveled papers'!$H34:$KM34)))</f>
        <v/>
      </c>
      <c r="EP32" s="80" t="str">
        <f>IF($B32="","",IF(COUNTIFS('English Scores- Leveled papers'!$H$4:$KM$4,EP$3,'English Scores- Leveled papers'!$H34:$KM34,"&lt;&gt;")=0,"",SUMIF('English Scores- Leveled papers'!$H$4:$KM$4,EP$3,'English Scores- Leveled papers'!$H34:$KM34)))</f>
        <v/>
      </c>
    </row>
    <row r="33" spans="1:146" x14ac:dyDescent="0.2">
      <c r="A33" s="65">
        <v>29</v>
      </c>
      <c r="B33" s="65" t="str">
        <f>'English Scores- Leveled papers'!B35</f>
        <v>Muskan Begum</v>
      </c>
      <c r="C33" s="79" t="str">
        <f>IF('RC Mastery Check+Question type'!D33="","",IF(OR('RC Mastery Check+Question type'!D33=-0.5,'RC Mastery Check+Question type'!D33=0,'RC Mastery Check+Question type'!D33=0.2,'RC Mastery Check+Question type'!D33=0.5),"NR",'Cover Sheet'!#REF!))</f>
        <v/>
      </c>
      <c r="D33" s="76" t="str">
        <f>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v/>
      </c>
      <c r="E33" s="78" t="str">
        <f t="shared" si="2"/>
        <v/>
      </c>
      <c r="F33" s="78" t="str">
        <f t="shared" si="3"/>
        <v/>
      </c>
      <c r="G33" s="78" t="str">
        <f t="shared" si="4"/>
        <v/>
      </c>
      <c r="H33" s="78" t="str">
        <f t="shared" si="5"/>
        <v/>
      </c>
      <c r="I33" s="78" t="str">
        <f t="shared" si="6"/>
        <v/>
      </c>
      <c r="J33" s="78" t="str">
        <f t="shared" si="7"/>
        <v/>
      </c>
      <c r="K33" s="78" t="str">
        <f t="shared" si="8"/>
        <v/>
      </c>
      <c r="L33" s="78" t="str">
        <f t="shared" si="9"/>
        <v/>
      </c>
      <c r="M33" s="78" t="str">
        <f t="shared" si="10"/>
        <v/>
      </c>
      <c r="N33" s="78" t="str">
        <f t="shared" si="11"/>
        <v/>
      </c>
      <c r="O33" s="78" t="str">
        <f t="shared" si="12"/>
        <v/>
      </c>
      <c r="P33" s="78" t="str">
        <f t="shared" si="13"/>
        <v/>
      </c>
      <c r="Q33" s="78" t="str">
        <f t="shared" si="14"/>
        <v/>
      </c>
      <c r="R33" s="78" t="str">
        <f t="shared" si="15"/>
        <v/>
      </c>
      <c r="S33" s="41" t="str">
        <f>IF($B33="","",IF(COUNTIFS('English Scores- Leveled papers'!$H$4:$KM$4,S$3,'English Scores- Leveled papers'!$H35:$KM35,"&lt;&gt;")=0,"",SUMIF('English Scores- Leveled papers'!$H$4:$KM$4,S$3,'English Scores- Leveled papers'!$H35:$KM35)))</f>
        <v/>
      </c>
      <c r="T33" s="41" t="str">
        <f>IF($B33="","",IF(COUNTIFS('English Scores- Leveled papers'!$H$4:$KM$4,T$3,'English Scores- Leveled papers'!$H35:$KM35,"&lt;&gt;")=0,"",SUMIF('English Scores- Leveled papers'!$H$4:$KM$4,T$3,'English Scores- Leveled papers'!$H35:$KM35)))</f>
        <v/>
      </c>
      <c r="U33" s="41" t="str">
        <f>IF($B33="","",IF(COUNTIFS('English Scores- Leveled papers'!$H$4:$KM$4,U$3,'English Scores- Leveled papers'!$H35:$KM35,"&lt;&gt;")=0,"",SUMIF('English Scores- Leveled papers'!$H$4:$KM$4,U$3,'English Scores- Leveled papers'!$H35:$KM35)))</f>
        <v/>
      </c>
      <c r="V33" s="41" t="str">
        <f>IF($B33="","",IF(COUNTIFS('English Scores- Leveled papers'!$H$4:$KM$4,V$3,'English Scores- Leveled papers'!$H35:$KM35,"&lt;&gt;")=0,"",SUMIF('English Scores- Leveled papers'!$H$4:$KM$4,V$3,'English Scores- Leveled papers'!$H35:$KM35)))</f>
        <v/>
      </c>
      <c r="W33" s="41" t="str">
        <f>IF($B33="","",IF(COUNTIFS('English Scores- Leveled papers'!$H$4:$KM$4,W$3,'English Scores- Leveled papers'!$H35:$KM35,"&lt;&gt;")=0,"",SUMIF('English Scores- Leveled papers'!$H$4:$KM$4,W$3,'English Scores- Leveled papers'!$H35:$KM35)))</f>
        <v/>
      </c>
      <c r="X33" s="80" t="str">
        <f>IF($B33="","",IF(COUNTIFS('English Scores- Leveled papers'!$H$4:$KM$4,X$3,'English Scores- Leveled papers'!$H35:$KM35,"&lt;&gt;")=0,"",SUMIF('English Scores- Leveled papers'!$H$4:$KM$4,X$3,'English Scores- Leveled papers'!$H35:$KM35)))</f>
        <v/>
      </c>
      <c r="Y33" s="80" t="str">
        <f>IF($B33="","",IF(COUNTIFS('English Scores- Leveled papers'!$H$4:$KM$4,Y$3,'English Scores- Leveled papers'!$H35:$KM35,"&lt;&gt;")=0,"",SUMIF('English Scores- Leveled papers'!$H$4:$KM$4,Y$3,'English Scores- Leveled papers'!$H35:$KM35)))</f>
        <v/>
      </c>
      <c r="Z33" s="80" t="str">
        <f>IF($B33="","",IF(COUNTIFS('English Scores- Leveled papers'!$H$4:$KM$4,Z$3,'English Scores- Leveled papers'!$H35:$KM35,"&lt;&gt;")=0,"",SUMIF('English Scores- Leveled papers'!$H$4:$KM$4,Z$3,'English Scores- Leveled papers'!$H35:$KM35)))</f>
        <v/>
      </c>
      <c r="AA33" s="80" t="str">
        <f>IF($B33="","",IF(COUNTIFS('English Scores- Leveled papers'!$H$4:$KM$4,AA$3,'English Scores- Leveled papers'!$H35:$KM35,"&lt;&gt;")=0,"",SUMIF('English Scores- Leveled papers'!$H$4:$KM$4,AA$3,'English Scores- Leveled papers'!$H35:$KM35)))</f>
        <v/>
      </c>
      <c r="AB33" s="80" t="str">
        <f>IF($B33="","",IF(COUNTIFS('English Scores- Leveled papers'!$H$4:$KM$4,AB$3,'English Scores- Leveled papers'!$H35:$KM35,"&lt;&gt;")=0,"",SUMIF('English Scores- Leveled papers'!$H$4:$KM$4,AB$3,'English Scores- Leveled papers'!$H35:$KM35)))</f>
        <v/>
      </c>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80" t="str">
        <f>IF($B33="","",IF(COUNTIFS('English Scores- Leveled papers'!$H$4:$KM$4,AI$3,'English Scores- Leveled papers'!$H35:$KM35,"&lt;&gt;")=0,"",SUMIF('English Scores- Leveled papers'!$H$4:$KM$4,AI$3,'English Scores- Leveled papers'!$H35:$KM35)))</f>
        <v/>
      </c>
      <c r="AJ33" s="80" t="str">
        <f>IF($B33="","",IF(COUNTIFS('English Scores- Leveled papers'!$H$4:$KM$4,AJ$3,'English Scores- Leveled papers'!$H35:$KM35,"&lt;&gt;")=0,"",SUMIF('English Scores- Leveled papers'!$H$4:$KM$4,AJ$3,'English Scores- Leveled papers'!$H35:$KM35)))</f>
        <v/>
      </c>
      <c r="AK33" s="80" t="str">
        <f>IF($B33="","",IF(COUNTIFS('English Scores- Leveled papers'!$H$4:$KM$4,AK$3,'English Scores- Leveled papers'!$H35:$KM35,"&lt;&gt;")=0,"",SUMIF('English Scores- Leveled papers'!$H$4:$KM$4,AK$3,'English Scores- Leveled papers'!$H35:$KM35)))</f>
        <v/>
      </c>
      <c r="AL33" s="80" t="str">
        <f>IF($B33="","",IF(COUNTIFS('English Scores- Leveled papers'!$H$4:$KM$4,AL$3,'English Scores- Leveled papers'!$H35:$KM35,"&lt;&gt;")=0,"",SUMIF('English Scores- Leveled papers'!$H$4:$KM$4,AL$3,'English Scores- Leveled papers'!$H35:$KM35)))</f>
        <v/>
      </c>
      <c r="AM33" s="80" t="str">
        <f>IF($B33="","",IF(COUNTIFS('English Scores- Leveled papers'!$H$4:$KM$4,AM$3,'English Scores- Leveled papers'!$H35:$KM35,"&lt;&gt;")=0,"",SUMIF('English Scores- Leveled papers'!$H$4:$KM$4,AM$3,'English Scores- Leveled papers'!$H35:$KM35)))</f>
        <v/>
      </c>
      <c r="AN33" s="80"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80" t="str">
        <f>IF($B33="","",IF(COUNTIFS('English Scores- Leveled papers'!$H$4:$KM$4,AZ$3,'English Scores- Leveled papers'!$H35:$KM35,"&lt;&gt;")=0,"",SUMIF('English Scores- Leveled papers'!$H$4:$KM$4,AZ$3,'English Scores- Leveled papers'!$H35:$KM35)))</f>
        <v/>
      </c>
      <c r="BA33" s="80" t="str">
        <f>IF($B33="","",IF(COUNTIFS('English Scores- Leveled papers'!$H$4:$KM$4,BA$3,'English Scores- Leveled papers'!$H35:$KM35,"&lt;&gt;")=0,"",SUMIF('English Scores- Leveled papers'!$H$4:$KM$4,BA$3,'English Scores- Leveled papers'!$H35:$KM35)))</f>
        <v/>
      </c>
      <c r="BB33" s="80" t="str">
        <f>IF($B33="","",IF(COUNTIFS('English Scores- Leveled papers'!$H$4:$KM$4,BB$3,'English Scores- Leveled papers'!$H35:$KM35,"&lt;&gt;")=0,"",SUMIF('English Scores- Leveled papers'!$H$4:$KM$4,BB$3,'English Scores- Leveled papers'!$H35:$KM35)))</f>
        <v/>
      </c>
      <c r="BC33" s="80" t="str">
        <f>IF($B33="","",IF(COUNTIFS('English Scores- Leveled papers'!$H$4:$KM$4,BC$3,'English Scores- Leveled papers'!$H35:$KM35,"&lt;&gt;")=0,"",SUMIF('English Scores- Leveled papers'!$H$4:$KM$4,BC$3,'English Scores- Leveled papers'!$H35:$KM35)))</f>
        <v/>
      </c>
      <c r="BD33" s="80"/>
      <c r="BE33" s="80"/>
      <c r="BF33" s="80" t="str">
        <f>IF($B33="","",IF(COUNTIFS('English Scores- Leveled papers'!$H$4:$KM$4,BF$3,'English Scores- Leveled papers'!$H35:$KM35,"&lt;&gt;")=0,"",SUMIF('English Scores- Leveled papers'!$H$4:$KM$4,BF$3,'English Scores- Leveled papers'!$H35:$KM35)))</f>
        <v/>
      </c>
      <c r="BG33" s="80" t="str">
        <f>IF($B33="","",IF(COUNTIFS('English Scores- Leveled papers'!$H$4:$KM$4,BG$3,'English Scores- Leveled papers'!$H35:$KM35,"&lt;&gt;")=0,"",SUMIF('English Scores- Leveled papers'!$H$4:$KM$4,BG$3,'English Scores- Leveled papers'!$H35:$KM35)))</f>
        <v/>
      </c>
      <c r="BH33" s="80" t="str">
        <f>IF($B33="","",IF(COUNTIFS('English Scores- Leveled papers'!$H$4:$KM$4,BH$3,'English Scores- Leveled papers'!$H35:$KM35,"&lt;&gt;")=0,"",SUMIF('English Scores- Leveled papers'!$H$4:$KM$4,BH$3,'English Scores- Leveled papers'!$H35:$KM35)))</f>
        <v/>
      </c>
      <c r="BI33" s="80" t="str">
        <f>IF($B33="","",IF(COUNTIFS('English Scores- Leveled papers'!$H$4:$KM$4,BI$3,'English Scores- Leveled papers'!$H35:$KM35,"&lt;&gt;")=0,"",SUMIF('English Scores- Leveled papers'!$H$4:$KM$4,BI$3,'English Scores- Leveled papers'!$H35:$KM35)))</f>
        <v/>
      </c>
      <c r="BJ33" s="80" t="str">
        <f>IF($B33="","",IF(COUNTIFS('English Scores- Leveled papers'!$H$4:$KM$4,BJ$3,'English Scores- Leveled papers'!$H35:$KM35,"&lt;&gt;")=0,"",SUMIF('English Scores- Leveled papers'!$H$4:$KM$4,BJ$3,'English Scores- Leveled papers'!$H35:$KM35)))</f>
        <v/>
      </c>
      <c r="BK33" s="80" t="str">
        <f>IF($B33="","",IF(COUNTIFS('English Scores- Leveled papers'!$H$4:$KM$4,BK$3,'English Scores- Leveled papers'!$H35:$KM35,"&lt;&gt;")=0,"",SUMIF('English Scores- Leveled papers'!$H$4:$KM$4,BK$3,'English Scores- Leveled papers'!$H35:$KM35)))</f>
        <v/>
      </c>
      <c r="BL33" s="80" t="str">
        <f>IF($B33="","",IF(COUNTIFS('English Scores- Leveled papers'!$H$4:$KM$4,BL$3,'English Scores- Leveled papers'!$H35:$KM35,"&lt;&gt;")=0,"",SUMIF('English Scores- Leveled papers'!$H$4:$KM$4,BL$3,'English Scores- Leveled papers'!$H35:$KM35)))</f>
        <v/>
      </c>
      <c r="BM33" s="80" t="str">
        <f>IF($B33="","",IF(COUNTIFS('English Scores- Leveled papers'!$H$4:$KM$4,BM$3,'English Scores- Leveled papers'!$H35:$KM35,"&lt;&gt;")=0,"",SUMIF('English Scores- Leveled papers'!$H$4:$KM$4,BM$3,'English Scores- Leveled papers'!$H35:$KM35)))</f>
        <v/>
      </c>
      <c r="BN33" s="80" t="str">
        <f>IF($B33="","",IF(COUNTIFS('English Scores- Leveled papers'!$H$4:$KM$4,BN$3,'English Scores- Leveled papers'!$H35:$KM35,"&lt;&gt;")=0,"",SUMIF('English Scores- Leveled papers'!$H$4:$KM$4,BN$3,'English Scores- Leveled papers'!$H35:$KM35)))</f>
        <v/>
      </c>
      <c r="BO33" s="80"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80" t="str">
        <f>IF($B33="","",IF(COUNTIFS('English Scores- Leveled papers'!$H$4:$KM$4,BX$3,'English Scores- Leveled papers'!$H35:$KM35,"&lt;&gt;")=0,"",SUMIF('English Scores- Leveled papers'!$H$4:$KM$4,BX$3,'English Scores- Leveled papers'!$H35:$KM35)))</f>
        <v/>
      </c>
      <c r="BY33" s="80" t="str">
        <f>IF($B33="","",IF(COUNTIFS('English Scores- Leveled papers'!$H$4:$KM$4,BY$3,'English Scores- Leveled papers'!$H35:$KM35,"&lt;&gt;")=0,"",SUMIF('English Scores- Leveled papers'!$H$4:$KM$4,BY$3,'English Scores- Leveled papers'!$H35:$KM35)))</f>
        <v/>
      </c>
      <c r="BZ33" s="80" t="str">
        <f>IF($B33="","",IF(COUNTIFS('English Scores- Leveled papers'!$H$4:$KM$4,BZ$3,'English Scores- Leveled papers'!$H35:$KM35,"&lt;&gt;")=0,"",SUMIF('English Scores- Leveled papers'!$H$4:$KM$4,BZ$3,'English Scores- Leveled papers'!$H35:$KM35)))</f>
        <v/>
      </c>
      <c r="CA33" s="80" t="str">
        <f>IF($B33="","",IF(COUNTIFS('English Scores- Leveled papers'!$H$4:$KM$4,CA$3,'English Scores- Leveled papers'!$H35:$KM35,"&lt;&gt;")=0,"",SUMIF('English Scores- Leveled papers'!$H$4:$KM$4,CA$3,'English Scores- Leveled papers'!$H35:$KM35)))</f>
        <v/>
      </c>
      <c r="CB33" s="80" t="str">
        <f>IF($B33="","",IF(COUNTIFS('English Scores- Leveled papers'!$H$4:$KM$4,CB$3,'English Scores- Leveled papers'!$H35:$KM35,"&lt;&gt;")=0,"",SUMIF('English Scores- Leveled papers'!$H$4:$KM$4,CB$3,'English Scores- Leveled papers'!$H35:$KM35)))</f>
        <v/>
      </c>
      <c r="CC33" s="80" t="str">
        <f>IF($B33="","",IF(COUNTIFS('English Scores- Leveled papers'!$H$4:$KM$4,CC$3,'English Scores- Leveled papers'!$H35:$KM35,"&lt;&gt;")=0,"",SUMIF('English Scores- Leveled papers'!$H$4:$KM$4,CC$3,'English Scores- Leveled papers'!$H35:$KM35)))</f>
        <v/>
      </c>
      <c r="CD33" s="80" t="str">
        <f>IF($B33="","",IF(COUNTIFS('English Scores- Leveled papers'!$H$4:$KM$4,CD$3,'English Scores- Leveled papers'!$H35:$KM35,"&lt;&gt;")=0,"",SUMIF('English Scores- Leveled papers'!$H$4:$KM$4,CD$3,'English Scores- Leveled papers'!$H35:$KM35)))</f>
        <v/>
      </c>
      <c r="CE33" s="80" t="str">
        <f>IF($B33="","",IF(COUNTIFS('English Scores- Leveled papers'!$H$4:$KM$4,CE$3,'English Scores- Leveled papers'!$H35:$KM35,"&lt;&gt;")=0,"",SUMIF('English Scores- Leveled papers'!$H$4:$KM$4,CE$3,'English Scores- Leveled papers'!$H35:$KM35)))</f>
        <v/>
      </c>
      <c r="CF33" s="80"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80" t="str">
        <f>IF($B33="","",IF(COUNTIFS('English Scores- Leveled papers'!$H$4:$KM$4,CL$3,'English Scores- Leveled papers'!$H35:$KM35,"&lt;&gt;")=0,"",SUMIF('English Scores- Leveled papers'!$H$4:$KM$4,CL$3,'English Scores- Leveled papers'!$H35:$KM35)))</f>
        <v/>
      </c>
      <c r="CM33" s="80" t="str">
        <f>IF($B33="","",IF(COUNTIFS('English Scores- Leveled papers'!$H$4:$KM$4,CM$3,'English Scores- Leveled papers'!$H35:$KM35,"&lt;&gt;")=0,"",SUMIF('English Scores- Leveled papers'!$H$4:$KM$4,CM$3,'English Scores- Leveled papers'!$H35:$KM35)))</f>
        <v/>
      </c>
      <c r="CN33" s="80" t="str">
        <f>IF($B33="","",IF(COUNTIFS('English Scores- Leveled papers'!$H$4:$KM$4,CN$3,'English Scores- Leveled papers'!$H35:$KM35,"&lt;&gt;")=0,"",SUMIF('English Scores- Leveled papers'!$H$4:$KM$4,CN$3,'English Scores- Leveled papers'!$H35:$KM35)))</f>
        <v/>
      </c>
      <c r="CO33" s="80" t="str">
        <f>IF($B33="","",IF(COUNTIFS('English Scores- Leveled papers'!$H$4:$KM$4,CO$3,'English Scores- Leveled papers'!$H35:$KM35,"&lt;&gt;")=0,"",SUMIF('English Scores- Leveled papers'!$H$4:$KM$4,CO$3,'English Scores- Leveled papers'!$H35:$KM35)))</f>
        <v/>
      </c>
      <c r="CP33" s="80" t="str">
        <f>IF($B33="","",IF(COUNTIFS('English Scores- Leveled papers'!$H$4:$KM$4,CP$3,'English Scores- Leveled papers'!$H35:$KM35,"&lt;&gt;")=0,"",SUMIF('English Scores- Leveled papers'!$H$4:$KM$4,CP$3,'English Scores- Leveled papers'!$H35:$KM35)))</f>
        <v/>
      </c>
      <c r="CQ33" s="80" t="str">
        <f>IF($B33="","",IF(COUNTIFS('English Scores- Leveled papers'!$H$4:$KM$4,CQ$3,'English Scores- Leveled papers'!$H35:$KM35,"&lt;&gt;")=0,"",SUMIF('English Scores- Leveled papers'!$H$4:$KM$4,CQ$3,'English Scores- Leveled papers'!$H35:$KM35)))</f>
        <v/>
      </c>
      <c r="CR33" s="80" t="str">
        <f>IF($B33="","",IF(COUNTIFS('English Scores- Leveled papers'!$H$4:$KM$4,CR$3,'English Scores- Leveled papers'!$H35:$KM35,"&lt;&gt;")=0,"",SUMIF('English Scores- Leveled papers'!$H$4:$KM$4,CR$3,'English Scores- Leveled papers'!$H35:$KM35)))</f>
        <v/>
      </c>
      <c r="CS33" s="80"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80" t="str">
        <f>IF($B33="","",IF(COUNTIFS('English Scores- Leveled papers'!$H$4:$KM$4,DF$3,'English Scores- Leveled papers'!$H35:$KM35,"&lt;&gt;")=0,"",SUMIF('English Scores- Leveled papers'!$H$4:$KM$4,DF$3,'English Scores- Leveled papers'!$H35:$KM35)))</f>
        <v/>
      </c>
      <c r="DG33" s="80" t="str">
        <f>IF($B33="","",IF(COUNTIFS('English Scores- Leveled papers'!$H$4:$KM$4,DG$3,'English Scores- Leveled papers'!$H35:$KM35,"&lt;&gt;")=0,"",SUMIF('English Scores- Leveled papers'!$H$4:$KM$4,DG$3,'English Scores- Leveled papers'!$H35:$KM35)))</f>
        <v/>
      </c>
      <c r="DH33" s="80" t="str">
        <f>IF($B33="","",IF(COUNTIFS('English Scores- Leveled papers'!$H$4:$KM$4,DH$3,'English Scores- Leveled papers'!$H35:$KM35,"&lt;&gt;")=0,"",SUMIF('English Scores- Leveled papers'!$H$4:$KM$4,DH$3,'English Scores- Leveled papers'!$H35:$KM35)))</f>
        <v/>
      </c>
      <c r="DI33" s="80" t="str">
        <f>IF($B33="","",IF(COUNTIFS('English Scores- Leveled papers'!$H$4:$KM$4,DI$3,'English Scores- Leveled papers'!$H35:$KM35,"&lt;&gt;")=0,"",SUMIF('English Scores- Leveled papers'!$H$4:$KM$4,DI$3,'English Scores- Leveled papers'!$H35:$KM35)))</f>
        <v/>
      </c>
      <c r="DJ33" s="80" t="str">
        <f>IF($B33="","",IF(COUNTIFS('English Scores- Leveled papers'!$H$4:$KM$4,DJ$3,'English Scores- Leveled papers'!$H35:$KM35,"&lt;&gt;")=0,"",SUMIF('English Scores- Leveled papers'!$H$4:$KM$4,DJ$3,'English Scores- Leveled papers'!$H35:$KM35)))</f>
        <v/>
      </c>
      <c r="DK33" s="80" t="str">
        <f>IF($B33="","",IF(COUNTIFS('English Scores- Leveled papers'!$H$4:$KM$4,DK$3,'English Scores- Leveled papers'!$H35:$KM35,"&lt;&gt;")=0,"",SUMIF('English Scores- Leveled papers'!$H$4:$KM$4,DK$3,'English Scores- Leveled papers'!$H35:$KM35)))</f>
        <v/>
      </c>
      <c r="DL33" s="80" t="str">
        <f>IF($B33="","",IF(COUNTIFS('English Scores- Leveled papers'!$H$4:$KM$4,DL$3,'English Scores- Leveled papers'!$H35:$KM35,"&lt;&gt;")=0,"",SUMIF('English Scores- Leveled papers'!$H$4:$KM$4,DL$3,'English Scores- Leveled papers'!$H35:$KM35)))</f>
        <v/>
      </c>
      <c r="DM33" s="80" t="str">
        <f>IF($B33="","",IF(COUNTIFS('English Scores- Leveled papers'!$H$4:$KM$4,DM$3,'English Scores- Leveled papers'!$H35:$KM35,"&lt;&gt;")=0,"",SUMIF('English Scores- Leveled papers'!$H$4:$KM$4,DM$3,'English Scores- Leveled papers'!$H35:$KM35)))</f>
        <v/>
      </c>
      <c r="DN33" s="80" t="str">
        <f>IF($B33="","",IF(COUNTIFS('English Scores- Leveled papers'!$H$4:$KM$4,DN$3,'English Scores- Leveled papers'!$H35:$KM35,"&lt;&gt;")=0,"",SUMIF('English Scores- Leveled papers'!$H$4:$KM$4,DN$3,'English Scores- Leveled papers'!$H35:$KM35)))</f>
        <v/>
      </c>
      <c r="DO33" s="80" t="str">
        <f>IF($B33="","",IF(COUNTIFS('English Scores- Leveled papers'!$H$4:$KM$4,DO$3,'English Scores- Leveled papers'!$H35:$KM35,"&lt;&gt;")=0,"",SUMIF('English Scores- Leveled papers'!$H$4:$KM$4,DO$3,'English Scores- Leveled papers'!$H35:$KM35)))</f>
        <v/>
      </c>
      <c r="DP33" s="80" t="str">
        <f>IF($B33="","",IF(COUNTIFS('English Scores- Leveled papers'!$H$4:$KM$4,DP$3,'English Scores- Leveled papers'!$H35:$KM35,"&lt;&gt;")=0,"",SUMIF('English Scores- Leveled papers'!$H$4:$KM$4,DP$3,'English Scores- Leveled papers'!$H35:$KM35)))</f>
        <v/>
      </c>
      <c r="DQ33" s="80" t="str">
        <f>IF($B33="","",IF(COUNTIFS('English Scores- Leveled papers'!$H$4:$KM$4,DQ$3,'English Scores- Leveled papers'!$H35:$KM35,"&lt;&gt;")=0,"",SUMIF('English Scores- Leveled papers'!$H$4:$KM$4,DQ$3,'English Scores- Leveled papers'!$H35:$KM35)))</f>
        <v/>
      </c>
      <c r="DR33" s="41" t="str">
        <f>IF($B33="","",IF(COUNTIFS('English Scores- Leveled papers'!$H$4:$KM$4,DR$3,'English Scores- Leveled papers'!$H35:$KM35,"&lt;&gt;")=0,"",SUMIF('English Scores- Leveled papers'!$H$4:$KM$4,DR$3,'English Scores- Leveled papers'!$H35:$KM35)))</f>
        <v/>
      </c>
      <c r="DS33" s="41" t="str">
        <f>IF($B33="","",IF(COUNTIFS('English Scores- Leveled papers'!$H$4:$KM$4,DS$3,'English Scores- Leveled papers'!$H35:$KM35,"&lt;&gt;")=0,"",SUMIF('English Scores- Leveled papers'!$H$4:$KM$4,DS$3,'English Scores- Leveled papers'!$H35:$KM35)))</f>
        <v/>
      </c>
      <c r="DT33" s="41" t="str">
        <f>IF($B33="","",IF(COUNTIFS('English Scores- Leveled papers'!$H$4:$KM$4,DT$3,'English Scores- Leveled papers'!$H35:$KM35,"&lt;&gt;")=0,"",SUMIF('English Scores- Leveled papers'!$H$4:$KM$4,DT$3,'English Scores- Leveled papers'!$H35:$KM35)))</f>
        <v/>
      </c>
      <c r="DU33" s="41" t="str">
        <f>IF($B33="","",IF(COUNTIFS('English Scores- Leveled papers'!$H$4:$KM$4,DU$3,'English Scores- Leveled papers'!$H35:$KM35,"&lt;&gt;")=0,"",SUMIF('English Scores- Leveled papers'!$H$4:$KM$4,DU$3,'English Scores- Leveled papers'!$H35:$KM35)))</f>
        <v/>
      </c>
      <c r="DV33" s="41" t="str">
        <f>IF($B33="","",IF(COUNTIFS('English Scores- Leveled papers'!$H$4:$KM$4,DV$3,'English Scores- Leveled papers'!$H35:$KM35,"&lt;&gt;")=0,"",SUMIF('English Scores- Leveled papers'!$H$4:$KM$4,DV$3,'English Scores- Leveled papers'!$H35:$KM35)))</f>
        <v/>
      </c>
      <c r="DW33" s="41" t="str">
        <f>IF($B33="","",IF(COUNTIFS('English Scores- Leveled papers'!$H$4:$KM$4,DW$3,'English Scores- Leveled papers'!$H35:$KM35,"&lt;&gt;")=0,"",SUMIF('English Scores- Leveled papers'!$H$4:$KM$4,DW$3,'English Scores- Leveled papers'!$H35:$KM35)))</f>
        <v/>
      </c>
      <c r="DX33" s="41" t="str">
        <f>IF($B33="","",IF(COUNTIFS('English Scores- Leveled papers'!$H$4:$KM$4,DX$3,'English Scores- Leveled papers'!$H35:$KM35,"&lt;&gt;")=0,"",SUMIF('English Scores- Leveled papers'!$H$4:$KM$4,DX$3,'English Scores- Leveled papers'!$H35:$KM35)))</f>
        <v/>
      </c>
      <c r="DY33" s="41" t="str">
        <f>IF($B33="","",IF(COUNTIFS('English Scores- Leveled papers'!$H$4:$KM$4,DY$3,'English Scores- Leveled papers'!$H35:$KM35,"&lt;&gt;")=0,"",SUMIF('English Scores- Leveled papers'!$H$4:$KM$4,DY$3,'English Scores- Leveled papers'!$H35:$KM35)))</f>
        <v/>
      </c>
      <c r="DZ33" s="41" t="str">
        <f>IF($B33="","",IF(COUNTIFS('English Scores- Leveled papers'!$H$4:$KM$4,DZ$3,'English Scores- Leveled papers'!$H35:$KM35,"&lt;&gt;")=0,"",SUMIF('English Scores- Leveled papers'!$H$4:$KM$4,DZ$3,'English Scores- Leveled papers'!$H35:$KM35)))</f>
        <v/>
      </c>
      <c r="EA33" s="41" t="str">
        <f>IF($B33="","",IF(COUNTIFS('English Scores- Leveled papers'!$H$4:$KM$4,EA$3,'English Scores- Leveled papers'!$H35:$KM35,"&lt;&gt;")=0,"",SUMIF('English Scores- Leveled papers'!$H$4:$KM$4,EA$3,'English Scores- Leveled papers'!$H35:$KM35)))</f>
        <v/>
      </c>
      <c r="EB33" s="41" t="str">
        <f>IF($B33="","",IF(COUNTIFS('English Scores- Leveled papers'!$H$4:$KM$4,EB$3,'English Scores- Leveled papers'!$H35:$KM35,"&lt;&gt;")=0,"",SUMIF('English Scores- Leveled papers'!$H$4:$KM$4,EB$3,'English Scores- Leveled papers'!$H35:$KM35)))</f>
        <v/>
      </c>
      <c r="EC33" s="41" t="str">
        <f>IF($B33="","",IF(COUNTIFS('English Scores- Leveled papers'!$H$4:$KM$4,EC$3,'English Scores- Leveled papers'!$H35:$KM35,"&lt;&gt;")=0,"",SUMIF('English Scores- Leveled papers'!$H$4:$KM$4,EC$3,'English Scores- Leveled papers'!$H35:$KM35)))</f>
        <v/>
      </c>
      <c r="ED33" s="80" t="str">
        <f>IF($B33="","",IF(COUNTIFS('English Scores- Leveled papers'!$H$4:$KM$4,ED$3,'English Scores- Leveled papers'!$H35:$KM35,"&lt;&gt;")=0,"",SUMIF('English Scores- Leveled papers'!$H$4:$KM$4,ED$3,'English Scores- Leveled papers'!$H35:$KM35)))</f>
        <v/>
      </c>
      <c r="EE33" s="80" t="str">
        <f>IF($B33="","",IF(COUNTIFS('English Scores- Leveled papers'!$H$4:$KM$4,EE$3,'English Scores- Leveled papers'!$H35:$KM35,"&lt;&gt;")=0,"",SUMIF('English Scores- Leveled papers'!$H$4:$KM$4,EE$3,'English Scores- Leveled papers'!$H35:$KM35)))</f>
        <v/>
      </c>
      <c r="EF33" s="80" t="str">
        <f>IF($B33="","",IF(COUNTIFS('English Scores- Leveled papers'!$H$4:$KM$4,EF$3,'English Scores- Leveled papers'!$H35:$KM35,"&lt;&gt;")=0,"",SUMIF('English Scores- Leveled papers'!$H$4:$KM$4,EF$3,'English Scores- Leveled papers'!$H35:$KM35)))</f>
        <v/>
      </c>
      <c r="EG33" s="80" t="str">
        <f>IF($B33="","",IF(COUNTIFS('English Scores- Leveled papers'!$H$4:$KM$4,EG$3,'English Scores- Leveled papers'!$H35:$KM35,"&lt;&gt;")=0,"",SUMIF('English Scores- Leveled papers'!$H$4:$KM$4,EG$3,'English Scores- Leveled papers'!$H35:$KM35)))</f>
        <v/>
      </c>
      <c r="EH33" s="80" t="str">
        <f>IF($B33="","",IF(COUNTIFS('English Scores- Leveled papers'!$H$4:$KM$4,EH$3,'English Scores- Leveled papers'!$H35:$KM35,"&lt;&gt;")=0,"",SUMIF('English Scores- Leveled papers'!$H$4:$KM$4,EH$3,'English Scores- Leveled papers'!$H35:$KM35)))</f>
        <v/>
      </c>
      <c r="EI33" s="80" t="str">
        <f>IF($B33="","",IF(COUNTIFS('English Scores- Leveled papers'!$H$4:$KM$4,EI$3,'English Scores- Leveled papers'!$H35:$KM35,"&lt;&gt;")=0,"",SUMIF('English Scores- Leveled papers'!$H$4:$KM$4,EI$3,'English Scores- Leveled papers'!$H35:$KM35)))</f>
        <v/>
      </c>
      <c r="EJ33" s="80" t="str">
        <f>IF($B33="","",IF(COUNTIFS('English Scores- Leveled papers'!$H$4:$KM$4,EJ$3,'English Scores- Leveled papers'!$H35:$KM35,"&lt;&gt;")=0,"",SUMIF('English Scores- Leveled papers'!$H$4:$KM$4,EJ$3,'English Scores- Leveled papers'!$H35:$KM35)))</f>
        <v/>
      </c>
      <c r="EK33" s="80" t="str">
        <f>IF($B33="","",IF(COUNTIFS('English Scores- Leveled papers'!$H$4:$KM$4,EK$3,'English Scores- Leveled papers'!$H35:$KM35,"&lt;&gt;")=0,"",SUMIF('English Scores- Leveled papers'!$H$4:$KM$4,EK$3,'English Scores- Leveled papers'!$H35:$KM35)))</f>
        <v/>
      </c>
      <c r="EL33" s="80" t="str">
        <f>IF($B33="","",IF(COUNTIFS('English Scores- Leveled papers'!$H$4:$KM$4,EL$3,'English Scores- Leveled papers'!$H35:$KM35,"&lt;&gt;")=0,"",SUMIF('English Scores- Leveled papers'!$H$4:$KM$4,EL$3,'English Scores- Leveled papers'!$H35:$KM35)))</f>
        <v/>
      </c>
      <c r="EM33" s="80" t="str">
        <f>IF($B33="","",IF(COUNTIFS('English Scores- Leveled papers'!$H$4:$KM$4,EM$3,'English Scores- Leveled papers'!$H35:$KM35,"&lt;&gt;")=0,"",SUMIF('English Scores- Leveled papers'!$H$4:$KM$4,EM$3,'English Scores- Leveled papers'!$H35:$KM35)))</f>
        <v/>
      </c>
      <c r="EN33" s="80" t="str">
        <f>IF($B33="","",IF(COUNTIFS('English Scores- Leveled papers'!$H$4:$KM$4,EN$3,'English Scores- Leveled papers'!$H35:$KM35,"&lt;&gt;")=0,"",SUMIF('English Scores- Leveled papers'!$H$4:$KM$4,EN$3,'English Scores- Leveled papers'!$H35:$KM35)))</f>
        <v/>
      </c>
      <c r="EO33" s="80" t="str">
        <f>IF($B33="","",IF(COUNTIFS('English Scores- Leveled papers'!$H$4:$KM$4,EO$3,'English Scores- Leveled papers'!$H35:$KM35,"&lt;&gt;")=0,"",SUMIF('English Scores- Leveled papers'!$H$4:$KM$4,EO$3,'English Scores- Leveled papers'!$H35:$KM35)))</f>
        <v/>
      </c>
      <c r="EP33" s="80" t="str">
        <f>IF($B33="","",IF(COUNTIFS('English Scores- Leveled papers'!$H$4:$KM$4,EP$3,'English Scores- Leveled papers'!$H35:$KM35,"&lt;&gt;")=0,"",SUMIF('English Scores- Leveled papers'!$H$4:$KM$4,EP$3,'English Scores- Leveled papers'!$H35:$KM35)))</f>
        <v/>
      </c>
    </row>
    <row r="34" spans="1:146" x14ac:dyDescent="0.2">
      <c r="A34" s="65">
        <v>30</v>
      </c>
      <c r="B34" s="65" t="str">
        <f>'English Scores- Leveled papers'!B36</f>
        <v>Insha Khan</v>
      </c>
      <c r="C34" s="79" t="str">
        <f>IF('RC Mastery Check+Question type'!D34="","",IF(OR('RC Mastery Check+Question type'!D34=-0.5,'RC Mastery Check+Question type'!D34=0,'RC Mastery Check+Question type'!D34=0.2,'RC Mastery Check+Question type'!D34=0.5),"NR",'Cover Sheet'!#REF!))</f>
        <v/>
      </c>
      <c r="D34" s="76" t="str">
        <f>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
      </c>
      <c r="E34" s="78" t="str">
        <f t="shared" si="2"/>
        <v/>
      </c>
      <c r="F34" s="78" t="str">
        <f t="shared" si="3"/>
        <v/>
      </c>
      <c r="G34" s="78" t="str">
        <f t="shared" si="4"/>
        <v/>
      </c>
      <c r="H34" s="78" t="str">
        <f t="shared" si="5"/>
        <v/>
      </c>
      <c r="I34" s="78" t="str">
        <f t="shared" si="6"/>
        <v/>
      </c>
      <c r="J34" s="78" t="str">
        <f t="shared" si="7"/>
        <v/>
      </c>
      <c r="K34" s="78" t="str">
        <f t="shared" si="8"/>
        <v/>
      </c>
      <c r="L34" s="78" t="str">
        <f t="shared" si="9"/>
        <v/>
      </c>
      <c r="M34" s="78" t="str">
        <f t="shared" si="10"/>
        <v/>
      </c>
      <c r="N34" s="78" t="str">
        <f t="shared" si="11"/>
        <v/>
      </c>
      <c r="O34" s="78" t="str">
        <f t="shared" si="12"/>
        <v/>
      </c>
      <c r="P34" s="78" t="str">
        <f t="shared" si="13"/>
        <v/>
      </c>
      <c r="Q34" s="78" t="str">
        <f t="shared" si="14"/>
        <v/>
      </c>
      <c r="R34" s="78" t="str">
        <f t="shared" si="15"/>
        <v/>
      </c>
      <c r="S34" s="41" t="str">
        <f>IF($B34="","",IF(COUNTIFS('English Scores- Leveled papers'!$H$4:$KM$4,S$3,'English Scores- Leveled papers'!$H36:$KM36,"&lt;&gt;")=0,"",SUMIF('English Scores- Leveled papers'!$H$4:$KM$4,S$3,'English Scores- Leveled papers'!$H36:$KM36)))</f>
        <v/>
      </c>
      <c r="T34" s="41" t="str">
        <f>IF($B34="","",IF(COUNTIFS('English Scores- Leveled papers'!$H$4:$KM$4,T$3,'English Scores- Leveled papers'!$H36:$KM36,"&lt;&gt;")=0,"",SUMIF('English Scores- Leveled papers'!$H$4:$KM$4,T$3,'English Scores- Leveled papers'!$H36:$KM36)))</f>
        <v/>
      </c>
      <c r="U34" s="41" t="str">
        <f>IF($B34="","",IF(COUNTIFS('English Scores- Leveled papers'!$H$4:$KM$4,U$3,'English Scores- Leveled papers'!$H36:$KM36,"&lt;&gt;")=0,"",SUMIF('English Scores- Leveled papers'!$H$4:$KM$4,U$3,'English Scores- Leveled papers'!$H36:$KM36)))</f>
        <v/>
      </c>
      <c r="V34" s="41" t="str">
        <f>IF($B34="","",IF(COUNTIFS('English Scores- Leveled papers'!$H$4:$KM$4,V$3,'English Scores- Leveled papers'!$H36:$KM36,"&lt;&gt;")=0,"",SUMIF('English Scores- Leveled papers'!$H$4:$KM$4,V$3,'English Scores- Leveled papers'!$H36:$KM36)))</f>
        <v/>
      </c>
      <c r="W34" s="41" t="str">
        <f>IF($B34="","",IF(COUNTIFS('English Scores- Leveled papers'!$H$4:$KM$4,W$3,'English Scores- Leveled papers'!$H36:$KM36,"&lt;&gt;")=0,"",SUMIF('English Scores- Leveled papers'!$H$4:$KM$4,W$3,'English Scores- Leveled papers'!$H36:$KM36)))</f>
        <v/>
      </c>
      <c r="X34" s="80" t="str">
        <f>IF($B34="","",IF(COUNTIFS('English Scores- Leveled papers'!$H$4:$KM$4,X$3,'English Scores- Leveled papers'!$H36:$KM36,"&lt;&gt;")=0,"",SUMIF('English Scores- Leveled papers'!$H$4:$KM$4,X$3,'English Scores- Leveled papers'!$H36:$KM36)))</f>
        <v/>
      </c>
      <c r="Y34" s="80" t="str">
        <f>IF($B34="","",IF(COUNTIFS('English Scores- Leveled papers'!$H$4:$KM$4,Y$3,'English Scores- Leveled papers'!$H36:$KM36,"&lt;&gt;")=0,"",SUMIF('English Scores- Leveled papers'!$H$4:$KM$4,Y$3,'English Scores- Leveled papers'!$H36:$KM36)))</f>
        <v/>
      </c>
      <c r="Z34" s="80" t="str">
        <f>IF($B34="","",IF(COUNTIFS('English Scores- Leveled papers'!$H$4:$KM$4,Z$3,'English Scores- Leveled papers'!$H36:$KM36,"&lt;&gt;")=0,"",SUMIF('English Scores- Leveled papers'!$H$4:$KM$4,Z$3,'English Scores- Leveled papers'!$H36:$KM36)))</f>
        <v/>
      </c>
      <c r="AA34" s="80" t="str">
        <f>IF($B34="","",IF(COUNTIFS('English Scores- Leveled papers'!$H$4:$KM$4,AA$3,'English Scores- Leveled papers'!$H36:$KM36,"&lt;&gt;")=0,"",SUMIF('English Scores- Leveled papers'!$H$4:$KM$4,AA$3,'English Scores- Leveled papers'!$H36:$KM36)))</f>
        <v/>
      </c>
      <c r="AB34" s="80" t="str">
        <f>IF($B34="","",IF(COUNTIFS('English Scores- Leveled papers'!$H$4:$KM$4,AB$3,'English Scores- Leveled papers'!$H36:$KM36,"&lt;&gt;")=0,"",SUMIF('English Scores- Leveled papers'!$H$4:$KM$4,AB$3,'English Scores- Leveled papers'!$H36:$KM36)))</f>
        <v/>
      </c>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80" t="str">
        <f>IF($B34="","",IF(COUNTIFS('English Scores- Leveled papers'!$H$4:$KM$4,AI$3,'English Scores- Leveled papers'!$H36:$KM36,"&lt;&gt;")=0,"",SUMIF('English Scores- Leveled papers'!$H$4:$KM$4,AI$3,'English Scores- Leveled papers'!$H36:$KM36)))</f>
        <v/>
      </c>
      <c r="AJ34" s="80" t="str">
        <f>IF($B34="","",IF(COUNTIFS('English Scores- Leveled papers'!$H$4:$KM$4,AJ$3,'English Scores- Leveled papers'!$H36:$KM36,"&lt;&gt;")=0,"",SUMIF('English Scores- Leveled papers'!$H$4:$KM$4,AJ$3,'English Scores- Leveled papers'!$H36:$KM36)))</f>
        <v/>
      </c>
      <c r="AK34" s="80" t="str">
        <f>IF($B34="","",IF(COUNTIFS('English Scores- Leveled papers'!$H$4:$KM$4,AK$3,'English Scores- Leveled papers'!$H36:$KM36,"&lt;&gt;")=0,"",SUMIF('English Scores- Leveled papers'!$H$4:$KM$4,AK$3,'English Scores- Leveled papers'!$H36:$KM36)))</f>
        <v/>
      </c>
      <c r="AL34" s="80" t="str">
        <f>IF($B34="","",IF(COUNTIFS('English Scores- Leveled papers'!$H$4:$KM$4,AL$3,'English Scores- Leveled papers'!$H36:$KM36,"&lt;&gt;")=0,"",SUMIF('English Scores- Leveled papers'!$H$4:$KM$4,AL$3,'English Scores- Leveled papers'!$H36:$KM36)))</f>
        <v/>
      </c>
      <c r="AM34" s="80" t="str">
        <f>IF($B34="","",IF(COUNTIFS('English Scores- Leveled papers'!$H$4:$KM$4,AM$3,'English Scores- Leveled papers'!$H36:$KM36,"&lt;&gt;")=0,"",SUMIF('English Scores- Leveled papers'!$H$4:$KM$4,AM$3,'English Scores- Leveled papers'!$H36:$KM36)))</f>
        <v/>
      </c>
      <c r="AN34" s="80"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80" t="str">
        <f>IF($B34="","",IF(COUNTIFS('English Scores- Leveled papers'!$H$4:$KM$4,AZ$3,'English Scores- Leveled papers'!$H36:$KM36,"&lt;&gt;")=0,"",SUMIF('English Scores- Leveled papers'!$H$4:$KM$4,AZ$3,'English Scores- Leveled papers'!$H36:$KM36)))</f>
        <v/>
      </c>
      <c r="BA34" s="80" t="str">
        <f>IF($B34="","",IF(COUNTIFS('English Scores- Leveled papers'!$H$4:$KM$4,BA$3,'English Scores- Leveled papers'!$H36:$KM36,"&lt;&gt;")=0,"",SUMIF('English Scores- Leveled papers'!$H$4:$KM$4,BA$3,'English Scores- Leveled papers'!$H36:$KM36)))</f>
        <v/>
      </c>
      <c r="BB34" s="80" t="str">
        <f>IF($B34="","",IF(COUNTIFS('English Scores- Leveled papers'!$H$4:$KM$4,BB$3,'English Scores- Leveled papers'!$H36:$KM36,"&lt;&gt;")=0,"",SUMIF('English Scores- Leveled papers'!$H$4:$KM$4,BB$3,'English Scores- Leveled papers'!$H36:$KM36)))</f>
        <v/>
      </c>
      <c r="BC34" s="80" t="str">
        <f>IF($B34="","",IF(COUNTIFS('English Scores- Leveled papers'!$H$4:$KM$4,BC$3,'English Scores- Leveled papers'!$H36:$KM36,"&lt;&gt;")=0,"",SUMIF('English Scores- Leveled papers'!$H$4:$KM$4,BC$3,'English Scores- Leveled papers'!$H36:$KM36)))</f>
        <v/>
      </c>
      <c r="BD34" s="80"/>
      <c r="BE34" s="80"/>
      <c r="BF34" s="80" t="str">
        <f>IF($B34="","",IF(COUNTIFS('English Scores- Leveled papers'!$H$4:$KM$4,BF$3,'English Scores- Leveled papers'!$H36:$KM36,"&lt;&gt;")=0,"",SUMIF('English Scores- Leveled papers'!$H$4:$KM$4,BF$3,'English Scores- Leveled papers'!$H36:$KM36)))</f>
        <v/>
      </c>
      <c r="BG34" s="80" t="str">
        <f>IF($B34="","",IF(COUNTIFS('English Scores- Leveled papers'!$H$4:$KM$4,BG$3,'English Scores- Leveled papers'!$H36:$KM36,"&lt;&gt;")=0,"",SUMIF('English Scores- Leveled papers'!$H$4:$KM$4,BG$3,'English Scores- Leveled papers'!$H36:$KM36)))</f>
        <v/>
      </c>
      <c r="BH34" s="80" t="str">
        <f>IF($B34="","",IF(COUNTIFS('English Scores- Leveled papers'!$H$4:$KM$4,BH$3,'English Scores- Leveled papers'!$H36:$KM36,"&lt;&gt;")=0,"",SUMIF('English Scores- Leveled papers'!$H$4:$KM$4,BH$3,'English Scores- Leveled papers'!$H36:$KM36)))</f>
        <v/>
      </c>
      <c r="BI34" s="80" t="str">
        <f>IF($B34="","",IF(COUNTIFS('English Scores- Leveled papers'!$H$4:$KM$4,BI$3,'English Scores- Leveled papers'!$H36:$KM36,"&lt;&gt;")=0,"",SUMIF('English Scores- Leveled papers'!$H$4:$KM$4,BI$3,'English Scores- Leveled papers'!$H36:$KM36)))</f>
        <v/>
      </c>
      <c r="BJ34" s="80" t="str">
        <f>IF($B34="","",IF(COUNTIFS('English Scores- Leveled papers'!$H$4:$KM$4,BJ$3,'English Scores- Leveled papers'!$H36:$KM36,"&lt;&gt;")=0,"",SUMIF('English Scores- Leveled papers'!$H$4:$KM$4,BJ$3,'English Scores- Leveled papers'!$H36:$KM36)))</f>
        <v/>
      </c>
      <c r="BK34" s="80" t="str">
        <f>IF($B34="","",IF(COUNTIFS('English Scores- Leveled papers'!$H$4:$KM$4,BK$3,'English Scores- Leveled papers'!$H36:$KM36,"&lt;&gt;")=0,"",SUMIF('English Scores- Leveled papers'!$H$4:$KM$4,BK$3,'English Scores- Leveled papers'!$H36:$KM36)))</f>
        <v/>
      </c>
      <c r="BL34" s="80" t="str">
        <f>IF($B34="","",IF(COUNTIFS('English Scores- Leveled papers'!$H$4:$KM$4,BL$3,'English Scores- Leveled papers'!$H36:$KM36,"&lt;&gt;")=0,"",SUMIF('English Scores- Leveled papers'!$H$4:$KM$4,BL$3,'English Scores- Leveled papers'!$H36:$KM36)))</f>
        <v/>
      </c>
      <c r="BM34" s="80" t="str">
        <f>IF($B34="","",IF(COUNTIFS('English Scores- Leveled papers'!$H$4:$KM$4,BM$3,'English Scores- Leveled papers'!$H36:$KM36,"&lt;&gt;")=0,"",SUMIF('English Scores- Leveled papers'!$H$4:$KM$4,BM$3,'English Scores- Leveled papers'!$H36:$KM36)))</f>
        <v/>
      </c>
      <c r="BN34" s="80" t="str">
        <f>IF($B34="","",IF(COUNTIFS('English Scores- Leveled papers'!$H$4:$KM$4,BN$3,'English Scores- Leveled papers'!$H36:$KM36,"&lt;&gt;")=0,"",SUMIF('English Scores- Leveled papers'!$H$4:$KM$4,BN$3,'English Scores- Leveled papers'!$H36:$KM36)))</f>
        <v/>
      </c>
      <c r="BO34" s="80"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80" t="str">
        <f>IF($B34="","",IF(COUNTIFS('English Scores- Leveled papers'!$H$4:$KM$4,BX$3,'English Scores- Leveled papers'!$H36:$KM36,"&lt;&gt;")=0,"",SUMIF('English Scores- Leveled papers'!$H$4:$KM$4,BX$3,'English Scores- Leveled papers'!$H36:$KM36)))</f>
        <v/>
      </c>
      <c r="BY34" s="80" t="str">
        <f>IF($B34="","",IF(COUNTIFS('English Scores- Leveled papers'!$H$4:$KM$4,BY$3,'English Scores- Leveled papers'!$H36:$KM36,"&lt;&gt;")=0,"",SUMIF('English Scores- Leveled papers'!$H$4:$KM$4,BY$3,'English Scores- Leveled papers'!$H36:$KM36)))</f>
        <v/>
      </c>
      <c r="BZ34" s="80" t="str">
        <f>IF($B34="","",IF(COUNTIFS('English Scores- Leveled papers'!$H$4:$KM$4,BZ$3,'English Scores- Leveled papers'!$H36:$KM36,"&lt;&gt;")=0,"",SUMIF('English Scores- Leveled papers'!$H$4:$KM$4,BZ$3,'English Scores- Leveled papers'!$H36:$KM36)))</f>
        <v/>
      </c>
      <c r="CA34" s="80" t="str">
        <f>IF($B34="","",IF(COUNTIFS('English Scores- Leveled papers'!$H$4:$KM$4,CA$3,'English Scores- Leveled papers'!$H36:$KM36,"&lt;&gt;")=0,"",SUMIF('English Scores- Leveled papers'!$H$4:$KM$4,CA$3,'English Scores- Leveled papers'!$H36:$KM36)))</f>
        <v/>
      </c>
      <c r="CB34" s="80" t="str">
        <f>IF($B34="","",IF(COUNTIFS('English Scores- Leveled papers'!$H$4:$KM$4,CB$3,'English Scores- Leveled papers'!$H36:$KM36,"&lt;&gt;")=0,"",SUMIF('English Scores- Leveled papers'!$H$4:$KM$4,CB$3,'English Scores- Leveled papers'!$H36:$KM36)))</f>
        <v/>
      </c>
      <c r="CC34" s="80" t="str">
        <f>IF($B34="","",IF(COUNTIFS('English Scores- Leveled papers'!$H$4:$KM$4,CC$3,'English Scores- Leveled papers'!$H36:$KM36,"&lt;&gt;")=0,"",SUMIF('English Scores- Leveled papers'!$H$4:$KM$4,CC$3,'English Scores- Leveled papers'!$H36:$KM36)))</f>
        <v/>
      </c>
      <c r="CD34" s="80" t="str">
        <f>IF($B34="","",IF(COUNTIFS('English Scores- Leveled papers'!$H$4:$KM$4,CD$3,'English Scores- Leveled papers'!$H36:$KM36,"&lt;&gt;")=0,"",SUMIF('English Scores- Leveled papers'!$H$4:$KM$4,CD$3,'English Scores- Leveled papers'!$H36:$KM36)))</f>
        <v/>
      </c>
      <c r="CE34" s="80" t="str">
        <f>IF($B34="","",IF(COUNTIFS('English Scores- Leveled papers'!$H$4:$KM$4,CE$3,'English Scores- Leveled papers'!$H36:$KM36,"&lt;&gt;")=0,"",SUMIF('English Scores- Leveled papers'!$H$4:$KM$4,CE$3,'English Scores- Leveled papers'!$H36:$KM36)))</f>
        <v/>
      </c>
      <c r="CF34" s="80"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80" t="str">
        <f>IF($B34="","",IF(COUNTIFS('English Scores- Leveled papers'!$H$4:$KM$4,CL$3,'English Scores- Leveled papers'!$H36:$KM36,"&lt;&gt;")=0,"",SUMIF('English Scores- Leveled papers'!$H$4:$KM$4,CL$3,'English Scores- Leveled papers'!$H36:$KM36)))</f>
        <v/>
      </c>
      <c r="CM34" s="80" t="str">
        <f>IF($B34="","",IF(COUNTIFS('English Scores- Leveled papers'!$H$4:$KM$4,CM$3,'English Scores- Leveled papers'!$H36:$KM36,"&lt;&gt;")=0,"",SUMIF('English Scores- Leveled papers'!$H$4:$KM$4,CM$3,'English Scores- Leveled papers'!$H36:$KM36)))</f>
        <v/>
      </c>
      <c r="CN34" s="80" t="str">
        <f>IF($B34="","",IF(COUNTIFS('English Scores- Leveled papers'!$H$4:$KM$4,CN$3,'English Scores- Leveled papers'!$H36:$KM36,"&lt;&gt;")=0,"",SUMIF('English Scores- Leveled papers'!$H$4:$KM$4,CN$3,'English Scores- Leveled papers'!$H36:$KM36)))</f>
        <v/>
      </c>
      <c r="CO34" s="80" t="str">
        <f>IF($B34="","",IF(COUNTIFS('English Scores- Leveled papers'!$H$4:$KM$4,CO$3,'English Scores- Leveled papers'!$H36:$KM36,"&lt;&gt;")=0,"",SUMIF('English Scores- Leveled papers'!$H$4:$KM$4,CO$3,'English Scores- Leveled papers'!$H36:$KM36)))</f>
        <v/>
      </c>
      <c r="CP34" s="80" t="str">
        <f>IF($B34="","",IF(COUNTIFS('English Scores- Leveled papers'!$H$4:$KM$4,CP$3,'English Scores- Leveled papers'!$H36:$KM36,"&lt;&gt;")=0,"",SUMIF('English Scores- Leveled papers'!$H$4:$KM$4,CP$3,'English Scores- Leveled papers'!$H36:$KM36)))</f>
        <v/>
      </c>
      <c r="CQ34" s="80" t="str">
        <f>IF($B34="","",IF(COUNTIFS('English Scores- Leveled papers'!$H$4:$KM$4,CQ$3,'English Scores- Leveled papers'!$H36:$KM36,"&lt;&gt;")=0,"",SUMIF('English Scores- Leveled papers'!$H$4:$KM$4,CQ$3,'English Scores- Leveled papers'!$H36:$KM36)))</f>
        <v/>
      </c>
      <c r="CR34" s="80" t="str">
        <f>IF($B34="","",IF(COUNTIFS('English Scores- Leveled papers'!$H$4:$KM$4,CR$3,'English Scores- Leveled papers'!$H36:$KM36,"&lt;&gt;")=0,"",SUMIF('English Scores- Leveled papers'!$H$4:$KM$4,CR$3,'English Scores- Leveled papers'!$H36:$KM36)))</f>
        <v/>
      </c>
      <c r="CS34" s="80"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80" t="str">
        <f>IF($B34="","",IF(COUNTIFS('English Scores- Leveled papers'!$H$4:$KM$4,DF$3,'English Scores- Leveled papers'!$H36:$KM36,"&lt;&gt;")=0,"",SUMIF('English Scores- Leveled papers'!$H$4:$KM$4,DF$3,'English Scores- Leveled papers'!$H36:$KM36)))</f>
        <v/>
      </c>
      <c r="DG34" s="80" t="str">
        <f>IF($B34="","",IF(COUNTIFS('English Scores- Leveled papers'!$H$4:$KM$4,DG$3,'English Scores- Leveled papers'!$H36:$KM36,"&lt;&gt;")=0,"",SUMIF('English Scores- Leveled papers'!$H$4:$KM$4,DG$3,'English Scores- Leveled papers'!$H36:$KM36)))</f>
        <v/>
      </c>
      <c r="DH34" s="80" t="str">
        <f>IF($B34="","",IF(COUNTIFS('English Scores- Leveled papers'!$H$4:$KM$4,DH$3,'English Scores- Leveled papers'!$H36:$KM36,"&lt;&gt;")=0,"",SUMIF('English Scores- Leveled papers'!$H$4:$KM$4,DH$3,'English Scores- Leveled papers'!$H36:$KM36)))</f>
        <v/>
      </c>
      <c r="DI34" s="80" t="str">
        <f>IF($B34="","",IF(COUNTIFS('English Scores- Leveled papers'!$H$4:$KM$4,DI$3,'English Scores- Leveled papers'!$H36:$KM36,"&lt;&gt;")=0,"",SUMIF('English Scores- Leveled papers'!$H$4:$KM$4,DI$3,'English Scores- Leveled papers'!$H36:$KM36)))</f>
        <v/>
      </c>
      <c r="DJ34" s="80" t="str">
        <f>IF($B34="","",IF(COUNTIFS('English Scores- Leveled papers'!$H$4:$KM$4,DJ$3,'English Scores- Leveled papers'!$H36:$KM36,"&lt;&gt;")=0,"",SUMIF('English Scores- Leveled papers'!$H$4:$KM$4,DJ$3,'English Scores- Leveled papers'!$H36:$KM36)))</f>
        <v/>
      </c>
      <c r="DK34" s="80" t="str">
        <f>IF($B34="","",IF(COUNTIFS('English Scores- Leveled papers'!$H$4:$KM$4,DK$3,'English Scores- Leveled papers'!$H36:$KM36,"&lt;&gt;")=0,"",SUMIF('English Scores- Leveled papers'!$H$4:$KM$4,DK$3,'English Scores- Leveled papers'!$H36:$KM36)))</f>
        <v/>
      </c>
      <c r="DL34" s="80" t="str">
        <f>IF($B34="","",IF(COUNTIFS('English Scores- Leveled papers'!$H$4:$KM$4,DL$3,'English Scores- Leveled papers'!$H36:$KM36,"&lt;&gt;")=0,"",SUMIF('English Scores- Leveled papers'!$H$4:$KM$4,DL$3,'English Scores- Leveled papers'!$H36:$KM36)))</f>
        <v/>
      </c>
      <c r="DM34" s="80" t="str">
        <f>IF($B34="","",IF(COUNTIFS('English Scores- Leveled papers'!$H$4:$KM$4,DM$3,'English Scores- Leveled papers'!$H36:$KM36,"&lt;&gt;")=0,"",SUMIF('English Scores- Leveled papers'!$H$4:$KM$4,DM$3,'English Scores- Leveled papers'!$H36:$KM36)))</f>
        <v/>
      </c>
      <c r="DN34" s="80" t="str">
        <f>IF($B34="","",IF(COUNTIFS('English Scores- Leveled papers'!$H$4:$KM$4,DN$3,'English Scores- Leveled papers'!$H36:$KM36,"&lt;&gt;")=0,"",SUMIF('English Scores- Leveled papers'!$H$4:$KM$4,DN$3,'English Scores- Leveled papers'!$H36:$KM36)))</f>
        <v/>
      </c>
      <c r="DO34" s="80" t="str">
        <f>IF($B34="","",IF(COUNTIFS('English Scores- Leveled papers'!$H$4:$KM$4,DO$3,'English Scores- Leveled papers'!$H36:$KM36,"&lt;&gt;")=0,"",SUMIF('English Scores- Leveled papers'!$H$4:$KM$4,DO$3,'English Scores- Leveled papers'!$H36:$KM36)))</f>
        <v/>
      </c>
      <c r="DP34" s="80" t="str">
        <f>IF($B34="","",IF(COUNTIFS('English Scores- Leveled papers'!$H$4:$KM$4,DP$3,'English Scores- Leveled papers'!$H36:$KM36,"&lt;&gt;")=0,"",SUMIF('English Scores- Leveled papers'!$H$4:$KM$4,DP$3,'English Scores- Leveled papers'!$H36:$KM36)))</f>
        <v/>
      </c>
      <c r="DQ34" s="80" t="str">
        <f>IF($B34="","",IF(COUNTIFS('English Scores- Leveled papers'!$H$4:$KM$4,DQ$3,'English Scores- Leveled papers'!$H36:$KM36,"&lt;&gt;")=0,"",SUMIF('English Scores- Leveled papers'!$H$4:$KM$4,DQ$3,'English Scores- Leveled papers'!$H36:$KM36)))</f>
        <v/>
      </c>
      <c r="DR34" s="41" t="str">
        <f>IF($B34="","",IF(COUNTIFS('English Scores- Leveled papers'!$H$4:$KM$4,DR$3,'English Scores- Leveled papers'!$H36:$KM36,"&lt;&gt;")=0,"",SUMIF('English Scores- Leveled papers'!$H$4:$KM$4,DR$3,'English Scores- Leveled papers'!$H36:$KM36)))</f>
        <v/>
      </c>
      <c r="DS34" s="41" t="str">
        <f>IF($B34="","",IF(COUNTIFS('English Scores- Leveled papers'!$H$4:$KM$4,DS$3,'English Scores- Leveled papers'!$H36:$KM36,"&lt;&gt;")=0,"",SUMIF('English Scores- Leveled papers'!$H$4:$KM$4,DS$3,'English Scores- Leveled papers'!$H36:$KM36)))</f>
        <v/>
      </c>
      <c r="DT34" s="41" t="str">
        <f>IF($B34="","",IF(COUNTIFS('English Scores- Leveled papers'!$H$4:$KM$4,DT$3,'English Scores- Leveled papers'!$H36:$KM36,"&lt;&gt;")=0,"",SUMIF('English Scores- Leveled papers'!$H$4:$KM$4,DT$3,'English Scores- Leveled papers'!$H36:$KM36)))</f>
        <v/>
      </c>
      <c r="DU34" s="41" t="str">
        <f>IF($B34="","",IF(COUNTIFS('English Scores- Leveled papers'!$H$4:$KM$4,DU$3,'English Scores- Leveled papers'!$H36:$KM36,"&lt;&gt;")=0,"",SUMIF('English Scores- Leveled papers'!$H$4:$KM$4,DU$3,'English Scores- Leveled papers'!$H36:$KM36)))</f>
        <v/>
      </c>
      <c r="DV34" s="41" t="str">
        <f>IF($B34="","",IF(COUNTIFS('English Scores- Leveled papers'!$H$4:$KM$4,DV$3,'English Scores- Leveled papers'!$H36:$KM36,"&lt;&gt;")=0,"",SUMIF('English Scores- Leveled papers'!$H$4:$KM$4,DV$3,'English Scores- Leveled papers'!$H36:$KM36)))</f>
        <v/>
      </c>
      <c r="DW34" s="41" t="str">
        <f>IF($B34="","",IF(COUNTIFS('English Scores- Leveled papers'!$H$4:$KM$4,DW$3,'English Scores- Leveled papers'!$H36:$KM36,"&lt;&gt;")=0,"",SUMIF('English Scores- Leveled papers'!$H$4:$KM$4,DW$3,'English Scores- Leveled papers'!$H36:$KM36)))</f>
        <v/>
      </c>
      <c r="DX34" s="41" t="str">
        <f>IF($B34="","",IF(COUNTIFS('English Scores- Leveled papers'!$H$4:$KM$4,DX$3,'English Scores- Leveled papers'!$H36:$KM36,"&lt;&gt;")=0,"",SUMIF('English Scores- Leveled papers'!$H$4:$KM$4,DX$3,'English Scores- Leveled papers'!$H36:$KM36)))</f>
        <v/>
      </c>
      <c r="DY34" s="41" t="str">
        <f>IF($B34="","",IF(COUNTIFS('English Scores- Leveled papers'!$H$4:$KM$4,DY$3,'English Scores- Leveled papers'!$H36:$KM36,"&lt;&gt;")=0,"",SUMIF('English Scores- Leveled papers'!$H$4:$KM$4,DY$3,'English Scores- Leveled papers'!$H36:$KM36)))</f>
        <v/>
      </c>
      <c r="DZ34" s="41" t="str">
        <f>IF($B34="","",IF(COUNTIFS('English Scores- Leveled papers'!$H$4:$KM$4,DZ$3,'English Scores- Leveled papers'!$H36:$KM36,"&lt;&gt;")=0,"",SUMIF('English Scores- Leveled papers'!$H$4:$KM$4,DZ$3,'English Scores- Leveled papers'!$H36:$KM36)))</f>
        <v/>
      </c>
      <c r="EA34" s="41" t="str">
        <f>IF($B34="","",IF(COUNTIFS('English Scores- Leveled papers'!$H$4:$KM$4,EA$3,'English Scores- Leveled papers'!$H36:$KM36,"&lt;&gt;")=0,"",SUMIF('English Scores- Leveled papers'!$H$4:$KM$4,EA$3,'English Scores- Leveled papers'!$H36:$KM36)))</f>
        <v/>
      </c>
      <c r="EB34" s="41" t="str">
        <f>IF($B34="","",IF(COUNTIFS('English Scores- Leveled papers'!$H$4:$KM$4,EB$3,'English Scores- Leveled papers'!$H36:$KM36,"&lt;&gt;")=0,"",SUMIF('English Scores- Leveled papers'!$H$4:$KM$4,EB$3,'English Scores- Leveled papers'!$H36:$KM36)))</f>
        <v/>
      </c>
      <c r="EC34" s="41" t="str">
        <f>IF($B34="","",IF(COUNTIFS('English Scores- Leveled papers'!$H$4:$KM$4,EC$3,'English Scores- Leveled papers'!$H36:$KM36,"&lt;&gt;")=0,"",SUMIF('English Scores- Leveled papers'!$H$4:$KM$4,EC$3,'English Scores- Leveled papers'!$H36:$KM36)))</f>
        <v/>
      </c>
      <c r="ED34" s="80" t="str">
        <f>IF($B34="","",IF(COUNTIFS('English Scores- Leveled papers'!$H$4:$KM$4,ED$3,'English Scores- Leveled papers'!$H36:$KM36,"&lt;&gt;")=0,"",SUMIF('English Scores- Leveled papers'!$H$4:$KM$4,ED$3,'English Scores- Leveled papers'!$H36:$KM36)))</f>
        <v/>
      </c>
      <c r="EE34" s="80" t="str">
        <f>IF($B34="","",IF(COUNTIFS('English Scores- Leveled papers'!$H$4:$KM$4,EE$3,'English Scores- Leveled papers'!$H36:$KM36,"&lt;&gt;")=0,"",SUMIF('English Scores- Leveled papers'!$H$4:$KM$4,EE$3,'English Scores- Leveled papers'!$H36:$KM36)))</f>
        <v/>
      </c>
      <c r="EF34" s="80" t="str">
        <f>IF($B34="","",IF(COUNTIFS('English Scores- Leveled papers'!$H$4:$KM$4,EF$3,'English Scores- Leveled papers'!$H36:$KM36,"&lt;&gt;")=0,"",SUMIF('English Scores- Leveled papers'!$H$4:$KM$4,EF$3,'English Scores- Leveled papers'!$H36:$KM36)))</f>
        <v/>
      </c>
      <c r="EG34" s="80" t="str">
        <f>IF($B34="","",IF(COUNTIFS('English Scores- Leveled papers'!$H$4:$KM$4,EG$3,'English Scores- Leveled papers'!$H36:$KM36,"&lt;&gt;")=0,"",SUMIF('English Scores- Leveled papers'!$H$4:$KM$4,EG$3,'English Scores- Leveled papers'!$H36:$KM36)))</f>
        <v/>
      </c>
      <c r="EH34" s="80" t="str">
        <f>IF($B34="","",IF(COUNTIFS('English Scores- Leveled papers'!$H$4:$KM$4,EH$3,'English Scores- Leveled papers'!$H36:$KM36,"&lt;&gt;")=0,"",SUMIF('English Scores- Leveled papers'!$H$4:$KM$4,EH$3,'English Scores- Leveled papers'!$H36:$KM36)))</f>
        <v/>
      </c>
      <c r="EI34" s="80" t="str">
        <f>IF($B34="","",IF(COUNTIFS('English Scores- Leveled papers'!$H$4:$KM$4,EI$3,'English Scores- Leveled papers'!$H36:$KM36,"&lt;&gt;")=0,"",SUMIF('English Scores- Leveled papers'!$H$4:$KM$4,EI$3,'English Scores- Leveled papers'!$H36:$KM36)))</f>
        <v/>
      </c>
      <c r="EJ34" s="80" t="str">
        <f>IF($B34="","",IF(COUNTIFS('English Scores- Leveled papers'!$H$4:$KM$4,EJ$3,'English Scores- Leveled papers'!$H36:$KM36,"&lt;&gt;")=0,"",SUMIF('English Scores- Leveled papers'!$H$4:$KM$4,EJ$3,'English Scores- Leveled papers'!$H36:$KM36)))</f>
        <v/>
      </c>
      <c r="EK34" s="80" t="str">
        <f>IF($B34="","",IF(COUNTIFS('English Scores- Leveled papers'!$H$4:$KM$4,EK$3,'English Scores- Leveled papers'!$H36:$KM36,"&lt;&gt;")=0,"",SUMIF('English Scores- Leveled papers'!$H$4:$KM$4,EK$3,'English Scores- Leveled papers'!$H36:$KM36)))</f>
        <v/>
      </c>
      <c r="EL34" s="80" t="str">
        <f>IF($B34="","",IF(COUNTIFS('English Scores- Leveled papers'!$H$4:$KM$4,EL$3,'English Scores- Leveled papers'!$H36:$KM36,"&lt;&gt;")=0,"",SUMIF('English Scores- Leveled papers'!$H$4:$KM$4,EL$3,'English Scores- Leveled papers'!$H36:$KM36)))</f>
        <v/>
      </c>
      <c r="EM34" s="80" t="str">
        <f>IF($B34="","",IF(COUNTIFS('English Scores- Leveled papers'!$H$4:$KM$4,EM$3,'English Scores- Leveled papers'!$H36:$KM36,"&lt;&gt;")=0,"",SUMIF('English Scores- Leveled papers'!$H$4:$KM$4,EM$3,'English Scores- Leveled papers'!$H36:$KM36)))</f>
        <v/>
      </c>
      <c r="EN34" s="80" t="str">
        <f>IF($B34="","",IF(COUNTIFS('English Scores- Leveled papers'!$H$4:$KM$4,EN$3,'English Scores- Leveled papers'!$H36:$KM36,"&lt;&gt;")=0,"",SUMIF('English Scores- Leveled papers'!$H$4:$KM$4,EN$3,'English Scores- Leveled papers'!$H36:$KM36)))</f>
        <v/>
      </c>
      <c r="EO34" s="80" t="str">
        <f>IF($B34="","",IF(COUNTIFS('English Scores- Leveled papers'!$H$4:$KM$4,EO$3,'English Scores- Leveled papers'!$H36:$KM36,"&lt;&gt;")=0,"",SUMIF('English Scores- Leveled papers'!$H$4:$KM$4,EO$3,'English Scores- Leveled papers'!$H36:$KM36)))</f>
        <v/>
      </c>
      <c r="EP34" s="80" t="str">
        <f>IF($B34="","",IF(COUNTIFS('English Scores- Leveled papers'!$H$4:$KM$4,EP$3,'English Scores- Leveled papers'!$H36:$KM36,"&lt;&gt;")=0,"",SUMIF('English Scores- Leveled papers'!$H$4:$KM$4,EP$3,'English Scores- Leveled papers'!$H36:$KM36)))</f>
        <v/>
      </c>
    </row>
    <row r="35" spans="1:146" x14ac:dyDescent="0.2">
      <c r="A35" s="65">
        <v>31</v>
      </c>
      <c r="B35" s="65" t="str">
        <f>'English Scores- Leveled papers'!B37</f>
        <v>Bhoomi</v>
      </c>
      <c r="C35" s="79" t="str">
        <f>IF('RC Mastery Check+Question type'!D35="","",IF(OR('RC Mastery Check+Question type'!D35=-0.5,'RC Mastery Check+Question type'!D35=0,'RC Mastery Check+Question type'!D35=0.2,'RC Mastery Check+Question type'!D35=0.5),"NR",'Cover Sheet'!#REF!))</f>
        <v/>
      </c>
      <c r="D35" s="76" t="str">
        <f>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
      </c>
      <c r="E35" s="78" t="str">
        <f t="shared" si="2"/>
        <v/>
      </c>
      <c r="F35" s="78" t="str">
        <f t="shared" si="3"/>
        <v/>
      </c>
      <c r="G35" s="78" t="str">
        <f t="shared" si="4"/>
        <v/>
      </c>
      <c r="H35" s="78" t="str">
        <f t="shared" si="5"/>
        <v/>
      </c>
      <c r="I35" s="78" t="str">
        <f t="shared" si="6"/>
        <v/>
      </c>
      <c r="J35" s="78" t="str">
        <f t="shared" si="7"/>
        <v/>
      </c>
      <c r="K35" s="78" t="str">
        <f t="shared" si="8"/>
        <v/>
      </c>
      <c r="L35" s="78" t="str">
        <f t="shared" si="9"/>
        <v/>
      </c>
      <c r="M35" s="78" t="str">
        <f t="shared" si="10"/>
        <v/>
      </c>
      <c r="N35" s="78" t="str">
        <f t="shared" si="11"/>
        <v/>
      </c>
      <c r="O35" s="78" t="str">
        <f t="shared" si="12"/>
        <v/>
      </c>
      <c r="P35" s="78" t="str">
        <f t="shared" si="13"/>
        <v/>
      </c>
      <c r="Q35" s="78" t="str">
        <f t="shared" si="14"/>
        <v/>
      </c>
      <c r="R35" s="78" t="str">
        <f t="shared" si="15"/>
        <v/>
      </c>
      <c r="S35" s="41" t="str">
        <f>IF($B35="","",IF(COUNTIFS('English Scores- Leveled papers'!$H$4:$KM$4,S$3,'English Scores- Leveled papers'!$H37:$KM37,"&lt;&gt;")=0,"",SUMIF('English Scores- Leveled papers'!$H$4:$KM$4,S$3,'English Scores- Leveled papers'!$H37:$KM37)))</f>
        <v/>
      </c>
      <c r="T35" s="41" t="str">
        <f>IF($B35="","",IF(COUNTIFS('English Scores- Leveled papers'!$H$4:$KM$4,T$3,'English Scores- Leveled papers'!$H37:$KM37,"&lt;&gt;")=0,"",SUMIF('English Scores- Leveled papers'!$H$4:$KM$4,T$3,'English Scores- Leveled papers'!$H37:$KM37)))</f>
        <v/>
      </c>
      <c r="U35" s="41" t="str">
        <f>IF($B35="","",IF(COUNTIFS('English Scores- Leveled papers'!$H$4:$KM$4,U$3,'English Scores- Leveled papers'!$H37:$KM37,"&lt;&gt;")=0,"",SUMIF('English Scores- Leveled papers'!$H$4:$KM$4,U$3,'English Scores- Leveled papers'!$H37:$KM37)))</f>
        <v/>
      </c>
      <c r="V35" s="41" t="str">
        <f>IF($B35="","",IF(COUNTIFS('English Scores- Leveled papers'!$H$4:$KM$4,V$3,'English Scores- Leveled papers'!$H37:$KM37,"&lt;&gt;")=0,"",SUMIF('English Scores- Leveled papers'!$H$4:$KM$4,V$3,'English Scores- Leveled papers'!$H37:$KM37)))</f>
        <v/>
      </c>
      <c r="W35" s="41" t="str">
        <f>IF($B35="","",IF(COUNTIFS('English Scores- Leveled papers'!$H$4:$KM$4,W$3,'English Scores- Leveled papers'!$H37:$KM37,"&lt;&gt;")=0,"",SUMIF('English Scores- Leveled papers'!$H$4:$KM$4,W$3,'English Scores- Leveled papers'!$H37:$KM37)))</f>
        <v/>
      </c>
      <c r="X35" s="80" t="str">
        <f>IF($B35="","",IF(COUNTIFS('English Scores- Leveled papers'!$H$4:$KM$4,X$3,'English Scores- Leveled papers'!$H37:$KM37,"&lt;&gt;")=0,"",SUMIF('English Scores- Leveled papers'!$H$4:$KM$4,X$3,'English Scores- Leveled papers'!$H37:$KM37)))</f>
        <v/>
      </c>
      <c r="Y35" s="80" t="str">
        <f>IF($B35="","",IF(COUNTIFS('English Scores- Leveled papers'!$H$4:$KM$4,Y$3,'English Scores- Leveled papers'!$H37:$KM37,"&lt;&gt;")=0,"",SUMIF('English Scores- Leveled papers'!$H$4:$KM$4,Y$3,'English Scores- Leveled papers'!$H37:$KM37)))</f>
        <v/>
      </c>
      <c r="Z35" s="80" t="str">
        <f>IF($B35="","",IF(COUNTIFS('English Scores- Leveled papers'!$H$4:$KM$4,Z$3,'English Scores- Leveled papers'!$H37:$KM37,"&lt;&gt;")=0,"",SUMIF('English Scores- Leveled papers'!$H$4:$KM$4,Z$3,'English Scores- Leveled papers'!$H37:$KM37)))</f>
        <v/>
      </c>
      <c r="AA35" s="80" t="str">
        <f>IF($B35="","",IF(COUNTIFS('English Scores- Leveled papers'!$H$4:$KM$4,AA$3,'English Scores- Leveled papers'!$H37:$KM37,"&lt;&gt;")=0,"",SUMIF('English Scores- Leveled papers'!$H$4:$KM$4,AA$3,'English Scores- Leveled papers'!$H37:$KM37)))</f>
        <v/>
      </c>
      <c r="AB35" s="80" t="str">
        <f>IF($B35="","",IF(COUNTIFS('English Scores- Leveled papers'!$H$4:$KM$4,AB$3,'English Scores- Leveled papers'!$H37:$KM37,"&lt;&gt;")=0,"",SUMIF('English Scores- Leveled papers'!$H$4:$KM$4,AB$3,'English Scores- Leveled papers'!$H37:$KM37)))</f>
        <v/>
      </c>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80" t="str">
        <f>IF($B35="","",IF(COUNTIFS('English Scores- Leveled papers'!$H$4:$KM$4,AI$3,'English Scores- Leveled papers'!$H37:$KM37,"&lt;&gt;")=0,"",SUMIF('English Scores- Leveled papers'!$H$4:$KM$4,AI$3,'English Scores- Leveled papers'!$H37:$KM37)))</f>
        <v/>
      </c>
      <c r="AJ35" s="80" t="str">
        <f>IF($B35="","",IF(COUNTIFS('English Scores- Leveled papers'!$H$4:$KM$4,AJ$3,'English Scores- Leveled papers'!$H37:$KM37,"&lt;&gt;")=0,"",SUMIF('English Scores- Leveled papers'!$H$4:$KM$4,AJ$3,'English Scores- Leveled papers'!$H37:$KM37)))</f>
        <v/>
      </c>
      <c r="AK35" s="80" t="str">
        <f>IF($B35="","",IF(COUNTIFS('English Scores- Leveled papers'!$H$4:$KM$4,AK$3,'English Scores- Leveled papers'!$H37:$KM37,"&lt;&gt;")=0,"",SUMIF('English Scores- Leveled papers'!$H$4:$KM$4,AK$3,'English Scores- Leveled papers'!$H37:$KM37)))</f>
        <v/>
      </c>
      <c r="AL35" s="80" t="str">
        <f>IF($B35="","",IF(COUNTIFS('English Scores- Leveled papers'!$H$4:$KM$4,AL$3,'English Scores- Leveled papers'!$H37:$KM37,"&lt;&gt;")=0,"",SUMIF('English Scores- Leveled papers'!$H$4:$KM$4,AL$3,'English Scores- Leveled papers'!$H37:$KM37)))</f>
        <v/>
      </c>
      <c r="AM35" s="80" t="str">
        <f>IF($B35="","",IF(COUNTIFS('English Scores- Leveled papers'!$H$4:$KM$4,AM$3,'English Scores- Leveled papers'!$H37:$KM37,"&lt;&gt;")=0,"",SUMIF('English Scores- Leveled papers'!$H$4:$KM$4,AM$3,'English Scores- Leveled papers'!$H37:$KM37)))</f>
        <v/>
      </c>
      <c r="AN35" s="80"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80" t="str">
        <f>IF($B35="","",IF(COUNTIFS('English Scores- Leveled papers'!$H$4:$KM$4,AZ$3,'English Scores- Leveled papers'!$H37:$KM37,"&lt;&gt;")=0,"",SUMIF('English Scores- Leveled papers'!$H$4:$KM$4,AZ$3,'English Scores- Leveled papers'!$H37:$KM37)))</f>
        <v/>
      </c>
      <c r="BA35" s="80" t="str">
        <f>IF($B35="","",IF(COUNTIFS('English Scores- Leveled papers'!$H$4:$KM$4,BA$3,'English Scores- Leveled papers'!$H37:$KM37,"&lt;&gt;")=0,"",SUMIF('English Scores- Leveled papers'!$H$4:$KM$4,BA$3,'English Scores- Leveled papers'!$H37:$KM37)))</f>
        <v/>
      </c>
      <c r="BB35" s="80" t="str">
        <f>IF($B35="","",IF(COUNTIFS('English Scores- Leveled papers'!$H$4:$KM$4,BB$3,'English Scores- Leveled papers'!$H37:$KM37,"&lt;&gt;")=0,"",SUMIF('English Scores- Leveled papers'!$H$4:$KM$4,BB$3,'English Scores- Leveled papers'!$H37:$KM37)))</f>
        <v/>
      </c>
      <c r="BC35" s="80" t="str">
        <f>IF($B35="","",IF(COUNTIFS('English Scores- Leveled papers'!$H$4:$KM$4,BC$3,'English Scores- Leveled papers'!$H37:$KM37,"&lt;&gt;")=0,"",SUMIF('English Scores- Leveled papers'!$H$4:$KM$4,BC$3,'English Scores- Leveled papers'!$H37:$KM37)))</f>
        <v/>
      </c>
      <c r="BD35" s="80"/>
      <c r="BE35" s="80"/>
      <c r="BF35" s="80" t="str">
        <f>IF($B35="","",IF(COUNTIFS('English Scores- Leveled papers'!$H$4:$KM$4,BF$3,'English Scores- Leveled papers'!$H37:$KM37,"&lt;&gt;")=0,"",SUMIF('English Scores- Leveled papers'!$H$4:$KM$4,BF$3,'English Scores- Leveled papers'!$H37:$KM37)))</f>
        <v/>
      </c>
      <c r="BG35" s="80" t="str">
        <f>IF($B35="","",IF(COUNTIFS('English Scores- Leveled papers'!$H$4:$KM$4,BG$3,'English Scores- Leveled papers'!$H37:$KM37,"&lt;&gt;")=0,"",SUMIF('English Scores- Leveled papers'!$H$4:$KM$4,BG$3,'English Scores- Leveled papers'!$H37:$KM37)))</f>
        <v/>
      </c>
      <c r="BH35" s="80" t="str">
        <f>IF($B35="","",IF(COUNTIFS('English Scores- Leveled papers'!$H$4:$KM$4,BH$3,'English Scores- Leveled papers'!$H37:$KM37,"&lt;&gt;")=0,"",SUMIF('English Scores- Leveled papers'!$H$4:$KM$4,BH$3,'English Scores- Leveled papers'!$H37:$KM37)))</f>
        <v/>
      </c>
      <c r="BI35" s="80" t="str">
        <f>IF($B35="","",IF(COUNTIFS('English Scores- Leveled papers'!$H$4:$KM$4,BI$3,'English Scores- Leveled papers'!$H37:$KM37,"&lt;&gt;")=0,"",SUMIF('English Scores- Leveled papers'!$H$4:$KM$4,BI$3,'English Scores- Leveled papers'!$H37:$KM37)))</f>
        <v/>
      </c>
      <c r="BJ35" s="80" t="str">
        <f>IF($B35="","",IF(COUNTIFS('English Scores- Leveled papers'!$H$4:$KM$4,BJ$3,'English Scores- Leveled papers'!$H37:$KM37,"&lt;&gt;")=0,"",SUMIF('English Scores- Leveled papers'!$H$4:$KM$4,BJ$3,'English Scores- Leveled papers'!$H37:$KM37)))</f>
        <v/>
      </c>
      <c r="BK35" s="80" t="str">
        <f>IF($B35="","",IF(COUNTIFS('English Scores- Leveled papers'!$H$4:$KM$4,BK$3,'English Scores- Leveled papers'!$H37:$KM37,"&lt;&gt;")=0,"",SUMIF('English Scores- Leveled papers'!$H$4:$KM$4,BK$3,'English Scores- Leveled papers'!$H37:$KM37)))</f>
        <v/>
      </c>
      <c r="BL35" s="80" t="str">
        <f>IF($B35="","",IF(COUNTIFS('English Scores- Leveled papers'!$H$4:$KM$4,BL$3,'English Scores- Leveled papers'!$H37:$KM37,"&lt;&gt;")=0,"",SUMIF('English Scores- Leveled papers'!$H$4:$KM$4,BL$3,'English Scores- Leveled papers'!$H37:$KM37)))</f>
        <v/>
      </c>
      <c r="BM35" s="80" t="str">
        <f>IF($B35="","",IF(COUNTIFS('English Scores- Leveled papers'!$H$4:$KM$4,BM$3,'English Scores- Leveled papers'!$H37:$KM37,"&lt;&gt;")=0,"",SUMIF('English Scores- Leveled papers'!$H$4:$KM$4,BM$3,'English Scores- Leveled papers'!$H37:$KM37)))</f>
        <v/>
      </c>
      <c r="BN35" s="80" t="str">
        <f>IF($B35="","",IF(COUNTIFS('English Scores- Leveled papers'!$H$4:$KM$4,BN$3,'English Scores- Leveled papers'!$H37:$KM37,"&lt;&gt;")=0,"",SUMIF('English Scores- Leveled papers'!$H$4:$KM$4,BN$3,'English Scores- Leveled papers'!$H37:$KM37)))</f>
        <v/>
      </c>
      <c r="BO35" s="80"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80" t="str">
        <f>IF($B35="","",IF(COUNTIFS('English Scores- Leveled papers'!$H$4:$KM$4,BX$3,'English Scores- Leveled papers'!$H37:$KM37,"&lt;&gt;")=0,"",SUMIF('English Scores- Leveled papers'!$H$4:$KM$4,BX$3,'English Scores- Leveled papers'!$H37:$KM37)))</f>
        <v/>
      </c>
      <c r="BY35" s="80" t="str">
        <f>IF($B35="","",IF(COUNTIFS('English Scores- Leveled papers'!$H$4:$KM$4,BY$3,'English Scores- Leveled papers'!$H37:$KM37,"&lt;&gt;")=0,"",SUMIF('English Scores- Leveled papers'!$H$4:$KM$4,BY$3,'English Scores- Leveled papers'!$H37:$KM37)))</f>
        <v/>
      </c>
      <c r="BZ35" s="80" t="str">
        <f>IF($B35="","",IF(COUNTIFS('English Scores- Leveled papers'!$H$4:$KM$4,BZ$3,'English Scores- Leveled papers'!$H37:$KM37,"&lt;&gt;")=0,"",SUMIF('English Scores- Leveled papers'!$H$4:$KM$4,BZ$3,'English Scores- Leveled papers'!$H37:$KM37)))</f>
        <v/>
      </c>
      <c r="CA35" s="80" t="str">
        <f>IF($B35="","",IF(COUNTIFS('English Scores- Leveled papers'!$H$4:$KM$4,CA$3,'English Scores- Leveled papers'!$H37:$KM37,"&lt;&gt;")=0,"",SUMIF('English Scores- Leveled papers'!$H$4:$KM$4,CA$3,'English Scores- Leveled papers'!$H37:$KM37)))</f>
        <v/>
      </c>
      <c r="CB35" s="80" t="str">
        <f>IF($B35="","",IF(COUNTIFS('English Scores- Leveled papers'!$H$4:$KM$4,CB$3,'English Scores- Leveled papers'!$H37:$KM37,"&lt;&gt;")=0,"",SUMIF('English Scores- Leveled papers'!$H$4:$KM$4,CB$3,'English Scores- Leveled papers'!$H37:$KM37)))</f>
        <v/>
      </c>
      <c r="CC35" s="80" t="str">
        <f>IF($B35="","",IF(COUNTIFS('English Scores- Leveled papers'!$H$4:$KM$4,CC$3,'English Scores- Leveled papers'!$H37:$KM37,"&lt;&gt;")=0,"",SUMIF('English Scores- Leveled papers'!$H$4:$KM$4,CC$3,'English Scores- Leveled papers'!$H37:$KM37)))</f>
        <v/>
      </c>
      <c r="CD35" s="80" t="str">
        <f>IF($B35="","",IF(COUNTIFS('English Scores- Leveled papers'!$H$4:$KM$4,CD$3,'English Scores- Leveled papers'!$H37:$KM37,"&lt;&gt;")=0,"",SUMIF('English Scores- Leveled papers'!$H$4:$KM$4,CD$3,'English Scores- Leveled papers'!$H37:$KM37)))</f>
        <v/>
      </c>
      <c r="CE35" s="80" t="str">
        <f>IF($B35="","",IF(COUNTIFS('English Scores- Leveled papers'!$H$4:$KM$4,CE$3,'English Scores- Leveled papers'!$H37:$KM37,"&lt;&gt;")=0,"",SUMIF('English Scores- Leveled papers'!$H$4:$KM$4,CE$3,'English Scores- Leveled papers'!$H37:$KM37)))</f>
        <v/>
      </c>
      <c r="CF35" s="80"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80" t="str">
        <f>IF($B35="","",IF(COUNTIFS('English Scores- Leveled papers'!$H$4:$KM$4,CL$3,'English Scores- Leveled papers'!$H37:$KM37,"&lt;&gt;")=0,"",SUMIF('English Scores- Leveled papers'!$H$4:$KM$4,CL$3,'English Scores- Leveled papers'!$H37:$KM37)))</f>
        <v/>
      </c>
      <c r="CM35" s="80" t="str">
        <f>IF($B35="","",IF(COUNTIFS('English Scores- Leveled papers'!$H$4:$KM$4,CM$3,'English Scores- Leveled papers'!$H37:$KM37,"&lt;&gt;")=0,"",SUMIF('English Scores- Leveled papers'!$H$4:$KM$4,CM$3,'English Scores- Leveled papers'!$H37:$KM37)))</f>
        <v/>
      </c>
      <c r="CN35" s="80" t="str">
        <f>IF($B35="","",IF(COUNTIFS('English Scores- Leveled papers'!$H$4:$KM$4,CN$3,'English Scores- Leveled papers'!$H37:$KM37,"&lt;&gt;")=0,"",SUMIF('English Scores- Leveled papers'!$H$4:$KM$4,CN$3,'English Scores- Leveled papers'!$H37:$KM37)))</f>
        <v/>
      </c>
      <c r="CO35" s="80" t="str">
        <f>IF($B35="","",IF(COUNTIFS('English Scores- Leveled papers'!$H$4:$KM$4,CO$3,'English Scores- Leveled papers'!$H37:$KM37,"&lt;&gt;")=0,"",SUMIF('English Scores- Leveled papers'!$H$4:$KM$4,CO$3,'English Scores- Leveled papers'!$H37:$KM37)))</f>
        <v/>
      </c>
      <c r="CP35" s="80" t="str">
        <f>IF($B35="","",IF(COUNTIFS('English Scores- Leveled papers'!$H$4:$KM$4,CP$3,'English Scores- Leveled papers'!$H37:$KM37,"&lt;&gt;")=0,"",SUMIF('English Scores- Leveled papers'!$H$4:$KM$4,CP$3,'English Scores- Leveled papers'!$H37:$KM37)))</f>
        <v/>
      </c>
      <c r="CQ35" s="80" t="str">
        <f>IF($B35="","",IF(COUNTIFS('English Scores- Leveled papers'!$H$4:$KM$4,CQ$3,'English Scores- Leveled papers'!$H37:$KM37,"&lt;&gt;")=0,"",SUMIF('English Scores- Leveled papers'!$H$4:$KM$4,CQ$3,'English Scores- Leveled papers'!$H37:$KM37)))</f>
        <v/>
      </c>
      <c r="CR35" s="80" t="str">
        <f>IF($B35="","",IF(COUNTIFS('English Scores- Leveled papers'!$H$4:$KM$4,CR$3,'English Scores- Leveled papers'!$H37:$KM37,"&lt;&gt;")=0,"",SUMIF('English Scores- Leveled papers'!$H$4:$KM$4,CR$3,'English Scores- Leveled papers'!$H37:$KM37)))</f>
        <v/>
      </c>
      <c r="CS35" s="80"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80" t="str">
        <f>IF($B35="","",IF(COUNTIFS('English Scores- Leveled papers'!$H$4:$KM$4,DF$3,'English Scores- Leveled papers'!$H37:$KM37,"&lt;&gt;")=0,"",SUMIF('English Scores- Leveled papers'!$H$4:$KM$4,DF$3,'English Scores- Leveled papers'!$H37:$KM37)))</f>
        <v/>
      </c>
      <c r="DG35" s="80" t="str">
        <f>IF($B35="","",IF(COUNTIFS('English Scores- Leveled papers'!$H$4:$KM$4,DG$3,'English Scores- Leveled papers'!$H37:$KM37,"&lt;&gt;")=0,"",SUMIF('English Scores- Leveled papers'!$H$4:$KM$4,DG$3,'English Scores- Leveled papers'!$H37:$KM37)))</f>
        <v/>
      </c>
      <c r="DH35" s="80" t="str">
        <f>IF($B35="","",IF(COUNTIFS('English Scores- Leveled papers'!$H$4:$KM$4,DH$3,'English Scores- Leveled papers'!$H37:$KM37,"&lt;&gt;")=0,"",SUMIF('English Scores- Leveled papers'!$H$4:$KM$4,DH$3,'English Scores- Leveled papers'!$H37:$KM37)))</f>
        <v/>
      </c>
      <c r="DI35" s="80" t="str">
        <f>IF($B35="","",IF(COUNTIFS('English Scores- Leveled papers'!$H$4:$KM$4,DI$3,'English Scores- Leveled papers'!$H37:$KM37,"&lt;&gt;")=0,"",SUMIF('English Scores- Leveled papers'!$H$4:$KM$4,DI$3,'English Scores- Leveled papers'!$H37:$KM37)))</f>
        <v/>
      </c>
      <c r="DJ35" s="80" t="str">
        <f>IF($B35="","",IF(COUNTIFS('English Scores- Leveled papers'!$H$4:$KM$4,DJ$3,'English Scores- Leveled papers'!$H37:$KM37,"&lt;&gt;")=0,"",SUMIF('English Scores- Leveled papers'!$H$4:$KM$4,DJ$3,'English Scores- Leveled papers'!$H37:$KM37)))</f>
        <v/>
      </c>
      <c r="DK35" s="80" t="str">
        <f>IF($B35="","",IF(COUNTIFS('English Scores- Leveled papers'!$H$4:$KM$4,DK$3,'English Scores- Leveled papers'!$H37:$KM37,"&lt;&gt;")=0,"",SUMIF('English Scores- Leveled papers'!$H$4:$KM$4,DK$3,'English Scores- Leveled papers'!$H37:$KM37)))</f>
        <v/>
      </c>
      <c r="DL35" s="80" t="str">
        <f>IF($B35="","",IF(COUNTIFS('English Scores- Leveled papers'!$H$4:$KM$4,DL$3,'English Scores- Leveled papers'!$H37:$KM37,"&lt;&gt;")=0,"",SUMIF('English Scores- Leveled papers'!$H$4:$KM$4,DL$3,'English Scores- Leveled papers'!$H37:$KM37)))</f>
        <v/>
      </c>
      <c r="DM35" s="80" t="str">
        <f>IF($B35="","",IF(COUNTIFS('English Scores- Leveled papers'!$H$4:$KM$4,DM$3,'English Scores- Leveled papers'!$H37:$KM37,"&lt;&gt;")=0,"",SUMIF('English Scores- Leveled papers'!$H$4:$KM$4,DM$3,'English Scores- Leveled papers'!$H37:$KM37)))</f>
        <v/>
      </c>
      <c r="DN35" s="80" t="str">
        <f>IF($B35="","",IF(COUNTIFS('English Scores- Leveled papers'!$H$4:$KM$4,DN$3,'English Scores- Leveled papers'!$H37:$KM37,"&lt;&gt;")=0,"",SUMIF('English Scores- Leveled papers'!$H$4:$KM$4,DN$3,'English Scores- Leveled papers'!$H37:$KM37)))</f>
        <v/>
      </c>
      <c r="DO35" s="80" t="str">
        <f>IF($B35="","",IF(COUNTIFS('English Scores- Leveled papers'!$H$4:$KM$4,DO$3,'English Scores- Leveled papers'!$H37:$KM37,"&lt;&gt;")=0,"",SUMIF('English Scores- Leveled papers'!$H$4:$KM$4,DO$3,'English Scores- Leveled papers'!$H37:$KM37)))</f>
        <v/>
      </c>
      <c r="DP35" s="80" t="str">
        <f>IF($B35="","",IF(COUNTIFS('English Scores- Leveled papers'!$H$4:$KM$4,DP$3,'English Scores- Leveled papers'!$H37:$KM37,"&lt;&gt;")=0,"",SUMIF('English Scores- Leveled papers'!$H$4:$KM$4,DP$3,'English Scores- Leveled papers'!$H37:$KM37)))</f>
        <v/>
      </c>
      <c r="DQ35" s="80" t="str">
        <f>IF($B35="","",IF(COUNTIFS('English Scores- Leveled papers'!$H$4:$KM$4,DQ$3,'English Scores- Leveled papers'!$H37:$KM37,"&lt;&gt;")=0,"",SUMIF('English Scores- Leveled papers'!$H$4:$KM$4,DQ$3,'English Scores- Leveled papers'!$H37:$KM37)))</f>
        <v/>
      </c>
      <c r="DR35" s="41" t="str">
        <f>IF($B35="","",IF(COUNTIFS('English Scores- Leveled papers'!$H$4:$KM$4,DR$3,'English Scores- Leveled papers'!$H37:$KM37,"&lt;&gt;")=0,"",SUMIF('English Scores- Leveled papers'!$H$4:$KM$4,DR$3,'English Scores- Leveled papers'!$H37:$KM37)))</f>
        <v/>
      </c>
      <c r="DS35" s="41" t="str">
        <f>IF($B35="","",IF(COUNTIFS('English Scores- Leveled papers'!$H$4:$KM$4,DS$3,'English Scores- Leveled papers'!$H37:$KM37,"&lt;&gt;")=0,"",SUMIF('English Scores- Leveled papers'!$H$4:$KM$4,DS$3,'English Scores- Leveled papers'!$H37:$KM37)))</f>
        <v/>
      </c>
      <c r="DT35" s="41" t="str">
        <f>IF($B35="","",IF(COUNTIFS('English Scores- Leveled papers'!$H$4:$KM$4,DT$3,'English Scores- Leveled papers'!$H37:$KM37,"&lt;&gt;")=0,"",SUMIF('English Scores- Leveled papers'!$H$4:$KM$4,DT$3,'English Scores- Leveled papers'!$H37:$KM37)))</f>
        <v/>
      </c>
      <c r="DU35" s="41" t="str">
        <f>IF($B35="","",IF(COUNTIFS('English Scores- Leveled papers'!$H$4:$KM$4,DU$3,'English Scores- Leveled papers'!$H37:$KM37,"&lt;&gt;")=0,"",SUMIF('English Scores- Leveled papers'!$H$4:$KM$4,DU$3,'English Scores- Leveled papers'!$H37:$KM37)))</f>
        <v/>
      </c>
      <c r="DV35" s="41" t="str">
        <f>IF($B35="","",IF(COUNTIFS('English Scores- Leveled papers'!$H$4:$KM$4,DV$3,'English Scores- Leveled papers'!$H37:$KM37,"&lt;&gt;")=0,"",SUMIF('English Scores- Leveled papers'!$H$4:$KM$4,DV$3,'English Scores- Leveled papers'!$H37:$KM37)))</f>
        <v/>
      </c>
      <c r="DW35" s="41" t="str">
        <f>IF($B35="","",IF(COUNTIFS('English Scores- Leveled papers'!$H$4:$KM$4,DW$3,'English Scores- Leveled papers'!$H37:$KM37,"&lt;&gt;")=0,"",SUMIF('English Scores- Leveled papers'!$H$4:$KM$4,DW$3,'English Scores- Leveled papers'!$H37:$KM37)))</f>
        <v/>
      </c>
      <c r="DX35" s="41" t="str">
        <f>IF($B35="","",IF(COUNTIFS('English Scores- Leveled papers'!$H$4:$KM$4,DX$3,'English Scores- Leveled papers'!$H37:$KM37,"&lt;&gt;")=0,"",SUMIF('English Scores- Leveled papers'!$H$4:$KM$4,DX$3,'English Scores- Leveled papers'!$H37:$KM37)))</f>
        <v/>
      </c>
      <c r="DY35" s="41" t="str">
        <f>IF($B35="","",IF(COUNTIFS('English Scores- Leveled papers'!$H$4:$KM$4,DY$3,'English Scores- Leveled papers'!$H37:$KM37,"&lt;&gt;")=0,"",SUMIF('English Scores- Leveled papers'!$H$4:$KM$4,DY$3,'English Scores- Leveled papers'!$H37:$KM37)))</f>
        <v/>
      </c>
      <c r="DZ35" s="41" t="str">
        <f>IF($B35="","",IF(COUNTIFS('English Scores- Leveled papers'!$H$4:$KM$4,DZ$3,'English Scores- Leveled papers'!$H37:$KM37,"&lt;&gt;")=0,"",SUMIF('English Scores- Leveled papers'!$H$4:$KM$4,DZ$3,'English Scores- Leveled papers'!$H37:$KM37)))</f>
        <v/>
      </c>
      <c r="EA35" s="41" t="str">
        <f>IF($B35="","",IF(COUNTIFS('English Scores- Leveled papers'!$H$4:$KM$4,EA$3,'English Scores- Leveled papers'!$H37:$KM37,"&lt;&gt;")=0,"",SUMIF('English Scores- Leveled papers'!$H$4:$KM$4,EA$3,'English Scores- Leveled papers'!$H37:$KM37)))</f>
        <v/>
      </c>
      <c r="EB35" s="41" t="str">
        <f>IF($B35="","",IF(COUNTIFS('English Scores- Leveled papers'!$H$4:$KM$4,EB$3,'English Scores- Leveled papers'!$H37:$KM37,"&lt;&gt;")=0,"",SUMIF('English Scores- Leveled papers'!$H$4:$KM$4,EB$3,'English Scores- Leveled papers'!$H37:$KM37)))</f>
        <v/>
      </c>
      <c r="EC35" s="41" t="str">
        <f>IF($B35="","",IF(COUNTIFS('English Scores- Leveled papers'!$H$4:$KM$4,EC$3,'English Scores- Leveled papers'!$H37:$KM37,"&lt;&gt;")=0,"",SUMIF('English Scores- Leveled papers'!$H$4:$KM$4,EC$3,'English Scores- Leveled papers'!$H37:$KM37)))</f>
        <v/>
      </c>
      <c r="ED35" s="80" t="str">
        <f>IF($B35="","",IF(COUNTIFS('English Scores- Leveled papers'!$H$4:$KM$4,ED$3,'English Scores- Leveled papers'!$H37:$KM37,"&lt;&gt;")=0,"",SUMIF('English Scores- Leveled papers'!$H$4:$KM$4,ED$3,'English Scores- Leveled papers'!$H37:$KM37)))</f>
        <v/>
      </c>
      <c r="EE35" s="80" t="str">
        <f>IF($B35="","",IF(COUNTIFS('English Scores- Leveled papers'!$H$4:$KM$4,EE$3,'English Scores- Leveled papers'!$H37:$KM37,"&lt;&gt;")=0,"",SUMIF('English Scores- Leveled papers'!$H$4:$KM$4,EE$3,'English Scores- Leveled papers'!$H37:$KM37)))</f>
        <v/>
      </c>
      <c r="EF35" s="80" t="str">
        <f>IF($B35="","",IF(COUNTIFS('English Scores- Leveled papers'!$H$4:$KM$4,EF$3,'English Scores- Leveled papers'!$H37:$KM37,"&lt;&gt;")=0,"",SUMIF('English Scores- Leveled papers'!$H$4:$KM$4,EF$3,'English Scores- Leveled papers'!$H37:$KM37)))</f>
        <v/>
      </c>
      <c r="EG35" s="80" t="str">
        <f>IF($B35="","",IF(COUNTIFS('English Scores- Leveled papers'!$H$4:$KM$4,EG$3,'English Scores- Leveled papers'!$H37:$KM37,"&lt;&gt;")=0,"",SUMIF('English Scores- Leveled papers'!$H$4:$KM$4,EG$3,'English Scores- Leveled papers'!$H37:$KM37)))</f>
        <v/>
      </c>
      <c r="EH35" s="80" t="str">
        <f>IF($B35="","",IF(COUNTIFS('English Scores- Leveled papers'!$H$4:$KM$4,EH$3,'English Scores- Leveled papers'!$H37:$KM37,"&lt;&gt;")=0,"",SUMIF('English Scores- Leveled papers'!$H$4:$KM$4,EH$3,'English Scores- Leveled papers'!$H37:$KM37)))</f>
        <v/>
      </c>
      <c r="EI35" s="80" t="str">
        <f>IF($B35="","",IF(COUNTIFS('English Scores- Leveled papers'!$H$4:$KM$4,EI$3,'English Scores- Leveled papers'!$H37:$KM37,"&lt;&gt;")=0,"",SUMIF('English Scores- Leveled papers'!$H$4:$KM$4,EI$3,'English Scores- Leveled papers'!$H37:$KM37)))</f>
        <v/>
      </c>
      <c r="EJ35" s="80" t="str">
        <f>IF($B35="","",IF(COUNTIFS('English Scores- Leveled papers'!$H$4:$KM$4,EJ$3,'English Scores- Leveled papers'!$H37:$KM37,"&lt;&gt;")=0,"",SUMIF('English Scores- Leveled papers'!$H$4:$KM$4,EJ$3,'English Scores- Leveled papers'!$H37:$KM37)))</f>
        <v/>
      </c>
      <c r="EK35" s="80" t="str">
        <f>IF($B35="","",IF(COUNTIFS('English Scores- Leveled papers'!$H$4:$KM$4,EK$3,'English Scores- Leveled papers'!$H37:$KM37,"&lt;&gt;")=0,"",SUMIF('English Scores- Leveled papers'!$H$4:$KM$4,EK$3,'English Scores- Leveled papers'!$H37:$KM37)))</f>
        <v/>
      </c>
      <c r="EL35" s="80" t="str">
        <f>IF($B35="","",IF(COUNTIFS('English Scores- Leveled papers'!$H$4:$KM$4,EL$3,'English Scores- Leveled papers'!$H37:$KM37,"&lt;&gt;")=0,"",SUMIF('English Scores- Leveled papers'!$H$4:$KM$4,EL$3,'English Scores- Leveled papers'!$H37:$KM37)))</f>
        <v/>
      </c>
      <c r="EM35" s="80" t="str">
        <f>IF($B35="","",IF(COUNTIFS('English Scores- Leveled papers'!$H$4:$KM$4,EM$3,'English Scores- Leveled papers'!$H37:$KM37,"&lt;&gt;")=0,"",SUMIF('English Scores- Leveled papers'!$H$4:$KM$4,EM$3,'English Scores- Leveled papers'!$H37:$KM37)))</f>
        <v/>
      </c>
      <c r="EN35" s="80" t="str">
        <f>IF($B35="","",IF(COUNTIFS('English Scores- Leveled papers'!$H$4:$KM$4,EN$3,'English Scores- Leveled papers'!$H37:$KM37,"&lt;&gt;")=0,"",SUMIF('English Scores- Leveled papers'!$H$4:$KM$4,EN$3,'English Scores- Leveled papers'!$H37:$KM37)))</f>
        <v/>
      </c>
      <c r="EO35" s="80" t="str">
        <f>IF($B35="","",IF(COUNTIFS('English Scores- Leveled papers'!$H$4:$KM$4,EO$3,'English Scores- Leveled papers'!$H37:$KM37,"&lt;&gt;")=0,"",SUMIF('English Scores- Leveled papers'!$H$4:$KM$4,EO$3,'English Scores- Leveled papers'!$H37:$KM37)))</f>
        <v/>
      </c>
      <c r="EP35" s="80" t="str">
        <f>IF($B35="","",IF(COUNTIFS('English Scores- Leveled papers'!$H$4:$KM$4,EP$3,'English Scores- Leveled papers'!$H37:$KM37,"&lt;&gt;")=0,"",SUMIF('English Scores- Leveled papers'!$H$4:$KM$4,EP$3,'English Scores- Leveled papers'!$H37:$KM37)))</f>
        <v/>
      </c>
    </row>
    <row r="36" spans="1:146" x14ac:dyDescent="0.2">
      <c r="A36" s="65">
        <v>32</v>
      </c>
      <c r="B36" s="65" t="str">
        <f>'English Scores- Leveled papers'!B38</f>
        <v>Abhishek</v>
      </c>
      <c r="C36" s="79" t="str">
        <f>IF('RC Mastery Check+Question type'!D36="","",IF(OR('RC Mastery Check+Question type'!D36=-0.5,'RC Mastery Check+Question type'!D36=0,'RC Mastery Check+Question type'!D36=0.2,'RC Mastery Check+Question type'!D36=0.5),"NR",'Cover Sheet'!#REF!))</f>
        <v/>
      </c>
      <c r="D36" s="76" t="str">
        <f>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v/>
      </c>
      <c r="E36" s="78" t="str">
        <f t="shared" si="2"/>
        <v/>
      </c>
      <c r="F36" s="78" t="str">
        <f t="shared" si="3"/>
        <v/>
      </c>
      <c r="G36" s="78" t="str">
        <f t="shared" si="4"/>
        <v/>
      </c>
      <c r="H36" s="78" t="str">
        <f t="shared" si="5"/>
        <v/>
      </c>
      <c r="I36" s="78" t="str">
        <f t="shared" si="6"/>
        <v/>
      </c>
      <c r="J36" s="78" t="str">
        <f t="shared" si="7"/>
        <v/>
      </c>
      <c r="K36" s="78" t="str">
        <f t="shared" si="8"/>
        <v/>
      </c>
      <c r="L36" s="78" t="str">
        <f t="shared" si="9"/>
        <v/>
      </c>
      <c r="M36" s="78" t="str">
        <f t="shared" si="10"/>
        <v/>
      </c>
      <c r="N36" s="78" t="str">
        <f t="shared" si="11"/>
        <v/>
      </c>
      <c r="O36" s="78" t="str">
        <f t="shared" si="12"/>
        <v/>
      </c>
      <c r="P36" s="78" t="str">
        <f t="shared" si="13"/>
        <v/>
      </c>
      <c r="Q36" s="78" t="str">
        <f t="shared" si="14"/>
        <v/>
      </c>
      <c r="R36" s="78" t="str">
        <f t="shared" si="15"/>
        <v/>
      </c>
      <c r="S36" s="41" t="str">
        <f>IF($B36="","",IF(COUNTIFS('English Scores- Leveled papers'!$H$4:$KM$4,S$3,'English Scores- Leveled papers'!$H38:$KM38,"&lt;&gt;")=0,"",SUMIF('English Scores- Leveled papers'!$H$4:$KM$4,S$3,'English Scores- Leveled papers'!$H38:$KM38)))</f>
        <v/>
      </c>
      <c r="T36" s="41" t="str">
        <f>IF($B36="","",IF(COUNTIFS('English Scores- Leveled papers'!$H$4:$KM$4,T$3,'English Scores- Leveled papers'!$H38:$KM38,"&lt;&gt;")=0,"",SUMIF('English Scores- Leveled papers'!$H$4:$KM$4,T$3,'English Scores- Leveled papers'!$H38:$KM38)))</f>
        <v/>
      </c>
      <c r="U36" s="41" t="str">
        <f>IF($B36="","",IF(COUNTIFS('English Scores- Leveled papers'!$H$4:$KM$4,U$3,'English Scores- Leveled papers'!$H38:$KM38,"&lt;&gt;")=0,"",SUMIF('English Scores- Leveled papers'!$H$4:$KM$4,U$3,'English Scores- Leveled papers'!$H38:$KM38)))</f>
        <v/>
      </c>
      <c r="V36" s="41" t="str">
        <f>IF($B36="","",IF(COUNTIFS('English Scores- Leveled papers'!$H$4:$KM$4,V$3,'English Scores- Leveled papers'!$H38:$KM38,"&lt;&gt;")=0,"",SUMIF('English Scores- Leveled papers'!$H$4:$KM$4,V$3,'English Scores- Leveled papers'!$H38:$KM38)))</f>
        <v/>
      </c>
      <c r="W36" s="41" t="str">
        <f>IF($B36="","",IF(COUNTIFS('English Scores- Leveled papers'!$H$4:$KM$4,W$3,'English Scores- Leveled papers'!$H38:$KM38,"&lt;&gt;")=0,"",SUMIF('English Scores- Leveled papers'!$H$4:$KM$4,W$3,'English Scores- Leveled papers'!$H38:$KM38)))</f>
        <v/>
      </c>
      <c r="X36" s="80" t="str">
        <f>IF($B36="","",IF(COUNTIFS('English Scores- Leveled papers'!$H$4:$KM$4,X$3,'English Scores- Leveled papers'!$H38:$KM38,"&lt;&gt;")=0,"",SUMIF('English Scores- Leveled papers'!$H$4:$KM$4,X$3,'English Scores- Leveled papers'!$H38:$KM38)))</f>
        <v/>
      </c>
      <c r="Y36" s="80" t="str">
        <f>IF($B36="","",IF(COUNTIFS('English Scores- Leveled papers'!$H$4:$KM$4,Y$3,'English Scores- Leveled papers'!$H38:$KM38,"&lt;&gt;")=0,"",SUMIF('English Scores- Leveled papers'!$H$4:$KM$4,Y$3,'English Scores- Leveled papers'!$H38:$KM38)))</f>
        <v/>
      </c>
      <c r="Z36" s="80" t="str">
        <f>IF($B36="","",IF(COUNTIFS('English Scores- Leveled papers'!$H$4:$KM$4,Z$3,'English Scores- Leveled papers'!$H38:$KM38,"&lt;&gt;")=0,"",SUMIF('English Scores- Leveled papers'!$H$4:$KM$4,Z$3,'English Scores- Leveled papers'!$H38:$KM38)))</f>
        <v/>
      </c>
      <c r="AA36" s="80" t="str">
        <f>IF($B36="","",IF(COUNTIFS('English Scores- Leveled papers'!$H$4:$KM$4,AA$3,'English Scores- Leveled papers'!$H38:$KM38,"&lt;&gt;")=0,"",SUMIF('English Scores- Leveled papers'!$H$4:$KM$4,AA$3,'English Scores- Leveled papers'!$H38:$KM38)))</f>
        <v/>
      </c>
      <c r="AB36" s="80" t="str">
        <f>IF($B36="","",IF(COUNTIFS('English Scores- Leveled papers'!$H$4:$KM$4,AB$3,'English Scores- Leveled papers'!$H38:$KM38,"&lt;&gt;")=0,"",SUMIF('English Scores- Leveled papers'!$H$4:$KM$4,AB$3,'English Scores- Leveled papers'!$H38:$KM38)))</f>
        <v/>
      </c>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80" t="str">
        <f>IF($B36="","",IF(COUNTIFS('English Scores- Leveled papers'!$H$4:$KM$4,AI$3,'English Scores- Leveled papers'!$H38:$KM38,"&lt;&gt;")=0,"",SUMIF('English Scores- Leveled papers'!$H$4:$KM$4,AI$3,'English Scores- Leveled papers'!$H38:$KM38)))</f>
        <v/>
      </c>
      <c r="AJ36" s="80" t="str">
        <f>IF($B36="","",IF(COUNTIFS('English Scores- Leveled papers'!$H$4:$KM$4,AJ$3,'English Scores- Leveled papers'!$H38:$KM38,"&lt;&gt;")=0,"",SUMIF('English Scores- Leveled papers'!$H$4:$KM$4,AJ$3,'English Scores- Leveled papers'!$H38:$KM38)))</f>
        <v/>
      </c>
      <c r="AK36" s="80" t="str">
        <f>IF($B36="","",IF(COUNTIFS('English Scores- Leveled papers'!$H$4:$KM$4,AK$3,'English Scores- Leveled papers'!$H38:$KM38,"&lt;&gt;")=0,"",SUMIF('English Scores- Leveled papers'!$H$4:$KM$4,AK$3,'English Scores- Leveled papers'!$H38:$KM38)))</f>
        <v/>
      </c>
      <c r="AL36" s="80" t="str">
        <f>IF($B36="","",IF(COUNTIFS('English Scores- Leveled papers'!$H$4:$KM$4,AL$3,'English Scores- Leveled papers'!$H38:$KM38,"&lt;&gt;")=0,"",SUMIF('English Scores- Leveled papers'!$H$4:$KM$4,AL$3,'English Scores- Leveled papers'!$H38:$KM38)))</f>
        <v/>
      </c>
      <c r="AM36" s="80" t="str">
        <f>IF($B36="","",IF(COUNTIFS('English Scores- Leveled papers'!$H$4:$KM$4,AM$3,'English Scores- Leveled papers'!$H38:$KM38,"&lt;&gt;")=0,"",SUMIF('English Scores- Leveled papers'!$H$4:$KM$4,AM$3,'English Scores- Leveled papers'!$H38:$KM38)))</f>
        <v/>
      </c>
      <c r="AN36" s="80"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80" t="str">
        <f>IF($B36="","",IF(COUNTIFS('English Scores- Leveled papers'!$H$4:$KM$4,AZ$3,'English Scores- Leveled papers'!$H38:$KM38,"&lt;&gt;")=0,"",SUMIF('English Scores- Leveled papers'!$H$4:$KM$4,AZ$3,'English Scores- Leveled papers'!$H38:$KM38)))</f>
        <v/>
      </c>
      <c r="BA36" s="80" t="str">
        <f>IF($B36="","",IF(COUNTIFS('English Scores- Leveled papers'!$H$4:$KM$4,BA$3,'English Scores- Leveled papers'!$H38:$KM38,"&lt;&gt;")=0,"",SUMIF('English Scores- Leveled papers'!$H$4:$KM$4,BA$3,'English Scores- Leveled papers'!$H38:$KM38)))</f>
        <v/>
      </c>
      <c r="BB36" s="80" t="str">
        <f>IF($B36="","",IF(COUNTIFS('English Scores- Leveled papers'!$H$4:$KM$4,BB$3,'English Scores- Leveled papers'!$H38:$KM38,"&lt;&gt;")=0,"",SUMIF('English Scores- Leveled papers'!$H$4:$KM$4,BB$3,'English Scores- Leveled papers'!$H38:$KM38)))</f>
        <v/>
      </c>
      <c r="BC36" s="80" t="str">
        <f>IF($B36="","",IF(COUNTIFS('English Scores- Leveled papers'!$H$4:$KM$4,BC$3,'English Scores- Leveled papers'!$H38:$KM38,"&lt;&gt;")=0,"",SUMIF('English Scores- Leveled papers'!$H$4:$KM$4,BC$3,'English Scores- Leveled papers'!$H38:$KM38)))</f>
        <v/>
      </c>
      <c r="BD36" s="80"/>
      <c r="BE36" s="80"/>
      <c r="BF36" s="80" t="str">
        <f>IF($B36="","",IF(COUNTIFS('English Scores- Leveled papers'!$H$4:$KM$4,BF$3,'English Scores- Leveled papers'!$H38:$KM38,"&lt;&gt;")=0,"",SUMIF('English Scores- Leveled papers'!$H$4:$KM$4,BF$3,'English Scores- Leveled papers'!$H38:$KM38)))</f>
        <v/>
      </c>
      <c r="BG36" s="80" t="str">
        <f>IF($B36="","",IF(COUNTIFS('English Scores- Leveled papers'!$H$4:$KM$4,BG$3,'English Scores- Leveled papers'!$H38:$KM38,"&lt;&gt;")=0,"",SUMIF('English Scores- Leveled papers'!$H$4:$KM$4,BG$3,'English Scores- Leveled papers'!$H38:$KM38)))</f>
        <v/>
      </c>
      <c r="BH36" s="80" t="str">
        <f>IF($B36="","",IF(COUNTIFS('English Scores- Leveled papers'!$H$4:$KM$4,BH$3,'English Scores- Leveled papers'!$H38:$KM38,"&lt;&gt;")=0,"",SUMIF('English Scores- Leveled papers'!$H$4:$KM$4,BH$3,'English Scores- Leveled papers'!$H38:$KM38)))</f>
        <v/>
      </c>
      <c r="BI36" s="80" t="str">
        <f>IF($B36="","",IF(COUNTIFS('English Scores- Leveled papers'!$H$4:$KM$4,BI$3,'English Scores- Leveled papers'!$H38:$KM38,"&lt;&gt;")=0,"",SUMIF('English Scores- Leveled papers'!$H$4:$KM$4,BI$3,'English Scores- Leveled papers'!$H38:$KM38)))</f>
        <v/>
      </c>
      <c r="BJ36" s="80" t="str">
        <f>IF($B36="","",IF(COUNTIFS('English Scores- Leveled papers'!$H$4:$KM$4,BJ$3,'English Scores- Leveled papers'!$H38:$KM38,"&lt;&gt;")=0,"",SUMIF('English Scores- Leveled papers'!$H$4:$KM$4,BJ$3,'English Scores- Leveled papers'!$H38:$KM38)))</f>
        <v/>
      </c>
      <c r="BK36" s="80" t="str">
        <f>IF($B36="","",IF(COUNTIFS('English Scores- Leveled papers'!$H$4:$KM$4,BK$3,'English Scores- Leveled papers'!$H38:$KM38,"&lt;&gt;")=0,"",SUMIF('English Scores- Leveled papers'!$H$4:$KM$4,BK$3,'English Scores- Leveled papers'!$H38:$KM38)))</f>
        <v/>
      </c>
      <c r="BL36" s="80" t="str">
        <f>IF($B36="","",IF(COUNTIFS('English Scores- Leveled papers'!$H$4:$KM$4,BL$3,'English Scores- Leveled papers'!$H38:$KM38,"&lt;&gt;")=0,"",SUMIF('English Scores- Leveled papers'!$H$4:$KM$4,BL$3,'English Scores- Leveled papers'!$H38:$KM38)))</f>
        <v/>
      </c>
      <c r="BM36" s="80" t="str">
        <f>IF($B36="","",IF(COUNTIFS('English Scores- Leveled papers'!$H$4:$KM$4,BM$3,'English Scores- Leveled papers'!$H38:$KM38,"&lt;&gt;")=0,"",SUMIF('English Scores- Leveled papers'!$H$4:$KM$4,BM$3,'English Scores- Leveled papers'!$H38:$KM38)))</f>
        <v/>
      </c>
      <c r="BN36" s="80" t="str">
        <f>IF($B36="","",IF(COUNTIFS('English Scores- Leveled papers'!$H$4:$KM$4,BN$3,'English Scores- Leveled papers'!$H38:$KM38,"&lt;&gt;")=0,"",SUMIF('English Scores- Leveled papers'!$H$4:$KM$4,BN$3,'English Scores- Leveled papers'!$H38:$KM38)))</f>
        <v/>
      </c>
      <c r="BO36" s="80"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80" t="str">
        <f>IF($B36="","",IF(COUNTIFS('English Scores- Leveled papers'!$H$4:$KM$4,BX$3,'English Scores- Leveled papers'!$H38:$KM38,"&lt;&gt;")=0,"",SUMIF('English Scores- Leveled papers'!$H$4:$KM$4,BX$3,'English Scores- Leveled papers'!$H38:$KM38)))</f>
        <v/>
      </c>
      <c r="BY36" s="80" t="str">
        <f>IF($B36="","",IF(COUNTIFS('English Scores- Leveled papers'!$H$4:$KM$4,BY$3,'English Scores- Leveled papers'!$H38:$KM38,"&lt;&gt;")=0,"",SUMIF('English Scores- Leveled papers'!$H$4:$KM$4,BY$3,'English Scores- Leveled papers'!$H38:$KM38)))</f>
        <v/>
      </c>
      <c r="BZ36" s="80" t="str">
        <f>IF($B36="","",IF(COUNTIFS('English Scores- Leveled papers'!$H$4:$KM$4,BZ$3,'English Scores- Leveled papers'!$H38:$KM38,"&lt;&gt;")=0,"",SUMIF('English Scores- Leveled papers'!$H$4:$KM$4,BZ$3,'English Scores- Leveled papers'!$H38:$KM38)))</f>
        <v/>
      </c>
      <c r="CA36" s="80" t="str">
        <f>IF($B36="","",IF(COUNTIFS('English Scores- Leveled papers'!$H$4:$KM$4,CA$3,'English Scores- Leveled papers'!$H38:$KM38,"&lt;&gt;")=0,"",SUMIF('English Scores- Leveled papers'!$H$4:$KM$4,CA$3,'English Scores- Leveled papers'!$H38:$KM38)))</f>
        <v/>
      </c>
      <c r="CB36" s="80" t="str">
        <f>IF($B36="","",IF(COUNTIFS('English Scores- Leveled papers'!$H$4:$KM$4,CB$3,'English Scores- Leveled papers'!$H38:$KM38,"&lt;&gt;")=0,"",SUMIF('English Scores- Leveled papers'!$H$4:$KM$4,CB$3,'English Scores- Leveled papers'!$H38:$KM38)))</f>
        <v/>
      </c>
      <c r="CC36" s="80" t="str">
        <f>IF($B36="","",IF(COUNTIFS('English Scores- Leveled papers'!$H$4:$KM$4,CC$3,'English Scores- Leveled papers'!$H38:$KM38,"&lt;&gt;")=0,"",SUMIF('English Scores- Leveled papers'!$H$4:$KM$4,CC$3,'English Scores- Leveled papers'!$H38:$KM38)))</f>
        <v/>
      </c>
      <c r="CD36" s="80" t="str">
        <f>IF($B36="","",IF(COUNTIFS('English Scores- Leveled papers'!$H$4:$KM$4,CD$3,'English Scores- Leveled papers'!$H38:$KM38,"&lt;&gt;")=0,"",SUMIF('English Scores- Leveled papers'!$H$4:$KM$4,CD$3,'English Scores- Leveled papers'!$H38:$KM38)))</f>
        <v/>
      </c>
      <c r="CE36" s="80" t="str">
        <f>IF($B36="","",IF(COUNTIFS('English Scores- Leveled papers'!$H$4:$KM$4,CE$3,'English Scores- Leveled papers'!$H38:$KM38,"&lt;&gt;")=0,"",SUMIF('English Scores- Leveled papers'!$H$4:$KM$4,CE$3,'English Scores- Leveled papers'!$H38:$KM38)))</f>
        <v/>
      </c>
      <c r="CF36" s="80"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80" t="str">
        <f>IF($B36="","",IF(COUNTIFS('English Scores- Leveled papers'!$H$4:$KM$4,CL$3,'English Scores- Leveled papers'!$H38:$KM38,"&lt;&gt;")=0,"",SUMIF('English Scores- Leveled papers'!$H$4:$KM$4,CL$3,'English Scores- Leveled papers'!$H38:$KM38)))</f>
        <v/>
      </c>
      <c r="CM36" s="80" t="str">
        <f>IF($B36="","",IF(COUNTIFS('English Scores- Leveled papers'!$H$4:$KM$4,CM$3,'English Scores- Leveled papers'!$H38:$KM38,"&lt;&gt;")=0,"",SUMIF('English Scores- Leveled papers'!$H$4:$KM$4,CM$3,'English Scores- Leveled papers'!$H38:$KM38)))</f>
        <v/>
      </c>
      <c r="CN36" s="80" t="str">
        <f>IF($B36="","",IF(COUNTIFS('English Scores- Leveled papers'!$H$4:$KM$4,CN$3,'English Scores- Leveled papers'!$H38:$KM38,"&lt;&gt;")=0,"",SUMIF('English Scores- Leveled papers'!$H$4:$KM$4,CN$3,'English Scores- Leveled papers'!$H38:$KM38)))</f>
        <v/>
      </c>
      <c r="CO36" s="80" t="str">
        <f>IF($B36="","",IF(COUNTIFS('English Scores- Leveled papers'!$H$4:$KM$4,CO$3,'English Scores- Leveled papers'!$H38:$KM38,"&lt;&gt;")=0,"",SUMIF('English Scores- Leveled papers'!$H$4:$KM$4,CO$3,'English Scores- Leveled papers'!$H38:$KM38)))</f>
        <v/>
      </c>
      <c r="CP36" s="80" t="str">
        <f>IF($B36="","",IF(COUNTIFS('English Scores- Leveled papers'!$H$4:$KM$4,CP$3,'English Scores- Leveled papers'!$H38:$KM38,"&lt;&gt;")=0,"",SUMIF('English Scores- Leveled papers'!$H$4:$KM$4,CP$3,'English Scores- Leveled papers'!$H38:$KM38)))</f>
        <v/>
      </c>
      <c r="CQ36" s="80" t="str">
        <f>IF($B36="","",IF(COUNTIFS('English Scores- Leveled papers'!$H$4:$KM$4,CQ$3,'English Scores- Leveled papers'!$H38:$KM38,"&lt;&gt;")=0,"",SUMIF('English Scores- Leveled papers'!$H$4:$KM$4,CQ$3,'English Scores- Leveled papers'!$H38:$KM38)))</f>
        <v/>
      </c>
      <c r="CR36" s="80" t="str">
        <f>IF($B36="","",IF(COUNTIFS('English Scores- Leveled papers'!$H$4:$KM$4,CR$3,'English Scores- Leveled papers'!$H38:$KM38,"&lt;&gt;")=0,"",SUMIF('English Scores- Leveled papers'!$H$4:$KM$4,CR$3,'English Scores- Leveled papers'!$H38:$KM38)))</f>
        <v/>
      </c>
      <c r="CS36" s="80"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80" t="str">
        <f>IF($B36="","",IF(COUNTIFS('English Scores- Leveled papers'!$H$4:$KM$4,DF$3,'English Scores- Leveled papers'!$H38:$KM38,"&lt;&gt;")=0,"",SUMIF('English Scores- Leveled papers'!$H$4:$KM$4,DF$3,'English Scores- Leveled papers'!$H38:$KM38)))</f>
        <v/>
      </c>
      <c r="DG36" s="80" t="str">
        <f>IF($B36="","",IF(COUNTIFS('English Scores- Leveled papers'!$H$4:$KM$4,DG$3,'English Scores- Leveled papers'!$H38:$KM38,"&lt;&gt;")=0,"",SUMIF('English Scores- Leveled papers'!$H$4:$KM$4,DG$3,'English Scores- Leveled papers'!$H38:$KM38)))</f>
        <v/>
      </c>
      <c r="DH36" s="80" t="str">
        <f>IF($B36="","",IF(COUNTIFS('English Scores- Leveled papers'!$H$4:$KM$4,DH$3,'English Scores- Leveled papers'!$H38:$KM38,"&lt;&gt;")=0,"",SUMIF('English Scores- Leveled papers'!$H$4:$KM$4,DH$3,'English Scores- Leveled papers'!$H38:$KM38)))</f>
        <v/>
      </c>
      <c r="DI36" s="80" t="str">
        <f>IF($B36="","",IF(COUNTIFS('English Scores- Leveled papers'!$H$4:$KM$4,DI$3,'English Scores- Leveled papers'!$H38:$KM38,"&lt;&gt;")=0,"",SUMIF('English Scores- Leveled papers'!$H$4:$KM$4,DI$3,'English Scores- Leveled papers'!$H38:$KM38)))</f>
        <v/>
      </c>
      <c r="DJ36" s="80" t="str">
        <f>IF($B36="","",IF(COUNTIFS('English Scores- Leveled papers'!$H$4:$KM$4,DJ$3,'English Scores- Leveled papers'!$H38:$KM38,"&lt;&gt;")=0,"",SUMIF('English Scores- Leveled papers'!$H$4:$KM$4,DJ$3,'English Scores- Leveled papers'!$H38:$KM38)))</f>
        <v/>
      </c>
      <c r="DK36" s="80" t="str">
        <f>IF($B36="","",IF(COUNTIFS('English Scores- Leveled papers'!$H$4:$KM$4,DK$3,'English Scores- Leveled papers'!$H38:$KM38,"&lt;&gt;")=0,"",SUMIF('English Scores- Leveled papers'!$H$4:$KM$4,DK$3,'English Scores- Leveled papers'!$H38:$KM38)))</f>
        <v/>
      </c>
      <c r="DL36" s="80" t="str">
        <f>IF($B36="","",IF(COUNTIFS('English Scores- Leveled papers'!$H$4:$KM$4,DL$3,'English Scores- Leveled papers'!$H38:$KM38,"&lt;&gt;")=0,"",SUMIF('English Scores- Leveled papers'!$H$4:$KM$4,DL$3,'English Scores- Leveled papers'!$H38:$KM38)))</f>
        <v/>
      </c>
      <c r="DM36" s="80" t="str">
        <f>IF($B36="","",IF(COUNTIFS('English Scores- Leveled papers'!$H$4:$KM$4,DM$3,'English Scores- Leveled papers'!$H38:$KM38,"&lt;&gt;")=0,"",SUMIF('English Scores- Leveled papers'!$H$4:$KM$4,DM$3,'English Scores- Leveled papers'!$H38:$KM38)))</f>
        <v/>
      </c>
      <c r="DN36" s="80" t="str">
        <f>IF($B36="","",IF(COUNTIFS('English Scores- Leveled papers'!$H$4:$KM$4,DN$3,'English Scores- Leveled papers'!$H38:$KM38,"&lt;&gt;")=0,"",SUMIF('English Scores- Leveled papers'!$H$4:$KM$4,DN$3,'English Scores- Leveled papers'!$H38:$KM38)))</f>
        <v/>
      </c>
      <c r="DO36" s="80" t="str">
        <f>IF($B36="","",IF(COUNTIFS('English Scores- Leveled papers'!$H$4:$KM$4,DO$3,'English Scores- Leveled papers'!$H38:$KM38,"&lt;&gt;")=0,"",SUMIF('English Scores- Leveled papers'!$H$4:$KM$4,DO$3,'English Scores- Leveled papers'!$H38:$KM38)))</f>
        <v/>
      </c>
      <c r="DP36" s="80" t="str">
        <f>IF($B36="","",IF(COUNTIFS('English Scores- Leveled papers'!$H$4:$KM$4,DP$3,'English Scores- Leveled papers'!$H38:$KM38,"&lt;&gt;")=0,"",SUMIF('English Scores- Leveled papers'!$H$4:$KM$4,DP$3,'English Scores- Leveled papers'!$H38:$KM38)))</f>
        <v/>
      </c>
      <c r="DQ36" s="80" t="str">
        <f>IF($B36="","",IF(COUNTIFS('English Scores- Leveled papers'!$H$4:$KM$4,DQ$3,'English Scores- Leveled papers'!$H38:$KM38,"&lt;&gt;")=0,"",SUMIF('English Scores- Leveled papers'!$H$4:$KM$4,DQ$3,'English Scores- Leveled papers'!$H38:$KM38)))</f>
        <v/>
      </c>
      <c r="DR36" s="41" t="str">
        <f>IF($B36="","",IF(COUNTIFS('English Scores- Leveled papers'!$H$4:$KM$4,DR$3,'English Scores- Leveled papers'!$H38:$KM38,"&lt;&gt;")=0,"",SUMIF('English Scores- Leveled papers'!$H$4:$KM$4,DR$3,'English Scores- Leveled papers'!$H38:$KM38)))</f>
        <v/>
      </c>
      <c r="DS36" s="41" t="str">
        <f>IF($B36="","",IF(COUNTIFS('English Scores- Leveled papers'!$H$4:$KM$4,DS$3,'English Scores- Leveled papers'!$H38:$KM38,"&lt;&gt;")=0,"",SUMIF('English Scores- Leveled papers'!$H$4:$KM$4,DS$3,'English Scores- Leveled papers'!$H38:$KM38)))</f>
        <v/>
      </c>
      <c r="DT36" s="41" t="str">
        <f>IF($B36="","",IF(COUNTIFS('English Scores- Leveled papers'!$H$4:$KM$4,DT$3,'English Scores- Leveled papers'!$H38:$KM38,"&lt;&gt;")=0,"",SUMIF('English Scores- Leveled papers'!$H$4:$KM$4,DT$3,'English Scores- Leveled papers'!$H38:$KM38)))</f>
        <v/>
      </c>
      <c r="DU36" s="41" t="str">
        <f>IF($B36="","",IF(COUNTIFS('English Scores- Leveled papers'!$H$4:$KM$4,DU$3,'English Scores- Leveled papers'!$H38:$KM38,"&lt;&gt;")=0,"",SUMIF('English Scores- Leveled papers'!$H$4:$KM$4,DU$3,'English Scores- Leveled papers'!$H38:$KM38)))</f>
        <v/>
      </c>
      <c r="DV36" s="41" t="str">
        <f>IF($B36="","",IF(COUNTIFS('English Scores- Leveled papers'!$H$4:$KM$4,DV$3,'English Scores- Leveled papers'!$H38:$KM38,"&lt;&gt;")=0,"",SUMIF('English Scores- Leveled papers'!$H$4:$KM$4,DV$3,'English Scores- Leveled papers'!$H38:$KM38)))</f>
        <v/>
      </c>
      <c r="DW36" s="41" t="str">
        <f>IF($B36="","",IF(COUNTIFS('English Scores- Leveled papers'!$H$4:$KM$4,DW$3,'English Scores- Leveled papers'!$H38:$KM38,"&lt;&gt;")=0,"",SUMIF('English Scores- Leveled papers'!$H$4:$KM$4,DW$3,'English Scores- Leveled papers'!$H38:$KM38)))</f>
        <v/>
      </c>
      <c r="DX36" s="41" t="str">
        <f>IF($B36="","",IF(COUNTIFS('English Scores- Leveled papers'!$H$4:$KM$4,DX$3,'English Scores- Leveled papers'!$H38:$KM38,"&lt;&gt;")=0,"",SUMIF('English Scores- Leveled papers'!$H$4:$KM$4,DX$3,'English Scores- Leveled papers'!$H38:$KM38)))</f>
        <v/>
      </c>
      <c r="DY36" s="41" t="str">
        <f>IF($B36="","",IF(COUNTIFS('English Scores- Leveled papers'!$H$4:$KM$4,DY$3,'English Scores- Leveled papers'!$H38:$KM38,"&lt;&gt;")=0,"",SUMIF('English Scores- Leveled papers'!$H$4:$KM$4,DY$3,'English Scores- Leveled papers'!$H38:$KM38)))</f>
        <v/>
      </c>
      <c r="DZ36" s="41" t="str">
        <f>IF($B36="","",IF(COUNTIFS('English Scores- Leveled papers'!$H$4:$KM$4,DZ$3,'English Scores- Leveled papers'!$H38:$KM38,"&lt;&gt;")=0,"",SUMIF('English Scores- Leveled papers'!$H$4:$KM$4,DZ$3,'English Scores- Leveled papers'!$H38:$KM38)))</f>
        <v/>
      </c>
      <c r="EA36" s="41" t="str">
        <f>IF($B36="","",IF(COUNTIFS('English Scores- Leveled papers'!$H$4:$KM$4,EA$3,'English Scores- Leveled papers'!$H38:$KM38,"&lt;&gt;")=0,"",SUMIF('English Scores- Leveled papers'!$H$4:$KM$4,EA$3,'English Scores- Leveled papers'!$H38:$KM38)))</f>
        <v/>
      </c>
      <c r="EB36" s="41" t="str">
        <f>IF($B36="","",IF(COUNTIFS('English Scores- Leveled papers'!$H$4:$KM$4,EB$3,'English Scores- Leveled papers'!$H38:$KM38,"&lt;&gt;")=0,"",SUMIF('English Scores- Leveled papers'!$H$4:$KM$4,EB$3,'English Scores- Leveled papers'!$H38:$KM38)))</f>
        <v/>
      </c>
      <c r="EC36" s="41" t="str">
        <f>IF($B36="","",IF(COUNTIFS('English Scores- Leveled papers'!$H$4:$KM$4,EC$3,'English Scores- Leveled papers'!$H38:$KM38,"&lt;&gt;")=0,"",SUMIF('English Scores- Leveled papers'!$H$4:$KM$4,EC$3,'English Scores- Leveled papers'!$H38:$KM38)))</f>
        <v/>
      </c>
      <c r="ED36" s="80" t="str">
        <f>IF($B36="","",IF(COUNTIFS('English Scores- Leveled papers'!$H$4:$KM$4,ED$3,'English Scores- Leveled papers'!$H38:$KM38,"&lt;&gt;")=0,"",SUMIF('English Scores- Leveled papers'!$H$4:$KM$4,ED$3,'English Scores- Leveled papers'!$H38:$KM38)))</f>
        <v/>
      </c>
      <c r="EE36" s="80" t="str">
        <f>IF($B36="","",IF(COUNTIFS('English Scores- Leveled papers'!$H$4:$KM$4,EE$3,'English Scores- Leveled papers'!$H38:$KM38,"&lt;&gt;")=0,"",SUMIF('English Scores- Leveled papers'!$H$4:$KM$4,EE$3,'English Scores- Leveled papers'!$H38:$KM38)))</f>
        <v/>
      </c>
      <c r="EF36" s="80" t="str">
        <f>IF($B36="","",IF(COUNTIFS('English Scores- Leveled papers'!$H$4:$KM$4,EF$3,'English Scores- Leveled papers'!$H38:$KM38,"&lt;&gt;")=0,"",SUMIF('English Scores- Leveled papers'!$H$4:$KM$4,EF$3,'English Scores- Leveled papers'!$H38:$KM38)))</f>
        <v/>
      </c>
      <c r="EG36" s="80" t="str">
        <f>IF($B36="","",IF(COUNTIFS('English Scores- Leveled papers'!$H$4:$KM$4,EG$3,'English Scores- Leveled papers'!$H38:$KM38,"&lt;&gt;")=0,"",SUMIF('English Scores- Leveled papers'!$H$4:$KM$4,EG$3,'English Scores- Leveled papers'!$H38:$KM38)))</f>
        <v/>
      </c>
      <c r="EH36" s="80" t="str">
        <f>IF($B36="","",IF(COUNTIFS('English Scores- Leveled papers'!$H$4:$KM$4,EH$3,'English Scores- Leveled papers'!$H38:$KM38,"&lt;&gt;")=0,"",SUMIF('English Scores- Leveled papers'!$H$4:$KM$4,EH$3,'English Scores- Leveled papers'!$H38:$KM38)))</f>
        <v/>
      </c>
      <c r="EI36" s="80" t="str">
        <f>IF($B36="","",IF(COUNTIFS('English Scores- Leveled papers'!$H$4:$KM$4,EI$3,'English Scores- Leveled papers'!$H38:$KM38,"&lt;&gt;")=0,"",SUMIF('English Scores- Leveled papers'!$H$4:$KM$4,EI$3,'English Scores- Leveled papers'!$H38:$KM38)))</f>
        <v/>
      </c>
      <c r="EJ36" s="80" t="str">
        <f>IF($B36="","",IF(COUNTIFS('English Scores- Leveled papers'!$H$4:$KM$4,EJ$3,'English Scores- Leveled papers'!$H38:$KM38,"&lt;&gt;")=0,"",SUMIF('English Scores- Leveled papers'!$H$4:$KM$4,EJ$3,'English Scores- Leveled papers'!$H38:$KM38)))</f>
        <v/>
      </c>
      <c r="EK36" s="80" t="str">
        <f>IF($B36="","",IF(COUNTIFS('English Scores- Leveled papers'!$H$4:$KM$4,EK$3,'English Scores- Leveled papers'!$H38:$KM38,"&lt;&gt;")=0,"",SUMIF('English Scores- Leveled papers'!$H$4:$KM$4,EK$3,'English Scores- Leveled papers'!$H38:$KM38)))</f>
        <v/>
      </c>
      <c r="EL36" s="80" t="str">
        <f>IF($B36="","",IF(COUNTIFS('English Scores- Leveled papers'!$H$4:$KM$4,EL$3,'English Scores- Leveled papers'!$H38:$KM38,"&lt;&gt;")=0,"",SUMIF('English Scores- Leveled papers'!$H$4:$KM$4,EL$3,'English Scores- Leveled papers'!$H38:$KM38)))</f>
        <v/>
      </c>
      <c r="EM36" s="80" t="str">
        <f>IF($B36="","",IF(COUNTIFS('English Scores- Leveled papers'!$H$4:$KM$4,EM$3,'English Scores- Leveled papers'!$H38:$KM38,"&lt;&gt;")=0,"",SUMIF('English Scores- Leveled papers'!$H$4:$KM$4,EM$3,'English Scores- Leveled papers'!$H38:$KM38)))</f>
        <v/>
      </c>
      <c r="EN36" s="80" t="str">
        <f>IF($B36="","",IF(COUNTIFS('English Scores- Leveled papers'!$H$4:$KM$4,EN$3,'English Scores- Leveled papers'!$H38:$KM38,"&lt;&gt;")=0,"",SUMIF('English Scores- Leveled papers'!$H$4:$KM$4,EN$3,'English Scores- Leveled papers'!$H38:$KM38)))</f>
        <v/>
      </c>
      <c r="EO36" s="80" t="str">
        <f>IF($B36="","",IF(COUNTIFS('English Scores- Leveled papers'!$H$4:$KM$4,EO$3,'English Scores- Leveled papers'!$H38:$KM38,"&lt;&gt;")=0,"",SUMIF('English Scores- Leveled papers'!$H$4:$KM$4,EO$3,'English Scores- Leveled papers'!$H38:$KM38)))</f>
        <v/>
      </c>
      <c r="EP36" s="80" t="str">
        <f>IF($B36="","",IF(COUNTIFS('English Scores- Leveled papers'!$H$4:$KM$4,EP$3,'English Scores- Leveled papers'!$H38:$KM38,"&lt;&gt;")=0,"",SUMIF('English Scores- Leveled papers'!$H$4:$KM$4,EP$3,'English Scores- Leveled papers'!$H38:$KM38)))</f>
        <v/>
      </c>
    </row>
    <row r="37" spans="1:146" x14ac:dyDescent="0.2">
      <c r="A37" s="65">
        <v>33</v>
      </c>
      <c r="B37" s="65" t="str">
        <f>'English Scores- Leveled papers'!B39</f>
        <v>Shruthi</v>
      </c>
      <c r="C37" s="79" t="str">
        <f>IF('RC Mastery Check+Question type'!D37="","",IF(OR('RC Mastery Check+Question type'!D37=-0.5,'RC Mastery Check+Question type'!D37=0,'RC Mastery Check+Question type'!D37=0.2,'RC Mastery Check+Question type'!D37=0.5),"NR",'Cover Sheet'!#REF!))</f>
        <v/>
      </c>
      <c r="D37" s="76" t="str">
        <f>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v/>
      </c>
      <c r="E37" s="78" t="str">
        <f t="shared" ref="E37:E68" si="16">IF((B37=""),"",IF(COUNT(S37:W37)=0,"",ROUND(SUM(S37:W37)/SUM($S$2:$W$2),1)))</f>
        <v/>
      </c>
      <c r="F37" s="78" t="str">
        <f t="shared" ref="F37:F68" si="17">IF((B37=""),"",IF(COUNT(X37:AB37)=0,"",ROUND(SUM(X37:AB37)/SUM($X$2:$AB$2),1)))</f>
        <v/>
      </c>
      <c r="G37" s="78" t="str">
        <f t="shared" ref="G37:G68" si="18">IFERROR(IF((B37=""),"",IF(COUNT(AC37:AH37)=0,"",ROUND(SUM(AC37:AH37)/SUM($AC$2:$AH$2),1))),"")</f>
        <v/>
      </c>
      <c r="H37" s="78" t="str">
        <f t="shared" ref="H37:H68" si="19">IFERROR(IF((B37=""),"",IF(COUNT(AI37:AN37)=0,"",ROUND(SUM(AI37:AN37)/SUM($AI$2:$AN$2),1))),0)</f>
        <v/>
      </c>
      <c r="I37" s="78" t="str">
        <f t="shared" ref="I37:I68" si="20">IFERROR(IF((B37=""),"",IF(COUNT(AO37:AY37)=0,"",ROUND(SUM(AO37:AY37)/SUM($AO$2:$AY$2),1))),0)</f>
        <v/>
      </c>
      <c r="J37" s="78" t="str">
        <f t="shared" ref="J37:J68" si="21">IFERROR(IF((B37=""),"",IF(COUNT(AZ37:BO37)=0,"",ROUND(SUM(AZ37:BO37)/SUM($AZ$2:$BO$2),1))),0)</f>
        <v/>
      </c>
      <c r="K37" s="78" t="str">
        <f t="shared" ref="K37:K68" si="22">IFERROR(IF((B37=""),"",IF(COUNT(BP37:BW37)=0,"",ROUND(SUM(BP37:BW37)/SUM($BP$2:$BW$2),1))),0)</f>
        <v/>
      </c>
      <c r="L37" s="78" t="str">
        <f t="shared" ref="L37:L68" si="23">IFERROR(IF((B37=""),"",IF(COUNT(BX37:CF37)=0,"",ROUND(SUM(BX37:CF37)/SUM($BX$2:$CF$2),1))),0)</f>
        <v/>
      </c>
      <c r="M37" s="78" t="str">
        <f t="shared" ref="M37:M68" si="24">IFERROR(IF((B37=""),"",IF(COUNT(CG37:CK37)=0,"",ROUND(SUM(CG37:CK37)/SUM($CG$2:$CK$2),1))),0)</f>
        <v/>
      </c>
      <c r="N37" s="78" t="str">
        <f t="shared" ref="N37:N68" si="25">IFERROR(IF((B37=""),"",IF(COUNT(CL37:CS37)=0,"",ROUND(SUM(CL37:CS37)/SUM($CL$2:$CS$2),1))),0)</f>
        <v/>
      </c>
      <c r="O37" s="78" t="str">
        <f t="shared" ref="O37:O68" si="26">IFERROR(IF((B37=""),"",IF(COUNT(CT37:DE37)=0,"",ROUND(SUM(CT37:DE37)/SUM($CT$2:$DE$2),1))),0)</f>
        <v/>
      </c>
      <c r="P37" s="78" t="str">
        <f t="shared" ref="P37:P68" si="27">IFERROR(IF((B37=""),"",IF(COUNT(DF37:DQ37)=0,"",ROUND(SUM(DF37:DQ37)/SUM($DF$2:$DQ$2),1))),0)</f>
        <v/>
      </c>
      <c r="Q37" s="78" t="str">
        <f t="shared" ref="Q37:Q68" si="28">IFERROR(IF((B37=""),"",IF(COUNT(DR37:EB37)=0,"",ROUND(SUM(DR37:EB37)/SUM($DR$2:$EB$2),1))),0)</f>
        <v/>
      </c>
      <c r="R37" s="78" t="str">
        <f t="shared" ref="R37:R68" si="29">(IF((B37=""),"",IF(COUNT(ED37:EP37)=0,"",ROUND(SUM(ED37:EP37)/SUM($ED$2:$EP$2),1))))</f>
        <v/>
      </c>
      <c r="S37" s="41" t="str">
        <f>IF($B37="","",IF(COUNTIFS('English Scores- Leveled papers'!$H$4:$KM$4,S$3,'English Scores- Leveled papers'!$H39:$KM39,"&lt;&gt;")=0,"",SUMIF('English Scores- Leveled papers'!$H$4:$KM$4,S$3,'English Scores- Leveled papers'!$H39:$KM39)))</f>
        <v/>
      </c>
      <c r="T37" s="41" t="str">
        <f>IF($B37="","",IF(COUNTIFS('English Scores- Leveled papers'!$H$4:$KM$4,T$3,'English Scores- Leveled papers'!$H39:$KM39,"&lt;&gt;")=0,"",SUMIF('English Scores- Leveled papers'!$H$4:$KM$4,T$3,'English Scores- Leveled papers'!$H39:$KM39)))</f>
        <v/>
      </c>
      <c r="U37" s="41" t="str">
        <f>IF($B37="","",IF(COUNTIFS('English Scores- Leveled papers'!$H$4:$KM$4,U$3,'English Scores- Leveled papers'!$H39:$KM39,"&lt;&gt;")=0,"",SUMIF('English Scores- Leveled papers'!$H$4:$KM$4,U$3,'English Scores- Leveled papers'!$H39:$KM39)))</f>
        <v/>
      </c>
      <c r="V37" s="41" t="str">
        <f>IF($B37="","",IF(COUNTIFS('English Scores- Leveled papers'!$H$4:$KM$4,V$3,'English Scores- Leveled papers'!$H39:$KM39,"&lt;&gt;")=0,"",SUMIF('English Scores- Leveled papers'!$H$4:$KM$4,V$3,'English Scores- Leveled papers'!$H39:$KM39)))</f>
        <v/>
      </c>
      <c r="W37" s="41" t="str">
        <f>IF($B37="","",IF(COUNTIFS('English Scores- Leveled papers'!$H$4:$KM$4,W$3,'English Scores- Leveled papers'!$H39:$KM39,"&lt;&gt;")=0,"",SUMIF('English Scores- Leveled papers'!$H$4:$KM$4,W$3,'English Scores- Leveled papers'!$H39:$KM39)))</f>
        <v/>
      </c>
      <c r="X37" s="80" t="str">
        <f>IF($B37="","",IF(COUNTIFS('English Scores- Leveled papers'!$H$4:$KM$4,X$3,'English Scores- Leveled papers'!$H39:$KM39,"&lt;&gt;")=0,"",SUMIF('English Scores- Leveled papers'!$H$4:$KM$4,X$3,'English Scores- Leveled papers'!$H39:$KM39)))</f>
        <v/>
      </c>
      <c r="Y37" s="80" t="str">
        <f>IF($B37="","",IF(COUNTIFS('English Scores- Leveled papers'!$H$4:$KM$4,Y$3,'English Scores- Leveled papers'!$H39:$KM39,"&lt;&gt;")=0,"",SUMIF('English Scores- Leveled papers'!$H$4:$KM$4,Y$3,'English Scores- Leveled papers'!$H39:$KM39)))</f>
        <v/>
      </c>
      <c r="Z37" s="80" t="str">
        <f>IF($B37="","",IF(COUNTIFS('English Scores- Leveled papers'!$H$4:$KM$4,Z$3,'English Scores- Leveled papers'!$H39:$KM39,"&lt;&gt;")=0,"",SUMIF('English Scores- Leveled papers'!$H$4:$KM$4,Z$3,'English Scores- Leveled papers'!$H39:$KM39)))</f>
        <v/>
      </c>
      <c r="AA37" s="80" t="str">
        <f>IF($B37="","",IF(COUNTIFS('English Scores- Leveled papers'!$H$4:$KM$4,AA$3,'English Scores- Leveled papers'!$H39:$KM39,"&lt;&gt;")=0,"",SUMIF('English Scores- Leveled papers'!$H$4:$KM$4,AA$3,'English Scores- Leveled papers'!$H39:$KM39)))</f>
        <v/>
      </c>
      <c r="AB37" s="80" t="str">
        <f>IF($B37="","",IF(COUNTIFS('English Scores- Leveled papers'!$H$4:$KM$4,AB$3,'English Scores- Leveled papers'!$H39:$KM39,"&lt;&gt;")=0,"",SUMIF('English Scores- Leveled papers'!$H$4:$KM$4,AB$3,'English Scores- Leveled papers'!$H39:$KM39)))</f>
        <v/>
      </c>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80" t="str">
        <f>IF($B37="","",IF(COUNTIFS('English Scores- Leveled papers'!$H$4:$KM$4,AI$3,'English Scores- Leveled papers'!$H39:$KM39,"&lt;&gt;")=0,"",SUMIF('English Scores- Leveled papers'!$H$4:$KM$4,AI$3,'English Scores- Leveled papers'!$H39:$KM39)))</f>
        <v/>
      </c>
      <c r="AJ37" s="80" t="str">
        <f>IF($B37="","",IF(COUNTIFS('English Scores- Leveled papers'!$H$4:$KM$4,AJ$3,'English Scores- Leveled papers'!$H39:$KM39,"&lt;&gt;")=0,"",SUMIF('English Scores- Leveled papers'!$H$4:$KM$4,AJ$3,'English Scores- Leveled papers'!$H39:$KM39)))</f>
        <v/>
      </c>
      <c r="AK37" s="80" t="str">
        <f>IF($B37="","",IF(COUNTIFS('English Scores- Leveled papers'!$H$4:$KM$4,AK$3,'English Scores- Leveled papers'!$H39:$KM39,"&lt;&gt;")=0,"",SUMIF('English Scores- Leveled papers'!$H$4:$KM$4,AK$3,'English Scores- Leveled papers'!$H39:$KM39)))</f>
        <v/>
      </c>
      <c r="AL37" s="80" t="str">
        <f>IF($B37="","",IF(COUNTIFS('English Scores- Leveled papers'!$H$4:$KM$4,AL$3,'English Scores- Leveled papers'!$H39:$KM39,"&lt;&gt;")=0,"",SUMIF('English Scores- Leveled papers'!$H$4:$KM$4,AL$3,'English Scores- Leveled papers'!$H39:$KM39)))</f>
        <v/>
      </c>
      <c r="AM37" s="80" t="str">
        <f>IF($B37="","",IF(COUNTIFS('English Scores- Leveled papers'!$H$4:$KM$4,AM$3,'English Scores- Leveled papers'!$H39:$KM39,"&lt;&gt;")=0,"",SUMIF('English Scores- Leveled papers'!$H$4:$KM$4,AM$3,'English Scores- Leveled papers'!$H39:$KM39)))</f>
        <v/>
      </c>
      <c r="AN37" s="80"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80" t="str">
        <f>IF($B37="","",IF(COUNTIFS('English Scores- Leveled papers'!$H$4:$KM$4,AZ$3,'English Scores- Leveled papers'!$H39:$KM39,"&lt;&gt;")=0,"",SUMIF('English Scores- Leveled papers'!$H$4:$KM$4,AZ$3,'English Scores- Leveled papers'!$H39:$KM39)))</f>
        <v/>
      </c>
      <c r="BA37" s="80" t="str">
        <f>IF($B37="","",IF(COUNTIFS('English Scores- Leveled papers'!$H$4:$KM$4,BA$3,'English Scores- Leveled papers'!$H39:$KM39,"&lt;&gt;")=0,"",SUMIF('English Scores- Leveled papers'!$H$4:$KM$4,BA$3,'English Scores- Leveled papers'!$H39:$KM39)))</f>
        <v/>
      </c>
      <c r="BB37" s="80" t="str">
        <f>IF($B37="","",IF(COUNTIFS('English Scores- Leveled papers'!$H$4:$KM$4,BB$3,'English Scores- Leveled papers'!$H39:$KM39,"&lt;&gt;")=0,"",SUMIF('English Scores- Leveled papers'!$H$4:$KM$4,BB$3,'English Scores- Leveled papers'!$H39:$KM39)))</f>
        <v/>
      </c>
      <c r="BC37" s="80" t="str">
        <f>IF($B37="","",IF(COUNTIFS('English Scores- Leveled papers'!$H$4:$KM$4,BC$3,'English Scores- Leveled papers'!$H39:$KM39,"&lt;&gt;")=0,"",SUMIF('English Scores- Leveled papers'!$H$4:$KM$4,BC$3,'English Scores- Leveled papers'!$H39:$KM39)))</f>
        <v/>
      </c>
      <c r="BD37" s="80"/>
      <c r="BE37" s="80"/>
      <c r="BF37" s="80" t="str">
        <f>IF($B37="","",IF(COUNTIFS('English Scores- Leveled papers'!$H$4:$KM$4,BF$3,'English Scores- Leveled papers'!$H39:$KM39,"&lt;&gt;")=0,"",SUMIF('English Scores- Leveled papers'!$H$4:$KM$4,BF$3,'English Scores- Leveled papers'!$H39:$KM39)))</f>
        <v/>
      </c>
      <c r="BG37" s="80" t="str">
        <f>IF($B37="","",IF(COUNTIFS('English Scores- Leveled papers'!$H$4:$KM$4,BG$3,'English Scores- Leveled papers'!$H39:$KM39,"&lt;&gt;")=0,"",SUMIF('English Scores- Leveled papers'!$H$4:$KM$4,BG$3,'English Scores- Leveled papers'!$H39:$KM39)))</f>
        <v/>
      </c>
      <c r="BH37" s="80" t="str">
        <f>IF($B37="","",IF(COUNTIFS('English Scores- Leveled papers'!$H$4:$KM$4,BH$3,'English Scores- Leveled papers'!$H39:$KM39,"&lt;&gt;")=0,"",SUMIF('English Scores- Leveled papers'!$H$4:$KM$4,BH$3,'English Scores- Leveled papers'!$H39:$KM39)))</f>
        <v/>
      </c>
      <c r="BI37" s="80" t="str">
        <f>IF($B37="","",IF(COUNTIFS('English Scores- Leveled papers'!$H$4:$KM$4,BI$3,'English Scores- Leveled papers'!$H39:$KM39,"&lt;&gt;")=0,"",SUMIF('English Scores- Leveled papers'!$H$4:$KM$4,BI$3,'English Scores- Leveled papers'!$H39:$KM39)))</f>
        <v/>
      </c>
      <c r="BJ37" s="80" t="str">
        <f>IF($B37="","",IF(COUNTIFS('English Scores- Leveled papers'!$H$4:$KM$4,BJ$3,'English Scores- Leveled papers'!$H39:$KM39,"&lt;&gt;")=0,"",SUMIF('English Scores- Leveled papers'!$H$4:$KM$4,BJ$3,'English Scores- Leveled papers'!$H39:$KM39)))</f>
        <v/>
      </c>
      <c r="BK37" s="80" t="str">
        <f>IF($B37="","",IF(COUNTIFS('English Scores- Leveled papers'!$H$4:$KM$4,BK$3,'English Scores- Leveled papers'!$H39:$KM39,"&lt;&gt;")=0,"",SUMIF('English Scores- Leveled papers'!$H$4:$KM$4,BK$3,'English Scores- Leveled papers'!$H39:$KM39)))</f>
        <v/>
      </c>
      <c r="BL37" s="80" t="str">
        <f>IF($B37="","",IF(COUNTIFS('English Scores- Leveled papers'!$H$4:$KM$4,BL$3,'English Scores- Leveled papers'!$H39:$KM39,"&lt;&gt;")=0,"",SUMIF('English Scores- Leveled papers'!$H$4:$KM$4,BL$3,'English Scores- Leveled papers'!$H39:$KM39)))</f>
        <v/>
      </c>
      <c r="BM37" s="80" t="str">
        <f>IF($B37="","",IF(COUNTIFS('English Scores- Leveled papers'!$H$4:$KM$4,BM$3,'English Scores- Leveled papers'!$H39:$KM39,"&lt;&gt;")=0,"",SUMIF('English Scores- Leveled papers'!$H$4:$KM$4,BM$3,'English Scores- Leveled papers'!$H39:$KM39)))</f>
        <v/>
      </c>
      <c r="BN37" s="80" t="str">
        <f>IF($B37="","",IF(COUNTIFS('English Scores- Leveled papers'!$H$4:$KM$4,BN$3,'English Scores- Leveled papers'!$H39:$KM39,"&lt;&gt;")=0,"",SUMIF('English Scores- Leveled papers'!$H$4:$KM$4,BN$3,'English Scores- Leveled papers'!$H39:$KM39)))</f>
        <v/>
      </c>
      <c r="BO37" s="80"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80" t="str">
        <f>IF($B37="","",IF(COUNTIFS('English Scores- Leveled papers'!$H$4:$KM$4,BX$3,'English Scores- Leveled papers'!$H39:$KM39,"&lt;&gt;")=0,"",SUMIF('English Scores- Leveled papers'!$H$4:$KM$4,BX$3,'English Scores- Leveled papers'!$H39:$KM39)))</f>
        <v/>
      </c>
      <c r="BY37" s="80" t="str">
        <f>IF($B37="","",IF(COUNTIFS('English Scores- Leveled papers'!$H$4:$KM$4,BY$3,'English Scores- Leveled papers'!$H39:$KM39,"&lt;&gt;")=0,"",SUMIF('English Scores- Leveled papers'!$H$4:$KM$4,BY$3,'English Scores- Leveled papers'!$H39:$KM39)))</f>
        <v/>
      </c>
      <c r="BZ37" s="80" t="str">
        <f>IF($B37="","",IF(COUNTIFS('English Scores- Leveled papers'!$H$4:$KM$4,BZ$3,'English Scores- Leveled papers'!$H39:$KM39,"&lt;&gt;")=0,"",SUMIF('English Scores- Leveled papers'!$H$4:$KM$4,BZ$3,'English Scores- Leveled papers'!$H39:$KM39)))</f>
        <v/>
      </c>
      <c r="CA37" s="80" t="str">
        <f>IF($B37="","",IF(COUNTIFS('English Scores- Leveled papers'!$H$4:$KM$4,CA$3,'English Scores- Leveled papers'!$H39:$KM39,"&lt;&gt;")=0,"",SUMIF('English Scores- Leveled papers'!$H$4:$KM$4,CA$3,'English Scores- Leveled papers'!$H39:$KM39)))</f>
        <v/>
      </c>
      <c r="CB37" s="80" t="str">
        <f>IF($B37="","",IF(COUNTIFS('English Scores- Leveled papers'!$H$4:$KM$4,CB$3,'English Scores- Leveled papers'!$H39:$KM39,"&lt;&gt;")=0,"",SUMIF('English Scores- Leveled papers'!$H$4:$KM$4,CB$3,'English Scores- Leveled papers'!$H39:$KM39)))</f>
        <v/>
      </c>
      <c r="CC37" s="80" t="str">
        <f>IF($B37="","",IF(COUNTIFS('English Scores- Leveled papers'!$H$4:$KM$4,CC$3,'English Scores- Leveled papers'!$H39:$KM39,"&lt;&gt;")=0,"",SUMIF('English Scores- Leveled papers'!$H$4:$KM$4,CC$3,'English Scores- Leveled papers'!$H39:$KM39)))</f>
        <v/>
      </c>
      <c r="CD37" s="80" t="str">
        <f>IF($B37="","",IF(COUNTIFS('English Scores- Leveled papers'!$H$4:$KM$4,CD$3,'English Scores- Leveled papers'!$H39:$KM39,"&lt;&gt;")=0,"",SUMIF('English Scores- Leveled papers'!$H$4:$KM$4,CD$3,'English Scores- Leveled papers'!$H39:$KM39)))</f>
        <v/>
      </c>
      <c r="CE37" s="80" t="str">
        <f>IF($B37="","",IF(COUNTIFS('English Scores- Leveled papers'!$H$4:$KM$4,CE$3,'English Scores- Leveled papers'!$H39:$KM39,"&lt;&gt;")=0,"",SUMIF('English Scores- Leveled papers'!$H$4:$KM$4,CE$3,'English Scores- Leveled papers'!$H39:$KM39)))</f>
        <v/>
      </c>
      <c r="CF37" s="80"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80" t="str">
        <f>IF($B37="","",IF(COUNTIFS('English Scores- Leveled papers'!$H$4:$KM$4,CL$3,'English Scores- Leveled papers'!$H39:$KM39,"&lt;&gt;")=0,"",SUMIF('English Scores- Leveled papers'!$H$4:$KM$4,CL$3,'English Scores- Leveled papers'!$H39:$KM39)))</f>
        <v/>
      </c>
      <c r="CM37" s="80" t="str">
        <f>IF($B37="","",IF(COUNTIFS('English Scores- Leveled papers'!$H$4:$KM$4,CM$3,'English Scores- Leveled papers'!$H39:$KM39,"&lt;&gt;")=0,"",SUMIF('English Scores- Leveled papers'!$H$4:$KM$4,CM$3,'English Scores- Leveled papers'!$H39:$KM39)))</f>
        <v/>
      </c>
      <c r="CN37" s="80" t="str">
        <f>IF($B37="","",IF(COUNTIFS('English Scores- Leveled papers'!$H$4:$KM$4,CN$3,'English Scores- Leveled papers'!$H39:$KM39,"&lt;&gt;")=0,"",SUMIF('English Scores- Leveled papers'!$H$4:$KM$4,CN$3,'English Scores- Leveled papers'!$H39:$KM39)))</f>
        <v/>
      </c>
      <c r="CO37" s="80" t="str">
        <f>IF($B37="","",IF(COUNTIFS('English Scores- Leveled papers'!$H$4:$KM$4,CO$3,'English Scores- Leveled papers'!$H39:$KM39,"&lt;&gt;")=0,"",SUMIF('English Scores- Leveled papers'!$H$4:$KM$4,CO$3,'English Scores- Leveled papers'!$H39:$KM39)))</f>
        <v/>
      </c>
      <c r="CP37" s="80" t="str">
        <f>IF($B37="","",IF(COUNTIFS('English Scores- Leveled papers'!$H$4:$KM$4,CP$3,'English Scores- Leveled papers'!$H39:$KM39,"&lt;&gt;")=0,"",SUMIF('English Scores- Leveled papers'!$H$4:$KM$4,CP$3,'English Scores- Leveled papers'!$H39:$KM39)))</f>
        <v/>
      </c>
      <c r="CQ37" s="80" t="str">
        <f>IF($B37="","",IF(COUNTIFS('English Scores- Leveled papers'!$H$4:$KM$4,CQ$3,'English Scores- Leveled papers'!$H39:$KM39,"&lt;&gt;")=0,"",SUMIF('English Scores- Leveled papers'!$H$4:$KM$4,CQ$3,'English Scores- Leveled papers'!$H39:$KM39)))</f>
        <v/>
      </c>
      <c r="CR37" s="80" t="str">
        <f>IF($B37="","",IF(COUNTIFS('English Scores- Leveled papers'!$H$4:$KM$4,CR$3,'English Scores- Leveled papers'!$H39:$KM39,"&lt;&gt;")=0,"",SUMIF('English Scores- Leveled papers'!$H$4:$KM$4,CR$3,'English Scores- Leveled papers'!$H39:$KM39)))</f>
        <v/>
      </c>
      <c r="CS37" s="80"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80" t="str">
        <f>IF($B37="","",IF(COUNTIFS('English Scores- Leveled papers'!$H$4:$KM$4,DF$3,'English Scores- Leveled papers'!$H39:$KM39,"&lt;&gt;")=0,"",SUMIF('English Scores- Leveled papers'!$H$4:$KM$4,DF$3,'English Scores- Leveled papers'!$H39:$KM39)))</f>
        <v/>
      </c>
      <c r="DG37" s="80" t="str">
        <f>IF($B37="","",IF(COUNTIFS('English Scores- Leveled papers'!$H$4:$KM$4,DG$3,'English Scores- Leveled papers'!$H39:$KM39,"&lt;&gt;")=0,"",SUMIF('English Scores- Leveled papers'!$H$4:$KM$4,DG$3,'English Scores- Leveled papers'!$H39:$KM39)))</f>
        <v/>
      </c>
      <c r="DH37" s="80" t="str">
        <f>IF($B37="","",IF(COUNTIFS('English Scores- Leveled papers'!$H$4:$KM$4,DH$3,'English Scores- Leveled papers'!$H39:$KM39,"&lt;&gt;")=0,"",SUMIF('English Scores- Leveled papers'!$H$4:$KM$4,DH$3,'English Scores- Leveled papers'!$H39:$KM39)))</f>
        <v/>
      </c>
      <c r="DI37" s="80" t="str">
        <f>IF($B37="","",IF(COUNTIFS('English Scores- Leveled papers'!$H$4:$KM$4,DI$3,'English Scores- Leveled papers'!$H39:$KM39,"&lt;&gt;")=0,"",SUMIF('English Scores- Leveled papers'!$H$4:$KM$4,DI$3,'English Scores- Leveled papers'!$H39:$KM39)))</f>
        <v/>
      </c>
      <c r="DJ37" s="80" t="str">
        <f>IF($B37="","",IF(COUNTIFS('English Scores- Leveled papers'!$H$4:$KM$4,DJ$3,'English Scores- Leveled papers'!$H39:$KM39,"&lt;&gt;")=0,"",SUMIF('English Scores- Leveled papers'!$H$4:$KM$4,DJ$3,'English Scores- Leveled papers'!$H39:$KM39)))</f>
        <v/>
      </c>
      <c r="DK37" s="80" t="str">
        <f>IF($B37="","",IF(COUNTIFS('English Scores- Leveled papers'!$H$4:$KM$4,DK$3,'English Scores- Leveled papers'!$H39:$KM39,"&lt;&gt;")=0,"",SUMIF('English Scores- Leveled papers'!$H$4:$KM$4,DK$3,'English Scores- Leveled papers'!$H39:$KM39)))</f>
        <v/>
      </c>
      <c r="DL37" s="80" t="str">
        <f>IF($B37="","",IF(COUNTIFS('English Scores- Leveled papers'!$H$4:$KM$4,DL$3,'English Scores- Leveled papers'!$H39:$KM39,"&lt;&gt;")=0,"",SUMIF('English Scores- Leveled papers'!$H$4:$KM$4,DL$3,'English Scores- Leveled papers'!$H39:$KM39)))</f>
        <v/>
      </c>
      <c r="DM37" s="80" t="str">
        <f>IF($B37="","",IF(COUNTIFS('English Scores- Leveled papers'!$H$4:$KM$4,DM$3,'English Scores- Leveled papers'!$H39:$KM39,"&lt;&gt;")=0,"",SUMIF('English Scores- Leveled papers'!$H$4:$KM$4,DM$3,'English Scores- Leveled papers'!$H39:$KM39)))</f>
        <v/>
      </c>
      <c r="DN37" s="80" t="str">
        <f>IF($B37="","",IF(COUNTIFS('English Scores- Leveled papers'!$H$4:$KM$4,DN$3,'English Scores- Leveled papers'!$H39:$KM39,"&lt;&gt;")=0,"",SUMIF('English Scores- Leveled papers'!$H$4:$KM$4,DN$3,'English Scores- Leveled papers'!$H39:$KM39)))</f>
        <v/>
      </c>
      <c r="DO37" s="80" t="str">
        <f>IF($B37="","",IF(COUNTIFS('English Scores- Leveled papers'!$H$4:$KM$4,DO$3,'English Scores- Leveled papers'!$H39:$KM39,"&lt;&gt;")=0,"",SUMIF('English Scores- Leveled papers'!$H$4:$KM$4,DO$3,'English Scores- Leveled papers'!$H39:$KM39)))</f>
        <v/>
      </c>
      <c r="DP37" s="80" t="str">
        <f>IF($B37="","",IF(COUNTIFS('English Scores- Leveled papers'!$H$4:$KM$4,DP$3,'English Scores- Leveled papers'!$H39:$KM39,"&lt;&gt;")=0,"",SUMIF('English Scores- Leveled papers'!$H$4:$KM$4,DP$3,'English Scores- Leveled papers'!$H39:$KM39)))</f>
        <v/>
      </c>
      <c r="DQ37" s="80" t="str">
        <f>IF($B37="","",IF(COUNTIFS('English Scores- Leveled papers'!$H$4:$KM$4,DQ$3,'English Scores- Leveled papers'!$H39:$KM39,"&lt;&gt;")=0,"",SUMIF('English Scores- Leveled papers'!$H$4:$KM$4,DQ$3,'English Scores- Leveled papers'!$H39:$KM39)))</f>
        <v/>
      </c>
      <c r="DR37" s="41" t="str">
        <f>IF($B37="","",IF(COUNTIFS('English Scores- Leveled papers'!$H$4:$KM$4,DR$3,'English Scores- Leveled papers'!$H39:$KM39,"&lt;&gt;")=0,"",SUMIF('English Scores- Leveled papers'!$H$4:$KM$4,DR$3,'English Scores- Leveled papers'!$H39:$KM39)))</f>
        <v/>
      </c>
      <c r="DS37" s="41" t="str">
        <f>IF($B37="","",IF(COUNTIFS('English Scores- Leveled papers'!$H$4:$KM$4,DS$3,'English Scores- Leveled papers'!$H39:$KM39,"&lt;&gt;")=0,"",SUMIF('English Scores- Leveled papers'!$H$4:$KM$4,DS$3,'English Scores- Leveled papers'!$H39:$KM39)))</f>
        <v/>
      </c>
      <c r="DT37" s="41" t="str">
        <f>IF($B37="","",IF(COUNTIFS('English Scores- Leveled papers'!$H$4:$KM$4,DT$3,'English Scores- Leveled papers'!$H39:$KM39,"&lt;&gt;")=0,"",SUMIF('English Scores- Leveled papers'!$H$4:$KM$4,DT$3,'English Scores- Leveled papers'!$H39:$KM39)))</f>
        <v/>
      </c>
      <c r="DU37" s="41" t="str">
        <f>IF($B37="","",IF(COUNTIFS('English Scores- Leveled papers'!$H$4:$KM$4,DU$3,'English Scores- Leveled papers'!$H39:$KM39,"&lt;&gt;")=0,"",SUMIF('English Scores- Leveled papers'!$H$4:$KM$4,DU$3,'English Scores- Leveled papers'!$H39:$KM39)))</f>
        <v/>
      </c>
      <c r="DV37" s="41" t="str">
        <f>IF($B37="","",IF(COUNTIFS('English Scores- Leveled papers'!$H$4:$KM$4,DV$3,'English Scores- Leveled papers'!$H39:$KM39,"&lt;&gt;")=0,"",SUMIF('English Scores- Leveled papers'!$H$4:$KM$4,DV$3,'English Scores- Leveled papers'!$H39:$KM39)))</f>
        <v/>
      </c>
      <c r="DW37" s="41" t="str">
        <f>IF($B37="","",IF(COUNTIFS('English Scores- Leveled papers'!$H$4:$KM$4,DW$3,'English Scores- Leveled papers'!$H39:$KM39,"&lt;&gt;")=0,"",SUMIF('English Scores- Leveled papers'!$H$4:$KM$4,DW$3,'English Scores- Leveled papers'!$H39:$KM39)))</f>
        <v/>
      </c>
      <c r="DX37" s="41" t="str">
        <f>IF($B37="","",IF(COUNTIFS('English Scores- Leveled papers'!$H$4:$KM$4,DX$3,'English Scores- Leveled papers'!$H39:$KM39,"&lt;&gt;")=0,"",SUMIF('English Scores- Leveled papers'!$H$4:$KM$4,DX$3,'English Scores- Leveled papers'!$H39:$KM39)))</f>
        <v/>
      </c>
      <c r="DY37" s="41" t="str">
        <f>IF($B37="","",IF(COUNTIFS('English Scores- Leveled papers'!$H$4:$KM$4,DY$3,'English Scores- Leveled papers'!$H39:$KM39,"&lt;&gt;")=0,"",SUMIF('English Scores- Leveled papers'!$H$4:$KM$4,DY$3,'English Scores- Leveled papers'!$H39:$KM39)))</f>
        <v/>
      </c>
      <c r="DZ37" s="41" t="str">
        <f>IF($B37="","",IF(COUNTIFS('English Scores- Leveled papers'!$H$4:$KM$4,DZ$3,'English Scores- Leveled papers'!$H39:$KM39,"&lt;&gt;")=0,"",SUMIF('English Scores- Leveled papers'!$H$4:$KM$4,DZ$3,'English Scores- Leveled papers'!$H39:$KM39)))</f>
        <v/>
      </c>
      <c r="EA37" s="41" t="str">
        <f>IF($B37="","",IF(COUNTIFS('English Scores- Leveled papers'!$H$4:$KM$4,EA$3,'English Scores- Leveled papers'!$H39:$KM39,"&lt;&gt;")=0,"",SUMIF('English Scores- Leveled papers'!$H$4:$KM$4,EA$3,'English Scores- Leveled papers'!$H39:$KM39)))</f>
        <v/>
      </c>
      <c r="EB37" s="41" t="str">
        <f>IF($B37="","",IF(COUNTIFS('English Scores- Leveled papers'!$H$4:$KM$4,EB$3,'English Scores- Leveled papers'!$H39:$KM39,"&lt;&gt;")=0,"",SUMIF('English Scores- Leveled papers'!$H$4:$KM$4,EB$3,'English Scores- Leveled papers'!$H39:$KM39)))</f>
        <v/>
      </c>
      <c r="EC37" s="41" t="str">
        <f>IF($B37="","",IF(COUNTIFS('English Scores- Leveled papers'!$H$4:$KM$4,EC$3,'English Scores- Leveled papers'!$H39:$KM39,"&lt;&gt;")=0,"",SUMIF('English Scores- Leveled papers'!$H$4:$KM$4,EC$3,'English Scores- Leveled papers'!$H39:$KM39)))</f>
        <v/>
      </c>
      <c r="ED37" s="80" t="str">
        <f>IF($B37="","",IF(COUNTIFS('English Scores- Leveled papers'!$H$4:$KM$4,ED$3,'English Scores- Leveled papers'!$H39:$KM39,"&lt;&gt;")=0,"",SUMIF('English Scores- Leveled papers'!$H$4:$KM$4,ED$3,'English Scores- Leveled papers'!$H39:$KM39)))</f>
        <v/>
      </c>
      <c r="EE37" s="80" t="str">
        <f>IF($B37="","",IF(COUNTIFS('English Scores- Leveled papers'!$H$4:$KM$4,EE$3,'English Scores- Leveled papers'!$H39:$KM39,"&lt;&gt;")=0,"",SUMIF('English Scores- Leveled papers'!$H$4:$KM$4,EE$3,'English Scores- Leveled papers'!$H39:$KM39)))</f>
        <v/>
      </c>
      <c r="EF37" s="80" t="str">
        <f>IF($B37="","",IF(COUNTIFS('English Scores- Leveled papers'!$H$4:$KM$4,EF$3,'English Scores- Leveled papers'!$H39:$KM39,"&lt;&gt;")=0,"",SUMIF('English Scores- Leveled papers'!$H$4:$KM$4,EF$3,'English Scores- Leveled papers'!$H39:$KM39)))</f>
        <v/>
      </c>
      <c r="EG37" s="80" t="str">
        <f>IF($B37="","",IF(COUNTIFS('English Scores- Leveled papers'!$H$4:$KM$4,EG$3,'English Scores- Leveled papers'!$H39:$KM39,"&lt;&gt;")=0,"",SUMIF('English Scores- Leveled papers'!$H$4:$KM$4,EG$3,'English Scores- Leveled papers'!$H39:$KM39)))</f>
        <v/>
      </c>
      <c r="EH37" s="80" t="str">
        <f>IF($B37="","",IF(COUNTIFS('English Scores- Leveled papers'!$H$4:$KM$4,EH$3,'English Scores- Leveled papers'!$H39:$KM39,"&lt;&gt;")=0,"",SUMIF('English Scores- Leveled papers'!$H$4:$KM$4,EH$3,'English Scores- Leveled papers'!$H39:$KM39)))</f>
        <v/>
      </c>
      <c r="EI37" s="80" t="str">
        <f>IF($B37="","",IF(COUNTIFS('English Scores- Leveled papers'!$H$4:$KM$4,EI$3,'English Scores- Leveled papers'!$H39:$KM39,"&lt;&gt;")=0,"",SUMIF('English Scores- Leveled papers'!$H$4:$KM$4,EI$3,'English Scores- Leveled papers'!$H39:$KM39)))</f>
        <v/>
      </c>
      <c r="EJ37" s="80" t="str">
        <f>IF($B37="","",IF(COUNTIFS('English Scores- Leveled papers'!$H$4:$KM$4,EJ$3,'English Scores- Leveled papers'!$H39:$KM39,"&lt;&gt;")=0,"",SUMIF('English Scores- Leveled papers'!$H$4:$KM$4,EJ$3,'English Scores- Leveled papers'!$H39:$KM39)))</f>
        <v/>
      </c>
      <c r="EK37" s="80" t="str">
        <f>IF($B37="","",IF(COUNTIFS('English Scores- Leveled papers'!$H$4:$KM$4,EK$3,'English Scores- Leveled papers'!$H39:$KM39,"&lt;&gt;")=0,"",SUMIF('English Scores- Leveled papers'!$H$4:$KM$4,EK$3,'English Scores- Leveled papers'!$H39:$KM39)))</f>
        <v/>
      </c>
      <c r="EL37" s="80" t="str">
        <f>IF($B37="","",IF(COUNTIFS('English Scores- Leveled papers'!$H$4:$KM$4,EL$3,'English Scores- Leveled papers'!$H39:$KM39,"&lt;&gt;")=0,"",SUMIF('English Scores- Leveled papers'!$H$4:$KM$4,EL$3,'English Scores- Leveled papers'!$H39:$KM39)))</f>
        <v/>
      </c>
      <c r="EM37" s="80" t="str">
        <f>IF($B37="","",IF(COUNTIFS('English Scores- Leveled papers'!$H$4:$KM$4,EM$3,'English Scores- Leveled papers'!$H39:$KM39,"&lt;&gt;")=0,"",SUMIF('English Scores- Leveled papers'!$H$4:$KM$4,EM$3,'English Scores- Leveled papers'!$H39:$KM39)))</f>
        <v/>
      </c>
      <c r="EN37" s="80" t="str">
        <f>IF($B37="","",IF(COUNTIFS('English Scores- Leveled papers'!$H$4:$KM$4,EN$3,'English Scores- Leveled papers'!$H39:$KM39,"&lt;&gt;")=0,"",SUMIF('English Scores- Leveled papers'!$H$4:$KM$4,EN$3,'English Scores- Leveled papers'!$H39:$KM39)))</f>
        <v/>
      </c>
      <c r="EO37" s="80" t="str">
        <f>IF($B37="","",IF(COUNTIFS('English Scores- Leveled papers'!$H$4:$KM$4,EO$3,'English Scores- Leveled papers'!$H39:$KM39,"&lt;&gt;")=0,"",SUMIF('English Scores- Leveled papers'!$H$4:$KM$4,EO$3,'English Scores- Leveled papers'!$H39:$KM39)))</f>
        <v/>
      </c>
      <c r="EP37" s="80" t="str">
        <f>IF($B37="","",IF(COUNTIFS('English Scores- Leveled papers'!$H$4:$KM$4,EP$3,'English Scores- Leveled papers'!$H39:$KM39,"&lt;&gt;")=0,"",SUMIF('English Scores- Leveled papers'!$H$4:$KM$4,EP$3,'English Scores- Leveled papers'!$H39:$KM39)))</f>
        <v/>
      </c>
    </row>
    <row r="38" spans="1:146" x14ac:dyDescent="0.2">
      <c r="A38" s="65">
        <v>34</v>
      </c>
      <c r="B38" s="65" t="str">
        <f>'English Scores- Leveled papers'!B40</f>
        <v>Syed Osman</v>
      </c>
      <c r="C38" s="79" t="str">
        <f>IF('RC Mastery Check+Question type'!D38="","",IF(OR('RC Mastery Check+Question type'!D38=-0.5,'RC Mastery Check+Question type'!D38=0,'RC Mastery Check+Question type'!D38=0.2,'RC Mastery Check+Question type'!D38=0.5),"NR",'Cover Sheet'!#REF!))</f>
        <v/>
      </c>
      <c r="D38" s="76" t="str">
        <f>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
      </c>
      <c r="E38" s="78" t="str">
        <f t="shared" si="16"/>
        <v/>
      </c>
      <c r="F38" s="78" t="str">
        <f t="shared" si="17"/>
        <v/>
      </c>
      <c r="G38" s="78" t="str">
        <f t="shared" si="18"/>
        <v/>
      </c>
      <c r="H38" s="78" t="str">
        <f t="shared" si="19"/>
        <v/>
      </c>
      <c r="I38" s="78" t="str">
        <f t="shared" si="20"/>
        <v/>
      </c>
      <c r="J38" s="78" t="str">
        <f t="shared" si="21"/>
        <v/>
      </c>
      <c r="K38" s="78" t="str">
        <f t="shared" si="22"/>
        <v/>
      </c>
      <c r="L38" s="78" t="str">
        <f t="shared" si="23"/>
        <v/>
      </c>
      <c r="M38" s="78" t="str">
        <f t="shared" si="24"/>
        <v/>
      </c>
      <c r="N38" s="78" t="str">
        <f t="shared" si="25"/>
        <v/>
      </c>
      <c r="O38" s="78" t="str">
        <f t="shared" si="26"/>
        <v/>
      </c>
      <c r="P38" s="78" t="str">
        <f t="shared" si="27"/>
        <v/>
      </c>
      <c r="Q38" s="78" t="str">
        <f t="shared" si="28"/>
        <v/>
      </c>
      <c r="R38" s="78" t="str">
        <f t="shared" si="29"/>
        <v/>
      </c>
      <c r="S38" s="41" t="str">
        <f>IF($B38="","",IF(COUNTIFS('English Scores- Leveled papers'!$H$4:$KM$4,S$3,'English Scores- Leveled papers'!$H40:$KM40,"&lt;&gt;")=0,"",SUMIF('English Scores- Leveled papers'!$H$4:$KM$4,S$3,'English Scores- Leveled papers'!$H40:$KM40)))</f>
        <v/>
      </c>
      <c r="T38" s="41" t="str">
        <f>IF($B38="","",IF(COUNTIFS('English Scores- Leveled papers'!$H$4:$KM$4,T$3,'English Scores- Leveled papers'!$H40:$KM40,"&lt;&gt;")=0,"",SUMIF('English Scores- Leveled papers'!$H$4:$KM$4,T$3,'English Scores- Leveled papers'!$H40:$KM40)))</f>
        <v/>
      </c>
      <c r="U38" s="41" t="str">
        <f>IF($B38="","",IF(COUNTIFS('English Scores- Leveled papers'!$H$4:$KM$4,U$3,'English Scores- Leveled papers'!$H40:$KM40,"&lt;&gt;")=0,"",SUMIF('English Scores- Leveled papers'!$H$4:$KM$4,U$3,'English Scores- Leveled papers'!$H40:$KM40)))</f>
        <v/>
      </c>
      <c r="V38" s="41" t="str">
        <f>IF($B38="","",IF(COUNTIFS('English Scores- Leveled papers'!$H$4:$KM$4,V$3,'English Scores- Leveled papers'!$H40:$KM40,"&lt;&gt;")=0,"",SUMIF('English Scores- Leveled papers'!$H$4:$KM$4,V$3,'English Scores- Leveled papers'!$H40:$KM40)))</f>
        <v/>
      </c>
      <c r="W38" s="41" t="str">
        <f>IF($B38="","",IF(COUNTIFS('English Scores- Leveled papers'!$H$4:$KM$4,W$3,'English Scores- Leveled papers'!$H40:$KM40,"&lt;&gt;")=0,"",SUMIF('English Scores- Leveled papers'!$H$4:$KM$4,W$3,'English Scores- Leveled papers'!$H40:$KM40)))</f>
        <v/>
      </c>
      <c r="X38" s="80" t="str">
        <f>IF($B38="","",IF(COUNTIFS('English Scores- Leveled papers'!$H$4:$KM$4,X$3,'English Scores- Leveled papers'!$H40:$KM40,"&lt;&gt;")=0,"",SUMIF('English Scores- Leveled papers'!$H$4:$KM$4,X$3,'English Scores- Leveled papers'!$H40:$KM40)))</f>
        <v/>
      </c>
      <c r="Y38" s="80" t="str">
        <f>IF($B38="","",IF(COUNTIFS('English Scores- Leveled papers'!$H$4:$KM$4,Y$3,'English Scores- Leveled papers'!$H40:$KM40,"&lt;&gt;")=0,"",SUMIF('English Scores- Leveled papers'!$H$4:$KM$4,Y$3,'English Scores- Leveled papers'!$H40:$KM40)))</f>
        <v/>
      </c>
      <c r="Z38" s="80" t="str">
        <f>IF($B38="","",IF(COUNTIFS('English Scores- Leveled papers'!$H$4:$KM$4,Z$3,'English Scores- Leveled papers'!$H40:$KM40,"&lt;&gt;")=0,"",SUMIF('English Scores- Leveled papers'!$H$4:$KM$4,Z$3,'English Scores- Leveled papers'!$H40:$KM40)))</f>
        <v/>
      </c>
      <c r="AA38" s="80" t="str">
        <f>IF($B38="","",IF(COUNTIFS('English Scores- Leveled papers'!$H$4:$KM$4,AA$3,'English Scores- Leveled papers'!$H40:$KM40,"&lt;&gt;")=0,"",SUMIF('English Scores- Leveled papers'!$H$4:$KM$4,AA$3,'English Scores- Leveled papers'!$H40:$KM40)))</f>
        <v/>
      </c>
      <c r="AB38" s="80" t="str">
        <f>IF($B38="","",IF(COUNTIFS('English Scores- Leveled papers'!$H$4:$KM$4,AB$3,'English Scores- Leveled papers'!$H40:$KM40,"&lt;&gt;")=0,"",SUMIF('English Scores- Leveled papers'!$H$4:$KM$4,AB$3,'English Scores- Leveled papers'!$H40:$KM40)))</f>
        <v/>
      </c>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80" t="str">
        <f>IF($B38="","",IF(COUNTIFS('English Scores- Leveled papers'!$H$4:$KM$4,AI$3,'English Scores- Leveled papers'!$H40:$KM40,"&lt;&gt;")=0,"",SUMIF('English Scores- Leveled papers'!$H$4:$KM$4,AI$3,'English Scores- Leveled papers'!$H40:$KM40)))</f>
        <v/>
      </c>
      <c r="AJ38" s="80" t="str">
        <f>IF($B38="","",IF(COUNTIFS('English Scores- Leveled papers'!$H$4:$KM$4,AJ$3,'English Scores- Leveled papers'!$H40:$KM40,"&lt;&gt;")=0,"",SUMIF('English Scores- Leveled papers'!$H$4:$KM$4,AJ$3,'English Scores- Leveled papers'!$H40:$KM40)))</f>
        <v/>
      </c>
      <c r="AK38" s="80" t="str">
        <f>IF($B38="","",IF(COUNTIFS('English Scores- Leveled papers'!$H$4:$KM$4,AK$3,'English Scores- Leveled papers'!$H40:$KM40,"&lt;&gt;")=0,"",SUMIF('English Scores- Leveled papers'!$H$4:$KM$4,AK$3,'English Scores- Leveled papers'!$H40:$KM40)))</f>
        <v/>
      </c>
      <c r="AL38" s="80" t="str">
        <f>IF($B38="","",IF(COUNTIFS('English Scores- Leveled papers'!$H$4:$KM$4,AL$3,'English Scores- Leveled papers'!$H40:$KM40,"&lt;&gt;")=0,"",SUMIF('English Scores- Leveled papers'!$H$4:$KM$4,AL$3,'English Scores- Leveled papers'!$H40:$KM40)))</f>
        <v/>
      </c>
      <c r="AM38" s="80" t="str">
        <f>IF($B38="","",IF(COUNTIFS('English Scores- Leveled papers'!$H$4:$KM$4,AM$3,'English Scores- Leveled papers'!$H40:$KM40,"&lt;&gt;")=0,"",SUMIF('English Scores- Leveled papers'!$H$4:$KM$4,AM$3,'English Scores- Leveled papers'!$H40:$KM40)))</f>
        <v/>
      </c>
      <c r="AN38" s="80"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80" t="str">
        <f>IF($B38="","",IF(COUNTIFS('English Scores- Leveled papers'!$H$4:$KM$4,AZ$3,'English Scores- Leveled papers'!$H40:$KM40,"&lt;&gt;")=0,"",SUMIF('English Scores- Leveled papers'!$H$4:$KM$4,AZ$3,'English Scores- Leveled papers'!$H40:$KM40)))</f>
        <v/>
      </c>
      <c r="BA38" s="80" t="str">
        <f>IF($B38="","",IF(COUNTIFS('English Scores- Leveled papers'!$H$4:$KM$4,BA$3,'English Scores- Leveled papers'!$H40:$KM40,"&lt;&gt;")=0,"",SUMIF('English Scores- Leveled papers'!$H$4:$KM$4,BA$3,'English Scores- Leveled papers'!$H40:$KM40)))</f>
        <v/>
      </c>
      <c r="BB38" s="80" t="str">
        <f>IF($B38="","",IF(COUNTIFS('English Scores- Leveled papers'!$H$4:$KM$4,BB$3,'English Scores- Leveled papers'!$H40:$KM40,"&lt;&gt;")=0,"",SUMIF('English Scores- Leveled papers'!$H$4:$KM$4,BB$3,'English Scores- Leveled papers'!$H40:$KM40)))</f>
        <v/>
      </c>
      <c r="BC38" s="80" t="str">
        <f>IF($B38="","",IF(COUNTIFS('English Scores- Leveled papers'!$H$4:$KM$4,BC$3,'English Scores- Leveled papers'!$H40:$KM40,"&lt;&gt;")=0,"",SUMIF('English Scores- Leveled papers'!$H$4:$KM$4,BC$3,'English Scores- Leveled papers'!$H40:$KM40)))</f>
        <v/>
      </c>
      <c r="BD38" s="80"/>
      <c r="BE38" s="80"/>
      <c r="BF38" s="80" t="str">
        <f>IF($B38="","",IF(COUNTIFS('English Scores- Leveled papers'!$H$4:$KM$4,BF$3,'English Scores- Leveled papers'!$H40:$KM40,"&lt;&gt;")=0,"",SUMIF('English Scores- Leveled papers'!$H$4:$KM$4,BF$3,'English Scores- Leveled papers'!$H40:$KM40)))</f>
        <v/>
      </c>
      <c r="BG38" s="80" t="str">
        <f>IF($B38="","",IF(COUNTIFS('English Scores- Leveled papers'!$H$4:$KM$4,BG$3,'English Scores- Leveled papers'!$H40:$KM40,"&lt;&gt;")=0,"",SUMIF('English Scores- Leveled papers'!$H$4:$KM$4,BG$3,'English Scores- Leveled papers'!$H40:$KM40)))</f>
        <v/>
      </c>
      <c r="BH38" s="80" t="str">
        <f>IF($B38="","",IF(COUNTIFS('English Scores- Leveled papers'!$H$4:$KM$4,BH$3,'English Scores- Leveled papers'!$H40:$KM40,"&lt;&gt;")=0,"",SUMIF('English Scores- Leveled papers'!$H$4:$KM$4,BH$3,'English Scores- Leveled papers'!$H40:$KM40)))</f>
        <v/>
      </c>
      <c r="BI38" s="80" t="str">
        <f>IF($B38="","",IF(COUNTIFS('English Scores- Leveled papers'!$H$4:$KM$4,BI$3,'English Scores- Leveled papers'!$H40:$KM40,"&lt;&gt;")=0,"",SUMIF('English Scores- Leveled papers'!$H$4:$KM$4,BI$3,'English Scores- Leveled papers'!$H40:$KM40)))</f>
        <v/>
      </c>
      <c r="BJ38" s="80" t="str">
        <f>IF($B38="","",IF(COUNTIFS('English Scores- Leveled papers'!$H$4:$KM$4,BJ$3,'English Scores- Leveled papers'!$H40:$KM40,"&lt;&gt;")=0,"",SUMIF('English Scores- Leveled papers'!$H$4:$KM$4,BJ$3,'English Scores- Leveled papers'!$H40:$KM40)))</f>
        <v/>
      </c>
      <c r="BK38" s="80" t="str">
        <f>IF($B38="","",IF(COUNTIFS('English Scores- Leveled papers'!$H$4:$KM$4,BK$3,'English Scores- Leveled papers'!$H40:$KM40,"&lt;&gt;")=0,"",SUMIF('English Scores- Leveled papers'!$H$4:$KM$4,BK$3,'English Scores- Leveled papers'!$H40:$KM40)))</f>
        <v/>
      </c>
      <c r="BL38" s="80" t="str">
        <f>IF($B38="","",IF(COUNTIFS('English Scores- Leveled papers'!$H$4:$KM$4,BL$3,'English Scores- Leveled papers'!$H40:$KM40,"&lt;&gt;")=0,"",SUMIF('English Scores- Leveled papers'!$H$4:$KM$4,BL$3,'English Scores- Leveled papers'!$H40:$KM40)))</f>
        <v/>
      </c>
      <c r="BM38" s="80" t="str">
        <f>IF($B38="","",IF(COUNTIFS('English Scores- Leveled papers'!$H$4:$KM$4,BM$3,'English Scores- Leveled papers'!$H40:$KM40,"&lt;&gt;")=0,"",SUMIF('English Scores- Leveled papers'!$H$4:$KM$4,BM$3,'English Scores- Leveled papers'!$H40:$KM40)))</f>
        <v/>
      </c>
      <c r="BN38" s="80" t="str">
        <f>IF($B38="","",IF(COUNTIFS('English Scores- Leveled papers'!$H$4:$KM$4,BN$3,'English Scores- Leveled papers'!$H40:$KM40,"&lt;&gt;")=0,"",SUMIF('English Scores- Leveled papers'!$H$4:$KM$4,BN$3,'English Scores- Leveled papers'!$H40:$KM40)))</f>
        <v/>
      </c>
      <c r="BO38" s="80"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80" t="str">
        <f>IF($B38="","",IF(COUNTIFS('English Scores- Leveled papers'!$H$4:$KM$4,BX$3,'English Scores- Leveled papers'!$H40:$KM40,"&lt;&gt;")=0,"",SUMIF('English Scores- Leveled papers'!$H$4:$KM$4,BX$3,'English Scores- Leveled papers'!$H40:$KM40)))</f>
        <v/>
      </c>
      <c r="BY38" s="80" t="str">
        <f>IF($B38="","",IF(COUNTIFS('English Scores- Leveled papers'!$H$4:$KM$4,BY$3,'English Scores- Leveled papers'!$H40:$KM40,"&lt;&gt;")=0,"",SUMIF('English Scores- Leveled papers'!$H$4:$KM$4,BY$3,'English Scores- Leveled papers'!$H40:$KM40)))</f>
        <v/>
      </c>
      <c r="BZ38" s="80" t="str">
        <f>IF($B38="","",IF(COUNTIFS('English Scores- Leveled papers'!$H$4:$KM$4,BZ$3,'English Scores- Leveled papers'!$H40:$KM40,"&lt;&gt;")=0,"",SUMIF('English Scores- Leveled papers'!$H$4:$KM$4,BZ$3,'English Scores- Leveled papers'!$H40:$KM40)))</f>
        <v/>
      </c>
      <c r="CA38" s="80" t="str">
        <f>IF($B38="","",IF(COUNTIFS('English Scores- Leveled papers'!$H$4:$KM$4,CA$3,'English Scores- Leveled papers'!$H40:$KM40,"&lt;&gt;")=0,"",SUMIF('English Scores- Leveled papers'!$H$4:$KM$4,CA$3,'English Scores- Leveled papers'!$H40:$KM40)))</f>
        <v/>
      </c>
      <c r="CB38" s="80" t="str">
        <f>IF($B38="","",IF(COUNTIFS('English Scores- Leveled papers'!$H$4:$KM$4,CB$3,'English Scores- Leveled papers'!$H40:$KM40,"&lt;&gt;")=0,"",SUMIF('English Scores- Leveled papers'!$H$4:$KM$4,CB$3,'English Scores- Leveled papers'!$H40:$KM40)))</f>
        <v/>
      </c>
      <c r="CC38" s="80" t="str">
        <f>IF($B38="","",IF(COUNTIFS('English Scores- Leveled papers'!$H$4:$KM$4,CC$3,'English Scores- Leveled papers'!$H40:$KM40,"&lt;&gt;")=0,"",SUMIF('English Scores- Leveled papers'!$H$4:$KM$4,CC$3,'English Scores- Leveled papers'!$H40:$KM40)))</f>
        <v/>
      </c>
      <c r="CD38" s="80" t="str">
        <f>IF($B38="","",IF(COUNTIFS('English Scores- Leveled papers'!$H$4:$KM$4,CD$3,'English Scores- Leveled papers'!$H40:$KM40,"&lt;&gt;")=0,"",SUMIF('English Scores- Leveled papers'!$H$4:$KM$4,CD$3,'English Scores- Leveled papers'!$H40:$KM40)))</f>
        <v/>
      </c>
      <c r="CE38" s="80" t="str">
        <f>IF($B38="","",IF(COUNTIFS('English Scores- Leveled papers'!$H$4:$KM$4,CE$3,'English Scores- Leveled papers'!$H40:$KM40,"&lt;&gt;")=0,"",SUMIF('English Scores- Leveled papers'!$H$4:$KM$4,CE$3,'English Scores- Leveled papers'!$H40:$KM40)))</f>
        <v/>
      </c>
      <c r="CF38" s="80"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80" t="str">
        <f>IF($B38="","",IF(COUNTIFS('English Scores- Leveled papers'!$H$4:$KM$4,CL$3,'English Scores- Leveled papers'!$H40:$KM40,"&lt;&gt;")=0,"",SUMIF('English Scores- Leveled papers'!$H$4:$KM$4,CL$3,'English Scores- Leveled papers'!$H40:$KM40)))</f>
        <v/>
      </c>
      <c r="CM38" s="80" t="str">
        <f>IF($B38="","",IF(COUNTIFS('English Scores- Leveled papers'!$H$4:$KM$4,CM$3,'English Scores- Leveled papers'!$H40:$KM40,"&lt;&gt;")=0,"",SUMIF('English Scores- Leveled papers'!$H$4:$KM$4,CM$3,'English Scores- Leveled papers'!$H40:$KM40)))</f>
        <v/>
      </c>
      <c r="CN38" s="80" t="str">
        <f>IF($B38="","",IF(COUNTIFS('English Scores- Leveled papers'!$H$4:$KM$4,CN$3,'English Scores- Leveled papers'!$H40:$KM40,"&lt;&gt;")=0,"",SUMIF('English Scores- Leveled papers'!$H$4:$KM$4,CN$3,'English Scores- Leveled papers'!$H40:$KM40)))</f>
        <v/>
      </c>
      <c r="CO38" s="80" t="str">
        <f>IF($B38="","",IF(COUNTIFS('English Scores- Leveled papers'!$H$4:$KM$4,CO$3,'English Scores- Leveled papers'!$H40:$KM40,"&lt;&gt;")=0,"",SUMIF('English Scores- Leveled papers'!$H$4:$KM$4,CO$3,'English Scores- Leveled papers'!$H40:$KM40)))</f>
        <v/>
      </c>
      <c r="CP38" s="80" t="str">
        <f>IF($B38="","",IF(COUNTIFS('English Scores- Leveled papers'!$H$4:$KM$4,CP$3,'English Scores- Leveled papers'!$H40:$KM40,"&lt;&gt;")=0,"",SUMIF('English Scores- Leveled papers'!$H$4:$KM$4,CP$3,'English Scores- Leveled papers'!$H40:$KM40)))</f>
        <v/>
      </c>
      <c r="CQ38" s="80" t="str">
        <f>IF($B38="","",IF(COUNTIFS('English Scores- Leveled papers'!$H$4:$KM$4,CQ$3,'English Scores- Leveled papers'!$H40:$KM40,"&lt;&gt;")=0,"",SUMIF('English Scores- Leveled papers'!$H$4:$KM$4,CQ$3,'English Scores- Leveled papers'!$H40:$KM40)))</f>
        <v/>
      </c>
      <c r="CR38" s="80" t="str">
        <f>IF($B38="","",IF(COUNTIFS('English Scores- Leveled papers'!$H$4:$KM$4,CR$3,'English Scores- Leveled papers'!$H40:$KM40,"&lt;&gt;")=0,"",SUMIF('English Scores- Leveled papers'!$H$4:$KM$4,CR$3,'English Scores- Leveled papers'!$H40:$KM40)))</f>
        <v/>
      </c>
      <c r="CS38" s="80"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80" t="str">
        <f>IF($B38="","",IF(COUNTIFS('English Scores- Leveled papers'!$H$4:$KM$4,DF$3,'English Scores- Leveled papers'!$H40:$KM40,"&lt;&gt;")=0,"",SUMIF('English Scores- Leveled papers'!$H$4:$KM$4,DF$3,'English Scores- Leveled papers'!$H40:$KM40)))</f>
        <v/>
      </c>
      <c r="DG38" s="80" t="str">
        <f>IF($B38="","",IF(COUNTIFS('English Scores- Leveled papers'!$H$4:$KM$4,DG$3,'English Scores- Leveled papers'!$H40:$KM40,"&lt;&gt;")=0,"",SUMIF('English Scores- Leveled papers'!$H$4:$KM$4,DG$3,'English Scores- Leveled papers'!$H40:$KM40)))</f>
        <v/>
      </c>
      <c r="DH38" s="80" t="str">
        <f>IF($B38="","",IF(COUNTIFS('English Scores- Leveled papers'!$H$4:$KM$4,DH$3,'English Scores- Leveled papers'!$H40:$KM40,"&lt;&gt;")=0,"",SUMIF('English Scores- Leveled papers'!$H$4:$KM$4,DH$3,'English Scores- Leveled papers'!$H40:$KM40)))</f>
        <v/>
      </c>
      <c r="DI38" s="80" t="str">
        <f>IF($B38="","",IF(COUNTIFS('English Scores- Leveled papers'!$H$4:$KM$4,DI$3,'English Scores- Leveled papers'!$H40:$KM40,"&lt;&gt;")=0,"",SUMIF('English Scores- Leveled papers'!$H$4:$KM$4,DI$3,'English Scores- Leveled papers'!$H40:$KM40)))</f>
        <v/>
      </c>
      <c r="DJ38" s="80" t="str">
        <f>IF($B38="","",IF(COUNTIFS('English Scores- Leveled papers'!$H$4:$KM$4,DJ$3,'English Scores- Leveled papers'!$H40:$KM40,"&lt;&gt;")=0,"",SUMIF('English Scores- Leveled papers'!$H$4:$KM$4,DJ$3,'English Scores- Leveled papers'!$H40:$KM40)))</f>
        <v/>
      </c>
      <c r="DK38" s="80" t="str">
        <f>IF($B38="","",IF(COUNTIFS('English Scores- Leveled papers'!$H$4:$KM$4,DK$3,'English Scores- Leveled papers'!$H40:$KM40,"&lt;&gt;")=0,"",SUMIF('English Scores- Leveled papers'!$H$4:$KM$4,DK$3,'English Scores- Leveled papers'!$H40:$KM40)))</f>
        <v/>
      </c>
      <c r="DL38" s="80" t="str">
        <f>IF($B38="","",IF(COUNTIFS('English Scores- Leveled papers'!$H$4:$KM$4,DL$3,'English Scores- Leveled papers'!$H40:$KM40,"&lt;&gt;")=0,"",SUMIF('English Scores- Leveled papers'!$H$4:$KM$4,DL$3,'English Scores- Leveled papers'!$H40:$KM40)))</f>
        <v/>
      </c>
      <c r="DM38" s="80" t="str">
        <f>IF($B38="","",IF(COUNTIFS('English Scores- Leveled papers'!$H$4:$KM$4,DM$3,'English Scores- Leveled papers'!$H40:$KM40,"&lt;&gt;")=0,"",SUMIF('English Scores- Leveled papers'!$H$4:$KM$4,DM$3,'English Scores- Leveled papers'!$H40:$KM40)))</f>
        <v/>
      </c>
      <c r="DN38" s="80" t="str">
        <f>IF($B38="","",IF(COUNTIFS('English Scores- Leveled papers'!$H$4:$KM$4,DN$3,'English Scores- Leveled papers'!$H40:$KM40,"&lt;&gt;")=0,"",SUMIF('English Scores- Leveled papers'!$H$4:$KM$4,DN$3,'English Scores- Leveled papers'!$H40:$KM40)))</f>
        <v/>
      </c>
      <c r="DO38" s="80" t="str">
        <f>IF($B38="","",IF(COUNTIFS('English Scores- Leveled papers'!$H$4:$KM$4,DO$3,'English Scores- Leveled papers'!$H40:$KM40,"&lt;&gt;")=0,"",SUMIF('English Scores- Leveled papers'!$H$4:$KM$4,DO$3,'English Scores- Leveled papers'!$H40:$KM40)))</f>
        <v/>
      </c>
      <c r="DP38" s="80" t="str">
        <f>IF($B38="","",IF(COUNTIFS('English Scores- Leveled papers'!$H$4:$KM$4,DP$3,'English Scores- Leveled papers'!$H40:$KM40,"&lt;&gt;")=0,"",SUMIF('English Scores- Leveled papers'!$H$4:$KM$4,DP$3,'English Scores- Leveled papers'!$H40:$KM40)))</f>
        <v/>
      </c>
      <c r="DQ38" s="80" t="str">
        <f>IF($B38="","",IF(COUNTIFS('English Scores- Leveled papers'!$H$4:$KM$4,DQ$3,'English Scores- Leveled papers'!$H40:$KM40,"&lt;&gt;")=0,"",SUMIF('English Scores- Leveled papers'!$H$4:$KM$4,DQ$3,'English Scores- Leveled papers'!$H40:$KM40)))</f>
        <v/>
      </c>
      <c r="DR38" s="41" t="str">
        <f>IF($B38="","",IF(COUNTIFS('English Scores- Leveled papers'!$H$4:$KM$4,DR$3,'English Scores- Leveled papers'!$H40:$KM40,"&lt;&gt;")=0,"",SUMIF('English Scores- Leveled papers'!$H$4:$KM$4,DR$3,'English Scores- Leveled papers'!$H40:$KM40)))</f>
        <v/>
      </c>
      <c r="DS38" s="41" t="str">
        <f>IF($B38="","",IF(COUNTIFS('English Scores- Leveled papers'!$H$4:$KM$4,DS$3,'English Scores- Leveled papers'!$H40:$KM40,"&lt;&gt;")=0,"",SUMIF('English Scores- Leveled papers'!$H$4:$KM$4,DS$3,'English Scores- Leveled papers'!$H40:$KM40)))</f>
        <v/>
      </c>
      <c r="DT38" s="41" t="str">
        <f>IF($B38="","",IF(COUNTIFS('English Scores- Leveled papers'!$H$4:$KM$4,DT$3,'English Scores- Leveled papers'!$H40:$KM40,"&lt;&gt;")=0,"",SUMIF('English Scores- Leveled papers'!$H$4:$KM$4,DT$3,'English Scores- Leveled papers'!$H40:$KM40)))</f>
        <v/>
      </c>
      <c r="DU38" s="41" t="str">
        <f>IF($B38="","",IF(COUNTIFS('English Scores- Leveled papers'!$H$4:$KM$4,DU$3,'English Scores- Leveled papers'!$H40:$KM40,"&lt;&gt;")=0,"",SUMIF('English Scores- Leveled papers'!$H$4:$KM$4,DU$3,'English Scores- Leveled papers'!$H40:$KM40)))</f>
        <v/>
      </c>
      <c r="DV38" s="41" t="str">
        <f>IF($B38="","",IF(COUNTIFS('English Scores- Leveled papers'!$H$4:$KM$4,DV$3,'English Scores- Leveled papers'!$H40:$KM40,"&lt;&gt;")=0,"",SUMIF('English Scores- Leveled papers'!$H$4:$KM$4,DV$3,'English Scores- Leveled papers'!$H40:$KM40)))</f>
        <v/>
      </c>
      <c r="DW38" s="41" t="str">
        <f>IF($B38="","",IF(COUNTIFS('English Scores- Leveled papers'!$H$4:$KM$4,DW$3,'English Scores- Leveled papers'!$H40:$KM40,"&lt;&gt;")=0,"",SUMIF('English Scores- Leveled papers'!$H$4:$KM$4,DW$3,'English Scores- Leveled papers'!$H40:$KM40)))</f>
        <v/>
      </c>
      <c r="DX38" s="41" t="str">
        <f>IF($B38="","",IF(COUNTIFS('English Scores- Leveled papers'!$H$4:$KM$4,DX$3,'English Scores- Leveled papers'!$H40:$KM40,"&lt;&gt;")=0,"",SUMIF('English Scores- Leveled papers'!$H$4:$KM$4,DX$3,'English Scores- Leveled papers'!$H40:$KM40)))</f>
        <v/>
      </c>
      <c r="DY38" s="41" t="str">
        <f>IF($B38="","",IF(COUNTIFS('English Scores- Leveled papers'!$H$4:$KM$4,DY$3,'English Scores- Leveled papers'!$H40:$KM40,"&lt;&gt;")=0,"",SUMIF('English Scores- Leveled papers'!$H$4:$KM$4,DY$3,'English Scores- Leveled papers'!$H40:$KM40)))</f>
        <v/>
      </c>
      <c r="DZ38" s="41" t="str">
        <f>IF($B38="","",IF(COUNTIFS('English Scores- Leveled papers'!$H$4:$KM$4,DZ$3,'English Scores- Leveled papers'!$H40:$KM40,"&lt;&gt;")=0,"",SUMIF('English Scores- Leveled papers'!$H$4:$KM$4,DZ$3,'English Scores- Leveled papers'!$H40:$KM40)))</f>
        <v/>
      </c>
      <c r="EA38" s="41" t="str">
        <f>IF($B38="","",IF(COUNTIFS('English Scores- Leveled papers'!$H$4:$KM$4,EA$3,'English Scores- Leveled papers'!$H40:$KM40,"&lt;&gt;")=0,"",SUMIF('English Scores- Leveled papers'!$H$4:$KM$4,EA$3,'English Scores- Leveled papers'!$H40:$KM40)))</f>
        <v/>
      </c>
      <c r="EB38" s="41" t="str">
        <f>IF($B38="","",IF(COUNTIFS('English Scores- Leveled papers'!$H$4:$KM$4,EB$3,'English Scores- Leveled papers'!$H40:$KM40,"&lt;&gt;")=0,"",SUMIF('English Scores- Leveled papers'!$H$4:$KM$4,EB$3,'English Scores- Leveled papers'!$H40:$KM40)))</f>
        <v/>
      </c>
      <c r="EC38" s="41" t="str">
        <f>IF($B38="","",IF(COUNTIFS('English Scores- Leveled papers'!$H$4:$KM$4,EC$3,'English Scores- Leveled papers'!$H40:$KM40,"&lt;&gt;")=0,"",SUMIF('English Scores- Leveled papers'!$H$4:$KM$4,EC$3,'English Scores- Leveled papers'!$H40:$KM40)))</f>
        <v/>
      </c>
      <c r="ED38" s="80" t="str">
        <f>IF($B38="","",IF(COUNTIFS('English Scores- Leveled papers'!$H$4:$KM$4,ED$3,'English Scores- Leveled papers'!$H40:$KM40,"&lt;&gt;")=0,"",SUMIF('English Scores- Leveled papers'!$H$4:$KM$4,ED$3,'English Scores- Leveled papers'!$H40:$KM40)))</f>
        <v/>
      </c>
      <c r="EE38" s="80" t="str">
        <f>IF($B38="","",IF(COUNTIFS('English Scores- Leveled papers'!$H$4:$KM$4,EE$3,'English Scores- Leveled papers'!$H40:$KM40,"&lt;&gt;")=0,"",SUMIF('English Scores- Leveled papers'!$H$4:$KM$4,EE$3,'English Scores- Leveled papers'!$H40:$KM40)))</f>
        <v/>
      </c>
      <c r="EF38" s="80" t="str">
        <f>IF($B38="","",IF(COUNTIFS('English Scores- Leveled papers'!$H$4:$KM$4,EF$3,'English Scores- Leveled papers'!$H40:$KM40,"&lt;&gt;")=0,"",SUMIF('English Scores- Leveled papers'!$H$4:$KM$4,EF$3,'English Scores- Leveled papers'!$H40:$KM40)))</f>
        <v/>
      </c>
      <c r="EG38" s="80" t="str">
        <f>IF($B38="","",IF(COUNTIFS('English Scores- Leveled papers'!$H$4:$KM$4,EG$3,'English Scores- Leveled papers'!$H40:$KM40,"&lt;&gt;")=0,"",SUMIF('English Scores- Leveled papers'!$H$4:$KM$4,EG$3,'English Scores- Leveled papers'!$H40:$KM40)))</f>
        <v/>
      </c>
      <c r="EH38" s="80" t="str">
        <f>IF($B38="","",IF(COUNTIFS('English Scores- Leveled papers'!$H$4:$KM$4,EH$3,'English Scores- Leveled papers'!$H40:$KM40,"&lt;&gt;")=0,"",SUMIF('English Scores- Leveled papers'!$H$4:$KM$4,EH$3,'English Scores- Leveled papers'!$H40:$KM40)))</f>
        <v/>
      </c>
      <c r="EI38" s="80" t="str">
        <f>IF($B38="","",IF(COUNTIFS('English Scores- Leveled papers'!$H$4:$KM$4,EI$3,'English Scores- Leveled papers'!$H40:$KM40,"&lt;&gt;")=0,"",SUMIF('English Scores- Leveled papers'!$H$4:$KM$4,EI$3,'English Scores- Leveled papers'!$H40:$KM40)))</f>
        <v/>
      </c>
      <c r="EJ38" s="80" t="str">
        <f>IF($B38="","",IF(COUNTIFS('English Scores- Leveled papers'!$H$4:$KM$4,EJ$3,'English Scores- Leveled papers'!$H40:$KM40,"&lt;&gt;")=0,"",SUMIF('English Scores- Leveled papers'!$H$4:$KM$4,EJ$3,'English Scores- Leveled papers'!$H40:$KM40)))</f>
        <v/>
      </c>
      <c r="EK38" s="80" t="str">
        <f>IF($B38="","",IF(COUNTIFS('English Scores- Leveled papers'!$H$4:$KM$4,EK$3,'English Scores- Leveled papers'!$H40:$KM40,"&lt;&gt;")=0,"",SUMIF('English Scores- Leveled papers'!$H$4:$KM$4,EK$3,'English Scores- Leveled papers'!$H40:$KM40)))</f>
        <v/>
      </c>
      <c r="EL38" s="80" t="str">
        <f>IF($B38="","",IF(COUNTIFS('English Scores- Leveled papers'!$H$4:$KM$4,EL$3,'English Scores- Leveled papers'!$H40:$KM40,"&lt;&gt;")=0,"",SUMIF('English Scores- Leveled papers'!$H$4:$KM$4,EL$3,'English Scores- Leveled papers'!$H40:$KM40)))</f>
        <v/>
      </c>
      <c r="EM38" s="80" t="str">
        <f>IF($B38="","",IF(COUNTIFS('English Scores- Leveled papers'!$H$4:$KM$4,EM$3,'English Scores- Leveled papers'!$H40:$KM40,"&lt;&gt;")=0,"",SUMIF('English Scores- Leveled papers'!$H$4:$KM$4,EM$3,'English Scores- Leveled papers'!$H40:$KM40)))</f>
        <v/>
      </c>
      <c r="EN38" s="80" t="str">
        <f>IF($B38="","",IF(COUNTIFS('English Scores- Leveled papers'!$H$4:$KM$4,EN$3,'English Scores- Leveled papers'!$H40:$KM40,"&lt;&gt;")=0,"",SUMIF('English Scores- Leveled papers'!$H$4:$KM$4,EN$3,'English Scores- Leveled papers'!$H40:$KM40)))</f>
        <v/>
      </c>
      <c r="EO38" s="80" t="str">
        <f>IF($B38="","",IF(COUNTIFS('English Scores- Leveled papers'!$H$4:$KM$4,EO$3,'English Scores- Leveled papers'!$H40:$KM40,"&lt;&gt;")=0,"",SUMIF('English Scores- Leveled papers'!$H$4:$KM$4,EO$3,'English Scores- Leveled papers'!$H40:$KM40)))</f>
        <v/>
      </c>
      <c r="EP38" s="80" t="str">
        <f>IF($B38="","",IF(COUNTIFS('English Scores- Leveled papers'!$H$4:$KM$4,EP$3,'English Scores- Leveled papers'!$H40:$KM40,"&lt;&gt;")=0,"",SUMIF('English Scores- Leveled papers'!$H$4:$KM$4,EP$3,'English Scores- Leveled papers'!$H40:$KM40)))</f>
        <v/>
      </c>
    </row>
    <row r="39" spans="1:146" x14ac:dyDescent="0.2">
      <c r="A39" s="65">
        <v>35</v>
      </c>
      <c r="B39" s="65" t="str">
        <f>'English Scores- Leveled papers'!B41</f>
        <v>Amreen Muskan</v>
      </c>
      <c r="C39" s="79" t="str">
        <f>IF('RC Mastery Check+Question type'!D39="","",IF(OR('RC Mastery Check+Question type'!D39=-0.5,'RC Mastery Check+Question type'!D39=0,'RC Mastery Check+Question type'!D39=0.2,'RC Mastery Check+Question type'!D39=0.5),"NR",'Cover Sheet'!#REF!))</f>
        <v/>
      </c>
      <c r="D39" s="76" t="str">
        <f>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
      </c>
      <c r="E39" s="78" t="str">
        <f t="shared" si="16"/>
        <v/>
      </c>
      <c r="F39" s="78" t="str">
        <f t="shared" si="17"/>
        <v/>
      </c>
      <c r="G39" s="78" t="str">
        <f t="shared" si="18"/>
        <v/>
      </c>
      <c r="H39" s="78" t="str">
        <f t="shared" si="19"/>
        <v/>
      </c>
      <c r="I39" s="78" t="str">
        <f t="shared" si="20"/>
        <v/>
      </c>
      <c r="J39" s="78" t="str">
        <f t="shared" si="21"/>
        <v/>
      </c>
      <c r="K39" s="78" t="str">
        <f t="shared" si="22"/>
        <v/>
      </c>
      <c r="L39" s="78" t="str">
        <f t="shared" si="23"/>
        <v/>
      </c>
      <c r="M39" s="78" t="str">
        <f t="shared" si="24"/>
        <v/>
      </c>
      <c r="N39" s="78" t="str">
        <f t="shared" si="25"/>
        <v/>
      </c>
      <c r="O39" s="78" t="str">
        <f t="shared" si="26"/>
        <v/>
      </c>
      <c r="P39" s="78" t="str">
        <f t="shared" si="27"/>
        <v/>
      </c>
      <c r="Q39" s="78" t="str">
        <f t="shared" si="28"/>
        <v/>
      </c>
      <c r="R39" s="78" t="str">
        <f t="shared" si="29"/>
        <v/>
      </c>
      <c r="S39" s="41" t="str">
        <f>IF($B39="","",IF(COUNTIFS('English Scores- Leveled papers'!$H$4:$KM$4,S$3,'English Scores- Leveled papers'!$H41:$KM41,"&lt;&gt;")=0,"",SUMIF('English Scores- Leveled papers'!$H$4:$KM$4,S$3,'English Scores- Leveled papers'!$H41:$KM41)))</f>
        <v/>
      </c>
      <c r="T39" s="41" t="str">
        <f>IF($B39="","",IF(COUNTIFS('English Scores- Leveled papers'!$H$4:$KM$4,T$3,'English Scores- Leveled papers'!$H41:$KM41,"&lt;&gt;")=0,"",SUMIF('English Scores- Leveled papers'!$H$4:$KM$4,T$3,'English Scores- Leveled papers'!$H41:$KM41)))</f>
        <v/>
      </c>
      <c r="U39" s="41" t="str">
        <f>IF($B39="","",IF(COUNTIFS('English Scores- Leveled papers'!$H$4:$KM$4,U$3,'English Scores- Leveled papers'!$H41:$KM41,"&lt;&gt;")=0,"",SUMIF('English Scores- Leveled papers'!$H$4:$KM$4,U$3,'English Scores- Leveled papers'!$H41:$KM41)))</f>
        <v/>
      </c>
      <c r="V39" s="41" t="str">
        <f>IF($B39="","",IF(COUNTIFS('English Scores- Leveled papers'!$H$4:$KM$4,V$3,'English Scores- Leveled papers'!$H41:$KM41,"&lt;&gt;")=0,"",SUMIF('English Scores- Leveled papers'!$H$4:$KM$4,V$3,'English Scores- Leveled papers'!$H41:$KM41)))</f>
        <v/>
      </c>
      <c r="W39" s="41" t="str">
        <f>IF($B39="","",IF(COUNTIFS('English Scores- Leveled papers'!$H$4:$KM$4,W$3,'English Scores- Leveled papers'!$H41:$KM41,"&lt;&gt;")=0,"",SUMIF('English Scores- Leveled papers'!$H$4:$KM$4,W$3,'English Scores- Leveled papers'!$H41:$KM41)))</f>
        <v/>
      </c>
      <c r="X39" s="80" t="str">
        <f>IF($B39="","",IF(COUNTIFS('English Scores- Leveled papers'!$H$4:$KM$4,X$3,'English Scores- Leveled papers'!$H41:$KM41,"&lt;&gt;")=0,"",SUMIF('English Scores- Leveled papers'!$H$4:$KM$4,X$3,'English Scores- Leveled papers'!$H41:$KM41)))</f>
        <v/>
      </c>
      <c r="Y39" s="80" t="str">
        <f>IF($B39="","",IF(COUNTIFS('English Scores- Leveled papers'!$H$4:$KM$4,Y$3,'English Scores- Leveled papers'!$H41:$KM41,"&lt;&gt;")=0,"",SUMIF('English Scores- Leveled papers'!$H$4:$KM$4,Y$3,'English Scores- Leveled papers'!$H41:$KM41)))</f>
        <v/>
      </c>
      <c r="Z39" s="80" t="str">
        <f>IF($B39="","",IF(COUNTIFS('English Scores- Leveled papers'!$H$4:$KM$4,Z$3,'English Scores- Leveled papers'!$H41:$KM41,"&lt;&gt;")=0,"",SUMIF('English Scores- Leveled papers'!$H$4:$KM$4,Z$3,'English Scores- Leveled papers'!$H41:$KM41)))</f>
        <v/>
      </c>
      <c r="AA39" s="80" t="str">
        <f>IF($B39="","",IF(COUNTIFS('English Scores- Leveled papers'!$H$4:$KM$4,AA$3,'English Scores- Leveled papers'!$H41:$KM41,"&lt;&gt;")=0,"",SUMIF('English Scores- Leveled papers'!$H$4:$KM$4,AA$3,'English Scores- Leveled papers'!$H41:$KM41)))</f>
        <v/>
      </c>
      <c r="AB39" s="80" t="str">
        <f>IF($B39="","",IF(COUNTIFS('English Scores- Leveled papers'!$H$4:$KM$4,AB$3,'English Scores- Leveled papers'!$H41:$KM41,"&lt;&gt;")=0,"",SUMIF('English Scores- Leveled papers'!$H$4:$KM$4,AB$3,'English Scores- Leveled papers'!$H41:$KM41)))</f>
        <v/>
      </c>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80" t="str">
        <f>IF($B39="","",IF(COUNTIFS('English Scores- Leveled papers'!$H$4:$KM$4,AI$3,'English Scores- Leveled papers'!$H41:$KM41,"&lt;&gt;")=0,"",SUMIF('English Scores- Leveled papers'!$H$4:$KM$4,AI$3,'English Scores- Leveled papers'!$H41:$KM41)))</f>
        <v/>
      </c>
      <c r="AJ39" s="80" t="str">
        <f>IF($B39="","",IF(COUNTIFS('English Scores- Leveled papers'!$H$4:$KM$4,AJ$3,'English Scores- Leveled papers'!$H41:$KM41,"&lt;&gt;")=0,"",SUMIF('English Scores- Leveled papers'!$H$4:$KM$4,AJ$3,'English Scores- Leveled papers'!$H41:$KM41)))</f>
        <v/>
      </c>
      <c r="AK39" s="80" t="str">
        <f>IF($B39="","",IF(COUNTIFS('English Scores- Leveled papers'!$H$4:$KM$4,AK$3,'English Scores- Leveled papers'!$H41:$KM41,"&lt;&gt;")=0,"",SUMIF('English Scores- Leveled papers'!$H$4:$KM$4,AK$3,'English Scores- Leveled papers'!$H41:$KM41)))</f>
        <v/>
      </c>
      <c r="AL39" s="80" t="str">
        <f>IF($B39="","",IF(COUNTIFS('English Scores- Leveled papers'!$H$4:$KM$4,AL$3,'English Scores- Leveled papers'!$H41:$KM41,"&lt;&gt;")=0,"",SUMIF('English Scores- Leveled papers'!$H$4:$KM$4,AL$3,'English Scores- Leveled papers'!$H41:$KM41)))</f>
        <v/>
      </c>
      <c r="AM39" s="80" t="str">
        <f>IF($B39="","",IF(COUNTIFS('English Scores- Leveled papers'!$H$4:$KM$4,AM$3,'English Scores- Leveled papers'!$H41:$KM41,"&lt;&gt;")=0,"",SUMIF('English Scores- Leveled papers'!$H$4:$KM$4,AM$3,'English Scores- Leveled papers'!$H41:$KM41)))</f>
        <v/>
      </c>
      <c r="AN39" s="80"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80" t="str">
        <f>IF($B39="","",IF(COUNTIFS('English Scores- Leveled papers'!$H$4:$KM$4,AZ$3,'English Scores- Leveled papers'!$H41:$KM41,"&lt;&gt;")=0,"",SUMIF('English Scores- Leveled papers'!$H$4:$KM$4,AZ$3,'English Scores- Leveled papers'!$H41:$KM41)))</f>
        <v/>
      </c>
      <c r="BA39" s="80" t="str">
        <f>IF($B39="","",IF(COUNTIFS('English Scores- Leveled papers'!$H$4:$KM$4,BA$3,'English Scores- Leveled papers'!$H41:$KM41,"&lt;&gt;")=0,"",SUMIF('English Scores- Leveled papers'!$H$4:$KM$4,BA$3,'English Scores- Leveled papers'!$H41:$KM41)))</f>
        <v/>
      </c>
      <c r="BB39" s="80" t="str">
        <f>IF($B39="","",IF(COUNTIFS('English Scores- Leveled papers'!$H$4:$KM$4,BB$3,'English Scores- Leveled papers'!$H41:$KM41,"&lt;&gt;")=0,"",SUMIF('English Scores- Leveled papers'!$H$4:$KM$4,BB$3,'English Scores- Leveled papers'!$H41:$KM41)))</f>
        <v/>
      </c>
      <c r="BC39" s="80" t="str">
        <f>IF($B39="","",IF(COUNTIFS('English Scores- Leveled papers'!$H$4:$KM$4,BC$3,'English Scores- Leveled papers'!$H41:$KM41,"&lt;&gt;")=0,"",SUMIF('English Scores- Leveled papers'!$H$4:$KM$4,BC$3,'English Scores- Leveled papers'!$H41:$KM41)))</f>
        <v/>
      </c>
      <c r="BD39" s="80"/>
      <c r="BE39" s="80"/>
      <c r="BF39" s="80" t="str">
        <f>IF($B39="","",IF(COUNTIFS('English Scores- Leveled papers'!$H$4:$KM$4,BF$3,'English Scores- Leveled papers'!$H41:$KM41,"&lt;&gt;")=0,"",SUMIF('English Scores- Leveled papers'!$H$4:$KM$4,BF$3,'English Scores- Leveled papers'!$H41:$KM41)))</f>
        <v/>
      </c>
      <c r="BG39" s="80" t="str">
        <f>IF($B39="","",IF(COUNTIFS('English Scores- Leveled papers'!$H$4:$KM$4,BG$3,'English Scores- Leveled papers'!$H41:$KM41,"&lt;&gt;")=0,"",SUMIF('English Scores- Leveled papers'!$H$4:$KM$4,BG$3,'English Scores- Leveled papers'!$H41:$KM41)))</f>
        <v/>
      </c>
      <c r="BH39" s="80" t="str">
        <f>IF($B39="","",IF(COUNTIFS('English Scores- Leveled papers'!$H$4:$KM$4,BH$3,'English Scores- Leveled papers'!$H41:$KM41,"&lt;&gt;")=0,"",SUMIF('English Scores- Leveled papers'!$H$4:$KM$4,BH$3,'English Scores- Leveled papers'!$H41:$KM41)))</f>
        <v/>
      </c>
      <c r="BI39" s="80" t="str">
        <f>IF($B39="","",IF(COUNTIFS('English Scores- Leveled papers'!$H$4:$KM$4,BI$3,'English Scores- Leveled papers'!$H41:$KM41,"&lt;&gt;")=0,"",SUMIF('English Scores- Leveled papers'!$H$4:$KM$4,BI$3,'English Scores- Leveled papers'!$H41:$KM41)))</f>
        <v/>
      </c>
      <c r="BJ39" s="80" t="str">
        <f>IF($B39="","",IF(COUNTIFS('English Scores- Leveled papers'!$H$4:$KM$4,BJ$3,'English Scores- Leveled papers'!$H41:$KM41,"&lt;&gt;")=0,"",SUMIF('English Scores- Leveled papers'!$H$4:$KM$4,BJ$3,'English Scores- Leveled papers'!$H41:$KM41)))</f>
        <v/>
      </c>
      <c r="BK39" s="80" t="str">
        <f>IF($B39="","",IF(COUNTIFS('English Scores- Leveled papers'!$H$4:$KM$4,BK$3,'English Scores- Leveled papers'!$H41:$KM41,"&lt;&gt;")=0,"",SUMIF('English Scores- Leveled papers'!$H$4:$KM$4,BK$3,'English Scores- Leveled papers'!$H41:$KM41)))</f>
        <v/>
      </c>
      <c r="BL39" s="80" t="str">
        <f>IF($B39="","",IF(COUNTIFS('English Scores- Leveled papers'!$H$4:$KM$4,BL$3,'English Scores- Leveled papers'!$H41:$KM41,"&lt;&gt;")=0,"",SUMIF('English Scores- Leveled papers'!$H$4:$KM$4,BL$3,'English Scores- Leveled papers'!$H41:$KM41)))</f>
        <v/>
      </c>
      <c r="BM39" s="80" t="str">
        <f>IF($B39="","",IF(COUNTIFS('English Scores- Leveled papers'!$H$4:$KM$4,BM$3,'English Scores- Leveled papers'!$H41:$KM41,"&lt;&gt;")=0,"",SUMIF('English Scores- Leveled papers'!$H$4:$KM$4,BM$3,'English Scores- Leveled papers'!$H41:$KM41)))</f>
        <v/>
      </c>
      <c r="BN39" s="80" t="str">
        <f>IF($B39="","",IF(COUNTIFS('English Scores- Leveled papers'!$H$4:$KM$4,BN$3,'English Scores- Leveled papers'!$H41:$KM41,"&lt;&gt;")=0,"",SUMIF('English Scores- Leveled papers'!$H$4:$KM$4,BN$3,'English Scores- Leveled papers'!$H41:$KM41)))</f>
        <v/>
      </c>
      <c r="BO39" s="80"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80" t="str">
        <f>IF($B39="","",IF(COUNTIFS('English Scores- Leveled papers'!$H$4:$KM$4,BX$3,'English Scores- Leveled papers'!$H41:$KM41,"&lt;&gt;")=0,"",SUMIF('English Scores- Leveled papers'!$H$4:$KM$4,BX$3,'English Scores- Leveled papers'!$H41:$KM41)))</f>
        <v/>
      </c>
      <c r="BY39" s="80" t="str">
        <f>IF($B39="","",IF(COUNTIFS('English Scores- Leveled papers'!$H$4:$KM$4,BY$3,'English Scores- Leveled papers'!$H41:$KM41,"&lt;&gt;")=0,"",SUMIF('English Scores- Leveled papers'!$H$4:$KM$4,BY$3,'English Scores- Leveled papers'!$H41:$KM41)))</f>
        <v/>
      </c>
      <c r="BZ39" s="80" t="str">
        <f>IF($B39="","",IF(COUNTIFS('English Scores- Leveled papers'!$H$4:$KM$4,BZ$3,'English Scores- Leveled papers'!$H41:$KM41,"&lt;&gt;")=0,"",SUMIF('English Scores- Leveled papers'!$H$4:$KM$4,BZ$3,'English Scores- Leveled papers'!$H41:$KM41)))</f>
        <v/>
      </c>
      <c r="CA39" s="80" t="str">
        <f>IF($B39="","",IF(COUNTIFS('English Scores- Leveled papers'!$H$4:$KM$4,CA$3,'English Scores- Leveled papers'!$H41:$KM41,"&lt;&gt;")=0,"",SUMIF('English Scores- Leveled papers'!$H$4:$KM$4,CA$3,'English Scores- Leveled papers'!$H41:$KM41)))</f>
        <v/>
      </c>
      <c r="CB39" s="80" t="str">
        <f>IF($B39="","",IF(COUNTIFS('English Scores- Leveled papers'!$H$4:$KM$4,CB$3,'English Scores- Leveled papers'!$H41:$KM41,"&lt;&gt;")=0,"",SUMIF('English Scores- Leveled papers'!$H$4:$KM$4,CB$3,'English Scores- Leveled papers'!$H41:$KM41)))</f>
        <v/>
      </c>
      <c r="CC39" s="80" t="str">
        <f>IF($B39="","",IF(COUNTIFS('English Scores- Leveled papers'!$H$4:$KM$4,CC$3,'English Scores- Leveled papers'!$H41:$KM41,"&lt;&gt;")=0,"",SUMIF('English Scores- Leveled papers'!$H$4:$KM$4,CC$3,'English Scores- Leveled papers'!$H41:$KM41)))</f>
        <v/>
      </c>
      <c r="CD39" s="80" t="str">
        <f>IF($B39="","",IF(COUNTIFS('English Scores- Leveled papers'!$H$4:$KM$4,CD$3,'English Scores- Leveled papers'!$H41:$KM41,"&lt;&gt;")=0,"",SUMIF('English Scores- Leveled papers'!$H$4:$KM$4,CD$3,'English Scores- Leveled papers'!$H41:$KM41)))</f>
        <v/>
      </c>
      <c r="CE39" s="80" t="str">
        <f>IF($B39="","",IF(COUNTIFS('English Scores- Leveled papers'!$H$4:$KM$4,CE$3,'English Scores- Leveled papers'!$H41:$KM41,"&lt;&gt;")=0,"",SUMIF('English Scores- Leveled papers'!$H$4:$KM$4,CE$3,'English Scores- Leveled papers'!$H41:$KM41)))</f>
        <v/>
      </c>
      <c r="CF39" s="80"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80" t="str">
        <f>IF($B39="","",IF(COUNTIFS('English Scores- Leveled papers'!$H$4:$KM$4,CL$3,'English Scores- Leveled papers'!$H41:$KM41,"&lt;&gt;")=0,"",SUMIF('English Scores- Leveled papers'!$H$4:$KM$4,CL$3,'English Scores- Leveled papers'!$H41:$KM41)))</f>
        <v/>
      </c>
      <c r="CM39" s="80" t="str">
        <f>IF($B39="","",IF(COUNTIFS('English Scores- Leveled papers'!$H$4:$KM$4,CM$3,'English Scores- Leveled papers'!$H41:$KM41,"&lt;&gt;")=0,"",SUMIF('English Scores- Leveled papers'!$H$4:$KM$4,CM$3,'English Scores- Leveled papers'!$H41:$KM41)))</f>
        <v/>
      </c>
      <c r="CN39" s="80" t="str">
        <f>IF($B39="","",IF(COUNTIFS('English Scores- Leveled papers'!$H$4:$KM$4,CN$3,'English Scores- Leveled papers'!$H41:$KM41,"&lt;&gt;")=0,"",SUMIF('English Scores- Leveled papers'!$H$4:$KM$4,CN$3,'English Scores- Leveled papers'!$H41:$KM41)))</f>
        <v/>
      </c>
      <c r="CO39" s="80" t="str">
        <f>IF($B39="","",IF(COUNTIFS('English Scores- Leveled papers'!$H$4:$KM$4,CO$3,'English Scores- Leveled papers'!$H41:$KM41,"&lt;&gt;")=0,"",SUMIF('English Scores- Leveled papers'!$H$4:$KM$4,CO$3,'English Scores- Leveled papers'!$H41:$KM41)))</f>
        <v/>
      </c>
      <c r="CP39" s="80" t="str">
        <f>IF($B39="","",IF(COUNTIFS('English Scores- Leveled papers'!$H$4:$KM$4,CP$3,'English Scores- Leveled papers'!$H41:$KM41,"&lt;&gt;")=0,"",SUMIF('English Scores- Leveled papers'!$H$4:$KM$4,CP$3,'English Scores- Leveled papers'!$H41:$KM41)))</f>
        <v/>
      </c>
      <c r="CQ39" s="80" t="str">
        <f>IF($B39="","",IF(COUNTIFS('English Scores- Leveled papers'!$H$4:$KM$4,CQ$3,'English Scores- Leveled papers'!$H41:$KM41,"&lt;&gt;")=0,"",SUMIF('English Scores- Leveled papers'!$H$4:$KM$4,CQ$3,'English Scores- Leveled papers'!$H41:$KM41)))</f>
        <v/>
      </c>
      <c r="CR39" s="80" t="str">
        <f>IF($B39="","",IF(COUNTIFS('English Scores- Leveled papers'!$H$4:$KM$4,CR$3,'English Scores- Leveled papers'!$H41:$KM41,"&lt;&gt;")=0,"",SUMIF('English Scores- Leveled papers'!$H$4:$KM$4,CR$3,'English Scores- Leveled papers'!$H41:$KM41)))</f>
        <v/>
      </c>
      <c r="CS39" s="80"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80" t="str">
        <f>IF($B39="","",IF(COUNTIFS('English Scores- Leveled papers'!$H$4:$KM$4,DF$3,'English Scores- Leveled papers'!$H41:$KM41,"&lt;&gt;")=0,"",SUMIF('English Scores- Leveled papers'!$H$4:$KM$4,DF$3,'English Scores- Leveled papers'!$H41:$KM41)))</f>
        <v/>
      </c>
      <c r="DG39" s="80" t="str">
        <f>IF($B39="","",IF(COUNTIFS('English Scores- Leveled papers'!$H$4:$KM$4,DG$3,'English Scores- Leveled papers'!$H41:$KM41,"&lt;&gt;")=0,"",SUMIF('English Scores- Leveled papers'!$H$4:$KM$4,DG$3,'English Scores- Leveled papers'!$H41:$KM41)))</f>
        <v/>
      </c>
      <c r="DH39" s="80" t="str">
        <f>IF($B39="","",IF(COUNTIFS('English Scores- Leveled papers'!$H$4:$KM$4,DH$3,'English Scores- Leveled papers'!$H41:$KM41,"&lt;&gt;")=0,"",SUMIF('English Scores- Leveled papers'!$H$4:$KM$4,DH$3,'English Scores- Leveled papers'!$H41:$KM41)))</f>
        <v/>
      </c>
      <c r="DI39" s="80" t="str">
        <f>IF($B39="","",IF(COUNTIFS('English Scores- Leveled papers'!$H$4:$KM$4,DI$3,'English Scores- Leveled papers'!$H41:$KM41,"&lt;&gt;")=0,"",SUMIF('English Scores- Leveled papers'!$H$4:$KM$4,DI$3,'English Scores- Leveled papers'!$H41:$KM41)))</f>
        <v/>
      </c>
      <c r="DJ39" s="80" t="str">
        <f>IF($B39="","",IF(COUNTIFS('English Scores- Leveled papers'!$H$4:$KM$4,DJ$3,'English Scores- Leveled papers'!$H41:$KM41,"&lt;&gt;")=0,"",SUMIF('English Scores- Leveled papers'!$H$4:$KM$4,DJ$3,'English Scores- Leveled papers'!$H41:$KM41)))</f>
        <v/>
      </c>
      <c r="DK39" s="80" t="str">
        <f>IF($B39="","",IF(COUNTIFS('English Scores- Leveled papers'!$H$4:$KM$4,DK$3,'English Scores- Leveled papers'!$H41:$KM41,"&lt;&gt;")=0,"",SUMIF('English Scores- Leveled papers'!$H$4:$KM$4,DK$3,'English Scores- Leveled papers'!$H41:$KM41)))</f>
        <v/>
      </c>
      <c r="DL39" s="80" t="str">
        <f>IF($B39="","",IF(COUNTIFS('English Scores- Leveled papers'!$H$4:$KM$4,DL$3,'English Scores- Leveled papers'!$H41:$KM41,"&lt;&gt;")=0,"",SUMIF('English Scores- Leveled papers'!$H$4:$KM$4,DL$3,'English Scores- Leveled papers'!$H41:$KM41)))</f>
        <v/>
      </c>
      <c r="DM39" s="80" t="str">
        <f>IF($B39="","",IF(COUNTIFS('English Scores- Leveled papers'!$H$4:$KM$4,DM$3,'English Scores- Leveled papers'!$H41:$KM41,"&lt;&gt;")=0,"",SUMIF('English Scores- Leveled papers'!$H$4:$KM$4,DM$3,'English Scores- Leveled papers'!$H41:$KM41)))</f>
        <v/>
      </c>
      <c r="DN39" s="80" t="str">
        <f>IF($B39="","",IF(COUNTIFS('English Scores- Leveled papers'!$H$4:$KM$4,DN$3,'English Scores- Leveled papers'!$H41:$KM41,"&lt;&gt;")=0,"",SUMIF('English Scores- Leveled papers'!$H$4:$KM$4,DN$3,'English Scores- Leveled papers'!$H41:$KM41)))</f>
        <v/>
      </c>
      <c r="DO39" s="80" t="str">
        <f>IF($B39="","",IF(COUNTIFS('English Scores- Leveled papers'!$H$4:$KM$4,DO$3,'English Scores- Leveled papers'!$H41:$KM41,"&lt;&gt;")=0,"",SUMIF('English Scores- Leveled papers'!$H$4:$KM$4,DO$3,'English Scores- Leveled papers'!$H41:$KM41)))</f>
        <v/>
      </c>
      <c r="DP39" s="80" t="str">
        <f>IF($B39="","",IF(COUNTIFS('English Scores- Leveled papers'!$H$4:$KM$4,DP$3,'English Scores- Leveled papers'!$H41:$KM41,"&lt;&gt;")=0,"",SUMIF('English Scores- Leveled papers'!$H$4:$KM$4,DP$3,'English Scores- Leveled papers'!$H41:$KM41)))</f>
        <v/>
      </c>
      <c r="DQ39" s="80" t="str">
        <f>IF($B39="","",IF(COUNTIFS('English Scores- Leveled papers'!$H$4:$KM$4,DQ$3,'English Scores- Leveled papers'!$H41:$KM41,"&lt;&gt;")=0,"",SUMIF('English Scores- Leveled papers'!$H$4:$KM$4,DQ$3,'English Scores- Leveled papers'!$H41:$KM41)))</f>
        <v/>
      </c>
      <c r="DR39" s="41" t="str">
        <f>IF($B39="","",IF(COUNTIFS('English Scores- Leveled papers'!$H$4:$KM$4,DR$3,'English Scores- Leveled papers'!$H41:$KM41,"&lt;&gt;")=0,"",SUMIF('English Scores- Leveled papers'!$H$4:$KM$4,DR$3,'English Scores- Leveled papers'!$H41:$KM41)))</f>
        <v/>
      </c>
      <c r="DS39" s="41" t="str">
        <f>IF($B39="","",IF(COUNTIFS('English Scores- Leveled papers'!$H$4:$KM$4,DS$3,'English Scores- Leveled papers'!$H41:$KM41,"&lt;&gt;")=0,"",SUMIF('English Scores- Leveled papers'!$H$4:$KM$4,DS$3,'English Scores- Leveled papers'!$H41:$KM41)))</f>
        <v/>
      </c>
      <c r="DT39" s="41" t="str">
        <f>IF($B39="","",IF(COUNTIFS('English Scores- Leveled papers'!$H$4:$KM$4,DT$3,'English Scores- Leveled papers'!$H41:$KM41,"&lt;&gt;")=0,"",SUMIF('English Scores- Leveled papers'!$H$4:$KM$4,DT$3,'English Scores- Leveled papers'!$H41:$KM41)))</f>
        <v/>
      </c>
      <c r="DU39" s="41" t="str">
        <f>IF($B39="","",IF(COUNTIFS('English Scores- Leveled papers'!$H$4:$KM$4,DU$3,'English Scores- Leveled papers'!$H41:$KM41,"&lt;&gt;")=0,"",SUMIF('English Scores- Leveled papers'!$H$4:$KM$4,DU$3,'English Scores- Leveled papers'!$H41:$KM41)))</f>
        <v/>
      </c>
      <c r="DV39" s="41" t="str">
        <f>IF($B39="","",IF(COUNTIFS('English Scores- Leveled papers'!$H$4:$KM$4,DV$3,'English Scores- Leveled papers'!$H41:$KM41,"&lt;&gt;")=0,"",SUMIF('English Scores- Leveled papers'!$H$4:$KM$4,DV$3,'English Scores- Leveled papers'!$H41:$KM41)))</f>
        <v/>
      </c>
      <c r="DW39" s="41" t="str">
        <f>IF($B39="","",IF(COUNTIFS('English Scores- Leveled papers'!$H$4:$KM$4,DW$3,'English Scores- Leveled papers'!$H41:$KM41,"&lt;&gt;")=0,"",SUMIF('English Scores- Leveled papers'!$H$4:$KM$4,DW$3,'English Scores- Leveled papers'!$H41:$KM41)))</f>
        <v/>
      </c>
      <c r="DX39" s="41" t="str">
        <f>IF($B39="","",IF(COUNTIFS('English Scores- Leveled papers'!$H$4:$KM$4,DX$3,'English Scores- Leveled papers'!$H41:$KM41,"&lt;&gt;")=0,"",SUMIF('English Scores- Leveled papers'!$H$4:$KM$4,DX$3,'English Scores- Leveled papers'!$H41:$KM41)))</f>
        <v/>
      </c>
      <c r="DY39" s="41" t="str">
        <f>IF($B39="","",IF(COUNTIFS('English Scores- Leveled papers'!$H$4:$KM$4,DY$3,'English Scores- Leveled papers'!$H41:$KM41,"&lt;&gt;")=0,"",SUMIF('English Scores- Leveled papers'!$H$4:$KM$4,DY$3,'English Scores- Leveled papers'!$H41:$KM41)))</f>
        <v/>
      </c>
      <c r="DZ39" s="41" t="str">
        <f>IF($B39="","",IF(COUNTIFS('English Scores- Leveled papers'!$H$4:$KM$4,DZ$3,'English Scores- Leveled papers'!$H41:$KM41,"&lt;&gt;")=0,"",SUMIF('English Scores- Leveled papers'!$H$4:$KM$4,DZ$3,'English Scores- Leveled papers'!$H41:$KM41)))</f>
        <v/>
      </c>
      <c r="EA39" s="41" t="str">
        <f>IF($B39="","",IF(COUNTIFS('English Scores- Leveled papers'!$H$4:$KM$4,EA$3,'English Scores- Leveled papers'!$H41:$KM41,"&lt;&gt;")=0,"",SUMIF('English Scores- Leveled papers'!$H$4:$KM$4,EA$3,'English Scores- Leveled papers'!$H41:$KM41)))</f>
        <v/>
      </c>
      <c r="EB39" s="41" t="str">
        <f>IF($B39="","",IF(COUNTIFS('English Scores- Leveled papers'!$H$4:$KM$4,EB$3,'English Scores- Leveled papers'!$H41:$KM41,"&lt;&gt;")=0,"",SUMIF('English Scores- Leveled papers'!$H$4:$KM$4,EB$3,'English Scores- Leveled papers'!$H41:$KM41)))</f>
        <v/>
      </c>
      <c r="EC39" s="41" t="str">
        <f>IF($B39="","",IF(COUNTIFS('English Scores- Leveled papers'!$H$4:$KM$4,EC$3,'English Scores- Leveled papers'!$H41:$KM41,"&lt;&gt;")=0,"",SUMIF('English Scores- Leveled papers'!$H$4:$KM$4,EC$3,'English Scores- Leveled papers'!$H41:$KM41)))</f>
        <v/>
      </c>
      <c r="ED39" s="80" t="str">
        <f>IF($B39="","",IF(COUNTIFS('English Scores- Leveled papers'!$H$4:$KM$4,ED$3,'English Scores- Leveled papers'!$H41:$KM41,"&lt;&gt;")=0,"",SUMIF('English Scores- Leveled papers'!$H$4:$KM$4,ED$3,'English Scores- Leveled papers'!$H41:$KM41)))</f>
        <v/>
      </c>
      <c r="EE39" s="80" t="str">
        <f>IF($B39="","",IF(COUNTIFS('English Scores- Leveled papers'!$H$4:$KM$4,EE$3,'English Scores- Leveled papers'!$H41:$KM41,"&lt;&gt;")=0,"",SUMIF('English Scores- Leveled papers'!$H$4:$KM$4,EE$3,'English Scores- Leveled papers'!$H41:$KM41)))</f>
        <v/>
      </c>
      <c r="EF39" s="80" t="str">
        <f>IF($B39="","",IF(COUNTIFS('English Scores- Leveled papers'!$H$4:$KM$4,EF$3,'English Scores- Leveled papers'!$H41:$KM41,"&lt;&gt;")=0,"",SUMIF('English Scores- Leveled papers'!$H$4:$KM$4,EF$3,'English Scores- Leveled papers'!$H41:$KM41)))</f>
        <v/>
      </c>
      <c r="EG39" s="80" t="str">
        <f>IF($B39="","",IF(COUNTIFS('English Scores- Leveled papers'!$H$4:$KM$4,EG$3,'English Scores- Leveled papers'!$H41:$KM41,"&lt;&gt;")=0,"",SUMIF('English Scores- Leveled papers'!$H$4:$KM$4,EG$3,'English Scores- Leveled papers'!$H41:$KM41)))</f>
        <v/>
      </c>
      <c r="EH39" s="80" t="str">
        <f>IF($B39="","",IF(COUNTIFS('English Scores- Leveled papers'!$H$4:$KM$4,EH$3,'English Scores- Leveled papers'!$H41:$KM41,"&lt;&gt;")=0,"",SUMIF('English Scores- Leveled papers'!$H$4:$KM$4,EH$3,'English Scores- Leveled papers'!$H41:$KM41)))</f>
        <v/>
      </c>
      <c r="EI39" s="80" t="str">
        <f>IF($B39="","",IF(COUNTIFS('English Scores- Leveled papers'!$H$4:$KM$4,EI$3,'English Scores- Leveled papers'!$H41:$KM41,"&lt;&gt;")=0,"",SUMIF('English Scores- Leveled papers'!$H$4:$KM$4,EI$3,'English Scores- Leveled papers'!$H41:$KM41)))</f>
        <v/>
      </c>
      <c r="EJ39" s="80" t="str">
        <f>IF($B39="","",IF(COUNTIFS('English Scores- Leveled papers'!$H$4:$KM$4,EJ$3,'English Scores- Leveled papers'!$H41:$KM41,"&lt;&gt;")=0,"",SUMIF('English Scores- Leveled papers'!$H$4:$KM$4,EJ$3,'English Scores- Leveled papers'!$H41:$KM41)))</f>
        <v/>
      </c>
      <c r="EK39" s="80" t="str">
        <f>IF($B39="","",IF(COUNTIFS('English Scores- Leveled papers'!$H$4:$KM$4,EK$3,'English Scores- Leveled papers'!$H41:$KM41,"&lt;&gt;")=0,"",SUMIF('English Scores- Leveled papers'!$H$4:$KM$4,EK$3,'English Scores- Leveled papers'!$H41:$KM41)))</f>
        <v/>
      </c>
      <c r="EL39" s="80" t="str">
        <f>IF($B39="","",IF(COUNTIFS('English Scores- Leveled papers'!$H$4:$KM$4,EL$3,'English Scores- Leveled papers'!$H41:$KM41,"&lt;&gt;")=0,"",SUMIF('English Scores- Leveled papers'!$H$4:$KM$4,EL$3,'English Scores- Leveled papers'!$H41:$KM41)))</f>
        <v/>
      </c>
      <c r="EM39" s="80" t="str">
        <f>IF($B39="","",IF(COUNTIFS('English Scores- Leveled papers'!$H$4:$KM$4,EM$3,'English Scores- Leveled papers'!$H41:$KM41,"&lt;&gt;")=0,"",SUMIF('English Scores- Leveled papers'!$H$4:$KM$4,EM$3,'English Scores- Leveled papers'!$H41:$KM41)))</f>
        <v/>
      </c>
      <c r="EN39" s="80" t="str">
        <f>IF($B39="","",IF(COUNTIFS('English Scores- Leveled papers'!$H$4:$KM$4,EN$3,'English Scores- Leveled papers'!$H41:$KM41,"&lt;&gt;")=0,"",SUMIF('English Scores- Leveled papers'!$H$4:$KM$4,EN$3,'English Scores- Leveled papers'!$H41:$KM41)))</f>
        <v/>
      </c>
      <c r="EO39" s="80" t="str">
        <f>IF($B39="","",IF(COUNTIFS('English Scores- Leveled papers'!$H$4:$KM$4,EO$3,'English Scores- Leveled papers'!$H41:$KM41,"&lt;&gt;")=0,"",SUMIF('English Scores- Leveled papers'!$H$4:$KM$4,EO$3,'English Scores- Leveled papers'!$H41:$KM41)))</f>
        <v/>
      </c>
      <c r="EP39" s="80" t="str">
        <f>IF($B39="","",IF(COUNTIFS('English Scores- Leveled papers'!$H$4:$KM$4,EP$3,'English Scores- Leveled papers'!$H41:$KM41,"&lt;&gt;")=0,"",SUMIF('English Scores- Leveled papers'!$H$4:$KM$4,EP$3,'English Scores- Leveled papers'!$H41:$KM41)))</f>
        <v/>
      </c>
    </row>
    <row r="40" spans="1:146" x14ac:dyDescent="0.2">
      <c r="A40" s="65">
        <v>36</v>
      </c>
      <c r="B40" s="65" t="str">
        <f>'English Scores- Leveled papers'!B42</f>
        <v/>
      </c>
      <c r="C40" s="79" t="str">
        <f>IF('RC Mastery Check+Question type'!D40="","",IF(OR('RC Mastery Check+Question type'!D40=-0.5,'RC Mastery Check+Question type'!D40=0,'RC Mastery Check+Question type'!D40=0.2,'RC Mastery Check+Question type'!D40=0.5),"NR",'Cover Sheet'!#REF!))</f>
        <v/>
      </c>
      <c r="D40" s="76" t="str">
        <f>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v/>
      </c>
      <c r="E40" s="78" t="str">
        <f t="shared" si="16"/>
        <v/>
      </c>
      <c r="F40" s="78" t="str">
        <f t="shared" si="17"/>
        <v/>
      </c>
      <c r="G40" s="78" t="str">
        <f t="shared" si="18"/>
        <v/>
      </c>
      <c r="H40" s="78" t="str">
        <f t="shared" si="19"/>
        <v/>
      </c>
      <c r="I40" s="78" t="str">
        <f t="shared" si="20"/>
        <v/>
      </c>
      <c r="J40" s="78" t="str">
        <f t="shared" si="21"/>
        <v/>
      </c>
      <c r="K40" s="78" t="str">
        <f t="shared" si="22"/>
        <v/>
      </c>
      <c r="L40" s="78" t="str">
        <f t="shared" si="23"/>
        <v/>
      </c>
      <c r="M40" s="78" t="str">
        <f t="shared" si="24"/>
        <v/>
      </c>
      <c r="N40" s="78" t="str">
        <f t="shared" si="25"/>
        <v/>
      </c>
      <c r="O40" s="78" t="str">
        <f t="shared" si="26"/>
        <v/>
      </c>
      <c r="P40" s="78" t="str">
        <f t="shared" si="27"/>
        <v/>
      </c>
      <c r="Q40" s="78" t="str">
        <f t="shared" si="28"/>
        <v/>
      </c>
      <c r="R40" s="78" t="str">
        <f t="shared" si="29"/>
        <v/>
      </c>
      <c r="S40" s="41" t="str">
        <f>IF($B40="","",IF(COUNTIFS('English Scores- Leveled papers'!$H$4:$KM$4,S$3,'English Scores- Leveled papers'!$H42:$KM42,"&lt;&gt;")=0,"",SUMIF('English Scores- Leveled papers'!$H$4:$KM$4,S$3,'English Scores- Leveled papers'!$H42:$KM42)))</f>
        <v/>
      </c>
      <c r="T40" s="41" t="str">
        <f>IF($B40="","",IF(COUNTIFS('English Scores- Leveled papers'!$H$4:$KM$4,T$3,'English Scores- Leveled papers'!$H42:$KM42,"&lt;&gt;")=0,"",SUMIF('English Scores- Leveled papers'!$H$4:$KM$4,T$3,'English Scores- Leveled papers'!$H42:$KM42)))</f>
        <v/>
      </c>
      <c r="U40" s="41" t="str">
        <f>IF($B40="","",IF(COUNTIFS('English Scores- Leveled papers'!$H$4:$KM$4,U$3,'English Scores- Leveled papers'!$H42:$KM42,"&lt;&gt;")=0,"",SUMIF('English Scores- Leveled papers'!$H$4:$KM$4,U$3,'English Scores- Leveled papers'!$H42:$KM42)))</f>
        <v/>
      </c>
      <c r="V40" s="41" t="str">
        <f>IF($B40="","",IF(COUNTIFS('English Scores- Leveled papers'!$H$4:$KM$4,V$3,'English Scores- Leveled papers'!$H42:$KM42,"&lt;&gt;")=0,"",SUMIF('English Scores- Leveled papers'!$H$4:$KM$4,V$3,'English Scores- Leveled papers'!$H42:$KM42)))</f>
        <v/>
      </c>
      <c r="W40" s="41" t="str">
        <f>IF($B40="","",IF(COUNTIFS('English Scores- Leveled papers'!$H$4:$KM$4,W$3,'English Scores- Leveled papers'!$H42:$KM42,"&lt;&gt;")=0,"",SUMIF('English Scores- Leveled papers'!$H$4:$KM$4,W$3,'English Scores- Leveled papers'!$H42:$KM42)))</f>
        <v/>
      </c>
      <c r="X40" s="80" t="str">
        <f>IF($B40="","",IF(COUNTIFS('English Scores- Leveled papers'!$H$4:$KM$4,X$3,'English Scores- Leveled papers'!$H42:$KM42,"&lt;&gt;")=0,"",SUMIF('English Scores- Leveled papers'!$H$4:$KM$4,X$3,'English Scores- Leveled papers'!$H42:$KM42)))</f>
        <v/>
      </c>
      <c r="Y40" s="80" t="str">
        <f>IF($B40="","",IF(COUNTIFS('English Scores- Leveled papers'!$H$4:$KM$4,Y$3,'English Scores- Leveled papers'!$H42:$KM42,"&lt;&gt;")=0,"",SUMIF('English Scores- Leveled papers'!$H$4:$KM$4,Y$3,'English Scores- Leveled papers'!$H42:$KM42)))</f>
        <v/>
      </c>
      <c r="Z40" s="80" t="str">
        <f>IF($B40="","",IF(COUNTIFS('English Scores- Leveled papers'!$H$4:$KM$4,Z$3,'English Scores- Leveled papers'!$H42:$KM42,"&lt;&gt;")=0,"",SUMIF('English Scores- Leveled papers'!$H$4:$KM$4,Z$3,'English Scores- Leveled papers'!$H42:$KM42)))</f>
        <v/>
      </c>
      <c r="AA40" s="80" t="str">
        <f>IF($B40="","",IF(COUNTIFS('English Scores- Leveled papers'!$H$4:$KM$4,AA$3,'English Scores- Leveled papers'!$H42:$KM42,"&lt;&gt;")=0,"",SUMIF('English Scores- Leveled papers'!$H$4:$KM$4,AA$3,'English Scores- Leveled papers'!$H42:$KM42)))</f>
        <v/>
      </c>
      <c r="AB40" s="80" t="str">
        <f>IF($B40="","",IF(COUNTIFS('English Scores- Leveled papers'!$H$4:$KM$4,AB$3,'English Scores- Leveled papers'!$H42:$KM42,"&lt;&gt;")=0,"",SUMIF('English Scores- Leveled papers'!$H$4:$KM$4,AB$3,'English Scores- Leveled papers'!$H42:$KM42)))</f>
        <v/>
      </c>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80" t="str">
        <f>IF($B40="","",IF(COUNTIFS('English Scores- Leveled papers'!$H$4:$KM$4,AI$3,'English Scores- Leveled papers'!$H42:$KM42,"&lt;&gt;")=0,"",SUMIF('English Scores- Leveled papers'!$H$4:$KM$4,AI$3,'English Scores- Leveled papers'!$H42:$KM42)))</f>
        <v/>
      </c>
      <c r="AJ40" s="80" t="str">
        <f>IF($B40="","",IF(COUNTIFS('English Scores- Leveled papers'!$H$4:$KM$4,AJ$3,'English Scores- Leveled papers'!$H42:$KM42,"&lt;&gt;")=0,"",SUMIF('English Scores- Leveled papers'!$H$4:$KM$4,AJ$3,'English Scores- Leveled papers'!$H42:$KM42)))</f>
        <v/>
      </c>
      <c r="AK40" s="80" t="str">
        <f>IF($B40="","",IF(COUNTIFS('English Scores- Leveled papers'!$H$4:$KM$4,AK$3,'English Scores- Leveled papers'!$H42:$KM42,"&lt;&gt;")=0,"",SUMIF('English Scores- Leveled papers'!$H$4:$KM$4,AK$3,'English Scores- Leveled papers'!$H42:$KM42)))</f>
        <v/>
      </c>
      <c r="AL40" s="80" t="str">
        <f>IF($B40="","",IF(COUNTIFS('English Scores- Leveled papers'!$H$4:$KM$4,AL$3,'English Scores- Leveled papers'!$H42:$KM42,"&lt;&gt;")=0,"",SUMIF('English Scores- Leveled papers'!$H$4:$KM$4,AL$3,'English Scores- Leveled papers'!$H42:$KM42)))</f>
        <v/>
      </c>
      <c r="AM40" s="80" t="str">
        <f>IF($B40="","",IF(COUNTIFS('English Scores- Leveled papers'!$H$4:$KM$4,AM$3,'English Scores- Leveled papers'!$H42:$KM42,"&lt;&gt;")=0,"",SUMIF('English Scores- Leveled papers'!$H$4:$KM$4,AM$3,'English Scores- Leveled papers'!$H42:$KM42)))</f>
        <v/>
      </c>
      <c r="AN40" s="80"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80" t="str">
        <f>IF($B40="","",IF(COUNTIFS('English Scores- Leveled papers'!$H$4:$KM$4,AZ$3,'English Scores- Leveled papers'!$H42:$KM42,"&lt;&gt;")=0,"",SUMIF('English Scores- Leveled papers'!$H$4:$KM$4,AZ$3,'English Scores- Leveled papers'!$H42:$KM42)))</f>
        <v/>
      </c>
      <c r="BA40" s="80" t="str">
        <f>IF($B40="","",IF(COUNTIFS('English Scores- Leveled papers'!$H$4:$KM$4,BA$3,'English Scores- Leveled papers'!$H42:$KM42,"&lt;&gt;")=0,"",SUMIF('English Scores- Leveled papers'!$H$4:$KM$4,BA$3,'English Scores- Leveled papers'!$H42:$KM42)))</f>
        <v/>
      </c>
      <c r="BB40" s="80" t="str">
        <f>IF($B40="","",IF(COUNTIFS('English Scores- Leveled papers'!$H$4:$KM$4,BB$3,'English Scores- Leveled papers'!$H42:$KM42,"&lt;&gt;")=0,"",SUMIF('English Scores- Leveled papers'!$H$4:$KM$4,BB$3,'English Scores- Leveled papers'!$H42:$KM42)))</f>
        <v/>
      </c>
      <c r="BC40" s="80" t="str">
        <f>IF($B40="","",IF(COUNTIFS('English Scores- Leveled papers'!$H$4:$KM$4,BC$3,'English Scores- Leveled papers'!$H42:$KM42,"&lt;&gt;")=0,"",SUMIF('English Scores- Leveled papers'!$H$4:$KM$4,BC$3,'English Scores- Leveled papers'!$H42:$KM42)))</f>
        <v/>
      </c>
      <c r="BD40" s="80"/>
      <c r="BE40" s="80"/>
      <c r="BF40" s="80" t="str">
        <f>IF($B40="","",IF(COUNTIFS('English Scores- Leveled papers'!$H$4:$KM$4,BF$3,'English Scores- Leveled papers'!$H42:$KM42,"&lt;&gt;")=0,"",SUMIF('English Scores- Leveled papers'!$H$4:$KM$4,BF$3,'English Scores- Leveled papers'!$H42:$KM42)))</f>
        <v/>
      </c>
      <c r="BG40" s="80" t="str">
        <f>IF($B40="","",IF(COUNTIFS('English Scores- Leveled papers'!$H$4:$KM$4,BG$3,'English Scores- Leveled papers'!$H42:$KM42,"&lt;&gt;")=0,"",SUMIF('English Scores- Leveled papers'!$H$4:$KM$4,BG$3,'English Scores- Leveled papers'!$H42:$KM42)))</f>
        <v/>
      </c>
      <c r="BH40" s="80" t="str">
        <f>IF($B40="","",IF(COUNTIFS('English Scores- Leveled papers'!$H$4:$KM$4,BH$3,'English Scores- Leveled papers'!$H42:$KM42,"&lt;&gt;")=0,"",SUMIF('English Scores- Leveled papers'!$H$4:$KM$4,BH$3,'English Scores- Leveled papers'!$H42:$KM42)))</f>
        <v/>
      </c>
      <c r="BI40" s="80" t="str">
        <f>IF($B40="","",IF(COUNTIFS('English Scores- Leveled papers'!$H$4:$KM$4,BI$3,'English Scores- Leveled papers'!$H42:$KM42,"&lt;&gt;")=0,"",SUMIF('English Scores- Leveled papers'!$H$4:$KM$4,BI$3,'English Scores- Leveled papers'!$H42:$KM42)))</f>
        <v/>
      </c>
      <c r="BJ40" s="80" t="str">
        <f>IF($B40="","",IF(COUNTIFS('English Scores- Leveled papers'!$H$4:$KM$4,BJ$3,'English Scores- Leveled papers'!$H42:$KM42,"&lt;&gt;")=0,"",SUMIF('English Scores- Leveled papers'!$H$4:$KM$4,BJ$3,'English Scores- Leveled papers'!$H42:$KM42)))</f>
        <v/>
      </c>
      <c r="BK40" s="80" t="str">
        <f>IF($B40="","",IF(COUNTIFS('English Scores- Leveled papers'!$H$4:$KM$4,BK$3,'English Scores- Leveled papers'!$H42:$KM42,"&lt;&gt;")=0,"",SUMIF('English Scores- Leveled papers'!$H$4:$KM$4,BK$3,'English Scores- Leveled papers'!$H42:$KM42)))</f>
        <v/>
      </c>
      <c r="BL40" s="80" t="str">
        <f>IF($B40="","",IF(COUNTIFS('English Scores- Leveled papers'!$H$4:$KM$4,BL$3,'English Scores- Leveled papers'!$H42:$KM42,"&lt;&gt;")=0,"",SUMIF('English Scores- Leveled papers'!$H$4:$KM$4,BL$3,'English Scores- Leveled papers'!$H42:$KM42)))</f>
        <v/>
      </c>
      <c r="BM40" s="80" t="str">
        <f>IF($B40="","",IF(COUNTIFS('English Scores- Leveled papers'!$H$4:$KM$4,BM$3,'English Scores- Leveled papers'!$H42:$KM42,"&lt;&gt;")=0,"",SUMIF('English Scores- Leveled papers'!$H$4:$KM$4,BM$3,'English Scores- Leveled papers'!$H42:$KM42)))</f>
        <v/>
      </c>
      <c r="BN40" s="80" t="str">
        <f>IF($B40="","",IF(COUNTIFS('English Scores- Leveled papers'!$H$4:$KM$4,BN$3,'English Scores- Leveled papers'!$H42:$KM42,"&lt;&gt;")=0,"",SUMIF('English Scores- Leveled papers'!$H$4:$KM$4,BN$3,'English Scores- Leveled papers'!$H42:$KM42)))</f>
        <v/>
      </c>
      <c r="BO40" s="80"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80" t="str">
        <f>IF($B40="","",IF(COUNTIFS('English Scores- Leveled papers'!$H$4:$KM$4,BX$3,'English Scores- Leveled papers'!$H42:$KM42,"&lt;&gt;")=0,"",SUMIF('English Scores- Leveled papers'!$H$4:$KM$4,BX$3,'English Scores- Leveled papers'!$H42:$KM42)))</f>
        <v/>
      </c>
      <c r="BY40" s="80" t="str">
        <f>IF($B40="","",IF(COUNTIFS('English Scores- Leveled papers'!$H$4:$KM$4,BY$3,'English Scores- Leveled papers'!$H42:$KM42,"&lt;&gt;")=0,"",SUMIF('English Scores- Leveled papers'!$H$4:$KM$4,BY$3,'English Scores- Leveled papers'!$H42:$KM42)))</f>
        <v/>
      </c>
      <c r="BZ40" s="80" t="str">
        <f>IF($B40="","",IF(COUNTIFS('English Scores- Leveled papers'!$H$4:$KM$4,BZ$3,'English Scores- Leveled papers'!$H42:$KM42,"&lt;&gt;")=0,"",SUMIF('English Scores- Leveled papers'!$H$4:$KM$4,BZ$3,'English Scores- Leveled papers'!$H42:$KM42)))</f>
        <v/>
      </c>
      <c r="CA40" s="80" t="str">
        <f>IF($B40="","",IF(COUNTIFS('English Scores- Leveled papers'!$H$4:$KM$4,CA$3,'English Scores- Leveled papers'!$H42:$KM42,"&lt;&gt;")=0,"",SUMIF('English Scores- Leveled papers'!$H$4:$KM$4,CA$3,'English Scores- Leveled papers'!$H42:$KM42)))</f>
        <v/>
      </c>
      <c r="CB40" s="80" t="str">
        <f>IF($B40="","",IF(COUNTIFS('English Scores- Leveled papers'!$H$4:$KM$4,CB$3,'English Scores- Leveled papers'!$H42:$KM42,"&lt;&gt;")=0,"",SUMIF('English Scores- Leveled papers'!$H$4:$KM$4,CB$3,'English Scores- Leveled papers'!$H42:$KM42)))</f>
        <v/>
      </c>
      <c r="CC40" s="80" t="str">
        <f>IF($B40="","",IF(COUNTIFS('English Scores- Leveled papers'!$H$4:$KM$4,CC$3,'English Scores- Leveled papers'!$H42:$KM42,"&lt;&gt;")=0,"",SUMIF('English Scores- Leveled papers'!$H$4:$KM$4,CC$3,'English Scores- Leveled papers'!$H42:$KM42)))</f>
        <v/>
      </c>
      <c r="CD40" s="80" t="str">
        <f>IF($B40="","",IF(COUNTIFS('English Scores- Leveled papers'!$H$4:$KM$4,CD$3,'English Scores- Leveled papers'!$H42:$KM42,"&lt;&gt;")=0,"",SUMIF('English Scores- Leveled papers'!$H$4:$KM$4,CD$3,'English Scores- Leveled papers'!$H42:$KM42)))</f>
        <v/>
      </c>
      <c r="CE40" s="80" t="str">
        <f>IF($B40="","",IF(COUNTIFS('English Scores- Leveled papers'!$H$4:$KM$4,CE$3,'English Scores- Leveled papers'!$H42:$KM42,"&lt;&gt;")=0,"",SUMIF('English Scores- Leveled papers'!$H$4:$KM$4,CE$3,'English Scores- Leveled papers'!$H42:$KM42)))</f>
        <v/>
      </c>
      <c r="CF40" s="80"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80" t="str">
        <f>IF($B40="","",IF(COUNTIFS('English Scores- Leveled papers'!$H$4:$KM$4,CL$3,'English Scores- Leveled papers'!$H42:$KM42,"&lt;&gt;")=0,"",SUMIF('English Scores- Leveled papers'!$H$4:$KM$4,CL$3,'English Scores- Leveled papers'!$H42:$KM42)))</f>
        <v/>
      </c>
      <c r="CM40" s="80" t="str">
        <f>IF($B40="","",IF(COUNTIFS('English Scores- Leveled papers'!$H$4:$KM$4,CM$3,'English Scores- Leveled papers'!$H42:$KM42,"&lt;&gt;")=0,"",SUMIF('English Scores- Leveled papers'!$H$4:$KM$4,CM$3,'English Scores- Leveled papers'!$H42:$KM42)))</f>
        <v/>
      </c>
      <c r="CN40" s="80" t="str">
        <f>IF($B40="","",IF(COUNTIFS('English Scores- Leveled papers'!$H$4:$KM$4,CN$3,'English Scores- Leveled papers'!$H42:$KM42,"&lt;&gt;")=0,"",SUMIF('English Scores- Leveled papers'!$H$4:$KM$4,CN$3,'English Scores- Leveled papers'!$H42:$KM42)))</f>
        <v/>
      </c>
      <c r="CO40" s="80" t="str">
        <f>IF($B40="","",IF(COUNTIFS('English Scores- Leveled papers'!$H$4:$KM$4,CO$3,'English Scores- Leveled papers'!$H42:$KM42,"&lt;&gt;")=0,"",SUMIF('English Scores- Leveled papers'!$H$4:$KM$4,CO$3,'English Scores- Leveled papers'!$H42:$KM42)))</f>
        <v/>
      </c>
      <c r="CP40" s="80" t="str">
        <f>IF($B40="","",IF(COUNTIFS('English Scores- Leveled papers'!$H$4:$KM$4,CP$3,'English Scores- Leveled papers'!$H42:$KM42,"&lt;&gt;")=0,"",SUMIF('English Scores- Leveled papers'!$H$4:$KM$4,CP$3,'English Scores- Leveled papers'!$H42:$KM42)))</f>
        <v/>
      </c>
      <c r="CQ40" s="80" t="str">
        <f>IF($B40="","",IF(COUNTIFS('English Scores- Leveled papers'!$H$4:$KM$4,CQ$3,'English Scores- Leveled papers'!$H42:$KM42,"&lt;&gt;")=0,"",SUMIF('English Scores- Leveled papers'!$H$4:$KM$4,CQ$3,'English Scores- Leveled papers'!$H42:$KM42)))</f>
        <v/>
      </c>
      <c r="CR40" s="80" t="str">
        <f>IF($B40="","",IF(COUNTIFS('English Scores- Leveled papers'!$H$4:$KM$4,CR$3,'English Scores- Leveled papers'!$H42:$KM42,"&lt;&gt;")=0,"",SUMIF('English Scores- Leveled papers'!$H$4:$KM$4,CR$3,'English Scores- Leveled papers'!$H42:$KM42)))</f>
        <v/>
      </c>
      <c r="CS40" s="80"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80" t="str">
        <f>IF($B40="","",IF(COUNTIFS('English Scores- Leveled papers'!$H$4:$KM$4,DF$3,'English Scores- Leveled papers'!$H42:$KM42,"&lt;&gt;")=0,"",SUMIF('English Scores- Leveled papers'!$H$4:$KM$4,DF$3,'English Scores- Leveled papers'!$H42:$KM42)))</f>
        <v/>
      </c>
      <c r="DG40" s="80" t="str">
        <f>IF($B40="","",IF(COUNTIFS('English Scores- Leveled papers'!$H$4:$KM$4,DG$3,'English Scores- Leveled papers'!$H42:$KM42,"&lt;&gt;")=0,"",SUMIF('English Scores- Leveled papers'!$H$4:$KM$4,DG$3,'English Scores- Leveled papers'!$H42:$KM42)))</f>
        <v/>
      </c>
      <c r="DH40" s="80" t="str">
        <f>IF($B40="","",IF(COUNTIFS('English Scores- Leveled papers'!$H$4:$KM$4,DH$3,'English Scores- Leveled papers'!$H42:$KM42,"&lt;&gt;")=0,"",SUMIF('English Scores- Leveled papers'!$H$4:$KM$4,DH$3,'English Scores- Leveled papers'!$H42:$KM42)))</f>
        <v/>
      </c>
      <c r="DI40" s="80" t="str">
        <f>IF($B40="","",IF(COUNTIFS('English Scores- Leveled papers'!$H$4:$KM$4,DI$3,'English Scores- Leveled papers'!$H42:$KM42,"&lt;&gt;")=0,"",SUMIF('English Scores- Leveled papers'!$H$4:$KM$4,DI$3,'English Scores- Leveled papers'!$H42:$KM42)))</f>
        <v/>
      </c>
      <c r="DJ40" s="80" t="str">
        <f>IF($B40="","",IF(COUNTIFS('English Scores- Leveled papers'!$H$4:$KM$4,DJ$3,'English Scores- Leveled papers'!$H42:$KM42,"&lt;&gt;")=0,"",SUMIF('English Scores- Leveled papers'!$H$4:$KM$4,DJ$3,'English Scores- Leveled papers'!$H42:$KM42)))</f>
        <v/>
      </c>
      <c r="DK40" s="80" t="str">
        <f>IF($B40="","",IF(COUNTIFS('English Scores- Leveled papers'!$H$4:$KM$4,DK$3,'English Scores- Leveled papers'!$H42:$KM42,"&lt;&gt;")=0,"",SUMIF('English Scores- Leveled papers'!$H$4:$KM$4,DK$3,'English Scores- Leveled papers'!$H42:$KM42)))</f>
        <v/>
      </c>
      <c r="DL40" s="80" t="str">
        <f>IF($B40="","",IF(COUNTIFS('English Scores- Leveled papers'!$H$4:$KM$4,DL$3,'English Scores- Leveled papers'!$H42:$KM42,"&lt;&gt;")=0,"",SUMIF('English Scores- Leveled papers'!$H$4:$KM$4,DL$3,'English Scores- Leveled papers'!$H42:$KM42)))</f>
        <v/>
      </c>
      <c r="DM40" s="80" t="str">
        <f>IF($B40="","",IF(COUNTIFS('English Scores- Leveled papers'!$H$4:$KM$4,DM$3,'English Scores- Leveled papers'!$H42:$KM42,"&lt;&gt;")=0,"",SUMIF('English Scores- Leveled papers'!$H$4:$KM$4,DM$3,'English Scores- Leveled papers'!$H42:$KM42)))</f>
        <v/>
      </c>
      <c r="DN40" s="80" t="str">
        <f>IF($B40="","",IF(COUNTIFS('English Scores- Leveled papers'!$H$4:$KM$4,DN$3,'English Scores- Leveled papers'!$H42:$KM42,"&lt;&gt;")=0,"",SUMIF('English Scores- Leveled papers'!$H$4:$KM$4,DN$3,'English Scores- Leveled papers'!$H42:$KM42)))</f>
        <v/>
      </c>
      <c r="DO40" s="80" t="str">
        <f>IF($B40="","",IF(COUNTIFS('English Scores- Leveled papers'!$H$4:$KM$4,DO$3,'English Scores- Leveled papers'!$H42:$KM42,"&lt;&gt;")=0,"",SUMIF('English Scores- Leveled papers'!$H$4:$KM$4,DO$3,'English Scores- Leveled papers'!$H42:$KM42)))</f>
        <v/>
      </c>
      <c r="DP40" s="80" t="str">
        <f>IF($B40="","",IF(COUNTIFS('English Scores- Leveled papers'!$H$4:$KM$4,DP$3,'English Scores- Leveled papers'!$H42:$KM42,"&lt;&gt;")=0,"",SUMIF('English Scores- Leveled papers'!$H$4:$KM$4,DP$3,'English Scores- Leveled papers'!$H42:$KM42)))</f>
        <v/>
      </c>
      <c r="DQ40" s="80" t="str">
        <f>IF($B40="","",IF(COUNTIFS('English Scores- Leveled papers'!$H$4:$KM$4,DQ$3,'English Scores- Leveled papers'!$H42:$KM42,"&lt;&gt;")=0,"",SUMIF('English Scores- Leveled papers'!$H$4:$KM$4,DQ$3,'English Scores- Leveled papers'!$H42:$KM42)))</f>
        <v/>
      </c>
      <c r="DR40" s="41" t="str">
        <f>IF($B40="","",IF(COUNTIFS('English Scores- Leveled papers'!$H$4:$KM$4,DR$3,'English Scores- Leveled papers'!$H42:$KM42,"&lt;&gt;")=0,"",SUMIF('English Scores- Leveled papers'!$H$4:$KM$4,DR$3,'English Scores- Leveled papers'!$H42:$KM42)))</f>
        <v/>
      </c>
      <c r="DS40" s="41" t="str">
        <f>IF($B40="","",IF(COUNTIFS('English Scores- Leveled papers'!$H$4:$KM$4,DS$3,'English Scores- Leveled papers'!$H42:$KM42,"&lt;&gt;")=0,"",SUMIF('English Scores- Leveled papers'!$H$4:$KM$4,DS$3,'English Scores- Leveled papers'!$H42:$KM42)))</f>
        <v/>
      </c>
      <c r="DT40" s="41" t="str">
        <f>IF($B40="","",IF(COUNTIFS('English Scores- Leveled papers'!$H$4:$KM$4,DT$3,'English Scores- Leveled papers'!$H42:$KM42,"&lt;&gt;")=0,"",SUMIF('English Scores- Leveled papers'!$H$4:$KM$4,DT$3,'English Scores- Leveled papers'!$H42:$KM42)))</f>
        <v/>
      </c>
      <c r="DU40" s="41" t="str">
        <f>IF($B40="","",IF(COUNTIFS('English Scores- Leveled papers'!$H$4:$KM$4,DU$3,'English Scores- Leveled papers'!$H42:$KM42,"&lt;&gt;")=0,"",SUMIF('English Scores- Leveled papers'!$H$4:$KM$4,DU$3,'English Scores- Leveled papers'!$H42:$KM42)))</f>
        <v/>
      </c>
      <c r="DV40" s="41" t="str">
        <f>IF($B40="","",IF(COUNTIFS('English Scores- Leveled papers'!$H$4:$KM$4,DV$3,'English Scores- Leveled papers'!$H42:$KM42,"&lt;&gt;")=0,"",SUMIF('English Scores- Leveled papers'!$H$4:$KM$4,DV$3,'English Scores- Leveled papers'!$H42:$KM42)))</f>
        <v/>
      </c>
      <c r="DW40" s="41" t="str">
        <f>IF($B40="","",IF(COUNTIFS('English Scores- Leveled papers'!$H$4:$KM$4,DW$3,'English Scores- Leveled papers'!$H42:$KM42,"&lt;&gt;")=0,"",SUMIF('English Scores- Leveled papers'!$H$4:$KM$4,DW$3,'English Scores- Leveled papers'!$H42:$KM42)))</f>
        <v/>
      </c>
      <c r="DX40" s="41" t="str">
        <f>IF($B40="","",IF(COUNTIFS('English Scores- Leveled papers'!$H$4:$KM$4,DX$3,'English Scores- Leveled papers'!$H42:$KM42,"&lt;&gt;")=0,"",SUMIF('English Scores- Leveled papers'!$H$4:$KM$4,DX$3,'English Scores- Leveled papers'!$H42:$KM42)))</f>
        <v/>
      </c>
      <c r="DY40" s="41" t="str">
        <f>IF($B40="","",IF(COUNTIFS('English Scores- Leveled papers'!$H$4:$KM$4,DY$3,'English Scores- Leveled papers'!$H42:$KM42,"&lt;&gt;")=0,"",SUMIF('English Scores- Leveled papers'!$H$4:$KM$4,DY$3,'English Scores- Leveled papers'!$H42:$KM42)))</f>
        <v/>
      </c>
      <c r="DZ40" s="41" t="str">
        <f>IF($B40="","",IF(COUNTIFS('English Scores- Leveled papers'!$H$4:$KM$4,DZ$3,'English Scores- Leveled papers'!$H42:$KM42,"&lt;&gt;")=0,"",SUMIF('English Scores- Leveled papers'!$H$4:$KM$4,DZ$3,'English Scores- Leveled papers'!$H42:$KM42)))</f>
        <v/>
      </c>
      <c r="EA40" s="41" t="str">
        <f>IF($B40="","",IF(COUNTIFS('English Scores- Leveled papers'!$H$4:$KM$4,EA$3,'English Scores- Leveled papers'!$H42:$KM42,"&lt;&gt;")=0,"",SUMIF('English Scores- Leveled papers'!$H$4:$KM$4,EA$3,'English Scores- Leveled papers'!$H42:$KM42)))</f>
        <v/>
      </c>
      <c r="EB40" s="41" t="str">
        <f>IF($B40="","",IF(COUNTIFS('English Scores- Leveled papers'!$H$4:$KM$4,EB$3,'English Scores- Leveled papers'!$H42:$KM42,"&lt;&gt;")=0,"",SUMIF('English Scores- Leveled papers'!$H$4:$KM$4,EB$3,'English Scores- Leveled papers'!$H42:$KM42)))</f>
        <v/>
      </c>
      <c r="EC40" s="41" t="str">
        <f>IF($B40="","",IF(COUNTIFS('English Scores- Leveled papers'!$H$4:$KM$4,EC$3,'English Scores- Leveled papers'!$H42:$KM42,"&lt;&gt;")=0,"",SUMIF('English Scores- Leveled papers'!$H$4:$KM$4,EC$3,'English Scores- Leveled papers'!$H42:$KM42)))</f>
        <v/>
      </c>
      <c r="ED40" s="80" t="str">
        <f>IF($B40="","",IF(COUNTIFS('English Scores- Leveled papers'!$H$4:$KM$4,ED$3,'English Scores- Leveled papers'!$H42:$KM42,"&lt;&gt;")=0,"",SUMIF('English Scores- Leveled papers'!$H$4:$KM$4,ED$3,'English Scores- Leveled papers'!$H42:$KM42)))</f>
        <v/>
      </c>
      <c r="EE40" s="80" t="str">
        <f>IF($B40="","",IF(COUNTIFS('English Scores- Leveled papers'!$H$4:$KM$4,EE$3,'English Scores- Leveled papers'!$H42:$KM42,"&lt;&gt;")=0,"",SUMIF('English Scores- Leveled papers'!$H$4:$KM$4,EE$3,'English Scores- Leveled papers'!$H42:$KM42)))</f>
        <v/>
      </c>
      <c r="EF40" s="80" t="str">
        <f>IF($B40="","",IF(COUNTIFS('English Scores- Leveled papers'!$H$4:$KM$4,EF$3,'English Scores- Leveled papers'!$H42:$KM42,"&lt;&gt;")=0,"",SUMIF('English Scores- Leveled papers'!$H$4:$KM$4,EF$3,'English Scores- Leveled papers'!$H42:$KM42)))</f>
        <v/>
      </c>
      <c r="EG40" s="80" t="str">
        <f>IF($B40="","",IF(COUNTIFS('English Scores- Leveled papers'!$H$4:$KM$4,EG$3,'English Scores- Leveled papers'!$H42:$KM42,"&lt;&gt;")=0,"",SUMIF('English Scores- Leveled papers'!$H$4:$KM$4,EG$3,'English Scores- Leveled papers'!$H42:$KM42)))</f>
        <v/>
      </c>
      <c r="EH40" s="80" t="str">
        <f>IF($B40="","",IF(COUNTIFS('English Scores- Leveled papers'!$H$4:$KM$4,EH$3,'English Scores- Leveled papers'!$H42:$KM42,"&lt;&gt;")=0,"",SUMIF('English Scores- Leveled papers'!$H$4:$KM$4,EH$3,'English Scores- Leveled papers'!$H42:$KM42)))</f>
        <v/>
      </c>
      <c r="EI40" s="80" t="str">
        <f>IF($B40="","",IF(COUNTIFS('English Scores- Leveled papers'!$H$4:$KM$4,EI$3,'English Scores- Leveled papers'!$H42:$KM42,"&lt;&gt;")=0,"",SUMIF('English Scores- Leveled papers'!$H$4:$KM$4,EI$3,'English Scores- Leveled papers'!$H42:$KM42)))</f>
        <v/>
      </c>
      <c r="EJ40" s="80" t="str">
        <f>IF($B40="","",IF(COUNTIFS('English Scores- Leveled papers'!$H$4:$KM$4,EJ$3,'English Scores- Leveled papers'!$H42:$KM42,"&lt;&gt;")=0,"",SUMIF('English Scores- Leveled papers'!$H$4:$KM$4,EJ$3,'English Scores- Leveled papers'!$H42:$KM42)))</f>
        <v/>
      </c>
      <c r="EK40" s="80" t="str">
        <f>IF($B40="","",IF(COUNTIFS('English Scores- Leveled papers'!$H$4:$KM$4,EK$3,'English Scores- Leveled papers'!$H42:$KM42,"&lt;&gt;")=0,"",SUMIF('English Scores- Leveled papers'!$H$4:$KM$4,EK$3,'English Scores- Leveled papers'!$H42:$KM42)))</f>
        <v/>
      </c>
      <c r="EL40" s="80" t="str">
        <f>IF($B40="","",IF(COUNTIFS('English Scores- Leveled papers'!$H$4:$KM$4,EL$3,'English Scores- Leveled papers'!$H42:$KM42,"&lt;&gt;")=0,"",SUMIF('English Scores- Leveled papers'!$H$4:$KM$4,EL$3,'English Scores- Leveled papers'!$H42:$KM42)))</f>
        <v/>
      </c>
      <c r="EM40" s="80" t="str">
        <f>IF($B40="","",IF(COUNTIFS('English Scores- Leveled papers'!$H$4:$KM$4,EM$3,'English Scores- Leveled papers'!$H42:$KM42,"&lt;&gt;")=0,"",SUMIF('English Scores- Leveled papers'!$H$4:$KM$4,EM$3,'English Scores- Leveled papers'!$H42:$KM42)))</f>
        <v/>
      </c>
      <c r="EN40" s="80" t="str">
        <f>IF($B40="","",IF(COUNTIFS('English Scores- Leveled papers'!$H$4:$KM$4,EN$3,'English Scores- Leveled papers'!$H42:$KM42,"&lt;&gt;")=0,"",SUMIF('English Scores- Leveled papers'!$H$4:$KM$4,EN$3,'English Scores- Leveled papers'!$H42:$KM42)))</f>
        <v/>
      </c>
      <c r="EO40" s="80" t="str">
        <f>IF($B40="","",IF(COUNTIFS('English Scores- Leveled papers'!$H$4:$KM$4,EO$3,'English Scores- Leveled papers'!$H42:$KM42,"&lt;&gt;")=0,"",SUMIF('English Scores- Leveled papers'!$H$4:$KM$4,EO$3,'English Scores- Leveled papers'!$H42:$KM42)))</f>
        <v/>
      </c>
      <c r="EP40" s="80" t="str">
        <f>IF($B40="","",IF(COUNTIFS('English Scores- Leveled papers'!$H$4:$KM$4,EP$3,'English Scores- Leveled papers'!$H42:$KM42,"&lt;&gt;")=0,"",SUMIF('English Scores- Leveled papers'!$H$4:$KM$4,EP$3,'English Scores- Leveled papers'!$H42:$KM42)))</f>
        <v/>
      </c>
    </row>
    <row r="41" spans="1:146" x14ac:dyDescent="0.2">
      <c r="A41" s="65">
        <v>37</v>
      </c>
      <c r="B41" s="65" t="str">
        <f>'English Scores- Leveled papers'!B43</f>
        <v/>
      </c>
      <c r="C41" s="79" t="str">
        <f>IF('RC Mastery Check+Question type'!D41="","",IF(OR('RC Mastery Check+Question type'!D41=-0.5,'RC Mastery Check+Question type'!D41=0,'RC Mastery Check+Question type'!D41=0.2,'RC Mastery Check+Question type'!D41=0.5),"NR",'Cover Sheet'!#REF!))</f>
        <v/>
      </c>
      <c r="D41" s="76" t="str">
        <f>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v/>
      </c>
      <c r="E41" s="78" t="str">
        <f t="shared" si="16"/>
        <v/>
      </c>
      <c r="F41" s="78" t="str">
        <f t="shared" si="17"/>
        <v/>
      </c>
      <c r="G41" s="78" t="str">
        <f t="shared" si="18"/>
        <v/>
      </c>
      <c r="H41" s="78" t="str">
        <f t="shared" si="19"/>
        <v/>
      </c>
      <c r="I41" s="78" t="str">
        <f t="shared" si="20"/>
        <v/>
      </c>
      <c r="J41" s="78" t="str">
        <f t="shared" si="21"/>
        <v/>
      </c>
      <c r="K41" s="78" t="str">
        <f t="shared" si="22"/>
        <v/>
      </c>
      <c r="L41" s="78" t="str">
        <f t="shared" si="23"/>
        <v/>
      </c>
      <c r="M41" s="78" t="str">
        <f t="shared" si="24"/>
        <v/>
      </c>
      <c r="N41" s="78" t="str">
        <f t="shared" si="25"/>
        <v/>
      </c>
      <c r="O41" s="78" t="str">
        <f t="shared" si="26"/>
        <v/>
      </c>
      <c r="P41" s="78" t="str">
        <f t="shared" si="27"/>
        <v/>
      </c>
      <c r="Q41" s="78" t="str">
        <f t="shared" si="28"/>
        <v/>
      </c>
      <c r="R41" s="78" t="str">
        <f t="shared" si="29"/>
        <v/>
      </c>
      <c r="S41" s="41" t="str">
        <f>IF($B41="","",IF(COUNTIFS('English Scores- Leveled papers'!$H$4:$KM$4,S$3,'English Scores- Leveled papers'!$H43:$KM43,"&lt;&gt;")=0,"",SUMIF('English Scores- Leveled papers'!$H$4:$KM$4,S$3,'English Scores- Leveled papers'!$H43:$KM43)))</f>
        <v/>
      </c>
      <c r="T41" s="41" t="str">
        <f>IF($B41="","",IF(COUNTIFS('English Scores- Leveled papers'!$H$4:$KM$4,T$3,'English Scores- Leveled papers'!$H43:$KM43,"&lt;&gt;")=0,"",SUMIF('English Scores- Leveled papers'!$H$4:$KM$4,T$3,'English Scores- Leveled papers'!$H43:$KM43)))</f>
        <v/>
      </c>
      <c r="U41" s="41" t="str">
        <f>IF($B41="","",IF(COUNTIFS('English Scores- Leveled papers'!$H$4:$KM$4,U$3,'English Scores- Leveled papers'!$H43:$KM43,"&lt;&gt;")=0,"",SUMIF('English Scores- Leveled papers'!$H$4:$KM$4,U$3,'English Scores- Leveled papers'!$H43:$KM43)))</f>
        <v/>
      </c>
      <c r="V41" s="41" t="str">
        <f>IF($B41="","",IF(COUNTIFS('English Scores- Leveled papers'!$H$4:$KM$4,V$3,'English Scores- Leveled papers'!$H43:$KM43,"&lt;&gt;")=0,"",SUMIF('English Scores- Leveled papers'!$H$4:$KM$4,V$3,'English Scores- Leveled papers'!$H43:$KM43)))</f>
        <v/>
      </c>
      <c r="W41" s="41" t="str">
        <f>IF($B41="","",IF(COUNTIFS('English Scores- Leveled papers'!$H$4:$KM$4,W$3,'English Scores- Leveled papers'!$H43:$KM43,"&lt;&gt;")=0,"",SUMIF('English Scores- Leveled papers'!$H$4:$KM$4,W$3,'English Scores- Leveled papers'!$H43:$KM43)))</f>
        <v/>
      </c>
      <c r="X41" s="80" t="str">
        <f>IF($B41="","",IF(COUNTIFS('English Scores- Leveled papers'!$H$4:$KM$4,X$3,'English Scores- Leveled papers'!$H43:$KM43,"&lt;&gt;")=0,"",SUMIF('English Scores- Leveled papers'!$H$4:$KM$4,X$3,'English Scores- Leveled papers'!$H43:$KM43)))</f>
        <v/>
      </c>
      <c r="Y41" s="80" t="str">
        <f>IF($B41="","",IF(COUNTIFS('English Scores- Leveled papers'!$H$4:$KM$4,Y$3,'English Scores- Leveled papers'!$H43:$KM43,"&lt;&gt;")=0,"",SUMIF('English Scores- Leveled papers'!$H$4:$KM$4,Y$3,'English Scores- Leveled papers'!$H43:$KM43)))</f>
        <v/>
      </c>
      <c r="Z41" s="80" t="str">
        <f>IF($B41="","",IF(COUNTIFS('English Scores- Leveled papers'!$H$4:$KM$4,Z$3,'English Scores- Leveled papers'!$H43:$KM43,"&lt;&gt;")=0,"",SUMIF('English Scores- Leveled papers'!$H$4:$KM$4,Z$3,'English Scores- Leveled papers'!$H43:$KM43)))</f>
        <v/>
      </c>
      <c r="AA41" s="80" t="str">
        <f>IF($B41="","",IF(COUNTIFS('English Scores- Leveled papers'!$H$4:$KM$4,AA$3,'English Scores- Leveled papers'!$H43:$KM43,"&lt;&gt;")=0,"",SUMIF('English Scores- Leveled papers'!$H$4:$KM$4,AA$3,'English Scores- Leveled papers'!$H43:$KM43)))</f>
        <v/>
      </c>
      <c r="AB41" s="80" t="str">
        <f>IF($B41="","",IF(COUNTIFS('English Scores- Leveled papers'!$H$4:$KM$4,AB$3,'English Scores- Leveled papers'!$H43:$KM43,"&lt;&gt;")=0,"",SUMIF('English Scores- Leveled papers'!$H$4:$KM$4,AB$3,'English Scores- Leveled papers'!$H43:$KM43)))</f>
        <v/>
      </c>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80" t="str">
        <f>IF($B41="","",IF(COUNTIFS('English Scores- Leveled papers'!$H$4:$KM$4,AI$3,'English Scores- Leveled papers'!$H43:$KM43,"&lt;&gt;")=0,"",SUMIF('English Scores- Leveled papers'!$H$4:$KM$4,AI$3,'English Scores- Leveled papers'!$H43:$KM43)))</f>
        <v/>
      </c>
      <c r="AJ41" s="80" t="str">
        <f>IF($B41="","",IF(COUNTIFS('English Scores- Leveled papers'!$H$4:$KM$4,AJ$3,'English Scores- Leveled papers'!$H43:$KM43,"&lt;&gt;")=0,"",SUMIF('English Scores- Leveled papers'!$H$4:$KM$4,AJ$3,'English Scores- Leveled papers'!$H43:$KM43)))</f>
        <v/>
      </c>
      <c r="AK41" s="80" t="str">
        <f>IF($B41="","",IF(COUNTIFS('English Scores- Leveled papers'!$H$4:$KM$4,AK$3,'English Scores- Leveled papers'!$H43:$KM43,"&lt;&gt;")=0,"",SUMIF('English Scores- Leveled papers'!$H$4:$KM$4,AK$3,'English Scores- Leveled papers'!$H43:$KM43)))</f>
        <v/>
      </c>
      <c r="AL41" s="80" t="str">
        <f>IF($B41="","",IF(COUNTIFS('English Scores- Leveled papers'!$H$4:$KM$4,AL$3,'English Scores- Leveled papers'!$H43:$KM43,"&lt;&gt;")=0,"",SUMIF('English Scores- Leveled papers'!$H$4:$KM$4,AL$3,'English Scores- Leveled papers'!$H43:$KM43)))</f>
        <v/>
      </c>
      <c r="AM41" s="80" t="str">
        <f>IF($B41="","",IF(COUNTIFS('English Scores- Leveled papers'!$H$4:$KM$4,AM$3,'English Scores- Leveled papers'!$H43:$KM43,"&lt;&gt;")=0,"",SUMIF('English Scores- Leveled papers'!$H$4:$KM$4,AM$3,'English Scores- Leveled papers'!$H43:$KM43)))</f>
        <v/>
      </c>
      <c r="AN41" s="80"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80" t="str">
        <f>IF($B41="","",IF(COUNTIFS('English Scores- Leveled papers'!$H$4:$KM$4,AZ$3,'English Scores- Leveled papers'!$H43:$KM43,"&lt;&gt;")=0,"",SUMIF('English Scores- Leveled papers'!$H$4:$KM$4,AZ$3,'English Scores- Leveled papers'!$H43:$KM43)))</f>
        <v/>
      </c>
      <c r="BA41" s="80" t="str">
        <f>IF($B41="","",IF(COUNTIFS('English Scores- Leveled papers'!$H$4:$KM$4,BA$3,'English Scores- Leveled papers'!$H43:$KM43,"&lt;&gt;")=0,"",SUMIF('English Scores- Leveled papers'!$H$4:$KM$4,BA$3,'English Scores- Leveled papers'!$H43:$KM43)))</f>
        <v/>
      </c>
      <c r="BB41" s="80" t="str">
        <f>IF($B41="","",IF(COUNTIFS('English Scores- Leveled papers'!$H$4:$KM$4,BB$3,'English Scores- Leveled papers'!$H43:$KM43,"&lt;&gt;")=0,"",SUMIF('English Scores- Leveled papers'!$H$4:$KM$4,BB$3,'English Scores- Leveled papers'!$H43:$KM43)))</f>
        <v/>
      </c>
      <c r="BC41" s="80" t="str">
        <f>IF($B41="","",IF(COUNTIFS('English Scores- Leveled papers'!$H$4:$KM$4,BC$3,'English Scores- Leveled papers'!$H43:$KM43,"&lt;&gt;")=0,"",SUMIF('English Scores- Leveled papers'!$H$4:$KM$4,BC$3,'English Scores- Leveled papers'!$H43:$KM43)))</f>
        <v/>
      </c>
      <c r="BD41" s="80"/>
      <c r="BE41" s="80"/>
      <c r="BF41" s="80" t="str">
        <f>IF($B41="","",IF(COUNTIFS('English Scores- Leveled papers'!$H$4:$KM$4,BF$3,'English Scores- Leveled papers'!$H43:$KM43,"&lt;&gt;")=0,"",SUMIF('English Scores- Leveled papers'!$H$4:$KM$4,BF$3,'English Scores- Leveled papers'!$H43:$KM43)))</f>
        <v/>
      </c>
      <c r="BG41" s="80" t="str">
        <f>IF($B41="","",IF(COUNTIFS('English Scores- Leveled papers'!$H$4:$KM$4,BG$3,'English Scores- Leveled papers'!$H43:$KM43,"&lt;&gt;")=0,"",SUMIF('English Scores- Leveled papers'!$H$4:$KM$4,BG$3,'English Scores- Leveled papers'!$H43:$KM43)))</f>
        <v/>
      </c>
      <c r="BH41" s="80" t="str">
        <f>IF($B41="","",IF(COUNTIFS('English Scores- Leveled papers'!$H$4:$KM$4,BH$3,'English Scores- Leveled papers'!$H43:$KM43,"&lt;&gt;")=0,"",SUMIF('English Scores- Leveled papers'!$H$4:$KM$4,BH$3,'English Scores- Leveled papers'!$H43:$KM43)))</f>
        <v/>
      </c>
      <c r="BI41" s="80" t="str">
        <f>IF($B41="","",IF(COUNTIFS('English Scores- Leveled papers'!$H$4:$KM$4,BI$3,'English Scores- Leveled papers'!$H43:$KM43,"&lt;&gt;")=0,"",SUMIF('English Scores- Leveled papers'!$H$4:$KM$4,BI$3,'English Scores- Leveled papers'!$H43:$KM43)))</f>
        <v/>
      </c>
      <c r="BJ41" s="80" t="str">
        <f>IF($B41="","",IF(COUNTIFS('English Scores- Leveled papers'!$H$4:$KM$4,BJ$3,'English Scores- Leveled papers'!$H43:$KM43,"&lt;&gt;")=0,"",SUMIF('English Scores- Leveled papers'!$H$4:$KM$4,BJ$3,'English Scores- Leveled papers'!$H43:$KM43)))</f>
        <v/>
      </c>
      <c r="BK41" s="80" t="str">
        <f>IF($B41="","",IF(COUNTIFS('English Scores- Leveled papers'!$H$4:$KM$4,BK$3,'English Scores- Leveled papers'!$H43:$KM43,"&lt;&gt;")=0,"",SUMIF('English Scores- Leveled papers'!$H$4:$KM$4,BK$3,'English Scores- Leveled papers'!$H43:$KM43)))</f>
        <v/>
      </c>
      <c r="BL41" s="80" t="str">
        <f>IF($B41="","",IF(COUNTIFS('English Scores- Leveled papers'!$H$4:$KM$4,BL$3,'English Scores- Leveled papers'!$H43:$KM43,"&lt;&gt;")=0,"",SUMIF('English Scores- Leveled papers'!$H$4:$KM$4,BL$3,'English Scores- Leveled papers'!$H43:$KM43)))</f>
        <v/>
      </c>
      <c r="BM41" s="80" t="str">
        <f>IF($B41="","",IF(COUNTIFS('English Scores- Leveled papers'!$H$4:$KM$4,BM$3,'English Scores- Leveled papers'!$H43:$KM43,"&lt;&gt;")=0,"",SUMIF('English Scores- Leveled papers'!$H$4:$KM$4,BM$3,'English Scores- Leveled papers'!$H43:$KM43)))</f>
        <v/>
      </c>
      <c r="BN41" s="80" t="str">
        <f>IF($B41="","",IF(COUNTIFS('English Scores- Leveled papers'!$H$4:$KM$4,BN$3,'English Scores- Leveled papers'!$H43:$KM43,"&lt;&gt;")=0,"",SUMIF('English Scores- Leveled papers'!$H$4:$KM$4,BN$3,'English Scores- Leveled papers'!$H43:$KM43)))</f>
        <v/>
      </c>
      <c r="BO41" s="80"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80" t="str">
        <f>IF($B41="","",IF(COUNTIFS('English Scores- Leveled papers'!$H$4:$KM$4,BX$3,'English Scores- Leveled papers'!$H43:$KM43,"&lt;&gt;")=0,"",SUMIF('English Scores- Leveled papers'!$H$4:$KM$4,BX$3,'English Scores- Leveled papers'!$H43:$KM43)))</f>
        <v/>
      </c>
      <c r="BY41" s="80" t="str">
        <f>IF($B41="","",IF(COUNTIFS('English Scores- Leveled papers'!$H$4:$KM$4,BY$3,'English Scores- Leveled papers'!$H43:$KM43,"&lt;&gt;")=0,"",SUMIF('English Scores- Leveled papers'!$H$4:$KM$4,BY$3,'English Scores- Leveled papers'!$H43:$KM43)))</f>
        <v/>
      </c>
      <c r="BZ41" s="80" t="str">
        <f>IF($B41="","",IF(COUNTIFS('English Scores- Leveled papers'!$H$4:$KM$4,BZ$3,'English Scores- Leveled papers'!$H43:$KM43,"&lt;&gt;")=0,"",SUMIF('English Scores- Leveled papers'!$H$4:$KM$4,BZ$3,'English Scores- Leveled papers'!$H43:$KM43)))</f>
        <v/>
      </c>
      <c r="CA41" s="80" t="str">
        <f>IF($B41="","",IF(COUNTIFS('English Scores- Leveled papers'!$H$4:$KM$4,CA$3,'English Scores- Leveled papers'!$H43:$KM43,"&lt;&gt;")=0,"",SUMIF('English Scores- Leveled papers'!$H$4:$KM$4,CA$3,'English Scores- Leveled papers'!$H43:$KM43)))</f>
        <v/>
      </c>
      <c r="CB41" s="80" t="str">
        <f>IF($B41="","",IF(COUNTIFS('English Scores- Leveled papers'!$H$4:$KM$4,CB$3,'English Scores- Leveled papers'!$H43:$KM43,"&lt;&gt;")=0,"",SUMIF('English Scores- Leveled papers'!$H$4:$KM$4,CB$3,'English Scores- Leveled papers'!$H43:$KM43)))</f>
        <v/>
      </c>
      <c r="CC41" s="80" t="str">
        <f>IF($B41="","",IF(COUNTIFS('English Scores- Leveled papers'!$H$4:$KM$4,CC$3,'English Scores- Leveled papers'!$H43:$KM43,"&lt;&gt;")=0,"",SUMIF('English Scores- Leveled papers'!$H$4:$KM$4,CC$3,'English Scores- Leveled papers'!$H43:$KM43)))</f>
        <v/>
      </c>
      <c r="CD41" s="80" t="str">
        <f>IF($B41="","",IF(COUNTIFS('English Scores- Leveled papers'!$H$4:$KM$4,CD$3,'English Scores- Leveled papers'!$H43:$KM43,"&lt;&gt;")=0,"",SUMIF('English Scores- Leveled papers'!$H$4:$KM$4,CD$3,'English Scores- Leveled papers'!$H43:$KM43)))</f>
        <v/>
      </c>
      <c r="CE41" s="80" t="str">
        <f>IF($B41="","",IF(COUNTIFS('English Scores- Leveled papers'!$H$4:$KM$4,CE$3,'English Scores- Leveled papers'!$H43:$KM43,"&lt;&gt;")=0,"",SUMIF('English Scores- Leveled papers'!$H$4:$KM$4,CE$3,'English Scores- Leveled papers'!$H43:$KM43)))</f>
        <v/>
      </c>
      <c r="CF41" s="80"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80" t="str">
        <f>IF($B41="","",IF(COUNTIFS('English Scores- Leveled papers'!$H$4:$KM$4,CL$3,'English Scores- Leveled papers'!$H43:$KM43,"&lt;&gt;")=0,"",SUMIF('English Scores- Leveled papers'!$H$4:$KM$4,CL$3,'English Scores- Leveled papers'!$H43:$KM43)))</f>
        <v/>
      </c>
      <c r="CM41" s="80" t="str">
        <f>IF($B41="","",IF(COUNTIFS('English Scores- Leveled papers'!$H$4:$KM$4,CM$3,'English Scores- Leveled papers'!$H43:$KM43,"&lt;&gt;")=0,"",SUMIF('English Scores- Leveled papers'!$H$4:$KM$4,CM$3,'English Scores- Leveled papers'!$H43:$KM43)))</f>
        <v/>
      </c>
      <c r="CN41" s="80" t="str">
        <f>IF($B41="","",IF(COUNTIFS('English Scores- Leveled papers'!$H$4:$KM$4,CN$3,'English Scores- Leveled papers'!$H43:$KM43,"&lt;&gt;")=0,"",SUMIF('English Scores- Leveled papers'!$H$4:$KM$4,CN$3,'English Scores- Leveled papers'!$H43:$KM43)))</f>
        <v/>
      </c>
      <c r="CO41" s="80" t="str">
        <f>IF($B41="","",IF(COUNTIFS('English Scores- Leveled papers'!$H$4:$KM$4,CO$3,'English Scores- Leveled papers'!$H43:$KM43,"&lt;&gt;")=0,"",SUMIF('English Scores- Leveled papers'!$H$4:$KM$4,CO$3,'English Scores- Leveled papers'!$H43:$KM43)))</f>
        <v/>
      </c>
      <c r="CP41" s="80" t="str">
        <f>IF($B41="","",IF(COUNTIFS('English Scores- Leveled papers'!$H$4:$KM$4,CP$3,'English Scores- Leveled papers'!$H43:$KM43,"&lt;&gt;")=0,"",SUMIF('English Scores- Leveled papers'!$H$4:$KM$4,CP$3,'English Scores- Leveled papers'!$H43:$KM43)))</f>
        <v/>
      </c>
      <c r="CQ41" s="80" t="str">
        <f>IF($B41="","",IF(COUNTIFS('English Scores- Leveled papers'!$H$4:$KM$4,CQ$3,'English Scores- Leveled papers'!$H43:$KM43,"&lt;&gt;")=0,"",SUMIF('English Scores- Leveled papers'!$H$4:$KM$4,CQ$3,'English Scores- Leveled papers'!$H43:$KM43)))</f>
        <v/>
      </c>
      <c r="CR41" s="80" t="str">
        <f>IF($B41="","",IF(COUNTIFS('English Scores- Leveled papers'!$H$4:$KM$4,CR$3,'English Scores- Leveled papers'!$H43:$KM43,"&lt;&gt;")=0,"",SUMIF('English Scores- Leveled papers'!$H$4:$KM$4,CR$3,'English Scores- Leveled papers'!$H43:$KM43)))</f>
        <v/>
      </c>
      <c r="CS41" s="80"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80" t="str">
        <f>IF($B41="","",IF(COUNTIFS('English Scores- Leveled papers'!$H$4:$KM$4,DF$3,'English Scores- Leveled papers'!$H43:$KM43,"&lt;&gt;")=0,"",SUMIF('English Scores- Leveled papers'!$H$4:$KM$4,DF$3,'English Scores- Leveled papers'!$H43:$KM43)))</f>
        <v/>
      </c>
      <c r="DG41" s="80" t="str">
        <f>IF($B41="","",IF(COUNTIFS('English Scores- Leveled papers'!$H$4:$KM$4,DG$3,'English Scores- Leveled papers'!$H43:$KM43,"&lt;&gt;")=0,"",SUMIF('English Scores- Leveled papers'!$H$4:$KM$4,DG$3,'English Scores- Leveled papers'!$H43:$KM43)))</f>
        <v/>
      </c>
      <c r="DH41" s="80" t="str">
        <f>IF($B41="","",IF(COUNTIFS('English Scores- Leveled papers'!$H$4:$KM$4,DH$3,'English Scores- Leveled papers'!$H43:$KM43,"&lt;&gt;")=0,"",SUMIF('English Scores- Leveled papers'!$H$4:$KM$4,DH$3,'English Scores- Leveled papers'!$H43:$KM43)))</f>
        <v/>
      </c>
      <c r="DI41" s="80" t="str">
        <f>IF($B41="","",IF(COUNTIFS('English Scores- Leveled papers'!$H$4:$KM$4,DI$3,'English Scores- Leveled papers'!$H43:$KM43,"&lt;&gt;")=0,"",SUMIF('English Scores- Leveled papers'!$H$4:$KM$4,DI$3,'English Scores- Leveled papers'!$H43:$KM43)))</f>
        <v/>
      </c>
      <c r="DJ41" s="80" t="str">
        <f>IF($B41="","",IF(COUNTIFS('English Scores- Leveled papers'!$H$4:$KM$4,DJ$3,'English Scores- Leveled papers'!$H43:$KM43,"&lt;&gt;")=0,"",SUMIF('English Scores- Leveled papers'!$H$4:$KM$4,DJ$3,'English Scores- Leveled papers'!$H43:$KM43)))</f>
        <v/>
      </c>
      <c r="DK41" s="80" t="str">
        <f>IF($B41="","",IF(COUNTIFS('English Scores- Leveled papers'!$H$4:$KM$4,DK$3,'English Scores- Leveled papers'!$H43:$KM43,"&lt;&gt;")=0,"",SUMIF('English Scores- Leveled papers'!$H$4:$KM$4,DK$3,'English Scores- Leveled papers'!$H43:$KM43)))</f>
        <v/>
      </c>
      <c r="DL41" s="80" t="str">
        <f>IF($B41="","",IF(COUNTIFS('English Scores- Leveled papers'!$H$4:$KM$4,DL$3,'English Scores- Leveled papers'!$H43:$KM43,"&lt;&gt;")=0,"",SUMIF('English Scores- Leveled papers'!$H$4:$KM$4,DL$3,'English Scores- Leveled papers'!$H43:$KM43)))</f>
        <v/>
      </c>
      <c r="DM41" s="80" t="str">
        <f>IF($B41="","",IF(COUNTIFS('English Scores- Leveled papers'!$H$4:$KM$4,DM$3,'English Scores- Leveled papers'!$H43:$KM43,"&lt;&gt;")=0,"",SUMIF('English Scores- Leveled papers'!$H$4:$KM$4,DM$3,'English Scores- Leveled papers'!$H43:$KM43)))</f>
        <v/>
      </c>
      <c r="DN41" s="80" t="str">
        <f>IF($B41="","",IF(COUNTIFS('English Scores- Leveled papers'!$H$4:$KM$4,DN$3,'English Scores- Leveled papers'!$H43:$KM43,"&lt;&gt;")=0,"",SUMIF('English Scores- Leveled papers'!$H$4:$KM$4,DN$3,'English Scores- Leveled papers'!$H43:$KM43)))</f>
        <v/>
      </c>
      <c r="DO41" s="80" t="str">
        <f>IF($B41="","",IF(COUNTIFS('English Scores- Leveled papers'!$H$4:$KM$4,DO$3,'English Scores- Leveled papers'!$H43:$KM43,"&lt;&gt;")=0,"",SUMIF('English Scores- Leveled papers'!$H$4:$KM$4,DO$3,'English Scores- Leveled papers'!$H43:$KM43)))</f>
        <v/>
      </c>
      <c r="DP41" s="80" t="str">
        <f>IF($B41="","",IF(COUNTIFS('English Scores- Leveled papers'!$H$4:$KM$4,DP$3,'English Scores- Leveled papers'!$H43:$KM43,"&lt;&gt;")=0,"",SUMIF('English Scores- Leveled papers'!$H$4:$KM$4,DP$3,'English Scores- Leveled papers'!$H43:$KM43)))</f>
        <v/>
      </c>
      <c r="DQ41" s="80" t="str">
        <f>IF($B41="","",IF(COUNTIFS('English Scores- Leveled papers'!$H$4:$KM$4,DQ$3,'English Scores- Leveled papers'!$H43:$KM43,"&lt;&gt;")=0,"",SUMIF('English Scores- Leveled papers'!$H$4:$KM$4,DQ$3,'English Scores- Leveled papers'!$H43:$KM43)))</f>
        <v/>
      </c>
      <c r="DR41" s="41" t="str">
        <f>IF($B41="","",IF(COUNTIFS('English Scores- Leveled papers'!$H$4:$KM$4,DR$3,'English Scores- Leveled papers'!$H43:$KM43,"&lt;&gt;")=0,"",SUMIF('English Scores- Leveled papers'!$H$4:$KM$4,DR$3,'English Scores- Leveled papers'!$H43:$KM43)))</f>
        <v/>
      </c>
      <c r="DS41" s="41" t="str">
        <f>IF($B41="","",IF(COUNTIFS('English Scores- Leveled papers'!$H$4:$KM$4,DS$3,'English Scores- Leveled papers'!$H43:$KM43,"&lt;&gt;")=0,"",SUMIF('English Scores- Leveled papers'!$H$4:$KM$4,DS$3,'English Scores- Leveled papers'!$H43:$KM43)))</f>
        <v/>
      </c>
      <c r="DT41" s="41" t="str">
        <f>IF($B41="","",IF(COUNTIFS('English Scores- Leveled papers'!$H$4:$KM$4,DT$3,'English Scores- Leveled papers'!$H43:$KM43,"&lt;&gt;")=0,"",SUMIF('English Scores- Leveled papers'!$H$4:$KM$4,DT$3,'English Scores- Leveled papers'!$H43:$KM43)))</f>
        <v/>
      </c>
      <c r="DU41" s="41" t="str">
        <f>IF($B41="","",IF(COUNTIFS('English Scores- Leveled papers'!$H$4:$KM$4,DU$3,'English Scores- Leveled papers'!$H43:$KM43,"&lt;&gt;")=0,"",SUMIF('English Scores- Leveled papers'!$H$4:$KM$4,DU$3,'English Scores- Leveled papers'!$H43:$KM43)))</f>
        <v/>
      </c>
      <c r="DV41" s="41" t="str">
        <f>IF($B41="","",IF(COUNTIFS('English Scores- Leveled papers'!$H$4:$KM$4,DV$3,'English Scores- Leveled papers'!$H43:$KM43,"&lt;&gt;")=0,"",SUMIF('English Scores- Leveled papers'!$H$4:$KM$4,DV$3,'English Scores- Leveled papers'!$H43:$KM43)))</f>
        <v/>
      </c>
      <c r="DW41" s="41" t="str">
        <f>IF($B41="","",IF(COUNTIFS('English Scores- Leveled papers'!$H$4:$KM$4,DW$3,'English Scores- Leveled papers'!$H43:$KM43,"&lt;&gt;")=0,"",SUMIF('English Scores- Leveled papers'!$H$4:$KM$4,DW$3,'English Scores- Leveled papers'!$H43:$KM43)))</f>
        <v/>
      </c>
      <c r="DX41" s="41" t="str">
        <f>IF($B41="","",IF(COUNTIFS('English Scores- Leveled papers'!$H$4:$KM$4,DX$3,'English Scores- Leveled papers'!$H43:$KM43,"&lt;&gt;")=0,"",SUMIF('English Scores- Leveled papers'!$H$4:$KM$4,DX$3,'English Scores- Leveled papers'!$H43:$KM43)))</f>
        <v/>
      </c>
      <c r="DY41" s="41" t="str">
        <f>IF($B41="","",IF(COUNTIFS('English Scores- Leveled papers'!$H$4:$KM$4,DY$3,'English Scores- Leveled papers'!$H43:$KM43,"&lt;&gt;")=0,"",SUMIF('English Scores- Leveled papers'!$H$4:$KM$4,DY$3,'English Scores- Leveled papers'!$H43:$KM43)))</f>
        <v/>
      </c>
      <c r="DZ41" s="41" t="str">
        <f>IF($B41="","",IF(COUNTIFS('English Scores- Leveled papers'!$H$4:$KM$4,DZ$3,'English Scores- Leveled papers'!$H43:$KM43,"&lt;&gt;")=0,"",SUMIF('English Scores- Leveled papers'!$H$4:$KM$4,DZ$3,'English Scores- Leveled papers'!$H43:$KM43)))</f>
        <v/>
      </c>
      <c r="EA41" s="41" t="str">
        <f>IF($B41="","",IF(COUNTIFS('English Scores- Leveled papers'!$H$4:$KM$4,EA$3,'English Scores- Leveled papers'!$H43:$KM43,"&lt;&gt;")=0,"",SUMIF('English Scores- Leveled papers'!$H$4:$KM$4,EA$3,'English Scores- Leveled papers'!$H43:$KM43)))</f>
        <v/>
      </c>
      <c r="EB41" s="41" t="str">
        <f>IF($B41="","",IF(COUNTIFS('English Scores- Leveled papers'!$H$4:$KM$4,EB$3,'English Scores- Leveled papers'!$H43:$KM43,"&lt;&gt;")=0,"",SUMIF('English Scores- Leveled papers'!$H$4:$KM$4,EB$3,'English Scores- Leveled papers'!$H43:$KM43)))</f>
        <v/>
      </c>
      <c r="EC41" s="41" t="str">
        <f>IF($B41="","",IF(COUNTIFS('English Scores- Leveled papers'!$H$4:$KM$4,EC$3,'English Scores- Leveled papers'!$H43:$KM43,"&lt;&gt;")=0,"",SUMIF('English Scores- Leveled papers'!$H$4:$KM$4,EC$3,'English Scores- Leveled papers'!$H43:$KM43)))</f>
        <v/>
      </c>
      <c r="ED41" s="80" t="str">
        <f>IF($B41="","",IF(COUNTIFS('English Scores- Leveled papers'!$H$4:$KM$4,ED$3,'English Scores- Leveled papers'!$H43:$KM43,"&lt;&gt;")=0,"",SUMIF('English Scores- Leveled papers'!$H$4:$KM$4,ED$3,'English Scores- Leveled papers'!$H43:$KM43)))</f>
        <v/>
      </c>
      <c r="EE41" s="80" t="str">
        <f>IF($B41="","",IF(COUNTIFS('English Scores- Leveled papers'!$H$4:$KM$4,EE$3,'English Scores- Leveled papers'!$H43:$KM43,"&lt;&gt;")=0,"",SUMIF('English Scores- Leveled papers'!$H$4:$KM$4,EE$3,'English Scores- Leveled papers'!$H43:$KM43)))</f>
        <v/>
      </c>
      <c r="EF41" s="80" t="str">
        <f>IF($B41="","",IF(COUNTIFS('English Scores- Leveled papers'!$H$4:$KM$4,EF$3,'English Scores- Leveled papers'!$H43:$KM43,"&lt;&gt;")=0,"",SUMIF('English Scores- Leveled papers'!$H$4:$KM$4,EF$3,'English Scores- Leveled papers'!$H43:$KM43)))</f>
        <v/>
      </c>
      <c r="EG41" s="80" t="str">
        <f>IF($B41="","",IF(COUNTIFS('English Scores- Leveled papers'!$H$4:$KM$4,EG$3,'English Scores- Leveled papers'!$H43:$KM43,"&lt;&gt;")=0,"",SUMIF('English Scores- Leveled papers'!$H$4:$KM$4,EG$3,'English Scores- Leveled papers'!$H43:$KM43)))</f>
        <v/>
      </c>
      <c r="EH41" s="80" t="str">
        <f>IF($B41="","",IF(COUNTIFS('English Scores- Leveled papers'!$H$4:$KM$4,EH$3,'English Scores- Leveled papers'!$H43:$KM43,"&lt;&gt;")=0,"",SUMIF('English Scores- Leveled papers'!$H$4:$KM$4,EH$3,'English Scores- Leveled papers'!$H43:$KM43)))</f>
        <v/>
      </c>
      <c r="EI41" s="80" t="str">
        <f>IF($B41="","",IF(COUNTIFS('English Scores- Leveled papers'!$H$4:$KM$4,EI$3,'English Scores- Leveled papers'!$H43:$KM43,"&lt;&gt;")=0,"",SUMIF('English Scores- Leveled papers'!$H$4:$KM$4,EI$3,'English Scores- Leveled papers'!$H43:$KM43)))</f>
        <v/>
      </c>
      <c r="EJ41" s="80" t="str">
        <f>IF($B41="","",IF(COUNTIFS('English Scores- Leveled papers'!$H$4:$KM$4,EJ$3,'English Scores- Leveled papers'!$H43:$KM43,"&lt;&gt;")=0,"",SUMIF('English Scores- Leveled papers'!$H$4:$KM$4,EJ$3,'English Scores- Leveled papers'!$H43:$KM43)))</f>
        <v/>
      </c>
      <c r="EK41" s="80" t="str">
        <f>IF($B41="","",IF(COUNTIFS('English Scores- Leveled papers'!$H$4:$KM$4,EK$3,'English Scores- Leveled papers'!$H43:$KM43,"&lt;&gt;")=0,"",SUMIF('English Scores- Leveled papers'!$H$4:$KM$4,EK$3,'English Scores- Leveled papers'!$H43:$KM43)))</f>
        <v/>
      </c>
      <c r="EL41" s="80" t="str">
        <f>IF($B41="","",IF(COUNTIFS('English Scores- Leveled papers'!$H$4:$KM$4,EL$3,'English Scores- Leveled papers'!$H43:$KM43,"&lt;&gt;")=0,"",SUMIF('English Scores- Leveled papers'!$H$4:$KM$4,EL$3,'English Scores- Leveled papers'!$H43:$KM43)))</f>
        <v/>
      </c>
      <c r="EM41" s="80" t="str">
        <f>IF($B41="","",IF(COUNTIFS('English Scores- Leveled papers'!$H$4:$KM$4,EM$3,'English Scores- Leveled papers'!$H43:$KM43,"&lt;&gt;")=0,"",SUMIF('English Scores- Leveled papers'!$H$4:$KM$4,EM$3,'English Scores- Leveled papers'!$H43:$KM43)))</f>
        <v/>
      </c>
      <c r="EN41" s="80" t="str">
        <f>IF($B41="","",IF(COUNTIFS('English Scores- Leveled papers'!$H$4:$KM$4,EN$3,'English Scores- Leveled papers'!$H43:$KM43,"&lt;&gt;")=0,"",SUMIF('English Scores- Leveled papers'!$H$4:$KM$4,EN$3,'English Scores- Leveled papers'!$H43:$KM43)))</f>
        <v/>
      </c>
      <c r="EO41" s="80" t="str">
        <f>IF($B41="","",IF(COUNTIFS('English Scores- Leveled papers'!$H$4:$KM$4,EO$3,'English Scores- Leveled papers'!$H43:$KM43,"&lt;&gt;")=0,"",SUMIF('English Scores- Leveled papers'!$H$4:$KM$4,EO$3,'English Scores- Leveled papers'!$H43:$KM43)))</f>
        <v/>
      </c>
      <c r="EP41" s="80" t="str">
        <f>IF($B41="","",IF(COUNTIFS('English Scores- Leveled papers'!$H$4:$KM$4,EP$3,'English Scores- Leveled papers'!$H43:$KM43,"&lt;&gt;")=0,"",SUMIF('English Scores- Leveled papers'!$H$4:$KM$4,EP$3,'English Scores- Leveled papers'!$H43:$KM43)))</f>
        <v/>
      </c>
    </row>
    <row r="42" spans="1:146" x14ac:dyDescent="0.2">
      <c r="A42" s="65">
        <v>38</v>
      </c>
      <c r="B42" s="65" t="str">
        <f>'English Scores- Leveled papers'!B44</f>
        <v/>
      </c>
      <c r="C42" s="79" t="str">
        <f>IF('RC Mastery Check+Question type'!D42="","",IF(OR('RC Mastery Check+Question type'!D42=-0.5,'RC Mastery Check+Question type'!D42=0,'RC Mastery Check+Question type'!D42=0.2,'RC Mastery Check+Question type'!D42=0.5),"NR",'Cover Sheet'!#REF!))</f>
        <v/>
      </c>
      <c r="D42" s="76" t="str">
        <f>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
      </c>
      <c r="E42" s="78" t="str">
        <f t="shared" si="16"/>
        <v/>
      </c>
      <c r="F42" s="78" t="str">
        <f t="shared" si="17"/>
        <v/>
      </c>
      <c r="G42" s="78" t="str">
        <f t="shared" si="18"/>
        <v/>
      </c>
      <c r="H42" s="78" t="str">
        <f t="shared" si="19"/>
        <v/>
      </c>
      <c r="I42" s="78" t="str">
        <f t="shared" si="20"/>
        <v/>
      </c>
      <c r="J42" s="78" t="str">
        <f t="shared" si="21"/>
        <v/>
      </c>
      <c r="K42" s="78" t="str">
        <f t="shared" si="22"/>
        <v/>
      </c>
      <c r="L42" s="78" t="str">
        <f t="shared" si="23"/>
        <v/>
      </c>
      <c r="M42" s="78" t="str">
        <f t="shared" si="24"/>
        <v/>
      </c>
      <c r="N42" s="78" t="str">
        <f t="shared" si="25"/>
        <v/>
      </c>
      <c r="O42" s="78" t="str">
        <f t="shared" si="26"/>
        <v/>
      </c>
      <c r="P42" s="78" t="str">
        <f t="shared" si="27"/>
        <v/>
      </c>
      <c r="Q42" s="78" t="str">
        <f t="shared" si="28"/>
        <v/>
      </c>
      <c r="R42" s="78" t="str">
        <f t="shared" si="29"/>
        <v/>
      </c>
      <c r="S42" s="41" t="str">
        <f>IF($B42="","",IF(COUNTIFS('English Scores- Leveled papers'!$H$4:$KM$4,S$3,'English Scores- Leveled papers'!$H44:$KM44,"&lt;&gt;")=0,"",SUMIF('English Scores- Leveled papers'!$H$4:$KM$4,S$3,'English Scores- Leveled papers'!$H44:$KM44)))</f>
        <v/>
      </c>
      <c r="T42" s="41" t="str">
        <f>IF($B42="","",IF(COUNTIFS('English Scores- Leveled papers'!$H$4:$KM$4,T$3,'English Scores- Leveled papers'!$H44:$KM44,"&lt;&gt;")=0,"",SUMIF('English Scores- Leveled papers'!$H$4:$KM$4,T$3,'English Scores- Leveled papers'!$H44:$KM44)))</f>
        <v/>
      </c>
      <c r="U42" s="41" t="str">
        <f>IF($B42="","",IF(COUNTIFS('English Scores- Leveled papers'!$H$4:$KM$4,U$3,'English Scores- Leveled papers'!$H44:$KM44,"&lt;&gt;")=0,"",SUMIF('English Scores- Leveled papers'!$H$4:$KM$4,U$3,'English Scores- Leveled papers'!$H44:$KM44)))</f>
        <v/>
      </c>
      <c r="V42" s="41" t="str">
        <f>IF($B42="","",IF(COUNTIFS('English Scores- Leveled papers'!$H$4:$KM$4,V$3,'English Scores- Leveled papers'!$H44:$KM44,"&lt;&gt;")=0,"",SUMIF('English Scores- Leveled papers'!$H$4:$KM$4,V$3,'English Scores- Leveled papers'!$H44:$KM44)))</f>
        <v/>
      </c>
      <c r="W42" s="41" t="str">
        <f>IF($B42="","",IF(COUNTIFS('English Scores- Leveled papers'!$H$4:$KM$4,W$3,'English Scores- Leveled papers'!$H44:$KM44,"&lt;&gt;")=0,"",SUMIF('English Scores- Leveled papers'!$H$4:$KM$4,W$3,'English Scores- Leveled papers'!$H44:$KM44)))</f>
        <v/>
      </c>
      <c r="X42" s="80" t="str">
        <f>IF($B42="","",IF(COUNTIFS('English Scores- Leveled papers'!$H$4:$KM$4,X$3,'English Scores- Leveled papers'!$H44:$KM44,"&lt;&gt;")=0,"",SUMIF('English Scores- Leveled papers'!$H$4:$KM$4,X$3,'English Scores- Leveled papers'!$H44:$KM44)))</f>
        <v/>
      </c>
      <c r="Y42" s="80" t="str">
        <f>IF($B42="","",IF(COUNTIFS('English Scores- Leveled papers'!$H$4:$KM$4,Y$3,'English Scores- Leveled papers'!$H44:$KM44,"&lt;&gt;")=0,"",SUMIF('English Scores- Leveled papers'!$H$4:$KM$4,Y$3,'English Scores- Leveled papers'!$H44:$KM44)))</f>
        <v/>
      </c>
      <c r="Z42" s="80" t="str">
        <f>IF($B42="","",IF(COUNTIFS('English Scores- Leveled papers'!$H$4:$KM$4,Z$3,'English Scores- Leveled papers'!$H44:$KM44,"&lt;&gt;")=0,"",SUMIF('English Scores- Leveled papers'!$H$4:$KM$4,Z$3,'English Scores- Leveled papers'!$H44:$KM44)))</f>
        <v/>
      </c>
      <c r="AA42" s="80" t="str">
        <f>IF($B42="","",IF(COUNTIFS('English Scores- Leveled papers'!$H$4:$KM$4,AA$3,'English Scores- Leveled papers'!$H44:$KM44,"&lt;&gt;")=0,"",SUMIF('English Scores- Leveled papers'!$H$4:$KM$4,AA$3,'English Scores- Leveled papers'!$H44:$KM44)))</f>
        <v/>
      </c>
      <c r="AB42" s="80" t="str">
        <f>IF($B42="","",IF(COUNTIFS('English Scores- Leveled papers'!$H$4:$KM$4,AB$3,'English Scores- Leveled papers'!$H44:$KM44,"&lt;&gt;")=0,"",SUMIF('English Scores- Leveled papers'!$H$4:$KM$4,AB$3,'English Scores- Leveled papers'!$H44:$KM44)))</f>
        <v/>
      </c>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80" t="str">
        <f>IF($B42="","",IF(COUNTIFS('English Scores- Leveled papers'!$H$4:$KM$4,AI$3,'English Scores- Leveled papers'!$H44:$KM44,"&lt;&gt;")=0,"",SUMIF('English Scores- Leveled papers'!$H$4:$KM$4,AI$3,'English Scores- Leveled papers'!$H44:$KM44)))</f>
        <v/>
      </c>
      <c r="AJ42" s="80" t="str">
        <f>IF($B42="","",IF(COUNTIFS('English Scores- Leveled papers'!$H$4:$KM$4,AJ$3,'English Scores- Leveled papers'!$H44:$KM44,"&lt;&gt;")=0,"",SUMIF('English Scores- Leveled papers'!$H$4:$KM$4,AJ$3,'English Scores- Leveled papers'!$H44:$KM44)))</f>
        <v/>
      </c>
      <c r="AK42" s="80" t="str">
        <f>IF($B42="","",IF(COUNTIFS('English Scores- Leveled papers'!$H$4:$KM$4,AK$3,'English Scores- Leveled papers'!$H44:$KM44,"&lt;&gt;")=0,"",SUMIF('English Scores- Leveled papers'!$H$4:$KM$4,AK$3,'English Scores- Leveled papers'!$H44:$KM44)))</f>
        <v/>
      </c>
      <c r="AL42" s="80" t="str">
        <f>IF($B42="","",IF(COUNTIFS('English Scores- Leveled papers'!$H$4:$KM$4,AL$3,'English Scores- Leveled papers'!$H44:$KM44,"&lt;&gt;")=0,"",SUMIF('English Scores- Leveled papers'!$H$4:$KM$4,AL$3,'English Scores- Leveled papers'!$H44:$KM44)))</f>
        <v/>
      </c>
      <c r="AM42" s="80" t="str">
        <f>IF($B42="","",IF(COUNTIFS('English Scores- Leveled papers'!$H$4:$KM$4,AM$3,'English Scores- Leveled papers'!$H44:$KM44,"&lt;&gt;")=0,"",SUMIF('English Scores- Leveled papers'!$H$4:$KM$4,AM$3,'English Scores- Leveled papers'!$H44:$KM44)))</f>
        <v/>
      </c>
      <c r="AN42" s="80"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80" t="str">
        <f>IF($B42="","",IF(COUNTIFS('English Scores- Leveled papers'!$H$4:$KM$4,AZ$3,'English Scores- Leveled papers'!$H44:$KM44,"&lt;&gt;")=0,"",SUMIF('English Scores- Leveled papers'!$H$4:$KM$4,AZ$3,'English Scores- Leveled papers'!$H44:$KM44)))</f>
        <v/>
      </c>
      <c r="BA42" s="80" t="str">
        <f>IF($B42="","",IF(COUNTIFS('English Scores- Leveled papers'!$H$4:$KM$4,BA$3,'English Scores- Leveled papers'!$H44:$KM44,"&lt;&gt;")=0,"",SUMIF('English Scores- Leveled papers'!$H$4:$KM$4,BA$3,'English Scores- Leveled papers'!$H44:$KM44)))</f>
        <v/>
      </c>
      <c r="BB42" s="80" t="str">
        <f>IF($B42="","",IF(COUNTIFS('English Scores- Leveled papers'!$H$4:$KM$4,BB$3,'English Scores- Leveled papers'!$H44:$KM44,"&lt;&gt;")=0,"",SUMIF('English Scores- Leveled papers'!$H$4:$KM$4,BB$3,'English Scores- Leveled papers'!$H44:$KM44)))</f>
        <v/>
      </c>
      <c r="BC42" s="80" t="str">
        <f>IF($B42="","",IF(COUNTIFS('English Scores- Leveled papers'!$H$4:$KM$4,BC$3,'English Scores- Leveled papers'!$H44:$KM44,"&lt;&gt;")=0,"",SUMIF('English Scores- Leveled papers'!$H$4:$KM$4,BC$3,'English Scores- Leveled papers'!$H44:$KM44)))</f>
        <v/>
      </c>
      <c r="BD42" s="80"/>
      <c r="BE42" s="80"/>
      <c r="BF42" s="80" t="str">
        <f>IF($B42="","",IF(COUNTIFS('English Scores- Leveled papers'!$H$4:$KM$4,BF$3,'English Scores- Leveled papers'!$H44:$KM44,"&lt;&gt;")=0,"",SUMIF('English Scores- Leveled papers'!$H$4:$KM$4,BF$3,'English Scores- Leveled papers'!$H44:$KM44)))</f>
        <v/>
      </c>
      <c r="BG42" s="80" t="str">
        <f>IF($B42="","",IF(COUNTIFS('English Scores- Leveled papers'!$H$4:$KM$4,BG$3,'English Scores- Leveled papers'!$H44:$KM44,"&lt;&gt;")=0,"",SUMIF('English Scores- Leveled papers'!$H$4:$KM$4,BG$3,'English Scores- Leveled papers'!$H44:$KM44)))</f>
        <v/>
      </c>
      <c r="BH42" s="80" t="str">
        <f>IF($B42="","",IF(COUNTIFS('English Scores- Leveled papers'!$H$4:$KM$4,BH$3,'English Scores- Leveled papers'!$H44:$KM44,"&lt;&gt;")=0,"",SUMIF('English Scores- Leveled papers'!$H$4:$KM$4,BH$3,'English Scores- Leveled papers'!$H44:$KM44)))</f>
        <v/>
      </c>
      <c r="BI42" s="80" t="str">
        <f>IF($B42="","",IF(COUNTIFS('English Scores- Leveled papers'!$H$4:$KM$4,BI$3,'English Scores- Leveled papers'!$H44:$KM44,"&lt;&gt;")=0,"",SUMIF('English Scores- Leveled papers'!$H$4:$KM$4,BI$3,'English Scores- Leveled papers'!$H44:$KM44)))</f>
        <v/>
      </c>
      <c r="BJ42" s="80" t="str">
        <f>IF($B42="","",IF(COUNTIFS('English Scores- Leveled papers'!$H$4:$KM$4,BJ$3,'English Scores- Leveled papers'!$H44:$KM44,"&lt;&gt;")=0,"",SUMIF('English Scores- Leveled papers'!$H$4:$KM$4,BJ$3,'English Scores- Leveled papers'!$H44:$KM44)))</f>
        <v/>
      </c>
      <c r="BK42" s="80" t="str">
        <f>IF($B42="","",IF(COUNTIFS('English Scores- Leveled papers'!$H$4:$KM$4,BK$3,'English Scores- Leveled papers'!$H44:$KM44,"&lt;&gt;")=0,"",SUMIF('English Scores- Leveled papers'!$H$4:$KM$4,BK$3,'English Scores- Leveled papers'!$H44:$KM44)))</f>
        <v/>
      </c>
      <c r="BL42" s="80" t="str">
        <f>IF($B42="","",IF(COUNTIFS('English Scores- Leveled papers'!$H$4:$KM$4,BL$3,'English Scores- Leveled papers'!$H44:$KM44,"&lt;&gt;")=0,"",SUMIF('English Scores- Leveled papers'!$H$4:$KM$4,BL$3,'English Scores- Leveled papers'!$H44:$KM44)))</f>
        <v/>
      </c>
      <c r="BM42" s="80" t="str">
        <f>IF($B42="","",IF(COUNTIFS('English Scores- Leveled papers'!$H$4:$KM$4,BM$3,'English Scores- Leveled papers'!$H44:$KM44,"&lt;&gt;")=0,"",SUMIF('English Scores- Leveled papers'!$H$4:$KM$4,BM$3,'English Scores- Leveled papers'!$H44:$KM44)))</f>
        <v/>
      </c>
      <c r="BN42" s="80" t="str">
        <f>IF($B42="","",IF(COUNTIFS('English Scores- Leveled papers'!$H$4:$KM$4,BN$3,'English Scores- Leveled papers'!$H44:$KM44,"&lt;&gt;")=0,"",SUMIF('English Scores- Leveled papers'!$H$4:$KM$4,BN$3,'English Scores- Leveled papers'!$H44:$KM44)))</f>
        <v/>
      </c>
      <c r="BO42" s="80"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80" t="str">
        <f>IF($B42="","",IF(COUNTIFS('English Scores- Leveled papers'!$H$4:$KM$4,BX$3,'English Scores- Leveled papers'!$H44:$KM44,"&lt;&gt;")=0,"",SUMIF('English Scores- Leveled papers'!$H$4:$KM$4,BX$3,'English Scores- Leveled papers'!$H44:$KM44)))</f>
        <v/>
      </c>
      <c r="BY42" s="80" t="str">
        <f>IF($B42="","",IF(COUNTIFS('English Scores- Leveled papers'!$H$4:$KM$4,BY$3,'English Scores- Leveled papers'!$H44:$KM44,"&lt;&gt;")=0,"",SUMIF('English Scores- Leveled papers'!$H$4:$KM$4,BY$3,'English Scores- Leveled papers'!$H44:$KM44)))</f>
        <v/>
      </c>
      <c r="BZ42" s="80" t="str">
        <f>IF($B42="","",IF(COUNTIFS('English Scores- Leveled papers'!$H$4:$KM$4,BZ$3,'English Scores- Leveled papers'!$H44:$KM44,"&lt;&gt;")=0,"",SUMIF('English Scores- Leveled papers'!$H$4:$KM$4,BZ$3,'English Scores- Leveled papers'!$H44:$KM44)))</f>
        <v/>
      </c>
      <c r="CA42" s="80" t="str">
        <f>IF($B42="","",IF(COUNTIFS('English Scores- Leveled papers'!$H$4:$KM$4,CA$3,'English Scores- Leveled papers'!$H44:$KM44,"&lt;&gt;")=0,"",SUMIF('English Scores- Leveled papers'!$H$4:$KM$4,CA$3,'English Scores- Leveled papers'!$H44:$KM44)))</f>
        <v/>
      </c>
      <c r="CB42" s="80" t="str">
        <f>IF($B42="","",IF(COUNTIFS('English Scores- Leveled papers'!$H$4:$KM$4,CB$3,'English Scores- Leveled papers'!$H44:$KM44,"&lt;&gt;")=0,"",SUMIF('English Scores- Leveled papers'!$H$4:$KM$4,CB$3,'English Scores- Leveled papers'!$H44:$KM44)))</f>
        <v/>
      </c>
      <c r="CC42" s="80" t="str">
        <f>IF($B42="","",IF(COUNTIFS('English Scores- Leveled papers'!$H$4:$KM$4,CC$3,'English Scores- Leveled papers'!$H44:$KM44,"&lt;&gt;")=0,"",SUMIF('English Scores- Leveled papers'!$H$4:$KM$4,CC$3,'English Scores- Leveled papers'!$H44:$KM44)))</f>
        <v/>
      </c>
      <c r="CD42" s="80" t="str">
        <f>IF($B42="","",IF(COUNTIFS('English Scores- Leveled papers'!$H$4:$KM$4,CD$3,'English Scores- Leveled papers'!$H44:$KM44,"&lt;&gt;")=0,"",SUMIF('English Scores- Leveled papers'!$H$4:$KM$4,CD$3,'English Scores- Leveled papers'!$H44:$KM44)))</f>
        <v/>
      </c>
      <c r="CE42" s="80" t="str">
        <f>IF($B42="","",IF(COUNTIFS('English Scores- Leveled papers'!$H$4:$KM$4,CE$3,'English Scores- Leveled papers'!$H44:$KM44,"&lt;&gt;")=0,"",SUMIF('English Scores- Leveled papers'!$H$4:$KM$4,CE$3,'English Scores- Leveled papers'!$H44:$KM44)))</f>
        <v/>
      </c>
      <c r="CF42" s="80"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80" t="str">
        <f>IF($B42="","",IF(COUNTIFS('English Scores- Leveled papers'!$H$4:$KM$4,CL$3,'English Scores- Leveled papers'!$H44:$KM44,"&lt;&gt;")=0,"",SUMIF('English Scores- Leveled papers'!$H$4:$KM$4,CL$3,'English Scores- Leveled papers'!$H44:$KM44)))</f>
        <v/>
      </c>
      <c r="CM42" s="80" t="str">
        <f>IF($B42="","",IF(COUNTIFS('English Scores- Leveled papers'!$H$4:$KM$4,CM$3,'English Scores- Leveled papers'!$H44:$KM44,"&lt;&gt;")=0,"",SUMIF('English Scores- Leveled papers'!$H$4:$KM$4,CM$3,'English Scores- Leveled papers'!$H44:$KM44)))</f>
        <v/>
      </c>
      <c r="CN42" s="80" t="str">
        <f>IF($B42="","",IF(COUNTIFS('English Scores- Leveled papers'!$H$4:$KM$4,CN$3,'English Scores- Leveled papers'!$H44:$KM44,"&lt;&gt;")=0,"",SUMIF('English Scores- Leveled papers'!$H$4:$KM$4,CN$3,'English Scores- Leveled papers'!$H44:$KM44)))</f>
        <v/>
      </c>
      <c r="CO42" s="80" t="str">
        <f>IF($B42="","",IF(COUNTIFS('English Scores- Leveled papers'!$H$4:$KM$4,CO$3,'English Scores- Leveled papers'!$H44:$KM44,"&lt;&gt;")=0,"",SUMIF('English Scores- Leveled papers'!$H$4:$KM$4,CO$3,'English Scores- Leveled papers'!$H44:$KM44)))</f>
        <v/>
      </c>
      <c r="CP42" s="80" t="str">
        <f>IF($B42="","",IF(COUNTIFS('English Scores- Leveled papers'!$H$4:$KM$4,CP$3,'English Scores- Leveled papers'!$H44:$KM44,"&lt;&gt;")=0,"",SUMIF('English Scores- Leveled papers'!$H$4:$KM$4,CP$3,'English Scores- Leveled papers'!$H44:$KM44)))</f>
        <v/>
      </c>
      <c r="CQ42" s="80" t="str">
        <f>IF($B42="","",IF(COUNTIFS('English Scores- Leveled papers'!$H$4:$KM$4,CQ$3,'English Scores- Leveled papers'!$H44:$KM44,"&lt;&gt;")=0,"",SUMIF('English Scores- Leveled papers'!$H$4:$KM$4,CQ$3,'English Scores- Leveled papers'!$H44:$KM44)))</f>
        <v/>
      </c>
      <c r="CR42" s="80" t="str">
        <f>IF($B42="","",IF(COUNTIFS('English Scores- Leveled papers'!$H$4:$KM$4,CR$3,'English Scores- Leveled papers'!$H44:$KM44,"&lt;&gt;")=0,"",SUMIF('English Scores- Leveled papers'!$H$4:$KM$4,CR$3,'English Scores- Leveled papers'!$H44:$KM44)))</f>
        <v/>
      </c>
      <c r="CS42" s="80"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80" t="str">
        <f>IF($B42="","",IF(COUNTIFS('English Scores- Leveled papers'!$H$4:$KM$4,DF$3,'English Scores- Leveled papers'!$H44:$KM44,"&lt;&gt;")=0,"",SUMIF('English Scores- Leveled papers'!$H$4:$KM$4,DF$3,'English Scores- Leveled papers'!$H44:$KM44)))</f>
        <v/>
      </c>
      <c r="DG42" s="80" t="str">
        <f>IF($B42="","",IF(COUNTIFS('English Scores- Leveled papers'!$H$4:$KM$4,DG$3,'English Scores- Leveled papers'!$H44:$KM44,"&lt;&gt;")=0,"",SUMIF('English Scores- Leveled papers'!$H$4:$KM$4,DG$3,'English Scores- Leveled papers'!$H44:$KM44)))</f>
        <v/>
      </c>
      <c r="DH42" s="80" t="str">
        <f>IF($B42="","",IF(COUNTIFS('English Scores- Leveled papers'!$H$4:$KM$4,DH$3,'English Scores- Leveled papers'!$H44:$KM44,"&lt;&gt;")=0,"",SUMIF('English Scores- Leveled papers'!$H$4:$KM$4,DH$3,'English Scores- Leveled papers'!$H44:$KM44)))</f>
        <v/>
      </c>
      <c r="DI42" s="80" t="str">
        <f>IF($B42="","",IF(COUNTIFS('English Scores- Leveled papers'!$H$4:$KM$4,DI$3,'English Scores- Leveled papers'!$H44:$KM44,"&lt;&gt;")=0,"",SUMIF('English Scores- Leveled papers'!$H$4:$KM$4,DI$3,'English Scores- Leveled papers'!$H44:$KM44)))</f>
        <v/>
      </c>
      <c r="DJ42" s="80" t="str">
        <f>IF($B42="","",IF(COUNTIFS('English Scores- Leveled papers'!$H$4:$KM$4,DJ$3,'English Scores- Leveled papers'!$H44:$KM44,"&lt;&gt;")=0,"",SUMIF('English Scores- Leveled papers'!$H$4:$KM$4,DJ$3,'English Scores- Leveled papers'!$H44:$KM44)))</f>
        <v/>
      </c>
      <c r="DK42" s="80" t="str">
        <f>IF($B42="","",IF(COUNTIFS('English Scores- Leveled papers'!$H$4:$KM$4,DK$3,'English Scores- Leveled papers'!$H44:$KM44,"&lt;&gt;")=0,"",SUMIF('English Scores- Leveled papers'!$H$4:$KM$4,DK$3,'English Scores- Leveled papers'!$H44:$KM44)))</f>
        <v/>
      </c>
      <c r="DL42" s="80" t="str">
        <f>IF($B42="","",IF(COUNTIFS('English Scores- Leveled papers'!$H$4:$KM$4,DL$3,'English Scores- Leveled papers'!$H44:$KM44,"&lt;&gt;")=0,"",SUMIF('English Scores- Leveled papers'!$H$4:$KM$4,DL$3,'English Scores- Leveled papers'!$H44:$KM44)))</f>
        <v/>
      </c>
      <c r="DM42" s="80" t="str">
        <f>IF($B42="","",IF(COUNTIFS('English Scores- Leveled papers'!$H$4:$KM$4,DM$3,'English Scores- Leveled papers'!$H44:$KM44,"&lt;&gt;")=0,"",SUMIF('English Scores- Leveled papers'!$H$4:$KM$4,DM$3,'English Scores- Leveled papers'!$H44:$KM44)))</f>
        <v/>
      </c>
      <c r="DN42" s="80" t="str">
        <f>IF($B42="","",IF(COUNTIFS('English Scores- Leveled papers'!$H$4:$KM$4,DN$3,'English Scores- Leveled papers'!$H44:$KM44,"&lt;&gt;")=0,"",SUMIF('English Scores- Leveled papers'!$H$4:$KM$4,DN$3,'English Scores- Leveled papers'!$H44:$KM44)))</f>
        <v/>
      </c>
      <c r="DO42" s="80" t="str">
        <f>IF($B42="","",IF(COUNTIFS('English Scores- Leveled papers'!$H$4:$KM$4,DO$3,'English Scores- Leveled papers'!$H44:$KM44,"&lt;&gt;")=0,"",SUMIF('English Scores- Leveled papers'!$H$4:$KM$4,DO$3,'English Scores- Leveled papers'!$H44:$KM44)))</f>
        <v/>
      </c>
      <c r="DP42" s="80" t="str">
        <f>IF($B42="","",IF(COUNTIFS('English Scores- Leveled papers'!$H$4:$KM$4,DP$3,'English Scores- Leveled papers'!$H44:$KM44,"&lt;&gt;")=0,"",SUMIF('English Scores- Leveled papers'!$H$4:$KM$4,DP$3,'English Scores- Leveled papers'!$H44:$KM44)))</f>
        <v/>
      </c>
      <c r="DQ42" s="80" t="str">
        <f>IF($B42="","",IF(COUNTIFS('English Scores- Leveled papers'!$H$4:$KM$4,DQ$3,'English Scores- Leveled papers'!$H44:$KM44,"&lt;&gt;")=0,"",SUMIF('English Scores- Leveled papers'!$H$4:$KM$4,DQ$3,'English Scores- Leveled papers'!$H44:$KM44)))</f>
        <v/>
      </c>
      <c r="DR42" s="41" t="str">
        <f>IF($B42="","",IF(COUNTIFS('English Scores- Leveled papers'!$H$4:$KM$4,DR$3,'English Scores- Leveled papers'!$H44:$KM44,"&lt;&gt;")=0,"",SUMIF('English Scores- Leveled papers'!$H$4:$KM$4,DR$3,'English Scores- Leveled papers'!$H44:$KM44)))</f>
        <v/>
      </c>
      <c r="DS42" s="41" t="str">
        <f>IF($B42="","",IF(COUNTIFS('English Scores- Leveled papers'!$H$4:$KM$4,DS$3,'English Scores- Leveled papers'!$H44:$KM44,"&lt;&gt;")=0,"",SUMIF('English Scores- Leveled papers'!$H$4:$KM$4,DS$3,'English Scores- Leveled papers'!$H44:$KM44)))</f>
        <v/>
      </c>
      <c r="DT42" s="41" t="str">
        <f>IF($B42="","",IF(COUNTIFS('English Scores- Leveled papers'!$H$4:$KM$4,DT$3,'English Scores- Leveled papers'!$H44:$KM44,"&lt;&gt;")=0,"",SUMIF('English Scores- Leveled papers'!$H$4:$KM$4,DT$3,'English Scores- Leveled papers'!$H44:$KM44)))</f>
        <v/>
      </c>
      <c r="DU42" s="41" t="str">
        <f>IF($B42="","",IF(COUNTIFS('English Scores- Leveled papers'!$H$4:$KM$4,DU$3,'English Scores- Leveled papers'!$H44:$KM44,"&lt;&gt;")=0,"",SUMIF('English Scores- Leveled papers'!$H$4:$KM$4,DU$3,'English Scores- Leveled papers'!$H44:$KM44)))</f>
        <v/>
      </c>
      <c r="DV42" s="41" t="str">
        <f>IF($B42="","",IF(COUNTIFS('English Scores- Leveled papers'!$H$4:$KM$4,DV$3,'English Scores- Leveled papers'!$H44:$KM44,"&lt;&gt;")=0,"",SUMIF('English Scores- Leveled papers'!$H$4:$KM$4,DV$3,'English Scores- Leveled papers'!$H44:$KM44)))</f>
        <v/>
      </c>
      <c r="DW42" s="41" t="str">
        <f>IF($B42="","",IF(COUNTIFS('English Scores- Leveled papers'!$H$4:$KM$4,DW$3,'English Scores- Leveled papers'!$H44:$KM44,"&lt;&gt;")=0,"",SUMIF('English Scores- Leveled papers'!$H$4:$KM$4,DW$3,'English Scores- Leveled papers'!$H44:$KM44)))</f>
        <v/>
      </c>
      <c r="DX42" s="41" t="str">
        <f>IF($B42="","",IF(COUNTIFS('English Scores- Leveled papers'!$H$4:$KM$4,DX$3,'English Scores- Leveled papers'!$H44:$KM44,"&lt;&gt;")=0,"",SUMIF('English Scores- Leveled papers'!$H$4:$KM$4,DX$3,'English Scores- Leveled papers'!$H44:$KM44)))</f>
        <v/>
      </c>
      <c r="DY42" s="41" t="str">
        <f>IF($B42="","",IF(COUNTIFS('English Scores- Leveled papers'!$H$4:$KM$4,DY$3,'English Scores- Leveled papers'!$H44:$KM44,"&lt;&gt;")=0,"",SUMIF('English Scores- Leveled papers'!$H$4:$KM$4,DY$3,'English Scores- Leveled papers'!$H44:$KM44)))</f>
        <v/>
      </c>
      <c r="DZ42" s="41" t="str">
        <f>IF($B42="","",IF(COUNTIFS('English Scores- Leveled papers'!$H$4:$KM$4,DZ$3,'English Scores- Leveled papers'!$H44:$KM44,"&lt;&gt;")=0,"",SUMIF('English Scores- Leveled papers'!$H$4:$KM$4,DZ$3,'English Scores- Leveled papers'!$H44:$KM44)))</f>
        <v/>
      </c>
      <c r="EA42" s="41" t="str">
        <f>IF($B42="","",IF(COUNTIFS('English Scores- Leveled papers'!$H$4:$KM$4,EA$3,'English Scores- Leveled papers'!$H44:$KM44,"&lt;&gt;")=0,"",SUMIF('English Scores- Leveled papers'!$H$4:$KM$4,EA$3,'English Scores- Leveled papers'!$H44:$KM44)))</f>
        <v/>
      </c>
      <c r="EB42" s="41" t="str">
        <f>IF($B42="","",IF(COUNTIFS('English Scores- Leveled papers'!$H$4:$KM$4,EB$3,'English Scores- Leveled papers'!$H44:$KM44,"&lt;&gt;")=0,"",SUMIF('English Scores- Leveled papers'!$H$4:$KM$4,EB$3,'English Scores- Leveled papers'!$H44:$KM44)))</f>
        <v/>
      </c>
      <c r="EC42" s="41" t="str">
        <f>IF($B42="","",IF(COUNTIFS('English Scores- Leveled papers'!$H$4:$KM$4,EC$3,'English Scores- Leveled papers'!$H44:$KM44,"&lt;&gt;")=0,"",SUMIF('English Scores- Leveled papers'!$H$4:$KM$4,EC$3,'English Scores- Leveled papers'!$H44:$KM44)))</f>
        <v/>
      </c>
      <c r="ED42" s="80" t="str">
        <f>IF($B42="","",IF(COUNTIFS('English Scores- Leveled papers'!$H$4:$KM$4,ED$3,'English Scores- Leveled papers'!$H44:$KM44,"&lt;&gt;")=0,"",SUMIF('English Scores- Leveled papers'!$H$4:$KM$4,ED$3,'English Scores- Leveled papers'!$H44:$KM44)))</f>
        <v/>
      </c>
      <c r="EE42" s="80" t="str">
        <f>IF($B42="","",IF(COUNTIFS('English Scores- Leveled papers'!$H$4:$KM$4,EE$3,'English Scores- Leveled papers'!$H44:$KM44,"&lt;&gt;")=0,"",SUMIF('English Scores- Leveled papers'!$H$4:$KM$4,EE$3,'English Scores- Leveled papers'!$H44:$KM44)))</f>
        <v/>
      </c>
      <c r="EF42" s="80" t="str">
        <f>IF($B42="","",IF(COUNTIFS('English Scores- Leveled papers'!$H$4:$KM$4,EF$3,'English Scores- Leveled papers'!$H44:$KM44,"&lt;&gt;")=0,"",SUMIF('English Scores- Leveled papers'!$H$4:$KM$4,EF$3,'English Scores- Leveled papers'!$H44:$KM44)))</f>
        <v/>
      </c>
      <c r="EG42" s="80" t="str">
        <f>IF($B42="","",IF(COUNTIFS('English Scores- Leveled papers'!$H$4:$KM$4,EG$3,'English Scores- Leveled papers'!$H44:$KM44,"&lt;&gt;")=0,"",SUMIF('English Scores- Leveled papers'!$H$4:$KM$4,EG$3,'English Scores- Leveled papers'!$H44:$KM44)))</f>
        <v/>
      </c>
      <c r="EH42" s="80" t="str">
        <f>IF($B42="","",IF(COUNTIFS('English Scores- Leveled papers'!$H$4:$KM$4,EH$3,'English Scores- Leveled papers'!$H44:$KM44,"&lt;&gt;")=0,"",SUMIF('English Scores- Leveled papers'!$H$4:$KM$4,EH$3,'English Scores- Leveled papers'!$H44:$KM44)))</f>
        <v/>
      </c>
      <c r="EI42" s="80" t="str">
        <f>IF($B42="","",IF(COUNTIFS('English Scores- Leveled papers'!$H$4:$KM$4,EI$3,'English Scores- Leveled papers'!$H44:$KM44,"&lt;&gt;")=0,"",SUMIF('English Scores- Leveled papers'!$H$4:$KM$4,EI$3,'English Scores- Leveled papers'!$H44:$KM44)))</f>
        <v/>
      </c>
      <c r="EJ42" s="80" t="str">
        <f>IF($B42="","",IF(COUNTIFS('English Scores- Leveled papers'!$H$4:$KM$4,EJ$3,'English Scores- Leveled papers'!$H44:$KM44,"&lt;&gt;")=0,"",SUMIF('English Scores- Leveled papers'!$H$4:$KM$4,EJ$3,'English Scores- Leveled papers'!$H44:$KM44)))</f>
        <v/>
      </c>
      <c r="EK42" s="80" t="str">
        <f>IF($B42="","",IF(COUNTIFS('English Scores- Leveled papers'!$H$4:$KM$4,EK$3,'English Scores- Leveled papers'!$H44:$KM44,"&lt;&gt;")=0,"",SUMIF('English Scores- Leveled papers'!$H$4:$KM$4,EK$3,'English Scores- Leveled papers'!$H44:$KM44)))</f>
        <v/>
      </c>
      <c r="EL42" s="80" t="str">
        <f>IF($B42="","",IF(COUNTIFS('English Scores- Leveled papers'!$H$4:$KM$4,EL$3,'English Scores- Leveled papers'!$H44:$KM44,"&lt;&gt;")=0,"",SUMIF('English Scores- Leveled papers'!$H$4:$KM$4,EL$3,'English Scores- Leveled papers'!$H44:$KM44)))</f>
        <v/>
      </c>
      <c r="EM42" s="80" t="str">
        <f>IF($B42="","",IF(COUNTIFS('English Scores- Leveled papers'!$H$4:$KM$4,EM$3,'English Scores- Leveled papers'!$H44:$KM44,"&lt;&gt;")=0,"",SUMIF('English Scores- Leveled papers'!$H$4:$KM$4,EM$3,'English Scores- Leveled papers'!$H44:$KM44)))</f>
        <v/>
      </c>
      <c r="EN42" s="80" t="str">
        <f>IF($B42="","",IF(COUNTIFS('English Scores- Leveled papers'!$H$4:$KM$4,EN$3,'English Scores- Leveled papers'!$H44:$KM44,"&lt;&gt;")=0,"",SUMIF('English Scores- Leveled papers'!$H$4:$KM$4,EN$3,'English Scores- Leveled papers'!$H44:$KM44)))</f>
        <v/>
      </c>
      <c r="EO42" s="80" t="str">
        <f>IF($B42="","",IF(COUNTIFS('English Scores- Leveled papers'!$H$4:$KM$4,EO$3,'English Scores- Leveled papers'!$H44:$KM44,"&lt;&gt;")=0,"",SUMIF('English Scores- Leveled papers'!$H$4:$KM$4,EO$3,'English Scores- Leveled papers'!$H44:$KM44)))</f>
        <v/>
      </c>
      <c r="EP42" s="80" t="str">
        <f>IF($B42="","",IF(COUNTIFS('English Scores- Leveled papers'!$H$4:$KM$4,EP$3,'English Scores- Leveled papers'!$H44:$KM44,"&lt;&gt;")=0,"",SUMIF('English Scores- Leveled papers'!$H$4:$KM$4,EP$3,'English Scores- Leveled papers'!$H44:$KM44)))</f>
        <v/>
      </c>
    </row>
    <row r="43" spans="1:146" x14ac:dyDescent="0.2">
      <c r="A43" s="65">
        <v>39</v>
      </c>
      <c r="B43" s="65" t="str">
        <f>'English Scores- Leveled papers'!B45</f>
        <v/>
      </c>
      <c r="C43" s="79" t="str">
        <f>IF('RC Mastery Check+Question type'!D43="","",IF(OR('RC Mastery Check+Question type'!D43=-0.5,'RC Mastery Check+Question type'!D43=0,'RC Mastery Check+Question type'!D43=0.2,'RC Mastery Check+Question type'!D43=0.5),"NR",'Cover Sheet'!#REF!))</f>
        <v/>
      </c>
      <c r="D43" s="76" t="str">
        <f>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
      </c>
      <c r="E43" s="78" t="str">
        <f t="shared" si="16"/>
        <v/>
      </c>
      <c r="F43" s="78" t="str">
        <f t="shared" si="17"/>
        <v/>
      </c>
      <c r="G43" s="78" t="str">
        <f t="shared" si="18"/>
        <v/>
      </c>
      <c r="H43" s="78" t="str">
        <f t="shared" si="19"/>
        <v/>
      </c>
      <c r="I43" s="78" t="str">
        <f t="shared" si="20"/>
        <v/>
      </c>
      <c r="J43" s="78" t="str">
        <f t="shared" si="21"/>
        <v/>
      </c>
      <c r="K43" s="78" t="str">
        <f t="shared" si="22"/>
        <v/>
      </c>
      <c r="L43" s="78" t="str">
        <f t="shared" si="23"/>
        <v/>
      </c>
      <c r="M43" s="78" t="str">
        <f t="shared" si="24"/>
        <v/>
      </c>
      <c r="N43" s="78" t="str">
        <f t="shared" si="25"/>
        <v/>
      </c>
      <c r="O43" s="78" t="str">
        <f t="shared" si="26"/>
        <v/>
      </c>
      <c r="P43" s="78" t="str">
        <f t="shared" si="27"/>
        <v/>
      </c>
      <c r="Q43" s="78" t="str">
        <f t="shared" si="28"/>
        <v/>
      </c>
      <c r="R43" s="78" t="str">
        <f t="shared" si="29"/>
        <v/>
      </c>
      <c r="S43" s="41" t="str">
        <f>IF($B43="","",IF(COUNTIFS('English Scores- Leveled papers'!$H$4:$KM$4,S$3,'English Scores- Leveled papers'!$H45:$KM45,"&lt;&gt;")=0,"",SUMIF('English Scores- Leveled papers'!$H$4:$KM$4,S$3,'English Scores- Leveled papers'!$H45:$KM45)))</f>
        <v/>
      </c>
      <c r="T43" s="41" t="str">
        <f>IF($B43="","",IF(COUNTIFS('English Scores- Leveled papers'!$H$4:$KM$4,T$3,'English Scores- Leveled papers'!$H45:$KM45,"&lt;&gt;")=0,"",SUMIF('English Scores- Leveled papers'!$H$4:$KM$4,T$3,'English Scores- Leveled papers'!$H45:$KM45)))</f>
        <v/>
      </c>
      <c r="U43" s="41" t="str">
        <f>IF($B43="","",IF(COUNTIFS('English Scores- Leveled papers'!$H$4:$KM$4,U$3,'English Scores- Leveled papers'!$H45:$KM45,"&lt;&gt;")=0,"",SUMIF('English Scores- Leveled papers'!$H$4:$KM$4,U$3,'English Scores- Leveled papers'!$H45:$KM45)))</f>
        <v/>
      </c>
      <c r="V43" s="41" t="str">
        <f>IF($B43="","",IF(COUNTIFS('English Scores- Leveled papers'!$H$4:$KM$4,V$3,'English Scores- Leveled papers'!$H45:$KM45,"&lt;&gt;")=0,"",SUMIF('English Scores- Leveled papers'!$H$4:$KM$4,V$3,'English Scores- Leveled papers'!$H45:$KM45)))</f>
        <v/>
      </c>
      <c r="W43" s="41" t="str">
        <f>IF($B43="","",IF(COUNTIFS('English Scores- Leveled papers'!$H$4:$KM$4,W$3,'English Scores- Leveled papers'!$H45:$KM45,"&lt;&gt;")=0,"",SUMIF('English Scores- Leveled papers'!$H$4:$KM$4,W$3,'English Scores- Leveled papers'!$H45:$KM45)))</f>
        <v/>
      </c>
      <c r="X43" s="80" t="str">
        <f>IF($B43="","",IF(COUNTIFS('English Scores- Leveled papers'!$H$4:$KM$4,X$3,'English Scores- Leveled papers'!$H45:$KM45,"&lt;&gt;")=0,"",SUMIF('English Scores- Leveled papers'!$H$4:$KM$4,X$3,'English Scores- Leveled papers'!$H45:$KM45)))</f>
        <v/>
      </c>
      <c r="Y43" s="80" t="str">
        <f>IF($B43="","",IF(COUNTIFS('English Scores- Leveled papers'!$H$4:$KM$4,Y$3,'English Scores- Leveled papers'!$H45:$KM45,"&lt;&gt;")=0,"",SUMIF('English Scores- Leveled papers'!$H$4:$KM$4,Y$3,'English Scores- Leveled papers'!$H45:$KM45)))</f>
        <v/>
      </c>
      <c r="Z43" s="80" t="str">
        <f>IF($B43="","",IF(COUNTIFS('English Scores- Leveled papers'!$H$4:$KM$4,Z$3,'English Scores- Leveled papers'!$H45:$KM45,"&lt;&gt;")=0,"",SUMIF('English Scores- Leveled papers'!$H$4:$KM$4,Z$3,'English Scores- Leveled papers'!$H45:$KM45)))</f>
        <v/>
      </c>
      <c r="AA43" s="80" t="str">
        <f>IF($B43="","",IF(COUNTIFS('English Scores- Leveled papers'!$H$4:$KM$4,AA$3,'English Scores- Leveled papers'!$H45:$KM45,"&lt;&gt;")=0,"",SUMIF('English Scores- Leveled papers'!$H$4:$KM$4,AA$3,'English Scores- Leveled papers'!$H45:$KM45)))</f>
        <v/>
      </c>
      <c r="AB43" s="80" t="str">
        <f>IF($B43="","",IF(COUNTIFS('English Scores- Leveled papers'!$H$4:$KM$4,AB$3,'English Scores- Leveled papers'!$H45:$KM45,"&lt;&gt;")=0,"",SUMIF('English Scores- Leveled papers'!$H$4:$KM$4,AB$3,'English Scores- Leveled papers'!$H45:$KM45)))</f>
        <v/>
      </c>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80" t="str">
        <f>IF($B43="","",IF(COUNTIFS('English Scores- Leveled papers'!$H$4:$KM$4,AI$3,'English Scores- Leveled papers'!$H45:$KM45,"&lt;&gt;")=0,"",SUMIF('English Scores- Leveled papers'!$H$4:$KM$4,AI$3,'English Scores- Leveled papers'!$H45:$KM45)))</f>
        <v/>
      </c>
      <c r="AJ43" s="80" t="str">
        <f>IF($B43="","",IF(COUNTIFS('English Scores- Leveled papers'!$H$4:$KM$4,AJ$3,'English Scores- Leveled papers'!$H45:$KM45,"&lt;&gt;")=0,"",SUMIF('English Scores- Leveled papers'!$H$4:$KM$4,AJ$3,'English Scores- Leveled papers'!$H45:$KM45)))</f>
        <v/>
      </c>
      <c r="AK43" s="80" t="str">
        <f>IF($B43="","",IF(COUNTIFS('English Scores- Leveled papers'!$H$4:$KM$4,AK$3,'English Scores- Leveled papers'!$H45:$KM45,"&lt;&gt;")=0,"",SUMIF('English Scores- Leveled papers'!$H$4:$KM$4,AK$3,'English Scores- Leveled papers'!$H45:$KM45)))</f>
        <v/>
      </c>
      <c r="AL43" s="80" t="str">
        <f>IF($B43="","",IF(COUNTIFS('English Scores- Leveled papers'!$H$4:$KM$4,AL$3,'English Scores- Leveled papers'!$H45:$KM45,"&lt;&gt;")=0,"",SUMIF('English Scores- Leveled papers'!$H$4:$KM$4,AL$3,'English Scores- Leveled papers'!$H45:$KM45)))</f>
        <v/>
      </c>
      <c r="AM43" s="80" t="str">
        <f>IF($B43="","",IF(COUNTIFS('English Scores- Leveled papers'!$H$4:$KM$4,AM$3,'English Scores- Leveled papers'!$H45:$KM45,"&lt;&gt;")=0,"",SUMIF('English Scores- Leveled papers'!$H$4:$KM$4,AM$3,'English Scores- Leveled papers'!$H45:$KM45)))</f>
        <v/>
      </c>
      <c r="AN43" s="80"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80" t="str">
        <f>IF($B43="","",IF(COUNTIFS('English Scores- Leveled papers'!$H$4:$KM$4,AZ$3,'English Scores- Leveled papers'!$H45:$KM45,"&lt;&gt;")=0,"",SUMIF('English Scores- Leveled papers'!$H$4:$KM$4,AZ$3,'English Scores- Leveled papers'!$H45:$KM45)))</f>
        <v/>
      </c>
      <c r="BA43" s="80" t="str">
        <f>IF($B43="","",IF(COUNTIFS('English Scores- Leveled papers'!$H$4:$KM$4,BA$3,'English Scores- Leveled papers'!$H45:$KM45,"&lt;&gt;")=0,"",SUMIF('English Scores- Leveled papers'!$H$4:$KM$4,BA$3,'English Scores- Leveled papers'!$H45:$KM45)))</f>
        <v/>
      </c>
      <c r="BB43" s="80" t="str">
        <f>IF($B43="","",IF(COUNTIFS('English Scores- Leveled papers'!$H$4:$KM$4,BB$3,'English Scores- Leveled papers'!$H45:$KM45,"&lt;&gt;")=0,"",SUMIF('English Scores- Leveled papers'!$H$4:$KM$4,BB$3,'English Scores- Leveled papers'!$H45:$KM45)))</f>
        <v/>
      </c>
      <c r="BC43" s="80" t="str">
        <f>IF($B43="","",IF(COUNTIFS('English Scores- Leveled papers'!$H$4:$KM$4,BC$3,'English Scores- Leveled papers'!$H45:$KM45,"&lt;&gt;")=0,"",SUMIF('English Scores- Leveled papers'!$H$4:$KM$4,BC$3,'English Scores- Leveled papers'!$H45:$KM45)))</f>
        <v/>
      </c>
      <c r="BD43" s="80"/>
      <c r="BE43" s="80"/>
      <c r="BF43" s="80" t="str">
        <f>IF($B43="","",IF(COUNTIFS('English Scores- Leveled papers'!$H$4:$KM$4,BF$3,'English Scores- Leveled papers'!$H45:$KM45,"&lt;&gt;")=0,"",SUMIF('English Scores- Leveled papers'!$H$4:$KM$4,BF$3,'English Scores- Leveled papers'!$H45:$KM45)))</f>
        <v/>
      </c>
      <c r="BG43" s="80" t="str">
        <f>IF($B43="","",IF(COUNTIFS('English Scores- Leveled papers'!$H$4:$KM$4,BG$3,'English Scores- Leveled papers'!$H45:$KM45,"&lt;&gt;")=0,"",SUMIF('English Scores- Leveled papers'!$H$4:$KM$4,BG$3,'English Scores- Leveled papers'!$H45:$KM45)))</f>
        <v/>
      </c>
      <c r="BH43" s="80" t="str">
        <f>IF($B43="","",IF(COUNTIFS('English Scores- Leveled papers'!$H$4:$KM$4,BH$3,'English Scores- Leveled papers'!$H45:$KM45,"&lt;&gt;")=0,"",SUMIF('English Scores- Leveled papers'!$H$4:$KM$4,BH$3,'English Scores- Leveled papers'!$H45:$KM45)))</f>
        <v/>
      </c>
      <c r="BI43" s="80" t="str">
        <f>IF($B43="","",IF(COUNTIFS('English Scores- Leveled papers'!$H$4:$KM$4,BI$3,'English Scores- Leveled papers'!$H45:$KM45,"&lt;&gt;")=0,"",SUMIF('English Scores- Leveled papers'!$H$4:$KM$4,BI$3,'English Scores- Leveled papers'!$H45:$KM45)))</f>
        <v/>
      </c>
      <c r="BJ43" s="80" t="str">
        <f>IF($B43="","",IF(COUNTIFS('English Scores- Leveled papers'!$H$4:$KM$4,BJ$3,'English Scores- Leveled papers'!$H45:$KM45,"&lt;&gt;")=0,"",SUMIF('English Scores- Leveled papers'!$H$4:$KM$4,BJ$3,'English Scores- Leveled papers'!$H45:$KM45)))</f>
        <v/>
      </c>
      <c r="BK43" s="80" t="str">
        <f>IF($B43="","",IF(COUNTIFS('English Scores- Leveled papers'!$H$4:$KM$4,BK$3,'English Scores- Leveled papers'!$H45:$KM45,"&lt;&gt;")=0,"",SUMIF('English Scores- Leveled papers'!$H$4:$KM$4,BK$3,'English Scores- Leveled papers'!$H45:$KM45)))</f>
        <v/>
      </c>
      <c r="BL43" s="80" t="str">
        <f>IF($B43="","",IF(COUNTIFS('English Scores- Leveled papers'!$H$4:$KM$4,BL$3,'English Scores- Leveled papers'!$H45:$KM45,"&lt;&gt;")=0,"",SUMIF('English Scores- Leveled papers'!$H$4:$KM$4,BL$3,'English Scores- Leveled papers'!$H45:$KM45)))</f>
        <v/>
      </c>
      <c r="BM43" s="80" t="str">
        <f>IF($B43="","",IF(COUNTIFS('English Scores- Leveled papers'!$H$4:$KM$4,BM$3,'English Scores- Leveled papers'!$H45:$KM45,"&lt;&gt;")=0,"",SUMIF('English Scores- Leveled papers'!$H$4:$KM$4,BM$3,'English Scores- Leveled papers'!$H45:$KM45)))</f>
        <v/>
      </c>
      <c r="BN43" s="80" t="str">
        <f>IF($B43="","",IF(COUNTIFS('English Scores- Leveled papers'!$H$4:$KM$4,BN$3,'English Scores- Leveled papers'!$H45:$KM45,"&lt;&gt;")=0,"",SUMIF('English Scores- Leveled papers'!$H$4:$KM$4,BN$3,'English Scores- Leveled papers'!$H45:$KM45)))</f>
        <v/>
      </c>
      <c r="BO43" s="80"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80" t="str">
        <f>IF($B43="","",IF(COUNTIFS('English Scores- Leveled papers'!$H$4:$KM$4,BX$3,'English Scores- Leveled papers'!$H45:$KM45,"&lt;&gt;")=0,"",SUMIF('English Scores- Leveled papers'!$H$4:$KM$4,BX$3,'English Scores- Leveled papers'!$H45:$KM45)))</f>
        <v/>
      </c>
      <c r="BY43" s="80" t="str">
        <f>IF($B43="","",IF(COUNTIFS('English Scores- Leveled papers'!$H$4:$KM$4,BY$3,'English Scores- Leveled papers'!$H45:$KM45,"&lt;&gt;")=0,"",SUMIF('English Scores- Leveled papers'!$H$4:$KM$4,BY$3,'English Scores- Leveled papers'!$H45:$KM45)))</f>
        <v/>
      </c>
      <c r="BZ43" s="80" t="str">
        <f>IF($B43="","",IF(COUNTIFS('English Scores- Leveled papers'!$H$4:$KM$4,BZ$3,'English Scores- Leveled papers'!$H45:$KM45,"&lt;&gt;")=0,"",SUMIF('English Scores- Leveled papers'!$H$4:$KM$4,BZ$3,'English Scores- Leveled papers'!$H45:$KM45)))</f>
        <v/>
      </c>
      <c r="CA43" s="80" t="str">
        <f>IF($B43="","",IF(COUNTIFS('English Scores- Leveled papers'!$H$4:$KM$4,CA$3,'English Scores- Leveled papers'!$H45:$KM45,"&lt;&gt;")=0,"",SUMIF('English Scores- Leveled papers'!$H$4:$KM$4,CA$3,'English Scores- Leveled papers'!$H45:$KM45)))</f>
        <v/>
      </c>
      <c r="CB43" s="80" t="str">
        <f>IF($B43="","",IF(COUNTIFS('English Scores- Leveled papers'!$H$4:$KM$4,CB$3,'English Scores- Leveled papers'!$H45:$KM45,"&lt;&gt;")=0,"",SUMIF('English Scores- Leveled papers'!$H$4:$KM$4,CB$3,'English Scores- Leveled papers'!$H45:$KM45)))</f>
        <v/>
      </c>
      <c r="CC43" s="80" t="str">
        <f>IF($B43="","",IF(COUNTIFS('English Scores- Leveled papers'!$H$4:$KM$4,CC$3,'English Scores- Leveled papers'!$H45:$KM45,"&lt;&gt;")=0,"",SUMIF('English Scores- Leveled papers'!$H$4:$KM$4,CC$3,'English Scores- Leveled papers'!$H45:$KM45)))</f>
        <v/>
      </c>
      <c r="CD43" s="80" t="str">
        <f>IF($B43="","",IF(COUNTIFS('English Scores- Leveled papers'!$H$4:$KM$4,CD$3,'English Scores- Leveled papers'!$H45:$KM45,"&lt;&gt;")=0,"",SUMIF('English Scores- Leveled papers'!$H$4:$KM$4,CD$3,'English Scores- Leveled papers'!$H45:$KM45)))</f>
        <v/>
      </c>
      <c r="CE43" s="80" t="str">
        <f>IF($B43="","",IF(COUNTIFS('English Scores- Leveled papers'!$H$4:$KM$4,CE$3,'English Scores- Leveled papers'!$H45:$KM45,"&lt;&gt;")=0,"",SUMIF('English Scores- Leveled papers'!$H$4:$KM$4,CE$3,'English Scores- Leveled papers'!$H45:$KM45)))</f>
        <v/>
      </c>
      <c r="CF43" s="80"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80" t="str">
        <f>IF($B43="","",IF(COUNTIFS('English Scores- Leveled papers'!$H$4:$KM$4,CL$3,'English Scores- Leveled papers'!$H45:$KM45,"&lt;&gt;")=0,"",SUMIF('English Scores- Leveled papers'!$H$4:$KM$4,CL$3,'English Scores- Leveled papers'!$H45:$KM45)))</f>
        <v/>
      </c>
      <c r="CM43" s="80" t="str">
        <f>IF($B43="","",IF(COUNTIFS('English Scores- Leveled papers'!$H$4:$KM$4,CM$3,'English Scores- Leveled papers'!$H45:$KM45,"&lt;&gt;")=0,"",SUMIF('English Scores- Leveled papers'!$H$4:$KM$4,CM$3,'English Scores- Leveled papers'!$H45:$KM45)))</f>
        <v/>
      </c>
      <c r="CN43" s="80" t="str">
        <f>IF($B43="","",IF(COUNTIFS('English Scores- Leveled papers'!$H$4:$KM$4,CN$3,'English Scores- Leveled papers'!$H45:$KM45,"&lt;&gt;")=0,"",SUMIF('English Scores- Leveled papers'!$H$4:$KM$4,CN$3,'English Scores- Leveled papers'!$H45:$KM45)))</f>
        <v/>
      </c>
      <c r="CO43" s="80" t="str">
        <f>IF($B43="","",IF(COUNTIFS('English Scores- Leveled papers'!$H$4:$KM$4,CO$3,'English Scores- Leveled papers'!$H45:$KM45,"&lt;&gt;")=0,"",SUMIF('English Scores- Leveled papers'!$H$4:$KM$4,CO$3,'English Scores- Leveled papers'!$H45:$KM45)))</f>
        <v/>
      </c>
      <c r="CP43" s="80" t="str">
        <f>IF($B43="","",IF(COUNTIFS('English Scores- Leveled papers'!$H$4:$KM$4,CP$3,'English Scores- Leveled papers'!$H45:$KM45,"&lt;&gt;")=0,"",SUMIF('English Scores- Leveled papers'!$H$4:$KM$4,CP$3,'English Scores- Leveled papers'!$H45:$KM45)))</f>
        <v/>
      </c>
      <c r="CQ43" s="80" t="str">
        <f>IF($B43="","",IF(COUNTIFS('English Scores- Leveled papers'!$H$4:$KM$4,CQ$3,'English Scores- Leveled papers'!$H45:$KM45,"&lt;&gt;")=0,"",SUMIF('English Scores- Leveled papers'!$H$4:$KM$4,CQ$3,'English Scores- Leveled papers'!$H45:$KM45)))</f>
        <v/>
      </c>
      <c r="CR43" s="80" t="str">
        <f>IF($B43="","",IF(COUNTIFS('English Scores- Leveled papers'!$H$4:$KM$4,CR$3,'English Scores- Leveled papers'!$H45:$KM45,"&lt;&gt;")=0,"",SUMIF('English Scores- Leveled papers'!$H$4:$KM$4,CR$3,'English Scores- Leveled papers'!$H45:$KM45)))</f>
        <v/>
      </c>
      <c r="CS43" s="80"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80" t="str">
        <f>IF($B43="","",IF(COUNTIFS('English Scores- Leveled papers'!$H$4:$KM$4,DF$3,'English Scores- Leveled papers'!$H45:$KM45,"&lt;&gt;")=0,"",SUMIF('English Scores- Leveled papers'!$H$4:$KM$4,DF$3,'English Scores- Leveled papers'!$H45:$KM45)))</f>
        <v/>
      </c>
      <c r="DG43" s="80" t="str">
        <f>IF($B43="","",IF(COUNTIFS('English Scores- Leveled papers'!$H$4:$KM$4,DG$3,'English Scores- Leveled papers'!$H45:$KM45,"&lt;&gt;")=0,"",SUMIF('English Scores- Leveled papers'!$H$4:$KM$4,DG$3,'English Scores- Leveled papers'!$H45:$KM45)))</f>
        <v/>
      </c>
      <c r="DH43" s="80" t="str">
        <f>IF($B43="","",IF(COUNTIFS('English Scores- Leveled papers'!$H$4:$KM$4,DH$3,'English Scores- Leveled papers'!$H45:$KM45,"&lt;&gt;")=0,"",SUMIF('English Scores- Leveled papers'!$H$4:$KM$4,DH$3,'English Scores- Leveled papers'!$H45:$KM45)))</f>
        <v/>
      </c>
      <c r="DI43" s="80" t="str">
        <f>IF($B43="","",IF(COUNTIFS('English Scores- Leveled papers'!$H$4:$KM$4,DI$3,'English Scores- Leveled papers'!$H45:$KM45,"&lt;&gt;")=0,"",SUMIF('English Scores- Leveled papers'!$H$4:$KM$4,DI$3,'English Scores- Leveled papers'!$H45:$KM45)))</f>
        <v/>
      </c>
      <c r="DJ43" s="80" t="str">
        <f>IF($B43="","",IF(COUNTIFS('English Scores- Leveled papers'!$H$4:$KM$4,DJ$3,'English Scores- Leveled papers'!$H45:$KM45,"&lt;&gt;")=0,"",SUMIF('English Scores- Leveled papers'!$H$4:$KM$4,DJ$3,'English Scores- Leveled papers'!$H45:$KM45)))</f>
        <v/>
      </c>
      <c r="DK43" s="80" t="str">
        <f>IF($B43="","",IF(COUNTIFS('English Scores- Leveled papers'!$H$4:$KM$4,DK$3,'English Scores- Leveled papers'!$H45:$KM45,"&lt;&gt;")=0,"",SUMIF('English Scores- Leveled papers'!$H$4:$KM$4,DK$3,'English Scores- Leveled papers'!$H45:$KM45)))</f>
        <v/>
      </c>
      <c r="DL43" s="80" t="str">
        <f>IF($B43="","",IF(COUNTIFS('English Scores- Leveled papers'!$H$4:$KM$4,DL$3,'English Scores- Leveled papers'!$H45:$KM45,"&lt;&gt;")=0,"",SUMIF('English Scores- Leveled papers'!$H$4:$KM$4,DL$3,'English Scores- Leveled papers'!$H45:$KM45)))</f>
        <v/>
      </c>
      <c r="DM43" s="80" t="str">
        <f>IF($B43="","",IF(COUNTIFS('English Scores- Leveled papers'!$H$4:$KM$4,DM$3,'English Scores- Leveled papers'!$H45:$KM45,"&lt;&gt;")=0,"",SUMIF('English Scores- Leveled papers'!$H$4:$KM$4,DM$3,'English Scores- Leveled papers'!$H45:$KM45)))</f>
        <v/>
      </c>
      <c r="DN43" s="80" t="str">
        <f>IF($B43="","",IF(COUNTIFS('English Scores- Leveled papers'!$H$4:$KM$4,DN$3,'English Scores- Leveled papers'!$H45:$KM45,"&lt;&gt;")=0,"",SUMIF('English Scores- Leveled papers'!$H$4:$KM$4,DN$3,'English Scores- Leveled papers'!$H45:$KM45)))</f>
        <v/>
      </c>
      <c r="DO43" s="80" t="str">
        <f>IF($B43="","",IF(COUNTIFS('English Scores- Leveled papers'!$H$4:$KM$4,DO$3,'English Scores- Leveled papers'!$H45:$KM45,"&lt;&gt;")=0,"",SUMIF('English Scores- Leveled papers'!$H$4:$KM$4,DO$3,'English Scores- Leveled papers'!$H45:$KM45)))</f>
        <v/>
      </c>
      <c r="DP43" s="80" t="str">
        <f>IF($B43="","",IF(COUNTIFS('English Scores- Leveled papers'!$H$4:$KM$4,DP$3,'English Scores- Leveled papers'!$H45:$KM45,"&lt;&gt;")=0,"",SUMIF('English Scores- Leveled papers'!$H$4:$KM$4,DP$3,'English Scores- Leveled papers'!$H45:$KM45)))</f>
        <v/>
      </c>
      <c r="DQ43" s="80" t="str">
        <f>IF($B43="","",IF(COUNTIFS('English Scores- Leveled papers'!$H$4:$KM$4,DQ$3,'English Scores- Leveled papers'!$H45:$KM45,"&lt;&gt;")=0,"",SUMIF('English Scores- Leveled papers'!$H$4:$KM$4,DQ$3,'English Scores- Leveled papers'!$H45:$KM45)))</f>
        <v/>
      </c>
      <c r="DR43" s="41" t="str">
        <f>IF($B43="","",IF(COUNTIFS('English Scores- Leveled papers'!$H$4:$KM$4,DR$3,'English Scores- Leveled papers'!$H45:$KM45,"&lt;&gt;")=0,"",SUMIF('English Scores- Leveled papers'!$H$4:$KM$4,DR$3,'English Scores- Leveled papers'!$H45:$KM45)))</f>
        <v/>
      </c>
      <c r="DS43" s="41" t="str">
        <f>IF($B43="","",IF(COUNTIFS('English Scores- Leveled papers'!$H$4:$KM$4,DS$3,'English Scores- Leveled papers'!$H45:$KM45,"&lt;&gt;")=0,"",SUMIF('English Scores- Leveled papers'!$H$4:$KM$4,DS$3,'English Scores- Leveled papers'!$H45:$KM45)))</f>
        <v/>
      </c>
      <c r="DT43" s="41" t="str">
        <f>IF($B43="","",IF(COUNTIFS('English Scores- Leveled papers'!$H$4:$KM$4,DT$3,'English Scores- Leveled papers'!$H45:$KM45,"&lt;&gt;")=0,"",SUMIF('English Scores- Leveled papers'!$H$4:$KM$4,DT$3,'English Scores- Leveled papers'!$H45:$KM45)))</f>
        <v/>
      </c>
      <c r="DU43" s="41" t="str">
        <f>IF($B43="","",IF(COUNTIFS('English Scores- Leveled papers'!$H$4:$KM$4,DU$3,'English Scores- Leveled papers'!$H45:$KM45,"&lt;&gt;")=0,"",SUMIF('English Scores- Leveled papers'!$H$4:$KM$4,DU$3,'English Scores- Leveled papers'!$H45:$KM45)))</f>
        <v/>
      </c>
      <c r="DV43" s="41" t="str">
        <f>IF($B43="","",IF(COUNTIFS('English Scores- Leveled papers'!$H$4:$KM$4,DV$3,'English Scores- Leveled papers'!$H45:$KM45,"&lt;&gt;")=0,"",SUMIF('English Scores- Leveled papers'!$H$4:$KM$4,DV$3,'English Scores- Leveled papers'!$H45:$KM45)))</f>
        <v/>
      </c>
      <c r="DW43" s="41" t="str">
        <f>IF($B43="","",IF(COUNTIFS('English Scores- Leveled papers'!$H$4:$KM$4,DW$3,'English Scores- Leveled papers'!$H45:$KM45,"&lt;&gt;")=0,"",SUMIF('English Scores- Leveled papers'!$H$4:$KM$4,DW$3,'English Scores- Leveled papers'!$H45:$KM45)))</f>
        <v/>
      </c>
      <c r="DX43" s="41" t="str">
        <f>IF($B43="","",IF(COUNTIFS('English Scores- Leveled papers'!$H$4:$KM$4,DX$3,'English Scores- Leveled papers'!$H45:$KM45,"&lt;&gt;")=0,"",SUMIF('English Scores- Leveled papers'!$H$4:$KM$4,DX$3,'English Scores- Leveled papers'!$H45:$KM45)))</f>
        <v/>
      </c>
      <c r="DY43" s="41" t="str">
        <f>IF($B43="","",IF(COUNTIFS('English Scores- Leveled papers'!$H$4:$KM$4,DY$3,'English Scores- Leveled papers'!$H45:$KM45,"&lt;&gt;")=0,"",SUMIF('English Scores- Leveled papers'!$H$4:$KM$4,DY$3,'English Scores- Leveled papers'!$H45:$KM45)))</f>
        <v/>
      </c>
      <c r="DZ43" s="41" t="str">
        <f>IF($B43="","",IF(COUNTIFS('English Scores- Leveled papers'!$H$4:$KM$4,DZ$3,'English Scores- Leveled papers'!$H45:$KM45,"&lt;&gt;")=0,"",SUMIF('English Scores- Leveled papers'!$H$4:$KM$4,DZ$3,'English Scores- Leveled papers'!$H45:$KM45)))</f>
        <v/>
      </c>
      <c r="EA43" s="41" t="str">
        <f>IF($B43="","",IF(COUNTIFS('English Scores- Leveled papers'!$H$4:$KM$4,EA$3,'English Scores- Leveled papers'!$H45:$KM45,"&lt;&gt;")=0,"",SUMIF('English Scores- Leveled papers'!$H$4:$KM$4,EA$3,'English Scores- Leveled papers'!$H45:$KM45)))</f>
        <v/>
      </c>
      <c r="EB43" s="41" t="str">
        <f>IF($B43="","",IF(COUNTIFS('English Scores- Leveled papers'!$H$4:$KM$4,EB$3,'English Scores- Leveled papers'!$H45:$KM45,"&lt;&gt;")=0,"",SUMIF('English Scores- Leveled papers'!$H$4:$KM$4,EB$3,'English Scores- Leveled papers'!$H45:$KM45)))</f>
        <v/>
      </c>
      <c r="EC43" s="41" t="str">
        <f>IF($B43="","",IF(COUNTIFS('English Scores- Leveled papers'!$H$4:$KM$4,EC$3,'English Scores- Leveled papers'!$H45:$KM45,"&lt;&gt;")=0,"",SUMIF('English Scores- Leveled papers'!$H$4:$KM$4,EC$3,'English Scores- Leveled papers'!$H45:$KM45)))</f>
        <v/>
      </c>
      <c r="ED43" s="80" t="str">
        <f>IF($B43="","",IF(COUNTIFS('English Scores- Leveled papers'!$H$4:$KM$4,ED$3,'English Scores- Leveled papers'!$H45:$KM45,"&lt;&gt;")=0,"",SUMIF('English Scores- Leveled papers'!$H$4:$KM$4,ED$3,'English Scores- Leveled papers'!$H45:$KM45)))</f>
        <v/>
      </c>
      <c r="EE43" s="80" t="str">
        <f>IF($B43="","",IF(COUNTIFS('English Scores- Leveled papers'!$H$4:$KM$4,EE$3,'English Scores- Leveled papers'!$H45:$KM45,"&lt;&gt;")=0,"",SUMIF('English Scores- Leveled papers'!$H$4:$KM$4,EE$3,'English Scores- Leveled papers'!$H45:$KM45)))</f>
        <v/>
      </c>
      <c r="EF43" s="80" t="str">
        <f>IF($B43="","",IF(COUNTIFS('English Scores- Leveled papers'!$H$4:$KM$4,EF$3,'English Scores- Leveled papers'!$H45:$KM45,"&lt;&gt;")=0,"",SUMIF('English Scores- Leveled papers'!$H$4:$KM$4,EF$3,'English Scores- Leveled papers'!$H45:$KM45)))</f>
        <v/>
      </c>
      <c r="EG43" s="80" t="str">
        <f>IF($B43="","",IF(COUNTIFS('English Scores- Leveled papers'!$H$4:$KM$4,EG$3,'English Scores- Leveled papers'!$H45:$KM45,"&lt;&gt;")=0,"",SUMIF('English Scores- Leveled papers'!$H$4:$KM$4,EG$3,'English Scores- Leveled papers'!$H45:$KM45)))</f>
        <v/>
      </c>
      <c r="EH43" s="80" t="str">
        <f>IF($B43="","",IF(COUNTIFS('English Scores- Leveled papers'!$H$4:$KM$4,EH$3,'English Scores- Leveled papers'!$H45:$KM45,"&lt;&gt;")=0,"",SUMIF('English Scores- Leveled papers'!$H$4:$KM$4,EH$3,'English Scores- Leveled papers'!$H45:$KM45)))</f>
        <v/>
      </c>
      <c r="EI43" s="80" t="str">
        <f>IF($B43="","",IF(COUNTIFS('English Scores- Leveled papers'!$H$4:$KM$4,EI$3,'English Scores- Leveled papers'!$H45:$KM45,"&lt;&gt;")=0,"",SUMIF('English Scores- Leveled papers'!$H$4:$KM$4,EI$3,'English Scores- Leveled papers'!$H45:$KM45)))</f>
        <v/>
      </c>
      <c r="EJ43" s="80" t="str">
        <f>IF($B43="","",IF(COUNTIFS('English Scores- Leveled papers'!$H$4:$KM$4,EJ$3,'English Scores- Leveled papers'!$H45:$KM45,"&lt;&gt;")=0,"",SUMIF('English Scores- Leveled papers'!$H$4:$KM$4,EJ$3,'English Scores- Leveled papers'!$H45:$KM45)))</f>
        <v/>
      </c>
      <c r="EK43" s="80" t="str">
        <f>IF($B43="","",IF(COUNTIFS('English Scores- Leveled papers'!$H$4:$KM$4,EK$3,'English Scores- Leveled papers'!$H45:$KM45,"&lt;&gt;")=0,"",SUMIF('English Scores- Leveled papers'!$H$4:$KM$4,EK$3,'English Scores- Leveled papers'!$H45:$KM45)))</f>
        <v/>
      </c>
      <c r="EL43" s="80" t="str">
        <f>IF($B43="","",IF(COUNTIFS('English Scores- Leveled papers'!$H$4:$KM$4,EL$3,'English Scores- Leveled papers'!$H45:$KM45,"&lt;&gt;")=0,"",SUMIF('English Scores- Leveled papers'!$H$4:$KM$4,EL$3,'English Scores- Leveled papers'!$H45:$KM45)))</f>
        <v/>
      </c>
      <c r="EM43" s="80" t="str">
        <f>IF($B43="","",IF(COUNTIFS('English Scores- Leveled papers'!$H$4:$KM$4,EM$3,'English Scores- Leveled papers'!$H45:$KM45,"&lt;&gt;")=0,"",SUMIF('English Scores- Leveled papers'!$H$4:$KM$4,EM$3,'English Scores- Leveled papers'!$H45:$KM45)))</f>
        <v/>
      </c>
      <c r="EN43" s="80" t="str">
        <f>IF($B43="","",IF(COUNTIFS('English Scores- Leveled papers'!$H$4:$KM$4,EN$3,'English Scores- Leveled papers'!$H45:$KM45,"&lt;&gt;")=0,"",SUMIF('English Scores- Leveled papers'!$H$4:$KM$4,EN$3,'English Scores- Leveled papers'!$H45:$KM45)))</f>
        <v/>
      </c>
      <c r="EO43" s="80" t="str">
        <f>IF($B43="","",IF(COUNTIFS('English Scores- Leveled papers'!$H$4:$KM$4,EO$3,'English Scores- Leveled papers'!$H45:$KM45,"&lt;&gt;")=0,"",SUMIF('English Scores- Leveled papers'!$H$4:$KM$4,EO$3,'English Scores- Leveled papers'!$H45:$KM45)))</f>
        <v/>
      </c>
      <c r="EP43" s="80" t="str">
        <f>IF($B43="","",IF(COUNTIFS('English Scores- Leveled papers'!$H$4:$KM$4,EP$3,'English Scores- Leveled papers'!$H45:$KM45,"&lt;&gt;")=0,"",SUMIF('English Scores- Leveled papers'!$H$4:$KM$4,EP$3,'English Scores- Leveled papers'!$H45:$KM45)))</f>
        <v/>
      </c>
    </row>
    <row r="44" spans="1:146" x14ac:dyDescent="0.2">
      <c r="A44" s="65">
        <v>40</v>
      </c>
      <c r="B44" s="65" t="str">
        <f>'English Scores- Leveled papers'!B46</f>
        <v/>
      </c>
      <c r="C44" s="79" t="str">
        <f>IF('RC Mastery Check+Question type'!D44="","",IF(OR('RC Mastery Check+Question type'!D44=-0.5,'RC Mastery Check+Question type'!D44=0,'RC Mastery Check+Question type'!D44=0.2,'RC Mastery Check+Question type'!D44=0.5),"NR",'Cover Sheet'!#REF!))</f>
        <v/>
      </c>
      <c r="D44" s="76" t="str">
        <f>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v/>
      </c>
      <c r="E44" s="78" t="str">
        <f t="shared" si="16"/>
        <v/>
      </c>
      <c r="F44" s="78" t="str">
        <f t="shared" si="17"/>
        <v/>
      </c>
      <c r="G44" s="78" t="str">
        <f t="shared" si="18"/>
        <v/>
      </c>
      <c r="H44" s="78" t="str">
        <f t="shared" si="19"/>
        <v/>
      </c>
      <c r="I44" s="78" t="str">
        <f t="shared" si="20"/>
        <v/>
      </c>
      <c r="J44" s="78" t="str">
        <f t="shared" si="21"/>
        <v/>
      </c>
      <c r="K44" s="78" t="str">
        <f t="shared" si="22"/>
        <v/>
      </c>
      <c r="L44" s="78" t="str">
        <f t="shared" si="23"/>
        <v/>
      </c>
      <c r="M44" s="78" t="str">
        <f t="shared" si="24"/>
        <v/>
      </c>
      <c r="N44" s="78" t="str">
        <f t="shared" si="25"/>
        <v/>
      </c>
      <c r="O44" s="78" t="str">
        <f t="shared" si="26"/>
        <v/>
      </c>
      <c r="P44" s="78" t="str">
        <f t="shared" si="27"/>
        <v/>
      </c>
      <c r="Q44" s="78" t="str">
        <f t="shared" si="28"/>
        <v/>
      </c>
      <c r="R44" s="78" t="str">
        <f t="shared" si="29"/>
        <v/>
      </c>
      <c r="S44" s="41" t="str">
        <f>IF($B44="","",IF(COUNTIFS('English Scores- Leveled papers'!$H$4:$KM$4,S$3,'English Scores- Leveled papers'!$H46:$KM46,"&lt;&gt;")=0,"",SUMIF('English Scores- Leveled papers'!$H$4:$KM$4,S$3,'English Scores- Leveled papers'!$H46:$KM46)))</f>
        <v/>
      </c>
      <c r="T44" s="41" t="str">
        <f>IF($B44="","",IF(COUNTIFS('English Scores- Leveled papers'!$H$4:$KM$4,T$3,'English Scores- Leveled papers'!$H46:$KM46,"&lt;&gt;")=0,"",SUMIF('English Scores- Leveled papers'!$H$4:$KM$4,T$3,'English Scores- Leveled papers'!$H46:$KM46)))</f>
        <v/>
      </c>
      <c r="U44" s="41" t="str">
        <f>IF($B44="","",IF(COUNTIFS('English Scores- Leveled papers'!$H$4:$KM$4,U$3,'English Scores- Leveled papers'!$H46:$KM46,"&lt;&gt;")=0,"",SUMIF('English Scores- Leveled papers'!$H$4:$KM$4,U$3,'English Scores- Leveled papers'!$H46:$KM46)))</f>
        <v/>
      </c>
      <c r="V44" s="41" t="str">
        <f>IF($B44="","",IF(COUNTIFS('English Scores- Leveled papers'!$H$4:$KM$4,V$3,'English Scores- Leveled papers'!$H46:$KM46,"&lt;&gt;")=0,"",SUMIF('English Scores- Leveled papers'!$H$4:$KM$4,V$3,'English Scores- Leveled papers'!$H46:$KM46)))</f>
        <v/>
      </c>
      <c r="W44" s="41" t="str">
        <f>IF($B44="","",IF(COUNTIFS('English Scores- Leveled papers'!$H$4:$KM$4,W$3,'English Scores- Leveled papers'!$H46:$KM46,"&lt;&gt;")=0,"",SUMIF('English Scores- Leveled papers'!$H$4:$KM$4,W$3,'English Scores- Leveled papers'!$H46:$KM46)))</f>
        <v/>
      </c>
      <c r="X44" s="80" t="str">
        <f>IF($B44="","",IF(COUNTIFS('English Scores- Leveled papers'!$H$4:$KM$4,X$3,'English Scores- Leveled papers'!$H46:$KM46,"&lt;&gt;")=0,"",SUMIF('English Scores- Leveled papers'!$H$4:$KM$4,X$3,'English Scores- Leveled papers'!$H46:$KM46)))</f>
        <v/>
      </c>
      <c r="Y44" s="80" t="str">
        <f>IF($B44="","",IF(COUNTIFS('English Scores- Leveled papers'!$H$4:$KM$4,Y$3,'English Scores- Leveled papers'!$H46:$KM46,"&lt;&gt;")=0,"",SUMIF('English Scores- Leveled papers'!$H$4:$KM$4,Y$3,'English Scores- Leveled papers'!$H46:$KM46)))</f>
        <v/>
      </c>
      <c r="Z44" s="80" t="str">
        <f>IF($B44="","",IF(COUNTIFS('English Scores- Leveled papers'!$H$4:$KM$4,Z$3,'English Scores- Leveled papers'!$H46:$KM46,"&lt;&gt;")=0,"",SUMIF('English Scores- Leveled papers'!$H$4:$KM$4,Z$3,'English Scores- Leveled papers'!$H46:$KM46)))</f>
        <v/>
      </c>
      <c r="AA44" s="80" t="str">
        <f>IF($B44="","",IF(COUNTIFS('English Scores- Leveled papers'!$H$4:$KM$4,AA$3,'English Scores- Leveled papers'!$H46:$KM46,"&lt;&gt;")=0,"",SUMIF('English Scores- Leveled papers'!$H$4:$KM$4,AA$3,'English Scores- Leveled papers'!$H46:$KM46)))</f>
        <v/>
      </c>
      <c r="AB44" s="80" t="str">
        <f>IF($B44="","",IF(COUNTIFS('English Scores- Leveled papers'!$H$4:$KM$4,AB$3,'English Scores- Leveled papers'!$H46:$KM46,"&lt;&gt;")=0,"",SUMIF('English Scores- Leveled papers'!$H$4:$KM$4,AB$3,'English Scores- Leveled papers'!$H46:$KM46)))</f>
        <v/>
      </c>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80" t="str">
        <f>IF($B44="","",IF(COUNTIFS('English Scores- Leveled papers'!$H$4:$KM$4,AI$3,'English Scores- Leveled papers'!$H46:$KM46,"&lt;&gt;")=0,"",SUMIF('English Scores- Leveled papers'!$H$4:$KM$4,AI$3,'English Scores- Leveled papers'!$H46:$KM46)))</f>
        <v/>
      </c>
      <c r="AJ44" s="80" t="str">
        <f>IF($B44="","",IF(COUNTIFS('English Scores- Leveled papers'!$H$4:$KM$4,AJ$3,'English Scores- Leveled papers'!$H46:$KM46,"&lt;&gt;")=0,"",SUMIF('English Scores- Leveled papers'!$H$4:$KM$4,AJ$3,'English Scores- Leveled papers'!$H46:$KM46)))</f>
        <v/>
      </c>
      <c r="AK44" s="80" t="str">
        <f>IF($B44="","",IF(COUNTIFS('English Scores- Leveled papers'!$H$4:$KM$4,AK$3,'English Scores- Leveled papers'!$H46:$KM46,"&lt;&gt;")=0,"",SUMIF('English Scores- Leveled papers'!$H$4:$KM$4,AK$3,'English Scores- Leveled papers'!$H46:$KM46)))</f>
        <v/>
      </c>
      <c r="AL44" s="80" t="str">
        <f>IF($B44="","",IF(COUNTIFS('English Scores- Leveled papers'!$H$4:$KM$4,AL$3,'English Scores- Leveled papers'!$H46:$KM46,"&lt;&gt;")=0,"",SUMIF('English Scores- Leveled papers'!$H$4:$KM$4,AL$3,'English Scores- Leveled papers'!$H46:$KM46)))</f>
        <v/>
      </c>
      <c r="AM44" s="80" t="str">
        <f>IF($B44="","",IF(COUNTIFS('English Scores- Leveled papers'!$H$4:$KM$4,AM$3,'English Scores- Leveled papers'!$H46:$KM46,"&lt;&gt;")=0,"",SUMIF('English Scores- Leveled papers'!$H$4:$KM$4,AM$3,'English Scores- Leveled papers'!$H46:$KM46)))</f>
        <v/>
      </c>
      <c r="AN44" s="80"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80" t="str">
        <f>IF($B44="","",IF(COUNTIFS('English Scores- Leveled papers'!$H$4:$KM$4,AZ$3,'English Scores- Leveled papers'!$H46:$KM46,"&lt;&gt;")=0,"",SUMIF('English Scores- Leveled papers'!$H$4:$KM$4,AZ$3,'English Scores- Leveled papers'!$H46:$KM46)))</f>
        <v/>
      </c>
      <c r="BA44" s="80" t="str">
        <f>IF($B44="","",IF(COUNTIFS('English Scores- Leveled papers'!$H$4:$KM$4,BA$3,'English Scores- Leveled papers'!$H46:$KM46,"&lt;&gt;")=0,"",SUMIF('English Scores- Leveled papers'!$H$4:$KM$4,BA$3,'English Scores- Leveled papers'!$H46:$KM46)))</f>
        <v/>
      </c>
      <c r="BB44" s="80" t="str">
        <f>IF($B44="","",IF(COUNTIFS('English Scores- Leveled papers'!$H$4:$KM$4,BB$3,'English Scores- Leveled papers'!$H46:$KM46,"&lt;&gt;")=0,"",SUMIF('English Scores- Leveled papers'!$H$4:$KM$4,BB$3,'English Scores- Leveled papers'!$H46:$KM46)))</f>
        <v/>
      </c>
      <c r="BC44" s="80" t="str">
        <f>IF($B44="","",IF(COUNTIFS('English Scores- Leveled papers'!$H$4:$KM$4,BC$3,'English Scores- Leveled papers'!$H46:$KM46,"&lt;&gt;")=0,"",SUMIF('English Scores- Leveled papers'!$H$4:$KM$4,BC$3,'English Scores- Leveled papers'!$H46:$KM46)))</f>
        <v/>
      </c>
      <c r="BD44" s="80"/>
      <c r="BE44" s="80"/>
      <c r="BF44" s="80" t="str">
        <f>IF($B44="","",IF(COUNTIFS('English Scores- Leveled papers'!$H$4:$KM$4,BF$3,'English Scores- Leveled papers'!$H46:$KM46,"&lt;&gt;")=0,"",SUMIF('English Scores- Leveled papers'!$H$4:$KM$4,BF$3,'English Scores- Leveled papers'!$H46:$KM46)))</f>
        <v/>
      </c>
      <c r="BG44" s="80" t="str">
        <f>IF($B44="","",IF(COUNTIFS('English Scores- Leveled papers'!$H$4:$KM$4,BG$3,'English Scores- Leveled papers'!$H46:$KM46,"&lt;&gt;")=0,"",SUMIF('English Scores- Leveled papers'!$H$4:$KM$4,BG$3,'English Scores- Leveled papers'!$H46:$KM46)))</f>
        <v/>
      </c>
      <c r="BH44" s="80" t="str">
        <f>IF($B44="","",IF(COUNTIFS('English Scores- Leveled papers'!$H$4:$KM$4,BH$3,'English Scores- Leveled papers'!$H46:$KM46,"&lt;&gt;")=0,"",SUMIF('English Scores- Leveled papers'!$H$4:$KM$4,BH$3,'English Scores- Leveled papers'!$H46:$KM46)))</f>
        <v/>
      </c>
      <c r="BI44" s="80" t="str">
        <f>IF($B44="","",IF(COUNTIFS('English Scores- Leveled papers'!$H$4:$KM$4,BI$3,'English Scores- Leveled papers'!$H46:$KM46,"&lt;&gt;")=0,"",SUMIF('English Scores- Leveled papers'!$H$4:$KM$4,BI$3,'English Scores- Leveled papers'!$H46:$KM46)))</f>
        <v/>
      </c>
      <c r="BJ44" s="80" t="str">
        <f>IF($B44="","",IF(COUNTIFS('English Scores- Leveled papers'!$H$4:$KM$4,BJ$3,'English Scores- Leveled papers'!$H46:$KM46,"&lt;&gt;")=0,"",SUMIF('English Scores- Leveled papers'!$H$4:$KM$4,BJ$3,'English Scores- Leveled papers'!$H46:$KM46)))</f>
        <v/>
      </c>
      <c r="BK44" s="80" t="str">
        <f>IF($B44="","",IF(COUNTIFS('English Scores- Leveled papers'!$H$4:$KM$4,BK$3,'English Scores- Leveled papers'!$H46:$KM46,"&lt;&gt;")=0,"",SUMIF('English Scores- Leveled papers'!$H$4:$KM$4,BK$3,'English Scores- Leveled papers'!$H46:$KM46)))</f>
        <v/>
      </c>
      <c r="BL44" s="80" t="str">
        <f>IF($B44="","",IF(COUNTIFS('English Scores- Leveled papers'!$H$4:$KM$4,BL$3,'English Scores- Leveled papers'!$H46:$KM46,"&lt;&gt;")=0,"",SUMIF('English Scores- Leveled papers'!$H$4:$KM$4,BL$3,'English Scores- Leveled papers'!$H46:$KM46)))</f>
        <v/>
      </c>
      <c r="BM44" s="80" t="str">
        <f>IF($B44="","",IF(COUNTIFS('English Scores- Leveled papers'!$H$4:$KM$4,BM$3,'English Scores- Leveled papers'!$H46:$KM46,"&lt;&gt;")=0,"",SUMIF('English Scores- Leveled papers'!$H$4:$KM$4,BM$3,'English Scores- Leveled papers'!$H46:$KM46)))</f>
        <v/>
      </c>
      <c r="BN44" s="80" t="str">
        <f>IF($B44="","",IF(COUNTIFS('English Scores- Leveled papers'!$H$4:$KM$4,BN$3,'English Scores- Leveled papers'!$H46:$KM46,"&lt;&gt;")=0,"",SUMIF('English Scores- Leveled papers'!$H$4:$KM$4,BN$3,'English Scores- Leveled papers'!$H46:$KM46)))</f>
        <v/>
      </c>
      <c r="BO44" s="80"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80" t="str">
        <f>IF($B44="","",IF(COUNTIFS('English Scores- Leveled papers'!$H$4:$KM$4,BX$3,'English Scores- Leveled papers'!$H46:$KM46,"&lt;&gt;")=0,"",SUMIF('English Scores- Leveled papers'!$H$4:$KM$4,BX$3,'English Scores- Leveled papers'!$H46:$KM46)))</f>
        <v/>
      </c>
      <c r="BY44" s="80" t="str">
        <f>IF($B44="","",IF(COUNTIFS('English Scores- Leveled papers'!$H$4:$KM$4,BY$3,'English Scores- Leveled papers'!$H46:$KM46,"&lt;&gt;")=0,"",SUMIF('English Scores- Leveled papers'!$H$4:$KM$4,BY$3,'English Scores- Leveled papers'!$H46:$KM46)))</f>
        <v/>
      </c>
      <c r="BZ44" s="80" t="str">
        <f>IF($B44="","",IF(COUNTIFS('English Scores- Leveled papers'!$H$4:$KM$4,BZ$3,'English Scores- Leveled papers'!$H46:$KM46,"&lt;&gt;")=0,"",SUMIF('English Scores- Leveled papers'!$H$4:$KM$4,BZ$3,'English Scores- Leveled papers'!$H46:$KM46)))</f>
        <v/>
      </c>
      <c r="CA44" s="80" t="str">
        <f>IF($B44="","",IF(COUNTIFS('English Scores- Leveled papers'!$H$4:$KM$4,CA$3,'English Scores- Leveled papers'!$H46:$KM46,"&lt;&gt;")=0,"",SUMIF('English Scores- Leveled papers'!$H$4:$KM$4,CA$3,'English Scores- Leveled papers'!$H46:$KM46)))</f>
        <v/>
      </c>
      <c r="CB44" s="80" t="str">
        <f>IF($B44="","",IF(COUNTIFS('English Scores- Leveled papers'!$H$4:$KM$4,CB$3,'English Scores- Leveled papers'!$H46:$KM46,"&lt;&gt;")=0,"",SUMIF('English Scores- Leveled papers'!$H$4:$KM$4,CB$3,'English Scores- Leveled papers'!$H46:$KM46)))</f>
        <v/>
      </c>
      <c r="CC44" s="80" t="str">
        <f>IF($B44="","",IF(COUNTIFS('English Scores- Leveled papers'!$H$4:$KM$4,CC$3,'English Scores- Leveled papers'!$H46:$KM46,"&lt;&gt;")=0,"",SUMIF('English Scores- Leveled papers'!$H$4:$KM$4,CC$3,'English Scores- Leveled papers'!$H46:$KM46)))</f>
        <v/>
      </c>
      <c r="CD44" s="80" t="str">
        <f>IF($B44="","",IF(COUNTIFS('English Scores- Leveled papers'!$H$4:$KM$4,CD$3,'English Scores- Leveled papers'!$H46:$KM46,"&lt;&gt;")=0,"",SUMIF('English Scores- Leveled papers'!$H$4:$KM$4,CD$3,'English Scores- Leveled papers'!$H46:$KM46)))</f>
        <v/>
      </c>
      <c r="CE44" s="80" t="str">
        <f>IF($B44="","",IF(COUNTIFS('English Scores- Leveled papers'!$H$4:$KM$4,CE$3,'English Scores- Leveled papers'!$H46:$KM46,"&lt;&gt;")=0,"",SUMIF('English Scores- Leveled papers'!$H$4:$KM$4,CE$3,'English Scores- Leveled papers'!$H46:$KM46)))</f>
        <v/>
      </c>
      <c r="CF44" s="80"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80" t="str">
        <f>IF($B44="","",IF(COUNTIFS('English Scores- Leveled papers'!$H$4:$KM$4,CL$3,'English Scores- Leveled papers'!$H46:$KM46,"&lt;&gt;")=0,"",SUMIF('English Scores- Leveled papers'!$H$4:$KM$4,CL$3,'English Scores- Leveled papers'!$H46:$KM46)))</f>
        <v/>
      </c>
      <c r="CM44" s="80" t="str">
        <f>IF($B44="","",IF(COUNTIFS('English Scores- Leveled papers'!$H$4:$KM$4,CM$3,'English Scores- Leveled papers'!$H46:$KM46,"&lt;&gt;")=0,"",SUMIF('English Scores- Leveled papers'!$H$4:$KM$4,CM$3,'English Scores- Leveled papers'!$H46:$KM46)))</f>
        <v/>
      </c>
      <c r="CN44" s="80" t="str">
        <f>IF($B44="","",IF(COUNTIFS('English Scores- Leveled papers'!$H$4:$KM$4,CN$3,'English Scores- Leveled papers'!$H46:$KM46,"&lt;&gt;")=0,"",SUMIF('English Scores- Leveled papers'!$H$4:$KM$4,CN$3,'English Scores- Leveled papers'!$H46:$KM46)))</f>
        <v/>
      </c>
      <c r="CO44" s="80" t="str">
        <f>IF($B44="","",IF(COUNTIFS('English Scores- Leveled papers'!$H$4:$KM$4,CO$3,'English Scores- Leveled papers'!$H46:$KM46,"&lt;&gt;")=0,"",SUMIF('English Scores- Leveled papers'!$H$4:$KM$4,CO$3,'English Scores- Leveled papers'!$H46:$KM46)))</f>
        <v/>
      </c>
      <c r="CP44" s="80" t="str">
        <f>IF($B44="","",IF(COUNTIFS('English Scores- Leveled papers'!$H$4:$KM$4,CP$3,'English Scores- Leveled papers'!$H46:$KM46,"&lt;&gt;")=0,"",SUMIF('English Scores- Leveled papers'!$H$4:$KM$4,CP$3,'English Scores- Leveled papers'!$H46:$KM46)))</f>
        <v/>
      </c>
      <c r="CQ44" s="80" t="str">
        <f>IF($B44="","",IF(COUNTIFS('English Scores- Leveled papers'!$H$4:$KM$4,CQ$3,'English Scores- Leveled papers'!$H46:$KM46,"&lt;&gt;")=0,"",SUMIF('English Scores- Leveled papers'!$H$4:$KM$4,CQ$3,'English Scores- Leveled papers'!$H46:$KM46)))</f>
        <v/>
      </c>
      <c r="CR44" s="80" t="str">
        <f>IF($B44="","",IF(COUNTIFS('English Scores- Leveled papers'!$H$4:$KM$4,CR$3,'English Scores- Leveled papers'!$H46:$KM46,"&lt;&gt;")=0,"",SUMIF('English Scores- Leveled papers'!$H$4:$KM$4,CR$3,'English Scores- Leveled papers'!$H46:$KM46)))</f>
        <v/>
      </c>
      <c r="CS44" s="80"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80" t="str">
        <f>IF($B44="","",IF(COUNTIFS('English Scores- Leveled papers'!$H$4:$KM$4,DF$3,'English Scores- Leveled papers'!$H46:$KM46,"&lt;&gt;")=0,"",SUMIF('English Scores- Leveled papers'!$H$4:$KM$4,DF$3,'English Scores- Leveled papers'!$H46:$KM46)))</f>
        <v/>
      </c>
      <c r="DG44" s="80" t="str">
        <f>IF($B44="","",IF(COUNTIFS('English Scores- Leveled papers'!$H$4:$KM$4,DG$3,'English Scores- Leveled papers'!$H46:$KM46,"&lt;&gt;")=0,"",SUMIF('English Scores- Leveled papers'!$H$4:$KM$4,DG$3,'English Scores- Leveled papers'!$H46:$KM46)))</f>
        <v/>
      </c>
      <c r="DH44" s="80" t="str">
        <f>IF($B44="","",IF(COUNTIFS('English Scores- Leveled papers'!$H$4:$KM$4,DH$3,'English Scores- Leveled papers'!$H46:$KM46,"&lt;&gt;")=0,"",SUMIF('English Scores- Leveled papers'!$H$4:$KM$4,DH$3,'English Scores- Leveled papers'!$H46:$KM46)))</f>
        <v/>
      </c>
      <c r="DI44" s="80" t="str">
        <f>IF($B44="","",IF(COUNTIFS('English Scores- Leveled papers'!$H$4:$KM$4,DI$3,'English Scores- Leveled papers'!$H46:$KM46,"&lt;&gt;")=0,"",SUMIF('English Scores- Leveled papers'!$H$4:$KM$4,DI$3,'English Scores- Leveled papers'!$H46:$KM46)))</f>
        <v/>
      </c>
      <c r="DJ44" s="80" t="str">
        <f>IF($B44="","",IF(COUNTIFS('English Scores- Leveled papers'!$H$4:$KM$4,DJ$3,'English Scores- Leveled papers'!$H46:$KM46,"&lt;&gt;")=0,"",SUMIF('English Scores- Leveled papers'!$H$4:$KM$4,DJ$3,'English Scores- Leveled papers'!$H46:$KM46)))</f>
        <v/>
      </c>
      <c r="DK44" s="80" t="str">
        <f>IF($B44="","",IF(COUNTIFS('English Scores- Leveled papers'!$H$4:$KM$4,DK$3,'English Scores- Leveled papers'!$H46:$KM46,"&lt;&gt;")=0,"",SUMIF('English Scores- Leveled papers'!$H$4:$KM$4,DK$3,'English Scores- Leveled papers'!$H46:$KM46)))</f>
        <v/>
      </c>
      <c r="DL44" s="80" t="str">
        <f>IF($B44="","",IF(COUNTIFS('English Scores- Leveled papers'!$H$4:$KM$4,DL$3,'English Scores- Leveled papers'!$H46:$KM46,"&lt;&gt;")=0,"",SUMIF('English Scores- Leveled papers'!$H$4:$KM$4,DL$3,'English Scores- Leveled papers'!$H46:$KM46)))</f>
        <v/>
      </c>
      <c r="DM44" s="80" t="str">
        <f>IF($B44="","",IF(COUNTIFS('English Scores- Leveled papers'!$H$4:$KM$4,DM$3,'English Scores- Leveled papers'!$H46:$KM46,"&lt;&gt;")=0,"",SUMIF('English Scores- Leveled papers'!$H$4:$KM$4,DM$3,'English Scores- Leveled papers'!$H46:$KM46)))</f>
        <v/>
      </c>
      <c r="DN44" s="80" t="str">
        <f>IF($B44="","",IF(COUNTIFS('English Scores- Leveled papers'!$H$4:$KM$4,DN$3,'English Scores- Leveled papers'!$H46:$KM46,"&lt;&gt;")=0,"",SUMIF('English Scores- Leveled papers'!$H$4:$KM$4,DN$3,'English Scores- Leveled papers'!$H46:$KM46)))</f>
        <v/>
      </c>
      <c r="DO44" s="80" t="str">
        <f>IF($B44="","",IF(COUNTIFS('English Scores- Leveled papers'!$H$4:$KM$4,DO$3,'English Scores- Leveled papers'!$H46:$KM46,"&lt;&gt;")=0,"",SUMIF('English Scores- Leveled papers'!$H$4:$KM$4,DO$3,'English Scores- Leveled papers'!$H46:$KM46)))</f>
        <v/>
      </c>
      <c r="DP44" s="80" t="str">
        <f>IF($B44="","",IF(COUNTIFS('English Scores- Leveled papers'!$H$4:$KM$4,DP$3,'English Scores- Leveled papers'!$H46:$KM46,"&lt;&gt;")=0,"",SUMIF('English Scores- Leveled papers'!$H$4:$KM$4,DP$3,'English Scores- Leveled papers'!$H46:$KM46)))</f>
        <v/>
      </c>
      <c r="DQ44" s="80" t="str">
        <f>IF($B44="","",IF(COUNTIFS('English Scores- Leveled papers'!$H$4:$KM$4,DQ$3,'English Scores- Leveled papers'!$H46:$KM46,"&lt;&gt;")=0,"",SUMIF('English Scores- Leveled papers'!$H$4:$KM$4,DQ$3,'English Scores- Leveled papers'!$H46:$KM46)))</f>
        <v/>
      </c>
      <c r="DR44" s="41" t="str">
        <f>IF($B44="","",IF(COUNTIFS('English Scores- Leveled papers'!$H$4:$KM$4,DR$3,'English Scores- Leveled papers'!$H46:$KM46,"&lt;&gt;")=0,"",SUMIF('English Scores- Leveled papers'!$H$4:$KM$4,DR$3,'English Scores- Leveled papers'!$H46:$KM46)))</f>
        <v/>
      </c>
      <c r="DS44" s="41" t="str">
        <f>IF($B44="","",IF(COUNTIFS('English Scores- Leveled papers'!$H$4:$KM$4,DS$3,'English Scores- Leveled papers'!$H46:$KM46,"&lt;&gt;")=0,"",SUMIF('English Scores- Leveled papers'!$H$4:$KM$4,DS$3,'English Scores- Leveled papers'!$H46:$KM46)))</f>
        <v/>
      </c>
      <c r="DT44" s="41" t="str">
        <f>IF($B44="","",IF(COUNTIFS('English Scores- Leveled papers'!$H$4:$KM$4,DT$3,'English Scores- Leveled papers'!$H46:$KM46,"&lt;&gt;")=0,"",SUMIF('English Scores- Leveled papers'!$H$4:$KM$4,DT$3,'English Scores- Leveled papers'!$H46:$KM46)))</f>
        <v/>
      </c>
      <c r="DU44" s="41" t="str">
        <f>IF($B44="","",IF(COUNTIFS('English Scores- Leveled papers'!$H$4:$KM$4,DU$3,'English Scores- Leveled papers'!$H46:$KM46,"&lt;&gt;")=0,"",SUMIF('English Scores- Leveled papers'!$H$4:$KM$4,DU$3,'English Scores- Leveled papers'!$H46:$KM46)))</f>
        <v/>
      </c>
      <c r="DV44" s="41" t="str">
        <f>IF($B44="","",IF(COUNTIFS('English Scores- Leveled papers'!$H$4:$KM$4,DV$3,'English Scores- Leveled papers'!$H46:$KM46,"&lt;&gt;")=0,"",SUMIF('English Scores- Leveled papers'!$H$4:$KM$4,DV$3,'English Scores- Leveled papers'!$H46:$KM46)))</f>
        <v/>
      </c>
      <c r="DW44" s="41" t="str">
        <f>IF($B44="","",IF(COUNTIFS('English Scores- Leveled papers'!$H$4:$KM$4,DW$3,'English Scores- Leveled papers'!$H46:$KM46,"&lt;&gt;")=0,"",SUMIF('English Scores- Leveled papers'!$H$4:$KM$4,DW$3,'English Scores- Leveled papers'!$H46:$KM46)))</f>
        <v/>
      </c>
      <c r="DX44" s="41" t="str">
        <f>IF($B44="","",IF(COUNTIFS('English Scores- Leveled papers'!$H$4:$KM$4,DX$3,'English Scores- Leveled papers'!$H46:$KM46,"&lt;&gt;")=0,"",SUMIF('English Scores- Leveled papers'!$H$4:$KM$4,DX$3,'English Scores- Leveled papers'!$H46:$KM46)))</f>
        <v/>
      </c>
      <c r="DY44" s="41" t="str">
        <f>IF($B44="","",IF(COUNTIFS('English Scores- Leveled papers'!$H$4:$KM$4,DY$3,'English Scores- Leveled papers'!$H46:$KM46,"&lt;&gt;")=0,"",SUMIF('English Scores- Leveled papers'!$H$4:$KM$4,DY$3,'English Scores- Leveled papers'!$H46:$KM46)))</f>
        <v/>
      </c>
      <c r="DZ44" s="41" t="str">
        <f>IF($B44="","",IF(COUNTIFS('English Scores- Leveled papers'!$H$4:$KM$4,DZ$3,'English Scores- Leveled papers'!$H46:$KM46,"&lt;&gt;")=0,"",SUMIF('English Scores- Leveled papers'!$H$4:$KM$4,DZ$3,'English Scores- Leveled papers'!$H46:$KM46)))</f>
        <v/>
      </c>
      <c r="EA44" s="41" t="str">
        <f>IF($B44="","",IF(COUNTIFS('English Scores- Leveled papers'!$H$4:$KM$4,EA$3,'English Scores- Leveled papers'!$H46:$KM46,"&lt;&gt;")=0,"",SUMIF('English Scores- Leveled papers'!$H$4:$KM$4,EA$3,'English Scores- Leveled papers'!$H46:$KM46)))</f>
        <v/>
      </c>
      <c r="EB44" s="41" t="str">
        <f>IF($B44="","",IF(COUNTIFS('English Scores- Leveled papers'!$H$4:$KM$4,EB$3,'English Scores- Leveled papers'!$H46:$KM46,"&lt;&gt;")=0,"",SUMIF('English Scores- Leveled papers'!$H$4:$KM$4,EB$3,'English Scores- Leveled papers'!$H46:$KM46)))</f>
        <v/>
      </c>
      <c r="EC44" s="41" t="str">
        <f>IF($B44="","",IF(COUNTIFS('English Scores- Leveled papers'!$H$4:$KM$4,EC$3,'English Scores- Leveled papers'!$H46:$KM46,"&lt;&gt;")=0,"",SUMIF('English Scores- Leveled papers'!$H$4:$KM$4,EC$3,'English Scores- Leveled papers'!$H46:$KM46)))</f>
        <v/>
      </c>
      <c r="ED44" s="80" t="str">
        <f>IF($B44="","",IF(COUNTIFS('English Scores- Leveled papers'!$H$4:$KM$4,ED$3,'English Scores- Leveled papers'!$H46:$KM46,"&lt;&gt;")=0,"",SUMIF('English Scores- Leveled papers'!$H$4:$KM$4,ED$3,'English Scores- Leveled papers'!$H46:$KM46)))</f>
        <v/>
      </c>
      <c r="EE44" s="80" t="str">
        <f>IF($B44="","",IF(COUNTIFS('English Scores- Leveled papers'!$H$4:$KM$4,EE$3,'English Scores- Leveled papers'!$H46:$KM46,"&lt;&gt;")=0,"",SUMIF('English Scores- Leveled papers'!$H$4:$KM$4,EE$3,'English Scores- Leveled papers'!$H46:$KM46)))</f>
        <v/>
      </c>
      <c r="EF44" s="80" t="str">
        <f>IF($B44="","",IF(COUNTIFS('English Scores- Leveled papers'!$H$4:$KM$4,EF$3,'English Scores- Leveled papers'!$H46:$KM46,"&lt;&gt;")=0,"",SUMIF('English Scores- Leveled papers'!$H$4:$KM$4,EF$3,'English Scores- Leveled papers'!$H46:$KM46)))</f>
        <v/>
      </c>
      <c r="EG44" s="80" t="str">
        <f>IF($B44="","",IF(COUNTIFS('English Scores- Leveled papers'!$H$4:$KM$4,EG$3,'English Scores- Leveled papers'!$H46:$KM46,"&lt;&gt;")=0,"",SUMIF('English Scores- Leveled papers'!$H$4:$KM$4,EG$3,'English Scores- Leveled papers'!$H46:$KM46)))</f>
        <v/>
      </c>
      <c r="EH44" s="80" t="str">
        <f>IF($B44="","",IF(COUNTIFS('English Scores- Leveled papers'!$H$4:$KM$4,EH$3,'English Scores- Leveled papers'!$H46:$KM46,"&lt;&gt;")=0,"",SUMIF('English Scores- Leveled papers'!$H$4:$KM$4,EH$3,'English Scores- Leveled papers'!$H46:$KM46)))</f>
        <v/>
      </c>
      <c r="EI44" s="80" t="str">
        <f>IF($B44="","",IF(COUNTIFS('English Scores- Leveled papers'!$H$4:$KM$4,EI$3,'English Scores- Leveled papers'!$H46:$KM46,"&lt;&gt;")=0,"",SUMIF('English Scores- Leveled papers'!$H$4:$KM$4,EI$3,'English Scores- Leveled papers'!$H46:$KM46)))</f>
        <v/>
      </c>
      <c r="EJ44" s="80" t="str">
        <f>IF($B44="","",IF(COUNTIFS('English Scores- Leveled papers'!$H$4:$KM$4,EJ$3,'English Scores- Leveled papers'!$H46:$KM46,"&lt;&gt;")=0,"",SUMIF('English Scores- Leveled papers'!$H$4:$KM$4,EJ$3,'English Scores- Leveled papers'!$H46:$KM46)))</f>
        <v/>
      </c>
      <c r="EK44" s="80" t="str">
        <f>IF($B44="","",IF(COUNTIFS('English Scores- Leveled papers'!$H$4:$KM$4,EK$3,'English Scores- Leveled papers'!$H46:$KM46,"&lt;&gt;")=0,"",SUMIF('English Scores- Leveled papers'!$H$4:$KM$4,EK$3,'English Scores- Leveled papers'!$H46:$KM46)))</f>
        <v/>
      </c>
      <c r="EL44" s="80" t="str">
        <f>IF($B44="","",IF(COUNTIFS('English Scores- Leveled papers'!$H$4:$KM$4,EL$3,'English Scores- Leveled papers'!$H46:$KM46,"&lt;&gt;")=0,"",SUMIF('English Scores- Leveled papers'!$H$4:$KM$4,EL$3,'English Scores- Leveled papers'!$H46:$KM46)))</f>
        <v/>
      </c>
      <c r="EM44" s="80" t="str">
        <f>IF($B44="","",IF(COUNTIFS('English Scores- Leveled papers'!$H$4:$KM$4,EM$3,'English Scores- Leveled papers'!$H46:$KM46,"&lt;&gt;")=0,"",SUMIF('English Scores- Leveled papers'!$H$4:$KM$4,EM$3,'English Scores- Leveled papers'!$H46:$KM46)))</f>
        <v/>
      </c>
      <c r="EN44" s="80" t="str">
        <f>IF($B44="","",IF(COUNTIFS('English Scores- Leveled papers'!$H$4:$KM$4,EN$3,'English Scores- Leveled papers'!$H46:$KM46,"&lt;&gt;")=0,"",SUMIF('English Scores- Leveled papers'!$H$4:$KM$4,EN$3,'English Scores- Leveled papers'!$H46:$KM46)))</f>
        <v/>
      </c>
      <c r="EO44" s="80" t="str">
        <f>IF($B44="","",IF(COUNTIFS('English Scores- Leveled papers'!$H$4:$KM$4,EO$3,'English Scores- Leveled papers'!$H46:$KM46,"&lt;&gt;")=0,"",SUMIF('English Scores- Leveled papers'!$H$4:$KM$4,EO$3,'English Scores- Leveled papers'!$H46:$KM46)))</f>
        <v/>
      </c>
      <c r="EP44" s="80" t="str">
        <f>IF($B44="","",IF(COUNTIFS('English Scores- Leveled papers'!$H$4:$KM$4,EP$3,'English Scores- Leveled papers'!$H46:$KM46,"&lt;&gt;")=0,"",SUMIF('English Scores- Leveled papers'!$H$4:$KM$4,EP$3,'English Scores- Leveled papers'!$H46:$KM46)))</f>
        <v/>
      </c>
    </row>
    <row r="45" spans="1:146" x14ac:dyDescent="0.2">
      <c r="A45" s="65">
        <v>41</v>
      </c>
      <c r="B45" s="65" t="str">
        <f>'English Scores- Leveled papers'!B47</f>
        <v/>
      </c>
      <c r="C45" s="79" t="str">
        <f>IF('RC Mastery Check+Question type'!D45="","",IF(OR('RC Mastery Check+Question type'!D45=-0.5,'RC Mastery Check+Question type'!D45=0,'RC Mastery Check+Question type'!D45=0.2,'RC Mastery Check+Question type'!D45=0.5),"NR",'Cover Sheet'!#REF!))</f>
        <v/>
      </c>
      <c r="D45" s="76" t="str">
        <f>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v/>
      </c>
      <c r="E45" s="78" t="str">
        <f t="shared" si="16"/>
        <v/>
      </c>
      <c r="F45" s="78" t="str">
        <f t="shared" si="17"/>
        <v/>
      </c>
      <c r="G45" s="78" t="str">
        <f t="shared" si="18"/>
        <v/>
      </c>
      <c r="H45" s="78" t="str">
        <f t="shared" si="19"/>
        <v/>
      </c>
      <c r="I45" s="78" t="str">
        <f t="shared" si="20"/>
        <v/>
      </c>
      <c r="J45" s="78" t="str">
        <f t="shared" si="21"/>
        <v/>
      </c>
      <c r="K45" s="78" t="str">
        <f t="shared" si="22"/>
        <v/>
      </c>
      <c r="L45" s="78" t="str">
        <f t="shared" si="23"/>
        <v/>
      </c>
      <c r="M45" s="78" t="str">
        <f t="shared" si="24"/>
        <v/>
      </c>
      <c r="N45" s="78" t="str">
        <f t="shared" si="25"/>
        <v/>
      </c>
      <c r="O45" s="78" t="str">
        <f t="shared" si="26"/>
        <v/>
      </c>
      <c r="P45" s="78" t="str">
        <f t="shared" si="27"/>
        <v/>
      </c>
      <c r="Q45" s="78" t="str">
        <f t="shared" si="28"/>
        <v/>
      </c>
      <c r="R45" s="78" t="str">
        <f t="shared" si="29"/>
        <v/>
      </c>
      <c r="S45" s="41" t="str">
        <f>IF($B45="","",IF(COUNTIFS('English Scores- Leveled papers'!$H$4:$KM$4,S$3,'English Scores- Leveled papers'!$H47:$KM47,"&lt;&gt;")=0,"",SUMIF('English Scores- Leveled papers'!$H$4:$KM$4,S$3,'English Scores- Leveled papers'!$H47:$KM47)))</f>
        <v/>
      </c>
      <c r="T45" s="41" t="str">
        <f>IF($B45="","",IF(COUNTIFS('English Scores- Leveled papers'!$H$4:$KM$4,T$3,'English Scores- Leveled papers'!$H47:$KM47,"&lt;&gt;")=0,"",SUMIF('English Scores- Leveled papers'!$H$4:$KM$4,T$3,'English Scores- Leveled papers'!$H47:$KM47)))</f>
        <v/>
      </c>
      <c r="U45" s="41" t="str">
        <f>IF($B45="","",IF(COUNTIFS('English Scores- Leveled papers'!$H$4:$KM$4,U$3,'English Scores- Leveled papers'!$H47:$KM47,"&lt;&gt;")=0,"",SUMIF('English Scores- Leveled papers'!$H$4:$KM$4,U$3,'English Scores- Leveled papers'!$H47:$KM47)))</f>
        <v/>
      </c>
      <c r="V45" s="41" t="str">
        <f>IF($B45="","",IF(COUNTIFS('English Scores- Leveled papers'!$H$4:$KM$4,V$3,'English Scores- Leveled papers'!$H47:$KM47,"&lt;&gt;")=0,"",SUMIF('English Scores- Leveled papers'!$H$4:$KM$4,V$3,'English Scores- Leveled papers'!$H47:$KM47)))</f>
        <v/>
      </c>
      <c r="W45" s="41" t="str">
        <f>IF($B45="","",IF(COUNTIFS('English Scores- Leveled papers'!$H$4:$KM$4,W$3,'English Scores- Leveled papers'!$H47:$KM47,"&lt;&gt;")=0,"",SUMIF('English Scores- Leveled papers'!$H$4:$KM$4,W$3,'English Scores- Leveled papers'!$H47:$KM47)))</f>
        <v/>
      </c>
      <c r="X45" s="80" t="str">
        <f>IF($B45="","",IF(COUNTIFS('English Scores- Leveled papers'!$H$4:$KM$4,X$3,'English Scores- Leveled papers'!$H47:$KM47,"&lt;&gt;")=0,"",SUMIF('English Scores- Leveled papers'!$H$4:$KM$4,X$3,'English Scores- Leveled papers'!$H47:$KM47)))</f>
        <v/>
      </c>
      <c r="Y45" s="80" t="str">
        <f>IF($B45="","",IF(COUNTIFS('English Scores- Leveled papers'!$H$4:$KM$4,Y$3,'English Scores- Leveled papers'!$H47:$KM47,"&lt;&gt;")=0,"",SUMIF('English Scores- Leveled papers'!$H$4:$KM$4,Y$3,'English Scores- Leveled papers'!$H47:$KM47)))</f>
        <v/>
      </c>
      <c r="Z45" s="80" t="str">
        <f>IF($B45="","",IF(COUNTIFS('English Scores- Leveled papers'!$H$4:$KM$4,Z$3,'English Scores- Leveled papers'!$H47:$KM47,"&lt;&gt;")=0,"",SUMIF('English Scores- Leveled papers'!$H$4:$KM$4,Z$3,'English Scores- Leveled papers'!$H47:$KM47)))</f>
        <v/>
      </c>
      <c r="AA45" s="80" t="str">
        <f>IF($B45="","",IF(COUNTIFS('English Scores- Leveled papers'!$H$4:$KM$4,AA$3,'English Scores- Leveled papers'!$H47:$KM47,"&lt;&gt;")=0,"",SUMIF('English Scores- Leveled papers'!$H$4:$KM$4,AA$3,'English Scores- Leveled papers'!$H47:$KM47)))</f>
        <v/>
      </c>
      <c r="AB45" s="80" t="str">
        <f>IF($B45="","",IF(COUNTIFS('English Scores- Leveled papers'!$H$4:$KM$4,AB$3,'English Scores- Leveled papers'!$H47:$KM47,"&lt;&gt;")=0,"",SUMIF('English Scores- Leveled papers'!$H$4:$KM$4,AB$3,'English Scores- Leveled papers'!$H47:$KM47)))</f>
        <v/>
      </c>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80" t="str">
        <f>IF($B45="","",IF(COUNTIFS('English Scores- Leveled papers'!$H$4:$KM$4,AI$3,'English Scores- Leveled papers'!$H47:$KM47,"&lt;&gt;")=0,"",SUMIF('English Scores- Leveled papers'!$H$4:$KM$4,AI$3,'English Scores- Leveled papers'!$H47:$KM47)))</f>
        <v/>
      </c>
      <c r="AJ45" s="80" t="str">
        <f>IF($B45="","",IF(COUNTIFS('English Scores- Leveled papers'!$H$4:$KM$4,AJ$3,'English Scores- Leveled papers'!$H47:$KM47,"&lt;&gt;")=0,"",SUMIF('English Scores- Leveled papers'!$H$4:$KM$4,AJ$3,'English Scores- Leveled papers'!$H47:$KM47)))</f>
        <v/>
      </c>
      <c r="AK45" s="80" t="str">
        <f>IF($B45="","",IF(COUNTIFS('English Scores- Leveled papers'!$H$4:$KM$4,AK$3,'English Scores- Leveled papers'!$H47:$KM47,"&lt;&gt;")=0,"",SUMIF('English Scores- Leveled papers'!$H$4:$KM$4,AK$3,'English Scores- Leveled papers'!$H47:$KM47)))</f>
        <v/>
      </c>
      <c r="AL45" s="80" t="str">
        <f>IF($B45="","",IF(COUNTIFS('English Scores- Leveled papers'!$H$4:$KM$4,AL$3,'English Scores- Leveled papers'!$H47:$KM47,"&lt;&gt;")=0,"",SUMIF('English Scores- Leveled papers'!$H$4:$KM$4,AL$3,'English Scores- Leveled papers'!$H47:$KM47)))</f>
        <v/>
      </c>
      <c r="AM45" s="80" t="str">
        <f>IF($B45="","",IF(COUNTIFS('English Scores- Leveled papers'!$H$4:$KM$4,AM$3,'English Scores- Leveled papers'!$H47:$KM47,"&lt;&gt;")=0,"",SUMIF('English Scores- Leveled papers'!$H$4:$KM$4,AM$3,'English Scores- Leveled papers'!$H47:$KM47)))</f>
        <v/>
      </c>
      <c r="AN45" s="80"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80" t="str">
        <f>IF($B45="","",IF(COUNTIFS('English Scores- Leveled papers'!$H$4:$KM$4,AZ$3,'English Scores- Leveled papers'!$H47:$KM47,"&lt;&gt;")=0,"",SUMIF('English Scores- Leveled papers'!$H$4:$KM$4,AZ$3,'English Scores- Leveled papers'!$H47:$KM47)))</f>
        <v/>
      </c>
      <c r="BA45" s="80" t="str">
        <f>IF($B45="","",IF(COUNTIFS('English Scores- Leveled papers'!$H$4:$KM$4,BA$3,'English Scores- Leveled papers'!$H47:$KM47,"&lt;&gt;")=0,"",SUMIF('English Scores- Leveled papers'!$H$4:$KM$4,BA$3,'English Scores- Leveled papers'!$H47:$KM47)))</f>
        <v/>
      </c>
      <c r="BB45" s="80" t="str">
        <f>IF($B45="","",IF(COUNTIFS('English Scores- Leveled papers'!$H$4:$KM$4,BB$3,'English Scores- Leveled papers'!$H47:$KM47,"&lt;&gt;")=0,"",SUMIF('English Scores- Leveled papers'!$H$4:$KM$4,BB$3,'English Scores- Leveled papers'!$H47:$KM47)))</f>
        <v/>
      </c>
      <c r="BC45" s="80" t="str">
        <f>IF($B45="","",IF(COUNTIFS('English Scores- Leveled papers'!$H$4:$KM$4,BC$3,'English Scores- Leveled papers'!$H47:$KM47,"&lt;&gt;")=0,"",SUMIF('English Scores- Leveled papers'!$H$4:$KM$4,BC$3,'English Scores- Leveled papers'!$H47:$KM47)))</f>
        <v/>
      </c>
      <c r="BD45" s="80"/>
      <c r="BE45" s="80"/>
      <c r="BF45" s="80" t="str">
        <f>IF($B45="","",IF(COUNTIFS('English Scores- Leveled papers'!$H$4:$KM$4,BF$3,'English Scores- Leveled papers'!$H47:$KM47,"&lt;&gt;")=0,"",SUMIF('English Scores- Leveled papers'!$H$4:$KM$4,BF$3,'English Scores- Leveled papers'!$H47:$KM47)))</f>
        <v/>
      </c>
      <c r="BG45" s="80" t="str">
        <f>IF($B45="","",IF(COUNTIFS('English Scores- Leveled papers'!$H$4:$KM$4,BG$3,'English Scores- Leveled papers'!$H47:$KM47,"&lt;&gt;")=0,"",SUMIF('English Scores- Leveled papers'!$H$4:$KM$4,BG$3,'English Scores- Leveled papers'!$H47:$KM47)))</f>
        <v/>
      </c>
      <c r="BH45" s="80" t="str">
        <f>IF($B45="","",IF(COUNTIFS('English Scores- Leveled papers'!$H$4:$KM$4,BH$3,'English Scores- Leveled papers'!$H47:$KM47,"&lt;&gt;")=0,"",SUMIF('English Scores- Leveled papers'!$H$4:$KM$4,BH$3,'English Scores- Leveled papers'!$H47:$KM47)))</f>
        <v/>
      </c>
      <c r="BI45" s="80" t="str">
        <f>IF($B45="","",IF(COUNTIFS('English Scores- Leveled papers'!$H$4:$KM$4,BI$3,'English Scores- Leveled papers'!$H47:$KM47,"&lt;&gt;")=0,"",SUMIF('English Scores- Leveled papers'!$H$4:$KM$4,BI$3,'English Scores- Leveled papers'!$H47:$KM47)))</f>
        <v/>
      </c>
      <c r="BJ45" s="80" t="str">
        <f>IF($B45="","",IF(COUNTIFS('English Scores- Leveled papers'!$H$4:$KM$4,BJ$3,'English Scores- Leveled papers'!$H47:$KM47,"&lt;&gt;")=0,"",SUMIF('English Scores- Leveled papers'!$H$4:$KM$4,BJ$3,'English Scores- Leveled papers'!$H47:$KM47)))</f>
        <v/>
      </c>
      <c r="BK45" s="80" t="str">
        <f>IF($B45="","",IF(COUNTIFS('English Scores- Leveled papers'!$H$4:$KM$4,BK$3,'English Scores- Leveled papers'!$H47:$KM47,"&lt;&gt;")=0,"",SUMIF('English Scores- Leveled papers'!$H$4:$KM$4,BK$3,'English Scores- Leveled papers'!$H47:$KM47)))</f>
        <v/>
      </c>
      <c r="BL45" s="80" t="str">
        <f>IF($B45="","",IF(COUNTIFS('English Scores- Leveled papers'!$H$4:$KM$4,BL$3,'English Scores- Leveled papers'!$H47:$KM47,"&lt;&gt;")=0,"",SUMIF('English Scores- Leveled papers'!$H$4:$KM$4,BL$3,'English Scores- Leveled papers'!$H47:$KM47)))</f>
        <v/>
      </c>
      <c r="BM45" s="80" t="str">
        <f>IF($B45="","",IF(COUNTIFS('English Scores- Leveled papers'!$H$4:$KM$4,BM$3,'English Scores- Leveled papers'!$H47:$KM47,"&lt;&gt;")=0,"",SUMIF('English Scores- Leveled papers'!$H$4:$KM$4,BM$3,'English Scores- Leveled papers'!$H47:$KM47)))</f>
        <v/>
      </c>
      <c r="BN45" s="80" t="str">
        <f>IF($B45="","",IF(COUNTIFS('English Scores- Leveled papers'!$H$4:$KM$4,BN$3,'English Scores- Leveled papers'!$H47:$KM47,"&lt;&gt;")=0,"",SUMIF('English Scores- Leveled papers'!$H$4:$KM$4,BN$3,'English Scores- Leveled papers'!$H47:$KM47)))</f>
        <v/>
      </c>
      <c r="BO45" s="80"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80" t="str">
        <f>IF($B45="","",IF(COUNTIFS('English Scores- Leveled papers'!$H$4:$KM$4,BX$3,'English Scores- Leveled papers'!$H47:$KM47,"&lt;&gt;")=0,"",SUMIF('English Scores- Leveled papers'!$H$4:$KM$4,BX$3,'English Scores- Leveled papers'!$H47:$KM47)))</f>
        <v/>
      </c>
      <c r="BY45" s="80" t="str">
        <f>IF($B45="","",IF(COUNTIFS('English Scores- Leveled papers'!$H$4:$KM$4,BY$3,'English Scores- Leveled papers'!$H47:$KM47,"&lt;&gt;")=0,"",SUMIF('English Scores- Leveled papers'!$H$4:$KM$4,BY$3,'English Scores- Leveled papers'!$H47:$KM47)))</f>
        <v/>
      </c>
      <c r="BZ45" s="80" t="str">
        <f>IF($B45="","",IF(COUNTIFS('English Scores- Leveled papers'!$H$4:$KM$4,BZ$3,'English Scores- Leveled papers'!$H47:$KM47,"&lt;&gt;")=0,"",SUMIF('English Scores- Leveled papers'!$H$4:$KM$4,BZ$3,'English Scores- Leveled papers'!$H47:$KM47)))</f>
        <v/>
      </c>
      <c r="CA45" s="80" t="str">
        <f>IF($B45="","",IF(COUNTIFS('English Scores- Leveled papers'!$H$4:$KM$4,CA$3,'English Scores- Leveled papers'!$H47:$KM47,"&lt;&gt;")=0,"",SUMIF('English Scores- Leveled papers'!$H$4:$KM$4,CA$3,'English Scores- Leveled papers'!$H47:$KM47)))</f>
        <v/>
      </c>
      <c r="CB45" s="80" t="str">
        <f>IF($B45="","",IF(COUNTIFS('English Scores- Leveled papers'!$H$4:$KM$4,CB$3,'English Scores- Leveled papers'!$H47:$KM47,"&lt;&gt;")=0,"",SUMIF('English Scores- Leveled papers'!$H$4:$KM$4,CB$3,'English Scores- Leveled papers'!$H47:$KM47)))</f>
        <v/>
      </c>
      <c r="CC45" s="80" t="str">
        <f>IF($B45="","",IF(COUNTIFS('English Scores- Leveled papers'!$H$4:$KM$4,CC$3,'English Scores- Leveled papers'!$H47:$KM47,"&lt;&gt;")=0,"",SUMIF('English Scores- Leveled papers'!$H$4:$KM$4,CC$3,'English Scores- Leveled papers'!$H47:$KM47)))</f>
        <v/>
      </c>
      <c r="CD45" s="80" t="str">
        <f>IF($B45="","",IF(COUNTIFS('English Scores- Leveled papers'!$H$4:$KM$4,CD$3,'English Scores- Leveled papers'!$H47:$KM47,"&lt;&gt;")=0,"",SUMIF('English Scores- Leveled papers'!$H$4:$KM$4,CD$3,'English Scores- Leveled papers'!$H47:$KM47)))</f>
        <v/>
      </c>
      <c r="CE45" s="80" t="str">
        <f>IF($B45="","",IF(COUNTIFS('English Scores- Leveled papers'!$H$4:$KM$4,CE$3,'English Scores- Leveled papers'!$H47:$KM47,"&lt;&gt;")=0,"",SUMIF('English Scores- Leveled papers'!$H$4:$KM$4,CE$3,'English Scores- Leveled papers'!$H47:$KM47)))</f>
        <v/>
      </c>
      <c r="CF45" s="80"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80" t="str">
        <f>IF($B45="","",IF(COUNTIFS('English Scores- Leveled papers'!$H$4:$KM$4,CL$3,'English Scores- Leveled papers'!$H47:$KM47,"&lt;&gt;")=0,"",SUMIF('English Scores- Leveled papers'!$H$4:$KM$4,CL$3,'English Scores- Leveled papers'!$H47:$KM47)))</f>
        <v/>
      </c>
      <c r="CM45" s="80" t="str">
        <f>IF($B45="","",IF(COUNTIFS('English Scores- Leveled papers'!$H$4:$KM$4,CM$3,'English Scores- Leveled papers'!$H47:$KM47,"&lt;&gt;")=0,"",SUMIF('English Scores- Leveled papers'!$H$4:$KM$4,CM$3,'English Scores- Leveled papers'!$H47:$KM47)))</f>
        <v/>
      </c>
      <c r="CN45" s="80" t="str">
        <f>IF($B45="","",IF(COUNTIFS('English Scores- Leveled papers'!$H$4:$KM$4,CN$3,'English Scores- Leveled papers'!$H47:$KM47,"&lt;&gt;")=0,"",SUMIF('English Scores- Leveled papers'!$H$4:$KM$4,CN$3,'English Scores- Leveled papers'!$H47:$KM47)))</f>
        <v/>
      </c>
      <c r="CO45" s="80" t="str">
        <f>IF($B45="","",IF(COUNTIFS('English Scores- Leveled papers'!$H$4:$KM$4,CO$3,'English Scores- Leveled papers'!$H47:$KM47,"&lt;&gt;")=0,"",SUMIF('English Scores- Leveled papers'!$H$4:$KM$4,CO$3,'English Scores- Leveled papers'!$H47:$KM47)))</f>
        <v/>
      </c>
      <c r="CP45" s="80" t="str">
        <f>IF($B45="","",IF(COUNTIFS('English Scores- Leveled papers'!$H$4:$KM$4,CP$3,'English Scores- Leveled papers'!$H47:$KM47,"&lt;&gt;")=0,"",SUMIF('English Scores- Leveled papers'!$H$4:$KM$4,CP$3,'English Scores- Leveled papers'!$H47:$KM47)))</f>
        <v/>
      </c>
      <c r="CQ45" s="80" t="str">
        <f>IF($B45="","",IF(COUNTIFS('English Scores- Leveled papers'!$H$4:$KM$4,CQ$3,'English Scores- Leveled papers'!$H47:$KM47,"&lt;&gt;")=0,"",SUMIF('English Scores- Leveled papers'!$H$4:$KM$4,CQ$3,'English Scores- Leveled papers'!$H47:$KM47)))</f>
        <v/>
      </c>
      <c r="CR45" s="80" t="str">
        <f>IF($B45="","",IF(COUNTIFS('English Scores- Leveled papers'!$H$4:$KM$4,CR$3,'English Scores- Leveled papers'!$H47:$KM47,"&lt;&gt;")=0,"",SUMIF('English Scores- Leveled papers'!$H$4:$KM$4,CR$3,'English Scores- Leveled papers'!$H47:$KM47)))</f>
        <v/>
      </c>
      <c r="CS45" s="80"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80" t="str">
        <f>IF($B45="","",IF(COUNTIFS('English Scores- Leveled papers'!$H$4:$KM$4,DF$3,'English Scores- Leveled papers'!$H47:$KM47,"&lt;&gt;")=0,"",SUMIF('English Scores- Leveled papers'!$H$4:$KM$4,DF$3,'English Scores- Leveled papers'!$H47:$KM47)))</f>
        <v/>
      </c>
      <c r="DG45" s="80" t="str">
        <f>IF($B45="","",IF(COUNTIFS('English Scores- Leveled papers'!$H$4:$KM$4,DG$3,'English Scores- Leveled papers'!$H47:$KM47,"&lt;&gt;")=0,"",SUMIF('English Scores- Leveled papers'!$H$4:$KM$4,DG$3,'English Scores- Leveled papers'!$H47:$KM47)))</f>
        <v/>
      </c>
      <c r="DH45" s="80" t="str">
        <f>IF($B45="","",IF(COUNTIFS('English Scores- Leveled papers'!$H$4:$KM$4,DH$3,'English Scores- Leveled papers'!$H47:$KM47,"&lt;&gt;")=0,"",SUMIF('English Scores- Leveled papers'!$H$4:$KM$4,DH$3,'English Scores- Leveled papers'!$H47:$KM47)))</f>
        <v/>
      </c>
      <c r="DI45" s="80" t="str">
        <f>IF($B45="","",IF(COUNTIFS('English Scores- Leveled papers'!$H$4:$KM$4,DI$3,'English Scores- Leveled papers'!$H47:$KM47,"&lt;&gt;")=0,"",SUMIF('English Scores- Leveled papers'!$H$4:$KM$4,DI$3,'English Scores- Leveled papers'!$H47:$KM47)))</f>
        <v/>
      </c>
      <c r="DJ45" s="80" t="str">
        <f>IF($B45="","",IF(COUNTIFS('English Scores- Leveled papers'!$H$4:$KM$4,DJ$3,'English Scores- Leveled papers'!$H47:$KM47,"&lt;&gt;")=0,"",SUMIF('English Scores- Leveled papers'!$H$4:$KM$4,DJ$3,'English Scores- Leveled papers'!$H47:$KM47)))</f>
        <v/>
      </c>
      <c r="DK45" s="80" t="str">
        <f>IF($B45="","",IF(COUNTIFS('English Scores- Leveled papers'!$H$4:$KM$4,DK$3,'English Scores- Leveled papers'!$H47:$KM47,"&lt;&gt;")=0,"",SUMIF('English Scores- Leveled papers'!$H$4:$KM$4,DK$3,'English Scores- Leveled papers'!$H47:$KM47)))</f>
        <v/>
      </c>
      <c r="DL45" s="80" t="str">
        <f>IF($B45="","",IF(COUNTIFS('English Scores- Leveled papers'!$H$4:$KM$4,DL$3,'English Scores- Leveled papers'!$H47:$KM47,"&lt;&gt;")=0,"",SUMIF('English Scores- Leveled papers'!$H$4:$KM$4,DL$3,'English Scores- Leveled papers'!$H47:$KM47)))</f>
        <v/>
      </c>
      <c r="DM45" s="80" t="str">
        <f>IF($B45="","",IF(COUNTIFS('English Scores- Leveled papers'!$H$4:$KM$4,DM$3,'English Scores- Leveled papers'!$H47:$KM47,"&lt;&gt;")=0,"",SUMIF('English Scores- Leveled papers'!$H$4:$KM$4,DM$3,'English Scores- Leveled papers'!$H47:$KM47)))</f>
        <v/>
      </c>
      <c r="DN45" s="80" t="str">
        <f>IF($B45="","",IF(COUNTIFS('English Scores- Leveled papers'!$H$4:$KM$4,DN$3,'English Scores- Leveled papers'!$H47:$KM47,"&lt;&gt;")=0,"",SUMIF('English Scores- Leveled papers'!$H$4:$KM$4,DN$3,'English Scores- Leveled papers'!$H47:$KM47)))</f>
        <v/>
      </c>
      <c r="DO45" s="80" t="str">
        <f>IF($B45="","",IF(COUNTIFS('English Scores- Leveled papers'!$H$4:$KM$4,DO$3,'English Scores- Leveled papers'!$H47:$KM47,"&lt;&gt;")=0,"",SUMIF('English Scores- Leveled papers'!$H$4:$KM$4,DO$3,'English Scores- Leveled papers'!$H47:$KM47)))</f>
        <v/>
      </c>
      <c r="DP45" s="80" t="str">
        <f>IF($B45="","",IF(COUNTIFS('English Scores- Leveled papers'!$H$4:$KM$4,DP$3,'English Scores- Leveled papers'!$H47:$KM47,"&lt;&gt;")=0,"",SUMIF('English Scores- Leveled papers'!$H$4:$KM$4,DP$3,'English Scores- Leveled papers'!$H47:$KM47)))</f>
        <v/>
      </c>
      <c r="DQ45" s="80" t="str">
        <f>IF($B45="","",IF(COUNTIFS('English Scores- Leveled papers'!$H$4:$KM$4,DQ$3,'English Scores- Leveled papers'!$H47:$KM47,"&lt;&gt;")=0,"",SUMIF('English Scores- Leveled papers'!$H$4:$KM$4,DQ$3,'English Scores- Leveled papers'!$H47:$KM47)))</f>
        <v/>
      </c>
      <c r="DR45" s="41" t="str">
        <f>IF($B45="","",IF(COUNTIFS('English Scores- Leveled papers'!$H$4:$KM$4,DR$3,'English Scores- Leveled papers'!$H47:$KM47,"&lt;&gt;")=0,"",SUMIF('English Scores- Leveled papers'!$H$4:$KM$4,DR$3,'English Scores- Leveled papers'!$H47:$KM47)))</f>
        <v/>
      </c>
      <c r="DS45" s="41" t="str">
        <f>IF($B45="","",IF(COUNTIFS('English Scores- Leveled papers'!$H$4:$KM$4,DS$3,'English Scores- Leveled papers'!$H47:$KM47,"&lt;&gt;")=0,"",SUMIF('English Scores- Leveled papers'!$H$4:$KM$4,DS$3,'English Scores- Leveled papers'!$H47:$KM47)))</f>
        <v/>
      </c>
      <c r="DT45" s="41" t="str">
        <f>IF($B45="","",IF(COUNTIFS('English Scores- Leveled papers'!$H$4:$KM$4,DT$3,'English Scores- Leveled papers'!$H47:$KM47,"&lt;&gt;")=0,"",SUMIF('English Scores- Leveled papers'!$H$4:$KM$4,DT$3,'English Scores- Leveled papers'!$H47:$KM47)))</f>
        <v/>
      </c>
      <c r="DU45" s="41" t="str">
        <f>IF($B45="","",IF(COUNTIFS('English Scores- Leveled papers'!$H$4:$KM$4,DU$3,'English Scores- Leveled papers'!$H47:$KM47,"&lt;&gt;")=0,"",SUMIF('English Scores- Leveled papers'!$H$4:$KM$4,DU$3,'English Scores- Leveled papers'!$H47:$KM47)))</f>
        <v/>
      </c>
      <c r="DV45" s="41" t="str">
        <f>IF($B45="","",IF(COUNTIFS('English Scores- Leveled papers'!$H$4:$KM$4,DV$3,'English Scores- Leveled papers'!$H47:$KM47,"&lt;&gt;")=0,"",SUMIF('English Scores- Leveled papers'!$H$4:$KM$4,DV$3,'English Scores- Leveled papers'!$H47:$KM47)))</f>
        <v/>
      </c>
      <c r="DW45" s="41" t="str">
        <f>IF($B45="","",IF(COUNTIFS('English Scores- Leveled papers'!$H$4:$KM$4,DW$3,'English Scores- Leveled papers'!$H47:$KM47,"&lt;&gt;")=0,"",SUMIF('English Scores- Leveled papers'!$H$4:$KM$4,DW$3,'English Scores- Leveled papers'!$H47:$KM47)))</f>
        <v/>
      </c>
      <c r="DX45" s="41" t="str">
        <f>IF($B45="","",IF(COUNTIFS('English Scores- Leveled papers'!$H$4:$KM$4,DX$3,'English Scores- Leveled papers'!$H47:$KM47,"&lt;&gt;")=0,"",SUMIF('English Scores- Leveled papers'!$H$4:$KM$4,DX$3,'English Scores- Leveled papers'!$H47:$KM47)))</f>
        <v/>
      </c>
      <c r="DY45" s="41" t="str">
        <f>IF($B45="","",IF(COUNTIFS('English Scores- Leveled papers'!$H$4:$KM$4,DY$3,'English Scores- Leveled papers'!$H47:$KM47,"&lt;&gt;")=0,"",SUMIF('English Scores- Leveled papers'!$H$4:$KM$4,DY$3,'English Scores- Leveled papers'!$H47:$KM47)))</f>
        <v/>
      </c>
      <c r="DZ45" s="41" t="str">
        <f>IF($B45="","",IF(COUNTIFS('English Scores- Leveled papers'!$H$4:$KM$4,DZ$3,'English Scores- Leveled papers'!$H47:$KM47,"&lt;&gt;")=0,"",SUMIF('English Scores- Leveled papers'!$H$4:$KM$4,DZ$3,'English Scores- Leveled papers'!$H47:$KM47)))</f>
        <v/>
      </c>
      <c r="EA45" s="41" t="str">
        <f>IF($B45="","",IF(COUNTIFS('English Scores- Leveled papers'!$H$4:$KM$4,EA$3,'English Scores- Leveled papers'!$H47:$KM47,"&lt;&gt;")=0,"",SUMIF('English Scores- Leveled papers'!$H$4:$KM$4,EA$3,'English Scores- Leveled papers'!$H47:$KM47)))</f>
        <v/>
      </c>
      <c r="EB45" s="41" t="str">
        <f>IF($B45="","",IF(COUNTIFS('English Scores- Leveled papers'!$H$4:$KM$4,EB$3,'English Scores- Leveled papers'!$H47:$KM47,"&lt;&gt;")=0,"",SUMIF('English Scores- Leveled papers'!$H$4:$KM$4,EB$3,'English Scores- Leveled papers'!$H47:$KM47)))</f>
        <v/>
      </c>
      <c r="EC45" s="41" t="str">
        <f>IF($B45="","",IF(COUNTIFS('English Scores- Leveled papers'!$H$4:$KM$4,EC$3,'English Scores- Leveled papers'!$H47:$KM47,"&lt;&gt;")=0,"",SUMIF('English Scores- Leveled papers'!$H$4:$KM$4,EC$3,'English Scores- Leveled papers'!$H47:$KM47)))</f>
        <v/>
      </c>
      <c r="ED45" s="80" t="str">
        <f>IF($B45="","",IF(COUNTIFS('English Scores- Leveled papers'!$H$4:$KM$4,ED$3,'English Scores- Leveled papers'!$H47:$KM47,"&lt;&gt;")=0,"",SUMIF('English Scores- Leveled papers'!$H$4:$KM$4,ED$3,'English Scores- Leveled papers'!$H47:$KM47)))</f>
        <v/>
      </c>
      <c r="EE45" s="80" t="str">
        <f>IF($B45="","",IF(COUNTIFS('English Scores- Leveled papers'!$H$4:$KM$4,EE$3,'English Scores- Leveled papers'!$H47:$KM47,"&lt;&gt;")=0,"",SUMIF('English Scores- Leveled papers'!$H$4:$KM$4,EE$3,'English Scores- Leveled papers'!$H47:$KM47)))</f>
        <v/>
      </c>
      <c r="EF45" s="80" t="str">
        <f>IF($B45="","",IF(COUNTIFS('English Scores- Leveled papers'!$H$4:$KM$4,EF$3,'English Scores- Leveled papers'!$H47:$KM47,"&lt;&gt;")=0,"",SUMIF('English Scores- Leveled papers'!$H$4:$KM$4,EF$3,'English Scores- Leveled papers'!$H47:$KM47)))</f>
        <v/>
      </c>
      <c r="EG45" s="80" t="str">
        <f>IF($B45="","",IF(COUNTIFS('English Scores- Leveled papers'!$H$4:$KM$4,EG$3,'English Scores- Leveled papers'!$H47:$KM47,"&lt;&gt;")=0,"",SUMIF('English Scores- Leveled papers'!$H$4:$KM$4,EG$3,'English Scores- Leveled papers'!$H47:$KM47)))</f>
        <v/>
      </c>
      <c r="EH45" s="80" t="str">
        <f>IF($B45="","",IF(COUNTIFS('English Scores- Leveled papers'!$H$4:$KM$4,EH$3,'English Scores- Leveled papers'!$H47:$KM47,"&lt;&gt;")=0,"",SUMIF('English Scores- Leveled papers'!$H$4:$KM$4,EH$3,'English Scores- Leveled papers'!$H47:$KM47)))</f>
        <v/>
      </c>
      <c r="EI45" s="80" t="str">
        <f>IF($B45="","",IF(COUNTIFS('English Scores- Leveled papers'!$H$4:$KM$4,EI$3,'English Scores- Leveled papers'!$H47:$KM47,"&lt;&gt;")=0,"",SUMIF('English Scores- Leveled papers'!$H$4:$KM$4,EI$3,'English Scores- Leveled papers'!$H47:$KM47)))</f>
        <v/>
      </c>
      <c r="EJ45" s="80" t="str">
        <f>IF($B45="","",IF(COUNTIFS('English Scores- Leveled papers'!$H$4:$KM$4,EJ$3,'English Scores- Leveled papers'!$H47:$KM47,"&lt;&gt;")=0,"",SUMIF('English Scores- Leveled papers'!$H$4:$KM$4,EJ$3,'English Scores- Leveled papers'!$H47:$KM47)))</f>
        <v/>
      </c>
      <c r="EK45" s="80" t="str">
        <f>IF($B45="","",IF(COUNTIFS('English Scores- Leveled papers'!$H$4:$KM$4,EK$3,'English Scores- Leveled papers'!$H47:$KM47,"&lt;&gt;")=0,"",SUMIF('English Scores- Leveled papers'!$H$4:$KM$4,EK$3,'English Scores- Leveled papers'!$H47:$KM47)))</f>
        <v/>
      </c>
      <c r="EL45" s="80" t="str">
        <f>IF($B45="","",IF(COUNTIFS('English Scores- Leveled papers'!$H$4:$KM$4,EL$3,'English Scores- Leveled papers'!$H47:$KM47,"&lt;&gt;")=0,"",SUMIF('English Scores- Leveled papers'!$H$4:$KM$4,EL$3,'English Scores- Leveled papers'!$H47:$KM47)))</f>
        <v/>
      </c>
      <c r="EM45" s="80" t="str">
        <f>IF($B45="","",IF(COUNTIFS('English Scores- Leveled papers'!$H$4:$KM$4,EM$3,'English Scores- Leveled papers'!$H47:$KM47,"&lt;&gt;")=0,"",SUMIF('English Scores- Leveled papers'!$H$4:$KM$4,EM$3,'English Scores- Leveled papers'!$H47:$KM47)))</f>
        <v/>
      </c>
      <c r="EN45" s="80" t="str">
        <f>IF($B45="","",IF(COUNTIFS('English Scores- Leveled papers'!$H$4:$KM$4,EN$3,'English Scores- Leveled papers'!$H47:$KM47,"&lt;&gt;")=0,"",SUMIF('English Scores- Leveled papers'!$H$4:$KM$4,EN$3,'English Scores- Leveled papers'!$H47:$KM47)))</f>
        <v/>
      </c>
      <c r="EO45" s="80" t="str">
        <f>IF($B45="","",IF(COUNTIFS('English Scores- Leveled papers'!$H$4:$KM$4,EO$3,'English Scores- Leveled papers'!$H47:$KM47,"&lt;&gt;")=0,"",SUMIF('English Scores- Leveled papers'!$H$4:$KM$4,EO$3,'English Scores- Leveled papers'!$H47:$KM47)))</f>
        <v/>
      </c>
      <c r="EP45" s="80" t="str">
        <f>IF($B45="","",IF(COUNTIFS('English Scores- Leveled papers'!$H$4:$KM$4,EP$3,'English Scores- Leveled papers'!$H47:$KM47,"&lt;&gt;")=0,"",SUMIF('English Scores- Leveled papers'!$H$4:$KM$4,EP$3,'English Scores- Leveled papers'!$H47:$KM47)))</f>
        <v/>
      </c>
    </row>
    <row r="46" spans="1:146" x14ac:dyDescent="0.2">
      <c r="A46" s="65">
        <v>42</v>
      </c>
      <c r="B46" s="65" t="str">
        <f>'English Scores- Leveled papers'!B48</f>
        <v/>
      </c>
      <c r="C46" s="79" t="str">
        <f>IF('RC Mastery Check+Question type'!D46="","",IF(OR('RC Mastery Check+Question type'!D46=-0.5,'RC Mastery Check+Question type'!D46=0,'RC Mastery Check+Question type'!D46=0.2,'RC Mastery Check+Question type'!D46=0.5),"NR",'Cover Sheet'!#REF!))</f>
        <v/>
      </c>
      <c r="D46" s="76" t="str">
        <f>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v/>
      </c>
      <c r="E46" s="78" t="str">
        <f t="shared" si="16"/>
        <v/>
      </c>
      <c r="F46" s="78" t="str">
        <f t="shared" si="17"/>
        <v/>
      </c>
      <c r="G46" s="78" t="str">
        <f t="shared" si="18"/>
        <v/>
      </c>
      <c r="H46" s="78" t="str">
        <f t="shared" si="19"/>
        <v/>
      </c>
      <c r="I46" s="78" t="str">
        <f t="shared" si="20"/>
        <v/>
      </c>
      <c r="J46" s="78" t="str">
        <f t="shared" si="21"/>
        <v/>
      </c>
      <c r="K46" s="78" t="str">
        <f t="shared" si="22"/>
        <v/>
      </c>
      <c r="L46" s="78" t="str">
        <f t="shared" si="23"/>
        <v/>
      </c>
      <c r="M46" s="78" t="str">
        <f t="shared" si="24"/>
        <v/>
      </c>
      <c r="N46" s="78" t="str">
        <f t="shared" si="25"/>
        <v/>
      </c>
      <c r="O46" s="78" t="str">
        <f t="shared" si="26"/>
        <v/>
      </c>
      <c r="P46" s="78" t="str">
        <f t="shared" si="27"/>
        <v/>
      </c>
      <c r="Q46" s="78" t="str">
        <f t="shared" si="28"/>
        <v/>
      </c>
      <c r="R46" s="78" t="str">
        <f t="shared" si="29"/>
        <v/>
      </c>
      <c r="S46" s="41" t="str">
        <f>IF($B46="","",IF(COUNTIFS('English Scores- Leveled papers'!$H$4:$KM$4,S$3,'English Scores- Leveled papers'!$H48:$KM48,"&lt;&gt;")=0,"",SUMIF('English Scores- Leveled papers'!$H$4:$KM$4,S$3,'English Scores- Leveled papers'!$H48:$KM48)))</f>
        <v/>
      </c>
      <c r="T46" s="41" t="str">
        <f>IF($B46="","",IF(COUNTIFS('English Scores- Leveled papers'!$H$4:$KM$4,T$3,'English Scores- Leveled papers'!$H48:$KM48,"&lt;&gt;")=0,"",SUMIF('English Scores- Leveled papers'!$H$4:$KM$4,T$3,'English Scores- Leveled papers'!$H48:$KM48)))</f>
        <v/>
      </c>
      <c r="U46" s="41" t="str">
        <f>IF($B46="","",IF(COUNTIFS('English Scores- Leveled papers'!$H$4:$KM$4,U$3,'English Scores- Leveled papers'!$H48:$KM48,"&lt;&gt;")=0,"",SUMIF('English Scores- Leveled papers'!$H$4:$KM$4,U$3,'English Scores- Leveled papers'!$H48:$KM48)))</f>
        <v/>
      </c>
      <c r="V46" s="41" t="str">
        <f>IF($B46="","",IF(COUNTIFS('English Scores- Leveled papers'!$H$4:$KM$4,V$3,'English Scores- Leveled papers'!$H48:$KM48,"&lt;&gt;")=0,"",SUMIF('English Scores- Leveled papers'!$H$4:$KM$4,V$3,'English Scores- Leveled papers'!$H48:$KM48)))</f>
        <v/>
      </c>
      <c r="W46" s="41" t="str">
        <f>IF($B46="","",IF(COUNTIFS('English Scores- Leveled papers'!$H$4:$KM$4,W$3,'English Scores- Leveled papers'!$H48:$KM48,"&lt;&gt;")=0,"",SUMIF('English Scores- Leveled papers'!$H$4:$KM$4,W$3,'English Scores- Leveled papers'!$H48:$KM48)))</f>
        <v/>
      </c>
      <c r="X46" s="80" t="str">
        <f>IF($B46="","",IF(COUNTIFS('English Scores- Leveled papers'!$H$4:$KM$4,X$3,'English Scores- Leveled papers'!$H48:$KM48,"&lt;&gt;")=0,"",SUMIF('English Scores- Leveled papers'!$H$4:$KM$4,X$3,'English Scores- Leveled papers'!$H48:$KM48)))</f>
        <v/>
      </c>
      <c r="Y46" s="80" t="str">
        <f>IF($B46="","",IF(COUNTIFS('English Scores- Leveled papers'!$H$4:$KM$4,Y$3,'English Scores- Leveled papers'!$H48:$KM48,"&lt;&gt;")=0,"",SUMIF('English Scores- Leveled papers'!$H$4:$KM$4,Y$3,'English Scores- Leveled papers'!$H48:$KM48)))</f>
        <v/>
      </c>
      <c r="Z46" s="80" t="str">
        <f>IF($B46="","",IF(COUNTIFS('English Scores- Leveled papers'!$H$4:$KM$4,Z$3,'English Scores- Leveled papers'!$H48:$KM48,"&lt;&gt;")=0,"",SUMIF('English Scores- Leveled papers'!$H$4:$KM$4,Z$3,'English Scores- Leveled papers'!$H48:$KM48)))</f>
        <v/>
      </c>
      <c r="AA46" s="80" t="str">
        <f>IF($B46="","",IF(COUNTIFS('English Scores- Leveled papers'!$H$4:$KM$4,AA$3,'English Scores- Leveled papers'!$H48:$KM48,"&lt;&gt;")=0,"",SUMIF('English Scores- Leveled papers'!$H$4:$KM$4,AA$3,'English Scores- Leveled papers'!$H48:$KM48)))</f>
        <v/>
      </c>
      <c r="AB46" s="80" t="str">
        <f>IF($B46="","",IF(COUNTIFS('English Scores- Leveled papers'!$H$4:$KM$4,AB$3,'English Scores- Leveled papers'!$H48:$KM48,"&lt;&gt;")=0,"",SUMIF('English Scores- Leveled papers'!$H$4:$KM$4,AB$3,'English Scores- Leveled papers'!$H48:$KM48)))</f>
        <v/>
      </c>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80" t="str">
        <f>IF($B46="","",IF(COUNTIFS('English Scores- Leveled papers'!$H$4:$KM$4,AI$3,'English Scores- Leveled papers'!$H48:$KM48,"&lt;&gt;")=0,"",SUMIF('English Scores- Leveled papers'!$H$4:$KM$4,AI$3,'English Scores- Leveled papers'!$H48:$KM48)))</f>
        <v/>
      </c>
      <c r="AJ46" s="80" t="str">
        <f>IF($B46="","",IF(COUNTIFS('English Scores- Leveled papers'!$H$4:$KM$4,AJ$3,'English Scores- Leveled papers'!$H48:$KM48,"&lt;&gt;")=0,"",SUMIF('English Scores- Leveled papers'!$H$4:$KM$4,AJ$3,'English Scores- Leveled papers'!$H48:$KM48)))</f>
        <v/>
      </c>
      <c r="AK46" s="80" t="str">
        <f>IF($B46="","",IF(COUNTIFS('English Scores- Leveled papers'!$H$4:$KM$4,AK$3,'English Scores- Leveled papers'!$H48:$KM48,"&lt;&gt;")=0,"",SUMIF('English Scores- Leveled papers'!$H$4:$KM$4,AK$3,'English Scores- Leveled papers'!$H48:$KM48)))</f>
        <v/>
      </c>
      <c r="AL46" s="80" t="str">
        <f>IF($B46="","",IF(COUNTIFS('English Scores- Leveled papers'!$H$4:$KM$4,AL$3,'English Scores- Leveled papers'!$H48:$KM48,"&lt;&gt;")=0,"",SUMIF('English Scores- Leveled papers'!$H$4:$KM$4,AL$3,'English Scores- Leveled papers'!$H48:$KM48)))</f>
        <v/>
      </c>
      <c r="AM46" s="80" t="str">
        <f>IF($B46="","",IF(COUNTIFS('English Scores- Leveled papers'!$H$4:$KM$4,AM$3,'English Scores- Leveled papers'!$H48:$KM48,"&lt;&gt;")=0,"",SUMIF('English Scores- Leveled papers'!$H$4:$KM$4,AM$3,'English Scores- Leveled papers'!$H48:$KM48)))</f>
        <v/>
      </c>
      <c r="AN46" s="80"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80" t="str">
        <f>IF($B46="","",IF(COUNTIFS('English Scores- Leveled papers'!$H$4:$KM$4,AZ$3,'English Scores- Leveled papers'!$H48:$KM48,"&lt;&gt;")=0,"",SUMIF('English Scores- Leveled papers'!$H$4:$KM$4,AZ$3,'English Scores- Leveled papers'!$H48:$KM48)))</f>
        <v/>
      </c>
      <c r="BA46" s="80" t="str">
        <f>IF($B46="","",IF(COUNTIFS('English Scores- Leveled papers'!$H$4:$KM$4,BA$3,'English Scores- Leveled papers'!$H48:$KM48,"&lt;&gt;")=0,"",SUMIF('English Scores- Leveled papers'!$H$4:$KM$4,BA$3,'English Scores- Leveled papers'!$H48:$KM48)))</f>
        <v/>
      </c>
      <c r="BB46" s="80" t="str">
        <f>IF($B46="","",IF(COUNTIFS('English Scores- Leveled papers'!$H$4:$KM$4,BB$3,'English Scores- Leveled papers'!$H48:$KM48,"&lt;&gt;")=0,"",SUMIF('English Scores- Leveled papers'!$H$4:$KM$4,BB$3,'English Scores- Leveled papers'!$H48:$KM48)))</f>
        <v/>
      </c>
      <c r="BC46" s="80" t="str">
        <f>IF($B46="","",IF(COUNTIFS('English Scores- Leveled papers'!$H$4:$KM$4,BC$3,'English Scores- Leveled papers'!$H48:$KM48,"&lt;&gt;")=0,"",SUMIF('English Scores- Leveled papers'!$H$4:$KM$4,BC$3,'English Scores- Leveled papers'!$H48:$KM48)))</f>
        <v/>
      </c>
      <c r="BD46" s="80"/>
      <c r="BE46" s="80"/>
      <c r="BF46" s="80" t="str">
        <f>IF($B46="","",IF(COUNTIFS('English Scores- Leveled papers'!$H$4:$KM$4,BF$3,'English Scores- Leveled papers'!$H48:$KM48,"&lt;&gt;")=0,"",SUMIF('English Scores- Leveled papers'!$H$4:$KM$4,BF$3,'English Scores- Leveled papers'!$H48:$KM48)))</f>
        <v/>
      </c>
      <c r="BG46" s="80" t="str">
        <f>IF($B46="","",IF(COUNTIFS('English Scores- Leveled papers'!$H$4:$KM$4,BG$3,'English Scores- Leveled papers'!$H48:$KM48,"&lt;&gt;")=0,"",SUMIF('English Scores- Leveled papers'!$H$4:$KM$4,BG$3,'English Scores- Leveled papers'!$H48:$KM48)))</f>
        <v/>
      </c>
      <c r="BH46" s="80" t="str">
        <f>IF($B46="","",IF(COUNTIFS('English Scores- Leveled papers'!$H$4:$KM$4,BH$3,'English Scores- Leveled papers'!$H48:$KM48,"&lt;&gt;")=0,"",SUMIF('English Scores- Leveled papers'!$H$4:$KM$4,BH$3,'English Scores- Leveled papers'!$H48:$KM48)))</f>
        <v/>
      </c>
      <c r="BI46" s="80" t="str">
        <f>IF($B46="","",IF(COUNTIFS('English Scores- Leveled papers'!$H$4:$KM$4,BI$3,'English Scores- Leveled papers'!$H48:$KM48,"&lt;&gt;")=0,"",SUMIF('English Scores- Leveled papers'!$H$4:$KM$4,BI$3,'English Scores- Leveled papers'!$H48:$KM48)))</f>
        <v/>
      </c>
      <c r="BJ46" s="80" t="str">
        <f>IF($B46="","",IF(COUNTIFS('English Scores- Leveled papers'!$H$4:$KM$4,BJ$3,'English Scores- Leveled papers'!$H48:$KM48,"&lt;&gt;")=0,"",SUMIF('English Scores- Leveled papers'!$H$4:$KM$4,BJ$3,'English Scores- Leveled papers'!$H48:$KM48)))</f>
        <v/>
      </c>
      <c r="BK46" s="80" t="str">
        <f>IF($B46="","",IF(COUNTIFS('English Scores- Leveled papers'!$H$4:$KM$4,BK$3,'English Scores- Leveled papers'!$H48:$KM48,"&lt;&gt;")=0,"",SUMIF('English Scores- Leveled papers'!$H$4:$KM$4,BK$3,'English Scores- Leveled papers'!$H48:$KM48)))</f>
        <v/>
      </c>
      <c r="BL46" s="80" t="str">
        <f>IF($B46="","",IF(COUNTIFS('English Scores- Leveled papers'!$H$4:$KM$4,BL$3,'English Scores- Leveled papers'!$H48:$KM48,"&lt;&gt;")=0,"",SUMIF('English Scores- Leveled papers'!$H$4:$KM$4,BL$3,'English Scores- Leveled papers'!$H48:$KM48)))</f>
        <v/>
      </c>
      <c r="BM46" s="80" t="str">
        <f>IF($B46="","",IF(COUNTIFS('English Scores- Leveled papers'!$H$4:$KM$4,BM$3,'English Scores- Leveled papers'!$H48:$KM48,"&lt;&gt;")=0,"",SUMIF('English Scores- Leveled papers'!$H$4:$KM$4,BM$3,'English Scores- Leveled papers'!$H48:$KM48)))</f>
        <v/>
      </c>
      <c r="BN46" s="80" t="str">
        <f>IF($B46="","",IF(COUNTIFS('English Scores- Leveled papers'!$H$4:$KM$4,BN$3,'English Scores- Leveled papers'!$H48:$KM48,"&lt;&gt;")=0,"",SUMIF('English Scores- Leveled papers'!$H$4:$KM$4,BN$3,'English Scores- Leveled papers'!$H48:$KM48)))</f>
        <v/>
      </c>
      <c r="BO46" s="80"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80" t="str">
        <f>IF($B46="","",IF(COUNTIFS('English Scores- Leveled papers'!$H$4:$KM$4,BX$3,'English Scores- Leveled papers'!$H48:$KM48,"&lt;&gt;")=0,"",SUMIF('English Scores- Leveled papers'!$H$4:$KM$4,BX$3,'English Scores- Leveled papers'!$H48:$KM48)))</f>
        <v/>
      </c>
      <c r="BY46" s="80" t="str">
        <f>IF($B46="","",IF(COUNTIFS('English Scores- Leveled papers'!$H$4:$KM$4,BY$3,'English Scores- Leveled papers'!$H48:$KM48,"&lt;&gt;")=0,"",SUMIF('English Scores- Leveled papers'!$H$4:$KM$4,BY$3,'English Scores- Leveled papers'!$H48:$KM48)))</f>
        <v/>
      </c>
      <c r="BZ46" s="80" t="str">
        <f>IF($B46="","",IF(COUNTIFS('English Scores- Leveled papers'!$H$4:$KM$4,BZ$3,'English Scores- Leveled papers'!$H48:$KM48,"&lt;&gt;")=0,"",SUMIF('English Scores- Leveled papers'!$H$4:$KM$4,BZ$3,'English Scores- Leveled papers'!$H48:$KM48)))</f>
        <v/>
      </c>
      <c r="CA46" s="80" t="str">
        <f>IF($B46="","",IF(COUNTIFS('English Scores- Leveled papers'!$H$4:$KM$4,CA$3,'English Scores- Leveled papers'!$H48:$KM48,"&lt;&gt;")=0,"",SUMIF('English Scores- Leveled papers'!$H$4:$KM$4,CA$3,'English Scores- Leveled papers'!$H48:$KM48)))</f>
        <v/>
      </c>
      <c r="CB46" s="80" t="str">
        <f>IF($B46="","",IF(COUNTIFS('English Scores- Leveled papers'!$H$4:$KM$4,CB$3,'English Scores- Leveled papers'!$H48:$KM48,"&lt;&gt;")=0,"",SUMIF('English Scores- Leveled papers'!$H$4:$KM$4,CB$3,'English Scores- Leveled papers'!$H48:$KM48)))</f>
        <v/>
      </c>
      <c r="CC46" s="80" t="str">
        <f>IF($B46="","",IF(COUNTIFS('English Scores- Leveled papers'!$H$4:$KM$4,CC$3,'English Scores- Leveled papers'!$H48:$KM48,"&lt;&gt;")=0,"",SUMIF('English Scores- Leveled papers'!$H$4:$KM$4,CC$3,'English Scores- Leveled papers'!$H48:$KM48)))</f>
        <v/>
      </c>
      <c r="CD46" s="80" t="str">
        <f>IF($B46="","",IF(COUNTIFS('English Scores- Leveled papers'!$H$4:$KM$4,CD$3,'English Scores- Leveled papers'!$H48:$KM48,"&lt;&gt;")=0,"",SUMIF('English Scores- Leveled papers'!$H$4:$KM$4,CD$3,'English Scores- Leveled papers'!$H48:$KM48)))</f>
        <v/>
      </c>
      <c r="CE46" s="80" t="str">
        <f>IF($B46="","",IF(COUNTIFS('English Scores- Leveled papers'!$H$4:$KM$4,CE$3,'English Scores- Leveled papers'!$H48:$KM48,"&lt;&gt;")=0,"",SUMIF('English Scores- Leveled papers'!$H$4:$KM$4,CE$3,'English Scores- Leveled papers'!$H48:$KM48)))</f>
        <v/>
      </c>
      <c r="CF46" s="80"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80" t="str">
        <f>IF($B46="","",IF(COUNTIFS('English Scores- Leveled papers'!$H$4:$KM$4,CL$3,'English Scores- Leveled papers'!$H48:$KM48,"&lt;&gt;")=0,"",SUMIF('English Scores- Leveled papers'!$H$4:$KM$4,CL$3,'English Scores- Leveled papers'!$H48:$KM48)))</f>
        <v/>
      </c>
      <c r="CM46" s="80" t="str">
        <f>IF($B46="","",IF(COUNTIFS('English Scores- Leveled papers'!$H$4:$KM$4,CM$3,'English Scores- Leveled papers'!$H48:$KM48,"&lt;&gt;")=0,"",SUMIF('English Scores- Leveled papers'!$H$4:$KM$4,CM$3,'English Scores- Leveled papers'!$H48:$KM48)))</f>
        <v/>
      </c>
      <c r="CN46" s="80" t="str">
        <f>IF($B46="","",IF(COUNTIFS('English Scores- Leveled papers'!$H$4:$KM$4,CN$3,'English Scores- Leveled papers'!$H48:$KM48,"&lt;&gt;")=0,"",SUMIF('English Scores- Leveled papers'!$H$4:$KM$4,CN$3,'English Scores- Leveled papers'!$H48:$KM48)))</f>
        <v/>
      </c>
      <c r="CO46" s="80" t="str">
        <f>IF($B46="","",IF(COUNTIFS('English Scores- Leveled papers'!$H$4:$KM$4,CO$3,'English Scores- Leveled papers'!$H48:$KM48,"&lt;&gt;")=0,"",SUMIF('English Scores- Leveled papers'!$H$4:$KM$4,CO$3,'English Scores- Leveled papers'!$H48:$KM48)))</f>
        <v/>
      </c>
      <c r="CP46" s="80" t="str">
        <f>IF($B46="","",IF(COUNTIFS('English Scores- Leveled papers'!$H$4:$KM$4,CP$3,'English Scores- Leveled papers'!$H48:$KM48,"&lt;&gt;")=0,"",SUMIF('English Scores- Leveled papers'!$H$4:$KM$4,CP$3,'English Scores- Leveled papers'!$H48:$KM48)))</f>
        <v/>
      </c>
      <c r="CQ46" s="80" t="str">
        <f>IF($B46="","",IF(COUNTIFS('English Scores- Leveled papers'!$H$4:$KM$4,CQ$3,'English Scores- Leveled papers'!$H48:$KM48,"&lt;&gt;")=0,"",SUMIF('English Scores- Leveled papers'!$H$4:$KM$4,CQ$3,'English Scores- Leveled papers'!$H48:$KM48)))</f>
        <v/>
      </c>
      <c r="CR46" s="80" t="str">
        <f>IF($B46="","",IF(COUNTIFS('English Scores- Leveled papers'!$H$4:$KM$4,CR$3,'English Scores- Leveled papers'!$H48:$KM48,"&lt;&gt;")=0,"",SUMIF('English Scores- Leveled papers'!$H$4:$KM$4,CR$3,'English Scores- Leveled papers'!$H48:$KM48)))</f>
        <v/>
      </c>
      <c r="CS46" s="80"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80" t="str">
        <f>IF($B46="","",IF(COUNTIFS('English Scores- Leveled papers'!$H$4:$KM$4,DF$3,'English Scores- Leveled papers'!$H48:$KM48,"&lt;&gt;")=0,"",SUMIF('English Scores- Leveled papers'!$H$4:$KM$4,DF$3,'English Scores- Leveled papers'!$H48:$KM48)))</f>
        <v/>
      </c>
      <c r="DG46" s="80" t="str">
        <f>IF($B46="","",IF(COUNTIFS('English Scores- Leveled papers'!$H$4:$KM$4,DG$3,'English Scores- Leveled papers'!$H48:$KM48,"&lt;&gt;")=0,"",SUMIF('English Scores- Leveled papers'!$H$4:$KM$4,DG$3,'English Scores- Leveled papers'!$H48:$KM48)))</f>
        <v/>
      </c>
      <c r="DH46" s="80" t="str">
        <f>IF($B46="","",IF(COUNTIFS('English Scores- Leveled papers'!$H$4:$KM$4,DH$3,'English Scores- Leveled papers'!$H48:$KM48,"&lt;&gt;")=0,"",SUMIF('English Scores- Leveled papers'!$H$4:$KM$4,DH$3,'English Scores- Leveled papers'!$H48:$KM48)))</f>
        <v/>
      </c>
      <c r="DI46" s="80" t="str">
        <f>IF($B46="","",IF(COUNTIFS('English Scores- Leveled papers'!$H$4:$KM$4,DI$3,'English Scores- Leveled papers'!$H48:$KM48,"&lt;&gt;")=0,"",SUMIF('English Scores- Leveled papers'!$H$4:$KM$4,DI$3,'English Scores- Leveled papers'!$H48:$KM48)))</f>
        <v/>
      </c>
      <c r="DJ46" s="80" t="str">
        <f>IF($B46="","",IF(COUNTIFS('English Scores- Leveled papers'!$H$4:$KM$4,DJ$3,'English Scores- Leveled papers'!$H48:$KM48,"&lt;&gt;")=0,"",SUMIF('English Scores- Leveled papers'!$H$4:$KM$4,DJ$3,'English Scores- Leveled papers'!$H48:$KM48)))</f>
        <v/>
      </c>
      <c r="DK46" s="80" t="str">
        <f>IF($B46="","",IF(COUNTIFS('English Scores- Leveled papers'!$H$4:$KM$4,DK$3,'English Scores- Leveled papers'!$H48:$KM48,"&lt;&gt;")=0,"",SUMIF('English Scores- Leveled papers'!$H$4:$KM$4,DK$3,'English Scores- Leveled papers'!$H48:$KM48)))</f>
        <v/>
      </c>
      <c r="DL46" s="80" t="str">
        <f>IF($B46="","",IF(COUNTIFS('English Scores- Leveled papers'!$H$4:$KM$4,DL$3,'English Scores- Leveled papers'!$H48:$KM48,"&lt;&gt;")=0,"",SUMIF('English Scores- Leveled papers'!$H$4:$KM$4,DL$3,'English Scores- Leveled papers'!$H48:$KM48)))</f>
        <v/>
      </c>
      <c r="DM46" s="80" t="str">
        <f>IF($B46="","",IF(COUNTIFS('English Scores- Leveled papers'!$H$4:$KM$4,DM$3,'English Scores- Leveled papers'!$H48:$KM48,"&lt;&gt;")=0,"",SUMIF('English Scores- Leveled papers'!$H$4:$KM$4,DM$3,'English Scores- Leveled papers'!$H48:$KM48)))</f>
        <v/>
      </c>
      <c r="DN46" s="80" t="str">
        <f>IF($B46="","",IF(COUNTIFS('English Scores- Leveled papers'!$H$4:$KM$4,DN$3,'English Scores- Leveled papers'!$H48:$KM48,"&lt;&gt;")=0,"",SUMIF('English Scores- Leveled papers'!$H$4:$KM$4,DN$3,'English Scores- Leveled papers'!$H48:$KM48)))</f>
        <v/>
      </c>
      <c r="DO46" s="80" t="str">
        <f>IF($B46="","",IF(COUNTIFS('English Scores- Leveled papers'!$H$4:$KM$4,DO$3,'English Scores- Leveled papers'!$H48:$KM48,"&lt;&gt;")=0,"",SUMIF('English Scores- Leveled papers'!$H$4:$KM$4,DO$3,'English Scores- Leveled papers'!$H48:$KM48)))</f>
        <v/>
      </c>
      <c r="DP46" s="80" t="str">
        <f>IF($B46="","",IF(COUNTIFS('English Scores- Leveled papers'!$H$4:$KM$4,DP$3,'English Scores- Leveled papers'!$H48:$KM48,"&lt;&gt;")=0,"",SUMIF('English Scores- Leveled papers'!$H$4:$KM$4,DP$3,'English Scores- Leveled papers'!$H48:$KM48)))</f>
        <v/>
      </c>
      <c r="DQ46" s="80" t="str">
        <f>IF($B46="","",IF(COUNTIFS('English Scores- Leveled papers'!$H$4:$KM$4,DQ$3,'English Scores- Leveled papers'!$H48:$KM48,"&lt;&gt;")=0,"",SUMIF('English Scores- Leveled papers'!$H$4:$KM$4,DQ$3,'English Scores- Leveled papers'!$H48:$KM48)))</f>
        <v/>
      </c>
      <c r="DR46" s="41" t="str">
        <f>IF($B46="","",IF(COUNTIFS('English Scores- Leveled papers'!$H$4:$KM$4,DR$3,'English Scores- Leveled papers'!$H48:$KM48,"&lt;&gt;")=0,"",SUMIF('English Scores- Leveled papers'!$H$4:$KM$4,DR$3,'English Scores- Leveled papers'!$H48:$KM48)))</f>
        <v/>
      </c>
      <c r="DS46" s="41" t="str">
        <f>IF($B46="","",IF(COUNTIFS('English Scores- Leveled papers'!$H$4:$KM$4,DS$3,'English Scores- Leveled papers'!$H48:$KM48,"&lt;&gt;")=0,"",SUMIF('English Scores- Leveled papers'!$H$4:$KM$4,DS$3,'English Scores- Leveled papers'!$H48:$KM48)))</f>
        <v/>
      </c>
      <c r="DT46" s="41" t="str">
        <f>IF($B46="","",IF(COUNTIFS('English Scores- Leveled papers'!$H$4:$KM$4,DT$3,'English Scores- Leveled papers'!$H48:$KM48,"&lt;&gt;")=0,"",SUMIF('English Scores- Leveled papers'!$H$4:$KM$4,DT$3,'English Scores- Leveled papers'!$H48:$KM48)))</f>
        <v/>
      </c>
      <c r="DU46" s="41" t="str">
        <f>IF($B46="","",IF(COUNTIFS('English Scores- Leveled papers'!$H$4:$KM$4,DU$3,'English Scores- Leveled papers'!$H48:$KM48,"&lt;&gt;")=0,"",SUMIF('English Scores- Leveled papers'!$H$4:$KM$4,DU$3,'English Scores- Leveled papers'!$H48:$KM48)))</f>
        <v/>
      </c>
      <c r="DV46" s="41" t="str">
        <f>IF($B46="","",IF(COUNTIFS('English Scores- Leveled papers'!$H$4:$KM$4,DV$3,'English Scores- Leveled papers'!$H48:$KM48,"&lt;&gt;")=0,"",SUMIF('English Scores- Leveled papers'!$H$4:$KM$4,DV$3,'English Scores- Leveled papers'!$H48:$KM48)))</f>
        <v/>
      </c>
      <c r="DW46" s="41" t="str">
        <f>IF($B46="","",IF(COUNTIFS('English Scores- Leveled papers'!$H$4:$KM$4,DW$3,'English Scores- Leveled papers'!$H48:$KM48,"&lt;&gt;")=0,"",SUMIF('English Scores- Leveled papers'!$H$4:$KM$4,DW$3,'English Scores- Leveled papers'!$H48:$KM48)))</f>
        <v/>
      </c>
      <c r="DX46" s="41" t="str">
        <f>IF($B46="","",IF(COUNTIFS('English Scores- Leveled papers'!$H$4:$KM$4,DX$3,'English Scores- Leveled papers'!$H48:$KM48,"&lt;&gt;")=0,"",SUMIF('English Scores- Leveled papers'!$H$4:$KM$4,DX$3,'English Scores- Leveled papers'!$H48:$KM48)))</f>
        <v/>
      </c>
      <c r="DY46" s="41" t="str">
        <f>IF($B46="","",IF(COUNTIFS('English Scores- Leveled papers'!$H$4:$KM$4,DY$3,'English Scores- Leveled papers'!$H48:$KM48,"&lt;&gt;")=0,"",SUMIF('English Scores- Leveled papers'!$H$4:$KM$4,DY$3,'English Scores- Leveled papers'!$H48:$KM48)))</f>
        <v/>
      </c>
      <c r="DZ46" s="41" t="str">
        <f>IF($B46="","",IF(COUNTIFS('English Scores- Leveled papers'!$H$4:$KM$4,DZ$3,'English Scores- Leveled papers'!$H48:$KM48,"&lt;&gt;")=0,"",SUMIF('English Scores- Leveled papers'!$H$4:$KM$4,DZ$3,'English Scores- Leveled papers'!$H48:$KM48)))</f>
        <v/>
      </c>
      <c r="EA46" s="41" t="str">
        <f>IF($B46="","",IF(COUNTIFS('English Scores- Leveled papers'!$H$4:$KM$4,EA$3,'English Scores- Leveled papers'!$H48:$KM48,"&lt;&gt;")=0,"",SUMIF('English Scores- Leveled papers'!$H$4:$KM$4,EA$3,'English Scores- Leveled papers'!$H48:$KM48)))</f>
        <v/>
      </c>
      <c r="EB46" s="41" t="str">
        <f>IF($B46="","",IF(COUNTIFS('English Scores- Leveled papers'!$H$4:$KM$4,EB$3,'English Scores- Leveled papers'!$H48:$KM48,"&lt;&gt;")=0,"",SUMIF('English Scores- Leveled papers'!$H$4:$KM$4,EB$3,'English Scores- Leveled papers'!$H48:$KM48)))</f>
        <v/>
      </c>
      <c r="EC46" s="41" t="str">
        <f>IF($B46="","",IF(COUNTIFS('English Scores- Leveled papers'!$H$4:$KM$4,EC$3,'English Scores- Leveled papers'!$H48:$KM48,"&lt;&gt;")=0,"",SUMIF('English Scores- Leveled papers'!$H$4:$KM$4,EC$3,'English Scores- Leveled papers'!$H48:$KM48)))</f>
        <v/>
      </c>
      <c r="ED46" s="80" t="str">
        <f>IF($B46="","",IF(COUNTIFS('English Scores- Leveled papers'!$H$4:$KM$4,ED$3,'English Scores- Leveled papers'!$H48:$KM48,"&lt;&gt;")=0,"",SUMIF('English Scores- Leveled papers'!$H$4:$KM$4,ED$3,'English Scores- Leveled papers'!$H48:$KM48)))</f>
        <v/>
      </c>
      <c r="EE46" s="80" t="str">
        <f>IF($B46="","",IF(COUNTIFS('English Scores- Leveled papers'!$H$4:$KM$4,EE$3,'English Scores- Leveled papers'!$H48:$KM48,"&lt;&gt;")=0,"",SUMIF('English Scores- Leveled papers'!$H$4:$KM$4,EE$3,'English Scores- Leveled papers'!$H48:$KM48)))</f>
        <v/>
      </c>
      <c r="EF46" s="80" t="str">
        <f>IF($B46="","",IF(COUNTIFS('English Scores- Leveled papers'!$H$4:$KM$4,EF$3,'English Scores- Leveled papers'!$H48:$KM48,"&lt;&gt;")=0,"",SUMIF('English Scores- Leveled papers'!$H$4:$KM$4,EF$3,'English Scores- Leveled papers'!$H48:$KM48)))</f>
        <v/>
      </c>
      <c r="EG46" s="80" t="str">
        <f>IF($B46="","",IF(COUNTIFS('English Scores- Leveled papers'!$H$4:$KM$4,EG$3,'English Scores- Leveled papers'!$H48:$KM48,"&lt;&gt;")=0,"",SUMIF('English Scores- Leveled papers'!$H$4:$KM$4,EG$3,'English Scores- Leveled papers'!$H48:$KM48)))</f>
        <v/>
      </c>
      <c r="EH46" s="80" t="str">
        <f>IF($B46="","",IF(COUNTIFS('English Scores- Leveled papers'!$H$4:$KM$4,EH$3,'English Scores- Leveled papers'!$H48:$KM48,"&lt;&gt;")=0,"",SUMIF('English Scores- Leveled papers'!$H$4:$KM$4,EH$3,'English Scores- Leveled papers'!$H48:$KM48)))</f>
        <v/>
      </c>
      <c r="EI46" s="80" t="str">
        <f>IF($B46="","",IF(COUNTIFS('English Scores- Leveled papers'!$H$4:$KM$4,EI$3,'English Scores- Leveled papers'!$H48:$KM48,"&lt;&gt;")=0,"",SUMIF('English Scores- Leveled papers'!$H$4:$KM$4,EI$3,'English Scores- Leveled papers'!$H48:$KM48)))</f>
        <v/>
      </c>
      <c r="EJ46" s="80" t="str">
        <f>IF($B46="","",IF(COUNTIFS('English Scores- Leveled papers'!$H$4:$KM$4,EJ$3,'English Scores- Leveled papers'!$H48:$KM48,"&lt;&gt;")=0,"",SUMIF('English Scores- Leveled papers'!$H$4:$KM$4,EJ$3,'English Scores- Leveled papers'!$H48:$KM48)))</f>
        <v/>
      </c>
      <c r="EK46" s="80" t="str">
        <f>IF($B46="","",IF(COUNTIFS('English Scores- Leveled papers'!$H$4:$KM$4,EK$3,'English Scores- Leveled papers'!$H48:$KM48,"&lt;&gt;")=0,"",SUMIF('English Scores- Leveled papers'!$H$4:$KM$4,EK$3,'English Scores- Leveled papers'!$H48:$KM48)))</f>
        <v/>
      </c>
      <c r="EL46" s="80" t="str">
        <f>IF($B46="","",IF(COUNTIFS('English Scores- Leveled papers'!$H$4:$KM$4,EL$3,'English Scores- Leveled papers'!$H48:$KM48,"&lt;&gt;")=0,"",SUMIF('English Scores- Leveled papers'!$H$4:$KM$4,EL$3,'English Scores- Leveled papers'!$H48:$KM48)))</f>
        <v/>
      </c>
      <c r="EM46" s="80" t="str">
        <f>IF($B46="","",IF(COUNTIFS('English Scores- Leveled papers'!$H$4:$KM$4,EM$3,'English Scores- Leveled papers'!$H48:$KM48,"&lt;&gt;")=0,"",SUMIF('English Scores- Leveled papers'!$H$4:$KM$4,EM$3,'English Scores- Leveled papers'!$H48:$KM48)))</f>
        <v/>
      </c>
      <c r="EN46" s="80" t="str">
        <f>IF($B46="","",IF(COUNTIFS('English Scores- Leveled papers'!$H$4:$KM$4,EN$3,'English Scores- Leveled papers'!$H48:$KM48,"&lt;&gt;")=0,"",SUMIF('English Scores- Leveled papers'!$H$4:$KM$4,EN$3,'English Scores- Leveled papers'!$H48:$KM48)))</f>
        <v/>
      </c>
      <c r="EO46" s="80" t="str">
        <f>IF($B46="","",IF(COUNTIFS('English Scores- Leveled papers'!$H$4:$KM$4,EO$3,'English Scores- Leveled papers'!$H48:$KM48,"&lt;&gt;")=0,"",SUMIF('English Scores- Leveled papers'!$H$4:$KM$4,EO$3,'English Scores- Leveled papers'!$H48:$KM48)))</f>
        <v/>
      </c>
      <c r="EP46" s="80" t="str">
        <f>IF($B46="","",IF(COUNTIFS('English Scores- Leveled papers'!$H$4:$KM$4,EP$3,'English Scores- Leveled papers'!$H48:$KM48,"&lt;&gt;")=0,"",SUMIF('English Scores- Leveled papers'!$H$4:$KM$4,EP$3,'English Scores- Leveled papers'!$H48:$KM48)))</f>
        <v/>
      </c>
    </row>
    <row r="47" spans="1:146" x14ac:dyDescent="0.2">
      <c r="A47" s="65">
        <v>43</v>
      </c>
      <c r="B47" s="65" t="str">
        <f>'English Scores- Leveled papers'!B49</f>
        <v/>
      </c>
      <c r="C47" s="79" t="str">
        <f>IF('RC Mastery Check+Question type'!D47="","",IF(OR('RC Mastery Check+Question type'!D47=-0.5,'RC Mastery Check+Question type'!D47=0,'RC Mastery Check+Question type'!D47=0.2,'RC Mastery Check+Question type'!D47=0.5),"NR",'Cover Sheet'!#REF!))</f>
        <v/>
      </c>
      <c r="D47" s="76" t="str">
        <f>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v/>
      </c>
      <c r="E47" s="78" t="str">
        <f t="shared" si="16"/>
        <v/>
      </c>
      <c r="F47" s="78" t="str">
        <f t="shared" si="17"/>
        <v/>
      </c>
      <c r="G47" s="78" t="str">
        <f t="shared" si="18"/>
        <v/>
      </c>
      <c r="H47" s="78" t="str">
        <f t="shared" si="19"/>
        <v/>
      </c>
      <c r="I47" s="78" t="str">
        <f t="shared" si="20"/>
        <v/>
      </c>
      <c r="J47" s="78" t="str">
        <f t="shared" si="21"/>
        <v/>
      </c>
      <c r="K47" s="78" t="str">
        <f t="shared" si="22"/>
        <v/>
      </c>
      <c r="L47" s="78" t="str">
        <f t="shared" si="23"/>
        <v/>
      </c>
      <c r="M47" s="78" t="str">
        <f t="shared" si="24"/>
        <v/>
      </c>
      <c r="N47" s="78" t="str">
        <f t="shared" si="25"/>
        <v/>
      </c>
      <c r="O47" s="78" t="str">
        <f t="shared" si="26"/>
        <v/>
      </c>
      <c r="P47" s="78" t="str">
        <f t="shared" si="27"/>
        <v/>
      </c>
      <c r="Q47" s="78" t="str">
        <f t="shared" si="28"/>
        <v/>
      </c>
      <c r="R47" s="78" t="str">
        <f t="shared" si="29"/>
        <v/>
      </c>
      <c r="S47" s="41" t="str">
        <f>IF($B47="","",IF(COUNTIFS('English Scores- Leveled papers'!$H$4:$KM$4,S$3,'English Scores- Leveled papers'!$H49:$KM49,"&lt;&gt;")=0,"",SUMIF('English Scores- Leveled papers'!$H$4:$KM$4,S$3,'English Scores- Leveled papers'!$H49:$KM49)))</f>
        <v/>
      </c>
      <c r="T47" s="41" t="str">
        <f>IF($B47="","",IF(COUNTIFS('English Scores- Leveled papers'!$H$4:$KM$4,T$3,'English Scores- Leveled papers'!$H49:$KM49,"&lt;&gt;")=0,"",SUMIF('English Scores- Leveled papers'!$H$4:$KM$4,T$3,'English Scores- Leveled papers'!$H49:$KM49)))</f>
        <v/>
      </c>
      <c r="U47" s="41" t="str">
        <f>IF($B47="","",IF(COUNTIFS('English Scores- Leveled papers'!$H$4:$KM$4,U$3,'English Scores- Leveled papers'!$H49:$KM49,"&lt;&gt;")=0,"",SUMIF('English Scores- Leveled papers'!$H$4:$KM$4,U$3,'English Scores- Leveled papers'!$H49:$KM49)))</f>
        <v/>
      </c>
      <c r="V47" s="41" t="str">
        <f>IF($B47="","",IF(COUNTIFS('English Scores- Leveled papers'!$H$4:$KM$4,V$3,'English Scores- Leveled papers'!$H49:$KM49,"&lt;&gt;")=0,"",SUMIF('English Scores- Leveled papers'!$H$4:$KM$4,V$3,'English Scores- Leveled papers'!$H49:$KM49)))</f>
        <v/>
      </c>
      <c r="W47" s="41" t="str">
        <f>IF($B47="","",IF(COUNTIFS('English Scores- Leveled papers'!$H$4:$KM$4,W$3,'English Scores- Leveled papers'!$H49:$KM49,"&lt;&gt;")=0,"",SUMIF('English Scores- Leveled papers'!$H$4:$KM$4,W$3,'English Scores- Leveled papers'!$H49:$KM49)))</f>
        <v/>
      </c>
      <c r="X47" s="80" t="str">
        <f>IF($B47="","",IF(COUNTIFS('English Scores- Leveled papers'!$H$4:$KM$4,X$3,'English Scores- Leveled papers'!$H49:$KM49,"&lt;&gt;")=0,"",SUMIF('English Scores- Leveled papers'!$H$4:$KM$4,X$3,'English Scores- Leveled papers'!$H49:$KM49)))</f>
        <v/>
      </c>
      <c r="Y47" s="80" t="str">
        <f>IF($B47="","",IF(COUNTIFS('English Scores- Leveled papers'!$H$4:$KM$4,Y$3,'English Scores- Leveled papers'!$H49:$KM49,"&lt;&gt;")=0,"",SUMIF('English Scores- Leveled papers'!$H$4:$KM$4,Y$3,'English Scores- Leveled papers'!$H49:$KM49)))</f>
        <v/>
      </c>
      <c r="Z47" s="80" t="str">
        <f>IF($B47="","",IF(COUNTIFS('English Scores- Leveled papers'!$H$4:$KM$4,Z$3,'English Scores- Leveled papers'!$H49:$KM49,"&lt;&gt;")=0,"",SUMIF('English Scores- Leveled papers'!$H$4:$KM$4,Z$3,'English Scores- Leveled papers'!$H49:$KM49)))</f>
        <v/>
      </c>
      <c r="AA47" s="80" t="str">
        <f>IF($B47="","",IF(COUNTIFS('English Scores- Leveled papers'!$H$4:$KM$4,AA$3,'English Scores- Leveled papers'!$H49:$KM49,"&lt;&gt;")=0,"",SUMIF('English Scores- Leveled papers'!$H$4:$KM$4,AA$3,'English Scores- Leveled papers'!$H49:$KM49)))</f>
        <v/>
      </c>
      <c r="AB47" s="80" t="str">
        <f>IF($B47="","",IF(COUNTIFS('English Scores- Leveled papers'!$H$4:$KM$4,AB$3,'English Scores- Leveled papers'!$H49:$KM49,"&lt;&gt;")=0,"",SUMIF('English Scores- Leveled papers'!$H$4:$KM$4,AB$3,'English Scores- Leveled papers'!$H49:$KM49)))</f>
        <v/>
      </c>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80" t="str">
        <f>IF($B47="","",IF(COUNTIFS('English Scores- Leveled papers'!$H$4:$KM$4,AI$3,'English Scores- Leveled papers'!$H49:$KM49,"&lt;&gt;")=0,"",SUMIF('English Scores- Leveled papers'!$H$4:$KM$4,AI$3,'English Scores- Leveled papers'!$H49:$KM49)))</f>
        <v/>
      </c>
      <c r="AJ47" s="80" t="str">
        <f>IF($B47="","",IF(COUNTIFS('English Scores- Leveled papers'!$H$4:$KM$4,AJ$3,'English Scores- Leveled papers'!$H49:$KM49,"&lt;&gt;")=0,"",SUMIF('English Scores- Leveled papers'!$H$4:$KM$4,AJ$3,'English Scores- Leveled papers'!$H49:$KM49)))</f>
        <v/>
      </c>
      <c r="AK47" s="80" t="str">
        <f>IF($B47="","",IF(COUNTIFS('English Scores- Leveled papers'!$H$4:$KM$4,AK$3,'English Scores- Leveled papers'!$H49:$KM49,"&lt;&gt;")=0,"",SUMIF('English Scores- Leveled papers'!$H$4:$KM$4,AK$3,'English Scores- Leveled papers'!$H49:$KM49)))</f>
        <v/>
      </c>
      <c r="AL47" s="80" t="str">
        <f>IF($B47="","",IF(COUNTIFS('English Scores- Leveled papers'!$H$4:$KM$4,AL$3,'English Scores- Leveled papers'!$H49:$KM49,"&lt;&gt;")=0,"",SUMIF('English Scores- Leveled papers'!$H$4:$KM$4,AL$3,'English Scores- Leveled papers'!$H49:$KM49)))</f>
        <v/>
      </c>
      <c r="AM47" s="80" t="str">
        <f>IF($B47="","",IF(COUNTIFS('English Scores- Leveled papers'!$H$4:$KM$4,AM$3,'English Scores- Leveled papers'!$H49:$KM49,"&lt;&gt;")=0,"",SUMIF('English Scores- Leveled papers'!$H$4:$KM$4,AM$3,'English Scores- Leveled papers'!$H49:$KM49)))</f>
        <v/>
      </c>
      <c r="AN47" s="80"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80" t="str">
        <f>IF($B47="","",IF(COUNTIFS('English Scores- Leveled papers'!$H$4:$KM$4,AZ$3,'English Scores- Leveled papers'!$H49:$KM49,"&lt;&gt;")=0,"",SUMIF('English Scores- Leveled papers'!$H$4:$KM$4,AZ$3,'English Scores- Leveled papers'!$H49:$KM49)))</f>
        <v/>
      </c>
      <c r="BA47" s="80" t="str">
        <f>IF($B47="","",IF(COUNTIFS('English Scores- Leveled papers'!$H$4:$KM$4,BA$3,'English Scores- Leveled papers'!$H49:$KM49,"&lt;&gt;")=0,"",SUMIF('English Scores- Leveled papers'!$H$4:$KM$4,BA$3,'English Scores- Leveled papers'!$H49:$KM49)))</f>
        <v/>
      </c>
      <c r="BB47" s="80" t="str">
        <f>IF($B47="","",IF(COUNTIFS('English Scores- Leveled papers'!$H$4:$KM$4,BB$3,'English Scores- Leveled papers'!$H49:$KM49,"&lt;&gt;")=0,"",SUMIF('English Scores- Leveled papers'!$H$4:$KM$4,BB$3,'English Scores- Leveled papers'!$H49:$KM49)))</f>
        <v/>
      </c>
      <c r="BC47" s="80" t="str">
        <f>IF($B47="","",IF(COUNTIFS('English Scores- Leveled papers'!$H$4:$KM$4,BC$3,'English Scores- Leveled papers'!$H49:$KM49,"&lt;&gt;")=0,"",SUMIF('English Scores- Leveled papers'!$H$4:$KM$4,BC$3,'English Scores- Leveled papers'!$H49:$KM49)))</f>
        <v/>
      </c>
      <c r="BD47" s="80"/>
      <c r="BE47" s="80"/>
      <c r="BF47" s="80" t="str">
        <f>IF($B47="","",IF(COUNTIFS('English Scores- Leveled papers'!$H$4:$KM$4,BF$3,'English Scores- Leveled papers'!$H49:$KM49,"&lt;&gt;")=0,"",SUMIF('English Scores- Leveled papers'!$H$4:$KM$4,BF$3,'English Scores- Leveled papers'!$H49:$KM49)))</f>
        <v/>
      </c>
      <c r="BG47" s="80" t="str">
        <f>IF($B47="","",IF(COUNTIFS('English Scores- Leveled papers'!$H$4:$KM$4,BG$3,'English Scores- Leveled papers'!$H49:$KM49,"&lt;&gt;")=0,"",SUMIF('English Scores- Leveled papers'!$H$4:$KM$4,BG$3,'English Scores- Leveled papers'!$H49:$KM49)))</f>
        <v/>
      </c>
      <c r="BH47" s="80" t="str">
        <f>IF($B47="","",IF(COUNTIFS('English Scores- Leveled papers'!$H$4:$KM$4,BH$3,'English Scores- Leveled papers'!$H49:$KM49,"&lt;&gt;")=0,"",SUMIF('English Scores- Leveled papers'!$H$4:$KM$4,BH$3,'English Scores- Leveled papers'!$H49:$KM49)))</f>
        <v/>
      </c>
      <c r="BI47" s="80" t="str">
        <f>IF($B47="","",IF(COUNTIFS('English Scores- Leveled papers'!$H$4:$KM$4,BI$3,'English Scores- Leveled papers'!$H49:$KM49,"&lt;&gt;")=0,"",SUMIF('English Scores- Leveled papers'!$H$4:$KM$4,BI$3,'English Scores- Leveled papers'!$H49:$KM49)))</f>
        <v/>
      </c>
      <c r="BJ47" s="80" t="str">
        <f>IF($B47="","",IF(COUNTIFS('English Scores- Leveled papers'!$H$4:$KM$4,BJ$3,'English Scores- Leveled papers'!$H49:$KM49,"&lt;&gt;")=0,"",SUMIF('English Scores- Leveled papers'!$H$4:$KM$4,BJ$3,'English Scores- Leveled papers'!$H49:$KM49)))</f>
        <v/>
      </c>
      <c r="BK47" s="80" t="str">
        <f>IF($B47="","",IF(COUNTIFS('English Scores- Leveled papers'!$H$4:$KM$4,BK$3,'English Scores- Leveled papers'!$H49:$KM49,"&lt;&gt;")=0,"",SUMIF('English Scores- Leveled papers'!$H$4:$KM$4,BK$3,'English Scores- Leveled papers'!$H49:$KM49)))</f>
        <v/>
      </c>
      <c r="BL47" s="80" t="str">
        <f>IF($B47="","",IF(COUNTIFS('English Scores- Leveled papers'!$H$4:$KM$4,BL$3,'English Scores- Leveled papers'!$H49:$KM49,"&lt;&gt;")=0,"",SUMIF('English Scores- Leveled papers'!$H$4:$KM$4,BL$3,'English Scores- Leveled papers'!$H49:$KM49)))</f>
        <v/>
      </c>
      <c r="BM47" s="80" t="str">
        <f>IF($B47="","",IF(COUNTIFS('English Scores- Leveled papers'!$H$4:$KM$4,BM$3,'English Scores- Leveled papers'!$H49:$KM49,"&lt;&gt;")=0,"",SUMIF('English Scores- Leveled papers'!$H$4:$KM$4,BM$3,'English Scores- Leveled papers'!$H49:$KM49)))</f>
        <v/>
      </c>
      <c r="BN47" s="80" t="str">
        <f>IF($B47="","",IF(COUNTIFS('English Scores- Leveled papers'!$H$4:$KM$4,BN$3,'English Scores- Leveled papers'!$H49:$KM49,"&lt;&gt;")=0,"",SUMIF('English Scores- Leveled papers'!$H$4:$KM$4,BN$3,'English Scores- Leveled papers'!$H49:$KM49)))</f>
        <v/>
      </c>
      <c r="BO47" s="80"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80" t="str">
        <f>IF($B47="","",IF(COUNTIFS('English Scores- Leveled papers'!$H$4:$KM$4,BX$3,'English Scores- Leveled papers'!$H49:$KM49,"&lt;&gt;")=0,"",SUMIF('English Scores- Leveled papers'!$H$4:$KM$4,BX$3,'English Scores- Leveled papers'!$H49:$KM49)))</f>
        <v/>
      </c>
      <c r="BY47" s="80" t="str">
        <f>IF($B47="","",IF(COUNTIFS('English Scores- Leveled papers'!$H$4:$KM$4,BY$3,'English Scores- Leveled papers'!$H49:$KM49,"&lt;&gt;")=0,"",SUMIF('English Scores- Leveled papers'!$H$4:$KM$4,BY$3,'English Scores- Leveled papers'!$H49:$KM49)))</f>
        <v/>
      </c>
      <c r="BZ47" s="80" t="str">
        <f>IF($B47="","",IF(COUNTIFS('English Scores- Leveled papers'!$H$4:$KM$4,BZ$3,'English Scores- Leveled papers'!$H49:$KM49,"&lt;&gt;")=0,"",SUMIF('English Scores- Leveled papers'!$H$4:$KM$4,BZ$3,'English Scores- Leveled papers'!$H49:$KM49)))</f>
        <v/>
      </c>
      <c r="CA47" s="80" t="str">
        <f>IF($B47="","",IF(COUNTIFS('English Scores- Leveled papers'!$H$4:$KM$4,CA$3,'English Scores- Leveled papers'!$H49:$KM49,"&lt;&gt;")=0,"",SUMIF('English Scores- Leveled papers'!$H$4:$KM$4,CA$3,'English Scores- Leveled papers'!$H49:$KM49)))</f>
        <v/>
      </c>
      <c r="CB47" s="80" t="str">
        <f>IF($B47="","",IF(COUNTIFS('English Scores- Leveled papers'!$H$4:$KM$4,CB$3,'English Scores- Leveled papers'!$H49:$KM49,"&lt;&gt;")=0,"",SUMIF('English Scores- Leveled papers'!$H$4:$KM$4,CB$3,'English Scores- Leveled papers'!$H49:$KM49)))</f>
        <v/>
      </c>
      <c r="CC47" s="80" t="str">
        <f>IF($B47="","",IF(COUNTIFS('English Scores- Leveled papers'!$H$4:$KM$4,CC$3,'English Scores- Leveled papers'!$H49:$KM49,"&lt;&gt;")=0,"",SUMIF('English Scores- Leveled papers'!$H$4:$KM$4,CC$3,'English Scores- Leveled papers'!$H49:$KM49)))</f>
        <v/>
      </c>
      <c r="CD47" s="80" t="str">
        <f>IF($B47="","",IF(COUNTIFS('English Scores- Leveled papers'!$H$4:$KM$4,CD$3,'English Scores- Leveled papers'!$H49:$KM49,"&lt;&gt;")=0,"",SUMIF('English Scores- Leveled papers'!$H$4:$KM$4,CD$3,'English Scores- Leveled papers'!$H49:$KM49)))</f>
        <v/>
      </c>
      <c r="CE47" s="80" t="str">
        <f>IF($B47="","",IF(COUNTIFS('English Scores- Leveled papers'!$H$4:$KM$4,CE$3,'English Scores- Leveled papers'!$H49:$KM49,"&lt;&gt;")=0,"",SUMIF('English Scores- Leveled papers'!$H$4:$KM$4,CE$3,'English Scores- Leveled papers'!$H49:$KM49)))</f>
        <v/>
      </c>
      <c r="CF47" s="80"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80" t="str">
        <f>IF($B47="","",IF(COUNTIFS('English Scores- Leveled papers'!$H$4:$KM$4,CL$3,'English Scores- Leveled papers'!$H49:$KM49,"&lt;&gt;")=0,"",SUMIF('English Scores- Leveled papers'!$H$4:$KM$4,CL$3,'English Scores- Leveled papers'!$H49:$KM49)))</f>
        <v/>
      </c>
      <c r="CM47" s="80" t="str">
        <f>IF($B47="","",IF(COUNTIFS('English Scores- Leveled papers'!$H$4:$KM$4,CM$3,'English Scores- Leveled papers'!$H49:$KM49,"&lt;&gt;")=0,"",SUMIF('English Scores- Leveled papers'!$H$4:$KM$4,CM$3,'English Scores- Leveled papers'!$H49:$KM49)))</f>
        <v/>
      </c>
      <c r="CN47" s="80" t="str">
        <f>IF($B47="","",IF(COUNTIFS('English Scores- Leveled papers'!$H$4:$KM$4,CN$3,'English Scores- Leveled papers'!$H49:$KM49,"&lt;&gt;")=0,"",SUMIF('English Scores- Leveled papers'!$H$4:$KM$4,CN$3,'English Scores- Leveled papers'!$H49:$KM49)))</f>
        <v/>
      </c>
      <c r="CO47" s="80" t="str">
        <f>IF($B47="","",IF(COUNTIFS('English Scores- Leveled papers'!$H$4:$KM$4,CO$3,'English Scores- Leveled papers'!$H49:$KM49,"&lt;&gt;")=0,"",SUMIF('English Scores- Leveled papers'!$H$4:$KM$4,CO$3,'English Scores- Leveled papers'!$H49:$KM49)))</f>
        <v/>
      </c>
      <c r="CP47" s="80" t="str">
        <f>IF($B47="","",IF(COUNTIFS('English Scores- Leveled papers'!$H$4:$KM$4,CP$3,'English Scores- Leveled papers'!$H49:$KM49,"&lt;&gt;")=0,"",SUMIF('English Scores- Leveled papers'!$H$4:$KM$4,CP$3,'English Scores- Leveled papers'!$H49:$KM49)))</f>
        <v/>
      </c>
      <c r="CQ47" s="80" t="str">
        <f>IF($B47="","",IF(COUNTIFS('English Scores- Leveled papers'!$H$4:$KM$4,CQ$3,'English Scores- Leveled papers'!$H49:$KM49,"&lt;&gt;")=0,"",SUMIF('English Scores- Leveled papers'!$H$4:$KM$4,CQ$3,'English Scores- Leveled papers'!$H49:$KM49)))</f>
        <v/>
      </c>
      <c r="CR47" s="80" t="str">
        <f>IF($B47="","",IF(COUNTIFS('English Scores- Leveled papers'!$H$4:$KM$4,CR$3,'English Scores- Leveled papers'!$H49:$KM49,"&lt;&gt;")=0,"",SUMIF('English Scores- Leveled papers'!$H$4:$KM$4,CR$3,'English Scores- Leveled papers'!$H49:$KM49)))</f>
        <v/>
      </c>
      <c r="CS47" s="80"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80" t="str">
        <f>IF($B47="","",IF(COUNTIFS('English Scores- Leveled papers'!$H$4:$KM$4,DF$3,'English Scores- Leveled papers'!$H49:$KM49,"&lt;&gt;")=0,"",SUMIF('English Scores- Leveled papers'!$H$4:$KM$4,DF$3,'English Scores- Leveled papers'!$H49:$KM49)))</f>
        <v/>
      </c>
      <c r="DG47" s="80" t="str">
        <f>IF($B47="","",IF(COUNTIFS('English Scores- Leveled papers'!$H$4:$KM$4,DG$3,'English Scores- Leveled papers'!$H49:$KM49,"&lt;&gt;")=0,"",SUMIF('English Scores- Leveled papers'!$H$4:$KM$4,DG$3,'English Scores- Leveled papers'!$H49:$KM49)))</f>
        <v/>
      </c>
      <c r="DH47" s="80" t="str">
        <f>IF($B47="","",IF(COUNTIFS('English Scores- Leveled papers'!$H$4:$KM$4,DH$3,'English Scores- Leveled papers'!$H49:$KM49,"&lt;&gt;")=0,"",SUMIF('English Scores- Leveled papers'!$H$4:$KM$4,DH$3,'English Scores- Leveled papers'!$H49:$KM49)))</f>
        <v/>
      </c>
      <c r="DI47" s="80" t="str">
        <f>IF($B47="","",IF(COUNTIFS('English Scores- Leveled papers'!$H$4:$KM$4,DI$3,'English Scores- Leveled papers'!$H49:$KM49,"&lt;&gt;")=0,"",SUMIF('English Scores- Leveled papers'!$H$4:$KM$4,DI$3,'English Scores- Leveled papers'!$H49:$KM49)))</f>
        <v/>
      </c>
      <c r="DJ47" s="80" t="str">
        <f>IF($B47="","",IF(COUNTIFS('English Scores- Leveled papers'!$H$4:$KM$4,DJ$3,'English Scores- Leveled papers'!$H49:$KM49,"&lt;&gt;")=0,"",SUMIF('English Scores- Leveled papers'!$H$4:$KM$4,DJ$3,'English Scores- Leveled papers'!$H49:$KM49)))</f>
        <v/>
      </c>
      <c r="DK47" s="80" t="str">
        <f>IF($B47="","",IF(COUNTIFS('English Scores- Leveled papers'!$H$4:$KM$4,DK$3,'English Scores- Leveled papers'!$H49:$KM49,"&lt;&gt;")=0,"",SUMIF('English Scores- Leveled papers'!$H$4:$KM$4,DK$3,'English Scores- Leveled papers'!$H49:$KM49)))</f>
        <v/>
      </c>
      <c r="DL47" s="80" t="str">
        <f>IF($B47="","",IF(COUNTIFS('English Scores- Leveled papers'!$H$4:$KM$4,DL$3,'English Scores- Leveled papers'!$H49:$KM49,"&lt;&gt;")=0,"",SUMIF('English Scores- Leveled papers'!$H$4:$KM$4,DL$3,'English Scores- Leveled papers'!$H49:$KM49)))</f>
        <v/>
      </c>
      <c r="DM47" s="80" t="str">
        <f>IF($B47="","",IF(COUNTIFS('English Scores- Leveled papers'!$H$4:$KM$4,DM$3,'English Scores- Leveled papers'!$H49:$KM49,"&lt;&gt;")=0,"",SUMIF('English Scores- Leveled papers'!$H$4:$KM$4,DM$3,'English Scores- Leveled papers'!$H49:$KM49)))</f>
        <v/>
      </c>
      <c r="DN47" s="80" t="str">
        <f>IF($B47="","",IF(COUNTIFS('English Scores- Leveled papers'!$H$4:$KM$4,DN$3,'English Scores- Leveled papers'!$H49:$KM49,"&lt;&gt;")=0,"",SUMIF('English Scores- Leveled papers'!$H$4:$KM$4,DN$3,'English Scores- Leveled papers'!$H49:$KM49)))</f>
        <v/>
      </c>
      <c r="DO47" s="80" t="str">
        <f>IF($B47="","",IF(COUNTIFS('English Scores- Leveled papers'!$H$4:$KM$4,DO$3,'English Scores- Leveled papers'!$H49:$KM49,"&lt;&gt;")=0,"",SUMIF('English Scores- Leveled papers'!$H$4:$KM$4,DO$3,'English Scores- Leveled papers'!$H49:$KM49)))</f>
        <v/>
      </c>
      <c r="DP47" s="80" t="str">
        <f>IF($B47="","",IF(COUNTIFS('English Scores- Leveled papers'!$H$4:$KM$4,DP$3,'English Scores- Leveled papers'!$H49:$KM49,"&lt;&gt;")=0,"",SUMIF('English Scores- Leveled papers'!$H$4:$KM$4,DP$3,'English Scores- Leveled papers'!$H49:$KM49)))</f>
        <v/>
      </c>
      <c r="DQ47" s="80" t="str">
        <f>IF($B47="","",IF(COUNTIFS('English Scores- Leveled papers'!$H$4:$KM$4,DQ$3,'English Scores- Leveled papers'!$H49:$KM49,"&lt;&gt;")=0,"",SUMIF('English Scores- Leveled papers'!$H$4:$KM$4,DQ$3,'English Scores- Leveled papers'!$H49:$KM49)))</f>
        <v/>
      </c>
      <c r="DR47" s="41" t="str">
        <f>IF($B47="","",IF(COUNTIFS('English Scores- Leveled papers'!$H$4:$KM$4,DR$3,'English Scores- Leveled papers'!$H49:$KM49,"&lt;&gt;")=0,"",SUMIF('English Scores- Leveled papers'!$H$4:$KM$4,DR$3,'English Scores- Leveled papers'!$H49:$KM49)))</f>
        <v/>
      </c>
      <c r="DS47" s="41" t="str">
        <f>IF($B47="","",IF(COUNTIFS('English Scores- Leveled papers'!$H$4:$KM$4,DS$3,'English Scores- Leveled papers'!$H49:$KM49,"&lt;&gt;")=0,"",SUMIF('English Scores- Leveled papers'!$H$4:$KM$4,DS$3,'English Scores- Leveled papers'!$H49:$KM49)))</f>
        <v/>
      </c>
      <c r="DT47" s="41" t="str">
        <f>IF($B47="","",IF(COUNTIFS('English Scores- Leveled papers'!$H$4:$KM$4,DT$3,'English Scores- Leveled papers'!$H49:$KM49,"&lt;&gt;")=0,"",SUMIF('English Scores- Leveled papers'!$H$4:$KM$4,DT$3,'English Scores- Leveled papers'!$H49:$KM49)))</f>
        <v/>
      </c>
      <c r="DU47" s="41" t="str">
        <f>IF($B47="","",IF(COUNTIFS('English Scores- Leveled papers'!$H$4:$KM$4,DU$3,'English Scores- Leveled papers'!$H49:$KM49,"&lt;&gt;")=0,"",SUMIF('English Scores- Leveled papers'!$H$4:$KM$4,DU$3,'English Scores- Leveled papers'!$H49:$KM49)))</f>
        <v/>
      </c>
      <c r="DV47" s="41" t="str">
        <f>IF($B47="","",IF(COUNTIFS('English Scores- Leveled papers'!$H$4:$KM$4,DV$3,'English Scores- Leveled papers'!$H49:$KM49,"&lt;&gt;")=0,"",SUMIF('English Scores- Leveled papers'!$H$4:$KM$4,DV$3,'English Scores- Leveled papers'!$H49:$KM49)))</f>
        <v/>
      </c>
      <c r="DW47" s="41" t="str">
        <f>IF($B47="","",IF(COUNTIFS('English Scores- Leveled papers'!$H$4:$KM$4,DW$3,'English Scores- Leveled papers'!$H49:$KM49,"&lt;&gt;")=0,"",SUMIF('English Scores- Leveled papers'!$H$4:$KM$4,DW$3,'English Scores- Leveled papers'!$H49:$KM49)))</f>
        <v/>
      </c>
      <c r="DX47" s="41" t="str">
        <f>IF($B47="","",IF(COUNTIFS('English Scores- Leveled papers'!$H$4:$KM$4,DX$3,'English Scores- Leveled papers'!$H49:$KM49,"&lt;&gt;")=0,"",SUMIF('English Scores- Leveled papers'!$H$4:$KM$4,DX$3,'English Scores- Leveled papers'!$H49:$KM49)))</f>
        <v/>
      </c>
      <c r="DY47" s="41" t="str">
        <f>IF($B47="","",IF(COUNTIFS('English Scores- Leveled papers'!$H$4:$KM$4,DY$3,'English Scores- Leveled papers'!$H49:$KM49,"&lt;&gt;")=0,"",SUMIF('English Scores- Leveled papers'!$H$4:$KM$4,DY$3,'English Scores- Leveled papers'!$H49:$KM49)))</f>
        <v/>
      </c>
      <c r="DZ47" s="41" t="str">
        <f>IF($B47="","",IF(COUNTIFS('English Scores- Leveled papers'!$H$4:$KM$4,DZ$3,'English Scores- Leveled papers'!$H49:$KM49,"&lt;&gt;")=0,"",SUMIF('English Scores- Leveled papers'!$H$4:$KM$4,DZ$3,'English Scores- Leveled papers'!$H49:$KM49)))</f>
        <v/>
      </c>
      <c r="EA47" s="41" t="str">
        <f>IF($B47="","",IF(COUNTIFS('English Scores- Leveled papers'!$H$4:$KM$4,EA$3,'English Scores- Leveled papers'!$H49:$KM49,"&lt;&gt;")=0,"",SUMIF('English Scores- Leveled papers'!$H$4:$KM$4,EA$3,'English Scores- Leveled papers'!$H49:$KM49)))</f>
        <v/>
      </c>
      <c r="EB47" s="41" t="str">
        <f>IF($B47="","",IF(COUNTIFS('English Scores- Leveled papers'!$H$4:$KM$4,EB$3,'English Scores- Leveled papers'!$H49:$KM49,"&lt;&gt;")=0,"",SUMIF('English Scores- Leveled papers'!$H$4:$KM$4,EB$3,'English Scores- Leveled papers'!$H49:$KM49)))</f>
        <v/>
      </c>
      <c r="EC47" s="41" t="str">
        <f>IF($B47="","",IF(COUNTIFS('English Scores- Leveled papers'!$H$4:$KM$4,EC$3,'English Scores- Leveled papers'!$H49:$KM49,"&lt;&gt;")=0,"",SUMIF('English Scores- Leveled papers'!$H$4:$KM$4,EC$3,'English Scores- Leveled papers'!$H49:$KM49)))</f>
        <v/>
      </c>
      <c r="ED47" s="80" t="str">
        <f>IF($B47="","",IF(COUNTIFS('English Scores- Leveled papers'!$H$4:$KM$4,ED$3,'English Scores- Leveled papers'!$H49:$KM49,"&lt;&gt;")=0,"",SUMIF('English Scores- Leveled papers'!$H$4:$KM$4,ED$3,'English Scores- Leveled papers'!$H49:$KM49)))</f>
        <v/>
      </c>
      <c r="EE47" s="80" t="str">
        <f>IF($B47="","",IF(COUNTIFS('English Scores- Leveled papers'!$H$4:$KM$4,EE$3,'English Scores- Leveled papers'!$H49:$KM49,"&lt;&gt;")=0,"",SUMIF('English Scores- Leveled papers'!$H$4:$KM$4,EE$3,'English Scores- Leveled papers'!$H49:$KM49)))</f>
        <v/>
      </c>
      <c r="EF47" s="80" t="str">
        <f>IF($B47="","",IF(COUNTIFS('English Scores- Leveled papers'!$H$4:$KM$4,EF$3,'English Scores- Leveled papers'!$H49:$KM49,"&lt;&gt;")=0,"",SUMIF('English Scores- Leveled papers'!$H$4:$KM$4,EF$3,'English Scores- Leveled papers'!$H49:$KM49)))</f>
        <v/>
      </c>
      <c r="EG47" s="80" t="str">
        <f>IF($B47="","",IF(COUNTIFS('English Scores- Leveled papers'!$H$4:$KM$4,EG$3,'English Scores- Leveled papers'!$H49:$KM49,"&lt;&gt;")=0,"",SUMIF('English Scores- Leveled papers'!$H$4:$KM$4,EG$3,'English Scores- Leveled papers'!$H49:$KM49)))</f>
        <v/>
      </c>
      <c r="EH47" s="80" t="str">
        <f>IF($B47="","",IF(COUNTIFS('English Scores- Leveled papers'!$H$4:$KM$4,EH$3,'English Scores- Leveled papers'!$H49:$KM49,"&lt;&gt;")=0,"",SUMIF('English Scores- Leveled papers'!$H$4:$KM$4,EH$3,'English Scores- Leveled papers'!$H49:$KM49)))</f>
        <v/>
      </c>
      <c r="EI47" s="80" t="str">
        <f>IF($B47="","",IF(COUNTIFS('English Scores- Leveled papers'!$H$4:$KM$4,EI$3,'English Scores- Leveled papers'!$H49:$KM49,"&lt;&gt;")=0,"",SUMIF('English Scores- Leveled papers'!$H$4:$KM$4,EI$3,'English Scores- Leveled papers'!$H49:$KM49)))</f>
        <v/>
      </c>
      <c r="EJ47" s="80" t="str">
        <f>IF($B47="","",IF(COUNTIFS('English Scores- Leveled papers'!$H$4:$KM$4,EJ$3,'English Scores- Leveled papers'!$H49:$KM49,"&lt;&gt;")=0,"",SUMIF('English Scores- Leveled papers'!$H$4:$KM$4,EJ$3,'English Scores- Leveled papers'!$H49:$KM49)))</f>
        <v/>
      </c>
      <c r="EK47" s="80" t="str">
        <f>IF($B47="","",IF(COUNTIFS('English Scores- Leveled papers'!$H$4:$KM$4,EK$3,'English Scores- Leveled papers'!$H49:$KM49,"&lt;&gt;")=0,"",SUMIF('English Scores- Leveled papers'!$H$4:$KM$4,EK$3,'English Scores- Leveled papers'!$H49:$KM49)))</f>
        <v/>
      </c>
      <c r="EL47" s="80" t="str">
        <f>IF($B47="","",IF(COUNTIFS('English Scores- Leveled papers'!$H$4:$KM$4,EL$3,'English Scores- Leveled papers'!$H49:$KM49,"&lt;&gt;")=0,"",SUMIF('English Scores- Leveled papers'!$H$4:$KM$4,EL$3,'English Scores- Leveled papers'!$H49:$KM49)))</f>
        <v/>
      </c>
      <c r="EM47" s="80" t="str">
        <f>IF($B47="","",IF(COUNTIFS('English Scores- Leveled papers'!$H$4:$KM$4,EM$3,'English Scores- Leveled papers'!$H49:$KM49,"&lt;&gt;")=0,"",SUMIF('English Scores- Leveled papers'!$H$4:$KM$4,EM$3,'English Scores- Leveled papers'!$H49:$KM49)))</f>
        <v/>
      </c>
      <c r="EN47" s="80" t="str">
        <f>IF($B47="","",IF(COUNTIFS('English Scores- Leveled papers'!$H$4:$KM$4,EN$3,'English Scores- Leveled papers'!$H49:$KM49,"&lt;&gt;")=0,"",SUMIF('English Scores- Leveled papers'!$H$4:$KM$4,EN$3,'English Scores- Leveled papers'!$H49:$KM49)))</f>
        <v/>
      </c>
      <c r="EO47" s="80" t="str">
        <f>IF($B47="","",IF(COUNTIFS('English Scores- Leveled papers'!$H$4:$KM$4,EO$3,'English Scores- Leveled papers'!$H49:$KM49,"&lt;&gt;")=0,"",SUMIF('English Scores- Leveled papers'!$H$4:$KM$4,EO$3,'English Scores- Leveled papers'!$H49:$KM49)))</f>
        <v/>
      </c>
      <c r="EP47" s="80" t="str">
        <f>IF($B47="","",IF(COUNTIFS('English Scores- Leveled papers'!$H$4:$KM$4,EP$3,'English Scores- Leveled papers'!$H49:$KM49,"&lt;&gt;")=0,"",SUMIF('English Scores- Leveled papers'!$H$4:$KM$4,EP$3,'English Scores- Leveled papers'!$H49:$KM49)))</f>
        <v/>
      </c>
    </row>
    <row r="48" spans="1:146" x14ac:dyDescent="0.2">
      <c r="A48" s="65">
        <v>44</v>
      </c>
      <c r="B48" s="65" t="str">
        <f>'English Scores- Leveled papers'!B50</f>
        <v/>
      </c>
      <c r="C48" s="79" t="str">
        <f>IF('RC Mastery Check+Question type'!D48="","",IF(OR('RC Mastery Check+Question type'!D48=-0.5,'RC Mastery Check+Question type'!D48=0,'RC Mastery Check+Question type'!D48=0.2,'RC Mastery Check+Question type'!D48=0.5),"NR",'Cover Sheet'!#REF!))</f>
        <v/>
      </c>
      <c r="D48" s="76" t="str">
        <f>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v/>
      </c>
      <c r="E48" s="78" t="str">
        <f t="shared" si="16"/>
        <v/>
      </c>
      <c r="F48" s="78" t="str">
        <f t="shared" si="17"/>
        <v/>
      </c>
      <c r="G48" s="78" t="str">
        <f t="shared" si="18"/>
        <v/>
      </c>
      <c r="H48" s="78" t="str">
        <f t="shared" si="19"/>
        <v/>
      </c>
      <c r="I48" s="78" t="str">
        <f t="shared" si="20"/>
        <v/>
      </c>
      <c r="J48" s="78" t="str">
        <f t="shared" si="21"/>
        <v/>
      </c>
      <c r="K48" s="78" t="str">
        <f t="shared" si="22"/>
        <v/>
      </c>
      <c r="L48" s="78" t="str">
        <f t="shared" si="23"/>
        <v/>
      </c>
      <c r="M48" s="78" t="str">
        <f t="shared" si="24"/>
        <v/>
      </c>
      <c r="N48" s="78" t="str">
        <f t="shared" si="25"/>
        <v/>
      </c>
      <c r="O48" s="78" t="str">
        <f t="shared" si="26"/>
        <v/>
      </c>
      <c r="P48" s="78" t="str">
        <f t="shared" si="27"/>
        <v/>
      </c>
      <c r="Q48" s="78" t="str">
        <f t="shared" si="28"/>
        <v/>
      </c>
      <c r="R48" s="78" t="str">
        <f t="shared" si="29"/>
        <v/>
      </c>
      <c r="S48" s="41" t="str">
        <f>IF($B48="","",IF(COUNTIFS('English Scores- Leveled papers'!$H$4:$KM$4,S$3,'English Scores- Leveled papers'!$H50:$KM50,"&lt;&gt;")=0,"",SUMIF('English Scores- Leveled papers'!$H$4:$KM$4,S$3,'English Scores- Leveled papers'!$H50:$KM50)))</f>
        <v/>
      </c>
      <c r="T48" s="41" t="str">
        <f>IF($B48="","",IF(COUNTIFS('English Scores- Leveled papers'!$H$4:$KM$4,T$3,'English Scores- Leveled papers'!$H50:$KM50,"&lt;&gt;")=0,"",SUMIF('English Scores- Leveled papers'!$H$4:$KM$4,T$3,'English Scores- Leveled papers'!$H50:$KM50)))</f>
        <v/>
      </c>
      <c r="U48" s="41" t="str">
        <f>IF($B48="","",IF(COUNTIFS('English Scores- Leveled papers'!$H$4:$KM$4,U$3,'English Scores- Leveled papers'!$H50:$KM50,"&lt;&gt;")=0,"",SUMIF('English Scores- Leveled papers'!$H$4:$KM$4,U$3,'English Scores- Leveled papers'!$H50:$KM50)))</f>
        <v/>
      </c>
      <c r="V48" s="41" t="str">
        <f>IF($B48="","",IF(COUNTIFS('English Scores- Leveled papers'!$H$4:$KM$4,V$3,'English Scores- Leveled papers'!$H50:$KM50,"&lt;&gt;")=0,"",SUMIF('English Scores- Leveled papers'!$H$4:$KM$4,V$3,'English Scores- Leveled papers'!$H50:$KM50)))</f>
        <v/>
      </c>
      <c r="W48" s="41" t="str">
        <f>IF($B48="","",IF(COUNTIFS('English Scores- Leveled papers'!$H$4:$KM$4,W$3,'English Scores- Leveled papers'!$H50:$KM50,"&lt;&gt;")=0,"",SUMIF('English Scores- Leveled papers'!$H$4:$KM$4,W$3,'English Scores- Leveled papers'!$H50:$KM50)))</f>
        <v/>
      </c>
      <c r="X48" s="80" t="str">
        <f>IF($B48="","",IF(COUNTIFS('English Scores- Leveled papers'!$H$4:$KM$4,X$3,'English Scores- Leveled papers'!$H50:$KM50,"&lt;&gt;")=0,"",SUMIF('English Scores- Leveled papers'!$H$4:$KM$4,X$3,'English Scores- Leveled papers'!$H50:$KM50)))</f>
        <v/>
      </c>
      <c r="Y48" s="80" t="str">
        <f>IF($B48="","",IF(COUNTIFS('English Scores- Leveled papers'!$H$4:$KM$4,Y$3,'English Scores- Leveled papers'!$H50:$KM50,"&lt;&gt;")=0,"",SUMIF('English Scores- Leveled papers'!$H$4:$KM$4,Y$3,'English Scores- Leveled papers'!$H50:$KM50)))</f>
        <v/>
      </c>
      <c r="Z48" s="80" t="str">
        <f>IF($B48="","",IF(COUNTIFS('English Scores- Leveled papers'!$H$4:$KM$4,Z$3,'English Scores- Leveled papers'!$H50:$KM50,"&lt;&gt;")=0,"",SUMIF('English Scores- Leveled papers'!$H$4:$KM$4,Z$3,'English Scores- Leveled papers'!$H50:$KM50)))</f>
        <v/>
      </c>
      <c r="AA48" s="80" t="str">
        <f>IF($B48="","",IF(COUNTIFS('English Scores- Leveled papers'!$H$4:$KM$4,AA$3,'English Scores- Leveled papers'!$H50:$KM50,"&lt;&gt;")=0,"",SUMIF('English Scores- Leveled papers'!$H$4:$KM$4,AA$3,'English Scores- Leveled papers'!$H50:$KM50)))</f>
        <v/>
      </c>
      <c r="AB48" s="80" t="str">
        <f>IF($B48="","",IF(COUNTIFS('English Scores- Leveled papers'!$H$4:$KM$4,AB$3,'English Scores- Leveled papers'!$H50:$KM50,"&lt;&gt;")=0,"",SUMIF('English Scores- Leveled papers'!$H$4:$KM$4,AB$3,'English Scores- Leveled papers'!$H50:$KM50)))</f>
        <v/>
      </c>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80" t="str">
        <f>IF($B48="","",IF(COUNTIFS('English Scores- Leveled papers'!$H$4:$KM$4,AI$3,'English Scores- Leveled papers'!$H50:$KM50,"&lt;&gt;")=0,"",SUMIF('English Scores- Leveled papers'!$H$4:$KM$4,AI$3,'English Scores- Leveled papers'!$H50:$KM50)))</f>
        <v/>
      </c>
      <c r="AJ48" s="80" t="str">
        <f>IF($B48="","",IF(COUNTIFS('English Scores- Leveled papers'!$H$4:$KM$4,AJ$3,'English Scores- Leveled papers'!$H50:$KM50,"&lt;&gt;")=0,"",SUMIF('English Scores- Leveled papers'!$H$4:$KM$4,AJ$3,'English Scores- Leveled papers'!$H50:$KM50)))</f>
        <v/>
      </c>
      <c r="AK48" s="80" t="str">
        <f>IF($B48="","",IF(COUNTIFS('English Scores- Leveled papers'!$H$4:$KM$4,AK$3,'English Scores- Leveled papers'!$H50:$KM50,"&lt;&gt;")=0,"",SUMIF('English Scores- Leveled papers'!$H$4:$KM$4,AK$3,'English Scores- Leveled papers'!$H50:$KM50)))</f>
        <v/>
      </c>
      <c r="AL48" s="80" t="str">
        <f>IF($B48="","",IF(COUNTIFS('English Scores- Leveled papers'!$H$4:$KM$4,AL$3,'English Scores- Leveled papers'!$H50:$KM50,"&lt;&gt;")=0,"",SUMIF('English Scores- Leveled papers'!$H$4:$KM$4,AL$3,'English Scores- Leveled papers'!$H50:$KM50)))</f>
        <v/>
      </c>
      <c r="AM48" s="80" t="str">
        <f>IF($B48="","",IF(COUNTIFS('English Scores- Leveled papers'!$H$4:$KM$4,AM$3,'English Scores- Leveled papers'!$H50:$KM50,"&lt;&gt;")=0,"",SUMIF('English Scores- Leveled papers'!$H$4:$KM$4,AM$3,'English Scores- Leveled papers'!$H50:$KM50)))</f>
        <v/>
      </c>
      <c r="AN48" s="80"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80" t="str">
        <f>IF($B48="","",IF(COUNTIFS('English Scores- Leveled papers'!$H$4:$KM$4,AZ$3,'English Scores- Leveled papers'!$H50:$KM50,"&lt;&gt;")=0,"",SUMIF('English Scores- Leveled papers'!$H$4:$KM$4,AZ$3,'English Scores- Leveled papers'!$H50:$KM50)))</f>
        <v/>
      </c>
      <c r="BA48" s="80" t="str">
        <f>IF($B48="","",IF(COUNTIFS('English Scores- Leveled papers'!$H$4:$KM$4,BA$3,'English Scores- Leveled papers'!$H50:$KM50,"&lt;&gt;")=0,"",SUMIF('English Scores- Leveled papers'!$H$4:$KM$4,BA$3,'English Scores- Leveled papers'!$H50:$KM50)))</f>
        <v/>
      </c>
      <c r="BB48" s="80" t="str">
        <f>IF($B48="","",IF(COUNTIFS('English Scores- Leveled papers'!$H$4:$KM$4,BB$3,'English Scores- Leveled papers'!$H50:$KM50,"&lt;&gt;")=0,"",SUMIF('English Scores- Leveled papers'!$H$4:$KM$4,BB$3,'English Scores- Leveled papers'!$H50:$KM50)))</f>
        <v/>
      </c>
      <c r="BC48" s="80" t="str">
        <f>IF($B48="","",IF(COUNTIFS('English Scores- Leveled papers'!$H$4:$KM$4,BC$3,'English Scores- Leveled papers'!$H50:$KM50,"&lt;&gt;")=0,"",SUMIF('English Scores- Leveled papers'!$H$4:$KM$4,BC$3,'English Scores- Leveled papers'!$H50:$KM50)))</f>
        <v/>
      </c>
      <c r="BD48" s="80"/>
      <c r="BE48" s="80"/>
      <c r="BF48" s="80" t="str">
        <f>IF($B48="","",IF(COUNTIFS('English Scores- Leveled papers'!$H$4:$KM$4,BF$3,'English Scores- Leveled papers'!$H50:$KM50,"&lt;&gt;")=0,"",SUMIF('English Scores- Leveled papers'!$H$4:$KM$4,BF$3,'English Scores- Leveled papers'!$H50:$KM50)))</f>
        <v/>
      </c>
      <c r="BG48" s="80" t="str">
        <f>IF($B48="","",IF(COUNTIFS('English Scores- Leveled papers'!$H$4:$KM$4,BG$3,'English Scores- Leveled papers'!$H50:$KM50,"&lt;&gt;")=0,"",SUMIF('English Scores- Leveled papers'!$H$4:$KM$4,BG$3,'English Scores- Leveled papers'!$H50:$KM50)))</f>
        <v/>
      </c>
      <c r="BH48" s="80" t="str">
        <f>IF($B48="","",IF(COUNTIFS('English Scores- Leveled papers'!$H$4:$KM$4,BH$3,'English Scores- Leveled papers'!$H50:$KM50,"&lt;&gt;")=0,"",SUMIF('English Scores- Leveled papers'!$H$4:$KM$4,BH$3,'English Scores- Leveled papers'!$H50:$KM50)))</f>
        <v/>
      </c>
      <c r="BI48" s="80" t="str">
        <f>IF($B48="","",IF(COUNTIFS('English Scores- Leveled papers'!$H$4:$KM$4,BI$3,'English Scores- Leveled papers'!$H50:$KM50,"&lt;&gt;")=0,"",SUMIF('English Scores- Leveled papers'!$H$4:$KM$4,BI$3,'English Scores- Leveled papers'!$H50:$KM50)))</f>
        <v/>
      </c>
      <c r="BJ48" s="80" t="str">
        <f>IF($B48="","",IF(COUNTIFS('English Scores- Leveled papers'!$H$4:$KM$4,BJ$3,'English Scores- Leveled papers'!$H50:$KM50,"&lt;&gt;")=0,"",SUMIF('English Scores- Leveled papers'!$H$4:$KM$4,BJ$3,'English Scores- Leveled papers'!$H50:$KM50)))</f>
        <v/>
      </c>
      <c r="BK48" s="80" t="str">
        <f>IF($B48="","",IF(COUNTIFS('English Scores- Leveled papers'!$H$4:$KM$4,BK$3,'English Scores- Leveled papers'!$H50:$KM50,"&lt;&gt;")=0,"",SUMIF('English Scores- Leveled papers'!$H$4:$KM$4,BK$3,'English Scores- Leveled papers'!$H50:$KM50)))</f>
        <v/>
      </c>
      <c r="BL48" s="80" t="str">
        <f>IF($B48="","",IF(COUNTIFS('English Scores- Leveled papers'!$H$4:$KM$4,BL$3,'English Scores- Leveled papers'!$H50:$KM50,"&lt;&gt;")=0,"",SUMIF('English Scores- Leveled papers'!$H$4:$KM$4,BL$3,'English Scores- Leveled papers'!$H50:$KM50)))</f>
        <v/>
      </c>
      <c r="BM48" s="80" t="str">
        <f>IF($B48="","",IF(COUNTIFS('English Scores- Leveled papers'!$H$4:$KM$4,BM$3,'English Scores- Leveled papers'!$H50:$KM50,"&lt;&gt;")=0,"",SUMIF('English Scores- Leveled papers'!$H$4:$KM$4,BM$3,'English Scores- Leveled papers'!$H50:$KM50)))</f>
        <v/>
      </c>
      <c r="BN48" s="80" t="str">
        <f>IF($B48="","",IF(COUNTIFS('English Scores- Leveled papers'!$H$4:$KM$4,BN$3,'English Scores- Leveled papers'!$H50:$KM50,"&lt;&gt;")=0,"",SUMIF('English Scores- Leveled papers'!$H$4:$KM$4,BN$3,'English Scores- Leveled papers'!$H50:$KM50)))</f>
        <v/>
      </c>
      <c r="BO48" s="80"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80" t="str">
        <f>IF($B48="","",IF(COUNTIFS('English Scores- Leveled papers'!$H$4:$KM$4,BX$3,'English Scores- Leveled papers'!$H50:$KM50,"&lt;&gt;")=0,"",SUMIF('English Scores- Leveled papers'!$H$4:$KM$4,BX$3,'English Scores- Leveled papers'!$H50:$KM50)))</f>
        <v/>
      </c>
      <c r="BY48" s="80" t="str">
        <f>IF($B48="","",IF(COUNTIFS('English Scores- Leveled papers'!$H$4:$KM$4,BY$3,'English Scores- Leveled papers'!$H50:$KM50,"&lt;&gt;")=0,"",SUMIF('English Scores- Leveled papers'!$H$4:$KM$4,BY$3,'English Scores- Leveled papers'!$H50:$KM50)))</f>
        <v/>
      </c>
      <c r="BZ48" s="80" t="str">
        <f>IF($B48="","",IF(COUNTIFS('English Scores- Leveled papers'!$H$4:$KM$4,BZ$3,'English Scores- Leveled papers'!$H50:$KM50,"&lt;&gt;")=0,"",SUMIF('English Scores- Leveled papers'!$H$4:$KM$4,BZ$3,'English Scores- Leveled papers'!$H50:$KM50)))</f>
        <v/>
      </c>
      <c r="CA48" s="80" t="str">
        <f>IF($B48="","",IF(COUNTIFS('English Scores- Leveled papers'!$H$4:$KM$4,CA$3,'English Scores- Leveled papers'!$H50:$KM50,"&lt;&gt;")=0,"",SUMIF('English Scores- Leveled papers'!$H$4:$KM$4,CA$3,'English Scores- Leveled papers'!$H50:$KM50)))</f>
        <v/>
      </c>
      <c r="CB48" s="80" t="str">
        <f>IF($B48="","",IF(COUNTIFS('English Scores- Leveled papers'!$H$4:$KM$4,CB$3,'English Scores- Leveled papers'!$H50:$KM50,"&lt;&gt;")=0,"",SUMIF('English Scores- Leveled papers'!$H$4:$KM$4,CB$3,'English Scores- Leveled papers'!$H50:$KM50)))</f>
        <v/>
      </c>
      <c r="CC48" s="80" t="str">
        <f>IF($B48="","",IF(COUNTIFS('English Scores- Leveled papers'!$H$4:$KM$4,CC$3,'English Scores- Leveled papers'!$H50:$KM50,"&lt;&gt;")=0,"",SUMIF('English Scores- Leveled papers'!$H$4:$KM$4,CC$3,'English Scores- Leveled papers'!$H50:$KM50)))</f>
        <v/>
      </c>
      <c r="CD48" s="80" t="str">
        <f>IF($B48="","",IF(COUNTIFS('English Scores- Leveled papers'!$H$4:$KM$4,CD$3,'English Scores- Leveled papers'!$H50:$KM50,"&lt;&gt;")=0,"",SUMIF('English Scores- Leveled papers'!$H$4:$KM$4,CD$3,'English Scores- Leveled papers'!$H50:$KM50)))</f>
        <v/>
      </c>
      <c r="CE48" s="80" t="str">
        <f>IF($B48="","",IF(COUNTIFS('English Scores- Leveled papers'!$H$4:$KM$4,CE$3,'English Scores- Leveled papers'!$H50:$KM50,"&lt;&gt;")=0,"",SUMIF('English Scores- Leveled papers'!$H$4:$KM$4,CE$3,'English Scores- Leveled papers'!$H50:$KM50)))</f>
        <v/>
      </c>
      <c r="CF48" s="80"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80" t="str">
        <f>IF($B48="","",IF(COUNTIFS('English Scores- Leveled papers'!$H$4:$KM$4,CL$3,'English Scores- Leveled papers'!$H50:$KM50,"&lt;&gt;")=0,"",SUMIF('English Scores- Leveled papers'!$H$4:$KM$4,CL$3,'English Scores- Leveled papers'!$H50:$KM50)))</f>
        <v/>
      </c>
      <c r="CM48" s="80" t="str">
        <f>IF($B48="","",IF(COUNTIFS('English Scores- Leveled papers'!$H$4:$KM$4,CM$3,'English Scores- Leveled papers'!$H50:$KM50,"&lt;&gt;")=0,"",SUMIF('English Scores- Leveled papers'!$H$4:$KM$4,CM$3,'English Scores- Leveled papers'!$H50:$KM50)))</f>
        <v/>
      </c>
      <c r="CN48" s="80" t="str">
        <f>IF($B48="","",IF(COUNTIFS('English Scores- Leveled papers'!$H$4:$KM$4,CN$3,'English Scores- Leveled papers'!$H50:$KM50,"&lt;&gt;")=0,"",SUMIF('English Scores- Leveled papers'!$H$4:$KM$4,CN$3,'English Scores- Leveled papers'!$H50:$KM50)))</f>
        <v/>
      </c>
      <c r="CO48" s="80" t="str">
        <f>IF($B48="","",IF(COUNTIFS('English Scores- Leveled papers'!$H$4:$KM$4,CO$3,'English Scores- Leveled papers'!$H50:$KM50,"&lt;&gt;")=0,"",SUMIF('English Scores- Leveled papers'!$H$4:$KM$4,CO$3,'English Scores- Leveled papers'!$H50:$KM50)))</f>
        <v/>
      </c>
      <c r="CP48" s="80" t="str">
        <f>IF($B48="","",IF(COUNTIFS('English Scores- Leveled papers'!$H$4:$KM$4,CP$3,'English Scores- Leveled papers'!$H50:$KM50,"&lt;&gt;")=0,"",SUMIF('English Scores- Leveled papers'!$H$4:$KM$4,CP$3,'English Scores- Leveled papers'!$H50:$KM50)))</f>
        <v/>
      </c>
      <c r="CQ48" s="80" t="str">
        <f>IF($B48="","",IF(COUNTIFS('English Scores- Leveled papers'!$H$4:$KM$4,CQ$3,'English Scores- Leveled papers'!$H50:$KM50,"&lt;&gt;")=0,"",SUMIF('English Scores- Leveled papers'!$H$4:$KM$4,CQ$3,'English Scores- Leveled papers'!$H50:$KM50)))</f>
        <v/>
      </c>
      <c r="CR48" s="80" t="str">
        <f>IF($B48="","",IF(COUNTIFS('English Scores- Leveled papers'!$H$4:$KM$4,CR$3,'English Scores- Leveled papers'!$H50:$KM50,"&lt;&gt;")=0,"",SUMIF('English Scores- Leveled papers'!$H$4:$KM$4,CR$3,'English Scores- Leveled papers'!$H50:$KM50)))</f>
        <v/>
      </c>
      <c r="CS48" s="80"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80" t="str">
        <f>IF($B48="","",IF(COUNTIFS('English Scores- Leveled papers'!$H$4:$KM$4,DF$3,'English Scores- Leveled papers'!$H50:$KM50,"&lt;&gt;")=0,"",SUMIF('English Scores- Leveled papers'!$H$4:$KM$4,DF$3,'English Scores- Leveled papers'!$H50:$KM50)))</f>
        <v/>
      </c>
      <c r="DG48" s="80" t="str">
        <f>IF($B48="","",IF(COUNTIFS('English Scores- Leveled papers'!$H$4:$KM$4,DG$3,'English Scores- Leveled papers'!$H50:$KM50,"&lt;&gt;")=0,"",SUMIF('English Scores- Leveled papers'!$H$4:$KM$4,DG$3,'English Scores- Leveled papers'!$H50:$KM50)))</f>
        <v/>
      </c>
      <c r="DH48" s="80" t="str">
        <f>IF($B48="","",IF(COUNTIFS('English Scores- Leveled papers'!$H$4:$KM$4,DH$3,'English Scores- Leveled papers'!$H50:$KM50,"&lt;&gt;")=0,"",SUMIF('English Scores- Leveled papers'!$H$4:$KM$4,DH$3,'English Scores- Leveled papers'!$H50:$KM50)))</f>
        <v/>
      </c>
      <c r="DI48" s="80" t="str">
        <f>IF($B48="","",IF(COUNTIFS('English Scores- Leveled papers'!$H$4:$KM$4,DI$3,'English Scores- Leveled papers'!$H50:$KM50,"&lt;&gt;")=0,"",SUMIF('English Scores- Leveled papers'!$H$4:$KM$4,DI$3,'English Scores- Leveled papers'!$H50:$KM50)))</f>
        <v/>
      </c>
      <c r="DJ48" s="80" t="str">
        <f>IF($B48="","",IF(COUNTIFS('English Scores- Leveled papers'!$H$4:$KM$4,DJ$3,'English Scores- Leveled papers'!$H50:$KM50,"&lt;&gt;")=0,"",SUMIF('English Scores- Leveled papers'!$H$4:$KM$4,DJ$3,'English Scores- Leveled papers'!$H50:$KM50)))</f>
        <v/>
      </c>
      <c r="DK48" s="80" t="str">
        <f>IF($B48="","",IF(COUNTIFS('English Scores- Leveled papers'!$H$4:$KM$4,DK$3,'English Scores- Leveled papers'!$H50:$KM50,"&lt;&gt;")=0,"",SUMIF('English Scores- Leveled papers'!$H$4:$KM$4,DK$3,'English Scores- Leveled papers'!$H50:$KM50)))</f>
        <v/>
      </c>
      <c r="DL48" s="80" t="str">
        <f>IF($B48="","",IF(COUNTIFS('English Scores- Leveled papers'!$H$4:$KM$4,DL$3,'English Scores- Leveled papers'!$H50:$KM50,"&lt;&gt;")=0,"",SUMIF('English Scores- Leveled papers'!$H$4:$KM$4,DL$3,'English Scores- Leveled papers'!$H50:$KM50)))</f>
        <v/>
      </c>
      <c r="DM48" s="80" t="str">
        <f>IF($B48="","",IF(COUNTIFS('English Scores- Leveled papers'!$H$4:$KM$4,DM$3,'English Scores- Leveled papers'!$H50:$KM50,"&lt;&gt;")=0,"",SUMIF('English Scores- Leveled papers'!$H$4:$KM$4,DM$3,'English Scores- Leveled papers'!$H50:$KM50)))</f>
        <v/>
      </c>
      <c r="DN48" s="80" t="str">
        <f>IF($B48="","",IF(COUNTIFS('English Scores- Leveled papers'!$H$4:$KM$4,DN$3,'English Scores- Leveled papers'!$H50:$KM50,"&lt;&gt;")=0,"",SUMIF('English Scores- Leveled papers'!$H$4:$KM$4,DN$3,'English Scores- Leveled papers'!$H50:$KM50)))</f>
        <v/>
      </c>
      <c r="DO48" s="80" t="str">
        <f>IF($B48="","",IF(COUNTIFS('English Scores- Leveled papers'!$H$4:$KM$4,DO$3,'English Scores- Leveled papers'!$H50:$KM50,"&lt;&gt;")=0,"",SUMIF('English Scores- Leveled papers'!$H$4:$KM$4,DO$3,'English Scores- Leveled papers'!$H50:$KM50)))</f>
        <v/>
      </c>
      <c r="DP48" s="80" t="str">
        <f>IF($B48="","",IF(COUNTIFS('English Scores- Leveled papers'!$H$4:$KM$4,DP$3,'English Scores- Leveled papers'!$H50:$KM50,"&lt;&gt;")=0,"",SUMIF('English Scores- Leveled papers'!$H$4:$KM$4,DP$3,'English Scores- Leveled papers'!$H50:$KM50)))</f>
        <v/>
      </c>
      <c r="DQ48" s="80" t="str">
        <f>IF($B48="","",IF(COUNTIFS('English Scores- Leveled papers'!$H$4:$KM$4,DQ$3,'English Scores- Leveled papers'!$H50:$KM50,"&lt;&gt;")=0,"",SUMIF('English Scores- Leveled papers'!$H$4:$KM$4,DQ$3,'English Scores- Leveled papers'!$H50:$KM50)))</f>
        <v/>
      </c>
      <c r="DR48" s="41" t="str">
        <f>IF($B48="","",IF(COUNTIFS('English Scores- Leveled papers'!$H$4:$KM$4,DR$3,'English Scores- Leveled papers'!$H50:$KM50,"&lt;&gt;")=0,"",SUMIF('English Scores- Leveled papers'!$H$4:$KM$4,DR$3,'English Scores- Leveled papers'!$H50:$KM50)))</f>
        <v/>
      </c>
      <c r="DS48" s="41" t="str">
        <f>IF($B48="","",IF(COUNTIFS('English Scores- Leveled papers'!$H$4:$KM$4,DS$3,'English Scores- Leveled papers'!$H50:$KM50,"&lt;&gt;")=0,"",SUMIF('English Scores- Leveled papers'!$H$4:$KM$4,DS$3,'English Scores- Leveled papers'!$H50:$KM50)))</f>
        <v/>
      </c>
      <c r="DT48" s="41" t="str">
        <f>IF($B48="","",IF(COUNTIFS('English Scores- Leveled papers'!$H$4:$KM$4,DT$3,'English Scores- Leveled papers'!$H50:$KM50,"&lt;&gt;")=0,"",SUMIF('English Scores- Leveled papers'!$H$4:$KM$4,DT$3,'English Scores- Leveled papers'!$H50:$KM50)))</f>
        <v/>
      </c>
      <c r="DU48" s="41" t="str">
        <f>IF($B48="","",IF(COUNTIFS('English Scores- Leveled papers'!$H$4:$KM$4,DU$3,'English Scores- Leveled papers'!$H50:$KM50,"&lt;&gt;")=0,"",SUMIF('English Scores- Leveled papers'!$H$4:$KM$4,DU$3,'English Scores- Leveled papers'!$H50:$KM50)))</f>
        <v/>
      </c>
      <c r="DV48" s="41" t="str">
        <f>IF($B48="","",IF(COUNTIFS('English Scores- Leveled papers'!$H$4:$KM$4,DV$3,'English Scores- Leveled papers'!$H50:$KM50,"&lt;&gt;")=0,"",SUMIF('English Scores- Leveled papers'!$H$4:$KM$4,DV$3,'English Scores- Leveled papers'!$H50:$KM50)))</f>
        <v/>
      </c>
      <c r="DW48" s="41" t="str">
        <f>IF($B48="","",IF(COUNTIFS('English Scores- Leveled papers'!$H$4:$KM$4,DW$3,'English Scores- Leveled papers'!$H50:$KM50,"&lt;&gt;")=0,"",SUMIF('English Scores- Leveled papers'!$H$4:$KM$4,DW$3,'English Scores- Leveled papers'!$H50:$KM50)))</f>
        <v/>
      </c>
      <c r="DX48" s="41" t="str">
        <f>IF($B48="","",IF(COUNTIFS('English Scores- Leveled papers'!$H$4:$KM$4,DX$3,'English Scores- Leveled papers'!$H50:$KM50,"&lt;&gt;")=0,"",SUMIF('English Scores- Leveled papers'!$H$4:$KM$4,DX$3,'English Scores- Leveled papers'!$H50:$KM50)))</f>
        <v/>
      </c>
      <c r="DY48" s="41" t="str">
        <f>IF($B48="","",IF(COUNTIFS('English Scores- Leveled papers'!$H$4:$KM$4,DY$3,'English Scores- Leveled papers'!$H50:$KM50,"&lt;&gt;")=0,"",SUMIF('English Scores- Leveled papers'!$H$4:$KM$4,DY$3,'English Scores- Leveled papers'!$H50:$KM50)))</f>
        <v/>
      </c>
      <c r="DZ48" s="41" t="str">
        <f>IF($B48="","",IF(COUNTIFS('English Scores- Leveled papers'!$H$4:$KM$4,DZ$3,'English Scores- Leveled papers'!$H50:$KM50,"&lt;&gt;")=0,"",SUMIF('English Scores- Leveled papers'!$H$4:$KM$4,DZ$3,'English Scores- Leveled papers'!$H50:$KM50)))</f>
        <v/>
      </c>
      <c r="EA48" s="41" t="str">
        <f>IF($B48="","",IF(COUNTIFS('English Scores- Leveled papers'!$H$4:$KM$4,EA$3,'English Scores- Leveled papers'!$H50:$KM50,"&lt;&gt;")=0,"",SUMIF('English Scores- Leveled papers'!$H$4:$KM$4,EA$3,'English Scores- Leveled papers'!$H50:$KM50)))</f>
        <v/>
      </c>
      <c r="EB48" s="41" t="str">
        <f>IF($B48="","",IF(COUNTIFS('English Scores- Leveled papers'!$H$4:$KM$4,EB$3,'English Scores- Leveled papers'!$H50:$KM50,"&lt;&gt;")=0,"",SUMIF('English Scores- Leveled papers'!$H$4:$KM$4,EB$3,'English Scores- Leveled papers'!$H50:$KM50)))</f>
        <v/>
      </c>
      <c r="EC48" s="41" t="str">
        <f>IF($B48="","",IF(COUNTIFS('English Scores- Leveled papers'!$H$4:$KM$4,EC$3,'English Scores- Leveled papers'!$H50:$KM50,"&lt;&gt;")=0,"",SUMIF('English Scores- Leveled papers'!$H$4:$KM$4,EC$3,'English Scores- Leveled papers'!$H50:$KM50)))</f>
        <v/>
      </c>
      <c r="ED48" s="80" t="str">
        <f>IF($B48="","",IF(COUNTIFS('English Scores- Leveled papers'!$H$4:$KM$4,ED$3,'English Scores- Leveled papers'!$H50:$KM50,"&lt;&gt;")=0,"",SUMIF('English Scores- Leveled papers'!$H$4:$KM$4,ED$3,'English Scores- Leveled papers'!$H50:$KM50)))</f>
        <v/>
      </c>
      <c r="EE48" s="80" t="str">
        <f>IF($B48="","",IF(COUNTIFS('English Scores- Leveled papers'!$H$4:$KM$4,EE$3,'English Scores- Leveled papers'!$H50:$KM50,"&lt;&gt;")=0,"",SUMIF('English Scores- Leveled papers'!$H$4:$KM$4,EE$3,'English Scores- Leveled papers'!$H50:$KM50)))</f>
        <v/>
      </c>
      <c r="EF48" s="80" t="str">
        <f>IF($B48="","",IF(COUNTIFS('English Scores- Leveled papers'!$H$4:$KM$4,EF$3,'English Scores- Leveled papers'!$H50:$KM50,"&lt;&gt;")=0,"",SUMIF('English Scores- Leveled papers'!$H$4:$KM$4,EF$3,'English Scores- Leveled papers'!$H50:$KM50)))</f>
        <v/>
      </c>
      <c r="EG48" s="80" t="str">
        <f>IF($B48="","",IF(COUNTIFS('English Scores- Leveled papers'!$H$4:$KM$4,EG$3,'English Scores- Leveled papers'!$H50:$KM50,"&lt;&gt;")=0,"",SUMIF('English Scores- Leveled papers'!$H$4:$KM$4,EG$3,'English Scores- Leveled papers'!$H50:$KM50)))</f>
        <v/>
      </c>
      <c r="EH48" s="80" t="str">
        <f>IF($B48="","",IF(COUNTIFS('English Scores- Leveled papers'!$H$4:$KM$4,EH$3,'English Scores- Leveled papers'!$H50:$KM50,"&lt;&gt;")=0,"",SUMIF('English Scores- Leveled papers'!$H$4:$KM$4,EH$3,'English Scores- Leveled papers'!$H50:$KM50)))</f>
        <v/>
      </c>
      <c r="EI48" s="80" t="str">
        <f>IF($B48="","",IF(COUNTIFS('English Scores- Leveled papers'!$H$4:$KM$4,EI$3,'English Scores- Leveled papers'!$H50:$KM50,"&lt;&gt;")=0,"",SUMIF('English Scores- Leveled papers'!$H$4:$KM$4,EI$3,'English Scores- Leveled papers'!$H50:$KM50)))</f>
        <v/>
      </c>
      <c r="EJ48" s="80" t="str">
        <f>IF($B48="","",IF(COUNTIFS('English Scores- Leveled papers'!$H$4:$KM$4,EJ$3,'English Scores- Leveled papers'!$H50:$KM50,"&lt;&gt;")=0,"",SUMIF('English Scores- Leveled papers'!$H$4:$KM$4,EJ$3,'English Scores- Leveled papers'!$H50:$KM50)))</f>
        <v/>
      </c>
      <c r="EK48" s="80" t="str">
        <f>IF($B48="","",IF(COUNTIFS('English Scores- Leveled papers'!$H$4:$KM$4,EK$3,'English Scores- Leveled papers'!$H50:$KM50,"&lt;&gt;")=0,"",SUMIF('English Scores- Leveled papers'!$H$4:$KM$4,EK$3,'English Scores- Leveled papers'!$H50:$KM50)))</f>
        <v/>
      </c>
      <c r="EL48" s="80" t="str">
        <f>IF($B48="","",IF(COUNTIFS('English Scores- Leveled papers'!$H$4:$KM$4,EL$3,'English Scores- Leveled papers'!$H50:$KM50,"&lt;&gt;")=0,"",SUMIF('English Scores- Leveled papers'!$H$4:$KM$4,EL$3,'English Scores- Leveled papers'!$H50:$KM50)))</f>
        <v/>
      </c>
      <c r="EM48" s="80" t="str">
        <f>IF($B48="","",IF(COUNTIFS('English Scores- Leveled papers'!$H$4:$KM$4,EM$3,'English Scores- Leveled papers'!$H50:$KM50,"&lt;&gt;")=0,"",SUMIF('English Scores- Leveled papers'!$H$4:$KM$4,EM$3,'English Scores- Leveled papers'!$H50:$KM50)))</f>
        <v/>
      </c>
      <c r="EN48" s="80" t="str">
        <f>IF($B48="","",IF(COUNTIFS('English Scores- Leveled papers'!$H$4:$KM$4,EN$3,'English Scores- Leveled papers'!$H50:$KM50,"&lt;&gt;")=0,"",SUMIF('English Scores- Leveled papers'!$H$4:$KM$4,EN$3,'English Scores- Leveled papers'!$H50:$KM50)))</f>
        <v/>
      </c>
      <c r="EO48" s="80" t="str">
        <f>IF($B48="","",IF(COUNTIFS('English Scores- Leveled papers'!$H$4:$KM$4,EO$3,'English Scores- Leveled papers'!$H50:$KM50,"&lt;&gt;")=0,"",SUMIF('English Scores- Leveled papers'!$H$4:$KM$4,EO$3,'English Scores- Leveled papers'!$H50:$KM50)))</f>
        <v/>
      </c>
      <c r="EP48" s="80" t="str">
        <f>IF($B48="","",IF(COUNTIFS('English Scores- Leveled papers'!$H$4:$KM$4,EP$3,'English Scores- Leveled papers'!$H50:$KM50,"&lt;&gt;")=0,"",SUMIF('English Scores- Leveled papers'!$H$4:$KM$4,EP$3,'English Scores- Leveled papers'!$H50:$KM50)))</f>
        <v/>
      </c>
    </row>
    <row r="49" spans="1:146" x14ac:dyDescent="0.2">
      <c r="A49" s="65">
        <v>45</v>
      </c>
      <c r="B49" s="65" t="str">
        <f>'English Scores- Leveled papers'!B51</f>
        <v/>
      </c>
      <c r="C49" s="79" t="str">
        <f>IF('RC Mastery Check+Question type'!D49="","",IF(OR('RC Mastery Check+Question type'!D49=-0.5,'RC Mastery Check+Question type'!D49=0,'RC Mastery Check+Question type'!D49=0.2,'RC Mastery Check+Question type'!D49=0.5),"NR",'Cover Sheet'!#REF!))</f>
        <v/>
      </c>
      <c r="D49" s="76" t="str">
        <f>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v/>
      </c>
      <c r="E49" s="78" t="str">
        <f t="shared" si="16"/>
        <v/>
      </c>
      <c r="F49" s="78" t="str">
        <f t="shared" si="17"/>
        <v/>
      </c>
      <c r="G49" s="78" t="str">
        <f t="shared" si="18"/>
        <v/>
      </c>
      <c r="H49" s="78" t="str">
        <f t="shared" si="19"/>
        <v/>
      </c>
      <c r="I49" s="78" t="str">
        <f t="shared" si="20"/>
        <v/>
      </c>
      <c r="J49" s="78" t="str">
        <f t="shared" si="21"/>
        <v/>
      </c>
      <c r="K49" s="78" t="str">
        <f t="shared" si="22"/>
        <v/>
      </c>
      <c r="L49" s="78" t="str">
        <f t="shared" si="23"/>
        <v/>
      </c>
      <c r="M49" s="78" t="str">
        <f t="shared" si="24"/>
        <v/>
      </c>
      <c r="N49" s="78" t="str">
        <f t="shared" si="25"/>
        <v/>
      </c>
      <c r="O49" s="78" t="str">
        <f t="shared" si="26"/>
        <v/>
      </c>
      <c r="P49" s="78" t="str">
        <f t="shared" si="27"/>
        <v/>
      </c>
      <c r="Q49" s="78" t="str">
        <f t="shared" si="28"/>
        <v/>
      </c>
      <c r="R49" s="78" t="str">
        <f t="shared" si="29"/>
        <v/>
      </c>
      <c r="S49" s="41" t="str">
        <f>IF($B49="","",IF(COUNTIFS('English Scores- Leveled papers'!$H$4:$KM$4,S$3,'English Scores- Leveled papers'!$H51:$KM51,"&lt;&gt;")=0,"",SUMIF('English Scores- Leveled papers'!$H$4:$KM$4,S$3,'English Scores- Leveled papers'!$H51:$KM51)))</f>
        <v/>
      </c>
      <c r="T49" s="41" t="str">
        <f>IF($B49="","",IF(COUNTIFS('English Scores- Leveled papers'!$H$4:$KM$4,T$3,'English Scores- Leveled papers'!$H51:$KM51,"&lt;&gt;")=0,"",SUMIF('English Scores- Leveled papers'!$H$4:$KM$4,T$3,'English Scores- Leveled papers'!$H51:$KM51)))</f>
        <v/>
      </c>
      <c r="U49" s="41" t="str">
        <f>IF($B49="","",IF(COUNTIFS('English Scores- Leveled papers'!$H$4:$KM$4,U$3,'English Scores- Leveled papers'!$H51:$KM51,"&lt;&gt;")=0,"",SUMIF('English Scores- Leveled papers'!$H$4:$KM$4,U$3,'English Scores- Leveled papers'!$H51:$KM51)))</f>
        <v/>
      </c>
      <c r="V49" s="41" t="str">
        <f>IF($B49="","",IF(COUNTIFS('English Scores- Leveled papers'!$H$4:$KM$4,V$3,'English Scores- Leveled papers'!$H51:$KM51,"&lt;&gt;")=0,"",SUMIF('English Scores- Leveled papers'!$H$4:$KM$4,V$3,'English Scores- Leveled papers'!$H51:$KM51)))</f>
        <v/>
      </c>
      <c r="W49" s="41" t="str">
        <f>IF($B49="","",IF(COUNTIFS('English Scores- Leveled papers'!$H$4:$KM$4,W$3,'English Scores- Leveled papers'!$H51:$KM51,"&lt;&gt;")=0,"",SUMIF('English Scores- Leveled papers'!$H$4:$KM$4,W$3,'English Scores- Leveled papers'!$H51:$KM51)))</f>
        <v/>
      </c>
      <c r="X49" s="80" t="str">
        <f>IF($B49="","",IF(COUNTIFS('English Scores- Leveled papers'!$H$4:$KM$4,X$3,'English Scores- Leveled papers'!$H51:$KM51,"&lt;&gt;")=0,"",SUMIF('English Scores- Leveled papers'!$H$4:$KM$4,X$3,'English Scores- Leveled papers'!$H51:$KM51)))</f>
        <v/>
      </c>
      <c r="Y49" s="80" t="str">
        <f>IF($B49="","",IF(COUNTIFS('English Scores- Leveled papers'!$H$4:$KM$4,Y$3,'English Scores- Leveled papers'!$H51:$KM51,"&lt;&gt;")=0,"",SUMIF('English Scores- Leveled papers'!$H$4:$KM$4,Y$3,'English Scores- Leveled papers'!$H51:$KM51)))</f>
        <v/>
      </c>
      <c r="Z49" s="80" t="str">
        <f>IF($B49="","",IF(COUNTIFS('English Scores- Leveled papers'!$H$4:$KM$4,Z$3,'English Scores- Leveled papers'!$H51:$KM51,"&lt;&gt;")=0,"",SUMIF('English Scores- Leveled papers'!$H$4:$KM$4,Z$3,'English Scores- Leveled papers'!$H51:$KM51)))</f>
        <v/>
      </c>
      <c r="AA49" s="80" t="str">
        <f>IF($B49="","",IF(COUNTIFS('English Scores- Leveled papers'!$H$4:$KM$4,AA$3,'English Scores- Leveled papers'!$H51:$KM51,"&lt;&gt;")=0,"",SUMIF('English Scores- Leveled papers'!$H$4:$KM$4,AA$3,'English Scores- Leveled papers'!$H51:$KM51)))</f>
        <v/>
      </c>
      <c r="AB49" s="80" t="str">
        <f>IF($B49="","",IF(COUNTIFS('English Scores- Leveled papers'!$H$4:$KM$4,AB$3,'English Scores- Leveled papers'!$H51:$KM51,"&lt;&gt;")=0,"",SUMIF('English Scores- Leveled papers'!$H$4:$KM$4,AB$3,'English Scores- Leveled papers'!$H51:$KM51)))</f>
        <v/>
      </c>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80" t="str">
        <f>IF($B49="","",IF(COUNTIFS('English Scores- Leveled papers'!$H$4:$KM$4,AI$3,'English Scores- Leveled papers'!$H51:$KM51,"&lt;&gt;")=0,"",SUMIF('English Scores- Leveled papers'!$H$4:$KM$4,AI$3,'English Scores- Leveled papers'!$H51:$KM51)))</f>
        <v/>
      </c>
      <c r="AJ49" s="80" t="str">
        <f>IF($B49="","",IF(COUNTIFS('English Scores- Leveled papers'!$H$4:$KM$4,AJ$3,'English Scores- Leveled papers'!$H51:$KM51,"&lt;&gt;")=0,"",SUMIF('English Scores- Leveled papers'!$H$4:$KM$4,AJ$3,'English Scores- Leveled papers'!$H51:$KM51)))</f>
        <v/>
      </c>
      <c r="AK49" s="80" t="str">
        <f>IF($B49="","",IF(COUNTIFS('English Scores- Leveled papers'!$H$4:$KM$4,AK$3,'English Scores- Leveled papers'!$H51:$KM51,"&lt;&gt;")=0,"",SUMIF('English Scores- Leveled papers'!$H$4:$KM$4,AK$3,'English Scores- Leveled papers'!$H51:$KM51)))</f>
        <v/>
      </c>
      <c r="AL49" s="80" t="str">
        <f>IF($B49="","",IF(COUNTIFS('English Scores- Leveled papers'!$H$4:$KM$4,AL$3,'English Scores- Leveled papers'!$H51:$KM51,"&lt;&gt;")=0,"",SUMIF('English Scores- Leveled papers'!$H$4:$KM$4,AL$3,'English Scores- Leveled papers'!$H51:$KM51)))</f>
        <v/>
      </c>
      <c r="AM49" s="80" t="str">
        <f>IF($B49="","",IF(COUNTIFS('English Scores- Leveled papers'!$H$4:$KM$4,AM$3,'English Scores- Leveled papers'!$H51:$KM51,"&lt;&gt;")=0,"",SUMIF('English Scores- Leveled papers'!$H$4:$KM$4,AM$3,'English Scores- Leveled papers'!$H51:$KM51)))</f>
        <v/>
      </c>
      <c r="AN49" s="80"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80" t="str">
        <f>IF($B49="","",IF(COUNTIFS('English Scores- Leveled papers'!$H$4:$KM$4,AZ$3,'English Scores- Leveled papers'!$H51:$KM51,"&lt;&gt;")=0,"",SUMIF('English Scores- Leveled papers'!$H$4:$KM$4,AZ$3,'English Scores- Leveled papers'!$H51:$KM51)))</f>
        <v/>
      </c>
      <c r="BA49" s="80" t="str">
        <f>IF($B49="","",IF(COUNTIFS('English Scores- Leveled papers'!$H$4:$KM$4,BA$3,'English Scores- Leveled papers'!$H51:$KM51,"&lt;&gt;")=0,"",SUMIF('English Scores- Leveled papers'!$H$4:$KM$4,BA$3,'English Scores- Leveled papers'!$H51:$KM51)))</f>
        <v/>
      </c>
      <c r="BB49" s="80" t="str">
        <f>IF($B49="","",IF(COUNTIFS('English Scores- Leveled papers'!$H$4:$KM$4,BB$3,'English Scores- Leveled papers'!$H51:$KM51,"&lt;&gt;")=0,"",SUMIF('English Scores- Leveled papers'!$H$4:$KM$4,BB$3,'English Scores- Leveled papers'!$H51:$KM51)))</f>
        <v/>
      </c>
      <c r="BC49" s="80" t="str">
        <f>IF($B49="","",IF(COUNTIFS('English Scores- Leveled papers'!$H$4:$KM$4,BC$3,'English Scores- Leveled papers'!$H51:$KM51,"&lt;&gt;")=0,"",SUMIF('English Scores- Leveled papers'!$H$4:$KM$4,BC$3,'English Scores- Leveled papers'!$H51:$KM51)))</f>
        <v/>
      </c>
      <c r="BD49" s="80"/>
      <c r="BE49" s="80"/>
      <c r="BF49" s="80" t="str">
        <f>IF($B49="","",IF(COUNTIFS('English Scores- Leveled papers'!$H$4:$KM$4,BF$3,'English Scores- Leveled papers'!$H51:$KM51,"&lt;&gt;")=0,"",SUMIF('English Scores- Leveled papers'!$H$4:$KM$4,BF$3,'English Scores- Leveled papers'!$H51:$KM51)))</f>
        <v/>
      </c>
      <c r="BG49" s="80" t="str">
        <f>IF($B49="","",IF(COUNTIFS('English Scores- Leveled papers'!$H$4:$KM$4,BG$3,'English Scores- Leveled papers'!$H51:$KM51,"&lt;&gt;")=0,"",SUMIF('English Scores- Leveled papers'!$H$4:$KM$4,BG$3,'English Scores- Leveled papers'!$H51:$KM51)))</f>
        <v/>
      </c>
      <c r="BH49" s="80" t="str">
        <f>IF($B49="","",IF(COUNTIFS('English Scores- Leveled papers'!$H$4:$KM$4,BH$3,'English Scores- Leveled papers'!$H51:$KM51,"&lt;&gt;")=0,"",SUMIF('English Scores- Leveled papers'!$H$4:$KM$4,BH$3,'English Scores- Leveled papers'!$H51:$KM51)))</f>
        <v/>
      </c>
      <c r="BI49" s="80" t="str">
        <f>IF($B49="","",IF(COUNTIFS('English Scores- Leveled papers'!$H$4:$KM$4,BI$3,'English Scores- Leveled papers'!$H51:$KM51,"&lt;&gt;")=0,"",SUMIF('English Scores- Leveled papers'!$H$4:$KM$4,BI$3,'English Scores- Leveled papers'!$H51:$KM51)))</f>
        <v/>
      </c>
      <c r="BJ49" s="80" t="str">
        <f>IF($B49="","",IF(COUNTIFS('English Scores- Leveled papers'!$H$4:$KM$4,BJ$3,'English Scores- Leveled papers'!$H51:$KM51,"&lt;&gt;")=0,"",SUMIF('English Scores- Leveled papers'!$H$4:$KM$4,BJ$3,'English Scores- Leveled papers'!$H51:$KM51)))</f>
        <v/>
      </c>
      <c r="BK49" s="80" t="str">
        <f>IF($B49="","",IF(COUNTIFS('English Scores- Leveled papers'!$H$4:$KM$4,BK$3,'English Scores- Leveled papers'!$H51:$KM51,"&lt;&gt;")=0,"",SUMIF('English Scores- Leveled papers'!$H$4:$KM$4,BK$3,'English Scores- Leveled papers'!$H51:$KM51)))</f>
        <v/>
      </c>
      <c r="BL49" s="80" t="str">
        <f>IF($B49="","",IF(COUNTIFS('English Scores- Leveled papers'!$H$4:$KM$4,BL$3,'English Scores- Leveled papers'!$H51:$KM51,"&lt;&gt;")=0,"",SUMIF('English Scores- Leveled papers'!$H$4:$KM$4,BL$3,'English Scores- Leveled papers'!$H51:$KM51)))</f>
        <v/>
      </c>
      <c r="BM49" s="80" t="str">
        <f>IF($B49="","",IF(COUNTIFS('English Scores- Leveled papers'!$H$4:$KM$4,BM$3,'English Scores- Leveled papers'!$H51:$KM51,"&lt;&gt;")=0,"",SUMIF('English Scores- Leveled papers'!$H$4:$KM$4,BM$3,'English Scores- Leveled papers'!$H51:$KM51)))</f>
        <v/>
      </c>
      <c r="BN49" s="80" t="str">
        <f>IF($B49="","",IF(COUNTIFS('English Scores- Leveled papers'!$H$4:$KM$4,BN$3,'English Scores- Leveled papers'!$H51:$KM51,"&lt;&gt;")=0,"",SUMIF('English Scores- Leveled papers'!$H$4:$KM$4,BN$3,'English Scores- Leveled papers'!$H51:$KM51)))</f>
        <v/>
      </c>
      <c r="BO49" s="80"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80" t="str">
        <f>IF($B49="","",IF(COUNTIFS('English Scores- Leveled papers'!$H$4:$KM$4,BX$3,'English Scores- Leveled papers'!$H51:$KM51,"&lt;&gt;")=0,"",SUMIF('English Scores- Leveled papers'!$H$4:$KM$4,BX$3,'English Scores- Leveled papers'!$H51:$KM51)))</f>
        <v/>
      </c>
      <c r="BY49" s="80" t="str">
        <f>IF($B49="","",IF(COUNTIFS('English Scores- Leveled papers'!$H$4:$KM$4,BY$3,'English Scores- Leveled papers'!$H51:$KM51,"&lt;&gt;")=0,"",SUMIF('English Scores- Leveled papers'!$H$4:$KM$4,BY$3,'English Scores- Leveled papers'!$H51:$KM51)))</f>
        <v/>
      </c>
      <c r="BZ49" s="80" t="str">
        <f>IF($B49="","",IF(COUNTIFS('English Scores- Leveled papers'!$H$4:$KM$4,BZ$3,'English Scores- Leveled papers'!$H51:$KM51,"&lt;&gt;")=0,"",SUMIF('English Scores- Leveled papers'!$H$4:$KM$4,BZ$3,'English Scores- Leveled papers'!$H51:$KM51)))</f>
        <v/>
      </c>
      <c r="CA49" s="80" t="str">
        <f>IF($B49="","",IF(COUNTIFS('English Scores- Leveled papers'!$H$4:$KM$4,CA$3,'English Scores- Leveled papers'!$H51:$KM51,"&lt;&gt;")=0,"",SUMIF('English Scores- Leveled papers'!$H$4:$KM$4,CA$3,'English Scores- Leveled papers'!$H51:$KM51)))</f>
        <v/>
      </c>
      <c r="CB49" s="80" t="str">
        <f>IF($B49="","",IF(COUNTIFS('English Scores- Leveled papers'!$H$4:$KM$4,CB$3,'English Scores- Leveled papers'!$H51:$KM51,"&lt;&gt;")=0,"",SUMIF('English Scores- Leveled papers'!$H$4:$KM$4,CB$3,'English Scores- Leveled papers'!$H51:$KM51)))</f>
        <v/>
      </c>
      <c r="CC49" s="80" t="str">
        <f>IF($B49="","",IF(COUNTIFS('English Scores- Leveled papers'!$H$4:$KM$4,CC$3,'English Scores- Leveled papers'!$H51:$KM51,"&lt;&gt;")=0,"",SUMIF('English Scores- Leveled papers'!$H$4:$KM$4,CC$3,'English Scores- Leveled papers'!$H51:$KM51)))</f>
        <v/>
      </c>
      <c r="CD49" s="80" t="str">
        <f>IF($B49="","",IF(COUNTIFS('English Scores- Leveled papers'!$H$4:$KM$4,CD$3,'English Scores- Leveled papers'!$H51:$KM51,"&lt;&gt;")=0,"",SUMIF('English Scores- Leveled papers'!$H$4:$KM$4,CD$3,'English Scores- Leveled papers'!$H51:$KM51)))</f>
        <v/>
      </c>
      <c r="CE49" s="80" t="str">
        <f>IF($B49="","",IF(COUNTIFS('English Scores- Leveled papers'!$H$4:$KM$4,CE$3,'English Scores- Leveled papers'!$H51:$KM51,"&lt;&gt;")=0,"",SUMIF('English Scores- Leveled papers'!$H$4:$KM$4,CE$3,'English Scores- Leveled papers'!$H51:$KM51)))</f>
        <v/>
      </c>
      <c r="CF49" s="80"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80" t="str">
        <f>IF($B49="","",IF(COUNTIFS('English Scores- Leveled papers'!$H$4:$KM$4,CL$3,'English Scores- Leveled papers'!$H51:$KM51,"&lt;&gt;")=0,"",SUMIF('English Scores- Leveled papers'!$H$4:$KM$4,CL$3,'English Scores- Leveled papers'!$H51:$KM51)))</f>
        <v/>
      </c>
      <c r="CM49" s="80" t="str">
        <f>IF($B49="","",IF(COUNTIFS('English Scores- Leveled papers'!$H$4:$KM$4,CM$3,'English Scores- Leveled papers'!$H51:$KM51,"&lt;&gt;")=0,"",SUMIF('English Scores- Leveled papers'!$H$4:$KM$4,CM$3,'English Scores- Leveled papers'!$H51:$KM51)))</f>
        <v/>
      </c>
      <c r="CN49" s="80" t="str">
        <f>IF($B49="","",IF(COUNTIFS('English Scores- Leveled papers'!$H$4:$KM$4,CN$3,'English Scores- Leveled papers'!$H51:$KM51,"&lt;&gt;")=0,"",SUMIF('English Scores- Leveled papers'!$H$4:$KM$4,CN$3,'English Scores- Leveled papers'!$H51:$KM51)))</f>
        <v/>
      </c>
      <c r="CO49" s="80" t="str">
        <f>IF($B49="","",IF(COUNTIFS('English Scores- Leveled papers'!$H$4:$KM$4,CO$3,'English Scores- Leveled papers'!$H51:$KM51,"&lt;&gt;")=0,"",SUMIF('English Scores- Leveled papers'!$H$4:$KM$4,CO$3,'English Scores- Leveled papers'!$H51:$KM51)))</f>
        <v/>
      </c>
      <c r="CP49" s="80" t="str">
        <f>IF($B49="","",IF(COUNTIFS('English Scores- Leveled papers'!$H$4:$KM$4,CP$3,'English Scores- Leveled papers'!$H51:$KM51,"&lt;&gt;")=0,"",SUMIF('English Scores- Leveled papers'!$H$4:$KM$4,CP$3,'English Scores- Leveled papers'!$H51:$KM51)))</f>
        <v/>
      </c>
      <c r="CQ49" s="80" t="str">
        <f>IF($B49="","",IF(COUNTIFS('English Scores- Leveled papers'!$H$4:$KM$4,CQ$3,'English Scores- Leveled papers'!$H51:$KM51,"&lt;&gt;")=0,"",SUMIF('English Scores- Leveled papers'!$H$4:$KM$4,CQ$3,'English Scores- Leveled papers'!$H51:$KM51)))</f>
        <v/>
      </c>
      <c r="CR49" s="80" t="str">
        <f>IF($B49="","",IF(COUNTIFS('English Scores- Leveled papers'!$H$4:$KM$4,CR$3,'English Scores- Leveled papers'!$H51:$KM51,"&lt;&gt;")=0,"",SUMIF('English Scores- Leveled papers'!$H$4:$KM$4,CR$3,'English Scores- Leveled papers'!$H51:$KM51)))</f>
        <v/>
      </c>
      <c r="CS49" s="80"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80" t="str">
        <f>IF($B49="","",IF(COUNTIFS('English Scores- Leveled papers'!$H$4:$KM$4,DF$3,'English Scores- Leveled papers'!$H51:$KM51,"&lt;&gt;")=0,"",SUMIF('English Scores- Leveled papers'!$H$4:$KM$4,DF$3,'English Scores- Leveled papers'!$H51:$KM51)))</f>
        <v/>
      </c>
      <c r="DG49" s="80" t="str">
        <f>IF($B49="","",IF(COUNTIFS('English Scores- Leveled papers'!$H$4:$KM$4,DG$3,'English Scores- Leveled papers'!$H51:$KM51,"&lt;&gt;")=0,"",SUMIF('English Scores- Leveled papers'!$H$4:$KM$4,DG$3,'English Scores- Leveled papers'!$H51:$KM51)))</f>
        <v/>
      </c>
      <c r="DH49" s="80" t="str">
        <f>IF($B49="","",IF(COUNTIFS('English Scores- Leveled papers'!$H$4:$KM$4,DH$3,'English Scores- Leveled papers'!$H51:$KM51,"&lt;&gt;")=0,"",SUMIF('English Scores- Leveled papers'!$H$4:$KM$4,DH$3,'English Scores- Leveled papers'!$H51:$KM51)))</f>
        <v/>
      </c>
      <c r="DI49" s="80" t="str">
        <f>IF($B49="","",IF(COUNTIFS('English Scores- Leveled papers'!$H$4:$KM$4,DI$3,'English Scores- Leveled papers'!$H51:$KM51,"&lt;&gt;")=0,"",SUMIF('English Scores- Leveled papers'!$H$4:$KM$4,DI$3,'English Scores- Leveled papers'!$H51:$KM51)))</f>
        <v/>
      </c>
      <c r="DJ49" s="80" t="str">
        <f>IF($B49="","",IF(COUNTIFS('English Scores- Leveled papers'!$H$4:$KM$4,DJ$3,'English Scores- Leveled papers'!$H51:$KM51,"&lt;&gt;")=0,"",SUMIF('English Scores- Leveled papers'!$H$4:$KM$4,DJ$3,'English Scores- Leveled papers'!$H51:$KM51)))</f>
        <v/>
      </c>
      <c r="DK49" s="80" t="str">
        <f>IF($B49="","",IF(COUNTIFS('English Scores- Leveled papers'!$H$4:$KM$4,DK$3,'English Scores- Leveled papers'!$H51:$KM51,"&lt;&gt;")=0,"",SUMIF('English Scores- Leveled papers'!$H$4:$KM$4,DK$3,'English Scores- Leveled papers'!$H51:$KM51)))</f>
        <v/>
      </c>
      <c r="DL49" s="80" t="str">
        <f>IF($B49="","",IF(COUNTIFS('English Scores- Leveled papers'!$H$4:$KM$4,DL$3,'English Scores- Leveled papers'!$H51:$KM51,"&lt;&gt;")=0,"",SUMIF('English Scores- Leveled papers'!$H$4:$KM$4,DL$3,'English Scores- Leveled papers'!$H51:$KM51)))</f>
        <v/>
      </c>
      <c r="DM49" s="80" t="str">
        <f>IF($B49="","",IF(COUNTIFS('English Scores- Leveled papers'!$H$4:$KM$4,DM$3,'English Scores- Leveled papers'!$H51:$KM51,"&lt;&gt;")=0,"",SUMIF('English Scores- Leveled papers'!$H$4:$KM$4,DM$3,'English Scores- Leveled papers'!$H51:$KM51)))</f>
        <v/>
      </c>
      <c r="DN49" s="80" t="str">
        <f>IF($B49="","",IF(COUNTIFS('English Scores- Leveled papers'!$H$4:$KM$4,DN$3,'English Scores- Leveled papers'!$H51:$KM51,"&lt;&gt;")=0,"",SUMIF('English Scores- Leveled papers'!$H$4:$KM$4,DN$3,'English Scores- Leveled papers'!$H51:$KM51)))</f>
        <v/>
      </c>
      <c r="DO49" s="80" t="str">
        <f>IF($B49="","",IF(COUNTIFS('English Scores- Leveled papers'!$H$4:$KM$4,DO$3,'English Scores- Leveled papers'!$H51:$KM51,"&lt;&gt;")=0,"",SUMIF('English Scores- Leveled papers'!$H$4:$KM$4,DO$3,'English Scores- Leveled papers'!$H51:$KM51)))</f>
        <v/>
      </c>
      <c r="DP49" s="80" t="str">
        <f>IF($B49="","",IF(COUNTIFS('English Scores- Leveled papers'!$H$4:$KM$4,DP$3,'English Scores- Leveled papers'!$H51:$KM51,"&lt;&gt;")=0,"",SUMIF('English Scores- Leveled papers'!$H$4:$KM$4,DP$3,'English Scores- Leveled papers'!$H51:$KM51)))</f>
        <v/>
      </c>
      <c r="DQ49" s="80" t="str">
        <f>IF($B49="","",IF(COUNTIFS('English Scores- Leveled papers'!$H$4:$KM$4,DQ$3,'English Scores- Leveled papers'!$H51:$KM51,"&lt;&gt;")=0,"",SUMIF('English Scores- Leveled papers'!$H$4:$KM$4,DQ$3,'English Scores- Leveled papers'!$H51:$KM51)))</f>
        <v/>
      </c>
      <c r="DR49" s="41" t="str">
        <f>IF($B49="","",IF(COUNTIFS('English Scores- Leveled papers'!$H$4:$KM$4,DR$3,'English Scores- Leveled papers'!$H51:$KM51,"&lt;&gt;")=0,"",SUMIF('English Scores- Leveled papers'!$H$4:$KM$4,DR$3,'English Scores- Leveled papers'!$H51:$KM51)))</f>
        <v/>
      </c>
      <c r="DS49" s="41" t="str">
        <f>IF($B49="","",IF(COUNTIFS('English Scores- Leveled papers'!$H$4:$KM$4,DS$3,'English Scores- Leveled papers'!$H51:$KM51,"&lt;&gt;")=0,"",SUMIF('English Scores- Leveled papers'!$H$4:$KM$4,DS$3,'English Scores- Leveled papers'!$H51:$KM51)))</f>
        <v/>
      </c>
      <c r="DT49" s="41" t="str">
        <f>IF($B49="","",IF(COUNTIFS('English Scores- Leveled papers'!$H$4:$KM$4,DT$3,'English Scores- Leveled papers'!$H51:$KM51,"&lt;&gt;")=0,"",SUMIF('English Scores- Leveled papers'!$H$4:$KM$4,DT$3,'English Scores- Leveled papers'!$H51:$KM51)))</f>
        <v/>
      </c>
      <c r="DU49" s="41" t="str">
        <f>IF($B49="","",IF(COUNTIFS('English Scores- Leveled papers'!$H$4:$KM$4,DU$3,'English Scores- Leveled papers'!$H51:$KM51,"&lt;&gt;")=0,"",SUMIF('English Scores- Leveled papers'!$H$4:$KM$4,DU$3,'English Scores- Leveled papers'!$H51:$KM51)))</f>
        <v/>
      </c>
      <c r="DV49" s="41" t="str">
        <f>IF($B49="","",IF(COUNTIFS('English Scores- Leveled papers'!$H$4:$KM$4,DV$3,'English Scores- Leveled papers'!$H51:$KM51,"&lt;&gt;")=0,"",SUMIF('English Scores- Leveled papers'!$H$4:$KM$4,DV$3,'English Scores- Leveled papers'!$H51:$KM51)))</f>
        <v/>
      </c>
      <c r="DW49" s="41" t="str">
        <f>IF($B49="","",IF(COUNTIFS('English Scores- Leveled papers'!$H$4:$KM$4,DW$3,'English Scores- Leveled papers'!$H51:$KM51,"&lt;&gt;")=0,"",SUMIF('English Scores- Leveled papers'!$H$4:$KM$4,DW$3,'English Scores- Leveled papers'!$H51:$KM51)))</f>
        <v/>
      </c>
      <c r="DX49" s="41" t="str">
        <f>IF($B49="","",IF(COUNTIFS('English Scores- Leveled papers'!$H$4:$KM$4,DX$3,'English Scores- Leveled papers'!$H51:$KM51,"&lt;&gt;")=0,"",SUMIF('English Scores- Leveled papers'!$H$4:$KM$4,DX$3,'English Scores- Leveled papers'!$H51:$KM51)))</f>
        <v/>
      </c>
      <c r="DY49" s="41" t="str">
        <f>IF($B49="","",IF(COUNTIFS('English Scores- Leveled papers'!$H$4:$KM$4,DY$3,'English Scores- Leveled papers'!$H51:$KM51,"&lt;&gt;")=0,"",SUMIF('English Scores- Leveled papers'!$H$4:$KM$4,DY$3,'English Scores- Leveled papers'!$H51:$KM51)))</f>
        <v/>
      </c>
      <c r="DZ49" s="41" t="str">
        <f>IF($B49="","",IF(COUNTIFS('English Scores- Leveled papers'!$H$4:$KM$4,DZ$3,'English Scores- Leveled papers'!$H51:$KM51,"&lt;&gt;")=0,"",SUMIF('English Scores- Leveled papers'!$H$4:$KM$4,DZ$3,'English Scores- Leveled papers'!$H51:$KM51)))</f>
        <v/>
      </c>
      <c r="EA49" s="41" t="str">
        <f>IF($B49="","",IF(COUNTIFS('English Scores- Leveled papers'!$H$4:$KM$4,EA$3,'English Scores- Leveled papers'!$H51:$KM51,"&lt;&gt;")=0,"",SUMIF('English Scores- Leveled papers'!$H$4:$KM$4,EA$3,'English Scores- Leveled papers'!$H51:$KM51)))</f>
        <v/>
      </c>
      <c r="EB49" s="41" t="str">
        <f>IF($B49="","",IF(COUNTIFS('English Scores- Leveled papers'!$H$4:$KM$4,EB$3,'English Scores- Leveled papers'!$H51:$KM51,"&lt;&gt;")=0,"",SUMIF('English Scores- Leveled papers'!$H$4:$KM$4,EB$3,'English Scores- Leveled papers'!$H51:$KM51)))</f>
        <v/>
      </c>
      <c r="EC49" s="41" t="str">
        <f>IF($B49="","",IF(COUNTIFS('English Scores- Leveled papers'!$H$4:$KM$4,EC$3,'English Scores- Leveled papers'!$H51:$KM51,"&lt;&gt;")=0,"",SUMIF('English Scores- Leveled papers'!$H$4:$KM$4,EC$3,'English Scores- Leveled papers'!$H51:$KM51)))</f>
        <v/>
      </c>
      <c r="ED49" s="80" t="str">
        <f>IF($B49="","",IF(COUNTIFS('English Scores- Leveled papers'!$H$4:$KM$4,ED$3,'English Scores- Leveled papers'!$H51:$KM51,"&lt;&gt;")=0,"",SUMIF('English Scores- Leveled papers'!$H$4:$KM$4,ED$3,'English Scores- Leveled papers'!$H51:$KM51)))</f>
        <v/>
      </c>
      <c r="EE49" s="80" t="str">
        <f>IF($B49="","",IF(COUNTIFS('English Scores- Leveled papers'!$H$4:$KM$4,EE$3,'English Scores- Leveled papers'!$H51:$KM51,"&lt;&gt;")=0,"",SUMIF('English Scores- Leveled papers'!$H$4:$KM$4,EE$3,'English Scores- Leveled papers'!$H51:$KM51)))</f>
        <v/>
      </c>
      <c r="EF49" s="80" t="str">
        <f>IF($B49="","",IF(COUNTIFS('English Scores- Leveled papers'!$H$4:$KM$4,EF$3,'English Scores- Leveled papers'!$H51:$KM51,"&lt;&gt;")=0,"",SUMIF('English Scores- Leveled papers'!$H$4:$KM$4,EF$3,'English Scores- Leveled papers'!$H51:$KM51)))</f>
        <v/>
      </c>
      <c r="EG49" s="80" t="str">
        <f>IF($B49="","",IF(COUNTIFS('English Scores- Leveled papers'!$H$4:$KM$4,EG$3,'English Scores- Leveled papers'!$H51:$KM51,"&lt;&gt;")=0,"",SUMIF('English Scores- Leveled papers'!$H$4:$KM$4,EG$3,'English Scores- Leveled papers'!$H51:$KM51)))</f>
        <v/>
      </c>
      <c r="EH49" s="80" t="str">
        <f>IF($B49="","",IF(COUNTIFS('English Scores- Leveled papers'!$H$4:$KM$4,EH$3,'English Scores- Leveled papers'!$H51:$KM51,"&lt;&gt;")=0,"",SUMIF('English Scores- Leveled papers'!$H$4:$KM$4,EH$3,'English Scores- Leveled papers'!$H51:$KM51)))</f>
        <v/>
      </c>
      <c r="EI49" s="80" t="str">
        <f>IF($B49="","",IF(COUNTIFS('English Scores- Leveled papers'!$H$4:$KM$4,EI$3,'English Scores- Leveled papers'!$H51:$KM51,"&lt;&gt;")=0,"",SUMIF('English Scores- Leveled papers'!$H$4:$KM$4,EI$3,'English Scores- Leveled papers'!$H51:$KM51)))</f>
        <v/>
      </c>
      <c r="EJ49" s="80" t="str">
        <f>IF($B49="","",IF(COUNTIFS('English Scores- Leveled papers'!$H$4:$KM$4,EJ$3,'English Scores- Leveled papers'!$H51:$KM51,"&lt;&gt;")=0,"",SUMIF('English Scores- Leveled papers'!$H$4:$KM$4,EJ$3,'English Scores- Leveled papers'!$H51:$KM51)))</f>
        <v/>
      </c>
      <c r="EK49" s="80" t="str">
        <f>IF($B49="","",IF(COUNTIFS('English Scores- Leveled papers'!$H$4:$KM$4,EK$3,'English Scores- Leveled papers'!$H51:$KM51,"&lt;&gt;")=0,"",SUMIF('English Scores- Leveled papers'!$H$4:$KM$4,EK$3,'English Scores- Leveled papers'!$H51:$KM51)))</f>
        <v/>
      </c>
      <c r="EL49" s="80" t="str">
        <f>IF($B49="","",IF(COUNTIFS('English Scores- Leveled papers'!$H$4:$KM$4,EL$3,'English Scores- Leveled papers'!$H51:$KM51,"&lt;&gt;")=0,"",SUMIF('English Scores- Leveled papers'!$H$4:$KM$4,EL$3,'English Scores- Leveled papers'!$H51:$KM51)))</f>
        <v/>
      </c>
      <c r="EM49" s="80" t="str">
        <f>IF($B49="","",IF(COUNTIFS('English Scores- Leveled papers'!$H$4:$KM$4,EM$3,'English Scores- Leveled papers'!$H51:$KM51,"&lt;&gt;")=0,"",SUMIF('English Scores- Leveled papers'!$H$4:$KM$4,EM$3,'English Scores- Leveled papers'!$H51:$KM51)))</f>
        <v/>
      </c>
      <c r="EN49" s="80" t="str">
        <f>IF($B49="","",IF(COUNTIFS('English Scores- Leveled papers'!$H$4:$KM$4,EN$3,'English Scores- Leveled papers'!$H51:$KM51,"&lt;&gt;")=0,"",SUMIF('English Scores- Leveled papers'!$H$4:$KM$4,EN$3,'English Scores- Leveled papers'!$H51:$KM51)))</f>
        <v/>
      </c>
      <c r="EO49" s="80" t="str">
        <f>IF($B49="","",IF(COUNTIFS('English Scores- Leveled papers'!$H$4:$KM$4,EO$3,'English Scores- Leveled papers'!$H51:$KM51,"&lt;&gt;")=0,"",SUMIF('English Scores- Leveled papers'!$H$4:$KM$4,EO$3,'English Scores- Leveled papers'!$H51:$KM51)))</f>
        <v/>
      </c>
      <c r="EP49" s="80" t="str">
        <f>IF($B49="","",IF(COUNTIFS('English Scores- Leveled papers'!$H$4:$KM$4,EP$3,'English Scores- Leveled papers'!$H51:$KM51,"&lt;&gt;")=0,"",SUMIF('English Scores- Leveled papers'!$H$4:$KM$4,EP$3,'English Scores- Leveled papers'!$H51:$KM51)))</f>
        <v/>
      </c>
    </row>
    <row r="50" spans="1:146" x14ac:dyDescent="0.2">
      <c r="A50" s="65">
        <v>46</v>
      </c>
      <c r="B50" s="65" t="str">
        <f>'English Scores- Leveled papers'!B52</f>
        <v/>
      </c>
      <c r="C50" s="79" t="str">
        <f>IF('RC Mastery Check+Question type'!D50="","",IF(OR('RC Mastery Check+Question type'!D50=-0.5,'RC Mastery Check+Question type'!D50=0,'RC Mastery Check+Question type'!D50=0.2,'RC Mastery Check+Question type'!D50=0.5),"NR",'Cover Sheet'!#REF!))</f>
        <v/>
      </c>
      <c r="D50" s="76" t="str">
        <f>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v/>
      </c>
      <c r="E50" s="78" t="str">
        <f t="shared" si="16"/>
        <v/>
      </c>
      <c r="F50" s="78" t="str">
        <f t="shared" si="17"/>
        <v/>
      </c>
      <c r="G50" s="78" t="str">
        <f t="shared" si="18"/>
        <v/>
      </c>
      <c r="H50" s="78" t="str">
        <f t="shared" si="19"/>
        <v/>
      </c>
      <c r="I50" s="78" t="str">
        <f t="shared" si="20"/>
        <v/>
      </c>
      <c r="J50" s="78" t="str">
        <f t="shared" si="21"/>
        <v/>
      </c>
      <c r="K50" s="78" t="str">
        <f t="shared" si="22"/>
        <v/>
      </c>
      <c r="L50" s="78" t="str">
        <f t="shared" si="23"/>
        <v/>
      </c>
      <c r="M50" s="78" t="str">
        <f t="shared" si="24"/>
        <v/>
      </c>
      <c r="N50" s="78" t="str">
        <f t="shared" si="25"/>
        <v/>
      </c>
      <c r="O50" s="78" t="str">
        <f t="shared" si="26"/>
        <v/>
      </c>
      <c r="P50" s="78" t="str">
        <f t="shared" si="27"/>
        <v/>
      </c>
      <c r="Q50" s="78" t="str">
        <f t="shared" si="28"/>
        <v/>
      </c>
      <c r="R50" s="78" t="str">
        <f t="shared" si="29"/>
        <v/>
      </c>
      <c r="S50" s="41" t="str">
        <f>IF($B50="","",IF(COUNTIFS('English Scores- Leveled papers'!$H$4:$KM$4,S$3,'English Scores- Leveled papers'!$H52:$KM52,"&lt;&gt;")=0,"",SUMIF('English Scores- Leveled papers'!$H$4:$KM$4,S$3,'English Scores- Leveled papers'!$H52:$KM52)))</f>
        <v/>
      </c>
      <c r="T50" s="41" t="str">
        <f>IF($B50="","",IF(COUNTIFS('English Scores- Leveled papers'!$H$4:$KM$4,T$3,'English Scores- Leveled papers'!$H52:$KM52,"&lt;&gt;")=0,"",SUMIF('English Scores- Leveled papers'!$H$4:$KM$4,T$3,'English Scores- Leveled papers'!$H52:$KM52)))</f>
        <v/>
      </c>
      <c r="U50" s="41" t="str">
        <f>IF($B50="","",IF(COUNTIFS('English Scores- Leveled papers'!$H$4:$KM$4,U$3,'English Scores- Leveled papers'!$H52:$KM52,"&lt;&gt;")=0,"",SUMIF('English Scores- Leveled papers'!$H$4:$KM$4,U$3,'English Scores- Leveled papers'!$H52:$KM52)))</f>
        <v/>
      </c>
      <c r="V50" s="41" t="str">
        <f>IF($B50="","",IF(COUNTIFS('English Scores- Leveled papers'!$H$4:$KM$4,V$3,'English Scores- Leveled papers'!$H52:$KM52,"&lt;&gt;")=0,"",SUMIF('English Scores- Leveled papers'!$H$4:$KM$4,V$3,'English Scores- Leveled papers'!$H52:$KM52)))</f>
        <v/>
      </c>
      <c r="W50" s="41" t="str">
        <f>IF($B50="","",IF(COUNTIFS('English Scores- Leveled papers'!$H$4:$KM$4,W$3,'English Scores- Leveled papers'!$H52:$KM52,"&lt;&gt;")=0,"",SUMIF('English Scores- Leveled papers'!$H$4:$KM$4,W$3,'English Scores- Leveled papers'!$H52:$KM52)))</f>
        <v/>
      </c>
      <c r="X50" s="80" t="str">
        <f>IF($B50="","",IF(COUNTIFS('English Scores- Leveled papers'!$H$4:$KM$4,X$3,'English Scores- Leveled papers'!$H52:$KM52,"&lt;&gt;")=0,"",SUMIF('English Scores- Leveled papers'!$H$4:$KM$4,X$3,'English Scores- Leveled papers'!$H52:$KM52)))</f>
        <v/>
      </c>
      <c r="Y50" s="80" t="str">
        <f>IF($B50="","",IF(COUNTIFS('English Scores- Leveled papers'!$H$4:$KM$4,Y$3,'English Scores- Leveled papers'!$H52:$KM52,"&lt;&gt;")=0,"",SUMIF('English Scores- Leveled papers'!$H$4:$KM$4,Y$3,'English Scores- Leveled papers'!$H52:$KM52)))</f>
        <v/>
      </c>
      <c r="Z50" s="80" t="str">
        <f>IF($B50="","",IF(COUNTIFS('English Scores- Leveled papers'!$H$4:$KM$4,Z$3,'English Scores- Leveled papers'!$H52:$KM52,"&lt;&gt;")=0,"",SUMIF('English Scores- Leveled papers'!$H$4:$KM$4,Z$3,'English Scores- Leveled papers'!$H52:$KM52)))</f>
        <v/>
      </c>
      <c r="AA50" s="80" t="str">
        <f>IF($B50="","",IF(COUNTIFS('English Scores- Leveled papers'!$H$4:$KM$4,AA$3,'English Scores- Leveled papers'!$H52:$KM52,"&lt;&gt;")=0,"",SUMIF('English Scores- Leveled papers'!$H$4:$KM$4,AA$3,'English Scores- Leveled papers'!$H52:$KM52)))</f>
        <v/>
      </c>
      <c r="AB50" s="80" t="str">
        <f>IF($B50="","",IF(COUNTIFS('English Scores- Leveled papers'!$H$4:$KM$4,AB$3,'English Scores- Leveled papers'!$H52:$KM52,"&lt;&gt;")=0,"",SUMIF('English Scores- Leveled papers'!$H$4:$KM$4,AB$3,'English Scores- Leveled papers'!$H52:$KM52)))</f>
        <v/>
      </c>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80" t="str">
        <f>IF($B50="","",IF(COUNTIFS('English Scores- Leveled papers'!$H$4:$KM$4,AI$3,'English Scores- Leveled papers'!$H52:$KM52,"&lt;&gt;")=0,"",SUMIF('English Scores- Leveled papers'!$H$4:$KM$4,AI$3,'English Scores- Leveled papers'!$H52:$KM52)))</f>
        <v/>
      </c>
      <c r="AJ50" s="80" t="str">
        <f>IF($B50="","",IF(COUNTIFS('English Scores- Leveled papers'!$H$4:$KM$4,AJ$3,'English Scores- Leveled papers'!$H52:$KM52,"&lt;&gt;")=0,"",SUMIF('English Scores- Leveled papers'!$H$4:$KM$4,AJ$3,'English Scores- Leveled papers'!$H52:$KM52)))</f>
        <v/>
      </c>
      <c r="AK50" s="80" t="str">
        <f>IF($B50="","",IF(COUNTIFS('English Scores- Leveled papers'!$H$4:$KM$4,AK$3,'English Scores- Leveled papers'!$H52:$KM52,"&lt;&gt;")=0,"",SUMIF('English Scores- Leveled papers'!$H$4:$KM$4,AK$3,'English Scores- Leveled papers'!$H52:$KM52)))</f>
        <v/>
      </c>
      <c r="AL50" s="80" t="str">
        <f>IF($B50="","",IF(COUNTIFS('English Scores- Leveled papers'!$H$4:$KM$4,AL$3,'English Scores- Leveled papers'!$H52:$KM52,"&lt;&gt;")=0,"",SUMIF('English Scores- Leveled papers'!$H$4:$KM$4,AL$3,'English Scores- Leveled papers'!$H52:$KM52)))</f>
        <v/>
      </c>
      <c r="AM50" s="80" t="str">
        <f>IF($B50="","",IF(COUNTIFS('English Scores- Leveled papers'!$H$4:$KM$4,AM$3,'English Scores- Leveled papers'!$H52:$KM52,"&lt;&gt;")=0,"",SUMIF('English Scores- Leveled papers'!$H$4:$KM$4,AM$3,'English Scores- Leveled papers'!$H52:$KM52)))</f>
        <v/>
      </c>
      <c r="AN50" s="80"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80" t="str">
        <f>IF($B50="","",IF(COUNTIFS('English Scores- Leveled papers'!$H$4:$KM$4,AZ$3,'English Scores- Leveled papers'!$H52:$KM52,"&lt;&gt;")=0,"",SUMIF('English Scores- Leveled papers'!$H$4:$KM$4,AZ$3,'English Scores- Leveled papers'!$H52:$KM52)))</f>
        <v/>
      </c>
      <c r="BA50" s="80" t="str">
        <f>IF($B50="","",IF(COUNTIFS('English Scores- Leveled papers'!$H$4:$KM$4,BA$3,'English Scores- Leveled papers'!$H52:$KM52,"&lt;&gt;")=0,"",SUMIF('English Scores- Leveled papers'!$H$4:$KM$4,BA$3,'English Scores- Leveled papers'!$H52:$KM52)))</f>
        <v/>
      </c>
      <c r="BB50" s="80" t="str">
        <f>IF($B50="","",IF(COUNTIFS('English Scores- Leveled papers'!$H$4:$KM$4,BB$3,'English Scores- Leveled papers'!$H52:$KM52,"&lt;&gt;")=0,"",SUMIF('English Scores- Leveled papers'!$H$4:$KM$4,BB$3,'English Scores- Leveled papers'!$H52:$KM52)))</f>
        <v/>
      </c>
      <c r="BC50" s="80" t="str">
        <f>IF($B50="","",IF(COUNTIFS('English Scores- Leveled papers'!$H$4:$KM$4,BC$3,'English Scores- Leveled papers'!$H52:$KM52,"&lt;&gt;")=0,"",SUMIF('English Scores- Leveled papers'!$H$4:$KM$4,BC$3,'English Scores- Leveled papers'!$H52:$KM52)))</f>
        <v/>
      </c>
      <c r="BD50" s="80"/>
      <c r="BE50" s="80"/>
      <c r="BF50" s="80" t="str">
        <f>IF($B50="","",IF(COUNTIFS('English Scores- Leveled papers'!$H$4:$KM$4,BF$3,'English Scores- Leveled papers'!$H52:$KM52,"&lt;&gt;")=0,"",SUMIF('English Scores- Leveled papers'!$H$4:$KM$4,BF$3,'English Scores- Leveled papers'!$H52:$KM52)))</f>
        <v/>
      </c>
      <c r="BG50" s="80" t="str">
        <f>IF($B50="","",IF(COUNTIFS('English Scores- Leveled papers'!$H$4:$KM$4,BG$3,'English Scores- Leveled papers'!$H52:$KM52,"&lt;&gt;")=0,"",SUMIF('English Scores- Leveled papers'!$H$4:$KM$4,BG$3,'English Scores- Leveled papers'!$H52:$KM52)))</f>
        <v/>
      </c>
      <c r="BH50" s="80" t="str">
        <f>IF($B50="","",IF(COUNTIFS('English Scores- Leveled papers'!$H$4:$KM$4,BH$3,'English Scores- Leveled papers'!$H52:$KM52,"&lt;&gt;")=0,"",SUMIF('English Scores- Leveled papers'!$H$4:$KM$4,BH$3,'English Scores- Leveled papers'!$H52:$KM52)))</f>
        <v/>
      </c>
      <c r="BI50" s="80" t="str">
        <f>IF($B50="","",IF(COUNTIFS('English Scores- Leveled papers'!$H$4:$KM$4,BI$3,'English Scores- Leveled papers'!$H52:$KM52,"&lt;&gt;")=0,"",SUMIF('English Scores- Leveled papers'!$H$4:$KM$4,BI$3,'English Scores- Leveled papers'!$H52:$KM52)))</f>
        <v/>
      </c>
      <c r="BJ50" s="80" t="str">
        <f>IF($B50="","",IF(COUNTIFS('English Scores- Leveled papers'!$H$4:$KM$4,BJ$3,'English Scores- Leveled papers'!$H52:$KM52,"&lt;&gt;")=0,"",SUMIF('English Scores- Leveled papers'!$H$4:$KM$4,BJ$3,'English Scores- Leveled papers'!$H52:$KM52)))</f>
        <v/>
      </c>
      <c r="BK50" s="80" t="str">
        <f>IF($B50="","",IF(COUNTIFS('English Scores- Leveled papers'!$H$4:$KM$4,BK$3,'English Scores- Leveled papers'!$H52:$KM52,"&lt;&gt;")=0,"",SUMIF('English Scores- Leveled papers'!$H$4:$KM$4,BK$3,'English Scores- Leveled papers'!$H52:$KM52)))</f>
        <v/>
      </c>
      <c r="BL50" s="80" t="str">
        <f>IF($B50="","",IF(COUNTIFS('English Scores- Leveled papers'!$H$4:$KM$4,BL$3,'English Scores- Leveled papers'!$H52:$KM52,"&lt;&gt;")=0,"",SUMIF('English Scores- Leveled papers'!$H$4:$KM$4,BL$3,'English Scores- Leveled papers'!$H52:$KM52)))</f>
        <v/>
      </c>
      <c r="BM50" s="80" t="str">
        <f>IF($B50="","",IF(COUNTIFS('English Scores- Leveled papers'!$H$4:$KM$4,BM$3,'English Scores- Leveled papers'!$H52:$KM52,"&lt;&gt;")=0,"",SUMIF('English Scores- Leveled papers'!$H$4:$KM$4,BM$3,'English Scores- Leveled papers'!$H52:$KM52)))</f>
        <v/>
      </c>
      <c r="BN50" s="80" t="str">
        <f>IF($B50="","",IF(COUNTIFS('English Scores- Leveled papers'!$H$4:$KM$4,BN$3,'English Scores- Leveled papers'!$H52:$KM52,"&lt;&gt;")=0,"",SUMIF('English Scores- Leveled papers'!$H$4:$KM$4,BN$3,'English Scores- Leveled papers'!$H52:$KM52)))</f>
        <v/>
      </c>
      <c r="BO50" s="80"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80" t="str">
        <f>IF($B50="","",IF(COUNTIFS('English Scores- Leveled papers'!$H$4:$KM$4,BX$3,'English Scores- Leveled papers'!$H52:$KM52,"&lt;&gt;")=0,"",SUMIF('English Scores- Leveled papers'!$H$4:$KM$4,BX$3,'English Scores- Leveled papers'!$H52:$KM52)))</f>
        <v/>
      </c>
      <c r="BY50" s="80" t="str">
        <f>IF($B50="","",IF(COUNTIFS('English Scores- Leveled papers'!$H$4:$KM$4,BY$3,'English Scores- Leveled papers'!$H52:$KM52,"&lt;&gt;")=0,"",SUMIF('English Scores- Leveled papers'!$H$4:$KM$4,BY$3,'English Scores- Leveled papers'!$H52:$KM52)))</f>
        <v/>
      </c>
      <c r="BZ50" s="80" t="str">
        <f>IF($B50="","",IF(COUNTIFS('English Scores- Leveled papers'!$H$4:$KM$4,BZ$3,'English Scores- Leveled papers'!$H52:$KM52,"&lt;&gt;")=0,"",SUMIF('English Scores- Leveled papers'!$H$4:$KM$4,BZ$3,'English Scores- Leveled papers'!$H52:$KM52)))</f>
        <v/>
      </c>
      <c r="CA50" s="80" t="str">
        <f>IF($B50="","",IF(COUNTIFS('English Scores- Leveled papers'!$H$4:$KM$4,CA$3,'English Scores- Leveled papers'!$H52:$KM52,"&lt;&gt;")=0,"",SUMIF('English Scores- Leveled papers'!$H$4:$KM$4,CA$3,'English Scores- Leveled papers'!$H52:$KM52)))</f>
        <v/>
      </c>
      <c r="CB50" s="80" t="str">
        <f>IF($B50="","",IF(COUNTIFS('English Scores- Leveled papers'!$H$4:$KM$4,CB$3,'English Scores- Leveled papers'!$H52:$KM52,"&lt;&gt;")=0,"",SUMIF('English Scores- Leveled papers'!$H$4:$KM$4,CB$3,'English Scores- Leveled papers'!$H52:$KM52)))</f>
        <v/>
      </c>
      <c r="CC50" s="80" t="str">
        <f>IF($B50="","",IF(COUNTIFS('English Scores- Leveled papers'!$H$4:$KM$4,CC$3,'English Scores- Leveled papers'!$H52:$KM52,"&lt;&gt;")=0,"",SUMIF('English Scores- Leveled papers'!$H$4:$KM$4,CC$3,'English Scores- Leveled papers'!$H52:$KM52)))</f>
        <v/>
      </c>
      <c r="CD50" s="80" t="str">
        <f>IF($B50="","",IF(COUNTIFS('English Scores- Leveled papers'!$H$4:$KM$4,CD$3,'English Scores- Leveled papers'!$H52:$KM52,"&lt;&gt;")=0,"",SUMIF('English Scores- Leveled papers'!$H$4:$KM$4,CD$3,'English Scores- Leveled papers'!$H52:$KM52)))</f>
        <v/>
      </c>
      <c r="CE50" s="80" t="str">
        <f>IF($B50="","",IF(COUNTIFS('English Scores- Leveled papers'!$H$4:$KM$4,CE$3,'English Scores- Leveled papers'!$H52:$KM52,"&lt;&gt;")=0,"",SUMIF('English Scores- Leveled papers'!$H$4:$KM$4,CE$3,'English Scores- Leveled papers'!$H52:$KM52)))</f>
        <v/>
      </c>
      <c r="CF50" s="80"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80" t="str">
        <f>IF($B50="","",IF(COUNTIFS('English Scores- Leveled papers'!$H$4:$KM$4,CL$3,'English Scores- Leveled papers'!$H52:$KM52,"&lt;&gt;")=0,"",SUMIF('English Scores- Leveled papers'!$H$4:$KM$4,CL$3,'English Scores- Leveled papers'!$H52:$KM52)))</f>
        <v/>
      </c>
      <c r="CM50" s="80" t="str">
        <f>IF($B50="","",IF(COUNTIFS('English Scores- Leveled papers'!$H$4:$KM$4,CM$3,'English Scores- Leveled papers'!$H52:$KM52,"&lt;&gt;")=0,"",SUMIF('English Scores- Leveled papers'!$H$4:$KM$4,CM$3,'English Scores- Leveled papers'!$H52:$KM52)))</f>
        <v/>
      </c>
      <c r="CN50" s="80" t="str">
        <f>IF($B50="","",IF(COUNTIFS('English Scores- Leveled papers'!$H$4:$KM$4,CN$3,'English Scores- Leveled papers'!$H52:$KM52,"&lt;&gt;")=0,"",SUMIF('English Scores- Leveled papers'!$H$4:$KM$4,CN$3,'English Scores- Leveled papers'!$H52:$KM52)))</f>
        <v/>
      </c>
      <c r="CO50" s="80" t="str">
        <f>IF($B50="","",IF(COUNTIFS('English Scores- Leveled papers'!$H$4:$KM$4,CO$3,'English Scores- Leveled papers'!$H52:$KM52,"&lt;&gt;")=0,"",SUMIF('English Scores- Leveled papers'!$H$4:$KM$4,CO$3,'English Scores- Leveled papers'!$H52:$KM52)))</f>
        <v/>
      </c>
      <c r="CP50" s="80" t="str">
        <f>IF($B50="","",IF(COUNTIFS('English Scores- Leveled papers'!$H$4:$KM$4,CP$3,'English Scores- Leveled papers'!$H52:$KM52,"&lt;&gt;")=0,"",SUMIF('English Scores- Leveled papers'!$H$4:$KM$4,CP$3,'English Scores- Leveled papers'!$H52:$KM52)))</f>
        <v/>
      </c>
      <c r="CQ50" s="80" t="str">
        <f>IF($B50="","",IF(COUNTIFS('English Scores- Leveled papers'!$H$4:$KM$4,CQ$3,'English Scores- Leveled papers'!$H52:$KM52,"&lt;&gt;")=0,"",SUMIF('English Scores- Leveled papers'!$H$4:$KM$4,CQ$3,'English Scores- Leveled papers'!$H52:$KM52)))</f>
        <v/>
      </c>
      <c r="CR50" s="80" t="str">
        <f>IF($B50="","",IF(COUNTIFS('English Scores- Leveled papers'!$H$4:$KM$4,CR$3,'English Scores- Leveled papers'!$H52:$KM52,"&lt;&gt;")=0,"",SUMIF('English Scores- Leveled papers'!$H$4:$KM$4,CR$3,'English Scores- Leveled papers'!$H52:$KM52)))</f>
        <v/>
      </c>
      <c r="CS50" s="80"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80" t="str">
        <f>IF($B50="","",IF(COUNTIFS('English Scores- Leveled papers'!$H$4:$KM$4,DF$3,'English Scores- Leveled papers'!$H52:$KM52,"&lt;&gt;")=0,"",SUMIF('English Scores- Leveled papers'!$H$4:$KM$4,DF$3,'English Scores- Leveled papers'!$H52:$KM52)))</f>
        <v/>
      </c>
      <c r="DG50" s="80" t="str">
        <f>IF($B50="","",IF(COUNTIFS('English Scores- Leveled papers'!$H$4:$KM$4,DG$3,'English Scores- Leveled papers'!$H52:$KM52,"&lt;&gt;")=0,"",SUMIF('English Scores- Leveled papers'!$H$4:$KM$4,DG$3,'English Scores- Leveled papers'!$H52:$KM52)))</f>
        <v/>
      </c>
      <c r="DH50" s="80" t="str">
        <f>IF($B50="","",IF(COUNTIFS('English Scores- Leveled papers'!$H$4:$KM$4,DH$3,'English Scores- Leveled papers'!$H52:$KM52,"&lt;&gt;")=0,"",SUMIF('English Scores- Leveled papers'!$H$4:$KM$4,DH$3,'English Scores- Leveled papers'!$H52:$KM52)))</f>
        <v/>
      </c>
      <c r="DI50" s="80" t="str">
        <f>IF($B50="","",IF(COUNTIFS('English Scores- Leveled papers'!$H$4:$KM$4,DI$3,'English Scores- Leveled papers'!$H52:$KM52,"&lt;&gt;")=0,"",SUMIF('English Scores- Leveled papers'!$H$4:$KM$4,DI$3,'English Scores- Leveled papers'!$H52:$KM52)))</f>
        <v/>
      </c>
      <c r="DJ50" s="80" t="str">
        <f>IF($B50="","",IF(COUNTIFS('English Scores- Leveled papers'!$H$4:$KM$4,DJ$3,'English Scores- Leveled papers'!$H52:$KM52,"&lt;&gt;")=0,"",SUMIF('English Scores- Leveled papers'!$H$4:$KM$4,DJ$3,'English Scores- Leveled papers'!$H52:$KM52)))</f>
        <v/>
      </c>
      <c r="DK50" s="80" t="str">
        <f>IF($B50="","",IF(COUNTIFS('English Scores- Leveled papers'!$H$4:$KM$4,DK$3,'English Scores- Leveled papers'!$H52:$KM52,"&lt;&gt;")=0,"",SUMIF('English Scores- Leveled papers'!$H$4:$KM$4,DK$3,'English Scores- Leveled papers'!$H52:$KM52)))</f>
        <v/>
      </c>
      <c r="DL50" s="80" t="str">
        <f>IF($B50="","",IF(COUNTIFS('English Scores- Leveled papers'!$H$4:$KM$4,DL$3,'English Scores- Leveled papers'!$H52:$KM52,"&lt;&gt;")=0,"",SUMIF('English Scores- Leveled papers'!$H$4:$KM$4,DL$3,'English Scores- Leveled papers'!$H52:$KM52)))</f>
        <v/>
      </c>
      <c r="DM50" s="80" t="str">
        <f>IF($B50="","",IF(COUNTIFS('English Scores- Leveled papers'!$H$4:$KM$4,DM$3,'English Scores- Leveled papers'!$H52:$KM52,"&lt;&gt;")=0,"",SUMIF('English Scores- Leveled papers'!$H$4:$KM$4,DM$3,'English Scores- Leveled papers'!$H52:$KM52)))</f>
        <v/>
      </c>
      <c r="DN50" s="80" t="str">
        <f>IF($B50="","",IF(COUNTIFS('English Scores- Leveled papers'!$H$4:$KM$4,DN$3,'English Scores- Leveled papers'!$H52:$KM52,"&lt;&gt;")=0,"",SUMIF('English Scores- Leveled papers'!$H$4:$KM$4,DN$3,'English Scores- Leveled papers'!$H52:$KM52)))</f>
        <v/>
      </c>
      <c r="DO50" s="80" t="str">
        <f>IF($B50="","",IF(COUNTIFS('English Scores- Leveled papers'!$H$4:$KM$4,DO$3,'English Scores- Leveled papers'!$H52:$KM52,"&lt;&gt;")=0,"",SUMIF('English Scores- Leveled papers'!$H$4:$KM$4,DO$3,'English Scores- Leveled papers'!$H52:$KM52)))</f>
        <v/>
      </c>
      <c r="DP50" s="80" t="str">
        <f>IF($B50="","",IF(COUNTIFS('English Scores- Leveled papers'!$H$4:$KM$4,DP$3,'English Scores- Leveled papers'!$H52:$KM52,"&lt;&gt;")=0,"",SUMIF('English Scores- Leveled papers'!$H$4:$KM$4,DP$3,'English Scores- Leveled papers'!$H52:$KM52)))</f>
        <v/>
      </c>
      <c r="DQ50" s="80" t="str">
        <f>IF($B50="","",IF(COUNTIFS('English Scores- Leveled papers'!$H$4:$KM$4,DQ$3,'English Scores- Leveled papers'!$H52:$KM52,"&lt;&gt;")=0,"",SUMIF('English Scores- Leveled papers'!$H$4:$KM$4,DQ$3,'English Scores- Leveled papers'!$H52:$KM52)))</f>
        <v/>
      </c>
      <c r="DR50" s="41" t="str">
        <f>IF($B50="","",IF(COUNTIFS('English Scores- Leveled papers'!$H$4:$KM$4,DR$3,'English Scores- Leveled papers'!$H52:$KM52,"&lt;&gt;")=0,"",SUMIF('English Scores- Leveled papers'!$H$4:$KM$4,DR$3,'English Scores- Leveled papers'!$H52:$KM52)))</f>
        <v/>
      </c>
      <c r="DS50" s="41" t="str">
        <f>IF($B50="","",IF(COUNTIFS('English Scores- Leveled papers'!$H$4:$KM$4,DS$3,'English Scores- Leveled papers'!$H52:$KM52,"&lt;&gt;")=0,"",SUMIF('English Scores- Leveled papers'!$H$4:$KM$4,DS$3,'English Scores- Leveled papers'!$H52:$KM52)))</f>
        <v/>
      </c>
      <c r="DT50" s="41" t="str">
        <f>IF($B50="","",IF(COUNTIFS('English Scores- Leveled papers'!$H$4:$KM$4,DT$3,'English Scores- Leveled papers'!$H52:$KM52,"&lt;&gt;")=0,"",SUMIF('English Scores- Leveled papers'!$H$4:$KM$4,DT$3,'English Scores- Leveled papers'!$H52:$KM52)))</f>
        <v/>
      </c>
      <c r="DU50" s="41" t="str">
        <f>IF($B50="","",IF(COUNTIFS('English Scores- Leveled papers'!$H$4:$KM$4,DU$3,'English Scores- Leveled papers'!$H52:$KM52,"&lt;&gt;")=0,"",SUMIF('English Scores- Leveled papers'!$H$4:$KM$4,DU$3,'English Scores- Leveled papers'!$H52:$KM52)))</f>
        <v/>
      </c>
      <c r="DV50" s="41" t="str">
        <f>IF($B50="","",IF(COUNTIFS('English Scores- Leveled papers'!$H$4:$KM$4,DV$3,'English Scores- Leveled papers'!$H52:$KM52,"&lt;&gt;")=0,"",SUMIF('English Scores- Leveled papers'!$H$4:$KM$4,DV$3,'English Scores- Leveled papers'!$H52:$KM52)))</f>
        <v/>
      </c>
      <c r="DW50" s="41" t="str">
        <f>IF($B50="","",IF(COUNTIFS('English Scores- Leveled papers'!$H$4:$KM$4,DW$3,'English Scores- Leveled papers'!$H52:$KM52,"&lt;&gt;")=0,"",SUMIF('English Scores- Leveled papers'!$H$4:$KM$4,DW$3,'English Scores- Leveled papers'!$H52:$KM52)))</f>
        <v/>
      </c>
      <c r="DX50" s="41" t="str">
        <f>IF($B50="","",IF(COUNTIFS('English Scores- Leveled papers'!$H$4:$KM$4,DX$3,'English Scores- Leveled papers'!$H52:$KM52,"&lt;&gt;")=0,"",SUMIF('English Scores- Leveled papers'!$H$4:$KM$4,DX$3,'English Scores- Leveled papers'!$H52:$KM52)))</f>
        <v/>
      </c>
      <c r="DY50" s="41" t="str">
        <f>IF($B50="","",IF(COUNTIFS('English Scores- Leveled papers'!$H$4:$KM$4,DY$3,'English Scores- Leveled papers'!$H52:$KM52,"&lt;&gt;")=0,"",SUMIF('English Scores- Leveled papers'!$H$4:$KM$4,DY$3,'English Scores- Leveled papers'!$H52:$KM52)))</f>
        <v/>
      </c>
      <c r="DZ50" s="41" t="str">
        <f>IF($B50="","",IF(COUNTIFS('English Scores- Leveled papers'!$H$4:$KM$4,DZ$3,'English Scores- Leveled papers'!$H52:$KM52,"&lt;&gt;")=0,"",SUMIF('English Scores- Leveled papers'!$H$4:$KM$4,DZ$3,'English Scores- Leveled papers'!$H52:$KM52)))</f>
        <v/>
      </c>
      <c r="EA50" s="41" t="str">
        <f>IF($B50="","",IF(COUNTIFS('English Scores- Leveled papers'!$H$4:$KM$4,EA$3,'English Scores- Leveled papers'!$H52:$KM52,"&lt;&gt;")=0,"",SUMIF('English Scores- Leveled papers'!$H$4:$KM$4,EA$3,'English Scores- Leveled papers'!$H52:$KM52)))</f>
        <v/>
      </c>
      <c r="EB50" s="41" t="str">
        <f>IF($B50="","",IF(COUNTIFS('English Scores- Leveled papers'!$H$4:$KM$4,EB$3,'English Scores- Leveled papers'!$H52:$KM52,"&lt;&gt;")=0,"",SUMIF('English Scores- Leveled papers'!$H$4:$KM$4,EB$3,'English Scores- Leveled papers'!$H52:$KM52)))</f>
        <v/>
      </c>
      <c r="EC50" s="41" t="str">
        <f>IF($B50="","",IF(COUNTIFS('English Scores- Leveled papers'!$H$4:$KM$4,EC$3,'English Scores- Leveled papers'!$H52:$KM52,"&lt;&gt;")=0,"",SUMIF('English Scores- Leveled papers'!$H$4:$KM$4,EC$3,'English Scores- Leveled papers'!$H52:$KM52)))</f>
        <v/>
      </c>
      <c r="ED50" s="80" t="str">
        <f>IF($B50="","",IF(COUNTIFS('English Scores- Leveled papers'!$H$4:$KM$4,ED$3,'English Scores- Leveled papers'!$H52:$KM52,"&lt;&gt;")=0,"",SUMIF('English Scores- Leveled papers'!$H$4:$KM$4,ED$3,'English Scores- Leveled papers'!$H52:$KM52)))</f>
        <v/>
      </c>
      <c r="EE50" s="80" t="str">
        <f>IF($B50="","",IF(COUNTIFS('English Scores- Leveled papers'!$H$4:$KM$4,EE$3,'English Scores- Leveled papers'!$H52:$KM52,"&lt;&gt;")=0,"",SUMIF('English Scores- Leveled papers'!$H$4:$KM$4,EE$3,'English Scores- Leveled papers'!$H52:$KM52)))</f>
        <v/>
      </c>
      <c r="EF50" s="80" t="str">
        <f>IF($B50="","",IF(COUNTIFS('English Scores- Leveled papers'!$H$4:$KM$4,EF$3,'English Scores- Leveled papers'!$H52:$KM52,"&lt;&gt;")=0,"",SUMIF('English Scores- Leveled papers'!$H$4:$KM$4,EF$3,'English Scores- Leveled papers'!$H52:$KM52)))</f>
        <v/>
      </c>
      <c r="EG50" s="80" t="str">
        <f>IF($B50="","",IF(COUNTIFS('English Scores- Leveled papers'!$H$4:$KM$4,EG$3,'English Scores- Leveled papers'!$H52:$KM52,"&lt;&gt;")=0,"",SUMIF('English Scores- Leveled papers'!$H$4:$KM$4,EG$3,'English Scores- Leveled papers'!$H52:$KM52)))</f>
        <v/>
      </c>
      <c r="EH50" s="80" t="str">
        <f>IF($B50="","",IF(COUNTIFS('English Scores- Leveled papers'!$H$4:$KM$4,EH$3,'English Scores- Leveled papers'!$H52:$KM52,"&lt;&gt;")=0,"",SUMIF('English Scores- Leveled papers'!$H$4:$KM$4,EH$3,'English Scores- Leveled papers'!$H52:$KM52)))</f>
        <v/>
      </c>
      <c r="EI50" s="80" t="str">
        <f>IF($B50="","",IF(COUNTIFS('English Scores- Leveled papers'!$H$4:$KM$4,EI$3,'English Scores- Leveled papers'!$H52:$KM52,"&lt;&gt;")=0,"",SUMIF('English Scores- Leveled papers'!$H$4:$KM$4,EI$3,'English Scores- Leveled papers'!$H52:$KM52)))</f>
        <v/>
      </c>
      <c r="EJ50" s="80" t="str">
        <f>IF($B50="","",IF(COUNTIFS('English Scores- Leveled papers'!$H$4:$KM$4,EJ$3,'English Scores- Leveled papers'!$H52:$KM52,"&lt;&gt;")=0,"",SUMIF('English Scores- Leveled papers'!$H$4:$KM$4,EJ$3,'English Scores- Leveled papers'!$H52:$KM52)))</f>
        <v/>
      </c>
      <c r="EK50" s="80" t="str">
        <f>IF($B50="","",IF(COUNTIFS('English Scores- Leveled papers'!$H$4:$KM$4,EK$3,'English Scores- Leveled papers'!$H52:$KM52,"&lt;&gt;")=0,"",SUMIF('English Scores- Leveled papers'!$H$4:$KM$4,EK$3,'English Scores- Leveled papers'!$H52:$KM52)))</f>
        <v/>
      </c>
      <c r="EL50" s="80" t="str">
        <f>IF($B50="","",IF(COUNTIFS('English Scores- Leveled papers'!$H$4:$KM$4,EL$3,'English Scores- Leveled papers'!$H52:$KM52,"&lt;&gt;")=0,"",SUMIF('English Scores- Leveled papers'!$H$4:$KM$4,EL$3,'English Scores- Leveled papers'!$H52:$KM52)))</f>
        <v/>
      </c>
      <c r="EM50" s="80" t="str">
        <f>IF($B50="","",IF(COUNTIFS('English Scores- Leveled papers'!$H$4:$KM$4,EM$3,'English Scores- Leveled papers'!$H52:$KM52,"&lt;&gt;")=0,"",SUMIF('English Scores- Leveled papers'!$H$4:$KM$4,EM$3,'English Scores- Leveled papers'!$H52:$KM52)))</f>
        <v/>
      </c>
      <c r="EN50" s="80" t="str">
        <f>IF($B50="","",IF(COUNTIFS('English Scores- Leveled papers'!$H$4:$KM$4,EN$3,'English Scores- Leveled papers'!$H52:$KM52,"&lt;&gt;")=0,"",SUMIF('English Scores- Leveled papers'!$H$4:$KM$4,EN$3,'English Scores- Leveled papers'!$H52:$KM52)))</f>
        <v/>
      </c>
      <c r="EO50" s="80" t="str">
        <f>IF($B50="","",IF(COUNTIFS('English Scores- Leveled papers'!$H$4:$KM$4,EO$3,'English Scores- Leveled papers'!$H52:$KM52,"&lt;&gt;")=0,"",SUMIF('English Scores- Leveled papers'!$H$4:$KM$4,EO$3,'English Scores- Leveled papers'!$H52:$KM52)))</f>
        <v/>
      </c>
      <c r="EP50" s="80" t="str">
        <f>IF($B50="","",IF(COUNTIFS('English Scores- Leveled papers'!$H$4:$KM$4,EP$3,'English Scores- Leveled papers'!$H52:$KM52,"&lt;&gt;")=0,"",SUMIF('English Scores- Leveled papers'!$H$4:$KM$4,EP$3,'English Scores- Leveled papers'!$H52:$KM52)))</f>
        <v/>
      </c>
    </row>
    <row r="51" spans="1:146" x14ac:dyDescent="0.2">
      <c r="A51" s="65">
        <v>47</v>
      </c>
      <c r="B51" s="65" t="str">
        <f>'English Scores- Leveled papers'!B53</f>
        <v/>
      </c>
      <c r="C51" s="79" t="str">
        <f>IF('RC Mastery Check+Question type'!D51="","",IF(OR('RC Mastery Check+Question type'!D51=-0.5,'RC Mastery Check+Question type'!D51=0,'RC Mastery Check+Question type'!D51=0.2,'RC Mastery Check+Question type'!D51=0.5),"NR",'Cover Sheet'!#REF!))</f>
        <v/>
      </c>
      <c r="D51" s="76" t="str">
        <f>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v/>
      </c>
      <c r="E51" s="78" t="str">
        <f t="shared" si="16"/>
        <v/>
      </c>
      <c r="F51" s="78" t="str">
        <f t="shared" si="17"/>
        <v/>
      </c>
      <c r="G51" s="78" t="str">
        <f t="shared" si="18"/>
        <v/>
      </c>
      <c r="H51" s="78" t="str">
        <f t="shared" si="19"/>
        <v/>
      </c>
      <c r="I51" s="78" t="str">
        <f t="shared" si="20"/>
        <v/>
      </c>
      <c r="J51" s="78" t="str">
        <f t="shared" si="21"/>
        <v/>
      </c>
      <c r="K51" s="78" t="str">
        <f t="shared" si="22"/>
        <v/>
      </c>
      <c r="L51" s="78" t="str">
        <f t="shared" si="23"/>
        <v/>
      </c>
      <c r="M51" s="78" t="str">
        <f t="shared" si="24"/>
        <v/>
      </c>
      <c r="N51" s="78" t="str">
        <f t="shared" si="25"/>
        <v/>
      </c>
      <c r="O51" s="78" t="str">
        <f t="shared" si="26"/>
        <v/>
      </c>
      <c r="P51" s="78" t="str">
        <f t="shared" si="27"/>
        <v/>
      </c>
      <c r="Q51" s="78" t="str">
        <f t="shared" si="28"/>
        <v/>
      </c>
      <c r="R51" s="78" t="str">
        <f t="shared" si="29"/>
        <v/>
      </c>
      <c r="S51" s="41" t="str">
        <f>IF($B51="","",IF(COUNTIFS('English Scores- Leveled papers'!$H$4:$KM$4,S$3,'English Scores- Leveled papers'!$H53:$KM53,"&lt;&gt;")=0,"",SUMIF('English Scores- Leveled papers'!$H$4:$KM$4,S$3,'English Scores- Leveled papers'!$H53:$KM53)))</f>
        <v/>
      </c>
      <c r="T51" s="41" t="str">
        <f>IF($B51="","",IF(COUNTIFS('English Scores- Leveled papers'!$H$4:$KM$4,T$3,'English Scores- Leveled papers'!$H53:$KM53,"&lt;&gt;")=0,"",SUMIF('English Scores- Leveled papers'!$H$4:$KM$4,T$3,'English Scores- Leveled papers'!$H53:$KM53)))</f>
        <v/>
      </c>
      <c r="U51" s="41" t="str">
        <f>IF($B51="","",IF(COUNTIFS('English Scores- Leveled papers'!$H$4:$KM$4,U$3,'English Scores- Leveled papers'!$H53:$KM53,"&lt;&gt;")=0,"",SUMIF('English Scores- Leveled papers'!$H$4:$KM$4,U$3,'English Scores- Leveled papers'!$H53:$KM53)))</f>
        <v/>
      </c>
      <c r="V51" s="41" t="str">
        <f>IF($B51="","",IF(COUNTIFS('English Scores- Leveled papers'!$H$4:$KM$4,V$3,'English Scores- Leveled papers'!$H53:$KM53,"&lt;&gt;")=0,"",SUMIF('English Scores- Leveled papers'!$H$4:$KM$4,V$3,'English Scores- Leveled papers'!$H53:$KM53)))</f>
        <v/>
      </c>
      <c r="W51" s="41" t="str">
        <f>IF($B51="","",IF(COUNTIFS('English Scores- Leveled papers'!$H$4:$KM$4,W$3,'English Scores- Leveled papers'!$H53:$KM53,"&lt;&gt;")=0,"",SUMIF('English Scores- Leveled papers'!$H$4:$KM$4,W$3,'English Scores- Leveled papers'!$H53:$KM53)))</f>
        <v/>
      </c>
      <c r="X51" s="80" t="str">
        <f>IF($B51="","",IF(COUNTIFS('English Scores- Leveled papers'!$H$4:$KM$4,X$3,'English Scores- Leveled papers'!$H53:$KM53,"&lt;&gt;")=0,"",SUMIF('English Scores- Leveled papers'!$H$4:$KM$4,X$3,'English Scores- Leveled papers'!$H53:$KM53)))</f>
        <v/>
      </c>
      <c r="Y51" s="80" t="str">
        <f>IF($B51="","",IF(COUNTIFS('English Scores- Leveled papers'!$H$4:$KM$4,Y$3,'English Scores- Leveled papers'!$H53:$KM53,"&lt;&gt;")=0,"",SUMIF('English Scores- Leveled papers'!$H$4:$KM$4,Y$3,'English Scores- Leveled papers'!$H53:$KM53)))</f>
        <v/>
      </c>
      <c r="Z51" s="80" t="str">
        <f>IF($B51="","",IF(COUNTIFS('English Scores- Leveled papers'!$H$4:$KM$4,Z$3,'English Scores- Leveled papers'!$H53:$KM53,"&lt;&gt;")=0,"",SUMIF('English Scores- Leveled papers'!$H$4:$KM$4,Z$3,'English Scores- Leveled papers'!$H53:$KM53)))</f>
        <v/>
      </c>
      <c r="AA51" s="80" t="str">
        <f>IF($B51="","",IF(COUNTIFS('English Scores- Leveled papers'!$H$4:$KM$4,AA$3,'English Scores- Leveled papers'!$H53:$KM53,"&lt;&gt;")=0,"",SUMIF('English Scores- Leveled papers'!$H$4:$KM$4,AA$3,'English Scores- Leveled papers'!$H53:$KM53)))</f>
        <v/>
      </c>
      <c r="AB51" s="80" t="str">
        <f>IF($B51="","",IF(COUNTIFS('English Scores- Leveled papers'!$H$4:$KM$4,AB$3,'English Scores- Leveled papers'!$H53:$KM53,"&lt;&gt;")=0,"",SUMIF('English Scores- Leveled papers'!$H$4:$KM$4,AB$3,'English Scores- Leveled papers'!$H53:$KM53)))</f>
        <v/>
      </c>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80" t="str">
        <f>IF($B51="","",IF(COUNTIFS('English Scores- Leveled papers'!$H$4:$KM$4,AI$3,'English Scores- Leveled papers'!$H53:$KM53,"&lt;&gt;")=0,"",SUMIF('English Scores- Leveled papers'!$H$4:$KM$4,AI$3,'English Scores- Leveled papers'!$H53:$KM53)))</f>
        <v/>
      </c>
      <c r="AJ51" s="80" t="str">
        <f>IF($B51="","",IF(COUNTIFS('English Scores- Leveled papers'!$H$4:$KM$4,AJ$3,'English Scores- Leveled papers'!$H53:$KM53,"&lt;&gt;")=0,"",SUMIF('English Scores- Leveled papers'!$H$4:$KM$4,AJ$3,'English Scores- Leveled papers'!$H53:$KM53)))</f>
        <v/>
      </c>
      <c r="AK51" s="80" t="str">
        <f>IF($B51="","",IF(COUNTIFS('English Scores- Leveled papers'!$H$4:$KM$4,AK$3,'English Scores- Leveled papers'!$H53:$KM53,"&lt;&gt;")=0,"",SUMIF('English Scores- Leveled papers'!$H$4:$KM$4,AK$3,'English Scores- Leveled papers'!$H53:$KM53)))</f>
        <v/>
      </c>
      <c r="AL51" s="80" t="str">
        <f>IF($B51="","",IF(COUNTIFS('English Scores- Leveled papers'!$H$4:$KM$4,AL$3,'English Scores- Leveled papers'!$H53:$KM53,"&lt;&gt;")=0,"",SUMIF('English Scores- Leveled papers'!$H$4:$KM$4,AL$3,'English Scores- Leveled papers'!$H53:$KM53)))</f>
        <v/>
      </c>
      <c r="AM51" s="80" t="str">
        <f>IF($B51="","",IF(COUNTIFS('English Scores- Leveled papers'!$H$4:$KM$4,AM$3,'English Scores- Leveled papers'!$H53:$KM53,"&lt;&gt;")=0,"",SUMIF('English Scores- Leveled papers'!$H$4:$KM$4,AM$3,'English Scores- Leveled papers'!$H53:$KM53)))</f>
        <v/>
      </c>
      <c r="AN51" s="80"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80" t="str">
        <f>IF($B51="","",IF(COUNTIFS('English Scores- Leveled papers'!$H$4:$KM$4,AZ$3,'English Scores- Leveled papers'!$H53:$KM53,"&lt;&gt;")=0,"",SUMIF('English Scores- Leveled papers'!$H$4:$KM$4,AZ$3,'English Scores- Leveled papers'!$H53:$KM53)))</f>
        <v/>
      </c>
      <c r="BA51" s="80" t="str">
        <f>IF($B51="","",IF(COUNTIFS('English Scores- Leveled papers'!$H$4:$KM$4,BA$3,'English Scores- Leveled papers'!$H53:$KM53,"&lt;&gt;")=0,"",SUMIF('English Scores- Leveled papers'!$H$4:$KM$4,BA$3,'English Scores- Leveled papers'!$H53:$KM53)))</f>
        <v/>
      </c>
      <c r="BB51" s="80" t="str">
        <f>IF($B51="","",IF(COUNTIFS('English Scores- Leveled papers'!$H$4:$KM$4,BB$3,'English Scores- Leveled papers'!$H53:$KM53,"&lt;&gt;")=0,"",SUMIF('English Scores- Leveled papers'!$H$4:$KM$4,BB$3,'English Scores- Leveled papers'!$H53:$KM53)))</f>
        <v/>
      </c>
      <c r="BC51" s="80" t="str">
        <f>IF($B51="","",IF(COUNTIFS('English Scores- Leveled papers'!$H$4:$KM$4,BC$3,'English Scores- Leveled papers'!$H53:$KM53,"&lt;&gt;")=0,"",SUMIF('English Scores- Leveled papers'!$H$4:$KM$4,BC$3,'English Scores- Leveled papers'!$H53:$KM53)))</f>
        <v/>
      </c>
      <c r="BD51" s="80"/>
      <c r="BE51" s="80"/>
      <c r="BF51" s="80" t="str">
        <f>IF($B51="","",IF(COUNTIFS('English Scores- Leveled papers'!$H$4:$KM$4,BF$3,'English Scores- Leveled papers'!$H53:$KM53,"&lt;&gt;")=0,"",SUMIF('English Scores- Leveled papers'!$H$4:$KM$4,BF$3,'English Scores- Leveled papers'!$H53:$KM53)))</f>
        <v/>
      </c>
      <c r="BG51" s="80" t="str">
        <f>IF($B51="","",IF(COUNTIFS('English Scores- Leveled papers'!$H$4:$KM$4,BG$3,'English Scores- Leveled papers'!$H53:$KM53,"&lt;&gt;")=0,"",SUMIF('English Scores- Leveled papers'!$H$4:$KM$4,BG$3,'English Scores- Leveled papers'!$H53:$KM53)))</f>
        <v/>
      </c>
      <c r="BH51" s="80" t="str">
        <f>IF($B51="","",IF(COUNTIFS('English Scores- Leveled papers'!$H$4:$KM$4,BH$3,'English Scores- Leveled papers'!$H53:$KM53,"&lt;&gt;")=0,"",SUMIF('English Scores- Leveled papers'!$H$4:$KM$4,BH$3,'English Scores- Leveled papers'!$H53:$KM53)))</f>
        <v/>
      </c>
      <c r="BI51" s="80" t="str">
        <f>IF($B51="","",IF(COUNTIFS('English Scores- Leveled papers'!$H$4:$KM$4,BI$3,'English Scores- Leveled papers'!$H53:$KM53,"&lt;&gt;")=0,"",SUMIF('English Scores- Leveled papers'!$H$4:$KM$4,BI$3,'English Scores- Leveled papers'!$H53:$KM53)))</f>
        <v/>
      </c>
      <c r="BJ51" s="80" t="str">
        <f>IF($B51="","",IF(COUNTIFS('English Scores- Leveled papers'!$H$4:$KM$4,BJ$3,'English Scores- Leveled papers'!$H53:$KM53,"&lt;&gt;")=0,"",SUMIF('English Scores- Leveled papers'!$H$4:$KM$4,BJ$3,'English Scores- Leveled papers'!$H53:$KM53)))</f>
        <v/>
      </c>
      <c r="BK51" s="80" t="str">
        <f>IF($B51="","",IF(COUNTIFS('English Scores- Leveled papers'!$H$4:$KM$4,BK$3,'English Scores- Leveled papers'!$H53:$KM53,"&lt;&gt;")=0,"",SUMIF('English Scores- Leveled papers'!$H$4:$KM$4,BK$3,'English Scores- Leveled papers'!$H53:$KM53)))</f>
        <v/>
      </c>
      <c r="BL51" s="80" t="str">
        <f>IF($B51="","",IF(COUNTIFS('English Scores- Leveled papers'!$H$4:$KM$4,BL$3,'English Scores- Leveled papers'!$H53:$KM53,"&lt;&gt;")=0,"",SUMIF('English Scores- Leveled papers'!$H$4:$KM$4,BL$3,'English Scores- Leveled papers'!$H53:$KM53)))</f>
        <v/>
      </c>
      <c r="BM51" s="80" t="str">
        <f>IF($B51="","",IF(COUNTIFS('English Scores- Leveled papers'!$H$4:$KM$4,BM$3,'English Scores- Leveled papers'!$H53:$KM53,"&lt;&gt;")=0,"",SUMIF('English Scores- Leveled papers'!$H$4:$KM$4,BM$3,'English Scores- Leveled papers'!$H53:$KM53)))</f>
        <v/>
      </c>
      <c r="BN51" s="80" t="str">
        <f>IF($B51="","",IF(COUNTIFS('English Scores- Leveled papers'!$H$4:$KM$4,BN$3,'English Scores- Leveled papers'!$H53:$KM53,"&lt;&gt;")=0,"",SUMIF('English Scores- Leveled papers'!$H$4:$KM$4,BN$3,'English Scores- Leveled papers'!$H53:$KM53)))</f>
        <v/>
      </c>
      <c r="BO51" s="80"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80" t="str">
        <f>IF($B51="","",IF(COUNTIFS('English Scores- Leveled papers'!$H$4:$KM$4,BX$3,'English Scores- Leveled papers'!$H53:$KM53,"&lt;&gt;")=0,"",SUMIF('English Scores- Leveled papers'!$H$4:$KM$4,BX$3,'English Scores- Leveled papers'!$H53:$KM53)))</f>
        <v/>
      </c>
      <c r="BY51" s="80" t="str">
        <f>IF($B51="","",IF(COUNTIFS('English Scores- Leveled papers'!$H$4:$KM$4,BY$3,'English Scores- Leveled papers'!$H53:$KM53,"&lt;&gt;")=0,"",SUMIF('English Scores- Leveled papers'!$H$4:$KM$4,BY$3,'English Scores- Leveled papers'!$H53:$KM53)))</f>
        <v/>
      </c>
      <c r="BZ51" s="80" t="str">
        <f>IF($B51="","",IF(COUNTIFS('English Scores- Leveled papers'!$H$4:$KM$4,BZ$3,'English Scores- Leveled papers'!$H53:$KM53,"&lt;&gt;")=0,"",SUMIF('English Scores- Leveled papers'!$H$4:$KM$4,BZ$3,'English Scores- Leveled papers'!$H53:$KM53)))</f>
        <v/>
      </c>
      <c r="CA51" s="80" t="str">
        <f>IF($B51="","",IF(COUNTIFS('English Scores- Leveled papers'!$H$4:$KM$4,CA$3,'English Scores- Leveled papers'!$H53:$KM53,"&lt;&gt;")=0,"",SUMIF('English Scores- Leveled papers'!$H$4:$KM$4,CA$3,'English Scores- Leveled papers'!$H53:$KM53)))</f>
        <v/>
      </c>
      <c r="CB51" s="80" t="str">
        <f>IF($B51="","",IF(COUNTIFS('English Scores- Leveled papers'!$H$4:$KM$4,CB$3,'English Scores- Leveled papers'!$H53:$KM53,"&lt;&gt;")=0,"",SUMIF('English Scores- Leveled papers'!$H$4:$KM$4,CB$3,'English Scores- Leveled papers'!$H53:$KM53)))</f>
        <v/>
      </c>
      <c r="CC51" s="80" t="str">
        <f>IF($B51="","",IF(COUNTIFS('English Scores- Leveled papers'!$H$4:$KM$4,CC$3,'English Scores- Leveled papers'!$H53:$KM53,"&lt;&gt;")=0,"",SUMIF('English Scores- Leveled papers'!$H$4:$KM$4,CC$3,'English Scores- Leveled papers'!$H53:$KM53)))</f>
        <v/>
      </c>
      <c r="CD51" s="80" t="str">
        <f>IF($B51="","",IF(COUNTIFS('English Scores- Leveled papers'!$H$4:$KM$4,CD$3,'English Scores- Leveled papers'!$H53:$KM53,"&lt;&gt;")=0,"",SUMIF('English Scores- Leveled papers'!$H$4:$KM$4,CD$3,'English Scores- Leveled papers'!$H53:$KM53)))</f>
        <v/>
      </c>
      <c r="CE51" s="80" t="str">
        <f>IF($B51="","",IF(COUNTIFS('English Scores- Leveled papers'!$H$4:$KM$4,CE$3,'English Scores- Leveled papers'!$H53:$KM53,"&lt;&gt;")=0,"",SUMIF('English Scores- Leveled papers'!$H$4:$KM$4,CE$3,'English Scores- Leveled papers'!$H53:$KM53)))</f>
        <v/>
      </c>
      <c r="CF51" s="80"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80" t="str">
        <f>IF($B51="","",IF(COUNTIFS('English Scores- Leveled papers'!$H$4:$KM$4,CL$3,'English Scores- Leveled papers'!$H53:$KM53,"&lt;&gt;")=0,"",SUMIF('English Scores- Leveled papers'!$H$4:$KM$4,CL$3,'English Scores- Leveled papers'!$H53:$KM53)))</f>
        <v/>
      </c>
      <c r="CM51" s="80" t="str">
        <f>IF($B51="","",IF(COUNTIFS('English Scores- Leveled papers'!$H$4:$KM$4,CM$3,'English Scores- Leveled papers'!$H53:$KM53,"&lt;&gt;")=0,"",SUMIF('English Scores- Leveled papers'!$H$4:$KM$4,CM$3,'English Scores- Leveled papers'!$H53:$KM53)))</f>
        <v/>
      </c>
      <c r="CN51" s="80" t="str">
        <f>IF($B51="","",IF(COUNTIFS('English Scores- Leveled papers'!$H$4:$KM$4,CN$3,'English Scores- Leveled papers'!$H53:$KM53,"&lt;&gt;")=0,"",SUMIF('English Scores- Leveled papers'!$H$4:$KM$4,CN$3,'English Scores- Leveled papers'!$H53:$KM53)))</f>
        <v/>
      </c>
      <c r="CO51" s="80" t="str">
        <f>IF($B51="","",IF(COUNTIFS('English Scores- Leveled papers'!$H$4:$KM$4,CO$3,'English Scores- Leveled papers'!$H53:$KM53,"&lt;&gt;")=0,"",SUMIF('English Scores- Leveled papers'!$H$4:$KM$4,CO$3,'English Scores- Leveled papers'!$H53:$KM53)))</f>
        <v/>
      </c>
      <c r="CP51" s="80" t="str">
        <f>IF($B51="","",IF(COUNTIFS('English Scores- Leveled papers'!$H$4:$KM$4,CP$3,'English Scores- Leveled papers'!$H53:$KM53,"&lt;&gt;")=0,"",SUMIF('English Scores- Leveled papers'!$H$4:$KM$4,CP$3,'English Scores- Leveled papers'!$H53:$KM53)))</f>
        <v/>
      </c>
      <c r="CQ51" s="80" t="str">
        <f>IF($B51="","",IF(COUNTIFS('English Scores- Leveled papers'!$H$4:$KM$4,CQ$3,'English Scores- Leveled papers'!$H53:$KM53,"&lt;&gt;")=0,"",SUMIF('English Scores- Leveled papers'!$H$4:$KM$4,CQ$3,'English Scores- Leveled papers'!$H53:$KM53)))</f>
        <v/>
      </c>
      <c r="CR51" s="80" t="str">
        <f>IF($B51="","",IF(COUNTIFS('English Scores- Leveled papers'!$H$4:$KM$4,CR$3,'English Scores- Leveled papers'!$H53:$KM53,"&lt;&gt;")=0,"",SUMIF('English Scores- Leveled papers'!$H$4:$KM$4,CR$3,'English Scores- Leveled papers'!$H53:$KM53)))</f>
        <v/>
      </c>
      <c r="CS51" s="80"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80" t="str">
        <f>IF($B51="","",IF(COUNTIFS('English Scores- Leveled papers'!$H$4:$KM$4,DF$3,'English Scores- Leveled papers'!$H53:$KM53,"&lt;&gt;")=0,"",SUMIF('English Scores- Leveled papers'!$H$4:$KM$4,DF$3,'English Scores- Leveled papers'!$H53:$KM53)))</f>
        <v/>
      </c>
      <c r="DG51" s="80" t="str">
        <f>IF($B51="","",IF(COUNTIFS('English Scores- Leveled papers'!$H$4:$KM$4,DG$3,'English Scores- Leveled papers'!$H53:$KM53,"&lt;&gt;")=0,"",SUMIF('English Scores- Leveled papers'!$H$4:$KM$4,DG$3,'English Scores- Leveled papers'!$H53:$KM53)))</f>
        <v/>
      </c>
      <c r="DH51" s="80" t="str">
        <f>IF($B51="","",IF(COUNTIFS('English Scores- Leveled papers'!$H$4:$KM$4,DH$3,'English Scores- Leveled papers'!$H53:$KM53,"&lt;&gt;")=0,"",SUMIF('English Scores- Leveled papers'!$H$4:$KM$4,DH$3,'English Scores- Leveled papers'!$H53:$KM53)))</f>
        <v/>
      </c>
      <c r="DI51" s="80" t="str">
        <f>IF($B51="","",IF(COUNTIFS('English Scores- Leveled papers'!$H$4:$KM$4,DI$3,'English Scores- Leveled papers'!$H53:$KM53,"&lt;&gt;")=0,"",SUMIF('English Scores- Leveled papers'!$H$4:$KM$4,DI$3,'English Scores- Leveled papers'!$H53:$KM53)))</f>
        <v/>
      </c>
      <c r="DJ51" s="80" t="str">
        <f>IF($B51="","",IF(COUNTIFS('English Scores- Leveled papers'!$H$4:$KM$4,DJ$3,'English Scores- Leveled papers'!$H53:$KM53,"&lt;&gt;")=0,"",SUMIF('English Scores- Leveled papers'!$H$4:$KM$4,DJ$3,'English Scores- Leveled papers'!$H53:$KM53)))</f>
        <v/>
      </c>
      <c r="DK51" s="80" t="str">
        <f>IF($B51="","",IF(COUNTIFS('English Scores- Leveled papers'!$H$4:$KM$4,DK$3,'English Scores- Leveled papers'!$H53:$KM53,"&lt;&gt;")=0,"",SUMIF('English Scores- Leveled papers'!$H$4:$KM$4,DK$3,'English Scores- Leveled papers'!$H53:$KM53)))</f>
        <v/>
      </c>
      <c r="DL51" s="80" t="str">
        <f>IF($B51="","",IF(COUNTIFS('English Scores- Leveled papers'!$H$4:$KM$4,DL$3,'English Scores- Leveled papers'!$H53:$KM53,"&lt;&gt;")=0,"",SUMIF('English Scores- Leveled papers'!$H$4:$KM$4,DL$3,'English Scores- Leveled papers'!$H53:$KM53)))</f>
        <v/>
      </c>
      <c r="DM51" s="80" t="str">
        <f>IF($B51="","",IF(COUNTIFS('English Scores- Leveled papers'!$H$4:$KM$4,DM$3,'English Scores- Leveled papers'!$H53:$KM53,"&lt;&gt;")=0,"",SUMIF('English Scores- Leveled papers'!$H$4:$KM$4,DM$3,'English Scores- Leveled papers'!$H53:$KM53)))</f>
        <v/>
      </c>
      <c r="DN51" s="80" t="str">
        <f>IF($B51="","",IF(COUNTIFS('English Scores- Leveled papers'!$H$4:$KM$4,DN$3,'English Scores- Leveled papers'!$H53:$KM53,"&lt;&gt;")=0,"",SUMIF('English Scores- Leveled papers'!$H$4:$KM$4,DN$3,'English Scores- Leveled papers'!$H53:$KM53)))</f>
        <v/>
      </c>
      <c r="DO51" s="80" t="str">
        <f>IF($B51="","",IF(COUNTIFS('English Scores- Leveled papers'!$H$4:$KM$4,DO$3,'English Scores- Leveled papers'!$H53:$KM53,"&lt;&gt;")=0,"",SUMIF('English Scores- Leveled papers'!$H$4:$KM$4,DO$3,'English Scores- Leveled papers'!$H53:$KM53)))</f>
        <v/>
      </c>
      <c r="DP51" s="80" t="str">
        <f>IF($B51="","",IF(COUNTIFS('English Scores- Leveled papers'!$H$4:$KM$4,DP$3,'English Scores- Leveled papers'!$H53:$KM53,"&lt;&gt;")=0,"",SUMIF('English Scores- Leveled papers'!$H$4:$KM$4,DP$3,'English Scores- Leveled papers'!$H53:$KM53)))</f>
        <v/>
      </c>
      <c r="DQ51" s="80" t="str">
        <f>IF($B51="","",IF(COUNTIFS('English Scores- Leveled papers'!$H$4:$KM$4,DQ$3,'English Scores- Leveled papers'!$H53:$KM53,"&lt;&gt;")=0,"",SUMIF('English Scores- Leveled papers'!$H$4:$KM$4,DQ$3,'English Scores- Leveled papers'!$H53:$KM53)))</f>
        <v/>
      </c>
      <c r="DR51" s="41" t="str">
        <f>IF($B51="","",IF(COUNTIFS('English Scores- Leveled papers'!$H$4:$KM$4,DR$3,'English Scores- Leveled papers'!$H53:$KM53,"&lt;&gt;")=0,"",SUMIF('English Scores- Leveled papers'!$H$4:$KM$4,DR$3,'English Scores- Leveled papers'!$H53:$KM53)))</f>
        <v/>
      </c>
      <c r="DS51" s="41" t="str">
        <f>IF($B51="","",IF(COUNTIFS('English Scores- Leveled papers'!$H$4:$KM$4,DS$3,'English Scores- Leveled papers'!$H53:$KM53,"&lt;&gt;")=0,"",SUMIF('English Scores- Leveled papers'!$H$4:$KM$4,DS$3,'English Scores- Leveled papers'!$H53:$KM53)))</f>
        <v/>
      </c>
      <c r="DT51" s="41" t="str">
        <f>IF($B51="","",IF(COUNTIFS('English Scores- Leveled papers'!$H$4:$KM$4,DT$3,'English Scores- Leveled papers'!$H53:$KM53,"&lt;&gt;")=0,"",SUMIF('English Scores- Leveled papers'!$H$4:$KM$4,DT$3,'English Scores- Leveled papers'!$H53:$KM53)))</f>
        <v/>
      </c>
      <c r="DU51" s="41" t="str">
        <f>IF($B51="","",IF(COUNTIFS('English Scores- Leveled papers'!$H$4:$KM$4,DU$3,'English Scores- Leveled papers'!$H53:$KM53,"&lt;&gt;")=0,"",SUMIF('English Scores- Leveled papers'!$H$4:$KM$4,DU$3,'English Scores- Leveled papers'!$H53:$KM53)))</f>
        <v/>
      </c>
      <c r="DV51" s="41" t="str">
        <f>IF($B51="","",IF(COUNTIFS('English Scores- Leveled papers'!$H$4:$KM$4,DV$3,'English Scores- Leveled papers'!$H53:$KM53,"&lt;&gt;")=0,"",SUMIF('English Scores- Leveled papers'!$H$4:$KM$4,DV$3,'English Scores- Leveled papers'!$H53:$KM53)))</f>
        <v/>
      </c>
      <c r="DW51" s="41" t="str">
        <f>IF($B51="","",IF(COUNTIFS('English Scores- Leveled papers'!$H$4:$KM$4,DW$3,'English Scores- Leveled papers'!$H53:$KM53,"&lt;&gt;")=0,"",SUMIF('English Scores- Leveled papers'!$H$4:$KM$4,DW$3,'English Scores- Leveled papers'!$H53:$KM53)))</f>
        <v/>
      </c>
      <c r="DX51" s="41" t="str">
        <f>IF($B51="","",IF(COUNTIFS('English Scores- Leveled papers'!$H$4:$KM$4,DX$3,'English Scores- Leveled papers'!$H53:$KM53,"&lt;&gt;")=0,"",SUMIF('English Scores- Leveled papers'!$H$4:$KM$4,DX$3,'English Scores- Leveled papers'!$H53:$KM53)))</f>
        <v/>
      </c>
      <c r="DY51" s="41" t="str">
        <f>IF($B51="","",IF(COUNTIFS('English Scores- Leveled papers'!$H$4:$KM$4,DY$3,'English Scores- Leveled papers'!$H53:$KM53,"&lt;&gt;")=0,"",SUMIF('English Scores- Leveled papers'!$H$4:$KM$4,DY$3,'English Scores- Leveled papers'!$H53:$KM53)))</f>
        <v/>
      </c>
      <c r="DZ51" s="41" t="str">
        <f>IF($B51="","",IF(COUNTIFS('English Scores- Leveled papers'!$H$4:$KM$4,DZ$3,'English Scores- Leveled papers'!$H53:$KM53,"&lt;&gt;")=0,"",SUMIF('English Scores- Leveled papers'!$H$4:$KM$4,DZ$3,'English Scores- Leveled papers'!$H53:$KM53)))</f>
        <v/>
      </c>
      <c r="EA51" s="41" t="str">
        <f>IF($B51="","",IF(COUNTIFS('English Scores- Leveled papers'!$H$4:$KM$4,EA$3,'English Scores- Leveled papers'!$H53:$KM53,"&lt;&gt;")=0,"",SUMIF('English Scores- Leveled papers'!$H$4:$KM$4,EA$3,'English Scores- Leveled papers'!$H53:$KM53)))</f>
        <v/>
      </c>
      <c r="EB51" s="41" t="str">
        <f>IF($B51="","",IF(COUNTIFS('English Scores- Leveled papers'!$H$4:$KM$4,EB$3,'English Scores- Leveled papers'!$H53:$KM53,"&lt;&gt;")=0,"",SUMIF('English Scores- Leveled papers'!$H$4:$KM$4,EB$3,'English Scores- Leveled papers'!$H53:$KM53)))</f>
        <v/>
      </c>
      <c r="EC51" s="41" t="str">
        <f>IF($B51="","",IF(COUNTIFS('English Scores- Leveled papers'!$H$4:$KM$4,EC$3,'English Scores- Leveled papers'!$H53:$KM53,"&lt;&gt;")=0,"",SUMIF('English Scores- Leveled papers'!$H$4:$KM$4,EC$3,'English Scores- Leveled papers'!$H53:$KM53)))</f>
        <v/>
      </c>
      <c r="ED51" s="80" t="str">
        <f>IF($B51="","",IF(COUNTIFS('English Scores- Leveled papers'!$H$4:$KM$4,ED$3,'English Scores- Leveled papers'!$H53:$KM53,"&lt;&gt;")=0,"",SUMIF('English Scores- Leveled papers'!$H$4:$KM$4,ED$3,'English Scores- Leveled papers'!$H53:$KM53)))</f>
        <v/>
      </c>
      <c r="EE51" s="80" t="str">
        <f>IF($B51="","",IF(COUNTIFS('English Scores- Leveled papers'!$H$4:$KM$4,EE$3,'English Scores- Leveled papers'!$H53:$KM53,"&lt;&gt;")=0,"",SUMIF('English Scores- Leveled papers'!$H$4:$KM$4,EE$3,'English Scores- Leveled papers'!$H53:$KM53)))</f>
        <v/>
      </c>
      <c r="EF51" s="80" t="str">
        <f>IF($B51="","",IF(COUNTIFS('English Scores- Leveled papers'!$H$4:$KM$4,EF$3,'English Scores- Leveled papers'!$H53:$KM53,"&lt;&gt;")=0,"",SUMIF('English Scores- Leveled papers'!$H$4:$KM$4,EF$3,'English Scores- Leveled papers'!$H53:$KM53)))</f>
        <v/>
      </c>
      <c r="EG51" s="80" t="str">
        <f>IF($B51="","",IF(COUNTIFS('English Scores- Leveled papers'!$H$4:$KM$4,EG$3,'English Scores- Leveled papers'!$H53:$KM53,"&lt;&gt;")=0,"",SUMIF('English Scores- Leveled papers'!$H$4:$KM$4,EG$3,'English Scores- Leveled papers'!$H53:$KM53)))</f>
        <v/>
      </c>
      <c r="EH51" s="80" t="str">
        <f>IF($B51="","",IF(COUNTIFS('English Scores- Leveled papers'!$H$4:$KM$4,EH$3,'English Scores- Leveled papers'!$H53:$KM53,"&lt;&gt;")=0,"",SUMIF('English Scores- Leveled papers'!$H$4:$KM$4,EH$3,'English Scores- Leveled papers'!$H53:$KM53)))</f>
        <v/>
      </c>
      <c r="EI51" s="80" t="str">
        <f>IF($B51="","",IF(COUNTIFS('English Scores- Leveled papers'!$H$4:$KM$4,EI$3,'English Scores- Leveled papers'!$H53:$KM53,"&lt;&gt;")=0,"",SUMIF('English Scores- Leveled papers'!$H$4:$KM$4,EI$3,'English Scores- Leveled papers'!$H53:$KM53)))</f>
        <v/>
      </c>
      <c r="EJ51" s="80" t="str">
        <f>IF($B51="","",IF(COUNTIFS('English Scores- Leveled papers'!$H$4:$KM$4,EJ$3,'English Scores- Leveled papers'!$H53:$KM53,"&lt;&gt;")=0,"",SUMIF('English Scores- Leveled papers'!$H$4:$KM$4,EJ$3,'English Scores- Leveled papers'!$H53:$KM53)))</f>
        <v/>
      </c>
      <c r="EK51" s="80" t="str">
        <f>IF($B51="","",IF(COUNTIFS('English Scores- Leveled papers'!$H$4:$KM$4,EK$3,'English Scores- Leveled papers'!$H53:$KM53,"&lt;&gt;")=0,"",SUMIF('English Scores- Leveled papers'!$H$4:$KM$4,EK$3,'English Scores- Leveled papers'!$H53:$KM53)))</f>
        <v/>
      </c>
      <c r="EL51" s="80" t="str">
        <f>IF($B51="","",IF(COUNTIFS('English Scores- Leveled papers'!$H$4:$KM$4,EL$3,'English Scores- Leveled papers'!$H53:$KM53,"&lt;&gt;")=0,"",SUMIF('English Scores- Leveled papers'!$H$4:$KM$4,EL$3,'English Scores- Leveled papers'!$H53:$KM53)))</f>
        <v/>
      </c>
      <c r="EM51" s="80" t="str">
        <f>IF($B51="","",IF(COUNTIFS('English Scores- Leveled papers'!$H$4:$KM$4,EM$3,'English Scores- Leveled papers'!$H53:$KM53,"&lt;&gt;")=0,"",SUMIF('English Scores- Leveled papers'!$H$4:$KM$4,EM$3,'English Scores- Leveled papers'!$H53:$KM53)))</f>
        <v/>
      </c>
      <c r="EN51" s="80" t="str">
        <f>IF($B51="","",IF(COUNTIFS('English Scores- Leveled papers'!$H$4:$KM$4,EN$3,'English Scores- Leveled papers'!$H53:$KM53,"&lt;&gt;")=0,"",SUMIF('English Scores- Leveled papers'!$H$4:$KM$4,EN$3,'English Scores- Leveled papers'!$H53:$KM53)))</f>
        <v/>
      </c>
      <c r="EO51" s="80" t="str">
        <f>IF($B51="","",IF(COUNTIFS('English Scores- Leveled papers'!$H$4:$KM$4,EO$3,'English Scores- Leveled papers'!$H53:$KM53,"&lt;&gt;")=0,"",SUMIF('English Scores- Leveled papers'!$H$4:$KM$4,EO$3,'English Scores- Leveled papers'!$H53:$KM53)))</f>
        <v/>
      </c>
      <c r="EP51" s="80" t="str">
        <f>IF($B51="","",IF(COUNTIFS('English Scores- Leveled papers'!$H$4:$KM$4,EP$3,'English Scores- Leveled papers'!$H53:$KM53,"&lt;&gt;")=0,"",SUMIF('English Scores- Leveled papers'!$H$4:$KM$4,EP$3,'English Scores- Leveled papers'!$H53:$KM53)))</f>
        <v/>
      </c>
    </row>
    <row r="52" spans="1:146" x14ac:dyDescent="0.2">
      <c r="A52" s="65">
        <v>48</v>
      </c>
      <c r="B52" s="65" t="str">
        <f>'English Scores- Leveled papers'!B54</f>
        <v/>
      </c>
      <c r="C52" s="79" t="str">
        <f>IF('RC Mastery Check+Question type'!D52="","",IF(OR('RC Mastery Check+Question type'!D52=-0.5,'RC Mastery Check+Question type'!D52=0,'RC Mastery Check+Question type'!D52=0.2,'RC Mastery Check+Question type'!D52=0.5),"NR",'Cover Sheet'!#REF!))</f>
        <v/>
      </c>
      <c r="D52" s="76" t="str">
        <f>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v/>
      </c>
      <c r="E52" s="78" t="str">
        <f t="shared" si="16"/>
        <v/>
      </c>
      <c r="F52" s="78" t="str">
        <f t="shared" si="17"/>
        <v/>
      </c>
      <c r="G52" s="78" t="str">
        <f t="shared" si="18"/>
        <v/>
      </c>
      <c r="H52" s="78" t="str">
        <f t="shared" si="19"/>
        <v/>
      </c>
      <c r="I52" s="78" t="str">
        <f t="shared" si="20"/>
        <v/>
      </c>
      <c r="J52" s="78" t="str">
        <f t="shared" si="21"/>
        <v/>
      </c>
      <c r="K52" s="78" t="str">
        <f t="shared" si="22"/>
        <v/>
      </c>
      <c r="L52" s="78" t="str">
        <f t="shared" si="23"/>
        <v/>
      </c>
      <c r="M52" s="78" t="str">
        <f t="shared" si="24"/>
        <v/>
      </c>
      <c r="N52" s="78" t="str">
        <f t="shared" si="25"/>
        <v/>
      </c>
      <c r="O52" s="78" t="str">
        <f t="shared" si="26"/>
        <v/>
      </c>
      <c r="P52" s="78" t="str">
        <f t="shared" si="27"/>
        <v/>
      </c>
      <c r="Q52" s="78" t="str">
        <f t="shared" si="28"/>
        <v/>
      </c>
      <c r="R52" s="78" t="str">
        <f t="shared" si="29"/>
        <v/>
      </c>
      <c r="S52" s="41" t="str">
        <f>IF($B52="","",IF(COUNTIFS('English Scores- Leveled papers'!$H$4:$KM$4,S$3,'English Scores- Leveled papers'!$H54:$KM54,"&lt;&gt;")=0,"",SUMIF('English Scores- Leveled papers'!$H$4:$KM$4,S$3,'English Scores- Leveled papers'!$H54:$KM54)))</f>
        <v/>
      </c>
      <c r="T52" s="41" t="str">
        <f>IF($B52="","",IF(COUNTIFS('English Scores- Leveled papers'!$H$4:$KM$4,T$3,'English Scores- Leveled papers'!$H54:$KM54,"&lt;&gt;")=0,"",SUMIF('English Scores- Leveled papers'!$H$4:$KM$4,T$3,'English Scores- Leveled papers'!$H54:$KM54)))</f>
        <v/>
      </c>
      <c r="U52" s="41" t="str">
        <f>IF($B52="","",IF(COUNTIFS('English Scores- Leveled papers'!$H$4:$KM$4,U$3,'English Scores- Leveled papers'!$H54:$KM54,"&lt;&gt;")=0,"",SUMIF('English Scores- Leveled papers'!$H$4:$KM$4,U$3,'English Scores- Leveled papers'!$H54:$KM54)))</f>
        <v/>
      </c>
      <c r="V52" s="41" t="str">
        <f>IF($B52="","",IF(COUNTIFS('English Scores- Leveled papers'!$H$4:$KM$4,V$3,'English Scores- Leveled papers'!$H54:$KM54,"&lt;&gt;")=0,"",SUMIF('English Scores- Leveled papers'!$H$4:$KM$4,V$3,'English Scores- Leveled papers'!$H54:$KM54)))</f>
        <v/>
      </c>
      <c r="W52" s="41" t="str">
        <f>IF($B52="","",IF(COUNTIFS('English Scores- Leveled papers'!$H$4:$KM$4,W$3,'English Scores- Leveled papers'!$H54:$KM54,"&lt;&gt;")=0,"",SUMIF('English Scores- Leveled papers'!$H$4:$KM$4,W$3,'English Scores- Leveled papers'!$H54:$KM54)))</f>
        <v/>
      </c>
      <c r="X52" s="80" t="str">
        <f>IF($B52="","",IF(COUNTIFS('English Scores- Leveled papers'!$H$4:$KM$4,X$3,'English Scores- Leveled papers'!$H54:$KM54,"&lt;&gt;")=0,"",SUMIF('English Scores- Leveled papers'!$H$4:$KM$4,X$3,'English Scores- Leveled papers'!$H54:$KM54)))</f>
        <v/>
      </c>
      <c r="Y52" s="80" t="str">
        <f>IF($B52="","",IF(COUNTIFS('English Scores- Leveled papers'!$H$4:$KM$4,Y$3,'English Scores- Leveled papers'!$H54:$KM54,"&lt;&gt;")=0,"",SUMIF('English Scores- Leveled papers'!$H$4:$KM$4,Y$3,'English Scores- Leveled papers'!$H54:$KM54)))</f>
        <v/>
      </c>
      <c r="Z52" s="80" t="str">
        <f>IF($B52="","",IF(COUNTIFS('English Scores- Leveled papers'!$H$4:$KM$4,Z$3,'English Scores- Leveled papers'!$H54:$KM54,"&lt;&gt;")=0,"",SUMIF('English Scores- Leveled papers'!$H$4:$KM$4,Z$3,'English Scores- Leveled papers'!$H54:$KM54)))</f>
        <v/>
      </c>
      <c r="AA52" s="80" t="str">
        <f>IF($B52="","",IF(COUNTIFS('English Scores- Leveled papers'!$H$4:$KM$4,AA$3,'English Scores- Leveled papers'!$H54:$KM54,"&lt;&gt;")=0,"",SUMIF('English Scores- Leveled papers'!$H$4:$KM$4,AA$3,'English Scores- Leveled papers'!$H54:$KM54)))</f>
        <v/>
      </c>
      <c r="AB52" s="80" t="str">
        <f>IF($B52="","",IF(COUNTIFS('English Scores- Leveled papers'!$H$4:$KM$4,AB$3,'English Scores- Leveled papers'!$H54:$KM54,"&lt;&gt;")=0,"",SUMIF('English Scores- Leveled papers'!$H$4:$KM$4,AB$3,'English Scores- Leveled papers'!$H54:$KM54)))</f>
        <v/>
      </c>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80" t="str">
        <f>IF($B52="","",IF(COUNTIFS('English Scores- Leveled papers'!$H$4:$KM$4,AI$3,'English Scores- Leveled papers'!$H54:$KM54,"&lt;&gt;")=0,"",SUMIF('English Scores- Leveled papers'!$H$4:$KM$4,AI$3,'English Scores- Leveled papers'!$H54:$KM54)))</f>
        <v/>
      </c>
      <c r="AJ52" s="80" t="str">
        <f>IF($B52="","",IF(COUNTIFS('English Scores- Leveled papers'!$H$4:$KM$4,AJ$3,'English Scores- Leveled papers'!$H54:$KM54,"&lt;&gt;")=0,"",SUMIF('English Scores- Leveled papers'!$H$4:$KM$4,AJ$3,'English Scores- Leveled papers'!$H54:$KM54)))</f>
        <v/>
      </c>
      <c r="AK52" s="80" t="str">
        <f>IF($B52="","",IF(COUNTIFS('English Scores- Leveled papers'!$H$4:$KM$4,AK$3,'English Scores- Leveled papers'!$H54:$KM54,"&lt;&gt;")=0,"",SUMIF('English Scores- Leveled papers'!$H$4:$KM$4,AK$3,'English Scores- Leveled papers'!$H54:$KM54)))</f>
        <v/>
      </c>
      <c r="AL52" s="80" t="str">
        <f>IF($B52="","",IF(COUNTIFS('English Scores- Leveled papers'!$H$4:$KM$4,AL$3,'English Scores- Leveled papers'!$H54:$KM54,"&lt;&gt;")=0,"",SUMIF('English Scores- Leveled papers'!$H$4:$KM$4,AL$3,'English Scores- Leveled papers'!$H54:$KM54)))</f>
        <v/>
      </c>
      <c r="AM52" s="80" t="str">
        <f>IF($B52="","",IF(COUNTIFS('English Scores- Leveled papers'!$H$4:$KM$4,AM$3,'English Scores- Leveled papers'!$H54:$KM54,"&lt;&gt;")=0,"",SUMIF('English Scores- Leveled papers'!$H$4:$KM$4,AM$3,'English Scores- Leveled papers'!$H54:$KM54)))</f>
        <v/>
      </c>
      <c r="AN52" s="80"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80" t="str">
        <f>IF($B52="","",IF(COUNTIFS('English Scores- Leveled papers'!$H$4:$KM$4,AZ$3,'English Scores- Leveled papers'!$H54:$KM54,"&lt;&gt;")=0,"",SUMIF('English Scores- Leveled papers'!$H$4:$KM$4,AZ$3,'English Scores- Leveled papers'!$H54:$KM54)))</f>
        <v/>
      </c>
      <c r="BA52" s="80" t="str">
        <f>IF($B52="","",IF(COUNTIFS('English Scores- Leveled papers'!$H$4:$KM$4,BA$3,'English Scores- Leveled papers'!$H54:$KM54,"&lt;&gt;")=0,"",SUMIF('English Scores- Leveled papers'!$H$4:$KM$4,BA$3,'English Scores- Leveled papers'!$H54:$KM54)))</f>
        <v/>
      </c>
      <c r="BB52" s="80" t="str">
        <f>IF($B52="","",IF(COUNTIFS('English Scores- Leveled papers'!$H$4:$KM$4,BB$3,'English Scores- Leveled papers'!$H54:$KM54,"&lt;&gt;")=0,"",SUMIF('English Scores- Leveled papers'!$H$4:$KM$4,BB$3,'English Scores- Leveled papers'!$H54:$KM54)))</f>
        <v/>
      </c>
      <c r="BC52" s="80" t="str">
        <f>IF($B52="","",IF(COUNTIFS('English Scores- Leveled papers'!$H$4:$KM$4,BC$3,'English Scores- Leveled papers'!$H54:$KM54,"&lt;&gt;")=0,"",SUMIF('English Scores- Leveled papers'!$H$4:$KM$4,BC$3,'English Scores- Leveled papers'!$H54:$KM54)))</f>
        <v/>
      </c>
      <c r="BD52" s="80"/>
      <c r="BE52" s="80"/>
      <c r="BF52" s="80" t="str">
        <f>IF($B52="","",IF(COUNTIFS('English Scores- Leveled papers'!$H$4:$KM$4,BF$3,'English Scores- Leveled papers'!$H54:$KM54,"&lt;&gt;")=0,"",SUMIF('English Scores- Leveled papers'!$H$4:$KM$4,BF$3,'English Scores- Leveled papers'!$H54:$KM54)))</f>
        <v/>
      </c>
      <c r="BG52" s="80" t="str">
        <f>IF($B52="","",IF(COUNTIFS('English Scores- Leveled papers'!$H$4:$KM$4,BG$3,'English Scores- Leveled papers'!$H54:$KM54,"&lt;&gt;")=0,"",SUMIF('English Scores- Leveled papers'!$H$4:$KM$4,BG$3,'English Scores- Leveled papers'!$H54:$KM54)))</f>
        <v/>
      </c>
      <c r="BH52" s="80" t="str">
        <f>IF($B52="","",IF(COUNTIFS('English Scores- Leveled papers'!$H$4:$KM$4,BH$3,'English Scores- Leveled papers'!$H54:$KM54,"&lt;&gt;")=0,"",SUMIF('English Scores- Leveled papers'!$H$4:$KM$4,BH$3,'English Scores- Leveled papers'!$H54:$KM54)))</f>
        <v/>
      </c>
      <c r="BI52" s="80" t="str">
        <f>IF($B52="","",IF(COUNTIFS('English Scores- Leveled papers'!$H$4:$KM$4,BI$3,'English Scores- Leveled papers'!$H54:$KM54,"&lt;&gt;")=0,"",SUMIF('English Scores- Leveled papers'!$H$4:$KM$4,BI$3,'English Scores- Leveled papers'!$H54:$KM54)))</f>
        <v/>
      </c>
      <c r="BJ52" s="80" t="str">
        <f>IF($B52="","",IF(COUNTIFS('English Scores- Leveled papers'!$H$4:$KM$4,BJ$3,'English Scores- Leveled papers'!$H54:$KM54,"&lt;&gt;")=0,"",SUMIF('English Scores- Leveled papers'!$H$4:$KM$4,BJ$3,'English Scores- Leveled papers'!$H54:$KM54)))</f>
        <v/>
      </c>
      <c r="BK52" s="80" t="str">
        <f>IF($B52="","",IF(COUNTIFS('English Scores- Leveled papers'!$H$4:$KM$4,BK$3,'English Scores- Leveled papers'!$H54:$KM54,"&lt;&gt;")=0,"",SUMIF('English Scores- Leveled papers'!$H$4:$KM$4,BK$3,'English Scores- Leveled papers'!$H54:$KM54)))</f>
        <v/>
      </c>
      <c r="BL52" s="80" t="str">
        <f>IF($B52="","",IF(COUNTIFS('English Scores- Leveled papers'!$H$4:$KM$4,BL$3,'English Scores- Leveled papers'!$H54:$KM54,"&lt;&gt;")=0,"",SUMIF('English Scores- Leveled papers'!$H$4:$KM$4,BL$3,'English Scores- Leveled papers'!$H54:$KM54)))</f>
        <v/>
      </c>
      <c r="BM52" s="80" t="str">
        <f>IF($B52="","",IF(COUNTIFS('English Scores- Leveled papers'!$H$4:$KM$4,BM$3,'English Scores- Leveled papers'!$H54:$KM54,"&lt;&gt;")=0,"",SUMIF('English Scores- Leveled papers'!$H$4:$KM$4,BM$3,'English Scores- Leveled papers'!$H54:$KM54)))</f>
        <v/>
      </c>
      <c r="BN52" s="80" t="str">
        <f>IF($B52="","",IF(COUNTIFS('English Scores- Leveled papers'!$H$4:$KM$4,BN$3,'English Scores- Leveled papers'!$H54:$KM54,"&lt;&gt;")=0,"",SUMIF('English Scores- Leveled papers'!$H$4:$KM$4,BN$3,'English Scores- Leveled papers'!$H54:$KM54)))</f>
        <v/>
      </c>
      <c r="BO52" s="80"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80" t="str">
        <f>IF($B52="","",IF(COUNTIFS('English Scores- Leveled papers'!$H$4:$KM$4,BX$3,'English Scores- Leveled papers'!$H54:$KM54,"&lt;&gt;")=0,"",SUMIF('English Scores- Leveled papers'!$H$4:$KM$4,BX$3,'English Scores- Leveled papers'!$H54:$KM54)))</f>
        <v/>
      </c>
      <c r="BY52" s="80" t="str">
        <f>IF($B52="","",IF(COUNTIFS('English Scores- Leveled papers'!$H$4:$KM$4,BY$3,'English Scores- Leveled papers'!$H54:$KM54,"&lt;&gt;")=0,"",SUMIF('English Scores- Leveled papers'!$H$4:$KM$4,BY$3,'English Scores- Leveled papers'!$H54:$KM54)))</f>
        <v/>
      </c>
      <c r="BZ52" s="80" t="str">
        <f>IF($B52="","",IF(COUNTIFS('English Scores- Leveled papers'!$H$4:$KM$4,BZ$3,'English Scores- Leveled papers'!$H54:$KM54,"&lt;&gt;")=0,"",SUMIF('English Scores- Leveled papers'!$H$4:$KM$4,BZ$3,'English Scores- Leveled papers'!$H54:$KM54)))</f>
        <v/>
      </c>
      <c r="CA52" s="80" t="str">
        <f>IF($B52="","",IF(COUNTIFS('English Scores- Leveled papers'!$H$4:$KM$4,CA$3,'English Scores- Leveled papers'!$H54:$KM54,"&lt;&gt;")=0,"",SUMIF('English Scores- Leveled papers'!$H$4:$KM$4,CA$3,'English Scores- Leveled papers'!$H54:$KM54)))</f>
        <v/>
      </c>
      <c r="CB52" s="80" t="str">
        <f>IF($B52="","",IF(COUNTIFS('English Scores- Leveled papers'!$H$4:$KM$4,CB$3,'English Scores- Leveled papers'!$H54:$KM54,"&lt;&gt;")=0,"",SUMIF('English Scores- Leveled papers'!$H$4:$KM$4,CB$3,'English Scores- Leveled papers'!$H54:$KM54)))</f>
        <v/>
      </c>
      <c r="CC52" s="80" t="str">
        <f>IF($B52="","",IF(COUNTIFS('English Scores- Leveled papers'!$H$4:$KM$4,CC$3,'English Scores- Leveled papers'!$H54:$KM54,"&lt;&gt;")=0,"",SUMIF('English Scores- Leveled papers'!$H$4:$KM$4,CC$3,'English Scores- Leveled papers'!$H54:$KM54)))</f>
        <v/>
      </c>
      <c r="CD52" s="80" t="str">
        <f>IF($B52="","",IF(COUNTIFS('English Scores- Leveled papers'!$H$4:$KM$4,CD$3,'English Scores- Leveled papers'!$H54:$KM54,"&lt;&gt;")=0,"",SUMIF('English Scores- Leveled papers'!$H$4:$KM$4,CD$3,'English Scores- Leveled papers'!$H54:$KM54)))</f>
        <v/>
      </c>
      <c r="CE52" s="80" t="str">
        <f>IF($B52="","",IF(COUNTIFS('English Scores- Leveled papers'!$H$4:$KM$4,CE$3,'English Scores- Leveled papers'!$H54:$KM54,"&lt;&gt;")=0,"",SUMIF('English Scores- Leveled papers'!$H$4:$KM$4,CE$3,'English Scores- Leveled papers'!$H54:$KM54)))</f>
        <v/>
      </c>
      <c r="CF52" s="80"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80" t="str">
        <f>IF($B52="","",IF(COUNTIFS('English Scores- Leveled papers'!$H$4:$KM$4,CL$3,'English Scores- Leveled papers'!$H54:$KM54,"&lt;&gt;")=0,"",SUMIF('English Scores- Leveled papers'!$H$4:$KM$4,CL$3,'English Scores- Leveled papers'!$H54:$KM54)))</f>
        <v/>
      </c>
      <c r="CM52" s="80" t="str">
        <f>IF($B52="","",IF(COUNTIFS('English Scores- Leveled papers'!$H$4:$KM$4,CM$3,'English Scores- Leveled papers'!$H54:$KM54,"&lt;&gt;")=0,"",SUMIF('English Scores- Leveled papers'!$H$4:$KM$4,CM$3,'English Scores- Leveled papers'!$H54:$KM54)))</f>
        <v/>
      </c>
      <c r="CN52" s="80" t="str">
        <f>IF($B52="","",IF(COUNTIFS('English Scores- Leveled papers'!$H$4:$KM$4,CN$3,'English Scores- Leveled papers'!$H54:$KM54,"&lt;&gt;")=0,"",SUMIF('English Scores- Leveled papers'!$H$4:$KM$4,CN$3,'English Scores- Leveled papers'!$H54:$KM54)))</f>
        <v/>
      </c>
      <c r="CO52" s="80" t="str">
        <f>IF($B52="","",IF(COUNTIFS('English Scores- Leveled papers'!$H$4:$KM$4,CO$3,'English Scores- Leveled papers'!$H54:$KM54,"&lt;&gt;")=0,"",SUMIF('English Scores- Leveled papers'!$H$4:$KM$4,CO$3,'English Scores- Leveled papers'!$H54:$KM54)))</f>
        <v/>
      </c>
      <c r="CP52" s="80" t="str">
        <f>IF($B52="","",IF(COUNTIFS('English Scores- Leveled papers'!$H$4:$KM$4,CP$3,'English Scores- Leveled papers'!$H54:$KM54,"&lt;&gt;")=0,"",SUMIF('English Scores- Leveled papers'!$H$4:$KM$4,CP$3,'English Scores- Leveled papers'!$H54:$KM54)))</f>
        <v/>
      </c>
      <c r="CQ52" s="80" t="str">
        <f>IF($B52="","",IF(COUNTIFS('English Scores- Leveled papers'!$H$4:$KM$4,CQ$3,'English Scores- Leveled papers'!$H54:$KM54,"&lt;&gt;")=0,"",SUMIF('English Scores- Leveled papers'!$H$4:$KM$4,CQ$3,'English Scores- Leveled papers'!$H54:$KM54)))</f>
        <v/>
      </c>
      <c r="CR52" s="80" t="str">
        <f>IF($B52="","",IF(COUNTIFS('English Scores- Leveled papers'!$H$4:$KM$4,CR$3,'English Scores- Leveled papers'!$H54:$KM54,"&lt;&gt;")=0,"",SUMIF('English Scores- Leveled papers'!$H$4:$KM$4,CR$3,'English Scores- Leveled papers'!$H54:$KM54)))</f>
        <v/>
      </c>
      <c r="CS52" s="80"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80" t="str">
        <f>IF($B52="","",IF(COUNTIFS('English Scores- Leveled papers'!$H$4:$KM$4,DF$3,'English Scores- Leveled papers'!$H54:$KM54,"&lt;&gt;")=0,"",SUMIF('English Scores- Leveled papers'!$H$4:$KM$4,DF$3,'English Scores- Leveled papers'!$H54:$KM54)))</f>
        <v/>
      </c>
      <c r="DG52" s="80" t="str">
        <f>IF($B52="","",IF(COUNTIFS('English Scores- Leveled papers'!$H$4:$KM$4,DG$3,'English Scores- Leveled papers'!$H54:$KM54,"&lt;&gt;")=0,"",SUMIF('English Scores- Leveled papers'!$H$4:$KM$4,DG$3,'English Scores- Leveled papers'!$H54:$KM54)))</f>
        <v/>
      </c>
      <c r="DH52" s="80" t="str">
        <f>IF($B52="","",IF(COUNTIFS('English Scores- Leveled papers'!$H$4:$KM$4,DH$3,'English Scores- Leveled papers'!$H54:$KM54,"&lt;&gt;")=0,"",SUMIF('English Scores- Leveled papers'!$H$4:$KM$4,DH$3,'English Scores- Leveled papers'!$H54:$KM54)))</f>
        <v/>
      </c>
      <c r="DI52" s="80" t="str">
        <f>IF($B52="","",IF(COUNTIFS('English Scores- Leveled papers'!$H$4:$KM$4,DI$3,'English Scores- Leveled papers'!$H54:$KM54,"&lt;&gt;")=0,"",SUMIF('English Scores- Leveled papers'!$H$4:$KM$4,DI$3,'English Scores- Leveled papers'!$H54:$KM54)))</f>
        <v/>
      </c>
      <c r="DJ52" s="80" t="str">
        <f>IF($B52="","",IF(COUNTIFS('English Scores- Leveled papers'!$H$4:$KM$4,DJ$3,'English Scores- Leveled papers'!$H54:$KM54,"&lt;&gt;")=0,"",SUMIF('English Scores- Leveled papers'!$H$4:$KM$4,DJ$3,'English Scores- Leveled papers'!$H54:$KM54)))</f>
        <v/>
      </c>
      <c r="DK52" s="80" t="str">
        <f>IF($B52="","",IF(COUNTIFS('English Scores- Leveled papers'!$H$4:$KM$4,DK$3,'English Scores- Leveled papers'!$H54:$KM54,"&lt;&gt;")=0,"",SUMIF('English Scores- Leveled papers'!$H$4:$KM$4,DK$3,'English Scores- Leveled papers'!$H54:$KM54)))</f>
        <v/>
      </c>
      <c r="DL52" s="80" t="str">
        <f>IF($B52="","",IF(COUNTIFS('English Scores- Leveled papers'!$H$4:$KM$4,DL$3,'English Scores- Leveled papers'!$H54:$KM54,"&lt;&gt;")=0,"",SUMIF('English Scores- Leveled papers'!$H$4:$KM$4,DL$3,'English Scores- Leveled papers'!$H54:$KM54)))</f>
        <v/>
      </c>
      <c r="DM52" s="80" t="str">
        <f>IF($B52="","",IF(COUNTIFS('English Scores- Leveled papers'!$H$4:$KM$4,DM$3,'English Scores- Leveled papers'!$H54:$KM54,"&lt;&gt;")=0,"",SUMIF('English Scores- Leveled papers'!$H$4:$KM$4,DM$3,'English Scores- Leveled papers'!$H54:$KM54)))</f>
        <v/>
      </c>
      <c r="DN52" s="80" t="str">
        <f>IF($B52="","",IF(COUNTIFS('English Scores- Leveled papers'!$H$4:$KM$4,DN$3,'English Scores- Leveled papers'!$H54:$KM54,"&lt;&gt;")=0,"",SUMIF('English Scores- Leveled papers'!$H$4:$KM$4,DN$3,'English Scores- Leveled papers'!$H54:$KM54)))</f>
        <v/>
      </c>
      <c r="DO52" s="80" t="str">
        <f>IF($B52="","",IF(COUNTIFS('English Scores- Leveled papers'!$H$4:$KM$4,DO$3,'English Scores- Leveled papers'!$H54:$KM54,"&lt;&gt;")=0,"",SUMIF('English Scores- Leveled papers'!$H$4:$KM$4,DO$3,'English Scores- Leveled papers'!$H54:$KM54)))</f>
        <v/>
      </c>
      <c r="DP52" s="80" t="str">
        <f>IF($B52="","",IF(COUNTIFS('English Scores- Leveled papers'!$H$4:$KM$4,DP$3,'English Scores- Leveled papers'!$H54:$KM54,"&lt;&gt;")=0,"",SUMIF('English Scores- Leveled papers'!$H$4:$KM$4,DP$3,'English Scores- Leveled papers'!$H54:$KM54)))</f>
        <v/>
      </c>
      <c r="DQ52" s="80" t="str">
        <f>IF($B52="","",IF(COUNTIFS('English Scores- Leveled papers'!$H$4:$KM$4,DQ$3,'English Scores- Leveled papers'!$H54:$KM54,"&lt;&gt;")=0,"",SUMIF('English Scores- Leveled papers'!$H$4:$KM$4,DQ$3,'English Scores- Leveled papers'!$H54:$KM54)))</f>
        <v/>
      </c>
      <c r="DR52" s="41" t="str">
        <f>IF($B52="","",IF(COUNTIFS('English Scores- Leveled papers'!$H$4:$KM$4,DR$3,'English Scores- Leveled papers'!$H54:$KM54,"&lt;&gt;")=0,"",SUMIF('English Scores- Leveled papers'!$H$4:$KM$4,DR$3,'English Scores- Leveled papers'!$H54:$KM54)))</f>
        <v/>
      </c>
      <c r="DS52" s="41" t="str">
        <f>IF($B52="","",IF(COUNTIFS('English Scores- Leveled papers'!$H$4:$KM$4,DS$3,'English Scores- Leveled papers'!$H54:$KM54,"&lt;&gt;")=0,"",SUMIF('English Scores- Leveled papers'!$H$4:$KM$4,DS$3,'English Scores- Leveled papers'!$H54:$KM54)))</f>
        <v/>
      </c>
      <c r="DT52" s="41" t="str">
        <f>IF($B52="","",IF(COUNTIFS('English Scores- Leveled papers'!$H$4:$KM$4,DT$3,'English Scores- Leveled papers'!$H54:$KM54,"&lt;&gt;")=0,"",SUMIF('English Scores- Leveled papers'!$H$4:$KM$4,DT$3,'English Scores- Leveled papers'!$H54:$KM54)))</f>
        <v/>
      </c>
      <c r="DU52" s="41" t="str">
        <f>IF($B52="","",IF(COUNTIFS('English Scores- Leveled papers'!$H$4:$KM$4,DU$3,'English Scores- Leveled papers'!$H54:$KM54,"&lt;&gt;")=0,"",SUMIF('English Scores- Leveled papers'!$H$4:$KM$4,DU$3,'English Scores- Leveled papers'!$H54:$KM54)))</f>
        <v/>
      </c>
      <c r="DV52" s="41" t="str">
        <f>IF($B52="","",IF(COUNTIFS('English Scores- Leveled papers'!$H$4:$KM$4,DV$3,'English Scores- Leveled papers'!$H54:$KM54,"&lt;&gt;")=0,"",SUMIF('English Scores- Leveled papers'!$H$4:$KM$4,DV$3,'English Scores- Leveled papers'!$H54:$KM54)))</f>
        <v/>
      </c>
      <c r="DW52" s="41" t="str">
        <f>IF($B52="","",IF(COUNTIFS('English Scores- Leveled papers'!$H$4:$KM$4,DW$3,'English Scores- Leveled papers'!$H54:$KM54,"&lt;&gt;")=0,"",SUMIF('English Scores- Leveled papers'!$H$4:$KM$4,DW$3,'English Scores- Leveled papers'!$H54:$KM54)))</f>
        <v/>
      </c>
      <c r="DX52" s="41" t="str">
        <f>IF($B52="","",IF(COUNTIFS('English Scores- Leveled papers'!$H$4:$KM$4,DX$3,'English Scores- Leveled papers'!$H54:$KM54,"&lt;&gt;")=0,"",SUMIF('English Scores- Leveled papers'!$H$4:$KM$4,DX$3,'English Scores- Leveled papers'!$H54:$KM54)))</f>
        <v/>
      </c>
      <c r="DY52" s="41" t="str">
        <f>IF($B52="","",IF(COUNTIFS('English Scores- Leveled papers'!$H$4:$KM$4,DY$3,'English Scores- Leveled papers'!$H54:$KM54,"&lt;&gt;")=0,"",SUMIF('English Scores- Leveled papers'!$H$4:$KM$4,DY$3,'English Scores- Leveled papers'!$H54:$KM54)))</f>
        <v/>
      </c>
      <c r="DZ52" s="41" t="str">
        <f>IF($B52="","",IF(COUNTIFS('English Scores- Leveled papers'!$H$4:$KM$4,DZ$3,'English Scores- Leveled papers'!$H54:$KM54,"&lt;&gt;")=0,"",SUMIF('English Scores- Leveled papers'!$H$4:$KM$4,DZ$3,'English Scores- Leveled papers'!$H54:$KM54)))</f>
        <v/>
      </c>
      <c r="EA52" s="41" t="str">
        <f>IF($B52="","",IF(COUNTIFS('English Scores- Leveled papers'!$H$4:$KM$4,EA$3,'English Scores- Leveled papers'!$H54:$KM54,"&lt;&gt;")=0,"",SUMIF('English Scores- Leveled papers'!$H$4:$KM$4,EA$3,'English Scores- Leveled papers'!$H54:$KM54)))</f>
        <v/>
      </c>
      <c r="EB52" s="41" t="str">
        <f>IF($B52="","",IF(COUNTIFS('English Scores- Leveled papers'!$H$4:$KM$4,EB$3,'English Scores- Leveled papers'!$H54:$KM54,"&lt;&gt;")=0,"",SUMIF('English Scores- Leveled papers'!$H$4:$KM$4,EB$3,'English Scores- Leveled papers'!$H54:$KM54)))</f>
        <v/>
      </c>
      <c r="EC52" s="41" t="str">
        <f>IF($B52="","",IF(COUNTIFS('English Scores- Leveled papers'!$H$4:$KM$4,EC$3,'English Scores- Leveled papers'!$H54:$KM54,"&lt;&gt;")=0,"",SUMIF('English Scores- Leveled papers'!$H$4:$KM$4,EC$3,'English Scores- Leveled papers'!$H54:$KM54)))</f>
        <v/>
      </c>
      <c r="ED52" s="80" t="str">
        <f>IF($B52="","",IF(COUNTIFS('English Scores- Leveled papers'!$H$4:$KM$4,ED$3,'English Scores- Leveled papers'!$H54:$KM54,"&lt;&gt;")=0,"",SUMIF('English Scores- Leveled papers'!$H$4:$KM$4,ED$3,'English Scores- Leveled papers'!$H54:$KM54)))</f>
        <v/>
      </c>
      <c r="EE52" s="80" t="str">
        <f>IF($B52="","",IF(COUNTIFS('English Scores- Leveled papers'!$H$4:$KM$4,EE$3,'English Scores- Leveled papers'!$H54:$KM54,"&lt;&gt;")=0,"",SUMIF('English Scores- Leveled papers'!$H$4:$KM$4,EE$3,'English Scores- Leveled papers'!$H54:$KM54)))</f>
        <v/>
      </c>
      <c r="EF52" s="80" t="str">
        <f>IF($B52="","",IF(COUNTIFS('English Scores- Leveled papers'!$H$4:$KM$4,EF$3,'English Scores- Leveled papers'!$H54:$KM54,"&lt;&gt;")=0,"",SUMIF('English Scores- Leveled papers'!$H$4:$KM$4,EF$3,'English Scores- Leveled papers'!$H54:$KM54)))</f>
        <v/>
      </c>
      <c r="EG52" s="80" t="str">
        <f>IF($B52="","",IF(COUNTIFS('English Scores- Leveled papers'!$H$4:$KM$4,EG$3,'English Scores- Leveled papers'!$H54:$KM54,"&lt;&gt;")=0,"",SUMIF('English Scores- Leveled papers'!$H$4:$KM$4,EG$3,'English Scores- Leveled papers'!$H54:$KM54)))</f>
        <v/>
      </c>
      <c r="EH52" s="80" t="str">
        <f>IF($B52="","",IF(COUNTIFS('English Scores- Leveled papers'!$H$4:$KM$4,EH$3,'English Scores- Leveled papers'!$H54:$KM54,"&lt;&gt;")=0,"",SUMIF('English Scores- Leveled papers'!$H$4:$KM$4,EH$3,'English Scores- Leveled papers'!$H54:$KM54)))</f>
        <v/>
      </c>
      <c r="EI52" s="80" t="str">
        <f>IF($B52="","",IF(COUNTIFS('English Scores- Leveled papers'!$H$4:$KM$4,EI$3,'English Scores- Leveled papers'!$H54:$KM54,"&lt;&gt;")=0,"",SUMIF('English Scores- Leveled papers'!$H$4:$KM$4,EI$3,'English Scores- Leveled papers'!$H54:$KM54)))</f>
        <v/>
      </c>
      <c r="EJ52" s="80" t="str">
        <f>IF($B52="","",IF(COUNTIFS('English Scores- Leveled papers'!$H$4:$KM$4,EJ$3,'English Scores- Leveled papers'!$H54:$KM54,"&lt;&gt;")=0,"",SUMIF('English Scores- Leveled papers'!$H$4:$KM$4,EJ$3,'English Scores- Leveled papers'!$H54:$KM54)))</f>
        <v/>
      </c>
      <c r="EK52" s="80" t="str">
        <f>IF($B52="","",IF(COUNTIFS('English Scores- Leveled papers'!$H$4:$KM$4,EK$3,'English Scores- Leveled papers'!$H54:$KM54,"&lt;&gt;")=0,"",SUMIF('English Scores- Leveled papers'!$H$4:$KM$4,EK$3,'English Scores- Leveled papers'!$H54:$KM54)))</f>
        <v/>
      </c>
      <c r="EL52" s="80" t="str">
        <f>IF($B52="","",IF(COUNTIFS('English Scores- Leveled papers'!$H$4:$KM$4,EL$3,'English Scores- Leveled papers'!$H54:$KM54,"&lt;&gt;")=0,"",SUMIF('English Scores- Leveled papers'!$H$4:$KM$4,EL$3,'English Scores- Leveled papers'!$H54:$KM54)))</f>
        <v/>
      </c>
      <c r="EM52" s="80" t="str">
        <f>IF($B52="","",IF(COUNTIFS('English Scores- Leveled papers'!$H$4:$KM$4,EM$3,'English Scores- Leveled papers'!$H54:$KM54,"&lt;&gt;")=0,"",SUMIF('English Scores- Leveled papers'!$H$4:$KM$4,EM$3,'English Scores- Leveled papers'!$H54:$KM54)))</f>
        <v/>
      </c>
      <c r="EN52" s="80" t="str">
        <f>IF($B52="","",IF(COUNTIFS('English Scores- Leveled papers'!$H$4:$KM$4,EN$3,'English Scores- Leveled papers'!$H54:$KM54,"&lt;&gt;")=0,"",SUMIF('English Scores- Leveled papers'!$H$4:$KM$4,EN$3,'English Scores- Leveled papers'!$H54:$KM54)))</f>
        <v/>
      </c>
      <c r="EO52" s="80" t="str">
        <f>IF($B52="","",IF(COUNTIFS('English Scores- Leveled papers'!$H$4:$KM$4,EO$3,'English Scores- Leveled papers'!$H54:$KM54,"&lt;&gt;")=0,"",SUMIF('English Scores- Leveled papers'!$H$4:$KM$4,EO$3,'English Scores- Leveled papers'!$H54:$KM54)))</f>
        <v/>
      </c>
      <c r="EP52" s="80" t="str">
        <f>IF($B52="","",IF(COUNTIFS('English Scores- Leveled papers'!$H$4:$KM$4,EP$3,'English Scores- Leveled papers'!$H54:$KM54,"&lt;&gt;")=0,"",SUMIF('English Scores- Leveled papers'!$H$4:$KM$4,EP$3,'English Scores- Leveled papers'!$H54:$KM54)))</f>
        <v/>
      </c>
    </row>
    <row r="53" spans="1:146" x14ac:dyDescent="0.2">
      <c r="A53" s="65">
        <v>49</v>
      </c>
      <c r="B53" s="65" t="str">
        <f>'English Scores- Leveled papers'!B55</f>
        <v/>
      </c>
      <c r="C53" s="79" t="str">
        <f>IF('RC Mastery Check+Question type'!D53="","",IF(OR('RC Mastery Check+Question type'!D53=-0.5,'RC Mastery Check+Question type'!D53=0,'RC Mastery Check+Question type'!D53=0.2,'RC Mastery Check+Question type'!D53=0.5),"NR",'Cover Sheet'!#REF!))</f>
        <v/>
      </c>
      <c r="D53" s="76" t="str">
        <f>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v/>
      </c>
      <c r="E53" s="78" t="str">
        <f t="shared" si="16"/>
        <v/>
      </c>
      <c r="F53" s="78" t="str">
        <f t="shared" si="17"/>
        <v/>
      </c>
      <c r="G53" s="78" t="str">
        <f t="shared" si="18"/>
        <v/>
      </c>
      <c r="H53" s="78" t="str">
        <f t="shared" si="19"/>
        <v/>
      </c>
      <c r="I53" s="78" t="str">
        <f t="shared" si="20"/>
        <v/>
      </c>
      <c r="J53" s="78" t="str">
        <f t="shared" si="21"/>
        <v/>
      </c>
      <c r="K53" s="78" t="str">
        <f t="shared" si="22"/>
        <v/>
      </c>
      <c r="L53" s="78" t="str">
        <f t="shared" si="23"/>
        <v/>
      </c>
      <c r="M53" s="78" t="str">
        <f t="shared" si="24"/>
        <v/>
      </c>
      <c r="N53" s="78" t="str">
        <f t="shared" si="25"/>
        <v/>
      </c>
      <c r="O53" s="78" t="str">
        <f t="shared" si="26"/>
        <v/>
      </c>
      <c r="P53" s="78" t="str">
        <f t="shared" si="27"/>
        <v/>
      </c>
      <c r="Q53" s="78" t="str">
        <f t="shared" si="28"/>
        <v/>
      </c>
      <c r="R53" s="78" t="str">
        <f t="shared" si="29"/>
        <v/>
      </c>
      <c r="S53" s="41" t="str">
        <f>IF($B53="","",IF(COUNTIFS('English Scores- Leveled papers'!$H$4:$KM$4,S$3,'English Scores- Leveled papers'!$H55:$KM55,"&lt;&gt;")=0,"",SUMIF('English Scores- Leveled papers'!$H$4:$KM$4,S$3,'English Scores- Leveled papers'!$H55:$KM55)))</f>
        <v/>
      </c>
      <c r="T53" s="41" t="str">
        <f>IF($B53="","",IF(COUNTIFS('English Scores- Leveled papers'!$H$4:$KM$4,T$3,'English Scores- Leveled papers'!$H55:$KM55,"&lt;&gt;")=0,"",SUMIF('English Scores- Leveled papers'!$H$4:$KM$4,T$3,'English Scores- Leveled papers'!$H55:$KM55)))</f>
        <v/>
      </c>
      <c r="U53" s="41" t="str">
        <f>IF($B53="","",IF(COUNTIFS('English Scores- Leveled papers'!$H$4:$KM$4,U$3,'English Scores- Leveled papers'!$H55:$KM55,"&lt;&gt;")=0,"",SUMIF('English Scores- Leveled papers'!$H$4:$KM$4,U$3,'English Scores- Leveled papers'!$H55:$KM55)))</f>
        <v/>
      </c>
      <c r="V53" s="41" t="str">
        <f>IF($B53="","",IF(COUNTIFS('English Scores- Leveled papers'!$H$4:$KM$4,V$3,'English Scores- Leveled papers'!$H55:$KM55,"&lt;&gt;")=0,"",SUMIF('English Scores- Leveled papers'!$H$4:$KM$4,V$3,'English Scores- Leveled papers'!$H55:$KM55)))</f>
        <v/>
      </c>
      <c r="W53" s="41" t="str">
        <f>IF($B53="","",IF(COUNTIFS('English Scores- Leveled papers'!$H$4:$KM$4,W$3,'English Scores- Leveled papers'!$H55:$KM55,"&lt;&gt;")=0,"",SUMIF('English Scores- Leveled papers'!$H$4:$KM$4,W$3,'English Scores- Leveled papers'!$H55:$KM55)))</f>
        <v/>
      </c>
      <c r="X53" s="80" t="str">
        <f>IF($B53="","",IF(COUNTIFS('English Scores- Leveled papers'!$H$4:$KM$4,X$3,'English Scores- Leveled papers'!$H55:$KM55,"&lt;&gt;")=0,"",SUMIF('English Scores- Leveled papers'!$H$4:$KM$4,X$3,'English Scores- Leveled papers'!$H55:$KM55)))</f>
        <v/>
      </c>
      <c r="Y53" s="80" t="str">
        <f>IF($B53="","",IF(COUNTIFS('English Scores- Leveled papers'!$H$4:$KM$4,Y$3,'English Scores- Leveled papers'!$H55:$KM55,"&lt;&gt;")=0,"",SUMIF('English Scores- Leveled papers'!$H$4:$KM$4,Y$3,'English Scores- Leveled papers'!$H55:$KM55)))</f>
        <v/>
      </c>
      <c r="Z53" s="80" t="str">
        <f>IF($B53="","",IF(COUNTIFS('English Scores- Leveled papers'!$H$4:$KM$4,Z$3,'English Scores- Leveled papers'!$H55:$KM55,"&lt;&gt;")=0,"",SUMIF('English Scores- Leveled papers'!$H$4:$KM$4,Z$3,'English Scores- Leveled papers'!$H55:$KM55)))</f>
        <v/>
      </c>
      <c r="AA53" s="80" t="str">
        <f>IF($B53="","",IF(COUNTIFS('English Scores- Leveled papers'!$H$4:$KM$4,AA$3,'English Scores- Leveled papers'!$H55:$KM55,"&lt;&gt;")=0,"",SUMIF('English Scores- Leveled papers'!$H$4:$KM$4,AA$3,'English Scores- Leveled papers'!$H55:$KM55)))</f>
        <v/>
      </c>
      <c r="AB53" s="80" t="str">
        <f>IF($B53="","",IF(COUNTIFS('English Scores- Leveled papers'!$H$4:$KM$4,AB$3,'English Scores- Leveled papers'!$H55:$KM55,"&lt;&gt;")=0,"",SUMIF('English Scores- Leveled papers'!$H$4:$KM$4,AB$3,'English Scores- Leveled papers'!$H55:$KM55)))</f>
        <v/>
      </c>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80" t="str">
        <f>IF($B53="","",IF(COUNTIFS('English Scores- Leveled papers'!$H$4:$KM$4,AI$3,'English Scores- Leveled papers'!$H55:$KM55,"&lt;&gt;")=0,"",SUMIF('English Scores- Leveled papers'!$H$4:$KM$4,AI$3,'English Scores- Leveled papers'!$H55:$KM55)))</f>
        <v/>
      </c>
      <c r="AJ53" s="80" t="str">
        <f>IF($B53="","",IF(COUNTIFS('English Scores- Leveled papers'!$H$4:$KM$4,AJ$3,'English Scores- Leveled papers'!$H55:$KM55,"&lt;&gt;")=0,"",SUMIF('English Scores- Leveled papers'!$H$4:$KM$4,AJ$3,'English Scores- Leveled papers'!$H55:$KM55)))</f>
        <v/>
      </c>
      <c r="AK53" s="80" t="str">
        <f>IF($B53="","",IF(COUNTIFS('English Scores- Leveled papers'!$H$4:$KM$4,AK$3,'English Scores- Leveled papers'!$H55:$KM55,"&lt;&gt;")=0,"",SUMIF('English Scores- Leveled papers'!$H$4:$KM$4,AK$3,'English Scores- Leveled papers'!$H55:$KM55)))</f>
        <v/>
      </c>
      <c r="AL53" s="80" t="str">
        <f>IF($B53="","",IF(COUNTIFS('English Scores- Leveled papers'!$H$4:$KM$4,AL$3,'English Scores- Leveled papers'!$H55:$KM55,"&lt;&gt;")=0,"",SUMIF('English Scores- Leveled papers'!$H$4:$KM$4,AL$3,'English Scores- Leveled papers'!$H55:$KM55)))</f>
        <v/>
      </c>
      <c r="AM53" s="80" t="str">
        <f>IF($B53="","",IF(COUNTIFS('English Scores- Leveled papers'!$H$4:$KM$4,AM$3,'English Scores- Leveled papers'!$H55:$KM55,"&lt;&gt;")=0,"",SUMIF('English Scores- Leveled papers'!$H$4:$KM$4,AM$3,'English Scores- Leveled papers'!$H55:$KM55)))</f>
        <v/>
      </c>
      <c r="AN53" s="80"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80" t="str">
        <f>IF($B53="","",IF(COUNTIFS('English Scores- Leveled papers'!$H$4:$KM$4,AZ$3,'English Scores- Leveled papers'!$H55:$KM55,"&lt;&gt;")=0,"",SUMIF('English Scores- Leveled papers'!$H$4:$KM$4,AZ$3,'English Scores- Leveled papers'!$H55:$KM55)))</f>
        <v/>
      </c>
      <c r="BA53" s="80" t="str">
        <f>IF($B53="","",IF(COUNTIFS('English Scores- Leveled papers'!$H$4:$KM$4,BA$3,'English Scores- Leveled papers'!$H55:$KM55,"&lt;&gt;")=0,"",SUMIF('English Scores- Leveled papers'!$H$4:$KM$4,BA$3,'English Scores- Leveled papers'!$H55:$KM55)))</f>
        <v/>
      </c>
      <c r="BB53" s="80" t="str">
        <f>IF($B53="","",IF(COUNTIFS('English Scores- Leveled papers'!$H$4:$KM$4,BB$3,'English Scores- Leveled papers'!$H55:$KM55,"&lt;&gt;")=0,"",SUMIF('English Scores- Leveled papers'!$H$4:$KM$4,BB$3,'English Scores- Leveled papers'!$H55:$KM55)))</f>
        <v/>
      </c>
      <c r="BC53" s="80" t="str">
        <f>IF($B53="","",IF(COUNTIFS('English Scores- Leveled papers'!$H$4:$KM$4,BC$3,'English Scores- Leveled papers'!$H55:$KM55,"&lt;&gt;")=0,"",SUMIF('English Scores- Leveled papers'!$H$4:$KM$4,BC$3,'English Scores- Leveled papers'!$H55:$KM55)))</f>
        <v/>
      </c>
      <c r="BD53" s="80"/>
      <c r="BE53" s="80"/>
      <c r="BF53" s="80" t="str">
        <f>IF($B53="","",IF(COUNTIFS('English Scores- Leveled papers'!$H$4:$KM$4,BF$3,'English Scores- Leveled papers'!$H55:$KM55,"&lt;&gt;")=0,"",SUMIF('English Scores- Leveled papers'!$H$4:$KM$4,BF$3,'English Scores- Leveled papers'!$H55:$KM55)))</f>
        <v/>
      </c>
      <c r="BG53" s="80" t="str">
        <f>IF($B53="","",IF(COUNTIFS('English Scores- Leveled papers'!$H$4:$KM$4,BG$3,'English Scores- Leveled papers'!$H55:$KM55,"&lt;&gt;")=0,"",SUMIF('English Scores- Leveled papers'!$H$4:$KM$4,BG$3,'English Scores- Leveled papers'!$H55:$KM55)))</f>
        <v/>
      </c>
      <c r="BH53" s="80" t="str">
        <f>IF($B53="","",IF(COUNTIFS('English Scores- Leveled papers'!$H$4:$KM$4,BH$3,'English Scores- Leveled papers'!$H55:$KM55,"&lt;&gt;")=0,"",SUMIF('English Scores- Leveled papers'!$H$4:$KM$4,BH$3,'English Scores- Leveled papers'!$H55:$KM55)))</f>
        <v/>
      </c>
      <c r="BI53" s="80" t="str">
        <f>IF($B53="","",IF(COUNTIFS('English Scores- Leveled papers'!$H$4:$KM$4,BI$3,'English Scores- Leveled papers'!$H55:$KM55,"&lt;&gt;")=0,"",SUMIF('English Scores- Leveled papers'!$H$4:$KM$4,BI$3,'English Scores- Leveled papers'!$H55:$KM55)))</f>
        <v/>
      </c>
      <c r="BJ53" s="80" t="str">
        <f>IF($B53="","",IF(COUNTIFS('English Scores- Leveled papers'!$H$4:$KM$4,BJ$3,'English Scores- Leveled papers'!$H55:$KM55,"&lt;&gt;")=0,"",SUMIF('English Scores- Leveled papers'!$H$4:$KM$4,BJ$3,'English Scores- Leveled papers'!$H55:$KM55)))</f>
        <v/>
      </c>
      <c r="BK53" s="80" t="str">
        <f>IF($B53="","",IF(COUNTIFS('English Scores- Leveled papers'!$H$4:$KM$4,BK$3,'English Scores- Leveled papers'!$H55:$KM55,"&lt;&gt;")=0,"",SUMIF('English Scores- Leveled papers'!$H$4:$KM$4,BK$3,'English Scores- Leveled papers'!$H55:$KM55)))</f>
        <v/>
      </c>
      <c r="BL53" s="80" t="str">
        <f>IF($B53="","",IF(COUNTIFS('English Scores- Leveled papers'!$H$4:$KM$4,BL$3,'English Scores- Leveled papers'!$H55:$KM55,"&lt;&gt;")=0,"",SUMIF('English Scores- Leveled papers'!$H$4:$KM$4,BL$3,'English Scores- Leveled papers'!$H55:$KM55)))</f>
        <v/>
      </c>
      <c r="BM53" s="80" t="str">
        <f>IF($B53="","",IF(COUNTIFS('English Scores- Leveled papers'!$H$4:$KM$4,BM$3,'English Scores- Leveled papers'!$H55:$KM55,"&lt;&gt;")=0,"",SUMIF('English Scores- Leveled papers'!$H$4:$KM$4,BM$3,'English Scores- Leveled papers'!$H55:$KM55)))</f>
        <v/>
      </c>
      <c r="BN53" s="80" t="str">
        <f>IF($B53="","",IF(COUNTIFS('English Scores- Leveled papers'!$H$4:$KM$4,BN$3,'English Scores- Leveled papers'!$H55:$KM55,"&lt;&gt;")=0,"",SUMIF('English Scores- Leveled papers'!$H$4:$KM$4,BN$3,'English Scores- Leveled papers'!$H55:$KM55)))</f>
        <v/>
      </c>
      <c r="BO53" s="80"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80" t="str">
        <f>IF($B53="","",IF(COUNTIFS('English Scores- Leveled papers'!$H$4:$KM$4,BX$3,'English Scores- Leveled papers'!$H55:$KM55,"&lt;&gt;")=0,"",SUMIF('English Scores- Leveled papers'!$H$4:$KM$4,BX$3,'English Scores- Leveled papers'!$H55:$KM55)))</f>
        <v/>
      </c>
      <c r="BY53" s="80" t="str">
        <f>IF($B53="","",IF(COUNTIFS('English Scores- Leveled papers'!$H$4:$KM$4,BY$3,'English Scores- Leveled papers'!$H55:$KM55,"&lt;&gt;")=0,"",SUMIF('English Scores- Leveled papers'!$H$4:$KM$4,BY$3,'English Scores- Leveled papers'!$H55:$KM55)))</f>
        <v/>
      </c>
      <c r="BZ53" s="80" t="str">
        <f>IF($B53="","",IF(COUNTIFS('English Scores- Leveled papers'!$H$4:$KM$4,BZ$3,'English Scores- Leveled papers'!$H55:$KM55,"&lt;&gt;")=0,"",SUMIF('English Scores- Leveled papers'!$H$4:$KM$4,BZ$3,'English Scores- Leveled papers'!$H55:$KM55)))</f>
        <v/>
      </c>
      <c r="CA53" s="80" t="str">
        <f>IF($B53="","",IF(COUNTIFS('English Scores- Leveled papers'!$H$4:$KM$4,CA$3,'English Scores- Leveled papers'!$H55:$KM55,"&lt;&gt;")=0,"",SUMIF('English Scores- Leveled papers'!$H$4:$KM$4,CA$3,'English Scores- Leveled papers'!$H55:$KM55)))</f>
        <v/>
      </c>
      <c r="CB53" s="80" t="str">
        <f>IF($B53="","",IF(COUNTIFS('English Scores- Leveled papers'!$H$4:$KM$4,CB$3,'English Scores- Leveled papers'!$H55:$KM55,"&lt;&gt;")=0,"",SUMIF('English Scores- Leveled papers'!$H$4:$KM$4,CB$3,'English Scores- Leveled papers'!$H55:$KM55)))</f>
        <v/>
      </c>
      <c r="CC53" s="80" t="str">
        <f>IF($B53="","",IF(COUNTIFS('English Scores- Leveled papers'!$H$4:$KM$4,CC$3,'English Scores- Leveled papers'!$H55:$KM55,"&lt;&gt;")=0,"",SUMIF('English Scores- Leveled papers'!$H$4:$KM$4,CC$3,'English Scores- Leveled papers'!$H55:$KM55)))</f>
        <v/>
      </c>
      <c r="CD53" s="80" t="str">
        <f>IF($B53="","",IF(COUNTIFS('English Scores- Leveled papers'!$H$4:$KM$4,CD$3,'English Scores- Leveled papers'!$H55:$KM55,"&lt;&gt;")=0,"",SUMIF('English Scores- Leveled papers'!$H$4:$KM$4,CD$3,'English Scores- Leveled papers'!$H55:$KM55)))</f>
        <v/>
      </c>
      <c r="CE53" s="80" t="str">
        <f>IF($B53="","",IF(COUNTIFS('English Scores- Leveled papers'!$H$4:$KM$4,CE$3,'English Scores- Leveled papers'!$H55:$KM55,"&lt;&gt;")=0,"",SUMIF('English Scores- Leveled papers'!$H$4:$KM$4,CE$3,'English Scores- Leveled papers'!$H55:$KM55)))</f>
        <v/>
      </c>
      <c r="CF53" s="80"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80" t="str">
        <f>IF($B53="","",IF(COUNTIFS('English Scores- Leveled papers'!$H$4:$KM$4,CL$3,'English Scores- Leveled papers'!$H55:$KM55,"&lt;&gt;")=0,"",SUMIF('English Scores- Leveled papers'!$H$4:$KM$4,CL$3,'English Scores- Leveled papers'!$H55:$KM55)))</f>
        <v/>
      </c>
      <c r="CM53" s="80" t="str">
        <f>IF($B53="","",IF(COUNTIFS('English Scores- Leveled papers'!$H$4:$KM$4,CM$3,'English Scores- Leveled papers'!$H55:$KM55,"&lt;&gt;")=0,"",SUMIF('English Scores- Leveled papers'!$H$4:$KM$4,CM$3,'English Scores- Leveled papers'!$H55:$KM55)))</f>
        <v/>
      </c>
      <c r="CN53" s="80" t="str">
        <f>IF($B53="","",IF(COUNTIFS('English Scores- Leveled papers'!$H$4:$KM$4,CN$3,'English Scores- Leveled papers'!$H55:$KM55,"&lt;&gt;")=0,"",SUMIF('English Scores- Leveled papers'!$H$4:$KM$4,CN$3,'English Scores- Leveled papers'!$H55:$KM55)))</f>
        <v/>
      </c>
      <c r="CO53" s="80" t="str">
        <f>IF($B53="","",IF(COUNTIFS('English Scores- Leveled papers'!$H$4:$KM$4,CO$3,'English Scores- Leveled papers'!$H55:$KM55,"&lt;&gt;")=0,"",SUMIF('English Scores- Leveled papers'!$H$4:$KM$4,CO$3,'English Scores- Leveled papers'!$H55:$KM55)))</f>
        <v/>
      </c>
      <c r="CP53" s="80" t="str">
        <f>IF($B53="","",IF(COUNTIFS('English Scores- Leveled papers'!$H$4:$KM$4,CP$3,'English Scores- Leveled papers'!$H55:$KM55,"&lt;&gt;")=0,"",SUMIF('English Scores- Leveled papers'!$H$4:$KM$4,CP$3,'English Scores- Leveled papers'!$H55:$KM55)))</f>
        <v/>
      </c>
      <c r="CQ53" s="80" t="str">
        <f>IF($B53="","",IF(COUNTIFS('English Scores- Leveled papers'!$H$4:$KM$4,CQ$3,'English Scores- Leveled papers'!$H55:$KM55,"&lt;&gt;")=0,"",SUMIF('English Scores- Leveled papers'!$H$4:$KM$4,CQ$3,'English Scores- Leveled papers'!$H55:$KM55)))</f>
        <v/>
      </c>
      <c r="CR53" s="80" t="str">
        <f>IF($B53="","",IF(COUNTIFS('English Scores- Leveled papers'!$H$4:$KM$4,CR$3,'English Scores- Leveled papers'!$H55:$KM55,"&lt;&gt;")=0,"",SUMIF('English Scores- Leveled papers'!$H$4:$KM$4,CR$3,'English Scores- Leveled papers'!$H55:$KM55)))</f>
        <v/>
      </c>
      <c r="CS53" s="80"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80" t="str">
        <f>IF($B53="","",IF(COUNTIFS('English Scores- Leveled papers'!$H$4:$KM$4,DF$3,'English Scores- Leveled papers'!$H55:$KM55,"&lt;&gt;")=0,"",SUMIF('English Scores- Leveled papers'!$H$4:$KM$4,DF$3,'English Scores- Leveled papers'!$H55:$KM55)))</f>
        <v/>
      </c>
      <c r="DG53" s="80" t="str">
        <f>IF($B53="","",IF(COUNTIFS('English Scores- Leveled papers'!$H$4:$KM$4,DG$3,'English Scores- Leveled papers'!$H55:$KM55,"&lt;&gt;")=0,"",SUMIF('English Scores- Leveled papers'!$H$4:$KM$4,DG$3,'English Scores- Leveled papers'!$H55:$KM55)))</f>
        <v/>
      </c>
      <c r="DH53" s="80" t="str">
        <f>IF($B53="","",IF(COUNTIFS('English Scores- Leveled papers'!$H$4:$KM$4,DH$3,'English Scores- Leveled papers'!$H55:$KM55,"&lt;&gt;")=0,"",SUMIF('English Scores- Leveled papers'!$H$4:$KM$4,DH$3,'English Scores- Leveled papers'!$H55:$KM55)))</f>
        <v/>
      </c>
      <c r="DI53" s="80" t="str">
        <f>IF($B53="","",IF(COUNTIFS('English Scores- Leveled papers'!$H$4:$KM$4,DI$3,'English Scores- Leveled papers'!$H55:$KM55,"&lt;&gt;")=0,"",SUMIF('English Scores- Leveled papers'!$H$4:$KM$4,DI$3,'English Scores- Leveled papers'!$H55:$KM55)))</f>
        <v/>
      </c>
      <c r="DJ53" s="80" t="str">
        <f>IF($B53="","",IF(COUNTIFS('English Scores- Leveled papers'!$H$4:$KM$4,DJ$3,'English Scores- Leveled papers'!$H55:$KM55,"&lt;&gt;")=0,"",SUMIF('English Scores- Leveled papers'!$H$4:$KM$4,DJ$3,'English Scores- Leveled papers'!$H55:$KM55)))</f>
        <v/>
      </c>
      <c r="DK53" s="80" t="str">
        <f>IF($B53="","",IF(COUNTIFS('English Scores- Leveled papers'!$H$4:$KM$4,DK$3,'English Scores- Leveled papers'!$H55:$KM55,"&lt;&gt;")=0,"",SUMIF('English Scores- Leveled papers'!$H$4:$KM$4,DK$3,'English Scores- Leveled papers'!$H55:$KM55)))</f>
        <v/>
      </c>
      <c r="DL53" s="80" t="str">
        <f>IF($B53="","",IF(COUNTIFS('English Scores- Leveled papers'!$H$4:$KM$4,DL$3,'English Scores- Leveled papers'!$H55:$KM55,"&lt;&gt;")=0,"",SUMIF('English Scores- Leveled papers'!$H$4:$KM$4,DL$3,'English Scores- Leveled papers'!$H55:$KM55)))</f>
        <v/>
      </c>
      <c r="DM53" s="80" t="str">
        <f>IF($B53="","",IF(COUNTIFS('English Scores- Leveled papers'!$H$4:$KM$4,DM$3,'English Scores- Leveled papers'!$H55:$KM55,"&lt;&gt;")=0,"",SUMIF('English Scores- Leveled papers'!$H$4:$KM$4,DM$3,'English Scores- Leveled papers'!$H55:$KM55)))</f>
        <v/>
      </c>
      <c r="DN53" s="80" t="str">
        <f>IF($B53="","",IF(COUNTIFS('English Scores- Leveled papers'!$H$4:$KM$4,DN$3,'English Scores- Leveled papers'!$H55:$KM55,"&lt;&gt;")=0,"",SUMIF('English Scores- Leveled papers'!$H$4:$KM$4,DN$3,'English Scores- Leveled papers'!$H55:$KM55)))</f>
        <v/>
      </c>
      <c r="DO53" s="80" t="str">
        <f>IF($B53="","",IF(COUNTIFS('English Scores- Leveled papers'!$H$4:$KM$4,DO$3,'English Scores- Leveled papers'!$H55:$KM55,"&lt;&gt;")=0,"",SUMIF('English Scores- Leveled papers'!$H$4:$KM$4,DO$3,'English Scores- Leveled papers'!$H55:$KM55)))</f>
        <v/>
      </c>
      <c r="DP53" s="80" t="str">
        <f>IF($B53="","",IF(COUNTIFS('English Scores- Leveled papers'!$H$4:$KM$4,DP$3,'English Scores- Leveled papers'!$H55:$KM55,"&lt;&gt;")=0,"",SUMIF('English Scores- Leveled papers'!$H$4:$KM$4,DP$3,'English Scores- Leveled papers'!$H55:$KM55)))</f>
        <v/>
      </c>
      <c r="DQ53" s="80" t="str">
        <f>IF($B53="","",IF(COUNTIFS('English Scores- Leveled papers'!$H$4:$KM$4,DQ$3,'English Scores- Leveled papers'!$H55:$KM55,"&lt;&gt;")=0,"",SUMIF('English Scores- Leveled papers'!$H$4:$KM$4,DQ$3,'English Scores- Leveled papers'!$H55:$KM55)))</f>
        <v/>
      </c>
      <c r="DR53" s="41" t="str">
        <f>IF($B53="","",IF(COUNTIFS('English Scores- Leveled papers'!$H$4:$KM$4,DR$3,'English Scores- Leveled papers'!$H55:$KM55,"&lt;&gt;")=0,"",SUMIF('English Scores- Leveled papers'!$H$4:$KM$4,DR$3,'English Scores- Leveled papers'!$H55:$KM55)))</f>
        <v/>
      </c>
      <c r="DS53" s="41" t="str">
        <f>IF($B53="","",IF(COUNTIFS('English Scores- Leveled papers'!$H$4:$KM$4,DS$3,'English Scores- Leveled papers'!$H55:$KM55,"&lt;&gt;")=0,"",SUMIF('English Scores- Leveled papers'!$H$4:$KM$4,DS$3,'English Scores- Leveled papers'!$H55:$KM55)))</f>
        <v/>
      </c>
      <c r="DT53" s="41" t="str">
        <f>IF($B53="","",IF(COUNTIFS('English Scores- Leveled papers'!$H$4:$KM$4,DT$3,'English Scores- Leveled papers'!$H55:$KM55,"&lt;&gt;")=0,"",SUMIF('English Scores- Leveled papers'!$H$4:$KM$4,DT$3,'English Scores- Leveled papers'!$H55:$KM55)))</f>
        <v/>
      </c>
      <c r="DU53" s="41" t="str">
        <f>IF($B53="","",IF(COUNTIFS('English Scores- Leveled papers'!$H$4:$KM$4,DU$3,'English Scores- Leveled papers'!$H55:$KM55,"&lt;&gt;")=0,"",SUMIF('English Scores- Leveled papers'!$H$4:$KM$4,DU$3,'English Scores- Leveled papers'!$H55:$KM55)))</f>
        <v/>
      </c>
      <c r="DV53" s="41" t="str">
        <f>IF($B53="","",IF(COUNTIFS('English Scores- Leveled papers'!$H$4:$KM$4,DV$3,'English Scores- Leveled papers'!$H55:$KM55,"&lt;&gt;")=0,"",SUMIF('English Scores- Leveled papers'!$H$4:$KM$4,DV$3,'English Scores- Leveled papers'!$H55:$KM55)))</f>
        <v/>
      </c>
      <c r="DW53" s="41" t="str">
        <f>IF($B53="","",IF(COUNTIFS('English Scores- Leveled papers'!$H$4:$KM$4,DW$3,'English Scores- Leveled papers'!$H55:$KM55,"&lt;&gt;")=0,"",SUMIF('English Scores- Leveled papers'!$H$4:$KM$4,DW$3,'English Scores- Leveled papers'!$H55:$KM55)))</f>
        <v/>
      </c>
      <c r="DX53" s="41" t="str">
        <f>IF($B53="","",IF(COUNTIFS('English Scores- Leveled papers'!$H$4:$KM$4,DX$3,'English Scores- Leveled papers'!$H55:$KM55,"&lt;&gt;")=0,"",SUMIF('English Scores- Leveled papers'!$H$4:$KM$4,DX$3,'English Scores- Leveled papers'!$H55:$KM55)))</f>
        <v/>
      </c>
      <c r="DY53" s="41" t="str">
        <f>IF($B53="","",IF(COUNTIFS('English Scores- Leveled papers'!$H$4:$KM$4,DY$3,'English Scores- Leveled papers'!$H55:$KM55,"&lt;&gt;")=0,"",SUMIF('English Scores- Leveled papers'!$H$4:$KM$4,DY$3,'English Scores- Leveled papers'!$H55:$KM55)))</f>
        <v/>
      </c>
      <c r="DZ53" s="41" t="str">
        <f>IF($B53="","",IF(COUNTIFS('English Scores- Leveled papers'!$H$4:$KM$4,DZ$3,'English Scores- Leveled papers'!$H55:$KM55,"&lt;&gt;")=0,"",SUMIF('English Scores- Leveled papers'!$H$4:$KM$4,DZ$3,'English Scores- Leveled papers'!$H55:$KM55)))</f>
        <v/>
      </c>
      <c r="EA53" s="41" t="str">
        <f>IF($B53="","",IF(COUNTIFS('English Scores- Leveled papers'!$H$4:$KM$4,EA$3,'English Scores- Leveled papers'!$H55:$KM55,"&lt;&gt;")=0,"",SUMIF('English Scores- Leveled papers'!$H$4:$KM$4,EA$3,'English Scores- Leveled papers'!$H55:$KM55)))</f>
        <v/>
      </c>
      <c r="EB53" s="41" t="str">
        <f>IF($B53="","",IF(COUNTIFS('English Scores- Leveled papers'!$H$4:$KM$4,EB$3,'English Scores- Leveled papers'!$H55:$KM55,"&lt;&gt;")=0,"",SUMIF('English Scores- Leveled papers'!$H$4:$KM$4,EB$3,'English Scores- Leveled papers'!$H55:$KM55)))</f>
        <v/>
      </c>
      <c r="EC53" s="41" t="str">
        <f>IF($B53="","",IF(COUNTIFS('English Scores- Leveled papers'!$H$4:$KM$4,EC$3,'English Scores- Leveled papers'!$H55:$KM55,"&lt;&gt;")=0,"",SUMIF('English Scores- Leveled papers'!$H$4:$KM$4,EC$3,'English Scores- Leveled papers'!$H55:$KM55)))</f>
        <v/>
      </c>
      <c r="ED53" s="80" t="str">
        <f>IF($B53="","",IF(COUNTIFS('English Scores- Leveled papers'!$H$4:$KM$4,ED$3,'English Scores- Leveled papers'!$H55:$KM55,"&lt;&gt;")=0,"",SUMIF('English Scores- Leveled papers'!$H$4:$KM$4,ED$3,'English Scores- Leveled papers'!$H55:$KM55)))</f>
        <v/>
      </c>
      <c r="EE53" s="80" t="str">
        <f>IF($B53="","",IF(COUNTIFS('English Scores- Leveled papers'!$H$4:$KM$4,EE$3,'English Scores- Leveled papers'!$H55:$KM55,"&lt;&gt;")=0,"",SUMIF('English Scores- Leveled papers'!$H$4:$KM$4,EE$3,'English Scores- Leveled papers'!$H55:$KM55)))</f>
        <v/>
      </c>
      <c r="EF53" s="80" t="str">
        <f>IF($B53="","",IF(COUNTIFS('English Scores- Leveled papers'!$H$4:$KM$4,EF$3,'English Scores- Leveled papers'!$H55:$KM55,"&lt;&gt;")=0,"",SUMIF('English Scores- Leveled papers'!$H$4:$KM$4,EF$3,'English Scores- Leveled papers'!$H55:$KM55)))</f>
        <v/>
      </c>
      <c r="EG53" s="80" t="str">
        <f>IF($B53="","",IF(COUNTIFS('English Scores- Leveled papers'!$H$4:$KM$4,EG$3,'English Scores- Leveled papers'!$H55:$KM55,"&lt;&gt;")=0,"",SUMIF('English Scores- Leveled papers'!$H$4:$KM$4,EG$3,'English Scores- Leveled papers'!$H55:$KM55)))</f>
        <v/>
      </c>
      <c r="EH53" s="80" t="str">
        <f>IF($B53="","",IF(COUNTIFS('English Scores- Leveled papers'!$H$4:$KM$4,EH$3,'English Scores- Leveled papers'!$H55:$KM55,"&lt;&gt;")=0,"",SUMIF('English Scores- Leveled papers'!$H$4:$KM$4,EH$3,'English Scores- Leveled papers'!$H55:$KM55)))</f>
        <v/>
      </c>
      <c r="EI53" s="80" t="str">
        <f>IF($B53="","",IF(COUNTIFS('English Scores- Leveled papers'!$H$4:$KM$4,EI$3,'English Scores- Leveled papers'!$H55:$KM55,"&lt;&gt;")=0,"",SUMIF('English Scores- Leveled papers'!$H$4:$KM$4,EI$3,'English Scores- Leveled papers'!$H55:$KM55)))</f>
        <v/>
      </c>
      <c r="EJ53" s="80" t="str">
        <f>IF($B53="","",IF(COUNTIFS('English Scores- Leveled papers'!$H$4:$KM$4,EJ$3,'English Scores- Leveled papers'!$H55:$KM55,"&lt;&gt;")=0,"",SUMIF('English Scores- Leveled papers'!$H$4:$KM$4,EJ$3,'English Scores- Leveled papers'!$H55:$KM55)))</f>
        <v/>
      </c>
      <c r="EK53" s="80" t="str">
        <f>IF($B53="","",IF(COUNTIFS('English Scores- Leveled papers'!$H$4:$KM$4,EK$3,'English Scores- Leveled papers'!$H55:$KM55,"&lt;&gt;")=0,"",SUMIF('English Scores- Leveled papers'!$H$4:$KM$4,EK$3,'English Scores- Leveled papers'!$H55:$KM55)))</f>
        <v/>
      </c>
      <c r="EL53" s="80" t="str">
        <f>IF($B53="","",IF(COUNTIFS('English Scores- Leveled papers'!$H$4:$KM$4,EL$3,'English Scores- Leveled papers'!$H55:$KM55,"&lt;&gt;")=0,"",SUMIF('English Scores- Leveled papers'!$H$4:$KM$4,EL$3,'English Scores- Leveled papers'!$H55:$KM55)))</f>
        <v/>
      </c>
      <c r="EM53" s="80" t="str">
        <f>IF($B53="","",IF(COUNTIFS('English Scores- Leveled papers'!$H$4:$KM$4,EM$3,'English Scores- Leveled papers'!$H55:$KM55,"&lt;&gt;")=0,"",SUMIF('English Scores- Leveled papers'!$H$4:$KM$4,EM$3,'English Scores- Leveled papers'!$H55:$KM55)))</f>
        <v/>
      </c>
      <c r="EN53" s="80" t="str">
        <f>IF($B53="","",IF(COUNTIFS('English Scores- Leveled papers'!$H$4:$KM$4,EN$3,'English Scores- Leveled papers'!$H55:$KM55,"&lt;&gt;")=0,"",SUMIF('English Scores- Leveled papers'!$H$4:$KM$4,EN$3,'English Scores- Leveled papers'!$H55:$KM55)))</f>
        <v/>
      </c>
      <c r="EO53" s="80" t="str">
        <f>IF($B53="","",IF(COUNTIFS('English Scores- Leveled papers'!$H$4:$KM$4,EO$3,'English Scores- Leveled papers'!$H55:$KM55,"&lt;&gt;")=0,"",SUMIF('English Scores- Leveled papers'!$H$4:$KM$4,EO$3,'English Scores- Leveled papers'!$H55:$KM55)))</f>
        <v/>
      </c>
      <c r="EP53" s="80" t="str">
        <f>IF($B53="","",IF(COUNTIFS('English Scores- Leveled papers'!$H$4:$KM$4,EP$3,'English Scores- Leveled papers'!$H55:$KM55,"&lt;&gt;")=0,"",SUMIF('English Scores- Leveled papers'!$H$4:$KM$4,EP$3,'English Scores- Leveled papers'!$H55:$KM55)))</f>
        <v/>
      </c>
    </row>
    <row r="54" spans="1:146" x14ac:dyDescent="0.2">
      <c r="A54" s="65">
        <v>50</v>
      </c>
      <c r="B54" s="65" t="str">
        <f>'English Scores- Leveled papers'!B56</f>
        <v/>
      </c>
      <c r="C54" s="79" t="str">
        <f>IF('RC Mastery Check+Question type'!D54="","",IF(OR('RC Mastery Check+Question type'!D54=-0.5,'RC Mastery Check+Question type'!D54=0,'RC Mastery Check+Question type'!D54=0.2,'RC Mastery Check+Question type'!D54=0.5),"NR",'Cover Sheet'!#REF!))</f>
        <v/>
      </c>
      <c r="D54" s="76" t="str">
        <f>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v/>
      </c>
      <c r="E54" s="78" t="str">
        <f t="shared" si="16"/>
        <v/>
      </c>
      <c r="F54" s="78" t="str">
        <f t="shared" si="17"/>
        <v/>
      </c>
      <c r="G54" s="78" t="str">
        <f t="shared" si="18"/>
        <v/>
      </c>
      <c r="H54" s="78" t="str">
        <f t="shared" si="19"/>
        <v/>
      </c>
      <c r="I54" s="78" t="str">
        <f t="shared" si="20"/>
        <v/>
      </c>
      <c r="J54" s="78" t="str">
        <f t="shared" si="21"/>
        <v/>
      </c>
      <c r="K54" s="78" t="str">
        <f t="shared" si="22"/>
        <v/>
      </c>
      <c r="L54" s="78" t="str">
        <f t="shared" si="23"/>
        <v/>
      </c>
      <c r="M54" s="78" t="str">
        <f t="shared" si="24"/>
        <v/>
      </c>
      <c r="N54" s="78" t="str">
        <f t="shared" si="25"/>
        <v/>
      </c>
      <c r="O54" s="78" t="str">
        <f t="shared" si="26"/>
        <v/>
      </c>
      <c r="P54" s="78" t="str">
        <f t="shared" si="27"/>
        <v/>
      </c>
      <c r="Q54" s="78" t="str">
        <f t="shared" si="28"/>
        <v/>
      </c>
      <c r="R54" s="78" t="str">
        <f t="shared" si="29"/>
        <v/>
      </c>
      <c r="S54" s="41" t="str">
        <f>IF($B54="","",IF(COUNTIFS('English Scores- Leveled papers'!$H$4:$KM$4,S$3,'English Scores- Leveled papers'!$H56:$KM56,"&lt;&gt;")=0,"",SUMIF('English Scores- Leveled papers'!$H$4:$KM$4,S$3,'English Scores- Leveled papers'!$H56:$KM56)))</f>
        <v/>
      </c>
      <c r="T54" s="41" t="str">
        <f>IF($B54="","",IF(COUNTIFS('English Scores- Leveled papers'!$H$4:$KM$4,T$3,'English Scores- Leveled papers'!$H56:$KM56,"&lt;&gt;")=0,"",SUMIF('English Scores- Leveled papers'!$H$4:$KM$4,T$3,'English Scores- Leveled papers'!$H56:$KM56)))</f>
        <v/>
      </c>
      <c r="U54" s="41" t="str">
        <f>IF($B54="","",IF(COUNTIFS('English Scores- Leveled papers'!$H$4:$KM$4,U$3,'English Scores- Leveled papers'!$H56:$KM56,"&lt;&gt;")=0,"",SUMIF('English Scores- Leveled papers'!$H$4:$KM$4,U$3,'English Scores- Leveled papers'!$H56:$KM56)))</f>
        <v/>
      </c>
      <c r="V54" s="41" t="str">
        <f>IF($B54="","",IF(COUNTIFS('English Scores- Leveled papers'!$H$4:$KM$4,V$3,'English Scores- Leveled papers'!$H56:$KM56,"&lt;&gt;")=0,"",SUMIF('English Scores- Leveled papers'!$H$4:$KM$4,V$3,'English Scores- Leveled papers'!$H56:$KM56)))</f>
        <v/>
      </c>
      <c r="W54" s="41" t="str">
        <f>IF($B54="","",IF(COUNTIFS('English Scores- Leveled papers'!$H$4:$KM$4,W$3,'English Scores- Leveled papers'!$H56:$KM56,"&lt;&gt;")=0,"",SUMIF('English Scores- Leveled papers'!$H$4:$KM$4,W$3,'English Scores- Leveled papers'!$H56:$KM56)))</f>
        <v/>
      </c>
      <c r="X54" s="80" t="str">
        <f>IF($B54="","",IF(COUNTIFS('English Scores- Leveled papers'!$H$4:$KM$4,X$3,'English Scores- Leveled papers'!$H56:$KM56,"&lt;&gt;")=0,"",SUMIF('English Scores- Leveled papers'!$H$4:$KM$4,X$3,'English Scores- Leveled papers'!$H56:$KM56)))</f>
        <v/>
      </c>
      <c r="Y54" s="80" t="str">
        <f>IF($B54="","",IF(COUNTIFS('English Scores- Leveled papers'!$H$4:$KM$4,Y$3,'English Scores- Leveled papers'!$H56:$KM56,"&lt;&gt;")=0,"",SUMIF('English Scores- Leveled papers'!$H$4:$KM$4,Y$3,'English Scores- Leveled papers'!$H56:$KM56)))</f>
        <v/>
      </c>
      <c r="Z54" s="80" t="str">
        <f>IF($B54="","",IF(COUNTIFS('English Scores- Leveled papers'!$H$4:$KM$4,Z$3,'English Scores- Leveled papers'!$H56:$KM56,"&lt;&gt;")=0,"",SUMIF('English Scores- Leveled papers'!$H$4:$KM$4,Z$3,'English Scores- Leveled papers'!$H56:$KM56)))</f>
        <v/>
      </c>
      <c r="AA54" s="80" t="str">
        <f>IF($B54="","",IF(COUNTIFS('English Scores- Leveled papers'!$H$4:$KM$4,AA$3,'English Scores- Leveled papers'!$H56:$KM56,"&lt;&gt;")=0,"",SUMIF('English Scores- Leveled papers'!$H$4:$KM$4,AA$3,'English Scores- Leveled papers'!$H56:$KM56)))</f>
        <v/>
      </c>
      <c r="AB54" s="80" t="str">
        <f>IF($B54="","",IF(COUNTIFS('English Scores- Leveled papers'!$H$4:$KM$4,AB$3,'English Scores- Leveled papers'!$H56:$KM56,"&lt;&gt;")=0,"",SUMIF('English Scores- Leveled papers'!$H$4:$KM$4,AB$3,'English Scores- Leveled papers'!$H56:$KM56)))</f>
        <v/>
      </c>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80" t="str">
        <f>IF($B54="","",IF(COUNTIFS('English Scores- Leveled papers'!$H$4:$KM$4,AI$3,'English Scores- Leveled papers'!$H56:$KM56,"&lt;&gt;")=0,"",SUMIF('English Scores- Leveled papers'!$H$4:$KM$4,AI$3,'English Scores- Leveled papers'!$H56:$KM56)))</f>
        <v/>
      </c>
      <c r="AJ54" s="80" t="str">
        <f>IF($B54="","",IF(COUNTIFS('English Scores- Leveled papers'!$H$4:$KM$4,AJ$3,'English Scores- Leveled papers'!$H56:$KM56,"&lt;&gt;")=0,"",SUMIF('English Scores- Leveled papers'!$H$4:$KM$4,AJ$3,'English Scores- Leveled papers'!$H56:$KM56)))</f>
        <v/>
      </c>
      <c r="AK54" s="80" t="str">
        <f>IF($B54="","",IF(COUNTIFS('English Scores- Leveled papers'!$H$4:$KM$4,AK$3,'English Scores- Leveled papers'!$H56:$KM56,"&lt;&gt;")=0,"",SUMIF('English Scores- Leveled papers'!$H$4:$KM$4,AK$3,'English Scores- Leveled papers'!$H56:$KM56)))</f>
        <v/>
      </c>
      <c r="AL54" s="80" t="str">
        <f>IF($B54="","",IF(COUNTIFS('English Scores- Leveled papers'!$H$4:$KM$4,AL$3,'English Scores- Leveled papers'!$H56:$KM56,"&lt;&gt;")=0,"",SUMIF('English Scores- Leveled papers'!$H$4:$KM$4,AL$3,'English Scores- Leveled papers'!$H56:$KM56)))</f>
        <v/>
      </c>
      <c r="AM54" s="80" t="str">
        <f>IF($B54="","",IF(COUNTIFS('English Scores- Leveled papers'!$H$4:$KM$4,AM$3,'English Scores- Leveled papers'!$H56:$KM56,"&lt;&gt;")=0,"",SUMIF('English Scores- Leveled papers'!$H$4:$KM$4,AM$3,'English Scores- Leveled papers'!$H56:$KM56)))</f>
        <v/>
      </c>
      <c r="AN54" s="80"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80" t="str">
        <f>IF($B54="","",IF(COUNTIFS('English Scores- Leveled papers'!$H$4:$KM$4,AZ$3,'English Scores- Leveled papers'!$H56:$KM56,"&lt;&gt;")=0,"",SUMIF('English Scores- Leveled papers'!$H$4:$KM$4,AZ$3,'English Scores- Leveled papers'!$H56:$KM56)))</f>
        <v/>
      </c>
      <c r="BA54" s="80" t="str">
        <f>IF($B54="","",IF(COUNTIFS('English Scores- Leveled papers'!$H$4:$KM$4,BA$3,'English Scores- Leveled papers'!$H56:$KM56,"&lt;&gt;")=0,"",SUMIF('English Scores- Leveled papers'!$H$4:$KM$4,BA$3,'English Scores- Leveled papers'!$H56:$KM56)))</f>
        <v/>
      </c>
      <c r="BB54" s="80" t="str">
        <f>IF($B54="","",IF(COUNTIFS('English Scores- Leveled papers'!$H$4:$KM$4,BB$3,'English Scores- Leveled papers'!$H56:$KM56,"&lt;&gt;")=0,"",SUMIF('English Scores- Leveled papers'!$H$4:$KM$4,BB$3,'English Scores- Leveled papers'!$H56:$KM56)))</f>
        <v/>
      </c>
      <c r="BC54" s="80" t="str">
        <f>IF($B54="","",IF(COUNTIFS('English Scores- Leveled papers'!$H$4:$KM$4,BC$3,'English Scores- Leveled papers'!$H56:$KM56,"&lt;&gt;")=0,"",SUMIF('English Scores- Leveled papers'!$H$4:$KM$4,BC$3,'English Scores- Leveled papers'!$H56:$KM56)))</f>
        <v/>
      </c>
      <c r="BD54" s="80"/>
      <c r="BE54" s="80"/>
      <c r="BF54" s="80" t="str">
        <f>IF($B54="","",IF(COUNTIFS('English Scores- Leveled papers'!$H$4:$KM$4,BF$3,'English Scores- Leveled papers'!$H56:$KM56,"&lt;&gt;")=0,"",SUMIF('English Scores- Leveled papers'!$H$4:$KM$4,BF$3,'English Scores- Leveled papers'!$H56:$KM56)))</f>
        <v/>
      </c>
      <c r="BG54" s="80" t="str">
        <f>IF($B54="","",IF(COUNTIFS('English Scores- Leveled papers'!$H$4:$KM$4,BG$3,'English Scores- Leveled papers'!$H56:$KM56,"&lt;&gt;")=0,"",SUMIF('English Scores- Leveled papers'!$H$4:$KM$4,BG$3,'English Scores- Leveled papers'!$H56:$KM56)))</f>
        <v/>
      </c>
      <c r="BH54" s="80" t="str">
        <f>IF($B54="","",IF(COUNTIFS('English Scores- Leveled papers'!$H$4:$KM$4,BH$3,'English Scores- Leveled papers'!$H56:$KM56,"&lt;&gt;")=0,"",SUMIF('English Scores- Leveled papers'!$H$4:$KM$4,BH$3,'English Scores- Leveled papers'!$H56:$KM56)))</f>
        <v/>
      </c>
      <c r="BI54" s="80" t="str">
        <f>IF($B54="","",IF(COUNTIFS('English Scores- Leveled papers'!$H$4:$KM$4,BI$3,'English Scores- Leveled papers'!$H56:$KM56,"&lt;&gt;")=0,"",SUMIF('English Scores- Leveled papers'!$H$4:$KM$4,BI$3,'English Scores- Leveled papers'!$H56:$KM56)))</f>
        <v/>
      </c>
      <c r="BJ54" s="80" t="str">
        <f>IF($B54="","",IF(COUNTIFS('English Scores- Leveled papers'!$H$4:$KM$4,BJ$3,'English Scores- Leveled papers'!$H56:$KM56,"&lt;&gt;")=0,"",SUMIF('English Scores- Leveled papers'!$H$4:$KM$4,BJ$3,'English Scores- Leveled papers'!$H56:$KM56)))</f>
        <v/>
      </c>
      <c r="BK54" s="80" t="str">
        <f>IF($B54="","",IF(COUNTIFS('English Scores- Leveled papers'!$H$4:$KM$4,BK$3,'English Scores- Leveled papers'!$H56:$KM56,"&lt;&gt;")=0,"",SUMIF('English Scores- Leveled papers'!$H$4:$KM$4,BK$3,'English Scores- Leveled papers'!$H56:$KM56)))</f>
        <v/>
      </c>
      <c r="BL54" s="80" t="str">
        <f>IF($B54="","",IF(COUNTIFS('English Scores- Leveled papers'!$H$4:$KM$4,BL$3,'English Scores- Leveled papers'!$H56:$KM56,"&lt;&gt;")=0,"",SUMIF('English Scores- Leveled papers'!$H$4:$KM$4,BL$3,'English Scores- Leveled papers'!$H56:$KM56)))</f>
        <v/>
      </c>
      <c r="BM54" s="80" t="str">
        <f>IF($B54="","",IF(COUNTIFS('English Scores- Leveled papers'!$H$4:$KM$4,BM$3,'English Scores- Leveled papers'!$H56:$KM56,"&lt;&gt;")=0,"",SUMIF('English Scores- Leveled papers'!$H$4:$KM$4,BM$3,'English Scores- Leveled papers'!$H56:$KM56)))</f>
        <v/>
      </c>
      <c r="BN54" s="80" t="str">
        <f>IF($B54="","",IF(COUNTIFS('English Scores- Leveled papers'!$H$4:$KM$4,BN$3,'English Scores- Leveled papers'!$H56:$KM56,"&lt;&gt;")=0,"",SUMIF('English Scores- Leveled papers'!$H$4:$KM$4,BN$3,'English Scores- Leveled papers'!$H56:$KM56)))</f>
        <v/>
      </c>
      <c r="BO54" s="80"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80" t="str">
        <f>IF($B54="","",IF(COUNTIFS('English Scores- Leveled papers'!$H$4:$KM$4,BX$3,'English Scores- Leveled papers'!$H56:$KM56,"&lt;&gt;")=0,"",SUMIF('English Scores- Leveled papers'!$H$4:$KM$4,BX$3,'English Scores- Leveled papers'!$H56:$KM56)))</f>
        <v/>
      </c>
      <c r="BY54" s="80" t="str">
        <f>IF($B54="","",IF(COUNTIFS('English Scores- Leveled papers'!$H$4:$KM$4,BY$3,'English Scores- Leveled papers'!$H56:$KM56,"&lt;&gt;")=0,"",SUMIF('English Scores- Leveled papers'!$H$4:$KM$4,BY$3,'English Scores- Leveled papers'!$H56:$KM56)))</f>
        <v/>
      </c>
      <c r="BZ54" s="80" t="str">
        <f>IF($B54="","",IF(COUNTIFS('English Scores- Leveled papers'!$H$4:$KM$4,BZ$3,'English Scores- Leveled papers'!$H56:$KM56,"&lt;&gt;")=0,"",SUMIF('English Scores- Leveled papers'!$H$4:$KM$4,BZ$3,'English Scores- Leveled papers'!$H56:$KM56)))</f>
        <v/>
      </c>
      <c r="CA54" s="80" t="str">
        <f>IF($B54="","",IF(COUNTIFS('English Scores- Leveled papers'!$H$4:$KM$4,CA$3,'English Scores- Leveled papers'!$H56:$KM56,"&lt;&gt;")=0,"",SUMIF('English Scores- Leveled papers'!$H$4:$KM$4,CA$3,'English Scores- Leveled papers'!$H56:$KM56)))</f>
        <v/>
      </c>
      <c r="CB54" s="80" t="str">
        <f>IF($B54="","",IF(COUNTIFS('English Scores- Leveled papers'!$H$4:$KM$4,CB$3,'English Scores- Leveled papers'!$H56:$KM56,"&lt;&gt;")=0,"",SUMIF('English Scores- Leveled papers'!$H$4:$KM$4,CB$3,'English Scores- Leveled papers'!$H56:$KM56)))</f>
        <v/>
      </c>
      <c r="CC54" s="80" t="str">
        <f>IF($B54="","",IF(COUNTIFS('English Scores- Leveled papers'!$H$4:$KM$4,CC$3,'English Scores- Leveled papers'!$H56:$KM56,"&lt;&gt;")=0,"",SUMIF('English Scores- Leveled papers'!$H$4:$KM$4,CC$3,'English Scores- Leveled papers'!$H56:$KM56)))</f>
        <v/>
      </c>
      <c r="CD54" s="80" t="str">
        <f>IF($B54="","",IF(COUNTIFS('English Scores- Leveled papers'!$H$4:$KM$4,CD$3,'English Scores- Leveled papers'!$H56:$KM56,"&lt;&gt;")=0,"",SUMIF('English Scores- Leveled papers'!$H$4:$KM$4,CD$3,'English Scores- Leveled papers'!$H56:$KM56)))</f>
        <v/>
      </c>
      <c r="CE54" s="80" t="str">
        <f>IF($B54="","",IF(COUNTIFS('English Scores- Leveled papers'!$H$4:$KM$4,CE$3,'English Scores- Leveled papers'!$H56:$KM56,"&lt;&gt;")=0,"",SUMIF('English Scores- Leveled papers'!$H$4:$KM$4,CE$3,'English Scores- Leveled papers'!$H56:$KM56)))</f>
        <v/>
      </c>
      <c r="CF54" s="80"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80" t="str">
        <f>IF($B54="","",IF(COUNTIFS('English Scores- Leveled papers'!$H$4:$KM$4,CL$3,'English Scores- Leveled papers'!$H56:$KM56,"&lt;&gt;")=0,"",SUMIF('English Scores- Leveled papers'!$H$4:$KM$4,CL$3,'English Scores- Leveled papers'!$H56:$KM56)))</f>
        <v/>
      </c>
      <c r="CM54" s="80" t="str">
        <f>IF($B54="","",IF(COUNTIFS('English Scores- Leveled papers'!$H$4:$KM$4,CM$3,'English Scores- Leveled papers'!$H56:$KM56,"&lt;&gt;")=0,"",SUMIF('English Scores- Leveled papers'!$H$4:$KM$4,CM$3,'English Scores- Leveled papers'!$H56:$KM56)))</f>
        <v/>
      </c>
      <c r="CN54" s="80" t="str">
        <f>IF($B54="","",IF(COUNTIFS('English Scores- Leveled papers'!$H$4:$KM$4,CN$3,'English Scores- Leveled papers'!$H56:$KM56,"&lt;&gt;")=0,"",SUMIF('English Scores- Leveled papers'!$H$4:$KM$4,CN$3,'English Scores- Leveled papers'!$H56:$KM56)))</f>
        <v/>
      </c>
      <c r="CO54" s="80" t="str">
        <f>IF($B54="","",IF(COUNTIFS('English Scores- Leveled papers'!$H$4:$KM$4,CO$3,'English Scores- Leveled papers'!$H56:$KM56,"&lt;&gt;")=0,"",SUMIF('English Scores- Leveled papers'!$H$4:$KM$4,CO$3,'English Scores- Leveled papers'!$H56:$KM56)))</f>
        <v/>
      </c>
      <c r="CP54" s="80" t="str">
        <f>IF($B54="","",IF(COUNTIFS('English Scores- Leveled papers'!$H$4:$KM$4,CP$3,'English Scores- Leveled papers'!$H56:$KM56,"&lt;&gt;")=0,"",SUMIF('English Scores- Leveled papers'!$H$4:$KM$4,CP$3,'English Scores- Leveled papers'!$H56:$KM56)))</f>
        <v/>
      </c>
      <c r="CQ54" s="80" t="str">
        <f>IF($B54="","",IF(COUNTIFS('English Scores- Leveled papers'!$H$4:$KM$4,CQ$3,'English Scores- Leveled papers'!$H56:$KM56,"&lt;&gt;")=0,"",SUMIF('English Scores- Leveled papers'!$H$4:$KM$4,CQ$3,'English Scores- Leveled papers'!$H56:$KM56)))</f>
        <v/>
      </c>
      <c r="CR54" s="80" t="str">
        <f>IF($B54="","",IF(COUNTIFS('English Scores- Leveled papers'!$H$4:$KM$4,CR$3,'English Scores- Leveled papers'!$H56:$KM56,"&lt;&gt;")=0,"",SUMIF('English Scores- Leveled papers'!$H$4:$KM$4,CR$3,'English Scores- Leveled papers'!$H56:$KM56)))</f>
        <v/>
      </c>
      <c r="CS54" s="80"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80" t="str">
        <f>IF($B54="","",IF(COUNTIFS('English Scores- Leveled papers'!$H$4:$KM$4,DF$3,'English Scores- Leveled papers'!$H56:$KM56,"&lt;&gt;")=0,"",SUMIF('English Scores- Leveled papers'!$H$4:$KM$4,DF$3,'English Scores- Leveled papers'!$H56:$KM56)))</f>
        <v/>
      </c>
      <c r="DG54" s="80" t="str">
        <f>IF($B54="","",IF(COUNTIFS('English Scores- Leveled papers'!$H$4:$KM$4,DG$3,'English Scores- Leveled papers'!$H56:$KM56,"&lt;&gt;")=0,"",SUMIF('English Scores- Leveled papers'!$H$4:$KM$4,DG$3,'English Scores- Leveled papers'!$H56:$KM56)))</f>
        <v/>
      </c>
      <c r="DH54" s="80" t="str">
        <f>IF($B54="","",IF(COUNTIFS('English Scores- Leveled papers'!$H$4:$KM$4,DH$3,'English Scores- Leveled papers'!$H56:$KM56,"&lt;&gt;")=0,"",SUMIF('English Scores- Leveled papers'!$H$4:$KM$4,DH$3,'English Scores- Leveled papers'!$H56:$KM56)))</f>
        <v/>
      </c>
      <c r="DI54" s="80" t="str">
        <f>IF($B54="","",IF(COUNTIFS('English Scores- Leveled papers'!$H$4:$KM$4,DI$3,'English Scores- Leveled papers'!$H56:$KM56,"&lt;&gt;")=0,"",SUMIF('English Scores- Leveled papers'!$H$4:$KM$4,DI$3,'English Scores- Leveled papers'!$H56:$KM56)))</f>
        <v/>
      </c>
      <c r="DJ54" s="80" t="str">
        <f>IF($B54="","",IF(COUNTIFS('English Scores- Leveled papers'!$H$4:$KM$4,DJ$3,'English Scores- Leveled papers'!$H56:$KM56,"&lt;&gt;")=0,"",SUMIF('English Scores- Leveled papers'!$H$4:$KM$4,DJ$3,'English Scores- Leveled papers'!$H56:$KM56)))</f>
        <v/>
      </c>
      <c r="DK54" s="80" t="str">
        <f>IF($B54="","",IF(COUNTIFS('English Scores- Leveled papers'!$H$4:$KM$4,DK$3,'English Scores- Leveled papers'!$H56:$KM56,"&lt;&gt;")=0,"",SUMIF('English Scores- Leveled papers'!$H$4:$KM$4,DK$3,'English Scores- Leveled papers'!$H56:$KM56)))</f>
        <v/>
      </c>
      <c r="DL54" s="80" t="str">
        <f>IF($B54="","",IF(COUNTIFS('English Scores- Leveled papers'!$H$4:$KM$4,DL$3,'English Scores- Leveled papers'!$H56:$KM56,"&lt;&gt;")=0,"",SUMIF('English Scores- Leveled papers'!$H$4:$KM$4,DL$3,'English Scores- Leveled papers'!$H56:$KM56)))</f>
        <v/>
      </c>
      <c r="DM54" s="80" t="str">
        <f>IF($B54="","",IF(COUNTIFS('English Scores- Leveled papers'!$H$4:$KM$4,DM$3,'English Scores- Leveled papers'!$H56:$KM56,"&lt;&gt;")=0,"",SUMIF('English Scores- Leveled papers'!$H$4:$KM$4,DM$3,'English Scores- Leveled papers'!$H56:$KM56)))</f>
        <v/>
      </c>
      <c r="DN54" s="80" t="str">
        <f>IF($B54="","",IF(COUNTIFS('English Scores- Leveled papers'!$H$4:$KM$4,DN$3,'English Scores- Leveled papers'!$H56:$KM56,"&lt;&gt;")=0,"",SUMIF('English Scores- Leveled papers'!$H$4:$KM$4,DN$3,'English Scores- Leveled papers'!$H56:$KM56)))</f>
        <v/>
      </c>
      <c r="DO54" s="80" t="str">
        <f>IF($B54="","",IF(COUNTIFS('English Scores- Leveled papers'!$H$4:$KM$4,DO$3,'English Scores- Leveled papers'!$H56:$KM56,"&lt;&gt;")=0,"",SUMIF('English Scores- Leveled papers'!$H$4:$KM$4,DO$3,'English Scores- Leveled papers'!$H56:$KM56)))</f>
        <v/>
      </c>
      <c r="DP54" s="80" t="str">
        <f>IF($B54="","",IF(COUNTIFS('English Scores- Leveled papers'!$H$4:$KM$4,DP$3,'English Scores- Leveled papers'!$H56:$KM56,"&lt;&gt;")=0,"",SUMIF('English Scores- Leveled papers'!$H$4:$KM$4,DP$3,'English Scores- Leveled papers'!$H56:$KM56)))</f>
        <v/>
      </c>
      <c r="DQ54" s="80" t="str">
        <f>IF($B54="","",IF(COUNTIFS('English Scores- Leveled papers'!$H$4:$KM$4,DQ$3,'English Scores- Leveled papers'!$H56:$KM56,"&lt;&gt;")=0,"",SUMIF('English Scores- Leveled papers'!$H$4:$KM$4,DQ$3,'English Scores- Leveled papers'!$H56:$KM56)))</f>
        <v/>
      </c>
      <c r="DR54" s="41" t="str">
        <f>IF($B54="","",IF(COUNTIFS('English Scores- Leveled papers'!$H$4:$KM$4,DR$3,'English Scores- Leveled papers'!$H56:$KM56,"&lt;&gt;")=0,"",SUMIF('English Scores- Leveled papers'!$H$4:$KM$4,DR$3,'English Scores- Leveled papers'!$H56:$KM56)))</f>
        <v/>
      </c>
      <c r="DS54" s="41" t="str">
        <f>IF($B54="","",IF(COUNTIFS('English Scores- Leveled papers'!$H$4:$KM$4,DS$3,'English Scores- Leveled papers'!$H56:$KM56,"&lt;&gt;")=0,"",SUMIF('English Scores- Leveled papers'!$H$4:$KM$4,DS$3,'English Scores- Leveled papers'!$H56:$KM56)))</f>
        <v/>
      </c>
      <c r="DT54" s="41" t="str">
        <f>IF($B54="","",IF(COUNTIFS('English Scores- Leveled papers'!$H$4:$KM$4,DT$3,'English Scores- Leveled papers'!$H56:$KM56,"&lt;&gt;")=0,"",SUMIF('English Scores- Leveled papers'!$H$4:$KM$4,DT$3,'English Scores- Leveled papers'!$H56:$KM56)))</f>
        <v/>
      </c>
      <c r="DU54" s="41" t="str">
        <f>IF($B54="","",IF(COUNTIFS('English Scores- Leveled papers'!$H$4:$KM$4,DU$3,'English Scores- Leveled papers'!$H56:$KM56,"&lt;&gt;")=0,"",SUMIF('English Scores- Leveled papers'!$H$4:$KM$4,DU$3,'English Scores- Leveled papers'!$H56:$KM56)))</f>
        <v/>
      </c>
      <c r="DV54" s="41" t="str">
        <f>IF($B54="","",IF(COUNTIFS('English Scores- Leveled papers'!$H$4:$KM$4,DV$3,'English Scores- Leveled papers'!$H56:$KM56,"&lt;&gt;")=0,"",SUMIF('English Scores- Leveled papers'!$H$4:$KM$4,DV$3,'English Scores- Leveled papers'!$H56:$KM56)))</f>
        <v/>
      </c>
      <c r="DW54" s="41" t="str">
        <f>IF($B54="","",IF(COUNTIFS('English Scores- Leveled papers'!$H$4:$KM$4,DW$3,'English Scores- Leveled papers'!$H56:$KM56,"&lt;&gt;")=0,"",SUMIF('English Scores- Leveled papers'!$H$4:$KM$4,DW$3,'English Scores- Leveled papers'!$H56:$KM56)))</f>
        <v/>
      </c>
      <c r="DX54" s="41" t="str">
        <f>IF($B54="","",IF(COUNTIFS('English Scores- Leveled papers'!$H$4:$KM$4,DX$3,'English Scores- Leveled papers'!$H56:$KM56,"&lt;&gt;")=0,"",SUMIF('English Scores- Leveled papers'!$H$4:$KM$4,DX$3,'English Scores- Leveled papers'!$H56:$KM56)))</f>
        <v/>
      </c>
      <c r="DY54" s="41" t="str">
        <f>IF($B54="","",IF(COUNTIFS('English Scores- Leveled papers'!$H$4:$KM$4,DY$3,'English Scores- Leveled papers'!$H56:$KM56,"&lt;&gt;")=0,"",SUMIF('English Scores- Leveled papers'!$H$4:$KM$4,DY$3,'English Scores- Leveled papers'!$H56:$KM56)))</f>
        <v/>
      </c>
      <c r="DZ54" s="41" t="str">
        <f>IF($B54="","",IF(COUNTIFS('English Scores- Leveled papers'!$H$4:$KM$4,DZ$3,'English Scores- Leveled papers'!$H56:$KM56,"&lt;&gt;")=0,"",SUMIF('English Scores- Leveled papers'!$H$4:$KM$4,DZ$3,'English Scores- Leveled papers'!$H56:$KM56)))</f>
        <v/>
      </c>
      <c r="EA54" s="41" t="str">
        <f>IF($B54="","",IF(COUNTIFS('English Scores- Leveled papers'!$H$4:$KM$4,EA$3,'English Scores- Leveled papers'!$H56:$KM56,"&lt;&gt;")=0,"",SUMIF('English Scores- Leveled papers'!$H$4:$KM$4,EA$3,'English Scores- Leveled papers'!$H56:$KM56)))</f>
        <v/>
      </c>
      <c r="EB54" s="41" t="str">
        <f>IF($B54="","",IF(COUNTIFS('English Scores- Leveled papers'!$H$4:$KM$4,EB$3,'English Scores- Leveled papers'!$H56:$KM56,"&lt;&gt;")=0,"",SUMIF('English Scores- Leveled papers'!$H$4:$KM$4,EB$3,'English Scores- Leveled papers'!$H56:$KM56)))</f>
        <v/>
      </c>
      <c r="EC54" s="41" t="str">
        <f>IF($B54="","",IF(COUNTIFS('English Scores- Leveled papers'!$H$4:$KM$4,EC$3,'English Scores- Leveled papers'!$H56:$KM56,"&lt;&gt;")=0,"",SUMIF('English Scores- Leveled papers'!$H$4:$KM$4,EC$3,'English Scores- Leveled papers'!$H56:$KM56)))</f>
        <v/>
      </c>
      <c r="ED54" s="80" t="str">
        <f>IF($B54="","",IF(COUNTIFS('English Scores- Leveled papers'!$H$4:$KM$4,ED$3,'English Scores- Leveled papers'!$H56:$KM56,"&lt;&gt;")=0,"",SUMIF('English Scores- Leveled papers'!$H$4:$KM$4,ED$3,'English Scores- Leveled papers'!$H56:$KM56)))</f>
        <v/>
      </c>
      <c r="EE54" s="80" t="str">
        <f>IF($B54="","",IF(COUNTIFS('English Scores- Leveled papers'!$H$4:$KM$4,EE$3,'English Scores- Leveled papers'!$H56:$KM56,"&lt;&gt;")=0,"",SUMIF('English Scores- Leveled papers'!$H$4:$KM$4,EE$3,'English Scores- Leveled papers'!$H56:$KM56)))</f>
        <v/>
      </c>
      <c r="EF54" s="80" t="str">
        <f>IF($B54="","",IF(COUNTIFS('English Scores- Leveled papers'!$H$4:$KM$4,EF$3,'English Scores- Leveled papers'!$H56:$KM56,"&lt;&gt;")=0,"",SUMIF('English Scores- Leveled papers'!$H$4:$KM$4,EF$3,'English Scores- Leveled papers'!$H56:$KM56)))</f>
        <v/>
      </c>
      <c r="EG54" s="80" t="str">
        <f>IF($B54="","",IF(COUNTIFS('English Scores- Leveled papers'!$H$4:$KM$4,EG$3,'English Scores- Leveled papers'!$H56:$KM56,"&lt;&gt;")=0,"",SUMIF('English Scores- Leveled papers'!$H$4:$KM$4,EG$3,'English Scores- Leveled papers'!$H56:$KM56)))</f>
        <v/>
      </c>
      <c r="EH54" s="80" t="str">
        <f>IF($B54="","",IF(COUNTIFS('English Scores- Leveled papers'!$H$4:$KM$4,EH$3,'English Scores- Leveled papers'!$H56:$KM56,"&lt;&gt;")=0,"",SUMIF('English Scores- Leveled papers'!$H$4:$KM$4,EH$3,'English Scores- Leveled papers'!$H56:$KM56)))</f>
        <v/>
      </c>
      <c r="EI54" s="80" t="str">
        <f>IF($B54="","",IF(COUNTIFS('English Scores- Leveled papers'!$H$4:$KM$4,EI$3,'English Scores- Leveled papers'!$H56:$KM56,"&lt;&gt;")=0,"",SUMIF('English Scores- Leveled papers'!$H$4:$KM$4,EI$3,'English Scores- Leveled papers'!$H56:$KM56)))</f>
        <v/>
      </c>
      <c r="EJ54" s="80" t="str">
        <f>IF($B54="","",IF(COUNTIFS('English Scores- Leveled papers'!$H$4:$KM$4,EJ$3,'English Scores- Leveled papers'!$H56:$KM56,"&lt;&gt;")=0,"",SUMIF('English Scores- Leveled papers'!$H$4:$KM$4,EJ$3,'English Scores- Leveled papers'!$H56:$KM56)))</f>
        <v/>
      </c>
      <c r="EK54" s="80" t="str">
        <f>IF($B54="","",IF(COUNTIFS('English Scores- Leveled papers'!$H$4:$KM$4,EK$3,'English Scores- Leveled papers'!$H56:$KM56,"&lt;&gt;")=0,"",SUMIF('English Scores- Leveled papers'!$H$4:$KM$4,EK$3,'English Scores- Leveled papers'!$H56:$KM56)))</f>
        <v/>
      </c>
      <c r="EL54" s="80" t="str">
        <f>IF($B54="","",IF(COUNTIFS('English Scores- Leveled papers'!$H$4:$KM$4,EL$3,'English Scores- Leveled papers'!$H56:$KM56,"&lt;&gt;")=0,"",SUMIF('English Scores- Leveled papers'!$H$4:$KM$4,EL$3,'English Scores- Leveled papers'!$H56:$KM56)))</f>
        <v/>
      </c>
      <c r="EM54" s="80" t="str">
        <f>IF($B54="","",IF(COUNTIFS('English Scores- Leveled papers'!$H$4:$KM$4,EM$3,'English Scores- Leveled papers'!$H56:$KM56,"&lt;&gt;")=0,"",SUMIF('English Scores- Leveled papers'!$H$4:$KM$4,EM$3,'English Scores- Leveled papers'!$H56:$KM56)))</f>
        <v/>
      </c>
      <c r="EN54" s="80" t="str">
        <f>IF($B54="","",IF(COUNTIFS('English Scores- Leveled papers'!$H$4:$KM$4,EN$3,'English Scores- Leveled papers'!$H56:$KM56,"&lt;&gt;")=0,"",SUMIF('English Scores- Leveled papers'!$H$4:$KM$4,EN$3,'English Scores- Leveled papers'!$H56:$KM56)))</f>
        <v/>
      </c>
      <c r="EO54" s="80" t="str">
        <f>IF($B54="","",IF(COUNTIFS('English Scores- Leveled papers'!$H$4:$KM$4,EO$3,'English Scores- Leveled papers'!$H56:$KM56,"&lt;&gt;")=0,"",SUMIF('English Scores- Leveled papers'!$H$4:$KM$4,EO$3,'English Scores- Leveled papers'!$H56:$KM56)))</f>
        <v/>
      </c>
      <c r="EP54" s="80" t="str">
        <f>IF($B54="","",IF(COUNTIFS('English Scores- Leveled papers'!$H$4:$KM$4,EP$3,'English Scores- Leveled papers'!$H56:$KM56,"&lt;&gt;")=0,"",SUMIF('English Scores- Leveled papers'!$H$4:$KM$4,EP$3,'English Scores- Leveled papers'!$H56:$KM56)))</f>
        <v/>
      </c>
    </row>
    <row r="55" spans="1:146" ht="12.75" customHeight="1" x14ac:dyDescent="0.2">
      <c r="A55" s="65">
        <v>51</v>
      </c>
      <c r="B55" s="65" t="str">
        <f>'English Scores- Leveled papers'!B57</f>
        <v/>
      </c>
      <c r="C55" s="79" t="str">
        <f>IF('RC Mastery Check+Question type'!D55="","",IF(OR('RC Mastery Check+Question type'!D55=-0.5,'RC Mastery Check+Question type'!D55=0,'RC Mastery Check+Question type'!D55=0.2,'RC Mastery Check+Question type'!D55=0.5),"NR",'Cover Sheet'!#REF!))</f>
        <v/>
      </c>
      <c r="D55" s="76" t="str">
        <f>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v/>
      </c>
      <c r="E55" s="78" t="str">
        <f t="shared" si="16"/>
        <v/>
      </c>
      <c r="F55" s="78" t="str">
        <f t="shared" si="17"/>
        <v/>
      </c>
      <c r="G55" s="78" t="str">
        <f t="shared" si="18"/>
        <v/>
      </c>
      <c r="H55" s="78" t="str">
        <f t="shared" si="19"/>
        <v/>
      </c>
      <c r="I55" s="78" t="str">
        <f t="shared" si="20"/>
        <v/>
      </c>
      <c r="J55" s="78" t="str">
        <f t="shared" si="21"/>
        <v/>
      </c>
      <c r="K55" s="78" t="str">
        <f t="shared" si="22"/>
        <v/>
      </c>
      <c r="L55" s="78" t="str">
        <f t="shared" si="23"/>
        <v/>
      </c>
      <c r="M55" s="78" t="str">
        <f t="shared" si="24"/>
        <v/>
      </c>
      <c r="N55" s="78" t="str">
        <f t="shared" si="25"/>
        <v/>
      </c>
      <c r="O55" s="78" t="str">
        <f t="shared" si="26"/>
        <v/>
      </c>
      <c r="P55" s="78" t="str">
        <f t="shared" si="27"/>
        <v/>
      </c>
      <c r="Q55" s="78" t="str">
        <f t="shared" si="28"/>
        <v/>
      </c>
      <c r="R55" s="78" t="str">
        <f t="shared" si="29"/>
        <v/>
      </c>
      <c r="S55" s="41" t="str">
        <f>IF($B55="","",IF(COUNTIFS('English Scores- Leveled papers'!$H$4:$KM$4,S$3,'English Scores- Leveled papers'!$H57:$KM57,"&lt;&gt;")=0,"",SUMIF('English Scores- Leveled papers'!$H$4:$KM$4,S$3,'English Scores- Leveled papers'!$H57:$KM57)))</f>
        <v/>
      </c>
      <c r="T55" s="41" t="str">
        <f>IF($B55="","",IF(COUNTIFS('English Scores- Leveled papers'!$H$4:$KM$4,T$3,'English Scores- Leveled papers'!$H57:$KM57,"&lt;&gt;")=0,"",SUMIF('English Scores- Leveled papers'!$H$4:$KM$4,T$3,'English Scores- Leveled papers'!$H57:$KM57)))</f>
        <v/>
      </c>
      <c r="U55" s="41" t="str">
        <f>IF($B55="","",IF(COUNTIFS('English Scores- Leveled papers'!$H$4:$KM$4,U$3,'English Scores- Leveled papers'!$H57:$KM57,"&lt;&gt;")=0,"",SUMIF('English Scores- Leveled papers'!$H$4:$KM$4,U$3,'English Scores- Leveled papers'!$H57:$KM57)))</f>
        <v/>
      </c>
      <c r="V55" s="41" t="str">
        <f>IF($B55="","",IF(COUNTIFS('English Scores- Leveled papers'!$H$4:$KM$4,V$3,'English Scores- Leveled papers'!$H57:$KM57,"&lt;&gt;")=0,"",SUMIF('English Scores- Leveled papers'!$H$4:$KM$4,V$3,'English Scores- Leveled papers'!$H57:$KM57)))</f>
        <v/>
      </c>
      <c r="W55" s="41" t="str">
        <f>IF($B55="","",IF(COUNTIFS('English Scores- Leveled papers'!$H$4:$KM$4,W$3,'English Scores- Leveled papers'!$H57:$KM57,"&lt;&gt;")=0,"",SUMIF('English Scores- Leveled papers'!$H$4:$KM$4,W$3,'English Scores- Leveled papers'!$H57:$KM57)))</f>
        <v/>
      </c>
      <c r="X55" s="80" t="str">
        <f>IF($B55="","",IF(COUNTIFS('English Scores- Leveled papers'!$H$4:$KM$4,X$3,'English Scores- Leveled papers'!$H57:$KM57,"&lt;&gt;")=0,"",SUMIF('English Scores- Leveled papers'!$H$4:$KM$4,X$3,'English Scores- Leveled papers'!$H57:$KM57)))</f>
        <v/>
      </c>
      <c r="Y55" s="80" t="str">
        <f>IF($B55="","",IF(COUNTIFS('English Scores- Leveled papers'!$H$4:$KM$4,Y$3,'English Scores- Leveled papers'!$H57:$KM57,"&lt;&gt;")=0,"",SUMIF('English Scores- Leveled papers'!$H$4:$KM$4,Y$3,'English Scores- Leveled papers'!$H57:$KM57)))</f>
        <v/>
      </c>
      <c r="Z55" s="80" t="str">
        <f>IF($B55="","",IF(COUNTIFS('English Scores- Leveled papers'!$H$4:$KM$4,Z$3,'English Scores- Leveled papers'!$H57:$KM57,"&lt;&gt;")=0,"",SUMIF('English Scores- Leveled papers'!$H$4:$KM$4,Z$3,'English Scores- Leveled papers'!$H57:$KM57)))</f>
        <v/>
      </c>
      <c r="AA55" s="80" t="str">
        <f>IF($B55="","",IF(COUNTIFS('English Scores- Leveled papers'!$H$4:$KM$4,AA$3,'English Scores- Leveled papers'!$H57:$KM57,"&lt;&gt;")=0,"",SUMIF('English Scores- Leveled papers'!$H$4:$KM$4,AA$3,'English Scores- Leveled papers'!$H57:$KM57)))</f>
        <v/>
      </c>
      <c r="AB55" s="80" t="str">
        <f>IF($B55="","",IF(COUNTIFS('English Scores- Leveled papers'!$H$4:$KM$4,AB$3,'English Scores- Leveled papers'!$H57:$KM57,"&lt;&gt;")=0,"",SUMIF('English Scores- Leveled papers'!$H$4:$KM$4,AB$3,'English Scores- Leveled papers'!$H57:$KM57)))</f>
        <v/>
      </c>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80" t="str">
        <f>IF($B55="","",IF(COUNTIFS('English Scores- Leveled papers'!$H$4:$KM$4,AI$3,'English Scores- Leveled papers'!$H57:$KM57,"&lt;&gt;")=0,"",SUMIF('English Scores- Leveled papers'!$H$4:$KM$4,AI$3,'English Scores- Leveled papers'!$H57:$KM57)))</f>
        <v/>
      </c>
      <c r="AJ55" s="80" t="str">
        <f>IF($B55="","",IF(COUNTIFS('English Scores- Leveled papers'!$H$4:$KM$4,AJ$3,'English Scores- Leveled papers'!$H57:$KM57,"&lt;&gt;")=0,"",SUMIF('English Scores- Leveled papers'!$H$4:$KM$4,AJ$3,'English Scores- Leveled papers'!$H57:$KM57)))</f>
        <v/>
      </c>
      <c r="AK55" s="80" t="str">
        <f>IF($B55="","",IF(COUNTIFS('English Scores- Leveled papers'!$H$4:$KM$4,AK$3,'English Scores- Leveled papers'!$H57:$KM57,"&lt;&gt;")=0,"",SUMIF('English Scores- Leveled papers'!$H$4:$KM$4,AK$3,'English Scores- Leveled papers'!$H57:$KM57)))</f>
        <v/>
      </c>
      <c r="AL55" s="80" t="str">
        <f>IF($B55="","",IF(COUNTIFS('English Scores- Leveled papers'!$H$4:$KM$4,AL$3,'English Scores- Leveled papers'!$H57:$KM57,"&lt;&gt;")=0,"",SUMIF('English Scores- Leveled papers'!$H$4:$KM$4,AL$3,'English Scores- Leveled papers'!$H57:$KM57)))</f>
        <v/>
      </c>
      <c r="AM55" s="80" t="str">
        <f>IF($B55="","",IF(COUNTIFS('English Scores- Leveled papers'!$H$4:$KM$4,AM$3,'English Scores- Leveled papers'!$H57:$KM57,"&lt;&gt;")=0,"",SUMIF('English Scores- Leveled papers'!$H$4:$KM$4,AM$3,'English Scores- Leveled papers'!$H57:$KM57)))</f>
        <v/>
      </c>
      <c r="AN55" s="80"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80" t="str">
        <f>IF($B55="","",IF(COUNTIFS('English Scores- Leveled papers'!$H$4:$KM$4,AZ$3,'English Scores- Leveled papers'!$H57:$KM57,"&lt;&gt;")=0,"",SUMIF('English Scores- Leveled papers'!$H$4:$KM$4,AZ$3,'English Scores- Leveled papers'!$H57:$KM57)))</f>
        <v/>
      </c>
      <c r="BA55" s="80" t="str">
        <f>IF($B55="","",IF(COUNTIFS('English Scores- Leveled papers'!$H$4:$KM$4,BA$3,'English Scores- Leveled papers'!$H57:$KM57,"&lt;&gt;")=0,"",SUMIF('English Scores- Leveled papers'!$H$4:$KM$4,BA$3,'English Scores- Leveled papers'!$H57:$KM57)))</f>
        <v/>
      </c>
      <c r="BB55" s="80" t="str">
        <f>IF($B55="","",IF(COUNTIFS('English Scores- Leveled papers'!$H$4:$KM$4,BB$3,'English Scores- Leveled papers'!$H57:$KM57,"&lt;&gt;")=0,"",SUMIF('English Scores- Leveled papers'!$H$4:$KM$4,BB$3,'English Scores- Leveled papers'!$H57:$KM57)))</f>
        <v/>
      </c>
      <c r="BC55" s="80" t="str">
        <f>IF($B55="","",IF(COUNTIFS('English Scores- Leveled papers'!$H$4:$KM$4,BC$3,'English Scores- Leveled papers'!$H57:$KM57,"&lt;&gt;")=0,"",SUMIF('English Scores- Leveled papers'!$H$4:$KM$4,BC$3,'English Scores- Leveled papers'!$H57:$KM57)))</f>
        <v/>
      </c>
      <c r="BD55" s="80"/>
      <c r="BE55" s="80"/>
      <c r="BF55" s="80" t="str">
        <f>IF($B55="","",IF(COUNTIFS('English Scores- Leveled papers'!$H$4:$KM$4,BF$3,'English Scores- Leveled papers'!$H57:$KM57,"&lt;&gt;")=0,"",SUMIF('English Scores- Leveled papers'!$H$4:$KM$4,BF$3,'English Scores- Leveled papers'!$H57:$KM57)))</f>
        <v/>
      </c>
      <c r="BG55" s="80" t="str">
        <f>IF($B55="","",IF(COUNTIFS('English Scores- Leveled papers'!$H$4:$KM$4,BG$3,'English Scores- Leveled papers'!$H57:$KM57,"&lt;&gt;")=0,"",SUMIF('English Scores- Leveled papers'!$H$4:$KM$4,BG$3,'English Scores- Leveled papers'!$H57:$KM57)))</f>
        <v/>
      </c>
      <c r="BH55" s="80" t="str">
        <f>IF($B55="","",IF(COUNTIFS('English Scores- Leveled papers'!$H$4:$KM$4,BH$3,'English Scores- Leveled papers'!$H57:$KM57,"&lt;&gt;")=0,"",SUMIF('English Scores- Leveled papers'!$H$4:$KM$4,BH$3,'English Scores- Leveled papers'!$H57:$KM57)))</f>
        <v/>
      </c>
      <c r="BI55" s="80" t="str">
        <f>IF($B55="","",IF(COUNTIFS('English Scores- Leveled papers'!$H$4:$KM$4,BI$3,'English Scores- Leveled papers'!$H57:$KM57,"&lt;&gt;")=0,"",SUMIF('English Scores- Leveled papers'!$H$4:$KM$4,BI$3,'English Scores- Leveled papers'!$H57:$KM57)))</f>
        <v/>
      </c>
      <c r="BJ55" s="80" t="str">
        <f>IF($B55="","",IF(COUNTIFS('English Scores- Leveled papers'!$H$4:$KM$4,BJ$3,'English Scores- Leveled papers'!$H57:$KM57,"&lt;&gt;")=0,"",SUMIF('English Scores- Leveled papers'!$H$4:$KM$4,BJ$3,'English Scores- Leveled papers'!$H57:$KM57)))</f>
        <v/>
      </c>
      <c r="BK55" s="80" t="str">
        <f>IF($B55="","",IF(COUNTIFS('English Scores- Leveled papers'!$H$4:$KM$4,BK$3,'English Scores- Leveled papers'!$H57:$KM57,"&lt;&gt;")=0,"",SUMIF('English Scores- Leveled papers'!$H$4:$KM$4,BK$3,'English Scores- Leveled papers'!$H57:$KM57)))</f>
        <v/>
      </c>
      <c r="BL55" s="80" t="str">
        <f>IF($B55="","",IF(COUNTIFS('English Scores- Leveled papers'!$H$4:$KM$4,BL$3,'English Scores- Leveled papers'!$H57:$KM57,"&lt;&gt;")=0,"",SUMIF('English Scores- Leveled papers'!$H$4:$KM$4,BL$3,'English Scores- Leveled papers'!$H57:$KM57)))</f>
        <v/>
      </c>
      <c r="BM55" s="80" t="str">
        <f>IF($B55="","",IF(COUNTIFS('English Scores- Leveled papers'!$H$4:$KM$4,BM$3,'English Scores- Leveled papers'!$H57:$KM57,"&lt;&gt;")=0,"",SUMIF('English Scores- Leveled papers'!$H$4:$KM$4,BM$3,'English Scores- Leveled papers'!$H57:$KM57)))</f>
        <v/>
      </c>
      <c r="BN55" s="80" t="str">
        <f>IF($B55="","",IF(COUNTIFS('English Scores- Leveled papers'!$H$4:$KM$4,BN$3,'English Scores- Leveled papers'!$H57:$KM57,"&lt;&gt;")=0,"",SUMIF('English Scores- Leveled papers'!$H$4:$KM$4,BN$3,'English Scores- Leveled papers'!$H57:$KM57)))</f>
        <v/>
      </c>
      <c r="BO55" s="80"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80" t="str">
        <f>IF($B55="","",IF(COUNTIFS('English Scores- Leveled papers'!$H$4:$KM$4,BX$3,'English Scores- Leveled papers'!$H57:$KM57,"&lt;&gt;")=0,"",SUMIF('English Scores- Leveled papers'!$H$4:$KM$4,BX$3,'English Scores- Leveled papers'!$H57:$KM57)))</f>
        <v/>
      </c>
      <c r="BY55" s="80" t="str">
        <f>IF($B55="","",IF(COUNTIFS('English Scores- Leveled papers'!$H$4:$KM$4,BY$3,'English Scores- Leveled papers'!$H57:$KM57,"&lt;&gt;")=0,"",SUMIF('English Scores- Leveled papers'!$H$4:$KM$4,BY$3,'English Scores- Leveled papers'!$H57:$KM57)))</f>
        <v/>
      </c>
      <c r="BZ55" s="80" t="str">
        <f>IF($B55="","",IF(COUNTIFS('English Scores- Leveled papers'!$H$4:$KM$4,BZ$3,'English Scores- Leveled papers'!$H57:$KM57,"&lt;&gt;")=0,"",SUMIF('English Scores- Leveled papers'!$H$4:$KM$4,BZ$3,'English Scores- Leveled papers'!$H57:$KM57)))</f>
        <v/>
      </c>
      <c r="CA55" s="80" t="str">
        <f>IF($B55="","",IF(COUNTIFS('English Scores- Leveled papers'!$H$4:$KM$4,CA$3,'English Scores- Leveled papers'!$H57:$KM57,"&lt;&gt;")=0,"",SUMIF('English Scores- Leveled papers'!$H$4:$KM$4,CA$3,'English Scores- Leveled papers'!$H57:$KM57)))</f>
        <v/>
      </c>
      <c r="CB55" s="80" t="str">
        <f>IF($B55="","",IF(COUNTIFS('English Scores- Leveled papers'!$H$4:$KM$4,CB$3,'English Scores- Leveled papers'!$H57:$KM57,"&lt;&gt;")=0,"",SUMIF('English Scores- Leveled papers'!$H$4:$KM$4,CB$3,'English Scores- Leveled papers'!$H57:$KM57)))</f>
        <v/>
      </c>
      <c r="CC55" s="80" t="str">
        <f>IF($B55="","",IF(COUNTIFS('English Scores- Leveled papers'!$H$4:$KM$4,CC$3,'English Scores- Leveled papers'!$H57:$KM57,"&lt;&gt;")=0,"",SUMIF('English Scores- Leveled papers'!$H$4:$KM$4,CC$3,'English Scores- Leveled papers'!$H57:$KM57)))</f>
        <v/>
      </c>
      <c r="CD55" s="80" t="str">
        <f>IF($B55="","",IF(COUNTIFS('English Scores- Leveled papers'!$H$4:$KM$4,CD$3,'English Scores- Leveled papers'!$H57:$KM57,"&lt;&gt;")=0,"",SUMIF('English Scores- Leveled papers'!$H$4:$KM$4,CD$3,'English Scores- Leveled papers'!$H57:$KM57)))</f>
        <v/>
      </c>
      <c r="CE55" s="80" t="str">
        <f>IF($B55="","",IF(COUNTIFS('English Scores- Leveled papers'!$H$4:$KM$4,CE$3,'English Scores- Leveled papers'!$H57:$KM57,"&lt;&gt;")=0,"",SUMIF('English Scores- Leveled papers'!$H$4:$KM$4,CE$3,'English Scores- Leveled papers'!$H57:$KM57)))</f>
        <v/>
      </c>
      <c r="CF55" s="80"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80" t="str">
        <f>IF($B55="","",IF(COUNTIFS('English Scores- Leveled papers'!$H$4:$KM$4,CL$3,'English Scores- Leveled papers'!$H57:$KM57,"&lt;&gt;")=0,"",SUMIF('English Scores- Leveled papers'!$H$4:$KM$4,CL$3,'English Scores- Leveled papers'!$H57:$KM57)))</f>
        <v/>
      </c>
      <c r="CM55" s="80" t="str">
        <f>IF($B55="","",IF(COUNTIFS('English Scores- Leveled papers'!$H$4:$KM$4,CM$3,'English Scores- Leveled papers'!$H57:$KM57,"&lt;&gt;")=0,"",SUMIF('English Scores- Leveled papers'!$H$4:$KM$4,CM$3,'English Scores- Leveled papers'!$H57:$KM57)))</f>
        <v/>
      </c>
      <c r="CN55" s="80" t="str">
        <f>IF($B55="","",IF(COUNTIFS('English Scores- Leveled papers'!$H$4:$KM$4,CN$3,'English Scores- Leveled papers'!$H57:$KM57,"&lt;&gt;")=0,"",SUMIF('English Scores- Leveled papers'!$H$4:$KM$4,CN$3,'English Scores- Leveled papers'!$H57:$KM57)))</f>
        <v/>
      </c>
      <c r="CO55" s="80" t="str">
        <f>IF($B55="","",IF(COUNTIFS('English Scores- Leveled papers'!$H$4:$KM$4,CO$3,'English Scores- Leveled papers'!$H57:$KM57,"&lt;&gt;")=0,"",SUMIF('English Scores- Leveled papers'!$H$4:$KM$4,CO$3,'English Scores- Leveled papers'!$H57:$KM57)))</f>
        <v/>
      </c>
      <c r="CP55" s="80" t="str">
        <f>IF($B55="","",IF(COUNTIFS('English Scores- Leveled papers'!$H$4:$KM$4,CP$3,'English Scores- Leveled papers'!$H57:$KM57,"&lt;&gt;")=0,"",SUMIF('English Scores- Leveled papers'!$H$4:$KM$4,CP$3,'English Scores- Leveled papers'!$H57:$KM57)))</f>
        <v/>
      </c>
      <c r="CQ55" s="80" t="str">
        <f>IF($B55="","",IF(COUNTIFS('English Scores- Leveled papers'!$H$4:$KM$4,CQ$3,'English Scores- Leveled papers'!$H57:$KM57,"&lt;&gt;")=0,"",SUMIF('English Scores- Leveled papers'!$H$4:$KM$4,CQ$3,'English Scores- Leveled papers'!$H57:$KM57)))</f>
        <v/>
      </c>
      <c r="CR55" s="80" t="str">
        <f>IF($B55="","",IF(COUNTIFS('English Scores- Leveled papers'!$H$4:$KM$4,CR$3,'English Scores- Leveled papers'!$H57:$KM57,"&lt;&gt;")=0,"",SUMIF('English Scores- Leveled papers'!$H$4:$KM$4,CR$3,'English Scores- Leveled papers'!$H57:$KM57)))</f>
        <v/>
      </c>
      <c r="CS55" s="80"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80" t="str">
        <f>IF($B55="","",IF(COUNTIFS('English Scores- Leveled papers'!$H$4:$KM$4,DF$3,'English Scores- Leveled papers'!$H57:$KM57,"&lt;&gt;")=0,"",SUMIF('English Scores- Leveled papers'!$H$4:$KM$4,DF$3,'English Scores- Leveled papers'!$H57:$KM57)))</f>
        <v/>
      </c>
      <c r="DG55" s="80" t="str">
        <f>IF($B55="","",IF(COUNTIFS('English Scores- Leveled papers'!$H$4:$KM$4,DG$3,'English Scores- Leveled papers'!$H57:$KM57,"&lt;&gt;")=0,"",SUMIF('English Scores- Leveled papers'!$H$4:$KM$4,DG$3,'English Scores- Leveled papers'!$H57:$KM57)))</f>
        <v/>
      </c>
      <c r="DH55" s="80" t="str">
        <f>IF($B55="","",IF(COUNTIFS('English Scores- Leveled papers'!$H$4:$KM$4,DH$3,'English Scores- Leveled papers'!$H57:$KM57,"&lt;&gt;")=0,"",SUMIF('English Scores- Leveled papers'!$H$4:$KM$4,DH$3,'English Scores- Leveled papers'!$H57:$KM57)))</f>
        <v/>
      </c>
      <c r="DI55" s="80" t="str">
        <f>IF($B55="","",IF(COUNTIFS('English Scores- Leveled papers'!$H$4:$KM$4,DI$3,'English Scores- Leveled papers'!$H57:$KM57,"&lt;&gt;")=0,"",SUMIF('English Scores- Leveled papers'!$H$4:$KM$4,DI$3,'English Scores- Leveled papers'!$H57:$KM57)))</f>
        <v/>
      </c>
      <c r="DJ55" s="80" t="str">
        <f>IF($B55="","",IF(COUNTIFS('English Scores- Leveled papers'!$H$4:$KM$4,DJ$3,'English Scores- Leveled papers'!$H57:$KM57,"&lt;&gt;")=0,"",SUMIF('English Scores- Leveled papers'!$H$4:$KM$4,DJ$3,'English Scores- Leveled papers'!$H57:$KM57)))</f>
        <v/>
      </c>
      <c r="DK55" s="80" t="str">
        <f>IF($B55="","",IF(COUNTIFS('English Scores- Leveled papers'!$H$4:$KM$4,DK$3,'English Scores- Leveled papers'!$H57:$KM57,"&lt;&gt;")=0,"",SUMIF('English Scores- Leveled papers'!$H$4:$KM$4,DK$3,'English Scores- Leveled papers'!$H57:$KM57)))</f>
        <v/>
      </c>
      <c r="DL55" s="80" t="str">
        <f>IF($B55="","",IF(COUNTIFS('English Scores- Leveled papers'!$H$4:$KM$4,DL$3,'English Scores- Leveled papers'!$H57:$KM57,"&lt;&gt;")=0,"",SUMIF('English Scores- Leveled papers'!$H$4:$KM$4,DL$3,'English Scores- Leveled papers'!$H57:$KM57)))</f>
        <v/>
      </c>
      <c r="DM55" s="80" t="str">
        <f>IF($B55="","",IF(COUNTIFS('English Scores- Leveled papers'!$H$4:$KM$4,DM$3,'English Scores- Leveled papers'!$H57:$KM57,"&lt;&gt;")=0,"",SUMIF('English Scores- Leveled papers'!$H$4:$KM$4,DM$3,'English Scores- Leveled papers'!$H57:$KM57)))</f>
        <v/>
      </c>
      <c r="DN55" s="80" t="str">
        <f>IF($B55="","",IF(COUNTIFS('English Scores- Leveled papers'!$H$4:$KM$4,DN$3,'English Scores- Leveled papers'!$H57:$KM57,"&lt;&gt;")=0,"",SUMIF('English Scores- Leveled papers'!$H$4:$KM$4,DN$3,'English Scores- Leveled papers'!$H57:$KM57)))</f>
        <v/>
      </c>
      <c r="DO55" s="80" t="str">
        <f>IF($B55="","",IF(COUNTIFS('English Scores- Leveled papers'!$H$4:$KM$4,DO$3,'English Scores- Leveled papers'!$H57:$KM57,"&lt;&gt;")=0,"",SUMIF('English Scores- Leveled papers'!$H$4:$KM$4,DO$3,'English Scores- Leveled papers'!$H57:$KM57)))</f>
        <v/>
      </c>
      <c r="DP55" s="80" t="str">
        <f>IF($B55="","",IF(COUNTIFS('English Scores- Leveled papers'!$H$4:$KM$4,DP$3,'English Scores- Leveled papers'!$H57:$KM57,"&lt;&gt;")=0,"",SUMIF('English Scores- Leveled papers'!$H$4:$KM$4,DP$3,'English Scores- Leveled papers'!$H57:$KM57)))</f>
        <v/>
      </c>
      <c r="DQ55" s="80" t="str">
        <f>IF($B55="","",IF(COUNTIFS('English Scores- Leveled papers'!$H$4:$KM$4,DQ$3,'English Scores- Leveled papers'!$H57:$KM57,"&lt;&gt;")=0,"",SUMIF('English Scores- Leveled papers'!$H$4:$KM$4,DQ$3,'English Scores- Leveled papers'!$H57:$KM57)))</f>
        <v/>
      </c>
      <c r="DR55" s="41" t="str">
        <f>IF($B55="","",IF(COUNTIFS('English Scores- Leveled papers'!$H$4:$KM$4,DR$3,'English Scores- Leveled papers'!$H57:$KM57,"&lt;&gt;")=0,"",SUMIF('English Scores- Leveled papers'!$H$4:$KM$4,DR$3,'English Scores- Leveled papers'!$H57:$KM57)))</f>
        <v/>
      </c>
      <c r="DS55" s="41" t="str">
        <f>IF($B55="","",IF(COUNTIFS('English Scores- Leveled papers'!$H$4:$KM$4,DS$3,'English Scores- Leveled papers'!$H57:$KM57,"&lt;&gt;")=0,"",SUMIF('English Scores- Leveled papers'!$H$4:$KM$4,DS$3,'English Scores- Leveled papers'!$H57:$KM57)))</f>
        <v/>
      </c>
      <c r="DT55" s="41" t="str">
        <f>IF($B55="","",IF(COUNTIFS('English Scores- Leveled papers'!$H$4:$KM$4,DT$3,'English Scores- Leveled papers'!$H57:$KM57,"&lt;&gt;")=0,"",SUMIF('English Scores- Leveled papers'!$H$4:$KM$4,DT$3,'English Scores- Leveled papers'!$H57:$KM57)))</f>
        <v/>
      </c>
      <c r="DU55" s="41" t="str">
        <f>IF($B55="","",IF(COUNTIFS('English Scores- Leveled papers'!$H$4:$KM$4,DU$3,'English Scores- Leveled papers'!$H57:$KM57,"&lt;&gt;")=0,"",SUMIF('English Scores- Leveled papers'!$H$4:$KM$4,DU$3,'English Scores- Leveled papers'!$H57:$KM57)))</f>
        <v/>
      </c>
      <c r="DV55" s="41" t="str">
        <f>IF($B55="","",IF(COUNTIFS('English Scores- Leveled papers'!$H$4:$KM$4,DV$3,'English Scores- Leveled papers'!$H57:$KM57,"&lt;&gt;")=0,"",SUMIF('English Scores- Leveled papers'!$H$4:$KM$4,DV$3,'English Scores- Leveled papers'!$H57:$KM57)))</f>
        <v/>
      </c>
      <c r="DW55" s="41" t="str">
        <f>IF($B55="","",IF(COUNTIFS('English Scores- Leveled papers'!$H$4:$KM$4,DW$3,'English Scores- Leveled papers'!$H57:$KM57,"&lt;&gt;")=0,"",SUMIF('English Scores- Leveled papers'!$H$4:$KM$4,DW$3,'English Scores- Leveled papers'!$H57:$KM57)))</f>
        <v/>
      </c>
      <c r="DX55" s="41" t="str">
        <f>IF($B55="","",IF(COUNTIFS('English Scores- Leveled papers'!$H$4:$KM$4,DX$3,'English Scores- Leveled papers'!$H57:$KM57,"&lt;&gt;")=0,"",SUMIF('English Scores- Leveled papers'!$H$4:$KM$4,DX$3,'English Scores- Leveled papers'!$H57:$KM57)))</f>
        <v/>
      </c>
      <c r="DY55" s="41" t="str">
        <f>IF($B55="","",IF(COUNTIFS('English Scores- Leveled papers'!$H$4:$KM$4,DY$3,'English Scores- Leveled papers'!$H57:$KM57,"&lt;&gt;")=0,"",SUMIF('English Scores- Leveled papers'!$H$4:$KM$4,DY$3,'English Scores- Leveled papers'!$H57:$KM57)))</f>
        <v/>
      </c>
      <c r="DZ55" s="41" t="str">
        <f>IF($B55="","",IF(COUNTIFS('English Scores- Leveled papers'!$H$4:$KM$4,DZ$3,'English Scores- Leveled papers'!$H57:$KM57,"&lt;&gt;")=0,"",SUMIF('English Scores- Leveled papers'!$H$4:$KM$4,DZ$3,'English Scores- Leveled papers'!$H57:$KM57)))</f>
        <v/>
      </c>
      <c r="EA55" s="41" t="str">
        <f>IF($B55="","",IF(COUNTIFS('English Scores- Leveled papers'!$H$4:$KM$4,EA$3,'English Scores- Leveled papers'!$H57:$KM57,"&lt;&gt;")=0,"",SUMIF('English Scores- Leveled papers'!$H$4:$KM$4,EA$3,'English Scores- Leveled papers'!$H57:$KM57)))</f>
        <v/>
      </c>
      <c r="EB55" s="41" t="str">
        <f>IF($B55="","",IF(COUNTIFS('English Scores- Leveled papers'!$H$4:$KM$4,EB$3,'English Scores- Leveled papers'!$H57:$KM57,"&lt;&gt;")=0,"",SUMIF('English Scores- Leveled papers'!$H$4:$KM$4,EB$3,'English Scores- Leveled papers'!$H57:$KM57)))</f>
        <v/>
      </c>
      <c r="EC55" s="41" t="str">
        <f>IF($B55="","",IF(COUNTIFS('English Scores- Leveled papers'!$H$4:$KM$4,EC$3,'English Scores- Leveled papers'!$H57:$KM57,"&lt;&gt;")=0,"",SUMIF('English Scores- Leveled papers'!$H$4:$KM$4,EC$3,'English Scores- Leveled papers'!$H57:$KM57)))</f>
        <v/>
      </c>
      <c r="ED55" s="80" t="str">
        <f>IF($B55="","",IF(COUNTIFS('English Scores- Leveled papers'!$H$4:$KM$4,ED$3,'English Scores- Leveled papers'!$H57:$KM57,"&lt;&gt;")=0,"",SUMIF('English Scores- Leveled papers'!$H$4:$KM$4,ED$3,'English Scores- Leveled papers'!$H57:$KM57)))</f>
        <v/>
      </c>
      <c r="EE55" s="80" t="str">
        <f>IF($B55="","",IF(COUNTIFS('English Scores- Leveled papers'!$H$4:$KM$4,EE$3,'English Scores- Leveled papers'!$H57:$KM57,"&lt;&gt;")=0,"",SUMIF('English Scores- Leveled papers'!$H$4:$KM$4,EE$3,'English Scores- Leveled papers'!$H57:$KM57)))</f>
        <v/>
      </c>
      <c r="EF55" s="80" t="str">
        <f>IF($B55="","",IF(COUNTIFS('English Scores- Leveled papers'!$H$4:$KM$4,EF$3,'English Scores- Leveled papers'!$H57:$KM57,"&lt;&gt;")=0,"",SUMIF('English Scores- Leveled papers'!$H$4:$KM$4,EF$3,'English Scores- Leveled papers'!$H57:$KM57)))</f>
        <v/>
      </c>
      <c r="EG55" s="80" t="str">
        <f>IF($B55="","",IF(COUNTIFS('English Scores- Leveled papers'!$H$4:$KM$4,EG$3,'English Scores- Leveled papers'!$H57:$KM57,"&lt;&gt;")=0,"",SUMIF('English Scores- Leveled papers'!$H$4:$KM$4,EG$3,'English Scores- Leveled papers'!$H57:$KM57)))</f>
        <v/>
      </c>
      <c r="EH55" s="80" t="str">
        <f>IF($B55="","",IF(COUNTIFS('English Scores- Leveled papers'!$H$4:$KM$4,EH$3,'English Scores- Leveled papers'!$H57:$KM57,"&lt;&gt;")=0,"",SUMIF('English Scores- Leveled papers'!$H$4:$KM$4,EH$3,'English Scores- Leveled papers'!$H57:$KM57)))</f>
        <v/>
      </c>
      <c r="EI55" s="80" t="str">
        <f>IF($B55="","",IF(COUNTIFS('English Scores- Leveled papers'!$H$4:$KM$4,EI$3,'English Scores- Leveled papers'!$H57:$KM57,"&lt;&gt;")=0,"",SUMIF('English Scores- Leveled papers'!$H$4:$KM$4,EI$3,'English Scores- Leveled papers'!$H57:$KM57)))</f>
        <v/>
      </c>
      <c r="EJ55" s="80" t="str">
        <f>IF($B55="","",IF(COUNTIFS('English Scores- Leveled papers'!$H$4:$KM$4,EJ$3,'English Scores- Leveled papers'!$H57:$KM57,"&lt;&gt;")=0,"",SUMIF('English Scores- Leveled papers'!$H$4:$KM$4,EJ$3,'English Scores- Leveled papers'!$H57:$KM57)))</f>
        <v/>
      </c>
      <c r="EK55" s="80" t="str">
        <f>IF($B55="","",IF(COUNTIFS('English Scores- Leveled papers'!$H$4:$KM$4,EK$3,'English Scores- Leveled papers'!$H57:$KM57,"&lt;&gt;")=0,"",SUMIF('English Scores- Leveled papers'!$H$4:$KM$4,EK$3,'English Scores- Leveled papers'!$H57:$KM57)))</f>
        <v/>
      </c>
      <c r="EL55" s="80" t="str">
        <f>IF($B55="","",IF(COUNTIFS('English Scores- Leveled papers'!$H$4:$KM$4,EL$3,'English Scores- Leveled papers'!$H57:$KM57,"&lt;&gt;")=0,"",SUMIF('English Scores- Leveled papers'!$H$4:$KM$4,EL$3,'English Scores- Leveled papers'!$H57:$KM57)))</f>
        <v/>
      </c>
      <c r="EM55" s="80" t="str">
        <f>IF($B55="","",IF(COUNTIFS('English Scores- Leveled papers'!$H$4:$KM$4,EM$3,'English Scores- Leveled papers'!$H57:$KM57,"&lt;&gt;")=0,"",SUMIF('English Scores- Leveled papers'!$H$4:$KM$4,EM$3,'English Scores- Leveled papers'!$H57:$KM57)))</f>
        <v/>
      </c>
      <c r="EN55" s="80" t="str">
        <f>IF($B55="","",IF(COUNTIFS('English Scores- Leveled papers'!$H$4:$KM$4,EN$3,'English Scores- Leveled papers'!$H57:$KM57,"&lt;&gt;")=0,"",SUMIF('English Scores- Leveled papers'!$H$4:$KM$4,EN$3,'English Scores- Leveled papers'!$H57:$KM57)))</f>
        <v/>
      </c>
      <c r="EO55" s="80" t="str">
        <f>IF($B55="","",IF(COUNTIFS('English Scores- Leveled papers'!$H$4:$KM$4,EO$3,'English Scores- Leveled papers'!$H57:$KM57,"&lt;&gt;")=0,"",SUMIF('English Scores- Leveled papers'!$H$4:$KM$4,EO$3,'English Scores- Leveled papers'!$H57:$KM57)))</f>
        <v/>
      </c>
      <c r="EP55" s="80" t="str">
        <f>IF($B55="","",IF(COUNTIFS('English Scores- Leveled papers'!$H$4:$KM$4,EP$3,'English Scores- Leveled papers'!$H57:$KM57,"&lt;&gt;")=0,"",SUMIF('English Scores- Leveled papers'!$H$4:$KM$4,EP$3,'English Scores- Leveled papers'!$H57:$KM57)))</f>
        <v/>
      </c>
    </row>
    <row r="56" spans="1:146" ht="12.75" customHeight="1" x14ac:dyDescent="0.2">
      <c r="A56" s="65">
        <v>52</v>
      </c>
      <c r="B56" s="65" t="str">
        <f>'English Scores- Leveled papers'!B58</f>
        <v/>
      </c>
      <c r="C56" s="79" t="str">
        <f>IF('RC Mastery Check+Question type'!D56="","",IF(OR('RC Mastery Check+Question type'!D56=-0.5,'RC Mastery Check+Question type'!D56=0,'RC Mastery Check+Question type'!D56=0.2,'RC Mastery Check+Question type'!D56=0.5),"NR",'Cover Sheet'!#REF!))</f>
        <v/>
      </c>
      <c r="D56" s="76" t="str">
        <f>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v/>
      </c>
      <c r="E56" s="78" t="str">
        <f t="shared" si="16"/>
        <v/>
      </c>
      <c r="F56" s="78" t="str">
        <f t="shared" si="17"/>
        <v/>
      </c>
      <c r="G56" s="78" t="str">
        <f t="shared" si="18"/>
        <v/>
      </c>
      <c r="H56" s="78" t="str">
        <f t="shared" si="19"/>
        <v/>
      </c>
      <c r="I56" s="78" t="str">
        <f t="shared" si="20"/>
        <v/>
      </c>
      <c r="J56" s="78" t="str">
        <f t="shared" si="21"/>
        <v/>
      </c>
      <c r="K56" s="78" t="str">
        <f t="shared" si="22"/>
        <v/>
      </c>
      <c r="L56" s="78" t="str">
        <f t="shared" si="23"/>
        <v/>
      </c>
      <c r="M56" s="78" t="str">
        <f t="shared" si="24"/>
        <v/>
      </c>
      <c r="N56" s="78" t="str">
        <f t="shared" si="25"/>
        <v/>
      </c>
      <c r="O56" s="78" t="str">
        <f t="shared" si="26"/>
        <v/>
      </c>
      <c r="P56" s="78" t="str">
        <f t="shared" si="27"/>
        <v/>
      </c>
      <c r="Q56" s="78" t="str">
        <f t="shared" si="28"/>
        <v/>
      </c>
      <c r="R56" s="78" t="str">
        <f t="shared" si="29"/>
        <v/>
      </c>
      <c r="S56" s="41" t="str">
        <f>IF($B56="","",IF(COUNTIFS('English Scores- Leveled papers'!$H$4:$KM$4,S$3,'English Scores- Leveled papers'!$H58:$KM58,"&lt;&gt;")=0,"",SUMIF('English Scores- Leveled papers'!$H$4:$KM$4,S$3,'English Scores- Leveled papers'!$H58:$KM58)))</f>
        <v/>
      </c>
      <c r="T56" s="41" t="str">
        <f>IF($B56="","",IF(COUNTIFS('English Scores- Leveled papers'!$H$4:$KM$4,T$3,'English Scores- Leveled papers'!$H58:$KM58,"&lt;&gt;")=0,"",SUMIF('English Scores- Leveled papers'!$H$4:$KM$4,T$3,'English Scores- Leveled papers'!$H58:$KM58)))</f>
        <v/>
      </c>
      <c r="U56" s="41" t="str">
        <f>IF($B56="","",IF(COUNTIFS('English Scores- Leveled papers'!$H$4:$KM$4,U$3,'English Scores- Leveled papers'!$H58:$KM58,"&lt;&gt;")=0,"",SUMIF('English Scores- Leveled papers'!$H$4:$KM$4,U$3,'English Scores- Leveled papers'!$H58:$KM58)))</f>
        <v/>
      </c>
      <c r="V56" s="41" t="str">
        <f>IF($B56="","",IF(COUNTIFS('English Scores- Leveled papers'!$H$4:$KM$4,V$3,'English Scores- Leveled papers'!$H58:$KM58,"&lt;&gt;")=0,"",SUMIF('English Scores- Leveled papers'!$H$4:$KM$4,V$3,'English Scores- Leveled papers'!$H58:$KM58)))</f>
        <v/>
      </c>
      <c r="W56" s="41" t="str">
        <f>IF($B56="","",IF(COUNTIFS('English Scores- Leveled papers'!$H$4:$KM$4,W$3,'English Scores- Leveled papers'!$H58:$KM58,"&lt;&gt;")=0,"",SUMIF('English Scores- Leveled papers'!$H$4:$KM$4,W$3,'English Scores- Leveled papers'!$H58:$KM58)))</f>
        <v/>
      </c>
      <c r="X56" s="80" t="str">
        <f>IF($B56="","",IF(COUNTIFS('English Scores- Leveled papers'!$H$4:$KM$4,X$3,'English Scores- Leveled papers'!$H58:$KM58,"&lt;&gt;")=0,"",SUMIF('English Scores- Leveled papers'!$H$4:$KM$4,X$3,'English Scores- Leveled papers'!$H58:$KM58)))</f>
        <v/>
      </c>
      <c r="Y56" s="80" t="str">
        <f>IF($B56="","",IF(COUNTIFS('English Scores- Leveled papers'!$H$4:$KM$4,Y$3,'English Scores- Leveled papers'!$H58:$KM58,"&lt;&gt;")=0,"",SUMIF('English Scores- Leveled papers'!$H$4:$KM$4,Y$3,'English Scores- Leveled papers'!$H58:$KM58)))</f>
        <v/>
      </c>
      <c r="Z56" s="80" t="str">
        <f>IF($B56="","",IF(COUNTIFS('English Scores- Leveled papers'!$H$4:$KM$4,Z$3,'English Scores- Leveled papers'!$H58:$KM58,"&lt;&gt;")=0,"",SUMIF('English Scores- Leveled papers'!$H$4:$KM$4,Z$3,'English Scores- Leveled papers'!$H58:$KM58)))</f>
        <v/>
      </c>
      <c r="AA56" s="80" t="str">
        <f>IF($B56="","",IF(COUNTIFS('English Scores- Leveled papers'!$H$4:$KM$4,AA$3,'English Scores- Leveled papers'!$H58:$KM58,"&lt;&gt;")=0,"",SUMIF('English Scores- Leveled papers'!$H$4:$KM$4,AA$3,'English Scores- Leveled papers'!$H58:$KM58)))</f>
        <v/>
      </c>
      <c r="AB56" s="80" t="str">
        <f>IF($B56="","",IF(COUNTIFS('English Scores- Leveled papers'!$H$4:$KM$4,AB$3,'English Scores- Leveled papers'!$H58:$KM58,"&lt;&gt;")=0,"",SUMIF('English Scores- Leveled papers'!$H$4:$KM$4,AB$3,'English Scores- Leveled papers'!$H58:$KM58)))</f>
        <v/>
      </c>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80" t="str">
        <f>IF($B56="","",IF(COUNTIFS('English Scores- Leveled papers'!$H$4:$KM$4,AI$3,'English Scores- Leveled papers'!$H58:$KM58,"&lt;&gt;")=0,"",SUMIF('English Scores- Leveled papers'!$H$4:$KM$4,AI$3,'English Scores- Leveled papers'!$H58:$KM58)))</f>
        <v/>
      </c>
      <c r="AJ56" s="80" t="str">
        <f>IF($B56="","",IF(COUNTIFS('English Scores- Leveled papers'!$H$4:$KM$4,AJ$3,'English Scores- Leveled papers'!$H58:$KM58,"&lt;&gt;")=0,"",SUMIF('English Scores- Leveled papers'!$H$4:$KM$4,AJ$3,'English Scores- Leveled papers'!$H58:$KM58)))</f>
        <v/>
      </c>
      <c r="AK56" s="80" t="str">
        <f>IF($B56="","",IF(COUNTIFS('English Scores- Leveled papers'!$H$4:$KM$4,AK$3,'English Scores- Leveled papers'!$H58:$KM58,"&lt;&gt;")=0,"",SUMIF('English Scores- Leveled papers'!$H$4:$KM$4,AK$3,'English Scores- Leveled papers'!$H58:$KM58)))</f>
        <v/>
      </c>
      <c r="AL56" s="80" t="str">
        <f>IF($B56="","",IF(COUNTIFS('English Scores- Leveled papers'!$H$4:$KM$4,AL$3,'English Scores- Leveled papers'!$H58:$KM58,"&lt;&gt;")=0,"",SUMIF('English Scores- Leveled papers'!$H$4:$KM$4,AL$3,'English Scores- Leveled papers'!$H58:$KM58)))</f>
        <v/>
      </c>
      <c r="AM56" s="80" t="str">
        <f>IF($B56="","",IF(COUNTIFS('English Scores- Leveled papers'!$H$4:$KM$4,AM$3,'English Scores- Leveled papers'!$H58:$KM58,"&lt;&gt;")=0,"",SUMIF('English Scores- Leveled papers'!$H$4:$KM$4,AM$3,'English Scores- Leveled papers'!$H58:$KM58)))</f>
        <v/>
      </c>
      <c r="AN56" s="80"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80" t="str">
        <f>IF($B56="","",IF(COUNTIFS('English Scores- Leveled papers'!$H$4:$KM$4,AZ$3,'English Scores- Leveled papers'!$H58:$KM58,"&lt;&gt;")=0,"",SUMIF('English Scores- Leveled papers'!$H$4:$KM$4,AZ$3,'English Scores- Leveled papers'!$H58:$KM58)))</f>
        <v/>
      </c>
      <c r="BA56" s="80" t="str">
        <f>IF($B56="","",IF(COUNTIFS('English Scores- Leveled papers'!$H$4:$KM$4,BA$3,'English Scores- Leveled papers'!$H58:$KM58,"&lt;&gt;")=0,"",SUMIF('English Scores- Leveled papers'!$H$4:$KM$4,BA$3,'English Scores- Leveled papers'!$H58:$KM58)))</f>
        <v/>
      </c>
      <c r="BB56" s="80" t="str">
        <f>IF($B56="","",IF(COUNTIFS('English Scores- Leveled papers'!$H$4:$KM$4,BB$3,'English Scores- Leveled papers'!$H58:$KM58,"&lt;&gt;")=0,"",SUMIF('English Scores- Leveled papers'!$H$4:$KM$4,BB$3,'English Scores- Leveled papers'!$H58:$KM58)))</f>
        <v/>
      </c>
      <c r="BC56" s="80" t="str">
        <f>IF($B56="","",IF(COUNTIFS('English Scores- Leveled papers'!$H$4:$KM$4,BC$3,'English Scores- Leveled papers'!$H58:$KM58,"&lt;&gt;")=0,"",SUMIF('English Scores- Leveled papers'!$H$4:$KM$4,BC$3,'English Scores- Leveled papers'!$H58:$KM58)))</f>
        <v/>
      </c>
      <c r="BD56" s="80"/>
      <c r="BE56" s="80"/>
      <c r="BF56" s="80" t="str">
        <f>IF($B56="","",IF(COUNTIFS('English Scores- Leveled papers'!$H$4:$KM$4,BF$3,'English Scores- Leveled papers'!$H58:$KM58,"&lt;&gt;")=0,"",SUMIF('English Scores- Leveled papers'!$H$4:$KM$4,BF$3,'English Scores- Leveled papers'!$H58:$KM58)))</f>
        <v/>
      </c>
      <c r="BG56" s="80" t="str">
        <f>IF($B56="","",IF(COUNTIFS('English Scores- Leveled papers'!$H$4:$KM$4,BG$3,'English Scores- Leveled papers'!$H58:$KM58,"&lt;&gt;")=0,"",SUMIF('English Scores- Leveled papers'!$H$4:$KM$4,BG$3,'English Scores- Leveled papers'!$H58:$KM58)))</f>
        <v/>
      </c>
      <c r="BH56" s="80" t="str">
        <f>IF($B56="","",IF(COUNTIFS('English Scores- Leveled papers'!$H$4:$KM$4,BH$3,'English Scores- Leveled papers'!$H58:$KM58,"&lt;&gt;")=0,"",SUMIF('English Scores- Leveled papers'!$H$4:$KM$4,BH$3,'English Scores- Leveled papers'!$H58:$KM58)))</f>
        <v/>
      </c>
      <c r="BI56" s="80" t="str">
        <f>IF($B56="","",IF(COUNTIFS('English Scores- Leveled papers'!$H$4:$KM$4,BI$3,'English Scores- Leveled papers'!$H58:$KM58,"&lt;&gt;")=0,"",SUMIF('English Scores- Leveled papers'!$H$4:$KM$4,BI$3,'English Scores- Leveled papers'!$H58:$KM58)))</f>
        <v/>
      </c>
      <c r="BJ56" s="80" t="str">
        <f>IF($B56="","",IF(COUNTIFS('English Scores- Leveled papers'!$H$4:$KM$4,BJ$3,'English Scores- Leveled papers'!$H58:$KM58,"&lt;&gt;")=0,"",SUMIF('English Scores- Leveled papers'!$H$4:$KM$4,BJ$3,'English Scores- Leveled papers'!$H58:$KM58)))</f>
        <v/>
      </c>
      <c r="BK56" s="80" t="str">
        <f>IF($B56="","",IF(COUNTIFS('English Scores- Leveled papers'!$H$4:$KM$4,BK$3,'English Scores- Leveled papers'!$H58:$KM58,"&lt;&gt;")=0,"",SUMIF('English Scores- Leveled papers'!$H$4:$KM$4,BK$3,'English Scores- Leveled papers'!$H58:$KM58)))</f>
        <v/>
      </c>
      <c r="BL56" s="80" t="str">
        <f>IF($B56="","",IF(COUNTIFS('English Scores- Leveled papers'!$H$4:$KM$4,BL$3,'English Scores- Leveled papers'!$H58:$KM58,"&lt;&gt;")=0,"",SUMIF('English Scores- Leveled papers'!$H$4:$KM$4,BL$3,'English Scores- Leveled papers'!$H58:$KM58)))</f>
        <v/>
      </c>
      <c r="BM56" s="80" t="str">
        <f>IF($B56="","",IF(COUNTIFS('English Scores- Leveled papers'!$H$4:$KM$4,BM$3,'English Scores- Leveled papers'!$H58:$KM58,"&lt;&gt;")=0,"",SUMIF('English Scores- Leveled papers'!$H$4:$KM$4,BM$3,'English Scores- Leveled papers'!$H58:$KM58)))</f>
        <v/>
      </c>
      <c r="BN56" s="80" t="str">
        <f>IF($B56="","",IF(COUNTIFS('English Scores- Leveled papers'!$H$4:$KM$4,BN$3,'English Scores- Leveled papers'!$H58:$KM58,"&lt;&gt;")=0,"",SUMIF('English Scores- Leveled papers'!$H$4:$KM$4,BN$3,'English Scores- Leveled papers'!$H58:$KM58)))</f>
        <v/>
      </c>
      <c r="BO56" s="80"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80" t="str">
        <f>IF($B56="","",IF(COUNTIFS('English Scores- Leveled papers'!$H$4:$KM$4,BX$3,'English Scores- Leveled papers'!$H58:$KM58,"&lt;&gt;")=0,"",SUMIF('English Scores- Leveled papers'!$H$4:$KM$4,BX$3,'English Scores- Leveled papers'!$H58:$KM58)))</f>
        <v/>
      </c>
      <c r="BY56" s="80" t="str">
        <f>IF($B56="","",IF(COUNTIFS('English Scores- Leveled papers'!$H$4:$KM$4,BY$3,'English Scores- Leveled papers'!$H58:$KM58,"&lt;&gt;")=0,"",SUMIF('English Scores- Leveled papers'!$H$4:$KM$4,BY$3,'English Scores- Leveled papers'!$H58:$KM58)))</f>
        <v/>
      </c>
      <c r="BZ56" s="80" t="str">
        <f>IF($B56="","",IF(COUNTIFS('English Scores- Leveled papers'!$H$4:$KM$4,BZ$3,'English Scores- Leveled papers'!$H58:$KM58,"&lt;&gt;")=0,"",SUMIF('English Scores- Leveled papers'!$H$4:$KM$4,BZ$3,'English Scores- Leveled papers'!$H58:$KM58)))</f>
        <v/>
      </c>
      <c r="CA56" s="80" t="str">
        <f>IF($B56="","",IF(COUNTIFS('English Scores- Leveled papers'!$H$4:$KM$4,CA$3,'English Scores- Leveled papers'!$H58:$KM58,"&lt;&gt;")=0,"",SUMIF('English Scores- Leveled papers'!$H$4:$KM$4,CA$3,'English Scores- Leveled papers'!$H58:$KM58)))</f>
        <v/>
      </c>
      <c r="CB56" s="80" t="str">
        <f>IF($B56="","",IF(COUNTIFS('English Scores- Leveled papers'!$H$4:$KM$4,CB$3,'English Scores- Leveled papers'!$H58:$KM58,"&lt;&gt;")=0,"",SUMIF('English Scores- Leveled papers'!$H$4:$KM$4,CB$3,'English Scores- Leveled papers'!$H58:$KM58)))</f>
        <v/>
      </c>
      <c r="CC56" s="80" t="str">
        <f>IF($B56="","",IF(COUNTIFS('English Scores- Leveled papers'!$H$4:$KM$4,CC$3,'English Scores- Leveled papers'!$H58:$KM58,"&lt;&gt;")=0,"",SUMIF('English Scores- Leveled papers'!$H$4:$KM$4,CC$3,'English Scores- Leveled papers'!$H58:$KM58)))</f>
        <v/>
      </c>
      <c r="CD56" s="80" t="str">
        <f>IF($B56="","",IF(COUNTIFS('English Scores- Leveled papers'!$H$4:$KM$4,CD$3,'English Scores- Leveled papers'!$H58:$KM58,"&lt;&gt;")=0,"",SUMIF('English Scores- Leveled papers'!$H$4:$KM$4,CD$3,'English Scores- Leveled papers'!$H58:$KM58)))</f>
        <v/>
      </c>
      <c r="CE56" s="80" t="str">
        <f>IF($B56="","",IF(COUNTIFS('English Scores- Leveled papers'!$H$4:$KM$4,CE$3,'English Scores- Leveled papers'!$H58:$KM58,"&lt;&gt;")=0,"",SUMIF('English Scores- Leveled papers'!$H$4:$KM$4,CE$3,'English Scores- Leveled papers'!$H58:$KM58)))</f>
        <v/>
      </c>
      <c r="CF56" s="80"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80" t="str">
        <f>IF($B56="","",IF(COUNTIFS('English Scores- Leveled papers'!$H$4:$KM$4,CL$3,'English Scores- Leveled papers'!$H58:$KM58,"&lt;&gt;")=0,"",SUMIF('English Scores- Leveled papers'!$H$4:$KM$4,CL$3,'English Scores- Leveled papers'!$H58:$KM58)))</f>
        <v/>
      </c>
      <c r="CM56" s="80" t="str">
        <f>IF($B56="","",IF(COUNTIFS('English Scores- Leveled papers'!$H$4:$KM$4,CM$3,'English Scores- Leveled papers'!$H58:$KM58,"&lt;&gt;")=0,"",SUMIF('English Scores- Leveled papers'!$H$4:$KM$4,CM$3,'English Scores- Leveled papers'!$H58:$KM58)))</f>
        <v/>
      </c>
      <c r="CN56" s="80" t="str">
        <f>IF($B56="","",IF(COUNTIFS('English Scores- Leveled papers'!$H$4:$KM$4,CN$3,'English Scores- Leveled papers'!$H58:$KM58,"&lt;&gt;")=0,"",SUMIF('English Scores- Leveled papers'!$H$4:$KM$4,CN$3,'English Scores- Leveled papers'!$H58:$KM58)))</f>
        <v/>
      </c>
      <c r="CO56" s="80" t="str">
        <f>IF($B56="","",IF(COUNTIFS('English Scores- Leveled papers'!$H$4:$KM$4,CO$3,'English Scores- Leveled papers'!$H58:$KM58,"&lt;&gt;")=0,"",SUMIF('English Scores- Leveled papers'!$H$4:$KM$4,CO$3,'English Scores- Leveled papers'!$H58:$KM58)))</f>
        <v/>
      </c>
      <c r="CP56" s="80" t="str">
        <f>IF($B56="","",IF(COUNTIFS('English Scores- Leveled papers'!$H$4:$KM$4,CP$3,'English Scores- Leveled papers'!$H58:$KM58,"&lt;&gt;")=0,"",SUMIF('English Scores- Leveled papers'!$H$4:$KM$4,CP$3,'English Scores- Leveled papers'!$H58:$KM58)))</f>
        <v/>
      </c>
      <c r="CQ56" s="80" t="str">
        <f>IF($B56="","",IF(COUNTIFS('English Scores- Leveled papers'!$H$4:$KM$4,CQ$3,'English Scores- Leveled papers'!$H58:$KM58,"&lt;&gt;")=0,"",SUMIF('English Scores- Leveled papers'!$H$4:$KM$4,CQ$3,'English Scores- Leveled papers'!$H58:$KM58)))</f>
        <v/>
      </c>
      <c r="CR56" s="80" t="str">
        <f>IF($B56="","",IF(COUNTIFS('English Scores- Leveled papers'!$H$4:$KM$4,CR$3,'English Scores- Leveled papers'!$H58:$KM58,"&lt;&gt;")=0,"",SUMIF('English Scores- Leveled papers'!$H$4:$KM$4,CR$3,'English Scores- Leveled papers'!$H58:$KM58)))</f>
        <v/>
      </c>
      <c r="CS56" s="80"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80" t="str">
        <f>IF($B56="","",IF(COUNTIFS('English Scores- Leveled papers'!$H$4:$KM$4,DF$3,'English Scores- Leveled papers'!$H58:$KM58,"&lt;&gt;")=0,"",SUMIF('English Scores- Leveled papers'!$H$4:$KM$4,DF$3,'English Scores- Leveled papers'!$H58:$KM58)))</f>
        <v/>
      </c>
      <c r="DG56" s="80" t="str">
        <f>IF($B56="","",IF(COUNTIFS('English Scores- Leveled papers'!$H$4:$KM$4,DG$3,'English Scores- Leveled papers'!$H58:$KM58,"&lt;&gt;")=0,"",SUMIF('English Scores- Leveled papers'!$H$4:$KM$4,DG$3,'English Scores- Leveled papers'!$H58:$KM58)))</f>
        <v/>
      </c>
      <c r="DH56" s="80" t="str">
        <f>IF($B56="","",IF(COUNTIFS('English Scores- Leveled papers'!$H$4:$KM$4,DH$3,'English Scores- Leveled papers'!$H58:$KM58,"&lt;&gt;")=0,"",SUMIF('English Scores- Leveled papers'!$H$4:$KM$4,DH$3,'English Scores- Leveled papers'!$H58:$KM58)))</f>
        <v/>
      </c>
      <c r="DI56" s="80" t="str">
        <f>IF($B56="","",IF(COUNTIFS('English Scores- Leveled papers'!$H$4:$KM$4,DI$3,'English Scores- Leveled papers'!$H58:$KM58,"&lt;&gt;")=0,"",SUMIF('English Scores- Leveled papers'!$H$4:$KM$4,DI$3,'English Scores- Leveled papers'!$H58:$KM58)))</f>
        <v/>
      </c>
      <c r="DJ56" s="80" t="str">
        <f>IF($B56="","",IF(COUNTIFS('English Scores- Leveled papers'!$H$4:$KM$4,DJ$3,'English Scores- Leveled papers'!$H58:$KM58,"&lt;&gt;")=0,"",SUMIF('English Scores- Leveled papers'!$H$4:$KM$4,DJ$3,'English Scores- Leveled papers'!$H58:$KM58)))</f>
        <v/>
      </c>
      <c r="DK56" s="80" t="str">
        <f>IF($B56="","",IF(COUNTIFS('English Scores- Leveled papers'!$H$4:$KM$4,DK$3,'English Scores- Leveled papers'!$H58:$KM58,"&lt;&gt;")=0,"",SUMIF('English Scores- Leveled papers'!$H$4:$KM$4,DK$3,'English Scores- Leveled papers'!$H58:$KM58)))</f>
        <v/>
      </c>
      <c r="DL56" s="80" t="str">
        <f>IF($B56="","",IF(COUNTIFS('English Scores- Leveled papers'!$H$4:$KM$4,DL$3,'English Scores- Leveled papers'!$H58:$KM58,"&lt;&gt;")=0,"",SUMIF('English Scores- Leveled papers'!$H$4:$KM$4,DL$3,'English Scores- Leveled papers'!$H58:$KM58)))</f>
        <v/>
      </c>
      <c r="DM56" s="80" t="str">
        <f>IF($B56="","",IF(COUNTIFS('English Scores- Leveled papers'!$H$4:$KM$4,DM$3,'English Scores- Leveled papers'!$H58:$KM58,"&lt;&gt;")=0,"",SUMIF('English Scores- Leveled papers'!$H$4:$KM$4,DM$3,'English Scores- Leveled papers'!$H58:$KM58)))</f>
        <v/>
      </c>
      <c r="DN56" s="80" t="str">
        <f>IF($B56="","",IF(COUNTIFS('English Scores- Leveled papers'!$H$4:$KM$4,DN$3,'English Scores- Leveled papers'!$H58:$KM58,"&lt;&gt;")=0,"",SUMIF('English Scores- Leveled papers'!$H$4:$KM$4,DN$3,'English Scores- Leveled papers'!$H58:$KM58)))</f>
        <v/>
      </c>
      <c r="DO56" s="80" t="str">
        <f>IF($B56="","",IF(COUNTIFS('English Scores- Leveled papers'!$H$4:$KM$4,DO$3,'English Scores- Leveled papers'!$H58:$KM58,"&lt;&gt;")=0,"",SUMIF('English Scores- Leveled papers'!$H$4:$KM$4,DO$3,'English Scores- Leveled papers'!$H58:$KM58)))</f>
        <v/>
      </c>
      <c r="DP56" s="80" t="str">
        <f>IF($B56="","",IF(COUNTIFS('English Scores- Leveled papers'!$H$4:$KM$4,DP$3,'English Scores- Leveled papers'!$H58:$KM58,"&lt;&gt;")=0,"",SUMIF('English Scores- Leveled papers'!$H$4:$KM$4,DP$3,'English Scores- Leveled papers'!$H58:$KM58)))</f>
        <v/>
      </c>
      <c r="DQ56" s="80" t="str">
        <f>IF($B56="","",IF(COUNTIFS('English Scores- Leveled papers'!$H$4:$KM$4,DQ$3,'English Scores- Leveled papers'!$H58:$KM58,"&lt;&gt;")=0,"",SUMIF('English Scores- Leveled papers'!$H$4:$KM$4,DQ$3,'English Scores- Leveled papers'!$H58:$KM58)))</f>
        <v/>
      </c>
      <c r="DR56" s="41" t="str">
        <f>IF($B56="","",IF(COUNTIFS('English Scores- Leveled papers'!$H$4:$KM$4,DR$3,'English Scores- Leveled papers'!$H58:$KM58,"&lt;&gt;")=0,"",SUMIF('English Scores- Leveled papers'!$H$4:$KM$4,DR$3,'English Scores- Leveled papers'!$H58:$KM58)))</f>
        <v/>
      </c>
      <c r="DS56" s="41" t="str">
        <f>IF($B56="","",IF(COUNTIFS('English Scores- Leveled papers'!$H$4:$KM$4,DS$3,'English Scores- Leveled papers'!$H58:$KM58,"&lt;&gt;")=0,"",SUMIF('English Scores- Leveled papers'!$H$4:$KM$4,DS$3,'English Scores- Leveled papers'!$H58:$KM58)))</f>
        <v/>
      </c>
      <c r="DT56" s="41" t="str">
        <f>IF($B56="","",IF(COUNTIFS('English Scores- Leveled papers'!$H$4:$KM$4,DT$3,'English Scores- Leveled papers'!$H58:$KM58,"&lt;&gt;")=0,"",SUMIF('English Scores- Leveled papers'!$H$4:$KM$4,DT$3,'English Scores- Leveled papers'!$H58:$KM58)))</f>
        <v/>
      </c>
      <c r="DU56" s="41" t="str">
        <f>IF($B56="","",IF(COUNTIFS('English Scores- Leveled papers'!$H$4:$KM$4,DU$3,'English Scores- Leveled papers'!$H58:$KM58,"&lt;&gt;")=0,"",SUMIF('English Scores- Leveled papers'!$H$4:$KM$4,DU$3,'English Scores- Leveled papers'!$H58:$KM58)))</f>
        <v/>
      </c>
      <c r="DV56" s="41" t="str">
        <f>IF($B56="","",IF(COUNTIFS('English Scores- Leveled papers'!$H$4:$KM$4,DV$3,'English Scores- Leveled papers'!$H58:$KM58,"&lt;&gt;")=0,"",SUMIF('English Scores- Leveled papers'!$H$4:$KM$4,DV$3,'English Scores- Leveled papers'!$H58:$KM58)))</f>
        <v/>
      </c>
      <c r="DW56" s="41" t="str">
        <f>IF($B56="","",IF(COUNTIFS('English Scores- Leveled papers'!$H$4:$KM$4,DW$3,'English Scores- Leveled papers'!$H58:$KM58,"&lt;&gt;")=0,"",SUMIF('English Scores- Leveled papers'!$H$4:$KM$4,DW$3,'English Scores- Leveled papers'!$H58:$KM58)))</f>
        <v/>
      </c>
      <c r="DX56" s="41" t="str">
        <f>IF($B56="","",IF(COUNTIFS('English Scores- Leveled papers'!$H$4:$KM$4,DX$3,'English Scores- Leveled papers'!$H58:$KM58,"&lt;&gt;")=0,"",SUMIF('English Scores- Leveled papers'!$H$4:$KM$4,DX$3,'English Scores- Leveled papers'!$H58:$KM58)))</f>
        <v/>
      </c>
      <c r="DY56" s="41" t="str">
        <f>IF($B56="","",IF(COUNTIFS('English Scores- Leveled papers'!$H$4:$KM$4,DY$3,'English Scores- Leveled papers'!$H58:$KM58,"&lt;&gt;")=0,"",SUMIF('English Scores- Leveled papers'!$H$4:$KM$4,DY$3,'English Scores- Leveled papers'!$H58:$KM58)))</f>
        <v/>
      </c>
      <c r="DZ56" s="41" t="str">
        <f>IF($B56="","",IF(COUNTIFS('English Scores- Leveled papers'!$H$4:$KM$4,DZ$3,'English Scores- Leveled papers'!$H58:$KM58,"&lt;&gt;")=0,"",SUMIF('English Scores- Leveled papers'!$H$4:$KM$4,DZ$3,'English Scores- Leveled papers'!$H58:$KM58)))</f>
        <v/>
      </c>
      <c r="EA56" s="41" t="str">
        <f>IF($B56="","",IF(COUNTIFS('English Scores- Leveled papers'!$H$4:$KM$4,EA$3,'English Scores- Leveled papers'!$H58:$KM58,"&lt;&gt;")=0,"",SUMIF('English Scores- Leveled papers'!$H$4:$KM$4,EA$3,'English Scores- Leveled papers'!$H58:$KM58)))</f>
        <v/>
      </c>
      <c r="EB56" s="41" t="str">
        <f>IF($B56="","",IF(COUNTIFS('English Scores- Leveled papers'!$H$4:$KM$4,EB$3,'English Scores- Leveled papers'!$H58:$KM58,"&lt;&gt;")=0,"",SUMIF('English Scores- Leveled papers'!$H$4:$KM$4,EB$3,'English Scores- Leveled papers'!$H58:$KM58)))</f>
        <v/>
      </c>
      <c r="EC56" s="41" t="str">
        <f>IF($B56="","",IF(COUNTIFS('English Scores- Leveled papers'!$H$4:$KM$4,EC$3,'English Scores- Leveled papers'!$H58:$KM58,"&lt;&gt;")=0,"",SUMIF('English Scores- Leveled papers'!$H$4:$KM$4,EC$3,'English Scores- Leveled papers'!$H58:$KM58)))</f>
        <v/>
      </c>
      <c r="ED56" s="80" t="str">
        <f>IF($B56="","",IF(COUNTIFS('English Scores- Leveled papers'!$H$4:$KM$4,ED$3,'English Scores- Leveled papers'!$H58:$KM58,"&lt;&gt;")=0,"",SUMIF('English Scores- Leveled papers'!$H$4:$KM$4,ED$3,'English Scores- Leveled papers'!$H58:$KM58)))</f>
        <v/>
      </c>
      <c r="EE56" s="80" t="str">
        <f>IF($B56="","",IF(COUNTIFS('English Scores- Leveled papers'!$H$4:$KM$4,EE$3,'English Scores- Leveled papers'!$H58:$KM58,"&lt;&gt;")=0,"",SUMIF('English Scores- Leveled papers'!$H$4:$KM$4,EE$3,'English Scores- Leveled papers'!$H58:$KM58)))</f>
        <v/>
      </c>
      <c r="EF56" s="80" t="str">
        <f>IF($B56="","",IF(COUNTIFS('English Scores- Leveled papers'!$H$4:$KM$4,EF$3,'English Scores- Leveled papers'!$H58:$KM58,"&lt;&gt;")=0,"",SUMIF('English Scores- Leveled papers'!$H$4:$KM$4,EF$3,'English Scores- Leveled papers'!$H58:$KM58)))</f>
        <v/>
      </c>
      <c r="EG56" s="80" t="str">
        <f>IF($B56="","",IF(COUNTIFS('English Scores- Leveled papers'!$H$4:$KM$4,EG$3,'English Scores- Leveled papers'!$H58:$KM58,"&lt;&gt;")=0,"",SUMIF('English Scores- Leveled papers'!$H$4:$KM$4,EG$3,'English Scores- Leveled papers'!$H58:$KM58)))</f>
        <v/>
      </c>
      <c r="EH56" s="80" t="str">
        <f>IF($B56="","",IF(COUNTIFS('English Scores- Leveled papers'!$H$4:$KM$4,EH$3,'English Scores- Leveled papers'!$H58:$KM58,"&lt;&gt;")=0,"",SUMIF('English Scores- Leveled papers'!$H$4:$KM$4,EH$3,'English Scores- Leveled papers'!$H58:$KM58)))</f>
        <v/>
      </c>
      <c r="EI56" s="80" t="str">
        <f>IF($B56="","",IF(COUNTIFS('English Scores- Leveled papers'!$H$4:$KM$4,EI$3,'English Scores- Leveled papers'!$H58:$KM58,"&lt;&gt;")=0,"",SUMIF('English Scores- Leveled papers'!$H$4:$KM$4,EI$3,'English Scores- Leveled papers'!$H58:$KM58)))</f>
        <v/>
      </c>
      <c r="EJ56" s="80" t="str">
        <f>IF($B56="","",IF(COUNTIFS('English Scores- Leveled papers'!$H$4:$KM$4,EJ$3,'English Scores- Leveled papers'!$H58:$KM58,"&lt;&gt;")=0,"",SUMIF('English Scores- Leveled papers'!$H$4:$KM$4,EJ$3,'English Scores- Leveled papers'!$H58:$KM58)))</f>
        <v/>
      </c>
      <c r="EK56" s="80" t="str">
        <f>IF($B56="","",IF(COUNTIFS('English Scores- Leveled papers'!$H$4:$KM$4,EK$3,'English Scores- Leveled papers'!$H58:$KM58,"&lt;&gt;")=0,"",SUMIF('English Scores- Leveled papers'!$H$4:$KM$4,EK$3,'English Scores- Leveled papers'!$H58:$KM58)))</f>
        <v/>
      </c>
      <c r="EL56" s="80" t="str">
        <f>IF($B56="","",IF(COUNTIFS('English Scores- Leveled papers'!$H$4:$KM$4,EL$3,'English Scores- Leveled papers'!$H58:$KM58,"&lt;&gt;")=0,"",SUMIF('English Scores- Leveled papers'!$H$4:$KM$4,EL$3,'English Scores- Leveled papers'!$H58:$KM58)))</f>
        <v/>
      </c>
      <c r="EM56" s="80" t="str">
        <f>IF($B56="","",IF(COUNTIFS('English Scores- Leveled papers'!$H$4:$KM$4,EM$3,'English Scores- Leveled papers'!$H58:$KM58,"&lt;&gt;")=0,"",SUMIF('English Scores- Leveled papers'!$H$4:$KM$4,EM$3,'English Scores- Leveled papers'!$H58:$KM58)))</f>
        <v/>
      </c>
      <c r="EN56" s="80" t="str">
        <f>IF($B56="","",IF(COUNTIFS('English Scores- Leveled papers'!$H$4:$KM$4,EN$3,'English Scores- Leveled papers'!$H58:$KM58,"&lt;&gt;")=0,"",SUMIF('English Scores- Leveled papers'!$H$4:$KM$4,EN$3,'English Scores- Leveled papers'!$H58:$KM58)))</f>
        <v/>
      </c>
      <c r="EO56" s="80" t="str">
        <f>IF($B56="","",IF(COUNTIFS('English Scores- Leveled papers'!$H$4:$KM$4,EO$3,'English Scores- Leveled papers'!$H58:$KM58,"&lt;&gt;")=0,"",SUMIF('English Scores- Leveled papers'!$H$4:$KM$4,EO$3,'English Scores- Leveled papers'!$H58:$KM58)))</f>
        <v/>
      </c>
      <c r="EP56" s="80" t="str">
        <f>IF($B56="","",IF(COUNTIFS('English Scores- Leveled papers'!$H$4:$KM$4,EP$3,'English Scores- Leveled papers'!$H58:$KM58,"&lt;&gt;")=0,"",SUMIF('English Scores- Leveled papers'!$H$4:$KM$4,EP$3,'English Scores- Leveled papers'!$H58:$KM58)))</f>
        <v/>
      </c>
    </row>
    <row r="57" spans="1:146" ht="12.75" customHeight="1" x14ac:dyDescent="0.2">
      <c r="A57" s="65">
        <v>53</v>
      </c>
      <c r="B57" s="65" t="str">
        <f>'English Scores- Leveled papers'!B59</f>
        <v/>
      </c>
      <c r="C57" s="79" t="str">
        <f>IF('RC Mastery Check+Question type'!D57="","",IF(OR('RC Mastery Check+Question type'!D57=-0.5,'RC Mastery Check+Question type'!D57=0,'RC Mastery Check+Question type'!D57=0.2,'RC Mastery Check+Question type'!D57=0.5),"NR",'Cover Sheet'!#REF!))</f>
        <v/>
      </c>
      <c r="D57" s="76" t="str">
        <f>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v/>
      </c>
      <c r="E57" s="78" t="str">
        <f t="shared" si="16"/>
        <v/>
      </c>
      <c r="F57" s="78" t="str">
        <f t="shared" si="17"/>
        <v/>
      </c>
      <c r="G57" s="78" t="str">
        <f t="shared" si="18"/>
        <v/>
      </c>
      <c r="H57" s="78" t="str">
        <f t="shared" si="19"/>
        <v/>
      </c>
      <c r="I57" s="78" t="str">
        <f t="shared" si="20"/>
        <v/>
      </c>
      <c r="J57" s="78" t="str">
        <f t="shared" si="21"/>
        <v/>
      </c>
      <c r="K57" s="78" t="str">
        <f t="shared" si="22"/>
        <v/>
      </c>
      <c r="L57" s="78" t="str">
        <f t="shared" si="23"/>
        <v/>
      </c>
      <c r="M57" s="78" t="str">
        <f t="shared" si="24"/>
        <v/>
      </c>
      <c r="N57" s="78" t="str">
        <f t="shared" si="25"/>
        <v/>
      </c>
      <c r="O57" s="78" t="str">
        <f t="shared" si="26"/>
        <v/>
      </c>
      <c r="P57" s="78" t="str">
        <f t="shared" si="27"/>
        <v/>
      </c>
      <c r="Q57" s="78" t="str">
        <f t="shared" si="28"/>
        <v/>
      </c>
      <c r="R57" s="78" t="str">
        <f t="shared" si="29"/>
        <v/>
      </c>
      <c r="S57" s="41" t="str">
        <f>IF($B57="","",IF(COUNTIFS('English Scores- Leveled papers'!$H$4:$KM$4,S$3,'English Scores- Leveled papers'!$H59:$KM59,"&lt;&gt;")=0,"",SUMIF('English Scores- Leveled papers'!$H$4:$KM$4,S$3,'English Scores- Leveled papers'!$H59:$KM59)))</f>
        <v/>
      </c>
      <c r="T57" s="41" t="str">
        <f>IF($B57="","",IF(COUNTIFS('English Scores- Leveled papers'!$H$4:$KM$4,T$3,'English Scores- Leveled papers'!$H59:$KM59,"&lt;&gt;")=0,"",SUMIF('English Scores- Leveled papers'!$H$4:$KM$4,T$3,'English Scores- Leveled papers'!$H59:$KM59)))</f>
        <v/>
      </c>
      <c r="U57" s="41" t="str">
        <f>IF($B57="","",IF(COUNTIFS('English Scores- Leveled papers'!$H$4:$KM$4,U$3,'English Scores- Leveled papers'!$H59:$KM59,"&lt;&gt;")=0,"",SUMIF('English Scores- Leveled papers'!$H$4:$KM$4,U$3,'English Scores- Leveled papers'!$H59:$KM59)))</f>
        <v/>
      </c>
      <c r="V57" s="41" t="str">
        <f>IF($B57="","",IF(COUNTIFS('English Scores- Leveled papers'!$H$4:$KM$4,V$3,'English Scores- Leveled papers'!$H59:$KM59,"&lt;&gt;")=0,"",SUMIF('English Scores- Leveled papers'!$H$4:$KM$4,V$3,'English Scores- Leveled papers'!$H59:$KM59)))</f>
        <v/>
      </c>
      <c r="W57" s="41" t="str">
        <f>IF($B57="","",IF(COUNTIFS('English Scores- Leveled papers'!$H$4:$KM$4,W$3,'English Scores- Leveled papers'!$H59:$KM59,"&lt;&gt;")=0,"",SUMIF('English Scores- Leveled papers'!$H$4:$KM$4,W$3,'English Scores- Leveled papers'!$H59:$KM59)))</f>
        <v/>
      </c>
      <c r="X57" s="80" t="str">
        <f>IF($B57="","",IF(COUNTIFS('English Scores- Leveled papers'!$H$4:$KM$4,X$3,'English Scores- Leveled papers'!$H59:$KM59,"&lt;&gt;")=0,"",SUMIF('English Scores- Leveled papers'!$H$4:$KM$4,X$3,'English Scores- Leveled papers'!$H59:$KM59)))</f>
        <v/>
      </c>
      <c r="Y57" s="80" t="str">
        <f>IF($B57="","",IF(COUNTIFS('English Scores- Leveled papers'!$H$4:$KM$4,Y$3,'English Scores- Leveled papers'!$H59:$KM59,"&lt;&gt;")=0,"",SUMIF('English Scores- Leveled papers'!$H$4:$KM$4,Y$3,'English Scores- Leveled papers'!$H59:$KM59)))</f>
        <v/>
      </c>
      <c r="Z57" s="80" t="str">
        <f>IF($B57="","",IF(COUNTIFS('English Scores- Leveled papers'!$H$4:$KM$4,Z$3,'English Scores- Leveled papers'!$H59:$KM59,"&lt;&gt;")=0,"",SUMIF('English Scores- Leveled papers'!$H$4:$KM$4,Z$3,'English Scores- Leveled papers'!$H59:$KM59)))</f>
        <v/>
      </c>
      <c r="AA57" s="80" t="str">
        <f>IF($B57="","",IF(COUNTIFS('English Scores- Leveled papers'!$H$4:$KM$4,AA$3,'English Scores- Leveled papers'!$H59:$KM59,"&lt;&gt;")=0,"",SUMIF('English Scores- Leveled papers'!$H$4:$KM$4,AA$3,'English Scores- Leveled papers'!$H59:$KM59)))</f>
        <v/>
      </c>
      <c r="AB57" s="80" t="str">
        <f>IF($B57="","",IF(COUNTIFS('English Scores- Leveled papers'!$H$4:$KM$4,AB$3,'English Scores- Leveled papers'!$H59:$KM59,"&lt;&gt;")=0,"",SUMIF('English Scores- Leveled papers'!$H$4:$KM$4,AB$3,'English Scores- Leveled papers'!$H59:$KM59)))</f>
        <v/>
      </c>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80" t="str">
        <f>IF($B57="","",IF(COUNTIFS('English Scores- Leveled papers'!$H$4:$KM$4,AI$3,'English Scores- Leveled papers'!$H59:$KM59,"&lt;&gt;")=0,"",SUMIF('English Scores- Leveled papers'!$H$4:$KM$4,AI$3,'English Scores- Leveled papers'!$H59:$KM59)))</f>
        <v/>
      </c>
      <c r="AJ57" s="80" t="str">
        <f>IF($B57="","",IF(COUNTIFS('English Scores- Leveled papers'!$H$4:$KM$4,AJ$3,'English Scores- Leveled papers'!$H59:$KM59,"&lt;&gt;")=0,"",SUMIF('English Scores- Leveled papers'!$H$4:$KM$4,AJ$3,'English Scores- Leveled papers'!$H59:$KM59)))</f>
        <v/>
      </c>
      <c r="AK57" s="80" t="str">
        <f>IF($B57="","",IF(COUNTIFS('English Scores- Leveled papers'!$H$4:$KM$4,AK$3,'English Scores- Leveled papers'!$H59:$KM59,"&lt;&gt;")=0,"",SUMIF('English Scores- Leveled papers'!$H$4:$KM$4,AK$3,'English Scores- Leveled papers'!$H59:$KM59)))</f>
        <v/>
      </c>
      <c r="AL57" s="80" t="str">
        <f>IF($B57="","",IF(COUNTIFS('English Scores- Leveled papers'!$H$4:$KM$4,AL$3,'English Scores- Leveled papers'!$H59:$KM59,"&lt;&gt;")=0,"",SUMIF('English Scores- Leveled papers'!$H$4:$KM$4,AL$3,'English Scores- Leveled papers'!$H59:$KM59)))</f>
        <v/>
      </c>
      <c r="AM57" s="80" t="str">
        <f>IF($B57="","",IF(COUNTIFS('English Scores- Leveled papers'!$H$4:$KM$4,AM$3,'English Scores- Leveled papers'!$H59:$KM59,"&lt;&gt;")=0,"",SUMIF('English Scores- Leveled papers'!$H$4:$KM$4,AM$3,'English Scores- Leveled papers'!$H59:$KM59)))</f>
        <v/>
      </c>
      <c r="AN57" s="80"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80" t="str">
        <f>IF($B57="","",IF(COUNTIFS('English Scores- Leveled papers'!$H$4:$KM$4,AZ$3,'English Scores- Leveled papers'!$H59:$KM59,"&lt;&gt;")=0,"",SUMIF('English Scores- Leveled papers'!$H$4:$KM$4,AZ$3,'English Scores- Leveled papers'!$H59:$KM59)))</f>
        <v/>
      </c>
      <c r="BA57" s="80" t="str">
        <f>IF($B57="","",IF(COUNTIFS('English Scores- Leveled papers'!$H$4:$KM$4,BA$3,'English Scores- Leveled papers'!$H59:$KM59,"&lt;&gt;")=0,"",SUMIF('English Scores- Leveled papers'!$H$4:$KM$4,BA$3,'English Scores- Leveled papers'!$H59:$KM59)))</f>
        <v/>
      </c>
      <c r="BB57" s="80" t="str">
        <f>IF($B57="","",IF(COUNTIFS('English Scores- Leveled papers'!$H$4:$KM$4,BB$3,'English Scores- Leveled papers'!$H59:$KM59,"&lt;&gt;")=0,"",SUMIF('English Scores- Leveled papers'!$H$4:$KM$4,BB$3,'English Scores- Leveled papers'!$H59:$KM59)))</f>
        <v/>
      </c>
      <c r="BC57" s="80" t="str">
        <f>IF($B57="","",IF(COUNTIFS('English Scores- Leveled papers'!$H$4:$KM$4,BC$3,'English Scores- Leveled papers'!$H59:$KM59,"&lt;&gt;")=0,"",SUMIF('English Scores- Leveled papers'!$H$4:$KM$4,BC$3,'English Scores- Leveled papers'!$H59:$KM59)))</f>
        <v/>
      </c>
      <c r="BD57" s="80"/>
      <c r="BE57" s="80"/>
      <c r="BF57" s="80" t="str">
        <f>IF($B57="","",IF(COUNTIFS('English Scores- Leveled papers'!$H$4:$KM$4,BF$3,'English Scores- Leveled papers'!$H59:$KM59,"&lt;&gt;")=0,"",SUMIF('English Scores- Leveled papers'!$H$4:$KM$4,BF$3,'English Scores- Leveled papers'!$H59:$KM59)))</f>
        <v/>
      </c>
      <c r="BG57" s="80" t="str">
        <f>IF($B57="","",IF(COUNTIFS('English Scores- Leveled papers'!$H$4:$KM$4,BG$3,'English Scores- Leveled papers'!$H59:$KM59,"&lt;&gt;")=0,"",SUMIF('English Scores- Leveled papers'!$H$4:$KM$4,BG$3,'English Scores- Leveled papers'!$H59:$KM59)))</f>
        <v/>
      </c>
      <c r="BH57" s="80" t="str">
        <f>IF($B57="","",IF(COUNTIFS('English Scores- Leveled papers'!$H$4:$KM$4,BH$3,'English Scores- Leveled papers'!$H59:$KM59,"&lt;&gt;")=0,"",SUMIF('English Scores- Leveled papers'!$H$4:$KM$4,BH$3,'English Scores- Leveled papers'!$H59:$KM59)))</f>
        <v/>
      </c>
      <c r="BI57" s="80" t="str">
        <f>IF($B57="","",IF(COUNTIFS('English Scores- Leveled papers'!$H$4:$KM$4,BI$3,'English Scores- Leveled papers'!$H59:$KM59,"&lt;&gt;")=0,"",SUMIF('English Scores- Leveled papers'!$H$4:$KM$4,BI$3,'English Scores- Leveled papers'!$H59:$KM59)))</f>
        <v/>
      </c>
      <c r="BJ57" s="80" t="str">
        <f>IF($B57="","",IF(COUNTIFS('English Scores- Leveled papers'!$H$4:$KM$4,BJ$3,'English Scores- Leveled papers'!$H59:$KM59,"&lt;&gt;")=0,"",SUMIF('English Scores- Leveled papers'!$H$4:$KM$4,BJ$3,'English Scores- Leveled papers'!$H59:$KM59)))</f>
        <v/>
      </c>
      <c r="BK57" s="80" t="str">
        <f>IF($B57="","",IF(COUNTIFS('English Scores- Leveled papers'!$H$4:$KM$4,BK$3,'English Scores- Leveled papers'!$H59:$KM59,"&lt;&gt;")=0,"",SUMIF('English Scores- Leveled papers'!$H$4:$KM$4,BK$3,'English Scores- Leveled papers'!$H59:$KM59)))</f>
        <v/>
      </c>
      <c r="BL57" s="80" t="str">
        <f>IF($B57="","",IF(COUNTIFS('English Scores- Leveled papers'!$H$4:$KM$4,BL$3,'English Scores- Leveled papers'!$H59:$KM59,"&lt;&gt;")=0,"",SUMIF('English Scores- Leveled papers'!$H$4:$KM$4,BL$3,'English Scores- Leveled papers'!$H59:$KM59)))</f>
        <v/>
      </c>
      <c r="BM57" s="80" t="str">
        <f>IF($B57="","",IF(COUNTIFS('English Scores- Leveled papers'!$H$4:$KM$4,BM$3,'English Scores- Leveled papers'!$H59:$KM59,"&lt;&gt;")=0,"",SUMIF('English Scores- Leveled papers'!$H$4:$KM$4,BM$3,'English Scores- Leveled papers'!$H59:$KM59)))</f>
        <v/>
      </c>
      <c r="BN57" s="80" t="str">
        <f>IF($B57="","",IF(COUNTIFS('English Scores- Leveled papers'!$H$4:$KM$4,BN$3,'English Scores- Leveled papers'!$H59:$KM59,"&lt;&gt;")=0,"",SUMIF('English Scores- Leveled papers'!$H$4:$KM$4,BN$3,'English Scores- Leveled papers'!$H59:$KM59)))</f>
        <v/>
      </c>
      <c r="BO57" s="80"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80" t="str">
        <f>IF($B57="","",IF(COUNTIFS('English Scores- Leveled papers'!$H$4:$KM$4,BX$3,'English Scores- Leveled papers'!$H59:$KM59,"&lt;&gt;")=0,"",SUMIF('English Scores- Leveled papers'!$H$4:$KM$4,BX$3,'English Scores- Leveled papers'!$H59:$KM59)))</f>
        <v/>
      </c>
      <c r="BY57" s="80" t="str">
        <f>IF($B57="","",IF(COUNTIFS('English Scores- Leveled papers'!$H$4:$KM$4,BY$3,'English Scores- Leveled papers'!$H59:$KM59,"&lt;&gt;")=0,"",SUMIF('English Scores- Leveled papers'!$H$4:$KM$4,BY$3,'English Scores- Leveled papers'!$H59:$KM59)))</f>
        <v/>
      </c>
      <c r="BZ57" s="80" t="str">
        <f>IF($B57="","",IF(COUNTIFS('English Scores- Leveled papers'!$H$4:$KM$4,BZ$3,'English Scores- Leveled papers'!$H59:$KM59,"&lt;&gt;")=0,"",SUMIF('English Scores- Leveled papers'!$H$4:$KM$4,BZ$3,'English Scores- Leveled papers'!$H59:$KM59)))</f>
        <v/>
      </c>
      <c r="CA57" s="80" t="str">
        <f>IF($B57="","",IF(COUNTIFS('English Scores- Leveled papers'!$H$4:$KM$4,CA$3,'English Scores- Leveled papers'!$H59:$KM59,"&lt;&gt;")=0,"",SUMIF('English Scores- Leveled papers'!$H$4:$KM$4,CA$3,'English Scores- Leveled papers'!$H59:$KM59)))</f>
        <v/>
      </c>
      <c r="CB57" s="80" t="str">
        <f>IF($B57="","",IF(COUNTIFS('English Scores- Leveled papers'!$H$4:$KM$4,CB$3,'English Scores- Leveled papers'!$H59:$KM59,"&lt;&gt;")=0,"",SUMIF('English Scores- Leveled papers'!$H$4:$KM$4,CB$3,'English Scores- Leveled papers'!$H59:$KM59)))</f>
        <v/>
      </c>
      <c r="CC57" s="80" t="str">
        <f>IF($B57="","",IF(COUNTIFS('English Scores- Leveled papers'!$H$4:$KM$4,CC$3,'English Scores- Leveled papers'!$H59:$KM59,"&lt;&gt;")=0,"",SUMIF('English Scores- Leveled papers'!$H$4:$KM$4,CC$3,'English Scores- Leveled papers'!$H59:$KM59)))</f>
        <v/>
      </c>
      <c r="CD57" s="80" t="str">
        <f>IF($B57="","",IF(COUNTIFS('English Scores- Leveled papers'!$H$4:$KM$4,CD$3,'English Scores- Leveled papers'!$H59:$KM59,"&lt;&gt;")=0,"",SUMIF('English Scores- Leveled papers'!$H$4:$KM$4,CD$3,'English Scores- Leveled papers'!$H59:$KM59)))</f>
        <v/>
      </c>
      <c r="CE57" s="80" t="str">
        <f>IF($B57="","",IF(COUNTIFS('English Scores- Leveled papers'!$H$4:$KM$4,CE$3,'English Scores- Leveled papers'!$H59:$KM59,"&lt;&gt;")=0,"",SUMIF('English Scores- Leveled papers'!$H$4:$KM$4,CE$3,'English Scores- Leveled papers'!$H59:$KM59)))</f>
        <v/>
      </c>
      <c r="CF57" s="80"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80" t="str">
        <f>IF($B57="","",IF(COUNTIFS('English Scores- Leveled papers'!$H$4:$KM$4,CL$3,'English Scores- Leveled papers'!$H59:$KM59,"&lt;&gt;")=0,"",SUMIF('English Scores- Leveled papers'!$H$4:$KM$4,CL$3,'English Scores- Leveled papers'!$H59:$KM59)))</f>
        <v/>
      </c>
      <c r="CM57" s="80" t="str">
        <f>IF($B57="","",IF(COUNTIFS('English Scores- Leveled papers'!$H$4:$KM$4,CM$3,'English Scores- Leveled papers'!$H59:$KM59,"&lt;&gt;")=0,"",SUMIF('English Scores- Leveled papers'!$H$4:$KM$4,CM$3,'English Scores- Leveled papers'!$H59:$KM59)))</f>
        <v/>
      </c>
      <c r="CN57" s="80" t="str">
        <f>IF($B57="","",IF(COUNTIFS('English Scores- Leveled papers'!$H$4:$KM$4,CN$3,'English Scores- Leveled papers'!$H59:$KM59,"&lt;&gt;")=0,"",SUMIF('English Scores- Leveled papers'!$H$4:$KM$4,CN$3,'English Scores- Leveled papers'!$H59:$KM59)))</f>
        <v/>
      </c>
      <c r="CO57" s="80" t="str">
        <f>IF($B57="","",IF(COUNTIFS('English Scores- Leveled papers'!$H$4:$KM$4,CO$3,'English Scores- Leveled papers'!$H59:$KM59,"&lt;&gt;")=0,"",SUMIF('English Scores- Leveled papers'!$H$4:$KM$4,CO$3,'English Scores- Leveled papers'!$H59:$KM59)))</f>
        <v/>
      </c>
      <c r="CP57" s="80" t="str">
        <f>IF($B57="","",IF(COUNTIFS('English Scores- Leveled papers'!$H$4:$KM$4,CP$3,'English Scores- Leveled papers'!$H59:$KM59,"&lt;&gt;")=0,"",SUMIF('English Scores- Leveled papers'!$H$4:$KM$4,CP$3,'English Scores- Leveled papers'!$H59:$KM59)))</f>
        <v/>
      </c>
      <c r="CQ57" s="80" t="str">
        <f>IF($B57="","",IF(COUNTIFS('English Scores- Leveled papers'!$H$4:$KM$4,CQ$3,'English Scores- Leveled papers'!$H59:$KM59,"&lt;&gt;")=0,"",SUMIF('English Scores- Leveled papers'!$H$4:$KM$4,CQ$3,'English Scores- Leveled papers'!$H59:$KM59)))</f>
        <v/>
      </c>
      <c r="CR57" s="80" t="str">
        <f>IF($B57="","",IF(COUNTIFS('English Scores- Leveled papers'!$H$4:$KM$4,CR$3,'English Scores- Leveled papers'!$H59:$KM59,"&lt;&gt;")=0,"",SUMIF('English Scores- Leveled papers'!$H$4:$KM$4,CR$3,'English Scores- Leveled papers'!$H59:$KM59)))</f>
        <v/>
      </c>
      <c r="CS57" s="80"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80" t="str">
        <f>IF($B57="","",IF(COUNTIFS('English Scores- Leveled papers'!$H$4:$KM$4,DF$3,'English Scores- Leveled papers'!$H59:$KM59,"&lt;&gt;")=0,"",SUMIF('English Scores- Leveled papers'!$H$4:$KM$4,DF$3,'English Scores- Leveled papers'!$H59:$KM59)))</f>
        <v/>
      </c>
      <c r="DG57" s="80" t="str">
        <f>IF($B57="","",IF(COUNTIFS('English Scores- Leveled papers'!$H$4:$KM$4,DG$3,'English Scores- Leveled papers'!$H59:$KM59,"&lt;&gt;")=0,"",SUMIF('English Scores- Leveled papers'!$H$4:$KM$4,DG$3,'English Scores- Leveled papers'!$H59:$KM59)))</f>
        <v/>
      </c>
      <c r="DH57" s="80" t="str">
        <f>IF($B57="","",IF(COUNTIFS('English Scores- Leveled papers'!$H$4:$KM$4,DH$3,'English Scores- Leveled papers'!$H59:$KM59,"&lt;&gt;")=0,"",SUMIF('English Scores- Leveled papers'!$H$4:$KM$4,DH$3,'English Scores- Leveled papers'!$H59:$KM59)))</f>
        <v/>
      </c>
      <c r="DI57" s="80" t="str">
        <f>IF($B57="","",IF(COUNTIFS('English Scores- Leveled papers'!$H$4:$KM$4,DI$3,'English Scores- Leveled papers'!$H59:$KM59,"&lt;&gt;")=0,"",SUMIF('English Scores- Leveled papers'!$H$4:$KM$4,DI$3,'English Scores- Leveled papers'!$H59:$KM59)))</f>
        <v/>
      </c>
      <c r="DJ57" s="80" t="str">
        <f>IF($B57="","",IF(COUNTIFS('English Scores- Leveled papers'!$H$4:$KM$4,DJ$3,'English Scores- Leveled papers'!$H59:$KM59,"&lt;&gt;")=0,"",SUMIF('English Scores- Leveled papers'!$H$4:$KM$4,DJ$3,'English Scores- Leveled papers'!$H59:$KM59)))</f>
        <v/>
      </c>
      <c r="DK57" s="80" t="str">
        <f>IF($B57="","",IF(COUNTIFS('English Scores- Leveled papers'!$H$4:$KM$4,DK$3,'English Scores- Leveled papers'!$H59:$KM59,"&lt;&gt;")=0,"",SUMIF('English Scores- Leveled papers'!$H$4:$KM$4,DK$3,'English Scores- Leveled papers'!$H59:$KM59)))</f>
        <v/>
      </c>
      <c r="DL57" s="80" t="str">
        <f>IF($B57="","",IF(COUNTIFS('English Scores- Leveled papers'!$H$4:$KM$4,DL$3,'English Scores- Leveled papers'!$H59:$KM59,"&lt;&gt;")=0,"",SUMIF('English Scores- Leveled papers'!$H$4:$KM$4,DL$3,'English Scores- Leveled papers'!$H59:$KM59)))</f>
        <v/>
      </c>
      <c r="DM57" s="80" t="str">
        <f>IF($B57="","",IF(COUNTIFS('English Scores- Leveled papers'!$H$4:$KM$4,DM$3,'English Scores- Leveled papers'!$H59:$KM59,"&lt;&gt;")=0,"",SUMIF('English Scores- Leveled papers'!$H$4:$KM$4,DM$3,'English Scores- Leveled papers'!$H59:$KM59)))</f>
        <v/>
      </c>
      <c r="DN57" s="80" t="str">
        <f>IF($B57="","",IF(COUNTIFS('English Scores- Leveled papers'!$H$4:$KM$4,DN$3,'English Scores- Leveled papers'!$H59:$KM59,"&lt;&gt;")=0,"",SUMIF('English Scores- Leveled papers'!$H$4:$KM$4,DN$3,'English Scores- Leveled papers'!$H59:$KM59)))</f>
        <v/>
      </c>
      <c r="DO57" s="80" t="str">
        <f>IF($B57="","",IF(COUNTIFS('English Scores- Leveled papers'!$H$4:$KM$4,DO$3,'English Scores- Leveled papers'!$H59:$KM59,"&lt;&gt;")=0,"",SUMIF('English Scores- Leveled papers'!$H$4:$KM$4,DO$3,'English Scores- Leveled papers'!$H59:$KM59)))</f>
        <v/>
      </c>
      <c r="DP57" s="80" t="str">
        <f>IF($B57="","",IF(COUNTIFS('English Scores- Leveled papers'!$H$4:$KM$4,DP$3,'English Scores- Leveled papers'!$H59:$KM59,"&lt;&gt;")=0,"",SUMIF('English Scores- Leveled papers'!$H$4:$KM$4,DP$3,'English Scores- Leveled papers'!$H59:$KM59)))</f>
        <v/>
      </c>
      <c r="DQ57" s="80" t="str">
        <f>IF($B57="","",IF(COUNTIFS('English Scores- Leveled papers'!$H$4:$KM$4,DQ$3,'English Scores- Leveled papers'!$H59:$KM59,"&lt;&gt;")=0,"",SUMIF('English Scores- Leveled papers'!$H$4:$KM$4,DQ$3,'English Scores- Leveled papers'!$H59:$KM59)))</f>
        <v/>
      </c>
      <c r="DR57" s="41" t="str">
        <f>IF($B57="","",IF(COUNTIFS('English Scores- Leveled papers'!$H$4:$KM$4,DR$3,'English Scores- Leveled papers'!$H59:$KM59,"&lt;&gt;")=0,"",SUMIF('English Scores- Leveled papers'!$H$4:$KM$4,DR$3,'English Scores- Leveled papers'!$H59:$KM59)))</f>
        <v/>
      </c>
      <c r="DS57" s="41" t="str">
        <f>IF($B57="","",IF(COUNTIFS('English Scores- Leveled papers'!$H$4:$KM$4,DS$3,'English Scores- Leveled papers'!$H59:$KM59,"&lt;&gt;")=0,"",SUMIF('English Scores- Leveled papers'!$H$4:$KM$4,DS$3,'English Scores- Leveled papers'!$H59:$KM59)))</f>
        <v/>
      </c>
      <c r="DT57" s="41" t="str">
        <f>IF($B57="","",IF(COUNTIFS('English Scores- Leveled papers'!$H$4:$KM$4,DT$3,'English Scores- Leveled papers'!$H59:$KM59,"&lt;&gt;")=0,"",SUMIF('English Scores- Leveled papers'!$H$4:$KM$4,DT$3,'English Scores- Leveled papers'!$H59:$KM59)))</f>
        <v/>
      </c>
      <c r="DU57" s="41" t="str">
        <f>IF($B57="","",IF(COUNTIFS('English Scores- Leveled papers'!$H$4:$KM$4,DU$3,'English Scores- Leveled papers'!$H59:$KM59,"&lt;&gt;")=0,"",SUMIF('English Scores- Leveled papers'!$H$4:$KM$4,DU$3,'English Scores- Leveled papers'!$H59:$KM59)))</f>
        <v/>
      </c>
      <c r="DV57" s="41" t="str">
        <f>IF($B57="","",IF(COUNTIFS('English Scores- Leveled papers'!$H$4:$KM$4,DV$3,'English Scores- Leveled papers'!$H59:$KM59,"&lt;&gt;")=0,"",SUMIF('English Scores- Leveled papers'!$H$4:$KM$4,DV$3,'English Scores- Leveled papers'!$H59:$KM59)))</f>
        <v/>
      </c>
      <c r="DW57" s="41" t="str">
        <f>IF($B57="","",IF(COUNTIFS('English Scores- Leveled papers'!$H$4:$KM$4,DW$3,'English Scores- Leveled papers'!$H59:$KM59,"&lt;&gt;")=0,"",SUMIF('English Scores- Leveled papers'!$H$4:$KM$4,DW$3,'English Scores- Leveled papers'!$H59:$KM59)))</f>
        <v/>
      </c>
      <c r="DX57" s="41" t="str">
        <f>IF($B57="","",IF(COUNTIFS('English Scores- Leveled papers'!$H$4:$KM$4,DX$3,'English Scores- Leveled papers'!$H59:$KM59,"&lt;&gt;")=0,"",SUMIF('English Scores- Leveled papers'!$H$4:$KM$4,DX$3,'English Scores- Leveled papers'!$H59:$KM59)))</f>
        <v/>
      </c>
      <c r="DY57" s="41" t="str">
        <f>IF($B57="","",IF(COUNTIFS('English Scores- Leveled papers'!$H$4:$KM$4,DY$3,'English Scores- Leveled papers'!$H59:$KM59,"&lt;&gt;")=0,"",SUMIF('English Scores- Leveled papers'!$H$4:$KM$4,DY$3,'English Scores- Leveled papers'!$H59:$KM59)))</f>
        <v/>
      </c>
      <c r="DZ57" s="41" t="str">
        <f>IF($B57="","",IF(COUNTIFS('English Scores- Leveled papers'!$H$4:$KM$4,DZ$3,'English Scores- Leveled papers'!$H59:$KM59,"&lt;&gt;")=0,"",SUMIF('English Scores- Leveled papers'!$H$4:$KM$4,DZ$3,'English Scores- Leveled papers'!$H59:$KM59)))</f>
        <v/>
      </c>
      <c r="EA57" s="41" t="str">
        <f>IF($B57="","",IF(COUNTIFS('English Scores- Leveled papers'!$H$4:$KM$4,EA$3,'English Scores- Leveled papers'!$H59:$KM59,"&lt;&gt;")=0,"",SUMIF('English Scores- Leveled papers'!$H$4:$KM$4,EA$3,'English Scores- Leveled papers'!$H59:$KM59)))</f>
        <v/>
      </c>
      <c r="EB57" s="41" t="str">
        <f>IF($B57="","",IF(COUNTIFS('English Scores- Leveled papers'!$H$4:$KM$4,EB$3,'English Scores- Leveled papers'!$H59:$KM59,"&lt;&gt;")=0,"",SUMIF('English Scores- Leveled papers'!$H$4:$KM$4,EB$3,'English Scores- Leveled papers'!$H59:$KM59)))</f>
        <v/>
      </c>
      <c r="EC57" s="41" t="str">
        <f>IF($B57="","",IF(COUNTIFS('English Scores- Leveled papers'!$H$4:$KM$4,EC$3,'English Scores- Leveled papers'!$H59:$KM59,"&lt;&gt;")=0,"",SUMIF('English Scores- Leveled papers'!$H$4:$KM$4,EC$3,'English Scores- Leveled papers'!$H59:$KM59)))</f>
        <v/>
      </c>
      <c r="ED57" s="80" t="str">
        <f>IF($B57="","",IF(COUNTIFS('English Scores- Leveled papers'!$H$4:$KM$4,ED$3,'English Scores- Leveled papers'!$H59:$KM59,"&lt;&gt;")=0,"",SUMIF('English Scores- Leveled papers'!$H$4:$KM$4,ED$3,'English Scores- Leveled papers'!$H59:$KM59)))</f>
        <v/>
      </c>
      <c r="EE57" s="80" t="str">
        <f>IF($B57="","",IF(COUNTIFS('English Scores- Leveled papers'!$H$4:$KM$4,EE$3,'English Scores- Leveled papers'!$H59:$KM59,"&lt;&gt;")=0,"",SUMIF('English Scores- Leveled papers'!$H$4:$KM$4,EE$3,'English Scores- Leveled papers'!$H59:$KM59)))</f>
        <v/>
      </c>
      <c r="EF57" s="80" t="str">
        <f>IF($B57="","",IF(COUNTIFS('English Scores- Leveled papers'!$H$4:$KM$4,EF$3,'English Scores- Leveled papers'!$H59:$KM59,"&lt;&gt;")=0,"",SUMIF('English Scores- Leveled papers'!$H$4:$KM$4,EF$3,'English Scores- Leveled papers'!$H59:$KM59)))</f>
        <v/>
      </c>
      <c r="EG57" s="80" t="str">
        <f>IF($B57="","",IF(COUNTIFS('English Scores- Leveled papers'!$H$4:$KM$4,EG$3,'English Scores- Leveled papers'!$H59:$KM59,"&lt;&gt;")=0,"",SUMIF('English Scores- Leveled papers'!$H$4:$KM$4,EG$3,'English Scores- Leveled papers'!$H59:$KM59)))</f>
        <v/>
      </c>
      <c r="EH57" s="80" t="str">
        <f>IF($B57="","",IF(COUNTIFS('English Scores- Leveled papers'!$H$4:$KM$4,EH$3,'English Scores- Leveled papers'!$H59:$KM59,"&lt;&gt;")=0,"",SUMIF('English Scores- Leveled papers'!$H$4:$KM$4,EH$3,'English Scores- Leveled papers'!$H59:$KM59)))</f>
        <v/>
      </c>
      <c r="EI57" s="80" t="str">
        <f>IF($B57="","",IF(COUNTIFS('English Scores- Leveled papers'!$H$4:$KM$4,EI$3,'English Scores- Leveled papers'!$H59:$KM59,"&lt;&gt;")=0,"",SUMIF('English Scores- Leveled papers'!$H$4:$KM$4,EI$3,'English Scores- Leveled papers'!$H59:$KM59)))</f>
        <v/>
      </c>
      <c r="EJ57" s="80" t="str">
        <f>IF($B57="","",IF(COUNTIFS('English Scores- Leveled papers'!$H$4:$KM$4,EJ$3,'English Scores- Leveled papers'!$H59:$KM59,"&lt;&gt;")=0,"",SUMIF('English Scores- Leveled papers'!$H$4:$KM$4,EJ$3,'English Scores- Leveled papers'!$H59:$KM59)))</f>
        <v/>
      </c>
      <c r="EK57" s="80" t="str">
        <f>IF($B57="","",IF(COUNTIFS('English Scores- Leveled papers'!$H$4:$KM$4,EK$3,'English Scores- Leveled papers'!$H59:$KM59,"&lt;&gt;")=0,"",SUMIF('English Scores- Leveled papers'!$H$4:$KM$4,EK$3,'English Scores- Leveled papers'!$H59:$KM59)))</f>
        <v/>
      </c>
      <c r="EL57" s="80" t="str">
        <f>IF($B57="","",IF(COUNTIFS('English Scores- Leveled papers'!$H$4:$KM$4,EL$3,'English Scores- Leveled papers'!$H59:$KM59,"&lt;&gt;")=0,"",SUMIF('English Scores- Leveled papers'!$H$4:$KM$4,EL$3,'English Scores- Leveled papers'!$H59:$KM59)))</f>
        <v/>
      </c>
      <c r="EM57" s="80" t="str">
        <f>IF($B57="","",IF(COUNTIFS('English Scores- Leveled papers'!$H$4:$KM$4,EM$3,'English Scores- Leveled papers'!$H59:$KM59,"&lt;&gt;")=0,"",SUMIF('English Scores- Leveled papers'!$H$4:$KM$4,EM$3,'English Scores- Leveled papers'!$H59:$KM59)))</f>
        <v/>
      </c>
      <c r="EN57" s="80" t="str">
        <f>IF($B57="","",IF(COUNTIFS('English Scores- Leveled papers'!$H$4:$KM$4,EN$3,'English Scores- Leveled papers'!$H59:$KM59,"&lt;&gt;")=0,"",SUMIF('English Scores- Leveled papers'!$H$4:$KM$4,EN$3,'English Scores- Leveled papers'!$H59:$KM59)))</f>
        <v/>
      </c>
      <c r="EO57" s="80" t="str">
        <f>IF($B57="","",IF(COUNTIFS('English Scores- Leveled papers'!$H$4:$KM$4,EO$3,'English Scores- Leveled papers'!$H59:$KM59,"&lt;&gt;")=0,"",SUMIF('English Scores- Leveled papers'!$H$4:$KM$4,EO$3,'English Scores- Leveled papers'!$H59:$KM59)))</f>
        <v/>
      </c>
      <c r="EP57" s="80" t="str">
        <f>IF($B57="","",IF(COUNTIFS('English Scores- Leveled papers'!$H$4:$KM$4,EP$3,'English Scores- Leveled papers'!$H59:$KM59,"&lt;&gt;")=0,"",SUMIF('English Scores- Leveled papers'!$H$4:$KM$4,EP$3,'English Scores- Leveled papers'!$H59:$KM59)))</f>
        <v/>
      </c>
    </row>
    <row r="58" spans="1:146" ht="12.75" customHeight="1" x14ac:dyDescent="0.2">
      <c r="A58" s="65">
        <v>54</v>
      </c>
      <c r="B58" s="65" t="str">
        <f>'English Scores- Leveled papers'!B60</f>
        <v/>
      </c>
      <c r="C58" s="79" t="str">
        <f>IF('RC Mastery Check+Question type'!D58="","",IF(OR('RC Mastery Check+Question type'!D58=-0.5,'RC Mastery Check+Question type'!D58=0,'RC Mastery Check+Question type'!D58=0.2,'RC Mastery Check+Question type'!D58=0.5),"NR",'Cover Sheet'!#REF!))</f>
        <v/>
      </c>
      <c r="D58" s="76" t="str">
        <f>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v/>
      </c>
      <c r="E58" s="78" t="str">
        <f t="shared" si="16"/>
        <v/>
      </c>
      <c r="F58" s="78" t="str">
        <f t="shared" si="17"/>
        <v/>
      </c>
      <c r="G58" s="78" t="str">
        <f t="shared" si="18"/>
        <v/>
      </c>
      <c r="H58" s="78" t="str">
        <f t="shared" si="19"/>
        <v/>
      </c>
      <c r="I58" s="78" t="str">
        <f t="shared" si="20"/>
        <v/>
      </c>
      <c r="J58" s="78" t="str">
        <f t="shared" si="21"/>
        <v/>
      </c>
      <c r="K58" s="78" t="str">
        <f t="shared" si="22"/>
        <v/>
      </c>
      <c r="L58" s="78" t="str">
        <f t="shared" si="23"/>
        <v/>
      </c>
      <c r="M58" s="78" t="str">
        <f t="shared" si="24"/>
        <v/>
      </c>
      <c r="N58" s="78" t="str">
        <f t="shared" si="25"/>
        <v/>
      </c>
      <c r="O58" s="78" t="str">
        <f t="shared" si="26"/>
        <v/>
      </c>
      <c r="P58" s="78" t="str">
        <f t="shared" si="27"/>
        <v/>
      </c>
      <c r="Q58" s="78" t="str">
        <f t="shared" si="28"/>
        <v/>
      </c>
      <c r="R58" s="78" t="str">
        <f t="shared" si="29"/>
        <v/>
      </c>
      <c r="S58" s="41" t="str">
        <f>IF($B58="","",IF(COUNTIFS('English Scores- Leveled papers'!$H$4:$KM$4,S$3,'English Scores- Leveled papers'!$H60:$KM60,"&lt;&gt;")=0,"",SUMIF('English Scores- Leveled papers'!$H$4:$KM$4,S$3,'English Scores- Leveled papers'!$H60:$KM60)))</f>
        <v/>
      </c>
      <c r="T58" s="41" t="str">
        <f>IF($B58="","",IF(COUNTIFS('English Scores- Leveled papers'!$H$4:$KM$4,T$3,'English Scores- Leveled papers'!$H60:$KM60,"&lt;&gt;")=0,"",SUMIF('English Scores- Leveled papers'!$H$4:$KM$4,T$3,'English Scores- Leveled papers'!$H60:$KM60)))</f>
        <v/>
      </c>
      <c r="U58" s="41" t="str">
        <f>IF($B58="","",IF(COUNTIFS('English Scores- Leveled papers'!$H$4:$KM$4,U$3,'English Scores- Leveled papers'!$H60:$KM60,"&lt;&gt;")=0,"",SUMIF('English Scores- Leveled papers'!$H$4:$KM$4,U$3,'English Scores- Leveled papers'!$H60:$KM60)))</f>
        <v/>
      </c>
      <c r="V58" s="41" t="str">
        <f>IF($B58="","",IF(COUNTIFS('English Scores- Leveled papers'!$H$4:$KM$4,V$3,'English Scores- Leveled papers'!$H60:$KM60,"&lt;&gt;")=0,"",SUMIF('English Scores- Leveled papers'!$H$4:$KM$4,V$3,'English Scores- Leveled papers'!$H60:$KM60)))</f>
        <v/>
      </c>
      <c r="W58" s="41" t="str">
        <f>IF($B58="","",IF(COUNTIFS('English Scores- Leveled papers'!$H$4:$KM$4,W$3,'English Scores- Leveled papers'!$H60:$KM60,"&lt;&gt;")=0,"",SUMIF('English Scores- Leveled papers'!$H$4:$KM$4,W$3,'English Scores- Leveled papers'!$H60:$KM60)))</f>
        <v/>
      </c>
      <c r="X58" s="80" t="str">
        <f>IF($B58="","",IF(COUNTIFS('English Scores- Leveled papers'!$H$4:$KM$4,X$3,'English Scores- Leveled papers'!$H60:$KM60,"&lt;&gt;")=0,"",SUMIF('English Scores- Leveled papers'!$H$4:$KM$4,X$3,'English Scores- Leveled papers'!$H60:$KM60)))</f>
        <v/>
      </c>
      <c r="Y58" s="80" t="str">
        <f>IF($B58="","",IF(COUNTIFS('English Scores- Leveled papers'!$H$4:$KM$4,Y$3,'English Scores- Leveled papers'!$H60:$KM60,"&lt;&gt;")=0,"",SUMIF('English Scores- Leveled papers'!$H$4:$KM$4,Y$3,'English Scores- Leveled papers'!$H60:$KM60)))</f>
        <v/>
      </c>
      <c r="Z58" s="80" t="str">
        <f>IF($B58="","",IF(COUNTIFS('English Scores- Leveled papers'!$H$4:$KM$4,Z$3,'English Scores- Leveled papers'!$H60:$KM60,"&lt;&gt;")=0,"",SUMIF('English Scores- Leveled papers'!$H$4:$KM$4,Z$3,'English Scores- Leveled papers'!$H60:$KM60)))</f>
        <v/>
      </c>
      <c r="AA58" s="80" t="str">
        <f>IF($B58="","",IF(COUNTIFS('English Scores- Leveled papers'!$H$4:$KM$4,AA$3,'English Scores- Leveled papers'!$H60:$KM60,"&lt;&gt;")=0,"",SUMIF('English Scores- Leveled papers'!$H$4:$KM$4,AA$3,'English Scores- Leveled papers'!$H60:$KM60)))</f>
        <v/>
      </c>
      <c r="AB58" s="80" t="str">
        <f>IF($B58="","",IF(COUNTIFS('English Scores- Leveled papers'!$H$4:$KM$4,AB$3,'English Scores- Leveled papers'!$H60:$KM60,"&lt;&gt;")=0,"",SUMIF('English Scores- Leveled papers'!$H$4:$KM$4,AB$3,'English Scores- Leveled papers'!$H60:$KM60)))</f>
        <v/>
      </c>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80" t="str">
        <f>IF($B58="","",IF(COUNTIFS('English Scores- Leveled papers'!$H$4:$KM$4,AI$3,'English Scores- Leveled papers'!$H60:$KM60,"&lt;&gt;")=0,"",SUMIF('English Scores- Leveled papers'!$H$4:$KM$4,AI$3,'English Scores- Leveled papers'!$H60:$KM60)))</f>
        <v/>
      </c>
      <c r="AJ58" s="80" t="str">
        <f>IF($B58="","",IF(COUNTIFS('English Scores- Leveled papers'!$H$4:$KM$4,AJ$3,'English Scores- Leveled papers'!$H60:$KM60,"&lt;&gt;")=0,"",SUMIF('English Scores- Leveled papers'!$H$4:$KM$4,AJ$3,'English Scores- Leveled papers'!$H60:$KM60)))</f>
        <v/>
      </c>
      <c r="AK58" s="80" t="str">
        <f>IF($B58="","",IF(COUNTIFS('English Scores- Leveled papers'!$H$4:$KM$4,AK$3,'English Scores- Leveled papers'!$H60:$KM60,"&lt;&gt;")=0,"",SUMIF('English Scores- Leveled papers'!$H$4:$KM$4,AK$3,'English Scores- Leveled papers'!$H60:$KM60)))</f>
        <v/>
      </c>
      <c r="AL58" s="80" t="str">
        <f>IF($B58="","",IF(COUNTIFS('English Scores- Leveled papers'!$H$4:$KM$4,AL$3,'English Scores- Leveled papers'!$H60:$KM60,"&lt;&gt;")=0,"",SUMIF('English Scores- Leveled papers'!$H$4:$KM$4,AL$3,'English Scores- Leveled papers'!$H60:$KM60)))</f>
        <v/>
      </c>
      <c r="AM58" s="80" t="str">
        <f>IF($B58="","",IF(COUNTIFS('English Scores- Leveled papers'!$H$4:$KM$4,AM$3,'English Scores- Leveled papers'!$H60:$KM60,"&lt;&gt;")=0,"",SUMIF('English Scores- Leveled papers'!$H$4:$KM$4,AM$3,'English Scores- Leveled papers'!$H60:$KM60)))</f>
        <v/>
      </c>
      <c r="AN58" s="80"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80" t="str">
        <f>IF($B58="","",IF(COUNTIFS('English Scores- Leveled papers'!$H$4:$KM$4,AZ$3,'English Scores- Leveled papers'!$H60:$KM60,"&lt;&gt;")=0,"",SUMIF('English Scores- Leveled papers'!$H$4:$KM$4,AZ$3,'English Scores- Leveled papers'!$H60:$KM60)))</f>
        <v/>
      </c>
      <c r="BA58" s="80" t="str">
        <f>IF($B58="","",IF(COUNTIFS('English Scores- Leveled papers'!$H$4:$KM$4,BA$3,'English Scores- Leveled papers'!$H60:$KM60,"&lt;&gt;")=0,"",SUMIF('English Scores- Leveled papers'!$H$4:$KM$4,BA$3,'English Scores- Leveled papers'!$H60:$KM60)))</f>
        <v/>
      </c>
      <c r="BB58" s="80" t="str">
        <f>IF($B58="","",IF(COUNTIFS('English Scores- Leveled papers'!$H$4:$KM$4,BB$3,'English Scores- Leveled papers'!$H60:$KM60,"&lt;&gt;")=0,"",SUMIF('English Scores- Leveled papers'!$H$4:$KM$4,BB$3,'English Scores- Leveled papers'!$H60:$KM60)))</f>
        <v/>
      </c>
      <c r="BC58" s="80" t="str">
        <f>IF($B58="","",IF(COUNTIFS('English Scores- Leveled papers'!$H$4:$KM$4,BC$3,'English Scores- Leveled papers'!$H60:$KM60,"&lt;&gt;")=0,"",SUMIF('English Scores- Leveled papers'!$H$4:$KM$4,BC$3,'English Scores- Leveled papers'!$H60:$KM60)))</f>
        <v/>
      </c>
      <c r="BD58" s="80"/>
      <c r="BE58" s="80"/>
      <c r="BF58" s="80" t="str">
        <f>IF($B58="","",IF(COUNTIFS('English Scores- Leveled papers'!$H$4:$KM$4,BF$3,'English Scores- Leveled papers'!$H60:$KM60,"&lt;&gt;")=0,"",SUMIF('English Scores- Leveled papers'!$H$4:$KM$4,BF$3,'English Scores- Leveled papers'!$H60:$KM60)))</f>
        <v/>
      </c>
      <c r="BG58" s="80" t="str">
        <f>IF($B58="","",IF(COUNTIFS('English Scores- Leveled papers'!$H$4:$KM$4,BG$3,'English Scores- Leveled papers'!$H60:$KM60,"&lt;&gt;")=0,"",SUMIF('English Scores- Leveled papers'!$H$4:$KM$4,BG$3,'English Scores- Leveled papers'!$H60:$KM60)))</f>
        <v/>
      </c>
      <c r="BH58" s="80" t="str">
        <f>IF($B58="","",IF(COUNTIFS('English Scores- Leveled papers'!$H$4:$KM$4,BH$3,'English Scores- Leveled papers'!$H60:$KM60,"&lt;&gt;")=0,"",SUMIF('English Scores- Leveled papers'!$H$4:$KM$4,BH$3,'English Scores- Leveled papers'!$H60:$KM60)))</f>
        <v/>
      </c>
      <c r="BI58" s="80" t="str">
        <f>IF($B58="","",IF(COUNTIFS('English Scores- Leveled papers'!$H$4:$KM$4,BI$3,'English Scores- Leveled papers'!$H60:$KM60,"&lt;&gt;")=0,"",SUMIF('English Scores- Leveled papers'!$H$4:$KM$4,BI$3,'English Scores- Leveled papers'!$H60:$KM60)))</f>
        <v/>
      </c>
      <c r="BJ58" s="80" t="str">
        <f>IF($B58="","",IF(COUNTIFS('English Scores- Leveled papers'!$H$4:$KM$4,BJ$3,'English Scores- Leveled papers'!$H60:$KM60,"&lt;&gt;")=0,"",SUMIF('English Scores- Leveled papers'!$H$4:$KM$4,BJ$3,'English Scores- Leveled papers'!$H60:$KM60)))</f>
        <v/>
      </c>
      <c r="BK58" s="80" t="str">
        <f>IF($B58="","",IF(COUNTIFS('English Scores- Leveled papers'!$H$4:$KM$4,BK$3,'English Scores- Leveled papers'!$H60:$KM60,"&lt;&gt;")=0,"",SUMIF('English Scores- Leveled papers'!$H$4:$KM$4,BK$3,'English Scores- Leveled papers'!$H60:$KM60)))</f>
        <v/>
      </c>
      <c r="BL58" s="80" t="str">
        <f>IF($B58="","",IF(COUNTIFS('English Scores- Leveled papers'!$H$4:$KM$4,BL$3,'English Scores- Leveled papers'!$H60:$KM60,"&lt;&gt;")=0,"",SUMIF('English Scores- Leveled papers'!$H$4:$KM$4,BL$3,'English Scores- Leveled papers'!$H60:$KM60)))</f>
        <v/>
      </c>
      <c r="BM58" s="80" t="str">
        <f>IF($B58="","",IF(COUNTIFS('English Scores- Leveled papers'!$H$4:$KM$4,BM$3,'English Scores- Leveled papers'!$H60:$KM60,"&lt;&gt;")=0,"",SUMIF('English Scores- Leveled papers'!$H$4:$KM$4,BM$3,'English Scores- Leveled papers'!$H60:$KM60)))</f>
        <v/>
      </c>
      <c r="BN58" s="80" t="str">
        <f>IF($B58="","",IF(COUNTIFS('English Scores- Leveled papers'!$H$4:$KM$4,BN$3,'English Scores- Leveled papers'!$H60:$KM60,"&lt;&gt;")=0,"",SUMIF('English Scores- Leveled papers'!$H$4:$KM$4,BN$3,'English Scores- Leveled papers'!$H60:$KM60)))</f>
        <v/>
      </c>
      <c r="BO58" s="80"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80" t="str">
        <f>IF($B58="","",IF(COUNTIFS('English Scores- Leveled papers'!$H$4:$KM$4,BX$3,'English Scores- Leveled papers'!$H60:$KM60,"&lt;&gt;")=0,"",SUMIF('English Scores- Leveled papers'!$H$4:$KM$4,BX$3,'English Scores- Leveled papers'!$H60:$KM60)))</f>
        <v/>
      </c>
      <c r="BY58" s="80" t="str">
        <f>IF($B58="","",IF(COUNTIFS('English Scores- Leveled papers'!$H$4:$KM$4,BY$3,'English Scores- Leveled papers'!$H60:$KM60,"&lt;&gt;")=0,"",SUMIF('English Scores- Leveled papers'!$H$4:$KM$4,BY$3,'English Scores- Leveled papers'!$H60:$KM60)))</f>
        <v/>
      </c>
      <c r="BZ58" s="80" t="str">
        <f>IF($B58="","",IF(COUNTIFS('English Scores- Leveled papers'!$H$4:$KM$4,BZ$3,'English Scores- Leveled papers'!$H60:$KM60,"&lt;&gt;")=0,"",SUMIF('English Scores- Leveled papers'!$H$4:$KM$4,BZ$3,'English Scores- Leveled papers'!$H60:$KM60)))</f>
        <v/>
      </c>
      <c r="CA58" s="80" t="str">
        <f>IF($B58="","",IF(COUNTIFS('English Scores- Leveled papers'!$H$4:$KM$4,CA$3,'English Scores- Leveled papers'!$H60:$KM60,"&lt;&gt;")=0,"",SUMIF('English Scores- Leveled papers'!$H$4:$KM$4,CA$3,'English Scores- Leveled papers'!$H60:$KM60)))</f>
        <v/>
      </c>
      <c r="CB58" s="80" t="str">
        <f>IF($B58="","",IF(COUNTIFS('English Scores- Leveled papers'!$H$4:$KM$4,CB$3,'English Scores- Leveled papers'!$H60:$KM60,"&lt;&gt;")=0,"",SUMIF('English Scores- Leveled papers'!$H$4:$KM$4,CB$3,'English Scores- Leveled papers'!$H60:$KM60)))</f>
        <v/>
      </c>
      <c r="CC58" s="80" t="str">
        <f>IF($B58="","",IF(COUNTIFS('English Scores- Leveled papers'!$H$4:$KM$4,CC$3,'English Scores- Leveled papers'!$H60:$KM60,"&lt;&gt;")=0,"",SUMIF('English Scores- Leveled papers'!$H$4:$KM$4,CC$3,'English Scores- Leveled papers'!$H60:$KM60)))</f>
        <v/>
      </c>
      <c r="CD58" s="80" t="str">
        <f>IF($B58="","",IF(COUNTIFS('English Scores- Leveled papers'!$H$4:$KM$4,CD$3,'English Scores- Leveled papers'!$H60:$KM60,"&lt;&gt;")=0,"",SUMIF('English Scores- Leveled papers'!$H$4:$KM$4,CD$3,'English Scores- Leveled papers'!$H60:$KM60)))</f>
        <v/>
      </c>
      <c r="CE58" s="80" t="str">
        <f>IF($B58="","",IF(COUNTIFS('English Scores- Leveled papers'!$H$4:$KM$4,CE$3,'English Scores- Leveled papers'!$H60:$KM60,"&lt;&gt;")=0,"",SUMIF('English Scores- Leveled papers'!$H$4:$KM$4,CE$3,'English Scores- Leveled papers'!$H60:$KM60)))</f>
        <v/>
      </c>
      <c r="CF58" s="80"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80" t="str">
        <f>IF($B58="","",IF(COUNTIFS('English Scores- Leveled papers'!$H$4:$KM$4,CL$3,'English Scores- Leveled papers'!$H60:$KM60,"&lt;&gt;")=0,"",SUMIF('English Scores- Leveled papers'!$H$4:$KM$4,CL$3,'English Scores- Leveled papers'!$H60:$KM60)))</f>
        <v/>
      </c>
      <c r="CM58" s="80" t="str">
        <f>IF($B58="","",IF(COUNTIFS('English Scores- Leveled papers'!$H$4:$KM$4,CM$3,'English Scores- Leveled papers'!$H60:$KM60,"&lt;&gt;")=0,"",SUMIF('English Scores- Leveled papers'!$H$4:$KM$4,CM$3,'English Scores- Leveled papers'!$H60:$KM60)))</f>
        <v/>
      </c>
      <c r="CN58" s="80" t="str">
        <f>IF($B58="","",IF(COUNTIFS('English Scores- Leveled papers'!$H$4:$KM$4,CN$3,'English Scores- Leveled papers'!$H60:$KM60,"&lt;&gt;")=0,"",SUMIF('English Scores- Leveled papers'!$H$4:$KM$4,CN$3,'English Scores- Leveled papers'!$H60:$KM60)))</f>
        <v/>
      </c>
      <c r="CO58" s="80" t="str">
        <f>IF($B58="","",IF(COUNTIFS('English Scores- Leveled papers'!$H$4:$KM$4,CO$3,'English Scores- Leveled papers'!$H60:$KM60,"&lt;&gt;")=0,"",SUMIF('English Scores- Leveled papers'!$H$4:$KM$4,CO$3,'English Scores- Leveled papers'!$H60:$KM60)))</f>
        <v/>
      </c>
      <c r="CP58" s="80" t="str">
        <f>IF($B58="","",IF(COUNTIFS('English Scores- Leveled papers'!$H$4:$KM$4,CP$3,'English Scores- Leveled papers'!$H60:$KM60,"&lt;&gt;")=0,"",SUMIF('English Scores- Leveled papers'!$H$4:$KM$4,CP$3,'English Scores- Leveled papers'!$H60:$KM60)))</f>
        <v/>
      </c>
      <c r="CQ58" s="80" t="str">
        <f>IF($B58="","",IF(COUNTIFS('English Scores- Leveled papers'!$H$4:$KM$4,CQ$3,'English Scores- Leveled papers'!$H60:$KM60,"&lt;&gt;")=0,"",SUMIF('English Scores- Leveled papers'!$H$4:$KM$4,CQ$3,'English Scores- Leveled papers'!$H60:$KM60)))</f>
        <v/>
      </c>
      <c r="CR58" s="80" t="str">
        <f>IF($B58="","",IF(COUNTIFS('English Scores- Leveled papers'!$H$4:$KM$4,CR$3,'English Scores- Leveled papers'!$H60:$KM60,"&lt;&gt;")=0,"",SUMIF('English Scores- Leveled papers'!$H$4:$KM$4,CR$3,'English Scores- Leveled papers'!$H60:$KM60)))</f>
        <v/>
      </c>
      <c r="CS58" s="80"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80" t="str">
        <f>IF($B58="","",IF(COUNTIFS('English Scores- Leveled papers'!$H$4:$KM$4,DF$3,'English Scores- Leveled papers'!$H60:$KM60,"&lt;&gt;")=0,"",SUMIF('English Scores- Leveled papers'!$H$4:$KM$4,DF$3,'English Scores- Leveled papers'!$H60:$KM60)))</f>
        <v/>
      </c>
      <c r="DG58" s="80" t="str">
        <f>IF($B58="","",IF(COUNTIFS('English Scores- Leveled papers'!$H$4:$KM$4,DG$3,'English Scores- Leveled papers'!$H60:$KM60,"&lt;&gt;")=0,"",SUMIF('English Scores- Leveled papers'!$H$4:$KM$4,DG$3,'English Scores- Leveled papers'!$H60:$KM60)))</f>
        <v/>
      </c>
      <c r="DH58" s="80" t="str">
        <f>IF($B58="","",IF(COUNTIFS('English Scores- Leveled papers'!$H$4:$KM$4,DH$3,'English Scores- Leveled papers'!$H60:$KM60,"&lt;&gt;")=0,"",SUMIF('English Scores- Leveled papers'!$H$4:$KM$4,DH$3,'English Scores- Leveled papers'!$H60:$KM60)))</f>
        <v/>
      </c>
      <c r="DI58" s="80" t="str">
        <f>IF($B58="","",IF(COUNTIFS('English Scores- Leveled papers'!$H$4:$KM$4,DI$3,'English Scores- Leveled papers'!$H60:$KM60,"&lt;&gt;")=0,"",SUMIF('English Scores- Leveled papers'!$H$4:$KM$4,DI$3,'English Scores- Leveled papers'!$H60:$KM60)))</f>
        <v/>
      </c>
      <c r="DJ58" s="80" t="str">
        <f>IF($B58="","",IF(COUNTIFS('English Scores- Leveled papers'!$H$4:$KM$4,DJ$3,'English Scores- Leveled papers'!$H60:$KM60,"&lt;&gt;")=0,"",SUMIF('English Scores- Leveled papers'!$H$4:$KM$4,DJ$3,'English Scores- Leveled papers'!$H60:$KM60)))</f>
        <v/>
      </c>
      <c r="DK58" s="80" t="str">
        <f>IF($B58="","",IF(COUNTIFS('English Scores- Leveled papers'!$H$4:$KM$4,DK$3,'English Scores- Leveled papers'!$H60:$KM60,"&lt;&gt;")=0,"",SUMIF('English Scores- Leveled papers'!$H$4:$KM$4,DK$3,'English Scores- Leveled papers'!$H60:$KM60)))</f>
        <v/>
      </c>
      <c r="DL58" s="80" t="str">
        <f>IF($B58="","",IF(COUNTIFS('English Scores- Leveled papers'!$H$4:$KM$4,DL$3,'English Scores- Leveled papers'!$H60:$KM60,"&lt;&gt;")=0,"",SUMIF('English Scores- Leveled papers'!$H$4:$KM$4,DL$3,'English Scores- Leveled papers'!$H60:$KM60)))</f>
        <v/>
      </c>
      <c r="DM58" s="80" t="str">
        <f>IF($B58="","",IF(COUNTIFS('English Scores- Leveled papers'!$H$4:$KM$4,DM$3,'English Scores- Leveled papers'!$H60:$KM60,"&lt;&gt;")=0,"",SUMIF('English Scores- Leveled papers'!$H$4:$KM$4,DM$3,'English Scores- Leveled papers'!$H60:$KM60)))</f>
        <v/>
      </c>
      <c r="DN58" s="80" t="str">
        <f>IF($B58="","",IF(COUNTIFS('English Scores- Leveled papers'!$H$4:$KM$4,DN$3,'English Scores- Leveled papers'!$H60:$KM60,"&lt;&gt;")=0,"",SUMIF('English Scores- Leveled papers'!$H$4:$KM$4,DN$3,'English Scores- Leveled papers'!$H60:$KM60)))</f>
        <v/>
      </c>
      <c r="DO58" s="80" t="str">
        <f>IF($B58="","",IF(COUNTIFS('English Scores- Leveled papers'!$H$4:$KM$4,DO$3,'English Scores- Leveled papers'!$H60:$KM60,"&lt;&gt;")=0,"",SUMIF('English Scores- Leveled papers'!$H$4:$KM$4,DO$3,'English Scores- Leveled papers'!$H60:$KM60)))</f>
        <v/>
      </c>
      <c r="DP58" s="80" t="str">
        <f>IF($B58="","",IF(COUNTIFS('English Scores- Leveled papers'!$H$4:$KM$4,DP$3,'English Scores- Leveled papers'!$H60:$KM60,"&lt;&gt;")=0,"",SUMIF('English Scores- Leveled papers'!$H$4:$KM$4,DP$3,'English Scores- Leveled papers'!$H60:$KM60)))</f>
        <v/>
      </c>
      <c r="DQ58" s="80" t="str">
        <f>IF($B58="","",IF(COUNTIFS('English Scores- Leveled papers'!$H$4:$KM$4,DQ$3,'English Scores- Leveled papers'!$H60:$KM60,"&lt;&gt;")=0,"",SUMIF('English Scores- Leveled papers'!$H$4:$KM$4,DQ$3,'English Scores- Leveled papers'!$H60:$KM60)))</f>
        <v/>
      </c>
      <c r="DR58" s="41" t="str">
        <f>IF($B58="","",IF(COUNTIFS('English Scores- Leveled papers'!$H$4:$KM$4,DR$3,'English Scores- Leveled papers'!$H60:$KM60,"&lt;&gt;")=0,"",SUMIF('English Scores- Leveled papers'!$H$4:$KM$4,DR$3,'English Scores- Leveled papers'!$H60:$KM60)))</f>
        <v/>
      </c>
      <c r="DS58" s="41" t="str">
        <f>IF($B58="","",IF(COUNTIFS('English Scores- Leveled papers'!$H$4:$KM$4,DS$3,'English Scores- Leveled papers'!$H60:$KM60,"&lt;&gt;")=0,"",SUMIF('English Scores- Leveled papers'!$H$4:$KM$4,DS$3,'English Scores- Leveled papers'!$H60:$KM60)))</f>
        <v/>
      </c>
      <c r="DT58" s="41" t="str">
        <f>IF($B58="","",IF(COUNTIFS('English Scores- Leveled papers'!$H$4:$KM$4,DT$3,'English Scores- Leveled papers'!$H60:$KM60,"&lt;&gt;")=0,"",SUMIF('English Scores- Leveled papers'!$H$4:$KM$4,DT$3,'English Scores- Leveled papers'!$H60:$KM60)))</f>
        <v/>
      </c>
      <c r="DU58" s="41" t="str">
        <f>IF($B58="","",IF(COUNTIFS('English Scores- Leveled papers'!$H$4:$KM$4,DU$3,'English Scores- Leveled papers'!$H60:$KM60,"&lt;&gt;")=0,"",SUMIF('English Scores- Leveled papers'!$H$4:$KM$4,DU$3,'English Scores- Leveled papers'!$H60:$KM60)))</f>
        <v/>
      </c>
      <c r="DV58" s="41" t="str">
        <f>IF($B58="","",IF(COUNTIFS('English Scores- Leveled papers'!$H$4:$KM$4,DV$3,'English Scores- Leveled papers'!$H60:$KM60,"&lt;&gt;")=0,"",SUMIF('English Scores- Leveled papers'!$H$4:$KM$4,DV$3,'English Scores- Leveled papers'!$H60:$KM60)))</f>
        <v/>
      </c>
      <c r="DW58" s="41" t="str">
        <f>IF($B58="","",IF(COUNTIFS('English Scores- Leveled papers'!$H$4:$KM$4,DW$3,'English Scores- Leveled papers'!$H60:$KM60,"&lt;&gt;")=0,"",SUMIF('English Scores- Leveled papers'!$H$4:$KM$4,DW$3,'English Scores- Leveled papers'!$H60:$KM60)))</f>
        <v/>
      </c>
      <c r="DX58" s="41" t="str">
        <f>IF($B58="","",IF(COUNTIFS('English Scores- Leveled papers'!$H$4:$KM$4,DX$3,'English Scores- Leveled papers'!$H60:$KM60,"&lt;&gt;")=0,"",SUMIF('English Scores- Leveled papers'!$H$4:$KM$4,DX$3,'English Scores- Leveled papers'!$H60:$KM60)))</f>
        <v/>
      </c>
      <c r="DY58" s="41" t="str">
        <f>IF($B58="","",IF(COUNTIFS('English Scores- Leveled papers'!$H$4:$KM$4,DY$3,'English Scores- Leveled papers'!$H60:$KM60,"&lt;&gt;")=0,"",SUMIF('English Scores- Leveled papers'!$H$4:$KM$4,DY$3,'English Scores- Leveled papers'!$H60:$KM60)))</f>
        <v/>
      </c>
      <c r="DZ58" s="41" t="str">
        <f>IF($B58="","",IF(COUNTIFS('English Scores- Leveled papers'!$H$4:$KM$4,DZ$3,'English Scores- Leveled papers'!$H60:$KM60,"&lt;&gt;")=0,"",SUMIF('English Scores- Leveled papers'!$H$4:$KM$4,DZ$3,'English Scores- Leveled papers'!$H60:$KM60)))</f>
        <v/>
      </c>
      <c r="EA58" s="41" t="str">
        <f>IF($B58="","",IF(COUNTIFS('English Scores- Leveled papers'!$H$4:$KM$4,EA$3,'English Scores- Leveled papers'!$H60:$KM60,"&lt;&gt;")=0,"",SUMIF('English Scores- Leveled papers'!$H$4:$KM$4,EA$3,'English Scores- Leveled papers'!$H60:$KM60)))</f>
        <v/>
      </c>
      <c r="EB58" s="41" t="str">
        <f>IF($B58="","",IF(COUNTIFS('English Scores- Leveled papers'!$H$4:$KM$4,EB$3,'English Scores- Leveled papers'!$H60:$KM60,"&lt;&gt;")=0,"",SUMIF('English Scores- Leveled papers'!$H$4:$KM$4,EB$3,'English Scores- Leveled papers'!$H60:$KM60)))</f>
        <v/>
      </c>
      <c r="EC58" s="41" t="str">
        <f>IF($B58="","",IF(COUNTIFS('English Scores- Leveled papers'!$H$4:$KM$4,EC$3,'English Scores- Leveled papers'!$H60:$KM60,"&lt;&gt;")=0,"",SUMIF('English Scores- Leveled papers'!$H$4:$KM$4,EC$3,'English Scores- Leveled papers'!$H60:$KM60)))</f>
        <v/>
      </c>
      <c r="ED58" s="80" t="str">
        <f>IF($B58="","",IF(COUNTIFS('English Scores- Leveled papers'!$H$4:$KM$4,ED$3,'English Scores- Leveled papers'!$H60:$KM60,"&lt;&gt;")=0,"",SUMIF('English Scores- Leveled papers'!$H$4:$KM$4,ED$3,'English Scores- Leveled papers'!$H60:$KM60)))</f>
        <v/>
      </c>
      <c r="EE58" s="80" t="str">
        <f>IF($B58="","",IF(COUNTIFS('English Scores- Leveled papers'!$H$4:$KM$4,EE$3,'English Scores- Leveled papers'!$H60:$KM60,"&lt;&gt;")=0,"",SUMIF('English Scores- Leveled papers'!$H$4:$KM$4,EE$3,'English Scores- Leveled papers'!$H60:$KM60)))</f>
        <v/>
      </c>
      <c r="EF58" s="80" t="str">
        <f>IF($B58="","",IF(COUNTIFS('English Scores- Leveled papers'!$H$4:$KM$4,EF$3,'English Scores- Leveled papers'!$H60:$KM60,"&lt;&gt;")=0,"",SUMIF('English Scores- Leveled papers'!$H$4:$KM$4,EF$3,'English Scores- Leveled papers'!$H60:$KM60)))</f>
        <v/>
      </c>
      <c r="EG58" s="80" t="str">
        <f>IF($B58="","",IF(COUNTIFS('English Scores- Leveled papers'!$H$4:$KM$4,EG$3,'English Scores- Leveled papers'!$H60:$KM60,"&lt;&gt;")=0,"",SUMIF('English Scores- Leveled papers'!$H$4:$KM$4,EG$3,'English Scores- Leveled papers'!$H60:$KM60)))</f>
        <v/>
      </c>
      <c r="EH58" s="80" t="str">
        <f>IF($B58="","",IF(COUNTIFS('English Scores- Leveled papers'!$H$4:$KM$4,EH$3,'English Scores- Leveled papers'!$H60:$KM60,"&lt;&gt;")=0,"",SUMIF('English Scores- Leveled papers'!$H$4:$KM$4,EH$3,'English Scores- Leveled papers'!$H60:$KM60)))</f>
        <v/>
      </c>
      <c r="EI58" s="80" t="str">
        <f>IF($B58="","",IF(COUNTIFS('English Scores- Leveled papers'!$H$4:$KM$4,EI$3,'English Scores- Leveled papers'!$H60:$KM60,"&lt;&gt;")=0,"",SUMIF('English Scores- Leveled papers'!$H$4:$KM$4,EI$3,'English Scores- Leveled papers'!$H60:$KM60)))</f>
        <v/>
      </c>
      <c r="EJ58" s="80" t="str">
        <f>IF($B58="","",IF(COUNTIFS('English Scores- Leveled papers'!$H$4:$KM$4,EJ$3,'English Scores- Leveled papers'!$H60:$KM60,"&lt;&gt;")=0,"",SUMIF('English Scores- Leveled papers'!$H$4:$KM$4,EJ$3,'English Scores- Leveled papers'!$H60:$KM60)))</f>
        <v/>
      </c>
      <c r="EK58" s="80" t="str">
        <f>IF($B58="","",IF(COUNTIFS('English Scores- Leveled papers'!$H$4:$KM$4,EK$3,'English Scores- Leveled papers'!$H60:$KM60,"&lt;&gt;")=0,"",SUMIF('English Scores- Leveled papers'!$H$4:$KM$4,EK$3,'English Scores- Leveled papers'!$H60:$KM60)))</f>
        <v/>
      </c>
      <c r="EL58" s="80" t="str">
        <f>IF($B58="","",IF(COUNTIFS('English Scores- Leveled papers'!$H$4:$KM$4,EL$3,'English Scores- Leveled papers'!$H60:$KM60,"&lt;&gt;")=0,"",SUMIF('English Scores- Leveled papers'!$H$4:$KM$4,EL$3,'English Scores- Leveled papers'!$H60:$KM60)))</f>
        <v/>
      </c>
      <c r="EM58" s="80" t="str">
        <f>IF($B58="","",IF(COUNTIFS('English Scores- Leveled papers'!$H$4:$KM$4,EM$3,'English Scores- Leveled papers'!$H60:$KM60,"&lt;&gt;")=0,"",SUMIF('English Scores- Leveled papers'!$H$4:$KM$4,EM$3,'English Scores- Leveled papers'!$H60:$KM60)))</f>
        <v/>
      </c>
      <c r="EN58" s="80" t="str">
        <f>IF($B58="","",IF(COUNTIFS('English Scores- Leveled papers'!$H$4:$KM$4,EN$3,'English Scores- Leveled papers'!$H60:$KM60,"&lt;&gt;")=0,"",SUMIF('English Scores- Leveled papers'!$H$4:$KM$4,EN$3,'English Scores- Leveled papers'!$H60:$KM60)))</f>
        <v/>
      </c>
      <c r="EO58" s="80" t="str">
        <f>IF($B58="","",IF(COUNTIFS('English Scores- Leveled papers'!$H$4:$KM$4,EO$3,'English Scores- Leveled papers'!$H60:$KM60,"&lt;&gt;")=0,"",SUMIF('English Scores- Leveled papers'!$H$4:$KM$4,EO$3,'English Scores- Leveled papers'!$H60:$KM60)))</f>
        <v/>
      </c>
      <c r="EP58" s="80" t="str">
        <f>IF($B58="","",IF(COUNTIFS('English Scores- Leveled papers'!$H$4:$KM$4,EP$3,'English Scores- Leveled papers'!$H60:$KM60,"&lt;&gt;")=0,"",SUMIF('English Scores- Leveled papers'!$H$4:$KM$4,EP$3,'English Scores- Leveled papers'!$H60:$KM60)))</f>
        <v/>
      </c>
    </row>
    <row r="59" spans="1:146" ht="12.75" customHeight="1" x14ac:dyDescent="0.2">
      <c r="A59" s="65">
        <v>55</v>
      </c>
      <c r="B59" s="65" t="str">
        <f>'English Scores- Leveled papers'!B61</f>
        <v/>
      </c>
      <c r="C59" s="79" t="str">
        <f>IF('RC Mastery Check+Question type'!D59="","",IF(OR('RC Mastery Check+Question type'!D59=-0.5,'RC Mastery Check+Question type'!D59=0,'RC Mastery Check+Question type'!D59=0.2,'RC Mastery Check+Question type'!D59=0.5),"NR",'Cover Sheet'!#REF!))</f>
        <v/>
      </c>
      <c r="D59" s="76" t="str">
        <f>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v/>
      </c>
      <c r="E59" s="78" t="str">
        <f t="shared" si="16"/>
        <v/>
      </c>
      <c r="F59" s="78" t="str">
        <f t="shared" si="17"/>
        <v/>
      </c>
      <c r="G59" s="78" t="str">
        <f t="shared" si="18"/>
        <v/>
      </c>
      <c r="H59" s="78" t="str">
        <f t="shared" si="19"/>
        <v/>
      </c>
      <c r="I59" s="78" t="str">
        <f t="shared" si="20"/>
        <v/>
      </c>
      <c r="J59" s="78" t="str">
        <f t="shared" si="21"/>
        <v/>
      </c>
      <c r="K59" s="78" t="str">
        <f t="shared" si="22"/>
        <v/>
      </c>
      <c r="L59" s="78" t="str">
        <f t="shared" si="23"/>
        <v/>
      </c>
      <c r="M59" s="78" t="str">
        <f t="shared" si="24"/>
        <v/>
      </c>
      <c r="N59" s="78" t="str">
        <f t="shared" si="25"/>
        <v/>
      </c>
      <c r="O59" s="78" t="str">
        <f t="shared" si="26"/>
        <v/>
      </c>
      <c r="P59" s="78" t="str">
        <f t="shared" si="27"/>
        <v/>
      </c>
      <c r="Q59" s="78" t="str">
        <f t="shared" si="28"/>
        <v/>
      </c>
      <c r="R59" s="78" t="str">
        <f t="shared" si="29"/>
        <v/>
      </c>
      <c r="S59" s="41" t="str">
        <f>IF($B59="","",IF(COUNTIFS('English Scores- Leveled papers'!$H$4:$KM$4,S$3,'English Scores- Leveled papers'!$H61:$KM61,"&lt;&gt;")=0,"",SUMIF('English Scores- Leveled papers'!$H$4:$KM$4,S$3,'English Scores- Leveled papers'!$H61:$KM61)))</f>
        <v/>
      </c>
      <c r="T59" s="41" t="str">
        <f>IF($B59="","",IF(COUNTIFS('English Scores- Leveled papers'!$H$4:$KM$4,T$3,'English Scores- Leveled papers'!$H61:$KM61,"&lt;&gt;")=0,"",SUMIF('English Scores- Leveled papers'!$H$4:$KM$4,T$3,'English Scores- Leveled papers'!$H61:$KM61)))</f>
        <v/>
      </c>
      <c r="U59" s="41" t="str">
        <f>IF($B59="","",IF(COUNTIFS('English Scores- Leveled papers'!$H$4:$KM$4,U$3,'English Scores- Leveled papers'!$H61:$KM61,"&lt;&gt;")=0,"",SUMIF('English Scores- Leveled papers'!$H$4:$KM$4,U$3,'English Scores- Leveled papers'!$H61:$KM61)))</f>
        <v/>
      </c>
      <c r="V59" s="41" t="str">
        <f>IF($B59="","",IF(COUNTIFS('English Scores- Leveled papers'!$H$4:$KM$4,V$3,'English Scores- Leveled papers'!$H61:$KM61,"&lt;&gt;")=0,"",SUMIF('English Scores- Leveled papers'!$H$4:$KM$4,V$3,'English Scores- Leveled papers'!$H61:$KM61)))</f>
        <v/>
      </c>
      <c r="W59" s="41" t="str">
        <f>IF($B59="","",IF(COUNTIFS('English Scores- Leveled papers'!$H$4:$KM$4,W$3,'English Scores- Leveled papers'!$H61:$KM61,"&lt;&gt;")=0,"",SUMIF('English Scores- Leveled papers'!$H$4:$KM$4,W$3,'English Scores- Leveled papers'!$H61:$KM61)))</f>
        <v/>
      </c>
      <c r="X59" s="80" t="str">
        <f>IF($B59="","",IF(COUNTIFS('English Scores- Leveled papers'!$H$4:$KM$4,X$3,'English Scores- Leveled papers'!$H61:$KM61,"&lt;&gt;")=0,"",SUMIF('English Scores- Leveled papers'!$H$4:$KM$4,X$3,'English Scores- Leveled papers'!$H61:$KM61)))</f>
        <v/>
      </c>
      <c r="Y59" s="80" t="str">
        <f>IF($B59="","",IF(COUNTIFS('English Scores- Leveled papers'!$H$4:$KM$4,Y$3,'English Scores- Leveled papers'!$H61:$KM61,"&lt;&gt;")=0,"",SUMIF('English Scores- Leveled papers'!$H$4:$KM$4,Y$3,'English Scores- Leveled papers'!$H61:$KM61)))</f>
        <v/>
      </c>
      <c r="Z59" s="80" t="str">
        <f>IF($B59="","",IF(COUNTIFS('English Scores- Leveled papers'!$H$4:$KM$4,Z$3,'English Scores- Leveled papers'!$H61:$KM61,"&lt;&gt;")=0,"",SUMIF('English Scores- Leveled papers'!$H$4:$KM$4,Z$3,'English Scores- Leveled papers'!$H61:$KM61)))</f>
        <v/>
      </c>
      <c r="AA59" s="80" t="str">
        <f>IF($B59="","",IF(COUNTIFS('English Scores- Leveled papers'!$H$4:$KM$4,AA$3,'English Scores- Leveled papers'!$H61:$KM61,"&lt;&gt;")=0,"",SUMIF('English Scores- Leveled papers'!$H$4:$KM$4,AA$3,'English Scores- Leveled papers'!$H61:$KM61)))</f>
        <v/>
      </c>
      <c r="AB59" s="80" t="str">
        <f>IF($B59="","",IF(COUNTIFS('English Scores- Leveled papers'!$H$4:$KM$4,AB$3,'English Scores- Leveled papers'!$H61:$KM61,"&lt;&gt;")=0,"",SUMIF('English Scores- Leveled papers'!$H$4:$KM$4,AB$3,'English Scores- Leveled papers'!$H61:$KM61)))</f>
        <v/>
      </c>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80" t="str">
        <f>IF($B59="","",IF(COUNTIFS('English Scores- Leveled papers'!$H$4:$KM$4,AI$3,'English Scores- Leveled papers'!$H61:$KM61,"&lt;&gt;")=0,"",SUMIF('English Scores- Leveled papers'!$H$4:$KM$4,AI$3,'English Scores- Leveled papers'!$H61:$KM61)))</f>
        <v/>
      </c>
      <c r="AJ59" s="80" t="str">
        <f>IF($B59="","",IF(COUNTIFS('English Scores- Leveled papers'!$H$4:$KM$4,AJ$3,'English Scores- Leveled papers'!$H61:$KM61,"&lt;&gt;")=0,"",SUMIF('English Scores- Leveled papers'!$H$4:$KM$4,AJ$3,'English Scores- Leveled papers'!$H61:$KM61)))</f>
        <v/>
      </c>
      <c r="AK59" s="80" t="str">
        <f>IF($B59="","",IF(COUNTIFS('English Scores- Leveled papers'!$H$4:$KM$4,AK$3,'English Scores- Leveled papers'!$H61:$KM61,"&lt;&gt;")=0,"",SUMIF('English Scores- Leveled papers'!$H$4:$KM$4,AK$3,'English Scores- Leveled papers'!$H61:$KM61)))</f>
        <v/>
      </c>
      <c r="AL59" s="80" t="str">
        <f>IF($B59="","",IF(COUNTIFS('English Scores- Leveled papers'!$H$4:$KM$4,AL$3,'English Scores- Leveled papers'!$H61:$KM61,"&lt;&gt;")=0,"",SUMIF('English Scores- Leveled papers'!$H$4:$KM$4,AL$3,'English Scores- Leveled papers'!$H61:$KM61)))</f>
        <v/>
      </c>
      <c r="AM59" s="80" t="str">
        <f>IF($B59="","",IF(COUNTIFS('English Scores- Leveled papers'!$H$4:$KM$4,AM$3,'English Scores- Leveled papers'!$H61:$KM61,"&lt;&gt;")=0,"",SUMIF('English Scores- Leveled papers'!$H$4:$KM$4,AM$3,'English Scores- Leveled papers'!$H61:$KM61)))</f>
        <v/>
      </c>
      <c r="AN59" s="80"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80" t="str">
        <f>IF($B59="","",IF(COUNTIFS('English Scores- Leveled papers'!$H$4:$KM$4,AZ$3,'English Scores- Leveled papers'!$H61:$KM61,"&lt;&gt;")=0,"",SUMIF('English Scores- Leveled papers'!$H$4:$KM$4,AZ$3,'English Scores- Leveled papers'!$H61:$KM61)))</f>
        <v/>
      </c>
      <c r="BA59" s="80" t="str">
        <f>IF($B59="","",IF(COUNTIFS('English Scores- Leveled papers'!$H$4:$KM$4,BA$3,'English Scores- Leveled papers'!$H61:$KM61,"&lt;&gt;")=0,"",SUMIF('English Scores- Leveled papers'!$H$4:$KM$4,BA$3,'English Scores- Leveled papers'!$H61:$KM61)))</f>
        <v/>
      </c>
      <c r="BB59" s="80" t="str">
        <f>IF($B59="","",IF(COUNTIFS('English Scores- Leveled papers'!$H$4:$KM$4,BB$3,'English Scores- Leveled papers'!$H61:$KM61,"&lt;&gt;")=0,"",SUMIF('English Scores- Leveled papers'!$H$4:$KM$4,BB$3,'English Scores- Leveled papers'!$H61:$KM61)))</f>
        <v/>
      </c>
      <c r="BC59" s="80" t="str">
        <f>IF($B59="","",IF(COUNTIFS('English Scores- Leveled papers'!$H$4:$KM$4,BC$3,'English Scores- Leveled papers'!$H61:$KM61,"&lt;&gt;")=0,"",SUMIF('English Scores- Leveled papers'!$H$4:$KM$4,BC$3,'English Scores- Leveled papers'!$H61:$KM61)))</f>
        <v/>
      </c>
      <c r="BD59" s="80"/>
      <c r="BE59" s="80"/>
      <c r="BF59" s="80" t="str">
        <f>IF($B59="","",IF(COUNTIFS('English Scores- Leveled papers'!$H$4:$KM$4,BF$3,'English Scores- Leveled papers'!$H61:$KM61,"&lt;&gt;")=0,"",SUMIF('English Scores- Leveled papers'!$H$4:$KM$4,BF$3,'English Scores- Leveled papers'!$H61:$KM61)))</f>
        <v/>
      </c>
      <c r="BG59" s="80" t="str">
        <f>IF($B59="","",IF(COUNTIFS('English Scores- Leveled papers'!$H$4:$KM$4,BG$3,'English Scores- Leveled papers'!$H61:$KM61,"&lt;&gt;")=0,"",SUMIF('English Scores- Leveled papers'!$H$4:$KM$4,BG$3,'English Scores- Leveled papers'!$H61:$KM61)))</f>
        <v/>
      </c>
      <c r="BH59" s="80" t="str">
        <f>IF($B59="","",IF(COUNTIFS('English Scores- Leveled papers'!$H$4:$KM$4,BH$3,'English Scores- Leveled papers'!$H61:$KM61,"&lt;&gt;")=0,"",SUMIF('English Scores- Leveled papers'!$H$4:$KM$4,BH$3,'English Scores- Leveled papers'!$H61:$KM61)))</f>
        <v/>
      </c>
      <c r="BI59" s="80" t="str">
        <f>IF($B59="","",IF(COUNTIFS('English Scores- Leveled papers'!$H$4:$KM$4,BI$3,'English Scores- Leveled papers'!$H61:$KM61,"&lt;&gt;")=0,"",SUMIF('English Scores- Leveled papers'!$H$4:$KM$4,BI$3,'English Scores- Leveled papers'!$H61:$KM61)))</f>
        <v/>
      </c>
      <c r="BJ59" s="80" t="str">
        <f>IF($B59="","",IF(COUNTIFS('English Scores- Leveled papers'!$H$4:$KM$4,BJ$3,'English Scores- Leveled papers'!$H61:$KM61,"&lt;&gt;")=0,"",SUMIF('English Scores- Leveled papers'!$H$4:$KM$4,BJ$3,'English Scores- Leveled papers'!$H61:$KM61)))</f>
        <v/>
      </c>
      <c r="BK59" s="80" t="str">
        <f>IF($B59="","",IF(COUNTIFS('English Scores- Leveled papers'!$H$4:$KM$4,BK$3,'English Scores- Leveled papers'!$H61:$KM61,"&lt;&gt;")=0,"",SUMIF('English Scores- Leveled papers'!$H$4:$KM$4,BK$3,'English Scores- Leveled papers'!$H61:$KM61)))</f>
        <v/>
      </c>
      <c r="BL59" s="80" t="str">
        <f>IF($B59="","",IF(COUNTIFS('English Scores- Leveled papers'!$H$4:$KM$4,BL$3,'English Scores- Leveled papers'!$H61:$KM61,"&lt;&gt;")=0,"",SUMIF('English Scores- Leveled papers'!$H$4:$KM$4,BL$3,'English Scores- Leveled papers'!$H61:$KM61)))</f>
        <v/>
      </c>
      <c r="BM59" s="80" t="str">
        <f>IF($B59="","",IF(COUNTIFS('English Scores- Leveled papers'!$H$4:$KM$4,BM$3,'English Scores- Leveled papers'!$H61:$KM61,"&lt;&gt;")=0,"",SUMIF('English Scores- Leveled papers'!$H$4:$KM$4,BM$3,'English Scores- Leveled papers'!$H61:$KM61)))</f>
        <v/>
      </c>
      <c r="BN59" s="80" t="str">
        <f>IF($B59="","",IF(COUNTIFS('English Scores- Leveled papers'!$H$4:$KM$4,BN$3,'English Scores- Leveled papers'!$H61:$KM61,"&lt;&gt;")=0,"",SUMIF('English Scores- Leveled papers'!$H$4:$KM$4,BN$3,'English Scores- Leveled papers'!$H61:$KM61)))</f>
        <v/>
      </c>
      <c r="BO59" s="80"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80" t="str">
        <f>IF($B59="","",IF(COUNTIFS('English Scores- Leveled papers'!$H$4:$KM$4,BX$3,'English Scores- Leveled papers'!$H61:$KM61,"&lt;&gt;")=0,"",SUMIF('English Scores- Leveled papers'!$H$4:$KM$4,BX$3,'English Scores- Leveled papers'!$H61:$KM61)))</f>
        <v/>
      </c>
      <c r="BY59" s="80" t="str">
        <f>IF($B59="","",IF(COUNTIFS('English Scores- Leveled papers'!$H$4:$KM$4,BY$3,'English Scores- Leveled papers'!$H61:$KM61,"&lt;&gt;")=0,"",SUMIF('English Scores- Leveled papers'!$H$4:$KM$4,BY$3,'English Scores- Leveled papers'!$H61:$KM61)))</f>
        <v/>
      </c>
      <c r="BZ59" s="80" t="str">
        <f>IF($B59="","",IF(COUNTIFS('English Scores- Leveled papers'!$H$4:$KM$4,BZ$3,'English Scores- Leveled papers'!$H61:$KM61,"&lt;&gt;")=0,"",SUMIF('English Scores- Leveled papers'!$H$4:$KM$4,BZ$3,'English Scores- Leveled papers'!$H61:$KM61)))</f>
        <v/>
      </c>
      <c r="CA59" s="80" t="str">
        <f>IF($B59="","",IF(COUNTIFS('English Scores- Leveled papers'!$H$4:$KM$4,CA$3,'English Scores- Leveled papers'!$H61:$KM61,"&lt;&gt;")=0,"",SUMIF('English Scores- Leveled papers'!$H$4:$KM$4,CA$3,'English Scores- Leveled papers'!$H61:$KM61)))</f>
        <v/>
      </c>
      <c r="CB59" s="80" t="str">
        <f>IF($B59="","",IF(COUNTIFS('English Scores- Leveled papers'!$H$4:$KM$4,CB$3,'English Scores- Leveled papers'!$H61:$KM61,"&lt;&gt;")=0,"",SUMIF('English Scores- Leveled papers'!$H$4:$KM$4,CB$3,'English Scores- Leveled papers'!$H61:$KM61)))</f>
        <v/>
      </c>
      <c r="CC59" s="80" t="str">
        <f>IF($B59="","",IF(COUNTIFS('English Scores- Leveled papers'!$H$4:$KM$4,CC$3,'English Scores- Leveled papers'!$H61:$KM61,"&lt;&gt;")=0,"",SUMIF('English Scores- Leveled papers'!$H$4:$KM$4,CC$3,'English Scores- Leveled papers'!$H61:$KM61)))</f>
        <v/>
      </c>
      <c r="CD59" s="80" t="str">
        <f>IF($B59="","",IF(COUNTIFS('English Scores- Leveled papers'!$H$4:$KM$4,CD$3,'English Scores- Leveled papers'!$H61:$KM61,"&lt;&gt;")=0,"",SUMIF('English Scores- Leveled papers'!$H$4:$KM$4,CD$3,'English Scores- Leveled papers'!$H61:$KM61)))</f>
        <v/>
      </c>
      <c r="CE59" s="80" t="str">
        <f>IF($B59="","",IF(COUNTIFS('English Scores- Leveled papers'!$H$4:$KM$4,CE$3,'English Scores- Leveled papers'!$H61:$KM61,"&lt;&gt;")=0,"",SUMIF('English Scores- Leveled papers'!$H$4:$KM$4,CE$3,'English Scores- Leveled papers'!$H61:$KM61)))</f>
        <v/>
      </c>
      <c r="CF59" s="80"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80" t="str">
        <f>IF($B59="","",IF(COUNTIFS('English Scores- Leveled papers'!$H$4:$KM$4,CL$3,'English Scores- Leveled papers'!$H61:$KM61,"&lt;&gt;")=0,"",SUMIF('English Scores- Leveled papers'!$H$4:$KM$4,CL$3,'English Scores- Leveled papers'!$H61:$KM61)))</f>
        <v/>
      </c>
      <c r="CM59" s="80" t="str">
        <f>IF($B59="","",IF(COUNTIFS('English Scores- Leveled papers'!$H$4:$KM$4,CM$3,'English Scores- Leveled papers'!$H61:$KM61,"&lt;&gt;")=0,"",SUMIF('English Scores- Leveled papers'!$H$4:$KM$4,CM$3,'English Scores- Leveled papers'!$H61:$KM61)))</f>
        <v/>
      </c>
      <c r="CN59" s="80" t="str">
        <f>IF($B59="","",IF(COUNTIFS('English Scores- Leveled papers'!$H$4:$KM$4,CN$3,'English Scores- Leveled papers'!$H61:$KM61,"&lt;&gt;")=0,"",SUMIF('English Scores- Leveled papers'!$H$4:$KM$4,CN$3,'English Scores- Leveled papers'!$H61:$KM61)))</f>
        <v/>
      </c>
      <c r="CO59" s="80" t="str">
        <f>IF($B59="","",IF(COUNTIFS('English Scores- Leveled papers'!$H$4:$KM$4,CO$3,'English Scores- Leveled papers'!$H61:$KM61,"&lt;&gt;")=0,"",SUMIF('English Scores- Leveled papers'!$H$4:$KM$4,CO$3,'English Scores- Leveled papers'!$H61:$KM61)))</f>
        <v/>
      </c>
      <c r="CP59" s="80" t="str">
        <f>IF($B59="","",IF(COUNTIFS('English Scores- Leveled papers'!$H$4:$KM$4,CP$3,'English Scores- Leveled papers'!$H61:$KM61,"&lt;&gt;")=0,"",SUMIF('English Scores- Leveled papers'!$H$4:$KM$4,CP$3,'English Scores- Leveled papers'!$H61:$KM61)))</f>
        <v/>
      </c>
      <c r="CQ59" s="80" t="str">
        <f>IF($B59="","",IF(COUNTIFS('English Scores- Leveled papers'!$H$4:$KM$4,CQ$3,'English Scores- Leveled papers'!$H61:$KM61,"&lt;&gt;")=0,"",SUMIF('English Scores- Leveled papers'!$H$4:$KM$4,CQ$3,'English Scores- Leveled papers'!$H61:$KM61)))</f>
        <v/>
      </c>
      <c r="CR59" s="80" t="str">
        <f>IF($B59="","",IF(COUNTIFS('English Scores- Leveled papers'!$H$4:$KM$4,CR$3,'English Scores- Leveled papers'!$H61:$KM61,"&lt;&gt;")=0,"",SUMIF('English Scores- Leveled papers'!$H$4:$KM$4,CR$3,'English Scores- Leveled papers'!$H61:$KM61)))</f>
        <v/>
      </c>
      <c r="CS59" s="80"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80" t="str">
        <f>IF($B59="","",IF(COUNTIFS('English Scores- Leveled papers'!$H$4:$KM$4,DF$3,'English Scores- Leveled papers'!$H61:$KM61,"&lt;&gt;")=0,"",SUMIF('English Scores- Leveled papers'!$H$4:$KM$4,DF$3,'English Scores- Leveled papers'!$H61:$KM61)))</f>
        <v/>
      </c>
      <c r="DG59" s="80" t="str">
        <f>IF($B59="","",IF(COUNTIFS('English Scores- Leveled papers'!$H$4:$KM$4,DG$3,'English Scores- Leveled papers'!$H61:$KM61,"&lt;&gt;")=0,"",SUMIF('English Scores- Leveled papers'!$H$4:$KM$4,DG$3,'English Scores- Leveled papers'!$H61:$KM61)))</f>
        <v/>
      </c>
      <c r="DH59" s="80" t="str">
        <f>IF($B59="","",IF(COUNTIFS('English Scores- Leveled papers'!$H$4:$KM$4,DH$3,'English Scores- Leveled papers'!$H61:$KM61,"&lt;&gt;")=0,"",SUMIF('English Scores- Leveled papers'!$H$4:$KM$4,DH$3,'English Scores- Leveled papers'!$H61:$KM61)))</f>
        <v/>
      </c>
      <c r="DI59" s="80" t="str">
        <f>IF($B59="","",IF(COUNTIFS('English Scores- Leveled papers'!$H$4:$KM$4,DI$3,'English Scores- Leveled papers'!$H61:$KM61,"&lt;&gt;")=0,"",SUMIF('English Scores- Leveled papers'!$H$4:$KM$4,DI$3,'English Scores- Leveled papers'!$H61:$KM61)))</f>
        <v/>
      </c>
      <c r="DJ59" s="80" t="str">
        <f>IF($B59="","",IF(COUNTIFS('English Scores- Leveled papers'!$H$4:$KM$4,DJ$3,'English Scores- Leveled papers'!$H61:$KM61,"&lt;&gt;")=0,"",SUMIF('English Scores- Leveled papers'!$H$4:$KM$4,DJ$3,'English Scores- Leveled papers'!$H61:$KM61)))</f>
        <v/>
      </c>
      <c r="DK59" s="80" t="str">
        <f>IF($B59="","",IF(COUNTIFS('English Scores- Leveled papers'!$H$4:$KM$4,DK$3,'English Scores- Leveled papers'!$H61:$KM61,"&lt;&gt;")=0,"",SUMIF('English Scores- Leveled papers'!$H$4:$KM$4,DK$3,'English Scores- Leveled papers'!$H61:$KM61)))</f>
        <v/>
      </c>
      <c r="DL59" s="80" t="str">
        <f>IF($B59="","",IF(COUNTIFS('English Scores- Leveled papers'!$H$4:$KM$4,DL$3,'English Scores- Leveled papers'!$H61:$KM61,"&lt;&gt;")=0,"",SUMIF('English Scores- Leveled papers'!$H$4:$KM$4,DL$3,'English Scores- Leveled papers'!$H61:$KM61)))</f>
        <v/>
      </c>
      <c r="DM59" s="80" t="str">
        <f>IF($B59="","",IF(COUNTIFS('English Scores- Leveled papers'!$H$4:$KM$4,DM$3,'English Scores- Leveled papers'!$H61:$KM61,"&lt;&gt;")=0,"",SUMIF('English Scores- Leveled papers'!$H$4:$KM$4,DM$3,'English Scores- Leveled papers'!$H61:$KM61)))</f>
        <v/>
      </c>
      <c r="DN59" s="80" t="str">
        <f>IF($B59="","",IF(COUNTIFS('English Scores- Leveled papers'!$H$4:$KM$4,DN$3,'English Scores- Leveled papers'!$H61:$KM61,"&lt;&gt;")=0,"",SUMIF('English Scores- Leveled papers'!$H$4:$KM$4,DN$3,'English Scores- Leveled papers'!$H61:$KM61)))</f>
        <v/>
      </c>
      <c r="DO59" s="80" t="str">
        <f>IF($B59="","",IF(COUNTIFS('English Scores- Leveled papers'!$H$4:$KM$4,DO$3,'English Scores- Leveled papers'!$H61:$KM61,"&lt;&gt;")=0,"",SUMIF('English Scores- Leveled papers'!$H$4:$KM$4,DO$3,'English Scores- Leveled papers'!$H61:$KM61)))</f>
        <v/>
      </c>
      <c r="DP59" s="80" t="str">
        <f>IF($B59="","",IF(COUNTIFS('English Scores- Leveled papers'!$H$4:$KM$4,DP$3,'English Scores- Leveled papers'!$H61:$KM61,"&lt;&gt;")=0,"",SUMIF('English Scores- Leveled papers'!$H$4:$KM$4,DP$3,'English Scores- Leveled papers'!$H61:$KM61)))</f>
        <v/>
      </c>
      <c r="DQ59" s="80" t="str">
        <f>IF($B59="","",IF(COUNTIFS('English Scores- Leveled papers'!$H$4:$KM$4,DQ$3,'English Scores- Leveled papers'!$H61:$KM61,"&lt;&gt;")=0,"",SUMIF('English Scores- Leveled papers'!$H$4:$KM$4,DQ$3,'English Scores- Leveled papers'!$H61:$KM61)))</f>
        <v/>
      </c>
      <c r="DR59" s="41" t="str">
        <f>IF($B59="","",IF(COUNTIFS('English Scores- Leveled papers'!$H$4:$KM$4,DR$3,'English Scores- Leveled papers'!$H61:$KM61,"&lt;&gt;")=0,"",SUMIF('English Scores- Leveled papers'!$H$4:$KM$4,DR$3,'English Scores- Leveled papers'!$H61:$KM61)))</f>
        <v/>
      </c>
      <c r="DS59" s="41" t="str">
        <f>IF($B59="","",IF(COUNTIFS('English Scores- Leveled papers'!$H$4:$KM$4,DS$3,'English Scores- Leveled papers'!$H61:$KM61,"&lt;&gt;")=0,"",SUMIF('English Scores- Leveled papers'!$H$4:$KM$4,DS$3,'English Scores- Leveled papers'!$H61:$KM61)))</f>
        <v/>
      </c>
      <c r="DT59" s="41" t="str">
        <f>IF($B59="","",IF(COUNTIFS('English Scores- Leveled papers'!$H$4:$KM$4,DT$3,'English Scores- Leveled papers'!$H61:$KM61,"&lt;&gt;")=0,"",SUMIF('English Scores- Leveled papers'!$H$4:$KM$4,DT$3,'English Scores- Leveled papers'!$H61:$KM61)))</f>
        <v/>
      </c>
      <c r="DU59" s="41" t="str">
        <f>IF($B59="","",IF(COUNTIFS('English Scores- Leveled papers'!$H$4:$KM$4,DU$3,'English Scores- Leveled papers'!$H61:$KM61,"&lt;&gt;")=0,"",SUMIF('English Scores- Leveled papers'!$H$4:$KM$4,DU$3,'English Scores- Leveled papers'!$H61:$KM61)))</f>
        <v/>
      </c>
      <c r="DV59" s="41" t="str">
        <f>IF($B59="","",IF(COUNTIFS('English Scores- Leveled papers'!$H$4:$KM$4,DV$3,'English Scores- Leveled papers'!$H61:$KM61,"&lt;&gt;")=0,"",SUMIF('English Scores- Leveled papers'!$H$4:$KM$4,DV$3,'English Scores- Leveled papers'!$H61:$KM61)))</f>
        <v/>
      </c>
      <c r="DW59" s="41" t="str">
        <f>IF($B59="","",IF(COUNTIFS('English Scores- Leveled papers'!$H$4:$KM$4,DW$3,'English Scores- Leveled papers'!$H61:$KM61,"&lt;&gt;")=0,"",SUMIF('English Scores- Leveled papers'!$H$4:$KM$4,DW$3,'English Scores- Leveled papers'!$H61:$KM61)))</f>
        <v/>
      </c>
      <c r="DX59" s="41" t="str">
        <f>IF($B59="","",IF(COUNTIFS('English Scores- Leveled papers'!$H$4:$KM$4,DX$3,'English Scores- Leveled papers'!$H61:$KM61,"&lt;&gt;")=0,"",SUMIF('English Scores- Leveled papers'!$H$4:$KM$4,DX$3,'English Scores- Leveled papers'!$H61:$KM61)))</f>
        <v/>
      </c>
      <c r="DY59" s="41" t="str">
        <f>IF($B59="","",IF(COUNTIFS('English Scores- Leveled papers'!$H$4:$KM$4,DY$3,'English Scores- Leveled papers'!$H61:$KM61,"&lt;&gt;")=0,"",SUMIF('English Scores- Leveled papers'!$H$4:$KM$4,DY$3,'English Scores- Leveled papers'!$H61:$KM61)))</f>
        <v/>
      </c>
      <c r="DZ59" s="41" t="str">
        <f>IF($B59="","",IF(COUNTIFS('English Scores- Leveled papers'!$H$4:$KM$4,DZ$3,'English Scores- Leveled papers'!$H61:$KM61,"&lt;&gt;")=0,"",SUMIF('English Scores- Leveled papers'!$H$4:$KM$4,DZ$3,'English Scores- Leveled papers'!$H61:$KM61)))</f>
        <v/>
      </c>
      <c r="EA59" s="41" t="str">
        <f>IF($B59="","",IF(COUNTIFS('English Scores- Leveled papers'!$H$4:$KM$4,EA$3,'English Scores- Leveled papers'!$H61:$KM61,"&lt;&gt;")=0,"",SUMIF('English Scores- Leveled papers'!$H$4:$KM$4,EA$3,'English Scores- Leveled papers'!$H61:$KM61)))</f>
        <v/>
      </c>
      <c r="EB59" s="41" t="str">
        <f>IF($B59="","",IF(COUNTIFS('English Scores- Leveled papers'!$H$4:$KM$4,EB$3,'English Scores- Leveled papers'!$H61:$KM61,"&lt;&gt;")=0,"",SUMIF('English Scores- Leveled papers'!$H$4:$KM$4,EB$3,'English Scores- Leveled papers'!$H61:$KM61)))</f>
        <v/>
      </c>
      <c r="EC59" s="41" t="str">
        <f>IF($B59="","",IF(COUNTIFS('English Scores- Leveled papers'!$H$4:$KM$4,EC$3,'English Scores- Leveled papers'!$H61:$KM61,"&lt;&gt;")=0,"",SUMIF('English Scores- Leveled papers'!$H$4:$KM$4,EC$3,'English Scores- Leveled papers'!$H61:$KM61)))</f>
        <v/>
      </c>
      <c r="ED59" s="80" t="str">
        <f>IF($B59="","",IF(COUNTIFS('English Scores- Leveled papers'!$H$4:$KM$4,ED$3,'English Scores- Leveled papers'!$H61:$KM61,"&lt;&gt;")=0,"",SUMIF('English Scores- Leveled papers'!$H$4:$KM$4,ED$3,'English Scores- Leveled papers'!$H61:$KM61)))</f>
        <v/>
      </c>
      <c r="EE59" s="80" t="str">
        <f>IF($B59="","",IF(COUNTIFS('English Scores- Leveled papers'!$H$4:$KM$4,EE$3,'English Scores- Leveled papers'!$H61:$KM61,"&lt;&gt;")=0,"",SUMIF('English Scores- Leveled papers'!$H$4:$KM$4,EE$3,'English Scores- Leveled papers'!$H61:$KM61)))</f>
        <v/>
      </c>
      <c r="EF59" s="80" t="str">
        <f>IF($B59="","",IF(COUNTIFS('English Scores- Leveled papers'!$H$4:$KM$4,EF$3,'English Scores- Leveled papers'!$H61:$KM61,"&lt;&gt;")=0,"",SUMIF('English Scores- Leveled papers'!$H$4:$KM$4,EF$3,'English Scores- Leveled papers'!$H61:$KM61)))</f>
        <v/>
      </c>
      <c r="EG59" s="80" t="str">
        <f>IF($B59="","",IF(COUNTIFS('English Scores- Leveled papers'!$H$4:$KM$4,EG$3,'English Scores- Leveled papers'!$H61:$KM61,"&lt;&gt;")=0,"",SUMIF('English Scores- Leveled papers'!$H$4:$KM$4,EG$3,'English Scores- Leveled papers'!$H61:$KM61)))</f>
        <v/>
      </c>
      <c r="EH59" s="80" t="str">
        <f>IF($B59="","",IF(COUNTIFS('English Scores- Leveled papers'!$H$4:$KM$4,EH$3,'English Scores- Leveled papers'!$H61:$KM61,"&lt;&gt;")=0,"",SUMIF('English Scores- Leveled papers'!$H$4:$KM$4,EH$3,'English Scores- Leveled papers'!$H61:$KM61)))</f>
        <v/>
      </c>
      <c r="EI59" s="80" t="str">
        <f>IF($B59="","",IF(COUNTIFS('English Scores- Leveled papers'!$H$4:$KM$4,EI$3,'English Scores- Leveled papers'!$H61:$KM61,"&lt;&gt;")=0,"",SUMIF('English Scores- Leveled papers'!$H$4:$KM$4,EI$3,'English Scores- Leveled papers'!$H61:$KM61)))</f>
        <v/>
      </c>
      <c r="EJ59" s="80" t="str">
        <f>IF($B59="","",IF(COUNTIFS('English Scores- Leveled papers'!$H$4:$KM$4,EJ$3,'English Scores- Leveled papers'!$H61:$KM61,"&lt;&gt;")=0,"",SUMIF('English Scores- Leveled papers'!$H$4:$KM$4,EJ$3,'English Scores- Leveled papers'!$H61:$KM61)))</f>
        <v/>
      </c>
      <c r="EK59" s="80" t="str">
        <f>IF($B59="","",IF(COUNTIFS('English Scores- Leveled papers'!$H$4:$KM$4,EK$3,'English Scores- Leveled papers'!$H61:$KM61,"&lt;&gt;")=0,"",SUMIF('English Scores- Leveled papers'!$H$4:$KM$4,EK$3,'English Scores- Leveled papers'!$H61:$KM61)))</f>
        <v/>
      </c>
      <c r="EL59" s="80" t="str">
        <f>IF($B59="","",IF(COUNTIFS('English Scores- Leveled papers'!$H$4:$KM$4,EL$3,'English Scores- Leveled papers'!$H61:$KM61,"&lt;&gt;")=0,"",SUMIF('English Scores- Leveled papers'!$H$4:$KM$4,EL$3,'English Scores- Leveled papers'!$H61:$KM61)))</f>
        <v/>
      </c>
      <c r="EM59" s="80" t="str">
        <f>IF($B59="","",IF(COUNTIFS('English Scores- Leveled papers'!$H$4:$KM$4,EM$3,'English Scores- Leveled papers'!$H61:$KM61,"&lt;&gt;")=0,"",SUMIF('English Scores- Leveled papers'!$H$4:$KM$4,EM$3,'English Scores- Leveled papers'!$H61:$KM61)))</f>
        <v/>
      </c>
      <c r="EN59" s="80" t="str">
        <f>IF($B59="","",IF(COUNTIFS('English Scores- Leveled papers'!$H$4:$KM$4,EN$3,'English Scores- Leveled papers'!$H61:$KM61,"&lt;&gt;")=0,"",SUMIF('English Scores- Leveled papers'!$H$4:$KM$4,EN$3,'English Scores- Leveled papers'!$H61:$KM61)))</f>
        <v/>
      </c>
      <c r="EO59" s="80" t="str">
        <f>IF($B59="","",IF(COUNTIFS('English Scores- Leveled papers'!$H$4:$KM$4,EO$3,'English Scores- Leveled papers'!$H61:$KM61,"&lt;&gt;")=0,"",SUMIF('English Scores- Leveled papers'!$H$4:$KM$4,EO$3,'English Scores- Leveled papers'!$H61:$KM61)))</f>
        <v/>
      </c>
      <c r="EP59" s="80" t="str">
        <f>IF($B59="","",IF(COUNTIFS('English Scores- Leveled papers'!$H$4:$KM$4,EP$3,'English Scores- Leveled papers'!$H61:$KM61,"&lt;&gt;")=0,"",SUMIF('English Scores- Leveled papers'!$H$4:$KM$4,EP$3,'English Scores- Leveled papers'!$H61:$KM61)))</f>
        <v/>
      </c>
    </row>
    <row r="60" spans="1:146" ht="12.75" customHeight="1" x14ac:dyDescent="0.2">
      <c r="A60" s="65">
        <v>56</v>
      </c>
      <c r="B60" s="65" t="str">
        <f>'English Scores- Leveled papers'!B62</f>
        <v/>
      </c>
      <c r="C60" s="79" t="str">
        <f>IF('RC Mastery Check+Question type'!D60="","",IF(OR('RC Mastery Check+Question type'!D60=-0.5,'RC Mastery Check+Question type'!D60=0,'RC Mastery Check+Question type'!D60=0.2,'RC Mastery Check+Question type'!D60=0.5),"NR",'Cover Sheet'!#REF!))</f>
        <v/>
      </c>
      <c r="D60" s="76" t="str">
        <f>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v/>
      </c>
      <c r="E60" s="78" t="str">
        <f t="shared" si="16"/>
        <v/>
      </c>
      <c r="F60" s="78" t="str">
        <f t="shared" si="17"/>
        <v/>
      </c>
      <c r="G60" s="78" t="str">
        <f t="shared" si="18"/>
        <v/>
      </c>
      <c r="H60" s="78" t="str">
        <f t="shared" si="19"/>
        <v/>
      </c>
      <c r="I60" s="78" t="str">
        <f t="shared" si="20"/>
        <v/>
      </c>
      <c r="J60" s="78" t="str">
        <f t="shared" si="21"/>
        <v/>
      </c>
      <c r="K60" s="78" t="str">
        <f t="shared" si="22"/>
        <v/>
      </c>
      <c r="L60" s="78" t="str">
        <f t="shared" si="23"/>
        <v/>
      </c>
      <c r="M60" s="78" t="str">
        <f t="shared" si="24"/>
        <v/>
      </c>
      <c r="N60" s="78" t="str">
        <f t="shared" si="25"/>
        <v/>
      </c>
      <c r="O60" s="78" t="str">
        <f t="shared" si="26"/>
        <v/>
      </c>
      <c r="P60" s="78" t="str">
        <f t="shared" si="27"/>
        <v/>
      </c>
      <c r="Q60" s="78" t="str">
        <f t="shared" si="28"/>
        <v/>
      </c>
      <c r="R60" s="78" t="str">
        <f t="shared" si="29"/>
        <v/>
      </c>
      <c r="S60" s="41" t="str">
        <f>IF($B60="","",IF(COUNTIFS('English Scores- Leveled papers'!$H$4:$KM$4,S$3,'English Scores- Leveled papers'!$H62:$KM62,"&lt;&gt;")=0,"",SUMIF('English Scores- Leveled papers'!$H$4:$KM$4,S$3,'English Scores- Leveled papers'!$H62:$KM62)))</f>
        <v/>
      </c>
      <c r="T60" s="41" t="str">
        <f>IF($B60="","",IF(COUNTIFS('English Scores- Leveled papers'!$H$4:$KM$4,T$3,'English Scores- Leveled papers'!$H62:$KM62,"&lt;&gt;")=0,"",SUMIF('English Scores- Leveled papers'!$H$4:$KM$4,T$3,'English Scores- Leveled papers'!$H62:$KM62)))</f>
        <v/>
      </c>
      <c r="U60" s="41" t="str">
        <f>IF($B60="","",IF(COUNTIFS('English Scores- Leveled papers'!$H$4:$KM$4,U$3,'English Scores- Leveled papers'!$H62:$KM62,"&lt;&gt;")=0,"",SUMIF('English Scores- Leveled papers'!$H$4:$KM$4,U$3,'English Scores- Leveled papers'!$H62:$KM62)))</f>
        <v/>
      </c>
      <c r="V60" s="41" t="str">
        <f>IF($B60="","",IF(COUNTIFS('English Scores- Leveled papers'!$H$4:$KM$4,V$3,'English Scores- Leveled papers'!$H62:$KM62,"&lt;&gt;")=0,"",SUMIF('English Scores- Leveled papers'!$H$4:$KM$4,V$3,'English Scores- Leveled papers'!$H62:$KM62)))</f>
        <v/>
      </c>
      <c r="W60" s="41" t="str">
        <f>IF($B60="","",IF(COUNTIFS('English Scores- Leveled papers'!$H$4:$KM$4,W$3,'English Scores- Leveled papers'!$H62:$KM62,"&lt;&gt;")=0,"",SUMIF('English Scores- Leveled papers'!$H$4:$KM$4,W$3,'English Scores- Leveled papers'!$H62:$KM62)))</f>
        <v/>
      </c>
      <c r="X60" s="80" t="str">
        <f>IF($B60="","",IF(COUNTIFS('English Scores- Leveled papers'!$H$4:$KM$4,X$3,'English Scores- Leveled papers'!$H62:$KM62,"&lt;&gt;")=0,"",SUMIF('English Scores- Leveled papers'!$H$4:$KM$4,X$3,'English Scores- Leveled papers'!$H62:$KM62)))</f>
        <v/>
      </c>
      <c r="Y60" s="80" t="str">
        <f>IF($B60="","",IF(COUNTIFS('English Scores- Leveled papers'!$H$4:$KM$4,Y$3,'English Scores- Leveled papers'!$H62:$KM62,"&lt;&gt;")=0,"",SUMIF('English Scores- Leveled papers'!$H$4:$KM$4,Y$3,'English Scores- Leveled papers'!$H62:$KM62)))</f>
        <v/>
      </c>
      <c r="Z60" s="80" t="str">
        <f>IF($B60="","",IF(COUNTIFS('English Scores- Leveled papers'!$H$4:$KM$4,Z$3,'English Scores- Leveled papers'!$H62:$KM62,"&lt;&gt;")=0,"",SUMIF('English Scores- Leveled papers'!$H$4:$KM$4,Z$3,'English Scores- Leveled papers'!$H62:$KM62)))</f>
        <v/>
      </c>
      <c r="AA60" s="80" t="str">
        <f>IF($B60="","",IF(COUNTIFS('English Scores- Leveled papers'!$H$4:$KM$4,AA$3,'English Scores- Leveled papers'!$H62:$KM62,"&lt;&gt;")=0,"",SUMIF('English Scores- Leveled papers'!$H$4:$KM$4,AA$3,'English Scores- Leveled papers'!$H62:$KM62)))</f>
        <v/>
      </c>
      <c r="AB60" s="80" t="str">
        <f>IF($B60="","",IF(COUNTIFS('English Scores- Leveled papers'!$H$4:$KM$4,AB$3,'English Scores- Leveled papers'!$H62:$KM62,"&lt;&gt;")=0,"",SUMIF('English Scores- Leveled papers'!$H$4:$KM$4,AB$3,'English Scores- Leveled papers'!$H62:$KM62)))</f>
        <v/>
      </c>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80" t="str">
        <f>IF($B60="","",IF(COUNTIFS('English Scores- Leveled papers'!$H$4:$KM$4,AI$3,'English Scores- Leveled papers'!$H62:$KM62,"&lt;&gt;")=0,"",SUMIF('English Scores- Leveled papers'!$H$4:$KM$4,AI$3,'English Scores- Leveled papers'!$H62:$KM62)))</f>
        <v/>
      </c>
      <c r="AJ60" s="80" t="str">
        <f>IF($B60="","",IF(COUNTIFS('English Scores- Leveled papers'!$H$4:$KM$4,AJ$3,'English Scores- Leveled papers'!$H62:$KM62,"&lt;&gt;")=0,"",SUMIF('English Scores- Leveled papers'!$H$4:$KM$4,AJ$3,'English Scores- Leveled papers'!$H62:$KM62)))</f>
        <v/>
      </c>
      <c r="AK60" s="80" t="str">
        <f>IF($B60="","",IF(COUNTIFS('English Scores- Leveled papers'!$H$4:$KM$4,AK$3,'English Scores- Leveled papers'!$H62:$KM62,"&lt;&gt;")=0,"",SUMIF('English Scores- Leveled papers'!$H$4:$KM$4,AK$3,'English Scores- Leveled papers'!$H62:$KM62)))</f>
        <v/>
      </c>
      <c r="AL60" s="80" t="str">
        <f>IF($B60="","",IF(COUNTIFS('English Scores- Leveled papers'!$H$4:$KM$4,AL$3,'English Scores- Leveled papers'!$H62:$KM62,"&lt;&gt;")=0,"",SUMIF('English Scores- Leveled papers'!$H$4:$KM$4,AL$3,'English Scores- Leveled papers'!$H62:$KM62)))</f>
        <v/>
      </c>
      <c r="AM60" s="80" t="str">
        <f>IF($B60="","",IF(COUNTIFS('English Scores- Leveled papers'!$H$4:$KM$4,AM$3,'English Scores- Leveled papers'!$H62:$KM62,"&lt;&gt;")=0,"",SUMIF('English Scores- Leveled papers'!$H$4:$KM$4,AM$3,'English Scores- Leveled papers'!$H62:$KM62)))</f>
        <v/>
      </c>
      <c r="AN60" s="80"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80" t="str">
        <f>IF($B60="","",IF(COUNTIFS('English Scores- Leveled papers'!$H$4:$KM$4,AZ$3,'English Scores- Leveled papers'!$H62:$KM62,"&lt;&gt;")=0,"",SUMIF('English Scores- Leveled papers'!$H$4:$KM$4,AZ$3,'English Scores- Leveled papers'!$H62:$KM62)))</f>
        <v/>
      </c>
      <c r="BA60" s="80" t="str">
        <f>IF($B60="","",IF(COUNTIFS('English Scores- Leveled papers'!$H$4:$KM$4,BA$3,'English Scores- Leveled papers'!$H62:$KM62,"&lt;&gt;")=0,"",SUMIF('English Scores- Leveled papers'!$H$4:$KM$4,BA$3,'English Scores- Leveled papers'!$H62:$KM62)))</f>
        <v/>
      </c>
      <c r="BB60" s="80" t="str">
        <f>IF($B60="","",IF(COUNTIFS('English Scores- Leveled papers'!$H$4:$KM$4,BB$3,'English Scores- Leveled papers'!$H62:$KM62,"&lt;&gt;")=0,"",SUMIF('English Scores- Leveled papers'!$H$4:$KM$4,BB$3,'English Scores- Leveled papers'!$H62:$KM62)))</f>
        <v/>
      </c>
      <c r="BC60" s="80" t="str">
        <f>IF($B60="","",IF(COUNTIFS('English Scores- Leveled papers'!$H$4:$KM$4,BC$3,'English Scores- Leveled papers'!$H62:$KM62,"&lt;&gt;")=0,"",SUMIF('English Scores- Leveled papers'!$H$4:$KM$4,BC$3,'English Scores- Leveled papers'!$H62:$KM62)))</f>
        <v/>
      </c>
      <c r="BD60" s="80"/>
      <c r="BE60" s="80"/>
      <c r="BF60" s="80" t="str">
        <f>IF($B60="","",IF(COUNTIFS('English Scores- Leveled papers'!$H$4:$KM$4,BF$3,'English Scores- Leveled papers'!$H62:$KM62,"&lt;&gt;")=0,"",SUMIF('English Scores- Leveled papers'!$H$4:$KM$4,BF$3,'English Scores- Leveled papers'!$H62:$KM62)))</f>
        <v/>
      </c>
      <c r="BG60" s="80" t="str">
        <f>IF($B60="","",IF(COUNTIFS('English Scores- Leveled papers'!$H$4:$KM$4,BG$3,'English Scores- Leveled papers'!$H62:$KM62,"&lt;&gt;")=0,"",SUMIF('English Scores- Leveled papers'!$H$4:$KM$4,BG$3,'English Scores- Leveled papers'!$H62:$KM62)))</f>
        <v/>
      </c>
      <c r="BH60" s="80" t="str">
        <f>IF($B60="","",IF(COUNTIFS('English Scores- Leveled papers'!$H$4:$KM$4,BH$3,'English Scores- Leveled papers'!$H62:$KM62,"&lt;&gt;")=0,"",SUMIF('English Scores- Leveled papers'!$H$4:$KM$4,BH$3,'English Scores- Leveled papers'!$H62:$KM62)))</f>
        <v/>
      </c>
      <c r="BI60" s="80" t="str">
        <f>IF($B60="","",IF(COUNTIFS('English Scores- Leveled papers'!$H$4:$KM$4,BI$3,'English Scores- Leveled papers'!$H62:$KM62,"&lt;&gt;")=0,"",SUMIF('English Scores- Leveled papers'!$H$4:$KM$4,BI$3,'English Scores- Leveled papers'!$H62:$KM62)))</f>
        <v/>
      </c>
      <c r="BJ60" s="80" t="str">
        <f>IF($B60="","",IF(COUNTIFS('English Scores- Leveled papers'!$H$4:$KM$4,BJ$3,'English Scores- Leveled papers'!$H62:$KM62,"&lt;&gt;")=0,"",SUMIF('English Scores- Leveled papers'!$H$4:$KM$4,BJ$3,'English Scores- Leveled papers'!$H62:$KM62)))</f>
        <v/>
      </c>
      <c r="BK60" s="80" t="str">
        <f>IF($B60="","",IF(COUNTIFS('English Scores- Leveled papers'!$H$4:$KM$4,BK$3,'English Scores- Leveled papers'!$H62:$KM62,"&lt;&gt;")=0,"",SUMIF('English Scores- Leveled papers'!$H$4:$KM$4,BK$3,'English Scores- Leveled papers'!$H62:$KM62)))</f>
        <v/>
      </c>
      <c r="BL60" s="80" t="str">
        <f>IF($B60="","",IF(COUNTIFS('English Scores- Leveled papers'!$H$4:$KM$4,BL$3,'English Scores- Leveled papers'!$H62:$KM62,"&lt;&gt;")=0,"",SUMIF('English Scores- Leveled papers'!$H$4:$KM$4,BL$3,'English Scores- Leveled papers'!$H62:$KM62)))</f>
        <v/>
      </c>
      <c r="BM60" s="80" t="str">
        <f>IF($B60="","",IF(COUNTIFS('English Scores- Leveled papers'!$H$4:$KM$4,BM$3,'English Scores- Leveled papers'!$H62:$KM62,"&lt;&gt;")=0,"",SUMIF('English Scores- Leveled papers'!$H$4:$KM$4,BM$3,'English Scores- Leveled papers'!$H62:$KM62)))</f>
        <v/>
      </c>
      <c r="BN60" s="80" t="str">
        <f>IF($B60="","",IF(COUNTIFS('English Scores- Leveled papers'!$H$4:$KM$4,BN$3,'English Scores- Leveled papers'!$H62:$KM62,"&lt;&gt;")=0,"",SUMIF('English Scores- Leveled papers'!$H$4:$KM$4,BN$3,'English Scores- Leveled papers'!$H62:$KM62)))</f>
        <v/>
      </c>
      <c r="BO60" s="80"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80" t="str">
        <f>IF($B60="","",IF(COUNTIFS('English Scores- Leveled papers'!$H$4:$KM$4,BX$3,'English Scores- Leveled papers'!$H62:$KM62,"&lt;&gt;")=0,"",SUMIF('English Scores- Leveled papers'!$H$4:$KM$4,BX$3,'English Scores- Leveled papers'!$H62:$KM62)))</f>
        <v/>
      </c>
      <c r="BY60" s="80" t="str">
        <f>IF($B60="","",IF(COUNTIFS('English Scores- Leveled papers'!$H$4:$KM$4,BY$3,'English Scores- Leveled papers'!$H62:$KM62,"&lt;&gt;")=0,"",SUMIF('English Scores- Leveled papers'!$H$4:$KM$4,BY$3,'English Scores- Leveled papers'!$H62:$KM62)))</f>
        <v/>
      </c>
      <c r="BZ60" s="80" t="str">
        <f>IF($B60="","",IF(COUNTIFS('English Scores- Leveled papers'!$H$4:$KM$4,BZ$3,'English Scores- Leveled papers'!$H62:$KM62,"&lt;&gt;")=0,"",SUMIF('English Scores- Leveled papers'!$H$4:$KM$4,BZ$3,'English Scores- Leveled papers'!$H62:$KM62)))</f>
        <v/>
      </c>
      <c r="CA60" s="80" t="str">
        <f>IF($B60="","",IF(COUNTIFS('English Scores- Leveled papers'!$H$4:$KM$4,CA$3,'English Scores- Leveled papers'!$H62:$KM62,"&lt;&gt;")=0,"",SUMIF('English Scores- Leveled papers'!$H$4:$KM$4,CA$3,'English Scores- Leveled papers'!$H62:$KM62)))</f>
        <v/>
      </c>
      <c r="CB60" s="80" t="str">
        <f>IF($B60="","",IF(COUNTIFS('English Scores- Leveled papers'!$H$4:$KM$4,CB$3,'English Scores- Leveled papers'!$H62:$KM62,"&lt;&gt;")=0,"",SUMIF('English Scores- Leveled papers'!$H$4:$KM$4,CB$3,'English Scores- Leveled papers'!$H62:$KM62)))</f>
        <v/>
      </c>
      <c r="CC60" s="80" t="str">
        <f>IF($B60="","",IF(COUNTIFS('English Scores- Leveled papers'!$H$4:$KM$4,CC$3,'English Scores- Leveled papers'!$H62:$KM62,"&lt;&gt;")=0,"",SUMIF('English Scores- Leveled papers'!$H$4:$KM$4,CC$3,'English Scores- Leveled papers'!$H62:$KM62)))</f>
        <v/>
      </c>
      <c r="CD60" s="80" t="str">
        <f>IF($B60="","",IF(COUNTIFS('English Scores- Leveled papers'!$H$4:$KM$4,CD$3,'English Scores- Leveled papers'!$H62:$KM62,"&lt;&gt;")=0,"",SUMIF('English Scores- Leveled papers'!$H$4:$KM$4,CD$3,'English Scores- Leveled papers'!$H62:$KM62)))</f>
        <v/>
      </c>
      <c r="CE60" s="80" t="str">
        <f>IF($B60="","",IF(COUNTIFS('English Scores- Leveled papers'!$H$4:$KM$4,CE$3,'English Scores- Leveled papers'!$H62:$KM62,"&lt;&gt;")=0,"",SUMIF('English Scores- Leveled papers'!$H$4:$KM$4,CE$3,'English Scores- Leveled papers'!$H62:$KM62)))</f>
        <v/>
      </c>
      <c r="CF60" s="80"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80" t="str">
        <f>IF($B60="","",IF(COUNTIFS('English Scores- Leveled papers'!$H$4:$KM$4,CL$3,'English Scores- Leveled papers'!$H62:$KM62,"&lt;&gt;")=0,"",SUMIF('English Scores- Leveled papers'!$H$4:$KM$4,CL$3,'English Scores- Leveled papers'!$H62:$KM62)))</f>
        <v/>
      </c>
      <c r="CM60" s="80" t="str">
        <f>IF($B60="","",IF(COUNTIFS('English Scores- Leveled papers'!$H$4:$KM$4,CM$3,'English Scores- Leveled papers'!$H62:$KM62,"&lt;&gt;")=0,"",SUMIF('English Scores- Leveled papers'!$H$4:$KM$4,CM$3,'English Scores- Leveled papers'!$H62:$KM62)))</f>
        <v/>
      </c>
      <c r="CN60" s="80" t="str">
        <f>IF($B60="","",IF(COUNTIFS('English Scores- Leveled papers'!$H$4:$KM$4,CN$3,'English Scores- Leveled papers'!$H62:$KM62,"&lt;&gt;")=0,"",SUMIF('English Scores- Leveled papers'!$H$4:$KM$4,CN$3,'English Scores- Leveled papers'!$H62:$KM62)))</f>
        <v/>
      </c>
      <c r="CO60" s="80" t="str">
        <f>IF($B60="","",IF(COUNTIFS('English Scores- Leveled papers'!$H$4:$KM$4,CO$3,'English Scores- Leveled papers'!$H62:$KM62,"&lt;&gt;")=0,"",SUMIF('English Scores- Leveled papers'!$H$4:$KM$4,CO$3,'English Scores- Leveled papers'!$H62:$KM62)))</f>
        <v/>
      </c>
      <c r="CP60" s="80" t="str">
        <f>IF($B60="","",IF(COUNTIFS('English Scores- Leveled papers'!$H$4:$KM$4,CP$3,'English Scores- Leveled papers'!$H62:$KM62,"&lt;&gt;")=0,"",SUMIF('English Scores- Leveled papers'!$H$4:$KM$4,CP$3,'English Scores- Leveled papers'!$H62:$KM62)))</f>
        <v/>
      </c>
      <c r="CQ60" s="80" t="str">
        <f>IF($B60="","",IF(COUNTIFS('English Scores- Leveled papers'!$H$4:$KM$4,CQ$3,'English Scores- Leveled papers'!$H62:$KM62,"&lt;&gt;")=0,"",SUMIF('English Scores- Leveled papers'!$H$4:$KM$4,CQ$3,'English Scores- Leveled papers'!$H62:$KM62)))</f>
        <v/>
      </c>
      <c r="CR60" s="80" t="str">
        <f>IF($B60="","",IF(COUNTIFS('English Scores- Leveled papers'!$H$4:$KM$4,CR$3,'English Scores- Leveled papers'!$H62:$KM62,"&lt;&gt;")=0,"",SUMIF('English Scores- Leveled papers'!$H$4:$KM$4,CR$3,'English Scores- Leveled papers'!$H62:$KM62)))</f>
        <v/>
      </c>
      <c r="CS60" s="80"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80" t="str">
        <f>IF($B60="","",IF(COUNTIFS('English Scores- Leveled papers'!$H$4:$KM$4,DF$3,'English Scores- Leveled papers'!$H62:$KM62,"&lt;&gt;")=0,"",SUMIF('English Scores- Leveled papers'!$H$4:$KM$4,DF$3,'English Scores- Leveled papers'!$H62:$KM62)))</f>
        <v/>
      </c>
      <c r="DG60" s="80" t="str">
        <f>IF($B60="","",IF(COUNTIFS('English Scores- Leveled papers'!$H$4:$KM$4,DG$3,'English Scores- Leveled papers'!$H62:$KM62,"&lt;&gt;")=0,"",SUMIF('English Scores- Leveled papers'!$H$4:$KM$4,DG$3,'English Scores- Leveled papers'!$H62:$KM62)))</f>
        <v/>
      </c>
      <c r="DH60" s="80" t="str">
        <f>IF($B60="","",IF(COUNTIFS('English Scores- Leveled papers'!$H$4:$KM$4,DH$3,'English Scores- Leveled papers'!$H62:$KM62,"&lt;&gt;")=0,"",SUMIF('English Scores- Leveled papers'!$H$4:$KM$4,DH$3,'English Scores- Leveled papers'!$H62:$KM62)))</f>
        <v/>
      </c>
      <c r="DI60" s="80" t="str">
        <f>IF($B60="","",IF(COUNTIFS('English Scores- Leveled papers'!$H$4:$KM$4,DI$3,'English Scores- Leveled papers'!$H62:$KM62,"&lt;&gt;")=0,"",SUMIF('English Scores- Leveled papers'!$H$4:$KM$4,DI$3,'English Scores- Leveled papers'!$H62:$KM62)))</f>
        <v/>
      </c>
      <c r="DJ60" s="80" t="str">
        <f>IF($B60="","",IF(COUNTIFS('English Scores- Leveled papers'!$H$4:$KM$4,DJ$3,'English Scores- Leveled papers'!$H62:$KM62,"&lt;&gt;")=0,"",SUMIF('English Scores- Leveled papers'!$H$4:$KM$4,DJ$3,'English Scores- Leveled papers'!$H62:$KM62)))</f>
        <v/>
      </c>
      <c r="DK60" s="80" t="str">
        <f>IF($B60="","",IF(COUNTIFS('English Scores- Leveled papers'!$H$4:$KM$4,DK$3,'English Scores- Leveled papers'!$H62:$KM62,"&lt;&gt;")=0,"",SUMIF('English Scores- Leveled papers'!$H$4:$KM$4,DK$3,'English Scores- Leveled papers'!$H62:$KM62)))</f>
        <v/>
      </c>
      <c r="DL60" s="80" t="str">
        <f>IF($B60="","",IF(COUNTIFS('English Scores- Leveled papers'!$H$4:$KM$4,DL$3,'English Scores- Leveled papers'!$H62:$KM62,"&lt;&gt;")=0,"",SUMIF('English Scores- Leveled papers'!$H$4:$KM$4,DL$3,'English Scores- Leveled papers'!$H62:$KM62)))</f>
        <v/>
      </c>
      <c r="DM60" s="80" t="str">
        <f>IF($B60="","",IF(COUNTIFS('English Scores- Leveled papers'!$H$4:$KM$4,DM$3,'English Scores- Leveled papers'!$H62:$KM62,"&lt;&gt;")=0,"",SUMIF('English Scores- Leveled papers'!$H$4:$KM$4,DM$3,'English Scores- Leveled papers'!$H62:$KM62)))</f>
        <v/>
      </c>
      <c r="DN60" s="80" t="str">
        <f>IF($B60="","",IF(COUNTIFS('English Scores- Leveled papers'!$H$4:$KM$4,DN$3,'English Scores- Leveled papers'!$H62:$KM62,"&lt;&gt;")=0,"",SUMIF('English Scores- Leveled papers'!$H$4:$KM$4,DN$3,'English Scores- Leveled papers'!$H62:$KM62)))</f>
        <v/>
      </c>
      <c r="DO60" s="80" t="str">
        <f>IF($B60="","",IF(COUNTIFS('English Scores- Leveled papers'!$H$4:$KM$4,DO$3,'English Scores- Leveled papers'!$H62:$KM62,"&lt;&gt;")=0,"",SUMIF('English Scores- Leveled papers'!$H$4:$KM$4,DO$3,'English Scores- Leveled papers'!$H62:$KM62)))</f>
        <v/>
      </c>
      <c r="DP60" s="80" t="str">
        <f>IF($B60="","",IF(COUNTIFS('English Scores- Leveled papers'!$H$4:$KM$4,DP$3,'English Scores- Leveled papers'!$H62:$KM62,"&lt;&gt;")=0,"",SUMIF('English Scores- Leveled papers'!$H$4:$KM$4,DP$3,'English Scores- Leveled papers'!$H62:$KM62)))</f>
        <v/>
      </c>
      <c r="DQ60" s="80" t="str">
        <f>IF($B60="","",IF(COUNTIFS('English Scores- Leveled papers'!$H$4:$KM$4,DQ$3,'English Scores- Leveled papers'!$H62:$KM62,"&lt;&gt;")=0,"",SUMIF('English Scores- Leveled papers'!$H$4:$KM$4,DQ$3,'English Scores- Leveled papers'!$H62:$KM62)))</f>
        <v/>
      </c>
      <c r="DR60" s="41" t="str">
        <f>IF($B60="","",IF(COUNTIFS('English Scores- Leveled papers'!$H$4:$KM$4,DR$3,'English Scores- Leveled papers'!$H62:$KM62,"&lt;&gt;")=0,"",SUMIF('English Scores- Leveled papers'!$H$4:$KM$4,DR$3,'English Scores- Leveled papers'!$H62:$KM62)))</f>
        <v/>
      </c>
      <c r="DS60" s="41" t="str">
        <f>IF($B60="","",IF(COUNTIFS('English Scores- Leveled papers'!$H$4:$KM$4,DS$3,'English Scores- Leveled papers'!$H62:$KM62,"&lt;&gt;")=0,"",SUMIF('English Scores- Leveled papers'!$H$4:$KM$4,DS$3,'English Scores- Leveled papers'!$H62:$KM62)))</f>
        <v/>
      </c>
      <c r="DT60" s="41" t="str">
        <f>IF($B60="","",IF(COUNTIFS('English Scores- Leveled papers'!$H$4:$KM$4,DT$3,'English Scores- Leveled papers'!$H62:$KM62,"&lt;&gt;")=0,"",SUMIF('English Scores- Leveled papers'!$H$4:$KM$4,DT$3,'English Scores- Leveled papers'!$H62:$KM62)))</f>
        <v/>
      </c>
      <c r="DU60" s="41" t="str">
        <f>IF($B60="","",IF(COUNTIFS('English Scores- Leveled papers'!$H$4:$KM$4,DU$3,'English Scores- Leveled papers'!$H62:$KM62,"&lt;&gt;")=0,"",SUMIF('English Scores- Leveled papers'!$H$4:$KM$4,DU$3,'English Scores- Leveled papers'!$H62:$KM62)))</f>
        <v/>
      </c>
      <c r="DV60" s="41" t="str">
        <f>IF($B60="","",IF(COUNTIFS('English Scores- Leveled papers'!$H$4:$KM$4,DV$3,'English Scores- Leveled papers'!$H62:$KM62,"&lt;&gt;")=0,"",SUMIF('English Scores- Leveled papers'!$H$4:$KM$4,DV$3,'English Scores- Leveled papers'!$H62:$KM62)))</f>
        <v/>
      </c>
      <c r="DW60" s="41" t="str">
        <f>IF($B60="","",IF(COUNTIFS('English Scores- Leveled papers'!$H$4:$KM$4,DW$3,'English Scores- Leveled papers'!$H62:$KM62,"&lt;&gt;")=0,"",SUMIF('English Scores- Leveled papers'!$H$4:$KM$4,DW$3,'English Scores- Leveled papers'!$H62:$KM62)))</f>
        <v/>
      </c>
      <c r="DX60" s="41" t="str">
        <f>IF($B60="","",IF(COUNTIFS('English Scores- Leveled papers'!$H$4:$KM$4,DX$3,'English Scores- Leveled papers'!$H62:$KM62,"&lt;&gt;")=0,"",SUMIF('English Scores- Leveled papers'!$H$4:$KM$4,DX$3,'English Scores- Leveled papers'!$H62:$KM62)))</f>
        <v/>
      </c>
      <c r="DY60" s="41" t="str">
        <f>IF($B60="","",IF(COUNTIFS('English Scores- Leveled papers'!$H$4:$KM$4,DY$3,'English Scores- Leveled papers'!$H62:$KM62,"&lt;&gt;")=0,"",SUMIF('English Scores- Leveled papers'!$H$4:$KM$4,DY$3,'English Scores- Leveled papers'!$H62:$KM62)))</f>
        <v/>
      </c>
      <c r="DZ60" s="41" t="str">
        <f>IF($B60="","",IF(COUNTIFS('English Scores- Leveled papers'!$H$4:$KM$4,DZ$3,'English Scores- Leveled papers'!$H62:$KM62,"&lt;&gt;")=0,"",SUMIF('English Scores- Leveled papers'!$H$4:$KM$4,DZ$3,'English Scores- Leveled papers'!$H62:$KM62)))</f>
        <v/>
      </c>
      <c r="EA60" s="41" t="str">
        <f>IF($B60="","",IF(COUNTIFS('English Scores- Leveled papers'!$H$4:$KM$4,EA$3,'English Scores- Leveled papers'!$H62:$KM62,"&lt;&gt;")=0,"",SUMIF('English Scores- Leveled papers'!$H$4:$KM$4,EA$3,'English Scores- Leveled papers'!$H62:$KM62)))</f>
        <v/>
      </c>
      <c r="EB60" s="41" t="str">
        <f>IF($B60="","",IF(COUNTIFS('English Scores- Leveled papers'!$H$4:$KM$4,EB$3,'English Scores- Leveled papers'!$H62:$KM62,"&lt;&gt;")=0,"",SUMIF('English Scores- Leveled papers'!$H$4:$KM$4,EB$3,'English Scores- Leveled papers'!$H62:$KM62)))</f>
        <v/>
      </c>
      <c r="EC60" s="41" t="str">
        <f>IF($B60="","",IF(COUNTIFS('English Scores- Leveled papers'!$H$4:$KM$4,EC$3,'English Scores- Leveled papers'!$H62:$KM62,"&lt;&gt;")=0,"",SUMIF('English Scores- Leveled papers'!$H$4:$KM$4,EC$3,'English Scores- Leveled papers'!$H62:$KM62)))</f>
        <v/>
      </c>
      <c r="ED60" s="80" t="str">
        <f>IF($B60="","",IF(COUNTIFS('English Scores- Leveled papers'!$H$4:$KM$4,ED$3,'English Scores- Leveled papers'!$H62:$KM62,"&lt;&gt;")=0,"",SUMIF('English Scores- Leveled papers'!$H$4:$KM$4,ED$3,'English Scores- Leveled papers'!$H62:$KM62)))</f>
        <v/>
      </c>
      <c r="EE60" s="80" t="str">
        <f>IF($B60="","",IF(COUNTIFS('English Scores- Leveled papers'!$H$4:$KM$4,EE$3,'English Scores- Leveled papers'!$H62:$KM62,"&lt;&gt;")=0,"",SUMIF('English Scores- Leveled papers'!$H$4:$KM$4,EE$3,'English Scores- Leveled papers'!$H62:$KM62)))</f>
        <v/>
      </c>
      <c r="EF60" s="80" t="str">
        <f>IF($B60="","",IF(COUNTIFS('English Scores- Leveled papers'!$H$4:$KM$4,EF$3,'English Scores- Leveled papers'!$H62:$KM62,"&lt;&gt;")=0,"",SUMIF('English Scores- Leveled papers'!$H$4:$KM$4,EF$3,'English Scores- Leveled papers'!$H62:$KM62)))</f>
        <v/>
      </c>
      <c r="EG60" s="80" t="str">
        <f>IF($B60="","",IF(COUNTIFS('English Scores- Leveled papers'!$H$4:$KM$4,EG$3,'English Scores- Leveled papers'!$H62:$KM62,"&lt;&gt;")=0,"",SUMIF('English Scores- Leveled papers'!$H$4:$KM$4,EG$3,'English Scores- Leveled papers'!$H62:$KM62)))</f>
        <v/>
      </c>
      <c r="EH60" s="80" t="str">
        <f>IF($B60="","",IF(COUNTIFS('English Scores- Leveled papers'!$H$4:$KM$4,EH$3,'English Scores- Leveled papers'!$H62:$KM62,"&lt;&gt;")=0,"",SUMIF('English Scores- Leveled papers'!$H$4:$KM$4,EH$3,'English Scores- Leveled papers'!$H62:$KM62)))</f>
        <v/>
      </c>
      <c r="EI60" s="80" t="str">
        <f>IF($B60="","",IF(COUNTIFS('English Scores- Leveled papers'!$H$4:$KM$4,EI$3,'English Scores- Leveled papers'!$H62:$KM62,"&lt;&gt;")=0,"",SUMIF('English Scores- Leveled papers'!$H$4:$KM$4,EI$3,'English Scores- Leveled papers'!$H62:$KM62)))</f>
        <v/>
      </c>
      <c r="EJ60" s="80" t="str">
        <f>IF($B60="","",IF(COUNTIFS('English Scores- Leveled papers'!$H$4:$KM$4,EJ$3,'English Scores- Leveled papers'!$H62:$KM62,"&lt;&gt;")=0,"",SUMIF('English Scores- Leveled papers'!$H$4:$KM$4,EJ$3,'English Scores- Leveled papers'!$H62:$KM62)))</f>
        <v/>
      </c>
      <c r="EK60" s="80" t="str">
        <f>IF($B60="","",IF(COUNTIFS('English Scores- Leveled papers'!$H$4:$KM$4,EK$3,'English Scores- Leveled papers'!$H62:$KM62,"&lt;&gt;")=0,"",SUMIF('English Scores- Leveled papers'!$H$4:$KM$4,EK$3,'English Scores- Leveled papers'!$H62:$KM62)))</f>
        <v/>
      </c>
      <c r="EL60" s="80" t="str">
        <f>IF($B60="","",IF(COUNTIFS('English Scores- Leveled papers'!$H$4:$KM$4,EL$3,'English Scores- Leveled papers'!$H62:$KM62,"&lt;&gt;")=0,"",SUMIF('English Scores- Leveled papers'!$H$4:$KM$4,EL$3,'English Scores- Leveled papers'!$H62:$KM62)))</f>
        <v/>
      </c>
      <c r="EM60" s="80" t="str">
        <f>IF($B60="","",IF(COUNTIFS('English Scores- Leveled papers'!$H$4:$KM$4,EM$3,'English Scores- Leveled papers'!$H62:$KM62,"&lt;&gt;")=0,"",SUMIF('English Scores- Leveled papers'!$H$4:$KM$4,EM$3,'English Scores- Leveled papers'!$H62:$KM62)))</f>
        <v/>
      </c>
      <c r="EN60" s="80" t="str">
        <f>IF($B60="","",IF(COUNTIFS('English Scores- Leveled papers'!$H$4:$KM$4,EN$3,'English Scores- Leveled papers'!$H62:$KM62,"&lt;&gt;")=0,"",SUMIF('English Scores- Leveled papers'!$H$4:$KM$4,EN$3,'English Scores- Leveled papers'!$H62:$KM62)))</f>
        <v/>
      </c>
      <c r="EO60" s="80" t="str">
        <f>IF($B60="","",IF(COUNTIFS('English Scores- Leveled papers'!$H$4:$KM$4,EO$3,'English Scores- Leveled papers'!$H62:$KM62,"&lt;&gt;")=0,"",SUMIF('English Scores- Leveled papers'!$H$4:$KM$4,EO$3,'English Scores- Leveled papers'!$H62:$KM62)))</f>
        <v/>
      </c>
      <c r="EP60" s="80" t="str">
        <f>IF($B60="","",IF(COUNTIFS('English Scores- Leveled papers'!$H$4:$KM$4,EP$3,'English Scores- Leveled papers'!$H62:$KM62,"&lt;&gt;")=0,"",SUMIF('English Scores- Leveled papers'!$H$4:$KM$4,EP$3,'English Scores- Leveled papers'!$H62:$KM62)))</f>
        <v/>
      </c>
    </row>
    <row r="61" spans="1:146" ht="12.75" customHeight="1" x14ac:dyDescent="0.2">
      <c r="A61" s="65">
        <v>57</v>
      </c>
      <c r="B61" s="65" t="str">
        <f>'English Scores- Leveled papers'!B63</f>
        <v/>
      </c>
      <c r="C61" s="79" t="str">
        <f>IF('RC Mastery Check+Question type'!D61="","",IF(OR('RC Mastery Check+Question type'!D61=-0.5,'RC Mastery Check+Question type'!D61=0,'RC Mastery Check+Question type'!D61=0.2,'RC Mastery Check+Question type'!D61=0.5),"NR",'Cover Sheet'!#REF!))</f>
        <v/>
      </c>
      <c r="D61" s="76" t="str">
        <f>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v/>
      </c>
      <c r="E61" s="78" t="str">
        <f t="shared" si="16"/>
        <v/>
      </c>
      <c r="F61" s="78" t="str">
        <f t="shared" si="17"/>
        <v/>
      </c>
      <c r="G61" s="78" t="str">
        <f t="shared" si="18"/>
        <v/>
      </c>
      <c r="H61" s="78" t="str">
        <f t="shared" si="19"/>
        <v/>
      </c>
      <c r="I61" s="78" t="str">
        <f t="shared" si="20"/>
        <v/>
      </c>
      <c r="J61" s="78" t="str">
        <f t="shared" si="21"/>
        <v/>
      </c>
      <c r="K61" s="78" t="str">
        <f t="shared" si="22"/>
        <v/>
      </c>
      <c r="L61" s="78" t="str">
        <f t="shared" si="23"/>
        <v/>
      </c>
      <c r="M61" s="78" t="str">
        <f t="shared" si="24"/>
        <v/>
      </c>
      <c r="N61" s="78" t="str">
        <f t="shared" si="25"/>
        <v/>
      </c>
      <c r="O61" s="78" t="str">
        <f t="shared" si="26"/>
        <v/>
      </c>
      <c r="P61" s="78" t="str">
        <f t="shared" si="27"/>
        <v/>
      </c>
      <c r="Q61" s="78" t="str">
        <f t="shared" si="28"/>
        <v/>
      </c>
      <c r="R61" s="78" t="str">
        <f t="shared" si="29"/>
        <v/>
      </c>
      <c r="S61" s="41" t="str">
        <f>IF($B61="","",IF(COUNTIFS('English Scores- Leveled papers'!$H$4:$KM$4,S$3,'English Scores- Leveled papers'!$H63:$KM63,"&lt;&gt;")=0,"",SUMIF('English Scores- Leveled papers'!$H$4:$KM$4,S$3,'English Scores- Leveled papers'!$H63:$KM63)))</f>
        <v/>
      </c>
      <c r="T61" s="41" t="str">
        <f>IF($B61="","",IF(COUNTIFS('English Scores- Leveled papers'!$H$4:$KM$4,T$3,'English Scores- Leveled papers'!$H63:$KM63,"&lt;&gt;")=0,"",SUMIF('English Scores- Leveled papers'!$H$4:$KM$4,T$3,'English Scores- Leveled papers'!$H63:$KM63)))</f>
        <v/>
      </c>
      <c r="U61" s="41" t="str">
        <f>IF($B61="","",IF(COUNTIFS('English Scores- Leveled papers'!$H$4:$KM$4,U$3,'English Scores- Leveled papers'!$H63:$KM63,"&lt;&gt;")=0,"",SUMIF('English Scores- Leveled papers'!$H$4:$KM$4,U$3,'English Scores- Leveled papers'!$H63:$KM63)))</f>
        <v/>
      </c>
      <c r="V61" s="41" t="str">
        <f>IF($B61="","",IF(COUNTIFS('English Scores- Leveled papers'!$H$4:$KM$4,V$3,'English Scores- Leveled papers'!$H63:$KM63,"&lt;&gt;")=0,"",SUMIF('English Scores- Leveled papers'!$H$4:$KM$4,V$3,'English Scores- Leveled papers'!$H63:$KM63)))</f>
        <v/>
      </c>
      <c r="W61" s="41" t="str">
        <f>IF($B61="","",IF(COUNTIFS('English Scores- Leveled papers'!$H$4:$KM$4,W$3,'English Scores- Leveled papers'!$H63:$KM63,"&lt;&gt;")=0,"",SUMIF('English Scores- Leveled papers'!$H$4:$KM$4,W$3,'English Scores- Leveled papers'!$H63:$KM63)))</f>
        <v/>
      </c>
      <c r="X61" s="80" t="str">
        <f>IF($B61="","",IF(COUNTIFS('English Scores- Leveled papers'!$H$4:$KM$4,X$3,'English Scores- Leveled papers'!$H63:$KM63,"&lt;&gt;")=0,"",SUMIF('English Scores- Leveled papers'!$H$4:$KM$4,X$3,'English Scores- Leveled papers'!$H63:$KM63)))</f>
        <v/>
      </c>
      <c r="Y61" s="80" t="str">
        <f>IF($B61="","",IF(COUNTIFS('English Scores- Leveled papers'!$H$4:$KM$4,Y$3,'English Scores- Leveled papers'!$H63:$KM63,"&lt;&gt;")=0,"",SUMIF('English Scores- Leveled papers'!$H$4:$KM$4,Y$3,'English Scores- Leveled papers'!$H63:$KM63)))</f>
        <v/>
      </c>
      <c r="Z61" s="80" t="str">
        <f>IF($B61="","",IF(COUNTIFS('English Scores- Leveled papers'!$H$4:$KM$4,Z$3,'English Scores- Leveled papers'!$H63:$KM63,"&lt;&gt;")=0,"",SUMIF('English Scores- Leveled papers'!$H$4:$KM$4,Z$3,'English Scores- Leveled papers'!$H63:$KM63)))</f>
        <v/>
      </c>
      <c r="AA61" s="80" t="str">
        <f>IF($B61="","",IF(COUNTIFS('English Scores- Leveled papers'!$H$4:$KM$4,AA$3,'English Scores- Leveled papers'!$H63:$KM63,"&lt;&gt;")=0,"",SUMIF('English Scores- Leveled papers'!$H$4:$KM$4,AA$3,'English Scores- Leveled papers'!$H63:$KM63)))</f>
        <v/>
      </c>
      <c r="AB61" s="80" t="str">
        <f>IF($B61="","",IF(COUNTIFS('English Scores- Leveled papers'!$H$4:$KM$4,AB$3,'English Scores- Leveled papers'!$H63:$KM63,"&lt;&gt;")=0,"",SUMIF('English Scores- Leveled papers'!$H$4:$KM$4,AB$3,'English Scores- Leveled papers'!$H63:$KM63)))</f>
        <v/>
      </c>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80" t="str">
        <f>IF($B61="","",IF(COUNTIFS('English Scores- Leveled papers'!$H$4:$KM$4,AI$3,'English Scores- Leveled papers'!$H63:$KM63,"&lt;&gt;")=0,"",SUMIF('English Scores- Leveled papers'!$H$4:$KM$4,AI$3,'English Scores- Leveled papers'!$H63:$KM63)))</f>
        <v/>
      </c>
      <c r="AJ61" s="80" t="str">
        <f>IF($B61="","",IF(COUNTIFS('English Scores- Leveled papers'!$H$4:$KM$4,AJ$3,'English Scores- Leveled papers'!$H63:$KM63,"&lt;&gt;")=0,"",SUMIF('English Scores- Leveled papers'!$H$4:$KM$4,AJ$3,'English Scores- Leveled papers'!$H63:$KM63)))</f>
        <v/>
      </c>
      <c r="AK61" s="80" t="str">
        <f>IF($B61="","",IF(COUNTIFS('English Scores- Leveled papers'!$H$4:$KM$4,AK$3,'English Scores- Leveled papers'!$H63:$KM63,"&lt;&gt;")=0,"",SUMIF('English Scores- Leveled papers'!$H$4:$KM$4,AK$3,'English Scores- Leveled papers'!$H63:$KM63)))</f>
        <v/>
      </c>
      <c r="AL61" s="80" t="str">
        <f>IF($B61="","",IF(COUNTIFS('English Scores- Leveled papers'!$H$4:$KM$4,AL$3,'English Scores- Leveled papers'!$H63:$KM63,"&lt;&gt;")=0,"",SUMIF('English Scores- Leveled papers'!$H$4:$KM$4,AL$3,'English Scores- Leveled papers'!$H63:$KM63)))</f>
        <v/>
      </c>
      <c r="AM61" s="80" t="str">
        <f>IF($B61="","",IF(COUNTIFS('English Scores- Leveled papers'!$H$4:$KM$4,AM$3,'English Scores- Leveled papers'!$H63:$KM63,"&lt;&gt;")=0,"",SUMIF('English Scores- Leveled papers'!$H$4:$KM$4,AM$3,'English Scores- Leveled papers'!$H63:$KM63)))</f>
        <v/>
      </c>
      <c r="AN61" s="80"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80" t="str">
        <f>IF($B61="","",IF(COUNTIFS('English Scores- Leveled papers'!$H$4:$KM$4,AZ$3,'English Scores- Leveled papers'!$H63:$KM63,"&lt;&gt;")=0,"",SUMIF('English Scores- Leveled papers'!$H$4:$KM$4,AZ$3,'English Scores- Leveled papers'!$H63:$KM63)))</f>
        <v/>
      </c>
      <c r="BA61" s="80" t="str">
        <f>IF($B61="","",IF(COUNTIFS('English Scores- Leveled papers'!$H$4:$KM$4,BA$3,'English Scores- Leveled papers'!$H63:$KM63,"&lt;&gt;")=0,"",SUMIF('English Scores- Leveled papers'!$H$4:$KM$4,BA$3,'English Scores- Leveled papers'!$H63:$KM63)))</f>
        <v/>
      </c>
      <c r="BB61" s="80" t="str">
        <f>IF($B61="","",IF(COUNTIFS('English Scores- Leveled papers'!$H$4:$KM$4,BB$3,'English Scores- Leveled papers'!$H63:$KM63,"&lt;&gt;")=0,"",SUMIF('English Scores- Leveled papers'!$H$4:$KM$4,BB$3,'English Scores- Leveled papers'!$H63:$KM63)))</f>
        <v/>
      </c>
      <c r="BC61" s="80" t="str">
        <f>IF($B61="","",IF(COUNTIFS('English Scores- Leveled papers'!$H$4:$KM$4,BC$3,'English Scores- Leveled papers'!$H63:$KM63,"&lt;&gt;")=0,"",SUMIF('English Scores- Leveled papers'!$H$4:$KM$4,BC$3,'English Scores- Leveled papers'!$H63:$KM63)))</f>
        <v/>
      </c>
      <c r="BD61" s="80"/>
      <c r="BE61" s="80"/>
      <c r="BF61" s="80" t="str">
        <f>IF($B61="","",IF(COUNTIFS('English Scores- Leveled papers'!$H$4:$KM$4,BF$3,'English Scores- Leveled papers'!$H63:$KM63,"&lt;&gt;")=0,"",SUMIF('English Scores- Leveled papers'!$H$4:$KM$4,BF$3,'English Scores- Leveled papers'!$H63:$KM63)))</f>
        <v/>
      </c>
      <c r="BG61" s="80" t="str">
        <f>IF($B61="","",IF(COUNTIFS('English Scores- Leveled papers'!$H$4:$KM$4,BG$3,'English Scores- Leveled papers'!$H63:$KM63,"&lt;&gt;")=0,"",SUMIF('English Scores- Leveled papers'!$H$4:$KM$4,BG$3,'English Scores- Leveled papers'!$H63:$KM63)))</f>
        <v/>
      </c>
      <c r="BH61" s="80" t="str">
        <f>IF($B61="","",IF(COUNTIFS('English Scores- Leveled papers'!$H$4:$KM$4,BH$3,'English Scores- Leveled papers'!$H63:$KM63,"&lt;&gt;")=0,"",SUMIF('English Scores- Leveled papers'!$H$4:$KM$4,BH$3,'English Scores- Leveled papers'!$H63:$KM63)))</f>
        <v/>
      </c>
      <c r="BI61" s="80" t="str">
        <f>IF($B61="","",IF(COUNTIFS('English Scores- Leveled papers'!$H$4:$KM$4,BI$3,'English Scores- Leveled papers'!$H63:$KM63,"&lt;&gt;")=0,"",SUMIF('English Scores- Leveled papers'!$H$4:$KM$4,BI$3,'English Scores- Leveled papers'!$H63:$KM63)))</f>
        <v/>
      </c>
      <c r="BJ61" s="80" t="str">
        <f>IF($B61="","",IF(COUNTIFS('English Scores- Leveled papers'!$H$4:$KM$4,BJ$3,'English Scores- Leveled papers'!$H63:$KM63,"&lt;&gt;")=0,"",SUMIF('English Scores- Leveled papers'!$H$4:$KM$4,BJ$3,'English Scores- Leveled papers'!$H63:$KM63)))</f>
        <v/>
      </c>
      <c r="BK61" s="80" t="str">
        <f>IF($B61="","",IF(COUNTIFS('English Scores- Leveled papers'!$H$4:$KM$4,BK$3,'English Scores- Leveled papers'!$H63:$KM63,"&lt;&gt;")=0,"",SUMIF('English Scores- Leveled papers'!$H$4:$KM$4,BK$3,'English Scores- Leveled papers'!$H63:$KM63)))</f>
        <v/>
      </c>
      <c r="BL61" s="80" t="str">
        <f>IF($B61="","",IF(COUNTIFS('English Scores- Leveled papers'!$H$4:$KM$4,BL$3,'English Scores- Leveled papers'!$H63:$KM63,"&lt;&gt;")=0,"",SUMIF('English Scores- Leveled papers'!$H$4:$KM$4,BL$3,'English Scores- Leveled papers'!$H63:$KM63)))</f>
        <v/>
      </c>
      <c r="BM61" s="80" t="str">
        <f>IF($B61="","",IF(COUNTIFS('English Scores- Leveled papers'!$H$4:$KM$4,BM$3,'English Scores- Leveled papers'!$H63:$KM63,"&lt;&gt;")=0,"",SUMIF('English Scores- Leveled papers'!$H$4:$KM$4,BM$3,'English Scores- Leveled papers'!$H63:$KM63)))</f>
        <v/>
      </c>
      <c r="BN61" s="80" t="str">
        <f>IF($B61="","",IF(COUNTIFS('English Scores- Leveled papers'!$H$4:$KM$4,BN$3,'English Scores- Leveled papers'!$H63:$KM63,"&lt;&gt;")=0,"",SUMIF('English Scores- Leveled papers'!$H$4:$KM$4,BN$3,'English Scores- Leveled papers'!$H63:$KM63)))</f>
        <v/>
      </c>
      <c r="BO61" s="80"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80" t="str">
        <f>IF($B61="","",IF(COUNTIFS('English Scores- Leveled papers'!$H$4:$KM$4,BX$3,'English Scores- Leveled papers'!$H63:$KM63,"&lt;&gt;")=0,"",SUMIF('English Scores- Leveled papers'!$H$4:$KM$4,BX$3,'English Scores- Leveled papers'!$H63:$KM63)))</f>
        <v/>
      </c>
      <c r="BY61" s="80" t="str">
        <f>IF($B61="","",IF(COUNTIFS('English Scores- Leveled papers'!$H$4:$KM$4,BY$3,'English Scores- Leveled papers'!$H63:$KM63,"&lt;&gt;")=0,"",SUMIF('English Scores- Leveled papers'!$H$4:$KM$4,BY$3,'English Scores- Leveled papers'!$H63:$KM63)))</f>
        <v/>
      </c>
      <c r="BZ61" s="80" t="str">
        <f>IF($B61="","",IF(COUNTIFS('English Scores- Leveled papers'!$H$4:$KM$4,BZ$3,'English Scores- Leveled papers'!$H63:$KM63,"&lt;&gt;")=0,"",SUMIF('English Scores- Leveled papers'!$H$4:$KM$4,BZ$3,'English Scores- Leveled papers'!$H63:$KM63)))</f>
        <v/>
      </c>
      <c r="CA61" s="80" t="str">
        <f>IF($B61="","",IF(COUNTIFS('English Scores- Leveled papers'!$H$4:$KM$4,CA$3,'English Scores- Leveled papers'!$H63:$KM63,"&lt;&gt;")=0,"",SUMIF('English Scores- Leveled papers'!$H$4:$KM$4,CA$3,'English Scores- Leveled papers'!$H63:$KM63)))</f>
        <v/>
      </c>
      <c r="CB61" s="80" t="str">
        <f>IF($B61="","",IF(COUNTIFS('English Scores- Leveled papers'!$H$4:$KM$4,CB$3,'English Scores- Leveled papers'!$H63:$KM63,"&lt;&gt;")=0,"",SUMIF('English Scores- Leveled papers'!$H$4:$KM$4,CB$3,'English Scores- Leveled papers'!$H63:$KM63)))</f>
        <v/>
      </c>
      <c r="CC61" s="80" t="str">
        <f>IF($B61="","",IF(COUNTIFS('English Scores- Leveled papers'!$H$4:$KM$4,CC$3,'English Scores- Leveled papers'!$H63:$KM63,"&lt;&gt;")=0,"",SUMIF('English Scores- Leveled papers'!$H$4:$KM$4,CC$3,'English Scores- Leveled papers'!$H63:$KM63)))</f>
        <v/>
      </c>
      <c r="CD61" s="80" t="str">
        <f>IF($B61="","",IF(COUNTIFS('English Scores- Leveled papers'!$H$4:$KM$4,CD$3,'English Scores- Leveled papers'!$H63:$KM63,"&lt;&gt;")=0,"",SUMIF('English Scores- Leveled papers'!$H$4:$KM$4,CD$3,'English Scores- Leveled papers'!$H63:$KM63)))</f>
        <v/>
      </c>
      <c r="CE61" s="80" t="str">
        <f>IF($B61="","",IF(COUNTIFS('English Scores- Leveled papers'!$H$4:$KM$4,CE$3,'English Scores- Leveled papers'!$H63:$KM63,"&lt;&gt;")=0,"",SUMIF('English Scores- Leveled papers'!$H$4:$KM$4,CE$3,'English Scores- Leveled papers'!$H63:$KM63)))</f>
        <v/>
      </c>
      <c r="CF61" s="80"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80" t="str">
        <f>IF($B61="","",IF(COUNTIFS('English Scores- Leveled papers'!$H$4:$KM$4,CL$3,'English Scores- Leveled papers'!$H63:$KM63,"&lt;&gt;")=0,"",SUMIF('English Scores- Leveled papers'!$H$4:$KM$4,CL$3,'English Scores- Leveled papers'!$H63:$KM63)))</f>
        <v/>
      </c>
      <c r="CM61" s="80" t="str">
        <f>IF($B61="","",IF(COUNTIFS('English Scores- Leveled papers'!$H$4:$KM$4,CM$3,'English Scores- Leveled papers'!$H63:$KM63,"&lt;&gt;")=0,"",SUMIF('English Scores- Leveled papers'!$H$4:$KM$4,CM$3,'English Scores- Leveled papers'!$H63:$KM63)))</f>
        <v/>
      </c>
      <c r="CN61" s="80" t="str">
        <f>IF($B61="","",IF(COUNTIFS('English Scores- Leveled papers'!$H$4:$KM$4,CN$3,'English Scores- Leveled papers'!$H63:$KM63,"&lt;&gt;")=0,"",SUMIF('English Scores- Leveled papers'!$H$4:$KM$4,CN$3,'English Scores- Leveled papers'!$H63:$KM63)))</f>
        <v/>
      </c>
      <c r="CO61" s="80" t="str">
        <f>IF($B61="","",IF(COUNTIFS('English Scores- Leveled papers'!$H$4:$KM$4,CO$3,'English Scores- Leveled papers'!$H63:$KM63,"&lt;&gt;")=0,"",SUMIF('English Scores- Leveled papers'!$H$4:$KM$4,CO$3,'English Scores- Leveled papers'!$H63:$KM63)))</f>
        <v/>
      </c>
      <c r="CP61" s="80" t="str">
        <f>IF($B61="","",IF(COUNTIFS('English Scores- Leveled papers'!$H$4:$KM$4,CP$3,'English Scores- Leveled papers'!$H63:$KM63,"&lt;&gt;")=0,"",SUMIF('English Scores- Leveled papers'!$H$4:$KM$4,CP$3,'English Scores- Leveled papers'!$H63:$KM63)))</f>
        <v/>
      </c>
      <c r="CQ61" s="80" t="str">
        <f>IF($B61="","",IF(COUNTIFS('English Scores- Leveled papers'!$H$4:$KM$4,CQ$3,'English Scores- Leveled papers'!$H63:$KM63,"&lt;&gt;")=0,"",SUMIF('English Scores- Leveled papers'!$H$4:$KM$4,CQ$3,'English Scores- Leveled papers'!$H63:$KM63)))</f>
        <v/>
      </c>
      <c r="CR61" s="80" t="str">
        <f>IF($B61="","",IF(COUNTIFS('English Scores- Leveled papers'!$H$4:$KM$4,CR$3,'English Scores- Leveled papers'!$H63:$KM63,"&lt;&gt;")=0,"",SUMIF('English Scores- Leveled papers'!$H$4:$KM$4,CR$3,'English Scores- Leveled papers'!$H63:$KM63)))</f>
        <v/>
      </c>
      <c r="CS61" s="80"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80" t="str">
        <f>IF($B61="","",IF(COUNTIFS('English Scores- Leveled papers'!$H$4:$KM$4,DF$3,'English Scores- Leveled papers'!$H63:$KM63,"&lt;&gt;")=0,"",SUMIF('English Scores- Leveled papers'!$H$4:$KM$4,DF$3,'English Scores- Leveled papers'!$H63:$KM63)))</f>
        <v/>
      </c>
      <c r="DG61" s="80" t="str">
        <f>IF($B61="","",IF(COUNTIFS('English Scores- Leveled papers'!$H$4:$KM$4,DG$3,'English Scores- Leveled papers'!$H63:$KM63,"&lt;&gt;")=0,"",SUMIF('English Scores- Leveled papers'!$H$4:$KM$4,DG$3,'English Scores- Leveled papers'!$H63:$KM63)))</f>
        <v/>
      </c>
      <c r="DH61" s="80" t="str">
        <f>IF($B61="","",IF(COUNTIFS('English Scores- Leveled papers'!$H$4:$KM$4,DH$3,'English Scores- Leveled papers'!$H63:$KM63,"&lt;&gt;")=0,"",SUMIF('English Scores- Leveled papers'!$H$4:$KM$4,DH$3,'English Scores- Leveled papers'!$H63:$KM63)))</f>
        <v/>
      </c>
      <c r="DI61" s="80" t="str">
        <f>IF($B61="","",IF(COUNTIFS('English Scores- Leveled papers'!$H$4:$KM$4,DI$3,'English Scores- Leveled papers'!$H63:$KM63,"&lt;&gt;")=0,"",SUMIF('English Scores- Leveled papers'!$H$4:$KM$4,DI$3,'English Scores- Leveled papers'!$H63:$KM63)))</f>
        <v/>
      </c>
      <c r="DJ61" s="80" t="str">
        <f>IF($B61="","",IF(COUNTIFS('English Scores- Leveled papers'!$H$4:$KM$4,DJ$3,'English Scores- Leveled papers'!$H63:$KM63,"&lt;&gt;")=0,"",SUMIF('English Scores- Leveled papers'!$H$4:$KM$4,DJ$3,'English Scores- Leveled papers'!$H63:$KM63)))</f>
        <v/>
      </c>
      <c r="DK61" s="80" t="str">
        <f>IF($B61="","",IF(COUNTIFS('English Scores- Leveled papers'!$H$4:$KM$4,DK$3,'English Scores- Leveled papers'!$H63:$KM63,"&lt;&gt;")=0,"",SUMIF('English Scores- Leveled papers'!$H$4:$KM$4,DK$3,'English Scores- Leveled papers'!$H63:$KM63)))</f>
        <v/>
      </c>
      <c r="DL61" s="80" t="str">
        <f>IF($B61="","",IF(COUNTIFS('English Scores- Leveled papers'!$H$4:$KM$4,DL$3,'English Scores- Leveled papers'!$H63:$KM63,"&lt;&gt;")=0,"",SUMIF('English Scores- Leveled papers'!$H$4:$KM$4,DL$3,'English Scores- Leveled papers'!$H63:$KM63)))</f>
        <v/>
      </c>
      <c r="DM61" s="80" t="str">
        <f>IF($B61="","",IF(COUNTIFS('English Scores- Leveled papers'!$H$4:$KM$4,DM$3,'English Scores- Leveled papers'!$H63:$KM63,"&lt;&gt;")=0,"",SUMIF('English Scores- Leveled papers'!$H$4:$KM$4,DM$3,'English Scores- Leveled papers'!$H63:$KM63)))</f>
        <v/>
      </c>
      <c r="DN61" s="80" t="str">
        <f>IF($B61="","",IF(COUNTIFS('English Scores- Leveled papers'!$H$4:$KM$4,DN$3,'English Scores- Leveled papers'!$H63:$KM63,"&lt;&gt;")=0,"",SUMIF('English Scores- Leveled papers'!$H$4:$KM$4,DN$3,'English Scores- Leveled papers'!$H63:$KM63)))</f>
        <v/>
      </c>
      <c r="DO61" s="80" t="str">
        <f>IF($B61="","",IF(COUNTIFS('English Scores- Leveled papers'!$H$4:$KM$4,DO$3,'English Scores- Leveled papers'!$H63:$KM63,"&lt;&gt;")=0,"",SUMIF('English Scores- Leveled papers'!$H$4:$KM$4,DO$3,'English Scores- Leveled papers'!$H63:$KM63)))</f>
        <v/>
      </c>
      <c r="DP61" s="80" t="str">
        <f>IF($B61="","",IF(COUNTIFS('English Scores- Leveled papers'!$H$4:$KM$4,DP$3,'English Scores- Leveled papers'!$H63:$KM63,"&lt;&gt;")=0,"",SUMIF('English Scores- Leveled papers'!$H$4:$KM$4,DP$3,'English Scores- Leveled papers'!$H63:$KM63)))</f>
        <v/>
      </c>
      <c r="DQ61" s="80" t="str">
        <f>IF($B61="","",IF(COUNTIFS('English Scores- Leveled papers'!$H$4:$KM$4,DQ$3,'English Scores- Leveled papers'!$H63:$KM63,"&lt;&gt;")=0,"",SUMIF('English Scores- Leveled papers'!$H$4:$KM$4,DQ$3,'English Scores- Leveled papers'!$H63:$KM63)))</f>
        <v/>
      </c>
      <c r="DR61" s="41" t="str">
        <f>IF($B61="","",IF(COUNTIFS('English Scores- Leveled papers'!$H$4:$KM$4,DR$3,'English Scores- Leveled papers'!$H63:$KM63,"&lt;&gt;")=0,"",SUMIF('English Scores- Leveled papers'!$H$4:$KM$4,DR$3,'English Scores- Leveled papers'!$H63:$KM63)))</f>
        <v/>
      </c>
      <c r="DS61" s="41" t="str">
        <f>IF($B61="","",IF(COUNTIFS('English Scores- Leveled papers'!$H$4:$KM$4,DS$3,'English Scores- Leveled papers'!$H63:$KM63,"&lt;&gt;")=0,"",SUMIF('English Scores- Leveled papers'!$H$4:$KM$4,DS$3,'English Scores- Leveled papers'!$H63:$KM63)))</f>
        <v/>
      </c>
      <c r="DT61" s="41" t="str">
        <f>IF($B61="","",IF(COUNTIFS('English Scores- Leveled papers'!$H$4:$KM$4,DT$3,'English Scores- Leveled papers'!$H63:$KM63,"&lt;&gt;")=0,"",SUMIF('English Scores- Leveled papers'!$H$4:$KM$4,DT$3,'English Scores- Leveled papers'!$H63:$KM63)))</f>
        <v/>
      </c>
      <c r="DU61" s="41" t="str">
        <f>IF($B61="","",IF(COUNTIFS('English Scores- Leveled papers'!$H$4:$KM$4,DU$3,'English Scores- Leveled papers'!$H63:$KM63,"&lt;&gt;")=0,"",SUMIF('English Scores- Leveled papers'!$H$4:$KM$4,DU$3,'English Scores- Leveled papers'!$H63:$KM63)))</f>
        <v/>
      </c>
      <c r="DV61" s="41" t="str">
        <f>IF($B61="","",IF(COUNTIFS('English Scores- Leveled papers'!$H$4:$KM$4,DV$3,'English Scores- Leveled papers'!$H63:$KM63,"&lt;&gt;")=0,"",SUMIF('English Scores- Leveled papers'!$H$4:$KM$4,DV$3,'English Scores- Leveled papers'!$H63:$KM63)))</f>
        <v/>
      </c>
      <c r="DW61" s="41" t="str">
        <f>IF($B61="","",IF(COUNTIFS('English Scores- Leveled papers'!$H$4:$KM$4,DW$3,'English Scores- Leveled papers'!$H63:$KM63,"&lt;&gt;")=0,"",SUMIF('English Scores- Leveled papers'!$H$4:$KM$4,DW$3,'English Scores- Leveled papers'!$H63:$KM63)))</f>
        <v/>
      </c>
      <c r="DX61" s="41" t="str">
        <f>IF($B61="","",IF(COUNTIFS('English Scores- Leveled papers'!$H$4:$KM$4,DX$3,'English Scores- Leveled papers'!$H63:$KM63,"&lt;&gt;")=0,"",SUMIF('English Scores- Leveled papers'!$H$4:$KM$4,DX$3,'English Scores- Leveled papers'!$H63:$KM63)))</f>
        <v/>
      </c>
      <c r="DY61" s="41" t="str">
        <f>IF($B61="","",IF(COUNTIFS('English Scores- Leveled papers'!$H$4:$KM$4,DY$3,'English Scores- Leveled papers'!$H63:$KM63,"&lt;&gt;")=0,"",SUMIF('English Scores- Leveled papers'!$H$4:$KM$4,DY$3,'English Scores- Leveled papers'!$H63:$KM63)))</f>
        <v/>
      </c>
      <c r="DZ61" s="41" t="str">
        <f>IF($B61="","",IF(COUNTIFS('English Scores- Leveled papers'!$H$4:$KM$4,DZ$3,'English Scores- Leveled papers'!$H63:$KM63,"&lt;&gt;")=0,"",SUMIF('English Scores- Leveled papers'!$H$4:$KM$4,DZ$3,'English Scores- Leveled papers'!$H63:$KM63)))</f>
        <v/>
      </c>
      <c r="EA61" s="41" t="str">
        <f>IF($B61="","",IF(COUNTIFS('English Scores- Leveled papers'!$H$4:$KM$4,EA$3,'English Scores- Leveled papers'!$H63:$KM63,"&lt;&gt;")=0,"",SUMIF('English Scores- Leveled papers'!$H$4:$KM$4,EA$3,'English Scores- Leveled papers'!$H63:$KM63)))</f>
        <v/>
      </c>
      <c r="EB61" s="41" t="str">
        <f>IF($B61="","",IF(COUNTIFS('English Scores- Leveled papers'!$H$4:$KM$4,EB$3,'English Scores- Leveled papers'!$H63:$KM63,"&lt;&gt;")=0,"",SUMIF('English Scores- Leveled papers'!$H$4:$KM$4,EB$3,'English Scores- Leveled papers'!$H63:$KM63)))</f>
        <v/>
      </c>
      <c r="EC61" s="41" t="str">
        <f>IF($B61="","",IF(COUNTIFS('English Scores- Leveled papers'!$H$4:$KM$4,EC$3,'English Scores- Leveled papers'!$H63:$KM63,"&lt;&gt;")=0,"",SUMIF('English Scores- Leveled papers'!$H$4:$KM$4,EC$3,'English Scores- Leveled papers'!$H63:$KM63)))</f>
        <v/>
      </c>
      <c r="ED61" s="80" t="str">
        <f>IF($B61="","",IF(COUNTIFS('English Scores- Leveled papers'!$H$4:$KM$4,ED$3,'English Scores- Leveled papers'!$H63:$KM63,"&lt;&gt;")=0,"",SUMIF('English Scores- Leveled papers'!$H$4:$KM$4,ED$3,'English Scores- Leveled papers'!$H63:$KM63)))</f>
        <v/>
      </c>
      <c r="EE61" s="80" t="str">
        <f>IF($B61="","",IF(COUNTIFS('English Scores- Leveled papers'!$H$4:$KM$4,EE$3,'English Scores- Leveled papers'!$H63:$KM63,"&lt;&gt;")=0,"",SUMIF('English Scores- Leveled papers'!$H$4:$KM$4,EE$3,'English Scores- Leveled papers'!$H63:$KM63)))</f>
        <v/>
      </c>
      <c r="EF61" s="80" t="str">
        <f>IF($B61="","",IF(COUNTIFS('English Scores- Leveled papers'!$H$4:$KM$4,EF$3,'English Scores- Leveled papers'!$H63:$KM63,"&lt;&gt;")=0,"",SUMIF('English Scores- Leveled papers'!$H$4:$KM$4,EF$3,'English Scores- Leveled papers'!$H63:$KM63)))</f>
        <v/>
      </c>
      <c r="EG61" s="80" t="str">
        <f>IF($B61="","",IF(COUNTIFS('English Scores- Leveled papers'!$H$4:$KM$4,EG$3,'English Scores- Leveled papers'!$H63:$KM63,"&lt;&gt;")=0,"",SUMIF('English Scores- Leveled papers'!$H$4:$KM$4,EG$3,'English Scores- Leveled papers'!$H63:$KM63)))</f>
        <v/>
      </c>
      <c r="EH61" s="80" t="str">
        <f>IF($B61="","",IF(COUNTIFS('English Scores- Leveled papers'!$H$4:$KM$4,EH$3,'English Scores- Leveled papers'!$H63:$KM63,"&lt;&gt;")=0,"",SUMIF('English Scores- Leveled papers'!$H$4:$KM$4,EH$3,'English Scores- Leveled papers'!$H63:$KM63)))</f>
        <v/>
      </c>
      <c r="EI61" s="80" t="str">
        <f>IF($B61="","",IF(COUNTIFS('English Scores- Leveled papers'!$H$4:$KM$4,EI$3,'English Scores- Leveled papers'!$H63:$KM63,"&lt;&gt;")=0,"",SUMIF('English Scores- Leveled papers'!$H$4:$KM$4,EI$3,'English Scores- Leveled papers'!$H63:$KM63)))</f>
        <v/>
      </c>
      <c r="EJ61" s="80" t="str">
        <f>IF($B61="","",IF(COUNTIFS('English Scores- Leveled papers'!$H$4:$KM$4,EJ$3,'English Scores- Leveled papers'!$H63:$KM63,"&lt;&gt;")=0,"",SUMIF('English Scores- Leveled papers'!$H$4:$KM$4,EJ$3,'English Scores- Leveled papers'!$H63:$KM63)))</f>
        <v/>
      </c>
      <c r="EK61" s="80" t="str">
        <f>IF($B61="","",IF(COUNTIFS('English Scores- Leveled papers'!$H$4:$KM$4,EK$3,'English Scores- Leveled papers'!$H63:$KM63,"&lt;&gt;")=0,"",SUMIF('English Scores- Leveled papers'!$H$4:$KM$4,EK$3,'English Scores- Leveled papers'!$H63:$KM63)))</f>
        <v/>
      </c>
      <c r="EL61" s="80" t="str">
        <f>IF($B61="","",IF(COUNTIFS('English Scores- Leveled papers'!$H$4:$KM$4,EL$3,'English Scores- Leveled papers'!$H63:$KM63,"&lt;&gt;")=0,"",SUMIF('English Scores- Leveled papers'!$H$4:$KM$4,EL$3,'English Scores- Leveled papers'!$H63:$KM63)))</f>
        <v/>
      </c>
      <c r="EM61" s="80" t="str">
        <f>IF($B61="","",IF(COUNTIFS('English Scores- Leveled papers'!$H$4:$KM$4,EM$3,'English Scores- Leveled papers'!$H63:$KM63,"&lt;&gt;")=0,"",SUMIF('English Scores- Leveled papers'!$H$4:$KM$4,EM$3,'English Scores- Leveled papers'!$H63:$KM63)))</f>
        <v/>
      </c>
      <c r="EN61" s="80" t="str">
        <f>IF($B61="","",IF(COUNTIFS('English Scores- Leveled papers'!$H$4:$KM$4,EN$3,'English Scores- Leveled papers'!$H63:$KM63,"&lt;&gt;")=0,"",SUMIF('English Scores- Leveled papers'!$H$4:$KM$4,EN$3,'English Scores- Leveled papers'!$H63:$KM63)))</f>
        <v/>
      </c>
      <c r="EO61" s="80" t="str">
        <f>IF($B61="","",IF(COUNTIFS('English Scores- Leveled papers'!$H$4:$KM$4,EO$3,'English Scores- Leveled papers'!$H63:$KM63,"&lt;&gt;")=0,"",SUMIF('English Scores- Leveled papers'!$H$4:$KM$4,EO$3,'English Scores- Leveled papers'!$H63:$KM63)))</f>
        <v/>
      </c>
      <c r="EP61" s="80" t="str">
        <f>IF($B61="","",IF(COUNTIFS('English Scores- Leveled papers'!$H$4:$KM$4,EP$3,'English Scores- Leveled papers'!$H63:$KM63,"&lt;&gt;")=0,"",SUMIF('English Scores- Leveled papers'!$H$4:$KM$4,EP$3,'English Scores- Leveled papers'!$H63:$KM63)))</f>
        <v/>
      </c>
    </row>
    <row r="62" spans="1:146" ht="12.75" customHeight="1" x14ac:dyDescent="0.2">
      <c r="A62" s="65">
        <v>58</v>
      </c>
      <c r="B62" s="65" t="str">
        <f>'English Scores- Leveled papers'!B64</f>
        <v/>
      </c>
      <c r="C62" s="79" t="str">
        <f>IF('RC Mastery Check+Question type'!D62="","",IF(OR('RC Mastery Check+Question type'!D62=-0.5,'RC Mastery Check+Question type'!D62=0,'RC Mastery Check+Question type'!D62=0.2,'RC Mastery Check+Question type'!D62=0.5),"NR",'Cover Sheet'!#REF!))</f>
        <v/>
      </c>
      <c r="D62" s="76" t="str">
        <f>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v/>
      </c>
      <c r="E62" s="78" t="str">
        <f t="shared" si="16"/>
        <v/>
      </c>
      <c r="F62" s="78" t="str">
        <f t="shared" si="17"/>
        <v/>
      </c>
      <c r="G62" s="78" t="str">
        <f t="shared" si="18"/>
        <v/>
      </c>
      <c r="H62" s="78" t="str">
        <f t="shared" si="19"/>
        <v/>
      </c>
      <c r="I62" s="78" t="str">
        <f t="shared" si="20"/>
        <v/>
      </c>
      <c r="J62" s="78" t="str">
        <f t="shared" si="21"/>
        <v/>
      </c>
      <c r="K62" s="78" t="str">
        <f t="shared" si="22"/>
        <v/>
      </c>
      <c r="L62" s="78" t="str">
        <f t="shared" si="23"/>
        <v/>
      </c>
      <c r="M62" s="78" t="str">
        <f t="shared" si="24"/>
        <v/>
      </c>
      <c r="N62" s="78" t="str">
        <f t="shared" si="25"/>
        <v/>
      </c>
      <c r="O62" s="78" t="str">
        <f t="shared" si="26"/>
        <v/>
      </c>
      <c r="P62" s="78" t="str">
        <f t="shared" si="27"/>
        <v/>
      </c>
      <c r="Q62" s="78" t="str">
        <f t="shared" si="28"/>
        <v/>
      </c>
      <c r="R62" s="78" t="str">
        <f t="shared" si="29"/>
        <v/>
      </c>
      <c r="S62" s="41" t="str">
        <f>IF($B62="","",IF(COUNTIFS('English Scores- Leveled papers'!$H$4:$KM$4,S$3,'English Scores- Leveled papers'!$H64:$KM64,"&lt;&gt;")=0,"",SUMIF('English Scores- Leveled papers'!$H$4:$KM$4,S$3,'English Scores- Leveled papers'!$H64:$KM64)))</f>
        <v/>
      </c>
      <c r="T62" s="41" t="str">
        <f>IF($B62="","",IF(COUNTIFS('English Scores- Leveled papers'!$H$4:$KM$4,T$3,'English Scores- Leveled papers'!$H64:$KM64,"&lt;&gt;")=0,"",SUMIF('English Scores- Leveled papers'!$H$4:$KM$4,T$3,'English Scores- Leveled papers'!$H64:$KM64)))</f>
        <v/>
      </c>
      <c r="U62" s="41" t="str">
        <f>IF($B62="","",IF(COUNTIFS('English Scores- Leveled papers'!$H$4:$KM$4,U$3,'English Scores- Leveled papers'!$H64:$KM64,"&lt;&gt;")=0,"",SUMIF('English Scores- Leveled papers'!$H$4:$KM$4,U$3,'English Scores- Leveled papers'!$H64:$KM64)))</f>
        <v/>
      </c>
      <c r="V62" s="41" t="str">
        <f>IF($B62="","",IF(COUNTIFS('English Scores- Leveled papers'!$H$4:$KM$4,V$3,'English Scores- Leveled papers'!$H64:$KM64,"&lt;&gt;")=0,"",SUMIF('English Scores- Leveled papers'!$H$4:$KM$4,V$3,'English Scores- Leveled papers'!$H64:$KM64)))</f>
        <v/>
      </c>
      <c r="W62" s="41" t="str">
        <f>IF($B62="","",IF(COUNTIFS('English Scores- Leveled papers'!$H$4:$KM$4,W$3,'English Scores- Leveled papers'!$H64:$KM64,"&lt;&gt;")=0,"",SUMIF('English Scores- Leveled papers'!$H$4:$KM$4,W$3,'English Scores- Leveled papers'!$H64:$KM64)))</f>
        <v/>
      </c>
      <c r="X62" s="80" t="str">
        <f>IF($B62="","",IF(COUNTIFS('English Scores- Leveled papers'!$H$4:$KM$4,X$3,'English Scores- Leveled papers'!$H64:$KM64,"&lt;&gt;")=0,"",SUMIF('English Scores- Leveled papers'!$H$4:$KM$4,X$3,'English Scores- Leveled papers'!$H64:$KM64)))</f>
        <v/>
      </c>
      <c r="Y62" s="80" t="str">
        <f>IF($B62="","",IF(COUNTIFS('English Scores- Leveled papers'!$H$4:$KM$4,Y$3,'English Scores- Leveled papers'!$H64:$KM64,"&lt;&gt;")=0,"",SUMIF('English Scores- Leveled papers'!$H$4:$KM$4,Y$3,'English Scores- Leveled papers'!$H64:$KM64)))</f>
        <v/>
      </c>
      <c r="Z62" s="80" t="str">
        <f>IF($B62="","",IF(COUNTIFS('English Scores- Leveled papers'!$H$4:$KM$4,Z$3,'English Scores- Leveled papers'!$H64:$KM64,"&lt;&gt;")=0,"",SUMIF('English Scores- Leveled papers'!$H$4:$KM$4,Z$3,'English Scores- Leveled papers'!$H64:$KM64)))</f>
        <v/>
      </c>
      <c r="AA62" s="80" t="str">
        <f>IF($B62="","",IF(COUNTIFS('English Scores- Leveled papers'!$H$4:$KM$4,AA$3,'English Scores- Leveled papers'!$H64:$KM64,"&lt;&gt;")=0,"",SUMIF('English Scores- Leveled papers'!$H$4:$KM$4,AA$3,'English Scores- Leveled papers'!$H64:$KM64)))</f>
        <v/>
      </c>
      <c r="AB62" s="80" t="str">
        <f>IF($B62="","",IF(COUNTIFS('English Scores- Leveled papers'!$H$4:$KM$4,AB$3,'English Scores- Leveled papers'!$H64:$KM64,"&lt;&gt;")=0,"",SUMIF('English Scores- Leveled papers'!$H$4:$KM$4,AB$3,'English Scores- Leveled papers'!$H64:$KM64)))</f>
        <v/>
      </c>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80" t="str">
        <f>IF($B62="","",IF(COUNTIFS('English Scores- Leveled papers'!$H$4:$KM$4,AI$3,'English Scores- Leveled papers'!$H64:$KM64,"&lt;&gt;")=0,"",SUMIF('English Scores- Leveled papers'!$H$4:$KM$4,AI$3,'English Scores- Leveled papers'!$H64:$KM64)))</f>
        <v/>
      </c>
      <c r="AJ62" s="80" t="str">
        <f>IF($B62="","",IF(COUNTIFS('English Scores- Leveled papers'!$H$4:$KM$4,AJ$3,'English Scores- Leveled papers'!$H64:$KM64,"&lt;&gt;")=0,"",SUMIF('English Scores- Leveled papers'!$H$4:$KM$4,AJ$3,'English Scores- Leveled papers'!$H64:$KM64)))</f>
        <v/>
      </c>
      <c r="AK62" s="80" t="str">
        <f>IF($B62="","",IF(COUNTIFS('English Scores- Leveled papers'!$H$4:$KM$4,AK$3,'English Scores- Leveled papers'!$H64:$KM64,"&lt;&gt;")=0,"",SUMIF('English Scores- Leveled papers'!$H$4:$KM$4,AK$3,'English Scores- Leveled papers'!$H64:$KM64)))</f>
        <v/>
      </c>
      <c r="AL62" s="80" t="str">
        <f>IF($B62="","",IF(COUNTIFS('English Scores- Leveled papers'!$H$4:$KM$4,AL$3,'English Scores- Leveled papers'!$H64:$KM64,"&lt;&gt;")=0,"",SUMIF('English Scores- Leveled papers'!$H$4:$KM$4,AL$3,'English Scores- Leveled papers'!$H64:$KM64)))</f>
        <v/>
      </c>
      <c r="AM62" s="80" t="str">
        <f>IF($B62="","",IF(COUNTIFS('English Scores- Leveled papers'!$H$4:$KM$4,AM$3,'English Scores- Leveled papers'!$H64:$KM64,"&lt;&gt;")=0,"",SUMIF('English Scores- Leveled papers'!$H$4:$KM$4,AM$3,'English Scores- Leveled papers'!$H64:$KM64)))</f>
        <v/>
      </c>
      <c r="AN62" s="80"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80" t="str">
        <f>IF($B62="","",IF(COUNTIFS('English Scores- Leveled papers'!$H$4:$KM$4,AZ$3,'English Scores- Leveled papers'!$H64:$KM64,"&lt;&gt;")=0,"",SUMIF('English Scores- Leveled papers'!$H$4:$KM$4,AZ$3,'English Scores- Leveled papers'!$H64:$KM64)))</f>
        <v/>
      </c>
      <c r="BA62" s="80" t="str">
        <f>IF($B62="","",IF(COUNTIFS('English Scores- Leveled papers'!$H$4:$KM$4,BA$3,'English Scores- Leveled papers'!$H64:$KM64,"&lt;&gt;")=0,"",SUMIF('English Scores- Leveled papers'!$H$4:$KM$4,BA$3,'English Scores- Leveled papers'!$H64:$KM64)))</f>
        <v/>
      </c>
      <c r="BB62" s="80" t="str">
        <f>IF($B62="","",IF(COUNTIFS('English Scores- Leveled papers'!$H$4:$KM$4,BB$3,'English Scores- Leveled papers'!$H64:$KM64,"&lt;&gt;")=0,"",SUMIF('English Scores- Leveled papers'!$H$4:$KM$4,BB$3,'English Scores- Leveled papers'!$H64:$KM64)))</f>
        <v/>
      </c>
      <c r="BC62" s="80" t="str">
        <f>IF($B62="","",IF(COUNTIFS('English Scores- Leveled papers'!$H$4:$KM$4,BC$3,'English Scores- Leveled papers'!$H64:$KM64,"&lt;&gt;")=0,"",SUMIF('English Scores- Leveled papers'!$H$4:$KM$4,BC$3,'English Scores- Leveled papers'!$H64:$KM64)))</f>
        <v/>
      </c>
      <c r="BD62" s="80"/>
      <c r="BE62" s="80"/>
      <c r="BF62" s="80" t="str">
        <f>IF($B62="","",IF(COUNTIFS('English Scores- Leveled papers'!$H$4:$KM$4,BF$3,'English Scores- Leveled papers'!$H64:$KM64,"&lt;&gt;")=0,"",SUMIF('English Scores- Leveled papers'!$H$4:$KM$4,BF$3,'English Scores- Leveled papers'!$H64:$KM64)))</f>
        <v/>
      </c>
      <c r="BG62" s="80" t="str">
        <f>IF($B62="","",IF(COUNTIFS('English Scores- Leveled papers'!$H$4:$KM$4,BG$3,'English Scores- Leveled papers'!$H64:$KM64,"&lt;&gt;")=0,"",SUMIF('English Scores- Leveled papers'!$H$4:$KM$4,BG$3,'English Scores- Leveled papers'!$H64:$KM64)))</f>
        <v/>
      </c>
      <c r="BH62" s="80" t="str">
        <f>IF($B62="","",IF(COUNTIFS('English Scores- Leveled papers'!$H$4:$KM$4,BH$3,'English Scores- Leveled papers'!$H64:$KM64,"&lt;&gt;")=0,"",SUMIF('English Scores- Leveled papers'!$H$4:$KM$4,BH$3,'English Scores- Leveled papers'!$H64:$KM64)))</f>
        <v/>
      </c>
      <c r="BI62" s="80" t="str">
        <f>IF($B62="","",IF(COUNTIFS('English Scores- Leveled papers'!$H$4:$KM$4,BI$3,'English Scores- Leveled papers'!$H64:$KM64,"&lt;&gt;")=0,"",SUMIF('English Scores- Leveled papers'!$H$4:$KM$4,BI$3,'English Scores- Leveled papers'!$H64:$KM64)))</f>
        <v/>
      </c>
      <c r="BJ62" s="80" t="str">
        <f>IF($B62="","",IF(COUNTIFS('English Scores- Leveled papers'!$H$4:$KM$4,BJ$3,'English Scores- Leveled papers'!$H64:$KM64,"&lt;&gt;")=0,"",SUMIF('English Scores- Leveled papers'!$H$4:$KM$4,BJ$3,'English Scores- Leveled papers'!$H64:$KM64)))</f>
        <v/>
      </c>
      <c r="BK62" s="80" t="str">
        <f>IF($B62="","",IF(COUNTIFS('English Scores- Leveled papers'!$H$4:$KM$4,BK$3,'English Scores- Leveled papers'!$H64:$KM64,"&lt;&gt;")=0,"",SUMIF('English Scores- Leveled papers'!$H$4:$KM$4,BK$3,'English Scores- Leveled papers'!$H64:$KM64)))</f>
        <v/>
      </c>
      <c r="BL62" s="80" t="str">
        <f>IF($B62="","",IF(COUNTIFS('English Scores- Leveled papers'!$H$4:$KM$4,BL$3,'English Scores- Leveled papers'!$H64:$KM64,"&lt;&gt;")=0,"",SUMIF('English Scores- Leveled papers'!$H$4:$KM$4,BL$3,'English Scores- Leveled papers'!$H64:$KM64)))</f>
        <v/>
      </c>
      <c r="BM62" s="80" t="str">
        <f>IF($B62="","",IF(COUNTIFS('English Scores- Leveled papers'!$H$4:$KM$4,BM$3,'English Scores- Leveled papers'!$H64:$KM64,"&lt;&gt;")=0,"",SUMIF('English Scores- Leveled papers'!$H$4:$KM$4,BM$3,'English Scores- Leveled papers'!$H64:$KM64)))</f>
        <v/>
      </c>
      <c r="BN62" s="80" t="str">
        <f>IF($B62="","",IF(COUNTIFS('English Scores- Leveled papers'!$H$4:$KM$4,BN$3,'English Scores- Leveled papers'!$H64:$KM64,"&lt;&gt;")=0,"",SUMIF('English Scores- Leveled papers'!$H$4:$KM$4,BN$3,'English Scores- Leveled papers'!$H64:$KM64)))</f>
        <v/>
      </c>
      <c r="BO62" s="80"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80" t="str">
        <f>IF($B62="","",IF(COUNTIFS('English Scores- Leveled papers'!$H$4:$KM$4,BX$3,'English Scores- Leveled papers'!$H64:$KM64,"&lt;&gt;")=0,"",SUMIF('English Scores- Leveled papers'!$H$4:$KM$4,BX$3,'English Scores- Leveled papers'!$H64:$KM64)))</f>
        <v/>
      </c>
      <c r="BY62" s="80" t="str">
        <f>IF($B62="","",IF(COUNTIFS('English Scores- Leveled papers'!$H$4:$KM$4,BY$3,'English Scores- Leveled papers'!$H64:$KM64,"&lt;&gt;")=0,"",SUMIF('English Scores- Leveled papers'!$H$4:$KM$4,BY$3,'English Scores- Leveled papers'!$H64:$KM64)))</f>
        <v/>
      </c>
      <c r="BZ62" s="80" t="str">
        <f>IF($B62="","",IF(COUNTIFS('English Scores- Leveled papers'!$H$4:$KM$4,BZ$3,'English Scores- Leveled papers'!$H64:$KM64,"&lt;&gt;")=0,"",SUMIF('English Scores- Leveled papers'!$H$4:$KM$4,BZ$3,'English Scores- Leveled papers'!$H64:$KM64)))</f>
        <v/>
      </c>
      <c r="CA62" s="80" t="str">
        <f>IF($B62="","",IF(COUNTIFS('English Scores- Leveled papers'!$H$4:$KM$4,CA$3,'English Scores- Leveled papers'!$H64:$KM64,"&lt;&gt;")=0,"",SUMIF('English Scores- Leveled papers'!$H$4:$KM$4,CA$3,'English Scores- Leveled papers'!$H64:$KM64)))</f>
        <v/>
      </c>
      <c r="CB62" s="80" t="str">
        <f>IF($B62="","",IF(COUNTIFS('English Scores- Leveled papers'!$H$4:$KM$4,CB$3,'English Scores- Leveled papers'!$H64:$KM64,"&lt;&gt;")=0,"",SUMIF('English Scores- Leveled papers'!$H$4:$KM$4,CB$3,'English Scores- Leveled papers'!$H64:$KM64)))</f>
        <v/>
      </c>
      <c r="CC62" s="80" t="str">
        <f>IF($B62="","",IF(COUNTIFS('English Scores- Leveled papers'!$H$4:$KM$4,CC$3,'English Scores- Leveled papers'!$H64:$KM64,"&lt;&gt;")=0,"",SUMIF('English Scores- Leveled papers'!$H$4:$KM$4,CC$3,'English Scores- Leveled papers'!$H64:$KM64)))</f>
        <v/>
      </c>
      <c r="CD62" s="80" t="str">
        <f>IF($B62="","",IF(COUNTIFS('English Scores- Leveled papers'!$H$4:$KM$4,CD$3,'English Scores- Leveled papers'!$H64:$KM64,"&lt;&gt;")=0,"",SUMIF('English Scores- Leveled papers'!$H$4:$KM$4,CD$3,'English Scores- Leveled papers'!$H64:$KM64)))</f>
        <v/>
      </c>
      <c r="CE62" s="80" t="str">
        <f>IF($B62="","",IF(COUNTIFS('English Scores- Leveled papers'!$H$4:$KM$4,CE$3,'English Scores- Leveled papers'!$H64:$KM64,"&lt;&gt;")=0,"",SUMIF('English Scores- Leveled papers'!$H$4:$KM$4,CE$3,'English Scores- Leveled papers'!$H64:$KM64)))</f>
        <v/>
      </c>
      <c r="CF62" s="80"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80" t="str">
        <f>IF($B62="","",IF(COUNTIFS('English Scores- Leveled papers'!$H$4:$KM$4,CL$3,'English Scores- Leveled papers'!$H64:$KM64,"&lt;&gt;")=0,"",SUMIF('English Scores- Leveled papers'!$H$4:$KM$4,CL$3,'English Scores- Leveled papers'!$H64:$KM64)))</f>
        <v/>
      </c>
      <c r="CM62" s="80" t="str">
        <f>IF($B62="","",IF(COUNTIFS('English Scores- Leveled papers'!$H$4:$KM$4,CM$3,'English Scores- Leveled papers'!$H64:$KM64,"&lt;&gt;")=0,"",SUMIF('English Scores- Leveled papers'!$H$4:$KM$4,CM$3,'English Scores- Leveled papers'!$H64:$KM64)))</f>
        <v/>
      </c>
      <c r="CN62" s="80" t="str">
        <f>IF($B62="","",IF(COUNTIFS('English Scores- Leveled papers'!$H$4:$KM$4,CN$3,'English Scores- Leveled papers'!$H64:$KM64,"&lt;&gt;")=0,"",SUMIF('English Scores- Leveled papers'!$H$4:$KM$4,CN$3,'English Scores- Leveled papers'!$H64:$KM64)))</f>
        <v/>
      </c>
      <c r="CO62" s="80" t="str">
        <f>IF($B62="","",IF(COUNTIFS('English Scores- Leveled papers'!$H$4:$KM$4,CO$3,'English Scores- Leveled papers'!$H64:$KM64,"&lt;&gt;")=0,"",SUMIF('English Scores- Leveled papers'!$H$4:$KM$4,CO$3,'English Scores- Leveled papers'!$H64:$KM64)))</f>
        <v/>
      </c>
      <c r="CP62" s="80" t="str">
        <f>IF($B62="","",IF(COUNTIFS('English Scores- Leveled papers'!$H$4:$KM$4,CP$3,'English Scores- Leveled papers'!$H64:$KM64,"&lt;&gt;")=0,"",SUMIF('English Scores- Leveled papers'!$H$4:$KM$4,CP$3,'English Scores- Leveled papers'!$H64:$KM64)))</f>
        <v/>
      </c>
      <c r="CQ62" s="80" t="str">
        <f>IF($B62="","",IF(COUNTIFS('English Scores- Leveled papers'!$H$4:$KM$4,CQ$3,'English Scores- Leveled papers'!$H64:$KM64,"&lt;&gt;")=0,"",SUMIF('English Scores- Leveled papers'!$H$4:$KM$4,CQ$3,'English Scores- Leveled papers'!$H64:$KM64)))</f>
        <v/>
      </c>
      <c r="CR62" s="80" t="str">
        <f>IF($B62="","",IF(COUNTIFS('English Scores- Leveled papers'!$H$4:$KM$4,CR$3,'English Scores- Leveled papers'!$H64:$KM64,"&lt;&gt;")=0,"",SUMIF('English Scores- Leveled papers'!$H$4:$KM$4,CR$3,'English Scores- Leveled papers'!$H64:$KM64)))</f>
        <v/>
      </c>
      <c r="CS62" s="80"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80" t="str">
        <f>IF($B62="","",IF(COUNTIFS('English Scores- Leveled papers'!$H$4:$KM$4,DF$3,'English Scores- Leveled papers'!$H64:$KM64,"&lt;&gt;")=0,"",SUMIF('English Scores- Leveled papers'!$H$4:$KM$4,DF$3,'English Scores- Leveled papers'!$H64:$KM64)))</f>
        <v/>
      </c>
      <c r="DG62" s="80" t="str">
        <f>IF($B62="","",IF(COUNTIFS('English Scores- Leveled papers'!$H$4:$KM$4,DG$3,'English Scores- Leveled papers'!$H64:$KM64,"&lt;&gt;")=0,"",SUMIF('English Scores- Leveled papers'!$H$4:$KM$4,DG$3,'English Scores- Leveled papers'!$H64:$KM64)))</f>
        <v/>
      </c>
      <c r="DH62" s="80" t="str">
        <f>IF($B62="","",IF(COUNTIFS('English Scores- Leveled papers'!$H$4:$KM$4,DH$3,'English Scores- Leveled papers'!$H64:$KM64,"&lt;&gt;")=0,"",SUMIF('English Scores- Leveled papers'!$H$4:$KM$4,DH$3,'English Scores- Leveled papers'!$H64:$KM64)))</f>
        <v/>
      </c>
      <c r="DI62" s="80" t="str">
        <f>IF($B62="","",IF(COUNTIFS('English Scores- Leveled papers'!$H$4:$KM$4,DI$3,'English Scores- Leveled papers'!$H64:$KM64,"&lt;&gt;")=0,"",SUMIF('English Scores- Leveled papers'!$H$4:$KM$4,DI$3,'English Scores- Leveled papers'!$H64:$KM64)))</f>
        <v/>
      </c>
      <c r="DJ62" s="80" t="str">
        <f>IF($B62="","",IF(COUNTIFS('English Scores- Leveled papers'!$H$4:$KM$4,DJ$3,'English Scores- Leveled papers'!$H64:$KM64,"&lt;&gt;")=0,"",SUMIF('English Scores- Leveled papers'!$H$4:$KM$4,DJ$3,'English Scores- Leveled papers'!$H64:$KM64)))</f>
        <v/>
      </c>
      <c r="DK62" s="80" t="str">
        <f>IF($B62="","",IF(COUNTIFS('English Scores- Leveled papers'!$H$4:$KM$4,DK$3,'English Scores- Leveled papers'!$H64:$KM64,"&lt;&gt;")=0,"",SUMIF('English Scores- Leveled papers'!$H$4:$KM$4,DK$3,'English Scores- Leveled papers'!$H64:$KM64)))</f>
        <v/>
      </c>
      <c r="DL62" s="80" t="str">
        <f>IF($B62="","",IF(COUNTIFS('English Scores- Leveled papers'!$H$4:$KM$4,DL$3,'English Scores- Leveled papers'!$H64:$KM64,"&lt;&gt;")=0,"",SUMIF('English Scores- Leveled papers'!$H$4:$KM$4,DL$3,'English Scores- Leveled papers'!$H64:$KM64)))</f>
        <v/>
      </c>
      <c r="DM62" s="80" t="str">
        <f>IF($B62="","",IF(COUNTIFS('English Scores- Leveled papers'!$H$4:$KM$4,DM$3,'English Scores- Leveled papers'!$H64:$KM64,"&lt;&gt;")=0,"",SUMIF('English Scores- Leveled papers'!$H$4:$KM$4,DM$3,'English Scores- Leveled papers'!$H64:$KM64)))</f>
        <v/>
      </c>
      <c r="DN62" s="80" t="str">
        <f>IF($B62="","",IF(COUNTIFS('English Scores- Leveled papers'!$H$4:$KM$4,DN$3,'English Scores- Leveled papers'!$H64:$KM64,"&lt;&gt;")=0,"",SUMIF('English Scores- Leveled papers'!$H$4:$KM$4,DN$3,'English Scores- Leveled papers'!$H64:$KM64)))</f>
        <v/>
      </c>
      <c r="DO62" s="80" t="str">
        <f>IF($B62="","",IF(COUNTIFS('English Scores- Leveled papers'!$H$4:$KM$4,DO$3,'English Scores- Leveled papers'!$H64:$KM64,"&lt;&gt;")=0,"",SUMIF('English Scores- Leveled papers'!$H$4:$KM$4,DO$3,'English Scores- Leveled papers'!$H64:$KM64)))</f>
        <v/>
      </c>
      <c r="DP62" s="80" t="str">
        <f>IF($B62="","",IF(COUNTIFS('English Scores- Leveled papers'!$H$4:$KM$4,DP$3,'English Scores- Leveled papers'!$H64:$KM64,"&lt;&gt;")=0,"",SUMIF('English Scores- Leveled papers'!$H$4:$KM$4,DP$3,'English Scores- Leveled papers'!$H64:$KM64)))</f>
        <v/>
      </c>
      <c r="DQ62" s="80" t="str">
        <f>IF($B62="","",IF(COUNTIFS('English Scores- Leveled papers'!$H$4:$KM$4,DQ$3,'English Scores- Leveled papers'!$H64:$KM64,"&lt;&gt;")=0,"",SUMIF('English Scores- Leveled papers'!$H$4:$KM$4,DQ$3,'English Scores- Leveled papers'!$H64:$KM64)))</f>
        <v/>
      </c>
      <c r="DR62" s="41" t="str">
        <f>IF($B62="","",IF(COUNTIFS('English Scores- Leveled papers'!$H$4:$KM$4,DR$3,'English Scores- Leveled papers'!$H64:$KM64,"&lt;&gt;")=0,"",SUMIF('English Scores- Leveled papers'!$H$4:$KM$4,DR$3,'English Scores- Leveled papers'!$H64:$KM64)))</f>
        <v/>
      </c>
      <c r="DS62" s="41" t="str">
        <f>IF($B62="","",IF(COUNTIFS('English Scores- Leveled papers'!$H$4:$KM$4,DS$3,'English Scores- Leveled papers'!$H64:$KM64,"&lt;&gt;")=0,"",SUMIF('English Scores- Leveled papers'!$H$4:$KM$4,DS$3,'English Scores- Leveled papers'!$H64:$KM64)))</f>
        <v/>
      </c>
      <c r="DT62" s="41" t="str">
        <f>IF($B62="","",IF(COUNTIFS('English Scores- Leveled papers'!$H$4:$KM$4,DT$3,'English Scores- Leveled papers'!$H64:$KM64,"&lt;&gt;")=0,"",SUMIF('English Scores- Leveled papers'!$H$4:$KM$4,DT$3,'English Scores- Leveled papers'!$H64:$KM64)))</f>
        <v/>
      </c>
      <c r="DU62" s="41" t="str">
        <f>IF($B62="","",IF(COUNTIFS('English Scores- Leveled papers'!$H$4:$KM$4,DU$3,'English Scores- Leveled papers'!$H64:$KM64,"&lt;&gt;")=0,"",SUMIF('English Scores- Leveled papers'!$H$4:$KM$4,DU$3,'English Scores- Leveled papers'!$H64:$KM64)))</f>
        <v/>
      </c>
      <c r="DV62" s="41" t="str">
        <f>IF($B62="","",IF(COUNTIFS('English Scores- Leveled papers'!$H$4:$KM$4,DV$3,'English Scores- Leveled papers'!$H64:$KM64,"&lt;&gt;")=0,"",SUMIF('English Scores- Leveled papers'!$H$4:$KM$4,DV$3,'English Scores- Leveled papers'!$H64:$KM64)))</f>
        <v/>
      </c>
      <c r="DW62" s="41" t="str">
        <f>IF($B62="","",IF(COUNTIFS('English Scores- Leveled papers'!$H$4:$KM$4,DW$3,'English Scores- Leveled papers'!$H64:$KM64,"&lt;&gt;")=0,"",SUMIF('English Scores- Leveled papers'!$H$4:$KM$4,DW$3,'English Scores- Leveled papers'!$H64:$KM64)))</f>
        <v/>
      </c>
      <c r="DX62" s="41" t="str">
        <f>IF($B62="","",IF(COUNTIFS('English Scores- Leveled papers'!$H$4:$KM$4,DX$3,'English Scores- Leveled papers'!$H64:$KM64,"&lt;&gt;")=0,"",SUMIF('English Scores- Leveled papers'!$H$4:$KM$4,DX$3,'English Scores- Leveled papers'!$H64:$KM64)))</f>
        <v/>
      </c>
      <c r="DY62" s="41" t="str">
        <f>IF($B62="","",IF(COUNTIFS('English Scores- Leveled papers'!$H$4:$KM$4,DY$3,'English Scores- Leveled papers'!$H64:$KM64,"&lt;&gt;")=0,"",SUMIF('English Scores- Leveled papers'!$H$4:$KM$4,DY$3,'English Scores- Leveled papers'!$H64:$KM64)))</f>
        <v/>
      </c>
      <c r="DZ62" s="41" t="str">
        <f>IF($B62="","",IF(COUNTIFS('English Scores- Leveled papers'!$H$4:$KM$4,DZ$3,'English Scores- Leveled papers'!$H64:$KM64,"&lt;&gt;")=0,"",SUMIF('English Scores- Leveled papers'!$H$4:$KM$4,DZ$3,'English Scores- Leveled papers'!$H64:$KM64)))</f>
        <v/>
      </c>
      <c r="EA62" s="41" t="str">
        <f>IF($B62="","",IF(COUNTIFS('English Scores- Leveled papers'!$H$4:$KM$4,EA$3,'English Scores- Leveled papers'!$H64:$KM64,"&lt;&gt;")=0,"",SUMIF('English Scores- Leveled papers'!$H$4:$KM$4,EA$3,'English Scores- Leveled papers'!$H64:$KM64)))</f>
        <v/>
      </c>
      <c r="EB62" s="41" t="str">
        <f>IF($B62="","",IF(COUNTIFS('English Scores- Leveled papers'!$H$4:$KM$4,EB$3,'English Scores- Leveled papers'!$H64:$KM64,"&lt;&gt;")=0,"",SUMIF('English Scores- Leveled papers'!$H$4:$KM$4,EB$3,'English Scores- Leveled papers'!$H64:$KM64)))</f>
        <v/>
      </c>
      <c r="EC62" s="41" t="str">
        <f>IF($B62="","",IF(COUNTIFS('English Scores- Leveled papers'!$H$4:$KM$4,EC$3,'English Scores- Leveled papers'!$H64:$KM64,"&lt;&gt;")=0,"",SUMIF('English Scores- Leveled papers'!$H$4:$KM$4,EC$3,'English Scores- Leveled papers'!$H64:$KM64)))</f>
        <v/>
      </c>
      <c r="ED62" s="80" t="str">
        <f>IF($B62="","",IF(COUNTIFS('English Scores- Leveled papers'!$H$4:$KM$4,ED$3,'English Scores- Leveled papers'!$H64:$KM64,"&lt;&gt;")=0,"",SUMIF('English Scores- Leveled papers'!$H$4:$KM$4,ED$3,'English Scores- Leveled papers'!$H64:$KM64)))</f>
        <v/>
      </c>
      <c r="EE62" s="80" t="str">
        <f>IF($B62="","",IF(COUNTIFS('English Scores- Leveled papers'!$H$4:$KM$4,EE$3,'English Scores- Leveled papers'!$H64:$KM64,"&lt;&gt;")=0,"",SUMIF('English Scores- Leveled papers'!$H$4:$KM$4,EE$3,'English Scores- Leveled papers'!$H64:$KM64)))</f>
        <v/>
      </c>
      <c r="EF62" s="80" t="str">
        <f>IF($B62="","",IF(COUNTIFS('English Scores- Leveled papers'!$H$4:$KM$4,EF$3,'English Scores- Leveled papers'!$H64:$KM64,"&lt;&gt;")=0,"",SUMIF('English Scores- Leveled papers'!$H$4:$KM$4,EF$3,'English Scores- Leveled papers'!$H64:$KM64)))</f>
        <v/>
      </c>
      <c r="EG62" s="80" t="str">
        <f>IF($B62="","",IF(COUNTIFS('English Scores- Leveled papers'!$H$4:$KM$4,EG$3,'English Scores- Leveled papers'!$H64:$KM64,"&lt;&gt;")=0,"",SUMIF('English Scores- Leveled papers'!$H$4:$KM$4,EG$3,'English Scores- Leveled papers'!$H64:$KM64)))</f>
        <v/>
      </c>
      <c r="EH62" s="80" t="str">
        <f>IF($B62="","",IF(COUNTIFS('English Scores- Leveled papers'!$H$4:$KM$4,EH$3,'English Scores- Leveled papers'!$H64:$KM64,"&lt;&gt;")=0,"",SUMIF('English Scores- Leveled papers'!$H$4:$KM$4,EH$3,'English Scores- Leveled papers'!$H64:$KM64)))</f>
        <v/>
      </c>
      <c r="EI62" s="80" t="str">
        <f>IF($B62="","",IF(COUNTIFS('English Scores- Leveled papers'!$H$4:$KM$4,EI$3,'English Scores- Leveled papers'!$H64:$KM64,"&lt;&gt;")=0,"",SUMIF('English Scores- Leveled papers'!$H$4:$KM$4,EI$3,'English Scores- Leveled papers'!$H64:$KM64)))</f>
        <v/>
      </c>
      <c r="EJ62" s="80" t="str">
        <f>IF($B62="","",IF(COUNTIFS('English Scores- Leveled papers'!$H$4:$KM$4,EJ$3,'English Scores- Leveled papers'!$H64:$KM64,"&lt;&gt;")=0,"",SUMIF('English Scores- Leveled papers'!$H$4:$KM$4,EJ$3,'English Scores- Leveled papers'!$H64:$KM64)))</f>
        <v/>
      </c>
      <c r="EK62" s="80" t="str">
        <f>IF($B62="","",IF(COUNTIFS('English Scores- Leveled papers'!$H$4:$KM$4,EK$3,'English Scores- Leveled papers'!$H64:$KM64,"&lt;&gt;")=0,"",SUMIF('English Scores- Leveled papers'!$H$4:$KM$4,EK$3,'English Scores- Leveled papers'!$H64:$KM64)))</f>
        <v/>
      </c>
      <c r="EL62" s="80" t="str">
        <f>IF($B62="","",IF(COUNTIFS('English Scores- Leveled papers'!$H$4:$KM$4,EL$3,'English Scores- Leveled papers'!$H64:$KM64,"&lt;&gt;")=0,"",SUMIF('English Scores- Leveled papers'!$H$4:$KM$4,EL$3,'English Scores- Leveled papers'!$H64:$KM64)))</f>
        <v/>
      </c>
      <c r="EM62" s="80" t="str">
        <f>IF($B62="","",IF(COUNTIFS('English Scores- Leveled papers'!$H$4:$KM$4,EM$3,'English Scores- Leveled papers'!$H64:$KM64,"&lt;&gt;")=0,"",SUMIF('English Scores- Leveled papers'!$H$4:$KM$4,EM$3,'English Scores- Leveled papers'!$H64:$KM64)))</f>
        <v/>
      </c>
      <c r="EN62" s="80" t="str">
        <f>IF($B62="","",IF(COUNTIFS('English Scores- Leveled papers'!$H$4:$KM$4,EN$3,'English Scores- Leveled papers'!$H64:$KM64,"&lt;&gt;")=0,"",SUMIF('English Scores- Leveled papers'!$H$4:$KM$4,EN$3,'English Scores- Leveled papers'!$H64:$KM64)))</f>
        <v/>
      </c>
      <c r="EO62" s="80" t="str">
        <f>IF($B62="","",IF(COUNTIFS('English Scores- Leveled papers'!$H$4:$KM$4,EO$3,'English Scores- Leveled papers'!$H64:$KM64,"&lt;&gt;")=0,"",SUMIF('English Scores- Leveled papers'!$H$4:$KM$4,EO$3,'English Scores- Leveled papers'!$H64:$KM64)))</f>
        <v/>
      </c>
      <c r="EP62" s="80" t="str">
        <f>IF($B62="","",IF(COUNTIFS('English Scores- Leveled papers'!$H$4:$KM$4,EP$3,'English Scores- Leveled papers'!$H64:$KM64,"&lt;&gt;")=0,"",SUMIF('English Scores- Leveled papers'!$H$4:$KM$4,EP$3,'English Scores- Leveled papers'!$H64:$KM64)))</f>
        <v/>
      </c>
    </row>
    <row r="63" spans="1:146" ht="12.75" customHeight="1" x14ac:dyDescent="0.2">
      <c r="A63" s="65">
        <v>59</v>
      </c>
      <c r="B63" s="65" t="str">
        <f>'English Scores- Leveled papers'!B65</f>
        <v/>
      </c>
      <c r="C63" s="79" t="str">
        <f>IF('RC Mastery Check+Question type'!D63="","",IF(OR('RC Mastery Check+Question type'!D63=-0.5,'RC Mastery Check+Question type'!D63=0,'RC Mastery Check+Question type'!D63=0.2,'RC Mastery Check+Question type'!D63=0.5),"NR",'Cover Sheet'!#REF!))</f>
        <v/>
      </c>
      <c r="D63" s="76" t="str">
        <f>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v/>
      </c>
      <c r="E63" s="78" t="str">
        <f t="shared" si="16"/>
        <v/>
      </c>
      <c r="F63" s="78" t="str">
        <f t="shared" si="17"/>
        <v/>
      </c>
      <c r="G63" s="78" t="str">
        <f t="shared" si="18"/>
        <v/>
      </c>
      <c r="H63" s="78" t="str">
        <f t="shared" si="19"/>
        <v/>
      </c>
      <c r="I63" s="78" t="str">
        <f t="shared" si="20"/>
        <v/>
      </c>
      <c r="J63" s="78" t="str">
        <f t="shared" si="21"/>
        <v/>
      </c>
      <c r="K63" s="78" t="str">
        <f t="shared" si="22"/>
        <v/>
      </c>
      <c r="L63" s="78" t="str">
        <f t="shared" si="23"/>
        <v/>
      </c>
      <c r="M63" s="78" t="str">
        <f t="shared" si="24"/>
        <v/>
      </c>
      <c r="N63" s="78" t="str">
        <f t="shared" si="25"/>
        <v/>
      </c>
      <c r="O63" s="78" t="str">
        <f t="shared" si="26"/>
        <v/>
      </c>
      <c r="P63" s="78" t="str">
        <f t="shared" si="27"/>
        <v/>
      </c>
      <c r="Q63" s="78" t="str">
        <f t="shared" si="28"/>
        <v/>
      </c>
      <c r="R63" s="78" t="str">
        <f t="shared" si="29"/>
        <v/>
      </c>
      <c r="S63" s="41" t="str">
        <f>IF($B63="","",IF(COUNTIFS('English Scores- Leveled papers'!$H$4:$KM$4,S$3,'English Scores- Leveled papers'!$H65:$KM65,"&lt;&gt;")=0,"",SUMIF('English Scores- Leveled papers'!$H$4:$KM$4,S$3,'English Scores- Leveled papers'!$H65:$KM65)))</f>
        <v/>
      </c>
      <c r="T63" s="41" t="str">
        <f>IF($B63="","",IF(COUNTIFS('English Scores- Leveled papers'!$H$4:$KM$4,T$3,'English Scores- Leveled papers'!$H65:$KM65,"&lt;&gt;")=0,"",SUMIF('English Scores- Leveled papers'!$H$4:$KM$4,T$3,'English Scores- Leveled papers'!$H65:$KM65)))</f>
        <v/>
      </c>
      <c r="U63" s="41" t="str">
        <f>IF($B63="","",IF(COUNTIFS('English Scores- Leveled papers'!$H$4:$KM$4,U$3,'English Scores- Leveled papers'!$H65:$KM65,"&lt;&gt;")=0,"",SUMIF('English Scores- Leveled papers'!$H$4:$KM$4,U$3,'English Scores- Leveled papers'!$H65:$KM65)))</f>
        <v/>
      </c>
      <c r="V63" s="41" t="str">
        <f>IF($B63="","",IF(COUNTIFS('English Scores- Leveled papers'!$H$4:$KM$4,V$3,'English Scores- Leveled papers'!$H65:$KM65,"&lt;&gt;")=0,"",SUMIF('English Scores- Leveled papers'!$H$4:$KM$4,V$3,'English Scores- Leveled papers'!$H65:$KM65)))</f>
        <v/>
      </c>
      <c r="W63" s="41" t="str">
        <f>IF($B63="","",IF(COUNTIFS('English Scores- Leveled papers'!$H$4:$KM$4,W$3,'English Scores- Leveled papers'!$H65:$KM65,"&lt;&gt;")=0,"",SUMIF('English Scores- Leveled papers'!$H$4:$KM$4,W$3,'English Scores- Leveled papers'!$H65:$KM65)))</f>
        <v/>
      </c>
      <c r="X63" s="80" t="str">
        <f>IF($B63="","",IF(COUNTIFS('English Scores- Leveled papers'!$H$4:$KM$4,X$3,'English Scores- Leveled papers'!$H65:$KM65,"&lt;&gt;")=0,"",SUMIF('English Scores- Leveled papers'!$H$4:$KM$4,X$3,'English Scores- Leveled papers'!$H65:$KM65)))</f>
        <v/>
      </c>
      <c r="Y63" s="80" t="str">
        <f>IF($B63="","",IF(COUNTIFS('English Scores- Leveled papers'!$H$4:$KM$4,Y$3,'English Scores- Leveled papers'!$H65:$KM65,"&lt;&gt;")=0,"",SUMIF('English Scores- Leveled papers'!$H$4:$KM$4,Y$3,'English Scores- Leveled papers'!$H65:$KM65)))</f>
        <v/>
      </c>
      <c r="Z63" s="80" t="str">
        <f>IF($B63="","",IF(COUNTIFS('English Scores- Leveled papers'!$H$4:$KM$4,Z$3,'English Scores- Leveled papers'!$H65:$KM65,"&lt;&gt;")=0,"",SUMIF('English Scores- Leveled papers'!$H$4:$KM$4,Z$3,'English Scores- Leveled papers'!$H65:$KM65)))</f>
        <v/>
      </c>
      <c r="AA63" s="80" t="str">
        <f>IF($B63="","",IF(COUNTIFS('English Scores- Leveled papers'!$H$4:$KM$4,AA$3,'English Scores- Leveled papers'!$H65:$KM65,"&lt;&gt;")=0,"",SUMIF('English Scores- Leveled papers'!$H$4:$KM$4,AA$3,'English Scores- Leveled papers'!$H65:$KM65)))</f>
        <v/>
      </c>
      <c r="AB63" s="80" t="str">
        <f>IF($B63="","",IF(COUNTIFS('English Scores- Leveled papers'!$H$4:$KM$4,AB$3,'English Scores- Leveled papers'!$H65:$KM65,"&lt;&gt;")=0,"",SUMIF('English Scores- Leveled papers'!$H$4:$KM$4,AB$3,'English Scores- Leveled papers'!$H65:$KM65)))</f>
        <v/>
      </c>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80" t="str">
        <f>IF($B63="","",IF(COUNTIFS('English Scores- Leveled papers'!$H$4:$KM$4,AI$3,'English Scores- Leveled papers'!$H65:$KM65,"&lt;&gt;")=0,"",SUMIF('English Scores- Leveled papers'!$H$4:$KM$4,AI$3,'English Scores- Leveled papers'!$H65:$KM65)))</f>
        <v/>
      </c>
      <c r="AJ63" s="80" t="str">
        <f>IF($B63="","",IF(COUNTIFS('English Scores- Leveled papers'!$H$4:$KM$4,AJ$3,'English Scores- Leveled papers'!$H65:$KM65,"&lt;&gt;")=0,"",SUMIF('English Scores- Leveled papers'!$H$4:$KM$4,AJ$3,'English Scores- Leveled papers'!$H65:$KM65)))</f>
        <v/>
      </c>
      <c r="AK63" s="80" t="str">
        <f>IF($B63="","",IF(COUNTIFS('English Scores- Leveled papers'!$H$4:$KM$4,AK$3,'English Scores- Leveled papers'!$H65:$KM65,"&lt;&gt;")=0,"",SUMIF('English Scores- Leveled papers'!$H$4:$KM$4,AK$3,'English Scores- Leveled papers'!$H65:$KM65)))</f>
        <v/>
      </c>
      <c r="AL63" s="80" t="str">
        <f>IF($B63="","",IF(COUNTIFS('English Scores- Leveled papers'!$H$4:$KM$4,AL$3,'English Scores- Leveled papers'!$H65:$KM65,"&lt;&gt;")=0,"",SUMIF('English Scores- Leveled papers'!$H$4:$KM$4,AL$3,'English Scores- Leveled papers'!$H65:$KM65)))</f>
        <v/>
      </c>
      <c r="AM63" s="80" t="str">
        <f>IF($B63="","",IF(COUNTIFS('English Scores- Leveled papers'!$H$4:$KM$4,AM$3,'English Scores- Leveled papers'!$H65:$KM65,"&lt;&gt;")=0,"",SUMIF('English Scores- Leveled papers'!$H$4:$KM$4,AM$3,'English Scores- Leveled papers'!$H65:$KM65)))</f>
        <v/>
      </c>
      <c r="AN63" s="80"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80" t="str">
        <f>IF($B63="","",IF(COUNTIFS('English Scores- Leveled papers'!$H$4:$KM$4,AZ$3,'English Scores- Leveled papers'!$H65:$KM65,"&lt;&gt;")=0,"",SUMIF('English Scores- Leveled papers'!$H$4:$KM$4,AZ$3,'English Scores- Leveled papers'!$H65:$KM65)))</f>
        <v/>
      </c>
      <c r="BA63" s="80" t="str">
        <f>IF($B63="","",IF(COUNTIFS('English Scores- Leveled papers'!$H$4:$KM$4,BA$3,'English Scores- Leveled papers'!$H65:$KM65,"&lt;&gt;")=0,"",SUMIF('English Scores- Leveled papers'!$H$4:$KM$4,BA$3,'English Scores- Leveled papers'!$H65:$KM65)))</f>
        <v/>
      </c>
      <c r="BB63" s="80" t="str">
        <f>IF($B63="","",IF(COUNTIFS('English Scores- Leveled papers'!$H$4:$KM$4,BB$3,'English Scores- Leveled papers'!$H65:$KM65,"&lt;&gt;")=0,"",SUMIF('English Scores- Leveled papers'!$H$4:$KM$4,BB$3,'English Scores- Leveled papers'!$H65:$KM65)))</f>
        <v/>
      </c>
      <c r="BC63" s="80" t="str">
        <f>IF($B63="","",IF(COUNTIFS('English Scores- Leveled papers'!$H$4:$KM$4,BC$3,'English Scores- Leveled papers'!$H65:$KM65,"&lt;&gt;")=0,"",SUMIF('English Scores- Leveled papers'!$H$4:$KM$4,BC$3,'English Scores- Leveled papers'!$H65:$KM65)))</f>
        <v/>
      </c>
      <c r="BD63" s="80"/>
      <c r="BE63" s="80"/>
      <c r="BF63" s="80" t="str">
        <f>IF($B63="","",IF(COUNTIFS('English Scores- Leveled papers'!$H$4:$KM$4,BF$3,'English Scores- Leveled papers'!$H65:$KM65,"&lt;&gt;")=0,"",SUMIF('English Scores- Leveled papers'!$H$4:$KM$4,BF$3,'English Scores- Leveled papers'!$H65:$KM65)))</f>
        <v/>
      </c>
      <c r="BG63" s="80" t="str">
        <f>IF($B63="","",IF(COUNTIFS('English Scores- Leveled papers'!$H$4:$KM$4,BG$3,'English Scores- Leveled papers'!$H65:$KM65,"&lt;&gt;")=0,"",SUMIF('English Scores- Leveled papers'!$H$4:$KM$4,BG$3,'English Scores- Leveled papers'!$H65:$KM65)))</f>
        <v/>
      </c>
      <c r="BH63" s="80" t="str">
        <f>IF($B63="","",IF(COUNTIFS('English Scores- Leveled papers'!$H$4:$KM$4,BH$3,'English Scores- Leveled papers'!$H65:$KM65,"&lt;&gt;")=0,"",SUMIF('English Scores- Leveled papers'!$H$4:$KM$4,BH$3,'English Scores- Leveled papers'!$H65:$KM65)))</f>
        <v/>
      </c>
      <c r="BI63" s="80" t="str">
        <f>IF($B63="","",IF(COUNTIFS('English Scores- Leveled papers'!$H$4:$KM$4,BI$3,'English Scores- Leveled papers'!$H65:$KM65,"&lt;&gt;")=0,"",SUMIF('English Scores- Leveled papers'!$H$4:$KM$4,BI$3,'English Scores- Leveled papers'!$H65:$KM65)))</f>
        <v/>
      </c>
      <c r="BJ63" s="80" t="str">
        <f>IF($B63="","",IF(COUNTIFS('English Scores- Leveled papers'!$H$4:$KM$4,BJ$3,'English Scores- Leveled papers'!$H65:$KM65,"&lt;&gt;")=0,"",SUMIF('English Scores- Leveled papers'!$H$4:$KM$4,BJ$3,'English Scores- Leveled papers'!$H65:$KM65)))</f>
        <v/>
      </c>
      <c r="BK63" s="80" t="str">
        <f>IF($B63="","",IF(COUNTIFS('English Scores- Leveled papers'!$H$4:$KM$4,BK$3,'English Scores- Leveled papers'!$H65:$KM65,"&lt;&gt;")=0,"",SUMIF('English Scores- Leveled papers'!$H$4:$KM$4,BK$3,'English Scores- Leveled papers'!$H65:$KM65)))</f>
        <v/>
      </c>
      <c r="BL63" s="80" t="str">
        <f>IF($B63="","",IF(COUNTIFS('English Scores- Leveled papers'!$H$4:$KM$4,BL$3,'English Scores- Leveled papers'!$H65:$KM65,"&lt;&gt;")=0,"",SUMIF('English Scores- Leveled papers'!$H$4:$KM$4,BL$3,'English Scores- Leveled papers'!$H65:$KM65)))</f>
        <v/>
      </c>
      <c r="BM63" s="80" t="str">
        <f>IF($B63="","",IF(COUNTIFS('English Scores- Leveled papers'!$H$4:$KM$4,BM$3,'English Scores- Leveled papers'!$H65:$KM65,"&lt;&gt;")=0,"",SUMIF('English Scores- Leveled papers'!$H$4:$KM$4,BM$3,'English Scores- Leveled papers'!$H65:$KM65)))</f>
        <v/>
      </c>
      <c r="BN63" s="80" t="str">
        <f>IF($B63="","",IF(COUNTIFS('English Scores- Leveled papers'!$H$4:$KM$4,BN$3,'English Scores- Leveled papers'!$H65:$KM65,"&lt;&gt;")=0,"",SUMIF('English Scores- Leveled papers'!$H$4:$KM$4,BN$3,'English Scores- Leveled papers'!$H65:$KM65)))</f>
        <v/>
      </c>
      <c r="BO63" s="80"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80" t="str">
        <f>IF($B63="","",IF(COUNTIFS('English Scores- Leveled papers'!$H$4:$KM$4,BX$3,'English Scores- Leveled papers'!$H65:$KM65,"&lt;&gt;")=0,"",SUMIF('English Scores- Leveled papers'!$H$4:$KM$4,BX$3,'English Scores- Leveled papers'!$H65:$KM65)))</f>
        <v/>
      </c>
      <c r="BY63" s="80" t="str">
        <f>IF($B63="","",IF(COUNTIFS('English Scores- Leveled papers'!$H$4:$KM$4,BY$3,'English Scores- Leveled papers'!$H65:$KM65,"&lt;&gt;")=0,"",SUMIF('English Scores- Leveled papers'!$H$4:$KM$4,BY$3,'English Scores- Leveled papers'!$H65:$KM65)))</f>
        <v/>
      </c>
      <c r="BZ63" s="80" t="str">
        <f>IF($B63="","",IF(COUNTIFS('English Scores- Leveled papers'!$H$4:$KM$4,BZ$3,'English Scores- Leveled papers'!$H65:$KM65,"&lt;&gt;")=0,"",SUMIF('English Scores- Leveled papers'!$H$4:$KM$4,BZ$3,'English Scores- Leveled papers'!$H65:$KM65)))</f>
        <v/>
      </c>
      <c r="CA63" s="80" t="str">
        <f>IF($B63="","",IF(COUNTIFS('English Scores- Leveled papers'!$H$4:$KM$4,CA$3,'English Scores- Leveled papers'!$H65:$KM65,"&lt;&gt;")=0,"",SUMIF('English Scores- Leveled papers'!$H$4:$KM$4,CA$3,'English Scores- Leveled papers'!$H65:$KM65)))</f>
        <v/>
      </c>
      <c r="CB63" s="80" t="str">
        <f>IF($B63="","",IF(COUNTIFS('English Scores- Leveled papers'!$H$4:$KM$4,CB$3,'English Scores- Leveled papers'!$H65:$KM65,"&lt;&gt;")=0,"",SUMIF('English Scores- Leveled papers'!$H$4:$KM$4,CB$3,'English Scores- Leveled papers'!$H65:$KM65)))</f>
        <v/>
      </c>
      <c r="CC63" s="80" t="str">
        <f>IF($B63="","",IF(COUNTIFS('English Scores- Leveled papers'!$H$4:$KM$4,CC$3,'English Scores- Leveled papers'!$H65:$KM65,"&lt;&gt;")=0,"",SUMIF('English Scores- Leveled papers'!$H$4:$KM$4,CC$3,'English Scores- Leveled papers'!$H65:$KM65)))</f>
        <v/>
      </c>
      <c r="CD63" s="80" t="str">
        <f>IF($B63="","",IF(COUNTIFS('English Scores- Leveled papers'!$H$4:$KM$4,CD$3,'English Scores- Leveled papers'!$H65:$KM65,"&lt;&gt;")=0,"",SUMIF('English Scores- Leveled papers'!$H$4:$KM$4,CD$3,'English Scores- Leveled papers'!$H65:$KM65)))</f>
        <v/>
      </c>
      <c r="CE63" s="80" t="str">
        <f>IF($B63="","",IF(COUNTIFS('English Scores- Leveled papers'!$H$4:$KM$4,CE$3,'English Scores- Leveled papers'!$H65:$KM65,"&lt;&gt;")=0,"",SUMIF('English Scores- Leveled papers'!$H$4:$KM$4,CE$3,'English Scores- Leveled papers'!$H65:$KM65)))</f>
        <v/>
      </c>
      <c r="CF63" s="80"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80" t="str">
        <f>IF($B63="","",IF(COUNTIFS('English Scores- Leveled papers'!$H$4:$KM$4,CL$3,'English Scores- Leveled papers'!$H65:$KM65,"&lt;&gt;")=0,"",SUMIF('English Scores- Leveled papers'!$H$4:$KM$4,CL$3,'English Scores- Leveled papers'!$H65:$KM65)))</f>
        <v/>
      </c>
      <c r="CM63" s="80" t="str">
        <f>IF($B63="","",IF(COUNTIFS('English Scores- Leveled papers'!$H$4:$KM$4,CM$3,'English Scores- Leveled papers'!$H65:$KM65,"&lt;&gt;")=0,"",SUMIF('English Scores- Leveled papers'!$H$4:$KM$4,CM$3,'English Scores- Leveled papers'!$H65:$KM65)))</f>
        <v/>
      </c>
      <c r="CN63" s="80" t="str">
        <f>IF($B63="","",IF(COUNTIFS('English Scores- Leveled papers'!$H$4:$KM$4,CN$3,'English Scores- Leveled papers'!$H65:$KM65,"&lt;&gt;")=0,"",SUMIF('English Scores- Leveled papers'!$H$4:$KM$4,CN$3,'English Scores- Leveled papers'!$H65:$KM65)))</f>
        <v/>
      </c>
      <c r="CO63" s="80" t="str">
        <f>IF($B63="","",IF(COUNTIFS('English Scores- Leveled papers'!$H$4:$KM$4,CO$3,'English Scores- Leveled papers'!$H65:$KM65,"&lt;&gt;")=0,"",SUMIF('English Scores- Leveled papers'!$H$4:$KM$4,CO$3,'English Scores- Leveled papers'!$H65:$KM65)))</f>
        <v/>
      </c>
      <c r="CP63" s="80" t="str">
        <f>IF($B63="","",IF(COUNTIFS('English Scores- Leveled papers'!$H$4:$KM$4,CP$3,'English Scores- Leveled papers'!$H65:$KM65,"&lt;&gt;")=0,"",SUMIF('English Scores- Leveled papers'!$H$4:$KM$4,CP$3,'English Scores- Leveled papers'!$H65:$KM65)))</f>
        <v/>
      </c>
      <c r="CQ63" s="80" t="str">
        <f>IF($B63="","",IF(COUNTIFS('English Scores- Leveled papers'!$H$4:$KM$4,CQ$3,'English Scores- Leveled papers'!$H65:$KM65,"&lt;&gt;")=0,"",SUMIF('English Scores- Leveled papers'!$H$4:$KM$4,CQ$3,'English Scores- Leveled papers'!$H65:$KM65)))</f>
        <v/>
      </c>
      <c r="CR63" s="80" t="str">
        <f>IF($B63="","",IF(COUNTIFS('English Scores- Leveled papers'!$H$4:$KM$4,CR$3,'English Scores- Leveled papers'!$H65:$KM65,"&lt;&gt;")=0,"",SUMIF('English Scores- Leveled papers'!$H$4:$KM$4,CR$3,'English Scores- Leveled papers'!$H65:$KM65)))</f>
        <v/>
      </c>
      <c r="CS63" s="80"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80" t="str">
        <f>IF($B63="","",IF(COUNTIFS('English Scores- Leveled papers'!$H$4:$KM$4,DF$3,'English Scores- Leveled papers'!$H65:$KM65,"&lt;&gt;")=0,"",SUMIF('English Scores- Leveled papers'!$H$4:$KM$4,DF$3,'English Scores- Leveled papers'!$H65:$KM65)))</f>
        <v/>
      </c>
      <c r="DG63" s="80" t="str">
        <f>IF($B63="","",IF(COUNTIFS('English Scores- Leveled papers'!$H$4:$KM$4,DG$3,'English Scores- Leveled papers'!$H65:$KM65,"&lt;&gt;")=0,"",SUMIF('English Scores- Leveled papers'!$H$4:$KM$4,DG$3,'English Scores- Leveled papers'!$H65:$KM65)))</f>
        <v/>
      </c>
      <c r="DH63" s="80" t="str">
        <f>IF($B63="","",IF(COUNTIFS('English Scores- Leveled papers'!$H$4:$KM$4,DH$3,'English Scores- Leveled papers'!$H65:$KM65,"&lt;&gt;")=0,"",SUMIF('English Scores- Leveled papers'!$H$4:$KM$4,DH$3,'English Scores- Leveled papers'!$H65:$KM65)))</f>
        <v/>
      </c>
      <c r="DI63" s="80" t="str">
        <f>IF($B63="","",IF(COUNTIFS('English Scores- Leveled papers'!$H$4:$KM$4,DI$3,'English Scores- Leveled papers'!$H65:$KM65,"&lt;&gt;")=0,"",SUMIF('English Scores- Leveled papers'!$H$4:$KM$4,DI$3,'English Scores- Leveled papers'!$H65:$KM65)))</f>
        <v/>
      </c>
      <c r="DJ63" s="80" t="str">
        <f>IF($B63="","",IF(COUNTIFS('English Scores- Leveled papers'!$H$4:$KM$4,DJ$3,'English Scores- Leveled papers'!$H65:$KM65,"&lt;&gt;")=0,"",SUMIF('English Scores- Leveled papers'!$H$4:$KM$4,DJ$3,'English Scores- Leveled papers'!$H65:$KM65)))</f>
        <v/>
      </c>
      <c r="DK63" s="80" t="str">
        <f>IF($B63="","",IF(COUNTIFS('English Scores- Leveled papers'!$H$4:$KM$4,DK$3,'English Scores- Leveled papers'!$H65:$KM65,"&lt;&gt;")=0,"",SUMIF('English Scores- Leveled papers'!$H$4:$KM$4,DK$3,'English Scores- Leveled papers'!$H65:$KM65)))</f>
        <v/>
      </c>
      <c r="DL63" s="80" t="str">
        <f>IF($B63="","",IF(COUNTIFS('English Scores- Leveled papers'!$H$4:$KM$4,DL$3,'English Scores- Leveled papers'!$H65:$KM65,"&lt;&gt;")=0,"",SUMIF('English Scores- Leveled papers'!$H$4:$KM$4,DL$3,'English Scores- Leveled papers'!$H65:$KM65)))</f>
        <v/>
      </c>
      <c r="DM63" s="80" t="str">
        <f>IF($B63="","",IF(COUNTIFS('English Scores- Leveled papers'!$H$4:$KM$4,DM$3,'English Scores- Leveled papers'!$H65:$KM65,"&lt;&gt;")=0,"",SUMIF('English Scores- Leveled papers'!$H$4:$KM$4,DM$3,'English Scores- Leveled papers'!$H65:$KM65)))</f>
        <v/>
      </c>
      <c r="DN63" s="80" t="str">
        <f>IF($B63="","",IF(COUNTIFS('English Scores- Leveled papers'!$H$4:$KM$4,DN$3,'English Scores- Leveled papers'!$H65:$KM65,"&lt;&gt;")=0,"",SUMIF('English Scores- Leveled papers'!$H$4:$KM$4,DN$3,'English Scores- Leveled papers'!$H65:$KM65)))</f>
        <v/>
      </c>
      <c r="DO63" s="80" t="str">
        <f>IF($B63="","",IF(COUNTIFS('English Scores- Leveled papers'!$H$4:$KM$4,DO$3,'English Scores- Leveled papers'!$H65:$KM65,"&lt;&gt;")=0,"",SUMIF('English Scores- Leveled papers'!$H$4:$KM$4,DO$3,'English Scores- Leveled papers'!$H65:$KM65)))</f>
        <v/>
      </c>
      <c r="DP63" s="80" t="str">
        <f>IF($B63="","",IF(COUNTIFS('English Scores- Leveled papers'!$H$4:$KM$4,DP$3,'English Scores- Leveled papers'!$H65:$KM65,"&lt;&gt;")=0,"",SUMIF('English Scores- Leveled papers'!$H$4:$KM$4,DP$3,'English Scores- Leveled papers'!$H65:$KM65)))</f>
        <v/>
      </c>
      <c r="DQ63" s="80" t="str">
        <f>IF($B63="","",IF(COUNTIFS('English Scores- Leveled papers'!$H$4:$KM$4,DQ$3,'English Scores- Leveled papers'!$H65:$KM65,"&lt;&gt;")=0,"",SUMIF('English Scores- Leveled papers'!$H$4:$KM$4,DQ$3,'English Scores- Leveled papers'!$H65:$KM65)))</f>
        <v/>
      </c>
      <c r="DR63" s="41" t="str">
        <f>IF($B63="","",IF(COUNTIFS('English Scores- Leveled papers'!$H$4:$KM$4,DR$3,'English Scores- Leveled papers'!$H65:$KM65,"&lt;&gt;")=0,"",SUMIF('English Scores- Leveled papers'!$H$4:$KM$4,DR$3,'English Scores- Leveled papers'!$H65:$KM65)))</f>
        <v/>
      </c>
      <c r="DS63" s="41" t="str">
        <f>IF($B63="","",IF(COUNTIFS('English Scores- Leveled papers'!$H$4:$KM$4,DS$3,'English Scores- Leveled papers'!$H65:$KM65,"&lt;&gt;")=0,"",SUMIF('English Scores- Leveled papers'!$H$4:$KM$4,DS$3,'English Scores- Leveled papers'!$H65:$KM65)))</f>
        <v/>
      </c>
      <c r="DT63" s="41" t="str">
        <f>IF($B63="","",IF(COUNTIFS('English Scores- Leveled papers'!$H$4:$KM$4,DT$3,'English Scores- Leveled papers'!$H65:$KM65,"&lt;&gt;")=0,"",SUMIF('English Scores- Leveled papers'!$H$4:$KM$4,DT$3,'English Scores- Leveled papers'!$H65:$KM65)))</f>
        <v/>
      </c>
      <c r="DU63" s="41" t="str">
        <f>IF($B63="","",IF(COUNTIFS('English Scores- Leveled papers'!$H$4:$KM$4,DU$3,'English Scores- Leveled papers'!$H65:$KM65,"&lt;&gt;")=0,"",SUMIF('English Scores- Leveled papers'!$H$4:$KM$4,DU$3,'English Scores- Leveled papers'!$H65:$KM65)))</f>
        <v/>
      </c>
      <c r="DV63" s="41" t="str">
        <f>IF($B63="","",IF(COUNTIFS('English Scores- Leveled papers'!$H$4:$KM$4,DV$3,'English Scores- Leveled papers'!$H65:$KM65,"&lt;&gt;")=0,"",SUMIF('English Scores- Leveled papers'!$H$4:$KM$4,DV$3,'English Scores- Leveled papers'!$H65:$KM65)))</f>
        <v/>
      </c>
      <c r="DW63" s="41" t="str">
        <f>IF($B63="","",IF(COUNTIFS('English Scores- Leveled papers'!$H$4:$KM$4,DW$3,'English Scores- Leveled papers'!$H65:$KM65,"&lt;&gt;")=0,"",SUMIF('English Scores- Leveled papers'!$H$4:$KM$4,DW$3,'English Scores- Leveled papers'!$H65:$KM65)))</f>
        <v/>
      </c>
      <c r="DX63" s="41" t="str">
        <f>IF($B63="","",IF(COUNTIFS('English Scores- Leveled papers'!$H$4:$KM$4,DX$3,'English Scores- Leveled papers'!$H65:$KM65,"&lt;&gt;")=0,"",SUMIF('English Scores- Leveled papers'!$H$4:$KM$4,DX$3,'English Scores- Leveled papers'!$H65:$KM65)))</f>
        <v/>
      </c>
      <c r="DY63" s="41" t="str">
        <f>IF($B63="","",IF(COUNTIFS('English Scores- Leveled papers'!$H$4:$KM$4,DY$3,'English Scores- Leveled papers'!$H65:$KM65,"&lt;&gt;")=0,"",SUMIF('English Scores- Leveled papers'!$H$4:$KM$4,DY$3,'English Scores- Leveled papers'!$H65:$KM65)))</f>
        <v/>
      </c>
      <c r="DZ63" s="41" t="str">
        <f>IF($B63="","",IF(COUNTIFS('English Scores- Leveled papers'!$H$4:$KM$4,DZ$3,'English Scores- Leveled papers'!$H65:$KM65,"&lt;&gt;")=0,"",SUMIF('English Scores- Leveled papers'!$H$4:$KM$4,DZ$3,'English Scores- Leveled papers'!$H65:$KM65)))</f>
        <v/>
      </c>
      <c r="EA63" s="41" t="str">
        <f>IF($B63="","",IF(COUNTIFS('English Scores- Leveled papers'!$H$4:$KM$4,EA$3,'English Scores- Leveled papers'!$H65:$KM65,"&lt;&gt;")=0,"",SUMIF('English Scores- Leveled papers'!$H$4:$KM$4,EA$3,'English Scores- Leveled papers'!$H65:$KM65)))</f>
        <v/>
      </c>
      <c r="EB63" s="41" t="str">
        <f>IF($B63="","",IF(COUNTIFS('English Scores- Leveled papers'!$H$4:$KM$4,EB$3,'English Scores- Leveled papers'!$H65:$KM65,"&lt;&gt;")=0,"",SUMIF('English Scores- Leveled papers'!$H$4:$KM$4,EB$3,'English Scores- Leveled papers'!$H65:$KM65)))</f>
        <v/>
      </c>
      <c r="EC63" s="41" t="str">
        <f>IF($B63="","",IF(COUNTIFS('English Scores- Leveled papers'!$H$4:$KM$4,EC$3,'English Scores- Leveled papers'!$H65:$KM65,"&lt;&gt;")=0,"",SUMIF('English Scores- Leveled papers'!$H$4:$KM$4,EC$3,'English Scores- Leveled papers'!$H65:$KM65)))</f>
        <v/>
      </c>
      <c r="ED63" s="80" t="str">
        <f>IF($B63="","",IF(COUNTIFS('English Scores- Leveled papers'!$H$4:$KM$4,ED$3,'English Scores- Leveled papers'!$H65:$KM65,"&lt;&gt;")=0,"",SUMIF('English Scores- Leveled papers'!$H$4:$KM$4,ED$3,'English Scores- Leveled papers'!$H65:$KM65)))</f>
        <v/>
      </c>
      <c r="EE63" s="80" t="str">
        <f>IF($B63="","",IF(COUNTIFS('English Scores- Leveled papers'!$H$4:$KM$4,EE$3,'English Scores- Leveled papers'!$H65:$KM65,"&lt;&gt;")=0,"",SUMIF('English Scores- Leveled papers'!$H$4:$KM$4,EE$3,'English Scores- Leveled papers'!$H65:$KM65)))</f>
        <v/>
      </c>
      <c r="EF63" s="80" t="str">
        <f>IF($B63="","",IF(COUNTIFS('English Scores- Leveled papers'!$H$4:$KM$4,EF$3,'English Scores- Leveled papers'!$H65:$KM65,"&lt;&gt;")=0,"",SUMIF('English Scores- Leveled papers'!$H$4:$KM$4,EF$3,'English Scores- Leveled papers'!$H65:$KM65)))</f>
        <v/>
      </c>
      <c r="EG63" s="80" t="str">
        <f>IF($B63="","",IF(COUNTIFS('English Scores- Leveled papers'!$H$4:$KM$4,EG$3,'English Scores- Leveled papers'!$H65:$KM65,"&lt;&gt;")=0,"",SUMIF('English Scores- Leveled papers'!$H$4:$KM$4,EG$3,'English Scores- Leveled papers'!$H65:$KM65)))</f>
        <v/>
      </c>
      <c r="EH63" s="80" t="str">
        <f>IF($B63="","",IF(COUNTIFS('English Scores- Leveled papers'!$H$4:$KM$4,EH$3,'English Scores- Leveled papers'!$H65:$KM65,"&lt;&gt;")=0,"",SUMIF('English Scores- Leveled papers'!$H$4:$KM$4,EH$3,'English Scores- Leveled papers'!$H65:$KM65)))</f>
        <v/>
      </c>
      <c r="EI63" s="80" t="str">
        <f>IF($B63="","",IF(COUNTIFS('English Scores- Leveled papers'!$H$4:$KM$4,EI$3,'English Scores- Leveled papers'!$H65:$KM65,"&lt;&gt;")=0,"",SUMIF('English Scores- Leveled papers'!$H$4:$KM$4,EI$3,'English Scores- Leveled papers'!$H65:$KM65)))</f>
        <v/>
      </c>
      <c r="EJ63" s="80" t="str">
        <f>IF($B63="","",IF(COUNTIFS('English Scores- Leveled papers'!$H$4:$KM$4,EJ$3,'English Scores- Leveled papers'!$H65:$KM65,"&lt;&gt;")=0,"",SUMIF('English Scores- Leveled papers'!$H$4:$KM$4,EJ$3,'English Scores- Leveled papers'!$H65:$KM65)))</f>
        <v/>
      </c>
      <c r="EK63" s="80" t="str">
        <f>IF($B63="","",IF(COUNTIFS('English Scores- Leveled papers'!$H$4:$KM$4,EK$3,'English Scores- Leveled papers'!$H65:$KM65,"&lt;&gt;")=0,"",SUMIF('English Scores- Leveled papers'!$H$4:$KM$4,EK$3,'English Scores- Leveled papers'!$H65:$KM65)))</f>
        <v/>
      </c>
      <c r="EL63" s="80" t="str">
        <f>IF($B63="","",IF(COUNTIFS('English Scores- Leveled papers'!$H$4:$KM$4,EL$3,'English Scores- Leveled papers'!$H65:$KM65,"&lt;&gt;")=0,"",SUMIF('English Scores- Leveled papers'!$H$4:$KM$4,EL$3,'English Scores- Leveled papers'!$H65:$KM65)))</f>
        <v/>
      </c>
      <c r="EM63" s="80" t="str">
        <f>IF($B63="","",IF(COUNTIFS('English Scores- Leveled papers'!$H$4:$KM$4,EM$3,'English Scores- Leveled papers'!$H65:$KM65,"&lt;&gt;")=0,"",SUMIF('English Scores- Leveled papers'!$H$4:$KM$4,EM$3,'English Scores- Leveled papers'!$H65:$KM65)))</f>
        <v/>
      </c>
      <c r="EN63" s="80" t="str">
        <f>IF($B63="","",IF(COUNTIFS('English Scores- Leveled papers'!$H$4:$KM$4,EN$3,'English Scores- Leveled papers'!$H65:$KM65,"&lt;&gt;")=0,"",SUMIF('English Scores- Leveled papers'!$H$4:$KM$4,EN$3,'English Scores- Leveled papers'!$H65:$KM65)))</f>
        <v/>
      </c>
      <c r="EO63" s="80" t="str">
        <f>IF($B63="","",IF(COUNTIFS('English Scores- Leveled papers'!$H$4:$KM$4,EO$3,'English Scores- Leveled papers'!$H65:$KM65,"&lt;&gt;")=0,"",SUMIF('English Scores- Leveled papers'!$H$4:$KM$4,EO$3,'English Scores- Leveled papers'!$H65:$KM65)))</f>
        <v/>
      </c>
      <c r="EP63" s="80" t="str">
        <f>IF($B63="","",IF(COUNTIFS('English Scores- Leveled papers'!$H$4:$KM$4,EP$3,'English Scores- Leveled papers'!$H65:$KM65,"&lt;&gt;")=0,"",SUMIF('English Scores- Leveled papers'!$H$4:$KM$4,EP$3,'English Scores- Leveled papers'!$H65:$KM65)))</f>
        <v/>
      </c>
    </row>
    <row r="64" spans="1:146" ht="12.75" customHeight="1" x14ac:dyDescent="0.2">
      <c r="A64" s="65">
        <v>60</v>
      </c>
      <c r="B64" s="65" t="str">
        <f>'English Scores- Leveled papers'!B66</f>
        <v/>
      </c>
      <c r="C64" s="79" t="str">
        <f>IF('RC Mastery Check+Question type'!D64="","",IF(OR('RC Mastery Check+Question type'!D64=-0.5,'RC Mastery Check+Question type'!D64=0,'RC Mastery Check+Question type'!D64=0.2,'RC Mastery Check+Question type'!D64=0.5),"NR",'Cover Sheet'!#REF!))</f>
        <v/>
      </c>
      <c r="D64" s="76" t="str">
        <f>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v/>
      </c>
      <c r="E64" s="78" t="str">
        <f t="shared" si="16"/>
        <v/>
      </c>
      <c r="F64" s="78" t="str">
        <f t="shared" si="17"/>
        <v/>
      </c>
      <c r="G64" s="78" t="str">
        <f t="shared" si="18"/>
        <v/>
      </c>
      <c r="H64" s="78" t="str">
        <f t="shared" si="19"/>
        <v/>
      </c>
      <c r="I64" s="78" t="str">
        <f t="shared" si="20"/>
        <v/>
      </c>
      <c r="J64" s="78" t="str">
        <f t="shared" si="21"/>
        <v/>
      </c>
      <c r="K64" s="78" t="str">
        <f t="shared" si="22"/>
        <v/>
      </c>
      <c r="L64" s="78" t="str">
        <f t="shared" si="23"/>
        <v/>
      </c>
      <c r="M64" s="78" t="str">
        <f t="shared" si="24"/>
        <v/>
      </c>
      <c r="N64" s="78" t="str">
        <f t="shared" si="25"/>
        <v/>
      </c>
      <c r="O64" s="78" t="str">
        <f t="shared" si="26"/>
        <v/>
      </c>
      <c r="P64" s="78" t="str">
        <f t="shared" si="27"/>
        <v/>
      </c>
      <c r="Q64" s="78" t="str">
        <f t="shared" si="28"/>
        <v/>
      </c>
      <c r="R64" s="78" t="str">
        <f t="shared" si="29"/>
        <v/>
      </c>
      <c r="S64" s="41" t="str">
        <f>IF($B64="","",IF(COUNTIFS('English Scores- Leveled papers'!$H$4:$KM$4,S$3,'English Scores- Leveled papers'!$H66:$KM66,"&lt;&gt;")=0,"",SUMIF('English Scores- Leveled papers'!$H$4:$KM$4,S$3,'English Scores- Leveled papers'!$H66:$KM66)))</f>
        <v/>
      </c>
      <c r="T64" s="41" t="str">
        <f>IF($B64="","",IF(COUNTIFS('English Scores- Leveled papers'!$H$4:$KM$4,T$3,'English Scores- Leveled papers'!$H66:$KM66,"&lt;&gt;")=0,"",SUMIF('English Scores- Leveled papers'!$H$4:$KM$4,T$3,'English Scores- Leveled papers'!$H66:$KM66)))</f>
        <v/>
      </c>
      <c r="U64" s="41" t="str">
        <f>IF($B64="","",IF(COUNTIFS('English Scores- Leveled papers'!$H$4:$KM$4,U$3,'English Scores- Leveled papers'!$H66:$KM66,"&lt;&gt;")=0,"",SUMIF('English Scores- Leveled papers'!$H$4:$KM$4,U$3,'English Scores- Leveled papers'!$H66:$KM66)))</f>
        <v/>
      </c>
      <c r="V64" s="41" t="str">
        <f>IF($B64="","",IF(COUNTIFS('English Scores- Leveled papers'!$H$4:$KM$4,V$3,'English Scores- Leveled papers'!$H66:$KM66,"&lt;&gt;")=0,"",SUMIF('English Scores- Leveled papers'!$H$4:$KM$4,V$3,'English Scores- Leveled papers'!$H66:$KM66)))</f>
        <v/>
      </c>
      <c r="W64" s="41" t="str">
        <f>IF($B64="","",IF(COUNTIFS('English Scores- Leveled papers'!$H$4:$KM$4,W$3,'English Scores- Leveled papers'!$H66:$KM66,"&lt;&gt;")=0,"",SUMIF('English Scores- Leveled papers'!$H$4:$KM$4,W$3,'English Scores- Leveled papers'!$H66:$KM66)))</f>
        <v/>
      </c>
      <c r="X64" s="80" t="str">
        <f>IF($B64="","",IF(COUNTIFS('English Scores- Leveled papers'!$H$4:$KM$4,X$3,'English Scores- Leveled papers'!$H66:$KM66,"&lt;&gt;")=0,"",SUMIF('English Scores- Leveled papers'!$H$4:$KM$4,X$3,'English Scores- Leveled papers'!$H66:$KM66)))</f>
        <v/>
      </c>
      <c r="Y64" s="80" t="str">
        <f>IF($B64="","",IF(COUNTIFS('English Scores- Leveled papers'!$H$4:$KM$4,Y$3,'English Scores- Leveled papers'!$H66:$KM66,"&lt;&gt;")=0,"",SUMIF('English Scores- Leveled papers'!$H$4:$KM$4,Y$3,'English Scores- Leveled papers'!$H66:$KM66)))</f>
        <v/>
      </c>
      <c r="Z64" s="80" t="str">
        <f>IF($B64="","",IF(COUNTIFS('English Scores- Leveled papers'!$H$4:$KM$4,Z$3,'English Scores- Leveled papers'!$H66:$KM66,"&lt;&gt;")=0,"",SUMIF('English Scores- Leveled papers'!$H$4:$KM$4,Z$3,'English Scores- Leveled papers'!$H66:$KM66)))</f>
        <v/>
      </c>
      <c r="AA64" s="80" t="str">
        <f>IF($B64="","",IF(COUNTIFS('English Scores- Leveled papers'!$H$4:$KM$4,AA$3,'English Scores- Leveled papers'!$H66:$KM66,"&lt;&gt;")=0,"",SUMIF('English Scores- Leveled papers'!$H$4:$KM$4,AA$3,'English Scores- Leveled papers'!$H66:$KM66)))</f>
        <v/>
      </c>
      <c r="AB64" s="80" t="str">
        <f>IF($B64="","",IF(COUNTIFS('English Scores- Leveled papers'!$H$4:$KM$4,AB$3,'English Scores- Leveled papers'!$H66:$KM66,"&lt;&gt;")=0,"",SUMIF('English Scores- Leveled papers'!$H$4:$KM$4,AB$3,'English Scores- Leveled papers'!$H66:$KM66)))</f>
        <v/>
      </c>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80" t="str">
        <f>IF($B64="","",IF(COUNTIFS('English Scores- Leveled papers'!$H$4:$KM$4,AI$3,'English Scores- Leveled papers'!$H66:$KM66,"&lt;&gt;")=0,"",SUMIF('English Scores- Leveled papers'!$H$4:$KM$4,AI$3,'English Scores- Leveled papers'!$H66:$KM66)))</f>
        <v/>
      </c>
      <c r="AJ64" s="80" t="str">
        <f>IF($B64="","",IF(COUNTIFS('English Scores- Leveled papers'!$H$4:$KM$4,AJ$3,'English Scores- Leveled papers'!$H66:$KM66,"&lt;&gt;")=0,"",SUMIF('English Scores- Leveled papers'!$H$4:$KM$4,AJ$3,'English Scores- Leveled papers'!$H66:$KM66)))</f>
        <v/>
      </c>
      <c r="AK64" s="80" t="str">
        <f>IF($B64="","",IF(COUNTIFS('English Scores- Leveled papers'!$H$4:$KM$4,AK$3,'English Scores- Leveled papers'!$H66:$KM66,"&lt;&gt;")=0,"",SUMIF('English Scores- Leveled papers'!$H$4:$KM$4,AK$3,'English Scores- Leveled papers'!$H66:$KM66)))</f>
        <v/>
      </c>
      <c r="AL64" s="80" t="str">
        <f>IF($B64="","",IF(COUNTIFS('English Scores- Leveled papers'!$H$4:$KM$4,AL$3,'English Scores- Leveled papers'!$H66:$KM66,"&lt;&gt;")=0,"",SUMIF('English Scores- Leveled papers'!$H$4:$KM$4,AL$3,'English Scores- Leveled papers'!$H66:$KM66)))</f>
        <v/>
      </c>
      <c r="AM64" s="80" t="str">
        <f>IF($B64="","",IF(COUNTIFS('English Scores- Leveled papers'!$H$4:$KM$4,AM$3,'English Scores- Leveled papers'!$H66:$KM66,"&lt;&gt;")=0,"",SUMIF('English Scores- Leveled papers'!$H$4:$KM$4,AM$3,'English Scores- Leveled papers'!$H66:$KM66)))</f>
        <v/>
      </c>
      <c r="AN64" s="80"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80" t="str">
        <f>IF($B64="","",IF(COUNTIFS('English Scores- Leveled papers'!$H$4:$KM$4,AZ$3,'English Scores- Leveled papers'!$H66:$KM66,"&lt;&gt;")=0,"",SUMIF('English Scores- Leveled papers'!$H$4:$KM$4,AZ$3,'English Scores- Leveled papers'!$H66:$KM66)))</f>
        <v/>
      </c>
      <c r="BA64" s="80" t="str">
        <f>IF($B64="","",IF(COUNTIFS('English Scores- Leveled papers'!$H$4:$KM$4,BA$3,'English Scores- Leveled papers'!$H66:$KM66,"&lt;&gt;")=0,"",SUMIF('English Scores- Leveled papers'!$H$4:$KM$4,BA$3,'English Scores- Leveled papers'!$H66:$KM66)))</f>
        <v/>
      </c>
      <c r="BB64" s="80" t="str">
        <f>IF($B64="","",IF(COUNTIFS('English Scores- Leveled papers'!$H$4:$KM$4,BB$3,'English Scores- Leveled papers'!$H66:$KM66,"&lt;&gt;")=0,"",SUMIF('English Scores- Leveled papers'!$H$4:$KM$4,BB$3,'English Scores- Leveled papers'!$H66:$KM66)))</f>
        <v/>
      </c>
      <c r="BC64" s="80" t="str">
        <f>IF($B64="","",IF(COUNTIFS('English Scores- Leveled papers'!$H$4:$KM$4,BC$3,'English Scores- Leveled papers'!$H66:$KM66,"&lt;&gt;")=0,"",SUMIF('English Scores- Leveled papers'!$H$4:$KM$4,BC$3,'English Scores- Leveled papers'!$H66:$KM66)))</f>
        <v/>
      </c>
      <c r="BD64" s="80"/>
      <c r="BE64" s="80"/>
      <c r="BF64" s="80" t="str">
        <f>IF($B64="","",IF(COUNTIFS('English Scores- Leveled papers'!$H$4:$KM$4,BF$3,'English Scores- Leveled papers'!$H66:$KM66,"&lt;&gt;")=0,"",SUMIF('English Scores- Leveled papers'!$H$4:$KM$4,BF$3,'English Scores- Leveled papers'!$H66:$KM66)))</f>
        <v/>
      </c>
      <c r="BG64" s="80" t="str">
        <f>IF($B64="","",IF(COUNTIFS('English Scores- Leveled papers'!$H$4:$KM$4,BG$3,'English Scores- Leveled papers'!$H66:$KM66,"&lt;&gt;")=0,"",SUMIF('English Scores- Leveled papers'!$H$4:$KM$4,BG$3,'English Scores- Leveled papers'!$H66:$KM66)))</f>
        <v/>
      </c>
      <c r="BH64" s="80" t="str">
        <f>IF($B64="","",IF(COUNTIFS('English Scores- Leveled papers'!$H$4:$KM$4,BH$3,'English Scores- Leveled papers'!$H66:$KM66,"&lt;&gt;")=0,"",SUMIF('English Scores- Leveled papers'!$H$4:$KM$4,BH$3,'English Scores- Leveled papers'!$H66:$KM66)))</f>
        <v/>
      </c>
      <c r="BI64" s="80" t="str">
        <f>IF($B64="","",IF(COUNTIFS('English Scores- Leveled papers'!$H$4:$KM$4,BI$3,'English Scores- Leveled papers'!$H66:$KM66,"&lt;&gt;")=0,"",SUMIF('English Scores- Leveled papers'!$H$4:$KM$4,BI$3,'English Scores- Leveled papers'!$H66:$KM66)))</f>
        <v/>
      </c>
      <c r="BJ64" s="80" t="str">
        <f>IF($B64="","",IF(COUNTIFS('English Scores- Leveled papers'!$H$4:$KM$4,BJ$3,'English Scores- Leveled papers'!$H66:$KM66,"&lt;&gt;")=0,"",SUMIF('English Scores- Leveled papers'!$H$4:$KM$4,BJ$3,'English Scores- Leveled papers'!$H66:$KM66)))</f>
        <v/>
      </c>
      <c r="BK64" s="80" t="str">
        <f>IF($B64="","",IF(COUNTIFS('English Scores- Leveled papers'!$H$4:$KM$4,BK$3,'English Scores- Leveled papers'!$H66:$KM66,"&lt;&gt;")=0,"",SUMIF('English Scores- Leveled papers'!$H$4:$KM$4,BK$3,'English Scores- Leveled papers'!$H66:$KM66)))</f>
        <v/>
      </c>
      <c r="BL64" s="80" t="str">
        <f>IF($B64="","",IF(COUNTIFS('English Scores- Leveled papers'!$H$4:$KM$4,BL$3,'English Scores- Leveled papers'!$H66:$KM66,"&lt;&gt;")=0,"",SUMIF('English Scores- Leveled papers'!$H$4:$KM$4,BL$3,'English Scores- Leveled papers'!$H66:$KM66)))</f>
        <v/>
      </c>
      <c r="BM64" s="80" t="str">
        <f>IF($B64="","",IF(COUNTIFS('English Scores- Leveled papers'!$H$4:$KM$4,BM$3,'English Scores- Leveled papers'!$H66:$KM66,"&lt;&gt;")=0,"",SUMIF('English Scores- Leveled papers'!$H$4:$KM$4,BM$3,'English Scores- Leveled papers'!$H66:$KM66)))</f>
        <v/>
      </c>
      <c r="BN64" s="80" t="str">
        <f>IF($B64="","",IF(COUNTIFS('English Scores- Leveled papers'!$H$4:$KM$4,BN$3,'English Scores- Leveled papers'!$H66:$KM66,"&lt;&gt;")=0,"",SUMIF('English Scores- Leveled papers'!$H$4:$KM$4,BN$3,'English Scores- Leveled papers'!$H66:$KM66)))</f>
        <v/>
      </c>
      <c r="BO64" s="80"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80" t="str">
        <f>IF($B64="","",IF(COUNTIFS('English Scores- Leveled papers'!$H$4:$KM$4,BX$3,'English Scores- Leveled papers'!$H66:$KM66,"&lt;&gt;")=0,"",SUMIF('English Scores- Leveled papers'!$H$4:$KM$4,BX$3,'English Scores- Leveled papers'!$H66:$KM66)))</f>
        <v/>
      </c>
      <c r="BY64" s="80" t="str">
        <f>IF($B64="","",IF(COUNTIFS('English Scores- Leveled papers'!$H$4:$KM$4,BY$3,'English Scores- Leveled papers'!$H66:$KM66,"&lt;&gt;")=0,"",SUMIF('English Scores- Leveled papers'!$H$4:$KM$4,BY$3,'English Scores- Leveled papers'!$H66:$KM66)))</f>
        <v/>
      </c>
      <c r="BZ64" s="80" t="str">
        <f>IF($B64="","",IF(COUNTIFS('English Scores- Leveled papers'!$H$4:$KM$4,BZ$3,'English Scores- Leveled papers'!$H66:$KM66,"&lt;&gt;")=0,"",SUMIF('English Scores- Leveled papers'!$H$4:$KM$4,BZ$3,'English Scores- Leveled papers'!$H66:$KM66)))</f>
        <v/>
      </c>
      <c r="CA64" s="80" t="str">
        <f>IF($B64="","",IF(COUNTIFS('English Scores- Leveled papers'!$H$4:$KM$4,CA$3,'English Scores- Leveled papers'!$H66:$KM66,"&lt;&gt;")=0,"",SUMIF('English Scores- Leveled papers'!$H$4:$KM$4,CA$3,'English Scores- Leveled papers'!$H66:$KM66)))</f>
        <v/>
      </c>
      <c r="CB64" s="80" t="str">
        <f>IF($B64="","",IF(COUNTIFS('English Scores- Leveled papers'!$H$4:$KM$4,CB$3,'English Scores- Leveled papers'!$H66:$KM66,"&lt;&gt;")=0,"",SUMIF('English Scores- Leveled papers'!$H$4:$KM$4,CB$3,'English Scores- Leveled papers'!$H66:$KM66)))</f>
        <v/>
      </c>
      <c r="CC64" s="80" t="str">
        <f>IF($B64="","",IF(COUNTIFS('English Scores- Leveled papers'!$H$4:$KM$4,CC$3,'English Scores- Leveled papers'!$H66:$KM66,"&lt;&gt;")=0,"",SUMIF('English Scores- Leveled papers'!$H$4:$KM$4,CC$3,'English Scores- Leveled papers'!$H66:$KM66)))</f>
        <v/>
      </c>
      <c r="CD64" s="80" t="str">
        <f>IF($B64="","",IF(COUNTIFS('English Scores- Leveled papers'!$H$4:$KM$4,CD$3,'English Scores- Leveled papers'!$H66:$KM66,"&lt;&gt;")=0,"",SUMIF('English Scores- Leveled papers'!$H$4:$KM$4,CD$3,'English Scores- Leveled papers'!$H66:$KM66)))</f>
        <v/>
      </c>
      <c r="CE64" s="80" t="str">
        <f>IF($B64="","",IF(COUNTIFS('English Scores- Leveled papers'!$H$4:$KM$4,CE$3,'English Scores- Leveled papers'!$H66:$KM66,"&lt;&gt;")=0,"",SUMIF('English Scores- Leveled papers'!$H$4:$KM$4,CE$3,'English Scores- Leveled papers'!$H66:$KM66)))</f>
        <v/>
      </c>
      <c r="CF64" s="80"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80" t="str">
        <f>IF($B64="","",IF(COUNTIFS('English Scores- Leveled papers'!$H$4:$KM$4,CL$3,'English Scores- Leveled papers'!$H66:$KM66,"&lt;&gt;")=0,"",SUMIF('English Scores- Leveled papers'!$H$4:$KM$4,CL$3,'English Scores- Leveled papers'!$H66:$KM66)))</f>
        <v/>
      </c>
      <c r="CM64" s="80" t="str">
        <f>IF($B64="","",IF(COUNTIFS('English Scores- Leveled papers'!$H$4:$KM$4,CM$3,'English Scores- Leveled papers'!$H66:$KM66,"&lt;&gt;")=0,"",SUMIF('English Scores- Leveled papers'!$H$4:$KM$4,CM$3,'English Scores- Leveled papers'!$H66:$KM66)))</f>
        <v/>
      </c>
      <c r="CN64" s="80" t="str">
        <f>IF($B64="","",IF(COUNTIFS('English Scores- Leveled papers'!$H$4:$KM$4,CN$3,'English Scores- Leveled papers'!$H66:$KM66,"&lt;&gt;")=0,"",SUMIF('English Scores- Leveled papers'!$H$4:$KM$4,CN$3,'English Scores- Leveled papers'!$H66:$KM66)))</f>
        <v/>
      </c>
      <c r="CO64" s="80" t="str">
        <f>IF($B64="","",IF(COUNTIFS('English Scores- Leveled papers'!$H$4:$KM$4,CO$3,'English Scores- Leveled papers'!$H66:$KM66,"&lt;&gt;")=0,"",SUMIF('English Scores- Leveled papers'!$H$4:$KM$4,CO$3,'English Scores- Leveled papers'!$H66:$KM66)))</f>
        <v/>
      </c>
      <c r="CP64" s="80" t="str">
        <f>IF($B64="","",IF(COUNTIFS('English Scores- Leveled papers'!$H$4:$KM$4,CP$3,'English Scores- Leveled papers'!$H66:$KM66,"&lt;&gt;")=0,"",SUMIF('English Scores- Leveled papers'!$H$4:$KM$4,CP$3,'English Scores- Leveled papers'!$H66:$KM66)))</f>
        <v/>
      </c>
      <c r="CQ64" s="80" t="str">
        <f>IF($B64="","",IF(COUNTIFS('English Scores- Leveled papers'!$H$4:$KM$4,CQ$3,'English Scores- Leveled papers'!$H66:$KM66,"&lt;&gt;")=0,"",SUMIF('English Scores- Leveled papers'!$H$4:$KM$4,CQ$3,'English Scores- Leveled papers'!$H66:$KM66)))</f>
        <v/>
      </c>
      <c r="CR64" s="80" t="str">
        <f>IF($B64="","",IF(COUNTIFS('English Scores- Leveled papers'!$H$4:$KM$4,CR$3,'English Scores- Leveled papers'!$H66:$KM66,"&lt;&gt;")=0,"",SUMIF('English Scores- Leveled papers'!$H$4:$KM$4,CR$3,'English Scores- Leveled papers'!$H66:$KM66)))</f>
        <v/>
      </c>
      <c r="CS64" s="80"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80" t="str">
        <f>IF($B64="","",IF(COUNTIFS('English Scores- Leveled papers'!$H$4:$KM$4,DF$3,'English Scores- Leveled papers'!$H66:$KM66,"&lt;&gt;")=0,"",SUMIF('English Scores- Leveled papers'!$H$4:$KM$4,DF$3,'English Scores- Leveled papers'!$H66:$KM66)))</f>
        <v/>
      </c>
      <c r="DG64" s="80" t="str">
        <f>IF($B64="","",IF(COUNTIFS('English Scores- Leveled papers'!$H$4:$KM$4,DG$3,'English Scores- Leveled papers'!$H66:$KM66,"&lt;&gt;")=0,"",SUMIF('English Scores- Leveled papers'!$H$4:$KM$4,DG$3,'English Scores- Leveled papers'!$H66:$KM66)))</f>
        <v/>
      </c>
      <c r="DH64" s="80" t="str">
        <f>IF($B64="","",IF(COUNTIFS('English Scores- Leveled papers'!$H$4:$KM$4,DH$3,'English Scores- Leveled papers'!$H66:$KM66,"&lt;&gt;")=0,"",SUMIF('English Scores- Leveled papers'!$H$4:$KM$4,DH$3,'English Scores- Leveled papers'!$H66:$KM66)))</f>
        <v/>
      </c>
      <c r="DI64" s="80" t="str">
        <f>IF($B64="","",IF(COUNTIFS('English Scores- Leveled papers'!$H$4:$KM$4,DI$3,'English Scores- Leveled papers'!$H66:$KM66,"&lt;&gt;")=0,"",SUMIF('English Scores- Leveled papers'!$H$4:$KM$4,DI$3,'English Scores- Leveled papers'!$H66:$KM66)))</f>
        <v/>
      </c>
      <c r="DJ64" s="80" t="str">
        <f>IF($B64="","",IF(COUNTIFS('English Scores- Leveled papers'!$H$4:$KM$4,DJ$3,'English Scores- Leveled papers'!$H66:$KM66,"&lt;&gt;")=0,"",SUMIF('English Scores- Leveled papers'!$H$4:$KM$4,DJ$3,'English Scores- Leveled papers'!$H66:$KM66)))</f>
        <v/>
      </c>
      <c r="DK64" s="80" t="str">
        <f>IF($B64="","",IF(COUNTIFS('English Scores- Leveled papers'!$H$4:$KM$4,DK$3,'English Scores- Leveled papers'!$H66:$KM66,"&lt;&gt;")=0,"",SUMIF('English Scores- Leveled papers'!$H$4:$KM$4,DK$3,'English Scores- Leveled papers'!$H66:$KM66)))</f>
        <v/>
      </c>
      <c r="DL64" s="80" t="str">
        <f>IF($B64="","",IF(COUNTIFS('English Scores- Leveled papers'!$H$4:$KM$4,DL$3,'English Scores- Leveled papers'!$H66:$KM66,"&lt;&gt;")=0,"",SUMIF('English Scores- Leveled papers'!$H$4:$KM$4,DL$3,'English Scores- Leveled papers'!$H66:$KM66)))</f>
        <v/>
      </c>
      <c r="DM64" s="80" t="str">
        <f>IF($B64="","",IF(COUNTIFS('English Scores- Leveled papers'!$H$4:$KM$4,DM$3,'English Scores- Leveled papers'!$H66:$KM66,"&lt;&gt;")=0,"",SUMIF('English Scores- Leveled papers'!$H$4:$KM$4,DM$3,'English Scores- Leveled papers'!$H66:$KM66)))</f>
        <v/>
      </c>
      <c r="DN64" s="80" t="str">
        <f>IF($B64="","",IF(COUNTIFS('English Scores- Leveled papers'!$H$4:$KM$4,DN$3,'English Scores- Leveled papers'!$H66:$KM66,"&lt;&gt;")=0,"",SUMIF('English Scores- Leveled papers'!$H$4:$KM$4,DN$3,'English Scores- Leveled papers'!$H66:$KM66)))</f>
        <v/>
      </c>
      <c r="DO64" s="80" t="str">
        <f>IF($B64="","",IF(COUNTIFS('English Scores- Leveled papers'!$H$4:$KM$4,DO$3,'English Scores- Leveled papers'!$H66:$KM66,"&lt;&gt;")=0,"",SUMIF('English Scores- Leveled papers'!$H$4:$KM$4,DO$3,'English Scores- Leveled papers'!$H66:$KM66)))</f>
        <v/>
      </c>
      <c r="DP64" s="80" t="str">
        <f>IF($B64="","",IF(COUNTIFS('English Scores- Leveled papers'!$H$4:$KM$4,DP$3,'English Scores- Leveled papers'!$H66:$KM66,"&lt;&gt;")=0,"",SUMIF('English Scores- Leveled papers'!$H$4:$KM$4,DP$3,'English Scores- Leveled papers'!$H66:$KM66)))</f>
        <v/>
      </c>
      <c r="DQ64" s="80" t="str">
        <f>IF($B64="","",IF(COUNTIFS('English Scores- Leveled papers'!$H$4:$KM$4,DQ$3,'English Scores- Leveled papers'!$H66:$KM66,"&lt;&gt;")=0,"",SUMIF('English Scores- Leveled papers'!$H$4:$KM$4,DQ$3,'English Scores- Leveled papers'!$H66:$KM66)))</f>
        <v/>
      </c>
      <c r="DR64" s="41" t="str">
        <f>IF($B64="","",IF(COUNTIFS('English Scores- Leveled papers'!$H$4:$KM$4,DR$3,'English Scores- Leveled papers'!$H66:$KM66,"&lt;&gt;")=0,"",SUMIF('English Scores- Leveled papers'!$H$4:$KM$4,DR$3,'English Scores- Leveled papers'!$H66:$KM66)))</f>
        <v/>
      </c>
      <c r="DS64" s="41" t="str">
        <f>IF($B64="","",IF(COUNTIFS('English Scores- Leveled papers'!$H$4:$KM$4,DS$3,'English Scores- Leveled papers'!$H66:$KM66,"&lt;&gt;")=0,"",SUMIF('English Scores- Leveled papers'!$H$4:$KM$4,DS$3,'English Scores- Leveled papers'!$H66:$KM66)))</f>
        <v/>
      </c>
      <c r="DT64" s="41" t="str">
        <f>IF($B64="","",IF(COUNTIFS('English Scores- Leveled papers'!$H$4:$KM$4,DT$3,'English Scores- Leveled papers'!$H66:$KM66,"&lt;&gt;")=0,"",SUMIF('English Scores- Leveled papers'!$H$4:$KM$4,DT$3,'English Scores- Leveled papers'!$H66:$KM66)))</f>
        <v/>
      </c>
      <c r="DU64" s="41" t="str">
        <f>IF($B64="","",IF(COUNTIFS('English Scores- Leveled papers'!$H$4:$KM$4,DU$3,'English Scores- Leveled papers'!$H66:$KM66,"&lt;&gt;")=0,"",SUMIF('English Scores- Leveled papers'!$H$4:$KM$4,DU$3,'English Scores- Leveled papers'!$H66:$KM66)))</f>
        <v/>
      </c>
      <c r="DV64" s="41" t="str">
        <f>IF($B64="","",IF(COUNTIFS('English Scores- Leveled papers'!$H$4:$KM$4,DV$3,'English Scores- Leveled papers'!$H66:$KM66,"&lt;&gt;")=0,"",SUMIF('English Scores- Leveled papers'!$H$4:$KM$4,DV$3,'English Scores- Leveled papers'!$H66:$KM66)))</f>
        <v/>
      </c>
      <c r="DW64" s="41" t="str">
        <f>IF($B64="","",IF(COUNTIFS('English Scores- Leveled papers'!$H$4:$KM$4,DW$3,'English Scores- Leveled papers'!$H66:$KM66,"&lt;&gt;")=0,"",SUMIF('English Scores- Leveled papers'!$H$4:$KM$4,DW$3,'English Scores- Leveled papers'!$H66:$KM66)))</f>
        <v/>
      </c>
      <c r="DX64" s="41" t="str">
        <f>IF($B64="","",IF(COUNTIFS('English Scores- Leveled papers'!$H$4:$KM$4,DX$3,'English Scores- Leveled papers'!$H66:$KM66,"&lt;&gt;")=0,"",SUMIF('English Scores- Leveled papers'!$H$4:$KM$4,DX$3,'English Scores- Leveled papers'!$H66:$KM66)))</f>
        <v/>
      </c>
      <c r="DY64" s="41" t="str">
        <f>IF($B64="","",IF(COUNTIFS('English Scores- Leveled papers'!$H$4:$KM$4,DY$3,'English Scores- Leveled papers'!$H66:$KM66,"&lt;&gt;")=0,"",SUMIF('English Scores- Leveled papers'!$H$4:$KM$4,DY$3,'English Scores- Leveled papers'!$H66:$KM66)))</f>
        <v/>
      </c>
      <c r="DZ64" s="41" t="str">
        <f>IF($B64="","",IF(COUNTIFS('English Scores- Leveled papers'!$H$4:$KM$4,DZ$3,'English Scores- Leveled papers'!$H66:$KM66,"&lt;&gt;")=0,"",SUMIF('English Scores- Leveled papers'!$H$4:$KM$4,DZ$3,'English Scores- Leveled papers'!$H66:$KM66)))</f>
        <v/>
      </c>
      <c r="EA64" s="41" t="str">
        <f>IF($B64="","",IF(COUNTIFS('English Scores- Leveled papers'!$H$4:$KM$4,EA$3,'English Scores- Leveled papers'!$H66:$KM66,"&lt;&gt;")=0,"",SUMIF('English Scores- Leveled papers'!$H$4:$KM$4,EA$3,'English Scores- Leveled papers'!$H66:$KM66)))</f>
        <v/>
      </c>
      <c r="EB64" s="41" t="str">
        <f>IF($B64="","",IF(COUNTIFS('English Scores- Leveled papers'!$H$4:$KM$4,EB$3,'English Scores- Leveled papers'!$H66:$KM66,"&lt;&gt;")=0,"",SUMIF('English Scores- Leveled papers'!$H$4:$KM$4,EB$3,'English Scores- Leveled papers'!$H66:$KM66)))</f>
        <v/>
      </c>
      <c r="EC64" s="41" t="str">
        <f>IF($B64="","",IF(COUNTIFS('English Scores- Leveled papers'!$H$4:$KM$4,EC$3,'English Scores- Leveled papers'!$H66:$KM66,"&lt;&gt;")=0,"",SUMIF('English Scores- Leveled papers'!$H$4:$KM$4,EC$3,'English Scores- Leveled papers'!$H66:$KM66)))</f>
        <v/>
      </c>
      <c r="ED64" s="80" t="str">
        <f>IF($B64="","",IF(COUNTIFS('English Scores- Leveled papers'!$H$4:$KM$4,ED$3,'English Scores- Leveled papers'!$H66:$KM66,"&lt;&gt;")=0,"",SUMIF('English Scores- Leveled papers'!$H$4:$KM$4,ED$3,'English Scores- Leveled papers'!$H66:$KM66)))</f>
        <v/>
      </c>
      <c r="EE64" s="80" t="str">
        <f>IF($B64="","",IF(COUNTIFS('English Scores- Leveled papers'!$H$4:$KM$4,EE$3,'English Scores- Leveled papers'!$H66:$KM66,"&lt;&gt;")=0,"",SUMIF('English Scores- Leveled papers'!$H$4:$KM$4,EE$3,'English Scores- Leveled papers'!$H66:$KM66)))</f>
        <v/>
      </c>
      <c r="EF64" s="80" t="str">
        <f>IF($B64="","",IF(COUNTIFS('English Scores- Leveled papers'!$H$4:$KM$4,EF$3,'English Scores- Leveled papers'!$H66:$KM66,"&lt;&gt;")=0,"",SUMIF('English Scores- Leveled papers'!$H$4:$KM$4,EF$3,'English Scores- Leveled papers'!$H66:$KM66)))</f>
        <v/>
      </c>
      <c r="EG64" s="80" t="str">
        <f>IF($B64="","",IF(COUNTIFS('English Scores- Leveled papers'!$H$4:$KM$4,EG$3,'English Scores- Leveled papers'!$H66:$KM66,"&lt;&gt;")=0,"",SUMIF('English Scores- Leveled papers'!$H$4:$KM$4,EG$3,'English Scores- Leveled papers'!$H66:$KM66)))</f>
        <v/>
      </c>
      <c r="EH64" s="80" t="str">
        <f>IF($B64="","",IF(COUNTIFS('English Scores- Leveled papers'!$H$4:$KM$4,EH$3,'English Scores- Leveled papers'!$H66:$KM66,"&lt;&gt;")=0,"",SUMIF('English Scores- Leveled papers'!$H$4:$KM$4,EH$3,'English Scores- Leveled papers'!$H66:$KM66)))</f>
        <v/>
      </c>
      <c r="EI64" s="80" t="str">
        <f>IF($B64="","",IF(COUNTIFS('English Scores- Leveled papers'!$H$4:$KM$4,EI$3,'English Scores- Leveled papers'!$H66:$KM66,"&lt;&gt;")=0,"",SUMIF('English Scores- Leveled papers'!$H$4:$KM$4,EI$3,'English Scores- Leveled papers'!$H66:$KM66)))</f>
        <v/>
      </c>
      <c r="EJ64" s="80" t="str">
        <f>IF($B64="","",IF(COUNTIFS('English Scores- Leveled papers'!$H$4:$KM$4,EJ$3,'English Scores- Leveled papers'!$H66:$KM66,"&lt;&gt;")=0,"",SUMIF('English Scores- Leveled papers'!$H$4:$KM$4,EJ$3,'English Scores- Leveled papers'!$H66:$KM66)))</f>
        <v/>
      </c>
      <c r="EK64" s="80" t="str">
        <f>IF($B64="","",IF(COUNTIFS('English Scores- Leveled papers'!$H$4:$KM$4,EK$3,'English Scores- Leveled papers'!$H66:$KM66,"&lt;&gt;")=0,"",SUMIF('English Scores- Leveled papers'!$H$4:$KM$4,EK$3,'English Scores- Leveled papers'!$H66:$KM66)))</f>
        <v/>
      </c>
      <c r="EL64" s="80" t="str">
        <f>IF($B64="","",IF(COUNTIFS('English Scores- Leveled papers'!$H$4:$KM$4,EL$3,'English Scores- Leveled papers'!$H66:$KM66,"&lt;&gt;")=0,"",SUMIF('English Scores- Leveled papers'!$H$4:$KM$4,EL$3,'English Scores- Leveled papers'!$H66:$KM66)))</f>
        <v/>
      </c>
      <c r="EM64" s="80" t="str">
        <f>IF($B64="","",IF(COUNTIFS('English Scores- Leveled papers'!$H$4:$KM$4,EM$3,'English Scores- Leveled papers'!$H66:$KM66,"&lt;&gt;")=0,"",SUMIF('English Scores- Leveled papers'!$H$4:$KM$4,EM$3,'English Scores- Leveled papers'!$H66:$KM66)))</f>
        <v/>
      </c>
      <c r="EN64" s="80" t="str">
        <f>IF($B64="","",IF(COUNTIFS('English Scores- Leveled papers'!$H$4:$KM$4,EN$3,'English Scores- Leveled papers'!$H66:$KM66,"&lt;&gt;")=0,"",SUMIF('English Scores- Leveled papers'!$H$4:$KM$4,EN$3,'English Scores- Leveled papers'!$H66:$KM66)))</f>
        <v/>
      </c>
      <c r="EO64" s="80" t="str">
        <f>IF($B64="","",IF(COUNTIFS('English Scores- Leveled papers'!$H$4:$KM$4,EO$3,'English Scores- Leveled papers'!$H66:$KM66,"&lt;&gt;")=0,"",SUMIF('English Scores- Leveled papers'!$H$4:$KM$4,EO$3,'English Scores- Leveled papers'!$H66:$KM66)))</f>
        <v/>
      </c>
      <c r="EP64" s="80" t="str">
        <f>IF($B64="","",IF(COUNTIFS('English Scores- Leveled papers'!$H$4:$KM$4,EP$3,'English Scores- Leveled papers'!$H66:$KM66,"&lt;&gt;")=0,"",SUMIF('English Scores- Leveled papers'!$H$4:$KM$4,EP$3,'English Scores- Leveled papers'!$H66:$KM66)))</f>
        <v/>
      </c>
    </row>
    <row r="65" spans="1:146" ht="12.75" customHeight="1" x14ac:dyDescent="0.2">
      <c r="A65" s="65">
        <v>61</v>
      </c>
      <c r="B65" s="65" t="str">
        <f>'English Scores- Leveled papers'!B67</f>
        <v/>
      </c>
      <c r="C65" s="79" t="str">
        <f>IF('RC Mastery Check+Question type'!D65="","",IF(OR('RC Mastery Check+Question type'!D65=-0.5,'RC Mastery Check+Question type'!D65=0,'RC Mastery Check+Question type'!D65=0.2,'RC Mastery Check+Question type'!D65=0.5),"NR",'Cover Sheet'!#REF!))</f>
        <v/>
      </c>
      <c r="D65" s="76" t="str">
        <f>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v/>
      </c>
      <c r="E65" s="78" t="str">
        <f t="shared" si="16"/>
        <v/>
      </c>
      <c r="F65" s="78" t="str">
        <f t="shared" si="17"/>
        <v/>
      </c>
      <c r="G65" s="78" t="str">
        <f t="shared" si="18"/>
        <v/>
      </c>
      <c r="H65" s="78" t="str">
        <f t="shared" si="19"/>
        <v/>
      </c>
      <c r="I65" s="78" t="str">
        <f t="shared" si="20"/>
        <v/>
      </c>
      <c r="J65" s="78" t="str">
        <f t="shared" si="21"/>
        <v/>
      </c>
      <c r="K65" s="78" t="str">
        <f t="shared" si="22"/>
        <v/>
      </c>
      <c r="L65" s="78" t="str">
        <f t="shared" si="23"/>
        <v/>
      </c>
      <c r="M65" s="78" t="str">
        <f t="shared" si="24"/>
        <v/>
      </c>
      <c r="N65" s="78" t="str">
        <f t="shared" si="25"/>
        <v/>
      </c>
      <c r="O65" s="78" t="str">
        <f t="shared" si="26"/>
        <v/>
      </c>
      <c r="P65" s="78" t="str">
        <f t="shared" si="27"/>
        <v/>
      </c>
      <c r="Q65" s="78" t="str">
        <f t="shared" si="28"/>
        <v/>
      </c>
      <c r="R65" s="78" t="str">
        <f t="shared" si="29"/>
        <v/>
      </c>
      <c r="S65" s="41" t="str">
        <f>IF($B65="","",IF(COUNTIFS('English Scores- Leveled papers'!$H$4:$KM$4,S$3,'English Scores- Leveled papers'!$H67:$KM67,"&lt;&gt;")=0,"",SUMIF('English Scores- Leveled papers'!$H$4:$KM$4,S$3,'English Scores- Leveled papers'!$H67:$KM67)))</f>
        <v/>
      </c>
      <c r="T65" s="41" t="str">
        <f>IF($B65="","",IF(COUNTIFS('English Scores- Leveled papers'!$H$4:$KM$4,T$3,'English Scores- Leveled papers'!$H67:$KM67,"&lt;&gt;")=0,"",SUMIF('English Scores- Leveled papers'!$H$4:$KM$4,T$3,'English Scores- Leveled papers'!$H67:$KM67)))</f>
        <v/>
      </c>
      <c r="U65" s="41" t="str">
        <f>IF($B65="","",IF(COUNTIFS('English Scores- Leveled papers'!$H$4:$KM$4,U$3,'English Scores- Leveled papers'!$H67:$KM67,"&lt;&gt;")=0,"",SUMIF('English Scores- Leveled papers'!$H$4:$KM$4,U$3,'English Scores- Leveled papers'!$H67:$KM67)))</f>
        <v/>
      </c>
      <c r="V65" s="41" t="str">
        <f>IF($B65="","",IF(COUNTIFS('English Scores- Leveled papers'!$H$4:$KM$4,V$3,'English Scores- Leveled papers'!$H67:$KM67,"&lt;&gt;")=0,"",SUMIF('English Scores- Leveled papers'!$H$4:$KM$4,V$3,'English Scores- Leveled papers'!$H67:$KM67)))</f>
        <v/>
      </c>
      <c r="W65" s="41" t="str">
        <f>IF($B65="","",IF(COUNTIFS('English Scores- Leveled papers'!$H$4:$KM$4,W$3,'English Scores- Leveled papers'!$H67:$KM67,"&lt;&gt;")=0,"",SUMIF('English Scores- Leveled papers'!$H$4:$KM$4,W$3,'English Scores- Leveled papers'!$H67:$KM67)))</f>
        <v/>
      </c>
      <c r="X65" s="80" t="str">
        <f>IF($B65="","",IF(COUNTIFS('English Scores- Leveled papers'!$H$4:$KM$4,X$3,'English Scores- Leveled papers'!$H67:$KM67,"&lt;&gt;")=0,"",SUMIF('English Scores- Leveled papers'!$H$4:$KM$4,X$3,'English Scores- Leveled papers'!$H67:$KM67)))</f>
        <v/>
      </c>
      <c r="Y65" s="80" t="str">
        <f>IF($B65="","",IF(COUNTIFS('English Scores- Leveled papers'!$H$4:$KM$4,Y$3,'English Scores- Leveled papers'!$H67:$KM67,"&lt;&gt;")=0,"",SUMIF('English Scores- Leveled papers'!$H$4:$KM$4,Y$3,'English Scores- Leveled papers'!$H67:$KM67)))</f>
        <v/>
      </c>
      <c r="Z65" s="80" t="str">
        <f>IF($B65="","",IF(COUNTIFS('English Scores- Leveled papers'!$H$4:$KM$4,Z$3,'English Scores- Leveled papers'!$H67:$KM67,"&lt;&gt;")=0,"",SUMIF('English Scores- Leveled papers'!$H$4:$KM$4,Z$3,'English Scores- Leveled papers'!$H67:$KM67)))</f>
        <v/>
      </c>
      <c r="AA65" s="80" t="str">
        <f>IF($B65="","",IF(COUNTIFS('English Scores- Leveled papers'!$H$4:$KM$4,AA$3,'English Scores- Leveled papers'!$H67:$KM67,"&lt;&gt;")=0,"",SUMIF('English Scores- Leveled papers'!$H$4:$KM$4,AA$3,'English Scores- Leveled papers'!$H67:$KM67)))</f>
        <v/>
      </c>
      <c r="AB65" s="80" t="str">
        <f>IF($B65="","",IF(COUNTIFS('English Scores- Leveled papers'!$H$4:$KM$4,AB$3,'English Scores- Leveled papers'!$H67:$KM67,"&lt;&gt;")=0,"",SUMIF('English Scores- Leveled papers'!$H$4:$KM$4,AB$3,'English Scores- Leveled papers'!$H67:$KM67)))</f>
        <v/>
      </c>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80" t="str">
        <f>IF($B65="","",IF(COUNTIFS('English Scores- Leveled papers'!$H$4:$KM$4,AI$3,'English Scores- Leveled papers'!$H67:$KM67,"&lt;&gt;")=0,"",SUMIF('English Scores- Leveled papers'!$H$4:$KM$4,AI$3,'English Scores- Leveled papers'!$H67:$KM67)))</f>
        <v/>
      </c>
      <c r="AJ65" s="80" t="str">
        <f>IF($B65="","",IF(COUNTIFS('English Scores- Leveled papers'!$H$4:$KM$4,AJ$3,'English Scores- Leveled papers'!$H67:$KM67,"&lt;&gt;")=0,"",SUMIF('English Scores- Leveled papers'!$H$4:$KM$4,AJ$3,'English Scores- Leveled papers'!$H67:$KM67)))</f>
        <v/>
      </c>
      <c r="AK65" s="80" t="str">
        <f>IF($B65="","",IF(COUNTIFS('English Scores- Leveled papers'!$H$4:$KM$4,AK$3,'English Scores- Leveled papers'!$H67:$KM67,"&lt;&gt;")=0,"",SUMIF('English Scores- Leveled papers'!$H$4:$KM$4,AK$3,'English Scores- Leveled papers'!$H67:$KM67)))</f>
        <v/>
      </c>
      <c r="AL65" s="80" t="str">
        <f>IF($B65="","",IF(COUNTIFS('English Scores- Leveled papers'!$H$4:$KM$4,AL$3,'English Scores- Leveled papers'!$H67:$KM67,"&lt;&gt;")=0,"",SUMIF('English Scores- Leveled papers'!$H$4:$KM$4,AL$3,'English Scores- Leveled papers'!$H67:$KM67)))</f>
        <v/>
      </c>
      <c r="AM65" s="80" t="str">
        <f>IF($B65="","",IF(COUNTIFS('English Scores- Leveled papers'!$H$4:$KM$4,AM$3,'English Scores- Leveled papers'!$H67:$KM67,"&lt;&gt;")=0,"",SUMIF('English Scores- Leveled papers'!$H$4:$KM$4,AM$3,'English Scores- Leveled papers'!$H67:$KM67)))</f>
        <v/>
      </c>
      <c r="AN65" s="80"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80" t="str">
        <f>IF($B65="","",IF(COUNTIFS('English Scores- Leveled papers'!$H$4:$KM$4,AZ$3,'English Scores- Leveled papers'!$H67:$KM67,"&lt;&gt;")=0,"",SUMIF('English Scores- Leveled papers'!$H$4:$KM$4,AZ$3,'English Scores- Leveled papers'!$H67:$KM67)))</f>
        <v/>
      </c>
      <c r="BA65" s="80" t="str">
        <f>IF($B65="","",IF(COUNTIFS('English Scores- Leveled papers'!$H$4:$KM$4,BA$3,'English Scores- Leveled papers'!$H67:$KM67,"&lt;&gt;")=0,"",SUMIF('English Scores- Leveled papers'!$H$4:$KM$4,BA$3,'English Scores- Leveled papers'!$H67:$KM67)))</f>
        <v/>
      </c>
      <c r="BB65" s="80" t="str">
        <f>IF($B65="","",IF(COUNTIFS('English Scores- Leveled papers'!$H$4:$KM$4,BB$3,'English Scores- Leveled papers'!$H67:$KM67,"&lt;&gt;")=0,"",SUMIF('English Scores- Leveled papers'!$H$4:$KM$4,BB$3,'English Scores- Leveled papers'!$H67:$KM67)))</f>
        <v/>
      </c>
      <c r="BC65" s="80" t="str">
        <f>IF($B65="","",IF(COUNTIFS('English Scores- Leveled papers'!$H$4:$KM$4,BC$3,'English Scores- Leveled papers'!$H67:$KM67,"&lt;&gt;")=0,"",SUMIF('English Scores- Leveled papers'!$H$4:$KM$4,BC$3,'English Scores- Leveled papers'!$H67:$KM67)))</f>
        <v/>
      </c>
      <c r="BD65" s="80"/>
      <c r="BE65" s="80"/>
      <c r="BF65" s="80" t="str">
        <f>IF($B65="","",IF(COUNTIFS('English Scores- Leveled papers'!$H$4:$KM$4,BF$3,'English Scores- Leveled papers'!$H67:$KM67,"&lt;&gt;")=0,"",SUMIF('English Scores- Leveled papers'!$H$4:$KM$4,BF$3,'English Scores- Leveled papers'!$H67:$KM67)))</f>
        <v/>
      </c>
      <c r="BG65" s="80" t="str">
        <f>IF($B65="","",IF(COUNTIFS('English Scores- Leveled papers'!$H$4:$KM$4,BG$3,'English Scores- Leveled papers'!$H67:$KM67,"&lt;&gt;")=0,"",SUMIF('English Scores- Leveled papers'!$H$4:$KM$4,BG$3,'English Scores- Leveled papers'!$H67:$KM67)))</f>
        <v/>
      </c>
      <c r="BH65" s="80" t="str">
        <f>IF($B65="","",IF(COUNTIFS('English Scores- Leveled papers'!$H$4:$KM$4,BH$3,'English Scores- Leveled papers'!$H67:$KM67,"&lt;&gt;")=0,"",SUMIF('English Scores- Leveled papers'!$H$4:$KM$4,BH$3,'English Scores- Leveled papers'!$H67:$KM67)))</f>
        <v/>
      </c>
      <c r="BI65" s="80" t="str">
        <f>IF($B65="","",IF(COUNTIFS('English Scores- Leveled papers'!$H$4:$KM$4,BI$3,'English Scores- Leveled papers'!$H67:$KM67,"&lt;&gt;")=0,"",SUMIF('English Scores- Leveled papers'!$H$4:$KM$4,BI$3,'English Scores- Leveled papers'!$H67:$KM67)))</f>
        <v/>
      </c>
      <c r="BJ65" s="80" t="str">
        <f>IF($B65="","",IF(COUNTIFS('English Scores- Leveled papers'!$H$4:$KM$4,BJ$3,'English Scores- Leveled papers'!$H67:$KM67,"&lt;&gt;")=0,"",SUMIF('English Scores- Leveled papers'!$H$4:$KM$4,BJ$3,'English Scores- Leveled papers'!$H67:$KM67)))</f>
        <v/>
      </c>
      <c r="BK65" s="80" t="str">
        <f>IF($B65="","",IF(COUNTIFS('English Scores- Leveled papers'!$H$4:$KM$4,BK$3,'English Scores- Leveled papers'!$H67:$KM67,"&lt;&gt;")=0,"",SUMIF('English Scores- Leveled papers'!$H$4:$KM$4,BK$3,'English Scores- Leveled papers'!$H67:$KM67)))</f>
        <v/>
      </c>
      <c r="BL65" s="80" t="str">
        <f>IF($B65="","",IF(COUNTIFS('English Scores- Leveled papers'!$H$4:$KM$4,BL$3,'English Scores- Leveled papers'!$H67:$KM67,"&lt;&gt;")=0,"",SUMIF('English Scores- Leveled papers'!$H$4:$KM$4,BL$3,'English Scores- Leveled papers'!$H67:$KM67)))</f>
        <v/>
      </c>
      <c r="BM65" s="80" t="str">
        <f>IF($B65="","",IF(COUNTIFS('English Scores- Leveled papers'!$H$4:$KM$4,BM$3,'English Scores- Leveled papers'!$H67:$KM67,"&lt;&gt;")=0,"",SUMIF('English Scores- Leveled papers'!$H$4:$KM$4,BM$3,'English Scores- Leveled papers'!$H67:$KM67)))</f>
        <v/>
      </c>
      <c r="BN65" s="80" t="str">
        <f>IF($B65="","",IF(COUNTIFS('English Scores- Leveled papers'!$H$4:$KM$4,BN$3,'English Scores- Leveled papers'!$H67:$KM67,"&lt;&gt;")=0,"",SUMIF('English Scores- Leveled papers'!$H$4:$KM$4,BN$3,'English Scores- Leveled papers'!$H67:$KM67)))</f>
        <v/>
      </c>
      <c r="BO65" s="80"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80" t="str">
        <f>IF($B65="","",IF(COUNTIFS('English Scores- Leveled papers'!$H$4:$KM$4,BX$3,'English Scores- Leveled papers'!$H67:$KM67,"&lt;&gt;")=0,"",SUMIF('English Scores- Leveled papers'!$H$4:$KM$4,BX$3,'English Scores- Leveled papers'!$H67:$KM67)))</f>
        <v/>
      </c>
      <c r="BY65" s="80" t="str">
        <f>IF($B65="","",IF(COUNTIFS('English Scores- Leveled papers'!$H$4:$KM$4,BY$3,'English Scores- Leveled papers'!$H67:$KM67,"&lt;&gt;")=0,"",SUMIF('English Scores- Leveled papers'!$H$4:$KM$4,BY$3,'English Scores- Leveled papers'!$H67:$KM67)))</f>
        <v/>
      </c>
      <c r="BZ65" s="80" t="str">
        <f>IF($B65="","",IF(COUNTIFS('English Scores- Leveled papers'!$H$4:$KM$4,BZ$3,'English Scores- Leveled papers'!$H67:$KM67,"&lt;&gt;")=0,"",SUMIF('English Scores- Leveled papers'!$H$4:$KM$4,BZ$3,'English Scores- Leveled papers'!$H67:$KM67)))</f>
        <v/>
      </c>
      <c r="CA65" s="80" t="str">
        <f>IF($B65="","",IF(COUNTIFS('English Scores- Leveled papers'!$H$4:$KM$4,CA$3,'English Scores- Leveled papers'!$H67:$KM67,"&lt;&gt;")=0,"",SUMIF('English Scores- Leveled papers'!$H$4:$KM$4,CA$3,'English Scores- Leveled papers'!$H67:$KM67)))</f>
        <v/>
      </c>
      <c r="CB65" s="80" t="str">
        <f>IF($B65="","",IF(COUNTIFS('English Scores- Leveled papers'!$H$4:$KM$4,CB$3,'English Scores- Leveled papers'!$H67:$KM67,"&lt;&gt;")=0,"",SUMIF('English Scores- Leveled papers'!$H$4:$KM$4,CB$3,'English Scores- Leveled papers'!$H67:$KM67)))</f>
        <v/>
      </c>
      <c r="CC65" s="80" t="str">
        <f>IF($B65="","",IF(COUNTIFS('English Scores- Leveled papers'!$H$4:$KM$4,CC$3,'English Scores- Leveled papers'!$H67:$KM67,"&lt;&gt;")=0,"",SUMIF('English Scores- Leveled papers'!$H$4:$KM$4,CC$3,'English Scores- Leveled papers'!$H67:$KM67)))</f>
        <v/>
      </c>
      <c r="CD65" s="80" t="str">
        <f>IF($B65="","",IF(COUNTIFS('English Scores- Leveled papers'!$H$4:$KM$4,CD$3,'English Scores- Leveled papers'!$H67:$KM67,"&lt;&gt;")=0,"",SUMIF('English Scores- Leveled papers'!$H$4:$KM$4,CD$3,'English Scores- Leveled papers'!$H67:$KM67)))</f>
        <v/>
      </c>
      <c r="CE65" s="80" t="str">
        <f>IF($B65="","",IF(COUNTIFS('English Scores- Leveled papers'!$H$4:$KM$4,CE$3,'English Scores- Leveled papers'!$H67:$KM67,"&lt;&gt;")=0,"",SUMIF('English Scores- Leveled papers'!$H$4:$KM$4,CE$3,'English Scores- Leveled papers'!$H67:$KM67)))</f>
        <v/>
      </c>
      <c r="CF65" s="80"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80" t="str">
        <f>IF($B65="","",IF(COUNTIFS('English Scores- Leveled papers'!$H$4:$KM$4,CL$3,'English Scores- Leveled papers'!$H67:$KM67,"&lt;&gt;")=0,"",SUMIF('English Scores- Leveled papers'!$H$4:$KM$4,CL$3,'English Scores- Leveled papers'!$H67:$KM67)))</f>
        <v/>
      </c>
      <c r="CM65" s="80" t="str">
        <f>IF($B65="","",IF(COUNTIFS('English Scores- Leveled papers'!$H$4:$KM$4,CM$3,'English Scores- Leveled papers'!$H67:$KM67,"&lt;&gt;")=0,"",SUMIF('English Scores- Leveled papers'!$H$4:$KM$4,CM$3,'English Scores- Leveled papers'!$H67:$KM67)))</f>
        <v/>
      </c>
      <c r="CN65" s="80" t="str">
        <f>IF($B65="","",IF(COUNTIFS('English Scores- Leveled papers'!$H$4:$KM$4,CN$3,'English Scores- Leveled papers'!$H67:$KM67,"&lt;&gt;")=0,"",SUMIF('English Scores- Leveled papers'!$H$4:$KM$4,CN$3,'English Scores- Leveled papers'!$H67:$KM67)))</f>
        <v/>
      </c>
      <c r="CO65" s="80" t="str">
        <f>IF($B65="","",IF(COUNTIFS('English Scores- Leveled papers'!$H$4:$KM$4,CO$3,'English Scores- Leveled papers'!$H67:$KM67,"&lt;&gt;")=0,"",SUMIF('English Scores- Leveled papers'!$H$4:$KM$4,CO$3,'English Scores- Leveled papers'!$H67:$KM67)))</f>
        <v/>
      </c>
      <c r="CP65" s="80" t="str">
        <f>IF($B65="","",IF(COUNTIFS('English Scores- Leveled papers'!$H$4:$KM$4,CP$3,'English Scores- Leveled papers'!$H67:$KM67,"&lt;&gt;")=0,"",SUMIF('English Scores- Leveled papers'!$H$4:$KM$4,CP$3,'English Scores- Leveled papers'!$H67:$KM67)))</f>
        <v/>
      </c>
      <c r="CQ65" s="80" t="str">
        <f>IF($B65="","",IF(COUNTIFS('English Scores- Leveled papers'!$H$4:$KM$4,CQ$3,'English Scores- Leveled papers'!$H67:$KM67,"&lt;&gt;")=0,"",SUMIF('English Scores- Leveled papers'!$H$4:$KM$4,CQ$3,'English Scores- Leveled papers'!$H67:$KM67)))</f>
        <v/>
      </c>
      <c r="CR65" s="80" t="str">
        <f>IF($B65="","",IF(COUNTIFS('English Scores- Leveled papers'!$H$4:$KM$4,CR$3,'English Scores- Leveled papers'!$H67:$KM67,"&lt;&gt;")=0,"",SUMIF('English Scores- Leveled papers'!$H$4:$KM$4,CR$3,'English Scores- Leveled papers'!$H67:$KM67)))</f>
        <v/>
      </c>
      <c r="CS65" s="80"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80" t="str">
        <f>IF($B65="","",IF(COUNTIFS('English Scores- Leveled papers'!$H$4:$KM$4,DF$3,'English Scores- Leveled papers'!$H67:$KM67,"&lt;&gt;")=0,"",SUMIF('English Scores- Leveled papers'!$H$4:$KM$4,DF$3,'English Scores- Leveled papers'!$H67:$KM67)))</f>
        <v/>
      </c>
      <c r="DG65" s="80" t="str">
        <f>IF($B65="","",IF(COUNTIFS('English Scores- Leveled papers'!$H$4:$KM$4,DG$3,'English Scores- Leveled papers'!$H67:$KM67,"&lt;&gt;")=0,"",SUMIF('English Scores- Leveled papers'!$H$4:$KM$4,DG$3,'English Scores- Leveled papers'!$H67:$KM67)))</f>
        <v/>
      </c>
      <c r="DH65" s="80" t="str">
        <f>IF($B65="","",IF(COUNTIFS('English Scores- Leveled papers'!$H$4:$KM$4,DH$3,'English Scores- Leveled papers'!$H67:$KM67,"&lt;&gt;")=0,"",SUMIF('English Scores- Leveled papers'!$H$4:$KM$4,DH$3,'English Scores- Leveled papers'!$H67:$KM67)))</f>
        <v/>
      </c>
      <c r="DI65" s="80" t="str">
        <f>IF($B65="","",IF(COUNTIFS('English Scores- Leveled papers'!$H$4:$KM$4,DI$3,'English Scores- Leveled papers'!$H67:$KM67,"&lt;&gt;")=0,"",SUMIF('English Scores- Leveled papers'!$H$4:$KM$4,DI$3,'English Scores- Leveled papers'!$H67:$KM67)))</f>
        <v/>
      </c>
      <c r="DJ65" s="80" t="str">
        <f>IF($B65="","",IF(COUNTIFS('English Scores- Leveled papers'!$H$4:$KM$4,DJ$3,'English Scores- Leveled papers'!$H67:$KM67,"&lt;&gt;")=0,"",SUMIF('English Scores- Leveled papers'!$H$4:$KM$4,DJ$3,'English Scores- Leveled papers'!$H67:$KM67)))</f>
        <v/>
      </c>
      <c r="DK65" s="80" t="str">
        <f>IF($B65="","",IF(COUNTIFS('English Scores- Leveled papers'!$H$4:$KM$4,DK$3,'English Scores- Leveled papers'!$H67:$KM67,"&lt;&gt;")=0,"",SUMIF('English Scores- Leveled papers'!$H$4:$KM$4,DK$3,'English Scores- Leveled papers'!$H67:$KM67)))</f>
        <v/>
      </c>
      <c r="DL65" s="80" t="str">
        <f>IF($B65="","",IF(COUNTIFS('English Scores- Leveled papers'!$H$4:$KM$4,DL$3,'English Scores- Leveled papers'!$H67:$KM67,"&lt;&gt;")=0,"",SUMIF('English Scores- Leveled papers'!$H$4:$KM$4,DL$3,'English Scores- Leveled papers'!$H67:$KM67)))</f>
        <v/>
      </c>
      <c r="DM65" s="80" t="str">
        <f>IF($B65="","",IF(COUNTIFS('English Scores- Leveled papers'!$H$4:$KM$4,DM$3,'English Scores- Leveled papers'!$H67:$KM67,"&lt;&gt;")=0,"",SUMIF('English Scores- Leveled papers'!$H$4:$KM$4,DM$3,'English Scores- Leveled papers'!$H67:$KM67)))</f>
        <v/>
      </c>
      <c r="DN65" s="80" t="str">
        <f>IF($B65="","",IF(COUNTIFS('English Scores- Leveled papers'!$H$4:$KM$4,DN$3,'English Scores- Leveled papers'!$H67:$KM67,"&lt;&gt;")=0,"",SUMIF('English Scores- Leveled papers'!$H$4:$KM$4,DN$3,'English Scores- Leveled papers'!$H67:$KM67)))</f>
        <v/>
      </c>
      <c r="DO65" s="80" t="str">
        <f>IF($B65="","",IF(COUNTIFS('English Scores- Leveled papers'!$H$4:$KM$4,DO$3,'English Scores- Leveled papers'!$H67:$KM67,"&lt;&gt;")=0,"",SUMIF('English Scores- Leveled papers'!$H$4:$KM$4,DO$3,'English Scores- Leveled papers'!$H67:$KM67)))</f>
        <v/>
      </c>
      <c r="DP65" s="80" t="str">
        <f>IF($B65="","",IF(COUNTIFS('English Scores- Leveled papers'!$H$4:$KM$4,DP$3,'English Scores- Leveled papers'!$H67:$KM67,"&lt;&gt;")=0,"",SUMIF('English Scores- Leveled papers'!$H$4:$KM$4,DP$3,'English Scores- Leveled papers'!$H67:$KM67)))</f>
        <v/>
      </c>
      <c r="DQ65" s="80" t="str">
        <f>IF($B65="","",IF(COUNTIFS('English Scores- Leveled papers'!$H$4:$KM$4,DQ$3,'English Scores- Leveled papers'!$H67:$KM67,"&lt;&gt;")=0,"",SUMIF('English Scores- Leveled papers'!$H$4:$KM$4,DQ$3,'English Scores- Leveled papers'!$H67:$KM67)))</f>
        <v/>
      </c>
      <c r="DR65" s="41" t="str">
        <f>IF($B65="","",IF(COUNTIFS('English Scores- Leveled papers'!$H$4:$KM$4,DR$3,'English Scores- Leveled papers'!$H67:$KM67,"&lt;&gt;")=0,"",SUMIF('English Scores- Leveled papers'!$H$4:$KM$4,DR$3,'English Scores- Leveled papers'!$H67:$KM67)))</f>
        <v/>
      </c>
      <c r="DS65" s="41" t="str">
        <f>IF($B65="","",IF(COUNTIFS('English Scores- Leveled papers'!$H$4:$KM$4,DS$3,'English Scores- Leveled papers'!$H67:$KM67,"&lt;&gt;")=0,"",SUMIF('English Scores- Leveled papers'!$H$4:$KM$4,DS$3,'English Scores- Leveled papers'!$H67:$KM67)))</f>
        <v/>
      </c>
      <c r="DT65" s="41" t="str">
        <f>IF($B65="","",IF(COUNTIFS('English Scores- Leveled papers'!$H$4:$KM$4,DT$3,'English Scores- Leveled papers'!$H67:$KM67,"&lt;&gt;")=0,"",SUMIF('English Scores- Leveled papers'!$H$4:$KM$4,DT$3,'English Scores- Leveled papers'!$H67:$KM67)))</f>
        <v/>
      </c>
      <c r="DU65" s="41" t="str">
        <f>IF($B65="","",IF(COUNTIFS('English Scores- Leveled papers'!$H$4:$KM$4,DU$3,'English Scores- Leveled papers'!$H67:$KM67,"&lt;&gt;")=0,"",SUMIF('English Scores- Leveled papers'!$H$4:$KM$4,DU$3,'English Scores- Leveled papers'!$H67:$KM67)))</f>
        <v/>
      </c>
      <c r="DV65" s="41" t="str">
        <f>IF($B65="","",IF(COUNTIFS('English Scores- Leveled papers'!$H$4:$KM$4,DV$3,'English Scores- Leveled papers'!$H67:$KM67,"&lt;&gt;")=0,"",SUMIF('English Scores- Leveled papers'!$H$4:$KM$4,DV$3,'English Scores- Leveled papers'!$H67:$KM67)))</f>
        <v/>
      </c>
      <c r="DW65" s="41" t="str">
        <f>IF($B65="","",IF(COUNTIFS('English Scores- Leveled papers'!$H$4:$KM$4,DW$3,'English Scores- Leveled papers'!$H67:$KM67,"&lt;&gt;")=0,"",SUMIF('English Scores- Leveled papers'!$H$4:$KM$4,DW$3,'English Scores- Leveled papers'!$H67:$KM67)))</f>
        <v/>
      </c>
      <c r="DX65" s="41" t="str">
        <f>IF($B65="","",IF(COUNTIFS('English Scores- Leveled papers'!$H$4:$KM$4,DX$3,'English Scores- Leveled papers'!$H67:$KM67,"&lt;&gt;")=0,"",SUMIF('English Scores- Leveled papers'!$H$4:$KM$4,DX$3,'English Scores- Leveled papers'!$H67:$KM67)))</f>
        <v/>
      </c>
      <c r="DY65" s="41" t="str">
        <f>IF($B65="","",IF(COUNTIFS('English Scores- Leveled papers'!$H$4:$KM$4,DY$3,'English Scores- Leveled papers'!$H67:$KM67,"&lt;&gt;")=0,"",SUMIF('English Scores- Leveled papers'!$H$4:$KM$4,DY$3,'English Scores- Leveled papers'!$H67:$KM67)))</f>
        <v/>
      </c>
      <c r="DZ65" s="41" t="str">
        <f>IF($B65="","",IF(COUNTIFS('English Scores- Leveled papers'!$H$4:$KM$4,DZ$3,'English Scores- Leveled papers'!$H67:$KM67,"&lt;&gt;")=0,"",SUMIF('English Scores- Leveled papers'!$H$4:$KM$4,DZ$3,'English Scores- Leveled papers'!$H67:$KM67)))</f>
        <v/>
      </c>
      <c r="EA65" s="41" t="str">
        <f>IF($B65="","",IF(COUNTIFS('English Scores- Leveled papers'!$H$4:$KM$4,EA$3,'English Scores- Leveled papers'!$H67:$KM67,"&lt;&gt;")=0,"",SUMIF('English Scores- Leveled papers'!$H$4:$KM$4,EA$3,'English Scores- Leveled papers'!$H67:$KM67)))</f>
        <v/>
      </c>
      <c r="EB65" s="41" t="str">
        <f>IF($B65="","",IF(COUNTIFS('English Scores- Leveled papers'!$H$4:$KM$4,EB$3,'English Scores- Leveled papers'!$H67:$KM67,"&lt;&gt;")=0,"",SUMIF('English Scores- Leveled papers'!$H$4:$KM$4,EB$3,'English Scores- Leveled papers'!$H67:$KM67)))</f>
        <v/>
      </c>
      <c r="EC65" s="41" t="str">
        <f>IF($B65="","",IF(COUNTIFS('English Scores- Leveled papers'!$H$4:$KM$4,EC$3,'English Scores- Leveled papers'!$H67:$KM67,"&lt;&gt;")=0,"",SUMIF('English Scores- Leveled papers'!$H$4:$KM$4,EC$3,'English Scores- Leveled papers'!$H67:$KM67)))</f>
        <v/>
      </c>
      <c r="ED65" s="80" t="str">
        <f>IF($B65="","",IF(COUNTIFS('English Scores- Leveled papers'!$H$4:$KM$4,ED$3,'English Scores- Leveled papers'!$H67:$KM67,"&lt;&gt;")=0,"",SUMIF('English Scores- Leveled papers'!$H$4:$KM$4,ED$3,'English Scores- Leveled papers'!$H67:$KM67)))</f>
        <v/>
      </c>
      <c r="EE65" s="80" t="str">
        <f>IF($B65="","",IF(COUNTIFS('English Scores- Leveled papers'!$H$4:$KM$4,EE$3,'English Scores- Leveled papers'!$H67:$KM67,"&lt;&gt;")=0,"",SUMIF('English Scores- Leveled papers'!$H$4:$KM$4,EE$3,'English Scores- Leveled papers'!$H67:$KM67)))</f>
        <v/>
      </c>
      <c r="EF65" s="80" t="str">
        <f>IF($B65="","",IF(COUNTIFS('English Scores- Leveled papers'!$H$4:$KM$4,EF$3,'English Scores- Leveled papers'!$H67:$KM67,"&lt;&gt;")=0,"",SUMIF('English Scores- Leveled papers'!$H$4:$KM$4,EF$3,'English Scores- Leveled papers'!$H67:$KM67)))</f>
        <v/>
      </c>
      <c r="EG65" s="80" t="str">
        <f>IF($B65="","",IF(COUNTIFS('English Scores- Leveled papers'!$H$4:$KM$4,EG$3,'English Scores- Leveled papers'!$H67:$KM67,"&lt;&gt;")=0,"",SUMIF('English Scores- Leveled papers'!$H$4:$KM$4,EG$3,'English Scores- Leveled papers'!$H67:$KM67)))</f>
        <v/>
      </c>
      <c r="EH65" s="80" t="str">
        <f>IF($B65="","",IF(COUNTIFS('English Scores- Leveled papers'!$H$4:$KM$4,EH$3,'English Scores- Leveled papers'!$H67:$KM67,"&lt;&gt;")=0,"",SUMIF('English Scores- Leveled papers'!$H$4:$KM$4,EH$3,'English Scores- Leveled papers'!$H67:$KM67)))</f>
        <v/>
      </c>
      <c r="EI65" s="80" t="str">
        <f>IF($B65="","",IF(COUNTIFS('English Scores- Leveled papers'!$H$4:$KM$4,EI$3,'English Scores- Leveled papers'!$H67:$KM67,"&lt;&gt;")=0,"",SUMIF('English Scores- Leveled papers'!$H$4:$KM$4,EI$3,'English Scores- Leveled papers'!$H67:$KM67)))</f>
        <v/>
      </c>
      <c r="EJ65" s="80" t="str">
        <f>IF($B65="","",IF(COUNTIFS('English Scores- Leveled papers'!$H$4:$KM$4,EJ$3,'English Scores- Leveled papers'!$H67:$KM67,"&lt;&gt;")=0,"",SUMIF('English Scores- Leveled papers'!$H$4:$KM$4,EJ$3,'English Scores- Leveled papers'!$H67:$KM67)))</f>
        <v/>
      </c>
      <c r="EK65" s="80" t="str">
        <f>IF($B65="","",IF(COUNTIFS('English Scores- Leveled papers'!$H$4:$KM$4,EK$3,'English Scores- Leveled papers'!$H67:$KM67,"&lt;&gt;")=0,"",SUMIF('English Scores- Leveled papers'!$H$4:$KM$4,EK$3,'English Scores- Leveled papers'!$H67:$KM67)))</f>
        <v/>
      </c>
      <c r="EL65" s="80" t="str">
        <f>IF($B65="","",IF(COUNTIFS('English Scores- Leveled papers'!$H$4:$KM$4,EL$3,'English Scores- Leveled papers'!$H67:$KM67,"&lt;&gt;")=0,"",SUMIF('English Scores- Leveled papers'!$H$4:$KM$4,EL$3,'English Scores- Leveled papers'!$H67:$KM67)))</f>
        <v/>
      </c>
      <c r="EM65" s="80" t="str">
        <f>IF($B65="","",IF(COUNTIFS('English Scores- Leveled papers'!$H$4:$KM$4,EM$3,'English Scores- Leveled papers'!$H67:$KM67,"&lt;&gt;")=0,"",SUMIF('English Scores- Leveled papers'!$H$4:$KM$4,EM$3,'English Scores- Leveled papers'!$H67:$KM67)))</f>
        <v/>
      </c>
      <c r="EN65" s="80" t="str">
        <f>IF($B65="","",IF(COUNTIFS('English Scores- Leveled papers'!$H$4:$KM$4,EN$3,'English Scores- Leveled papers'!$H67:$KM67,"&lt;&gt;")=0,"",SUMIF('English Scores- Leveled papers'!$H$4:$KM$4,EN$3,'English Scores- Leveled papers'!$H67:$KM67)))</f>
        <v/>
      </c>
      <c r="EO65" s="80" t="str">
        <f>IF($B65="","",IF(COUNTIFS('English Scores- Leveled papers'!$H$4:$KM$4,EO$3,'English Scores- Leveled papers'!$H67:$KM67,"&lt;&gt;")=0,"",SUMIF('English Scores- Leveled papers'!$H$4:$KM$4,EO$3,'English Scores- Leveled papers'!$H67:$KM67)))</f>
        <v/>
      </c>
      <c r="EP65" s="80" t="str">
        <f>IF($B65="","",IF(COUNTIFS('English Scores- Leveled papers'!$H$4:$KM$4,EP$3,'English Scores- Leveled papers'!$H67:$KM67,"&lt;&gt;")=0,"",SUMIF('English Scores- Leveled papers'!$H$4:$KM$4,EP$3,'English Scores- Leveled papers'!$H67:$KM67)))</f>
        <v/>
      </c>
    </row>
    <row r="66" spans="1:146" ht="12.75" customHeight="1" x14ac:dyDescent="0.2">
      <c r="A66" s="65">
        <v>62</v>
      </c>
      <c r="B66" s="65" t="str">
        <f>'English Scores- Leveled papers'!B68</f>
        <v/>
      </c>
      <c r="C66" s="79" t="str">
        <f>IF('RC Mastery Check+Question type'!D66="","",IF(OR('RC Mastery Check+Question type'!D66=-0.5,'RC Mastery Check+Question type'!D66=0,'RC Mastery Check+Question type'!D66=0.2,'RC Mastery Check+Question type'!D66=0.5),"NR",'Cover Sheet'!#REF!))</f>
        <v/>
      </c>
      <c r="D66" s="76" t="str">
        <f>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v/>
      </c>
      <c r="E66" s="78" t="str">
        <f t="shared" si="16"/>
        <v/>
      </c>
      <c r="F66" s="78" t="str">
        <f t="shared" si="17"/>
        <v/>
      </c>
      <c r="G66" s="78" t="str">
        <f t="shared" si="18"/>
        <v/>
      </c>
      <c r="H66" s="78" t="str">
        <f t="shared" si="19"/>
        <v/>
      </c>
      <c r="I66" s="78" t="str">
        <f t="shared" si="20"/>
        <v/>
      </c>
      <c r="J66" s="78" t="str">
        <f t="shared" si="21"/>
        <v/>
      </c>
      <c r="K66" s="78" t="str">
        <f t="shared" si="22"/>
        <v/>
      </c>
      <c r="L66" s="78" t="str">
        <f t="shared" si="23"/>
        <v/>
      </c>
      <c r="M66" s="78" t="str">
        <f t="shared" si="24"/>
        <v/>
      </c>
      <c r="N66" s="78" t="str">
        <f t="shared" si="25"/>
        <v/>
      </c>
      <c r="O66" s="78" t="str">
        <f t="shared" si="26"/>
        <v/>
      </c>
      <c r="P66" s="78" t="str">
        <f t="shared" si="27"/>
        <v/>
      </c>
      <c r="Q66" s="78" t="str">
        <f t="shared" si="28"/>
        <v/>
      </c>
      <c r="R66" s="78" t="str">
        <f t="shared" si="29"/>
        <v/>
      </c>
      <c r="S66" s="41" t="str">
        <f>IF($B66="","",IF(COUNTIFS('English Scores- Leveled papers'!$H$4:$KM$4,S$3,'English Scores- Leveled papers'!$H68:$KM68,"&lt;&gt;")=0,"",SUMIF('English Scores- Leveled papers'!$H$4:$KM$4,S$3,'English Scores- Leveled papers'!$H68:$KM68)))</f>
        <v/>
      </c>
      <c r="T66" s="41" t="str">
        <f>IF($B66="","",IF(COUNTIFS('English Scores- Leveled papers'!$H$4:$KM$4,T$3,'English Scores- Leveled papers'!$H68:$KM68,"&lt;&gt;")=0,"",SUMIF('English Scores- Leveled papers'!$H$4:$KM$4,T$3,'English Scores- Leveled papers'!$H68:$KM68)))</f>
        <v/>
      </c>
      <c r="U66" s="41" t="str">
        <f>IF($B66="","",IF(COUNTIFS('English Scores- Leveled papers'!$H$4:$KM$4,U$3,'English Scores- Leveled papers'!$H68:$KM68,"&lt;&gt;")=0,"",SUMIF('English Scores- Leveled papers'!$H$4:$KM$4,U$3,'English Scores- Leveled papers'!$H68:$KM68)))</f>
        <v/>
      </c>
      <c r="V66" s="41" t="str">
        <f>IF($B66="","",IF(COUNTIFS('English Scores- Leveled papers'!$H$4:$KM$4,V$3,'English Scores- Leveled papers'!$H68:$KM68,"&lt;&gt;")=0,"",SUMIF('English Scores- Leveled papers'!$H$4:$KM$4,V$3,'English Scores- Leveled papers'!$H68:$KM68)))</f>
        <v/>
      </c>
      <c r="W66" s="41" t="str">
        <f>IF($B66="","",IF(COUNTIFS('English Scores- Leveled papers'!$H$4:$KM$4,W$3,'English Scores- Leveled papers'!$H68:$KM68,"&lt;&gt;")=0,"",SUMIF('English Scores- Leveled papers'!$H$4:$KM$4,W$3,'English Scores- Leveled papers'!$H68:$KM68)))</f>
        <v/>
      </c>
      <c r="X66" s="80" t="str">
        <f>IF($B66="","",IF(COUNTIFS('English Scores- Leveled papers'!$H$4:$KM$4,X$3,'English Scores- Leveled papers'!$H68:$KM68,"&lt;&gt;")=0,"",SUMIF('English Scores- Leveled papers'!$H$4:$KM$4,X$3,'English Scores- Leveled papers'!$H68:$KM68)))</f>
        <v/>
      </c>
      <c r="Y66" s="80" t="str">
        <f>IF($B66="","",IF(COUNTIFS('English Scores- Leveled papers'!$H$4:$KM$4,Y$3,'English Scores- Leveled papers'!$H68:$KM68,"&lt;&gt;")=0,"",SUMIF('English Scores- Leveled papers'!$H$4:$KM$4,Y$3,'English Scores- Leveled papers'!$H68:$KM68)))</f>
        <v/>
      </c>
      <c r="Z66" s="80" t="str">
        <f>IF($B66="","",IF(COUNTIFS('English Scores- Leveled papers'!$H$4:$KM$4,Z$3,'English Scores- Leveled papers'!$H68:$KM68,"&lt;&gt;")=0,"",SUMIF('English Scores- Leveled papers'!$H$4:$KM$4,Z$3,'English Scores- Leveled papers'!$H68:$KM68)))</f>
        <v/>
      </c>
      <c r="AA66" s="80" t="str">
        <f>IF($B66="","",IF(COUNTIFS('English Scores- Leveled papers'!$H$4:$KM$4,AA$3,'English Scores- Leveled papers'!$H68:$KM68,"&lt;&gt;")=0,"",SUMIF('English Scores- Leveled papers'!$H$4:$KM$4,AA$3,'English Scores- Leveled papers'!$H68:$KM68)))</f>
        <v/>
      </c>
      <c r="AB66" s="80" t="str">
        <f>IF($B66="","",IF(COUNTIFS('English Scores- Leveled papers'!$H$4:$KM$4,AB$3,'English Scores- Leveled papers'!$H68:$KM68,"&lt;&gt;")=0,"",SUMIF('English Scores- Leveled papers'!$H$4:$KM$4,AB$3,'English Scores- Leveled papers'!$H68:$KM68)))</f>
        <v/>
      </c>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80" t="str">
        <f>IF($B66="","",IF(COUNTIFS('English Scores- Leveled papers'!$H$4:$KM$4,AI$3,'English Scores- Leveled papers'!$H68:$KM68,"&lt;&gt;")=0,"",SUMIF('English Scores- Leveled papers'!$H$4:$KM$4,AI$3,'English Scores- Leveled papers'!$H68:$KM68)))</f>
        <v/>
      </c>
      <c r="AJ66" s="80" t="str">
        <f>IF($B66="","",IF(COUNTIFS('English Scores- Leveled papers'!$H$4:$KM$4,AJ$3,'English Scores- Leveled papers'!$H68:$KM68,"&lt;&gt;")=0,"",SUMIF('English Scores- Leveled papers'!$H$4:$KM$4,AJ$3,'English Scores- Leveled papers'!$H68:$KM68)))</f>
        <v/>
      </c>
      <c r="AK66" s="80" t="str">
        <f>IF($B66="","",IF(COUNTIFS('English Scores- Leveled papers'!$H$4:$KM$4,AK$3,'English Scores- Leveled papers'!$H68:$KM68,"&lt;&gt;")=0,"",SUMIF('English Scores- Leveled papers'!$H$4:$KM$4,AK$3,'English Scores- Leveled papers'!$H68:$KM68)))</f>
        <v/>
      </c>
      <c r="AL66" s="80" t="str">
        <f>IF($B66="","",IF(COUNTIFS('English Scores- Leveled papers'!$H$4:$KM$4,AL$3,'English Scores- Leveled papers'!$H68:$KM68,"&lt;&gt;")=0,"",SUMIF('English Scores- Leveled papers'!$H$4:$KM$4,AL$3,'English Scores- Leveled papers'!$H68:$KM68)))</f>
        <v/>
      </c>
      <c r="AM66" s="80" t="str">
        <f>IF($B66="","",IF(COUNTIFS('English Scores- Leveled papers'!$H$4:$KM$4,AM$3,'English Scores- Leveled papers'!$H68:$KM68,"&lt;&gt;")=0,"",SUMIF('English Scores- Leveled papers'!$H$4:$KM$4,AM$3,'English Scores- Leveled papers'!$H68:$KM68)))</f>
        <v/>
      </c>
      <c r="AN66" s="80"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80" t="str">
        <f>IF($B66="","",IF(COUNTIFS('English Scores- Leveled papers'!$H$4:$KM$4,AZ$3,'English Scores- Leveled papers'!$H68:$KM68,"&lt;&gt;")=0,"",SUMIF('English Scores- Leveled papers'!$H$4:$KM$4,AZ$3,'English Scores- Leveled papers'!$H68:$KM68)))</f>
        <v/>
      </c>
      <c r="BA66" s="80" t="str">
        <f>IF($B66="","",IF(COUNTIFS('English Scores- Leveled papers'!$H$4:$KM$4,BA$3,'English Scores- Leveled papers'!$H68:$KM68,"&lt;&gt;")=0,"",SUMIF('English Scores- Leveled papers'!$H$4:$KM$4,BA$3,'English Scores- Leveled papers'!$H68:$KM68)))</f>
        <v/>
      </c>
      <c r="BB66" s="80" t="str">
        <f>IF($B66="","",IF(COUNTIFS('English Scores- Leveled papers'!$H$4:$KM$4,BB$3,'English Scores- Leveled papers'!$H68:$KM68,"&lt;&gt;")=0,"",SUMIF('English Scores- Leveled papers'!$H$4:$KM$4,BB$3,'English Scores- Leveled papers'!$H68:$KM68)))</f>
        <v/>
      </c>
      <c r="BC66" s="80" t="str">
        <f>IF($B66="","",IF(COUNTIFS('English Scores- Leveled papers'!$H$4:$KM$4,BC$3,'English Scores- Leveled papers'!$H68:$KM68,"&lt;&gt;")=0,"",SUMIF('English Scores- Leveled papers'!$H$4:$KM$4,BC$3,'English Scores- Leveled papers'!$H68:$KM68)))</f>
        <v/>
      </c>
      <c r="BD66" s="80"/>
      <c r="BE66" s="80"/>
      <c r="BF66" s="80" t="str">
        <f>IF($B66="","",IF(COUNTIFS('English Scores- Leveled papers'!$H$4:$KM$4,BF$3,'English Scores- Leveled papers'!$H68:$KM68,"&lt;&gt;")=0,"",SUMIF('English Scores- Leveled papers'!$H$4:$KM$4,BF$3,'English Scores- Leveled papers'!$H68:$KM68)))</f>
        <v/>
      </c>
      <c r="BG66" s="80" t="str">
        <f>IF($B66="","",IF(COUNTIFS('English Scores- Leveled papers'!$H$4:$KM$4,BG$3,'English Scores- Leveled papers'!$H68:$KM68,"&lt;&gt;")=0,"",SUMIF('English Scores- Leveled papers'!$H$4:$KM$4,BG$3,'English Scores- Leveled papers'!$H68:$KM68)))</f>
        <v/>
      </c>
      <c r="BH66" s="80" t="str">
        <f>IF($B66="","",IF(COUNTIFS('English Scores- Leveled papers'!$H$4:$KM$4,BH$3,'English Scores- Leveled papers'!$H68:$KM68,"&lt;&gt;")=0,"",SUMIF('English Scores- Leveled papers'!$H$4:$KM$4,BH$3,'English Scores- Leveled papers'!$H68:$KM68)))</f>
        <v/>
      </c>
      <c r="BI66" s="80" t="str">
        <f>IF($B66="","",IF(COUNTIFS('English Scores- Leveled papers'!$H$4:$KM$4,BI$3,'English Scores- Leveled papers'!$H68:$KM68,"&lt;&gt;")=0,"",SUMIF('English Scores- Leveled papers'!$H$4:$KM$4,BI$3,'English Scores- Leveled papers'!$H68:$KM68)))</f>
        <v/>
      </c>
      <c r="BJ66" s="80" t="str">
        <f>IF($B66="","",IF(COUNTIFS('English Scores- Leveled papers'!$H$4:$KM$4,BJ$3,'English Scores- Leveled papers'!$H68:$KM68,"&lt;&gt;")=0,"",SUMIF('English Scores- Leveled papers'!$H$4:$KM$4,BJ$3,'English Scores- Leveled papers'!$H68:$KM68)))</f>
        <v/>
      </c>
      <c r="BK66" s="80" t="str">
        <f>IF($B66="","",IF(COUNTIFS('English Scores- Leveled papers'!$H$4:$KM$4,BK$3,'English Scores- Leveled papers'!$H68:$KM68,"&lt;&gt;")=0,"",SUMIF('English Scores- Leveled papers'!$H$4:$KM$4,BK$3,'English Scores- Leveled papers'!$H68:$KM68)))</f>
        <v/>
      </c>
      <c r="BL66" s="80" t="str">
        <f>IF($B66="","",IF(COUNTIFS('English Scores- Leveled papers'!$H$4:$KM$4,BL$3,'English Scores- Leveled papers'!$H68:$KM68,"&lt;&gt;")=0,"",SUMIF('English Scores- Leveled papers'!$H$4:$KM$4,BL$3,'English Scores- Leveled papers'!$H68:$KM68)))</f>
        <v/>
      </c>
      <c r="BM66" s="80" t="str">
        <f>IF($B66="","",IF(COUNTIFS('English Scores- Leveled papers'!$H$4:$KM$4,BM$3,'English Scores- Leveled papers'!$H68:$KM68,"&lt;&gt;")=0,"",SUMIF('English Scores- Leveled papers'!$H$4:$KM$4,BM$3,'English Scores- Leveled papers'!$H68:$KM68)))</f>
        <v/>
      </c>
      <c r="BN66" s="80" t="str">
        <f>IF($B66="","",IF(COUNTIFS('English Scores- Leveled papers'!$H$4:$KM$4,BN$3,'English Scores- Leveled papers'!$H68:$KM68,"&lt;&gt;")=0,"",SUMIF('English Scores- Leveled papers'!$H$4:$KM$4,BN$3,'English Scores- Leveled papers'!$H68:$KM68)))</f>
        <v/>
      </c>
      <c r="BO66" s="80"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80" t="str">
        <f>IF($B66="","",IF(COUNTIFS('English Scores- Leveled papers'!$H$4:$KM$4,BX$3,'English Scores- Leveled papers'!$H68:$KM68,"&lt;&gt;")=0,"",SUMIF('English Scores- Leveled papers'!$H$4:$KM$4,BX$3,'English Scores- Leveled papers'!$H68:$KM68)))</f>
        <v/>
      </c>
      <c r="BY66" s="80" t="str">
        <f>IF($B66="","",IF(COUNTIFS('English Scores- Leveled papers'!$H$4:$KM$4,BY$3,'English Scores- Leveled papers'!$H68:$KM68,"&lt;&gt;")=0,"",SUMIF('English Scores- Leveled papers'!$H$4:$KM$4,BY$3,'English Scores- Leveled papers'!$H68:$KM68)))</f>
        <v/>
      </c>
      <c r="BZ66" s="80" t="str">
        <f>IF($B66="","",IF(COUNTIFS('English Scores- Leveled papers'!$H$4:$KM$4,BZ$3,'English Scores- Leveled papers'!$H68:$KM68,"&lt;&gt;")=0,"",SUMIF('English Scores- Leveled papers'!$H$4:$KM$4,BZ$3,'English Scores- Leveled papers'!$H68:$KM68)))</f>
        <v/>
      </c>
      <c r="CA66" s="80" t="str">
        <f>IF($B66="","",IF(COUNTIFS('English Scores- Leveled papers'!$H$4:$KM$4,CA$3,'English Scores- Leveled papers'!$H68:$KM68,"&lt;&gt;")=0,"",SUMIF('English Scores- Leveled papers'!$H$4:$KM$4,CA$3,'English Scores- Leveled papers'!$H68:$KM68)))</f>
        <v/>
      </c>
      <c r="CB66" s="80" t="str">
        <f>IF($B66="","",IF(COUNTIFS('English Scores- Leveled papers'!$H$4:$KM$4,CB$3,'English Scores- Leveled papers'!$H68:$KM68,"&lt;&gt;")=0,"",SUMIF('English Scores- Leveled papers'!$H$4:$KM$4,CB$3,'English Scores- Leveled papers'!$H68:$KM68)))</f>
        <v/>
      </c>
      <c r="CC66" s="80" t="str">
        <f>IF($B66="","",IF(COUNTIFS('English Scores- Leveled papers'!$H$4:$KM$4,CC$3,'English Scores- Leveled papers'!$H68:$KM68,"&lt;&gt;")=0,"",SUMIF('English Scores- Leveled papers'!$H$4:$KM$4,CC$3,'English Scores- Leveled papers'!$H68:$KM68)))</f>
        <v/>
      </c>
      <c r="CD66" s="80" t="str">
        <f>IF($B66="","",IF(COUNTIFS('English Scores- Leveled papers'!$H$4:$KM$4,CD$3,'English Scores- Leveled papers'!$H68:$KM68,"&lt;&gt;")=0,"",SUMIF('English Scores- Leveled papers'!$H$4:$KM$4,CD$3,'English Scores- Leveled papers'!$H68:$KM68)))</f>
        <v/>
      </c>
      <c r="CE66" s="80" t="str">
        <f>IF($B66="","",IF(COUNTIFS('English Scores- Leveled papers'!$H$4:$KM$4,CE$3,'English Scores- Leveled papers'!$H68:$KM68,"&lt;&gt;")=0,"",SUMIF('English Scores- Leveled papers'!$H$4:$KM$4,CE$3,'English Scores- Leveled papers'!$H68:$KM68)))</f>
        <v/>
      </c>
      <c r="CF66" s="80"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80" t="str">
        <f>IF($B66="","",IF(COUNTIFS('English Scores- Leveled papers'!$H$4:$KM$4,CL$3,'English Scores- Leveled papers'!$H68:$KM68,"&lt;&gt;")=0,"",SUMIF('English Scores- Leveled papers'!$H$4:$KM$4,CL$3,'English Scores- Leveled papers'!$H68:$KM68)))</f>
        <v/>
      </c>
      <c r="CM66" s="80" t="str">
        <f>IF($B66="","",IF(COUNTIFS('English Scores- Leveled papers'!$H$4:$KM$4,CM$3,'English Scores- Leveled papers'!$H68:$KM68,"&lt;&gt;")=0,"",SUMIF('English Scores- Leveled papers'!$H$4:$KM$4,CM$3,'English Scores- Leveled papers'!$H68:$KM68)))</f>
        <v/>
      </c>
      <c r="CN66" s="80" t="str">
        <f>IF($B66="","",IF(COUNTIFS('English Scores- Leveled papers'!$H$4:$KM$4,CN$3,'English Scores- Leveled papers'!$H68:$KM68,"&lt;&gt;")=0,"",SUMIF('English Scores- Leveled papers'!$H$4:$KM$4,CN$3,'English Scores- Leveled papers'!$H68:$KM68)))</f>
        <v/>
      </c>
      <c r="CO66" s="80" t="str">
        <f>IF($B66="","",IF(COUNTIFS('English Scores- Leveled papers'!$H$4:$KM$4,CO$3,'English Scores- Leveled papers'!$H68:$KM68,"&lt;&gt;")=0,"",SUMIF('English Scores- Leveled papers'!$H$4:$KM$4,CO$3,'English Scores- Leveled papers'!$H68:$KM68)))</f>
        <v/>
      </c>
      <c r="CP66" s="80" t="str">
        <f>IF($B66="","",IF(COUNTIFS('English Scores- Leveled papers'!$H$4:$KM$4,CP$3,'English Scores- Leveled papers'!$H68:$KM68,"&lt;&gt;")=0,"",SUMIF('English Scores- Leveled papers'!$H$4:$KM$4,CP$3,'English Scores- Leveled papers'!$H68:$KM68)))</f>
        <v/>
      </c>
      <c r="CQ66" s="80" t="str">
        <f>IF($B66="","",IF(COUNTIFS('English Scores- Leveled papers'!$H$4:$KM$4,CQ$3,'English Scores- Leveled papers'!$H68:$KM68,"&lt;&gt;")=0,"",SUMIF('English Scores- Leveled papers'!$H$4:$KM$4,CQ$3,'English Scores- Leveled papers'!$H68:$KM68)))</f>
        <v/>
      </c>
      <c r="CR66" s="80" t="str">
        <f>IF($B66="","",IF(COUNTIFS('English Scores- Leveled papers'!$H$4:$KM$4,CR$3,'English Scores- Leveled papers'!$H68:$KM68,"&lt;&gt;")=0,"",SUMIF('English Scores- Leveled papers'!$H$4:$KM$4,CR$3,'English Scores- Leveled papers'!$H68:$KM68)))</f>
        <v/>
      </c>
      <c r="CS66" s="80"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80" t="str">
        <f>IF($B66="","",IF(COUNTIFS('English Scores- Leveled papers'!$H$4:$KM$4,DF$3,'English Scores- Leveled papers'!$H68:$KM68,"&lt;&gt;")=0,"",SUMIF('English Scores- Leveled papers'!$H$4:$KM$4,DF$3,'English Scores- Leveled papers'!$H68:$KM68)))</f>
        <v/>
      </c>
      <c r="DG66" s="80" t="str">
        <f>IF($B66="","",IF(COUNTIFS('English Scores- Leveled papers'!$H$4:$KM$4,DG$3,'English Scores- Leveled papers'!$H68:$KM68,"&lt;&gt;")=0,"",SUMIF('English Scores- Leveled papers'!$H$4:$KM$4,DG$3,'English Scores- Leveled papers'!$H68:$KM68)))</f>
        <v/>
      </c>
      <c r="DH66" s="80" t="str">
        <f>IF($B66="","",IF(COUNTIFS('English Scores- Leveled papers'!$H$4:$KM$4,DH$3,'English Scores- Leveled papers'!$H68:$KM68,"&lt;&gt;")=0,"",SUMIF('English Scores- Leveled papers'!$H$4:$KM$4,DH$3,'English Scores- Leveled papers'!$H68:$KM68)))</f>
        <v/>
      </c>
      <c r="DI66" s="80" t="str">
        <f>IF($B66="","",IF(COUNTIFS('English Scores- Leveled papers'!$H$4:$KM$4,DI$3,'English Scores- Leveled papers'!$H68:$KM68,"&lt;&gt;")=0,"",SUMIF('English Scores- Leveled papers'!$H$4:$KM$4,DI$3,'English Scores- Leveled papers'!$H68:$KM68)))</f>
        <v/>
      </c>
      <c r="DJ66" s="80" t="str">
        <f>IF($B66="","",IF(COUNTIFS('English Scores- Leveled papers'!$H$4:$KM$4,DJ$3,'English Scores- Leveled papers'!$H68:$KM68,"&lt;&gt;")=0,"",SUMIF('English Scores- Leveled papers'!$H$4:$KM$4,DJ$3,'English Scores- Leveled papers'!$H68:$KM68)))</f>
        <v/>
      </c>
      <c r="DK66" s="80" t="str">
        <f>IF($B66="","",IF(COUNTIFS('English Scores- Leveled papers'!$H$4:$KM$4,DK$3,'English Scores- Leveled papers'!$H68:$KM68,"&lt;&gt;")=0,"",SUMIF('English Scores- Leveled papers'!$H$4:$KM$4,DK$3,'English Scores- Leveled papers'!$H68:$KM68)))</f>
        <v/>
      </c>
      <c r="DL66" s="80" t="str">
        <f>IF($B66="","",IF(COUNTIFS('English Scores- Leveled papers'!$H$4:$KM$4,DL$3,'English Scores- Leveled papers'!$H68:$KM68,"&lt;&gt;")=0,"",SUMIF('English Scores- Leveled papers'!$H$4:$KM$4,DL$3,'English Scores- Leveled papers'!$H68:$KM68)))</f>
        <v/>
      </c>
      <c r="DM66" s="80" t="str">
        <f>IF($B66="","",IF(COUNTIFS('English Scores- Leveled papers'!$H$4:$KM$4,DM$3,'English Scores- Leveled papers'!$H68:$KM68,"&lt;&gt;")=0,"",SUMIF('English Scores- Leveled papers'!$H$4:$KM$4,DM$3,'English Scores- Leveled papers'!$H68:$KM68)))</f>
        <v/>
      </c>
      <c r="DN66" s="80" t="str">
        <f>IF($B66="","",IF(COUNTIFS('English Scores- Leveled papers'!$H$4:$KM$4,DN$3,'English Scores- Leveled papers'!$H68:$KM68,"&lt;&gt;")=0,"",SUMIF('English Scores- Leveled papers'!$H$4:$KM$4,DN$3,'English Scores- Leveled papers'!$H68:$KM68)))</f>
        <v/>
      </c>
      <c r="DO66" s="80" t="str">
        <f>IF($B66="","",IF(COUNTIFS('English Scores- Leveled papers'!$H$4:$KM$4,DO$3,'English Scores- Leveled papers'!$H68:$KM68,"&lt;&gt;")=0,"",SUMIF('English Scores- Leveled papers'!$H$4:$KM$4,DO$3,'English Scores- Leveled papers'!$H68:$KM68)))</f>
        <v/>
      </c>
      <c r="DP66" s="80" t="str">
        <f>IF($B66="","",IF(COUNTIFS('English Scores- Leveled papers'!$H$4:$KM$4,DP$3,'English Scores- Leveled papers'!$H68:$KM68,"&lt;&gt;")=0,"",SUMIF('English Scores- Leveled papers'!$H$4:$KM$4,DP$3,'English Scores- Leveled papers'!$H68:$KM68)))</f>
        <v/>
      </c>
      <c r="DQ66" s="80" t="str">
        <f>IF($B66="","",IF(COUNTIFS('English Scores- Leveled papers'!$H$4:$KM$4,DQ$3,'English Scores- Leveled papers'!$H68:$KM68,"&lt;&gt;")=0,"",SUMIF('English Scores- Leveled papers'!$H$4:$KM$4,DQ$3,'English Scores- Leveled papers'!$H68:$KM68)))</f>
        <v/>
      </c>
      <c r="DR66" s="41" t="str">
        <f>IF($B66="","",IF(COUNTIFS('English Scores- Leveled papers'!$H$4:$KM$4,DR$3,'English Scores- Leveled papers'!$H68:$KM68,"&lt;&gt;")=0,"",SUMIF('English Scores- Leveled papers'!$H$4:$KM$4,DR$3,'English Scores- Leveled papers'!$H68:$KM68)))</f>
        <v/>
      </c>
      <c r="DS66" s="41" t="str">
        <f>IF($B66="","",IF(COUNTIFS('English Scores- Leveled papers'!$H$4:$KM$4,DS$3,'English Scores- Leveled papers'!$H68:$KM68,"&lt;&gt;")=0,"",SUMIF('English Scores- Leveled papers'!$H$4:$KM$4,DS$3,'English Scores- Leveled papers'!$H68:$KM68)))</f>
        <v/>
      </c>
      <c r="DT66" s="41" t="str">
        <f>IF($B66="","",IF(COUNTIFS('English Scores- Leveled papers'!$H$4:$KM$4,DT$3,'English Scores- Leveled papers'!$H68:$KM68,"&lt;&gt;")=0,"",SUMIF('English Scores- Leveled papers'!$H$4:$KM$4,DT$3,'English Scores- Leveled papers'!$H68:$KM68)))</f>
        <v/>
      </c>
      <c r="DU66" s="41" t="str">
        <f>IF($B66="","",IF(COUNTIFS('English Scores- Leveled papers'!$H$4:$KM$4,DU$3,'English Scores- Leveled papers'!$H68:$KM68,"&lt;&gt;")=0,"",SUMIF('English Scores- Leveled papers'!$H$4:$KM$4,DU$3,'English Scores- Leveled papers'!$H68:$KM68)))</f>
        <v/>
      </c>
      <c r="DV66" s="41" t="str">
        <f>IF($B66="","",IF(COUNTIFS('English Scores- Leveled papers'!$H$4:$KM$4,DV$3,'English Scores- Leveled papers'!$H68:$KM68,"&lt;&gt;")=0,"",SUMIF('English Scores- Leveled papers'!$H$4:$KM$4,DV$3,'English Scores- Leveled papers'!$H68:$KM68)))</f>
        <v/>
      </c>
      <c r="DW66" s="41" t="str">
        <f>IF($B66="","",IF(COUNTIFS('English Scores- Leveled papers'!$H$4:$KM$4,DW$3,'English Scores- Leveled papers'!$H68:$KM68,"&lt;&gt;")=0,"",SUMIF('English Scores- Leveled papers'!$H$4:$KM$4,DW$3,'English Scores- Leveled papers'!$H68:$KM68)))</f>
        <v/>
      </c>
      <c r="DX66" s="41" t="str">
        <f>IF($B66="","",IF(COUNTIFS('English Scores- Leveled papers'!$H$4:$KM$4,DX$3,'English Scores- Leveled papers'!$H68:$KM68,"&lt;&gt;")=0,"",SUMIF('English Scores- Leveled papers'!$H$4:$KM$4,DX$3,'English Scores- Leveled papers'!$H68:$KM68)))</f>
        <v/>
      </c>
      <c r="DY66" s="41" t="str">
        <f>IF($B66="","",IF(COUNTIFS('English Scores- Leveled papers'!$H$4:$KM$4,DY$3,'English Scores- Leveled papers'!$H68:$KM68,"&lt;&gt;")=0,"",SUMIF('English Scores- Leveled papers'!$H$4:$KM$4,DY$3,'English Scores- Leveled papers'!$H68:$KM68)))</f>
        <v/>
      </c>
      <c r="DZ66" s="41" t="str">
        <f>IF($B66="","",IF(COUNTIFS('English Scores- Leveled papers'!$H$4:$KM$4,DZ$3,'English Scores- Leveled papers'!$H68:$KM68,"&lt;&gt;")=0,"",SUMIF('English Scores- Leveled papers'!$H$4:$KM$4,DZ$3,'English Scores- Leveled papers'!$H68:$KM68)))</f>
        <v/>
      </c>
      <c r="EA66" s="41" t="str">
        <f>IF($B66="","",IF(COUNTIFS('English Scores- Leveled papers'!$H$4:$KM$4,EA$3,'English Scores- Leveled papers'!$H68:$KM68,"&lt;&gt;")=0,"",SUMIF('English Scores- Leveled papers'!$H$4:$KM$4,EA$3,'English Scores- Leveled papers'!$H68:$KM68)))</f>
        <v/>
      </c>
      <c r="EB66" s="41" t="str">
        <f>IF($B66="","",IF(COUNTIFS('English Scores- Leveled papers'!$H$4:$KM$4,EB$3,'English Scores- Leveled papers'!$H68:$KM68,"&lt;&gt;")=0,"",SUMIF('English Scores- Leveled papers'!$H$4:$KM$4,EB$3,'English Scores- Leveled papers'!$H68:$KM68)))</f>
        <v/>
      </c>
      <c r="EC66" s="41" t="str">
        <f>IF($B66="","",IF(COUNTIFS('English Scores- Leveled papers'!$H$4:$KM$4,EC$3,'English Scores- Leveled papers'!$H68:$KM68,"&lt;&gt;")=0,"",SUMIF('English Scores- Leveled papers'!$H$4:$KM$4,EC$3,'English Scores- Leveled papers'!$H68:$KM68)))</f>
        <v/>
      </c>
      <c r="ED66" s="80" t="str">
        <f>IF($B66="","",IF(COUNTIFS('English Scores- Leveled papers'!$H$4:$KM$4,ED$3,'English Scores- Leveled papers'!$H68:$KM68,"&lt;&gt;")=0,"",SUMIF('English Scores- Leveled papers'!$H$4:$KM$4,ED$3,'English Scores- Leveled papers'!$H68:$KM68)))</f>
        <v/>
      </c>
      <c r="EE66" s="80" t="str">
        <f>IF($B66="","",IF(COUNTIFS('English Scores- Leveled papers'!$H$4:$KM$4,EE$3,'English Scores- Leveled papers'!$H68:$KM68,"&lt;&gt;")=0,"",SUMIF('English Scores- Leveled papers'!$H$4:$KM$4,EE$3,'English Scores- Leveled papers'!$H68:$KM68)))</f>
        <v/>
      </c>
      <c r="EF66" s="80" t="str">
        <f>IF($B66="","",IF(COUNTIFS('English Scores- Leveled papers'!$H$4:$KM$4,EF$3,'English Scores- Leveled papers'!$H68:$KM68,"&lt;&gt;")=0,"",SUMIF('English Scores- Leveled papers'!$H$4:$KM$4,EF$3,'English Scores- Leveled papers'!$H68:$KM68)))</f>
        <v/>
      </c>
      <c r="EG66" s="80" t="str">
        <f>IF($B66="","",IF(COUNTIFS('English Scores- Leveled papers'!$H$4:$KM$4,EG$3,'English Scores- Leveled papers'!$H68:$KM68,"&lt;&gt;")=0,"",SUMIF('English Scores- Leveled papers'!$H$4:$KM$4,EG$3,'English Scores- Leveled papers'!$H68:$KM68)))</f>
        <v/>
      </c>
      <c r="EH66" s="80" t="str">
        <f>IF($B66="","",IF(COUNTIFS('English Scores- Leveled papers'!$H$4:$KM$4,EH$3,'English Scores- Leveled papers'!$H68:$KM68,"&lt;&gt;")=0,"",SUMIF('English Scores- Leveled papers'!$H$4:$KM$4,EH$3,'English Scores- Leveled papers'!$H68:$KM68)))</f>
        <v/>
      </c>
      <c r="EI66" s="80" t="str">
        <f>IF($B66="","",IF(COUNTIFS('English Scores- Leveled papers'!$H$4:$KM$4,EI$3,'English Scores- Leveled papers'!$H68:$KM68,"&lt;&gt;")=0,"",SUMIF('English Scores- Leveled papers'!$H$4:$KM$4,EI$3,'English Scores- Leveled papers'!$H68:$KM68)))</f>
        <v/>
      </c>
      <c r="EJ66" s="80" t="str">
        <f>IF($B66="","",IF(COUNTIFS('English Scores- Leveled papers'!$H$4:$KM$4,EJ$3,'English Scores- Leveled papers'!$H68:$KM68,"&lt;&gt;")=0,"",SUMIF('English Scores- Leveled papers'!$H$4:$KM$4,EJ$3,'English Scores- Leveled papers'!$H68:$KM68)))</f>
        <v/>
      </c>
      <c r="EK66" s="80" t="str">
        <f>IF($B66="","",IF(COUNTIFS('English Scores- Leveled papers'!$H$4:$KM$4,EK$3,'English Scores- Leveled papers'!$H68:$KM68,"&lt;&gt;")=0,"",SUMIF('English Scores- Leveled papers'!$H$4:$KM$4,EK$3,'English Scores- Leveled papers'!$H68:$KM68)))</f>
        <v/>
      </c>
      <c r="EL66" s="80" t="str">
        <f>IF($B66="","",IF(COUNTIFS('English Scores- Leveled papers'!$H$4:$KM$4,EL$3,'English Scores- Leveled papers'!$H68:$KM68,"&lt;&gt;")=0,"",SUMIF('English Scores- Leveled papers'!$H$4:$KM$4,EL$3,'English Scores- Leveled papers'!$H68:$KM68)))</f>
        <v/>
      </c>
      <c r="EM66" s="80" t="str">
        <f>IF($B66="","",IF(COUNTIFS('English Scores- Leveled papers'!$H$4:$KM$4,EM$3,'English Scores- Leveled papers'!$H68:$KM68,"&lt;&gt;")=0,"",SUMIF('English Scores- Leveled papers'!$H$4:$KM$4,EM$3,'English Scores- Leveled papers'!$H68:$KM68)))</f>
        <v/>
      </c>
      <c r="EN66" s="80" t="str">
        <f>IF($B66="","",IF(COUNTIFS('English Scores- Leveled papers'!$H$4:$KM$4,EN$3,'English Scores- Leveled papers'!$H68:$KM68,"&lt;&gt;")=0,"",SUMIF('English Scores- Leveled papers'!$H$4:$KM$4,EN$3,'English Scores- Leveled papers'!$H68:$KM68)))</f>
        <v/>
      </c>
      <c r="EO66" s="80" t="str">
        <f>IF($B66="","",IF(COUNTIFS('English Scores- Leveled papers'!$H$4:$KM$4,EO$3,'English Scores- Leveled papers'!$H68:$KM68,"&lt;&gt;")=0,"",SUMIF('English Scores- Leveled papers'!$H$4:$KM$4,EO$3,'English Scores- Leveled papers'!$H68:$KM68)))</f>
        <v/>
      </c>
      <c r="EP66" s="80" t="str">
        <f>IF($B66="","",IF(COUNTIFS('English Scores- Leveled papers'!$H$4:$KM$4,EP$3,'English Scores- Leveled papers'!$H68:$KM68,"&lt;&gt;")=0,"",SUMIF('English Scores- Leveled papers'!$H$4:$KM$4,EP$3,'English Scores- Leveled papers'!$H68:$KM68)))</f>
        <v/>
      </c>
    </row>
    <row r="67" spans="1:146" ht="12.75" customHeight="1" x14ac:dyDescent="0.2">
      <c r="A67" s="65">
        <v>63</v>
      </c>
      <c r="B67" s="65" t="str">
        <f>'English Scores- Leveled papers'!B69</f>
        <v/>
      </c>
      <c r="C67" s="79" t="str">
        <f>IF('RC Mastery Check+Question type'!D67="","",IF(OR('RC Mastery Check+Question type'!D67=-0.5,'RC Mastery Check+Question type'!D67=0,'RC Mastery Check+Question type'!D67=0.2,'RC Mastery Check+Question type'!D67=0.5),"NR",'Cover Sheet'!#REF!))</f>
        <v/>
      </c>
      <c r="D67" s="76" t="str">
        <f>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v/>
      </c>
      <c r="E67" s="78" t="str">
        <f t="shared" si="16"/>
        <v/>
      </c>
      <c r="F67" s="78" t="str">
        <f t="shared" si="17"/>
        <v/>
      </c>
      <c r="G67" s="78" t="str">
        <f t="shared" si="18"/>
        <v/>
      </c>
      <c r="H67" s="78" t="str">
        <f t="shared" si="19"/>
        <v/>
      </c>
      <c r="I67" s="78" t="str">
        <f t="shared" si="20"/>
        <v/>
      </c>
      <c r="J67" s="78" t="str">
        <f t="shared" si="21"/>
        <v/>
      </c>
      <c r="K67" s="78" t="str">
        <f t="shared" si="22"/>
        <v/>
      </c>
      <c r="L67" s="78" t="str">
        <f t="shared" si="23"/>
        <v/>
      </c>
      <c r="M67" s="78" t="str">
        <f t="shared" si="24"/>
        <v/>
      </c>
      <c r="N67" s="78" t="str">
        <f t="shared" si="25"/>
        <v/>
      </c>
      <c r="O67" s="78" t="str">
        <f t="shared" si="26"/>
        <v/>
      </c>
      <c r="P67" s="78" t="str">
        <f t="shared" si="27"/>
        <v/>
      </c>
      <c r="Q67" s="78" t="str">
        <f t="shared" si="28"/>
        <v/>
      </c>
      <c r="R67" s="78" t="str">
        <f t="shared" si="29"/>
        <v/>
      </c>
      <c r="S67" s="41" t="str">
        <f>IF($B67="","",IF(COUNTIFS('English Scores- Leveled papers'!$H$4:$KM$4,S$3,'English Scores- Leveled papers'!$H69:$KM69,"&lt;&gt;")=0,"",SUMIF('English Scores- Leveled papers'!$H$4:$KM$4,S$3,'English Scores- Leveled papers'!$H69:$KM69)))</f>
        <v/>
      </c>
      <c r="T67" s="41" t="str">
        <f>IF($B67="","",IF(COUNTIFS('English Scores- Leveled papers'!$H$4:$KM$4,T$3,'English Scores- Leveled papers'!$H69:$KM69,"&lt;&gt;")=0,"",SUMIF('English Scores- Leveled papers'!$H$4:$KM$4,T$3,'English Scores- Leveled papers'!$H69:$KM69)))</f>
        <v/>
      </c>
      <c r="U67" s="41" t="str">
        <f>IF($B67="","",IF(COUNTIFS('English Scores- Leveled papers'!$H$4:$KM$4,U$3,'English Scores- Leveled papers'!$H69:$KM69,"&lt;&gt;")=0,"",SUMIF('English Scores- Leveled papers'!$H$4:$KM$4,U$3,'English Scores- Leveled papers'!$H69:$KM69)))</f>
        <v/>
      </c>
      <c r="V67" s="41" t="str">
        <f>IF($B67="","",IF(COUNTIFS('English Scores- Leveled papers'!$H$4:$KM$4,V$3,'English Scores- Leveled papers'!$H69:$KM69,"&lt;&gt;")=0,"",SUMIF('English Scores- Leveled papers'!$H$4:$KM$4,V$3,'English Scores- Leveled papers'!$H69:$KM69)))</f>
        <v/>
      </c>
      <c r="W67" s="41" t="str">
        <f>IF($B67="","",IF(COUNTIFS('English Scores- Leveled papers'!$H$4:$KM$4,W$3,'English Scores- Leveled papers'!$H69:$KM69,"&lt;&gt;")=0,"",SUMIF('English Scores- Leveled papers'!$H$4:$KM$4,W$3,'English Scores- Leveled papers'!$H69:$KM69)))</f>
        <v/>
      </c>
      <c r="X67" s="80" t="str">
        <f>IF($B67="","",IF(COUNTIFS('English Scores- Leveled papers'!$H$4:$KM$4,X$3,'English Scores- Leveled papers'!$H69:$KM69,"&lt;&gt;")=0,"",SUMIF('English Scores- Leveled papers'!$H$4:$KM$4,X$3,'English Scores- Leveled papers'!$H69:$KM69)))</f>
        <v/>
      </c>
      <c r="Y67" s="80" t="str">
        <f>IF($B67="","",IF(COUNTIFS('English Scores- Leveled papers'!$H$4:$KM$4,Y$3,'English Scores- Leveled papers'!$H69:$KM69,"&lt;&gt;")=0,"",SUMIF('English Scores- Leveled papers'!$H$4:$KM$4,Y$3,'English Scores- Leveled papers'!$H69:$KM69)))</f>
        <v/>
      </c>
      <c r="Z67" s="80" t="str">
        <f>IF($B67="","",IF(COUNTIFS('English Scores- Leveled papers'!$H$4:$KM$4,Z$3,'English Scores- Leveled papers'!$H69:$KM69,"&lt;&gt;")=0,"",SUMIF('English Scores- Leveled papers'!$H$4:$KM$4,Z$3,'English Scores- Leveled papers'!$H69:$KM69)))</f>
        <v/>
      </c>
      <c r="AA67" s="80" t="str">
        <f>IF($B67="","",IF(COUNTIFS('English Scores- Leveled papers'!$H$4:$KM$4,AA$3,'English Scores- Leveled papers'!$H69:$KM69,"&lt;&gt;")=0,"",SUMIF('English Scores- Leveled papers'!$H$4:$KM$4,AA$3,'English Scores- Leveled papers'!$H69:$KM69)))</f>
        <v/>
      </c>
      <c r="AB67" s="80" t="str">
        <f>IF($B67="","",IF(COUNTIFS('English Scores- Leveled papers'!$H$4:$KM$4,AB$3,'English Scores- Leveled papers'!$H69:$KM69,"&lt;&gt;")=0,"",SUMIF('English Scores- Leveled papers'!$H$4:$KM$4,AB$3,'English Scores- Leveled papers'!$H69:$KM69)))</f>
        <v/>
      </c>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80" t="str">
        <f>IF($B67="","",IF(COUNTIFS('English Scores- Leveled papers'!$H$4:$KM$4,AI$3,'English Scores- Leveled papers'!$H69:$KM69,"&lt;&gt;")=0,"",SUMIF('English Scores- Leveled papers'!$H$4:$KM$4,AI$3,'English Scores- Leveled papers'!$H69:$KM69)))</f>
        <v/>
      </c>
      <c r="AJ67" s="80" t="str">
        <f>IF($B67="","",IF(COUNTIFS('English Scores- Leveled papers'!$H$4:$KM$4,AJ$3,'English Scores- Leveled papers'!$H69:$KM69,"&lt;&gt;")=0,"",SUMIF('English Scores- Leveled papers'!$H$4:$KM$4,AJ$3,'English Scores- Leveled papers'!$H69:$KM69)))</f>
        <v/>
      </c>
      <c r="AK67" s="80" t="str">
        <f>IF($B67="","",IF(COUNTIFS('English Scores- Leveled papers'!$H$4:$KM$4,AK$3,'English Scores- Leveled papers'!$H69:$KM69,"&lt;&gt;")=0,"",SUMIF('English Scores- Leveled papers'!$H$4:$KM$4,AK$3,'English Scores- Leveled papers'!$H69:$KM69)))</f>
        <v/>
      </c>
      <c r="AL67" s="80" t="str">
        <f>IF($B67="","",IF(COUNTIFS('English Scores- Leveled papers'!$H$4:$KM$4,AL$3,'English Scores- Leveled papers'!$H69:$KM69,"&lt;&gt;")=0,"",SUMIF('English Scores- Leveled papers'!$H$4:$KM$4,AL$3,'English Scores- Leveled papers'!$H69:$KM69)))</f>
        <v/>
      </c>
      <c r="AM67" s="80" t="str">
        <f>IF($B67="","",IF(COUNTIFS('English Scores- Leveled papers'!$H$4:$KM$4,AM$3,'English Scores- Leveled papers'!$H69:$KM69,"&lt;&gt;")=0,"",SUMIF('English Scores- Leveled papers'!$H$4:$KM$4,AM$3,'English Scores- Leveled papers'!$H69:$KM69)))</f>
        <v/>
      </c>
      <c r="AN67" s="80"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80" t="str">
        <f>IF($B67="","",IF(COUNTIFS('English Scores- Leveled papers'!$H$4:$KM$4,AZ$3,'English Scores- Leveled papers'!$H69:$KM69,"&lt;&gt;")=0,"",SUMIF('English Scores- Leveled papers'!$H$4:$KM$4,AZ$3,'English Scores- Leveled papers'!$H69:$KM69)))</f>
        <v/>
      </c>
      <c r="BA67" s="80" t="str">
        <f>IF($B67="","",IF(COUNTIFS('English Scores- Leveled papers'!$H$4:$KM$4,BA$3,'English Scores- Leveled papers'!$H69:$KM69,"&lt;&gt;")=0,"",SUMIF('English Scores- Leveled papers'!$H$4:$KM$4,BA$3,'English Scores- Leveled papers'!$H69:$KM69)))</f>
        <v/>
      </c>
      <c r="BB67" s="80" t="str">
        <f>IF($B67="","",IF(COUNTIFS('English Scores- Leveled papers'!$H$4:$KM$4,BB$3,'English Scores- Leveled papers'!$H69:$KM69,"&lt;&gt;")=0,"",SUMIF('English Scores- Leveled papers'!$H$4:$KM$4,BB$3,'English Scores- Leveled papers'!$H69:$KM69)))</f>
        <v/>
      </c>
      <c r="BC67" s="80" t="str">
        <f>IF($B67="","",IF(COUNTIFS('English Scores- Leveled papers'!$H$4:$KM$4,BC$3,'English Scores- Leveled papers'!$H69:$KM69,"&lt;&gt;")=0,"",SUMIF('English Scores- Leveled papers'!$H$4:$KM$4,BC$3,'English Scores- Leveled papers'!$H69:$KM69)))</f>
        <v/>
      </c>
      <c r="BD67" s="80"/>
      <c r="BE67" s="80"/>
      <c r="BF67" s="80" t="str">
        <f>IF($B67="","",IF(COUNTIFS('English Scores- Leveled papers'!$H$4:$KM$4,BF$3,'English Scores- Leveled papers'!$H69:$KM69,"&lt;&gt;")=0,"",SUMIF('English Scores- Leveled papers'!$H$4:$KM$4,BF$3,'English Scores- Leveled papers'!$H69:$KM69)))</f>
        <v/>
      </c>
      <c r="BG67" s="80" t="str">
        <f>IF($B67="","",IF(COUNTIFS('English Scores- Leveled papers'!$H$4:$KM$4,BG$3,'English Scores- Leveled papers'!$H69:$KM69,"&lt;&gt;")=0,"",SUMIF('English Scores- Leveled papers'!$H$4:$KM$4,BG$3,'English Scores- Leveled papers'!$H69:$KM69)))</f>
        <v/>
      </c>
      <c r="BH67" s="80" t="str">
        <f>IF($B67="","",IF(COUNTIFS('English Scores- Leveled papers'!$H$4:$KM$4,BH$3,'English Scores- Leveled papers'!$H69:$KM69,"&lt;&gt;")=0,"",SUMIF('English Scores- Leveled papers'!$H$4:$KM$4,BH$3,'English Scores- Leveled papers'!$H69:$KM69)))</f>
        <v/>
      </c>
      <c r="BI67" s="80" t="str">
        <f>IF($B67="","",IF(COUNTIFS('English Scores- Leveled papers'!$H$4:$KM$4,BI$3,'English Scores- Leveled papers'!$H69:$KM69,"&lt;&gt;")=0,"",SUMIF('English Scores- Leveled papers'!$H$4:$KM$4,BI$3,'English Scores- Leveled papers'!$H69:$KM69)))</f>
        <v/>
      </c>
      <c r="BJ67" s="80" t="str">
        <f>IF($B67="","",IF(COUNTIFS('English Scores- Leveled papers'!$H$4:$KM$4,BJ$3,'English Scores- Leveled papers'!$H69:$KM69,"&lt;&gt;")=0,"",SUMIF('English Scores- Leveled papers'!$H$4:$KM$4,BJ$3,'English Scores- Leveled papers'!$H69:$KM69)))</f>
        <v/>
      </c>
      <c r="BK67" s="80" t="str">
        <f>IF($B67="","",IF(COUNTIFS('English Scores- Leveled papers'!$H$4:$KM$4,BK$3,'English Scores- Leveled papers'!$H69:$KM69,"&lt;&gt;")=0,"",SUMIF('English Scores- Leveled papers'!$H$4:$KM$4,BK$3,'English Scores- Leveled papers'!$H69:$KM69)))</f>
        <v/>
      </c>
      <c r="BL67" s="80" t="str">
        <f>IF($B67="","",IF(COUNTIFS('English Scores- Leveled papers'!$H$4:$KM$4,BL$3,'English Scores- Leveled papers'!$H69:$KM69,"&lt;&gt;")=0,"",SUMIF('English Scores- Leveled papers'!$H$4:$KM$4,BL$3,'English Scores- Leveled papers'!$H69:$KM69)))</f>
        <v/>
      </c>
      <c r="BM67" s="80" t="str">
        <f>IF($B67="","",IF(COUNTIFS('English Scores- Leveled papers'!$H$4:$KM$4,BM$3,'English Scores- Leveled papers'!$H69:$KM69,"&lt;&gt;")=0,"",SUMIF('English Scores- Leveled papers'!$H$4:$KM$4,BM$3,'English Scores- Leveled papers'!$H69:$KM69)))</f>
        <v/>
      </c>
      <c r="BN67" s="80" t="str">
        <f>IF($B67="","",IF(COUNTIFS('English Scores- Leveled papers'!$H$4:$KM$4,BN$3,'English Scores- Leveled papers'!$H69:$KM69,"&lt;&gt;")=0,"",SUMIF('English Scores- Leveled papers'!$H$4:$KM$4,BN$3,'English Scores- Leveled papers'!$H69:$KM69)))</f>
        <v/>
      </c>
      <c r="BO67" s="80"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80" t="str">
        <f>IF($B67="","",IF(COUNTIFS('English Scores- Leveled papers'!$H$4:$KM$4,BX$3,'English Scores- Leveled papers'!$H69:$KM69,"&lt;&gt;")=0,"",SUMIF('English Scores- Leveled papers'!$H$4:$KM$4,BX$3,'English Scores- Leveled papers'!$H69:$KM69)))</f>
        <v/>
      </c>
      <c r="BY67" s="80" t="str">
        <f>IF($B67="","",IF(COUNTIFS('English Scores- Leveled papers'!$H$4:$KM$4,BY$3,'English Scores- Leveled papers'!$H69:$KM69,"&lt;&gt;")=0,"",SUMIF('English Scores- Leveled papers'!$H$4:$KM$4,BY$3,'English Scores- Leveled papers'!$H69:$KM69)))</f>
        <v/>
      </c>
      <c r="BZ67" s="80" t="str">
        <f>IF($B67="","",IF(COUNTIFS('English Scores- Leveled papers'!$H$4:$KM$4,BZ$3,'English Scores- Leveled papers'!$H69:$KM69,"&lt;&gt;")=0,"",SUMIF('English Scores- Leveled papers'!$H$4:$KM$4,BZ$3,'English Scores- Leveled papers'!$H69:$KM69)))</f>
        <v/>
      </c>
      <c r="CA67" s="80" t="str">
        <f>IF($B67="","",IF(COUNTIFS('English Scores- Leveled papers'!$H$4:$KM$4,CA$3,'English Scores- Leveled papers'!$H69:$KM69,"&lt;&gt;")=0,"",SUMIF('English Scores- Leveled papers'!$H$4:$KM$4,CA$3,'English Scores- Leveled papers'!$H69:$KM69)))</f>
        <v/>
      </c>
      <c r="CB67" s="80" t="str">
        <f>IF($B67="","",IF(COUNTIFS('English Scores- Leveled papers'!$H$4:$KM$4,CB$3,'English Scores- Leveled papers'!$H69:$KM69,"&lt;&gt;")=0,"",SUMIF('English Scores- Leveled papers'!$H$4:$KM$4,CB$3,'English Scores- Leveled papers'!$H69:$KM69)))</f>
        <v/>
      </c>
      <c r="CC67" s="80" t="str">
        <f>IF($B67="","",IF(COUNTIFS('English Scores- Leveled papers'!$H$4:$KM$4,CC$3,'English Scores- Leveled papers'!$H69:$KM69,"&lt;&gt;")=0,"",SUMIF('English Scores- Leveled papers'!$H$4:$KM$4,CC$3,'English Scores- Leveled papers'!$H69:$KM69)))</f>
        <v/>
      </c>
      <c r="CD67" s="80" t="str">
        <f>IF($B67="","",IF(COUNTIFS('English Scores- Leveled papers'!$H$4:$KM$4,CD$3,'English Scores- Leveled papers'!$H69:$KM69,"&lt;&gt;")=0,"",SUMIF('English Scores- Leveled papers'!$H$4:$KM$4,CD$3,'English Scores- Leveled papers'!$H69:$KM69)))</f>
        <v/>
      </c>
      <c r="CE67" s="80" t="str">
        <f>IF($B67="","",IF(COUNTIFS('English Scores- Leveled papers'!$H$4:$KM$4,CE$3,'English Scores- Leveled papers'!$H69:$KM69,"&lt;&gt;")=0,"",SUMIF('English Scores- Leveled papers'!$H$4:$KM$4,CE$3,'English Scores- Leveled papers'!$H69:$KM69)))</f>
        <v/>
      </c>
      <c r="CF67" s="80"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80" t="str">
        <f>IF($B67="","",IF(COUNTIFS('English Scores- Leveled papers'!$H$4:$KM$4,CL$3,'English Scores- Leveled papers'!$H69:$KM69,"&lt;&gt;")=0,"",SUMIF('English Scores- Leveled papers'!$H$4:$KM$4,CL$3,'English Scores- Leveled papers'!$H69:$KM69)))</f>
        <v/>
      </c>
      <c r="CM67" s="80" t="str">
        <f>IF($B67="","",IF(COUNTIFS('English Scores- Leveled papers'!$H$4:$KM$4,CM$3,'English Scores- Leveled papers'!$H69:$KM69,"&lt;&gt;")=0,"",SUMIF('English Scores- Leveled papers'!$H$4:$KM$4,CM$3,'English Scores- Leveled papers'!$H69:$KM69)))</f>
        <v/>
      </c>
      <c r="CN67" s="80" t="str">
        <f>IF($B67="","",IF(COUNTIFS('English Scores- Leveled papers'!$H$4:$KM$4,CN$3,'English Scores- Leveled papers'!$H69:$KM69,"&lt;&gt;")=0,"",SUMIF('English Scores- Leveled papers'!$H$4:$KM$4,CN$3,'English Scores- Leveled papers'!$H69:$KM69)))</f>
        <v/>
      </c>
      <c r="CO67" s="80" t="str">
        <f>IF($B67="","",IF(COUNTIFS('English Scores- Leveled papers'!$H$4:$KM$4,CO$3,'English Scores- Leveled papers'!$H69:$KM69,"&lt;&gt;")=0,"",SUMIF('English Scores- Leveled papers'!$H$4:$KM$4,CO$3,'English Scores- Leveled papers'!$H69:$KM69)))</f>
        <v/>
      </c>
      <c r="CP67" s="80" t="str">
        <f>IF($B67="","",IF(COUNTIFS('English Scores- Leveled papers'!$H$4:$KM$4,CP$3,'English Scores- Leveled papers'!$H69:$KM69,"&lt;&gt;")=0,"",SUMIF('English Scores- Leveled papers'!$H$4:$KM$4,CP$3,'English Scores- Leveled papers'!$H69:$KM69)))</f>
        <v/>
      </c>
      <c r="CQ67" s="80" t="str">
        <f>IF($B67="","",IF(COUNTIFS('English Scores- Leveled papers'!$H$4:$KM$4,CQ$3,'English Scores- Leveled papers'!$H69:$KM69,"&lt;&gt;")=0,"",SUMIF('English Scores- Leveled papers'!$H$4:$KM$4,CQ$3,'English Scores- Leveled papers'!$H69:$KM69)))</f>
        <v/>
      </c>
      <c r="CR67" s="80" t="str">
        <f>IF($B67="","",IF(COUNTIFS('English Scores- Leveled papers'!$H$4:$KM$4,CR$3,'English Scores- Leveled papers'!$H69:$KM69,"&lt;&gt;")=0,"",SUMIF('English Scores- Leveled papers'!$H$4:$KM$4,CR$3,'English Scores- Leveled papers'!$H69:$KM69)))</f>
        <v/>
      </c>
      <c r="CS67" s="80"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80" t="str">
        <f>IF($B67="","",IF(COUNTIFS('English Scores- Leveled papers'!$H$4:$KM$4,DF$3,'English Scores- Leveled papers'!$H69:$KM69,"&lt;&gt;")=0,"",SUMIF('English Scores- Leveled papers'!$H$4:$KM$4,DF$3,'English Scores- Leveled papers'!$H69:$KM69)))</f>
        <v/>
      </c>
      <c r="DG67" s="80" t="str">
        <f>IF($B67="","",IF(COUNTIFS('English Scores- Leveled papers'!$H$4:$KM$4,DG$3,'English Scores- Leveled papers'!$H69:$KM69,"&lt;&gt;")=0,"",SUMIF('English Scores- Leveled papers'!$H$4:$KM$4,DG$3,'English Scores- Leveled papers'!$H69:$KM69)))</f>
        <v/>
      </c>
      <c r="DH67" s="80" t="str">
        <f>IF($B67="","",IF(COUNTIFS('English Scores- Leveled papers'!$H$4:$KM$4,DH$3,'English Scores- Leveled papers'!$H69:$KM69,"&lt;&gt;")=0,"",SUMIF('English Scores- Leveled papers'!$H$4:$KM$4,DH$3,'English Scores- Leveled papers'!$H69:$KM69)))</f>
        <v/>
      </c>
      <c r="DI67" s="80" t="str">
        <f>IF($B67="","",IF(COUNTIFS('English Scores- Leveled papers'!$H$4:$KM$4,DI$3,'English Scores- Leveled papers'!$H69:$KM69,"&lt;&gt;")=0,"",SUMIF('English Scores- Leveled papers'!$H$4:$KM$4,DI$3,'English Scores- Leveled papers'!$H69:$KM69)))</f>
        <v/>
      </c>
      <c r="DJ67" s="80" t="str">
        <f>IF($B67="","",IF(COUNTIFS('English Scores- Leveled papers'!$H$4:$KM$4,DJ$3,'English Scores- Leveled papers'!$H69:$KM69,"&lt;&gt;")=0,"",SUMIF('English Scores- Leveled papers'!$H$4:$KM$4,DJ$3,'English Scores- Leveled papers'!$H69:$KM69)))</f>
        <v/>
      </c>
      <c r="DK67" s="80" t="str">
        <f>IF($B67="","",IF(COUNTIFS('English Scores- Leveled papers'!$H$4:$KM$4,DK$3,'English Scores- Leveled papers'!$H69:$KM69,"&lt;&gt;")=0,"",SUMIF('English Scores- Leveled papers'!$H$4:$KM$4,DK$3,'English Scores- Leveled papers'!$H69:$KM69)))</f>
        <v/>
      </c>
      <c r="DL67" s="80" t="str">
        <f>IF($B67="","",IF(COUNTIFS('English Scores- Leveled papers'!$H$4:$KM$4,DL$3,'English Scores- Leveled papers'!$H69:$KM69,"&lt;&gt;")=0,"",SUMIF('English Scores- Leveled papers'!$H$4:$KM$4,DL$3,'English Scores- Leveled papers'!$H69:$KM69)))</f>
        <v/>
      </c>
      <c r="DM67" s="80" t="str">
        <f>IF($B67="","",IF(COUNTIFS('English Scores- Leveled papers'!$H$4:$KM$4,DM$3,'English Scores- Leveled papers'!$H69:$KM69,"&lt;&gt;")=0,"",SUMIF('English Scores- Leveled papers'!$H$4:$KM$4,DM$3,'English Scores- Leveled papers'!$H69:$KM69)))</f>
        <v/>
      </c>
      <c r="DN67" s="80" t="str">
        <f>IF($B67="","",IF(COUNTIFS('English Scores- Leveled papers'!$H$4:$KM$4,DN$3,'English Scores- Leveled papers'!$H69:$KM69,"&lt;&gt;")=0,"",SUMIF('English Scores- Leveled papers'!$H$4:$KM$4,DN$3,'English Scores- Leveled papers'!$H69:$KM69)))</f>
        <v/>
      </c>
      <c r="DO67" s="80" t="str">
        <f>IF($B67="","",IF(COUNTIFS('English Scores- Leveled papers'!$H$4:$KM$4,DO$3,'English Scores- Leveled papers'!$H69:$KM69,"&lt;&gt;")=0,"",SUMIF('English Scores- Leveled papers'!$H$4:$KM$4,DO$3,'English Scores- Leveled papers'!$H69:$KM69)))</f>
        <v/>
      </c>
      <c r="DP67" s="80" t="str">
        <f>IF($B67="","",IF(COUNTIFS('English Scores- Leveled papers'!$H$4:$KM$4,DP$3,'English Scores- Leveled papers'!$H69:$KM69,"&lt;&gt;")=0,"",SUMIF('English Scores- Leveled papers'!$H$4:$KM$4,DP$3,'English Scores- Leveled papers'!$H69:$KM69)))</f>
        <v/>
      </c>
      <c r="DQ67" s="80" t="str">
        <f>IF($B67="","",IF(COUNTIFS('English Scores- Leveled papers'!$H$4:$KM$4,DQ$3,'English Scores- Leveled papers'!$H69:$KM69,"&lt;&gt;")=0,"",SUMIF('English Scores- Leveled papers'!$H$4:$KM$4,DQ$3,'English Scores- Leveled papers'!$H69:$KM69)))</f>
        <v/>
      </c>
      <c r="DR67" s="41" t="str">
        <f>IF($B67="","",IF(COUNTIFS('English Scores- Leveled papers'!$H$4:$KM$4,DR$3,'English Scores- Leveled papers'!$H69:$KM69,"&lt;&gt;")=0,"",SUMIF('English Scores- Leveled papers'!$H$4:$KM$4,DR$3,'English Scores- Leveled papers'!$H69:$KM69)))</f>
        <v/>
      </c>
      <c r="DS67" s="41" t="str">
        <f>IF($B67="","",IF(COUNTIFS('English Scores- Leveled papers'!$H$4:$KM$4,DS$3,'English Scores- Leveled papers'!$H69:$KM69,"&lt;&gt;")=0,"",SUMIF('English Scores- Leveled papers'!$H$4:$KM$4,DS$3,'English Scores- Leveled papers'!$H69:$KM69)))</f>
        <v/>
      </c>
      <c r="DT67" s="41" t="str">
        <f>IF($B67="","",IF(COUNTIFS('English Scores- Leveled papers'!$H$4:$KM$4,DT$3,'English Scores- Leveled papers'!$H69:$KM69,"&lt;&gt;")=0,"",SUMIF('English Scores- Leveled papers'!$H$4:$KM$4,DT$3,'English Scores- Leveled papers'!$H69:$KM69)))</f>
        <v/>
      </c>
      <c r="DU67" s="41" t="str">
        <f>IF($B67="","",IF(COUNTIFS('English Scores- Leveled papers'!$H$4:$KM$4,DU$3,'English Scores- Leveled papers'!$H69:$KM69,"&lt;&gt;")=0,"",SUMIF('English Scores- Leveled papers'!$H$4:$KM$4,DU$3,'English Scores- Leveled papers'!$H69:$KM69)))</f>
        <v/>
      </c>
      <c r="DV67" s="41" t="str">
        <f>IF($B67="","",IF(COUNTIFS('English Scores- Leveled papers'!$H$4:$KM$4,DV$3,'English Scores- Leveled papers'!$H69:$KM69,"&lt;&gt;")=0,"",SUMIF('English Scores- Leveled papers'!$H$4:$KM$4,DV$3,'English Scores- Leveled papers'!$H69:$KM69)))</f>
        <v/>
      </c>
      <c r="DW67" s="41" t="str">
        <f>IF($B67="","",IF(COUNTIFS('English Scores- Leveled papers'!$H$4:$KM$4,DW$3,'English Scores- Leveled papers'!$H69:$KM69,"&lt;&gt;")=0,"",SUMIF('English Scores- Leveled papers'!$H$4:$KM$4,DW$3,'English Scores- Leveled papers'!$H69:$KM69)))</f>
        <v/>
      </c>
      <c r="DX67" s="41" t="str">
        <f>IF($B67="","",IF(COUNTIFS('English Scores- Leveled papers'!$H$4:$KM$4,DX$3,'English Scores- Leveled papers'!$H69:$KM69,"&lt;&gt;")=0,"",SUMIF('English Scores- Leveled papers'!$H$4:$KM$4,DX$3,'English Scores- Leveled papers'!$H69:$KM69)))</f>
        <v/>
      </c>
      <c r="DY67" s="41" t="str">
        <f>IF($B67="","",IF(COUNTIFS('English Scores- Leveled papers'!$H$4:$KM$4,DY$3,'English Scores- Leveled papers'!$H69:$KM69,"&lt;&gt;")=0,"",SUMIF('English Scores- Leveled papers'!$H$4:$KM$4,DY$3,'English Scores- Leveled papers'!$H69:$KM69)))</f>
        <v/>
      </c>
      <c r="DZ67" s="41" t="str">
        <f>IF($B67="","",IF(COUNTIFS('English Scores- Leveled papers'!$H$4:$KM$4,DZ$3,'English Scores- Leveled papers'!$H69:$KM69,"&lt;&gt;")=0,"",SUMIF('English Scores- Leveled papers'!$H$4:$KM$4,DZ$3,'English Scores- Leveled papers'!$H69:$KM69)))</f>
        <v/>
      </c>
      <c r="EA67" s="41" t="str">
        <f>IF($B67="","",IF(COUNTIFS('English Scores- Leveled papers'!$H$4:$KM$4,EA$3,'English Scores- Leveled papers'!$H69:$KM69,"&lt;&gt;")=0,"",SUMIF('English Scores- Leveled papers'!$H$4:$KM$4,EA$3,'English Scores- Leveled papers'!$H69:$KM69)))</f>
        <v/>
      </c>
      <c r="EB67" s="41" t="str">
        <f>IF($B67="","",IF(COUNTIFS('English Scores- Leveled papers'!$H$4:$KM$4,EB$3,'English Scores- Leveled papers'!$H69:$KM69,"&lt;&gt;")=0,"",SUMIF('English Scores- Leveled papers'!$H$4:$KM$4,EB$3,'English Scores- Leveled papers'!$H69:$KM69)))</f>
        <v/>
      </c>
      <c r="EC67" s="41" t="str">
        <f>IF($B67="","",IF(COUNTIFS('English Scores- Leveled papers'!$H$4:$KM$4,EC$3,'English Scores- Leveled papers'!$H69:$KM69,"&lt;&gt;")=0,"",SUMIF('English Scores- Leveled papers'!$H$4:$KM$4,EC$3,'English Scores- Leveled papers'!$H69:$KM69)))</f>
        <v/>
      </c>
      <c r="ED67" s="80" t="str">
        <f>IF($B67="","",IF(COUNTIFS('English Scores- Leveled papers'!$H$4:$KM$4,ED$3,'English Scores- Leveled papers'!$H69:$KM69,"&lt;&gt;")=0,"",SUMIF('English Scores- Leveled papers'!$H$4:$KM$4,ED$3,'English Scores- Leveled papers'!$H69:$KM69)))</f>
        <v/>
      </c>
      <c r="EE67" s="80" t="str">
        <f>IF($B67="","",IF(COUNTIFS('English Scores- Leveled papers'!$H$4:$KM$4,EE$3,'English Scores- Leveled papers'!$H69:$KM69,"&lt;&gt;")=0,"",SUMIF('English Scores- Leveled papers'!$H$4:$KM$4,EE$3,'English Scores- Leveled papers'!$H69:$KM69)))</f>
        <v/>
      </c>
      <c r="EF67" s="80" t="str">
        <f>IF($B67="","",IF(COUNTIFS('English Scores- Leveled papers'!$H$4:$KM$4,EF$3,'English Scores- Leveled papers'!$H69:$KM69,"&lt;&gt;")=0,"",SUMIF('English Scores- Leveled papers'!$H$4:$KM$4,EF$3,'English Scores- Leveled papers'!$H69:$KM69)))</f>
        <v/>
      </c>
      <c r="EG67" s="80" t="str">
        <f>IF($B67="","",IF(COUNTIFS('English Scores- Leveled papers'!$H$4:$KM$4,EG$3,'English Scores- Leveled papers'!$H69:$KM69,"&lt;&gt;")=0,"",SUMIF('English Scores- Leveled papers'!$H$4:$KM$4,EG$3,'English Scores- Leveled papers'!$H69:$KM69)))</f>
        <v/>
      </c>
      <c r="EH67" s="80" t="str">
        <f>IF($B67="","",IF(COUNTIFS('English Scores- Leveled papers'!$H$4:$KM$4,EH$3,'English Scores- Leveled papers'!$H69:$KM69,"&lt;&gt;")=0,"",SUMIF('English Scores- Leveled papers'!$H$4:$KM$4,EH$3,'English Scores- Leveled papers'!$H69:$KM69)))</f>
        <v/>
      </c>
      <c r="EI67" s="80" t="str">
        <f>IF($B67="","",IF(COUNTIFS('English Scores- Leveled papers'!$H$4:$KM$4,EI$3,'English Scores- Leveled papers'!$H69:$KM69,"&lt;&gt;")=0,"",SUMIF('English Scores- Leveled papers'!$H$4:$KM$4,EI$3,'English Scores- Leveled papers'!$H69:$KM69)))</f>
        <v/>
      </c>
      <c r="EJ67" s="80" t="str">
        <f>IF($B67="","",IF(COUNTIFS('English Scores- Leveled papers'!$H$4:$KM$4,EJ$3,'English Scores- Leveled papers'!$H69:$KM69,"&lt;&gt;")=0,"",SUMIF('English Scores- Leveled papers'!$H$4:$KM$4,EJ$3,'English Scores- Leveled papers'!$H69:$KM69)))</f>
        <v/>
      </c>
      <c r="EK67" s="80" t="str">
        <f>IF($B67="","",IF(COUNTIFS('English Scores- Leveled papers'!$H$4:$KM$4,EK$3,'English Scores- Leveled papers'!$H69:$KM69,"&lt;&gt;")=0,"",SUMIF('English Scores- Leveled papers'!$H$4:$KM$4,EK$3,'English Scores- Leveled papers'!$H69:$KM69)))</f>
        <v/>
      </c>
      <c r="EL67" s="80" t="str">
        <f>IF($B67="","",IF(COUNTIFS('English Scores- Leveled papers'!$H$4:$KM$4,EL$3,'English Scores- Leveled papers'!$H69:$KM69,"&lt;&gt;")=0,"",SUMIF('English Scores- Leveled papers'!$H$4:$KM$4,EL$3,'English Scores- Leveled papers'!$H69:$KM69)))</f>
        <v/>
      </c>
      <c r="EM67" s="80" t="str">
        <f>IF($B67="","",IF(COUNTIFS('English Scores- Leveled papers'!$H$4:$KM$4,EM$3,'English Scores- Leveled papers'!$H69:$KM69,"&lt;&gt;")=0,"",SUMIF('English Scores- Leveled papers'!$H$4:$KM$4,EM$3,'English Scores- Leveled papers'!$H69:$KM69)))</f>
        <v/>
      </c>
      <c r="EN67" s="80" t="str">
        <f>IF($B67="","",IF(COUNTIFS('English Scores- Leveled papers'!$H$4:$KM$4,EN$3,'English Scores- Leveled papers'!$H69:$KM69,"&lt;&gt;")=0,"",SUMIF('English Scores- Leveled papers'!$H$4:$KM$4,EN$3,'English Scores- Leveled papers'!$H69:$KM69)))</f>
        <v/>
      </c>
      <c r="EO67" s="80" t="str">
        <f>IF($B67="","",IF(COUNTIFS('English Scores- Leveled papers'!$H$4:$KM$4,EO$3,'English Scores- Leveled papers'!$H69:$KM69,"&lt;&gt;")=0,"",SUMIF('English Scores- Leveled papers'!$H$4:$KM$4,EO$3,'English Scores- Leveled papers'!$H69:$KM69)))</f>
        <v/>
      </c>
      <c r="EP67" s="80" t="str">
        <f>IF($B67="","",IF(COUNTIFS('English Scores- Leveled papers'!$H$4:$KM$4,EP$3,'English Scores- Leveled papers'!$H69:$KM69,"&lt;&gt;")=0,"",SUMIF('English Scores- Leveled papers'!$H$4:$KM$4,EP$3,'English Scores- Leveled papers'!$H69:$KM69)))</f>
        <v/>
      </c>
    </row>
    <row r="68" spans="1:146" ht="12.75" customHeight="1" x14ac:dyDescent="0.2">
      <c r="A68" s="65">
        <v>64</v>
      </c>
      <c r="B68" s="65" t="str">
        <f>'English Scores- Leveled papers'!B70</f>
        <v/>
      </c>
      <c r="C68" s="79" t="str">
        <f>IF('RC Mastery Check+Question type'!D68="","",IF(OR('RC Mastery Check+Question type'!D68=-0.5,'RC Mastery Check+Question type'!D68=0,'RC Mastery Check+Question type'!D68=0.2,'RC Mastery Check+Question type'!D68=0.5),"NR",'Cover Sheet'!#REF!))</f>
        <v/>
      </c>
      <c r="D68" s="76" t="str">
        <f>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v/>
      </c>
      <c r="E68" s="78" t="str">
        <f t="shared" si="16"/>
        <v/>
      </c>
      <c r="F68" s="78" t="str">
        <f t="shared" si="17"/>
        <v/>
      </c>
      <c r="G68" s="78" t="str">
        <f t="shared" si="18"/>
        <v/>
      </c>
      <c r="H68" s="78" t="str">
        <f t="shared" si="19"/>
        <v/>
      </c>
      <c r="I68" s="78" t="str">
        <f t="shared" si="20"/>
        <v/>
      </c>
      <c r="J68" s="78" t="str">
        <f t="shared" si="21"/>
        <v/>
      </c>
      <c r="K68" s="78" t="str">
        <f t="shared" si="22"/>
        <v/>
      </c>
      <c r="L68" s="78" t="str">
        <f t="shared" si="23"/>
        <v/>
      </c>
      <c r="M68" s="78" t="str">
        <f t="shared" si="24"/>
        <v/>
      </c>
      <c r="N68" s="78" t="str">
        <f t="shared" si="25"/>
        <v/>
      </c>
      <c r="O68" s="78" t="str">
        <f t="shared" si="26"/>
        <v/>
      </c>
      <c r="P68" s="78" t="str">
        <f t="shared" si="27"/>
        <v/>
      </c>
      <c r="Q68" s="78" t="str">
        <f t="shared" si="28"/>
        <v/>
      </c>
      <c r="R68" s="78" t="str">
        <f t="shared" si="29"/>
        <v/>
      </c>
      <c r="S68" s="41" t="str">
        <f>IF($B68="","",IF(COUNTIFS('English Scores- Leveled papers'!$H$4:$KM$4,S$3,'English Scores- Leveled papers'!$H70:$KM70,"&lt;&gt;")=0,"",SUMIF('English Scores- Leveled papers'!$H$4:$KM$4,S$3,'English Scores- Leveled papers'!$H70:$KM70)))</f>
        <v/>
      </c>
      <c r="T68" s="41" t="str">
        <f>IF($B68="","",IF(COUNTIFS('English Scores- Leveled papers'!$H$4:$KM$4,T$3,'English Scores- Leveled papers'!$H70:$KM70,"&lt;&gt;")=0,"",SUMIF('English Scores- Leveled papers'!$H$4:$KM$4,T$3,'English Scores- Leveled papers'!$H70:$KM70)))</f>
        <v/>
      </c>
      <c r="U68" s="41" t="str">
        <f>IF($B68="","",IF(COUNTIFS('English Scores- Leveled papers'!$H$4:$KM$4,U$3,'English Scores- Leveled papers'!$H70:$KM70,"&lt;&gt;")=0,"",SUMIF('English Scores- Leveled papers'!$H$4:$KM$4,U$3,'English Scores- Leveled papers'!$H70:$KM70)))</f>
        <v/>
      </c>
      <c r="V68" s="41" t="str">
        <f>IF($B68="","",IF(COUNTIFS('English Scores- Leveled papers'!$H$4:$KM$4,V$3,'English Scores- Leveled papers'!$H70:$KM70,"&lt;&gt;")=0,"",SUMIF('English Scores- Leveled papers'!$H$4:$KM$4,V$3,'English Scores- Leveled papers'!$H70:$KM70)))</f>
        <v/>
      </c>
      <c r="W68" s="41" t="str">
        <f>IF($B68="","",IF(COUNTIFS('English Scores- Leveled papers'!$H$4:$KM$4,W$3,'English Scores- Leveled papers'!$H70:$KM70,"&lt;&gt;")=0,"",SUMIF('English Scores- Leveled papers'!$H$4:$KM$4,W$3,'English Scores- Leveled papers'!$H70:$KM70)))</f>
        <v/>
      </c>
      <c r="X68" s="80" t="str">
        <f>IF($B68="","",IF(COUNTIFS('English Scores- Leveled papers'!$H$4:$KM$4,X$3,'English Scores- Leveled papers'!$H70:$KM70,"&lt;&gt;")=0,"",SUMIF('English Scores- Leveled papers'!$H$4:$KM$4,X$3,'English Scores- Leveled papers'!$H70:$KM70)))</f>
        <v/>
      </c>
      <c r="Y68" s="80" t="str">
        <f>IF($B68="","",IF(COUNTIFS('English Scores- Leveled papers'!$H$4:$KM$4,Y$3,'English Scores- Leveled papers'!$H70:$KM70,"&lt;&gt;")=0,"",SUMIF('English Scores- Leveled papers'!$H$4:$KM$4,Y$3,'English Scores- Leveled papers'!$H70:$KM70)))</f>
        <v/>
      </c>
      <c r="Z68" s="80" t="str">
        <f>IF($B68="","",IF(COUNTIFS('English Scores- Leveled papers'!$H$4:$KM$4,Z$3,'English Scores- Leveled papers'!$H70:$KM70,"&lt;&gt;")=0,"",SUMIF('English Scores- Leveled papers'!$H$4:$KM$4,Z$3,'English Scores- Leveled papers'!$H70:$KM70)))</f>
        <v/>
      </c>
      <c r="AA68" s="80" t="str">
        <f>IF($B68="","",IF(COUNTIFS('English Scores- Leveled papers'!$H$4:$KM$4,AA$3,'English Scores- Leveled papers'!$H70:$KM70,"&lt;&gt;")=0,"",SUMIF('English Scores- Leveled papers'!$H$4:$KM$4,AA$3,'English Scores- Leveled papers'!$H70:$KM70)))</f>
        <v/>
      </c>
      <c r="AB68" s="80" t="str">
        <f>IF($B68="","",IF(COUNTIFS('English Scores- Leveled papers'!$H$4:$KM$4,AB$3,'English Scores- Leveled papers'!$H70:$KM70,"&lt;&gt;")=0,"",SUMIF('English Scores- Leveled papers'!$H$4:$KM$4,AB$3,'English Scores- Leveled papers'!$H70:$KM70)))</f>
        <v/>
      </c>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80" t="str">
        <f>IF($B68="","",IF(COUNTIFS('English Scores- Leveled papers'!$H$4:$KM$4,AI$3,'English Scores- Leveled papers'!$H70:$KM70,"&lt;&gt;")=0,"",SUMIF('English Scores- Leveled papers'!$H$4:$KM$4,AI$3,'English Scores- Leveled papers'!$H70:$KM70)))</f>
        <v/>
      </c>
      <c r="AJ68" s="80" t="str">
        <f>IF($B68="","",IF(COUNTIFS('English Scores- Leveled papers'!$H$4:$KM$4,AJ$3,'English Scores- Leveled papers'!$H70:$KM70,"&lt;&gt;")=0,"",SUMIF('English Scores- Leveled papers'!$H$4:$KM$4,AJ$3,'English Scores- Leveled papers'!$H70:$KM70)))</f>
        <v/>
      </c>
      <c r="AK68" s="80" t="str">
        <f>IF($B68="","",IF(COUNTIFS('English Scores- Leveled papers'!$H$4:$KM$4,AK$3,'English Scores- Leveled papers'!$H70:$KM70,"&lt;&gt;")=0,"",SUMIF('English Scores- Leveled papers'!$H$4:$KM$4,AK$3,'English Scores- Leveled papers'!$H70:$KM70)))</f>
        <v/>
      </c>
      <c r="AL68" s="80" t="str">
        <f>IF($B68="","",IF(COUNTIFS('English Scores- Leveled papers'!$H$4:$KM$4,AL$3,'English Scores- Leveled papers'!$H70:$KM70,"&lt;&gt;")=0,"",SUMIF('English Scores- Leveled papers'!$H$4:$KM$4,AL$3,'English Scores- Leveled papers'!$H70:$KM70)))</f>
        <v/>
      </c>
      <c r="AM68" s="80" t="str">
        <f>IF($B68="","",IF(COUNTIFS('English Scores- Leveled papers'!$H$4:$KM$4,AM$3,'English Scores- Leveled papers'!$H70:$KM70,"&lt;&gt;")=0,"",SUMIF('English Scores- Leveled papers'!$H$4:$KM$4,AM$3,'English Scores- Leveled papers'!$H70:$KM70)))</f>
        <v/>
      </c>
      <c r="AN68" s="80"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80" t="str">
        <f>IF($B68="","",IF(COUNTIFS('English Scores- Leveled papers'!$H$4:$KM$4,AZ$3,'English Scores- Leveled papers'!$H70:$KM70,"&lt;&gt;")=0,"",SUMIF('English Scores- Leveled papers'!$H$4:$KM$4,AZ$3,'English Scores- Leveled papers'!$H70:$KM70)))</f>
        <v/>
      </c>
      <c r="BA68" s="80" t="str">
        <f>IF($B68="","",IF(COUNTIFS('English Scores- Leveled papers'!$H$4:$KM$4,BA$3,'English Scores- Leveled papers'!$H70:$KM70,"&lt;&gt;")=0,"",SUMIF('English Scores- Leveled papers'!$H$4:$KM$4,BA$3,'English Scores- Leveled papers'!$H70:$KM70)))</f>
        <v/>
      </c>
      <c r="BB68" s="80" t="str">
        <f>IF($B68="","",IF(COUNTIFS('English Scores- Leveled papers'!$H$4:$KM$4,BB$3,'English Scores- Leveled papers'!$H70:$KM70,"&lt;&gt;")=0,"",SUMIF('English Scores- Leveled papers'!$H$4:$KM$4,BB$3,'English Scores- Leveled papers'!$H70:$KM70)))</f>
        <v/>
      </c>
      <c r="BC68" s="80" t="str">
        <f>IF($B68="","",IF(COUNTIFS('English Scores- Leveled papers'!$H$4:$KM$4,BC$3,'English Scores- Leveled papers'!$H70:$KM70,"&lt;&gt;")=0,"",SUMIF('English Scores- Leveled papers'!$H$4:$KM$4,BC$3,'English Scores- Leveled papers'!$H70:$KM70)))</f>
        <v/>
      </c>
      <c r="BD68" s="80"/>
      <c r="BE68" s="80"/>
      <c r="BF68" s="80" t="str">
        <f>IF($B68="","",IF(COUNTIFS('English Scores- Leveled papers'!$H$4:$KM$4,BF$3,'English Scores- Leveled papers'!$H70:$KM70,"&lt;&gt;")=0,"",SUMIF('English Scores- Leveled papers'!$H$4:$KM$4,BF$3,'English Scores- Leveled papers'!$H70:$KM70)))</f>
        <v/>
      </c>
      <c r="BG68" s="80" t="str">
        <f>IF($B68="","",IF(COUNTIFS('English Scores- Leveled papers'!$H$4:$KM$4,BG$3,'English Scores- Leveled papers'!$H70:$KM70,"&lt;&gt;")=0,"",SUMIF('English Scores- Leveled papers'!$H$4:$KM$4,BG$3,'English Scores- Leveled papers'!$H70:$KM70)))</f>
        <v/>
      </c>
      <c r="BH68" s="80" t="str">
        <f>IF($B68="","",IF(COUNTIFS('English Scores- Leveled papers'!$H$4:$KM$4,BH$3,'English Scores- Leveled papers'!$H70:$KM70,"&lt;&gt;")=0,"",SUMIF('English Scores- Leveled papers'!$H$4:$KM$4,BH$3,'English Scores- Leveled papers'!$H70:$KM70)))</f>
        <v/>
      </c>
      <c r="BI68" s="80" t="str">
        <f>IF($B68="","",IF(COUNTIFS('English Scores- Leveled papers'!$H$4:$KM$4,BI$3,'English Scores- Leveled papers'!$H70:$KM70,"&lt;&gt;")=0,"",SUMIF('English Scores- Leveled papers'!$H$4:$KM$4,BI$3,'English Scores- Leveled papers'!$H70:$KM70)))</f>
        <v/>
      </c>
      <c r="BJ68" s="80" t="str">
        <f>IF($B68="","",IF(COUNTIFS('English Scores- Leveled papers'!$H$4:$KM$4,BJ$3,'English Scores- Leveled papers'!$H70:$KM70,"&lt;&gt;")=0,"",SUMIF('English Scores- Leveled papers'!$H$4:$KM$4,BJ$3,'English Scores- Leveled papers'!$H70:$KM70)))</f>
        <v/>
      </c>
      <c r="BK68" s="80" t="str">
        <f>IF($B68="","",IF(COUNTIFS('English Scores- Leveled papers'!$H$4:$KM$4,BK$3,'English Scores- Leveled papers'!$H70:$KM70,"&lt;&gt;")=0,"",SUMIF('English Scores- Leveled papers'!$H$4:$KM$4,BK$3,'English Scores- Leveled papers'!$H70:$KM70)))</f>
        <v/>
      </c>
      <c r="BL68" s="80" t="str">
        <f>IF($B68="","",IF(COUNTIFS('English Scores- Leveled papers'!$H$4:$KM$4,BL$3,'English Scores- Leveled papers'!$H70:$KM70,"&lt;&gt;")=0,"",SUMIF('English Scores- Leveled papers'!$H$4:$KM$4,BL$3,'English Scores- Leveled papers'!$H70:$KM70)))</f>
        <v/>
      </c>
      <c r="BM68" s="80" t="str">
        <f>IF($B68="","",IF(COUNTIFS('English Scores- Leveled papers'!$H$4:$KM$4,BM$3,'English Scores- Leveled papers'!$H70:$KM70,"&lt;&gt;")=0,"",SUMIF('English Scores- Leveled papers'!$H$4:$KM$4,BM$3,'English Scores- Leveled papers'!$H70:$KM70)))</f>
        <v/>
      </c>
      <c r="BN68" s="80" t="str">
        <f>IF($B68="","",IF(COUNTIFS('English Scores- Leveled papers'!$H$4:$KM$4,BN$3,'English Scores- Leveled papers'!$H70:$KM70,"&lt;&gt;")=0,"",SUMIF('English Scores- Leveled papers'!$H$4:$KM$4,BN$3,'English Scores- Leveled papers'!$H70:$KM70)))</f>
        <v/>
      </c>
      <c r="BO68" s="80"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80" t="str">
        <f>IF($B68="","",IF(COUNTIFS('English Scores- Leveled papers'!$H$4:$KM$4,BX$3,'English Scores- Leveled papers'!$H70:$KM70,"&lt;&gt;")=0,"",SUMIF('English Scores- Leveled papers'!$H$4:$KM$4,BX$3,'English Scores- Leveled papers'!$H70:$KM70)))</f>
        <v/>
      </c>
      <c r="BY68" s="80" t="str">
        <f>IF($B68="","",IF(COUNTIFS('English Scores- Leveled papers'!$H$4:$KM$4,BY$3,'English Scores- Leveled papers'!$H70:$KM70,"&lt;&gt;")=0,"",SUMIF('English Scores- Leveled papers'!$H$4:$KM$4,BY$3,'English Scores- Leveled papers'!$H70:$KM70)))</f>
        <v/>
      </c>
      <c r="BZ68" s="80" t="str">
        <f>IF($B68="","",IF(COUNTIFS('English Scores- Leveled papers'!$H$4:$KM$4,BZ$3,'English Scores- Leveled papers'!$H70:$KM70,"&lt;&gt;")=0,"",SUMIF('English Scores- Leveled papers'!$H$4:$KM$4,BZ$3,'English Scores- Leveled papers'!$H70:$KM70)))</f>
        <v/>
      </c>
      <c r="CA68" s="80" t="str">
        <f>IF($B68="","",IF(COUNTIFS('English Scores- Leveled papers'!$H$4:$KM$4,CA$3,'English Scores- Leveled papers'!$H70:$KM70,"&lt;&gt;")=0,"",SUMIF('English Scores- Leveled papers'!$H$4:$KM$4,CA$3,'English Scores- Leveled papers'!$H70:$KM70)))</f>
        <v/>
      </c>
      <c r="CB68" s="80" t="str">
        <f>IF($B68="","",IF(COUNTIFS('English Scores- Leveled papers'!$H$4:$KM$4,CB$3,'English Scores- Leveled papers'!$H70:$KM70,"&lt;&gt;")=0,"",SUMIF('English Scores- Leveled papers'!$H$4:$KM$4,CB$3,'English Scores- Leveled papers'!$H70:$KM70)))</f>
        <v/>
      </c>
      <c r="CC68" s="80" t="str">
        <f>IF($B68="","",IF(COUNTIFS('English Scores- Leveled papers'!$H$4:$KM$4,CC$3,'English Scores- Leveled papers'!$H70:$KM70,"&lt;&gt;")=0,"",SUMIF('English Scores- Leveled papers'!$H$4:$KM$4,CC$3,'English Scores- Leveled papers'!$H70:$KM70)))</f>
        <v/>
      </c>
      <c r="CD68" s="80" t="str">
        <f>IF($B68="","",IF(COUNTIFS('English Scores- Leveled papers'!$H$4:$KM$4,CD$3,'English Scores- Leveled papers'!$H70:$KM70,"&lt;&gt;")=0,"",SUMIF('English Scores- Leveled papers'!$H$4:$KM$4,CD$3,'English Scores- Leveled papers'!$H70:$KM70)))</f>
        <v/>
      </c>
      <c r="CE68" s="80" t="str">
        <f>IF($B68="","",IF(COUNTIFS('English Scores- Leveled papers'!$H$4:$KM$4,CE$3,'English Scores- Leveled papers'!$H70:$KM70,"&lt;&gt;")=0,"",SUMIF('English Scores- Leveled papers'!$H$4:$KM$4,CE$3,'English Scores- Leveled papers'!$H70:$KM70)))</f>
        <v/>
      </c>
      <c r="CF68" s="80"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80" t="str">
        <f>IF($B68="","",IF(COUNTIFS('English Scores- Leveled papers'!$H$4:$KM$4,CL$3,'English Scores- Leveled papers'!$H70:$KM70,"&lt;&gt;")=0,"",SUMIF('English Scores- Leveled papers'!$H$4:$KM$4,CL$3,'English Scores- Leveled papers'!$H70:$KM70)))</f>
        <v/>
      </c>
      <c r="CM68" s="80" t="str">
        <f>IF($B68="","",IF(COUNTIFS('English Scores- Leveled papers'!$H$4:$KM$4,CM$3,'English Scores- Leveled papers'!$H70:$KM70,"&lt;&gt;")=0,"",SUMIF('English Scores- Leveled papers'!$H$4:$KM$4,CM$3,'English Scores- Leveled papers'!$H70:$KM70)))</f>
        <v/>
      </c>
      <c r="CN68" s="80" t="str">
        <f>IF($B68="","",IF(COUNTIFS('English Scores- Leveled papers'!$H$4:$KM$4,CN$3,'English Scores- Leveled papers'!$H70:$KM70,"&lt;&gt;")=0,"",SUMIF('English Scores- Leveled papers'!$H$4:$KM$4,CN$3,'English Scores- Leveled papers'!$H70:$KM70)))</f>
        <v/>
      </c>
      <c r="CO68" s="80" t="str">
        <f>IF($B68="","",IF(COUNTIFS('English Scores- Leveled papers'!$H$4:$KM$4,CO$3,'English Scores- Leveled papers'!$H70:$KM70,"&lt;&gt;")=0,"",SUMIF('English Scores- Leveled papers'!$H$4:$KM$4,CO$3,'English Scores- Leveled papers'!$H70:$KM70)))</f>
        <v/>
      </c>
      <c r="CP68" s="80" t="str">
        <f>IF($B68="","",IF(COUNTIFS('English Scores- Leveled papers'!$H$4:$KM$4,CP$3,'English Scores- Leveled papers'!$H70:$KM70,"&lt;&gt;")=0,"",SUMIF('English Scores- Leveled papers'!$H$4:$KM$4,CP$3,'English Scores- Leveled papers'!$H70:$KM70)))</f>
        <v/>
      </c>
      <c r="CQ68" s="80" t="str">
        <f>IF($B68="","",IF(COUNTIFS('English Scores- Leveled papers'!$H$4:$KM$4,CQ$3,'English Scores- Leveled papers'!$H70:$KM70,"&lt;&gt;")=0,"",SUMIF('English Scores- Leveled papers'!$H$4:$KM$4,CQ$3,'English Scores- Leveled papers'!$H70:$KM70)))</f>
        <v/>
      </c>
      <c r="CR68" s="80" t="str">
        <f>IF($B68="","",IF(COUNTIFS('English Scores- Leveled papers'!$H$4:$KM$4,CR$3,'English Scores- Leveled papers'!$H70:$KM70,"&lt;&gt;")=0,"",SUMIF('English Scores- Leveled papers'!$H$4:$KM$4,CR$3,'English Scores- Leveled papers'!$H70:$KM70)))</f>
        <v/>
      </c>
      <c r="CS68" s="80"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80" t="str">
        <f>IF($B68="","",IF(COUNTIFS('English Scores- Leveled papers'!$H$4:$KM$4,DF$3,'English Scores- Leveled papers'!$H70:$KM70,"&lt;&gt;")=0,"",SUMIF('English Scores- Leveled papers'!$H$4:$KM$4,DF$3,'English Scores- Leveled papers'!$H70:$KM70)))</f>
        <v/>
      </c>
      <c r="DG68" s="80" t="str">
        <f>IF($B68="","",IF(COUNTIFS('English Scores- Leveled papers'!$H$4:$KM$4,DG$3,'English Scores- Leveled papers'!$H70:$KM70,"&lt;&gt;")=0,"",SUMIF('English Scores- Leveled papers'!$H$4:$KM$4,DG$3,'English Scores- Leveled papers'!$H70:$KM70)))</f>
        <v/>
      </c>
      <c r="DH68" s="80" t="str">
        <f>IF($B68="","",IF(COUNTIFS('English Scores- Leveled papers'!$H$4:$KM$4,DH$3,'English Scores- Leveled papers'!$H70:$KM70,"&lt;&gt;")=0,"",SUMIF('English Scores- Leveled papers'!$H$4:$KM$4,DH$3,'English Scores- Leveled papers'!$H70:$KM70)))</f>
        <v/>
      </c>
      <c r="DI68" s="80" t="str">
        <f>IF($B68="","",IF(COUNTIFS('English Scores- Leveled papers'!$H$4:$KM$4,DI$3,'English Scores- Leveled papers'!$H70:$KM70,"&lt;&gt;")=0,"",SUMIF('English Scores- Leveled papers'!$H$4:$KM$4,DI$3,'English Scores- Leveled papers'!$H70:$KM70)))</f>
        <v/>
      </c>
      <c r="DJ68" s="80" t="str">
        <f>IF($B68="","",IF(COUNTIFS('English Scores- Leveled papers'!$H$4:$KM$4,DJ$3,'English Scores- Leveled papers'!$H70:$KM70,"&lt;&gt;")=0,"",SUMIF('English Scores- Leveled papers'!$H$4:$KM$4,DJ$3,'English Scores- Leveled papers'!$H70:$KM70)))</f>
        <v/>
      </c>
      <c r="DK68" s="80" t="str">
        <f>IF($B68="","",IF(COUNTIFS('English Scores- Leveled papers'!$H$4:$KM$4,DK$3,'English Scores- Leveled papers'!$H70:$KM70,"&lt;&gt;")=0,"",SUMIF('English Scores- Leveled papers'!$H$4:$KM$4,DK$3,'English Scores- Leveled papers'!$H70:$KM70)))</f>
        <v/>
      </c>
      <c r="DL68" s="80" t="str">
        <f>IF($B68="","",IF(COUNTIFS('English Scores- Leveled papers'!$H$4:$KM$4,DL$3,'English Scores- Leveled papers'!$H70:$KM70,"&lt;&gt;")=0,"",SUMIF('English Scores- Leveled papers'!$H$4:$KM$4,DL$3,'English Scores- Leveled papers'!$H70:$KM70)))</f>
        <v/>
      </c>
      <c r="DM68" s="80" t="str">
        <f>IF($B68="","",IF(COUNTIFS('English Scores- Leveled papers'!$H$4:$KM$4,DM$3,'English Scores- Leveled papers'!$H70:$KM70,"&lt;&gt;")=0,"",SUMIF('English Scores- Leveled papers'!$H$4:$KM$4,DM$3,'English Scores- Leveled papers'!$H70:$KM70)))</f>
        <v/>
      </c>
      <c r="DN68" s="80" t="str">
        <f>IF($B68="","",IF(COUNTIFS('English Scores- Leveled papers'!$H$4:$KM$4,DN$3,'English Scores- Leveled papers'!$H70:$KM70,"&lt;&gt;")=0,"",SUMIF('English Scores- Leveled papers'!$H$4:$KM$4,DN$3,'English Scores- Leveled papers'!$H70:$KM70)))</f>
        <v/>
      </c>
      <c r="DO68" s="80" t="str">
        <f>IF($B68="","",IF(COUNTIFS('English Scores- Leveled papers'!$H$4:$KM$4,DO$3,'English Scores- Leveled papers'!$H70:$KM70,"&lt;&gt;")=0,"",SUMIF('English Scores- Leveled papers'!$H$4:$KM$4,DO$3,'English Scores- Leveled papers'!$H70:$KM70)))</f>
        <v/>
      </c>
      <c r="DP68" s="80" t="str">
        <f>IF($B68="","",IF(COUNTIFS('English Scores- Leveled papers'!$H$4:$KM$4,DP$3,'English Scores- Leveled papers'!$H70:$KM70,"&lt;&gt;")=0,"",SUMIF('English Scores- Leveled papers'!$H$4:$KM$4,DP$3,'English Scores- Leveled papers'!$H70:$KM70)))</f>
        <v/>
      </c>
      <c r="DQ68" s="80" t="str">
        <f>IF($B68="","",IF(COUNTIFS('English Scores- Leveled papers'!$H$4:$KM$4,DQ$3,'English Scores- Leveled papers'!$H70:$KM70,"&lt;&gt;")=0,"",SUMIF('English Scores- Leveled papers'!$H$4:$KM$4,DQ$3,'English Scores- Leveled papers'!$H70:$KM70)))</f>
        <v/>
      </c>
      <c r="DR68" s="41" t="str">
        <f>IF($B68="","",IF(COUNTIFS('English Scores- Leveled papers'!$H$4:$KM$4,DR$3,'English Scores- Leveled papers'!$H70:$KM70,"&lt;&gt;")=0,"",SUMIF('English Scores- Leveled papers'!$H$4:$KM$4,DR$3,'English Scores- Leveled papers'!$H70:$KM70)))</f>
        <v/>
      </c>
      <c r="DS68" s="41" t="str">
        <f>IF($B68="","",IF(COUNTIFS('English Scores- Leveled papers'!$H$4:$KM$4,DS$3,'English Scores- Leveled papers'!$H70:$KM70,"&lt;&gt;")=0,"",SUMIF('English Scores- Leveled papers'!$H$4:$KM$4,DS$3,'English Scores- Leveled papers'!$H70:$KM70)))</f>
        <v/>
      </c>
      <c r="DT68" s="41" t="str">
        <f>IF($B68="","",IF(COUNTIFS('English Scores- Leveled papers'!$H$4:$KM$4,DT$3,'English Scores- Leveled papers'!$H70:$KM70,"&lt;&gt;")=0,"",SUMIF('English Scores- Leveled papers'!$H$4:$KM$4,DT$3,'English Scores- Leveled papers'!$H70:$KM70)))</f>
        <v/>
      </c>
      <c r="DU68" s="41" t="str">
        <f>IF($B68="","",IF(COUNTIFS('English Scores- Leveled papers'!$H$4:$KM$4,DU$3,'English Scores- Leveled papers'!$H70:$KM70,"&lt;&gt;")=0,"",SUMIF('English Scores- Leveled papers'!$H$4:$KM$4,DU$3,'English Scores- Leveled papers'!$H70:$KM70)))</f>
        <v/>
      </c>
      <c r="DV68" s="41" t="str">
        <f>IF($B68="","",IF(COUNTIFS('English Scores- Leveled papers'!$H$4:$KM$4,DV$3,'English Scores- Leveled papers'!$H70:$KM70,"&lt;&gt;")=0,"",SUMIF('English Scores- Leveled papers'!$H$4:$KM$4,DV$3,'English Scores- Leveled papers'!$H70:$KM70)))</f>
        <v/>
      </c>
      <c r="DW68" s="41" t="str">
        <f>IF($B68="","",IF(COUNTIFS('English Scores- Leveled papers'!$H$4:$KM$4,DW$3,'English Scores- Leveled papers'!$H70:$KM70,"&lt;&gt;")=0,"",SUMIF('English Scores- Leveled papers'!$H$4:$KM$4,DW$3,'English Scores- Leveled papers'!$H70:$KM70)))</f>
        <v/>
      </c>
      <c r="DX68" s="41" t="str">
        <f>IF($B68="","",IF(COUNTIFS('English Scores- Leveled papers'!$H$4:$KM$4,DX$3,'English Scores- Leveled papers'!$H70:$KM70,"&lt;&gt;")=0,"",SUMIF('English Scores- Leveled papers'!$H$4:$KM$4,DX$3,'English Scores- Leveled papers'!$H70:$KM70)))</f>
        <v/>
      </c>
      <c r="DY68" s="41" t="str">
        <f>IF($B68="","",IF(COUNTIFS('English Scores- Leveled papers'!$H$4:$KM$4,DY$3,'English Scores- Leveled papers'!$H70:$KM70,"&lt;&gt;")=0,"",SUMIF('English Scores- Leveled papers'!$H$4:$KM$4,DY$3,'English Scores- Leveled papers'!$H70:$KM70)))</f>
        <v/>
      </c>
      <c r="DZ68" s="41" t="str">
        <f>IF($B68="","",IF(COUNTIFS('English Scores- Leveled papers'!$H$4:$KM$4,DZ$3,'English Scores- Leveled papers'!$H70:$KM70,"&lt;&gt;")=0,"",SUMIF('English Scores- Leveled papers'!$H$4:$KM$4,DZ$3,'English Scores- Leveled papers'!$H70:$KM70)))</f>
        <v/>
      </c>
      <c r="EA68" s="41" t="str">
        <f>IF($B68="","",IF(COUNTIFS('English Scores- Leveled papers'!$H$4:$KM$4,EA$3,'English Scores- Leveled papers'!$H70:$KM70,"&lt;&gt;")=0,"",SUMIF('English Scores- Leveled papers'!$H$4:$KM$4,EA$3,'English Scores- Leveled papers'!$H70:$KM70)))</f>
        <v/>
      </c>
      <c r="EB68" s="41" t="str">
        <f>IF($B68="","",IF(COUNTIFS('English Scores- Leveled papers'!$H$4:$KM$4,EB$3,'English Scores- Leveled papers'!$H70:$KM70,"&lt;&gt;")=0,"",SUMIF('English Scores- Leveled papers'!$H$4:$KM$4,EB$3,'English Scores- Leveled papers'!$H70:$KM70)))</f>
        <v/>
      </c>
      <c r="EC68" s="41" t="str">
        <f>IF($B68="","",IF(COUNTIFS('English Scores- Leveled papers'!$H$4:$KM$4,EC$3,'English Scores- Leveled papers'!$H70:$KM70,"&lt;&gt;")=0,"",SUMIF('English Scores- Leveled papers'!$H$4:$KM$4,EC$3,'English Scores- Leveled papers'!$H70:$KM70)))</f>
        <v/>
      </c>
      <c r="ED68" s="80" t="str">
        <f>IF($B68="","",IF(COUNTIFS('English Scores- Leveled papers'!$H$4:$KM$4,ED$3,'English Scores- Leveled papers'!$H70:$KM70,"&lt;&gt;")=0,"",SUMIF('English Scores- Leveled papers'!$H$4:$KM$4,ED$3,'English Scores- Leveled papers'!$H70:$KM70)))</f>
        <v/>
      </c>
      <c r="EE68" s="80" t="str">
        <f>IF($B68="","",IF(COUNTIFS('English Scores- Leveled papers'!$H$4:$KM$4,EE$3,'English Scores- Leveled papers'!$H70:$KM70,"&lt;&gt;")=0,"",SUMIF('English Scores- Leveled papers'!$H$4:$KM$4,EE$3,'English Scores- Leveled papers'!$H70:$KM70)))</f>
        <v/>
      </c>
      <c r="EF68" s="80" t="str">
        <f>IF($B68="","",IF(COUNTIFS('English Scores- Leveled papers'!$H$4:$KM$4,EF$3,'English Scores- Leveled papers'!$H70:$KM70,"&lt;&gt;")=0,"",SUMIF('English Scores- Leveled papers'!$H$4:$KM$4,EF$3,'English Scores- Leveled papers'!$H70:$KM70)))</f>
        <v/>
      </c>
      <c r="EG68" s="80" t="str">
        <f>IF($B68="","",IF(COUNTIFS('English Scores- Leveled papers'!$H$4:$KM$4,EG$3,'English Scores- Leveled papers'!$H70:$KM70,"&lt;&gt;")=0,"",SUMIF('English Scores- Leveled papers'!$H$4:$KM$4,EG$3,'English Scores- Leveled papers'!$H70:$KM70)))</f>
        <v/>
      </c>
      <c r="EH68" s="80" t="str">
        <f>IF($B68="","",IF(COUNTIFS('English Scores- Leveled papers'!$H$4:$KM$4,EH$3,'English Scores- Leveled papers'!$H70:$KM70,"&lt;&gt;")=0,"",SUMIF('English Scores- Leveled papers'!$H$4:$KM$4,EH$3,'English Scores- Leveled papers'!$H70:$KM70)))</f>
        <v/>
      </c>
      <c r="EI68" s="80" t="str">
        <f>IF($B68="","",IF(COUNTIFS('English Scores- Leveled papers'!$H$4:$KM$4,EI$3,'English Scores- Leveled papers'!$H70:$KM70,"&lt;&gt;")=0,"",SUMIF('English Scores- Leveled papers'!$H$4:$KM$4,EI$3,'English Scores- Leveled papers'!$H70:$KM70)))</f>
        <v/>
      </c>
      <c r="EJ68" s="80" t="str">
        <f>IF($B68="","",IF(COUNTIFS('English Scores- Leveled papers'!$H$4:$KM$4,EJ$3,'English Scores- Leveled papers'!$H70:$KM70,"&lt;&gt;")=0,"",SUMIF('English Scores- Leveled papers'!$H$4:$KM$4,EJ$3,'English Scores- Leveled papers'!$H70:$KM70)))</f>
        <v/>
      </c>
      <c r="EK68" s="80" t="str">
        <f>IF($B68="","",IF(COUNTIFS('English Scores- Leveled papers'!$H$4:$KM$4,EK$3,'English Scores- Leveled papers'!$H70:$KM70,"&lt;&gt;")=0,"",SUMIF('English Scores- Leveled papers'!$H$4:$KM$4,EK$3,'English Scores- Leveled papers'!$H70:$KM70)))</f>
        <v/>
      </c>
      <c r="EL68" s="80" t="str">
        <f>IF($B68="","",IF(COUNTIFS('English Scores- Leveled papers'!$H$4:$KM$4,EL$3,'English Scores- Leveled papers'!$H70:$KM70,"&lt;&gt;")=0,"",SUMIF('English Scores- Leveled papers'!$H$4:$KM$4,EL$3,'English Scores- Leveled papers'!$H70:$KM70)))</f>
        <v/>
      </c>
      <c r="EM68" s="80" t="str">
        <f>IF($B68="","",IF(COUNTIFS('English Scores- Leveled papers'!$H$4:$KM$4,EM$3,'English Scores- Leveled papers'!$H70:$KM70,"&lt;&gt;")=0,"",SUMIF('English Scores- Leveled papers'!$H$4:$KM$4,EM$3,'English Scores- Leveled papers'!$H70:$KM70)))</f>
        <v/>
      </c>
      <c r="EN68" s="80" t="str">
        <f>IF($B68="","",IF(COUNTIFS('English Scores- Leveled papers'!$H$4:$KM$4,EN$3,'English Scores- Leveled papers'!$H70:$KM70,"&lt;&gt;")=0,"",SUMIF('English Scores- Leveled papers'!$H$4:$KM$4,EN$3,'English Scores- Leveled papers'!$H70:$KM70)))</f>
        <v/>
      </c>
      <c r="EO68" s="80" t="str">
        <f>IF($B68="","",IF(COUNTIFS('English Scores- Leveled papers'!$H$4:$KM$4,EO$3,'English Scores- Leveled papers'!$H70:$KM70,"&lt;&gt;")=0,"",SUMIF('English Scores- Leveled papers'!$H$4:$KM$4,EO$3,'English Scores- Leveled papers'!$H70:$KM70)))</f>
        <v/>
      </c>
      <c r="EP68" s="80" t="str">
        <f>IF($B68="","",IF(COUNTIFS('English Scores- Leveled papers'!$H$4:$KM$4,EP$3,'English Scores- Leveled papers'!$H70:$KM70,"&lt;&gt;")=0,"",SUMIF('English Scores- Leveled papers'!$H$4:$KM$4,EP$3,'English Scores- Leveled papers'!$H70:$KM70)))</f>
        <v/>
      </c>
    </row>
    <row r="69" spans="1:146" ht="12.75" customHeight="1" x14ac:dyDescent="0.2">
      <c r="A69" s="65">
        <v>65</v>
      </c>
      <c r="B69" s="65" t="str">
        <f>'English Scores- Leveled papers'!B71</f>
        <v/>
      </c>
      <c r="C69" s="79" t="str">
        <f>IF('RC Mastery Check+Question type'!D69="","",IF(OR('RC Mastery Check+Question type'!D69=-0.5,'RC Mastery Check+Question type'!D69=0,'RC Mastery Check+Question type'!D69=0.2,'RC Mastery Check+Question type'!D69=0.5),"NR",'Cover Sheet'!#REF!))</f>
        <v/>
      </c>
      <c r="D69" s="76" t="str">
        <f>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v/>
      </c>
      <c r="E69" s="78" t="str">
        <f t="shared" ref="E69:E89" si="30">IF((B69=""),"",IF(COUNT(S69:W69)=0,"",ROUND(SUM(S69:W69)/SUM($S$2:$W$2),1)))</f>
        <v/>
      </c>
      <c r="F69" s="78" t="str">
        <f t="shared" ref="F69:F89" si="31">IF((B69=""),"",IF(COUNT(X69:AB69)=0,"",ROUND(SUM(X69:AB69)/SUM($X$2:$AB$2),1)))</f>
        <v/>
      </c>
      <c r="G69" s="78" t="str">
        <f t="shared" ref="G69:G89" si="32">IFERROR(IF((B69=""),"",IF(COUNT(AC69:AH69)=0,"",ROUND(SUM(AC69:AH69)/SUM($AC$2:$AH$2),1))),"")</f>
        <v/>
      </c>
      <c r="H69" s="78" t="str">
        <f t="shared" ref="H69:H89" si="33">IFERROR(IF((B69=""),"",IF(COUNT(AI69:AN69)=0,"",ROUND(SUM(AI69:AN69)/SUM($AI$2:$AN$2),1))),0)</f>
        <v/>
      </c>
      <c r="I69" s="78" t="str">
        <f t="shared" ref="I69:I89" si="34">IFERROR(IF((B69=""),"",IF(COUNT(AO69:AY69)=0,"",ROUND(SUM(AO69:AY69)/SUM($AO$2:$AY$2),1))),0)</f>
        <v/>
      </c>
      <c r="J69" s="78" t="str">
        <f t="shared" ref="J69:J89" si="35">IFERROR(IF((B69=""),"",IF(COUNT(AZ69:BO69)=0,"",ROUND(SUM(AZ69:BO69)/SUM($AZ$2:$BO$2),1))),0)</f>
        <v/>
      </c>
      <c r="K69" s="78" t="str">
        <f t="shared" ref="K69:K89" si="36">IFERROR(IF((B69=""),"",IF(COUNT(BP69:BW69)=0,"",ROUND(SUM(BP69:BW69)/SUM($BP$2:$BW$2),1))),0)</f>
        <v/>
      </c>
      <c r="L69" s="78" t="str">
        <f t="shared" ref="L69:L89" si="37">IFERROR(IF((B69=""),"",IF(COUNT(BX69:CF69)=0,"",ROUND(SUM(BX69:CF69)/SUM($BX$2:$CF$2),1))),0)</f>
        <v/>
      </c>
      <c r="M69" s="78" t="str">
        <f t="shared" ref="M69:M89" si="38">IFERROR(IF((B69=""),"",IF(COUNT(CG69:CK69)=0,"",ROUND(SUM(CG69:CK69)/SUM($CG$2:$CK$2),1))),0)</f>
        <v/>
      </c>
      <c r="N69" s="78" t="str">
        <f t="shared" ref="N69:N89" si="39">IFERROR(IF((B69=""),"",IF(COUNT(CL69:CS69)=0,"",ROUND(SUM(CL69:CS69)/SUM($CL$2:$CS$2),1))),0)</f>
        <v/>
      </c>
      <c r="O69" s="78" t="str">
        <f t="shared" ref="O69:O89" si="40">IFERROR(IF((B69=""),"",IF(COUNT(CT69:DE69)=0,"",ROUND(SUM(CT69:DE69)/SUM($CT$2:$DE$2),1))),0)</f>
        <v/>
      </c>
      <c r="P69" s="78" t="str">
        <f t="shared" ref="P69:P89" si="41">IFERROR(IF((B69=""),"",IF(COUNT(DF69:DQ69)=0,"",ROUND(SUM(DF69:DQ69)/SUM($DF$2:$DQ$2),1))),0)</f>
        <v/>
      </c>
      <c r="Q69" s="78" t="str">
        <f t="shared" ref="Q69:Q89" si="42">IFERROR(IF((B69=""),"",IF(COUNT(DR69:EB69)=0,"",ROUND(SUM(DR69:EB69)/SUM($DR$2:$EB$2),1))),0)</f>
        <v/>
      </c>
      <c r="R69" s="78" t="str">
        <f t="shared" ref="R69:R89" si="43">(IF((B69=""),"",IF(COUNT(ED69:EP69)=0,"",ROUND(SUM(ED69:EP69)/SUM($ED$2:$EP$2),1))))</f>
        <v/>
      </c>
      <c r="S69" s="41" t="str">
        <f>IF($B69="","",IF(COUNTIFS('English Scores- Leveled papers'!$H$4:$KM$4,S$3,'English Scores- Leveled papers'!$H71:$KM71,"&lt;&gt;")=0,"",SUMIF('English Scores- Leveled papers'!$H$4:$KM$4,S$3,'English Scores- Leveled papers'!$H71:$KM71)))</f>
        <v/>
      </c>
      <c r="T69" s="41" t="str">
        <f>IF($B69="","",IF(COUNTIFS('English Scores- Leveled papers'!$H$4:$KM$4,T$3,'English Scores- Leveled papers'!$H71:$KM71,"&lt;&gt;")=0,"",SUMIF('English Scores- Leveled papers'!$H$4:$KM$4,T$3,'English Scores- Leveled papers'!$H71:$KM71)))</f>
        <v/>
      </c>
      <c r="U69" s="41" t="str">
        <f>IF($B69="","",IF(COUNTIFS('English Scores- Leveled papers'!$H$4:$KM$4,U$3,'English Scores- Leveled papers'!$H71:$KM71,"&lt;&gt;")=0,"",SUMIF('English Scores- Leveled papers'!$H$4:$KM$4,U$3,'English Scores- Leveled papers'!$H71:$KM71)))</f>
        <v/>
      </c>
      <c r="V69" s="41" t="str">
        <f>IF($B69="","",IF(COUNTIFS('English Scores- Leveled papers'!$H$4:$KM$4,V$3,'English Scores- Leveled papers'!$H71:$KM71,"&lt;&gt;")=0,"",SUMIF('English Scores- Leveled papers'!$H$4:$KM$4,V$3,'English Scores- Leveled papers'!$H71:$KM71)))</f>
        <v/>
      </c>
      <c r="W69" s="41" t="str">
        <f>IF($B69="","",IF(COUNTIFS('English Scores- Leveled papers'!$H$4:$KM$4,W$3,'English Scores- Leveled papers'!$H71:$KM71,"&lt;&gt;")=0,"",SUMIF('English Scores- Leveled papers'!$H$4:$KM$4,W$3,'English Scores- Leveled papers'!$H71:$KM71)))</f>
        <v/>
      </c>
      <c r="X69" s="80" t="str">
        <f>IF($B69="","",IF(COUNTIFS('English Scores- Leveled papers'!$H$4:$KM$4,X$3,'English Scores- Leveled papers'!$H71:$KM71,"&lt;&gt;")=0,"",SUMIF('English Scores- Leveled papers'!$H$4:$KM$4,X$3,'English Scores- Leveled papers'!$H71:$KM71)))</f>
        <v/>
      </c>
      <c r="Y69" s="80" t="str">
        <f>IF($B69="","",IF(COUNTIFS('English Scores- Leveled papers'!$H$4:$KM$4,Y$3,'English Scores- Leveled papers'!$H71:$KM71,"&lt;&gt;")=0,"",SUMIF('English Scores- Leveled papers'!$H$4:$KM$4,Y$3,'English Scores- Leveled papers'!$H71:$KM71)))</f>
        <v/>
      </c>
      <c r="Z69" s="80" t="str">
        <f>IF($B69="","",IF(COUNTIFS('English Scores- Leveled papers'!$H$4:$KM$4,Z$3,'English Scores- Leveled papers'!$H71:$KM71,"&lt;&gt;")=0,"",SUMIF('English Scores- Leveled papers'!$H$4:$KM$4,Z$3,'English Scores- Leveled papers'!$H71:$KM71)))</f>
        <v/>
      </c>
      <c r="AA69" s="80" t="str">
        <f>IF($B69="","",IF(COUNTIFS('English Scores- Leveled papers'!$H$4:$KM$4,AA$3,'English Scores- Leveled papers'!$H71:$KM71,"&lt;&gt;")=0,"",SUMIF('English Scores- Leveled papers'!$H$4:$KM$4,AA$3,'English Scores- Leveled papers'!$H71:$KM71)))</f>
        <v/>
      </c>
      <c r="AB69" s="80" t="str">
        <f>IF($B69="","",IF(COUNTIFS('English Scores- Leveled papers'!$H$4:$KM$4,AB$3,'English Scores- Leveled papers'!$H71:$KM71,"&lt;&gt;")=0,"",SUMIF('English Scores- Leveled papers'!$H$4:$KM$4,AB$3,'English Scores- Leveled papers'!$H71:$KM71)))</f>
        <v/>
      </c>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80" t="str">
        <f>IF($B69="","",IF(COUNTIFS('English Scores- Leveled papers'!$H$4:$KM$4,AI$3,'English Scores- Leveled papers'!$H71:$KM71,"&lt;&gt;")=0,"",SUMIF('English Scores- Leveled papers'!$H$4:$KM$4,AI$3,'English Scores- Leveled papers'!$H71:$KM71)))</f>
        <v/>
      </c>
      <c r="AJ69" s="80" t="str">
        <f>IF($B69="","",IF(COUNTIFS('English Scores- Leveled papers'!$H$4:$KM$4,AJ$3,'English Scores- Leveled papers'!$H71:$KM71,"&lt;&gt;")=0,"",SUMIF('English Scores- Leveled papers'!$H$4:$KM$4,AJ$3,'English Scores- Leveled papers'!$H71:$KM71)))</f>
        <v/>
      </c>
      <c r="AK69" s="80" t="str">
        <f>IF($B69="","",IF(COUNTIFS('English Scores- Leveled papers'!$H$4:$KM$4,AK$3,'English Scores- Leveled papers'!$H71:$KM71,"&lt;&gt;")=0,"",SUMIF('English Scores- Leveled papers'!$H$4:$KM$4,AK$3,'English Scores- Leveled papers'!$H71:$KM71)))</f>
        <v/>
      </c>
      <c r="AL69" s="80" t="str">
        <f>IF($B69="","",IF(COUNTIFS('English Scores- Leveled papers'!$H$4:$KM$4,AL$3,'English Scores- Leveled papers'!$H71:$KM71,"&lt;&gt;")=0,"",SUMIF('English Scores- Leveled papers'!$H$4:$KM$4,AL$3,'English Scores- Leveled papers'!$H71:$KM71)))</f>
        <v/>
      </c>
      <c r="AM69" s="80" t="str">
        <f>IF($B69="","",IF(COUNTIFS('English Scores- Leveled papers'!$H$4:$KM$4,AM$3,'English Scores- Leveled papers'!$H71:$KM71,"&lt;&gt;")=0,"",SUMIF('English Scores- Leveled papers'!$H$4:$KM$4,AM$3,'English Scores- Leveled papers'!$H71:$KM71)))</f>
        <v/>
      </c>
      <c r="AN69" s="80"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80" t="str">
        <f>IF($B69="","",IF(COUNTIFS('English Scores- Leveled papers'!$H$4:$KM$4,AZ$3,'English Scores- Leveled papers'!$H71:$KM71,"&lt;&gt;")=0,"",SUMIF('English Scores- Leveled papers'!$H$4:$KM$4,AZ$3,'English Scores- Leveled papers'!$H71:$KM71)))</f>
        <v/>
      </c>
      <c r="BA69" s="80" t="str">
        <f>IF($B69="","",IF(COUNTIFS('English Scores- Leveled papers'!$H$4:$KM$4,BA$3,'English Scores- Leveled papers'!$H71:$KM71,"&lt;&gt;")=0,"",SUMIF('English Scores- Leveled papers'!$H$4:$KM$4,BA$3,'English Scores- Leveled papers'!$H71:$KM71)))</f>
        <v/>
      </c>
      <c r="BB69" s="80" t="str">
        <f>IF($B69="","",IF(COUNTIFS('English Scores- Leveled papers'!$H$4:$KM$4,BB$3,'English Scores- Leveled papers'!$H71:$KM71,"&lt;&gt;")=0,"",SUMIF('English Scores- Leveled papers'!$H$4:$KM$4,BB$3,'English Scores- Leveled papers'!$H71:$KM71)))</f>
        <v/>
      </c>
      <c r="BC69" s="80" t="str">
        <f>IF($B69="","",IF(COUNTIFS('English Scores- Leveled papers'!$H$4:$KM$4,BC$3,'English Scores- Leveled papers'!$H71:$KM71,"&lt;&gt;")=0,"",SUMIF('English Scores- Leveled papers'!$H$4:$KM$4,BC$3,'English Scores- Leveled papers'!$H71:$KM71)))</f>
        <v/>
      </c>
      <c r="BD69" s="80"/>
      <c r="BE69" s="80"/>
      <c r="BF69" s="80" t="str">
        <f>IF($B69="","",IF(COUNTIFS('English Scores- Leveled papers'!$H$4:$KM$4,BF$3,'English Scores- Leveled papers'!$H71:$KM71,"&lt;&gt;")=0,"",SUMIF('English Scores- Leveled papers'!$H$4:$KM$4,BF$3,'English Scores- Leveled papers'!$H71:$KM71)))</f>
        <v/>
      </c>
      <c r="BG69" s="80" t="str">
        <f>IF($B69="","",IF(COUNTIFS('English Scores- Leveled papers'!$H$4:$KM$4,BG$3,'English Scores- Leveled papers'!$H71:$KM71,"&lt;&gt;")=0,"",SUMIF('English Scores- Leveled papers'!$H$4:$KM$4,BG$3,'English Scores- Leveled papers'!$H71:$KM71)))</f>
        <v/>
      </c>
      <c r="BH69" s="80" t="str">
        <f>IF($B69="","",IF(COUNTIFS('English Scores- Leveled papers'!$H$4:$KM$4,BH$3,'English Scores- Leveled papers'!$H71:$KM71,"&lt;&gt;")=0,"",SUMIF('English Scores- Leveled papers'!$H$4:$KM$4,BH$3,'English Scores- Leveled papers'!$H71:$KM71)))</f>
        <v/>
      </c>
      <c r="BI69" s="80" t="str">
        <f>IF($B69="","",IF(COUNTIFS('English Scores- Leveled papers'!$H$4:$KM$4,BI$3,'English Scores- Leveled papers'!$H71:$KM71,"&lt;&gt;")=0,"",SUMIF('English Scores- Leveled papers'!$H$4:$KM$4,BI$3,'English Scores- Leveled papers'!$H71:$KM71)))</f>
        <v/>
      </c>
      <c r="BJ69" s="80" t="str">
        <f>IF($B69="","",IF(COUNTIFS('English Scores- Leveled papers'!$H$4:$KM$4,BJ$3,'English Scores- Leveled papers'!$H71:$KM71,"&lt;&gt;")=0,"",SUMIF('English Scores- Leveled papers'!$H$4:$KM$4,BJ$3,'English Scores- Leveled papers'!$H71:$KM71)))</f>
        <v/>
      </c>
      <c r="BK69" s="80" t="str">
        <f>IF($B69="","",IF(COUNTIFS('English Scores- Leveled papers'!$H$4:$KM$4,BK$3,'English Scores- Leveled papers'!$H71:$KM71,"&lt;&gt;")=0,"",SUMIF('English Scores- Leveled papers'!$H$4:$KM$4,BK$3,'English Scores- Leveled papers'!$H71:$KM71)))</f>
        <v/>
      </c>
      <c r="BL69" s="80" t="str">
        <f>IF($B69="","",IF(COUNTIFS('English Scores- Leveled papers'!$H$4:$KM$4,BL$3,'English Scores- Leveled papers'!$H71:$KM71,"&lt;&gt;")=0,"",SUMIF('English Scores- Leveled papers'!$H$4:$KM$4,BL$3,'English Scores- Leveled papers'!$H71:$KM71)))</f>
        <v/>
      </c>
      <c r="BM69" s="80" t="str">
        <f>IF($B69="","",IF(COUNTIFS('English Scores- Leveled papers'!$H$4:$KM$4,BM$3,'English Scores- Leveled papers'!$H71:$KM71,"&lt;&gt;")=0,"",SUMIF('English Scores- Leveled papers'!$H$4:$KM$4,BM$3,'English Scores- Leveled papers'!$H71:$KM71)))</f>
        <v/>
      </c>
      <c r="BN69" s="80" t="str">
        <f>IF($B69="","",IF(COUNTIFS('English Scores- Leveled papers'!$H$4:$KM$4,BN$3,'English Scores- Leveled papers'!$H71:$KM71,"&lt;&gt;")=0,"",SUMIF('English Scores- Leveled papers'!$H$4:$KM$4,BN$3,'English Scores- Leveled papers'!$H71:$KM71)))</f>
        <v/>
      </c>
      <c r="BO69" s="80"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80" t="str">
        <f>IF($B69="","",IF(COUNTIFS('English Scores- Leveled papers'!$H$4:$KM$4,BX$3,'English Scores- Leveled papers'!$H71:$KM71,"&lt;&gt;")=0,"",SUMIF('English Scores- Leveled papers'!$H$4:$KM$4,BX$3,'English Scores- Leveled papers'!$H71:$KM71)))</f>
        <v/>
      </c>
      <c r="BY69" s="80" t="str">
        <f>IF($B69="","",IF(COUNTIFS('English Scores- Leveled papers'!$H$4:$KM$4,BY$3,'English Scores- Leveled papers'!$H71:$KM71,"&lt;&gt;")=0,"",SUMIF('English Scores- Leveled papers'!$H$4:$KM$4,BY$3,'English Scores- Leveled papers'!$H71:$KM71)))</f>
        <v/>
      </c>
      <c r="BZ69" s="80" t="str">
        <f>IF($B69="","",IF(COUNTIFS('English Scores- Leveled papers'!$H$4:$KM$4,BZ$3,'English Scores- Leveled papers'!$H71:$KM71,"&lt;&gt;")=0,"",SUMIF('English Scores- Leveled papers'!$H$4:$KM$4,BZ$3,'English Scores- Leveled papers'!$H71:$KM71)))</f>
        <v/>
      </c>
      <c r="CA69" s="80" t="str">
        <f>IF($B69="","",IF(COUNTIFS('English Scores- Leveled papers'!$H$4:$KM$4,CA$3,'English Scores- Leveled papers'!$H71:$KM71,"&lt;&gt;")=0,"",SUMIF('English Scores- Leveled papers'!$H$4:$KM$4,CA$3,'English Scores- Leveled papers'!$H71:$KM71)))</f>
        <v/>
      </c>
      <c r="CB69" s="80" t="str">
        <f>IF($B69="","",IF(COUNTIFS('English Scores- Leveled papers'!$H$4:$KM$4,CB$3,'English Scores- Leveled papers'!$H71:$KM71,"&lt;&gt;")=0,"",SUMIF('English Scores- Leveled papers'!$H$4:$KM$4,CB$3,'English Scores- Leveled papers'!$H71:$KM71)))</f>
        <v/>
      </c>
      <c r="CC69" s="80" t="str">
        <f>IF($B69="","",IF(COUNTIFS('English Scores- Leveled papers'!$H$4:$KM$4,CC$3,'English Scores- Leveled papers'!$H71:$KM71,"&lt;&gt;")=0,"",SUMIF('English Scores- Leveled papers'!$H$4:$KM$4,CC$3,'English Scores- Leveled papers'!$H71:$KM71)))</f>
        <v/>
      </c>
      <c r="CD69" s="80" t="str">
        <f>IF($B69="","",IF(COUNTIFS('English Scores- Leveled papers'!$H$4:$KM$4,CD$3,'English Scores- Leveled papers'!$H71:$KM71,"&lt;&gt;")=0,"",SUMIF('English Scores- Leveled papers'!$H$4:$KM$4,CD$3,'English Scores- Leveled papers'!$H71:$KM71)))</f>
        <v/>
      </c>
      <c r="CE69" s="80" t="str">
        <f>IF($B69="","",IF(COUNTIFS('English Scores- Leveled papers'!$H$4:$KM$4,CE$3,'English Scores- Leveled papers'!$H71:$KM71,"&lt;&gt;")=0,"",SUMIF('English Scores- Leveled papers'!$H$4:$KM$4,CE$3,'English Scores- Leveled papers'!$H71:$KM71)))</f>
        <v/>
      </c>
      <c r="CF69" s="80"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80" t="str">
        <f>IF($B69="","",IF(COUNTIFS('English Scores- Leveled papers'!$H$4:$KM$4,CL$3,'English Scores- Leveled papers'!$H71:$KM71,"&lt;&gt;")=0,"",SUMIF('English Scores- Leveled papers'!$H$4:$KM$4,CL$3,'English Scores- Leveled papers'!$H71:$KM71)))</f>
        <v/>
      </c>
      <c r="CM69" s="80" t="str">
        <f>IF($B69="","",IF(COUNTIFS('English Scores- Leveled papers'!$H$4:$KM$4,CM$3,'English Scores- Leveled papers'!$H71:$KM71,"&lt;&gt;")=0,"",SUMIF('English Scores- Leveled papers'!$H$4:$KM$4,CM$3,'English Scores- Leveled papers'!$H71:$KM71)))</f>
        <v/>
      </c>
      <c r="CN69" s="80" t="str">
        <f>IF($B69="","",IF(COUNTIFS('English Scores- Leveled papers'!$H$4:$KM$4,CN$3,'English Scores- Leveled papers'!$H71:$KM71,"&lt;&gt;")=0,"",SUMIF('English Scores- Leveled papers'!$H$4:$KM$4,CN$3,'English Scores- Leveled papers'!$H71:$KM71)))</f>
        <v/>
      </c>
      <c r="CO69" s="80" t="str">
        <f>IF($B69="","",IF(COUNTIFS('English Scores- Leveled papers'!$H$4:$KM$4,CO$3,'English Scores- Leveled papers'!$H71:$KM71,"&lt;&gt;")=0,"",SUMIF('English Scores- Leveled papers'!$H$4:$KM$4,CO$3,'English Scores- Leveled papers'!$H71:$KM71)))</f>
        <v/>
      </c>
      <c r="CP69" s="80" t="str">
        <f>IF($B69="","",IF(COUNTIFS('English Scores- Leveled papers'!$H$4:$KM$4,CP$3,'English Scores- Leveled papers'!$H71:$KM71,"&lt;&gt;")=0,"",SUMIF('English Scores- Leveled papers'!$H$4:$KM$4,CP$3,'English Scores- Leveled papers'!$H71:$KM71)))</f>
        <v/>
      </c>
      <c r="CQ69" s="80" t="str">
        <f>IF($B69="","",IF(COUNTIFS('English Scores- Leveled papers'!$H$4:$KM$4,CQ$3,'English Scores- Leveled papers'!$H71:$KM71,"&lt;&gt;")=0,"",SUMIF('English Scores- Leveled papers'!$H$4:$KM$4,CQ$3,'English Scores- Leveled papers'!$H71:$KM71)))</f>
        <v/>
      </c>
      <c r="CR69" s="80" t="str">
        <f>IF($B69="","",IF(COUNTIFS('English Scores- Leveled papers'!$H$4:$KM$4,CR$3,'English Scores- Leveled papers'!$H71:$KM71,"&lt;&gt;")=0,"",SUMIF('English Scores- Leveled papers'!$H$4:$KM$4,CR$3,'English Scores- Leveled papers'!$H71:$KM71)))</f>
        <v/>
      </c>
      <c r="CS69" s="80"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80" t="str">
        <f>IF($B69="","",IF(COUNTIFS('English Scores- Leveled papers'!$H$4:$KM$4,DF$3,'English Scores- Leveled papers'!$H71:$KM71,"&lt;&gt;")=0,"",SUMIF('English Scores- Leveled papers'!$H$4:$KM$4,DF$3,'English Scores- Leveled papers'!$H71:$KM71)))</f>
        <v/>
      </c>
      <c r="DG69" s="80" t="str">
        <f>IF($B69="","",IF(COUNTIFS('English Scores- Leveled papers'!$H$4:$KM$4,DG$3,'English Scores- Leveled papers'!$H71:$KM71,"&lt;&gt;")=0,"",SUMIF('English Scores- Leveled papers'!$H$4:$KM$4,DG$3,'English Scores- Leveled papers'!$H71:$KM71)))</f>
        <v/>
      </c>
      <c r="DH69" s="80" t="str">
        <f>IF($B69="","",IF(COUNTIFS('English Scores- Leveled papers'!$H$4:$KM$4,DH$3,'English Scores- Leveled papers'!$H71:$KM71,"&lt;&gt;")=0,"",SUMIF('English Scores- Leveled papers'!$H$4:$KM$4,DH$3,'English Scores- Leveled papers'!$H71:$KM71)))</f>
        <v/>
      </c>
      <c r="DI69" s="80" t="str">
        <f>IF($B69="","",IF(COUNTIFS('English Scores- Leveled papers'!$H$4:$KM$4,DI$3,'English Scores- Leveled papers'!$H71:$KM71,"&lt;&gt;")=0,"",SUMIF('English Scores- Leveled papers'!$H$4:$KM$4,DI$3,'English Scores- Leveled papers'!$H71:$KM71)))</f>
        <v/>
      </c>
      <c r="DJ69" s="80" t="str">
        <f>IF($B69="","",IF(COUNTIFS('English Scores- Leveled papers'!$H$4:$KM$4,DJ$3,'English Scores- Leveled papers'!$H71:$KM71,"&lt;&gt;")=0,"",SUMIF('English Scores- Leveled papers'!$H$4:$KM$4,DJ$3,'English Scores- Leveled papers'!$H71:$KM71)))</f>
        <v/>
      </c>
      <c r="DK69" s="80" t="str">
        <f>IF($B69="","",IF(COUNTIFS('English Scores- Leveled papers'!$H$4:$KM$4,DK$3,'English Scores- Leveled papers'!$H71:$KM71,"&lt;&gt;")=0,"",SUMIF('English Scores- Leveled papers'!$H$4:$KM$4,DK$3,'English Scores- Leveled papers'!$H71:$KM71)))</f>
        <v/>
      </c>
      <c r="DL69" s="80" t="str">
        <f>IF($B69="","",IF(COUNTIFS('English Scores- Leveled papers'!$H$4:$KM$4,DL$3,'English Scores- Leveled papers'!$H71:$KM71,"&lt;&gt;")=0,"",SUMIF('English Scores- Leveled papers'!$H$4:$KM$4,DL$3,'English Scores- Leveled papers'!$H71:$KM71)))</f>
        <v/>
      </c>
      <c r="DM69" s="80" t="str">
        <f>IF($B69="","",IF(COUNTIFS('English Scores- Leveled papers'!$H$4:$KM$4,DM$3,'English Scores- Leveled papers'!$H71:$KM71,"&lt;&gt;")=0,"",SUMIF('English Scores- Leveled papers'!$H$4:$KM$4,DM$3,'English Scores- Leveled papers'!$H71:$KM71)))</f>
        <v/>
      </c>
      <c r="DN69" s="80" t="str">
        <f>IF($B69="","",IF(COUNTIFS('English Scores- Leveled papers'!$H$4:$KM$4,DN$3,'English Scores- Leveled papers'!$H71:$KM71,"&lt;&gt;")=0,"",SUMIF('English Scores- Leveled papers'!$H$4:$KM$4,DN$3,'English Scores- Leveled papers'!$H71:$KM71)))</f>
        <v/>
      </c>
      <c r="DO69" s="80" t="str">
        <f>IF($B69="","",IF(COUNTIFS('English Scores- Leveled papers'!$H$4:$KM$4,DO$3,'English Scores- Leveled papers'!$H71:$KM71,"&lt;&gt;")=0,"",SUMIF('English Scores- Leveled papers'!$H$4:$KM$4,DO$3,'English Scores- Leveled papers'!$H71:$KM71)))</f>
        <v/>
      </c>
      <c r="DP69" s="80" t="str">
        <f>IF($B69="","",IF(COUNTIFS('English Scores- Leveled papers'!$H$4:$KM$4,DP$3,'English Scores- Leveled papers'!$H71:$KM71,"&lt;&gt;")=0,"",SUMIF('English Scores- Leveled papers'!$H$4:$KM$4,DP$3,'English Scores- Leveled papers'!$H71:$KM71)))</f>
        <v/>
      </c>
      <c r="DQ69" s="80" t="str">
        <f>IF($B69="","",IF(COUNTIFS('English Scores- Leveled papers'!$H$4:$KM$4,DQ$3,'English Scores- Leveled papers'!$H71:$KM71,"&lt;&gt;")=0,"",SUMIF('English Scores- Leveled papers'!$H$4:$KM$4,DQ$3,'English Scores- Leveled papers'!$H71:$KM71)))</f>
        <v/>
      </c>
      <c r="DR69" s="41" t="str">
        <f>IF($B69="","",IF(COUNTIFS('English Scores- Leveled papers'!$H$4:$KM$4,DR$3,'English Scores- Leveled papers'!$H71:$KM71,"&lt;&gt;")=0,"",SUMIF('English Scores- Leveled papers'!$H$4:$KM$4,DR$3,'English Scores- Leveled papers'!$H71:$KM71)))</f>
        <v/>
      </c>
      <c r="DS69" s="41" t="str">
        <f>IF($B69="","",IF(COUNTIFS('English Scores- Leveled papers'!$H$4:$KM$4,DS$3,'English Scores- Leveled papers'!$H71:$KM71,"&lt;&gt;")=0,"",SUMIF('English Scores- Leveled papers'!$H$4:$KM$4,DS$3,'English Scores- Leveled papers'!$H71:$KM71)))</f>
        <v/>
      </c>
      <c r="DT69" s="41" t="str">
        <f>IF($B69="","",IF(COUNTIFS('English Scores- Leveled papers'!$H$4:$KM$4,DT$3,'English Scores- Leveled papers'!$H71:$KM71,"&lt;&gt;")=0,"",SUMIF('English Scores- Leveled papers'!$H$4:$KM$4,DT$3,'English Scores- Leveled papers'!$H71:$KM71)))</f>
        <v/>
      </c>
      <c r="DU69" s="41" t="str">
        <f>IF($B69="","",IF(COUNTIFS('English Scores- Leveled papers'!$H$4:$KM$4,DU$3,'English Scores- Leveled papers'!$H71:$KM71,"&lt;&gt;")=0,"",SUMIF('English Scores- Leveled papers'!$H$4:$KM$4,DU$3,'English Scores- Leveled papers'!$H71:$KM71)))</f>
        <v/>
      </c>
      <c r="DV69" s="41" t="str">
        <f>IF($B69="","",IF(COUNTIFS('English Scores- Leveled papers'!$H$4:$KM$4,DV$3,'English Scores- Leveled papers'!$H71:$KM71,"&lt;&gt;")=0,"",SUMIF('English Scores- Leveled papers'!$H$4:$KM$4,DV$3,'English Scores- Leveled papers'!$H71:$KM71)))</f>
        <v/>
      </c>
      <c r="DW69" s="41" t="str">
        <f>IF($B69="","",IF(COUNTIFS('English Scores- Leveled papers'!$H$4:$KM$4,DW$3,'English Scores- Leveled papers'!$H71:$KM71,"&lt;&gt;")=0,"",SUMIF('English Scores- Leveled papers'!$H$4:$KM$4,DW$3,'English Scores- Leveled papers'!$H71:$KM71)))</f>
        <v/>
      </c>
      <c r="DX69" s="41" t="str">
        <f>IF($B69="","",IF(COUNTIFS('English Scores- Leveled papers'!$H$4:$KM$4,DX$3,'English Scores- Leveled papers'!$H71:$KM71,"&lt;&gt;")=0,"",SUMIF('English Scores- Leveled papers'!$H$4:$KM$4,DX$3,'English Scores- Leveled papers'!$H71:$KM71)))</f>
        <v/>
      </c>
      <c r="DY69" s="41" t="str">
        <f>IF($B69="","",IF(COUNTIFS('English Scores- Leveled papers'!$H$4:$KM$4,DY$3,'English Scores- Leveled papers'!$H71:$KM71,"&lt;&gt;")=0,"",SUMIF('English Scores- Leveled papers'!$H$4:$KM$4,DY$3,'English Scores- Leveled papers'!$H71:$KM71)))</f>
        <v/>
      </c>
      <c r="DZ69" s="41" t="str">
        <f>IF($B69="","",IF(COUNTIFS('English Scores- Leveled papers'!$H$4:$KM$4,DZ$3,'English Scores- Leveled papers'!$H71:$KM71,"&lt;&gt;")=0,"",SUMIF('English Scores- Leveled papers'!$H$4:$KM$4,DZ$3,'English Scores- Leveled papers'!$H71:$KM71)))</f>
        <v/>
      </c>
      <c r="EA69" s="41" t="str">
        <f>IF($B69="","",IF(COUNTIFS('English Scores- Leveled papers'!$H$4:$KM$4,EA$3,'English Scores- Leveled papers'!$H71:$KM71,"&lt;&gt;")=0,"",SUMIF('English Scores- Leveled papers'!$H$4:$KM$4,EA$3,'English Scores- Leveled papers'!$H71:$KM71)))</f>
        <v/>
      </c>
      <c r="EB69" s="41" t="str">
        <f>IF($B69="","",IF(COUNTIFS('English Scores- Leveled papers'!$H$4:$KM$4,EB$3,'English Scores- Leveled papers'!$H71:$KM71,"&lt;&gt;")=0,"",SUMIF('English Scores- Leveled papers'!$H$4:$KM$4,EB$3,'English Scores- Leveled papers'!$H71:$KM71)))</f>
        <v/>
      </c>
      <c r="EC69" s="41" t="str">
        <f>IF($B69="","",IF(COUNTIFS('English Scores- Leveled papers'!$H$4:$KM$4,EC$3,'English Scores- Leveled papers'!$H71:$KM71,"&lt;&gt;")=0,"",SUMIF('English Scores- Leveled papers'!$H$4:$KM$4,EC$3,'English Scores- Leveled papers'!$H71:$KM71)))</f>
        <v/>
      </c>
      <c r="ED69" s="80" t="str">
        <f>IF($B69="","",IF(COUNTIFS('English Scores- Leveled papers'!$H$4:$KM$4,ED$3,'English Scores- Leveled papers'!$H71:$KM71,"&lt;&gt;")=0,"",SUMIF('English Scores- Leveled papers'!$H$4:$KM$4,ED$3,'English Scores- Leveled papers'!$H71:$KM71)))</f>
        <v/>
      </c>
      <c r="EE69" s="80" t="str">
        <f>IF($B69="","",IF(COUNTIFS('English Scores- Leveled papers'!$H$4:$KM$4,EE$3,'English Scores- Leveled papers'!$H71:$KM71,"&lt;&gt;")=0,"",SUMIF('English Scores- Leveled papers'!$H$4:$KM$4,EE$3,'English Scores- Leveled papers'!$H71:$KM71)))</f>
        <v/>
      </c>
      <c r="EF69" s="80" t="str">
        <f>IF($B69="","",IF(COUNTIFS('English Scores- Leveled papers'!$H$4:$KM$4,EF$3,'English Scores- Leveled papers'!$H71:$KM71,"&lt;&gt;")=0,"",SUMIF('English Scores- Leveled papers'!$H$4:$KM$4,EF$3,'English Scores- Leveled papers'!$H71:$KM71)))</f>
        <v/>
      </c>
      <c r="EG69" s="80" t="str">
        <f>IF($B69="","",IF(COUNTIFS('English Scores- Leveled papers'!$H$4:$KM$4,EG$3,'English Scores- Leveled papers'!$H71:$KM71,"&lt;&gt;")=0,"",SUMIF('English Scores- Leveled papers'!$H$4:$KM$4,EG$3,'English Scores- Leveled papers'!$H71:$KM71)))</f>
        <v/>
      </c>
      <c r="EH69" s="80" t="str">
        <f>IF($B69="","",IF(COUNTIFS('English Scores- Leveled papers'!$H$4:$KM$4,EH$3,'English Scores- Leveled papers'!$H71:$KM71,"&lt;&gt;")=0,"",SUMIF('English Scores- Leveled papers'!$H$4:$KM$4,EH$3,'English Scores- Leveled papers'!$H71:$KM71)))</f>
        <v/>
      </c>
      <c r="EI69" s="80" t="str">
        <f>IF($B69="","",IF(COUNTIFS('English Scores- Leveled papers'!$H$4:$KM$4,EI$3,'English Scores- Leveled papers'!$H71:$KM71,"&lt;&gt;")=0,"",SUMIF('English Scores- Leveled papers'!$H$4:$KM$4,EI$3,'English Scores- Leveled papers'!$H71:$KM71)))</f>
        <v/>
      </c>
      <c r="EJ69" s="80" t="str">
        <f>IF($B69="","",IF(COUNTIFS('English Scores- Leveled papers'!$H$4:$KM$4,EJ$3,'English Scores- Leveled papers'!$H71:$KM71,"&lt;&gt;")=0,"",SUMIF('English Scores- Leveled papers'!$H$4:$KM$4,EJ$3,'English Scores- Leveled papers'!$H71:$KM71)))</f>
        <v/>
      </c>
      <c r="EK69" s="80" t="str">
        <f>IF($B69="","",IF(COUNTIFS('English Scores- Leveled papers'!$H$4:$KM$4,EK$3,'English Scores- Leveled papers'!$H71:$KM71,"&lt;&gt;")=0,"",SUMIF('English Scores- Leveled papers'!$H$4:$KM$4,EK$3,'English Scores- Leveled papers'!$H71:$KM71)))</f>
        <v/>
      </c>
      <c r="EL69" s="80" t="str">
        <f>IF($B69="","",IF(COUNTIFS('English Scores- Leveled papers'!$H$4:$KM$4,EL$3,'English Scores- Leveled papers'!$H71:$KM71,"&lt;&gt;")=0,"",SUMIF('English Scores- Leveled papers'!$H$4:$KM$4,EL$3,'English Scores- Leveled papers'!$H71:$KM71)))</f>
        <v/>
      </c>
      <c r="EM69" s="80" t="str">
        <f>IF($B69="","",IF(COUNTIFS('English Scores- Leveled papers'!$H$4:$KM$4,EM$3,'English Scores- Leveled papers'!$H71:$KM71,"&lt;&gt;")=0,"",SUMIF('English Scores- Leveled papers'!$H$4:$KM$4,EM$3,'English Scores- Leveled papers'!$H71:$KM71)))</f>
        <v/>
      </c>
      <c r="EN69" s="80" t="str">
        <f>IF($B69="","",IF(COUNTIFS('English Scores- Leveled papers'!$H$4:$KM$4,EN$3,'English Scores- Leveled papers'!$H71:$KM71,"&lt;&gt;")=0,"",SUMIF('English Scores- Leveled papers'!$H$4:$KM$4,EN$3,'English Scores- Leveled papers'!$H71:$KM71)))</f>
        <v/>
      </c>
      <c r="EO69" s="80" t="str">
        <f>IF($B69="","",IF(COUNTIFS('English Scores- Leveled papers'!$H$4:$KM$4,EO$3,'English Scores- Leveled papers'!$H71:$KM71,"&lt;&gt;")=0,"",SUMIF('English Scores- Leveled papers'!$H$4:$KM$4,EO$3,'English Scores- Leveled papers'!$H71:$KM71)))</f>
        <v/>
      </c>
      <c r="EP69" s="80" t="str">
        <f>IF($B69="","",IF(COUNTIFS('English Scores- Leveled papers'!$H$4:$KM$4,EP$3,'English Scores- Leveled papers'!$H71:$KM71,"&lt;&gt;")=0,"",SUMIF('English Scores- Leveled papers'!$H$4:$KM$4,EP$3,'English Scores- Leveled papers'!$H71:$KM71)))</f>
        <v/>
      </c>
    </row>
    <row r="70" spans="1:146" ht="12.75" customHeight="1" x14ac:dyDescent="0.2">
      <c r="A70" s="65">
        <v>66</v>
      </c>
      <c r="B70" s="65" t="str">
        <f>'English Scores- Leveled papers'!B72</f>
        <v/>
      </c>
      <c r="C70" s="79" t="str">
        <f>IF('RC Mastery Check+Question type'!D70="","",IF(OR('RC Mastery Check+Question type'!D70=-0.5,'RC Mastery Check+Question type'!D70=0,'RC Mastery Check+Question type'!D70=0.2,'RC Mastery Check+Question type'!D70=0.5),"NR",'Cover Sheet'!#REF!))</f>
        <v/>
      </c>
      <c r="D70" s="76" t="str">
        <f>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v/>
      </c>
      <c r="E70" s="78" t="str">
        <f t="shared" si="30"/>
        <v/>
      </c>
      <c r="F70" s="78" t="str">
        <f t="shared" si="31"/>
        <v/>
      </c>
      <c r="G70" s="78" t="str">
        <f t="shared" si="32"/>
        <v/>
      </c>
      <c r="H70" s="78" t="str">
        <f t="shared" si="33"/>
        <v/>
      </c>
      <c r="I70" s="78" t="str">
        <f t="shared" si="34"/>
        <v/>
      </c>
      <c r="J70" s="78" t="str">
        <f t="shared" si="35"/>
        <v/>
      </c>
      <c r="K70" s="78" t="str">
        <f t="shared" si="36"/>
        <v/>
      </c>
      <c r="L70" s="78" t="str">
        <f t="shared" si="37"/>
        <v/>
      </c>
      <c r="M70" s="78" t="str">
        <f t="shared" si="38"/>
        <v/>
      </c>
      <c r="N70" s="78" t="str">
        <f t="shared" si="39"/>
        <v/>
      </c>
      <c r="O70" s="78" t="str">
        <f t="shared" si="40"/>
        <v/>
      </c>
      <c r="P70" s="78" t="str">
        <f t="shared" si="41"/>
        <v/>
      </c>
      <c r="Q70" s="78" t="str">
        <f t="shared" si="42"/>
        <v/>
      </c>
      <c r="R70" s="78" t="str">
        <f t="shared" si="43"/>
        <v/>
      </c>
      <c r="S70" s="41" t="str">
        <f>IF($B70="","",IF(COUNTIFS('English Scores- Leveled papers'!$H$4:$KM$4,S$3,'English Scores- Leveled papers'!$H72:$KM72,"&lt;&gt;")=0,"",SUMIF('English Scores- Leveled papers'!$H$4:$KM$4,S$3,'English Scores- Leveled papers'!$H72:$KM72)))</f>
        <v/>
      </c>
      <c r="T70" s="41" t="str">
        <f>IF($B70="","",IF(COUNTIFS('English Scores- Leveled papers'!$H$4:$KM$4,T$3,'English Scores- Leveled papers'!$H72:$KM72,"&lt;&gt;")=0,"",SUMIF('English Scores- Leveled papers'!$H$4:$KM$4,T$3,'English Scores- Leveled papers'!$H72:$KM72)))</f>
        <v/>
      </c>
      <c r="U70" s="41" t="str">
        <f>IF($B70="","",IF(COUNTIFS('English Scores- Leveled papers'!$H$4:$KM$4,U$3,'English Scores- Leveled papers'!$H72:$KM72,"&lt;&gt;")=0,"",SUMIF('English Scores- Leveled papers'!$H$4:$KM$4,U$3,'English Scores- Leveled papers'!$H72:$KM72)))</f>
        <v/>
      </c>
      <c r="V70" s="41" t="str">
        <f>IF($B70="","",IF(COUNTIFS('English Scores- Leveled papers'!$H$4:$KM$4,V$3,'English Scores- Leveled papers'!$H72:$KM72,"&lt;&gt;")=0,"",SUMIF('English Scores- Leveled papers'!$H$4:$KM$4,V$3,'English Scores- Leveled papers'!$H72:$KM72)))</f>
        <v/>
      </c>
      <c r="W70" s="41" t="str">
        <f>IF($B70="","",IF(COUNTIFS('English Scores- Leveled papers'!$H$4:$KM$4,W$3,'English Scores- Leveled papers'!$H72:$KM72,"&lt;&gt;")=0,"",SUMIF('English Scores- Leveled papers'!$H$4:$KM$4,W$3,'English Scores- Leveled papers'!$H72:$KM72)))</f>
        <v/>
      </c>
      <c r="X70" s="80" t="str">
        <f>IF($B70="","",IF(COUNTIFS('English Scores- Leveled papers'!$H$4:$KM$4,X$3,'English Scores- Leveled papers'!$H72:$KM72,"&lt;&gt;")=0,"",SUMIF('English Scores- Leveled papers'!$H$4:$KM$4,X$3,'English Scores- Leveled papers'!$H72:$KM72)))</f>
        <v/>
      </c>
      <c r="Y70" s="80" t="str">
        <f>IF($B70="","",IF(COUNTIFS('English Scores- Leveled papers'!$H$4:$KM$4,Y$3,'English Scores- Leveled papers'!$H72:$KM72,"&lt;&gt;")=0,"",SUMIF('English Scores- Leveled papers'!$H$4:$KM$4,Y$3,'English Scores- Leveled papers'!$H72:$KM72)))</f>
        <v/>
      </c>
      <c r="Z70" s="80" t="str">
        <f>IF($B70="","",IF(COUNTIFS('English Scores- Leveled papers'!$H$4:$KM$4,Z$3,'English Scores- Leveled papers'!$H72:$KM72,"&lt;&gt;")=0,"",SUMIF('English Scores- Leveled papers'!$H$4:$KM$4,Z$3,'English Scores- Leveled papers'!$H72:$KM72)))</f>
        <v/>
      </c>
      <c r="AA70" s="80" t="str">
        <f>IF($B70="","",IF(COUNTIFS('English Scores- Leveled papers'!$H$4:$KM$4,AA$3,'English Scores- Leveled papers'!$H72:$KM72,"&lt;&gt;")=0,"",SUMIF('English Scores- Leveled papers'!$H$4:$KM$4,AA$3,'English Scores- Leveled papers'!$H72:$KM72)))</f>
        <v/>
      </c>
      <c r="AB70" s="80" t="str">
        <f>IF($B70="","",IF(COUNTIFS('English Scores- Leveled papers'!$H$4:$KM$4,AB$3,'English Scores- Leveled papers'!$H72:$KM72,"&lt;&gt;")=0,"",SUMIF('English Scores- Leveled papers'!$H$4:$KM$4,AB$3,'English Scores- Leveled papers'!$H72:$KM72)))</f>
        <v/>
      </c>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80" t="str">
        <f>IF($B70="","",IF(COUNTIFS('English Scores- Leveled papers'!$H$4:$KM$4,AI$3,'English Scores- Leveled papers'!$H72:$KM72,"&lt;&gt;")=0,"",SUMIF('English Scores- Leveled papers'!$H$4:$KM$4,AI$3,'English Scores- Leveled papers'!$H72:$KM72)))</f>
        <v/>
      </c>
      <c r="AJ70" s="80" t="str">
        <f>IF($B70="","",IF(COUNTIFS('English Scores- Leveled papers'!$H$4:$KM$4,AJ$3,'English Scores- Leveled papers'!$H72:$KM72,"&lt;&gt;")=0,"",SUMIF('English Scores- Leveled papers'!$H$4:$KM$4,AJ$3,'English Scores- Leveled papers'!$H72:$KM72)))</f>
        <v/>
      </c>
      <c r="AK70" s="80" t="str">
        <f>IF($B70="","",IF(COUNTIFS('English Scores- Leveled papers'!$H$4:$KM$4,AK$3,'English Scores- Leveled papers'!$H72:$KM72,"&lt;&gt;")=0,"",SUMIF('English Scores- Leveled papers'!$H$4:$KM$4,AK$3,'English Scores- Leveled papers'!$H72:$KM72)))</f>
        <v/>
      </c>
      <c r="AL70" s="80" t="str">
        <f>IF($B70="","",IF(COUNTIFS('English Scores- Leveled papers'!$H$4:$KM$4,AL$3,'English Scores- Leveled papers'!$H72:$KM72,"&lt;&gt;")=0,"",SUMIF('English Scores- Leveled papers'!$H$4:$KM$4,AL$3,'English Scores- Leveled papers'!$H72:$KM72)))</f>
        <v/>
      </c>
      <c r="AM70" s="80" t="str">
        <f>IF($B70="","",IF(COUNTIFS('English Scores- Leveled papers'!$H$4:$KM$4,AM$3,'English Scores- Leveled papers'!$H72:$KM72,"&lt;&gt;")=0,"",SUMIF('English Scores- Leveled papers'!$H$4:$KM$4,AM$3,'English Scores- Leveled papers'!$H72:$KM72)))</f>
        <v/>
      </c>
      <c r="AN70" s="80"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80" t="str">
        <f>IF($B70="","",IF(COUNTIFS('English Scores- Leveled papers'!$H$4:$KM$4,AZ$3,'English Scores- Leveled papers'!$H72:$KM72,"&lt;&gt;")=0,"",SUMIF('English Scores- Leveled papers'!$H$4:$KM$4,AZ$3,'English Scores- Leveled papers'!$H72:$KM72)))</f>
        <v/>
      </c>
      <c r="BA70" s="80" t="str">
        <f>IF($B70="","",IF(COUNTIFS('English Scores- Leveled papers'!$H$4:$KM$4,BA$3,'English Scores- Leveled papers'!$H72:$KM72,"&lt;&gt;")=0,"",SUMIF('English Scores- Leveled papers'!$H$4:$KM$4,BA$3,'English Scores- Leveled papers'!$H72:$KM72)))</f>
        <v/>
      </c>
      <c r="BB70" s="80" t="str">
        <f>IF($B70="","",IF(COUNTIFS('English Scores- Leveled papers'!$H$4:$KM$4,BB$3,'English Scores- Leveled papers'!$H72:$KM72,"&lt;&gt;")=0,"",SUMIF('English Scores- Leveled papers'!$H$4:$KM$4,BB$3,'English Scores- Leveled papers'!$H72:$KM72)))</f>
        <v/>
      </c>
      <c r="BC70" s="80" t="str">
        <f>IF($B70="","",IF(COUNTIFS('English Scores- Leveled papers'!$H$4:$KM$4,BC$3,'English Scores- Leveled papers'!$H72:$KM72,"&lt;&gt;")=0,"",SUMIF('English Scores- Leveled papers'!$H$4:$KM$4,BC$3,'English Scores- Leveled papers'!$H72:$KM72)))</f>
        <v/>
      </c>
      <c r="BD70" s="80"/>
      <c r="BE70" s="80"/>
      <c r="BF70" s="80" t="str">
        <f>IF($B70="","",IF(COUNTIFS('English Scores- Leveled papers'!$H$4:$KM$4,BF$3,'English Scores- Leveled papers'!$H72:$KM72,"&lt;&gt;")=0,"",SUMIF('English Scores- Leveled papers'!$H$4:$KM$4,BF$3,'English Scores- Leveled papers'!$H72:$KM72)))</f>
        <v/>
      </c>
      <c r="BG70" s="80" t="str">
        <f>IF($B70="","",IF(COUNTIFS('English Scores- Leveled papers'!$H$4:$KM$4,BG$3,'English Scores- Leveled papers'!$H72:$KM72,"&lt;&gt;")=0,"",SUMIF('English Scores- Leveled papers'!$H$4:$KM$4,BG$3,'English Scores- Leveled papers'!$H72:$KM72)))</f>
        <v/>
      </c>
      <c r="BH70" s="80" t="str">
        <f>IF($B70="","",IF(COUNTIFS('English Scores- Leveled papers'!$H$4:$KM$4,BH$3,'English Scores- Leveled papers'!$H72:$KM72,"&lt;&gt;")=0,"",SUMIF('English Scores- Leveled papers'!$H$4:$KM$4,BH$3,'English Scores- Leveled papers'!$H72:$KM72)))</f>
        <v/>
      </c>
      <c r="BI70" s="80" t="str">
        <f>IF($B70="","",IF(COUNTIFS('English Scores- Leveled papers'!$H$4:$KM$4,BI$3,'English Scores- Leveled papers'!$H72:$KM72,"&lt;&gt;")=0,"",SUMIF('English Scores- Leveled papers'!$H$4:$KM$4,BI$3,'English Scores- Leveled papers'!$H72:$KM72)))</f>
        <v/>
      </c>
      <c r="BJ70" s="80" t="str">
        <f>IF($B70="","",IF(COUNTIFS('English Scores- Leveled papers'!$H$4:$KM$4,BJ$3,'English Scores- Leveled papers'!$H72:$KM72,"&lt;&gt;")=0,"",SUMIF('English Scores- Leveled papers'!$H$4:$KM$4,BJ$3,'English Scores- Leveled papers'!$H72:$KM72)))</f>
        <v/>
      </c>
      <c r="BK70" s="80" t="str">
        <f>IF($B70="","",IF(COUNTIFS('English Scores- Leveled papers'!$H$4:$KM$4,BK$3,'English Scores- Leveled papers'!$H72:$KM72,"&lt;&gt;")=0,"",SUMIF('English Scores- Leveled papers'!$H$4:$KM$4,BK$3,'English Scores- Leveled papers'!$H72:$KM72)))</f>
        <v/>
      </c>
      <c r="BL70" s="80" t="str">
        <f>IF($B70="","",IF(COUNTIFS('English Scores- Leveled papers'!$H$4:$KM$4,BL$3,'English Scores- Leveled papers'!$H72:$KM72,"&lt;&gt;")=0,"",SUMIF('English Scores- Leveled papers'!$H$4:$KM$4,BL$3,'English Scores- Leveled papers'!$H72:$KM72)))</f>
        <v/>
      </c>
      <c r="BM70" s="80" t="str">
        <f>IF($B70="","",IF(COUNTIFS('English Scores- Leveled papers'!$H$4:$KM$4,BM$3,'English Scores- Leveled papers'!$H72:$KM72,"&lt;&gt;")=0,"",SUMIF('English Scores- Leveled papers'!$H$4:$KM$4,BM$3,'English Scores- Leveled papers'!$H72:$KM72)))</f>
        <v/>
      </c>
      <c r="BN70" s="80" t="str">
        <f>IF($B70="","",IF(COUNTIFS('English Scores- Leveled papers'!$H$4:$KM$4,BN$3,'English Scores- Leveled papers'!$H72:$KM72,"&lt;&gt;")=0,"",SUMIF('English Scores- Leveled papers'!$H$4:$KM$4,BN$3,'English Scores- Leveled papers'!$H72:$KM72)))</f>
        <v/>
      </c>
      <c r="BO70" s="80"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80" t="str">
        <f>IF($B70="","",IF(COUNTIFS('English Scores- Leveled papers'!$H$4:$KM$4,BX$3,'English Scores- Leveled papers'!$H72:$KM72,"&lt;&gt;")=0,"",SUMIF('English Scores- Leveled papers'!$H$4:$KM$4,BX$3,'English Scores- Leveled papers'!$H72:$KM72)))</f>
        <v/>
      </c>
      <c r="BY70" s="80" t="str">
        <f>IF($B70="","",IF(COUNTIFS('English Scores- Leveled papers'!$H$4:$KM$4,BY$3,'English Scores- Leveled papers'!$H72:$KM72,"&lt;&gt;")=0,"",SUMIF('English Scores- Leveled papers'!$H$4:$KM$4,BY$3,'English Scores- Leveled papers'!$H72:$KM72)))</f>
        <v/>
      </c>
      <c r="BZ70" s="80" t="str">
        <f>IF($B70="","",IF(COUNTIFS('English Scores- Leveled papers'!$H$4:$KM$4,BZ$3,'English Scores- Leveled papers'!$H72:$KM72,"&lt;&gt;")=0,"",SUMIF('English Scores- Leveled papers'!$H$4:$KM$4,BZ$3,'English Scores- Leveled papers'!$H72:$KM72)))</f>
        <v/>
      </c>
      <c r="CA70" s="80" t="str">
        <f>IF($B70="","",IF(COUNTIFS('English Scores- Leveled papers'!$H$4:$KM$4,CA$3,'English Scores- Leveled papers'!$H72:$KM72,"&lt;&gt;")=0,"",SUMIF('English Scores- Leveled papers'!$H$4:$KM$4,CA$3,'English Scores- Leveled papers'!$H72:$KM72)))</f>
        <v/>
      </c>
      <c r="CB70" s="80" t="str">
        <f>IF($B70="","",IF(COUNTIFS('English Scores- Leveled papers'!$H$4:$KM$4,CB$3,'English Scores- Leveled papers'!$H72:$KM72,"&lt;&gt;")=0,"",SUMIF('English Scores- Leveled papers'!$H$4:$KM$4,CB$3,'English Scores- Leveled papers'!$H72:$KM72)))</f>
        <v/>
      </c>
      <c r="CC70" s="80" t="str">
        <f>IF($B70="","",IF(COUNTIFS('English Scores- Leveled papers'!$H$4:$KM$4,CC$3,'English Scores- Leveled papers'!$H72:$KM72,"&lt;&gt;")=0,"",SUMIF('English Scores- Leveled papers'!$H$4:$KM$4,CC$3,'English Scores- Leveled papers'!$H72:$KM72)))</f>
        <v/>
      </c>
      <c r="CD70" s="80" t="str">
        <f>IF($B70="","",IF(COUNTIFS('English Scores- Leveled papers'!$H$4:$KM$4,CD$3,'English Scores- Leveled papers'!$H72:$KM72,"&lt;&gt;")=0,"",SUMIF('English Scores- Leveled papers'!$H$4:$KM$4,CD$3,'English Scores- Leveled papers'!$H72:$KM72)))</f>
        <v/>
      </c>
      <c r="CE70" s="80" t="str">
        <f>IF($B70="","",IF(COUNTIFS('English Scores- Leveled papers'!$H$4:$KM$4,CE$3,'English Scores- Leveled papers'!$H72:$KM72,"&lt;&gt;")=0,"",SUMIF('English Scores- Leveled papers'!$H$4:$KM$4,CE$3,'English Scores- Leveled papers'!$H72:$KM72)))</f>
        <v/>
      </c>
      <c r="CF70" s="80"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80" t="str">
        <f>IF($B70="","",IF(COUNTIFS('English Scores- Leveled papers'!$H$4:$KM$4,CL$3,'English Scores- Leveled papers'!$H72:$KM72,"&lt;&gt;")=0,"",SUMIF('English Scores- Leveled papers'!$H$4:$KM$4,CL$3,'English Scores- Leveled papers'!$H72:$KM72)))</f>
        <v/>
      </c>
      <c r="CM70" s="80" t="str">
        <f>IF($B70="","",IF(COUNTIFS('English Scores- Leveled papers'!$H$4:$KM$4,CM$3,'English Scores- Leveled papers'!$H72:$KM72,"&lt;&gt;")=0,"",SUMIF('English Scores- Leveled papers'!$H$4:$KM$4,CM$3,'English Scores- Leveled papers'!$H72:$KM72)))</f>
        <v/>
      </c>
      <c r="CN70" s="80" t="str">
        <f>IF($B70="","",IF(COUNTIFS('English Scores- Leveled papers'!$H$4:$KM$4,CN$3,'English Scores- Leveled papers'!$H72:$KM72,"&lt;&gt;")=0,"",SUMIF('English Scores- Leveled papers'!$H$4:$KM$4,CN$3,'English Scores- Leveled papers'!$H72:$KM72)))</f>
        <v/>
      </c>
      <c r="CO70" s="80" t="str">
        <f>IF($B70="","",IF(COUNTIFS('English Scores- Leveled papers'!$H$4:$KM$4,CO$3,'English Scores- Leveled papers'!$H72:$KM72,"&lt;&gt;")=0,"",SUMIF('English Scores- Leveled papers'!$H$4:$KM$4,CO$3,'English Scores- Leveled papers'!$H72:$KM72)))</f>
        <v/>
      </c>
      <c r="CP70" s="80" t="str">
        <f>IF($B70="","",IF(COUNTIFS('English Scores- Leveled papers'!$H$4:$KM$4,CP$3,'English Scores- Leveled papers'!$H72:$KM72,"&lt;&gt;")=0,"",SUMIF('English Scores- Leveled papers'!$H$4:$KM$4,CP$3,'English Scores- Leveled papers'!$H72:$KM72)))</f>
        <v/>
      </c>
      <c r="CQ70" s="80" t="str">
        <f>IF($B70="","",IF(COUNTIFS('English Scores- Leveled papers'!$H$4:$KM$4,CQ$3,'English Scores- Leveled papers'!$H72:$KM72,"&lt;&gt;")=0,"",SUMIF('English Scores- Leveled papers'!$H$4:$KM$4,CQ$3,'English Scores- Leveled papers'!$H72:$KM72)))</f>
        <v/>
      </c>
      <c r="CR70" s="80" t="str">
        <f>IF($B70="","",IF(COUNTIFS('English Scores- Leveled papers'!$H$4:$KM$4,CR$3,'English Scores- Leveled papers'!$H72:$KM72,"&lt;&gt;")=0,"",SUMIF('English Scores- Leveled papers'!$H$4:$KM$4,CR$3,'English Scores- Leveled papers'!$H72:$KM72)))</f>
        <v/>
      </c>
      <c r="CS70" s="80"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80" t="str">
        <f>IF($B70="","",IF(COUNTIFS('English Scores- Leveled papers'!$H$4:$KM$4,DF$3,'English Scores- Leveled papers'!$H72:$KM72,"&lt;&gt;")=0,"",SUMIF('English Scores- Leveled papers'!$H$4:$KM$4,DF$3,'English Scores- Leveled papers'!$H72:$KM72)))</f>
        <v/>
      </c>
      <c r="DG70" s="80" t="str">
        <f>IF($B70="","",IF(COUNTIFS('English Scores- Leveled papers'!$H$4:$KM$4,DG$3,'English Scores- Leveled papers'!$H72:$KM72,"&lt;&gt;")=0,"",SUMIF('English Scores- Leveled papers'!$H$4:$KM$4,DG$3,'English Scores- Leveled papers'!$H72:$KM72)))</f>
        <v/>
      </c>
      <c r="DH70" s="80" t="str">
        <f>IF($B70="","",IF(COUNTIFS('English Scores- Leveled papers'!$H$4:$KM$4,DH$3,'English Scores- Leveled papers'!$H72:$KM72,"&lt;&gt;")=0,"",SUMIF('English Scores- Leveled papers'!$H$4:$KM$4,DH$3,'English Scores- Leveled papers'!$H72:$KM72)))</f>
        <v/>
      </c>
      <c r="DI70" s="80" t="str">
        <f>IF($B70="","",IF(COUNTIFS('English Scores- Leveled papers'!$H$4:$KM$4,DI$3,'English Scores- Leveled papers'!$H72:$KM72,"&lt;&gt;")=0,"",SUMIF('English Scores- Leveled papers'!$H$4:$KM$4,DI$3,'English Scores- Leveled papers'!$H72:$KM72)))</f>
        <v/>
      </c>
      <c r="DJ70" s="80" t="str">
        <f>IF($B70="","",IF(COUNTIFS('English Scores- Leveled papers'!$H$4:$KM$4,DJ$3,'English Scores- Leveled papers'!$H72:$KM72,"&lt;&gt;")=0,"",SUMIF('English Scores- Leveled papers'!$H$4:$KM$4,DJ$3,'English Scores- Leveled papers'!$H72:$KM72)))</f>
        <v/>
      </c>
      <c r="DK70" s="80" t="str">
        <f>IF($B70="","",IF(COUNTIFS('English Scores- Leveled papers'!$H$4:$KM$4,DK$3,'English Scores- Leveled papers'!$H72:$KM72,"&lt;&gt;")=0,"",SUMIF('English Scores- Leveled papers'!$H$4:$KM$4,DK$3,'English Scores- Leveled papers'!$H72:$KM72)))</f>
        <v/>
      </c>
      <c r="DL70" s="80" t="str">
        <f>IF($B70="","",IF(COUNTIFS('English Scores- Leveled papers'!$H$4:$KM$4,DL$3,'English Scores- Leveled papers'!$H72:$KM72,"&lt;&gt;")=0,"",SUMIF('English Scores- Leveled papers'!$H$4:$KM$4,DL$3,'English Scores- Leveled papers'!$H72:$KM72)))</f>
        <v/>
      </c>
      <c r="DM70" s="80" t="str">
        <f>IF($B70="","",IF(COUNTIFS('English Scores- Leveled papers'!$H$4:$KM$4,DM$3,'English Scores- Leveled papers'!$H72:$KM72,"&lt;&gt;")=0,"",SUMIF('English Scores- Leveled papers'!$H$4:$KM$4,DM$3,'English Scores- Leveled papers'!$H72:$KM72)))</f>
        <v/>
      </c>
      <c r="DN70" s="80" t="str">
        <f>IF($B70="","",IF(COUNTIFS('English Scores- Leveled papers'!$H$4:$KM$4,DN$3,'English Scores- Leveled papers'!$H72:$KM72,"&lt;&gt;")=0,"",SUMIF('English Scores- Leveled papers'!$H$4:$KM$4,DN$3,'English Scores- Leveled papers'!$H72:$KM72)))</f>
        <v/>
      </c>
      <c r="DO70" s="80" t="str">
        <f>IF($B70="","",IF(COUNTIFS('English Scores- Leveled papers'!$H$4:$KM$4,DO$3,'English Scores- Leveled papers'!$H72:$KM72,"&lt;&gt;")=0,"",SUMIF('English Scores- Leveled papers'!$H$4:$KM$4,DO$3,'English Scores- Leveled papers'!$H72:$KM72)))</f>
        <v/>
      </c>
      <c r="DP70" s="80" t="str">
        <f>IF($B70="","",IF(COUNTIFS('English Scores- Leveled papers'!$H$4:$KM$4,DP$3,'English Scores- Leveled papers'!$H72:$KM72,"&lt;&gt;")=0,"",SUMIF('English Scores- Leveled papers'!$H$4:$KM$4,DP$3,'English Scores- Leveled papers'!$H72:$KM72)))</f>
        <v/>
      </c>
      <c r="DQ70" s="80" t="str">
        <f>IF($B70="","",IF(COUNTIFS('English Scores- Leveled papers'!$H$4:$KM$4,DQ$3,'English Scores- Leveled papers'!$H72:$KM72,"&lt;&gt;")=0,"",SUMIF('English Scores- Leveled papers'!$H$4:$KM$4,DQ$3,'English Scores- Leveled papers'!$H72:$KM72)))</f>
        <v/>
      </c>
      <c r="DR70" s="41" t="str">
        <f>IF($B70="","",IF(COUNTIFS('English Scores- Leveled papers'!$H$4:$KM$4,DR$3,'English Scores- Leveled papers'!$H72:$KM72,"&lt;&gt;")=0,"",SUMIF('English Scores- Leveled papers'!$H$4:$KM$4,DR$3,'English Scores- Leveled papers'!$H72:$KM72)))</f>
        <v/>
      </c>
      <c r="DS70" s="41" t="str">
        <f>IF($B70="","",IF(COUNTIFS('English Scores- Leveled papers'!$H$4:$KM$4,DS$3,'English Scores- Leveled papers'!$H72:$KM72,"&lt;&gt;")=0,"",SUMIF('English Scores- Leveled papers'!$H$4:$KM$4,DS$3,'English Scores- Leveled papers'!$H72:$KM72)))</f>
        <v/>
      </c>
      <c r="DT70" s="41" t="str">
        <f>IF($B70="","",IF(COUNTIFS('English Scores- Leveled papers'!$H$4:$KM$4,DT$3,'English Scores- Leveled papers'!$H72:$KM72,"&lt;&gt;")=0,"",SUMIF('English Scores- Leveled papers'!$H$4:$KM$4,DT$3,'English Scores- Leveled papers'!$H72:$KM72)))</f>
        <v/>
      </c>
      <c r="DU70" s="41" t="str">
        <f>IF($B70="","",IF(COUNTIFS('English Scores- Leveled papers'!$H$4:$KM$4,DU$3,'English Scores- Leveled papers'!$H72:$KM72,"&lt;&gt;")=0,"",SUMIF('English Scores- Leveled papers'!$H$4:$KM$4,DU$3,'English Scores- Leveled papers'!$H72:$KM72)))</f>
        <v/>
      </c>
      <c r="DV70" s="41" t="str">
        <f>IF($B70="","",IF(COUNTIFS('English Scores- Leveled papers'!$H$4:$KM$4,DV$3,'English Scores- Leveled papers'!$H72:$KM72,"&lt;&gt;")=0,"",SUMIF('English Scores- Leveled papers'!$H$4:$KM$4,DV$3,'English Scores- Leveled papers'!$H72:$KM72)))</f>
        <v/>
      </c>
      <c r="DW70" s="41" t="str">
        <f>IF($B70="","",IF(COUNTIFS('English Scores- Leveled papers'!$H$4:$KM$4,DW$3,'English Scores- Leveled papers'!$H72:$KM72,"&lt;&gt;")=0,"",SUMIF('English Scores- Leveled papers'!$H$4:$KM$4,DW$3,'English Scores- Leveled papers'!$H72:$KM72)))</f>
        <v/>
      </c>
      <c r="DX70" s="41" t="str">
        <f>IF($B70="","",IF(COUNTIFS('English Scores- Leveled papers'!$H$4:$KM$4,DX$3,'English Scores- Leveled papers'!$H72:$KM72,"&lt;&gt;")=0,"",SUMIF('English Scores- Leveled papers'!$H$4:$KM$4,DX$3,'English Scores- Leveled papers'!$H72:$KM72)))</f>
        <v/>
      </c>
      <c r="DY70" s="41" t="str">
        <f>IF($B70="","",IF(COUNTIFS('English Scores- Leveled papers'!$H$4:$KM$4,DY$3,'English Scores- Leveled papers'!$H72:$KM72,"&lt;&gt;")=0,"",SUMIF('English Scores- Leveled papers'!$H$4:$KM$4,DY$3,'English Scores- Leveled papers'!$H72:$KM72)))</f>
        <v/>
      </c>
      <c r="DZ70" s="41" t="str">
        <f>IF($B70="","",IF(COUNTIFS('English Scores- Leveled papers'!$H$4:$KM$4,DZ$3,'English Scores- Leveled papers'!$H72:$KM72,"&lt;&gt;")=0,"",SUMIF('English Scores- Leveled papers'!$H$4:$KM$4,DZ$3,'English Scores- Leveled papers'!$H72:$KM72)))</f>
        <v/>
      </c>
      <c r="EA70" s="41" t="str">
        <f>IF($B70="","",IF(COUNTIFS('English Scores- Leveled papers'!$H$4:$KM$4,EA$3,'English Scores- Leveled papers'!$H72:$KM72,"&lt;&gt;")=0,"",SUMIF('English Scores- Leveled papers'!$H$4:$KM$4,EA$3,'English Scores- Leveled papers'!$H72:$KM72)))</f>
        <v/>
      </c>
      <c r="EB70" s="41" t="str">
        <f>IF($B70="","",IF(COUNTIFS('English Scores- Leveled papers'!$H$4:$KM$4,EB$3,'English Scores- Leveled papers'!$H72:$KM72,"&lt;&gt;")=0,"",SUMIF('English Scores- Leveled papers'!$H$4:$KM$4,EB$3,'English Scores- Leveled papers'!$H72:$KM72)))</f>
        <v/>
      </c>
      <c r="EC70" s="41" t="str">
        <f>IF($B70="","",IF(COUNTIFS('English Scores- Leveled papers'!$H$4:$KM$4,EC$3,'English Scores- Leveled papers'!$H72:$KM72,"&lt;&gt;")=0,"",SUMIF('English Scores- Leveled papers'!$H$4:$KM$4,EC$3,'English Scores- Leveled papers'!$H72:$KM72)))</f>
        <v/>
      </c>
      <c r="ED70" s="80" t="str">
        <f>IF($B70="","",IF(COUNTIFS('English Scores- Leveled papers'!$H$4:$KM$4,ED$3,'English Scores- Leveled papers'!$H72:$KM72,"&lt;&gt;")=0,"",SUMIF('English Scores- Leveled papers'!$H$4:$KM$4,ED$3,'English Scores- Leveled papers'!$H72:$KM72)))</f>
        <v/>
      </c>
      <c r="EE70" s="80" t="str">
        <f>IF($B70="","",IF(COUNTIFS('English Scores- Leveled papers'!$H$4:$KM$4,EE$3,'English Scores- Leveled papers'!$H72:$KM72,"&lt;&gt;")=0,"",SUMIF('English Scores- Leveled papers'!$H$4:$KM$4,EE$3,'English Scores- Leveled papers'!$H72:$KM72)))</f>
        <v/>
      </c>
      <c r="EF70" s="80" t="str">
        <f>IF($B70="","",IF(COUNTIFS('English Scores- Leveled papers'!$H$4:$KM$4,EF$3,'English Scores- Leveled papers'!$H72:$KM72,"&lt;&gt;")=0,"",SUMIF('English Scores- Leveled papers'!$H$4:$KM$4,EF$3,'English Scores- Leveled papers'!$H72:$KM72)))</f>
        <v/>
      </c>
      <c r="EG70" s="80" t="str">
        <f>IF($B70="","",IF(COUNTIFS('English Scores- Leveled papers'!$H$4:$KM$4,EG$3,'English Scores- Leveled papers'!$H72:$KM72,"&lt;&gt;")=0,"",SUMIF('English Scores- Leveled papers'!$H$4:$KM$4,EG$3,'English Scores- Leveled papers'!$H72:$KM72)))</f>
        <v/>
      </c>
      <c r="EH70" s="80" t="str">
        <f>IF($B70="","",IF(COUNTIFS('English Scores- Leveled papers'!$H$4:$KM$4,EH$3,'English Scores- Leveled papers'!$H72:$KM72,"&lt;&gt;")=0,"",SUMIF('English Scores- Leveled papers'!$H$4:$KM$4,EH$3,'English Scores- Leveled papers'!$H72:$KM72)))</f>
        <v/>
      </c>
      <c r="EI70" s="80" t="str">
        <f>IF($B70="","",IF(COUNTIFS('English Scores- Leveled papers'!$H$4:$KM$4,EI$3,'English Scores- Leveled papers'!$H72:$KM72,"&lt;&gt;")=0,"",SUMIF('English Scores- Leveled papers'!$H$4:$KM$4,EI$3,'English Scores- Leveled papers'!$H72:$KM72)))</f>
        <v/>
      </c>
      <c r="EJ70" s="80" t="str">
        <f>IF($B70="","",IF(COUNTIFS('English Scores- Leveled papers'!$H$4:$KM$4,EJ$3,'English Scores- Leveled papers'!$H72:$KM72,"&lt;&gt;")=0,"",SUMIF('English Scores- Leveled papers'!$H$4:$KM$4,EJ$3,'English Scores- Leveled papers'!$H72:$KM72)))</f>
        <v/>
      </c>
      <c r="EK70" s="80" t="str">
        <f>IF($B70="","",IF(COUNTIFS('English Scores- Leveled papers'!$H$4:$KM$4,EK$3,'English Scores- Leveled papers'!$H72:$KM72,"&lt;&gt;")=0,"",SUMIF('English Scores- Leveled papers'!$H$4:$KM$4,EK$3,'English Scores- Leveled papers'!$H72:$KM72)))</f>
        <v/>
      </c>
      <c r="EL70" s="80" t="str">
        <f>IF($B70="","",IF(COUNTIFS('English Scores- Leveled papers'!$H$4:$KM$4,EL$3,'English Scores- Leveled papers'!$H72:$KM72,"&lt;&gt;")=0,"",SUMIF('English Scores- Leveled papers'!$H$4:$KM$4,EL$3,'English Scores- Leveled papers'!$H72:$KM72)))</f>
        <v/>
      </c>
      <c r="EM70" s="80" t="str">
        <f>IF($B70="","",IF(COUNTIFS('English Scores- Leveled papers'!$H$4:$KM$4,EM$3,'English Scores- Leveled papers'!$H72:$KM72,"&lt;&gt;")=0,"",SUMIF('English Scores- Leveled papers'!$H$4:$KM$4,EM$3,'English Scores- Leveled papers'!$H72:$KM72)))</f>
        <v/>
      </c>
      <c r="EN70" s="80" t="str">
        <f>IF($B70="","",IF(COUNTIFS('English Scores- Leveled papers'!$H$4:$KM$4,EN$3,'English Scores- Leveled papers'!$H72:$KM72,"&lt;&gt;")=0,"",SUMIF('English Scores- Leveled papers'!$H$4:$KM$4,EN$3,'English Scores- Leveled papers'!$H72:$KM72)))</f>
        <v/>
      </c>
      <c r="EO70" s="80" t="str">
        <f>IF($B70="","",IF(COUNTIFS('English Scores- Leveled papers'!$H$4:$KM$4,EO$3,'English Scores- Leveled papers'!$H72:$KM72,"&lt;&gt;")=0,"",SUMIF('English Scores- Leveled papers'!$H$4:$KM$4,EO$3,'English Scores- Leveled papers'!$H72:$KM72)))</f>
        <v/>
      </c>
      <c r="EP70" s="80" t="str">
        <f>IF($B70="","",IF(COUNTIFS('English Scores- Leveled papers'!$H$4:$KM$4,EP$3,'English Scores- Leveled papers'!$H72:$KM72,"&lt;&gt;")=0,"",SUMIF('English Scores- Leveled papers'!$H$4:$KM$4,EP$3,'English Scores- Leveled papers'!$H72:$KM72)))</f>
        <v/>
      </c>
    </row>
    <row r="71" spans="1:146" ht="12.75" customHeight="1" x14ac:dyDescent="0.2">
      <c r="A71" s="65">
        <v>67</v>
      </c>
      <c r="B71" s="65" t="str">
        <f>'English Scores- Leveled papers'!B73</f>
        <v/>
      </c>
      <c r="C71" s="79" t="str">
        <f>IF('RC Mastery Check+Question type'!D71="","",IF(OR('RC Mastery Check+Question type'!D71=-0.5,'RC Mastery Check+Question type'!D71=0,'RC Mastery Check+Question type'!D71=0.2,'RC Mastery Check+Question type'!D71=0.5),"NR",'Cover Sheet'!#REF!))</f>
        <v/>
      </c>
      <c r="D71" s="76" t="str">
        <f>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v/>
      </c>
      <c r="E71" s="78" t="str">
        <f t="shared" si="30"/>
        <v/>
      </c>
      <c r="F71" s="78" t="str">
        <f t="shared" si="31"/>
        <v/>
      </c>
      <c r="G71" s="78" t="str">
        <f t="shared" si="32"/>
        <v/>
      </c>
      <c r="H71" s="78" t="str">
        <f t="shared" si="33"/>
        <v/>
      </c>
      <c r="I71" s="78" t="str">
        <f t="shared" si="34"/>
        <v/>
      </c>
      <c r="J71" s="78" t="str">
        <f t="shared" si="35"/>
        <v/>
      </c>
      <c r="K71" s="78" t="str">
        <f t="shared" si="36"/>
        <v/>
      </c>
      <c r="L71" s="78" t="str">
        <f t="shared" si="37"/>
        <v/>
      </c>
      <c r="M71" s="78" t="str">
        <f t="shared" si="38"/>
        <v/>
      </c>
      <c r="N71" s="78" t="str">
        <f t="shared" si="39"/>
        <v/>
      </c>
      <c r="O71" s="78" t="str">
        <f t="shared" si="40"/>
        <v/>
      </c>
      <c r="P71" s="78" t="str">
        <f t="shared" si="41"/>
        <v/>
      </c>
      <c r="Q71" s="78" t="str">
        <f t="shared" si="42"/>
        <v/>
      </c>
      <c r="R71" s="78" t="str">
        <f t="shared" si="43"/>
        <v/>
      </c>
      <c r="S71" s="41" t="str">
        <f>IF($B71="","",IF(COUNTIFS('English Scores- Leveled papers'!$H$4:$KM$4,S$3,'English Scores- Leveled papers'!$H73:$KM73,"&lt;&gt;")=0,"",SUMIF('English Scores- Leveled papers'!$H$4:$KM$4,S$3,'English Scores- Leveled papers'!$H73:$KM73)))</f>
        <v/>
      </c>
      <c r="T71" s="41" t="str">
        <f>IF($B71="","",IF(COUNTIFS('English Scores- Leveled papers'!$H$4:$KM$4,T$3,'English Scores- Leveled papers'!$H73:$KM73,"&lt;&gt;")=0,"",SUMIF('English Scores- Leveled papers'!$H$4:$KM$4,T$3,'English Scores- Leveled papers'!$H73:$KM73)))</f>
        <v/>
      </c>
      <c r="U71" s="41" t="str">
        <f>IF($B71="","",IF(COUNTIFS('English Scores- Leveled papers'!$H$4:$KM$4,U$3,'English Scores- Leveled papers'!$H73:$KM73,"&lt;&gt;")=0,"",SUMIF('English Scores- Leveled papers'!$H$4:$KM$4,U$3,'English Scores- Leveled papers'!$H73:$KM73)))</f>
        <v/>
      </c>
      <c r="V71" s="41" t="str">
        <f>IF($B71="","",IF(COUNTIFS('English Scores- Leveled papers'!$H$4:$KM$4,V$3,'English Scores- Leveled papers'!$H73:$KM73,"&lt;&gt;")=0,"",SUMIF('English Scores- Leveled papers'!$H$4:$KM$4,V$3,'English Scores- Leveled papers'!$H73:$KM73)))</f>
        <v/>
      </c>
      <c r="W71" s="41" t="str">
        <f>IF($B71="","",IF(COUNTIFS('English Scores- Leveled papers'!$H$4:$KM$4,W$3,'English Scores- Leveled papers'!$H73:$KM73,"&lt;&gt;")=0,"",SUMIF('English Scores- Leveled papers'!$H$4:$KM$4,W$3,'English Scores- Leveled papers'!$H73:$KM73)))</f>
        <v/>
      </c>
      <c r="X71" s="80" t="str">
        <f>IF($B71="","",IF(COUNTIFS('English Scores- Leveled papers'!$H$4:$KM$4,X$3,'English Scores- Leveled papers'!$H73:$KM73,"&lt;&gt;")=0,"",SUMIF('English Scores- Leveled papers'!$H$4:$KM$4,X$3,'English Scores- Leveled papers'!$H73:$KM73)))</f>
        <v/>
      </c>
      <c r="Y71" s="80" t="str">
        <f>IF($B71="","",IF(COUNTIFS('English Scores- Leveled papers'!$H$4:$KM$4,Y$3,'English Scores- Leveled papers'!$H73:$KM73,"&lt;&gt;")=0,"",SUMIF('English Scores- Leveled papers'!$H$4:$KM$4,Y$3,'English Scores- Leveled papers'!$H73:$KM73)))</f>
        <v/>
      </c>
      <c r="Z71" s="80" t="str">
        <f>IF($B71="","",IF(COUNTIFS('English Scores- Leveled papers'!$H$4:$KM$4,Z$3,'English Scores- Leveled papers'!$H73:$KM73,"&lt;&gt;")=0,"",SUMIF('English Scores- Leveled papers'!$H$4:$KM$4,Z$3,'English Scores- Leveled papers'!$H73:$KM73)))</f>
        <v/>
      </c>
      <c r="AA71" s="80" t="str">
        <f>IF($B71="","",IF(COUNTIFS('English Scores- Leveled papers'!$H$4:$KM$4,AA$3,'English Scores- Leveled papers'!$H73:$KM73,"&lt;&gt;")=0,"",SUMIF('English Scores- Leveled papers'!$H$4:$KM$4,AA$3,'English Scores- Leveled papers'!$H73:$KM73)))</f>
        <v/>
      </c>
      <c r="AB71" s="80" t="str">
        <f>IF($B71="","",IF(COUNTIFS('English Scores- Leveled papers'!$H$4:$KM$4,AB$3,'English Scores- Leveled papers'!$H73:$KM73,"&lt;&gt;")=0,"",SUMIF('English Scores- Leveled papers'!$H$4:$KM$4,AB$3,'English Scores- Leveled papers'!$H73:$KM73)))</f>
        <v/>
      </c>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80" t="str">
        <f>IF($B71="","",IF(COUNTIFS('English Scores- Leveled papers'!$H$4:$KM$4,AI$3,'English Scores- Leveled papers'!$H73:$KM73,"&lt;&gt;")=0,"",SUMIF('English Scores- Leveled papers'!$H$4:$KM$4,AI$3,'English Scores- Leveled papers'!$H73:$KM73)))</f>
        <v/>
      </c>
      <c r="AJ71" s="80" t="str">
        <f>IF($B71="","",IF(COUNTIFS('English Scores- Leveled papers'!$H$4:$KM$4,AJ$3,'English Scores- Leveled papers'!$H73:$KM73,"&lt;&gt;")=0,"",SUMIF('English Scores- Leveled papers'!$H$4:$KM$4,AJ$3,'English Scores- Leveled papers'!$H73:$KM73)))</f>
        <v/>
      </c>
      <c r="AK71" s="80" t="str">
        <f>IF($B71="","",IF(COUNTIFS('English Scores- Leveled papers'!$H$4:$KM$4,AK$3,'English Scores- Leveled papers'!$H73:$KM73,"&lt;&gt;")=0,"",SUMIF('English Scores- Leveled papers'!$H$4:$KM$4,AK$3,'English Scores- Leveled papers'!$H73:$KM73)))</f>
        <v/>
      </c>
      <c r="AL71" s="80" t="str">
        <f>IF($B71="","",IF(COUNTIFS('English Scores- Leveled papers'!$H$4:$KM$4,AL$3,'English Scores- Leveled papers'!$H73:$KM73,"&lt;&gt;")=0,"",SUMIF('English Scores- Leveled papers'!$H$4:$KM$4,AL$3,'English Scores- Leveled papers'!$H73:$KM73)))</f>
        <v/>
      </c>
      <c r="AM71" s="80" t="str">
        <f>IF($B71="","",IF(COUNTIFS('English Scores- Leveled papers'!$H$4:$KM$4,AM$3,'English Scores- Leveled papers'!$H73:$KM73,"&lt;&gt;")=0,"",SUMIF('English Scores- Leveled papers'!$H$4:$KM$4,AM$3,'English Scores- Leveled papers'!$H73:$KM73)))</f>
        <v/>
      </c>
      <c r="AN71" s="80"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80" t="str">
        <f>IF($B71="","",IF(COUNTIFS('English Scores- Leveled papers'!$H$4:$KM$4,AZ$3,'English Scores- Leveled papers'!$H73:$KM73,"&lt;&gt;")=0,"",SUMIF('English Scores- Leveled papers'!$H$4:$KM$4,AZ$3,'English Scores- Leveled papers'!$H73:$KM73)))</f>
        <v/>
      </c>
      <c r="BA71" s="80" t="str">
        <f>IF($B71="","",IF(COUNTIFS('English Scores- Leveled papers'!$H$4:$KM$4,BA$3,'English Scores- Leveled papers'!$H73:$KM73,"&lt;&gt;")=0,"",SUMIF('English Scores- Leveled papers'!$H$4:$KM$4,BA$3,'English Scores- Leveled papers'!$H73:$KM73)))</f>
        <v/>
      </c>
      <c r="BB71" s="80" t="str">
        <f>IF($B71="","",IF(COUNTIFS('English Scores- Leveled papers'!$H$4:$KM$4,BB$3,'English Scores- Leveled papers'!$H73:$KM73,"&lt;&gt;")=0,"",SUMIF('English Scores- Leveled papers'!$H$4:$KM$4,BB$3,'English Scores- Leveled papers'!$H73:$KM73)))</f>
        <v/>
      </c>
      <c r="BC71" s="80" t="str">
        <f>IF($B71="","",IF(COUNTIFS('English Scores- Leveled papers'!$H$4:$KM$4,BC$3,'English Scores- Leveled papers'!$H73:$KM73,"&lt;&gt;")=0,"",SUMIF('English Scores- Leveled papers'!$H$4:$KM$4,BC$3,'English Scores- Leveled papers'!$H73:$KM73)))</f>
        <v/>
      </c>
      <c r="BD71" s="80"/>
      <c r="BE71" s="80"/>
      <c r="BF71" s="80" t="str">
        <f>IF($B71="","",IF(COUNTIFS('English Scores- Leveled papers'!$H$4:$KM$4,BF$3,'English Scores- Leveled papers'!$H73:$KM73,"&lt;&gt;")=0,"",SUMIF('English Scores- Leveled papers'!$H$4:$KM$4,BF$3,'English Scores- Leveled papers'!$H73:$KM73)))</f>
        <v/>
      </c>
      <c r="BG71" s="80" t="str">
        <f>IF($B71="","",IF(COUNTIFS('English Scores- Leveled papers'!$H$4:$KM$4,BG$3,'English Scores- Leveled papers'!$H73:$KM73,"&lt;&gt;")=0,"",SUMIF('English Scores- Leveled papers'!$H$4:$KM$4,BG$3,'English Scores- Leveled papers'!$H73:$KM73)))</f>
        <v/>
      </c>
      <c r="BH71" s="80" t="str">
        <f>IF($B71="","",IF(COUNTIFS('English Scores- Leveled papers'!$H$4:$KM$4,BH$3,'English Scores- Leveled papers'!$H73:$KM73,"&lt;&gt;")=0,"",SUMIF('English Scores- Leveled papers'!$H$4:$KM$4,BH$3,'English Scores- Leveled papers'!$H73:$KM73)))</f>
        <v/>
      </c>
      <c r="BI71" s="80" t="str">
        <f>IF($B71="","",IF(COUNTIFS('English Scores- Leveled papers'!$H$4:$KM$4,BI$3,'English Scores- Leveled papers'!$H73:$KM73,"&lt;&gt;")=0,"",SUMIF('English Scores- Leveled papers'!$H$4:$KM$4,BI$3,'English Scores- Leveled papers'!$H73:$KM73)))</f>
        <v/>
      </c>
      <c r="BJ71" s="80" t="str">
        <f>IF($B71="","",IF(COUNTIFS('English Scores- Leveled papers'!$H$4:$KM$4,BJ$3,'English Scores- Leveled papers'!$H73:$KM73,"&lt;&gt;")=0,"",SUMIF('English Scores- Leveled papers'!$H$4:$KM$4,BJ$3,'English Scores- Leveled papers'!$H73:$KM73)))</f>
        <v/>
      </c>
      <c r="BK71" s="80" t="str">
        <f>IF($B71="","",IF(COUNTIFS('English Scores- Leveled papers'!$H$4:$KM$4,BK$3,'English Scores- Leveled papers'!$H73:$KM73,"&lt;&gt;")=0,"",SUMIF('English Scores- Leveled papers'!$H$4:$KM$4,BK$3,'English Scores- Leveled papers'!$H73:$KM73)))</f>
        <v/>
      </c>
      <c r="BL71" s="80" t="str">
        <f>IF($B71="","",IF(COUNTIFS('English Scores- Leveled papers'!$H$4:$KM$4,BL$3,'English Scores- Leveled papers'!$H73:$KM73,"&lt;&gt;")=0,"",SUMIF('English Scores- Leveled papers'!$H$4:$KM$4,BL$3,'English Scores- Leveled papers'!$H73:$KM73)))</f>
        <v/>
      </c>
      <c r="BM71" s="80" t="str">
        <f>IF($B71="","",IF(COUNTIFS('English Scores- Leveled papers'!$H$4:$KM$4,BM$3,'English Scores- Leveled papers'!$H73:$KM73,"&lt;&gt;")=0,"",SUMIF('English Scores- Leveled papers'!$H$4:$KM$4,BM$3,'English Scores- Leveled papers'!$H73:$KM73)))</f>
        <v/>
      </c>
      <c r="BN71" s="80" t="str">
        <f>IF($B71="","",IF(COUNTIFS('English Scores- Leveled papers'!$H$4:$KM$4,BN$3,'English Scores- Leveled papers'!$H73:$KM73,"&lt;&gt;")=0,"",SUMIF('English Scores- Leveled papers'!$H$4:$KM$4,BN$3,'English Scores- Leveled papers'!$H73:$KM73)))</f>
        <v/>
      </c>
      <c r="BO71" s="80"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80" t="str">
        <f>IF($B71="","",IF(COUNTIFS('English Scores- Leveled papers'!$H$4:$KM$4,BX$3,'English Scores- Leveled papers'!$H73:$KM73,"&lt;&gt;")=0,"",SUMIF('English Scores- Leveled papers'!$H$4:$KM$4,BX$3,'English Scores- Leveled papers'!$H73:$KM73)))</f>
        <v/>
      </c>
      <c r="BY71" s="80" t="str">
        <f>IF($B71="","",IF(COUNTIFS('English Scores- Leveled papers'!$H$4:$KM$4,BY$3,'English Scores- Leveled papers'!$H73:$KM73,"&lt;&gt;")=0,"",SUMIF('English Scores- Leveled papers'!$H$4:$KM$4,BY$3,'English Scores- Leveled papers'!$H73:$KM73)))</f>
        <v/>
      </c>
      <c r="BZ71" s="80" t="str">
        <f>IF($B71="","",IF(COUNTIFS('English Scores- Leveled papers'!$H$4:$KM$4,BZ$3,'English Scores- Leveled papers'!$H73:$KM73,"&lt;&gt;")=0,"",SUMIF('English Scores- Leveled papers'!$H$4:$KM$4,BZ$3,'English Scores- Leveled papers'!$H73:$KM73)))</f>
        <v/>
      </c>
      <c r="CA71" s="80" t="str">
        <f>IF($B71="","",IF(COUNTIFS('English Scores- Leveled papers'!$H$4:$KM$4,CA$3,'English Scores- Leveled papers'!$H73:$KM73,"&lt;&gt;")=0,"",SUMIF('English Scores- Leveled papers'!$H$4:$KM$4,CA$3,'English Scores- Leveled papers'!$H73:$KM73)))</f>
        <v/>
      </c>
      <c r="CB71" s="80" t="str">
        <f>IF($B71="","",IF(COUNTIFS('English Scores- Leveled papers'!$H$4:$KM$4,CB$3,'English Scores- Leveled papers'!$H73:$KM73,"&lt;&gt;")=0,"",SUMIF('English Scores- Leveled papers'!$H$4:$KM$4,CB$3,'English Scores- Leveled papers'!$H73:$KM73)))</f>
        <v/>
      </c>
      <c r="CC71" s="80" t="str">
        <f>IF($B71="","",IF(COUNTIFS('English Scores- Leveled papers'!$H$4:$KM$4,CC$3,'English Scores- Leveled papers'!$H73:$KM73,"&lt;&gt;")=0,"",SUMIF('English Scores- Leveled papers'!$H$4:$KM$4,CC$3,'English Scores- Leveled papers'!$H73:$KM73)))</f>
        <v/>
      </c>
      <c r="CD71" s="80" t="str">
        <f>IF($B71="","",IF(COUNTIFS('English Scores- Leveled papers'!$H$4:$KM$4,CD$3,'English Scores- Leveled papers'!$H73:$KM73,"&lt;&gt;")=0,"",SUMIF('English Scores- Leveled papers'!$H$4:$KM$4,CD$3,'English Scores- Leveled papers'!$H73:$KM73)))</f>
        <v/>
      </c>
      <c r="CE71" s="80" t="str">
        <f>IF($B71="","",IF(COUNTIFS('English Scores- Leveled papers'!$H$4:$KM$4,CE$3,'English Scores- Leveled papers'!$H73:$KM73,"&lt;&gt;")=0,"",SUMIF('English Scores- Leveled papers'!$H$4:$KM$4,CE$3,'English Scores- Leveled papers'!$H73:$KM73)))</f>
        <v/>
      </c>
      <c r="CF71" s="80"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80" t="str">
        <f>IF($B71="","",IF(COUNTIFS('English Scores- Leveled papers'!$H$4:$KM$4,CL$3,'English Scores- Leveled papers'!$H73:$KM73,"&lt;&gt;")=0,"",SUMIF('English Scores- Leveled papers'!$H$4:$KM$4,CL$3,'English Scores- Leveled papers'!$H73:$KM73)))</f>
        <v/>
      </c>
      <c r="CM71" s="80" t="str">
        <f>IF($B71="","",IF(COUNTIFS('English Scores- Leveled papers'!$H$4:$KM$4,CM$3,'English Scores- Leveled papers'!$H73:$KM73,"&lt;&gt;")=0,"",SUMIF('English Scores- Leveled papers'!$H$4:$KM$4,CM$3,'English Scores- Leveled papers'!$H73:$KM73)))</f>
        <v/>
      </c>
      <c r="CN71" s="80" t="str">
        <f>IF($B71="","",IF(COUNTIFS('English Scores- Leveled papers'!$H$4:$KM$4,CN$3,'English Scores- Leveled papers'!$H73:$KM73,"&lt;&gt;")=0,"",SUMIF('English Scores- Leveled papers'!$H$4:$KM$4,CN$3,'English Scores- Leveled papers'!$H73:$KM73)))</f>
        <v/>
      </c>
      <c r="CO71" s="80" t="str">
        <f>IF($B71="","",IF(COUNTIFS('English Scores- Leveled papers'!$H$4:$KM$4,CO$3,'English Scores- Leveled papers'!$H73:$KM73,"&lt;&gt;")=0,"",SUMIF('English Scores- Leveled papers'!$H$4:$KM$4,CO$3,'English Scores- Leveled papers'!$H73:$KM73)))</f>
        <v/>
      </c>
      <c r="CP71" s="80" t="str">
        <f>IF($B71="","",IF(COUNTIFS('English Scores- Leveled papers'!$H$4:$KM$4,CP$3,'English Scores- Leveled papers'!$H73:$KM73,"&lt;&gt;")=0,"",SUMIF('English Scores- Leveled papers'!$H$4:$KM$4,CP$3,'English Scores- Leveled papers'!$H73:$KM73)))</f>
        <v/>
      </c>
      <c r="CQ71" s="80" t="str">
        <f>IF($B71="","",IF(COUNTIFS('English Scores- Leveled papers'!$H$4:$KM$4,CQ$3,'English Scores- Leveled papers'!$H73:$KM73,"&lt;&gt;")=0,"",SUMIF('English Scores- Leveled papers'!$H$4:$KM$4,CQ$3,'English Scores- Leveled papers'!$H73:$KM73)))</f>
        <v/>
      </c>
      <c r="CR71" s="80" t="str">
        <f>IF($B71="","",IF(COUNTIFS('English Scores- Leveled papers'!$H$4:$KM$4,CR$3,'English Scores- Leveled papers'!$H73:$KM73,"&lt;&gt;")=0,"",SUMIF('English Scores- Leveled papers'!$H$4:$KM$4,CR$3,'English Scores- Leveled papers'!$H73:$KM73)))</f>
        <v/>
      </c>
      <c r="CS71" s="80"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80" t="str">
        <f>IF($B71="","",IF(COUNTIFS('English Scores- Leveled papers'!$H$4:$KM$4,DF$3,'English Scores- Leveled papers'!$H73:$KM73,"&lt;&gt;")=0,"",SUMIF('English Scores- Leveled papers'!$H$4:$KM$4,DF$3,'English Scores- Leveled papers'!$H73:$KM73)))</f>
        <v/>
      </c>
      <c r="DG71" s="80" t="str">
        <f>IF($B71="","",IF(COUNTIFS('English Scores- Leveled papers'!$H$4:$KM$4,DG$3,'English Scores- Leveled papers'!$H73:$KM73,"&lt;&gt;")=0,"",SUMIF('English Scores- Leveled papers'!$H$4:$KM$4,DG$3,'English Scores- Leveled papers'!$H73:$KM73)))</f>
        <v/>
      </c>
      <c r="DH71" s="80" t="str">
        <f>IF($B71="","",IF(COUNTIFS('English Scores- Leveled papers'!$H$4:$KM$4,DH$3,'English Scores- Leveled papers'!$H73:$KM73,"&lt;&gt;")=0,"",SUMIF('English Scores- Leveled papers'!$H$4:$KM$4,DH$3,'English Scores- Leveled papers'!$H73:$KM73)))</f>
        <v/>
      </c>
      <c r="DI71" s="80" t="str">
        <f>IF($B71="","",IF(COUNTIFS('English Scores- Leveled papers'!$H$4:$KM$4,DI$3,'English Scores- Leveled papers'!$H73:$KM73,"&lt;&gt;")=0,"",SUMIF('English Scores- Leveled papers'!$H$4:$KM$4,DI$3,'English Scores- Leveled papers'!$H73:$KM73)))</f>
        <v/>
      </c>
      <c r="DJ71" s="80" t="str">
        <f>IF($B71="","",IF(COUNTIFS('English Scores- Leveled papers'!$H$4:$KM$4,DJ$3,'English Scores- Leveled papers'!$H73:$KM73,"&lt;&gt;")=0,"",SUMIF('English Scores- Leveled papers'!$H$4:$KM$4,DJ$3,'English Scores- Leveled papers'!$H73:$KM73)))</f>
        <v/>
      </c>
      <c r="DK71" s="80" t="str">
        <f>IF($B71="","",IF(COUNTIFS('English Scores- Leveled papers'!$H$4:$KM$4,DK$3,'English Scores- Leveled papers'!$H73:$KM73,"&lt;&gt;")=0,"",SUMIF('English Scores- Leveled papers'!$H$4:$KM$4,DK$3,'English Scores- Leveled papers'!$H73:$KM73)))</f>
        <v/>
      </c>
      <c r="DL71" s="80" t="str">
        <f>IF($B71="","",IF(COUNTIFS('English Scores- Leveled papers'!$H$4:$KM$4,DL$3,'English Scores- Leveled papers'!$H73:$KM73,"&lt;&gt;")=0,"",SUMIF('English Scores- Leveled papers'!$H$4:$KM$4,DL$3,'English Scores- Leveled papers'!$H73:$KM73)))</f>
        <v/>
      </c>
      <c r="DM71" s="80" t="str">
        <f>IF($B71="","",IF(COUNTIFS('English Scores- Leveled papers'!$H$4:$KM$4,DM$3,'English Scores- Leveled papers'!$H73:$KM73,"&lt;&gt;")=0,"",SUMIF('English Scores- Leveled papers'!$H$4:$KM$4,DM$3,'English Scores- Leveled papers'!$H73:$KM73)))</f>
        <v/>
      </c>
      <c r="DN71" s="80" t="str">
        <f>IF($B71="","",IF(COUNTIFS('English Scores- Leveled papers'!$H$4:$KM$4,DN$3,'English Scores- Leveled papers'!$H73:$KM73,"&lt;&gt;")=0,"",SUMIF('English Scores- Leveled papers'!$H$4:$KM$4,DN$3,'English Scores- Leveled papers'!$H73:$KM73)))</f>
        <v/>
      </c>
      <c r="DO71" s="80" t="str">
        <f>IF($B71="","",IF(COUNTIFS('English Scores- Leveled papers'!$H$4:$KM$4,DO$3,'English Scores- Leveled papers'!$H73:$KM73,"&lt;&gt;")=0,"",SUMIF('English Scores- Leveled papers'!$H$4:$KM$4,DO$3,'English Scores- Leveled papers'!$H73:$KM73)))</f>
        <v/>
      </c>
      <c r="DP71" s="80" t="str">
        <f>IF($B71="","",IF(COUNTIFS('English Scores- Leveled papers'!$H$4:$KM$4,DP$3,'English Scores- Leveled papers'!$H73:$KM73,"&lt;&gt;")=0,"",SUMIF('English Scores- Leveled papers'!$H$4:$KM$4,DP$3,'English Scores- Leveled papers'!$H73:$KM73)))</f>
        <v/>
      </c>
      <c r="DQ71" s="80" t="str">
        <f>IF($B71="","",IF(COUNTIFS('English Scores- Leveled papers'!$H$4:$KM$4,DQ$3,'English Scores- Leveled papers'!$H73:$KM73,"&lt;&gt;")=0,"",SUMIF('English Scores- Leveled papers'!$H$4:$KM$4,DQ$3,'English Scores- Leveled papers'!$H73:$KM73)))</f>
        <v/>
      </c>
      <c r="DR71" s="41" t="str">
        <f>IF($B71="","",IF(COUNTIFS('English Scores- Leveled papers'!$H$4:$KM$4,DR$3,'English Scores- Leveled papers'!$H73:$KM73,"&lt;&gt;")=0,"",SUMIF('English Scores- Leveled papers'!$H$4:$KM$4,DR$3,'English Scores- Leveled papers'!$H73:$KM73)))</f>
        <v/>
      </c>
      <c r="DS71" s="41" t="str">
        <f>IF($B71="","",IF(COUNTIFS('English Scores- Leveled papers'!$H$4:$KM$4,DS$3,'English Scores- Leveled papers'!$H73:$KM73,"&lt;&gt;")=0,"",SUMIF('English Scores- Leveled papers'!$H$4:$KM$4,DS$3,'English Scores- Leveled papers'!$H73:$KM73)))</f>
        <v/>
      </c>
      <c r="DT71" s="41" t="str">
        <f>IF($B71="","",IF(COUNTIFS('English Scores- Leveled papers'!$H$4:$KM$4,DT$3,'English Scores- Leveled papers'!$H73:$KM73,"&lt;&gt;")=0,"",SUMIF('English Scores- Leveled papers'!$H$4:$KM$4,DT$3,'English Scores- Leveled papers'!$H73:$KM73)))</f>
        <v/>
      </c>
      <c r="DU71" s="41" t="str">
        <f>IF($B71="","",IF(COUNTIFS('English Scores- Leveled papers'!$H$4:$KM$4,DU$3,'English Scores- Leveled papers'!$H73:$KM73,"&lt;&gt;")=0,"",SUMIF('English Scores- Leveled papers'!$H$4:$KM$4,DU$3,'English Scores- Leveled papers'!$H73:$KM73)))</f>
        <v/>
      </c>
      <c r="DV71" s="41" t="str">
        <f>IF($B71="","",IF(COUNTIFS('English Scores- Leveled papers'!$H$4:$KM$4,DV$3,'English Scores- Leveled papers'!$H73:$KM73,"&lt;&gt;")=0,"",SUMIF('English Scores- Leveled papers'!$H$4:$KM$4,DV$3,'English Scores- Leveled papers'!$H73:$KM73)))</f>
        <v/>
      </c>
      <c r="DW71" s="41" t="str">
        <f>IF($B71="","",IF(COUNTIFS('English Scores- Leveled papers'!$H$4:$KM$4,DW$3,'English Scores- Leveled papers'!$H73:$KM73,"&lt;&gt;")=0,"",SUMIF('English Scores- Leveled papers'!$H$4:$KM$4,DW$3,'English Scores- Leveled papers'!$H73:$KM73)))</f>
        <v/>
      </c>
      <c r="DX71" s="41" t="str">
        <f>IF($B71="","",IF(COUNTIFS('English Scores- Leveled papers'!$H$4:$KM$4,DX$3,'English Scores- Leveled papers'!$H73:$KM73,"&lt;&gt;")=0,"",SUMIF('English Scores- Leveled papers'!$H$4:$KM$4,DX$3,'English Scores- Leveled papers'!$H73:$KM73)))</f>
        <v/>
      </c>
      <c r="DY71" s="41" t="str">
        <f>IF($B71="","",IF(COUNTIFS('English Scores- Leveled papers'!$H$4:$KM$4,DY$3,'English Scores- Leveled papers'!$H73:$KM73,"&lt;&gt;")=0,"",SUMIF('English Scores- Leveled papers'!$H$4:$KM$4,DY$3,'English Scores- Leveled papers'!$H73:$KM73)))</f>
        <v/>
      </c>
      <c r="DZ71" s="41" t="str">
        <f>IF($B71="","",IF(COUNTIFS('English Scores- Leveled papers'!$H$4:$KM$4,DZ$3,'English Scores- Leveled papers'!$H73:$KM73,"&lt;&gt;")=0,"",SUMIF('English Scores- Leveled papers'!$H$4:$KM$4,DZ$3,'English Scores- Leveled papers'!$H73:$KM73)))</f>
        <v/>
      </c>
      <c r="EA71" s="41" t="str">
        <f>IF($B71="","",IF(COUNTIFS('English Scores- Leveled papers'!$H$4:$KM$4,EA$3,'English Scores- Leveled papers'!$H73:$KM73,"&lt;&gt;")=0,"",SUMIF('English Scores- Leveled papers'!$H$4:$KM$4,EA$3,'English Scores- Leveled papers'!$H73:$KM73)))</f>
        <v/>
      </c>
      <c r="EB71" s="41" t="str">
        <f>IF($B71="","",IF(COUNTIFS('English Scores- Leveled papers'!$H$4:$KM$4,EB$3,'English Scores- Leveled papers'!$H73:$KM73,"&lt;&gt;")=0,"",SUMIF('English Scores- Leveled papers'!$H$4:$KM$4,EB$3,'English Scores- Leveled papers'!$H73:$KM73)))</f>
        <v/>
      </c>
      <c r="EC71" s="41" t="str">
        <f>IF($B71="","",IF(COUNTIFS('English Scores- Leveled papers'!$H$4:$KM$4,EC$3,'English Scores- Leveled papers'!$H73:$KM73,"&lt;&gt;")=0,"",SUMIF('English Scores- Leveled papers'!$H$4:$KM$4,EC$3,'English Scores- Leveled papers'!$H73:$KM73)))</f>
        <v/>
      </c>
      <c r="ED71" s="80" t="str">
        <f>IF($B71="","",IF(COUNTIFS('English Scores- Leveled papers'!$H$4:$KM$4,ED$3,'English Scores- Leveled papers'!$H73:$KM73,"&lt;&gt;")=0,"",SUMIF('English Scores- Leveled papers'!$H$4:$KM$4,ED$3,'English Scores- Leveled papers'!$H73:$KM73)))</f>
        <v/>
      </c>
      <c r="EE71" s="80" t="str">
        <f>IF($B71="","",IF(COUNTIFS('English Scores- Leveled papers'!$H$4:$KM$4,EE$3,'English Scores- Leveled papers'!$H73:$KM73,"&lt;&gt;")=0,"",SUMIF('English Scores- Leveled papers'!$H$4:$KM$4,EE$3,'English Scores- Leveled papers'!$H73:$KM73)))</f>
        <v/>
      </c>
      <c r="EF71" s="80" t="str">
        <f>IF($B71="","",IF(COUNTIFS('English Scores- Leveled papers'!$H$4:$KM$4,EF$3,'English Scores- Leveled papers'!$H73:$KM73,"&lt;&gt;")=0,"",SUMIF('English Scores- Leveled papers'!$H$4:$KM$4,EF$3,'English Scores- Leveled papers'!$H73:$KM73)))</f>
        <v/>
      </c>
      <c r="EG71" s="80" t="str">
        <f>IF($B71="","",IF(COUNTIFS('English Scores- Leveled papers'!$H$4:$KM$4,EG$3,'English Scores- Leveled papers'!$H73:$KM73,"&lt;&gt;")=0,"",SUMIF('English Scores- Leveled papers'!$H$4:$KM$4,EG$3,'English Scores- Leveled papers'!$H73:$KM73)))</f>
        <v/>
      </c>
      <c r="EH71" s="80" t="str">
        <f>IF($B71="","",IF(COUNTIFS('English Scores- Leveled papers'!$H$4:$KM$4,EH$3,'English Scores- Leveled papers'!$H73:$KM73,"&lt;&gt;")=0,"",SUMIF('English Scores- Leveled papers'!$H$4:$KM$4,EH$3,'English Scores- Leveled papers'!$H73:$KM73)))</f>
        <v/>
      </c>
      <c r="EI71" s="80" t="str">
        <f>IF($B71="","",IF(COUNTIFS('English Scores- Leveled papers'!$H$4:$KM$4,EI$3,'English Scores- Leveled papers'!$H73:$KM73,"&lt;&gt;")=0,"",SUMIF('English Scores- Leveled papers'!$H$4:$KM$4,EI$3,'English Scores- Leveled papers'!$H73:$KM73)))</f>
        <v/>
      </c>
      <c r="EJ71" s="80" t="str">
        <f>IF($B71="","",IF(COUNTIFS('English Scores- Leveled papers'!$H$4:$KM$4,EJ$3,'English Scores- Leveled papers'!$H73:$KM73,"&lt;&gt;")=0,"",SUMIF('English Scores- Leveled papers'!$H$4:$KM$4,EJ$3,'English Scores- Leveled papers'!$H73:$KM73)))</f>
        <v/>
      </c>
      <c r="EK71" s="80" t="str">
        <f>IF($B71="","",IF(COUNTIFS('English Scores- Leveled papers'!$H$4:$KM$4,EK$3,'English Scores- Leveled papers'!$H73:$KM73,"&lt;&gt;")=0,"",SUMIF('English Scores- Leveled papers'!$H$4:$KM$4,EK$3,'English Scores- Leveled papers'!$H73:$KM73)))</f>
        <v/>
      </c>
      <c r="EL71" s="80" t="str">
        <f>IF($B71="","",IF(COUNTIFS('English Scores- Leveled papers'!$H$4:$KM$4,EL$3,'English Scores- Leveled papers'!$H73:$KM73,"&lt;&gt;")=0,"",SUMIF('English Scores- Leveled papers'!$H$4:$KM$4,EL$3,'English Scores- Leveled papers'!$H73:$KM73)))</f>
        <v/>
      </c>
      <c r="EM71" s="80" t="str">
        <f>IF($B71="","",IF(COUNTIFS('English Scores- Leveled papers'!$H$4:$KM$4,EM$3,'English Scores- Leveled papers'!$H73:$KM73,"&lt;&gt;")=0,"",SUMIF('English Scores- Leveled papers'!$H$4:$KM$4,EM$3,'English Scores- Leveled papers'!$H73:$KM73)))</f>
        <v/>
      </c>
      <c r="EN71" s="80" t="str">
        <f>IF($B71="","",IF(COUNTIFS('English Scores- Leveled papers'!$H$4:$KM$4,EN$3,'English Scores- Leveled papers'!$H73:$KM73,"&lt;&gt;")=0,"",SUMIF('English Scores- Leveled papers'!$H$4:$KM$4,EN$3,'English Scores- Leveled papers'!$H73:$KM73)))</f>
        <v/>
      </c>
      <c r="EO71" s="80" t="str">
        <f>IF($B71="","",IF(COUNTIFS('English Scores- Leveled papers'!$H$4:$KM$4,EO$3,'English Scores- Leveled papers'!$H73:$KM73,"&lt;&gt;")=0,"",SUMIF('English Scores- Leveled papers'!$H$4:$KM$4,EO$3,'English Scores- Leveled papers'!$H73:$KM73)))</f>
        <v/>
      </c>
      <c r="EP71" s="80" t="str">
        <f>IF($B71="","",IF(COUNTIFS('English Scores- Leveled papers'!$H$4:$KM$4,EP$3,'English Scores- Leveled papers'!$H73:$KM73,"&lt;&gt;")=0,"",SUMIF('English Scores- Leveled papers'!$H$4:$KM$4,EP$3,'English Scores- Leveled papers'!$H73:$KM73)))</f>
        <v/>
      </c>
    </row>
    <row r="72" spans="1:146" ht="12.75" customHeight="1" x14ac:dyDescent="0.2">
      <c r="A72" s="65">
        <v>68</v>
      </c>
      <c r="B72" s="65" t="str">
        <f>'English Scores- Leveled papers'!B74</f>
        <v/>
      </c>
      <c r="C72" s="79" t="str">
        <f>IF('RC Mastery Check+Question type'!D72="","",IF(OR('RC Mastery Check+Question type'!D72=-0.5,'RC Mastery Check+Question type'!D72=0,'RC Mastery Check+Question type'!D72=0.2,'RC Mastery Check+Question type'!D72=0.5),"NR",'Cover Sheet'!#REF!))</f>
        <v/>
      </c>
      <c r="D72" s="76" t="str">
        <f>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v/>
      </c>
      <c r="E72" s="78" t="str">
        <f t="shared" si="30"/>
        <v/>
      </c>
      <c r="F72" s="78" t="str">
        <f t="shared" si="31"/>
        <v/>
      </c>
      <c r="G72" s="78" t="str">
        <f t="shared" si="32"/>
        <v/>
      </c>
      <c r="H72" s="78" t="str">
        <f t="shared" si="33"/>
        <v/>
      </c>
      <c r="I72" s="78" t="str">
        <f t="shared" si="34"/>
        <v/>
      </c>
      <c r="J72" s="78" t="str">
        <f t="shared" si="35"/>
        <v/>
      </c>
      <c r="K72" s="78" t="str">
        <f t="shared" si="36"/>
        <v/>
      </c>
      <c r="L72" s="78" t="str">
        <f t="shared" si="37"/>
        <v/>
      </c>
      <c r="M72" s="78" t="str">
        <f t="shared" si="38"/>
        <v/>
      </c>
      <c r="N72" s="78" t="str">
        <f t="shared" si="39"/>
        <v/>
      </c>
      <c r="O72" s="78" t="str">
        <f t="shared" si="40"/>
        <v/>
      </c>
      <c r="P72" s="78" t="str">
        <f t="shared" si="41"/>
        <v/>
      </c>
      <c r="Q72" s="78" t="str">
        <f t="shared" si="42"/>
        <v/>
      </c>
      <c r="R72" s="78" t="str">
        <f t="shared" si="43"/>
        <v/>
      </c>
      <c r="S72" s="41" t="str">
        <f>IF($B72="","",IF(COUNTIFS('English Scores- Leveled papers'!$H$4:$KM$4,S$3,'English Scores- Leveled papers'!$H74:$KM74,"&lt;&gt;")=0,"",SUMIF('English Scores- Leveled papers'!$H$4:$KM$4,S$3,'English Scores- Leveled papers'!$H74:$KM74)))</f>
        <v/>
      </c>
      <c r="T72" s="41" t="str">
        <f>IF($B72="","",IF(COUNTIFS('English Scores- Leveled papers'!$H$4:$KM$4,T$3,'English Scores- Leveled papers'!$H74:$KM74,"&lt;&gt;")=0,"",SUMIF('English Scores- Leveled papers'!$H$4:$KM$4,T$3,'English Scores- Leveled papers'!$H74:$KM74)))</f>
        <v/>
      </c>
      <c r="U72" s="41" t="str">
        <f>IF($B72="","",IF(COUNTIFS('English Scores- Leveled papers'!$H$4:$KM$4,U$3,'English Scores- Leveled papers'!$H74:$KM74,"&lt;&gt;")=0,"",SUMIF('English Scores- Leveled papers'!$H$4:$KM$4,U$3,'English Scores- Leveled papers'!$H74:$KM74)))</f>
        <v/>
      </c>
      <c r="V72" s="41" t="str">
        <f>IF($B72="","",IF(COUNTIFS('English Scores- Leveled papers'!$H$4:$KM$4,V$3,'English Scores- Leveled papers'!$H74:$KM74,"&lt;&gt;")=0,"",SUMIF('English Scores- Leveled papers'!$H$4:$KM$4,V$3,'English Scores- Leveled papers'!$H74:$KM74)))</f>
        <v/>
      </c>
      <c r="W72" s="41" t="str">
        <f>IF($B72="","",IF(COUNTIFS('English Scores- Leveled papers'!$H$4:$KM$4,W$3,'English Scores- Leveled papers'!$H74:$KM74,"&lt;&gt;")=0,"",SUMIF('English Scores- Leveled papers'!$H$4:$KM$4,W$3,'English Scores- Leveled papers'!$H74:$KM74)))</f>
        <v/>
      </c>
      <c r="X72" s="80" t="str">
        <f>IF($B72="","",IF(COUNTIFS('English Scores- Leveled papers'!$H$4:$KM$4,X$3,'English Scores- Leveled papers'!$H74:$KM74,"&lt;&gt;")=0,"",SUMIF('English Scores- Leveled papers'!$H$4:$KM$4,X$3,'English Scores- Leveled papers'!$H74:$KM74)))</f>
        <v/>
      </c>
      <c r="Y72" s="80" t="str">
        <f>IF($B72="","",IF(COUNTIFS('English Scores- Leveled papers'!$H$4:$KM$4,Y$3,'English Scores- Leveled papers'!$H74:$KM74,"&lt;&gt;")=0,"",SUMIF('English Scores- Leveled papers'!$H$4:$KM$4,Y$3,'English Scores- Leveled papers'!$H74:$KM74)))</f>
        <v/>
      </c>
      <c r="Z72" s="80" t="str">
        <f>IF($B72="","",IF(COUNTIFS('English Scores- Leveled papers'!$H$4:$KM$4,Z$3,'English Scores- Leveled papers'!$H74:$KM74,"&lt;&gt;")=0,"",SUMIF('English Scores- Leveled papers'!$H$4:$KM$4,Z$3,'English Scores- Leveled papers'!$H74:$KM74)))</f>
        <v/>
      </c>
      <c r="AA72" s="80" t="str">
        <f>IF($B72="","",IF(COUNTIFS('English Scores- Leveled papers'!$H$4:$KM$4,AA$3,'English Scores- Leveled papers'!$H74:$KM74,"&lt;&gt;")=0,"",SUMIF('English Scores- Leveled papers'!$H$4:$KM$4,AA$3,'English Scores- Leveled papers'!$H74:$KM74)))</f>
        <v/>
      </c>
      <c r="AB72" s="80" t="str">
        <f>IF($B72="","",IF(COUNTIFS('English Scores- Leveled papers'!$H$4:$KM$4,AB$3,'English Scores- Leveled papers'!$H74:$KM74,"&lt;&gt;")=0,"",SUMIF('English Scores- Leveled papers'!$H$4:$KM$4,AB$3,'English Scores- Leveled papers'!$H74:$KM74)))</f>
        <v/>
      </c>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80" t="str">
        <f>IF($B72="","",IF(COUNTIFS('English Scores- Leveled papers'!$H$4:$KM$4,AI$3,'English Scores- Leveled papers'!$H74:$KM74,"&lt;&gt;")=0,"",SUMIF('English Scores- Leveled papers'!$H$4:$KM$4,AI$3,'English Scores- Leveled papers'!$H74:$KM74)))</f>
        <v/>
      </c>
      <c r="AJ72" s="80" t="str">
        <f>IF($B72="","",IF(COUNTIFS('English Scores- Leveled papers'!$H$4:$KM$4,AJ$3,'English Scores- Leveled papers'!$H74:$KM74,"&lt;&gt;")=0,"",SUMIF('English Scores- Leveled papers'!$H$4:$KM$4,AJ$3,'English Scores- Leveled papers'!$H74:$KM74)))</f>
        <v/>
      </c>
      <c r="AK72" s="80" t="str">
        <f>IF($B72="","",IF(COUNTIFS('English Scores- Leveled papers'!$H$4:$KM$4,AK$3,'English Scores- Leveled papers'!$H74:$KM74,"&lt;&gt;")=0,"",SUMIF('English Scores- Leveled papers'!$H$4:$KM$4,AK$3,'English Scores- Leveled papers'!$H74:$KM74)))</f>
        <v/>
      </c>
      <c r="AL72" s="80" t="str">
        <f>IF($B72="","",IF(COUNTIFS('English Scores- Leveled papers'!$H$4:$KM$4,AL$3,'English Scores- Leveled papers'!$H74:$KM74,"&lt;&gt;")=0,"",SUMIF('English Scores- Leveled papers'!$H$4:$KM$4,AL$3,'English Scores- Leveled papers'!$H74:$KM74)))</f>
        <v/>
      </c>
      <c r="AM72" s="80" t="str">
        <f>IF($B72="","",IF(COUNTIFS('English Scores- Leveled papers'!$H$4:$KM$4,AM$3,'English Scores- Leveled papers'!$H74:$KM74,"&lt;&gt;")=0,"",SUMIF('English Scores- Leveled papers'!$H$4:$KM$4,AM$3,'English Scores- Leveled papers'!$H74:$KM74)))</f>
        <v/>
      </c>
      <c r="AN72" s="80"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80" t="str">
        <f>IF($B72="","",IF(COUNTIFS('English Scores- Leveled papers'!$H$4:$KM$4,AZ$3,'English Scores- Leveled papers'!$H74:$KM74,"&lt;&gt;")=0,"",SUMIF('English Scores- Leveled papers'!$H$4:$KM$4,AZ$3,'English Scores- Leveled papers'!$H74:$KM74)))</f>
        <v/>
      </c>
      <c r="BA72" s="80" t="str">
        <f>IF($B72="","",IF(COUNTIFS('English Scores- Leveled papers'!$H$4:$KM$4,BA$3,'English Scores- Leveled papers'!$H74:$KM74,"&lt;&gt;")=0,"",SUMIF('English Scores- Leveled papers'!$H$4:$KM$4,BA$3,'English Scores- Leveled papers'!$H74:$KM74)))</f>
        <v/>
      </c>
      <c r="BB72" s="80" t="str">
        <f>IF($B72="","",IF(COUNTIFS('English Scores- Leveled papers'!$H$4:$KM$4,BB$3,'English Scores- Leveled papers'!$H74:$KM74,"&lt;&gt;")=0,"",SUMIF('English Scores- Leveled papers'!$H$4:$KM$4,BB$3,'English Scores- Leveled papers'!$H74:$KM74)))</f>
        <v/>
      </c>
      <c r="BC72" s="80" t="str">
        <f>IF($B72="","",IF(COUNTIFS('English Scores- Leveled papers'!$H$4:$KM$4,BC$3,'English Scores- Leveled papers'!$H74:$KM74,"&lt;&gt;")=0,"",SUMIF('English Scores- Leveled papers'!$H$4:$KM$4,BC$3,'English Scores- Leveled papers'!$H74:$KM74)))</f>
        <v/>
      </c>
      <c r="BD72" s="80"/>
      <c r="BE72" s="80"/>
      <c r="BF72" s="80" t="str">
        <f>IF($B72="","",IF(COUNTIFS('English Scores- Leveled papers'!$H$4:$KM$4,BF$3,'English Scores- Leveled papers'!$H74:$KM74,"&lt;&gt;")=0,"",SUMIF('English Scores- Leveled papers'!$H$4:$KM$4,BF$3,'English Scores- Leveled papers'!$H74:$KM74)))</f>
        <v/>
      </c>
      <c r="BG72" s="80" t="str">
        <f>IF($B72="","",IF(COUNTIFS('English Scores- Leveled papers'!$H$4:$KM$4,BG$3,'English Scores- Leveled papers'!$H74:$KM74,"&lt;&gt;")=0,"",SUMIF('English Scores- Leveled papers'!$H$4:$KM$4,BG$3,'English Scores- Leveled papers'!$H74:$KM74)))</f>
        <v/>
      </c>
      <c r="BH72" s="80" t="str">
        <f>IF($B72="","",IF(COUNTIFS('English Scores- Leveled papers'!$H$4:$KM$4,BH$3,'English Scores- Leveled papers'!$H74:$KM74,"&lt;&gt;")=0,"",SUMIF('English Scores- Leveled papers'!$H$4:$KM$4,BH$3,'English Scores- Leveled papers'!$H74:$KM74)))</f>
        <v/>
      </c>
      <c r="BI72" s="80" t="str">
        <f>IF($B72="","",IF(COUNTIFS('English Scores- Leveled papers'!$H$4:$KM$4,BI$3,'English Scores- Leveled papers'!$H74:$KM74,"&lt;&gt;")=0,"",SUMIF('English Scores- Leveled papers'!$H$4:$KM$4,BI$3,'English Scores- Leveled papers'!$H74:$KM74)))</f>
        <v/>
      </c>
      <c r="BJ72" s="80" t="str">
        <f>IF($B72="","",IF(COUNTIFS('English Scores- Leveled papers'!$H$4:$KM$4,BJ$3,'English Scores- Leveled papers'!$H74:$KM74,"&lt;&gt;")=0,"",SUMIF('English Scores- Leveled papers'!$H$4:$KM$4,BJ$3,'English Scores- Leveled papers'!$H74:$KM74)))</f>
        <v/>
      </c>
      <c r="BK72" s="80" t="str">
        <f>IF($B72="","",IF(COUNTIFS('English Scores- Leveled papers'!$H$4:$KM$4,BK$3,'English Scores- Leveled papers'!$H74:$KM74,"&lt;&gt;")=0,"",SUMIF('English Scores- Leveled papers'!$H$4:$KM$4,BK$3,'English Scores- Leveled papers'!$H74:$KM74)))</f>
        <v/>
      </c>
      <c r="BL72" s="80" t="str">
        <f>IF($B72="","",IF(COUNTIFS('English Scores- Leveled papers'!$H$4:$KM$4,BL$3,'English Scores- Leveled papers'!$H74:$KM74,"&lt;&gt;")=0,"",SUMIF('English Scores- Leveled papers'!$H$4:$KM$4,BL$3,'English Scores- Leveled papers'!$H74:$KM74)))</f>
        <v/>
      </c>
      <c r="BM72" s="80" t="str">
        <f>IF($B72="","",IF(COUNTIFS('English Scores- Leveled papers'!$H$4:$KM$4,BM$3,'English Scores- Leveled papers'!$H74:$KM74,"&lt;&gt;")=0,"",SUMIF('English Scores- Leveled papers'!$H$4:$KM$4,BM$3,'English Scores- Leveled papers'!$H74:$KM74)))</f>
        <v/>
      </c>
      <c r="BN72" s="80" t="str">
        <f>IF($B72="","",IF(COUNTIFS('English Scores- Leveled papers'!$H$4:$KM$4,BN$3,'English Scores- Leveled papers'!$H74:$KM74,"&lt;&gt;")=0,"",SUMIF('English Scores- Leveled papers'!$H$4:$KM$4,BN$3,'English Scores- Leveled papers'!$H74:$KM74)))</f>
        <v/>
      </c>
      <c r="BO72" s="80"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80" t="str">
        <f>IF($B72="","",IF(COUNTIFS('English Scores- Leveled papers'!$H$4:$KM$4,BX$3,'English Scores- Leveled papers'!$H74:$KM74,"&lt;&gt;")=0,"",SUMIF('English Scores- Leveled papers'!$H$4:$KM$4,BX$3,'English Scores- Leveled papers'!$H74:$KM74)))</f>
        <v/>
      </c>
      <c r="BY72" s="80" t="str">
        <f>IF($B72="","",IF(COUNTIFS('English Scores- Leveled papers'!$H$4:$KM$4,BY$3,'English Scores- Leveled papers'!$H74:$KM74,"&lt;&gt;")=0,"",SUMIF('English Scores- Leveled papers'!$H$4:$KM$4,BY$3,'English Scores- Leveled papers'!$H74:$KM74)))</f>
        <v/>
      </c>
      <c r="BZ72" s="80" t="str">
        <f>IF($B72="","",IF(COUNTIFS('English Scores- Leveled papers'!$H$4:$KM$4,BZ$3,'English Scores- Leveled papers'!$H74:$KM74,"&lt;&gt;")=0,"",SUMIF('English Scores- Leveled papers'!$H$4:$KM$4,BZ$3,'English Scores- Leveled papers'!$H74:$KM74)))</f>
        <v/>
      </c>
      <c r="CA72" s="80" t="str">
        <f>IF($B72="","",IF(COUNTIFS('English Scores- Leveled papers'!$H$4:$KM$4,CA$3,'English Scores- Leveled papers'!$H74:$KM74,"&lt;&gt;")=0,"",SUMIF('English Scores- Leveled papers'!$H$4:$KM$4,CA$3,'English Scores- Leveled papers'!$H74:$KM74)))</f>
        <v/>
      </c>
      <c r="CB72" s="80" t="str">
        <f>IF($B72="","",IF(COUNTIFS('English Scores- Leveled papers'!$H$4:$KM$4,CB$3,'English Scores- Leveled papers'!$H74:$KM74,"&lt;&gt;")=0,"",SUMIF('English Scores- Leveled papers'!$H$4:$KM$4,CB$3,'English Scores- Leveled papers'!$H74:$KM74)))</f>
        <v/>
      </c>
      <c r="CC72" s="80" t="str">
        <f>IF($B72="","",IF(COUNTIFS('English Scores- Leveled papers'!$H$4:$KM$4,CC$3,'English Scores- Leveled papers'!$H74:$KM74,"&lt;&gt;")=0,"",SUMIF('English Scores- Leveled papers'!$H$4:$KM$4,CC$3,'English Scores- Leveled papers'!$H74:$KM74)))</f>
        <v/>
      </c>
      <c r="CD72" s="80" t="str">
        <f>IF($B72="","",IF(COUNTIFS('English Scores- Leveled papers'!$H$4:$KM$4,CD$3,'English Scores- Leveled papers'!$H74:$KM74,"&lt;&gt;")=0,"",SUMIF('English Scores- Leveled papers'!$H$4:$KM$4,CD$3,'English Scores- Leveled papers'!$H74:$KM74)))</f>
        <v/>
      </c>
      <c r="CE72" s="80" t="str">
        <f>IF($B72="","",IF(COUNTIFS('English Scores- Leveled papers'!$H$4:$KM$4,CE$3,'English Scores- Leveled papers'!$H74:$KM74,"&lt;&gt;")=0,"",SUMIF('English Scores- Leveled papers'!$H$4:$KM$4,CE$3,'English Scores- Leveled papers'!$H74:$KM74)))</f>
        <v/>
      </c>
      <c r="CF72" s="80"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80" t="str">
        <f>IF($B72="","",IF(COUNTIFS('English Scores- Leveled papers'!$H$4:$KM$4,CL$3,'English Scores- Leveled papers'!$H74:$KM74,"&lt;&gt;")=0,"",SUMIF('English Scores- Leveled papers'!$H$4:$KM$4,CL$3,'English Scores- Leveled papers'!$H74:$KM74)))</f>
        <v/>
      </c>
      <c r="CM72" s="80" t="str">
        <f>IF($B72="","",IF(COUNTIFS('English Scores- Leveled papers'!$H$4:$KM$4,CM$3,'English Scores- Leveled papers'!$H74:$KM74,"&lt;&gt;")=0,"",SUMIF('English Scores- Leveled papers'!$H$4:$KM$4,CM$3,'English Scores- Leveled papers'!$H74:$KM74)))</f>
        <v/>
      </c>
      <c r="CN72" s="80" t="str">
        <f>IF($B72="","",IF(COUNTIFS('English Scores- Leveled papers'!$H$4:$KM$4,CN$3,'English Scores- Leveled papers'!$H74:$KM74,"&lt;&gt;")=0,"",SUMIF('English Scores- Leveled papers'!$H$4:$KM$4,CN$3,'English Scores- Leveled papers'!$H74:$KM74)))</f>
        <v/>
      </c>
      <c r="CO72" s="80" t="str">
        <f>IF($B72="","",IF(COUNTIFS('English Scores- Leveled papers'!$H$4:$KM$4,CO$3,'English Scores- Leveled papers'!$H74:$KM74,"&lt;&gt;")=0,"",SUMIF('English Scores- Leveled papers'!$H$4:$KM$4,CO$3,'English Scores- Leveled papers'!$H74:$KM74)))</f>
        <v/>
      </c>
      <c r="CP72" s="80" t="str">
        <f>IF($B72="","",IF(COUNTIFS('English Scores- Leveled papers'!$H$4:$KM$4,CP$3,'English Scores- Leveled papers'!$H74:$KM74,"&lt;&gt;")=0,"",SUMIF('English Scores- Leveled papers'!$H$4:$KM$4,CP$3,'English Scores- Leveled papers'!$H74:$KM74)))</f>
        <v/>
      </c>
      <c r="CQ72" s="80" t="str">
        <f>IF($B72="","",IF(COUNTIFS('English Scores- Leveled papers'!$H$4:$KM$4,CQ$3,'English Scores- Leveled papers'!$H74:$KM74,"&lt;&gt;")=0,"",SUMIF('English Scores- Leveled papers'!$H$4:$KM$4,CQ$3,'English Scores- Leveled papers'!$H74:$KM74)))</f>
        <v/>
      </c>
      <c r="CR72" s="80" t="str">
        <f>IF($B72="","",IF(COUNTIFS('English Scores- Leveled papers'!$H$4:$KM$4,CR$3,'English Scores- Leveled papers'!$H74:$KM74,"&lt;&gt;")=0,"",SUMIF('English Scores- Leveled papers'!$H$4:$KM$4,CR$3,'English Scores- Leveled papers'!$H74:$KM74)))</f>
        <v/>
      </c>
      <c r="CS72" s="80"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80" t="str">
        <f>IF($B72="","",IF(COUNTIFS('English Scores- Leveled papers'!$H$4:$KM$4,DF$3,'English Scores- Leveled papers'!$H74:$KM74,"&lt;&gt;")=0,"",SUMIF('English Scores- Leveled papers'!$H$4:$KM$4,DF$3,'English Scores- Leveled papers'!$H74:$KM74)))</f>
        <v/>
      </c>
      <c r="DG72" s="80" t="str">
        <f>IF($B72="","",IF(COUNTIFS('English Scores- Leveled papers'!$H$4:$KM$4,DG$3,'English Scores- Leveled papers'!$H74:$KM74,"&lt;&gt;")=0,"",SUMIF('English Scores- Leveled papers'!$H$4:$KM$4,DG$3,'English Scores- Leveled papers'!$H74:$KM74)))</f>
        <v/>
      </c>
      <c r="DH72" s="80" t="str">
        <f>IF($B72="","",IF(COUNTIFS('English Scores- Leveled papers'!$H$4:$KM$4,DH$3,'English Scores- Leveled papers'!$H74:$KM74,"&lt;&gt;")=0,"",SUMIF('English Scores- Leveled papers'!$H$4:$KM$4,DH$3,'English Scores- Leveled papers'!$H74:$KM74)))</f>
        <v/>
      </c>
      <c r="DI72" s="80" t="str">
        <f>IF($B72="","",IF(COUNTIFS('English Scores- Leveled papers'!$H$4:$KM$4,DI$3,'English Scores- Leveled papers'!$H74:$KM74,"&lt;&gt;")=0,"",SUMIF('English Scores- Leveled papers'!$H$4:$KM$4,DI$3,'English Scores- Leveled papers'!$H74:$KM74)))</f>
        <v/>
      </c>
      <c r="DJ72" s="80" t="str">
        <f>IF($B72="","",IF(COUNTIFS('English Scores- Leveled papers'!$H$4:$KM$4,DJ$3,'English Scores- Leveled papers'!$H74:$KM74,"&lt;&gt;")=0,"",SUMIF('English Scores- Leveled papers'!$H$4:$KM$4,DJ$3,'English Scores- Leveled papers'!$H74:$KM74)))</f>
        <v/>
      </c>
      <c r="DK72" s="80" t="str">
        <f>IF($B72="","",IF(COUNTIFS('English Scores- Leveled papers'!$H$4:$KM$4,DK$3,'English Scores- Leveled papers'!$H74:$KM74,"&lt;&gt;")=0,"",SUMIF('English Scores- Leveled papers'!$H$4:$KM$4,DK$3,'English Scores- Leveled papers'!$H74:$KM74)))</f>
        <v/>
      </c>
      <c r="DL72" s="80" t="str">
        <f>IF($B72="","",IF(COUNTIFS('English Scores- Leveled papers'!$H$4:$KM$4,DL$3,'English Scores- Leveled papers'!$H74:$KM74,"&lt;&gt;")=0,"",SUMIF('English Scores- Leveled papers'!$H$4:$KM$4,DL$3,'English Scores- Leveled papers'!$H74:$KM74)))</f>
        <v/>
      </c>
      <c r="DM72" s="80" t="str">
        <f>IF($B72="","",IF(COUNTIFS('English Scores- Leveled papers'!$H$4:$KM$4,DM$3,'English Scores- Leveled papers'!$H74:$KM74,"&lt;&gt;")=0,"",SUMIF('English Scores- Leveled papers'!$H$4:$KM$4,DM$3,'English Scores- Leveled papers'!$H74:$KM74)))</f>
        <v/>
      </c>
      <c r="DN72" s="80" t="str">
        <f>IF($B72="","",IF(COUNTIFS('English Scores- Leveled papers'!$H$4:$KM$4,DN$3,'English Scores- Leveled papers'!$H74:$KM74,"&lt;&gt;")=0,"",SUMIF('English Scores- Leveled papers'!$H$4:$KM$4,DN$3,'English Scores- Leveled papers'!$H74:$KM74)))</f>
        <v/>
      </c>
      <c r="DO72" s="80" t="str">
        <f>IF($B72="","",IF(COUNTIFS('English Scores- Leveled papers'!$H$4:$KM$4,DO$3,'English Scores- Leveled papers'!$H74:$KM74,"&lt;&gt;")=0,"",SUMIF('English Scores- Leveled papers'!$H$4:$KM$4,DO$3,'English Scores- Leveled papers'!$H74:$KM74)))</f>
        <v/>
      </c>
      <c r="DP72" s="80" t="str">
        <f>IF($B72="","",IF(COUNTIFS('English Scores- Leveled papers'!$H$4:$KM$4,DP$3,'English Scores- Leveled papers'!$H74:$KM74,"&lt;&gt;")=0,"",SUMIF('English Scores- Leveled papers'!$H$4:$KM$4,DP$3,'English Scores- Leveled papers'!$H74:$KM74)))</f>
        <v/>
      </c>
      <c r="DQ72" s="80" t="str">
        <f>IF($B72="","",IF(COUNTIFS('English Scores- Leveled papers'!$H$4:$KM$4,DQ$3,'English Scores- Leveled papers'!$H74:$KM74,"&lt;&gt;")=0,"",SUMIF('English Scores- Leveled papers'!$H$4:$KM$4,DQ$3,'English Scores- Leveled papers'!$H74:$KM74)))</f>
        <v/>
      </c>
      <c r="DR72" s="41" t="str">
        <f>IF($B72="","",IF(COUNTIFS('English Scores- Leveled papers'!$H$4:$KM$4,DR$3,'English Scores- Leveled papers'!$H74:$KM74,"&lt;&gt;")=0,"",SUMIF('English Scores- Leveled papers'!$H$4:$KM$4,DR$3,'English Scores- Leveled papers'!$H74:$KM74)))</f>
        <v/>
      </c>
      <c r="DS72" s="41" t="str">
        <f>IF($B72="","",IF(COUNTIFS('English Scores- Leveled papers'!$H$4:$KM$4,DS$3,'English Scores- Leveled papers'!$H74:$KM74,"&lt;&gt;")=0,"",SUMIF('English Scores- Leveled papers'!$H$4:$KM$4,DS$3,'English Scores- Leveled papers'!$H74:$KM74)))</f>
        <v/>
      </c>
      <c r="DT72" s="41" t="str">
        <f>IF($B72="","",IF(COUNTIFS('English Scores- Leveled papers'!$H$4:$KM$4,DT$3,'English Scores- Leveled papers'!$H74:$KM74,"&lt;&gt;")=0,"",SUMIF('English Scores- Leveled papers'!$H$4:$KM$4,DT$3,'English Scores- Leveled papers'!$H74:$KM74)))</f>
        <v/>
      </c>
      <c r="DU72" s="41" t="str">
        <f>IF($B72="","",IF(COUNTIFS('English Scores- Leveled papers'!$H$4:$KM$4,DU$3,'English Scores- Leveled papers'!$H74:$KM74,"&lt;&gt;")=0,"",SUMIF('English Scores- Leveled papers'!$H$4:$KM$4,DU$3,'English Scores- Leveled papers'!$H74:$KM74)))</f>
        <v/>
      </c>
      <c r="DV72" s="41" t="str">
        <f>IF($B72="","",IF(COUNTIFS('English Scores- Leveled papers'!$H$4:$KM$4,DV$3,'English Scores- Leveled papers'!$H74:$KM74,"&lt;&gt;")=0,"",SUMIF('English Scores- Leveled papers'!$H$4:$KM$4,DV$3,'English Scores- Leveled papers'!$H74:$KM74)))</f>
        <v/>
      </c>
      <c r="DW72" s="41" t="str">
        <f>IF($B72="","",IF(COUNTIFS('English Scores- Leveled papers'!$H$4:$KM$4,DW$3,'English Scores- Leveled papers'!$H74:$KM74,"&lt;&gt;")=0,"",SUMIF('English Scores- Leveled papers'!$H$4:$KM$4,DW$3,'English Scores- Leveled papers'!$H74:$KM74)))</f>
        <v/>
      </c>
      <c r="DX72" s="41" t="str">
        <f>IF($B72="","",IF(COUNTIFS('English Scores- Leveled papers'!$H$4:$KM$4,DX$3,'English Scores- Leveled papers'!$H74:$KM74,"&lt;&gt;")=0,"",SUMIF('English Scores- Leveled papers'!$H$4:$KM$4,DX$3,'English Scores- Leveled papers'!$H74:$KM74)))</f>
        <v/>
      </c>
      <c r="DY72" s="41" t="str">
        <f>IF($B72="","",IF(COUNTIFS('English Scores- Leveled papers'!$H$4:$KM$4,DY$3,'English Scores- Leveled papers'!$H74:$KM74,"&lt;&gt;")=0,"",SUMIF('English Scores- Leveled papers'!$H$4:$KM$4,DY$3,'English Scores- Leveled papers'!$H74:$KM74)))</f>
        <v/>
      </c>
      <c r="DZ72" s="41" t="str">
        <f>IF($B72="","",IF(COUNTIFS('English Scores- Leveled papers'!$H$4:$KM$4,DZ$3,'English Scores- Leveled papers'!$H74:$KM74,"&lt;&gt;")=0,"",SUMIF('English Scores- Leveled papers'!$H$4:$KM$4,DZ$3,'English Scores- Leveled papers'!$H74:$KM74)))</f>
        <v/>
      </c>
      <c r="EA72" s="41" t="str">
        <f>IF($B72="","",IF(COUNTIFS('English Scores- Leveled papers'!$H$4:$KM$4,EA$3,'English Scores- Leveled papers'!$H74:$KM74,"&lt;&gt;")=0,"",SUMIF('English Scores- Leveled papers'!$H$4:$KM$4,EA$3,'English Scores- Leveled papers'!$H74:$KM74)))</f>
        <v/>
      </c>
      <c r="EB72" s="41" t="str">
        <f>IF($B72="","",IF(COUNTIFS('English Scores- Leveled papers'!$H$4:$KM$4,EB$3,'English Scores- Leveled papers'!$H74:$KM74,"&lt;&gt;")=0,"",SUMIF('English Scores- Leveled papers'!$H$4:$KM$4,EB$3,'English Scores- Leveled papers'!$H74:$KM74)))</f>
        <v/>
      </c>
      <c r="EC72" s="41" t="str">
        <f>IF($B72="","",IF(COUNTIFS('English Scores- Leveled papers'!$H$4:$KM$4,EC$3,'English Scores- Leveled papers'!$H74:$KM74,"&lt;&gt;")=0,"",SUMIF('English Scores- Leveled papers'!$H$4:$KM$4,EC$3,'English Scores- Leveled papers'!$H74:$KM74)))</f>
        <v/>
      </c>
      <c r="ED72" s="80" t="str">
        <f>IF($B72="","",IF(COUNTIFS('English Scores- Leveled papers'!$H$4:$KM$4,ED$3,'English Scores- Leveled papers'!$H74:$KM74,"&lt;&gt;")=0,"",SUMIF('English Scores- Leveled papers'!$H$4:$KM$4,ED$3,'English Scores- Leveled papers'!$H74:$KM74)))</f>
        <v/>
      </c>
      <c r="EE72" s="80" t="str">
        <f>IF($B72="","",IF(COUNTIFS('English Scores- Leveled papers'!$H$4:$KM$4,EE$3,'English Scores- Leveled papers'!$H74:$KM74,"&lt;&gt;")=0,"",SUMIF('English Scores- Leveled papers'!$H$4:$KM$4,EE$3,'English Scores- Leveled papers'!$H74:$KM74)))</f>
        <v/>
      </c>
      <c r="EF72" s="80" t="str">
        <f>IF($B72="","",IF(COUNTIFS('English Scores- Leveled papers'!$H$4:$KM$4,EF$3,'English Scores- Leveled papers'!$H74:$KM74,"&lt;&gt;")=0,"",SUMIF('English Scores- Leveled papers'!$H$4:$KM$4,EF$3,'English Scores- Leveled papers'!$H74:$KM74)))</f>
        <v/>
      </c>
      <c r="EG72" s="80" t="str">
        <f>IF($B72="","",IF(COUNTIFS('English Scores- Leveled papers'!$H$4:$KM$4,EG$3,'English Scores- Leveled papers'!$H74:$KM74,"&lt;&gt;")=0,"",SUMIF('English Scores- Leveled papers'!$H$4:$KM$4,EG$3,'English Scores- Leveled papers'!$H74:$KM74)))</f>
        <v/>
      </c>
      <c r="EH72" s="80" t="str">
        <f>IF($B72="","",IF(COUNTIFS('English Scores- Leveled papers'!$H$4:$KM$4,EH$3,'English Scores- Leveled papers'!$H74:$KM74,"&lt;&gt;")=0,"",SUMIF('English Scores- Leveled papers'!$H$4:$KM$4,EH$3,'English Scores- Leveled papers'!$H74:$KM74)))</f>
        <v/>
      </c>
      <c r="EI72" s="80" t="str">
        <f>IF($B72="","",IF(COUNTIFS('English Scores- Leveled papers'!$H$4:$KM$4,EI$3,'English Scores- Leveled papers'!$H74:$KM74,"&lt;&gt;")=0,"",SUMIF('English Scores- Leveled papers'!$H$4:$KM$4,EI$3,'English Scores- Leveled papers'!$H74:$KM74)))</f>
        <v/>
      </c>
      <c r="EJ72" s="80" t="str">
        <f>IF($B72="","",IF(COUNTIFS('English Scores- Leveled papers'!$H$4:$KM$4,EJ$3,'English Scores- Leveled papers'!$H74:$KM74,"&lt;&gt;")=0,"",SUMIF('English Scores- Leveled papers'!$H$4:$KM$4,EJ$3,'English Scores- Leveled papers'!$H74:$KM74)))</f>
        <v/>
      </c>
      <c r="EK72" s="80" t="str">
        <f>IF($B72="","",IF(COUNTIFS('English Scores- Leveled papers'!$H$4:$KM$4,EK$3,'English Scores- Leveled papers'!$H74:$KM74,"&lt;&gt;")=0,"",SUMIF('English Scores- Leveled papers'!$H$4:$KM$4,EK$3,'English Scores- Leveled papers'!$H74:$KM74)))</f>
        <v/>
      </c>
      <c r="EL72" s="80" t="str">
        <f>IF($B72="","",IF(COUNTIFS('English Scores- Leveled papers'!$H$4:$KM$4,EL$3,'English Scores- Leveled papers'!$H74:$KM74,"&lt;&gt;")=0,"",SUMIF('English Scores- Leveled papers'!$H$4:$KM$4,EL$3,'English Scores- Leveled papers'!$H74:$KM74)))</f>
        <v/>
      </c>
      <c r="EM72" s="80" t="str">
        <f>IF($B72="","",IF(COUNTIFS('English Scores- Leveled papers'!$H$4:$KM$4,EM$3,'English Scores- Leveled papers'!$H74:$KM74,"&lt;&gt;")=0,"",SUMIF('English Scores- Leveled papers'!$H$4:$KM$4,EM$3,'English Scores- Leveled papers'!$H74:$KM74)))</f>
        <v/>
      </c>
      <c r="EN72" s="80" t="str">
        <f>IF($B72="","",IF(COUNTIFS('English Scores- Leveled papers'!$H$4:$KM$4,EN$3,'English Scores- Leveled papers'!$H74:$KM74,"&lt;&gt;")=0,"",SUMIF('English Scores- Leveled papers'!$H$4:$KM$4,EN$3,'English Scores- Leveled papers'!$H74:$KM74)))</f>
        <v/>
      </c>
      <c r="EO72" s="80" t="str">
        <f>IF($B72="","",IF(COUNTIFS('English Scores- Leveled papers'!$H$4:$KM$4,EO$3,'English Scores- Leveled papers'!$H74:$KM74,"&lt;&gt;")=0,"",SUMIF('English Scores- Leveled papers'!$H$4:$KM$4,EO$3,'English Scores- Leveled papers'!$H74:$KM74)))</f>
        <v/>
      </c>
      <c r="EP72" s="80" t="str">
        <f>IF($B72="","",IF(COUNTIFS('English Scores- Leveled papers'!$H$4:$KM$4,EP$3,'English Scores- Leveled papers'!$H74:$KM74,"&lt;&gt;")=0,"",SUMIF('English Scores- Leveled papers'!$H$4:$KM$4,EP$3,'English Scores- Leveled papers'!$H74:$KM74)))</f>
        <v/>
      </c>
    </row>
    <row r="73" spans="1:146" ht="12.75" customHeight="1" x14ac:dyDescent="0.2">
      <c r="A73" s="65">
        <v>69</v>
      </c>
      <c r="B73" s="65" t="str">
        <f>'English Scores- Leveled papers'!B75</f>
        <v/>
      </c>
      <c r="C73" s="79" t="str">
        <f>IF('RC Mastery Check+Question type'!D73="","",IF(OR('RC Mastery Check+Question type'!D73=-0.5,'RC Mastery Check+Question type'!D73=0,'RC Mastery Check+Question type'!D73=0.2,'RC Mastery Check+Question type'!D73=0.5),"NR",'Cover Sheet'!#REF!))</f>
        <v/>
      </c>
      <c r="D73" s="76" t="str">
        <f>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v/>
      </c>
      <c r="E73" s="78" t="str">
        <f t="shared" si="30"/>
        <v/>
      </c>
      <c r="F73" s="78" t="str">
        <f t="shared" si="31"/>
        <v/>
      </c>
      <c r="G73" s="78" t="str">
        <f t="shared" si="32"/>
        <v/>
      </c>
      <c r="H73" s="78" t="str">
        <f t="shared" si="33"/>
        <v/>
      </c>
      <c r="I73" s="78" t="str">
        <f t="shared" si="34"/>
        <v/>
      </c>
      <c r="J73" s="78" t="str">
        <f t="shared" si="35"/>
        <v/>
      </c>
      <c r="K73" s="78" t="str">
        <f t="shared" si="36"/>
        <v/>
      </c>
      <c r="L73" s="78" t="str">
        <f t="shared" si="37"/>
        <v/>
      </c>
      <c r="M73" s="78" t="str">
        <f t="shared" si="38"/>
        <v/>
      </c>
      <c r="N73" s="78" t="str">
        <f t="shared" si="39"/>
        <v/>
      </c>
      <c r="O73" s="78" t="str">
        <f t="shared" si="40"/>
        <v/>
      </c>
      <c r="P73" s="78" t="str">
        <f t="shared" si="41"/>
        <v/>
      </c>
      <c r="Q73" s="78" t="str">
        <f t="shared" si="42"/>
        <v/>
      </c>
      <c r="R73" s="78" t="str">
        <f t="shared" si="43"/>
        <v/>
      </c>
      <c r="S73" s="41" t="str">
        <f>IF($B73="","",IF(COUNTIFS('English Scores- Leveled papers'!$H$4:$KM$4,S$3,'English Scores- Leveled papers'!$H75:$KM75,"&lt;&gt;")=0,"",SUMIF('English Scores- Leveled papers'!$H$4:$KM$4,S$3,'English Scores- Leveled papers'!$H75:$KM75)))</f>
        <v/>
      </c>
      <c r="T73" s="41" t="str">
        <f>IF($B73="","",IF(COUNTIFS('English Scores- Leveled papers'!$H$4:$KM$4,T$3,'English Scores- Leveled papers'!$H75:$KM75,"&lt;&gt;")=0,"",SUMIF('English Scores- Leveled papers'!$H$4:$KM$4,T$3,'English Scores- Leveled papers'!$H75:$KM75)))</f>
        <v/>
      </c>
      <c r="U73" s="41" t="str">
        <f>IF($B73="","",IF(COUNTIFS('English Scores- Leveled papers'!$H$4:$KM$4,U$3,'English Scores- Leveled papers'!$H75:$KM75,"&lt;&gt;")=0,"",SUMIF('English Scores- Leveled papers'!$H$4:$KM$4,U$3,'English Scores- Leveled papers'!$H75:$KM75)))</f>
        <v/>
      </c>
      <c r="V73" s="41" t="str">
        <f>IF($B73="","",IF(COUNTIFS('English Scores- Leveled papers'!$H$4:$KM$4,V$3,'English Scores- Leveled papers'!$H75:$KM75,"&lt;&gt;")=0,"",SUMIF('English Scores- Leveled papers'!$H$4:$KM$4,V$3,'English Scores- Leveled papers'!$H75:$KM75)))</f>
        <v/>
      </c>
      <c r="W73" s="41" t="str">
        <f>IF($B73="","",IF(COUNTIFS('English Scores- Leveled papers'!$H$4:$KM$4,W$3,'English Scores- Leveled papers'!$H75:$KM75,"&lt;&gt;")=0,"",SUMIF('English Scores- Leveled papers'!$H$4:$KM$4,W$3,'English Scores- Leveled papers'!$H75:$KM75)))</f>
        <v/>
      </c>
      <c r="X73" s="80" t="str">
        <f>IF($B73="","",IF(COUNTIFS('English Scores- Leveled papers'!$H$4:$KM$4,X$3,'English Scores- Leveled papers'!$H75:$KM75,"&lt;&gt;")=0,"",SUMIF('English Scores- Leveled papers'!$H$4:$KM$4,X$3,'English Scores- Leveled papers'!$H75:$KM75)))</f>
        <v/>
      </c>
      <c r="Y73" s="80" t="str">
        <f>IF($B73="","",IF(COUNTIFS('English Scores- Leveled papers'!$H$4:$KM$4,Y$3,'English Scores- Leveled papers'!$H75:$KM75,"&lt;&gt;")=0,"",SUMIF('English Scores- Leveled papers'!$H$4:$KM$4,Y$3,'English Scores- Leveled papers'!$H75:$KM75)))</f>
        <v/>
      </c>
      <c r="Z73" s="80" t="str">
        <f>IF($B73="","",IF(COUNTIFS('English Scores- Leveled papers'!$H$4:$KM$4,Z$3,'English Scores- Leveled papers'!$H75:$KM75,"&lt;&gt;")=0,"",SUMIF('English Scores- Leveled papers'!$H$4:$KM$4,Z$3,'English Scores- Leveled papers'!$H75:$KM75)))</f>
        <v/>
      </c>
      <c r="AA73" s="80" t="str">
        <f>IF($B73="","",IF(COUNTIFS('English Scores- Leveled papers'!$H$4:$KM$4,AA$3,'English Scores- Leveled papers'!$H75:$KM75,"&lt;&gt;")=0,"",SUMIF('English Scores- Leveled papers'!$H$4:$KM$4,AA$3,'English Scores- Leveled papers'!$H75:$KM75)))</f>
        <v/>
      </c>
      <c r="AB73" s="80" t="str">
        <f>IF($B73="","",IF(COUNTIFS('English Scores- Leveled papers'!$H$4:$KM$4,AB$3,'English Scores- Leveled papers'!$H75:$KM75,"&lt;&gt;")=0,"",SUMIF('English Scores- Leveled papers'!$H$4:$KM$4,AB$3,'English Scores- Leveled papers'!$H75:$KM75)))</f>
        <v/>
      </c>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80" t="str">
        <f>IF($B73="","",IF(COUNTIFS('English Scores- Leveled papers'!$H$4:$KM$4,AI$3,'English Scores- Leveled papers'!$H75:$KM75,"&lt;&gt;")=0,"",SUMIF('English Scores- Leveled papers'!$H$4:$KM$4,AI$3,'English Scores- Leveled papers'!$H75:$KM75)))</f>
        <v/>
      </c>
      <c r="AJ73" s="80" t="str">
        <f>IF($B73="","",IF(COUNTIFS('English Scores- Leveled papers'!$H$4:$KM$4,AJ$3,'English Scores- Leveled papers'!$H75:$KM75,"&lt;&gt;")=0,"",SUMIF('English Scores- Leveled papers'!$H$4:$KM$4,AJ$3,'English Scores- Leveled papers'!$H75:$KM75)))</f>
        <v/>
      </c>
      <c r="AK73" s="80" t="str">
        <f>IF($B73="","",IF(COUNTIFS('English Scores- Leveled papers'!$H$4:$KM$4,AK$3,'English Scores- Leveled papers'!$H75:$KM75,"&lt;&gt;")=0,"",SUMIF('English Scores- Leveled papers'!$H$4:$KM$4,AK$3,'English Scores- Leveled papers'!$H75:$KM75)))</f>
        <v/>
      </c>
      <c r="AL73" s="80" t="str">
        <f>IF($B73="","",IF(COUNTIFS('English Scores- Leveled papers'!$H$4:$KM$4,AL$3,'English Scores- Leveled papers'!$H75:$KM75,"&lt;&gt;")=0,"",SUMIF('English Scores- Leveled papers'!$H$4:$KM$4,AL$3,'English Scores- Leveled papers'!$H75:$KM75)))</f>
        <v/>
      </c>
      <c r="AM73" s="80" t="str">
        <f>IF($B73="","",IF(COUNTIFS('English Scores- Leveled papers'!$H$4:$KM$4,AM$3,'English Scores- Leveled papers'!$H75:$KM75,"&lt;&gt;")=0,"",SUMIF('English Scores- Leveled papers'!$H$4:$KM$4,AM$3,'English Scores- Leveled papers'!$H75:$KM75)))</f>
        <v/>
      </c>
      <c r="AN73" s="80"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80" t="str">
        <f>IF($B73="","",IF(COUNTIFS('English Scores- Leveled papers'!$H$4:$KM$4,AZ$3,'English Scores- Leveled papers'!$H75:$KM75,"&lt;&gt;")=0,"",SUMIF('English Scores- Leveled papers'!$H$4:$KM$4,AZ$3,'English Scores- Leveled papers'!$H75:$KM75)))</f>
        <v/>
      </c>
      <c r="BA73" s="80" t="str">
        <f>IF($B73="","",IF(COUNTIFS('English Scores- Leveled papers'!$H$4:$KM$4,BA$3,'English Scores- Leveled papers'!$H75:$KM75,"&lt;&gt;")=0,"",SUMIF('English Scores- Leveled papers'!$H$4:$KM$4,BA$3,'English Scores- Leveled papers'!$H75:$KM75)))</f>
        <v/>
      </c>
      <c r="BB73" s="80" t="str">
        <f>IF($B73="","",IF(COUNTIFS('English Scores- Leveled papers'!$H$4:$KM$4,BB$3,'English Scores- Leveled papers'!$H75:$KM75,"&lt;&gt;")=0,"",SUMIF('English Scores- Leveled papers'!$H$4:$KM$4,BB$3,'English Scores- Leveled papers'!$H75:$KM75)))</f>
        <v/>
      </c>
      <c r="BC73" s="80" t="str">
        <f>IF($B73="","",IF(COUNTIFS('English Scores- Leveled papers'!$H$4:$KM$4,BC$3,'English Scores- Leveled papers'!$H75:$KM75,"&lt;&gt;")=0,"",SUMIF('English Scores- Leveled papers'!$H$4:$KM$4,BC$3,'English Scores- Leveled papers'!$H75:$KM75)))</f>
        <v/>
      </c>
      <c r="BD73" s="80"/>
      <c r="BE73" s="80"/>
      <c r="BF73" s="80" t="str">
        <f>IF($B73="","",IF(COUNTIFS('English Scores- Leveled papers'!$H$4:$KM$4,BF$3,'English Scores- Leveled papers'!$H75:$KM75,"&lt;&gt;")=0,"",SUMIF('English Scores- Leveled papers'!$H$4:$KM$4,BF$3,'English Scores- Leveled papers'!$H75:$KM75)))</f>
        <v/>
      </c>
      <c r="BG73" s="80" t="str">
        <f>IF($B73="","",IF(COUNTIFS('English Scores- Leveled papers'!$H$4:$KM$4,BG$3,'English Scores- Leveled papers'!$H75:$KM75,"&lt;&gt;")=0,"",SUMIF('English Scores- Leveled papers'!$H$4:$KM$4,BG$3,'English Scores- Leveled papers'!$H75:$KM75)))</f>
        <v/>
      </c>
      <c r="BH73" s="80" t="str">
        <f>IF($B73="","",IF(COUNTIFS('English Scores- Leveled papers'!$H$4:$KM$4,BH$3,'English Scores- Leveled papers'!$H75:$KM75,"&lt;&gt;")=0,"",SUMIF('English Scores- Leveled papers'!$H$4:$KM$4,BH$3,'English Scores- Leveled papers'!$H75:$KM75)))</f>
        <v/>
      </c>
      <c r="BI73" s="80" t="str">
        <f>IF($B73="","",IF(COUNTIFS('English Scores- Leveled papers'!$H$4:$KM$4,BI$3,'English Scores- Leveled papers'!$H75:$KM75,"&lt;&gt;")=0,"",SUMIF('English Scores- Leveled papers'!$H$4:$KM$4,BI$3,'English Scores- Leveled papers'!$H75:$KM75)))</f>
        <v/>
      </c>
      <c r="BJ73" s="80" t="str">
        <f>IF($B73="","",IF(COUNTIFS('English Scores- Leveled papers'!$H$4:$KM$4,BJ$3,'English Scores- Leveled papers'!$H75:$KM75,"&lt;&gt;")=0,"",SUMIF('English Scores- Leveled papers'!$H$4:$KM$4,BJ$3,'English Scores- Leveled papers'!$H75:$KM75)))</f>
        <v/>
      </c>
      <c r="BK73" s="80" t="str">
        <f>IF($B73="","",IF(COUNTIFS('English Scores- Leveled papers'!$H$4:$KM$4,BK$3,'English Scores- Leveled papers'!$H75:$KM75,"&lt;&gt;")=0,"",SUMIF('English Scores- Leveled papers'!$H$4:$KM$4,BK$3,'English Scores- Leveled papers'!$H75:$KM75)))</f>
        <v/>
      </c>
      <c r="BL73" s="80" t="str">
        <f>IF($B73="","",IF(COUNTIFS('English Scores- Leveled papers'!$H$4:$KM$4,BL$3,'English Scores- Leveled papers'!$H75:$KM75,"&lt;&gt;")=0,"",SUMIF('English Scores- Leveled papers'!$H$4:$KM$4,BL$3,'English Scores- Leveled papers'!$H75:$KM75)))</f>
        <v/>
      </c>
      <c r="BM73" s="80" t="str">
        <f>IF($B73="","",IF(COUNTIFS('English Scores- Leveled papers'!$H$4:$KM$4,BM$3,'English Scores- Leveled papers'!$H75:$KM75,"&lt;&gt;")=0,"",SUMIF('English Scores- Leveled papers'!$H$4:$KM$4,BM$3,'English Scores- Leveled papers'!$H75:$KM75)))</f>
        <v/>
      </c>
      <c r="BN73" s="80" t="str">
        <f>IF($B73="","",IF(COUNTIFS('English Scores- Leveled papers'!$H$4:$KM$4,BN$3,'English Scores- Leveled papers'!$H75:$KM75,"&lt;&gt;")=0,"",SUMIF('English Scores- Leveled papers'!$H$4:$KM$4,BN$3,'English Scores- Leveled papers'!$H75:$KM75)))</f>
        <v/>
      </c>
      <c r="BO73" s="80"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80" t="str">
        <f>IF($B73="","",IF(COUNTIFS('English Scores- Leveled papers'!$H$4:$KM$4,BX$3,'English Scores- Leveled papers'!$H75:$KM75,"&lt;&gt;")=0,"",SUMIF('English Scores- Leveled papers'!$H$4:$KM$4,BX$3,'English Scores- Leveled papers'!$H75:$KM75)))</f>
        <v/>
      </c>
      <c r="BY73" s="80" t="str">
        <f>IF($B73="","",IF(COUNTIFS('English Scores- Leveled papers'!$H$4:$KM$4,BY$3,'English Scores- Leveled papers'!$H75:$KM75,"&lt;&gt;")=0,"",SUMIF('English Scores- Leveled papers'!$H$4:$KM$4,BY$3,'English Scores- Leveled papers'!$H75:$KM75)))</f>
        <v/>
      </c>
      <c r="BZ73" s="80" t="str">
        <f>IF($B73="","",IF(COUNTIFS('English Scores- Leveled papers'!$H$4:$KM$4,BZ$3,'English Scores- Leveled papers'!$H75:$KM75,"&lt;&gt;")=0,"",SUMIF('English Scores- Leveled papers'!$H$4:$KM$4,BZ$3,'English Scores- Leveled papers'!$H75:$KM75)))</f>
        <v/>
      </c>
      <c r="CA73" s="80" t="str">
        <f>IF($B73="","",IF(COUNTIFS('English Scores- Leveled papers'!$H$4:$KM$4,CA$3,'English Scores- Leveled papers'!$H75:$KM75,"&lt;&gt;")=0,"",SUMIF('English Scores- Leveled papers'!$H$4:$KM$4,CA$3,'English Scores- Leveled papers'!$H75:$KM75)))</f>
        <v/>
      </c>
      <c r="CB73" s="80" t="str">
        <f>IF($B73="","",IF(COUNTIFS('English Scores- Leveled papers'!$H$4:$KM$4,CB$3,'English Scores- Leveled papers'!$H75:$KM75,"&lt;&gt;")=0,"",SUMIF('English Scores- Leveled papers'!$H$4:$KM$4,CB$3,'English Scores- Leveled papers'!$H75:$KM75)))</f>
        <v/>
      </c>
      <c r="CC73" s="80" t="str">
        <f>IF($B73="","",IF(COUNTIFS('English Scores- Leveled papers'!$H$4:$KM$4,CC$3,'English Scores- Leveled papers'!$H75:$KM75,"&lt;&gt;")=0,"",SUMIF('English Scores- Leveled papers'!$H$4:$KM$4,CC$3,'English Scores- Leveled papers'!$H75:$KM75)))</f>
        <v/>
      </c>
      <c r="CD73" s="80" t="str">
        <f>IF($B73="","",IF(COUNTIFS('English Scores- Leveled papers'!$H$4:$KM$4,CD$3,'English Scores- Leveled papers'!$H75:$KM75,"&lt;&gt;")=0,"",SUMIF('English Scores- Leveled papers'!$H$4:$KM$4,CD$3,'English Scores- Leveled papers'!$H75:$KM75)))</f>
        <v/>
      </c>
      <c r="CE73" s="80" t="str">
        <f>IF($B73="","",IF(COUNTIFS('English Scores- Leveled papers'!$H$4:$KM$4,CE$3,'English Scores- Leveled papers'!$H75:$KM75,"&lt;&gt;")=0,"",SUMIF('English Scores- Leveled papers'!$H$4:$KM$4,CE$3,'English Scores- Leveled papers'!$H75:$KM75)))</f>
        <v/>
      </c>
      <c r="CF73" s="80"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80" t="str">
        <f>IF($B73="","",IF(COUNTIFS('English Scores- Leveled papers'!$H$4:$KM$4,CL$3,'English Scores- Leveled papers'!$H75:$KM75,"&lt;&gt;")=0,"",SUMIF('English Scores- Leveled papers'!$H$4:$KM$4,CL$3,'English Scores- Leveled papers'!$H75:$KM75)))</f>
        <v/>
      </c>
      <c r="CM73" s="80" t="str">
        <f>IF($B73="","",IF(COUNTIFS('English Scores- Leveled papers'!$H$4:$KM$4,CM$3,'English Scores- Leveled papers'!$H75:$KM75,"&lt;&gt;")=0,"",SUMIF('English Scores- Leveled papers'!$H$4:$KM$4,CM$3,'English Scores- Leveled papers'!$H75:$KM75)))</f>
        <v/>
      </c>
      <c r="CN73" s="80" t="str">
        <f>IF($B73="","",IF(COUNTIFS('English Scores- Leveled papers'!$H$4:$KM$4,CN$3,'English Scores- Leveled papers'!$H75:$KM75,"&lt;&gt;")=0,"",SUMIF('English Scores- Leveled papers'!$H$4:$KM$4,CN$3,'English Scores- Leveled papers'!$H75:$KM75)))</f>
        <v/>
      </c>
      <c r="CO73" s="80" t="str">
        <f>IF($B73="","",IF(COUNTIFS('English Scores- Leveled papers'!$H$4:$KM$4,CO$3,'English Scores- Leveled papers'!$H75:$KM75,"&lt;&gt;")=0,"",SUMIF('English Scores- Leveled papers'!$H$4:$KM$4,CO$3,'English Scores- Leveled papers'!$H75:$KM75)))</f>
        <v/>
      </c>
      <c r="CP73" s="80" t="str">
        <f>IF($B73="","",IF(COUNTIFS('English Scores- Leveled papers'!$H$4:$KM$4,CP$3,'English Scores- Leveled papers'!$H75:$KM75,"&lt;&gt;")=0,"",SUMIF('English Scores- Leveled papers'!$H$4:$KM$4,CP$3,'English Scores- Leveled papers'!$H75:$KM75)))</f>
        <v/>
      </c>
      <c r="CQ73" s="80" t="str">
        <f>IF($B73="","",IF(COUNTIFS('English Scores- Leveled papers'!$H$4:$KM$4,CQ$3,'English Scores- Leveled papers'!$H75:$KM75,"&lt;&gt;")=0,"",SUMIF('English Scores- Leveled papers'!$H$4:$KM$4,CQ$3,'English Scores- Leveled papers'!$H75:$KM75)))</f>
        <v/>
      </c>
      <c r="CR73" s="80" t="str">
        <f>IF($B73="","",IF(COUNTIFS('English Scores- Leveled papers'!$H$4:$KM$4,CR$3,'English Scores- Leveled papers'!$H75:$KM75,"&lt;&gt;")=0,"",SUMIF('English Scores- Leveled papers'!$H$4:$KM$4,CR$3,'English Scores- Leveled papers'!$H75:$KM75)))</f>
        <v/>
      </c>
      <c r="CS73" s="80"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80" t="str">
        <f>IF($B73="","",IF(COUNTIFS('English Scores- Leveled papers'!$H$4:$KM$4,DF$3,'English Scores- Leveled papers'!$H75:$KM75,"&lt;&gt;")=0,"",SUMIF('English Scores- Leveled papers'!$H$4:$KM$4,DF$3,'English Scores- Leveled papers'!$H75:$KM75)))</f>
        <v/>
      </c>
      <c r="DG73" s="80" t="str">
        <f>IF($B73="","",IF(COUNTIFS('English Scores- Leveled papers'!$H$4:$KM$4,DG$3,'English Scores- Leveled papers'!$H75:$KM75,"&lt;&gt;")=0,"",SUMIF('English Scores- Leveled papers'!$H$4:$KM$4,DG$3,'English Scores- Leveled papers'!$H75:$KM75)))</f>
        <v/>
      </c>
      <c r="DH73" s="80" t="str">
        <f>IF($B73="","",IF(COUNTIFS('English Scores- Leveled papers'!$H$4:$KM$4,DH$3,'English Scores- Leveled papers'!$H75:$KM75,"&lt;&gt;")=0,"",SUMIF('English Scores- Leveled papers'!$H$4:$KM$4,DH$3,'English Scores- Leveled papers'!$H75:$KM75)))</f>
        <v/>
      </c>
      <c r="DI73" s="80" t="str">
        <f>IF($B73="","",IF(COUNTIFS('English Scores- Leveled papers'!$H$4:$KM$4,DI$3,'English Scores- Leveled papers'!$H75:$KM75,"&lt;&gt;")=0,"",SUMIF('English Scores- Leveled papers'!$H$4:$KM$4,DI$3,'English Scores- Leveled papers'!$H75:$KM75)))</f>
        <v/>
      </c>
      <c r="DJ73" s="80" t="str">
        <f>IF($B73="","",IF(COUNTIFS('English Scores- Leveled papers'!$H$4:$KM$4,DJ$3,'English Scores- Leveled papers'!$H75:$KM75,"&lt;&gt;")=0,"",SUMIF('English Scores- Leveled papers'!$H$4:$KM$4,DJ$3,'English Scores- Leveled papers'!$H75:$KM75)))</f>
        <v/>
      </c>
      <c r="DK73" s="80" t="str">
        <f>IF($B73="","",IF(COUNTIFS('English Scores- Leveled papers'!$H$4:$KM$4,DK$3,'English Scores- Leveled papers'!$H75:$KM75,"&lt;&gt;")=0,"",SUMIF('English Scores- Leveled papers'!$H$4:$KM$4,DK$3,'English Scores- Leveled papers'!$H75:$KM75)))</f>
        <v/>
      </c>
      <c r="DL73" s="80" t="str">
        <f>IF($B73="","",IF(COUNTIFS('English Scores- Leveled papers'!$H$4:$KM$4,DL$3,'English Scores- Leveled papers'!$H75:$KM75,"&lt;&gt;")=0,"",SUMIF('English Scores- Leveled papers'!$H$4:$KM$4,DL$3,'English Scores- Leveled papers'!$H75:$KM75)))</f>
        <v/>
      </c>
      <c r="DM73" s="80" t="str">
        <f>IF($B73="","",IF(COUNTIFS('English Scores- Leveled papers'!$H$4:$KM$4,DM$3,'English Scores- Leveled papers'!$H75:$KM75,"&lt;&gt;")=0,"",SUMIF('English Scores- Leveled papers'!$H$4:$KM$4,DM$3,'English Scores- Leveled papers'!$H75:$KM75)))</f>
        <v/>
      </c>
      <c r="DN73" s="80" t="str">
        <f>IF($B73="","",IF(COUNTIFS('English Scores- Leveled papers'!$H$4:$KM$4,DN$3,'English Scores- Leveled papers'!$H75:$KM75,"&lt;&gt;")=0,"",SUMIF('English Scores- Leveled papers'!$H$4:$KM$4,DN$3,'English Scores- Leveled papers'!$H75:$KM75)))</f>
        <v/>
      </c>
      <c r="DO73" s="80" t="str">
        <f>IF($B73="","",IF(COUNTIFS('English Scores- Leveled papers'!$H$4:$KM$4,DO$3,'English Scores- Leveled papers'!$H75:$KM75,"&lt;&gt;")=0,"",SUMIF('English Scores- Leveled papers'!$H$4:$KM$4,DO$3,'English Scores- Leveled papers'!$H75:$KM75)))</f>
        <v/>
      </c>
      <c r="DP73" s="80" t="str">
        <f>IF($B73="","",IF(COUNTIFS('English Scores- Leveled papers'!$H$4:$KM$4,DP$3,'English Scores- Leveled papers'!$H75:$KM75,"&lt;&gt;")=0,"",SUMIF('English Scores- Leveled papers'!$H$4:$KM$4,DP$3,'English Scores- Leveled papers'!$H75:$KM75)))</f>
        <v/>
      </c>
      <c r="DQ73" s="80" t="str">
        <f>IF($B73="","",IF(COUNTIFS('English Scores- Leveled papers'!$H$4:$KM$4,DQ$3,'English Scores- Leveled papers'!$H75:$KM75,"&lt;&gt;")=0,"",SUMIF('English Scores- Leveled papers'!$H$4:$KM$4,DQ$3,'English Scores- Leveled papers'!$H75:$KM75)))</f>
        <v/>
      </c>
      <c r="DR73" s="41" t="str">
        <f>IF($B73="","",IF(COUNTIFS('English Scores- Leveled papers'!$H$4:$KM$4,DR$3,'English Scores- Leveled papers'!$H75:$KM75,"&lt;&gt;")=0,"",SUMIF('English Scores- Leveled papers'!$H$4:$KM$4,DR$3,'English Scores- Leveled papers'!$H75:$KM75)))</f>
        <v/>
      </c>
      <c r="DS73" s="41" t="str">
        <f>IF($B73="","",IF(COUNTIFS('English Scores- Leveled papers'!$H$4:$KM$4,DS$3,'English Scores- Leveled papers'!$H75:$KM75,"&lt;&gt;")=0,"",SUMIF('English Scores- Leveled papers'!$H$4:$KM$4,DS$3,'English Scores- Leveled papers'!$H75:$KM75)))</f>
        <v/>
      </c>
      <c r="DT73" s="41" t="str">
        <f>IF($B73="","",IF(COUNTIFS('English Scores- Leveled papers'!$H$4:$KM$4,DT$3,'English Scores- Leveled papers'!$H75:$KM75,"&lt;&gt;")=0,"",SUMIF('English Scores- Leveled papers'!$H$4:$KM$4,DT$3,'English Scores- Leveled papers'!$H75:$KM75)))</f>
        <v/>
      </c>
      <c r="DU73" s="41" t="str">
        <f>IF($B73="","",IF(COUNTIFS('English Scores- Leveled papers'!$H$4:$KM$4,DU$3,'English Scores- Leveled papers'!$H75:$KM75,"&lt;&gt;")=0,"",SUMIF('English Scores- Leveled papers'!$H$4:$KM$4,DU$3,'English Scores- Leveled papers'!$H75:$KM75)))</f>
        <v/>
      </c>
      <c r="DV73" s="41" t="str">
        <f>IF($B73="","",IF(COUNTIFS('English Scores- Leveled papers'!$H$4:$KM$4,DV$3,'English Scores- Leveled papers'!$H75:$KM75,"&lt;&gt;")=0,"",SUMIF('English Scores- Leveled papers'!$H$4:$KM$4,DV$3,'English Scores- Leveled papers'!$H75:$KM75)))</f>
        <v/>
      </c>
      <c r="DW73" s="41" t="str">
        <f>IF($B73="","",IF(COUNTIFS('English Scores- Leveled papers'!$H$4:$KM$4,DW$3,'English Scores- Leveled papers'!$H75:$KM75,"&lt;&gt;")=0,"",SUMIF('English Scores- Leveled papers'!$H$4:$KM$4,DW$3,'English Scores- Leveled papers'!$H75:$KM75)))</f>
        <v/>
      </c>
      <c r="DX73" s="41" t="str">
        <f>IF($B73="","",IF(COUNTIFS('English Scores- Leveled papers'!$H$4:$KM$4,DX$3,'English Scores- Leveled papers'!$H75:$KM75,"&lt;&gt;")=0,"",SUMIF('English Scores- Leveled papers'!$H$4:$KM$4,DX$3,'English Scores- Leveled papers'!$H75:$KM75)))</f>
        <v/>
      </c>
      <c r="DY73" s="41" t="str">
        <f>IF($B73="","",IF(COUNTIFS('English Scores- Leveled papers'!$H$4:$KM$4,DY$3,'English Scores- Leveled papers'!$H75:$KM75,"&lt;&gt;")=0,"",SUMIF('English Scores- Leveled papers'!$H$4:$KM$4,DY$3,'English Scores- Leveled papers'!$H75:$KM75)))</f>
        <v/>
      </c>
      <c r="DZ73" s="41" t="str">
        <f>IF($B73="","",IF(COUNTIFS('English Scores- Leveled papers'!$H$4:$KM$4,DZ$3,'English Scores- Leveled papers'!$H75:$KM75,"&lt;&gt;")=0,"",SUMIF('English Scores- Leveled papers'!$H$4:$KM$4,DZ$3,'English Scores- Leveled papers'!$H75:$KM75)))</f>
        <v/>
      </c>
      <c r="EA73" s="41" t="str">
        <f>IF($B73="","",IF(COUNTIFS('English Scores- Leveled papers'!$H$4:$KM$4,EA$3,'English Scores- Leveled papers'!$H75:$KM75,"&lt;&gt;")=0,"",SUMIF('English Scores- Leveled papers'!$H$4:$KM$4,EA$3,'English Scores- Leveled papers'!$H75:$KM75)))</f>
        <v/>
      </c>
      <c r="EB73" s="41" t="str">
        <f>IF($B73="","",IF(COUNTIFS('English Scores- Leveled papers'!$H$4:$KM$4,EB$3,'English Scores- Leveled papers'!$H75:$KM75,"&lt;&gt;")=0,"",SUMIF('English Scores- Leveled papers'!$H$4:$KM$4,EB$3,'English Scores- Leveled papers'!$H75:$KM75)))</f>
        <v/>
      </c>
      <c r="EC73" s="41" t="str">
        <f>IF($B73="","",IF(COUNTIFS('English Scores- Leveled papers'!$H$4:$KM$4,EC$3,'English Scores- Leveled papers'!$H75:$KM75,"&lt;&gt;")=0,"",SUMIF('English Scores- Leveled papers'!$H$4:$KM$4,EC$3,'English Scores- Leveled papers'!$H75:$KM75)))</f>
        <v/>
      </c>
      <c r="ED73" s="80" t="str">
        <f>IF($B73="","",IF(COUNTIFS('English Scores- Leveled papers'!$H$4:$KM$4,ED$3,'English Scores- Leveled papers'!$H75:$KM75,"&lt;&gt;")=0,"",SUMIF('English Scores- Leveled papers'!$H$4:$KM$4,ED$3,'English Scores- Leveled papers'!$H75:$KM75)))</f>
        <v/>
      </c>
      <c r="EE73" s="80" t="str">
        <f>IF($B73="","",IF(COUNTIFS('English Scores- Leveled papers'!$H$4:$KM$4,EE$3,'English Scores- Leveled papers'!$H75:$KM75,"&lt;&gt;")=0,"",SUMIF('English Scores- Leveled papers'!$H$4:$KM$4,EE$3,'English Scores- Leveled papers'!$H75:$KM75)))</f>
        <v/>
      </c>
      <c r="EF73" s="80" t="str">
        <f>IF($B73="","",IF(COUNTIFS('English Scores- Leveled papers'!$H$4:$KM$4,EF$3,'English Scores- Leveled papers'!$H75:$KM75,"&lt;&gt;")=0,"",SUMIF('English Scores- Leveled papers'!$H$4:$KM$4,EF$3,'English Scores- Leveled papers'!$H75:$KM75)))</f>
        <v/>
      </c>
      <c r="EG73" s="80" t="str">
        <f>IF($B73="","",IF(COUNTIFS('English Scores- Leveled papers'!$H$4:$KM$4,EG$3,'English Scores- Leveled papers'!$H75:$KM75,"&lt;&gt;")=0,"",SUMIF('English Scores- Leveled papers'!$H$4:$KM$4,EG$3,'English Scores- Leveled papers'!$H75:$KM75)))</f>
        <v/>
      </c>
      <c r="EH73" s="80" t="str">
        <f>IF($B73="","",IF(COUNTIFS('English Scores- Leveled papers'!$H$4:$KM$4,EH$3,'English Scores- Leveled papers'!$H75:$KM75,"&lt;&gt;")=0,"",SUMIF('English Scores- Leveled papers'!$H$4:$KM$4,EH$3,'English Scores- Leveled papers'!$H75:$KM75)))</f>
        <v/>
      </c>
      <c r="EI73" s="80" t="str">
        <f>IF($B73="","",IF(COUNTIFS('English Scores- Leveled papers'!$H$4:$KM$4,EI$3,'English Scores- Leveled papers'!$H75:$KM75,"&lt;&gt;")=0,"",SUMIF('English Scores- Leveled papers'!$H$4:$KM$4,EI$3,'English Scores- Leveled papers'!$H75:$KM75)))</f>
        <v/>
      </c>
      <c r="EJ73" s="80" t="str">
        <f>IF($B73="","",IF(COUNTIFS('English Scores- Leveled papers'!$H$4:$KM$4,EJ$3,'English Scores- Leveled papers'!$H75:$KM75,"&lt;&gt;")=0,"",SUMIF('English Scores- Leveled papers'!$H$4:$KM$4,EJ$3,'English Scores- Leveled papers'!$H75:$KM75)))</f>
        <v/>
      </c>
      <c r="EK73" s="80" t="str">
        <f>IF($B73="","",IF(COUNTIFS('English Scores- Leveled papers'!$H$4:$KM$4,EK$3,'English Scores- Leveled papers'!$H75:$KM75,"&lt;&gt;")=0,"",SUMIF('English Scores- Leveled papers'!$H$4:$KM$4,EK$3,'English Scores- Leveled papers'!$H75:$KM75)))</f>
        <v/>
      </c>
      <c r="EL73" s="80" t="str">
        <f>IF($B73="","",IF(COUNTIFS('English Scores- Leveled papers'!$H$4:$KM$4,EL$3,'English Scores- Leveled papers'!$H75:$KM75,"&lt;&gt;")=0,"",SUMIF('English Scores- Leveled papers'!$H$4:$KM$4,EL$3,'English Scores- Leveled papers'!$H75:$KM75)))</f>
        <v/>
      </c>
      <c r="EM73" s="80" t="str">
        <f>IF($B73="","",IF(COUNTIFS('English Scores- Leveled papers'!$H$4:$KM$4,EM$3,'English Scores- Leveled papers'!$H75:$KM75,"&lt;&gt;")=0,"",SUMIF('English Scores- Leveled papers'!$H$4:$KM$4,EM$3,'English Scores- Leveled papers'!$H75:$KM75)))</f>
        <v/>
      </c>
      <c r="EN73" s="80" t="str">
        <f>IF($B73="","",IF(COUNTIFS('English Scores- Leveled papers'!$H$4:$KM$4,EN$3,'English Scores- Leveled papers'!$H75:$KM75,"&lt;&gt;")=0,"",SUMIF('English Scores- Leveled papers'!$H$4:$KM$4,EN$3,'English Scores- Leveled papers'!$H75:$KM75)))</f>
        <v/>
      </c>
      <c r="EO73" s="80" t="str">
        <f>IF($B73="","",IF(COUNTIFS('English Scores- Leveled papers'!$H$4:$KM$4,EO$3,'English Scores- Leveled papers'!$H75:$KM75,"&lt;&gt;")=0,"",SUMIF('English Scores- Leveled papers'!$H$4:$KM$4,EO$3,'English Scores- Leveled papers'!$H75:$KM75)))</f>
        <v/>
      </c>
      <c r="EP73" s="80" t="str">
        <f>IF($B73="","",IF(COUNTIFS('English Scores- Leveled papers'!$H$4:$KM$4,EP$3,'English Scores- Leveled papers'!$H75:$KM75,"&lt;&gt;")=0,"",SUMIF('English Scores- Leveled papers'!$H$4:$KM$4,EP$3,'English Scores- Leveled papers'!$H75:$KM75)))</f>
        <v/>
      </c>
    </row>
    <row r="74" spans="1:146" ht="12.75" customHeight="1" x14ac:dyDescent="0.2">
      <c r="A74" s="65">
        <v>70</v>
      </c>
      <c r="B74" s="65" t="str">
        <f>'English Scores- Leveled papers'!B76</f>
        <v/>
      </c>
      <c r="C74" s="79" t="str">
        <f>IF('RC Mastery Check+Question type'!D74="","",IF(OR('RC Mastery Check+Question type'!D74=-0.5,'RC Mastery Check+Question type'!D74=0,'RC Mastery Check+Question type'!D74=0.2,'RC Mastery Check+Question type'!D74=0.5),"NR",'Cover Sheet'!#REF!))</f>
        <v/>
      </c>
      <c r="D74" s="76" t="str">
        <f>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v/>
      </c>
      <c r="E74" s="78" t="str">
        <f t="shared" si="30"/>
        <v/>
      </c>
      <c r="F74" s="78" t="str">
        <f t="shared" si="31"/>
        <v/>
      </c>
      <c r="G74" s="78" t="str">
        <f t="shared" si="32"/>
        <v/>
      </c>
      <c r="H74" s="78" t="str">
        <f t="shared" si="33"/>
        <v/>
      </c>
      <c r="I74" s="78" t="str">
        <f t="shared" si="34"/>
        <v/>
      </c>
      <c r="J74" s="78" t="str">
        <f t="shared" si="35"/>
        <v/>
      </c>
      <c r="K74" s="78" t="str">
        <f t="shared" si="36"/>
        <v/>
      </c>
      <c r="L74" s="78" t="str">
        <f t="shared" si="37"/>
        <v/>
      </c>
      <c r="M74" s="78" t="str">
        <f t="shared" si="38"/>
        <v/>
      </c>
      <c r="N74" s="78" t="str">
        <f t="shared" si="39"/>
        <v/>
      </c>
      <c r="O74" s="78" t="str">
        <f t="shared" si="40"/>
        <v/>
      </c>
      <c r="P74" s="78" t="str">
        <f t="shared" si="41"/>
        <v/>
      </c>
      <c r="Q74" s="78" t="str">
        <f t="shared" si="42"/>
        <v/>
      </c>
      <c r="R74" s="78" t="str">
        <f t="shared" si="43"/>
        <v/>
      </c>
      <c r="S74" s="41" t="str">
        <f>IF($B74="","",IF(COUNTIFS('English Scores- Leveled papers'!$H$4:$KM$4,S$3,'English Scores- Leveled papers'!$H76:$KM76,"&lt;&gt;")=0,"",SUMIF('English Scores- Leveled papers'!$H$4:$KM$4,S$3,'English Scores- Leveled papers'!$H76:$KM76)))</f>
        <v/>
      </c>
      <c r="T74" s="41" t="str">
        <f>IF($B74="","",IF(COUNTIFS('English Scores- Leveled papers'!$H$4:$KM$4,T$3,'English Scores- Leveled papers'!$H76:$KM76,"&lt;&gt;")=0,"",SUMIF('English Scores- Leveled papers'!$H$4:$KM$4,T$3,'English Scores- Leveled papers'!$H76:$KM76)))</f>
        <v/>
      </c>
      <c r="U74" s="41" t="str">
        <f>IF($B74="","",IF(COUNTIFS('English Scores- Leveled papers'!$H$4:$KM$4,U$3,'English Scores- Leveled papers'!$H76:$KM76,"&lt;&gt;")=0,"",SUMIF('English Scores- Leveled papers'!$H$4:$KM$4,U$3,'English Scores- Leveled papers'!$H76:$KM76)))</f>
        <v/>
      </c>
      <c r="V74" s="41" t="str">
        <f>IF($B74="","",IF(COUNTIFS('English Scores- Leveled papers'!$H$4:$KM$4,V$3,'English Scores- Leveled papers'!$H76:$KM76,"&lt;&gt;")=0,"",SUMIF('English Scores- Leveled papers'!$H$4:$KM$4,V$3,'English Scores- Leveled papers'!$H76:$KM76)))</f>
        <v/>
      </c>
      <c r="W74" s="41" t="str">
        <f>IF($B74="","",IF(COUNTIFS('English Scores- Leveled papers'!$H$4:$KM$4,W$3,'English Scores- Leveled papers'!$H76:$KM76,"&lt;&gt;")=0,"",SUMIF('English Scores- Leveled papers'!$H$4:$KM$4,W$3,'English Scores- Leveled papers'!$H76:$KM76)))</f>
        <v/>
      </c>
      <c r="X74" s="80" t="str">
        <f>IF($B74="","",IF(COUNTIFS('English Scores- Leveled papers'!$H$4:$KM$4,X$3,'English Scores- Leveled papers'!$H76:$KM76,"&lt;&gt;")=0,"",SUMIF('English Scores- Leveled papers'!$H$4:$KM$4,X$3,'English Scores- Leveled papers'!$H76:$KM76)))</f>
        <v/>
      </c>
      <c r="Y74" s="80" t="str">
        <f>IF($B74="","",IF(COUNTIFS('English Scores- Leveled papers'!$H$4:$KM$4,Y$3,'English Scores- Leveled papers'!$H76:$KM76,"&lt;&gt;")=0,"",SUMIF('English Scores- Leveled papers'!$H$4:$KM$4,Y$3,'English Scores- Leveled papers'!$H76:$KM76)))</f>
        <v/>
      </c>
      <c r="Z74" s="80" t="str">
        <f>IF($B74="","",IF(COUNTIFS('English Scores- Leveled papers'!$H$4:$KM$4,Z$3,'English Scores- Leveled papers'!$H76:$KM76,"&lt;&gt;")=0,"",SUMIF('English Scores- Leveled papers'!$H$4:$KM$4,Z$3,'English Scores- Leveled papers'!$H76:$KM76)))</f>
        <v/>
      </c>
      <c r="AA74" s="80" t="str">
        <f>IF($B74="","",IF(COUNTIFS('English Scores- Leveled papers'!$H$4:$KM$4,AA$3,'English Scores- Leveled papers'!$H76:$KM76,"&lt;&gt;")=0,"",SUMIF('English Scores- Leveled papers'!$H$4:$KM$4,AA$3,'English Scores- Leveled papers'!$H76:$KM76)))</f>
        <v/>
      </c>
      <c r="AB74" s="80" t="str">
        <f>IF($B74="","",IF(COUNTIFS('English Scores- Leveled papers'!$H$4:$KM$4,AB$3,'English Scores- Leveled papers'!$H76:$KM76,"&lt;&gt;")=0,"",SUMIF('English Scores- Leveled papers'!$H$4:$KM$4,AB$3,'English Scores- Leveled papers'!$H76:$KM76)))</f>
        <v/>
      </c>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80" t="str">
        <f>IF($B74="","",IF(COUNTIFS('English Scores- Leveled papers'!$H$4:$KM$4,AI$3,'English Scores- Leveled papers'!$H76:$KM76,"&lt;&gt;")=0,"",SUMIF('English Scores- Leveled papers'!$H$4:$KM$4,AI$3,'English Scores- Leveled papers'!$H76:$KM76)))</f>
        <v/>
      </c>
      <c r="AJ74" s="80" t="str">
        <f>IF($B74="","",IF(COUNTIFS('English Scores- Leveled papers'!$H$4:$KM$4,AJ$3,'English Scores- Leveled papers'!$H76:$KM76,"&lt;&gt;")=0,"",SUMIF('English Scores- Leveled papers'!$H$4:$KM$4,AJ$3,'English Scores- Leveled papers'!$H76:$KM76)))</f>
        <v/>
      </c>
      <c r="AK74" s="80" t="str">
        <f>IF($B74="","",IF(COUNTIFS('English Scores- Leveled papers'!$H$4:$KM$4,AK$3,'English Scores- Leveled papers'!$H76:$KM76,"&lt;&gt;")=0,"",SUMIF('English Scores- Leveled papers'!$H$4:$KM$4,AK$3,'English Scores- Leveled papers'!$H76:$KM76)))</f>
        <v/>
      </c>
      <c r="AL74" s="80" t="str">
        <f>IF($B74="","",IF(COUNTIFS('English Scores- Leveled papers'!$H$4:$KM$4,AL$3,'English Scores- Leveled papers'!$H76:$KM76,"&lt;&gt;")=0,"",SUMIF('English Scores- Leveled papers'!$H$4:$KM$4,AL$3,'English Scores- Leveled papers'!$H76:$KM76)))</f>
        <v/>
      </c>
      <c r="AM74" s="80" t="str">
        <f>IF($B74="","",IF(COUNTIFS('English Scores- Leveled papers'!$H$4:$KM$4,AM$3,'English Scores- Leveled papers'!$H76:$KM76,"&lt;&gt;")=0,"",SUMIF('English Scores- Leveled papers'!$H$4:$KM$4,AM$3,'English Scores- Leveled papers'!$H76:$KM76)))</f>
        <v/>
      </c>
      <c r="AN74" s="80"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80" t="str">
        <f>IF($B74="","",IF(COUNTIFS('English Scores- Leveled papers'!$H$4:$KM$4,AZ$3,'English Scores- Leveled papers'!$H76:$KM76,"&lt;&gt;")=0,"",SUMIF('English Scores- Leveled papers'!$H$4:$KM$4,AZ$3,'English Scores- Leveled papers'!$H76:$KM76)))</f>
        <v/>
      </c>
      <c r="BA74" s="80" t="str">
        <f>IF($B74="","",IF(COUNTIFS('English Scores- Leveled papers'!$H$4:$KM$4,BA$3,'English Scores- Leveled papers'!$H76:$KM76,"&lt;&gt;")=0,"",SUMIF('English Scores- Leveled papers'!$H$4:$KM$4,BA$3,'English Scores- Leveled papers'!$H76:$KM76)))</f>
        <v/>
      </c>
      <c r="BB74" s="80" t="str">
        <f>IF($B74="","",IF(COUNTIFS('English Scores- Leveled papers'!$H$4:$KM$4,BB$3,'English Scores- Leveled papers'!$H76:$KM76,"&lt;&gt;")=0,"",SUMIF('English Scores- Leveled papers'!$H$4:$KM$4,BB$3,'English Scores- Leveled papers'!$H76:$KM76)))</f>
        <v/>
      </c>
      <c r="BC74" s="80" t="str">
        <f>IF($B74="","",IF(COUNTIFS('English Scores- Leveled papers'!$H$4:$KM$4,BC$3,'English Scores- Leveled papers'!$H76:$KM76,"&lt;&gt;")=0,"",SUMIF('English Scores- Leveled papers'!$H$4:$KM$4,BC$3,'English Scores- Leveled papers'!$H76:$KM76)))</f>
        <v/>
      </c>
      <c r="BD74" s="80"/>
      <c r="BE74" s="80"/>
      <c r="BF74" s="80" t="str">
        <f>IF($B74="","",IF(COUNTIFS('English Scores- Leveled papers'!$H$4:$KM$4,BF$3,'English Scores- Leveled papers'!$H76:$KM76,"&lt;&gt;")=0,"",SUMIF('English Scores- Leveled papers'!$H$4:$KM$4,BF$3,'English Scores- Leveled papers'!$H76:$KM76)))</f>
        <v/>
      </c>
      <c r="BG74" s="80" t="str">
        <f>IF($B74="","",IF(COUNTIFS('English Scores- Leveled papers'!$H$4:$KM$4,BG$3,'English Scores- Leveled papers'!$H76:$KM76,"&lt;&gt;")=0,"",SUMIF('English Scores- Leveled papers'!$H$4:$KM$4,BG$3,'English Scores- Leveled papers'!$H76:$KM76)))</f>
        <v/>
      </c>
      <c r="BH74" s="80" t="str">
        <f>IF($B74="","",IF(COUNTIFS('English Scores- Leveled papers'!$H$4:$KM$4,BH$3,'English Scores- Leveled papers'!$H76:$KM76,"&lt;&gt;")=0,"",SUMIF('English Scores- Leveled papers'!$H$4:$KM$4,BH$3,'English Scores- Leveled papers'!$H76:$KM76)))</f>
        <v/>
      </c>
      <c r="BI74" s="80" t="str">
        <f>IF($B74="","",IF(COUNTIFS('English Scores- Leveled papers'!$H$4:$KM$4,BI$3,'English Scores- Leveled papers'!$H76:$KM76,"&lt;&gt;")=0,"",SUMIF('English Scores- Leveled papers'!$H$4:$KM$4,BI$3,'English Scores- Leveled papers'!$H76:$KM76)))</f>
        <v/>
      </c>
      <c r="BJ74" s="80" t="str">
        <f>IF($B74="","",IF(COUNTIFS('English Scores- Leveled papers'!$H$4:$KM$4,BJ$3,'English Scores- Leveled papers'!$H76:$KM76,"&lt;&gt;")=0,"",SUMIF('English Scores- Leveled papers'!$H$4:$KM$4,BJ$3,'English Scores- Leveled papers'!$H76:$KM76)))</f>
        <v/>
      </c>
      <c r="BK74" s="80" t="str">
        <f>IF($B74="","",IF(COUNTIFS('English Scores- Leveled papers'!$H$4:$KM$4,BK$3,'English Scores- Leveled papers'!$H76:$KM76,"&lt;&gt;")=0,"",SUMIF('English Scores- Leveled papers'!$H$4:$KM$4,BK$3,'English Scores- Leveled papers'!$H76:$KM76)))</f>
        <v/>
      </c>
      <c r="BL74" s="80" t="str">
        <f>IF($B74="","",IF(COUNTIFS('English Scores- Leveled papers'!$H$4:$KM$4,BL$3,'English Scores- Leveled papers'!$H76:$KM76,"&lt;&gt;")=0,"",SUMIF('English Scores- Leveled papers'!$H$4:$KM$4,BL$3,'English Scores- Leveled papers'!$H76:$KM76)))</f>
        <v/>
      </c>
      <c r="BM74" s="80" t="str">
        <f>IF($B74="","",IF(COUNTIFS('English Scores- Leveled papers'!$H$4:$KM$4,BM$3,'English Scores- Leveled papers'!$H76:$KM76,"&lt;&gt;")=0,"",SUMIF('English Scores- Leveled papers'!$H$4:$KM$4,BM$3,'English Scores- Leveled papers'!$H76:$KM76)))</f>
        <v/>
      </c>
      <c r="BN74" s="80" t="str">
        <f>IF($B74="","",IF(COUNTIFS('English Scores- Leveled papers'!$H$4:$KM$4,BN$3,'English Scores- Leveled papers'!$H76:$KM76,"&lt;&gt;")=0,"",SUMIF('English Scores- Leveled papers'!$H$4:$KM$4,BN$3,'English Scores- Leveled papers'!$H76:$KM76)))</f>
        <v/>
      </c>
      <c r="BO74" s="80"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80" t="str">
        <f>IF($B74="","",IF(COUNTIFS('English Scores- Leveled papers'!$H$4:$KM$4,BX$3,'English Scores- Leveled papers'!$H76:$KM76,"&lt;&gt;")=0,"",SUMIF('English Scores- Leveled papers'!$H$4:$KM$4,BX$3,'English Scores- Leveled papers'!$H76:$KM76)))</f>
        <v/>
      </c>
      <c r="BY74" s="80" t="str">
        <f>IF($B74="","",IF(COUNTIFS('English Scores- Leveled papers'!$H$4:$KM$4,BY$3,'English Scores- Leveled papers'!$H76:$KM76,"&lt;&gt;")=0,"",SUMIF('English Scores- Leveled papers'!$H$4:$KM$4,BY$3,'English Scores- Leveled papers'!$H76:$KM76)))</f>
        <v/>
      </c>
      <c r="BZ74" s="80" t="str">
        <f>IF($B74="","",IF(COUNTIFS('English Scores- Leveled papers'!$H$4:$KM$4,BZ$3,'English Scores- Leveled papers'!$H76:$KM76,"&lt;&gt;")=0,"",SUMIF('English Scores- Leveled papers'!$H$4:$KM$4,BZ$3,'English Scores- Leveled papers'!$H76:$KM76)))</f>
        <v/>
      </c>
      <c r="CA74" s="80" t="str">
        <f>IF($B74="","",IF(COUNTIFS('English Scores- Leveled papers'!$H$4:$KM$4,CA$3,'English Scores- Leveled papers'!$H76:$KM76,"&lt;&gt;")=0,"",SUMIF('English Scores- Leveled papers'!$H$4:$KM$4,CA$3,'English Scores- Leveled papers'!$H76:$KM76)))</f>
        <v/>
      </c>
      <c r="CB74" s="80" t="str">
        <f>IF($B74="","",IF(COUNTIFS('English Scores- Leveled papers'!$H$4:$KM$4,CB$3,'English Scores- Leveled papers'!$H76:$KM76,"&lt;&gt;")=0,"",SUMIF('English Scores- Leveled papers'!$H$4:$KM$4,CB$3,'English Scores- Leveled papers'!$H76:$KM76)))</f>
        <v/>
      </c>
      <c r="CC74" s="80" t="str">
        <f>IF($B74="","",IF(COUNTIFS('English Scores- Leveled papers'!$H$4:$KM$4,CC$3,'English Scores- Leveled papers'!$H76:$KM76,"&lt;&gt;")=0,"",SUMIF('English Scores- Leveled papers'!$H$4:$KM$4,CC$3,'English Scores- Leveled papers'!$H76:$KM76)))</f>
        <v/>
      </c>
      <c r="CD74" s="80" t="str">
        <f>IF($B74="","",IF(COUNTIFS('English Scores- Leveled papers'!$H$4:$KM$4,CD$3,'English Scores- Leveled papers'!$H76:$KM76,"&lt;&gt;")=0,"",SUMIF('English Scores- Leveled papers'!$H$4:$KM$4,CD$3,'English Scores- Leveled papers'!$H76:$KM76)))</f>
        <v/>
      </c>
      <c r="CE74" s="80" t="str">
        <f>IF($B74="","",IF(COUNTIFS('English Scores- Leveled papers'!$H$4:$KM$4,CE$3,'English Scores- Leveled papers'!$H76:$KM76,"&lt;&gt;")=0,"",SUMIF('English Scores- Leveled papers'!$H$4:$KM$4,CE$3,'English Scores- Leveled papers'!$H76:$KM76)))</f>
        <v/>
      </c>
      <c r="CF74" s="80"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80" t="str">
        <f>IF($B74="","",IF(COUNTIFS('English Scores- Leveled papers'!$H$4:$KM$4,CL$3,'English Scores- Leveled papers'!$H76:$KM76,"&lt;&gt;")=0,"",SUMIF('English Scores- Leveled papers'!$H$4:$KM$4,CL$3,'English Scores- Leveled papers'!$H76:$KM76)))</f>
        <v/>
      </c>
      <c r="CM74" s="80" t="str">
        <f>IF($B74="","",IF(COUNTIFS('English Scores- Leveled papers'!$H$4:$KM$4,CM$3,'English Scores- Leveled papers'!$H76:$KM76,"&lt;&gt;")=0,"",SUMIF('English Scores- Leveled papers'!$H$4:$KM$4,CM$3,'English Scores- Leveled papers'!$H76:$KM76)))</f>
        <v/>
      </c>
      <c r="CN74" s="80" t="str">
        <f>IF($B74="","",IF(COUNTIFS('English Scores- Leveled papers'!$H$4:$KM$4,CN$3,'English Scores- Leveled papers'!$H76:$KM76,"&lt;&gt;")=0,"",SUMIF('English Scores- Leveled papers'!$H$4:$KM$4,CN$3,'English Scores- Leveled papers'!$H76:$KM76)))</f>
        <v/>
      </c>
      <c r="CO74" s="80" t="str">
        <f>IF($B74="","",IF(COUNTIFS('English Scores- Leveled papers'!$H$4:$KM$4,CO$3,'English Scores- Leveled papers'!$H76:$KM76,"&lt;&gt;")=0,"",SUMIF('English Scores- Leveled papers'!$H$4:$KM$4,CO$3,'English Scores- Leveled papers'!$H76:$KM76)))</f>
        <v/>
      </c>
      <c r="CP74" s="80" t="str">
        <f>IF($B74="","",IF(COUNTIFS('English Scores- Leveled papers'!$H$4:$KM$4,CP$3,'English Scores- Leveled papers'!$H76:$KM76,"&lt;&gt;")=0,"",SUMIF('English Scores- Leveled papers'!$H$4:$KM$4,CP$3,'English Scores- Leveled papers'!$H76:$KM76)))</f>
        <v/>
      </c>
      <c r="CQ74" s="80" t="str">
        <f>IF($B74="","",IF(COUNTIFS('English Scores- Leveled papers'!$H$4:$KM$4,CQ$3,'English Scores- Leveled papers'!$H76:$KM76,"&lt;&gt;")=0,"",SUMIF('English Scores- Leveled papers'!$H$4:$KM$4,CQ$3,'English Scores- Leveled papers'!$H76:$KM76)))</f>
        <v/>
      </c>
      <c r="CR74" s="80" t="str">
        <f>IF($B74="","",IF(COUNTIFS('English Scores- Leveled papers'!$H$4:$KM$4,CR$3,'English Scores- Leveled papers'!$H76:$KM76,"&lt;&gt;")=0,"",SUMIF('English Scores- Leveled papers'!$H$4:$KM$4,CR$3,'English Scores- Leveled papers'!$H76:$KM76)))</f>
        <v/>
      </c>
      <c r="CS74" s="80"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80" t="str">
        <f>IF($B74="","",IF(COUNTIFS('English Scores- Leveled papers'!$H$4:$KM$4,DF$3,'English Scores- Leveled papers'!$H76:$KM76,"&lt;&gt;")=0,"",SUMIF('English Scores- Leveled papers'!$H$4:$KM$4,DF$3,'English Scores- Leveled papers'!$H76:$KM76)))</f>
        <v/>
      </c>
      <c r="DG74" s="80" t="str">
        <f>IF($B74="","",IF(COUNTIFS('English Scores- Leveled papers'!$H$4:$KM$4,DG$3,'English Scores- Leveled papers'!$H76:$KM76,"&lt;&gt;")=0,"",SUMIF('English Scores- Leveled papers'!$H$4:$KM$4,DG$3,'English Scores- Leveled papers'!$H76:$KM76)))</f>
        <v/>
      </c>
      <c r="DH74" s="80" t="str">
        <f>IF($B74="","",IF(COUNTIFS('English Scores- Leveled papers'!$H$4:$KM$4,DH$3,'English Scores- Leveled papers'!$H76:$KM76,"&lt;&gt;")=0,"",SUMIF('English Scores- Leveled papers'!$H$4:$KM$4,DH$3,'English Scores- Leveled papers'!$H76:$KM76)))</f>
        <v/>
      </c>
      <c r="DI74" s="80" t="str">
        <f>IF($B74="","",IF(COUNTIFS('English Scores- Leveled papers'!$H$4:$KM$4,DI$3,'English Scores- Leveled papers'!$H76:$KM76,"&lt;&gt;")=0,"",SUMIF('English Scores- Leveled papers'!$H$4:$KM$4,DI$3,'English Scores- Leveled papers'!$H76:$KM76)))</f>
        <v/>
      </c>
      <c r="DJ74" s="80" t="str">
        <f>IF($B74="","",IF(COUNTIFS('English Scores- Leveled papers'!$H$4:$KM$4,DJ$3,'English Scores- Leveled papers'!$H76:$KM76,"&lt;&gt;")=0,"",SUMIF('English Scores- Leveled papers'!$H$4:$KM$4,DJ$3,'English Scores- Leveled papers'!$H76:$KM76)))</f>
        <v/>
      </c>
      <c r="DK74" s="80" t="str">
        <f>IF($B74="","",IF(COUNTIFS('English Scores- Leveled papers'!$H$4:$KM$4,DK$3,'English Scores- Leveled papers'!$H76:$KM76,"&lt;&gt;")=0,"",SUMIF('English Scores- Leveled papers'!$H$4:$KM$4,DK$3,'English Scores- Leveled papers'!$H76:$KM76)))</f>
        <v/>
      </c>
      <c r="DL74" s="80" t="str">
        <f>IF($B74="","",IF(COUNTIFS('English Scores- Leveled papers'!$H$4:$KM$4,DL$3,'English Scores- Leveled papers'!$H76:$KM76,"&lt;&gt;")=0,"",SUMIF('English Scores- Leveled papers'!$H$4:$KM$4,DL$3,'English Scores- Leveled papers'!$H76:$KM76)))</f>
        <v/>
      </c>
      <c r="DM74" s="80" t="str">
        <f>IF($B74="","",IF(COUNTIFS('English Scores- Leveled papers'!$H$4:$KM$4,DM$3,'English Scores- Leveled papers'!$H76:$KM76,"&lt;&gt;")=0,"",SUMIF('English Scores- Leveled papers'!$H$4:$KM$4,DM$3,'English Scores- Leveled papers'!$H76:$KM76)))</f>
        <v/>
      </c>
      <c r="DN74" s="80" t="str">
        <f>IF($B74="","",IF(COUNTIFS('English Scores- Leveled papers'!$H$4:$KM$4,DN$3,'English Scores- Leveled papers'!$H76:$KM76,"&lt;&gt;")=0,"",SUMIF('English Scores- Leveled papers'!$H$4:$KM$4,DN$3,'English Scores- Leveled papers'!$H76:$KM76)))</f>
        <v/>
      </c>
      <c r="DO74" s="80" t="str">
        <f>IF($B74="","",IF(COUNTIFS('English Scores- Leveled papers'!$H$4:$KM$4,DO$3,'English Scores- Leveled papers'!$H76:$KM76,"&lt;&gt;")=0,"",SUMIF('English Scores- Leveled papers'!$H$4:$KM$4,DO$3,'English Scores- Leveled papers'!$H76:$KM76)))</f>
        <v/>
      </c>
      <c r="DP74" s="80" t="str">
        <f>IF($B74="","",IF(COUNTIFS('English Scores- Leveled papers'!$H$4:$KM$4,DP$3,'English Scores- Leveled papers'!$H76:$KM76,"&lt;&gt;")=0,"",SUMIF('English Scores- Leveled papers'!$H$4:$KM$4,DP$3,'English Scores- Leveled papers'!$H76:$KM76)))</f>
        <v/>
      </c>
      <c r="DQ74" s="80" t="str">
        <f>IF($B74="","",IF(COUNTIFS('English Scores- Leveled papers'!$H$4:$KM$4,DQ$3,'English Scores- Leveled papers'!$H76:$KM76,"&lt;&gt;")=0,"",SUMIF('English Scores- Leveled papers'!$H$4:$KM$4,DQ$3,'English Scores- Leveled papers'!$H76:$KM76)))</f>
        <v/>
      </c>
      <c r="DR74" s="41" t="str">
        <f>IF($B74="","",IF(COUNTIFS('English Scores- Leveled papers'!$H$4:$KM$4,DR$3,'English Scores- Leveled papers'!$H76:$KM76,"&lt;&gt;")=0,"",SUMIF('English Scores- Leveled papers'!$H$4:$KM$4,DR$3,'English Scores- Leveled papers'!$H76:$KM76)))</f>
        <v/>
      </c>
      <c r="DS74" s="41" t="str">
        <f>IF($B74="","",IF(COUNTIFS('English Scores- Leveled papers'!$H$4:$KM$4,DS$3,'English Scores- Leveled papers'!$H76:$KM76,"&lt;&gt;")=0,"",SUMIF('English Scores- Leveled papers'!$H$4:$KM$4,DS$3,'English Scores- Leveled papers'!$H76:$KM76)))</f>
        <v/>
      </c>
      <c r="DT74" s="41" t="str">
        <f>IF($B74="","",IF(COUNTIFS('English Scores- Leveled papers'!$H$4:$KM$4,DT$3,'English Scores- Leveled papers'!$H76:$KM76,"&lt;&gt;")=0,"",SUMIF('English Scores- Leveled papers'!$H$4:$KM$4,DT$3,'English Scores- Leveled papers'!$H76:$KM76)))</f>
        <v/>
      </c>
      <c r="DU74" s="41" t="str">
        <f>IF($B74="","",IF(COUNTIFS('English Scores- Leveled papers'!$H$4:$KM$4,DU$3,'English Scores- Leveled papers'!$H76:$KM76,"&lt;&gt;")=0,"",SUMIF('English Scores- Leveled papers'!$H$4:$KM$4,DU$3,'English Scores- Leveled papers'!$H76:$KM76)))</f>
        <v/>
      </c>
      <c r="DV74" s="41" t="str">
        <f>IF($B74="","",IF(COUNTIFS('English Scores- Leveled papers'!$H$4:$KM$4,DV$3,'English Scores- Leveled papers'!$H76:$KM76,"&lt;&gt;")=0,"",SUMIF('English Scores- Leveled papers'!$H$4:$KM$4,DV$3,'English Scores- Leveled papers'!$H76:$KM76)))</f>
        <v/>
      </c>
      <c r="DW74" s="41" t="str">
        <f>IF($B74="","",IF(COUNTIFS('English Scores- Leveled papers'!$H$4:$KM$4,DW$3,'English Scores- Leveled papers'!$H76:$KM76,"&lt;&gt;")=0,"",SUMIF('English Scores- Leveled papers'!$H$4:$KM$4,DW$3,'English Scores- Leveled papers'!$H76:$KM76)))</f>
        <v/>
      </c>
      <c r="DX74" s="41" t="str">
        <f>IF($B74="","",IF(COUNTIFS('English Scores- Leveled papers'!$H$4:$KM$4,DX$3,'English Scores- Leveled papers'!$H76:$KM76,"&lt;&gt;")=0,"",SUMIF('English Scores- Leveled papers'!$H$4:$KM$4,DX$3,'English Scores- Leveled papers'!$H76:$KM76)))</f>
        <v/>
      </c>
      <c r="DY74" s="41" t="str">
        <f>IF($B74="","",IF(COUNTIFS('English Scores- Leveled papers'!$H$4:$KM$4,DY$3,'English Scores- Leveled papers'!$H76:$KM76,"&lt;&gt;")=0,"",SUMIF('English Scores- Leveled papers'!$H$4:$KM$4,DY$3,'English Scores- Leveled papers'!$H76:$KM76)))</f>
        <v/>
      </c>
      <c r="DZ74" s="41" t="str">
        <f>IF($B74="","",IF(COUNTIFS('English Scores- Leveled papers'!$H$4:$KM$4,DZ$3,'English Scores- Leveled papers'!$H76:$KM76,"&lt;&gt;")=0,"",SUMIF('English Scores- Leveled papers'!$H$4:$KM$4,DZ$3,'English Scores- Leveled papers'!$H76:$KM76)))</f>
        <v/>
      </c>
      <c r="EA74" s="41" t="str">
        <f>IF($B74="","",IF(COUNTIFS('English Scores- Leveled papers'!$H$4:$KM$4,EA$3,'English Scores- Leveled papers'!$H76:$KM76,"&lt;&gt;")=0,"",SUMIF('English Scores- Leveled papers'!$H$4:$KM$4,EA$3,'English Scores- Leveled papers'!$H76:$KM76)))</f>
        <v/>
      </c>
      <c r="EB74" s="41" t="str">
        <f>IF($B74="","",IF(COUNTIFS('English Scores- Leveled papers'!$H$4:$KM$4,EB$3,'English Scores- Leveled papers'!$H76:$KM76,"&lt;&gt;")=0,"",SUMIF('English Scores- Leveled papers'!$H$4:$KM$4,EB$3,'English Scores- Leveled papers'!$H76:$KM76)))</f>
        <v/>
      </c>
      <c r="EC74" s="41" t="str">
        <f>IF($B74="","",IF(COUNTIFS('English Scores- Leveled papers'!$H$4:$KM$4,EC$3,'English Scores- Leveled papers'!$H76:$KM76,"&lt;&gt;")=0,"",SUMIF('English Scores- Leveled papers'!$H$4:$KM$4,EC$3,'English Scores- Leveled papers'!$H76:$KM76)))</f>
        <v/>
      </c>
      <c r="ED74" s="80" t="str">
        <f>IF($B74="","",IF(COUNTIFS('English Scores- Leveled papers'!$H$4:$KM$4,ED$3,'English Scores- Leveled papers'!$H76:$KM76,"&lt;&gt;")=0,"",SUMIF('English Scores- Leveled papers'!$H$4:$KM$4,ED$3,'English Scores- Leveled papers'!$H76:$KM76)))</f>
        <v/>
      </c>
      <c r="EE74" s="80" t="str">
        <f>IF($B74="","",IF(COUNTIFS('English Scores- Leveled papers'!$H$4:$KM$4,EE$3,'English Scores- Leveled papers'!$H76:$KM76,"&lt;&gt;")=0,"",SUMIF('English Scores- Leveled papers'!$H$4:$KM$4,EE$3,'English Scores- Leveled papers'!$H76:$KM76)))</f>
        <v/>
      </c>
      <c r="EF74" s="80" t="str">
        <f>IF($B74="","",IF(COUNTIFS('English Scores- Leveled papers'!$H$4:$KM$4,EF$3,'English Scores- Leveled papers'!$H76:$KM76,"&lt;&gt;")=0,"",SUMIF('English Scores- Leveled papers'!$H$4:$KM$4,EF$3,'English Scores- Leveled papers'!$H76:$KM76)))</f>
        <v/>
      </c>
      <c r="EG74" s="80" t="str">
        <f>IF($B74="","",IF(COUNTIFS('English Scores- Leveled papers'!$H$4:$KM$4,EG$3,'English Scores- Leveled papers'!$H76:$KM76,"&lt;&gt;")=0,"",SUMIF('English Scores- Leveled papers'!$H$4:$KM$4,EG$3,'English Scores- Leveled papers'!$H76:$KM76)))</f>
        <v/>
      </c>
      <c r="EH74" s="80" t="str">
        <f>IF($B74="","",IF(COUNTIFS('English Scores- Leveled papers'!$H$4:$KM$4,EH$3,'English Scores- Leveled papers'!$H76:$KM76,"&lt;&gt;")=0,"",SUMIF('English Scores- Leveled papers'!$H$4:$KM$4,EH$3,'English Scores- Leveled papers'!$H76:$KM76)))</f>
        <v/>
      </c>
      <c r="EI74" s="80" t="str">
        <f>IF($B74="","",IF(COUNTIFS('English Scores- Leveled papers'!$H$4:$KM$4,EI$3,'English Scores- Leveled papers'!$H76:$KM76,"&lt;&gt;")=0,"",SUMIF('English Scores- Leveled papers'!$H$4:$KM$4,EI$3,'English Scores- Leveled papers'!$H76:$KM76)))</f>
        <v/>
      </c>
      <c r="EJ74" s="80" t="str">
        <f>IF($B74="","",IF(COUNTIFS('English Scores- Leveled papers'!$H$4:$KM$4,EJ$3,'English Scores- Leveled papers'!$H76:$KM76,"&lt;&gt;")=0,"",SUMIF('English Scores- Leveled papers'!$H$4:$KM$4,EJ$3,'English Scores- Leveled papers'!$H76:$KM76)))</f>
        <v/>
      </c>
      <c r="EK74" s="80" t="str">
        <f>IF($B74="","",IF(COUNTIFS('English Scores- Leveled papers'!$H$4:$KM$4,EK$3,'English Scores- Leveled papers'!$H76:$KM76,"&lt;&gt;")=0,"",SUMIF('English Scores- Leveled papers'!$H$4:$KM$4,EK$3,'English Scores- Leveled papers'!$H76:$KM76)))</f>
        <v/>
      </c>
      <c r="EL74" s="80" t="str">
        <f>IF($B74="","",IF(COUNTIFS('English Scores- Leveled papers'!$H$4:$KM$4,EL$3,'English Scores- Leveled papers'!$H76:$KM76,"&lt;&gt;")=0,"",SUMIF('English Scores- Leveled papers'!$H$4:$KM$4,EL$3,'English Scores- Leveled papers'!$H76:$KM76)))</f>
        <v/>
      </c>
      <c r="EM74" s="80" t="str">
        <f>IF($B74="","",IF(COUNTIFS('English Scores- Leveled papers'!$H$4:$KM$4,EM$3,'English Scores- Leveled papers'!$H76:$KM76,"&lt;&gt;")=0,"",SUMIF('English Scores- Leveled papers'!$H$4:$KM$4,EM$3,'English Scores- Leveled papers'!$H76:$KM76)))</f>
        <v/>
      </c>
      <c r="EN74" s="80" t="str">
        <f>IF($B74="","",IF(COUNTIFS('English Scores- Leveled papers'!$H$4:$KM$4,EN$3,'English Scores- Leveled papers'!$H76:$KM76,"&lt;&gt;")=0,"",SUMIF('English Scores- Leveled papers'!$H$4:$KM$4,EN$3,'English Scores- Leveled papers'!$H76:$KM76)))</f>
        <v/>
      </c>
      <c r="EO74" s="80" t="str">
        <f>IF($B74="","",IF(COUNTIFS('English Scores- Leveled papers'!$H$4:$KM$4,EO$3,'English Scores- Leveled papers'!$H76:$KM76,"&lt;&gt;")=0,"",SUMIF('English Scores- Leveled papers'!$H$4:$KM$4,EO$3,'English Scores- Leveled papers'!$H76:$KM76)))</f>
        <v/>
      </c>
      <c r="EP74" s="80" t="str">
        <f>IF($B74="","",IF(COUNTIFS('English Scores- Leveled papers'!$H$4:$KM$4,EP$3,'English Scores- Leveled papers'!$H76:$KM76,"&lt;&gt;")=0,"",SUMIF('English Scores- Leveled papers'!$H$4:$KM$4,EP$3,'English Scores- Leveled papers'!$H76:$KM76)))</f>
        <v/>
      </c>
    </row>
    <row r="75" spans="1:146" ht="12.75" customHeight="1" x14ac:dyDescent="0.2">
      <c r="A75" s="65">
        <v>71</v>
      </c>
      <c r="B75" s="65" t="str">
        <f>'English Scores- Leveled papers'!B77</f>
        <v/>
      </c>
      <c r="C75" s="79" t="str">
        <f>IF('RC Mastery Check+Question type'!D75="","",IF(OR('RC Mastery Check+Question type'!D75=-0.5,'RC Mastery Check+Question type'!D75=0,'RC Mastery Check+Question type'!D75=0.2,'RC Mastery Check+Question type'!D75=0.5),"NR",'Cover Sheet'!#REF!))</f>
        <v/>
      </c>
      <c r="D75" s="76" t="str">
        <f>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v/>
      </c>
      <c r="E75" s="78" t="str">
        <f t="shared" si="30"/>
        <v/>
      </c>
      <c r="F75" s="78" t="str">
        <f t="shared" si="31"/>
        <v/>
      </c>
      <c r="G75" s="78" t="str">
        <f t="shared" si="32"/>
        <v/>
      </c>
      <c r="H75" s="78" t="str">
        <f t="shared" si="33"/>
        <v/>
      </c>
      <c r="I75" s="78" t="str">
        <f t="shared" si="34"/>
        <v/>
      </c>
      <c r="J75" s="78" t="str">
        <f t="shared" si="35"/>
        <v/>
      </c>
      <c r="K75" s="78" t="str">
        <f t="shared" si="36"/>
        <v/>
      </c>
      <c r="L75" s="78" t="str">
        <f t="shared" si="37"/>
        <v/>
      </c>
      <c r="M75" s="78" t="str">
        <f t="shared" si="38"/>
        <v/>
      </c>
      <c r="N75" s="78" t="str">
        <f t="shared" si="39"/>
        <v/>
      </c>
      <c r="O75" s="78" t="str">
        <f t="shared" si="40"/>
        <v/>
      </c>
      <c r="P75" s="78" t="str">
        <f t="shared" si="41"/>
        <v/>
      </c>
      <c r="Q75" s="78" t="str">
        <f t="shared" si="42"/>
        <v/>
      </c>
      <c r="R75" s="78" t="str">
        <f t="shared" si="43"/>
        <v/>
      </c>
      <c r="S75" s="41" t="str">
        <f>IF($B75="","",IF(COUNTIFS('English Scores- Leveled papers'!$H$4:$KM$4,S$3,'English Scores- Leveled papers'!$H77:$KM77,"&lt;&gt;")=0,"",SUMIF('English Scores- Leveled papers'!$H$4:$KM$4,S$3,'English Scores- Leveled papers'!$H77:$KM77)))</f>
        <v/>
      </c>
      <c r="T75" s="41" t="str">
        <f>IF($B75="","",IF(COUNTIFS('English Scores- Leveled papers'!$H$4:$KM$4,T$3,'English Scores- Leveled papers'!$H77:$KM77,"&lt;&gt;")=0,"",SUMIF('English Scores- Leveled papers'!$H$4:$KM$4,T$3,'English Scores- Leveled papers'!$H77:$KM77)))</f>
        <v/>
      </c>
      <c r="U75" s="41" t="str">
        <f>IF($B75="","",IF(COUNTIFS('English Scores- Leveled papers'!$H$4:$KM$4,U$3,'English Scores- Leveled papers'!$H77:$KM77,"&lt;&gt;")=0,"",SUMIF('English Scores- Leveled papers'!$H$4:$KM$4,U$3,'English Scores- Leveled papers'!$H77:$KM77)))</f>
        <v/>
      </c>
      <c r="V75" s="41" t="str">
        <f>IF($B75="","",IF(COUNTIFS('English Scores- Leveled papers'!$H$4:$KM$4,V$3,'English Scores- Leveled papers'!$H77:$KM77,"&lt;&gt;")=0,"",SUMIF('English Scores- Leveled papers'!$H$4:$KM$4,V$3,'English Scores- Leveled papers'!$H77:$KM77)))</f>
        <v/>
      </c>
      <c r="W75" s="41" t="str">
        <f>IF($B75="","",IF(COUNTIFS('English Scores- Leveled papers'!$H$4:$KM$4,W$3,'English Scores- Leveled papers'!$H77:$KM77,"&lt;&gt;")=0,"",SUMIF('English Scores- Leveled papers'!$H$4:$KM$4,W$3,'English Scores- Leveled papers'!$H77:$KM77)))</f>
        <v/>
      </c>
      <c r="X75" s="80" t="str">
        <f>IF($B75="","",IF(COUNTIFS('English Scores- Leveled papers'!$H$4:$KM$4,X$3,'English Scores- Leveled papers'!$H77:$KM77,"&lt;&gt;")=0,"",SUMIF('English Scores- Leveled papers'!$H$4:$KM$4,X$3,'English Scores- Leveled papers'!$H77:$KM77)))</f>
        <v/>
      </c>
      <c r="Y75" s="80" t="str">
        <f>IF($B75="","",IF(COUNTIFS('English Scores- Leveled papers'!$H$4:$KM$4,Y$3,'English Scores- Leveled papers'!$H77:$KM77,"&lt;&gt;")=0,"",SUMIF('English Scores- Leveled papers'!$H$4:$KM$4,Y$3,'English Scores- Leveled papers'!$H77:$KM77)))</f>
        <v/>
      </c>
      <c r="Z75" s="80" t="str">
        <f>IF($B75="","",IF(COUNTIFS('English Scores- Leveled papers'!$H$4:$KM$4,Z$3,'English Scores- Leveled papers'!$H77:$KM77,"&lt;&gt;")=0,"",SUMIF('English Scores- Leveled papers'!$H$4:$KM$4,Z$3,'English Scores- Leveled papers'!$H77:$KM77)))</f>
        <v/>
      </c>
      <c r="AA75" s="80" t="str">
        <f>IF($B75="","",IF(COUNTIFS('English Scores- Leveled papers'!$H$4:$KM$4,AA$3,'English Scores- Leveled papers'!$H77:$KM77,"&lt;&gt;")=0,"",SUMIF('English Scores- Leveled papers'!$H$4:$KM$4,AA$3,'English Scores- Leveled papers'!$H77:$KM77)))</f>
        <v/>
      </c>
      <c r="AB75" s="80" t="str">
        <f>IF($B75="","",IF(COUNTIFS('English Scores- Leveled papers'!$H$4:$KM$4,AB$3,'English Scores- Leveled papers'!$H77:$KM77,"&lt;&gt;")=0,"",SUMIF('English Scores- Leveled papers'!$H$4:$KM$4,AB$3,'English Scores- Leveled papers'!$H77:$KM77)))</f>
        <v/>
      </c>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80" t="str">
        <f>IF($B75="","",IF(COUNTIFS('English Scores- Leveled papers'!$H$4:$KM$4,AI$3,'English Scores- Leveled papers'!$H77:$KM77,"&lt;&gt;")=0,"",SUMIF('English Scores- Leveled papers'!$H$4:$KM$4,AI$3,'English Scores- Leveled papers'!$H77:$KM77)))</f>
        <v/>
      </c>
      <c r="AJ75" s="80" t="str">
        <f>IF($B75="","",IF(COUNTIFS('English Scores- Leveled papers'!$H$4:$KM$4,AJ$3,'English Scores- Leveled papers'!$H77:$KM77,"&lt;&gt;")=0,"",SUMIF('English Scores- Leveled papers'!$H$4:$KM$4,AJ$3,'English Scores- Leveled papers'!$H77:$KM77)))</f>
        <v/>
      </c>
      <c r="AK75" s="80" t="str">
        <f>IF($B75="","",IF(COUNTIFS('English Scores- Leveled papers'!$H$4:$KM$4,AK$3,'English Scores- Leveled papers'!$H77:$KM77,"&lt;&gt;")=0,"",SUMIF('English Scores- Leveled papers'!$H$4:$KM$4,AK$3,'English Scores- Leveled papers'!$H77:$KM77)))</f>
        <v/>
      </c>
      <c r="AL75" s="80" t="str">
        <f>IF($B75="","",IF(COUNTIFS('English Scores- Leveled papers'!$H$4:$KM$4,AL$3,'English Scores- Leveled papers'!$H77:$KM77,"&lt;&gt;")=0,"",SUMIF('English Scores- Leveled papers'!$H$4:$KM$4,AL$3,'English Scores- Leveled papers'!$H77:$KM77)))</f>
        <v/>
      </c>
      <c r="AM75" s="80" t="str">
        <f>IF($B75="","",IF(COUNTIFS('English Scores- Leveled papers'!$H$4:$KM$4,AM$3,'English Scores- Leveled papers'!$H77:$KM77,"&lt;&gt;")=0,"",SUMIF('English Scores- Leveled papers'!$H$4:$KM$4,AM$3,'English Scores- Leveled papers'!$H77:$KM77)))</f>
        <v/>
      </c>
      <c r="AN75" s="80"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80" t="str">
        <f>IF($B75="","",IF(COUNTIFS('English Scores- Leveled papers'!$H$4:$KM$4,AZ$3,'English Scores- Leveled papers'!$H77:$KM77,"&lt;&gt;")=0,"",SUMIF('English Scores- Leveled papers'!$H$4:$KM$4,AZ$3,'English Scores- Leveled papers'!$H77:$KM77)))</f>
        <v/>
      </c>
      <c r="BA75" s="80" t="str">
        <f>IF($B75="","",IF(COUNTIFS('English Scores- Leveled papers'!$H$4:$KM$4,BA$3,'English Scores- Leveled papers'!$H77:$KM77,"&lt;&gt;")=0,"",SUMIF('English Scores- Leveled papers'!$H$4:$KM$4,BA$3,'English Scores- Leveled papers'!$H77:$KM77)))</f>
        <v/>
      </c>
      <c r="BB75" s="80" t="str">
        <f>IF($B75="","",IF(COUNTIFS('English Scores- Leveled papers'!$H$4:$KM$4,BB$3,'English Scores- Leveled papers'!$H77:$KM77,"&lt;&gt;")=0,"",SUMIF('English Scores- Leveled papers'!$H$4:$KM$4,BB$3,'English Scores- Leveled papers'!$H77:$KM77)))</f>
        <v/>
      </c>
      <c r="BC75" s="80" t="str">
        <f>IF($B75="","",IF(COUNTIFS('English Scores- Leveled papers'!$H$4:$KM$4,BC$3,'English Scores- Leveled papers'!$H77:$KM77,"&lt;&gt;")=0,"",SUMIF('English Scores- Leveled papers'!$H$4:$KM$4,BC$3,'English Scores- Leveled papers'!$H77:$KM77)))</f>
        <v/>
      </c>
      <c r="BD75" s="80"/>
      <c r="BE75" s="80"/>
      <c r="BF75" s="80" t="str">
        <f>IF($B75="","",IF(COUNTIFS('English Scores- Leveled papers'!$H$4:$KM$4,BF$3,'English Scores- Leveled papers'!$H77:$KM77,"&lt;&gt;")=0,"",SUMIF('English Scores- Leveled papers'!$H$4:$KM$4,BF$3,'English Scores- Leveled papers'!$H77:$KM77)))</f>
        <v/>
      </c>
      <c r="BG75" s="80" t="str">
        <f>IF($B75="","",IF(COUNTIFS('English Scores- Leveled papers'!$H$4:$KM$4,BG$3,'English Scores- Leveled papers'!$H77:$KM77,"&lt;&gt;")=0,"",SUMIF('English Scores- Leveled papers'!$H$4:$KM$4,BG$3,'English Scores- Leveled papers'!$H77:$KM77)))</f>
        <v/>
      </c>
      <c r="BH75" s="80" t="str">
        <f>IF($B75="","",IF(COUNTIFS('English Scores- Leveled papers'!$H$4:$KM$4,BH$3,'English Scores- Leveled papers'!$H77:$KM77,"&lt;&gt;")=0,"",SUMIF('English Scores- Leveled papers'!$H$4:$KM$4,BH$3,'English Scores- Leveled papers'!$H77:$KM77)))</f>
        <v/>
      </c>
      <c r="BI75" s="80" t="str">
        <f>IF($B75="","",IF(COUNTIFS('English Scores- Leveled papers'!$H$4:$KM$4,BI$3,'English Scores- Leveled papers'!$H77:$KM77,"&lt;&gt;")=0,"",SUMIF('English Scores- Leveled papers'!$H$4:$KM$4,BI$3,'English Scores- Leveled papers'!$H77:$KM77)))</f>
        <v/>
      </c>
      <c r="BJ75" s="80" t="str">
        <f>IF($B75="","",IF(COUNTIFS('English Scores- Leveled papers'!$H$4:$KM$4,BJ$3,'English Scores- Leveled papers'!$H77:$KM77,"&lt;&gt;")=0,"",SUMIF('English Scores- Leveled papers'!$H$4:$KM$4,BJ$3,'English Scores- Leveled papers'!$H77:$KM77)))</f>
        <v/>
      </c>
      <c r="BK75" s="80" t="str">
        <f>IF($B75="","",IF(COUNTIFS('English Scores- Leveled papers'!$H$4:$KM$4,BK$3,'English Scores- Leveled papers'!$H77:$KM77,"&lt;&gt;")=0,"",SUMIF('English Scores- Leveled papers'!$H$4:$KM$4,BK$3,'English Scores- Leveled papers'!$H77:$KM77)))</f>
        <v/>
      </c>
      <c r="BL75" s="80" t="str">
        <f>IF($B75="","",IF(COUNTIFS('English Scores- Leveled papers'!$H$4:$KM$4,BL$3,'English Scores- Leveled papers'!$H77:$KM77,"&lt;&gt;")=0,"",SUMIF('English Scores- Leveled papers'!$H$4:$KM$4,BL$3,'English Scores- Leveled papers'!$H77:$KM77)))</f>
        <v/>
      </c>
      <c r="BM75" s="80" t="str">
        <f>IF($B75="","",IF(COUNTIFS('English Scores- Leveled papers'!$H$4:$KM$4,BM$3,'English Scores- Leveled papers'!$H77:$KM77,"&lt;&gt;")=0,"",SUMIF('English Scores- Leveled papers'!$H$4:$KM$4,BM$3,'English Scores- Leveled papers'!$H77:$KM77)))</f>
        <v/>
      </c>
      <c r="BN75" s="80" t="str">
        <f>IF($B75="","",IF(COUNTIFS('English Scores- Leveled papers'!$H$4:$KM$4,BN$3,'English Scores- Leveled papers'!$H77:$KM77,"&lt;&gt;")=0,"",SUMIF('English Scores- Leveled papers'!$H$4:$KM$4,BN$3,'English Scores- Leveled papers'!$H77:$KM77)))</f>
        <v/>
      </c>
      <c r="BO75" s="80"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80" t="str">
        <f>IF($B75="","",IF(COUNTIFS('English Scores- Leveled papers'!$H$4:$KM$4,BX$3,'English Scores- Leveled papers'!$H77:$KM77,"&lt;&gt;")=0,"",SUMIF('English Scores- Leveled papers'!$H$4:$KM$4,BX$3,'English Scores- Leveled papers'!$H77:$KM77)))</f>
        <v/>
      </c>
      <c r="BY75" s="80" t="str">
        <f>IF($B75="","",IF(COUNTIFS('English Scores- Leveled papers'!$H$4:$KM$4,BY$3,'English Scores- Leveled papers'!$H77:$KM77,"&lt;&gt;")=0,"",SUMIF('English Scores- Leveled papers'!$H$4:$KM$4,BY$3,'English Scores- Leveled papers'!$H77:$KM77)))</f>
        <v/>
      </c>
      <c r="BZ75" s="80" t="str">
        <f>IF($B75="","",IF(COUNTIFS('English Scores- Leveled papers'!$H$4:$KM$4,BZ$3,'English Scores- Leveled papers'!$H77:$KM77,"&lt;&gt;")=0,"",SUMIF('English Scores- Leveled papers'!$H$4:$KM$4,BZ$3,'English Scores- Leveled papers'!$H77:$KM77)))</f>
        <v/>
      </c>
      <c r="CA75" s="80" t="str">
        <f>IF($B75="","",IF(COUNTIFS('English Scores- Leveled papers'!$H$4:$KM$4,CA$3,'English Scores- Leveled papers'!$H77:$KM77,"&lt;&gt;")=0,"",SUMIF('English Scores- Leveled papers'!$H$4:$KM$4,CA$3,'English Scores- Leveled papers'!$H77:$KM77)))</f>
        <v/>
      </c>
      <c r="CB75" s="80" t="str">
        <f>IF($B75="","",IF(COUNTIFS('English Scores- Leveled papers'!$H$4:$KM$4,CB$3,'English Scores- Leveled papers'!$H77:$KM77,"&lt;&gt;")=0,"",SUMIF('English Scores- Leveled papers'!$H$4:$KM$4,CB$3,'English Scores- Leveled papers'!$H77:$KM77)))</f>
        <v/>
      </c>
      <c r="CC75" s="80" t="str">
        <f>IF($B75="","",IF(COUNTIFS('English Scores- Leveled papers'!$H$4:$KM$4,CC$3,'English Scores- Leveled papers'!$H77:$KM77,"&lt;&gt;")=0,"",SUMIF('English Scores- Leveled papers'!$H$4:$KM$4,CC$3,'English Scores- Leveled papers'!$H77:$KM77)))</f>
        <v/>
      </c>
      <c r="CD75" s="80" t="str">
        <f>IF($B75="","",IF(COUNTIFS('English Scores- Leveled papers'!$H$4:$KM$4,CD$3,'English Scores- Leveled papers'!$H77:$KM77,"&lt;&gt;")=0,"",SUMIF('English Scores- Leveled papers'!$H$4:$KM$4,CD$3,'English Scores- Leveled papers'!$H77:$KM77)))</f>
        <v/>
      </c>
      <c r="CE75" s="80" t="str">
        <f>IF($B75="","",IF(COUNTIFS('English Scores- Leveled papers'!$H$4:$KM$4,CE$3,'English Scores- Leveled papers'!$H77:$KM77,"&lt;&gt;")=0,"",SUMIF('English Scores- Leveled papers'!$H$4:$KM$4,CE$3,'English Scores- Leveled papers'!$H77:$KM77)))</f>
        <v/>
      </c>
      <c r="CF75" s="80"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80" t="str">
        <f>IF($B75="","",IF(COUNTIFS('English Scores- Leveled papers'!$H$4:$KM$4,CL$3,'English Scores- Leveled papers'!$H77:$KM77,"&lt;&gt;")=0,"",SUMIF('English Scores- Leveled papers'!$H$4:$KM$4,CL$3,'English Scores- Leveled papers'!$H77:$KM77)))</f>
        <v/>
      </c>
      <c r="CM75" s="80" t="str">
        <f>IF($B75="","",IF(COUNTIFS('English Scores- Leveled papers'!$H$4:$KM$4,CM$3,'English Scores- Leveled papers'!$H77:$KM77,"&lt;&gt;")=0,"",SUMIF('English Scores- Leveled papers'!$H$4:$KM$4,CM$3,'English Scores- Leveled papers'!$H77:$KM77)))</f>
        <v/>
      </c>
      <c r="CN75" s="80" t="str">
        <f>IF($B75="","",IF(COUNTIFS('English Scores- Leveled papers'!$H$4:$KM$4,CN$3,'English Scores- Leveled papers'!$H77:$KM77,"&lt;&gt;")=0,"",SUMIF('English Scores- Leveled papers'!$H$4:$KM$4,CN$3,'English Scores- Leveled papers'!$H77:$KM77)))</f>
        <v/>
      </c>
      <c r="CO75" s="80" t="str">
        <f>IF($B75="","",IF(COUNTIFS('English Scores- Leveled papers'!$H$4:$KM$4,CO$3,'English Scores- Leveled papers'!$H77:$KM77,"&lt;&gt;")=0,"",SUMIF('English Scores- Leveled papers'!$H$4:$KM$4,CO$3,'English Scores- Leveled papers'!$H77:$KM77)))</f>
        <v/>
      </c>
      <c r="CP75" s="80" t="str">
        <f>IF($B75="","",IF(COUNTIFS('English Scores- Leveled papers'!$H$4:$KM$4,CP$3,'English Scores- Leveled papers'!$H77:$KM77,"&lt;&gt;")=0,"",SUMIF('English Scores- Leveled papers'!$H$4:$KM$4,CP$3,'English Scores- Leveled papers'!$H77:$KM77)))</f>
        <v/>
      </c>
      <c r="CQ75" s="80" t="str">
        <f>IF($B75="","",IF(COUNTIFS('English Scores- Leveled papers'!$H$4:$KM$4,CQ$3,'English Scores- Leveled papers'!$H77:$KM77,"&lt;&gt;")=0,"",SUMIF('English Scores- Leveled papers'!$H$4:$KM$4,CQ$3,'English Scores- Leveled papers'!$H77:$KM77)))</f>
        <v/>
      </c>
      <c r="CR75" s="80" t="str">
        <f>IF($B75="","",IF(COUNTIFS('English Scores- Leveled papers'!$H$4:$KM$4,CR$3,'English Scores- Leveled papers'!$H77:$KM77,"&lt;&gt;")=0,"",SUMIF('English Scores- Leveled papers'!$H$4:$KM$4,CR$3,'English Scores- Leveled papers'!$H77:$KM77)))</f>
        <v/>
      </c>
      <c r="CS75" s="80"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80" t="str">
        <f>IF($B75="","",IF(COUNTIFS('English Scores- Leveled papers'!$H$4:$KM$4,DF$3,'English Scores- Leveled papers'!$H77:$KM77,"&lt;&gt;")=0,"",SUMIF('English Scores- Leveled papers'!$H$4:$KM$4,DF$3,'English Scores- Leveled papers'!$H77:$KM77)))</f>
        <v/>
      </c>
      <c r="DG75" s="80" t="str">
        <f>IF($B75="","",IF(COUNTIFS('English Scores- Leveled papers'!$H$4:$KM$4,DG$3,'English Scores- Leveled papers'!$H77:$KM77,"&lt;&gt;")=0,"",SUMIF('English Scores- Leveled papers'!$H$4:$KM$4,DG$3,'English Scores- Leveled papers'!$H77:$KM77)))</f>
        <v/>
      </c>
      <c r="DH75" s="80" t="str">
        <f>IF($B75="","",IF(COUNTIFS('English Scores- Leveled papers'!$H$4:$KM$4,DH$3,'English Scores- Leveled papers'!$H77:$KM77,"&lt;&gt;")=0,"",SUMIF('English Scores- Leveled papers'!$H$4:$KM$4,DH$3,'English Scores- Leveled papers'!$H77:$KM77)))</f>
        <v/>
      </c>
      <c r="DI75" s="80" t="str">
        <f>IF($B75="","",IF(COUNTIFS('English Scores- Leveled papers'!$H$4:$KM$4,DI$3,'English Scores- Leveled papers'!$H77:$KM77,"&lt;&gt;")=0,"",SUMIF('English Scores- Leveled papers'!$H$4:$KM$4,DI$3,'English Scores- Leveled papers'!$H77:$KM77)))</f>
        <v/>
      </c>
      <c r="DJ75" s="80" t="str">
        <f>IF($B75="","",IF(COUNTIFS('English Scores- Leveled papers'!$H$4:$KM$4,DJ$3,'English Scores- Leveled papers'!$H77:$KM77,"&lt;&gt;")=0,"",SUMIF('English Scores- Leveled papers'!$H$4:$KM$4,DJ$3,'English Scores- Leveled papers'!$H77:$KM77)))</f>
        <v/>
      </c>
      <c r="DK75" s="80" t="str">
        <f>IF($B75="","",IF(COUNTIFS('English Scores- Leveled papers'!$H$4:$KM$4,DK$3,'English Scores- Leveled papers'!$H77:$KM77,"&lt;&gt;")=0,"",SUMIF('English Scores- Leveled papers'!$H$4:$KM$4,DK$3,'English Scores- Leveled papers'!$H77:$KM77)))</f>
        <v/>
      </c>
      <c r="DL75" s="80" t="str">
        <f>IF($B75="","",IF(COUNTIFS('English Scores- Leveled papers'!$H$4:$KM$4,DL$3,'English Scores- Leveled papers'!$H77:$KM77,"&lt;&gt;")=0,"",SUMIF('English Scores- Leveled papers'!$H$4:$KM$4,DL$3,'English Scores- Leveled papers'!$H77:$KM77)))</f>
        <v/>
      </c>
      <c r="DM75" s="80" t="str">
        <f>IF($B75="","",IF(COUNTIFS('English Scores- Leveled papers'!$H$4:$KM$4,DM$3,'English Scores- Leveled papers'!$H77:$KM77,"&lt;&gt;")=0,"",SUMIF('English Scores- Leveled papers'!$H$4:$KM$4,DM$3,'English Scores- Leveled papers'!$H77:$KM77)))</f>
        <v/>
      </c>
      <c r="DN75" s="80" t="str">
        <f>IF($B75="","",IF(COUNTIFS('English Scores- Leveled papers'!$H$4:$KM$4,DN$3,'English Scores- Leveled papers'!$H77:$KM77,"&lt;&gt;")=0,"",SUMIF('English Scores- Leveled papers'!$H$4:$KM$4,DN$3,'English Scores- Leveled papers'!$H77:$KM77)))</f>
        <v/>
      </c>
      <c r="DO75" s="80" t="str">
        <f>IF($B75="","",IF(COUNTIFS('English Scores- Leveled papers'!$H$4:$KM$4,DO$3,'English Scores- Leveled papers'!$H77:$KM77,"&lt;&gt;")=0,"",SUMIF('English Scores- Leveled papers'!$H$4:$KM$4,DO$3,'English Scores- Leveled papers'!$H77:$KM77)))</f>
        <v/>
      </c>
      <c r="DP75" s="80" t="str">
        <f>IF($B75="","",IF(COUNTIFS('English Scores- Leveled papers'!$H$4:$KM$4,DP$3,'English Scores- Leveled papers'!$H77:$KM77,"&lt;&gt;")=0,"",SUMIF('English Scores- Leveled papers'!$H$4:$KM$4,DP$3,'English Scores- Leveled papers'!$H77:$KM77)))</f>
        <v/>
      </c>
      <c r="DQ75" s="80" t="str">
        <f>IF($B75="","",IF(COUNTIFS('English Scores- Leveled papers'!$H$4:$KM$4,DQ$3,'English Scores- Leveled papers'!$H77:$KM77,"&lt;&gt;")=0,"",SUMIF('English Scores- Leveled papers'!$H$4:$KM$4,DQ$3,'English Scores- Leveled papers'!$H77:$KM77)))</f>
        <v/>
      </c>
      <c r="DR75" s="41" t="str">
        <f>IF($B75="","",IF(COUNTIFS('English Scores- Leveled papers'!$H$4:$KM$4,DR$3,'English Scores- Leveled papers'!$H77:$KM77,"&lt;&gt;")=0,"",SUMIF('English Scores- Leveled papers'!$H$4:$KM$4,DR$3,'English Scores- Leveled papers'!$H77:$KM77)))</f>
        <v/>
      </c>
      <c r="DS75" s="41" t="str">
        <f>IF($B75="","",IF(COUNTIFS('English Scores- Leveled papers'!$H$4:$KM$4,DS$3,'English Scores- Leveled papers'!$H77:$KM77,"&lt;&gt;")=0,"",SUMIF('English Scores- Leveled papers'!$H$4:$KM$4,DS$3,'English Scores- Leveled papers'!$H77:$KM77)))</f>
        <v/>
      </c>
      <c r="DT75" s="41" t="str">
        <f>IF($B75="","",IF(COUNTIFS('English Scores- Leveled papers'!$H$4:$KM$4,DT$3,'English Scores- Leveled papers'!$H77:$KM77,"&lt;&gt;")=0,"",SUMIF('English Scores- Leveled papers'!$H$4:$KM$4,DT$3,'English Scores- Leveled papers'!$H77:$KM77)))</f>
        <v/>
      </c>
      <c r="DU75" s="41" t="str">
        <f>IF($B75="","",IF(COUNTIFS('English Scores- Leveled papers'!$H$4:$KM$4,DU$3,'English Scores- Leveled papers'!$H77:$KM77,"&lt;&gt;")=0,"",SUMIF('English Scores- Leveled papers'!$H$4:$KM$4,DU$3,'English Scores- Leveled papers'!$H77:$KM77)))</f>
        <v/>
      </c>
      <c r="DV75" s="41" t="str">
        <f>IF($B75="","",IF(COUNTIFS('English Scores- Leveled papers'!$H$4:$KM$4,DV$3,'English Scores- Leveled papers'!$H77:$KM77,"&lt;&gt;")=0,"",SUMIF('English Scores- Leveled papers'!$H$4:$KM$4,DV$3,'English Scores- Leveled papers'!$H77:$KM77)))</f>
        <v/>
      </c>
      <c r="DW75" s="41" t="str">
        <f>IF($B75="","",IF(COUNTIFS('English Scores- Leveled papers'!$H$4:$KM$4,DW$3,'English Scores- Leveled papers'!$H77:$KM77,"&lt;&gt;")=0,"",SUMIF('English Scores- Leveled papers'!$H$4:$KM$4,DW$3,'English Scores- Leveled papers'!$H77:$KM77)))</f>
        <v/>
      </c>
      <c r="DX75" s="41" t="str">
        <f>IF($B75="","",IF(COUNTIFS('English Scores- Leveled papers'!$H$4:$KM$4,DX$3,'English Scores- Leveled papers'!$H77:$KM77,"&lt;&gt;")=0,"",SUMIF('English Scores- Leveled papers'!$H$4:$KM$4,DX$3,'English Scores- Leveled papers'!$H77:$KM77)))</f>
        <v/>
      </c>
      <c r="DY75" s="41" t="str">
        <f>IF($B75="","",IF(COUNTIFS('English Scores- Leveled papers'!$H$4:$KM$4,DY$3,'English Scores- Leveled papers'!$H77:$KM77,"&lt;&gt;")=0,"",SUMIF('English Scores- Leveled papers'!$H$4:$KM$4,DY$3,'English Scores- Leveled papers'!$H77:$KM77)))</f>
        <v/>
      </c>
      <c r="DZ75" s="41" t="str">
        <f>IF($B75="","",IF(COUNTIFS('English Scores- Leveled papers'!$H$4:$KM$4,DZ$3,'English Scores- Leveled papers'!$H77:$KM77,"&lt;&gt;")=0,"",SUMIF('English Scores- Leveled papers'!$H$4:$KM$4,DZ$3,'English Scores- Leveled papers'!$H77:$KM77)))</f>
        <v/>
      </c>
      <c r="EA75" s="41" t="str">
        <f>IF($B75="","",IF(COUNTIFS('English Scores- Leveled papers'!$H$4:$KM$4,EA$3,'English Scores- Leveled papers'!$H77:$KM77,"&lt;&gt;")=0,"",SUMIF('English Scores- Leveled papers'!$H$4:$KM$4,EA$3,'English Scores- Leveled papers'!$H77:$KM77)))</f>
        <v/>
      </c>
      <c r="EB75" s="41" t="str">
        <f>IF($B75="","",IF(COUNTIFS('English Scores- Leveled papers'!$H$4:$KM$4,EB$3,'English Scores- Leveled papers'!$H77:$KM77,"&lt;&gt;")=0,"",SUMIF('English Scores- Leveled papers'!$H$4:$KM$4,EB$3,'English Scores- Leveled papers'!$H77:$KM77)))</f>
        <v/>
      </c>
      <c r="EC75" s="41" t="str">
        <f>IF($B75="","",IF(COUNTIFS('English Scores- Leveled papers'!$H$4:$KM$4,EC$3,'English Scores- Leveled papers'!$H77:$KM77,"&lt;&gt;")=0,"",SUMIF('English Scores- Leveled papers'!$H$4:$KM$4,EC$3,'English Scores- Leveled papers'!$H77:$KM77)))</f>
        <v/>
      </c>
      <c r="ED75" s="80" t="str">
        <f>IF($B75="","",IF(COUNTIFS('English Scores- Leveled papers'!$H$4:$KM$4,ED$3,'English Scores- Leveled papers'!$H77:$KM77,"&lt;&gt;")=0,"",SUMIF('English Scores- Leveled papers'!$H$4:$KM$4,ED$3,'English Scores- Leveled papers'!$H77:$KM77)))</f>
        <v/>
      </c>
      <c r="EE75" s="80" t="str">
        <f>IF($B75="","",IF(COUNTIFS('English Scores- Leveled papers'!$H$4:$KM$4,EE$3,'English Scores- Leveled papers'!$H77:$KM77,"&lt;&gt;")=0,"",SUMIF('English Scores- Leveled papers'!$H$4:$KM$4,EE$3,'English Scores- Leveled papers'!$H77:$KM77)))</f>
        <v/>
      </c>
      <c r="EF75" s="80" t="str">
        <f>IF($B75="","",IF(COUNTIFS('English Scores- Leveled papers'!$H$4:$KM$4,EF$3,'English Scores- Leveled papers'!$H77:$KM77,"&lt;&gt;")=0,"",SUMIF('English Scores- Leveled papers'!$H$4:$KM$4,EF$3,'English Scores- Leveled papers'!$H77:$KM77)))</f>
        <v/>
      </c>
      <c r="EG75" s="80" t="str">
        <f>IF($B75="","",IF(COUNTIFS('English Scores- Leveled papers'!$H$4:$KM$4,EG$3,'English Scores- Leveled papers'!$H77:$KM77,"&lt;&gt;")=0,"",SUMIF('English Scores- Leveled papers'!$H$4:$KM$4,EG$3,'English Scores- Leveled papers'!$H77:$KM77)))</f>
        <v/>
      </c>
      <c r="EH75" s="80" t="str">
        <f>IF($B75="","",IF(COUNTIFS('English Scores- Leveled papers'!$H$4:$KM$4,EH$3,'English Scores- Leveled papers'!$H77:$KM77,"&lt;&gt;")=0,"",SUMIF('English Scores- Leveled papers'!$H$4:$KM$4,EH$3,'English Scores- Leveled papers'!$H77:$KM77)))</f>
        <v/>
      </c>
      <c r="EI75" s="80" t="str">
        <f>IF($B75="","",IF(COUNTIFS('English Scores- Leveled papers'!$H$4:$KM$4,EI$3,'English Scores- Leveled papers'!$H77:$KM77,"&lt;&gt;")=0,"",SUMIF('English Scores- Leveled papers'!$H$4:$KM$4,EI$3,'English Scores- Leveled papers'!$H77:$KM77)))</f>
        <v/>
      </c>
      <c r="EJ75" s="80" t="str">
        <f>IF($B75="","",IF(COUNTIFS('English Scores- Leveled papers'!$H$4:$KM$4,EJ$3,'English Scores- Leveled papers'!$H77:$KM77,"&lt;&gt;")=0,"",SUMIF('English Scores- Leveled papers'!$H$4:$KM$4,EJ$3,'English Scores- Leveled papers'!$H77:$KM77)))</f>
        <v/>
      </c>
      <c r="EK75" s="80" t="str">
        <f>IF($B75="","",IF(COUNTIFS('English Scores- Leveled papers'!$H$4:$KM$4,EK$3,'English Scores- Leveled papers'!$H77:$KM77,"&lt;&gt;")=0,"",SUMIF('English Scores- Leveled papers'!$H$4:$KM$4,EK$3,'English Scores- Leveled papers'!$H77:$KM77)))</f>
        <v/>
      </c>
      <c r="EL75" s="80" t="str">
        <f>IF($B75="","",IF(COUNTIFS('English Scores- Leveled papers'!$H$4:$KM$4,EL$3,'English Scores- Leveled papers'!$H77:$KM77,"&lt;&gt;")=0,"",SUMIF('English Scores- Leveled papers'!$H$4:$KM$4,EL$3,'English Scores- Leveled papers'!$H77:$KM77)))</f>
        <v/>
      </c>
      <c r="EM75" s="80" t="str">
        <f>IF($B75="","",IF(COUNTIFS('English Scores- Leveled papers'!$H$4:$KM$4,EM$3,'English Scores- Leveled papers'!$H77:$KM77,"&lt;&gt;")=0,"",SUMIF('English Scores- Leveled papers'!$H$4:$KM$4,EM$3,'English Scores- Leveled papers'!$H77:$KM77)))</f>
        <v/>
      </c>
      <c r="EN75" s="80" t="str">
        <f>IF($B75="","",IF(COUNTIFS('English Scores- Leveled papers'!$H$4:$KM$4,EN$3,'English Scores- Leveled papers'!$H77:$KM77,"&lt;&gt;")=0,"",SUMIF('English Scores- Leveled papers'!$H$4:$KM$4,EN$3,'English Scores- Leveled papers'!$H77:$KM77)))</f>
        <v/>
      </c>
      <c r="EO75" s="80" t="str">
        <f>IF($B75="","",IF(COUNTIFS('English Scores- Leveled papers'!$H$4:$KM$4,EO$3,'English Scores- Leveled papers'!$H77:$KM77,"&lt;&gt;")=0,"",SUMIF('English Scores- Leveled papers'!$H$4:$KM$4,EO$3,'English Scores- Leveled papers'!$H77:$KM77)))</f>
        <v/>
      </c>
      <c r="EP75" s="80" t="str">
        <f>IF($B75="","",IF(COUNTIFS('English Scores- Leveled papers'!$H$4:$KM$4,EP$3,'English Scores- Leveled papers'!$H77:$KM77,"&lt;&gt;")=0,"",SUMIF('English Scores- Leveled papers'!$H$4:$KM$4,EP$3,'English Scores- Leveled papers'!$H77:$KM77)))</f>
        <v/>
      </c>
    </row>
    <row r="76" spans="1:146" ht="12.75" customHeight="1" x14ac:dyDescent="0.2">
      <c r="A76" s="65">
        <v>72</v>
      </c>
      <c r="B76" s="65" t="str">
        <f>'English Scores- Leveled papers'!B78</f>
        <v/>
      </c>
      <c r="C76" s="79" t="str">
        <f>IF('RC Mastery Check+Question type'!D76="","",IF(OR('RC Mastery Check+Question type'!D76=-0.5,'RC Mastery Check+Question type'!D76=0,'RC Mastery Check+Question type'!D76=0.2,'RC Mastery Check+Question type'!D76=0.5),"NR",'Cover Sheet'!#REF!))</f>
        <v/>
      </c>
      <c r="D76" s="76" t="str">
        <f>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v/>
      </c>
      <c r="E76" s="78" t="str">
        <f t="shared" si="30"/>
        <v/>
      </c>
      <c r="F76" s="78" t="str">
        <f t="shared" si="31"/>
        <v/>
      </c>
      <c r="G76" s="78" t="str">
        <f t="shared" si="32"/>
        <v/>
      </c>
      <c r="H76" s="78" t="str">
        <f t="shared" si="33"/>
        <v/>
      </c>
      <c r="I76" s="78" t="str">
        <f t="shared" si="34"/>
        <v/>
      </c>
      <c r="J76" s="78" t="str">
        <f t="shared" si="35"/>
        <v/>
      </c>
      <c r="K76" s="78" t="str">
        <f t="shared" si="36"/>
        <v/>
      </c>
      <c r="L76" s="78" t="str">
        <f t="shared" si="37"/>
        <v/>
      </c>
      <c r="M76" s="78" t="str">
        <f t="shared" si="38"/>
        <v/>
      </c>
      <c r="N76" s="78" t="str">
        <f t="shared" si="39"/>
        <v/>
      </c>
      <c r="O76" s="78" t="str">
        <f t="shared" si="40"/>
        <v/>
      </c>
      <c r="P76" s="78" t="str">
        <f t="shared" si="41"/>
        <v/>
      </c>
      <c r="Q76" s="78" t="str">
        <f t="shared" si="42"/>
        <v/>
      </c>
      <c r="R76" s="78" t="str">
        <f t="shared" si="43"/>
        <v/>
      </c>
      <c r="S76" s="41" t="str">
        <f>IF($B76="","",IF(COUNTIFS('English Scores- Leveled papers'!$H$4:$KM$4,S$3,'English Scores- Leveled papers'!$H78:$KM78,"&lt;&gt;")=0,"",SUMIF('English Scores- Leveled papers'!$H$4:$KM$4,S$3,'English Scores- Leveled papers'!$H78:$KM78)))</f>
        <v/>
      </c>
      <c r="T76" s="41" t="str">
        <f>IF($B76="","",IF(COUNTIFS('English Scores- Leveled papers'!$H$4:$KM$4,T$3,'English Scores- Leveled papers'!$H78:$KM78,"&lt;&gt;")=0,"",SUMIF('English Scores- Leveled papers'!$H$4:$KM$4,T$3,'English Scores- Leveled papers'!$H78:$KM78)))</f>
        <v/>
      </c>
      <c r="U76" s="41" t="str">
        <f>IF($B76="","",IF(COUNTIFS('English Scores- Leveled papers'!$H$4:$KM$4,U$3,'English Scores- Leveled papers'!$H78:$KM78,"&lt;&gt;")=0,"",SUMIF('English Scores- Leveled papers'!$H$4:$KM$4,U$3,'English Scores- Leveled papers'!$H78:$KM78)))</f>
        <v/>
      </c>
      <c r="V76" s="41" t="str">
        <f>IF($B76="","",IF(COUNTIFS('English Scores- Leveled papers'!$H$4:$KM$4,V$3,'English Scores- Leveled papers'!$H78:$KM78,"&lt;&gt;")=0,"",SUMIF('English Scores- Leveled papers'!$H$4:$KM$4,V$3,'English Scores- Leveled papers'!$H78:$KM78)))</f>
        <v/>
      </c>
      <c r="W76" s="41" t="str">
        <f>IF($B76="","",IF(COUNTIFS('English Scores- Leveled papers'!$H$4:$KM$4,W$3,'English Scores- Leveled papers'!$H78:$KM78,"&lt;&gt;")=0,"",SUMIF('English Scores- Leveled papers'!$H$4:$KM$4,W$3,'English Scores- Leveled papers'!$H78:$KM78)))</f>
        <v/>
      </c>
      <c r="X76" s="80" t="str">
        <f>IF($B76="","",IF(COUNTIFS('English Scores- Leveled papers'!$H$4:$KM$4,X$3,'English Scores- Leveled papers'!$H78:$KM78,"&lt;&gt;")=0,"",SUMIF('English Scores- Leveled papers'!$H$4:$KM$4,X$3,'English Scores- Leveled papers'!$H78:$KM78)))</f>
        <v/>
      </c>
      <c r="Y76" s="80" t="str">
        <f>IF($B76="","",IF(COUNTIFS('English Scores- Leveled papers'!$H$4:$KM$4,Y$3,'English Scores- Leveled papers'!$H78:$KM78,"&lt;&gt;")=0,"",SUMIF('English Scores- Leveled papers'!$H$4:$KM$4,Y$3,'English Scores- Leveled papers'!$H78:$KM78)))</f>
        <v/>
      </c>
      <c r="Z76" s="80" t="str">
        <f>IF($B76="","",IF(COUNTIFS('English Scores- Leveled papers'!$H$4:$KM$4,Z$3,'English Scores- Leveled papers'!$H78:$KM78,"&lt;&gt;")=0,"",SUMIF('English Scores- Leveled papers'!$H$4:$KM$4,Z$3,'English Scores- Leveled papers'!$H78:$KM78)))</f>
        <v/>
      </c>
      <c r="AA76" s="80" t="str">
        <f>IF($B76="","",IF(COUNTIFS('English Scores- Leveled papers'!$H$4:$KM$4,AA$3,'English Scores- Leveled papers'!$H78:$KM78,"&lt;&gt;")=0,"",SUMIF('English Scores- Leveled papers'!$H$4:$KM$4,AA$3,'English Scores- Leveled papers'!$H78:$KM78)))</f>
        <v/>
      </c>
      <c r="AB76" s="80" t="str">
        <f>IF($B76="","",IF(COUNTIFS('English Scores- Leveled papers'!$H$4:$KM$4,AB$3,'English Scores- Leveled papers'!$H78:$KM78,"&lt;&gt;")=0,"",SUMIF('English Scores- Leveled papers'!$H$4:$KM$4,AB$3,'English Scores- Leveled papers'!$H78:$KM78)))</f>
        <v/>
      </c>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80" t="str">
        <f>IF($B76="","",IF(COUNTIFS('English Scores- Leveled papers'!$H$4:$KM$4,AI$3,'English Scores- Leveled papers'!$H78:$KM78,"&lt;&gt;")=0,"",SUMIF('English Scores- Leveled papers'!$H$4:$KM$4,AI$3,'English Scores- Leveled papers'!$H78:$KM78)))</f>
        <v/>
      </c>
      <c r="AJ76" s="80" t="str">
        <f>IF($B76="","",IF(COUNTIFS('English Scores- Leveled papers'!$H$4:$KM$4,AJ$3,'English Scores- Leveled papers'!$H78:$KM78,"&lt;&gt;")=0,"",SUMIF('English Scores- Leveled papers'!$H$4:$KM$4,AJ$3,'English Scores- Leveled papers'!$H78:$KM78)))</f>
        <v/>
      </c>
      <c r="AK76" s="80" t="str">
        <f>IF($B76="","",IF(COUNTIFS('English Scores- Leveled papers'!$H$4:$KM$4,AK$3,'English Scores- Leveled papers'!$H78:$KM78,"&lt;&gt;")=0,"",SUMIF('English Scores- Leveled papers'!$H$4:$KM$4,AK$3,'English Scores- Leveled papers'!$H78:$KM78)))</f>
        <v/>
      </c>
      <c r="AL76" s="80" t="str">
        <f>IF($B76="","",IF(COUNTIFS('English Scores- Leveled papers'!$H$4:$KM$4,AL$3,'English Scores- Leveled papers'!$H78:$KM78,"&lt;&gt;")=0,"",SUMIF('English Scores- Leveled papers'!$H$4:$KM$4,AL$3,'English Scores- Leveled papers'!$H78:$KM78)))</f>
        <v/>
      </c>
      <c r="AM76" s="80" t="str">
        <f>IF($B76="","",IF(COUNTIFS('English Scores- Leveled papers'!$H$4:$KM$4,AM$3,'English Scores- Leveled papers'!$H78:$KM78,"&lt;&gt;")=0,"",SUMIF('English Scores- Leveled papers'!$H$4:$KM$4,AM$3,'English Scores- Leveled papers'!$H78:$KM78)))</f>
        <v/>
      </c>
      <c r="AN76" s="80"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80" t="str">
        <f>IF($B76="","",IF(COUNTIFS('English Scores- Leveled papers'!$H$4:$KM$4,AZ$3,'English Scores- Leveled papers'!$H78:$KM78,"&lt;&gt;")=0,"",SUMIF('English Scores- Leveled papers'!$H$4:$KM$4,AZ$3,'English Scores- Leveled papers'!$H78:$KM78)))</f>
        <v/>
      </c>
      <c r="BA76" s="80" t="str">
        <f>IF($B76="","",IF(COUNTIFS('English Scores- Leveled papers'!$H$4:$KM$4,BA$3,'English Scores- Leveled papers'!$H78:$KM78,"&lt;&gt;")=0,"",SUMIF('English Scores- Leveled papers'!$H$4:$KM$4,BA$3,'English Scores- Leveled papers'!$H78:$KM78)))</f>
        <v/>
      </c>
      <c r="BB76" s="80" t="str">
        <f>IF($B76="","",IF(COUNTIFS('English Scores- Leveled papers'!$H$4:$KM$4,BB$3,'English Scores- Leveled papers'!$H78:$KM78,"&lt;&gt;")=0,"",SUMIF('English Scores- Leveled papers'!$H$4:$KM$4,BB$3,'English Scores- Leveled papers'!$H78:$KM78)))</f>
        <v/>
      </c>
      <c r="BC76" s="80" t="str">
        <f>IF($B76="","",IF(COUNTIFS('English Scores- Leveled papers'!$H$4:$KM$4,BC$3,'English Scores- Leveled papers'!$H78:$KM78,"&lt;&gt;")=0,"",SUMIF('English Scores- Leveled papers'!$H$4:$KM$4,BC$3,'English Scores- Leveled papers'!$H78:$KM78)))</f>
        <v/>
      </c>
      <c r="BD76" s="80"/>
      <c r="BE76" s="80"/>
      <c r="BF76" s="80" t="str">
        <f>IF($B76="","",IF(COUNTIFS('English Scores- Leveled papers'!$H$4:$KM$4,BF$3,'English Scores- Leveled papers'!$H78:$KM78,"&lt;&gt;")=0,"",SUMIF('English Scores- Leveled papers'!$H$4:$KM$4,BF$3,'English Scores- Leveled papers'!$H78:$KM78)))</f>
        <v/>
      </c>
      <c r="BG76" s="80" t="str">
        <f>IF($B76="","",IF(COUNTIFS('English Scores- Leveled papers'!$H$4:$KM$4,BG$3,'English Scores- Leveled papers'!$H78:$KM78,"&lt;&gt;")=0,"",SUMIF('English Scores- Leveled papers'!$H$4:$KM$4,BG$3,'English Scores- Leveled papers'!$H78:$KM78)))</f>
        <v/>
      </c>
      <c r="BH76" s="80" t="str">
        <f>IF($B76="","",IF(COUNTIFS('English Scores- Leveled papers'!$H$4:$KM$4,BH$3,'English Scores- Leveled papers'!$H78:$KM78,"&lt;&gt;")=0,"",SUMIF('English Scores- Leveled papers'!$H$4:$KM$4,BH$3,'English Scores- Leveled papers'!$H78:$KM78)))</f>
        <v/>
      </c>
      <c r="BI76" s="80" t="str">
        <f>IF($B76="","",IF(COUNTIFS('English Scores- Leveled papers'!$H$4:$KM$4,BI$3,'English Scores- Leveled papers'!$H78:$KM78,"&lt;&gt;")=0,"",SUMIF('English Scores- Leveled papers'!$H$4:$KM$4,BI$3,'English Scores- Leveled papers'!$H78:$KM78)))</f>
        <v/>
      </c>
      <c r="BJ76" s="80" t="str">
        <f>IF($B76="","",IF(COUNTIFS('English Scores- Leveled papers'!$H$4:$KM$4,BJ$3,'English Scores- Leveled papers'!$H78:$KM78,"&lt;&gt;")=0,"",SUMIF('English Scores- Leveled papers'!$H$4:$KM$4,BJ$3,'English Scores- Leveled papers'!$H78:$KM78)))</f>
        <v/>
      </c>
      <c r="BK76" s="80" t="str">
        <f>IF($B76="","",IF(COUNTIFS('English Scores- Leveled papers'!$H$4:$KM$4,BK$3,'English Scores- Leveled papers'!$H78:$KM78,"&lt;&gt;")=0,"",SUMIF('English Scores- Leveled papers'!$H$4:$KM$4,BK$3,'English Scores- Leveled papers'!$H78:$KM78)))</f>
        <v/>
      </c>
      <c r="BL76" s="80" t="str">
        <f>IF($B76="","",IF(COUNTIFS('English Scores- Leveled papers'!$H$4:$KM$4,BL$3,'English Scores- Leveled papers'!$H78:$KM78,"&lt;&gt;")=0,"",SUMIF('English Scores- Leveled papers'!$H$4:$KM$4,BL$3,'English Scores- Leveled papers'!$H78:$KM78)))</f>
        <v/>
      </c>
      <c r="BM76" s="80" t="str">
        <f>IF($B76="","",IF(COUNTIFS('English Scores- Leveled papers'!$H$4:$KM$4,BM$3,'English Scores- Leveled papers'!$H78:$KM78,"&lt;&gt;")=0,"",SUMIF('English Scores- Leveled papers'!$H$4:$KM$4,BM$3,'English Scores- Leveled papers'!$H78:$KM78)))</f>
        <v/>
      </c>
      <c r="BN76" s="80" t="str">
        <f>IF($B76="","",IF(COUNTIFS('English Scores- Leveled papers'!$H$4:$KM$4,BN$3,'English Scores- Leveled papers'!$H78:$KM78,"&lt;&gt;")=0,"",SUMIF('English Scores- Leveled papers'!$H$4:$KM$4,BN$3,'English Scores- Leveled papers'!$H78:$KM78)))</f>
        <v/>
      </c>
      <c r="BO76" s="80"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80" t="str">
        <f>IF($B76="","",IF(COUNTIFS('English Scores- Leveled papers'!$H$4:$KM$4,BX$3,'English Scores- Leveled papers'!$H78:$KM78,"&lt;&gt;")=0,"",SUMIF('English Scores- Leveled papers'!$H$4:$KM$4,BX$3,'English Scores- Leveled papers'!$H78:$KM78)))</f>
        <v/>
      </c>
      <c r="BY76" s="80" t="str">
        <f>IF($B76="","",IF(COUNTIFS('English Scores- Leveled papers'!$H$4:$KM$4,BY$3,'English Scores- Leveled papers'!$H78:$KM78,"&lt;&gt;")=0,"",SUMIF('English Scores- Leveled papers'!$H$4:$KM$4,BY$3,'English Scores- Leveled papers'!$H78:$KM78)))</f>
        <v/>
      </c>
      <c r="BZ76" s="80" t="str">
        <f>IF($B76="","",IF(COUNTIFS('English Scores- Leveled papers'!$H$4:$KM$4,BZ$3,'English Scores- Leveled papers'!$H78:$KM78,"&lt;&gt;")=0,"",SUMIF('English Scores- Leveled papers'!$H$4:$KM$4,BZ$3,'English Scores- Leveled papers'!$H78:$KM78)))</f>
        <v/>
      </c>
      <c r="CA76" s="80" t="str">
        <f>IF($B76="","",IF(COUNTIFS('English Scores- Leveled papers'!$H$4:$KM$4,CA$3,'English Scores- Leveled papers'!$H78:$KM78,"&lt;&gt;")=0,"",SUMIF('English Scores- Leveled papers'!$H$4:$KM$4,CA$3,'English Scores- Leveled papers'!$H78:$KM78)))</f>
        <v/>
      </c>
      <c r="CB76" s="80" t="str">
        <f>IF($B76="","",IF(COUNTIFS('English Scores- Leveled papers'!$H$4:$KM$4,CB$3,'English Scores- Leveled papers'!$H78:$KM78,"&lt;&gt;")=0,"",SUMIF('English Scores- Leveled papers'!$H$4:$KM$4,CB$3,'English Scores- Leveled papers'!$H78:$KM78)))</f>
        <v/>
      </c>
      <c r="CC76" s="80" t="str">
        <f>IF($B76="","",IF(COUNTIFS('English Scores- Leveled papers'!$H$4:$KM$4,CC$3,'English Scores- Leveled papers'!$H78:$KM78,"&lt;&gt;")=0,"",SUMIF('English Scores- Leveled papers'!$H$4:$KM$4,CC$3,'English Scores- Leveled papers'!$H78:$KM78)))</f>
        <v/>
      </c>
      <c r="CD76" s="80" t="str">
        <f>IF($B76="","",IF(COUNTIFS('English Scores- Leveled papers'!$H$4:$KM$4,CD$3,'English Scores- Leveled papers'!$H78:$KM78,"&lt;&gt;")=0,"",SUMIF('English Scores- Leveled papers'!$H$4:$KM$4,CD$3,'English Scores- Leveled papers'!$H78:$KM78)))</f>
        <v/>
      </c>
      <c r="CE76" s="80" t="str">
        <f>IF($B76="","",IF(COUNTIFS('English Scores- Leveled papers'!$H$4:$KM$4,CE$3,'English Scores- Leveled papers'!$H78:$KM78,"&lt;&gt;")=0,"",SUMIF('English Scores- Leveled papers'!$H$4:$KM$4,CE$3,'English Scores- Leveled papers'!$H78:$KM78)))</f>
        <v/>
      </c>
      <c r="CF76" s="80"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80" t="str">
        <f>IF($B76="","",IF(COUNTIFS('English Scores- Leveled papers'!$H$4:$KM$4,CL$3,'English Scores- Leveled papers'!$H78:$KM78,"&lt;&gt;")=0,"",SUMIF('English Scores- Leveled papers'!$H$4:$KM$4,CL$3,'English Scores- Leveled papers'!$H78:$KM78)))</f>
        <v/>
      </c>
      <c r="CM76" s="80" t="str">
        <f>IF($B76="","",IF(COUNTIFS('English Scores- Leveled papers'!$H$4:$KM$4,CM$3,'English Scores- Leveled papers'!$H78:$KM78,"&lt;&gt;")=0,"",SUMIF('English Scores- Leveled papers'!$H$4:$KM$4,CM$3,'English Scores- Leveled papers'!$H78:$KM78)))</f>
        <v/>
      </c>
      <c r="CN76" s="80" t="str">
        <f>IF($B76="","",IF(COUNTIFS('English Scores- Leveled papers'!$H$4:$KM$4,CN$3,'English Scores- Leveled papers'!$H78:$KM78,"&lt;&gt;")=0,"",SUMIF('English Scores- Leveled papers'!$H$4:$KM$4,CN$3,'English Scores- Leveled papers'!$H78:$KM78)))</f>
        <v/>
      </c>
      <c r="CO76" s="80" t="str">
        <f>IF($B76="","",IF(COUNTIFS('English Scores- Leveled papers'!$H$4:$KM$4,CO$3,'English Scores- Leveled papers'!$H78:$KM78,"&lt;&gt;")=0,"",SUMIF('English Scores- Leveled papers'!$H$4:$KM$4,CO$3,'English Scores- Leveled papers'!$H78:$KM78)))</f>
        <v/>
      </c>
      <c r="CP76" s="80" t="str">
        <f>IF($B76="","",IF(COUNTIFS('English Scores- Leveled papers'!$H$4:$KM$4,CP$3,'English Scores- Leveled papers'!$H78:$KM78,"&lt;&gt;")=0,"",SUMIF('English Scores- Leveled papers'!$H$4:$KM$4,CP$3,'English Scores- Leveled papers'!$H78:$KM78)))</f>
        <v/>
      </c>
      <c r="CQ76" s="80" t="str">
        <f>IF($B76="","",IF(COUNTIFS('English Scores- Leveled papers'!$H$4:$KM$4,CQ$3,'English Scores- Leveled papers'!$H78:$KM78,"&lt;&gt;")=0,"",SUMIF('English Scores- Leveled papers'!$H$4:$KM$4,CQ$3,'English Scores- Leveled papers'!$H78:$KM78)))</f>
        <v/>
      </c>
      <c r="CR76" s="80" t="str">
        <f>IF($B76="","",IF(COUNTIFS('English Scores- Leveled papers'!$H$4:$KM$4,CR$3,'English Scores- Leveled papers'!$H78:$KM78,"&lt;&gt;")=0,"",SUMIF('English Scores- Leveled papers'!$H$4:$KM$4,CR$3,'English Scores- Leveled papers'!$H78:$KM78)))</f>
        <v/>
      </c>
      <c r="CS76" s="80"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80" t="str">
        <f>IF($B76="","",IF(COUNTIFS('English Scores- Leveled papers'!$H$4:$KM$4,DF$3,'English Scores- Leveled papers'!$H78:$KM78,"&lt;&gt;")=0,"",SUMIF('English Scores- Leveled papers'!$H$4:$KM$4,DF$3,'English Scores- Leveled papers'!$H78:$KM78)))</f>
        <v/>
      </c>
      <c r="DG76" s="80" t="str">
        <f>IF($B76="","",IF(COUNTIFS('English Scores- Leveled papers'!$H$4:$KM$4,DG$3,'English Scores- Leveled papers'!$H78:$KM78,"&lt;&gt;")=0,"",SUMIF('English Scores- Leveled papers'!$H$4:$KM$4,DG$3,'English Scores- Leveled papers'!$H78:$KM78)))</f>
        <v/>
      </c>
      <c r="DH76" s="80" t="str">
        <f>IF($B76="","",IF(COUNTIFS('English Scores- Leveled papers'!$H$4:$KM$4,DH$3,'English Scores- Leveled papers'!$H78:$KM78,"&lt;&gt;")=0,"",SUMIF('English Scores- Leveled papers'!$H$4:$KM$4,DH$3,'English Scores- Leveled papers'!$H78:$KM78)))</f>
        <v/>
      </c>
      <c r="DI76" s="80" t="str">
        <f>IF($B76="","",IF(COUNTIFS('English Scores- Leveled papers'!$H$4:$KM$4,DI$3,'English Scores- Leveled papers'!$H78:$KM78,"&lt;&gt;")=0,"",SUMIF('English Scores- Leveled papers'!$H$4:$KM$4,DI$3,'English Scores- Leveled papers'!$H78:$KM78)))</f>
        <v/>
      </c>
      <c r="DJ76" s="80" t="str">
        <f>IF($B76="","",IF(COUNTIFS('English Scores- Leveled papers'!$H$4:$KM$4,DJ$3,'English Scores- Leveled papers'!$H78:$KM78,"&lt;&gt;")=0,"",SUMIF('English Scores- Leveled papers'!$H$4:$KM$4,DJ$3,'English Scores- Leveled papers'!$H78:$KM78)))</f>
        <v/>
      </c>
      <c r="DK76" s="80" t="str">
        <f>IF($B76="","",IF(COUNTIFS('English Scores- Leveled papers'!$H$4:$KM$4,DK$3,'English Scores- Leveled papers'!$H78:$KM78,"&lt;&gt;")=0,"",SUMIF('English Scores- Leveled papers'!$H$4:$KM$4,DK$3,'English Scores- Leveled papers'!$H78:$KM78)))</f>
        <v/>
      </c>
      <c r="DL76" s="80" t="str">
        <f>IF($B76="","",IF(COUNTIFS('English Scores- Leveled papers'!$H$4:$KM$4,DL$3,'English Scores- Leveled papers'!$H78:$KM78,"&lt;&gt;")=0,"",SUMIF('English Scores- Leveled papers'!$H$4:$KM$4,DL$3,'English Scores- Leveled papers'!$H78:$KM78)))</f>
        <v/>
      </c>
      <c r="DM76" s="80" t="str">
        <f>IF($B76="","",IF(COUNTIFS('English Scores- Leveled papers'!$H$4:$KM$4,DM$3,'English Scores- Leveled papers'!$H78:$KM78,"&lt;&gt;")=0,"",SUMIF('English Scores- Leveled papers'!$H$4:$KM$4,DM$3,'English Scores- Leveled papers'!$H78:$KM78)))</f>
        <v/>
      </c>
      <c r="DN76" s="80" t="str">
        <f>IF($B76="","",IF(COUNTIFS('English Scores- Leveled papers'!$H$4:$KM$4,DN$3,'English Scores- Leveled papers'!$H78:$KM78,"&lt;&gt;")=0,"",SUMIF('English Scores- Leveled papers'!$H$4:$KM$4,DN$3,'English Scores- Leveled papers'!$H78:$KM78)))</f>
        <v/>
      </c>
      <c r="DO76" s="80" t="str">
        <f>IF($B76="","",IF(COUNTIFS('English Scores- Leveled papers'!$H$4:$KM$4,DO$3,'English Scores- Leveled papers'!$H78:$KM78,"&lt;&gt;")=0,"",SUMIF('English Scores- Leveled papers'!$H$4:$KM$4,DO$3,'English Scores- Leveled papers'!$H78:$KM78)))</f>
        <v/>
      </c>
      <c r="DP76" s="80" t="str">
        <f>IF($B76="","",IF(COUNTIFS('English Scores- Leveled papers'!$H$4:$KM$4,DP$3,'English Scores- Leveled papers'!$H78:$KM78,"&lt;&gt;")=0,"",SUMIF('English Scores- Leveled papers'!$H$4:$KM$4,DP$3,'English Scores- Leveled papers'!$H78:$KM78)))</f>
        <v/>
      </c>
      <c r="DQ76" s="80" t="str">
        <f>IF($B76="","",IF(COUNTIFS('English Scores- Leveled papers'!$H$4:$KM$4,DQ$3,'English Scores- Leveled papers'!$H78:$KM78,"&lt;&gt;")=0,"",SUMIF('English Scores- Leveled papers'!$H$4:$KM$4,DQ$3,'English Scores- Leveled papers'!$H78:$KM78)))</f>
        <v/>
      </c>
      <c r="DR76" s="41" t="str">
        <f>IF($B76="","",IF(COUNTIFS('English Scores- Leveled papers'!$H$4:$KM$4,DR$3,'English Scores- Leveled papers'!$H78:$KM78,"&lt;&gt;")=0,"",SUMIF('English Scores- Leveled papers'!$H$4:$KM$4,DR$3,'English Scores- Leveled papers'!$H78:$KM78)))</f>
        <v/>
      </c>
      <c r="DS76" s="41" t="str">
        <f>IF($B76="","",IF(COUNTIFS('English Scores- Leveled papers'!$H$4:$KM$4,DS$3,'English Scores- Leveled papers'!$H78:$KM78,"&lt;&gt;")=0,"",SUMIF('English Scores- Leveled papers'!$H$4:$KM$4,DS$3,'English Scores- Leveled papers'!$H78:$KM78)))</f>
        <v/>
      </c>
      <c r="DT76" s="41" t="str">
        <f>IF($B76="","",IF(COUNTIFS('English Scores- Leveled papers'!$H$4:$KM$4,DT$3,'English Scores- Leveled papers'!$H78:$KM78,"&lt;&gt;")=0,"",SUMIF('English Scores- Leveled papers'!$H$4:$KM$4,DT$3,'English Scores- Leveled papers'!$H78:$KM78)))</f>
        <v/>
      </c>
      <c r="DU76" s="41" t="str">
        <f>IF($B76="","",IF(COUNTIFS('English Scores- Leveled papers'!$H$4:$KM$4,DU$3,'English Scores- Leveled papers'!$H78:$KM78,"&lt;&gt;")=0,"",SUMIF('English Scores- Leveled papers'!$H$4:$KM$4,DU$3,'English Scores- Leveled papers'!$H78:$KM78)))</f>
        <v/>
      </c>
      <c r="DV76" s="41" t="str">
        <f>IF($B76="","",IF(COUNTIFS('English Scores- Leveled papers'!$H$4:$KM$4,DV$3,'English Scores- Leveled papers'!$H78:$KM78,"&lt;&gt;")=0,"",SUMIF('English Scores- Leveled papers'!$H$4:$KM$4,DV$3,'English Scores- Leveled papers'!$H78:$KM78)))</f>
        <v/>
      </c>
      <c r="DW76" s="41" t="str">
        <f>IF($B76="","",IF(COUNTIFS('English Scores- Leveled papers'!$H$4:$KM$4,DW$3,'English Scores- Leveled papers'!$H78:$KM78,"&lt;&gt;")=0,"",SUMIF('English Scores- Leveled papers'!$H$4:$KM$4,DW$3,'English Scores- Leveled papers'!$H78:$KM78)))</f>
        <v/>
      </c>
      <c r="DX76" s="41" t="str">
        <f>IF($B76="","",IF(COUNTIFS('English Scores- Leveled papers'!$H$4:$KM$4,DX$3,'English Scores- Leveled papers'!$H78:$KM78,"&lt;&gt;")=0,"",SUMIF('English Scores- Leveled papers'!$H$4:$KM$4,DX$3,'English Scores- Leveled papers'!$H78:$KM78)))</f>
        <v/>
      </c>
      <c r="DY76" s="41" t="str">
        <f>IF($B76="","",IF(COUNTIFS('English Scores- Leveled papers'!$H$4:$KM$4,DY$3,'English Scores- Leveled papers'!$H78:$KM78,"&lt;&gt;")=0,"",SUMIF('English Scores- Leveled papers'!$H$4:$KM$4,DY$3,'English Scores- Leveled papers'!$H78:$KM78)))</f>
        <v/>
      </c>
      <c r="DZ76" s="41" t="str">
        <f>IF($B76="","",IF(COUNTIFS('English Scores- Leveled papers'!$H$4:$KM$4,DZ$3,'English Scores- Leveled papers'!$H78:$KM78,"&lt;&gt;")=0,"",SUMIF('English Scores- Leveled papers'!$H$4:$KM$4,DZ$3,'English Scores- Leveled papers'!$H78:$KM78)))</f>
        <v/>
      </c>
      <c r="EA76" s="41" t="str">
        <f>IF($B76="","",IF(COUNTIFS('English Scores- Leveled papers'!$H$4:$KM$4,EA$3,'English Scores- Leveled papers'!$H78:$KM78,"&lt;&gt;")=0,"",SUMIF('English Scores- Leveled papers'!$H$4:$KM$4,EA$3,'English Scores- Leveled papers'!$H78:$KM78)))</f>
        <v/>
      </c>
      <c r="EB76" s="41" t="str">
        <f>IF($B76="","",IF(COUNTIFS('English Scores- Leveled papers'!$H$4:$KM$4,EB$3,'English Scores- Leveled papers'!$H78:$KM78,"&lt;&gt;")=0,"",SUMIF('English Scores- Leveled papers'!$H$4:$KM$4,EB$3,'English Scores- Leveled papers'!$H78:$KM78)))</f>
        <v/>
      </c>
      <c r="EC76" s="41" t="str">
        <f>IF($B76="","",IF(COUNTIFS('English Scores- Leveled papers'!$H$4:$KM$4,EC$3,'English Scores- Leveled papers'!$H78:$KM78,"&lt;&gt;")=0,"",SUMIF('English Scores- Leveled papers'!$H$4:$KM$4,EC$3,'English Scores- Leveled papers'!$H78:$KM78)))</f>
        <v/>
      </c>
      <c r="ED76" s="80" t="str">
        <f>IF($B76="","",IF(COUNTIFS('English Scores- Leveled papers'!$H$4:$KM$4,ED$3,'English Scores- Leveled papers'!$H78:$KM78,"&lt;&gt;")=0,"",SUMIF('English Scores- Leveled papers'!$H$4:$KM$4,ED$3,'English Scores- Leveled papers'!$H78:$KM78)))</f>
        <v/>
      </c>
      <c r="EE76" s="80" t="str">
        <f>IF($B76="","",IF(COUNTIFS('English Scores- Leveled papers'!$H$4:$KM$4,EE$3,'English Scores- Leveled papers'!$H78:$KM78,"&lt;&gt;")=0,"",SUMIF('English Scores- Leveled papers'!$H$4:$KM$4,EE$3,'English Scores- Leveled papers'!$H78:$KM78)))</f>
        <v/>
      </c>
      <c r="EF76" s="80" t="str">
        <f>IF($B76="","",IF(COUNTIFS('English Scores- Leveled papers'!$H$4:$KM$4,EF$3,'English Scores- Leveled papers'!$H78:$KM78,"&lt;&gt;")=0,"",SUMIF('English Scores- Leveled papers'!$H$4:$KM$4,EF$3,'English Scores- Leveled papers'!$H78:$KM78)))</f>
        <v/>
      </c>
      <c r="EG76" s="80" t="str">
        <f>IF($B76="","",IF(COUNTIFS('English Scores- Leveled papers'!$H$4:$KM$4,EG$3,'English Scores- Leveled papers'!$H78:$KM78,"&lt;&gt;")=0,"",SUMIF('English Scores- Leveled papers'!$H$4:$KM$4,EG$3,'English Scores- Leveled papers'!$H78:$KM78)))</f>
        <v/>
      </c>
      <c r="EH76" s="80" t="str">
        <f>IF($B76="","",IF(COUNTIFS('English Scores- Leveled papers'!$H$4:$KM$4,EH$3,'English Scores- Leveled papers'!$H78:$KM78,"&lt;&gt;")=0,"",SUMIF('English Scores- Leveled papers'!$H$4:$KM$4,EH$3,'English Scores- Leveled papers'!$H78:$KM78)))</f>
        <v/>
      </c>
      <c r="EI76" s="80" t="str">
        <f>IF($B76="","",IF(COUNTIFS('English Scores- Leveled papers'!$H$4:$KM$4,EI$3,'English Scores- Leveled papers'!$H78:$KM78,"&lt;&gt;")=0,"",SUMIF('English Scores- Leveled papers'!$H$4:$KM$4,EI$3,'English Scores- Leveled papers'!$H78:$KM78)))</f>
        <v/>
      </c>
      <c r="EJ76" s="80" t="str">
        <f>IF($B76="","",IF(COUNTIFS('English Scores- Leveled papers'!$H$4:$KM$4,EJ$3,'English Scores- Leveled papers'!$H78:$KM78,"&lt;&gt;")=0,"",SUMIF('English Scores- Leveled papers'!$H$4:$KM$4,EJ$3,'English Scores- Leveled papers'!$H78:$KM78)))</f>
        <v/>
      </c>
      <c r="EK76" s="80" t="str">
        <f>IF($B76="","",IF(COUNTIFS('English Scores- Leveled papers'!$H$4:$KM$4,EK$3,'English Scores- Leveled papers'!$H78:$KM78,"&lt;&gt;")=0,"",SUMIF('English Scores- Leveled papers'!$H$4:$KM$4,EK$3,'English Scores- Leveled papers'!$H78:$KM78)))</f>
        <v/>
      </c>
      <c r="EL76" s="80" t="str">
        <f>IF($B76="","",IF(COUNTIFS('English Scores- Leveled papers'!$H$4:$KM$4,EL$3,'English Scores- Leveled papers'!$H78:$KM78,"&lt;&gt;")=0,"",SUMIF('English Scores- Leveled papers'!$H$4:$KM$4,EL$3,'English Scores- Leveled papers'!$H78:$KM78)))</f>
        <v/>
      </c>
      <c r="EM76" s="80" t="str">
        <f>IF($B76="","",IF(COUNTIFS('English Scores- Leveled papers'!$H$4:$KM$4,EM$3,'English Scores- Leveled papers'!$H78:$KM78,"&lt;&gt;")=0,"",SUMIF('English Scores- Leveled papers'!$H$4:$KM$4,EM$3,'English Scores- Leveled papers'!$H78:$KM78)))</f>
        <v/>
      </c>
      <c r="EN76" s="80" t="str">
        <f>IF($B76="","",IF(COUNTIFS('English Scores- Leveled papers'!$H$4:$KM$4,EN$3,'English Scores- Leveled papers'!$H78:$KM78,"&lt;&gt;")=0,"",SUMIF('English Scores- Leveled papers'!$H$4:$KM$4,EN$3,'English Scores- Leveled papers'!$H78:$KM78)))</f>
        <v/>
      </c>
      <c r="EO76" s="80" t="str">
        <f>IF($B76="","",IF(COUNTIFS('English Scores- Leveled papers'!$H$4:$KM$4,EO$3,'English Scores- Leveled papers'!$H78:$KM78,"&lt;&gt;")=0,"",SUMIF('English Scores- Leveled papers'!$H$4:$KM$4,EO$3,'English Scores- Leveled papers'!$H78:$KM78)))</f>
        <v/>
      </c>
      <c r="EP76" s="80" t="str">
        <f>IF($B76="","",IF(COUNTIFS('English Scores- Leveled papers'!$H$4:$KM$4,EP$3,'English Scores- Leveled papers'!$H78:$KM78,"&lt;&gt;")=0,"",SUMIF('English Scores- Leveled papers'!$H$4:$KM$4,EP$3,'English Scores- Leveled papers'!$H78:$KM78)))</f>
        <v/>
      </c>
    </row>
    <row r="77" spans="1:146" ht="12.75" customHeight="1" x14ac:dyDescent="0.2">
      <c r="A77" s="65">
        <v>73</v>
      </c>
      <c r="B77" s="65" t="str">
        <f>'English Scores- Leveled papers'!B79</f>
        <v/>
      </c>
      <c r="C77" s="79" t="str">
        <f>IF('RC Mastery Check+Question type'!D77="","",IF(OR('RC Mastery Check+Question type'!D77=-0.5,'RC Mastery Check+Question type'!D77=0,'RC Mastery Check+Question type'!D77=0.2,'RC Mastery Check+Question type'!D77=0.5),"NR",'Cover Sheet'!#REF!))</f>
        <v/>
      </c>
      <c r="D77" s="76" t="str">
        <f>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v/>
      </c>
      <c r="E77" s="78" t="str">
        <f t="shared" si="30"/>
        <v/>
      </c>
      <c r="F77" s="78" t="str">
        <f t="shared" si="31"/>
        <v/>
      </c>
      <c r="G77" s="78" t="str">
        <f t="shared" si="32"/>
        <v/>
      </c>
      <c r="H77" s="78" t="str">
        <f t="shared" si="33"/>
        <v/>
      </c>
      <c r="I77" s="78" t="str">
        <f t="shared" si="34"/>
        <v/>
      </c>
      <c r="J77" s="78" t="str">
        <f t="shared" si="35"/>
        <v/>
      </c>
      <c r="K77" s="78" t="str">
        <f t="shared" si="36"/>
        <v/>
      </c>
      <c r="L77" s="78" t="str">
        <f t="shared" si="37"/>
        <v/>
      </c>
      <c r="M77" s="78" t="str">
        <f t="shared" si="38"/>
        <v/>
      </c>
      <c r="N77" s="78" t="str">
        <f t="shared" si="39"/>
        <v/>
      </c>
      <c r="O77" s="78" t="str">
        <f t="shared" si="40"/>
        <v/>
      </c>
      <c r="P77" s="78" t="str">
        <f t="shared" si="41"/>
        <v/>
      </c>
      <c r="Q77" s="78" t="str">
        <f t="shared" si="42"/>
        <v/>
      </c>
      <c r="R77" s="78" t="str">
        <f t="shared" si="43"/>
        <v/>
      </c>
      <c r="S77" s="41" t="str">
        <f>IF($B77="","",IF(COUNTIFS('English Scores- Leveled papers'!$H$4:$KM$4,S$3,'English Scores- Leveled papers'!$H79:$KM79,"&lt;&gt;")=0,"",SUMIF('English Scores- Leveled papers'!$H$4:$KM$4,S$3,'English Scores- Leveled papers'!$H79:$KM79)))</f>
        <v/>
      </c>
      <c r="T77" s="41" t="str">
        <f>IF($B77="","",IF(COUNTIFS('English Scores- Leveled papers'!$H$4:$KM$4,T$3,'English Scores- Leveled papers'!$H79:$KM79,"&lt;&gt;")=0,"",SUMIF('English Scores- Leveled papers'!$H$4:$KM$4,T$3,'English Scores- Leveled papers'!$H79:$KM79)))</f>
        <v/>
      </c>
      <c r="U77" s="41" t="str">
        <f>IF($B77="","",IF(COUNTIFS('English Scores- Leveled papers'!$H$4:$KM$4,U$3,'English Scores- Leveled papers'!$H79:$KM79,"&lt;&gt;")=0,"",SUMIF('English Scores- Leveled papers'!$H$4:$KM$4,U$3,'English Scores- Leveled papers'!$H79:$KM79)))</f>
        <v/>
      </c>
      <c r="V77" s="41" t="str">
        <f>IF($B77="","",IF(COUNTIFS('English Scores- Leveled papers'!$H$4:$KM$4,V$3,'English Scores- Leveled papers'!$H79:$KM79,"&lt;&gt;")=0,"",SUMIF('English Scores- Leveled papers'!$H$4:$KM$4,V$3,'English Scores- Leveled papers'!$H79:$KM79)))</f>
        <v/>
      </c>
      <c r="W77" s="41" t="str">
        <f>IF($B77="","",IF(COUNTIFS('English Scores- Leveled papers'!$H$4:$KM$4,W$3,'English Scores- Leveled papers'!$H79:$KM79,"&lt;&gt;")=0,"",SUMIF('English Scores- Leveled papers'!$H$4:$KM$4,W$3,'English Scores- Leveled papers'!$H79:$KM79)))</f>
        <v/>
      </c>
      <c r="X77" s="80" t="str">
        <f>IF($B77="","",IF(COUNTIFS('English Scores- Leveled papers'!$H$4:$KM$4,X$3,'English Scores- Leveled papers'!$H79:$KM79,"&lt;&gt;")=0,"",SUMIF('English Scores- Leveled papers'!$H$4:$KM$4,X$3,'English Scores- Leveled papers'!$H79:$KM79)))</f>
        <v/>
      </c>
      <c r="Y77" s="80" t="str">
        <f>IF($B77="","",IF(COUNTIFS('English Scores- Leveled papers'!$H$4:$KM$4,Y$3,'English Scores- Leveled papers'!$H79:$KM79,"&lt;&gt;")=0,"",SUMIF('English Scores- Leveled papers'!$H$4:$KM$4,Y$3,'English Scores- Leveled papers'!$H79:$KM79)))</f>
        <v/>
      </c>
      <c r="Z77" s="80" t="str">
        <f>IF($B77="","",IF(COUNTIFS('English Scores- Leveled papers'!$H$4:$KM$4,Z$3,'English Scores- Leveled papers'!$H79:$KM79,"&lt;&gt;")=0,"",SUMIF('English Scores- Leveled papers'!$H$4:$KM$4,Z$3,'English Scores- Leveled papers'!$H79:$KM79)))</f>
        <v/>
      </c>
      <c r="AA77" s="80" t="str">
        <f>IF($B77="","",IF(COUNTIFS('English Scores- Leveled papers'!$H$4:$KM$4,AA$3,'English Scores- Leveled papers'!$H79:$KM79,"&lt;&gt;")=0,"",SUMIF('English Scores- Leveled papers'!$H$4:$KM$4,AA$3,'English Scores- Leveled papers'!$H79:$KM79)))</f>
        <v/>
      </c>
      <c r="AB77" s="80" t="str">
        <f>IF($B77="","",IF(COUNTIFS('English Scores- Leveled papers'!$H$4:$KM$4,AB$3,'English Scores- Leveled papers'!$H79:$KM79,"&lt;&gt;")=0,"",SUMIF('English Scores- Leveled papers'!$H$4:$KM$4,AB$3,'English Scores- Leveled papers'!$H79:$KM79)))</f>
        <v/>
      </c>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80" t="str">
        <f>IF($B77="","",IF(COUNTIFS('English Scores- Leveled papers'!$H$4:$KM$4,AI$3,'English Scores- Leveled papers'!$H79:$KM79,"&lt;&gt;")=0,"",SUMIF('English Scores- Leveled papers'!$H$4:$KM$4,AI$3,'English Scores- Leveled papers'!$H79:$KM79)))</f>
        <v/>
      </c>
      <c r="AJ77" s="80" t="str">
        <f>IF($B77="","",IF(COUNTIFS('English Scores- Leveled papers'!$H$4:$KM$4,AJ$3,'English Scores- Leveled papers'!$H79:$KM79,"&lt;&gt;")=0,"",SUMIF('English Scores- Leveled papers'!$H$4:$KM$4,AJ$3,'English Scores- Leveled papers'!$H79:$KM79)))</f>
        <v/>
      </c>
      <c r="AK77" s="80" t="str">
        <f>IF($B77="","",IF(COUNTIFS('English Scores- Leveled papers'!$H$4:$KM$4,AK$3,'English Scores- Leveled papers'!$H79:$KM79,"&lt;&gt;")=0,"",SUMIF('English Scores- Leveled papers'!$H$4:$KM$4,AK$3,'English Scores- Leveled papers'!$H79:$KM79)))</f>
        <v/>
      </c>
      <c r="AL77" s="80" t="str">
        <f>IF($B77="","",IF(COUNTIFS('English Scores- Leveled papers'!$H$4:$KM$4,AL$3,'English Scores- Leveled papers'!$H79:$KM79,"&lt;&gt;")=0,"",SUMIF('English Scores- Leveled papers'!$H$4:$KM$4,AL$3,'English Scores- Leveled papers'!$H79:$KM79)))</f>
        <v/>
      </c>
      <c r="AM77" s="80" t="str">
        <f>IF($B77="","",IF(COUNTIFS('English Scores- Leveled papers'!$H$4:$KM$4,AM$3,'English Scores- Leveled papers'!$H79:$KM79,"&lt;&gt;")=0,"",SUMIF('English Scores- Leveled papers'!$H$4:$KM$4,AM$3,'English Scores- Leveled papers'!$H79:$KM79)))</f>
        <v/>
      </c>
      <c r="AN77" s="80"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80" t="str">
        <f>IF($B77="","",IF(COUNTIFS('English Scores- Leveled papers'!$H$4:$KM$4,AZ$3,'English Scores- Leveled papers'!$H79:$KM79,"&lt;&gt;")=0,"",SUMIF('English Scores- Leveled papers'!$H$4:$KM$4,AZ$3,'English Scores- Leveled papers'!$H79:$KM79)))</f>
        <v/>
      </c>
      <c r="BA77" s="80" t="str">
        <f>IF($B77="","",IF(COUNTIFS('English Scores- Leveled papers'!$H$4:$KM$4,BA$3,'English Scores- Leveled papers'!$H79:$KM79,"&lt;&gt;")=0,"",SUMIF('English Scores- Leveled papers'!$H$4:$KM$4,BA$3,'English Scores- Leveled papers'!$H79:$KM79)))</f>
        <v/>
      </c>
      <c r="BB77" s="80" t="str">
        <f>IF($B77="","",IF(COUNTIFS('English Scores- Leveled papers'!$H$4:$KM$4,BB$3,'English Scores- Leveled papers'!$H79:$KM79,"&lt;&gt;")=0,"",SUMIF('English Scores- Leveled papers'!$H$4:$KM$4,BB$3,'English Scores- Leveled papers'!$H79:$KM79)))</f>
        <v/>
      </c>
      <c r="BC77" s="80" t="str">
        <f>IF($B77="","",IF(COUNTIFS('English Scores- Leveled papers'!$H$4:$KM$4,BC$3,'English Scores- Leveled papers'!$H79:$KM79,"&lt;&gt;")=0,"",SUMIF('English Scores- Leveled papers'!$H$4:$KM$4,BC$3,'English Scores- Leveled papers'!$H79:$KM79)))</f>
        <v/>
      </c>
      <c r="BD77" s="80"/>
      <c r="BE77" s="80"/>
      <c r="BF77" s="80" t="str">
        <f>IF($B77="","",IF(COUNTIFS('English Scores- Leveled papers'!$H$4:$KM$4,BF$3,'English Scores- Leveled papers'!$H79:$KM79,"&lt;&gt;")=0,"",SUMIF('English Scores- Leveled papers'!$H$4:$KM$4,BF$3,'English Scores- Leveled papers'!$H79:$KM79)))</f>
        <v/>
      </c>
      <c r="BG77" s="80" t="str">
        <f>IF($B77="","",IF(COUNTIFS('English Scores- Leveled papers'!$H$4:$KM$4,BG$3,'English Scores- Leveled papers'!$H79:$KM79,"&lt;&gt;")=0,"",SUMIF('English Scores- Leveled papers'!$H$4:$KM$4,BG$3,'English Scores- Leveled papers'!$H79:$KM79)))</f>
        <v/>
      </c>
      <c r="BH77" s="80" t="str">
        <f>IF($B77="","",IF(COUNTIFS('English Scores- Leveled papers'!$H$4:$KM$4,BH$3,'English Scores- Leveled papers'!$H79:$KM79,"&lt;&gt;")=0,"",SUMIF('English Scores- Leveled papers'!$H$4:$KM$4,BH$3,'English Scores- Leveled papers'!$H79:$KM79)))</f>
        <v/>
      </c>
      <c r="BI77" s="80" t="str">
        <f>IF($B77="","",IF(COUNTIFS('English Scores- Leveled papers'!$H$4:$KM$4,BI$3,'English Scores- Leveled papers'!$H79:$KM79,"&lt;&gt;")=0,"",SUMIF('English Scores- Leveled papers'!$H$4:$KM$4,BI$3,'English Scores- Leveled papers'!$H79:$KM79)))</f>
        <v/>
      </c>
      <c r="BJ77" s="80" t="str">
        <f>IF($B77="","",IF(COUNTIFS('English Scores- Leveled papers'!$H$4:$KM$4,BJ$3,'English Scores- Leveled papers'!$H79:$KM79,"&lt;&gt;")=0,"",SUMIF('English Scores- Leveled papers'!$H$4:$KM$4,BJ$3,'English Scores- Leveled papers'!$H79:$KM79)))</f>
        <v/>
      </c>
      <c r="BK77" s="80" t="str">
        <f>IF($B77="","",IF(COUNTIFS('English Scores- Leveled papers'!$H$4:$KM$4,BK$3,'English Scores- Leveled papers'!$H79:$KM79,"&lt;&gt;")=0,"",SUMIF('English Scores- Leveled papers'!$H$4:$KM$4,BK$3,'English Scores- Leveled papers'!$H79:$KM79)))</f>
        <v/>
      </c>
      <c r="BL77" s="80" t="str">
        <f>IF($B77="","",IF(COUNTIFS('English Scores- Leveled papers'!$H$4:$KM$4,BL$3,'English Scores- Leveled papers'!$H79:$KM79,"&lt;&gt;")=0,"",SUMIF('English Scores- Leveled papers'!$H$4:$KM$4,BL$3,'English Scores- Leveled papers'!$H79:$KM79)))</f>
        <v/>
      </c>
      <c r="BM77" s="80" t="str">
        <f>IF($B77="","",IF(COUNTIFS('English Scores- Leveled papers'!$H$4:$KM$4,BM$3,'English Scores- Leveled papers'!$H79:$KM79,"&lt;&gt;")=0,"",SUMIF('English Scores- Leveled papers'!$H$4:$KM$4,BM$3,'English Scores- Leveled papers'!$H79:$KM79)))</f>
        <v/>
      </c>
      <c r="BN77" s="80" t="str">
        <f>IF($B77="","",IF(COUNTIFS('English Scores- Leveled papers'!$H$4:$KM$4,BN$3,'English Scores- Leveled papers'!$H79:$KM79,"&lt;&gt;")=0,"",SUMIF('English Scores- Leveled papers'!$H$4:$KM$4,BN$3,'English Scores- Leveled papers'!$H79:$KM79)))</f>
        <v/>
      </c>
      <c r="BO77" s="80"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80" t="str">
        <f>IF($B77="","",IF(COUNTIFS('English Scores- Leveled papers'!$H$4:$KM$4,BX$3,'English Scores- Leveled papers'!$H79:$KM79,"&lt;&gt;")=0,"",SUMIF('English Scores- Leveled papers'!$H$4:$KM$4,BX$3,'English Scores- Leveled papers'!$H79:$KM79)))</f>
        <v/>
      </c>
      <c r="BY77" s="80" t="str">
        <f>IF($B77="","",IF(COUNTIFS('English Scores- Leveled papers'!$H$4:$KM$4,BY$3,'English Scores- Leveled papers'!$H79:$KM79,"&lt;&gt;")=0,"",SUMIF('English Scores- Leveled papers'!$H$4:$KM$4,BY$3,'English Scores- Leveled papers'!$H79:$KM79)))</f>
        <v/>
      </c>
      <c r="BZ77" s="80" t="str">
        <f>IF($B77="","",IF(COUNTIFS('English Scores- Leveled papers'!$H$4:$KM$4,BZ$3,'English Scores- Leveled papers'!$H79:$KM79,"&lt;&gt;")=0,"",SUMIF('English Scores- Leveled papers'!$H$4:$KM$4,BZ$3,'English Scores- Leveled papers'!$H79:$KM79)))</f>
        <v/>
      </c>
      <c r="CA77" s="80" t="str">
        <f>IF($B77="","",IF(COUNTIFS('English Scores- Leveled papers'!$H$4:$KM$4,CA$3,'English Scores- Leveled papers'!$H79:$KM79,"&lt;&gt;")=0,"",SUMIF('English Scores- Leveled papers'!$H$4:$KM$4,CA$3,'English Scores- Leveled papers'!$H79:$KM79)))</f>
        <v/>
      </c>
      <c r="CB77" s="80" t="str">
        <f>IF($B77="","",IF(COUNTIFS('English Scores- Leveled papers'!$H$4:$KM$4,CB$3,'English Scores- Leveled papers'!$H79:$KM79,"&lt;&gt;")=0,"",SUMIF('English Scores- Leveled papers'!$H$4:$KM$4,CB$3,'English Scores- Leveled papers'!$H79:$KM79)))</f>
        <v/>
      </c>
      <c r="CC77" s="80" t="str">
        <f>IF($B77="","",IF(COUNTIFS('English Scores- Leveled papers'!$H$4:$KM$4,CC$3,'English Scores- Leveled papers'!$H79:$KM79,"&lt;&gt;")=0,"",SUMIF('English Scores- Leveled papers'!$H$4:$KM$4,CC$3,'English Scores- Leveled papers'!$H79:$KM79)))</f>
        <v/>
      </c>
      <c r="CD77" s="80" t="str">
        <f>IF($B77="","",IF(COUNTIFS('English Scores- Leveled papers'!$H$4:$KM$4,CD$3,'English Scores- Leveled papers'!$H79:$KM79,"&lt;&gt;")=0,"",SUMIF('English Scores- Leveled papers'!$H$4:$KM$4,CD$3,'English Scores- Leveled papers'!$H79:$KM79)))</f>
        <v/>
      </c>
      <c r="CE77" s="80" t="str">
        <f>IF($B77="","",IF(COUNTIFS('English Scores- Leveled papers'!$H$4:$KM$4,CE$3,'English Scores- Leveled papers'!$H79:$KM79,"&lt;&gt;")=0,"",SUMIF('English Scores- Leveled papers'!$H$4:$KM$4,CE$3,'English Scores- Leveled papers'!$H79:$KM79)))</f>
        <v/>
      </c>
      <c r="CF77" s="80"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80" t="str">
        <f>IF($B77="","",IF(COUNTIFS('English Scores- Leveled papers'!$H$4:$KM$4,CL$3,'English Scores- Leveled papers'!$H79:$KM79,"&lt;&gt;")=0,"",SUMIF('English Scores- Leveled papers'!$H$4:$KM$4,CL$3,'English Scores- Leveled papers'!$H79:$KM79)))</f>
        <v/>
      </c>
      <c r="CM77" s="80" t="str">
        <f>IF($B77="","",IF(COUNTIFS('English Scores- Leveled papers'!$H$4:$KM$4,CM$3,'English Scores- Leveled papers'!$H79:$KM79,"&lt;&gt;")=0,"",SUMIF('English Scores- Leveled papers'!$H$4:$KM$4,CM$3,'English Scores- Leveled papers'!$H79:$KM79)))</f>
        <v/>
      </c>
      <c r="CN77" s="80" t="str">
        <f>IF($B77="","",IF(COUNTIFS('English Scores- Leveled papers'!$H$4:$KM$4,CN$3,'English Scores- Leveled papers'!$H79:$KM79,"&lt;&gt;")=0,"",SUMIF('English Scores- Leveled papers'!$H$4:$KM$4,CN$3,'English Scores- Leveled papers'!$H79:$KM79)))</f>
        <v/>
      </c>
      <c r="CO77" s="80" t="str">
        <f>IF($B77="","",IF(COUNTIFS('English Scores- Leveled papers'!$H$4:$KM$4,CO$3,'English Scores- Leveled papers'!$H79:$KM79,"&lt;&gt;")=0,"",SUMIF('English Scores- Leveled papers'!$H$4:$KM$4,CO$3,'English Scores- Leveled papers'!$H79:$KM79)))</f>
        <v/>
      </c>
      <c r="CP77" s="80" t="str">
        <f>IF($B77="","",IF(COUNTIFS('English Scores- Leveled papers'!$H$4:$KM$4,CP$3,'English Scores- Leveled papers'!$H79:$KM79,"&lt;&gt;")=0,"",SUMIF('English Scores- Leveled papers'!$H$4:$KM$4,CP$3,'English Scores- Leveled papers'!$H79:$KM79)))</f>
        <v/>
      </c>
      <c r="CQ77" s="80" t="str">
        <f>IF($B77="","",IF(COUNTIFS('English Scores- Leveled papers'!$H$4:$KM$4,CQ$3,'English Scores- Leveled papers'!$H79:$KM79,"&lt;&gt;")=0,"",SUMIF('English Scores- Leveled papers'!$H$4:$KM$4,CQ$3,'English Scores- Leveled papers'!$H79:$KM79)))</f>
        <v/>
      </c>
      <c r="CR77" s="80" t="str">
        <f>IF($B77="","",IF(COUNTIFS('English Scores- Leveled papers'!$H$4:$KM$4,CR$3,'English Scores- Leveled papers'!$H79:$KM79,"&lt;&gt;")=0,"",SUMIF('English Scores- Leveled papers'!$H$4:$KM$4,CR$3,'English Scores- Leveled papers'!$H79:$KM79)))</f>
        <v/>
      </c>
      <c r="CS77" s="80"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80" t="str">
        <f>IF($B77="","",IF(COUNTIFS('English Scores- Leveled papers'!$H$4:$KM$4,DF$3,'English Scores- Leveled papers'!$H79:$KM79,"&lt;&gt;")=0,"",SUMIF('English Scores- Leveled papers'!$H$4:$KM$4,DF$3,'English Scores- Leveled papers'!$H79:$KM79)))</f>
        <v/>
      </c>
      <c r="DG77" s="80" t="str">
        <f>IF($B77="","",IF(COUNTIFS('English Scores- Leveled papers'!$H$4:$KM$4,DG$3,'English Scores- Leveled papers'!$H79:$KM79,"&lt;&gt;")=0,"",SUMIF('English Scores- Leveled papers'!$H$4:$KM$4,DG$3,'English Scores- Leveled papers'!$H79:$KM79)))</f>
        <v/>
      </c>
      <c r="DH77" s="80" t="str">
        <f>IF($B77="","",IF(COUNTIFS('English Scores- Leveled papers'!$H$4:$KM$4,DH$3,'English Scores- Leveled papers'!$H79:$KM79,"&lt;&gt;")=0,"",SUMIF('English Scores- Leveled papers'!$H$4:$KM$4,DH$3,'English Scores- Leveled papers'!$H79:$KM79)))</f>
        <v/>
      </c>
      <c r="DI77" s="80" t="str">
        <f>IF($B77="","",IF(COUNTIFS('English Scores- Leveled papers'!$H$4:$KM$4,DI$3,'English Scores- Leveled papers'!$H79:$KM79,"&lt;&gt;")=0,"",SUMIF('English Scores- Leveled papers'!$H$4:$KM$4,DI$3,'English Scores- Leveled papers'!$H79:$KM79)))</f>
        <v/>
      </c>
      <c r="DJ77" s="80" t="str">
        <f>IF($B77="","",IF(COUNTIFS('English Scores- Leveled papers'!$H$4:$KM$4,DJ$3,'English Scores- Leveled papers'!$H79:$KM79,"&lt;&gt;")=0,"",SUMIF('English Scores- Leveled papers'!$H$4:$KM$4,DJ$3,'English Scores- Leveled papers'!$H79:$KM79)))</f>
        <v/>
      </c>
      <c r="DK77" s="80" t="str">
        <f>IF($B77="","",IF(COUNTIFS('English Scores- Leveled papers'!$H$4:$KM$4,DK$3,'English Scores- Leveled papers'!$H79:$KM79,"&lt;&gt;")=0,"",SUMIF('English Scores- Leveled papers'!$H$4:$KM$4,DK$3,'English Scores- Leveled papers'!$H79:$KM79)))</f>
        <v/>
      </c>
      <c r="DL77" s="80" t="str">
        <f>IF($B77="","",IF(COUNTIFS('English Scores- Leveled papers'!$H$4:$KM$4,DL$3,'English Scores- Leveled papers'!$H79:$KM79,"&lt;&gt;")=0,"",SUMIF('English Scores- Leveled papers'!$H$4:$KM$4,DL$3,'English Scores- Leveled papers'!$H79:$KM79)))</f>
        <v/>
      </c>
      <c r="DM77" s="80" t="str">
        <f>IF($B77="","",IF(COUNTIFS('English Scores- Leveled papers'!$H$4:$KM$4,DM$3,'English Scores- Leveled papers'!$H79:$KM79,"&lt;&gt;")=0,"",SUMIF('English Scores- Leveled papers'!$H$4:$KM$4,DM$3,'English Scores- Leveled papers'!$H79:$KM79)))</f>
        <v/>
      </c>
      <c r="DN77" s="80" t="str">
        <f>IF($B77="","",IF(COUNTIFS('English Scores- Leveled papers'!$H$4:$KM$4,DN$3,'English Scores- Leveled papers'!$H79:$KM79,"&lt;&gt;")=0,"",SUMIF('English Scores- Leveled papers'!$H$4:$KM$4,DN$3,'English Scores- Leveled papers'!$H79:$KM79)))</f>
        <v/>
      </c>
      <c r="DO77" s="80" t="str">
        <f>IF($B77="","",IF(COUNTIFS('English Scores- Leveled papers'!$H$4:$KM$4,DO$3,'English Scores- Leveled papers'!$H79:$KM79,"&lt;&gt;")=0,"",SUMIF('English Scores- Leveled papers'!$H$4:$KM$4,DO$3,'English Scores- Leveled papers'!$H79:$KM79)))</f>
        <v/>
      </c>
      <c r="DP77" s="80" t="str">
        <f>IF($B77="","",IF(COUNTIFS('English Scores- Leveled papers'!$H$4:$KM$4,DP$3,'English Scores- Leveled papers'!$H79:$KM79,"&lt;&gt;")=0,"",SUMIF('English Scores- Leveled papers'!$H$4:$KM$4,DP$3,'English Scores- Leveled papers'!$H79:$KM79)))</f>
        <v/>
      </c>
      <c r="DQ77" s="80" t="str">
        <f>IF($B77="","",IF(COUNTIFS('English Scores- Leveled papers'!$H$4:$KM$4,DQ$3,'English Scores- Leveled papers'!$H79:$KM79,"&lt;&gt;")=0,"",SUMIF('English Scores- Leveled papers'!$H$4:$KM$4,DQ$3,'English Scores- Leveled papers'!$H79:$KM79)))</f>
        <v/>
      </c>
      <c r="DR77" s="41" t="str">
        <f>IF($B77="","",IF(COUNTIFS('English Scores- Leveled papers'!$H$4:$KM$4,DR$3,'English Scores- Leveled papers'!$H79:$KM79,"&lt;&gt;")=0,"",SUMIF('English Scores- Leveled papers'!$H$4:$KM$4,DR$3,'English Scores- Leveled papers'!$H79:$KM79)))</f>
        <v/>
      </c>
      <c r="DS77" s="41" t="str">
        <f>IF($B77="","",IF(COUNTIFS('English Scores- Leveled papers'!$H$4:$KM$4,DS$3,'English Scores- Leveled papers'!$H79:$KM79,"&lt;&gt;")=0,"",SUMIF('English Scores- Leveled papers'!$H$4:$KM$4,DS$3,'English Scores- Leveled papers'!$H79:$KM79)))</f>
        <v/>
      </c>
      <c r="DT77" s="41" t="str">
        <f>IF($B77="","",IF(COUNTIFS('English Scores- Leveled papers'!$H$4:$KM$4,DT$3,'English Scores- Leveled papers'!$H79:$KM79,"&lt;&gt;")=0,"",SUMIF('English Scores- Leveled papers'!$H$4:$KM$4,DT$3,'English Scores- Leveled papers'!$H79:$KM79)))</f>
        <v/>
      </c>
      <c r="DU77" s="41" t="str">
        <f>IF($B77="","",IF(COUNTIFS('English Scores- Leveled papers'!$H$4:$KM$4,DU$3,'English Scores- Leveled papers'!$H79:$KM79,"&lt;&gt;")=0,"",SUMIF('English Scores- Leveled papers'!$H$4:$KM$4,DU$3,'English Scores- Leveled papers'!$H79:$KM79)))</f>
        <v/>
      </c>
      <c r="DV77" s="41" t="str">
        <f>IF($B77="","",IF(COUNTIFS('English Scores- Leveled papers'!$H$4:$KM$4,DV$3,'English Scores- Leveled papers'!$H79:$KM79,"&lt;&gt;")=0,"",SUMIF('English Scores- Leveled papers'!$H$4:$KM$4,DV$3,'English Scores- Leveled papers'!$H79:$KM79)))</f>
        <v/>
      </c>
      <c r="DW77" s="41" t="str">
        <f>IF($B77="","",IF(COUNTIFS('English Scores- Leveled papers'!$H$4:$KM$4,DW$3,'English Scores- Leveled papers'!$H79:$KM79,"&lt;&gt;")=0,"",SUMIF('English Scores- Leveled papers'!$H$4:$KM$4,DW$3,'English Scores- Leveled papers'!$H79:$KM79)))</f>
        <v/>
      </c>
      <c r="DX77" s="41" t="str">
        <f>IF($B77="","",IF(COUNTIFS('English Scores- Leveled papers'!$H$4:$KM$4,DX$3,'English Scores- Leveled papers'!$H79:$KM79,"&lt;&gt;")=0,"",SUMIF('English Scores- Leveled papers'!$H$4:$KM$4,DX$3,'English Scores- Leveled papers'!$H79:$KM79)))</f>
        <v/>
      </c>
      <c r="DY77" s="41" t="str">
        <f>IF($B77="","",IF(COUNTIFS('English Scores- Leveled papers'!$H$4:$KM$4,DY$3,'English Scores- Leveled papers'!$H79:$KM79,"&lt;&gt;")=0,"",SUMIF('English Scores- Leveled papers'!$H$4:$KM$4,DY$3,'English Scores- Leveled papers'!$H79:$KM79)))</f>
        <v/>
      </c>
      <c r="DZ77" s="41" t="str">
        <f>IF($B77="","",IF(COUNTIFS('English Scores- Leveled papers'!$H$4:$KM$4,DZ$3,'English Scores- Leveled papers'!$H79:$KM79,"&lt;&gt;")=0,"",SUMIF('English Scores- Leveled papers'!$H$4:$KM$4,DZ$3,'English Scores- Leveled papers'!$H79:$KM79)))</f>
        <v/>
      </c>
      <c r="EA77" s="41" t="str">
        <f>IF($B77="","",IF(COUNTIFS('English Scores- Leveled papers'!$H$4:$KM$4,EA$3,'English Scores- Leveled papers'!$H79:$KM79,"&lt;&gt;")=0,"",SUMIF('English Scores- Leveled papers'!$H$4:$KM$4,EA$3,'English Scores- Leveled papers'!$H79:$KM79)))</f>
        <v/>
      </c>
      <c r="EB77" s="41" t="str">
        <f>IF($B77="","",IF(COUNTIFS('English Scores- Leveled papers'!$H$4:$KM$4,EB$3,'English Scores- Leveled papers'!$H79:$KM79,"&lt;&gt;")=0,"",SUMIF('English Scores- Leveled papers'!$H$4:$KM$4,EB$3,'English Scores- Leveled papers'!$H79:$KM79)))</f>
        <v/>
      </c>
      <c r="EC77" s="41" t="str">
        <f>IF($B77="","",IF(COUNTIFS('English Scores- Leveled papers'!$H$4:$KM$4,EC$3,'English Scores- Leveled papers'!$H79:$KM79,"&lt;&gt;")=0,"",SUMIF('English Scores- Leveled papers'!$H$4:$KM$4,EC$3,'English Scores- Leveled papers'!$H79:$KM79)))</f>
        <v/>
      </c>
      <c r="ED77" s="80" t="str">
        <f>IF($B77="","",IF(COUNTIFS('English Scores- Leveled papers'!$H$4:$KM$4,ED$3,'English Scores- Leveled papers'!$H79:$KM79,"&lt;&gt;")=0,"",SUMIF('English Scores- Leveled papers'!$H$4:$KM$4,ED$3,'English Scores- Leveled papers'!$H79:$KM79)))</f>
        <v/>
      </c>
      <c r="EE77" s="80" t="str">
        <f>IF($B77="","",IF(COUNTIFS('English Scores- Leveled papers'!$H$4:$KM$4,EE$3,'English Scores- Leveled papers'!$H79:$KM79,"&lt;&gt;")=0,"",SUMIF('English Scores- Leveled papers'!$H$4:$KM$4,EE$3,'English Scores- Leveled papers'!$H79:$KM79)))</f>
        <v/>
      </c>
      <c r="EF77" s="80" t="str">
        <f>IF($B77="","",IF(COUNTIFS('English Scores- Leveled papers'!$H$4:$KM$4,EF$3,'English Scores- Leveled papers'!$H79:$KM79,"&lt;&gt;")=0,"",SUMIF('English Scores- Leveled papers'!$H$4:$KM$4,EF$3,'English Scores- Leveled papers'!$H79:$KM79)))</f>
        <v/>
      </c>
      <c r="EG77" s="80" t="str">
        <f>IF($B77="","",IF(COUNTIFS('English Scores- Leveled papers'!$H$4:$KM$4,EG$3,'English Scores- Leveled papers'!$H79:$KM79,"&lt;&gt;")=0,"",SUMIF('English Scores- Leveled papers'!$H$4:$KM$4,EG$3,'English Scores- Leveled papers'!$H79:$KM79)))</f>
        <v/>
      </c>
      <c r="EH77" s="80" t="str">
        <f>IF($B77="","",IF(COUNTIFS('English Scores- Leveled papers'!$H$4:$KM$4,EH$3,'English Scores- Leveled papers'!$H79:$KM79,"&lt;&gt;")=0,"",SUMIF('English Scores- Leveled papers'!$H$4:$KM$4,EH$3,'English Scores- Leveled papers'!$H79:$KM79)))</f>
        <v/>
      </c>
      <c r="EI77" s="80" t="str">
        <f>IF($B77="","",IF(COUNTIFS('English Scores- Leveled papers'!$H$4:$KM$4,EI$3,'English Scores- Leveled papers'!$H79:$KM79,"&lt;&gt;")=0,"",SUMIF('English Scores- Leveled papers'!$H$4:$KM$4,EI$3,'English Scores- Leveled papers'!$H79:$KM79)))</f>
        <v/>
      </c>
      <c r="EJ77" s="80" t="str">
        <f>IF($B77="","",IF(COUNTIFS('English Scores- Leveled papers'!$H$4:$KM$4,EJ$3,'English Scores- Leveled papers'!$H79:$KM79,"&lt;&gt;")=0,"",SUMIF('English Scores- Leveled papers'!$H$4:$KM$4,EJ$3,'English Scores- Leveled papers'!$H79:$KM79)))</f>
        <v/>
      </c>
      <c r="EK77" s="80" t="str">
        <f>IF($B77="","",IF(COUNTIFS('English Scores- Leveled papers'!$H$4:$KM$4,EK$3,'English Scores- Leveled papers'!$H79:$KM79,"&lt;&gt;")=0,"",SUMIF('English Scores- Leveled papers'!$H$4:$KM$4,EK$3,'English Scores- Leveled papers'!$H79:$KM79)))</f>
        <v/>
      </c>
      <c r="EL77" s="80" t="str">
        <f>IF($B77="","",IF(COUNTIFS('English Scores- Leveled papers'!$H$4:$KM$4,EL$3,'English Scores- Leveled papers'!$H79:$KM79,"&lt;&gt;")=0,"",SUMIF('English Scores- Leveled papers'!$H$4:$KM$4,EL$3,'English Scores- Leveled papers'!$H79:$KM79)))</f>
        <v/>
      </c>
      <c r="EM77" s="80" t="str">
        <f>IF($B77="","",IF(COUNTIFS('English Scores- Leveled papers'!$H$4:$KM$4,EM$3,'English Scores- Leveled papers'!$H79:$KM79,"&lt;&gt;")=0,"",SUMIF('English Scores- Leveled papers'!$H$4:$KM$4,EM$3,'English Scores- Leveled papers'!$H79:$KM79)))</f>
        <v/>
      </c>
      <c r="EN77" s="80" t="str">
        <f>IF($B77="","",IF(COUNTIFS('English Scores- Leveled papers'!$H$4:$KM$4,EN$3,'English Scores- Leveled papers'!$H79:$KM79,"&lt;&gt;")=0,"",SUMIF('English Scores- Leveled papers'!$H$4:$KM$4,EN$3,'English Scores- Leveled papers'!$H79:$KM79)))</f>
        <v/>
      </c>
      <c r="EO77" s="80" t="str">
        <f>IF($B77="","",IF(COUNTIFS('English Scores- Leveled papers'!$H$4:$KM$4,EO$3,'English Scores- Leveled papers'!$H79:$KM79,"&lt;&gt;")=0,"",SUMIF('English Scores- Leveled papers'!$H$4:$KM$4,EO$3,'English Scores- Leveled papers'!$H79:$KM79)))</f>
        <v/>
      </c>
      <c r="EP77" s="80" t="str">
        <f>IF($B77="","",IF(COUNTIFS('English Scores- Leveled papers'!$H$4:$KM$4,EP$3,'English Scores- Leveled papers'!$H79:$KM79,"&lt;&gt;")=0,"",SUMIF('English Scores- Leveled papers'!$H$4:$KM$4,EP$3,'English Scores- Leveled papers'!$H79:$KM79)))</f>
        <v/>
      </c>
    </row>
    <row r="78" spans="1:146" ht="12.75" customHeight="1" x14ac:dyDescent="0.2">
      <c r="A78" s="65">
        <v>74</v>
      </c>
      <c r="B78" s="65" t="str">
        <f>'English Scores- Leveled papers'!B80</f>
        <v/>
      </c>
      <c r="C78" s="79" t="str">
        <f>IF('RC Mastery Check+Question type'!D78="","",IF(OR('RC Mastery Check+Question type'!D78=-0.5,'RC Mastery Check+Question type'!D78=0,'RC Mastery Check+Question type'!D78=0.2,'RC Mastery Check+Question type'!D78=0.5),"NR",'Cover Sheet'!#REF!))</f>
        <v/>
      </c>
      <c r="D78" s="76" t="str">
        <f>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v/>
      </c>
      <c r="E78" s="78" t="str">
        <f t="shared" si="30"/>
        <v/>
      </c>
      <c r="F78" s="78" t="str">
        <f t="shared" si="31"/>
        <v/>
      </c>
      <c r="G78" s="78" t="str">
        <f t="shared" si="32"/>
        <v/>
      </c>
      <c r="H78" s="78" t="str">
        <f t="shared" si="33"/>
        <v/>
      </c>
      <c r="I78" s="78" t="str">
        <f t="shared" si="34"/>
        <v/>
      </c>
      <c r="J78" s="78" t="str">
        <f t="shared" si="35"/>
        <v/>
      </c>
      <c r="K78" s="78" t="str">
        <f t="shared" si="36"/>
        <v/>
      </c>
      <c r="L78" s="78" t="str">
        <f t="shared" si="37"/>
        <v/>
      </c>
      <c r="M78" s="78" t="str">
        <f t="shared" si="38"/>
        <v/>
      </c>
      <c r="N78" s="78" t="str">
        <f t="shared" si="39"/>
        <v/>
      </c>
      <c r="O78" s="78" t="str">
        <f t="shared" si="40"/>
        <v/>
      </c>
      <c r="P78" s="78" t="str">
        <f t="shared" si="41"/>
        <v/>
      </c>
      <c r="Q78" s="78" t="str">
        <f t="shared" si="42"/>
        <v/>
      </c>
      <c r="R78" s="78" t="str">
        <f t="shared" si="43"/>
        <v/>
      </c>
      <c r="S78" s="41" t="str">
        <f>IF($B78="","",IF(COUNTIFS('English Scores- Leveled papers'!$H$4:$KM$4,S$3,'English Scores- Leveled papers'!$H80:$KM80,"&lt;&gt;")=0,"",SUMIF('English Scores- Leveled papers'!$H$4:$KM$4,S$3,'English Scores- Leveled papers'!$H80:$KM80)))</f>
        <v/>
      </c>
      <c r="T78" s="41" t="str">
        <f>IF($B78="","",IF(COUNTIFS('English Scores- Leveled papers'!$H$4:$KM$4,T$3,'English Scores- Leveled papers'!$H80:$KM80,"&lt;&gt;")=0,"",SUMIF('English Scores- Leveled papers'!$H$4:$KM$4,T$3,'English Scores- Leveled papers'!$H80:$KM80)))</f>
        <v/>
      </c>
      <c r="U78" s="41" t="str">
        <f>IF($B78="","",IF(COUNTIFS('English Scores- Leveled papers'!$H$4:$KM$4,U$3,'English Scores- Leveled papers'!$H80:$KM80,"&lt;&gt;")=0,"",SUMIF('English Scores- Leveled papers'!$H$4:$KM$4,U$3,'English Scores- Leveled papers'!$H80:$KM80)))</f>
        <v/>
      </c>
      <c r="V78" s="41" t="str">
        <f>IF($B78="","",IF(COUNTIFS('English Scores- Leveled papers'!$H$4:$KM$4,V$3,'English Scores- Leveled papers'!$H80:$KM80,"&lt;&gt;")=0,"",SUMIF('English Scores- Leveled papers'!$H$4:$KM$4,V$3,'English Scores- Leveled papers'!$H80:$KM80)))</f>
        <v/>
      </c>
      <c r="W78" s="41" t="str">
        <f>IF($B78="","",IF(COUNTIFS('English Scores- Leveled papers'!$H$4:$KM$4,W$3,'English Scores- Leveled papers'!$H80:$KM80,"&lt;&gt;")=0,"",SUMIF('English Scores- Leveled papers'!$H$4:$KM$4,W$3,'English Scores- Leveled papers'!$H80:$KM80)))</f>
        <v/>
      </c>
      <c r="X78" s="80" t="str">
        <f>IF($B78="","",IF(COUNTIFS('English Scores- Leveled papers'!$H$4:$KM$4,X$3,'English Scores- Leveled papers'!$H80:$KM80,"&lt;&gt;")=0,"",SUMIF('English Scores- Leveled papers'!$H$4:$KM$4,X$3,'English Scores- Leveled papers'!$H80:$KM80)))</f>
        <v/>
      </c>
      <c r="Y78" s="80" t="str">
        <f>IF($B78="","",IF(COUNTIFS('English Scores- Leveled papers'!$H$4:$KM$4,Y$3,'English Scores- Leveled papers'!$H80:$KM80,"&lt;&gt;")=0,"",SUMIF('English Scores- Leveled papers'!$H$4:$KM$4,Y$3,'English Scores- Leveled papers'!$H80:$KM80)))</f>
        <v/>
      </c>
      <c r="Z78" s="80" t="str">
        <f>IF($B78="","",IF(COUNTIFS('English Scores- Leveled papers'!$H$4:$KM$4,Z$3,'English Scores- Leveled papers'!$H80:$KM80,"&lt;&gt;")=0,"",SUMIF('English Scores- Leveled papers'!$H$4:$KM$4,Z$3,'English Scores- Leveled papers'!$H80:$KM80)))</f>
        <v/>
      </c>
      <c r="AA78" s="80" t="str">
        <f>IF($B78="","",IF(COUNTIFS('English Scores- Leveled papers'!$H$4:$KM$4,AA$3,'English Scores- Leveled papers'!$H80:$KM80,"&lt;&gt;")=0,"",SUMIF('English Scores- Leveled papers'!$H$4:$KM$4,AA$3,'English Scores- Leveled papers'!$H80:$KM80)))</f>
        <v/>
      </c>
      <c r="AB78" s="80" t="str">
        <f>IF($B78="","",IF(COUNTIFS('English Scores- Leveled papers'!$H$4:$KM$4,AB$3,'English Scores- Leveled papers'!$H80:$KM80,"&lt;&gt;")=0,"",SUMIF('English Scores- Leveled papers'!$H$4:$KM$4,AB$3,'English Scores- Leveled papers'!$H80:$KM80)))</f>
        <v/>
      </c>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80" t="str">
        <f>IF($B78="","",IF(COUNTIFS('English Scores- Leveled papers'!$H$4:$KM$4,AI$3,'English Scores- Leveled papers'!$H80:$KM80,"&lt;&gt;")=0,"",SUMIF('English Scores- Leveled papers'!$H$4:$KM$4,AI$3,'English Scores- Leveled papers'!$H80:$KM80)))</f>
        <v/>
      </c>
      <c r="AJ78" s="80" t="str">
        <f>IF($B78="","",IF(COUNTIFS('English Scores- Leveled papers'!$H$4:$KM$4,AJ$3,'English Scores- Leveled papers'!$H80:$KM80,"&lt;&gt;")=0,"",SUMIF('English Scores- Leveled papers'!$H$4:$KM$4,AJ$3,'English Scores- Leveled papers'!$H80:$KM80)))</f>
        <v/>
      </c>
      <c r="AK78" s="80" t="str">
        <f>IF($B78="","",IF(COUNTIFS('English Scores- Leveled papers'!$H$4:$KM$4,AK$3,'English Scores- Leveled papers'!$H80:$KM80,"&lt;&gt;")=0,"",SUMIF('English Scores- Leveled papers'!$H$4:$KM$4,AK$3,'English Scores- Leveled papers'!$H80:$KM80)))</f>
        <v/>
      </c>
      <c r="AL78" s="80" t="str">
        <f>IF($B78="","",IF(COUNTIFS('English Scores- Leveled papers'!$H$4:$KM$4,AL$3,'English Scores- Leveled papers'!$H80:$KM80,"&lt;&gt;")=0,"",SUMIF('English Scores- Leveled papers'!$H$4:$KM$4,AL$3,'English Scores- Leveled papers'!$H80:$KM80)))</f>
        <v/>
      </c>
      <c r="AM78" s="80" t="str">
        <f>IF($B78="","",IF(COUNTIFS('English Scores- Leveled papers'!$H$4:$KM$4,AM$3,'English Scores- Leveled papers'!$H80:$KM80,"&lt;&gt;")=0,"",SUMIF('English Scores- Leveled papers'!$H$4:$KM$4,AM$3,'English Scores- Leveled papers'!$H80:$KM80)))</f>
        <v/>
      </c>
      <c r="AN78" s="80"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80" t="str">
        <f>IF($B78="","",IF(COUNTIFS('English Scores- Leveled papers'!$H$4:$KM$4,AZ$3,'English Scores- Leveled papers'!$H80:$KM80,"&lt;&gt;")=0,"",SUMIF('English Scores- Leveled papers'!$H$4:$KM$4,AZ$3,'English Scores- Leveled papers'!$H80:$KM80)))</f>
        <v/>
      </c>
      <c r="BA78" s="80" t="str">
        <f>IF($B78="","",IF(COUNTIFS('English Scores- Leveled papers'!$H$4:$KM$4,BA$3,'English Scores- Leveled papers'!$H80:$KM80,"&lt;&gt;")=0,"",SUMIF('English Scores- Leveled papers'!$H$4:$KM$4,BA$3,'English Scores- Leveled papers'!$H80:$KM80)))</f>
        <v/>
      </c>
      <c r="BB78" s="80" t="str">
        <f>IF($B78="","",IF(COUNTIFS('English Scores- Leveled papers'!$H$4:$KM$4,BB$3,'English Scores- Leveled papers'!$H80:$KM80,"&lt;&gt;")=0,"",SUMIF('English Scores- Leveled papers'!$H$4:$KM$4,BB$3,'English Scores- Leveled papers'!$H80:$KM80)))</f>
        <v/>
      </c>
      <c r="BC78" s="80" t="str">
        <f>IF($B78="","",IF(COUNTIFS('English Scores- Leveled papers'!$H$4:$KM$4,BC$3,'English Scores- Leveled papers'!$H80:$KM80,"&lt;&gt;")=0,"",SUMIF('English Scores- Leveled papers'!$H$4:$KM$4,BC$3,'English Scores- Leveled papers'!$H80:$KM80)))</f>
        <v/>
      </c>
      <c r="BD78" s="80"/>
      <c r="BE78" s="80"/>
      <c r="BF78" s="80" t="str">
        <f>IF($B78="","",IF(COUNTIFS('English Scores- Leveled papers'!$H$4:$KM$4,BF$3,'English Scores- Leveled papers'!$H80:$KM80,"&lt;&gt;")=0,"",SUMIF('English Scores- Leveled papers'!$H$4:$KM$4,BF$3,'English Scores- Leveled papers'!$H80:$KM80)))</f>
        <v/>
      </c>
      <c r="BG78" s="80" t="str">
        <f>IF($B78="","",IF(COUNTIFS('English Scores- Leveled papers'!$H$4:$KM$4,BG$3,'English Scores- Leveled papers'!$H80:$KM80,"&lt;&gt;")=0,"",SUMIF('English Scores- Leveled papers'!$H$4:$KM$4,BG$3,'English Scores- Leveled papers'!$H80:$KM80)))</f>
        <v/>
      </c>
      <c r="BH78" s="80" t="str">
        <f>IF($B78="","",IF(COUNTIFS('English Scores- Leveled papers'!$H$4:$KM$4,BH$3,'English Scores- Leveled papers'!$H80:$KM80,"&lt;&gt;")=0,"",SUMIF('English Scores- Leveled papers'!$H$4:$KM$4,BH$3,'English Scores- Leveled papers'!$H80:$KM80)))</f>
        <v/>
      </c>
      <c r="BI78" s="80" t="str">
        <f>IF($B78="","",IF(COUNTIFS('English Scores- Leveled papers'!$H$4:$KM$4,BI$3,'English Scores- Leveled papers'!$H80:$KM80,"&lt;&gt;")=0,"",SUMIF('English Scores- Leveled papers'!$H$4:$KM$4,BI$3,'English Scores- Leveled papers'!$H80:$KM80)))</f>
        <v/>
      </c>
      <c r="BJ78" s="80" t="str">
        <f>IF($B78="","",IF(COUNTIFS('English Scores- Leveled papers'!$H$4:$KM$4,BJ$3,'English Scores- Leveled papers'!$H80:$KM80,"&lt;&gt;")=0,"",SUMIF('English Scores- Leveled papers'!$H$4:$KM$4,BJ$3,'English Scores- Leveled papers'!$H80:$KM80)))</f>
        <v/>
      </c>
      <c r="BK78" s="80" t="str">
        <f>IF($B78="","",IF(COUNTIFS('English Scores- Leveled papers'!$H$4:$KM$4,BK$3,'English Scores- Leveled papers'!$H80:$KM80,"&lt;&gt;")=0,"",SUMIF('English Scores- Leveled papers'!$H$4:$KM$4,BK$3,'English Scores- Leveled papers'!$H80:$KM80)))</f>
        <v/>
      </c>
      <c r="BL78" s="80" t="str">
        <f>IF($B78="","",IF(COUNTIFS('English Scores- Leveled papers'!$H$4:$KM$4,BL$3,'English Scores- Leveled papers'!$H80:$KM80,"&lt;&gt;")=0,"",SUMIF('English Scores- Leveled papers'!$H$4:$KM$4,BL$3,'English Scores- Leveled papers'!$H80:$KM80)))</f>
        <v/>
      </c>
      <c r="BM78" s="80" t="str">
        <f>IF($B78="","",IF(COUNTIFS('English Scores- Leveled papers'!$H$4:$KM$4,BM$3,'English Scores- Leveled papers'!$H80:$KM80,"&lt;&gt;")=0,"",SUMIF('English Scores- Leveled papers'!$H$4:$KM$4,BM$3,'English Scores- Leveled papers'!$H80:$KM80)))</f>
        <v/>
      </c>
      <c r="BN78" s="80" t="str">
        <f>IF($B78="","",IF(COUNTIFS('English Scores- Leveled papers'!$H$4:$KM$4,BN$3,'English Scores- Leveled papers'!$H80:$KM80,"&lt;&gt;")=0,"",SUMIF('English Scores- Leveled papers'!$H$4:$KM$4,BN$3,'English Scores- Leveled papers'!$H80:$KM80)))</f>
        <v/>
      </c>
      <c r="BO78" s="80"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80" t="str">
        <f>IF($B78="","",IF(COUNTIFS('English Scores- Leveled papers'!$H$4:$KM$4,BX$3,'English Scores- Leveled papers'!$H80:$KM80,"&lt;&gt;")=0,"",SUMIF('English Scores- Leveled papers'!$H$4:$KM$4,BX$3,'English Scores- Leveled papers'!$H80:$KM80)))</f>
        <v/>
      </c>
      <c r="BY78" s="80" t="str">
        <f>IF($B78="","",IF(COUNTIFS('English Scores- Leveled papers'!$H$4:$KM$4,BY$3,'English Scores- Leveled papers'!$H80:$KM80,"&lt;&gt;")=0,"",SUMIF('English Scores- Leveled papers'!$H$4:$KM$4,BY$3,'English Scores- Leveled papers'!$H80:$KM80)))</f>
        <v/>
      </c>
      <c r="BZ78" s="80" t="str">
        <f>IF($B78="","",IF(COUNTIFS('English Scores- Leveled papers'!$H$4:$KM$4,BZ$3,'English Scores- Leveled papers'!$H80:$KM80,"&lt;&gt;")=0,"",SUMIF('English Scores- Leveled papers'!$H$4:$KM$4,BZ$3,'English Scores- Leveled papers'!$H80:$KM80)))</f>
        <v/>
      </c>
      <c r="CA78" s="80" t="str">
        <f>IF($B78="","",IF(COUNTIFS('English Scores- Leveled papers'!$H$4:$KM$4,CA$3,'English Scores- Leveled papers'!$H80:$KM80,"&lt;&gt;")=0,"",SUMIF('English Scores- Leveled papers'!$H$4:$KM$4,CA$3,'English Scores- Leveled papers'!$H80:$KM80)))</f>
        <v/>
      </c>
      <c r="CB78" s="80" t="str">
        <f>IF($B78="","",IF(COUNTIFS('English Scores- Leveled papers'!$H$4:$KM$4,CB$3,'English Scores- Leveled papers'!$H80:$KM80,"&lt;&gt;")=0,"",SUMIF('English Scores- Leveled papers'!$H$4:$KM$4,CB$3,'English Scores- Leveled papers'!$H80:$KM80)))</f>
        <v/>
      </c>
      <c r="CC78" s="80" t="str">
        <f>IF($B78="","",IF(COUNTIFS('English Scores- Leveled papers'!$H$4:$KM$4,CC$3,'English Scores- Leveled papers'!$H80:$KM80,"&lt;&gt;")=0,"",SUMIF('English Scores- Leveled papers'!$H$4:$KM$4,CC$3,'English Scores- Leveled papers'!$H80:$KM80)))</f>
        <v/>
      </c>
      <c r="CD78" s="80" t="str">
        <f>IF($B78="","",IF(COUNTIFS('English Scores- Leveled papers'!$H$4:$KM$4,CD$3,'English Scores- Leveled papers'!$H80:$KM80,"&lt;&gt;")=0,"",SUMIF('English Scores- Leveled papers'!$H$4:$KM$4,CD$3,'English Scores- Leveled papers'!$H80:$KM80)))</f>
        <v/>
      </c>
      <c r="CE78" s="80" t="str">
        <f>IF($B78="","",IF(COUNTIFS('English Scores- Leveled papers'!$H$4:$KM$4,CE$3,'English Scores- Leveled papers'!$H80:$KM80,"&lt;&gt;")=0,"",SUMIF('English Scores- Leveled papers'!$H$4:$KM$4,CE$3,'English Scores- Leveled papers'!$H80:$KM80)))</f>
        <v/>
      </c>
      <c r="CF78" s="80"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80" t="str">
        <f>IF($B78="","",IF(COUNTIFS('English Scores- Leveled papers'!$H$4:$KM$4,CL$3,'English Scores- Leveled papers'!$H80:$KM80,"&lt;&gt;")=0,"",SUMIF('English Scores- Leveled papers'!$H$4:$KM$4,CL$3,'English Scores- Leveled papers'!$H80:$KM80)))</f>
        <v/>
      </c>
      <c r="CM78" s="80" t="str">
        <f>IF($B78="","",IF(COUNTIFS('English Scores- Leveled papers'!$H$4:$KM$4,CM$3,'English Scores- Leveled papers'!$H80:$KM80,"&lt;&gt;")=0,"",SUMIF('English Scores- Leveled papers'!$H$4:$KM$4,CM$3,'English Scores- Leveled papers'!$H80:$KM80)))</f>
        <v/>
      </c>
      <c r="CN78" s="80" t="str">
        <f>IF($B78="","",IF(COUNTIFS('English Scores- Leveled papers'!$H$4:$KM$4,CN$3,'English Scores- Leveled papers'!$H80:$KM80,"&lt;&gt;")=0,"",SUMIF('English Scores- Leveled papers'!$H$4:$KM$4,CN$3,'English Scores- Leveled papers'!$H80:$KM80)))</f>
        <v/>
      </c>
      <c r="CO78" s="80" t="str">
        <f>IF($B78="","",IF(COUNTIFS('English Scores- Leveled papers'!$H$4:$KM$4,CO$3,'English Scores- Leveled papers'!$H80:$KM80,"&lt;&gt;")=0,"",SUMIF('English Scores- Leveled papers'!$H$4:$KM$4,CO$3,'English Scores- Leveled papers'!$H80:$KM80)))</f>
        <v/>
      </c>
      <c r="CP78" s="80" t="str">
        <f>IF($B78="","",IF(COUNTIFS('English Scores- Leveled papers'!$H$4:$KM$4,CP$3,'English Scores- Leveled papers'!$H80:$KM80,"&lt;&gt;")=0,"",SUMIF('English Scores- Leveled papers'!$H$4:$KM$4,CP$3,'English Scores- Leveled papers'!$H80:$KM80)))</f>
        <v/>
      </c>
      <c r="CQ78" s="80" t="str">
        <f>IF($B78="","",IF(COUNTIFS('English Scores- Leveled papers'!$H$4:$KM$4,CQ$3,'English Scores- Leveled papers'!$H80:$KM80,"&lt;&gt;")=0,"",SUMIF('English Scores- Leveled papers'!$H$4:$KM$4,CQ$3,'English Scores- Leveled papers'!$H80:$KM80)))</f>
        <v/>
      </c>
      <c r="CR78" s="80" t="str">
        <f>IF($B78="","",IF(COUNTIFS('English Scores- Leveled papers'!$H$4:$KM$4,CR$3,'English Scores- Leveled papers'!$H80:$KM80,"&lt;&gt;")=0,"",SUMIF('English Scores- Leveled papers'!$H$4:$KM$4,CR$3,'English Scores- Leveled papers'!$H80:$KM80)))</f>
        <v/>
      </c>
      <c r="CS78" s="80"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80" t="str">
        <f>IF($B78="","",IF(COUNTIFS('English Scores- Leveled papers'!$H$4:$KM$4,DF$3,'English Scores- Leveled papers'!$H80:$KM80,"&lt;&gt;")=0,"",SUMIF('English Scores- Leveled papers'!$H$4:$KM$4,DF$3,'English Scores- Leveled papers'!$H80:$KM80)))</f>
        <v/>
      </c>
      <c r="DG78" s="80" t="str">
        <f>IF($B78="","",IF(COUNTIFS('English Scores- Leveled papers'!$H$4:$KM$4,DG$3,'English Scores- Leveled papers'!$H80:$KM80,"&lt;&gt;")=0,"",SUMIF('English Scores- Leveled papers'!$H$4:$KM$4,DG$3,'English Scores- Leveled papers'!$H80:$KM80)))</f>
        <v/>
      </c>
      <c r="DH78" s="80" t="str">
        <f>IF($B78="","",IF(COUNTIFS('English Scores- Leveled papers'!$H$4:$KM$4,DH$3,'English Scores- Leveled papers'!$H80:$KM80,"&lt;&gt;")=0,"",SUMIF('English Scores- Leveled papers'!$H$4:$KM$4,DH$3,'English Scores- Leveled papers'!$H80:$KM80)))</f>
        <v/>
      </c>
      <c r="DI78" s="80" t="str">
        <f>IF($B78="","",IF(COUNTIFS('English Scores- Leveled papers'!$H$4:$KM$4,DI$3,'English Scores- Leveled papers'!$H80:$KM80,"&lt;&gt;")=0,"",SUMIF('English Scores- Leveled papers'!$H$4:$KM$4,DI$3,'English Scores- Leveled papers'!$H80:$KM80)))</f>
        <v/>
      </c>
      <c r="DJ78" s="80" t="str">
        <f>IF($B78="","",IF(COUNTIFS('English Scores- Leveled papers'!$H$4:$KM$4,DJ$3,'English Scores- Leveled papers'!$H80:$KM80,"&lt;&gt;")=0,"",SUMIF('English Scores- Leveled papers'!$H$4:$KM$4,DJ$3,'English Scores- Leveled papers'!$H80:$KM80)))</f>
        <v/>
      </c>
      <c r="DK78" s="80" t="str">
        <f>IF($B78="","",IF(COUNTIFS('English Scores- Leveled papers'!$H$4:$KM$4,DK$3,'English Scores- Leveled papers'!$H80:$KM80,"&lt;&gt;")=0,"",SUMIF('English Scores- Leveled papers'!$H$4:$KM$4,DK$3,'English Scores- Leveled papers'!$H80:$KM80)))</f>
        <v/>
      </c>
      <c r="DL78" s="80" t="str">
        <f>IF($B78="","",IF(COUNTIFS('English Scores- Leveled papers'!$H$4:$KM$4,DL$3,'English Scores- Leveled papers'!$H80:$KM80,"&lt;&gt;")=0,"",SUMIF('English Scores- Leveled papers'!$H$4:$KM$4,DL$3,'English Scores- Leveled papers'!$H80:$KM80)))</f>
        <v/>
      </c>
      <c r="DM78" s="80" t="str">
        <f>IF($B78="","",IF(COUNTIFS('English Scores- Leveled papers'!$H$4:$KM$4,DM$3,'English Scores- Leveled papers'!$H80:$KM80,"&lt;&gt;")=0,"",SUMIF('English Scores- Leveled papers'!$H$4:$KM$4,DM$3,'English Scores- Leveled papers'!$H80:$KM80)))</f>
        <v/>
      </c>
      <c r="DN78" s="80" t="str">
        <f>IF($B78="","",IF(COUNTIFS('English Scores- Leveled papers'!$H$4:$KM$4,DN$3,'English Scores- Leveled papers'!$H80:$KM80,"&lt;&gt;")=0,"",SUMIF('English Scores- Leveled papers'!$H$4:$KM$4,DN$3,'English Scores- Leveled papers'!$H80:$KM80)))</f>
        <v/>
      </c>
      <c r="DO78" s="80" t="str">
        <f>IF($B78="","",IF(COUNTIFS('English Scores- Leveled papers'!$H$4:$KM$4,DO$3,'English Scores- Leveled papers'!$H80:$KM80,"&lt;&gt;")=0,"",SUMIF('English Scores- Leveled papers'!$H$4:$KM$4,DO$3,'English Scores- Leveled papers'!$H80:$KM80)))</f>
        <v/>
      </c>
      <c r="DP78" s="80" t="str">
        <f>IF($B78="","",IF(COUNTIFS('English Scores- Leveled papers'!$H$4:$KM$4,DP$3,'English Scores- Leveled papers'!$H80:$KM80,"&lt;&gt;")=0,"",SUMIF('English Scores- Leveled papers'!$H$4:$KM$4,DP$3,'English Scores- Leveled papers'!$H80:$KM80)))</f>
        <v/>
      </c>
      <c r="DQ78" s="80" t="str">
        <f>IF($B78="","",IF(COUNTIFS('English Scores- Leveled papers'!$H$4:$KM$4,DQ$3,'English Scores- Leveled papers'!$H80:$KM80,"&lt;&gt;")=0,"",SUMIF('English Scores- Leveled papers'!$H$4:$KM$4,DQ$3,'English Scores- Leveled papers'!$H80:$KM80)))</f>
        <v/>
      </c>
      <c r="DR78" s="41" t="str">
        <f>IF($B78="","",IF(COUNTIFS('English Scores- Leveled papers'!$H$4:$KM$4,DR$3,'English Scores- Leveled papers'!$H80:$KM80,"&lt;&gt;")=0,"",SUMIF('English Scores- Leveled papers'!$H$4:$KM$4,DR$3,'English Scores- Leveled papers'!$H80:$KM80)))</f>
        <v/>
      </c>
      <c r="DS78" s="41" t="str">
        <f>IF($B78="","",IF(COUNTIFS('English Scores- Leveled papers'!$H$4:$KM$4,DS$3,'English Scores- Leveled papers'!$H80:$KM80,"&lt;&gt;")=0,"",SUMIF('English Scores- Leveled papers'!$H$4:$KM$4,DS$3,'English Scores- Leveled papers'!$H80:$KM80)))</f>
        <v/>
      </c>
      <c r="DT78" s="41" t="str">
        <f>IF($B78="","",IF(COUNTIFS('English Scores- Leveled papers'!$H$4:$KM$4,DT$3,'English Scores- Leveled papers'!$H80:$KM80,"&lt;&gt;")=0,"",SUMIF('English Scores- Leveled papers'!$H$4:$KM$4,DT$3,'English Scores- Leveled papers'!$H80:$KM80)))</f>
        <v/>
      </c>
      <c r="DU78" s="41" t="str">
        <f>IF($B78="","",IF(COUNTIFS('English Scores- Leveled papers'!$H$4:$KM$4,DU$3,'English Scores- Leveled papers'!$H80:$KM80,"&lt;&gt;")=0,"",SUMIF('English Scores- Leveled papers'!$H$4:$KM$4,DU$3,'English Scores- Leveled papers'!$H80:$KM80)))</f>
        <v/>
      </c>
      <c r="DV78" s="41" t="str">
        <f>IF($B78="","",IF(COUNTIFS('English Scores- Leveled papers'!$H$4:$KM$4,DV$3,'English Scores- Leveled papers'!$H80:$KM80,"&lt;&gt;")=0,"",SUMIF('English Scores- Leveled papers'!$H$4:$KM$4,DV$3,'English Scores- Leveled papers'!$H80:$KM80)))</f>
        <v/>
      </c>
      <c r="DW78" s="41" t="str">
        <f>IF($B78="","",IF(COUNTIFS('English Scores- Leveled papers'!$H$4:$KM$4,DW$3,'English Scores- Leveled papers'!$H80:$KM80,"&lt;&gt;")=0,"",SUMIF('English Scores- Leveled papers'!$H$4:$KM$4,DW$3,'English Scores- Leveled papers'!$H80:$KM80)))</f>
        <v/>
      </c>
      <c r="DX78" s="41" t="str">
        <f>IF($B78="","",IF(COUNTIFS('English Scores- Leveled papers'!$H$4:$KM$4,DX$3,'English Scores- Leveled papers'!$H80:$KM80,"&lt;&gt;")=0,"",SUMIF('English Scores- Leveled papers'!$H$4:$KM$4,DX$3,'English Scores- Leveled papers'!$H80:$KM80)))</f>
        <v/>
      </c>
      <c r="DY78" s="41" t="str">
        <f>IF($B78="","",IF(COUNTIFS('English Scores- Leveled papers'!$H$4:$KM$4,DY$3,'English Scores- Leveled papers'!$H80:$KM80,"&lt;&gt;")=0,"",SUMIF('English Scores- Leveled papers'!$H$4:$KM$4,DY$3,'English Scores- Leveled papers'!$H80:$KM80)))</f>
        <v/>
      </c>
      <c r="DZ78" s="41" t="str">
        <f>IF($B78="","",IF(COUNTIFS('English Scores- Leveled papers'!$H$4:$KM$4,DZ$3,'English Scores- Leveled papers'!$H80:$KM80,"&lt;&gt;")=0,"",SUMIF('English Scores- Leveled papers'!$H$4:$KM$4,DZ$3,'English Scores- Leveled papers'!$H80:$KM80)))</f>
        <v/>
      </c>
      <c r="EA78" s="41" t="str">
        <f>IF($B78="","",IF(COUNTIFS('English Scores- Leveled papers'!$H$4:$KM$4,EA$3,'English Scores- Leveled papers'!$H80:$KM80,"&lt;&gt;")=0,"",SUMIF('English Scores- Leveled papers'!$H$4:$KM$4,EA$3,'English Scores- Leveled papers'!$H80:$KM80)))</f>
        <v/>
      </c>
      <c r="EB78" s="41" t="str">
        <f>IF($B78="","",IF(COUNTIFS('English Scores- Leveled papers'!$H$4:$KM$4,EB$3,'English Scores- Leveled papers'!$H80:$KM80,"&lt;&gt;")=0,"",SUMIF('English Scores- Leveled papers'!$H$4:$KM$4,EB$3,'English Scores- Leveled papers'!$H80:$KM80)))</f>
        <v/>
      </c>
      <c r="EC78" s="41" t="str">
        <f>IF($B78="","",IF(COUNTIFS('English Scores- Leveled papers'!$H$4:$KM$4,EC$3,'English Scores- Leveled papers'!$H80:$KM80,"&lt;&gt;")=0,"",SUMIF('English Scores- Leveled papers'!$H$4:$KM$4,EC$3,'English Scores- Leveled papers'!$H80:$KM80)))</f>
        <v/>
      </c>
      <c r="ED78" s="80" t="str">
        <f>IF($B78="","",IF(COUNTIFS('English Scores- Leveled papers'!$H$4:$KM$4,ED$3,'English Scores- Leveled papers'!$H80:$KM80,"&lt;&gt;")=0,"",SUMIF('English Scores- Leveled papers'!$H$4:$KM$4,ED$3,'English Scores- Leveled papers'!$H80:$KM80)))</f>
        <v/>
      </c>
      <c r="EE78" s="80" t="str">
        <f>IF($B78="","",IF(COUNTIFS('English Scores- Leveled papers'!$H$4:$KM$4,EE$3,'English Scores- Leveled papers'!$H80:$KM80,"&lt;&gt;")=0,"",SUMIF('English Scores- Leveled papers'!$H$4:$KM$4,EE$3,'English Scores- Leveled papers'!$H80:$KM80)))</f>
        <v/>
      </c>
      <c r="EF78" s="80" t="str">
        <f>IF($B78="","",IF(COUNTIFS('English Scores- Leveled papers'!$H$4:$KM$4,EF$3,'English Scores- Leveled papers'!$H80:$KM80,"&lt;&gt;")=0,"",SUMIF('English Scores- Leveled papers'!$H$4:$KM$4,EF$3,'English Scores- Leveled papers'!$H80:$KM80)))</f>
        <v/>
      </c>
      <c r="EG78" s="80" t="str">
        <f>IF($B78="","",IF(COUNTIFS('English Scores- Leveled papers'!$H$4:$KM$4,EG$3,'English Scores- Leveled papers'!$H80:$KM80,"&lt;&gt;")=0,"",SUMIF('English Scores- Leveled papers'!$H$4:$KM$4,EG$3,'English Scores- Leveled papers'!$H80:$KM80)))</f>
        <v/>
      </c>
      <c r="EH78" s="80" t="str">
        <f>IF($B78="","",IF(COUNTIFS('English Scores- Leveled papers'!$H$4:$KM$4,EH$3,'English Scores- Leveled papers'!$H80:$KM80,"&lt;&gt;")=0,"",SUMIF('English Scores- Leveled papers'!$H$4:$KM$4,EH$3,'English Scores- Leveled papers'!$H80:$KM80)))</f>
        <v/>
      </c>
      <c r="EI78" s="80" t="str">
        <f>IF($B78="","",IF(COUNTIFS('English Scores- Leveled papers'!$H$4:$KM$4,EI$3,'English Scores- Leveled papers'!$H80:$KM80,"&lt;&gt;")=0,"",SUMIF('English Scores- Leveled papers'!$H$4:$KM$4,EI$3,'English Scores- Leveled papers'!$H80:$KM80)))</f>
        <v/>
      </c>
      <c r="EJ78" s="80" t="str">
        <f>IF($B78="","",IF(COUNTIFS('English Scores- Leveled papers'!$H$4:$KM$4,EJ$3,'English Scores- Leveled papers'!$H80:$KM80,"&lt;&gt;")=0,"",SUMIF('English Scores- Leveled papers'!$H$4:$KM$4,EJ$3,'English Scores- Leveled papers'!$H80:$KM80)))</f>
        <v/>
      </c>
      <c r="EK78" s="80" t="str">
        <f>IF($B78="","",IF(COUNTIFS('English Scores- Leveled papers'!$H$4:$KM$4,EK$3,'English Scores- Leveled papers'!$H80:$KM80,"&lt;&gt;")=0,"",SUMIF('English Scores- Leveled papers'!$H$4:$KM$4,EK$3,'English Scores- Leveled papers'!$H80:$KM80)))</f>
        <v/>
      </c>
      <c r="EL78" s="80" t="str">
        <f>IF($B78="","",IF(COUNTIFS('English Scores- Leveled papers'!$H$4:$KM$4,EL$3,'English Scores- Leveled papers'!$H80:$KM80,"&lt;&gt;")=0,"",SUMIF('English Scores- Leveled papers'!$H$4:$KM$4,EL$3,'English Scores- Leveled papers'!$H80:$KM80)))</f>
        <v/>
      </c>
      <c r="EM78" s="80" t="str">
        <f>IF($B78="","",IF(COUNTIFS('English Scores- Leveled papers'!$H$4:$KM$4,EM$3,'English Scores- Leveled papers'!$H80:$KM80,"&lt;&gt;")=0,"",SUMIF('English Scores- Leveled papers'!$H$4:$KM$4,EM$3,'English Scores- Leveled papers'!$H80:$KM80)))</f>
        <v/>
      </c>
      <c r="EN78" s="80" t="str">
        <f>IF($B78="","",IF(COUNTIFS('English Scores- Leveled papers'!$H$4:$KM$4,EN$3,'English Scores- Leveled papers'!$H80:$KM80,"&lt;&gt;")=0,"",SUMIF('English Scores- Leveled papers'!$H$4:$KM$4,EN$3,'English Scores- Leveled papers'!$H80:$KM80)))</f>
        <v/>
      </c>
      <c r="EO78" s="80" t="str">
        <f>IF($B78="","",IF(COUNTIFS('English Scores- Leveled papers'!$H$4:$KM$4,EO$3,'English Scores- Leveled papers'!$H80:$KM80,"&lt;&gt;")=0,"",SUMIF('English Scores- Leveled papers'!$H$4:$KM$4,EO$3,'English Scores- Leveled papers'!$H80:$KM80)))</f>
        <v/>
      </c>
      <c r="EP78" s="80" t="str">
        <f>IF($B78="","",IF(COUNTIFS('English Scores- Leveled papers'!$H$4:$KM$4,EP$3,'English Scores- Leveled papers'!$H80:$KM80,"&lt;&gt;")=0,"",SUMIF('English Scores- Leveled papers'!$H$4:$KM$4,EP$3,'English Scores- Leveled papers'!$H80:$KM80)))</f>
        <v/>
      </c>
    </row>
    <row r="79" spans="1:146" ht="12.75" customHeight="1" x14ac:dyDescent="0.2">
      <c r="A79" s="65">
        <v>75</v>
      </c>
      <c r="B79" s="65" t="str">
        <f>'English Scores- Leveled papers'!B81</f>
        <v/>
      </c>
      <c r="C79" s="79" t="str">
        <f>IF('RC Mastery Check+Question type'!D79="","",IF(OR('RC Mastery Check+Question type'!D79=-0.5,'RC Mastery Check+Question type'!D79=0,'RC Mastery Check+Question type'!D79=0.2,'RC Mastery Check+Question type'!D79=0.5),"NR",'Cover Sheet'!#REF!))</f>
        <v/>
      </c>
      <c r="D79" s="76" t="str">
        <f>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v/>
      </c>
      <c r="E79" s="78" t="str">
        <f t="shared" si="30"/>
        <v/>
      </c>
      <c r="F79" s="78" t="str">
        <f t="shared" si="31"/>
        <v/>
      </c>
      <c r="G79" s="78" t="str">
        <f t="shared" si="32"/>
        <v/>
      </c>
      <c r="H79" s="78" t="str">
        <f t="shared" si="33"/>
        <v/>
      </c>
      <c r="I79" s="78" t="str">
        <f t="shared" si="34"/>
        <v/>
      </c>
      <c r="J79" s="78" t="str">
        <f t="shared" si="35"/>
        <v/>
      </c>
      <c r="K79" s="78" t="str">
        <f t="shared" si="36"/>
        <v/>
      </c>
      <c r="L79" s="78" t="str">
        <f t="shared" si="37"/>
        <v/>
      </c>
      <c r="M79" s="78" t="str">
        <f t="shared" si="38"/>
        <v/>
      </c>
      <c r="N79" s="78" t="str">
        <f t="shared" si="39"/>
        <v/>
      </c>
      <c r="O79" s="78" t="str">
        <f t="shared" si="40"/>
        <v/>
      </c>
      <c r="P79" s="78" t="str">
        <f t="shared" si="41"/>
        <v/>
      </c>
      <c r="Q79" s="78" t="str">
        <f t="shared" si="42"/>
        <v/>
      </c>
      <c r="R79" s="78" t="str">
        <f t="shared" si="43"/>
        <v/>
      </c>
      <c r="S79" s="41" t="str">
        <f>IF($B79="","",IF(COUNTIFS('English Scores- Leveled papers'!$H$4:$KM$4,S$3,'English Scores- Leveled papers'!$H81:$KM81,"&lt;&gt;")=0,"",SUMIF('English Scores- Leveled papers'!$H$4:$KM$4,S$3,'English Scores- Leveled papers'!$H81:$KM81)))</f>
        <v/>
      </c>
      <c r="T79" s="41" t="str">
        <f>IF($B79="","",IF(COUNTIFS('English Scores- Leveled papers'!$H$4:$KM$4,T$3,'English Scores- Leveled papers'!$H81:$KM81,"&lt;&gt;")=0,"",SUMIF('English Scores- Leveled papers'!$H$4:$KM$4,T$3,'English Scores- Leveled papers'!$H81:$KM81)))</f>
        <v/>
      </c>
      <c r="U79" s="41" t="str">
        <f>IF($B79="","",IF(COUNTIFS('English Scores- Leveled papers'!$H$4:$KM$4,U$3,'English Scores- Leveled papers'!$H81:$KM81,"&lt;&gt;")=0,"",SUMIF('English Scores- Leveled papers'!$H$4:$KM$4,U$3,'English Scores- Leveled papers'!$H81:$KM81)))</f>
        <v/>
      </c>
      <c r="V79" s="41" t="str">
        <f>IF($B79="","",IF(COUNTIFS('English Scores- Leveled papers'!$H$4:$KM$4,V$3,'English Scores- Leveled papers'!$H81:$KM81,"&lt;&gt;")=0,"",SUMIF('English Scores- Leveled papers'!$H$4:$KM$4,V$3,'English Scores- Leveled papers'!$H81:$KM81)))</f>
        <v/>
      </c>
      <c r="W79" s="41" t="str">
        <f>IF($B79="","",IF(COUNTIFS('English Scores- Leveled papers'!$H$4:$KM$4,W$3,'English Scores- Leveled papers'!$H81:$KM81,"&lt;&gt;")=0,"",SUMIF('English Scores- Leveled papers'!$H$4:$KM$4,W$3,'English Scores- Leveled papers'!$H81:$KM81)))</f>
        <v/>
      </c>
      <c r="X79" s="80" t="str">
        <f>IF($B79="","",IF(COUNTIFS('English Scores- Leveled papers'!$H$4:$KM$4,X$3,'English Scores- Leveled papers'!$H81:$KM81,"&lt;&gt;")=0,"",SUMIF('English Scores- Leveled papers'!$H$4:$KM$4,X$3,'English Scores- Leveled papers'!$H81:$KM81)))</f>
        <v/>
      </c>
      <c r="Y79" s="80" t="str">
        <f>IF($B79="","",IF(COUNTIFS('English Scores- Leveled papers'!$H$4:$KM$4,Y$3,'English Scores- Leveled papers'!$H81:$KM81,"&lt;&gt;")=0,"",SUMIF('English Scores- Leveled papers'!$H$4:$KM$4,Y$3,'English Scores- Leveled papers'!$H81:$KM81)))</f>
        <v/>
      </c>
      <c r="Z79" s="80" t="str">
        <f>IF($B79="","",IF(COUNTIFS('English Scores- Leveled papers'!$H$4:$KM$4,Z$3,'English Scores- Leveled papers'!$H81:$KM81,"&lt;&gt;")=0,"",SUMIF('English Scores- Leveled papers'!$H$4:$KM$4,Z$3,'English Scores- Leveled papers'!$H81:$KM81)))</f>
        <v/>
      </c>
      <c r="AA79" s="80" t="str">
        <f>IF($B79="","",IF(COUNTIFS('English Scores- Leveled papers'!$H$4:$KM$4,AA$3,'English Scores- Leveled papers'!$H81:$KM81,"&lt;&gt;")=0,"",SUMIF('English Scores- Leveled papers'!$H$4:$KM$4,AA$3,'English Scores- Leveled papers'!$H81:$KM81)))</f>
        <v/>
      </c>
      <c r="AB79" s="80" t="str">
        <f>IF($B79="","",IF(COUNTIFS('English Scores- Leveled papers'!$H$4:$KM$4,AB$3,'English Scores- Leveled papers'!$H81:$KM81,"&lt;&gt;")=0,"",SUMIF('English Scores- Leveled papers'!$H$4:$KM$4,AB$3,'English Scores- Leveled papers'!$H81:$KM81)))</f>
        <v/>
      </c>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80" t="str">
        <f>IF($B79="","",IF(COUNTIFS('English Scores- Leveled papers'!$H$4:$KM$4,AI$3,'English Scores- Leveled papers'!$H81:$KM81,"&lt;&gt;")=0,"",SUMIF('English Scores- Leveled papers'!$H$4:$KM$4,AI$3,'English Scores- Leveled papers'!$H81:$KM81)))</f>
        <v/>
      </c>
      <c r="AJ79" s="80" t="str">
        <f>IF($B79="","",IF(COUNTIFS('English Scores- Leveled papers'!$H$4:$KM$4,AJ$3,'English Scores- Leveled papers'!$H81:$KM81,"&lt;&gt;")=0,"",SUMIF('English Scores- Leveled papers'!$H$4:$KM$4,AJ$3,'English Scores- Leveled papers'!$H81:$KM81)))</f>
        <v/>
      </c>
      <c r="AK79" s="80" t="str">
        <f>IF($B79="","",IF(COUNTIFS('English Scores- Leveled papers'!$H$4:$KM$4,AK$3,'English Scores- Leveled papers'!$H81:$KM81,"&lt;&gt;")=0,"",SUMIF('English Scores- Leveled papers'!$H$4:$KM$4,AK$3,'English Scores- Leveled papers'!$H81:$KM81)))</f>
        <v/>
      </c>
      <c r="AL79" s="80" t="str">
        <f>IF($B79="","",IF(COUNTIFS('English Scores- Leveled papers'!$H$4:$KM$4,AL$3,'English Scores- Leveled papers'!$H81:$KM81,"&lt;&gt;")=0,"",SUMIF('English Scores- Leveled papers'!$H$4:$KM$4,AL$3,'English Scores- Leveled papers'!$H81:$KM81)))</f>
        <v/>
      </c>
      <c r="AM79" s="80" t="str">
        <f>IF($B79="","",IF(COUNTIFS('English Scores- Leveled papers'!$H$4:$KM$4,AM$3,'English Scores- Leveled papers'!$H81:$KM81,"&lt;&gt;")=0,"",SUMIF('English Scores- Leveled papers'!$H$4:$KM$4,AM$3,'English Scores- Leveled papers'!$H81:$KM81)))</f>
        <v/>
      </c>
      <c r="AN79" s="80"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80" t="str">
        <f>IF($B79="","",IF(COUNTIFS('English Scores- Leveled papers'!$H$4:$KM$4,AZ$3,'English Scores- Leveled papers'!$H81:$KM81,"&lt;&gt;")=0,"",SUMIF('English Scores- Leveled papers'!$H$4:$KM$4,AZ$3,'English Scores- Leveled papers'!$H81:$KM81)))</f>
        <v/>
      </c>
      <c r="BA79" s="80" t="str">
        <f>IF($B79="","",IF(COUNTIFS('English Scores- Leveled papers'!$H$4:$KM$4,BA$3,'English Scores- Leveled papers'!$H81:$KM81,"&lt;&gt;")=0,"",SUMIF('English Scores- Leveled papers'!$H$4:$KM$4,BA$3,'English Scores- Leveled papers'!$H81:$KM81)))</f>
        <v/>
      </c>
      <c r="BB79" s="80" t="str">
        <f>IF($B79="","",IF(COUNTIFS('English Scores- Leveled papers'!$H$4:$KM$4,BB$3,'English Scores- Leveled papers'!$H81:$KM81,"&lt;&gt;")=0,"",SUMIF('English Scores- Leveled papers'!$H$4:$KM$4,BB$3,'English Scores- Leveled papers'!$H81:$KM81)))</f>
        <v/>
      </c>
      <c r="BC79" s="80" t="str">
        <f>IF($B79="","",IF(COUNTIFS('English Scores- Leveled papers'!$H$4:$KM$4,BC$3,'English Scores- Leveled papers'!$H81:$KM81,"&lt;&gt;")=0,"",SUMIF('English Scores- Leveled papers'!$H$4:$KM$4,BC$3,'English Scores- Leveled papers'!$H81:$KM81)))</f>
        <v/>
      </c>
      <c r="BD79" s="80"/>
      <c r="BE79" s="80"/>
      <c r="BF79" s="80" t="str">
        <f>IF($B79="","",IF(COUNTIFS('English Scores- Leveled papers'!$H$4:$KM$4,BF$3,'English Scores- Leveled papers'!$H81:$KM81,"&lt;&gt;")=0,"",SUMIF('English Scores- Leveled papers'!$H$4:$KM$4,BF$3,'English Scores- Leveled papers'!$H81:$KM81)))</f>
        <v/>
      </c>
      <c r="BG79" s="80" t="str">
        <f>IF($B79="","",IF(COUNTIFS('English Scores- Leveled papers'!$H$4:$KM$4,BG$3,'English Scores- Leveled papers'!$H81:$KM81,"&lt;&gt;")=0,"",SUMIF('English Scores- Leveled papers'!$H$4:$KM$4,BG$3,'English Scores- Leveled papers'!$H81:$KM81)))</f>
        <v/>
      </c>
      <c r="BH79" s="80" t="str">
        <f>IF($B79="","",IF(COUNTIFS('English Scores- Leveled papers'!$H$4:$KM$4,BH$3,'English Scores- Leveled papers'!$H81:$KM81,"&lt;&gt;")=0,"",SUMIF('English Scores- Leveled papers'!$H$4:$KM$4,BH$3,'English Scores- Leveled papers'!$H81:$KM81)))</f>
        <v/>
      </c>
      <c r="BI79" s="80" t="str">
        <f>IF($B79="","",IF(COUNTIFS('English Scores- Leveled papers'!$H$4:$KM$4,BI$3,'English Scores- Leveled papers'!$H81:$KM81,"&lt;&gt;")=0,"",SUMIF('English Scores- Leveled papers'!$H$4:$KM$4,BI$3,'English Scores- Leveled papers'!$H81:$KM81)))</f>
        <v/>
      </c>
      <c r="BJ79" s="80" t="str">
        <f>IF($B79="","",IF(COUNTIFS('English Scores- Leveled papers'!$H$4:$KM$4,BJ$3,'English Scores- Leveled papers'!$H81:$KM81,"&lt;&gt;")=0,"",SUMIF('English Scores- Leveled papers'!$H$4:$KM$4,BJ$3,'English Scores- Leveled papers'!$H81:$KM81)))</f>
        <v/>
      </c>
      <c r="BK79" s="80" t="str">
        <f>IF($B79="","",IF(COUNTIFS('English Scores- Leveled papers'!$H$4:$KM$4,BK$3,'English Scores- Leveled papers'!$H81:$KM81,"&lt;&gt;")=0,"",SUMIF('English Scores- Leveled papers'!$H$4:$KM$4,BK$3,'English Scores- Leveled papers'!$H81:$KM81)))</f>
        <v/>
      </c>
      <c r="BL79" s="80" t="str">
        <f>IF($B79="","",IF(COUNTIFS('English Scores- Leveled papers'!$H$4:$KM$4,BL$3,'English Scores- Leveled papers'!$H81:$KM81,"&lt;&gt;")=0,"",SUMIF('English Scores- Leveled papers'!$H$4:$KM$4,BL$3,'English Scores- Leveled papers'!$H81:$KM81)))</f>
        <v/>
      </c>
      <c r="BM79" s="80" t="str">
        <f>IF($B79="","",IF(COUNTIFS('English Scores- Leveled papers'!$H$4:$KM$4,BM$3,'English Scores- Leveled papers'!$H81:$KM81,"&lt;&gt;")=0,"",SUMIF('English Scores- Leveled papers'!$H$4:$KM$4,BM$3,'English Scores- Leveled papers'!$H81:$KM81)))</f>
        <v/>
      </c>
      <c r="BN79" s="80" t="str">
        <f>IF($B79="","",IF(COUNTIFS('English Scores- Leveled papers'!$H$4:$KM$4,BN$3,'English Scores- Leveled papers'!$H81:$KM81,"&lt;&gt;")=0,"",SUMIF('English Scores- Leveled papers'!$H$4:$KM$4,BN$3,'English Scores- Leveled papers'!$H81:$KM81)))</f>
        <v/>
      </c>
      <c r="BO79" s="80"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80" t="str">
        <f>IF($B79="","",IF(COUNTIFS('English Scores- Leveled papers'!$H$4:$KM$4,BX$3,'English Scores- Leveled papers'!$H81:$KM81,"&lt;&gt;")=0,"",SUMIF('English Scores- Leveled papers'!$H$4:$KM$4,BX$3,'English Scores- Leveled papers'!$H81:$KM81)))</f>
        <v/>
      </c>
      <c r="BY79" s="80" t="str">
        <f>IF($B79="","",IF(COUNTIFS('English Scores- Leveled papers'!$H$4:$KM$4,BY$3,'English Scores- Leveled papers'!$H81:$KM81,"&lt;&gt;")=0,"",SUMIF('English Scores- Leveled papers'!$H$4:$KM$4,BY$3,'English Scores- Leveled papers'!$H81:$KM81)))</f>
        <v/>
      </c>
      <c r="BZ79" s="80" t="str">
        <f>IF($B79="","",IF(COUNTIFS('English Scores- Leveled papers'!$H$4:$KM$4,BZ$3,'English Scores- Leveled papers'!$H81:$KM81,"&lt;&gt;")=0,"",SUMIF('English Scores- Leveled papers'!$H$4:$KM$4,BZ$3,'English Scores- Leveled papers'!$H81:$KM81)))</f>
        <v/>
      </c>
      <c r="CA79" s="80" t="str">
        <f>IF($B79="","",IF(COUNTIFS('English Scores- Leveled papers'!$H$4:$KM$4,CA$3,'English Scores- Leveled papers'!$H81:$KM81,"&lt;&gt;")=0,"",SUMIF('English Scores- Leveled papers'!$H$4:$KM$4,CA$3,'English Scores- Leveled papers'!$H81:$KM81)))</f>
        <v/>
      </c>
      <c r="CB79" s="80" t="str">
        <f>IF($B79="","",IF(COUNTIFS('English Scores- Leveled papers'!$H$4:$KM$4,CB$3,'English Scores- Leveled papers'!$H81:$KM81,"&lt;&gt;")=0,"",SUMIF('English Scores- Leveled papers'!$H$4:$KM$4,CB$3,'English Scores- Leveled papers'!$H81:$KM81)))</f>
        <v/>
      </c>
      <c r="CC79" s="80" t="str">
        <f>IF($B79="","",IF(COUNTIFS('English Scores- Leveled papers'!$H$4:$KM$4,CC$3,'English Scores- Leveled papers'!$H81:$KM81,"&lt;&gt;")=0,"",SUMIF('English Scores- Leveled papers'!$H$4:$KM$4,CC$3,'English Scores- Leveled papers'!$H81:$KM81)))</f>
        <v/>
      </c>
      <c r="CD79" s="80" t="str">
        <f>IF($B79="","",IF(COUNTIFS('English Scores- Leveled papers'!$H$4:$KM$4,CD$3,'English Scores- Leveled papers'!$H81:$KM81,"&lt;&gt;")=0,"",SUMIF('English Scores- Leveled papers'!$H$4:$KM$4,CD$3,'English Scores- Leveled papers'!$H81:$KM81)))</f>
        <v/>
      </c>
      <c r="CE79" s="80" t="str">
        <f>IF($B79="","",IF(COUNTIFS('English Scores- Leveled papers'!$H$4:$KM$4,CE$3,'English Scores- Leveled papers'!$H81:$KM81,"&lt;&gt;")=0,"",SUMIF('English Scores- Leveled papers'!$H$4:$KM$4,CE$3,'English Scores- Leveled papers'!$H81:$KM81)))</f>
        <v/>
      </c>
      <c r="CF79" s="80"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80" t="str">
        <f>IF($B79="","",IF(COUNTIFS('English Scores- Leveled papers'!$H$4:$KM$4,CL$3,'English Scores- Leveled papers'!$H81:$KM81,"&lt;&gt;")=0,"",SUMIF('English Scores- Leveled papers'!$H$4:$KM$4,CL$3,'English Scores- Leveled papers'!$H81:$KM81)))</f>
        <v/>
      </c>
      <c r="CM79" s="80" t="str">
        <f>IF($B79="","",IF(COUNTIFS('English Scores- Leveled papers'!$H$4:$KM$4,CM$3,'English Scores- Leveled papers'!$H81:$KM81,"&lt;&gt;")=0,"",SUMIF('English Scores- Leveled papers'!$H$4:$KM$4,CM$3,'English Scores- Leveled papers'!$H81:$KM81)))</f>
        <v/>
      </c>
      <c r="CN79" s="80" t="str">
        <f>IF($B79="","",IF(COUNTIFS('English Scores- Leveled papers'!$H$4:$KM$4,CN$3,'English Scores- Leveled papers'!$H81:$KM81,"&lt;&gt;")=0,"",SUMIF('English Scores- Leveled papers'!$H$4:$KM$4,CN$3,'English Scores- Leveled papers'!$H81:$KM81)))</f>
        <v/>
      </c>
      <c r="CO79" s="80" t="str">
        <f>IF($B79="","",IF(COUNTIFS('English Scores- Leveled papers'!$H$4:$KM$4,CO$3,'English Scores- Leveled papers'!$H81:$KM81,"&lt;&gt;")=0,"",SUMIF('English Scores- Leveled papers'!$H$4:$KM$4,CO$3,'English Scores- Leveled papers'!$H81:$KM81)))</f>
        <v/>
      </c>
      <c r="CP79" s="80" t="str">
        <f>IF($B79="","",IF(COUNTIFS('English Scores- Leveled papers'!$H$4:$KM$4,CP$3,'English Scores- Leveled papers'!$H81:$KM81,"&lt;&gt;")=0,"",SUMIF('English Scores- Leveled papers'!$H$4:$KM$4,CP$3,'English Scores- Leveled papers'!$H81:$KM81)))</f>
        <v/>
      </c>
      <c r="CQ79" s="80" t="str">
        <f>IF($B79="","",IF(COUNTIFS('English Scores- Leveled papers'!$H$4:$KM$4,CQ$3,'English Scores- Leveled papers'!$H81:$KM81,"&lt;&gt;")=0,"",SUMIF('English Scores- Leveled papers'!$H$4:$KM$4,CQ$3,'English Scores- Leveled papers'!$H81:$KM81)))</f>
        <v/>
      </c>
      <c r="CR79" s="80" t="str">
        <f>IF($B79="","",IF(COUNTIFS('English Scores- Leveled papers'!$H$4:$KM$4,CR$3,'English Scores- Leveled papers'!$H81:$KM81,"&lt;&gt;")=0,"",SUMIF('English Scores- Leveled papers'!$H$4:$KM$4,CR$3,'English Scores- Leveled papers'!$H81:$KM81)))</f>
        <v/>
      </c>
      <c r="CS79" s="80"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80" t="str">
        <f>IF($B79="","",IF(COUNTIFS('English Scores- Leveled papers'!$H$4:$KM$4,DF$3,'English Scores- Leveled papers'!$H81:$KM81,"&lt;&gt;")=0,"",SUMIF('English Scores- Leveled papers'!$H$4:$KM$4,DF$3,'English Scores- Leveled papers'!$H81:$KM81)))</f>
        <v/>
      </c>
      <c r="DG79" s="80" t="str">
        <f>IF($B79="","",IF(COUNTIFS('English Scores- Leveled papers'!$H$4:$KM$4,DG$3,'English Scores- Leveled papers'!$H81:$KM81,"&lt;&gt;")=0,"",SUMIF('English Scores- Leveled papers'!$H$4:$KM$4,DG$3,'English Scores- Leveled papers'!$H81:$KM81)))</f>
        <v/>
      </c>
      <c r="DH79" s="80" t="str">
        <f>IF($B79="","",IF(COUNTIFS('English Scores- Leveled papers'!$H$4:$KM$4,DH$3,'English Scores- Leveled papers'!$H81:$KM81,"&lt;&gt;")=0,"",SUMIF('English Scores- Leveled papers'!$H$4:$KM$4,DH$3,'English Scores- Leveled papers'!$H81:$KM81)))</f>
        <v/>
      </c>
      <c r="DI79" s="80" t="str">
        <f>IF($B79="","",IF(COUNTIFS('English Scores- Leveled papers'!$H$4:$KM$4,DI$3,'English Scores- Leveled papers'!$H81:$KM81,"&lt;&gt;")=0,"",SUMIF('English Scores- Leveled papers'!$H$4:$KM$4,DI$3,'English Scores- Leveled papers'!$H81:$KM81)))</f>
        <v/>
      </c>
      <c r="DJ79" s="80" t="str">
        <f>IF($B79="","",IF(COUNTIFS('English Scores- Leveled papers'!$H$4:$KM$4,DJ$3,'English Scores- Leveled papers'!$H81:$KM81,"&lt;&gt;")=0,"",SUMIF('English Scores- Leveled papers'!$H$4:$KM$4,DJ$3,'English Scores- Leveled papers'!$H81:$KM81)))</f>
        <v/>
      </c>
      <c r="DK79" s="80" t="str">
        <f>IF($B79="","",IF(COUNTIFS('English Scores- Leveled papers'!$H$4:$KM$4,DK$3,'English Scores- Leveled papers'!$H81:$KM81,"&lt;&gt;")=0,"",SUMIF('English Scores- Leveled papers'!$H$4:$KM$4,DK$3,'English Scores- Leveled papers'!$H81:$KM81)))</f>
        <v/>
      </c>
      <c r="DL79" s="80" t="str">
        <f>IF($B79="","",IF(COUNTIFS('English Scores- Leveled papers'!$H$4:$KM$4,DL$3,'English Scores- Leveled papers'!$H81:$KM81,"&lt;&gt;")=0,"",SUMIF('English Scores- Leveled papers'!$H$4:$KM$4,DL$3,'English Scores- Leveled papers'!$H81:$KM81)))</f>
        <v/>
      </c>
      <c r="DM79" s="80" t="str">
        <f>IF($B79="","",IF(COUNTIFS('English Scores- Leveled papers'!$H$4:$KM$4,DM$3,'English Scores- Leveled papers'!$H81:$KM81,"&lt;&gt;")=0,"",SUMIF('English Scores- Leveled papers'!$H$4:$KM$4,DM$3,'English Scores- Leveled papers'!$H81:$KM81)))</f>
        <v/>
      </c>
      <c r="DN79" s="80" t="str">
        <f>IF($B79="","",IF(COUNTIFS('English Scores- Leveled papers'!$H$4:$KM$4,DN$3,'English Scores- Leveled papers'!$H81:$KM81,"&lt;&gt;")=0,"",SUMIF('English Scores- Leveled papers'!$H$4:$KM$4,DN$3,'English Scores- Leveled papers'!$H81:$KM81)))</f>
        <v/>
      </c>
      <c r="DO79" s="80" t="str">
        <f>IF($B79="","",IF(COUNTIFS('English Scores- Leveled papers'!$H$4:$KM$4,DO$3,'English Scores- Leveled papers'!$H81:$KM81,"&lt;&gt;")=0,"",SUMIF('English Scores- Leveled papers'!$H$4:$KM$4,DO$3,'English Scores- Leveled papers'!$H81:$KM81)))</f>
        <v/>
      </c>
      <c r="DP79" s="80" t="str">
        <f>IF($B79="","",IF(COUNTIFS('English Scores- Leveled papers'!$H$4:$KM$4,DP$3,'English Scores- Leveled papers'!$H81:$KM81,"&lt;&gt;")=0,"",SUMIF('English Scores- Leveled papers'!$H$4:$KM$4,DP$3,'English Scores- Leveled papers'!$H81:$KM81)))</f>
        <v/>
      </c>
      <c r="DQ79" s="80" t="str">
        <f>IF($B79="","",IF(COUNTIFS('English Scores- Leveled papers'!$H$4:$KM$4,DQ$3,'English Scores- Leveled papers'!$H81:$KM81,"&lt;&gt;")=0,"",SUMIF('English Scores- Leveled papers'!$H$4:$KM$4,DQ$3,'English Scores- Leveled papers'!$H81:$KM81)))</f>
        <v/>
      </c>
      <c r="DR79" s="41" t="str">
        <f>IF($B79="","",IF(COUNTIFS('English Scores- Leveled papers'!$H$4:$KM$4,DR$3,'English Scores- Leveled papers'!$H81:$KM81,"&lt;&gt;")=0,"",SUMIF('English Scores- Leveled papers'!$H$4:$KM$4,DR$3,'English Scores- Leveled papers'!$H81:$KM81)))</f>
        <v/>
      </c>
      <c r="DS79" s="41" t="str">
        <f>IF($B79="","",IF(COUNTIFS('English Scores- Leveled papers'!$H$4:$KM$4,DS$3,'English Scores- Leveled papers'!$H81:$KM81,"&lt;&gt;")=0,"",SUMIF('English Scores- Leveled papers'!$H$4:$KM$4,DS$3,'English Scores- Leveled papers'!$H81:$KM81)))</f>
        <v/>
      </c>
      <c r="DT79" s="41" t="str">
        <f>IF($B79="","",IF(COUNTIFS('English Scores- Leveled papers'!$H$4:$KM$4,DT$3,'English Scores- Leveled papers'!$H81:$KM81,"&lt;&gt;")=0,"",SUMIF('English Scores- Leveled papers'!$H$4:$KM$4,DT$3,'English Scores- Leveled papers'!$H81:$KM81)))</f>
        <v/>
      </c>
      <c r="DU79" s="41" t="str">
        <f>IF($B79="","",IF(COUNTIFS('English Scores- Leveled papers'!$H$4:$KM$4,DU$3,'English Scores- Leveled papers'!$H81:$KM81,"&lt;&gt;")=0,"",SUMIF('English Scores- Leveled papers'!$H$4:$KM$4,DU$3,'English Scores- Leveled papers'!$H81:$KM81)))</f>
        <v/>
      </c>
      <c r="DV79" s="41" t="str">
        <f>IF($B79="","",IF(COUNTIFS('English Scores- Leveled papers'!$H$4:$KM$4,DV$3,'English Scores- Leveled papers'!$H81:$KM81,"&lt;&gt;")=0,"",SUMIF('English Scores- Leveled papers'!$H$4:$KM$4,DV$3,'English Scores- Leveled papers'!$H81:$KM81)))</f>
        <v/>
      </c>
      <c r="DW79" s="41" t="str">
        <f>IF($B79="","",IF(COUNTIFS('English Scores- Leveled papers'!$H$4:$KM$4,DW$3,'English Scores- Leveled papers'!$H81:$KM81,"&lt;&gt;")=0,"",SUMIF('English Scores- Leveled papers'!$H$4:$KM$4,DW$3,'English Scores- Leveled papers'!$H81:$KM81)))</f>
        <v/>
      </c>
      <c r="DX79" s="41" t="str">
        <f>IF($B79="","",IF(COUNTIFS('English Scores- Leveled papers'!$H$4:$KM$4,DX$3,'English Scores- Leveled papers'!$H81:$KM81,"&lt;&gt;")=0,"",SUMIF('English Scores- Leveled papers'!$H$4:$KM$4,DX$3,'English Scores- Leveled papers'!$H81:$KM81)))</f>
        <v/>
      </c>
      <c r="DY79" s="41" t="str">
        <f>IF($B79="","",IF(COUNTIFS('English Scores- Leveled papers'!$H$4:$KM$4,DY$3,'English Scores- Leveled papers'!$H81:$KM81,"&lt;&gt;")=0,"",SUMIF('English Scores- Leveled papers'!$H$4:$KM$4,DY$3,'English Scores- Leveled papers'!$H81:$KM81)))</f>
        <v/>
      </c>
      <c r="DZ79" s="41" t="str">
        <f>IF($B79="","",IF(COUNTIFS('English Scores- Leveled papers'!$H$4:$KM$4,DZ$3,'English Scores- Leveled papers'!$H81:$KM81,"&lt;&gt;")=0,"",SUMIF('English Scores- Leveled papers'!$H$4:$KM$4,DZ$3,'English Scores- Leveled papers'!$H81:$KM81)))</f>
        <v/>
      </c>
      <c r="EA79" s="41" t="str">
        <f>IF($B79="","",IF(COUNTIFS('English Scores- Leveled papers'!$H$4:$KM$4,EA$3,'English Scores- Leveled papers'!$H81:$KM81,"&lt;&gt;")=0,"",SUMIF('English Scores- Leveled papers'!$H$4:$KM$4,EA$3,'English Scores- Leveled papers'!$H81:$KM81)))</f>
        <v/>
      </c>
      <c r="EB79" s="41" t="str">
        <f>IF($B79="","",IF(COUNTIFS('English Scores- Leveled papers'!$H$4:$KM$4,EB$3,'English Scores- Leveled papers'!$H81:$KM81,"&lt;&gt;")=0,"",SUMIF('English Scores- Leveled papers'!$H$4:$KM$4,EB$3,'English Scores- Leveled papers'!$H81:$KM81)))</f>
        <v/>
      </c>
      <c r="EC79" s="41" t="str">
        <f>IF($B79="","",IF(COUNTIFS('English Scores- Leveled papers'!$H$4:$KM$4,EC$3,'English Scores- Leveled papers'!$H81:$KM81,"&lt;&gt;")=0,"",SUMIF('English Scores- Leveled papers'!$H$4:$KM$4,EC$3,'English Scores- Leveled papers'!$H81:$KM81)))</f>
        <v/>
      </c>
      <c r="ED79" s="80" t="str">
        <f>IF($B79="","",IF(COUNTIFS('English Scores- Leveled papers'!$H$4:$KM$4,ED$3,'English Scores- Leveled papers'!$H81:$KM81,"&lt;&gt;")=0,"",SUMIF('English Scores- Leveled papers'!$H$4:$KM$4,ED$3,'English Scores- Leveled papers'!$H81:$KM81)))</f>
        <v/>
      </c>
      <c r="EE79" s="80" t="str">
        <f>IF($B79="","",IF(COUNTIFS('English Scores- Leveled papers'!$H$4:$KM$4,EE$3,'English Scores- Leveled papers'!$H81:$KM81,"&lt;&gt;")=0,"",SUMIF('English Scores- Leveled papers'!$H$4:$KM$4,EE$3,'English Scores- Leveled papers'!$H81:$KM81)))</f>
        <v/>
      </c>
      <c r="EF79" s="80" t="str">
        <f>IF($B79="","",IF(COUNTIFS('English Scores- Leveled papers'!$H$4:$KM$4,EF$3,'English Scores- Leveled papers'!$H81:$KM81,"&lt;&gt;")=0,"",SUMIF('English Scores- Leveled papers'!$H$4:$KM$4,EF$3,'English Scores- Leveled papers'!$H81:$KM81)))</f>
        <v/>
      </c>
      <c r="EG79" s="80" t="str">
        <f>IF($B79="","",IF(COUNTIFS('English Scores- Leveled papers'!$H$4:$KM$4,EG$3,'English Scores- Leveled papers'!$H81:$KM81,"&lt;&gt;")=0,"",SUMIF('English Scores- Leveled papers'!$H$4:$KM$4,EG$3,'English Scores- Leveled papers'!$H81:$KM81)))</f>
        <v/>
      </c>
      <c r="EH79" s="80" t="str">
        <f>IF($B79="","",IF(COUNTIFS('English Scores- Leveled papers'!$H$4:$KM$4,EH$3,'English Scores- Leveled papers'!$H81:$KM81,"&lt;&gt;")=0,"",SUMIF('English Scores- Leveled papers'!$H$4:$KM$4,EH$3,'English Scores- Leveled papers'!$H81:$KM81)))</f>
        <v/>
      </c>
      <c r="EI79" s="80" t="str">
        <f>IF($B79="","",IF(COUNTIFS('English Scores- Leveled papers'!$H$4:$KM$4,EI$3,'English Scores- Leveled papers'!$H81:$KM81,"&lt;&gt;")=0,"",SUMIF('English Scores- Leveled papers'!$H$4:$KM$4,EI$3,'English Scores- Leveled papers'!$H81:$KM81)))</f>
        <v/>
      </c>
      <c r="EJ79" s="80" t="str">
        <f>IF($B79="","",IF(COUNTIFS('English Scores- Leveled papers'!$H$4:$KM$4,EJ$3,'English Scores- Leveled papers'!$H81:$KM81,"&lt;&gt;")=0,"",SUMIF('English Scores- Leveled papers'!$H$4:$KM$4,EJ$3,'English Scores- Leveled papers'!$H81:$KM81)))</f>
        <v/>
      </c>
      <c r="EK79" s="80" t="str">
        <f>IF($B79="","",IF(COUNTIFS('English Scores- Leveled papers'!$H$4:$KM$4,EK$3,'English Scores- Leveled papers'!$H81:$KM81,"&lt;&gt;")=0,"",SUMIF('English Scores- Leveled papers'!$H$4:$KM$4,EK$3,'English Scores- Leveled papers'!$H81:$KM81)))</f>
        <v/>
      </c>
      <c r="EL79" s="80" t="str">
        <f>IF($B79="","",IF(COUNTIFS('English Scores- Leveled papers'!$H$4:$KM$4,EL$3,'English Scores- Leveled papers'!$H81:$KM81,"&lt;&gt;")=0,"",SUMIF('English Scores- Leveled papers'!$H$4:$KM$4,EL$3,'English Scores- Leveled papers'!$H81:$KM81)))</f>
        <v/>
      </c>
      <c r="EM79" s="80" t="str">
        <f>IF($B79="","",IF(COUNTIFS('English Scores- Leveled papers'!$H$4:$KM$4,EM$3,'English Scores- Leveled papers'!$H81:$KM81,"&lt;&gt;")=0,"",SUMIF('English Scores- Leveled papers'!$H$4:$KM$4,EM$3,'English Scores- Leveled papers'!$H81:$KM81)))</f>
        <v/>
      </c>
      <c r="EN79" s="80" t="str">
        <f>IF($B79="","",IF(COUNTIFS('English Scores- Leveled papers'!$H$4:$KM$4,EN$3,'English Scores- Leveled papers'!$H81:$KM81,"&lt;&gt;")=0,"",SUMIF('English Scores- Leveled papers'!$H$4:$KM$4,EN$3,'English Scores- Leveled papers'!$H81:$KM81)))</f>
        <v/>
      </c>
      <c r="EO79" s="80" t="str">
        <f>IF($B79="","",IF(COUNTIFS('English Scores- Leveled papers'!$H$4:$KM$4,EO$3,'English Scores- Leveled papers'!$H81:$KM81,"&lt;&gt;")=0,"",SUMIF('English Scores- Leveled papers'!$H$4:$KM$4,EO$3,'English Scores- Leveled papers'!$H81:$KM81)))</f>
        <v/>
      </c>
      <c r="EP79" s="80" t="str">
        <f>IF($B79="","",IF(COUNTIFS('English Scores- Leveled papers'!$H$4:$KM$4,EP$3,'English Scores- Leveled papers'!$H81:$KM81,"&lt;&gt;")=0,"",SUMIF('English Scores- Leveled papers'!$H$4:$KM$4,EP$3,'English Scores- Leveled papers'!$H81:$KM81)))</f>
        <v/>
      </c>
    </row>
    <row r="80" spans="1:146" ht="12.75" customHeight="1" x14ac:dyDescent="0.2">
      <c r="A80" s="65">
        <v>76</v>
      </c>
      <c r="B80" s="65" t="str">
        <f>'English Scores- Leveled papers'!B82</f>
        <v/>
      </c>
      <c r="C80" s="79" t="str">
        <f>IF('RC Mastery Check+Question type'!D80="","",IF(OR('RC Mastery Check+Question type'!D80=-0.5,'RC Mastery Check+Question type'!D80=0,'RC Mastery Check+Question type'!D80=0.2,'RC Mastery Check+Question type'!D80=0.5),"NR",'Cover Sheet'!#REF!))</f>
        <v/>
      </c>
      <c r="D80" s="76" t="str">
        <f>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v/>
      </c>
      <c r="E80" s="78" t="str">
        <f t="shared" si="30"/>
        <v/>
      </c>
      <c r="F80" s="78" t="str">
        <f t="shared" si="31"/>
        <v/>
      </c>
      <c r="G80" s="78" t="str">
        <f t="shared" si="32"/>
        <v/>
      </c>
      <c r="H80" s="78" t="str">
        <f t="shared" si="33"/>
        <v/>
      </c>
      <c r="I80" s="78" t="str">
        <f t="shared" si="34"/>
        <v/>
      </c>
      <c r="J80" s="78" t="str">
        <f t="shared" si="35"/>
        <v/>
      </c>
      <c r="K80" s="78" t="str">
        <f t="shared" si="36"/>
        <v/>
      </c>
      <c r="L80" s="78" t="str">
        <f t="shared" si="37"/>
        <v/>
      </c>
      <c r="M80" s="78" t="str">
        <f t="shared" si="38"/>
        <v/>
      </c>
      <c r="N80" s="78" t="str">
        <f t="shared" si="39"/>
        <v/>
      </c>
      <c r="O80" s="78" t="str">
        <f t="shared" si="40"/>
        <v/>
      </c>
      <c r="P80" s="78" t="str">
        <f t="shared" si="41"/>
        <v/>
      </c>
      <c r="Q80" s="78" t="str">
        <f t="shared" si="42"/>
        <v/>
      </c>
      <c r="R80" s="78" t="str">
        <f t="shared" si="43"/>
        <v/>
      </c>
      <c r="S80" s="41" t="str">
        <f>IF($B80="","",IF(COUNTIFS('English Scores- Leveled papers'!$H$4:$KM$4,S$3,'English Scores- Leveled papers'!$H82:$KM82,"&lt;&gt;")=0,"",SUMIF('English Scores- Leveled papers'!$H$4:$KM$4,S$3,'English Scores- Leveled papers'!$H82:$KM82)))</f>
        <v/>
      </c>
      <c r="T80" s="41" t="str">
        <f>IF($B80="","",IF(COUNTIFS('English Scores- Leveled papers'!$H$4:$KM$4,T$3,'English Scores- Leveled papers'!$H82:$KM82,"&lt;&gt;")=0,"",SUMIF('English Scores- Leveled papers'!$H$4:$KM$4,T$3,'English Scores- Leveled papers'!$H82:$KM82)))</f>
        <v/>
      </c>
      <c r="U80" s="41" t="str">
        <f>IF($B80="","",IF(COUNTIFS('English Scores- Leveled papers'!$H$4:$KM$4,U$3,'English Scores- Leveled papers'!$H82:$KM82,"&lt;&gt;")=0,"",SUMIF('English Scores- Leveled papers'!$H$4:$KM$4,U$3,'English Scores- Leveled papers'!$H82:$KM82)))</f>
        <v/>
      </c>
      <c r="V80" s="41" t="str">
        <f>IF($B80="","",IF(COUNTIFS('English Scores- Leveled papers'!$H$4:$KM$4,V$3,'English Scores- Leveled papers'!$H82:$KM82,"&lt;&gt;")=0,"",SUMIF('English Scores- Leveled papers'!$H$4:$KM$4,V$3,'English Scores- Leveled papers'!$H82:$KM82)))</f>
        <v/>
      </c>
      <c r="W80" s="41" t="str">
        <f>IF($B80="","",IF(COUNTIFS('English Scores- Leveled papers'!$H$4:$KM$4,W$3,'English Scores- Leveled papers'!$H82:$KM82,"&lt;&gt;")=0,"",SUMIF('English Scores- Leveled papers'!$H$4:$KM$4,W$3,'English Scores- Leveled papers'!$H82:$KM82)))</f>
        <v/>
      </c>
      <c r="X80" s="80" t="str">
        <f>IF($B80="","",IF(COUNTIFS('English Scores- Leveled papers'!$H$4:$KM$4,X$3,'English Scores- Leveled papers'!$H82:$KM82,"&lt;&gt;")=0,"",SUMIF('English Scores- Leveled papers'!$H$4:$KM$4,X$3,'English Scores- Leveled papers'!$H82:$KM82)))</f>
        <v/>
      </c>
      <c r="Y80" s="80" t="str">
        <f>IF($B80="","",IF(COUNTIFS('English Scores- Leveled papers'!$H$4:$KM$4,Y$3,'English Scores- Leveled papers'!$H82:$KM82,"&lt;&gt;")=0,"",SUMIF('English Scores- Leveled papers'!$H$4:$KM$4,Y$3,'English Scores- Leveled papers'!$H82:$KM82)))</f>
        <v/>
      </c>
      <c r="Z80" s="80" t="str">
        <f>IF($B80="","",IF(COUNTIFS('English Scores- Leveled papers'!$H$4:$KM$4,Z$3,'English Scores- Leveled papers'!$H82:$KM82,"&lt;&gt;")=0,"",SUMIF('English Scores- Leveled papers'!$H$4:$KM$4,Z$3,'English Scores- Leveled papers'!$H82:$KM82)))</f>
        <v/>
      </c>
      <c r="AA80" s="80" t="str">
        <f>IF($B80="","",IF(COUNTIFS('English Scores- Leveled papers'!$H$4:$KM$4,AA$3,'English Scores- Leveled papers'!$H82:$KM82,"&lt;&gt;")=0,"",SUMIF('English Scores- Leveled papers'!$H$4:$KM$4,AA$3,'English Scores- Leveled papers'!$H82:$KM82)))</f>
        <v/>
      </c>
      <c r="AB80" s="80" t="str">
        <f>IF($B80="","",IF(COUNTIFS('English Scores- Leveled papers'!$H$4:$KM$4,AB$3,'English Scores- Leveled papers'!$H82:$KM82,"&lt;&gt;")=0,"",SUMIF('English Scores- Leveled papers'!$H$4:$KM$4,AB$3,'English Scores- Leveled papers'!$H82:$KM82)))</f>
        <v/>
      </c>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80" t="str">
        <f>IF($B80="","",IF(COUNTIFS('English Scores- Leveled papers'!$H$4:$KM$4,AI$3,'English Scores- Leveled papers'!$H82:$KM82,"&lt;&gt;")=0,"",SUMIF('English Scores- Leveled papers'!$H$4:$KM$4,AI$3,'English Scores- Leveled papers'!$H82:$KM82)))</f>
        <v/>
      </c>
      <c r="AJ80" s="80" t="str">
        <f>IF($B80="","",IF(COUNTIFS('English Scores- Leveled papers'!$H$4:$KM$4,AJ$3,'English Scores- Leveled papers'!$H82:$KM82,"&lt;&gt;")=0,"",SUMIF('English Scores- Leveled papers'!$H$4:$KM$4,AJ$3,'English Scores- Leveled papers'!$H82:$KM82)))</f>
        <v/>
      </c>
      <c r="AK80" s="80" t="str">
        <f>IF($B80="","",IF(COUNTIFS('English Scores- Leveled papers'!$H$4:$KM$4,AK$3,'English Scores- Leveled papers'!$H82:$KM82,"&lt;&gt;")=0,"",SUMIF('English Scores- Leveled papers'!$H$4:$KM$4,AK$3,'English Scores- Leveled papers'!$H82:$KM82)))</f>
        <v/>
      </c>
      <c r="AL80" s="80" t="str">
        <f>IF($B80="","",IF(COUNTIFS('English Scores- Leveled papers'!$H$4:$KM$4,AL$3,'English Scores- Leveled papers'!$H82:$KM82,"&lt;&gt;")=0,"",SUMIF('English Scores- Leveled papers'!$H$4:$KM$4,AL$3,'English Scores- Leveled papers'!$H82:$KM82)))</f>
        <v/>
      </c>
      <c r="AM80" s="80" t="str">
        <f>IF($B80="","",IF(COUNTIFS('English Scores- Leveled papers'!$H$4:$KM$4,AM$3,'English Scores- Leveled papers'!$H82:$KM82,"&lt;&gt;")=0,"",SUMIF('English Scores- Leveled papers'!$H$4:$KM$4,AM$3,'English Scores- Leveled papers'!$H82:$KM82)))</f>
        <v/>
      </c>
      <c r="AN80" s="80"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80" t="str">
        <f>IF($B80="","",IF(COUNTIFS('English Scores- Leveled papers'!$H$4:$KM$4,AZ$3,'English Scores- Leveled papers'!$H82:$KM82,"&lt;&gt;")=0,"",SUMIF('English Scores- Leveled papers'!$H$4:$KM$4,AZ$3,'English Scores- Leveled papers'!$H82:$KM82)))</f>
        <v/>
      </c>
      <c r="BA80" s="80" t="str">
        <f>IF($B80="","",IF(COUNTIFS('English Scores- Leveled papers'!$H$4:$KM$4,BA$3,'English Scores- Leveled papers'!$H82:$KM82,"&lt;&gt;")=0,"",SUMIF('English Scores- Leveled papers'!$H$4:$KM$4,BA$3,'English Scores- Leveled papers'!$H82:$KM82)))</f>
        <v/>
      </c>
      <c r="BB80" s="80" t="str">
        <f>IF($B80="","",IF(COUNTIFS('English Scores- Leveled papers'!$H$4:$KM$4,BB$3,'English Scores- Leveled papers'!$H82:$KM82,"&lt;&gt;")=0,"",SUMIF('English Scores- Leveled papers'!$H$4:$KM$4,BB$3,'English Scores- Leveled papers'!$H82:$KM82)))</f>
        <v/>
      </c>
      <c r="BC80" s="80" t="str">
        <f>IF($B80="","",IF(COUNTIFS('English Scores- Leveled papers'!$H$4:$KM$4,BC$3,'English Scores- Leveled papers'!$H82:$KM82,"&lt;&gt;")=0,"",SUMIF('English Scores- Leveled papers'!$H$4:$KM$4,BC$3,'English Scores- Leveled papers'!$H82:$KM82)))</f>
        <v/>
      </c>
      <c r="BD80" s="80"/>
      <c r="BE80" s="80"/>
      <c r="BF80" s="80" t="str">
        <f>IF($B80="","",IF(COUNTIFS('English Scores- Leveled papers'!$H$4:$KM$4,BF$3,'English Scores- Leveled papers'!$H82:$KM82,"&lt;&gt;")=0,"",SUMIF('English Scores- Leveled papers'!$H$4:$KM$4,BF$3,'English Scores- Leveled papers'!$H82:$KM82)))</f>
        <v/>
      </c>
      <c r="BG80" s="80" t="str">
        <f>IF($B80="","",IF(COUNTIFS('English Scores- Leveled papers'!$H$4:$KM$4,BG$3,'English Scores- Leveled papers'!$H82:$KM82,"&lt;&gt;")=0,"",SUMIF('English Scores- Leveled papers'!$H$4:$KM$4,BG$3,'English Scores- Leveled papers'!$H82:$KM82)))</f>
        <v/>
      </c>
      <c r="BH80" s="80" t="str">
        <f>IF($B80="","",IF(COUNTIFS('English Scores- Leveled papers'!$H$4:$KM$4,BH$3,'English Scores- Leveled papers'!$H82:$KM82,"&lt;&gt;")=0,"",SUMIF('English Scores- Leveled papers'!$H$4:$KM$4,BH$3,'English Scores- Leveled papers'!$H82:$KM82)))</f>
        <v/>
      </c>
      <c r="BI80" s="80" t="str">
        <f>IF($B80="","",IF(COUNTIFS('English Scores- Leveled papers'!$H$4:$KM$4,BI$3,'English Scores- Leveled papers'!$H82:$KM82,"&lt;&gt;")=0,"",SUMIF('English Scores- Leveled papers'!$H$4:$KM$4,BI$3,'English Scores- Leveled papers'!$H82:$KM82)))</f>
        <v/>
      </c>
      <c r="BJ80" s="80" t="str">
        <f>IF($B80="","",IF(COUNTIFS('English Scores- Leveled papers'!$H$4:$KM$4,BJ$3,'English Scores- Leveled papers'!$H82:$KM82,"&lt;&gt;")=0,"",SUMIF('English Scores- Leveled papers'!$H$4:$KM$4,BJ$3,'English Scores- Leveled papers'!$H82:$KM82)))</f>
        <v/>
      </c>
      <c r="BK80" s="80" t="str">
        <f>IF($B80="","",IF(COUNTIFS('English Scores- Leveled papers'!$H$4:$KM$4,BK$3,'English Scores- Leveled papers'!$H82:$KM82,"&lt;&gt;")=0,"",SUMIF('English Scores- Leveled papers'!$H$4:$KM$4,BK$3,'English Scores- Leveled papers'!$H82:$KM82)))</f>
        <v/>
      </c>
      <c r="BL80" s="80" t="str">
        <f>IF($B80="","",IF(COUNTIFS('English Scores- Leveled papers'!$H$4:$KM$4,BL$3,'English Scores- Leveled papers'!$H82:$KM82,"&lt;&gt;")=0,"",SUMIF('English Scores- Leveled papers'!$H$4:$KM$4,BL$3,'English Scores- Leveled papers'!$H82:$KM82)))</f>
        <v/>
      </c>
      <c r="BM80" s="80" t="str">
        <f>IF($B80="","",IF(COUNTIFS('English Scores- Leveled papers'!$H$4:$KM$4,BM$3,'English Scores- Leveled papers'!$H82:$KM82,"&lt;&gt;")=0,"",SUMIF('English Scores- Leveled papers'!$H$4:$KM$4,BM$3,'English Scores- Leveled papers'!$H82:$KM82)))</f>
        <v/>
      </c>
      <c r="BN80" s="80" t="str">
        <f>IF($B80="","",IF(COUNTIFS('English Scores- Leveled papers'!$H$4:$KM$4,BN$3,'English Scores- Leveled papers'!$H82:$KM82,"&lt;&gt;")=0,"",SUMIF('English Scores- Leveled papers'!$H$4:$KM$4,BN$3,'English Scores- Leveled papers'!$H82:$KM82)))</f>
        <v/>
      </c>
      <c r="BO80" s="80"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80" t="str">
        <f>IF($B80="","",IF(COUNTIFS('English Scores- Leveled papers'!$H$4:$KM$4,BX$3,'English Scores- Leveled papers'!$H82:$KM82,"&lt;&gt;")=0,"",SUMIF('English Scores- Leveled papers'!$H$4:$KM$4,BX$3,'English Scores- Leveled papers'!$H82:$KM82)))</f>
        <v/>
      </c>
      <c r="BY80" s="80" t="str">
        <f>IF($B80="","",IF(COUNTIFS('English Scores- Leveled papers'!$H$4:$KM$4,BY$3,'English Scores- Leveled papers'!$H82:$KM82,"&lt;&gt;")=0,"",SUMIF('English Scores- Leveled papers'!$H$4:$KM$4,BY$3,'English Scores- Leveled papers'!$H82:$KM82)))</f>
        <v/>
      </c>
      <c r="BZ80" s="80" t="str">
        <f>IF($B80="","",IF(COUNTIFS('English Scores- Leveled papers'!$H$4:$KM$4,BZ$3,'English Scores- Leveled papers'!$H82:$KM82,"&lt;&gt;")=0,"",SUMIF('English Scores- Leveled papers'!$H$4:$KM$4,BZ$3,'English Scores- Leveled papers'!$H82:$KM82)))</f>
        <v/>
      </c>
      <c r="CA80" s="80" t="str">
        <f>IF($B80="","",IF(COUNTIFS('English Scores- Leveled papers'!$H$4:$KM$4,CA$3,'English Scores- Leveled papers'!$H82:$KM82,"&lt;&gt;")=0,"",SUMIF('English Scores- Leveled papers'!$H$4:$KM$4,CA$3,'English Scores- Leveled papers'!$H82:$KM82)))</f>
        <v/>
      </c>
      <c r="CB80" s="80" t="str">
        <f>IF($B80="","",IF(COUNTIFS('English Scores- Leveled papers'!$H$4:$KM$4,CB$3,'English Scores- Leveled papers'!$H82:$KM82,"&lt;&gt;")=0,"",SUMIF('English Scores- Leveled papers'!$H$4:$KM$4,CB$3,'English Scores- Leveled papers'!$H82:$KM82)))</f>
        <v/>
      </c>
      <c r="CC80" s="80" t="str">
        <f>IF($B80="","",IF(COUNTIFS('English Scores- Leveled papers'!$H$4:$KM$4,CC$3,'English Scores- Leveled papers'!$H82:$KM82,"&lt;&gt;")=0,"",SUMIF('English Scores- Leveled papers'!$H$4:$KM$4,CC$3,'English Scores- Leveled papers'!$H82:$KM82)))</f>
        <v/>
      </c>
      <c r="CD80" s="80" t="str">
        <f>IF($B80="","",IF(COUNTIFS('English Scores- Leveled papers'!$H$4:$KM$4,CD$3,'English Scores- Leveled papers'!$H82:$KM82,"&lt;&gt;")=0,"",SUMIF('English Scores- Leveled papers'!$H$4:$KM$4,CD$3,'English Scores- Leveled papers'!$H82:$KM82)))</f>
        <v/>
      </c>
      <c r="CE80" s="80" t="str">
        <f>IF($B80="","",IF(COUNTIFS('English Scores- Leveled papers'!$H$4:$KM$4,CE$3,'English Scores- Leveled papers'!$H82:$KM82,"&lt;&gt;")=0,"",SUMIF('English Scores- Leveled papers'!$H$4:$KM$4,CE$3,'English Scores- Leveled papers'!$H82:$KM82)))</f>
        <v/>
      </c>
      <c r="CF80" s="80"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80" t="str">
        <f>IF($B80="","",IF(COUNTIFS('English Scores- Leveled papers'!$H$4:$KM$4,CL$3,'English Scores- Leveled papers'!$H82:$KM82,"&lt;&gt;")=0,"",SUMIF('English Scores- Leveled papers'!$H$4:$KM$4,CL$3,'English Scores- Leveled papers'!$H82:$KM82)))</f>
        <v/>
      </c>
      <c r="CM80" s="80" t="str">
        <f>IF($B80="","",IF(COUNTIFS('English Scores- Leveled papers'!$H$4:$KM$4,CM$3,'English Scores- Leveled papers'!$H82:$KM82,"&lt;&gt;")=0,"",SUMIF('English Scores- Leveled papers'!$H$4:$KM$4,CM$3,'English Scores- Leveled papers'!$H82:$KM82)))</f>
        <v/>
      </c>
      <c r="CN80" s="80" t="str">
        <f>IF($B80="","",IF(COUNTIFS('English Scores- Leveled papers'!$H$4:$KM$4,CN$3,'English Scores- Leveled papers'!$H82:$KM82,"&lt;&gt;")=0,"",SUMIF('English Scores- Leveled papers'!$H$4:$KM$4,CN$3,'English Scores- Leveled papers'!$H82:$KM82)))</f>
        <v/>
      </c>
      <c r="CO80" s="80" t="str">
        <f>IF($B80="","",IF(COUNTIFS('English Scores- Leveled papers'!$H$4:$KM$4,CO$3,'English Scores- Leveled papers'!$H82:$KM82,"&lt;&gt;")=0,"",SUMIF('English Scores- Leveled papers'!$H$4:$KM$4,CO$3,'English Scores- Leveled papers'!$H82:$KM82)))</f>
        <v/>
      </c>
      <c r="CP80" s="80" t="str">
        <f>IF($B80="","",IF(COUNTIFS('English Scores- Leveled papers'!$H$4:$KM$4,CP$3,'English Scores- Leveled papers'!$H82:$KM82,"&lt;&gt;")=0,"",SUMIF('English Scores- Leveled papers'!$H$4:$KM$4,CP$3,'English Scores- Leveled papers'!$H82:$KM82)))</f>
        <v/>
      </c>
      <c r="CQ80" s="80" t="str">
        <f>IF($B80="","",IF(COUNTIFS('English Scores- Leveled papers'!$H$4:$KM$4,CQ$3,'English Scores- Leveled papers'!$H82:$KM82,"&lt;&gt;")=0,"",SUMIF('English Scores- Leveled papers'!$H$4:$KM$4,CQ$3,'English Scores- Leveled papers'!$H82:$KM82)))</f>
        <v/>
      </c>
      <c r="CR80" s="80" t="str">
        <f>IF($B80="","",IF(COUNTIFS('English Scores- Leveled papers'!$H$4:$KM$4,CR$3,'English Scores- Leveled papers'!$H82:$KM82,"&lt;&gt;")=0,"",SUMIF('English Scores- Leveled papers'!$H$4:$KM$4,CR$3,'English Scores- Leveled papers'!$H82:$KM82)))</f>
        <v/>
      </c>
      <c r="CS80" s="80"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80" t="str">
        <f>IF($B80="","",IF(COUNTIFS('English Scores- Leveled papers'!$H$4:$KM$4,DF$3,'English Scores- Leveled papers'!$H82:$KM82,"&lt;&gt;")=0,"",SUMIF('English Scores- Leveled papers'!$H$4:$KM$4,DF$3,'English Scores- Leveled papers'!$H82:$KM82)))</f>
        <v/>
      </c>
      <c r="DG80" s="80" t="str">
        <f>IF($B80="","",IF(COUNTIFS('English Scores- Leveled papers'!$H$4:$KM$4,DG$3,'English Scores- Leveled papers'!$H82:$KM82,"&lt;&gt;")=0,"",SUMIF('English Scores- Leveled papers'!$H$4:$KM$4,DG$3,'English Scores- Leveled papers'!$H82:$KM82)))</f>
        <v/>
      </c>
      <c r="DH80" s="80" t="str">
        <f>IF($B80="","",IF(COUNTIFS('English Scores- Leveled papers'!$H$4:$KM$4,DH$3,'English Scores- Leveled papers'!$H82:$KM82,"&lt;&gt;")=0,"",SUMIF('English Scores- Leveled papers'!$H$4:$KM$4,DH$3,'English Scores- Leveled papers'!$H82:$KM82)))</f>
        <v/>
      </c>
      <c r="DI80" s="80" t="str">
        <f>IF($B80="","",IF(COUNTIFS('English Scores- Leveled papers'!$H$4:$KM$4,DI$3,'English Scores- Leveled papers'!$H82:$KM82,"&lt;&gt;")=0,"",SUMIF('English Scores- Leveled papers'!$H$4:$KM$4,DI$3,'English Scores- Leveled papers'!$H82:$KM82)))</f>
        <v/>
      </c>
      <c r="DJ80" s="80" t="str">
        <f>IF($B80="","",IF(COUNTIFS('English Scores- Leveled papers'!$H$4:$KM$4,DJ$3,'English Scores- Leveled papers'!$H82:$KM82,"&lt;&gt;")=0,"",SUMIF('English Scores- Leveled papers'!$H$4:$KM$4,DJ$3,'English Scores- Leveled papers'!$H82:$KM82)))</f>
        <v/>
      </c>
      <c r="DK80" s="80" t="str">
        <f>IF($B80="","",IF(COUNTIFS('English Scores- Leveled papers'!$H$4:$KM$4,DK$3,'English Scores- Leveled papers'!$H82:$KM82,"&lt;&gt;")=0,"",SUMIF('English Scores- Leveled papers'!$H$4:$KM$4,DK$3,'English Scores- Leveled papers'!$H82:$KM82)))</f>
        <v/>
      </c>
      <c r="DL80" s="80" t="str">
        <f>IF($B80="","",IF(COUNTIFS('English Scores- Leveled papers'!$H$4:$KM$4,DL$3,'English Scores- Leveled papers'!$H82:$KM82,"&lt;&gt;")=0,"",SUMIF('English Scores- Leveled papers'!$H$4:$KM$4,DL$3,'English Scores- Leveled papers'!$H82:$KM82)))</f>
        <v/>
      </c>
      <c r="DM80" s="80" t="str">
        <f>IF($B80="","",IF(COUNTIFS('English Scores- Leveled papers'!$H$4:$KM$4,DM$3,'English Scores- Leveled papers'!$H82:$KM82,"&lt;&gt;")=0,"",SUMIF('English Scores- Leveled papers'!$H$4:$KM$4,DM$3,'English Scores- Leveled papers'!$H82:$KM82)))</f>
        <v/>
      </c>
      <c r="DN80" s="80" t="str">
        <f>IF($B80="","",IF(COUNTIFS('English Scores- Leveled papers'!$H$4:$KM$4,DN$3,'English Scores- Leveled papers'!$H82:$KM82,"&lt;&gt;")=0,"",SUMIF('English Scores- Leveled papers'!$H$4:$KM$4,DN$3,'English Scores- Leveled papers'!$H82:$KM82)))</f>
        <v/>
      </c>
      <c r="DO80" s="80" t="str">
        <f>IF($B80="","",IF(COUNTIFS('English Scores- Leveled papers'!$H$4:$KM$4,DO$3,'English Scores- Leveled papers'!$H82:$KM82,"&lt;&gt;")=0,"",SUMIF('English Scores- Leveled papers'!$H$4:$KM$4,DO$3,'English Scores- Leveled papers'!$H82:$KM82)))</f>
        <v/>
      </c>
      <c r="DP80" s="80" t="str">
        <f>IF($B80="","",IF(COUNTIFS('English Scores- Leveled papers'!$H$4:$KM$4,DP$3,'English Scores- Leveled papers'!$H82:$KM82,"&lt;&gt;")=0,"",SUMIF('English Scores- Leveled papers'!$H$4:$KM$4,DP$3,'English Scores- Leveled papers'!$H82:$KM82)))</f>
        <v/>
      </c>
      <c r="DQ80" s="80" t="str">
        <f>IF($B80="","",IF(COUNTIFS('English Scores- Leveled papers'!$H$4:$KM$4,DQ$3,'English Scores- Leveled papers'!$H82:$KM82,"&lt;&gt;")=0,"",SUMIF('English Scores- Leveled papers'!$H$4:$KM$4,DQ$3,'English Scores- Leveled papers'!$H82:$KM82)))</f>
        <v/>
      </c>
      <c r="DR80" s="41" t="str">
        <f>IF($B80="","",IF(COUNTIFS('English Scores- Leveled papers'!$H$4:$KM$4,DR$3,'English Scores- Leveled papers'!$H82:$KM82,"&lt;&gt;")=0,"",SUMIF('English Scores- Leveled papers'!$H$4:$KM$4,DR$3,'English Scores- Leveled papers'!$H82:$KM82)))</f>
        <v/>
      </c>
      <c r="DS80" s="41" t="str">
        <f>IF($B80="","",IF(COUNTIFS('English Scores- Leveled papers'!$H$4:$KM$4,DS$3,'English Scores- Leveled papers'!$H82:$KM82,"&lt;&gt;")=0,"",SUMIF('English Scores- Leveled papers'!$H$4:$KM$4,DS$3,'English Scores- Leveled papers'!$H82:$KM82)))</f>
        <v/>
      </c>
      <c r="DT80" s="41" t="str">
        <f>IF($B80="","",IF(COUNTIFS('English Scores- Leveled papers'!$H$4:$KM$4,DT$3,'English Scores- Leveled papers'!$H82:$KM82,"&lt;&gt;")=0,"",SUMIF('English Scores- Leveled papers'!$H$4:$KM$4,DT$3,'English Scores- Leveled papers'!$H82:$KM82)))</f>
        <v/>
      </c>
      <c r="DU80" s="41" t="str">
        <f>IF($B80="","",IF(COUNTIFS('English Scores- Leveled papers'!$H$4:$KM$4,DU$3,'English Scores- Leveled papers'!$H82:$KM82,"&lt;&gt;")=0,"",SUMIF('English Scores- Leveled papers'!$H$4:$KM$4,DU$3,'English Scores- Leveled papers'!$H82:$KM82)))</f>
        <v/>
      </c>
      <c r="DV80" s="41" t="str">
        <f>IF($B80="","",IF(COUNTIFS('English Scores- Leveled papers'!$H$4:$KM$4,DV$3,'English Scores- Leveled papers'!$H82:$KM82,"&lt;&gt;")=0,"",SUMIF('English Scores- Leveled papers'!$H$4:$KM$4,DV$3,'English Scores- Leveled papers'!$H82:$KM82)))</f>
        <v/>
      </c>
      <c r="DW80" s="41" t="str">
        <f>IF($B80="","",IF(COUNTIFS('English Scores- Leveled papers'!$H$4:$KM$4,DW$3,'English Scores- Leveled papers'!$H82:$KM82,"&lt;&gt;")=0,"",SUMIF('English Scores- Leveled papers'!$H$4:$KM$4,DW$3,'English Scores- Leveled papers'!$H82:$KM82)))</f>
        <v/>
      </c>
      <c r="DX80" s="41" t="str">
        <f>IF($B80="","",IF(COUNTIFS('English Scores- Leveled papers'!$H$4:$KM$4,DX$3,'English Scores- Leveled papers'!$H82:$KM82,"&lt;&gt;")=0,"",SUMIF('English Scores- Leveled papers'!$H$4:$KM$4,DX$3,'English Scores- Leveled papers'!$H82:$KM82)))</f>
        <v/>
      </c>
      <c r="DY80" s="41" t="str">
        <f>IF($B80="","",IF(COUNTIFS('English Scores- Leveled papers'!$H$4:$KM$4,DY$3,'English Scores- Leveled papers'!$H82:$KM82,"&lt;&gt;")=0,"",SUMIF('English Scores- Leveled papers'!$H$4:$KM$4,DY$3,'English Scores- Leveled papers'!$H82:$KM82)))</f>
        <v/>
      </c>
      <c r="DZ80" s="41" t="str">
        <f>IF($B80="","",IF(COUNTIFS('English Scores- Leveled papers'!$H$4:$KM$4,DZ$3,'English Scores- Leveled papers'!$H82:$KM82,"&lt;&gt;")=0,"",SUMIF('English Scores- Leveled papers'!$H$4:$KM$4,DZ$3,'English Scores- Leveled papers'!$H82:$KM82)))</f>
        <v/>
      </c>
      <c r="EA80" s="41" t="str">
        <f>IF($B80="","",IF(COUNTIFS('English Scores- Leveled papers'!$H$4:$KM$4,EA$3,'English Scores- Leveled papers'!$H82:$KM82,"&lt;&gt;")=0,"",SUMIF('English Scores- Leveled papers'!$H$4:$KM$4,EA$3,'English Scores- Leveled papers'!$H82:$KM82)))</f>
        <v/>
      </c>
      <c r="EB80" s="41" t="str">
        <f>IF($B80="","",IF(COUNTIFS('English Scores- Leveled papers'!$H$4:$KM$4,EB$3,'English Scores- Leveled papers'!$H82:$KM82,"&lt;&gt;")=0,"",SUMIF('English Scores- Leveled papers'!$H$4:$KM$4,EB$3,'English Scores- Leveled papers'!$H82:$KM82)))</f>
        <v/>
      </c>
      <c r="EC80" s="41" t="str">
        <f>IF($B80="","",IF(COUNTIFS('English Scores- Leveled papers'!$H$4:$KM$4,EC$3,'English Scores- Leveled papers'!$H82:$KM82,"&lt;&gt;")=0,"",SUMIF('English Scores- Leveled papers'!$H$4:$KM$4,EC$3,'English Scores- Leveled papers'!$H82:$KM82)))</f>
        <v/>
      </c>
      <c r="ED80" s="80" t="str">
        <f>IF($B80="","",IF(COUNTIFS('English Scores- Leveled papers'!$H$4:$KM$4,ED$3,'English Scores- Leveled papers'!$H82:$KM82,"&lt;&gt;")=0,"",SUMIF('English Scores- Leveled papers'!$H$4:$KM$4,ED$3,'English Scores- Leveled papers'!$H82:$KM82)))</f>
        <v/>
      </c>
      <c r="EE80" s="80" t="str">
        <f>IF($B80="","",IF(COUNTIFS('English Scores- Leveled papers'!$H$4:$KM$4,EE$3,'English Scores- Leveled papers'!$H82:$KM82,"&lt;&gt;")=0,"",SUMIF('English Scores- Leveled papers'!$H$4:$KM$4,EE$3,'English Scores- Leveled papers'!$H82:$KM82)))</f>
        <v/>
      </c>
      <c r="EF80" s="80" t="str">
        <f>IF($B80="","",IF(COUNTIFS('English Scores- Leveled papers'!$H$4:$KM$4,EF$3,'English Scores- Leveled papers'!$H82:$KM82,"&lt;&gt;")=0,"",SUMIF('English Scores- Leveled papers'!$H$4:$KM$4,EF$3,'English Scores- Leveled papers'!$H82:$KM82)))</f>
        <v/>
      </c>
      <c r="EG80" s="80" t="str">
        <f>IF($B80="","",IF(COUNTIFS('English Scores- Leveled papers'!$H$4:$KM$4,EG$3,'English Scores- Leveled papers'!$H82:$KM82,"&lt;&gt;")=0,"",SUMIF('English Scores- Leveled papers'!$H$4:$KM$4,EG$3,'English Scores- Leveled papers'!$H82:$KM82)))</f>
        <v/>
      </c>
      <c r="EH80" s="80" t="str">
        <f>IF($B80="","",IF(COUNTIFS('English Scores- Leveled papers'!$H$4:$KM$4,EH$3,'English Scores- Leveled papers'!$H82:$KM82,"&lt;&gt;")=0,"",SUMIF('English Scores- Leveled papers'!$H$4:$KM$4,EH$3,'English Scores- Leveled papers'!$H82:$KM82)))</f>
        <v/>
      </c>
      <c r="EI80" s="80" t="str">
        <f>IF($B80="","",IF(COUNTIFS('English Scores- Leveled papers'!$H$4:$KM$4,EI$3,'English Scores- Leveled papers'!$H82:$KM82,"&lt;&gt;")=0,"",SUMIF('English Scores- Leveled papers'!$H$4:$KM$4,EI$3,'English Scores- Leveled papers'!$H82:$KM82)))</f>
        <v/>
      </c>
      <c r="EJ80" s="80" t="str">
        <f>IF($B80="","",IF(COUNTIFS('English Scores- Leveled papers'!$H$4:$KM$4,EJ$3,'English Scores- Leveled papers'!$H82:$KM82,"&lt;&gt;")=0,"",SUMIF('English Scores- Leveled papers'!$H$4:$KM$4,EJ$3,'English Scores- Leveled papers'!$H82:$KM82)))</f>
        <v/>
      </c>
      <c r="EK80" s="80" t="str">
        <f>IF($B80="","",IF(COUNTIFS('English Scores- Leveled papers'!$H$4:$KM$4,EK$3,'English Scores- Leveled papers'!$H82:$KM82,"&lt;&gt;")=0,"",SUMIF('English Scores- Leveled papers'!$H$4:$KM$4,EK$3,'English Scores- Leveled papers'!$H82:$KM82)))</f>
        <v/>
      </c>
      <c r="EL80" s="80" t="str">
        <f>IF($B80="","",IF(COUNTIFS('English Scores- Leveled papers'!$H$4:$KM$4,EL$3,'English Scores- Leveled papers'!$H82:$KM82,"&lt;&gt;")=0,"",SUMIF('English Scores- Leveled papers'!$H$4:$KM$4,EL$3,'English Scores- Leveled papers'!$H82:$KM82)))</f>
        <v/>
      </c>
      <c r="EM80" s="80" t="str">
        <f>IF($B80="","",IF(COUNTIFS('English Scores- Leveled papers'!$H$4:$KM$4,EM$3,'English Scores- Leveled papers'!$H82:$KM82,"&lt;&gt;")=0,"",SUMIF('English Scores- Leveled papers'!$H$4:$KM$4,EM$3,'English Scores- Leveled papers'!$H82:$KM82)))</f>
        <v/>
      </c>
      <c r="EN80" s="80" t="str">
        <f>IF($B80="","",IF(COUNTIFS('English Scores- Leveled papers'!$H$4:$KM$4,EN$3,'English Scores- Leveled papers'!$H82:$KM82,"&lt;&gt;")=0,"",SUMIF('English Scores- Leveled papers'!$H$4:$KM$4,EN$3,'English Scores- Leveled papers'!$H82:$KM82)))</f>
        <v/>
      </c>
      <c r="EO80" s="80" t="str">
        <f>IF($B80="","",IF(COUNTIFS('English Scores- Leveled papers'!$H$4:$KM$4,EO$3,'English Scores- Leveled papers'!$H82:$KM82,"&lt;&gt;")=0,"",SUMIF('English Scores- Leveled papers'!$H$4:$KM$4,EO$3,'English Scores- Leveled papers'!$H82:$KM82)))</f>
        <v/>
      </c>
      <c r="EP80" s="80" t="str">
        <f>IF($B80="","",IF(COUNTIFS('English Scores- Leveled papers'!$H$4:$KM$4,EP$3,'English Scores- Leveled papers'!$H82:$KM82,"&lt;&gt;")=0,"",SUMIF('English Scores- Leveled papers'!$H$4:$KM$4,EP$3,'English Scores- Leveled papers'!$H82:$KM82)))</f>
        <v/>
      </c>
    </row>
    <row r="81" spans="1:146" ht="12.75" customHeight="1" x14ac:dyDescent="0.2">
      <c r="A81" s="65">
        <v>77</v>
      </c>
      <c r="B81" s="65" t="str">
        <f>'English Scores- Leveled papers'!B83</f>
        <v/>
      </c>
      <c r="C81" s="79" t="str">
        <f>IF('RC Mastery Check+Question type'!D81="","",IF(OR('RC Mastery Check+Question type'!D81=-0.5,'RC Mastery Check+Question type'!D81=0,'RC Mastery Check+Question type'!D81=0.2,'RC Mastery Check+Question type'!D81=0.5),"NR",'Cover Sheet'!#REF!))</f>
        <v/>
      </c>
      <c r="D81" s="76" t="str">
        <f>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v/>
      </c>
      <c r="E81" s="78" t="str">
        <f t="shared" si="30"/>
        <v/>
      </c>
      <c r="F81" s="78" t="str">
        <f t="shared" si="31"/>
        <v/>
      </c>
      <c r="G81" s="78" t="str">
        <f t="shared" si="32"/>
        <v/>
      </c>
      <c r="H81" s="78" t="str">
        <f t="shared" si="33"/>
        <v/>
      </c>
      <c r="I81" s="78" t="str">
        <f t="shared" si="34"/>
        <v/>
      </c>
      <c r="J81" s="78" t="str">
        <f t="shared" si="35"/>
        <v/>
      </c>
      <c r="K81" s="78" t="str">
        <f t="shared" si="36"/>
        <v/>
      </c>
      <c r="L81" s="78" t="str">
        <f t="shared" si="37"/>
        <v/>
      </c>
      <c r="M81" s="78" t="str">
        <f t="shared" si="38"/>
        <v/>
      </c>
      <c r="N81" s="78" t="str">
        <f t="shared" si="39"/>
        <v/>
      </c>
      <c r="O81" s="78" t="str">
        <f t="shared" si="40"/>
        <v/>
      </c>
      <c r="P81" s="78" t="str">
        <f t="shared" si="41"/>
        <v/>
      </c>
      <c r="Q81" s="78" t="str">
        <f t="shared" si="42"/>
        <v/>
      </c>
      <c r="R81" s="78" t="str">
        <f t="shared" si="43"/>
        <v/>
      </c>
      <c r="S81" s="41" t="str">
        <f>IF($B81="","",IF(COUNTIFS('English Scores- Leveled papers'!$H$4:$KM$4,S$3,'English Scores- Leveled papers'!$H83:$KM83,"&lt;&gt;")=0,"",SUMIF('English Scores- Leveled papers'!$H$4:$KM$4,S$3,'English Scores- Leveled papers'!$H83:$KM83)))</f>
        <v/>
      </c>
      <c r="T81" s="41" t="str">
        <f>IF($B81="","",IF(COUNTIFS('English Scores- Leveled papers'!$H$4:$KM$4,T$3,'English Scores- Leveled papers'!$H83:$KM83,"&lt;&gt;")=0,"",SUMIF('English Scores- Leveled papers'!$H$4:$KM$4,T$3,'English Scores- Leveled papers'!$H83:$KM83)))</f>
        <v/>
      </c>
      <c r="U81" s="41" t="str">
        <f>IF($B81="","",IF(COUNTIFS('English Scores- Leveled papers'!$H$4:$KM$4,U$3,'English Scores- Leveled papers'!$H83:$KM83,"&lt;&gt;")=0,"",SUMIF('English Scores- Leveled papers'!$H$4:$KM$4,U$3,'English Scores- Leveled papers'!$H83:$KM83)))</f>
        <v/>
      </c>
      <c r="V81" s="41" t="str">
        <f>IF($B81="","",IF(COUNTIFS('English Scores- Leveled papers'!$H$4:$KM$4,V$3,'English Scores- Leveled papers'!$H83:$KM83,"&lt;&gt;")=0,"",SUMIF('English Scores- Leveled papers'!$H$4:$KM$4,V$3,'English Scores- Leveled papers'!$H83:$KM83)))</f>
        <v/>
      </c>
      <c r="W81" s="41" t="str">
        <f>IF($B81="","",IF(COUNTIFS('English Scores- Leveled papers'!$H$4:$KM$4,W$3,'English Scores- Leveled papers'!$H83:$KM83,"&lt;&gt;")=0,"",SUMIF('English Scores- Leveled papers'!$H$4:$KM$4,W$3,'English Scores- Leveled papers'!$H83:$KM83)))</f>
        <v/>
      </c>
      <c r="X81" s="80" t="str">
        <f>IF($B81="","",IF(COUNTIFS('English Scores- Leveled papers'!$H$4:$KM$4,X$3,'English Scores- Leveled papers'!$H83:$KM83,"&lt;&gt;")=0,"",SUMIF('English Scores- Leveled papers'!$H$4:$KM$4,X$3,'English Scores- Leveled papers'!$H83:$KM83)))</f>
        <v/>
      </c>
      <c r="Y81" s="80" t="str">
        <f>IF($B81="","",IF(COUNTIFS('English Scores- Leveled papers'!$H$4:$KM$4,Y$3,'English Scores- Leveled papers'!$H83:$KM83,"&lt;&gt;")=0,"",SUMIF('English Scores- Leveled papers'!$H$4:$KM$4,Y$3,'English Scores- Leveled papers'!$H83:$KM83)))</f>
        <v/>
      </c>
      <c r="Z81" s="80" t="str">
        <f>IF($B81="","",IF(COUNTIFS('English Scores- Leveled papers'!$H$4:$KM$4,Z$3,'English Scores- Leveled papers'!$H83:$KM83,"&lt;&gt;")=0,"",SUMIF('English Scores- Leveled papers'!$H$4:$KM$4,Z$3,'English Scores- Leveled papers'!$H83:$KM83)))</f>
        <v/>
      </c>
      <c r="AA81" s="80" t="str">
        <f>IF($B81="","",IF(COUNTIFS('English Scores- Leveled papers'!$H$4:$KM$4,AA$3,'English Scores- Leveled papers'!$H83:$KM83,"&lt;&gt;")=0,"",SUMIF('English Scores- Leveled papers'!$H$4:$KM$4,AA$3,'English Scores- Leveled papers'!$H83:$KM83)))</f>
        <v/>
      </c>
      <c r="AB81" s="80" t="str">
        <f>IF($B81="","",IF(COUNTIFS('English Scores- Leveled papers'!$H$4:$KM$4,AB$3,'English Scores- Leveled papers'!$H83:$KM83,"&lt;&gt;")=0,"",SUMIF('English Scores- Leveled papers'!$H$4:$KM$4,AB$3,'English Scores- Leveled papers'!$H83:$KM83)))</f>
        <v/>
      </c>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80" t="str">
        <f>IF($B81="","",IF(COUNTIFS('English Scores- Leveled papers'!$H$4:$KM$4,AI$3,'English Scores- Leveled papers'!$H83:$KM83,"&lt;&gt;")=0,"",SUMIF('English Scores- Leveled papers'!$H$4:$KM$4,AI$3,'English Scores- Leveled papers'!$H83:$KM83)))</f>
        <v/>
      </c>
      <c r="AJ81" s="80" t="str">
        <f>IF($B81="","",IF(COUNTIFS('English Scores- Leveled papers'!$H$4:$KM$4,AJ$3,'English Scores- Leveled papers'!$H83:$KM83,"&lt;&gt;")=0,"",SUMIF('English Scores- Leveled papers'!$H$4:$KM$4,AJ$3,'English Scores- Leveled papers'!$H83:$KM83)))</f>
        <v/>
      </c>
      <c r="AK81" s="80" t="str">
        <f>IF($B81="","",IF(COUNTIFS('English Scores- Leveled papers'!$H$4:$KM$4,AK$3,'English Scores- Leveled papers'!$H83:$KM83,"&lt;&gt;")=0,"",SUMIF('English Scores- Leveled papers'!$H$4:$KM$4,AK$3,'English Scores- Leveled papers'!$H83:$KM83)))</f>
        <v/>
      </c>
      <c r="AL81" s="80" t="str">
        <f>IF($B81="","",IF(COUNTIFS('English Scores- Leveled papers'!$H$4:$KM$4,AL$3,'English Scores- Leveled papers'!$H83:$KM83,"&lt;&gt;")=0,"",SUMIF('English Scores- Leveled papers'!$H$4:$KM$4,AL$3,'English Scores- Leveled papers'!$H83:$KM83)))</f>
        <v/>
      </c>
      <c r="AM81" s="80" t="str">
        <f>IF($B81="","",IF(COUNTIFS('English Scores- Leveled papers'!$H$4:$KM$4,AM$3,'English Scores- Leveled papers'!$H83:$KM83,"&lt;&gt;")=0,"",SUMIF('English Scores- Leveled papers'!$H$4:$KM$4,AM$3,'English Scores- Leveled papers'!$H83:$KM83)))</f>
        <v/>
      </c>
      <c r="AN81" s="80"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80" t="str">
        <f>IF($B81="","",IF(COUNTIFS('English Scores- Leveled papers'!$H$4:$KM$4,AZ$3,'English Scores- Leveled papers'!$H83:$KM83,"&lt;&gt;")=0,"",SUMIF('English Scores- Leveled papers'!$H$4:$KM$4,AZ$3,'English Scores- Leveled papers'!$H83:$KM83)))</f>
        <v/>
      </c>
      <c r="BA81" s="80" t="str">
        <f>IF($B81="","",IF(COUNTIFS('English Scores- Leveled papers'!$H$4:$KM$4,BA$3,'English Scores- Leveled papers'!$H83:$KM83,"&lt;&gt;")=0,"",SUMIF('English Scores- Leveled papers'!$H$4:$KM$4,BA$3,'English Scores- Leveled papers'!$H83:$KM83)))</f>
        <v/>
      </c>
      <c r="BB81" s="80" t="str">
        <f>IF($B81="","",IF(COUNTIFS('English Scores- Leveled papers'!$H$4:$KM$4,BB$3,'English Scores- Leveled papers'!$H83:$KM83,"&lt;&gt;")=0,"",SUMIF('English Scores- Leveled papers'!$H$4:$KM$4,BB$3,'English Scores- Leveled papers'!$H83:$KM83)))</f>
        <v/>
      </c>
      <c r="BC81" s="80" t="str">
        <f>IF($B81="","",IF(COUNTIFS('English Scores- Leveled papers'!$H$4:$KM$4,BC$3,'English Scores- Leveled papers'!$H83:$KM83,"&lt;&gt;")=0,"",SUMIF('English Scores- Leveled papers'!$H$4:$KM$4,BC$3,'English Scores- Leveled papers'!$H83:$KM83)))</f>
        <v/>
      </c>
      <c r="BD81" s="80"/>
      <c r="BE81" s="80"/>
      <c r="BF81" s="80" t="str">
        <f>IF($B81="","",IF(COUNTIFS('English Scores- Leveled papers'!$H$4:$KM$4,BF$3,'English Scores- Leveled papers'!$H83:$KM83,"&lt;&gt;")=0,"",SUMIF('English Scores- Leveled papers'!$H$4:$KM$4,BF$3,'English Scores- Leveled papers'!$H83:$KM83)))</f>
        <v/>
      </c>
      <c r="BG81" s="80" t="str">
        <f>IF($B81="","",IF(COUNTIFS('English Scores- Leveled papers'!$H$4:$KM$4,BG$3,'English Scores- Leveled papers'!$H83:$KM83,"&lt;&gt;")=0,"",SUMIF('English Scores- Leveled papers'!$H$4:$KM$4,BG$3,'English Scores- Leveled papers'!$H83:$KM83)))</f>
        <v/>
      </c>
      <c r="BH81" s="80" t="str">
        <f>IF($B81="","",IF(COUNTIFS('English Scores- Leveled papers'!$H$4:$KM$4,BH$3,'English Scores- Leveled papers'!$H83:$KM83,"&lt;&gt;")=0,"",SUMIF('English Scores- Leveled papers'!$H$4:$KM$4,BH$3,'English Scores- Leveled papers'!$H83:$KM83)))</f>
        <v/>
      </c>
      <c r="BI81" s="80" t="str">
        <f>IF($B81="","",IF(COUNTIFS('English Scores- Leveled papers'!$H$4:$KM$4,BI$3,'English Scores- Leveled papers'!$H83:$KM83,"&lt;&gt;")=0,"",SUMIF('English Scores- Leveled papers'!$H$4:$KM$4,BI$3,'English Scores- Leveled papers'!$H83:$KM83)))</f>
        <v/>
      </c>
      <c r="BJ81" s="80" t="str">
        <f>IF($B81="","",IF(COUNTIFS('English Scores- Leveled papers'!$H$4:$KM$4,BJ$3,'English Scores- Leveled papers'!$H83:$KM83,"&lt;&gt;")=0,"",SUMIF('English Scores- Leveled papers'!$H$4:$KM$4,BJ$3,'English Scores- Leveled papers'!$H83:$KM83)))</f>
        <v/>
      </c>
      <c r="BK81" s="80" t="str">
        <f>IF($B81="","",IF(COUNTIFS('English Scores- Leveled papers'!$H$4:$KM$4,BK$3,'English Scores- Leveled papers'!$H83:$KM83,"&lt;&gt;")=0,"",SUMIF('English Scores- Leveled papers'!$H$4:$KM$4,BK$3,'English Scores- Leveled papers'!$H83:$KM83)))</f>
        <v/>
      </c>
      <c r="BL81" s="80" t="str">
        <f>IF($B81="","",IF(COUNTIFS('English Scores- Leveled papers'!$H$4:$KM$4,BL$3,'English Scores- Leveled papers'!$H83:$KM83,"&lt;&gt;")=0,"",SUMIF('English Scores- Leveled papers'!$H$4:$KM$4,BL$3,'English Scores- Leveled papers'!$H83:$KM83)))</f>
        <v/>
      </c>
      <c r="BM81" s="80" t="str">
        <f>IF($B81="","",IF(COUNTIFS('English Scores- Leveled papers'!$H$4:$KM$4,BM$3,'English Scores- Leveled papers'!$H83:$KM83,"&lt;&gt;")=0,"",SUMIF('English Scores- Leveled papers'!$H$4:$KM$4,BM$3,'English Scores- Leveled papers'!$H83:$KM83)))</f>
        <v/>
      </c>
      <c r="BN81" s="80" t="str">
        <f>IF($B81="","",IF(COUNTIFS('English Scores- Leveled papers'!$H$4:$KM$4,BN$3,'English Scores- Leveled papers'!$H83:$KM83,"&lt;&gt;")=0,"",SUMIF('English Scores- Leveled papers'!$H$4:$KM$4,BN$3,'English Scores- Leveled papers'!$H83:$KM83)))</f>
        <v/>
      </c>
      <c r="BO81" s="80"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80" t="str">
        <f>IF($B81="","",IF(COUNTIFS('English Scores- Leveled papers'!$H$4:$KM$4,BX$3,'English Scores- Leveled papers'!$H83:$KM83,"&lt;&gt;")=0,"",SUMIF('English Scores- Leveled papers'!$H$4:$KM$4,BX$3,'English Scores- Leveled papers'!$H83:$KM83)))</f>
        <v/>
      </c>
      <c r="BY81" s="80" t="str">
        <f>IF($B81="","",IF(COUNTIFS('English Scores- Leveled papers'!$H$4:$KM$4,BY$3,'English Scores- Leveled papers'!$H83:$KM83,"&lt;&gt;")=0,"",SUMIF('English Scores- Leveled papers'!$H$4:$KM$4,BY$3,'English Scores- Leveled papers'!$H83:$KM83)))</f>
        <v/>
      </c>
      <c r="BZ81" s="80" t="str">
        <f>IF($B81="","",IF(COUNTIFS('English Scores- Leveled papers'!$H$4:$KM$4,BZ$3,'English Scores- Leveled papers'!$H83:$KM83,"&lt;&gt;")=0,"",SUMIF('English Scores- Leveled papers'!$H$4:$KM$4,BZ$3,'English Scores- Leveled papers'!$H83:$KM83)))</f>
        <v/>
      </c>
      <c r="CA81" s="80" t="str">
        <f>IF($B81="","",IF(COUNTIFS('English Scores- Leveled papers'!$H$4:$KM$4,CA$3,'English Scores- Leveled papers'!$H83:$KM83,"&lt;&gt;")=0,"",SUMIF('English Scores- Leveled papers'!$H$4:$KM$4,CA$3,'English Scores- Leveled papers'!$H83:$KM83)))</f>
        <v/>
      </c>
      <c r="CB81" s="80" t="str">
        <f>IF($B81="","",IF(COUNTIFS('English Scores- Leveled papers'!$H$4:$KM$4,CB$3,'English Scores- Leveled papers'!$H83:$KM83,"&lt;&gt;")=0,"",SUMIF('English Scores- Leveled papers'!$H$4:$KM$4,CB$3,'English Scores- Leveled papers'!$H83:$KM83)))</f>
        <v/>
      </c>
      <c r="CC81" s="80" t="str">
        <f>IF($B81="","",IF(COUNTIFS('English Scores- Leveled papers'!$H$4:$KM$4,CC$3,'English Scores- Leveled papers'!$H83:$KM83,"&lt;&gt;")=0,"",SUMIF('English Scores- Leveled papers'!$H$4:$KM$4,CC$3,'English Scores- Leveled papers'!$H83:$KM83)))</f>
        <v/>
      </c>
      <c r="CD81" s="80" t="str">
        <f>IF($B81="","",IF(COUNTIFS('English Scores- Leveled papers'!$H$4:$KM$4,CD$3,'English Scores- Leveled papers'!$H83:$KM83,"&lt;&gt;")=0,"",SUMIF('English Scores- Leveled papers'!$H$4:$KM$4,CD$3,'English Scores- Leveled papers'!$H83:$KM83)))</f>
        <v/>
      </c>
      <c r="CE81" s="80" t="str">
        <f>IF($B81="","",IF(COUNTIFS('English Scores- Leveled papers'!$H$4:$KM$4,CE$3,'English Scores- Leveled papers'!$H83:$KM83,"&lt;&gt;")=0,"",SUMIF('English Scores- Leveled papers'!$H$4:$KM$4,CE$3,'English Scores- Leveled papers'!$H83:$KM83)))</f>
        <v/>
      </c>
      <c r="CF81" s="80"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80" t="str">
        <f>IF($B81="","",IF(COUNTIFS('English Scores- Leveled papers'!$H$4:$KM$4,CL$3,'English Scores- Leveled papers'!$H83:$KM83,"&lt;&gt;")=0,"",SUMIF('English Scores- Leveled papers'!$H$4:$KM$4,CL$3,'English Scores- Leveled papers'!$H83:$KM83)))</f>
        <v/>
      </c>
      <c r="CM81" s="80" t="str">
        <f>IF($B81="","",IF(COUNTIFS('English Scores- Leveled papers'!$H$4:$KM$4,CM$3,'English Scores- Leveled papers'!$H83:$KM83,"&lt;&gt;")=0,"",SUMIF('English Scores- Leveled papers'!$H$4:$KM$4,CM$3,'English Scores- Leveled papers'!$H83:$KM83)))</f>
        <v/>
      </c>
      <c r="CN81" s="80" t="str">
        <f>IF($B81="","",IF(COUNTIFS('English Scores- Leveled papers'!$H$4:$KM$4,CN$3,'English Scores- Leveled papers'!$H83:$KM83,"&lt;&gt;")=0,"",SUMIF('English Scores- Leveled papers'!$H$4:$KM$4,CN$3,'English Scores- Leveled papers'!$H83:$KM83)))</f>
        <v/>
      </c>
      <c r="CO81" s="80" t="str">
        <f>IF($B81="","",IF(COUNTIFS('English Scores- Leveled papers'!$H$4:$KM$4,CO$3,'English Scores- Leveled papers'!$H83:$KM83,"&lt;&gt;")=0,"",SUMIF('English Scores- Leveled papers'!$H$4:$KM$4,CO$3,'English Scores- Leveled papers'!$H83:$KM83)))</f>
        <v/>
      </c>
      <c r="CP81" s="80" t="str">
        <f>IF($B81="","",IF(COUNTIFS('English Scores- Leveled papers'!$H$4:$KM$4,CP$3,'English Scores- Leveled papers'!$H83:$KM83,"&lt;&gt;")=0,"",SUMIF('English Scores- Leveled papers'!$H$4:$KM$4,CP$3,'English Scores- Leveled papers'!$H83:$KM83)))</f>
        <v/>
      </c>
      <c r="CQ81" s="80" t="str">
        <f>IF($B81="","",IF(COUNTIFS('English Scores- Leveled papers'!$H$4:$KM$4,CQ$3,'English Scores- Leveled papers'!$H83:$KM83,"&lt;&gt;")=0,"",SUMIF('English Scores- Leveled papers'!$H$4:$KM$4,CQ$3,'English Scores- Leveled papers'!$H83:$KM83)))</f>
        <v/>
      </c>
      <c r="CR81" s="80" t="str">
        <f>IF($B81="","",IF(COUNTIFS('English Scores- Leveled papers'!$H$4:$KM$4,CR$3,'English Scores- Leveled papers'!$H83:$KM83,"&lt;&gt;")=0,"",SUMIF('English Scores- Leveled papers'!$H$4:$KM$4,CR$3,'English Scores- Leveled papers'!$H83:$KM83)))</f>
        <v/>
      </c>
      <c r="CS81" s="80"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80" t="str">
        <f>IF($B81="","",IF(COUNTIFS('English Scores- Leveled papers'!$H$4:$KM$4,DF$3,'English Scores- Leveled papers'!$H83:$KM83,"&lt;&gt;")=0,"",SUMIF('English Scores- Leveled papers'!$H$4:$KM$4,DF$3,'English Scores- Leveled papers'!$H83:$KM83)))</f>
        <v/>
      </c>
      <c r="DG81" s="80" t="str">
        <f>IF($B81="","",IF(COUNTIFS('English Scores- Leveled papers'!$H$4:$KM$4,DG$3,'English Scores- Leveled papers'!$H83:$KM83,"&lt;&gt;")=0,"",SUMIF('English Scores- Leveled papers'!$H$4:$KM$4,DG$3,'English Scores- Leveled papers'!$H83:$KM83)))</f>
        <v/>
      </c>
      <c r="DH81" s="80" t="str">
        <f>IF($B81="","",IF(COUNTIFS('English Scores- Leveled papers'!$H$4:$KM$4,DH$3,'English Scores- Leveled papers'!$H83:$KM83,"&lt;&gt;")=0,"",SUMIF('English Scores- Leveled papers'!$H$4:$KM$4,DH$3,'English Scores- Leveled papers'!$H83:$KM83)))</f>
        <v/>
      </c>
      <c r="DI81" s="80" t="str">
        <f>IF($B81="","",IF(COUNTIFS('English Scores- Leveled papers'!$H$4:$KM$4,DI$3,'English Scores- Leveled papers'!$H83:$KM83,"&lt;&gt;")=0,"",SUMIF('English Scores- Leveled papers'!$H$4:$KM$4,DI$3,'English Scores- Leveled papers'!$H83:$KM83)))</f>
        <v/>
      </c>
      <c r="DJ81" s="80" t="str">
        <f>IF($B81="","",IF(COUNTIFS('English Scores- Leveled papers'!$H$4:$KM$4,DJ$3,'English Scores- Leveled papers'!$H83:$KM83,"&lt;&gt;")=0,"",SUMIF('English Scores- Leveled papers'!$H$4:$KM$4,DJ$3,'English Scores- Leveled papers'!$H83:$KM83)))</f>
        <v/>
      </c>
      <c r="DK81" s="80" t="str">
        <f>IF($B81="","",IF(COUNTIFS('English Scores- Leveled papers'!$H$4:$KM$4,DK$3,'English Scores- Leveled papers'!$H83:$KM83,"&lt;&gt;")=0,"",SUMIF('English Scores- Leveled papers'!$H$4:$KM$4,DK$3,'English Scores- Leveled papers'!$H83:$KM83)))</f>
        <v/>
      </c>
      <c r="DL81" s="80" t="str">
        <f>IF($B81="","",IF(COUNTIFS('English Scores- Leveled papers'!$H$4:$KM$4,DL$3,'English Scores- Leveled papers'!$H83:$KM83,"&lt;&gt;")=0,"",SUMIF('English Scores- Leveled papers'!$H$4:$KM$4,DL$3,'English Scores- Leveled papers'!$H83:$KM83)))</f>
        <v/>
      </c>
      <c r="DM81" s="80" t="str">
        <f>IF($B81="","",IF(COUNTIFS('English Scores- Leveled papers'!$H$4:$KM$4,DM$3,'English Scores- Leveled papers'!$H83:$KM83,"&lt;&gt;")=0,"",SUMIF('English Scores- Leveled papers'!$H$4:$KM$4,DM$3,'English Scores- Leveled papers'!$H83:$KM83)))</f>
        <v/>
      </c>
      <c r="DN81" s="80" t="str">
        <f>IF($B81="","",IF(COUNTIFS('English Scores- Leveled papers'!$H$4:$KM$4,DN$3,'English Scores- Leveled papers'!$H83:$KM83,"&lt;&gt;")=0,"",SUMIF('English Scores- Leveled papers'!$H$4:$KM$4,DN$3,'English Scores- Leveled papers'!$H83:$KM83)))</f>
        <v/>
      </c>
      <c r="DO81" s="80" t="str">
        <f>IF($B81="","",IF(COUNTIFS('English Scores- Leveled papers'!$H$4:$KM$4,DO$3,'English Scores- Leveled papers'!$H83:$KM83,"&lt;&gt;")=0,"",SUMIF('English Scores- Leveled papers'!$H$4:$KM$4,DO$3,'English Scores- Leveled papers'!$H83:$KM83)))</f>
        <v/>
      </c>
      <c r="DP81" s="80" t="str">
        <f>IF($B81="","",IF(COUNTIFS('English Scores- Leveled papers'!$H$4:$KM$4,DP$3,'English Scores- Leveled papers'!$H83:$KM83,"&lt;&gt;")=0,"",SUMIF('English Scores- Leveled papers'!$H$4:$KM$4,DP$3,'English Scores- Leveled papers'!$H83:$KM83)))</f>
        <v/>
      </c>
      <c r="DQ81" s="80" t="str">
        <f>IF($B81="","",IF(COUNTIFS('English Scores- Leveled papers'!$H$4:$KM$4,DQ$3,'English Scores- Leveled papers'!$H83:$KM83,"&lt;&gt;")=0,"",SUMIF('English Scores- Leveled papers'!$H$4:$KM$4,DQ$3,'English Scores- Leveled papers'!$H83:$KM83)))</f>
        <v/>
      </c>
      <c r="DR81" s="41" t="str">
        <f>IF($B81="","",IF(COUNTIFS('English Scores- Leveled papers'!$H$4:$KM$4,DR$3,'English Scores- Leveled papers'!$H83:$KM83,"&lt;&gt;")=0,"",SUMIF('English Scores- Leveled papers'!$H$4:$KM$4,DR$3,'English Scores- Leveled papers'!$H83:$KM83)))</f>
        <v/>
      </c>
      <c r="DS81" s="41" t="str">
        <f>IF($B81="","",IF(COUNTIFS('English Scores- Leveled papers'!$H$4:$KM$4,DS$3,'English Scores- Leveled papers'!$H83:$KM83,"&lt;&gt;")=0,"",SUMIF('English Scores- Leveled papers'!$H$4:$KM$4,DS$3,'English Scores- Leveled papers'!$H83:$KM83)))</f>
        <v/>
      </c>
      <c r="DT81" s="41" t="str">
        <f>IF($B81="","",IF(COUNTIFS('English Scores- Leveled papers'!$H$4:$KM$4,DT$3,'English Scores- Leveled papers'!$H83:$KM83,"&lt;&gt;")=0,"",SUMIF('English Scores- Leveled papers'!$H$4:$KM$4,DT$3,'English Scores- Leveled papers'!$H83:$KM83)))</f>
        <v/>
      </c>
      <c r="DU81" s="41" t="str">
        <f>IF($B81="","",IF(COUNTIFS('English Scores- Leveled papers'!$H$4:$KM$4,DU$3,'English Scores- Leveled papers'!$H83:$KM83,"&lt;&gt;")=0,"",SUMIF('English Scores- Leveled papers'!$H$4:$KM$4,DU$3,'English Scores- Leveled papers'!$H83:$KM83)))</f>
        <v/>
      </c>
      <c r="DV81" s="41" t="str">
        <f>IF($B81="","",IF(COUNTIFS('English Scores- Leveled papers'!$H$4:$KM$4,DV$3,'English Scores- Leveled papers'!$H83:$KM83,"&lt;&gt;")=0,"",SUMIF('English Scores- Leveled papers'!$H$4:$KM$4,DV$3,'English Scores- Leveled papers'!$H83:$KM83)))</f>
        <v/>
      </c>
      <c r="DW81" s="41" t="str">
        <f>IF($B81="","",IF(COUNTIFS('English Scores- Leveled papers'!$H$4:$KM$4,DW$3,'English Scores- Leveled papers'!$H83:$KM83,"&lt;&gt;")=0,"",SUMIF('English Scores- Leveled papers'!$H$4:$KM$4,DW$3,'English Scores- Leveled papers'!$H83:$KM83)))</f>
        <v/>
      </c>
      <c r="DX81" s="41" t="str">
        <f>IF($B81="","",IF(COUNTIFS('English Scores- Leveled papers'!$H$4:$KM$4,DX$3,'English Scores- Leveled papers'!$H83:$KM83,"&lt;&gt;")=0,"",SUMIF('English Scores- Leveled papers'!$H$4:$KM$4,DX$3,'English Scores- Leveled papers'!$H83:$KM83)))</f>
        <v/>
      </c>
      <c r="DY81" s="41" t="str">
        <f>IF($B81="","",IF(COUNTIFS('English Scores- Leveled papers'!$H$4:$KM$4,DY$3,'English Scores- Leveled papers'!$H83:$KM83,"&lt;&gt;")=0,"",SUMIF('English Scores- Leveled papers'!$H$4:$KM$4,DY$3,'English Scores- Leveled papers'!$H83:$KM83)))</f>
        <v/>
      </c>
      <c r="DZ81" s="41" t="str">
        <f>IF($B81="","",IF(COUNTIFS('English Scores- Leveled papers'!$H$4:$KM$4,DZ$3,'English Scores- Leveled papers'!$H83:$KM83,"&lt;&gt;")=0,"",SUMIF('English Scores- Leveled papers'!$H$4:$KM$4,DZ$3,'English Scores- Leveled papers'!$H83:$KM83)))</f>
        <v/>
      </c>
      <c r="EA81" s="41" t="str">
        <f>IF($B81="","",IF(COUNTIFS('English Scores- Leveled papers'!$H$4:$KM$4,EA$3,'English Scores- Leveled papers'!$H83:$KM83,"&lt;&gt;")=0,"",SUMIF('English Scores- Leveled papers'!$H$4:$KM$4,EA$3,'English Scores- Leveled papers'!$H83:$KM83)))</f>
        <v/>
      </c>
      <c r="EB81" s="41" t="str">
        <f>IF($B81="","",IF(COUNTIFS('English Scores- Leveled papers'!$H$4:$KM$4,EB$3,'English Scores- Leveled papers'!$H83:$KM83,"&lt;&gt;")=0,"",SUMIF('English Scores- Leveled papers'!$H$4:$KM$4,EB$3,'English Scores- Leveled papers'!$H83:$KM83)))</f>
        <v/>
      </c>
      <c r="EC81" s="41" t="str">
        <f>IF($B81="","",IF(COUNTIFS('English Scores- Leveled papers'!$H$4:$KM$4,EC$3,'English Scores- Leveled papers'!$H83:$KM83,"&lt;&gt;")=0,"",SUMIF('English Scores- Leveled papers'!$H$4:$KM$4,EC$3,'English Scores- Leveled papers'!$H83:$KM83)))</f>
        <v/>
      </c>
      <c r="ED81" s="80" t="str">
        <f>IF($B81="","",IF(COUNTIFS('English Scores- Leveled papers'!$H$4:$KM$4,ED$3,'English Scores- Leveled papers'!$H83:$KM83,"&lt;&gt;")=0,"",SUMIF('English Scores- Leveled papers'!$H$4:$KM$4,ED$3,'English Scores- Leveled papers'!$H83:$KM83)))</f>
        <v/>
      </c>
      <c r="EE81" s="80" t="str">
        <f>IF($B81="","",IF(COUNTIFS('English Scores- Leveled papers'!$H$4:$KM$4,EE$3,'English Scores- Leveled papers'!$H83:$KM83,"&lt;&gt;")=0,"",SUMIF('English Scores- Leveled papers'!$H$4:$KM$4,EE$3,'English Scores- Leveled papers'!$H83:$KM83)))</f>
        <v/>
      </c>
      <c r="EF81" s="80" t="str">
        <f>IF($B81="","",IF(COUNTIFS('English Scores- Leveled papers'!$H$4:$KM$4,EF$3,'English Scores- Leveled papers'!$H83:$KM83,"&lt;&gt;")=0,"",SUMIF('English Scores- Leveled papers'!$H$4:$KM$4,EF$3,'English Scores- Leveled papers'!$H83:$KM83)))</f>
        <v/>
      </c>
      <c r="EG81" s="80" t="str">
        <f>IF($B81="","",IF(COUNTIFS('English Scores- Leveled papers'!$H$4:$KM$4,EG$3,'English Scores- Leveled papers'!$H83:$KM83,"&lt;&gt;")=0,"",SUMIF('English Scores- Leveled papers'!$H$4:$KM$4,EG$3,'English Scores- Leveled papers'!$H83:$KM83)))</f>
        <v/>
      </c>
      <c r="EH81" s="80" t="str">
        <f>IF($B81="","",IF(COUNTIFS('English Scores- Leveled papers'!$H$4:$KM$4,EH$3,'English Scores- Leveled papers'!$H83:$KM83,"&lt;&gt;")=0,"",SUMIF('English Scores- Leveled papers'!$H$4:$KM$4,EH$3,'English Scores- Leveled papers'!$H83:$KM83)))</f>
        <v/>
      </c>
      <c r="EI81" s="80" t="str">
        <f>IF($B81="","",IF(COUNTIFS('English Scores- Leveled papers'!$H$4:$KM$4,EI$3,'English Scores- Leveled papers'!$H83:$KM83,"&lt;&gt;")=0,"",SUMIF('English Scores- Leveled papers'!$H$4:$KM$4,EI$3,'English Scores- Leveled papers'!$H83:$KM83)))</f>
        <v/>
      </c>
      <c r="EJ81" s="80" t="str">
        <f>IF($B81="","",IF(COUNTIFS('English Scores- Leveled papers'!$H$4:$KM$4,EJ$3,'English Scores- Leveled papers'!$H83:$KM83,"&lt;&gt;")=0,"",SUMIF('English Scores- Leveled papers'!$H$4:$KM$4,EJ$3,'English Scores- Leveled papers'!$H83:$KM83)))</f>
        <v/>
      </c>
      <c r="EK81" s="80" t="str">
        <f>IF($B81="","",IF(COUNTIFS('English Scores- Leveled papers'!$H$4:$KM$4,EK$3,'English Scores- Leveled papers'!$H83:$KM83,"&lt;&gt;")=0,"",SUMIF('English Scores- Leveled papers'!$H$4:$KM$4,EK$3,'English Scores- Leveled papers'!$H83:$KM83)))</f>
        <v/>
      </c>
      <c r="EL81" s="80" t="str">
        <f>IF($B81="","",IF(COUNTIFS('English Scores- Leveled papers'!$H$4:$KM$4,EL$3,'English Scores- Leveled papers'!$H83:$KM83,"&lt;&gt;")=0,"",SUMIF('English Scores- Leveled papers'!$H$4:$KM$4,EL$3,'English Scores- Leveled papers'!$H83:$KM83)))</f>
        <v/>
      </c>
      <c r="EM81" s="80" t="str">
        <f>IF($B81="","",IF(COUNTIFS('English Scores- Leveled papers'!$H$4:$KM$4,EM$3,'English Scores- Leveled papers'!$H83:$KM83,"&lt;&gt;")=0,"",SUMIF('English Scores- Leveled papers'!$H$4:$KM$4,EM$3,'English Scores- Leveled papers'!$H83:$KM83)))</f>
        <v/>
      </c>
      <c r="EN81" s="80" t="str">
        <f>IF($B81="","",IF(COUNTIFS('English Scores- Leveled papers'!$H$4:$KM$4,EN$3,'English Scores- Leveled papers'!$H83:$KM83,"&lt;&gt;")=0,"",SUMIF('English Scores- Leveled papers'!$H$4:$KM$4,EN$3,'English Scores- Leveled papers'!$H83:$KM83)))</f>
        <v/>
      </c>
      <c r="EO81" s="80" t="str">
        <f>IF($B81="","",IF(COUNTIFS('English Scores- Leveled papers'!$H$4:$KM$4,EO$3,'English Scores- Leveled papers'!$H83:$KM83,"&lt;&gt;")=0,"",SUMIF('English Scores- Leveled papers'!$H$4:$KM$4,EO$3,'English Scores- Leveled papers'!$H83:$KM83)))</f>
        <v/>
      </c>
      <c r="EP81" s="80" t="str">
        <f>IF($B81="","",IF(COUNTIFS('English Scores- Leveled papers'!$H$4:$KM$4,EP$3,'English Scores- Leveled papers'!$H83:$KM83,"&lt;&gt;")=0,"",SUMIF('English Scores- Leveled papers'!$H$4:$KM$4,EP$3,'English Scores- Leveled papers'!$H83:$KM83)))</f>
        <v/>
      </c>
    </row>
    <row r="82" spans="1:146" ht="12.75" customHeight="1" x14ac:dyDescent="0.2">
      <c r="A82" s="65">
        <v>78</v>
      </c>
      <c r="B82" s="65" t="str">
        <f>'English Scores- Leveled papers'!B84</f>
        <v/>
      </c>
      <c r="C82" s="79" t="str">
        <f>IF('RC Mastery Check+Question type'!D82="","",IF(OR('RC Mastery Check+Question type'!D82=-0.5,'RC Mastery Check+Question type'!D82=0,'RC Mastery Check+Question type'!D82=0.2,'RC Mastery Check+Question type'!D82=0.5),"NR",'Cover Sheet'!#REF!))</f>
        <v/>
      </c>
      <c r="D82" s="76" t="str">
        <f>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v/>
      </c>
      <c r="E82" s="78" t="str">
        <f t="shared" si="30"/>
        <v/>
      </c>
      <c r="F82" s="78" t="str">
        <f t="shared" si="31"/>
        <v/>
      </c>
      <c r="G82" s="78" t="str">
        <f t="shared" si="32"/>
        <v/>
      </c>
      <c r="H82" s="78" t="str">
        <f t="shared" si="33"/>
        <v/>
      </c>
      <c r="I82" s="78" t="str">
        <f t="shared" si="34"/>
        <v/>
      </c>
      <c r="J82" s="78" t="str">
        <f t="shared" si="35"/>
        <v/>
      </c>
      <c r="K82" s="78" t="str">
        <f t="shared" si="36"/>
        <v/>
      </c>
      <c r="L82" s="78" t="str">
        <f t="shared" si="37"/>
        <v/>
      </c>
      <c r="M82" s="78" t="str">
        <f t="shared" si="38"/>
        <v/>
      </c>
      <c r="N82" s="78" t="str">
        <f t="shared" si="39"/>
        <v/>
      </c>
      <c r="O82" s="78" t="str">
        <f t="shared" si="40"/>
        <v/>
      </c>
      <c r="P82" s="78" t="str">
        <f t="shared" si="41"/>
        <v/>
      </c>
      <c r="Q82" s="78" t="str">
        <f t="shared" si="42"/>
        <v/>
      </c>
      <c r="R82" s="78" t="str">
        <f t="shared" si="43"/>
        <v/>
      </c>
      <c r="S82" s="41" t="str">
        <f>IF($B82="","",IF(COUNTIFS('English Scores- Leveled papers'!$H$4:$KM$4,S$3,'English Scores- Leveled papers'!$H84:$KM84,"&lt;&gt;")=0,"",SUMIF('English Scores- Leveled papers'!$H$4:$KM$4,S$3,'English Scores- Leveled papers'!$H84:$KM84)))</f>
        <v/>
      </c>
      <c r="T82" s="41" t="str">
        <f>IF($B82="","",IF(COUNTIFS('English Scores- Leveled papers'!$H$4:$KM$4,T$3,'English Scores- Leveled papers'!$H84:$KM84,"&lt;&gt;")=0,"",SUMIF('English Scores- Leveled papers'!$H$4:$KM$4,T$3,'English Scores- Leveled papers'!$H84:$KM84)))</f>
        <v/>
      </c>
      <c r="U82" s="41" t="str">
        <f>IF($B82="","",IF(COUNTIFS('English Scores- Leveled papers'!$H$4:$KM$4,U$3,'English Scores- Leveled papers'!$H84:$KM84,"&lt;&gt;")=0,"",SUMIF('English Scores- Leveled papers'!$H$4:$KM$4,U$3,'English Scores- Leveled papers'!$H84:$KM84)))</f>
        <v/>
      </c>
      <c r="V82" s="41" t="str">
        <f>IF($B82="","",IF(COUNTIFS('English Scores- Leveled papers'!$H$4:$KM$4,V$3,'English Scores- Leveled papers'!$H84:$KM84,"&lt;&gt;")=0,"",SUMIF('English Scores- Leveled papers'!$H$4:$KM$4,V$3,'English Scores- Leveled papers'!$H84:$KM84)))</f>
        <v/>
      </c>
      <c r="W82" s="41" t="str">
        <f>IF($B82="","",IF(COUNTIFS('English Scores- Leveled papers'!$H$4:$KM$4,W$3,'English Scores- Leveled papers'!$H84:$KM84,"&lt;&gt;")=0,"",SUMIF('English Scores- Leveled papers'!$H$4:$KM$4,W$3,'English Scores- Leveled papers'!$H84:$KM84)))</f>
        <v/>
      </c>
      <c r="X82" s="80" t="str">
        <f>IF($B82="","",IF(COUNTIFS('English Scores- Leveled papers'!$H$4:$KM$4,X$3,'English Scores- Leveled papers'!$H84:$KM84,"&lt;&gt;")=0,"",SUMIF('English Scores- Leveled papers'!$H$4:$KM$4,X$3,'English Scores- Leveled papers'!$H84:$KM84)))</f>
        <v/>
      </c>
      <c r="Y82" s="80" t="str">
        <f>IF($B82="","",IF(COUNTIFS('English Scores- Leveled papers'!$H$4:$KM$4,Y$3,'English Scores- Leveled papers'!$H84:$KM84,"&lt;&gt;")=0,"",SUMIF('English Scores- Leveled papers'!$H$4:$KM$4,Y$3,'English Scores- Leveled papers'!$H84:$KM84)))</f>
        <v/>
      </c>
      <c r="Z82" s="80" t="str">
        <f>IF($B82="","",IF(COUNTIFS('English Scores- Leveled papers'!$H$4:$KM$4,Z$3,'English Scores- Leveled papers'!$H84:$KM84,"&lt;&gt;")=0,"",SUMIF('English Scores- Leveled papers'!$H$4:$KM$4,Z$3,'English Scores- Leveled papers'!$H84:$KM84)))</f>
        <v/>
      </c>
      <c r="AA82" s="80" t="str">
        <f>IF($B82="","",IF(COUNTIFS('English Scores- Leveled papers'!$H$4:$KM$4,AA$3,'English Scores- Leveled papers'!$H84:$KM84,"&lt;&gt;")=0,"",SUMIF('English Scores- Leveled papers'!$H$4:$KM$4,AA$3,'English Scores- Leveled papers'!$H84:$KM84)))</f>
        <v/>
      </c>
      <c r="AB82" s="80" t="str">
        <f>IF($B82="","",IF(COUNTIFS('English Scores- Leveled papers'!$H$4:$KM$4,AB$3,'English Scores- Leveled papers'!$H84:$KM84,"&lt;&gt;")=0,"",SUMIF('English Scores- Leveled papers'!$H$4:$KM$4,AB$3,'English Scores- Leveled papers'!$H84:$KM84)))</f>
        <v/>
      </c>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80" t="str">
        <f>IF($B82="","",IF(COUNTIFS('English Scores- Leveled papers'!$H$4:$KM$4,AI$3,'English Scores- Leveled papers'!$H84:$KM84,"&lt;&gt;")=0,"",SUMIF('English Scores- Leveled papers'!$H$4:$KM$4,AI$3,'English Scores- Leveled papers'!$H84:$KM84)))</f>
        <v/>
      </c>
      <c r="AJ82" s="80" t="str">
        <f>IF($B82="","",IF(COUNTIFS('English Scores- Leveled papers'!$H$4:$KM$4,AJ$3,'English Scores- Leveled papers'!$H84:$KM84,"&lt;&gt;")=0,"",SUMIF('English Scores- Leveled papers'!$H$4:$KM$4,AJ$3,'English Scores- Leveled papers'!$H84:$KM84)))</f>
        <v/>
      </c>
      <c r="AK82" s="80" t="str">
        <f>IF($B82="","",IF(COUNTIFS('English Scores- Leveled papers'!$H$4:$KM$4,AK$3,'English Scores- Leveled papers'!$H84:$KM84,"&lt;&gt;")=0,"",SUMIF('English Scores- Leveled papers'!$H$4:$KM$4,AK$3,'English Scores- Leveled papers'!$H84:$KM84)))</f>
        <v/>
      </c>
      <c r="AL82" s="80" t="str">
        <f>IF($B82="","",IF(COUNTIFS('English Scores- Leveled papers'!$H$4:$KM$4,AL$3,'English Scores- Leveled papers'!$H84:$KM84,"&lt;&gt;")=0,"",SUMIF('English Scores- Leveled papers'!$H$4:$KM$4,AL$3,'English Scores- Leveled papers'!$H84:$KM84)))</f>
        <v/>
      </c>
      <c r="AM82" s="80" t="str">
        <f>IF($B82="","",IF(COUNTIFS('English Scores- Leveled papers'!$H$4:$KM$4,AM$3,'English Scores- Leveled papers'!$H84:$KM84,"&lt;&gt;")=0,"",SUMIF('English Scores- Leveled papers'!$H$4:$KM$4,AM$3,'English Scores- Leveled papers'!$H84:$KM84)))</f>
        <v/>
      </c>
      <c r="AN82" s="80"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80" t="str">
        <f>IF($B82="","",IF(COUNTIFS('English Scores- Leveled papers'!$H$4:$KM$4,AZ$3,'English Scores- Leveled papers'!$H84:$KM84,"&lt;&gt;")=0,"",SUMIF('English Scores- Leveled papers'!$H$4:$KM$4,AZ$3,'English Scores- Leveled papers'!$H84:$KM84)))</f>
        <v/>
      </c>
      <c r="BA82" s="80" t="str">
        <f>IF($B82="","",IF(COUNTIFS('English Scores- Leveled papers'!$H$4:$KM$4,BA$3,'English Scores- Leveled papers'!$H84:$KM84,"&lt;&gt;")=0,"",SUMIF('English Scores- Leveled papers'!$H$4:$KM$4,BA$3,'English Scores- Leveled papers'!$H84:$KM84)))</f>
        <v/>
      </c>
      <c r="BB82" s="80" t="str">
        <f>IF($B82="","",IF(COUNTIFS('English Scores- Leveled papers'!$H$4:$KM$4,BB$3,'English Scores- Leveled papers'!$H84:$KM84,"&lt;&gt;")=0,"",SUMIF('English Scores- Leveled papers'!$H$4:$KM$4,BB$3,'English Scores- Leveled papers'!$H84:$KM84)))</f>
        <v/>
      </c>
      <c r="BC82" s="80" t="str">
        <f>IF($B82="","",IF(COUNTIFS('English Scores- Leveled papers'!$H$4:$KM$4,BC$3,'English Scores- Leveled papers'!$H84:$KM84,"&lt;&gt;")=0,"",SUMIF('English Scores- Leveled papers'!$H$4:$KM$4,BC$3,'English Scores- Leveled papers'!$H84:$KM84)))</f>
        <v/>
      </c>
      <c r="BD82" s="80"/>
      <c r="BE82" s="80"/>
      <c r="BF82" s="80" t="str">
        <f>IF($B82="","",IF(COUNTIFS('English Scores- Leveled papers'!$H$4:$KM$4,BF$3,'English Scores- Leveled papers'!$H84:$KM84,"&lt;&gt;")=0,"",SUMIF('English Scores- Leveled papers'!$H$4:$KM$4,BF$3,'English Scores- Leveled papers'!$H84:$KM84)))</f>
        <v/>
      </c>
      <c r="BG82" s="80" t="str">
        <f>IF($B82="","",IF(COUNTIFS('English Scores- Leveled papers'!$H$4:$KM$4,BG$3,'English Scores- Leveled papers'!$H84:$KM84,"&lt;&gt;")=0,"",SUMIF('English Scores- Leveled papers'!$H$4:$KM$4,BG$3,'English Scores- Leveled papers'!$H84:$KM84)))</f>
        <v/>
      </c>
      <c r="BH82" s="80" t="str">
        <f>IF($B82="","",IF(COUNTIFS('English Scores- Leveled papers'!$H$4:$KM$4,BH$3,'English Scores- Leveled papers'!$H84:$KM84,"&lt;&gt;")=0,"",SUMIF('English Scores- Leveled papers'!$H$4:$KM$4,BH$3,'English Scores- Leveled papers'!$H84:$KM84)))</f>
        <v/>
      </c>
      <c r="BI82" s="80" t="str">
        <f>IF($B82="","",IF(COUNTIFS('English Scores- Leveled papers'!$H$4:$KM$4,BI$3,'English Scores- Leveled papers'!$H84:$KM84,"&lt;&gt;")=0,"",SUMIF('English Scores- Leveled papers'!$H$4:$KM$4,BI$3,'English Scores- Leveled papers'!$H84:$KM84)))</f>
        <v/>
      </c>
      <c r="BJ82" s="80" t="str">
        <f>IF($B82="","",IF(COUNTIFS('English Scores- Leveled papers'!$H$4:$KM$4,BJ$3,'English Scores- Leveled papers'!$H84:$KM84,"&lt;&gt;")=0,"",SUMIF('English Scores- Leveled papers'!$H$4:$KM$4,BJ$3,'English Scores- Leveled papers'!$H84:$KM84)))</f>
        <v/>
      </c>
      <c r="BK82" s="80" t="str">
        <f>IF($B82="","",IF(COUNTIFS('English Scores- Leveled papers'!$H$4:$KM$4,BK$3,'English Scores- Leveled papers'!$H84:$KM84,"&lt;&gt;")=0,"",SUMIF('English Scores- Leveled papers'!$H$4:$KM$4,BK$3,'English Scores- Leveled papers'!$H84:$KM84)))</f>
        <v/>
      </c>
      <c r="BL82" s="80" t="str">
        <f>IF($B82="","",IF(COUNTIFS('English Scores- Leveled papers'!$H$4:$KM$4,BL$3,'English Scores- Leveled papers'!$H84:$KM84,"&lt;&gt;")=0,"",SUMIF('English Scores- Leveled papers'!$H$4:$KM$4,BL$3,'English Scores- Leveled papers'!$H84:$KM84)))</f>
        <v/>
      </c>
      <c r="BM82" s="80" t="str">
        <f>IF($B82="","",IF(COUNTIFS('English Scores- Leveled papers'!$H$4:$KM$4,BM$3,'English Scores- Leveled papers'!$H84:$KM84,"&lt;&gt;")=0,"",SUMIF('English Scores- Leveled papers'!$H$4:$KM$4,BM$3,'English Scores- Leveled papers'!$H84:$KM84)))</f>
        <v/>
      </c>
      <c r="BN82" s="80" t="str">
        <f>IF($B82="","",IF(COUNTIFS('English Scores- Leveled papers'!$H$4:$KM$4,BN$3,'English Scores- Leveled papers'!$H84:$KM84,"&lt;&gt;")=0,"",SUMIF('English Scores- Leveled papers'!$H$4:$KM$4,BN$3,'English Scores- Leveled papers'!$H84:$KM84)))</f>
        <v/>
      </c>
      <c r="BO82" s="80"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80" t="str">
        <f>IF($B82="","",IF(COUNTIFS('English Scores- Leveled papers'!$H$4:$KM$4,BX$3,'English Scores- Leveled papers'!$H84:$KM84,"&lt;&gt;")=0,"",SUMIF('English Scores- Leveled papers'!$H$4:$KM$4,BX$3,'English Scores- Leveled papers'!$H84:$KM84)))</f>
        <v/>
      </c>
      <c r="BY82" s="80" t="str">
        <f>IF($B82="","",IF(COUNTIFS('English Scores- Leveled papers'!$H$4:$KM$4,BY$3,'English Scores- Leveled papers'!$H84:$KM84,"&lt;&gt;")=0,"",SUMIF('English Scores- Leveled papers'!$H$4:$KM$4,BY$3,'English Scores- Leveled papers'!$H84:$KM84)))</f>
        <v/>
      </c>
      <c r="BZ82" s="80" t="str">
        <f>IF($B82="","",IF(COUNTIFS('English Scores- Leveled papers'!$H$4:$KM$4,BZ$3,'English Scores- Leveled papers'!$H84:$KM84,"&lt;&gt;")=0,"",SUMIF('English Scores- Leveled papers'!$H$4:$KM$4,BZ$3,'English Scores- Leveled papers'!$H84:$KM84)))</f>
        <v/>
      </c>
      <c r="CA82" s="80" t="str">
        <f>IF($B82="","",IF(COUNTIFS('English Scores- Leveled papers'!$H$4:$KM$4,CA$3,'English Scores- Leveled papers'!$H84:$KM84,"&lt;&gt;")=0,"",SUMIF('English Scores- Leveled papers'!$H$4:$KM$4,CA$3,'English Scores- Leveled papers'!$H84:$KM84)))</f>
        <v/>
      </c>
      <c r="CB82" s="80" t="str">
        <f>IF($B82="","",IF(COUNTIFS('English Scores- Leveled papers'!$H$4:$KM$4,CB$3,'English Scores- Leveled papers'!$H84:$KM84,"&lt;&gt;")=0,"",SUMIF('English Scores- Leveled papers'!$H$4:$KM$4,CB$3,'English Scores- Leveled papers'!$H84:$KM84)))</f>
        <v/>
      </c>
      <c r="CC82" s="80" t="str">
        <f>IF($B82="","",IF(COUNTIFS('English Scores- Leveled papers'!$H$4:$KM$4,CC$3,'English Scores- Leveled papers'!$H84:$KM84,"&lt;&gt;")=0,"",SUMIF('English Scores- Leveled papers'!$H$4:$KM$4,CC$3,'English Scores- Leveled papers'!$H84:$KM84)))</f>
        <v/>
      </c>
      <c r="CD82" s="80" t="str">
        <f>IF($B82="","",IF(COUNTIFS('English Scores- Leveled papers'!$H$4:$KM$4,CD$3,'English Scores- Leveled papers'!$H84:$KM84,"&lt;&gt;")=0,"",SUMIF('English Scores- Leveled papers'!$H$4:$KM$4,CD$3,'English Scores- Leveled papers'!$H84:$KM84)))</f>
        <v/>
      </c>
      <c r="CE82" s="80" t="str">
        <f>IF($B82="","",IF(COUNTIFS('English Scores- Leveled papers'!$H$4:$KM$4,CE$3,'English Scores- Leveled papers'!$H84:$KM84,"&lt;&gt;")=0,"",SUMIF('English Scores- Leveled papers'!$H$4:$KM$4,CE$3,'English Scores- Leveled papers'!$H84:$KM84)))</f>
        <v/>
      </c>
      <c r="CF82" s="80"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80" t="str">
        <f>IF($B82="","",IF(COUNTIFS('English Scores- Leveled papers'!$H$4:$KM$4,CL$3,'English Scores- Leveled papers'!$H84:$KM84,"&lt;&gt;")=0,"",SUMIF('English Scores- Leveled papers'!$H$4:$KM$4,CL$3,'English Scores- Leveled papers'!$H84:$KM84)))</f>
        <v/>
      </c>
      <c r="CM82" s="80" t="str">
        <f>IF($B82="","",IF(COUNTIFS('English Scores- Leveled papers'!$H$4:$KM$4,CM$3,'English Scores- Leveled papers'!$H84:$KM84,"&lt;&gt;")=0,"",SUMIF('English Scores- Leveled papers'!$H$4:$KM$4,CM$3,'English Scores- Leveled papers'!$H84:$KM84)))</f>
        <v/>
      </c>
      <c r="CN82" s="80" t="str">
        <f>IF($B82="","",IF(COUNTIFS('English Scores- Leveled papers'!$H$4:$KM$4,CN$3,'English Scores- Leveled papers'!$H84:$KM84,"&lt;&gt;")=0,"",SUMIF('English Scores- Leveled papers'!$H$4:$KM$4,CN$3,'English Scores- Leveled papers'!$H84:$KM84)))</f>
        <v/>
      </c>
      <c r="CO82" s="80" t="str">
        <f>IF($B82="","",IF(COUNTIFS('English Scores- Leveled papers'!$H$4:$KM$4,CO$3,'English Scores- Leveled papers'!$H84:$KM84,"&lt;&gt;")=0,"",SUMIF('English Scores- Leveled papers'!$H$4:$KM$4,CO$3,'English Scores- Leveled papers'!$H84:$KM84)))</f>
        <v/>
      </c>
      <c r="CP82" s="80" t="str">
        <f>IF($B82="","",IF(COUNTIFS('English Scores- Leveled papers'!$H$4:$KM$4,CP$3,'English Scores- Leveled papers'!$H84:$KM84,"&lt;&gt;")=0,"",SUMIF('English Scores- Leveled papers'!$H$4:$KM$4,CP$3,'English Scores- Leveled papers'!$H84:$KM84)))</f>
        <v/>
      </c>
      <c r="CQ82" s="80" t="str">
        <f>IF($B82="","",IF(COUNTIFS('English Scores- Leveled papers'!$H$4:$KM$4,CQ$3,'English Scores- Leveled papers'!$H84:$KM84,"&lt;&gt;")=0,"",SUMIF('English Scores- Leveled papers'!$H$4:$KM$4,CQ$3,'English Scores- Leveled papers'!$H84:$KM84)))</f>
        <v/>
      </c>
      <c r="CR82" s="80" t="str">
        <f>IF($B82="","",IF(COUNTIFS('English Scores- Leveled papers'!$H$4:$KM$4,CR$3,'English Scores- Leveled papers'!$H84:$KM84,"&lt;&gt;")=0,"",SUMIF('English Scores- Leveled papers'!$H$4:$KM$4,CR$3,'English Scores- Leveled papers'!$H84:$KM84)))</f>
        <v/>
      </c>
      <c r="CS82" s="80"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80" t="str">
        <f>IF($B82="","",IF(COUNTIFS('English Scores- Leveled papers'!$H$4:$KM$4,DF$3,'English Scores- Leveled papers'!$H84:$KM84,"&lt;&gt;")=0,"",SUMIF('English Scores- Leveled papers'!$H$4:$KM$4,DF$3,'English Scores- Leveled papers'!$H84:$KM84)))</f>
        <v/>
      </c>
      <c r="DG82" s="80" t="str">
        <f>IF($B82="","",IF(COUNTIFS('English Scores- Leveled papers'!$H$4:$KM$4,DG$3,'English Scores- Leveled papers'!$H84:$KM84,"&lt;&gt;")=0,"",SUMIF('English Scores- Leveled papers'!$H$4:$KM$4,DG$3,'English Scores- Leveled papers'!$H84:$KM84)))</f>
        <v/>
      </c>
      <c r="DH82" s="80" t="str">
        <f>IF($B82="","",IF(COUNTIFS('English Scores- Leveled papers'!$H$4:$KM$4,DH$3,'English Scores- Leveled papers'!$H84:$KM84,"&lt;&gt;")=0,"",SUMIF('English Scores- Leveled papers'!$H$4:$KM$4,DH$3,'English Scores- Leveled papers'!$H84:$KM84)))</f>
        <v/>
      </c>
      <c r="DI82" s="80" t="str">
        <f>IF($B82="","",IF(COUNTIFS('English Scores- Leveled papers'!$H$4:$KM$4,DI$3,'English Scores- Leveled papers'!$H84:$KM84,"&lt;&gt;")=0,"",SUMIF('English Scores- Leveled papers'!$H$4:$KM$4,DI$3,'English Scores- Leveled papers'!$H84:$KM84)))</f>
        <v/>
      </c>
      <c r="DJ82" s="80" t="str">
        <f>IF($B82="","",IF(COUNTIFS('English Scores- Leveled papers'!$H$4:$KM$4,DJ$3,'English Scores- Leveled papers'!$H84:$KM84,"&lt;&gt;")=0,"",SUMIF('English Scores- Leveled papers'!$H$4:$KM$4,DJ$3,'English Scores- Leveled papers'!$H84:$KM84)))</f>
        <v/>
      </c>
      <c r="DK82" s="80" t="str">
        <f>IF($B82="","",IF(COUNTIFS('English Scores- Leveled papers'!$H$4:$KM$4,DK$3,'English Scores- Leveled papers'!$H84:$KM84,"&lt;&gt;")=0,"",SUMIF('English Scores- Leveled papers'!$H$4:$KM$4,DK$3,'English Scores- Leveled papers'!$H84:$KM84)))</f>
        <v/>
      </c>
      <c r="DL82" s="80" t="str">
        <f>IF($B82="","",IF(COUNTIFS('English Scores- Leveled papers'!$H$4:$KM$4,DL$3,'English Scores- Leveled papers'!$H84:$KM84,"&lt;&gt;")=0,"",SUMIF('English Scores- Leveled papers'!$H$4:$KM$4,DL$3,'English Scores- Leveled papers'!$H84:$KM84)))</f>
        <v/>
      </c>
      <c r="DM82" s="80" t="str">
        <f>IF($B82="","",IF(COUNTIFS('English Scores- Leveled papers'!$H$4:$KM$4,DM$3,'English Scores- Leveled papers'!$H84:$KM84,"&lt;&gt;")=0,"",SUMIF('English Scores- Leveled papers'!$H$4:$KM$4,DM$3,'English Scores- Leveled papers'!$H84:$KM84)))</f>
        <v/>
      </c>
      <c r="DN82" s="80" t="str">
        <f>IF($B82="","",IF(COUNTIFS('English Scores- Leveled papers'!$H$4:$KM$4,DN$3,'English Scores- Leveled papers'!$H84:$KM84,"&lt;&gt;")=0,"",SUMIF('English Scores- Leveled papers'!$H$4:$KM$4,DN$3,'English Scores- Leveled papers'!$H84:$KM84)))</f>
        <v/>
      </c>
      <c r="DO82" s="80" t="str">
        <f>IF($B82="","",IF(COUNTIFS('English Scores- Leveled papers'!$H$4:$KM$4,DO$3,'English Scores- Leveled papers'!$H84:$KM84,"&lt;&gt;")=0,"",SUMIF('English Scores- Leveled papers'!$H$4:$KM$4,DO$3,'English Scores- Leveled papers'!$H84:$KM84)))</f>
        <v/>
      </c>
      <c r="DP82" s="80" t="str">
        <f>IF($B82="","",IF(COUNTIFS('English Scores- Leveled papers'!$H$4:$KM$4,DP$3,'English Scores- Leveled papers'!$H84:$KM84,"&lt;&gt;")=0,"",SUMIF('English Scores- Leveled papers'!$H$4:$KM$4,DP$3,'English Scores- Leveled papers'!$H84:$KM84)))</f>
        <v/>
      </c>
      <c r="DQ82" s="80" t="str">
        <f>IF($B82="","",IF(COUNTIFS('English Scores- Leveled papers'!$H$4:$KM$4,DQ$3,'English Scores- Leveled papers'!$H84:$KM84,"&lt;&gt;")=0,"",SUMIF('English Scores- Leveled papers'!$H$4:$KM$4,DQ$3,'English Scores- Leveled papers'!$H84:$KM84)))</f>
        <v/>
      </c>
      <c r="DR82" s="41" t="str">
        <f>IF($B82="","",IF(COUNTIFS('English Scores- Leveled papers'!$H$4:$KM$4,DR$3,'English Scores- Leveled papers'!$H84:$KM84,"&lt;&gt;")=0,"",SUMIF('English Scores- Leveled papers'!$H$4:$KM$4,DR$3,'English Scores- Leveled papers'!$H84:$KM84)))</f>
        <v/>
      </c>
      <c r="DS82" s="41" t="str">
        <f>IF($B82="","",IF(COUNTIFS('English Scores- Leveled papers'!$H$4:$KM$4,DS$3,'English Scores- Leveled papers'!$H84:$KM84,"&lt;&gt;")=0,"",SUMIF('English Scores- Leveled papers'!$H$4:$KM$4,DS$3,'English Scores- Leveled papers'!$H84:$KM84)))</f>
        <v/>
      </c>
      <c r="DT82" s="41" t="str">
        <f>IF($B82="","",IF(COUNTIFS('English Scores- Leveled papers'!$H$4:$KM$4,DT$3,'English Scores- Leveled papers'!$H84:$KM84,"&lt;&gt;")=0,"",SUMIF('English Scores- Leveled papers'!$H$4:$KM$4,DT$3,'English Scores- Leveled papers'!$H84:$KM84)))</f>
        <v/>
      </c>
      <c r="DU82" s="41" t="str">
        <f>IF($B82="","",IF(COUNTIFS('English Scores- Leveled papers'!$H$4:$KM$4,DU$3,'English Scores- Leveled papers'!$H84:$KM84,"&lt;&gt;")=0,"",SUMIF('English Scores- Leveled papers'!$H$4:$KM$4,DU$3,'English Scores- Leveled papers'!$H84:$KM84)))</f>
        <v/>
      </c>
      <c r="DV82" s="41" t="str">
        <f>IF($B82="","",IF(COUNTIFS('English Scores- Leveled papers'!$H$4:$KM$4,DV$3,'English Scores- Leveled papers'!$H84:$KM84,"&lt;&gt;")=0,"",SUMIF('English Scores- Leveled papers'!$H$4:$KM$4,DV$3,'English Scores- Leveled papers'!$H84:$KM84)))</f>
        <v/>
      </c>
      <c r="DW82" s="41" t="str">
        <f>IF($B82="","",IF(COUNTIFS('English Scores- Leveled papers'!$H$4:$KM$4,DW$3,'English Scores- Leveled papers'!$H84:$KM84,"&lt;&gt;")=0,"",SUMIF('English Scores- Leveled papers'!$H$4:$KM$4,DW$3,'English Scores- Leveled papers'!$H84:$KM84)))</f>
        <v/>
      </c>
      <c r="DX82" s="41" t="str">
        <f>IF($B82="","",IF(COUNTIFS('English Scores- Leveled papers'!$H$4:$KM$4,DX$3,'English Scores- Leveled papers'!$H84:$KM84,"&lt;&gt;")=0,"",SUMIF('English Scores- Leveled papers'!$H$4:$KM$4,DX$3,'English Scores- Leveled papers'!$H84:$KM84)))</f>
        <v/>
      </c>
      <c r="DY82" s="41" t="str">
        <f>IF($B82="","",IF(COUNTIFS('English Scores- Leveled papers'!$H$4:$KM$4,DY$3,'English Scores- Leveled papers'!$H84:$KM84,"&lt;&gt;")=0,"",SUMIF('English Scores- Leveled papers'!$H$4:$KM$4,DY$3,'English Scores- Leveled papers'!$H84:$KM84)))</f>
        <v/>
      </c>
      <c r="DZ82" s="41" t="str">
        <f>IF($B82="","",IF(COUNTIFS('English Scores- Leveled papers'!$H$4:$KM$4,DZ$3,'English Scores- Leveled papers'!$H84:$KM84,"&lt;&gt;")=0,"",SUMIF('English Scores- Leveled papers'!$H$4:$KM$4,DZ$3,'English Scores- Leveled papers'!$H84:$KM84)))</f>
        <v/>
      </c>
      <c r="EA82" s="41" t="str">
        <f>IF($B82="","",IF(COUNTIFS('English Scores- Leveled papers'!$H$4:$KM$4,EA$3,'English Scores- Leveled papers'!$H84:$KM84,"&lt;&gt;")=0,"",SUMIF('English Scores- Leveled papers'!$H$4:$KM$4,EA$3,'English Scores- Leveled papers'!$H84:$KM84)))</f>
        <v/>
      </c>
      <c r="EB82" s="41" t="str">
        <f>IF($B82="","",IF(COUNTIFS('English Scores- Leveled papers'!$H$4:$KM$4,EB$3,'English Scores- Leveled papers'!$H84:$KM84,"&lt;&gt;")=0,"",SUMIF('English Scores- Leveled papers'!$H$4:$KM$4,EB$3,'English Scores- Leveled papers'!$H84:$KM84)))</f>
        <v/>
      </c>
      <c r="EC82" s="41" t="str">
        <f>IF($B82="","",IF(COUNTIFS('English Scores- Leveled papers'!$H$4:$KM$4,EC$3,'English Scores- Leveled papers'!$H84:$KM84,"&lt;&gt;")=0,"",SUMIF('English Scores- Leveled papers'!$H$4:$KM$4,EC$3,'English Scores- Leveled papers'!$H84:$KM84)))</f>
        <v/>
      </c>
      <c r="ED82" s="80" t="str">
        <f>IF($B82="","",IF(COUNTIFS('English Scores- Leveled papers'!$H$4:$KM$4,ED$3,'English Scores- Leveled papers'!$H84:$KM84,"&lt;&gt;")=0,"",SUMIF('English Scores- Leveled papers'!$H$4:$KM$4,ED$3,'English Scores- Leveled papers'!$H84:$KM84)))</f>
        <v/>
      </c>
      <c r="EE82" s="80" t="str">
        <f>IF($B82="","",IF(COUNTIFS('English Scores- Leveled papers'!$H$4:$KM$4,EE$3,'English Scores- Leveled papers'!$H84:$KM84,"&lt;&gt;")=0,"",SUMIF('English Scores- Leveled papers'!$H$4:$KM$4,EE$3,'English Scores- Leveled papers'!$H84:$KM84)))</f>
        <v/>
      </c>
      <c r="EF82" s="80" t="str">
        <f>IF($B82="","",IF(COUNTIFS('English Scores- Leveled papers'!$H$4:$KM$4,EF$3,'English Scores- Leveled papers'!$H84:$KM84,"&lt;&gt;")=0,"",SUMIF('English Scores- Leveled papers'!$H$4:$KM$4,EF$3,'English Scores- Leveled papers'!$H84:$KM84)))</f>
        <v/>
      </c>
      <c r="EG82" s="80" t="str">
        <f>IF($B82="","",IF(COUNTIFS('English Scores- Leveled papers'!$H$4:$KM$4,EG$3,'English Scores- Leveled papers'!$H84:$KM84,"&lt;&gt;")=0,"",SUMIF('English Scores- Leveled papers'!$H$4:$KM$4,EG$3,'English Scores- Leveled papers'!$H84:$KM84)))</f>
        <v/>
      </c>
      <c r="EH82" s="80" t="str">
        <f>IF($B82="","",IF(COUNTIFS('English Scores- Leveled papers'!$H$4:$KM$4,EH$3,'English Scores- Leveled papers'!$H84:$KM84,"&lt;&gt;")=0,"",SUMIF('English Scores- Leveled papers'!$H$4:$KM$4,EH$3,'English Scores- Leveled papers'!$H84:$KM84)))</f>
        <v/>
      </c>
      <c r="EI82" s="80" t="str">
        <f>IF($B82="","",IF(COUNTIFS('English Scores- Leveled papers'!$H$4:$KM$4,EI$3,'English Scores- Leveled papers'!$H84:$KM84,"&lt;&gt;")=0,"",SUMIF('English Scores- Leveled papers'!$H$4:$KM$4,EI$3,'English Scores- Leveled papers'!$H84:$KM84)))</f>
        <v/>
      </c>
      <c r="EJ82" s="80" t="str">
        <f>IF($B82="","",IF(COUNTIFS('English Scores- Leveled papers'!$H$4:$KM$4,EJ$3,'English Scores- Leveled papers'!$H84:$KM84,"&lt;&gt;")=0,"",SUMIF('English Scores- Leveled papers'!$H$4:$KM$4,EJ$3,'English Scores- Leveled papers'!$H84:$KM84)))</f>
        <v/>
      </c>
      <c r="EK82" s="80" t="str">
        <f>IF($B82="","",IF(COUNTIFS('English Scores- Leveled papers'!$H$4:$KM$4,EK$3,'English Scores- Leveled papers'!$H84:$KM84,"&lt;&gt;")=0,"",SUMIF('English Scores- Leveled papers'!$H$4:$KM$4,EK$3,'English Scores- Leveled papers'!$H84:$KM84)))</f>
        <v/>
      </c>
      <c r="EL82" s="80" t="str">
        <f>IF($B82="","",IF(COUNTIFS('English Scores- Leveled papers'!$H$4:$KM$4,EL$3,'English Scores- Leveled papers'!$H84:$KM84,"&lt;&gt;")=0,"",SUMIF('English Scores- Leveled papers'!$H$4:$KM$4,EL$3,'English Scores- Leveled papers'!$H84:$KM84)))</f>
        <v/>
      </c>
      <c r="EM82" s="80" t="str">
        <f>IF($B82="","",IF(COUNTIFS('English Scores- Leveled papers'!$H$4:$KM$4,EM$3,'English Scores- Leveled papers'!$H84:$KM84,"&lt;&gt;")=0,"",SUMIF('English Scores- Leveled papers'!$H$4:$KM$4,EM$3,'English Scores- Leveled papers'!$H84:$KM84)))</f>
        <v/>
      </c>
      <c r="EN82" s="80" t="str">
        <f>IF($B82="","",IF(COUNTIFS('English Scores- Leveled papers'!$H$4:$KM$4,EN$3,'English Scores- Leveled papers'!$H84:$KM84,"&lt;&gt;")=0,"",SUMIF('English Scores- Leveled papers'!$H$4:$KM$4,EN$3,'English Scores- Leveled papers'!$H84:$KM84)))</f>
        <v/>
      </c>
      <c r="EO82" s="80" t="str">
        <f>IF($B82="","",IF(COUNTIFS('English Scores- Leveled papers'!$H$4:$KM$4,EO$3,'English Scores- Leveled papers'!$H84:$KM84,"&lt;&gt;")=0,"",SUMIF('English Scores- Leveled papers'!$H$4:$KM$4,EO$3,'English Scores- Leveled papers'!$H84:$KM84)))</f>
        <v/>
      </c>
      <c r="EP82" s="80" t="str">
        <f>IF($B82="","",IF(COUNTIFS('English Scores- Leveled papers'!$H$4:$KM$4,EP$3,'English Scores- Leveled papers'!$H84:$KM84,"&lt;&gt;")=0,"",SUMIF('English Scores- Leveled papers'!$H$4:$KM$4,EP$3,'English Scores- Leveled papers'!$H84:$KM84)))</f>
        <v/>
      </c>
    </row>
    <row r="83" spans="1:146" ht="12.75" customHeight="1" x14ac:dyDescent="0.2">
      <c r="A83" s="65">
        <v>79</v>
      </c>
      <c r="B83" s="65" t="str">
        <f>'English Scores- Leveled papers'!B85</f>
        <v/>
      </c>
      <c r="C83" s="79" t="str">
        <f>IF('RC Mastery Check+Question type'!D83="","",IF(OR('RC Mastery Check+Question type'!D83=-0.5,'RC Mastery Check+Question type'!D83=0,'RC Mastery Check+Question type'!D83=0.2,'RC Mastery Check+Question type'!D83=0.5),"NR",'Cover Sheet'!#REF!))</f>
        <v/>
      </c>
      <c r="D83" s="76" t="str">
        <f>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v/>
      </c>
      <c r="E83" s="78" t="str">
        <f t="shared" si="30"/>
        <v/>
      </c>
      <c r="F83" s="78" t="str">
        <f t="shared" si="31"/>
        <v/>
      </c>
      <c r="G83" s="78" t="str">
        <f t="shared" si="32"/>
        <v/>
      </c>
      <c r="H83" s="78" t="str">
        <f t="shared" si="33"/>
        <v/>
      </c>
      <c r="I83" s="78" t="str">
        <f t="shared" si="34"/>
        <v/>
      </c>
      <c r="J83" s="78" t="str">
        <f t="shared" si="35"/>
        <v/>
      </c>
      <c r="K83" s="78" t="str">
        <f t="shared" si="36"/>
        <v/>
      </c>
      <c r="L83" s="78" t="str">
        <f t="shared" si="37"/>
        <v/>
      </c>
      <c r="M83" s="78" t="str">
        <f t="shared" si="38"/>
        <v/>
      </c>
      <c r="N83" s="78" t="str">
        <f t="shared" si="39"/>
        <v/>
      </c>
      <c r="O83" s="78" t="str">
        <f t="shared" si="40"/>
        <v/>
      </c>
      <c r="P83" s="78" t="str">
        <f t="shared" si="41"/>
        <v/>
      </c>
      <c r="Q83" s="78" t="str">
        <f t="shared" si="42"/>
        <v/>
      </c>
      <c r="R83" s="78" t="str">
        <f t="shared" si="43"/>
        <v/>
      </c>
      <c r="S83" s="41" t="str">
        <f>IF($B83="","",IF(COUNTIFS('English Scores- Leveled papers'!$H$4:$KM$4,S$3,'English Scores- Leveled papers'!$H85:$KM85,"&lt;&gt;")=0,"",SUMIF('English Scores- Leveled papers'!$H$4:$KM$4,S$3,'English Scores- Leveled papers'!$H85:$KM85)))</f>
        <v/>
      </c>
      <c r="T83" s="41" t="str">
        <f>IF($B83="","",IF(COUNTIFS('English Scores- Leveled papers'!$H$4:$KM$4,T$3,'English Scores- Leveled papers'!$H85:$KM85,"&lt;&gt;")=0,"",SUMIF('English Scores- Leveled papers'!$H$4:$KM$4,T$3,'English Scores- Leveled papers'!$H85:$KM85)))</f>
        <v/>
      </c>
      <c r="U83" s="41" t="str">
        <f>IF($B83="","",IF(COUNTIFS('English Scores- Leveled papers'!$H$4:$KM$4,U$3,'English Scores- Leveled papers'!$H85:$KM85,"&lt;&gt;")=0,"",SUMIF('English Scores- Leveled papers'!$H$4:$KM$4,U$3,'English Scores- Leveled papers'!$H85:$KM85)))</f>
        <v/>
      </c>
      <c r="V83" s="41" t="str">
        <f>IF($B83="","",IF(COUNTIFS('English Scores- Leveled papers'!$H$4:$KM$4,V$3,'English Scores- Leveled papers'!$H85:$KM85,"&lt;&gt;")=0,"",SUMIF('English Scores- Leveled papers'!$H$4:$KM$4,V$3,'English Scores- Leveled papers'!$H85:$KM85)))</f>
        <v/>
      </c>
      <c r="W83" s="41" t="str">
        <f>IF($B83="","",IF(COUNTIFS('English Scores- Leveled papers'!$H$4:$KM$4,W$3,'English Scores- Leveled papers'!$H85:$KM85,"&lt;&gt;")=0,"",SUMIF('English Scores- Leveled papers'!$H$4:$KM$4,W$3,'English Scores- Leveled papers'!$H85:$KM85)))</f>
        <v/>
      </c>
      <c r="X83" s="80" t="str">
        <f>IF($B83="","",IF(COUNTIFS('English Scores- Leveled papers'!$H$4:$KM$4,X$3,'English Scores- Leveled papers'!$H85:$KM85,"&lt;&gt;")=0,"",SUMIF('English Scores- Leveled papers'!$H$4:$KM$4,X$3,'English Scores- Leveled papers'!$H85:$KM85)))</f>
        <v/>
      </c>
      <c r="Y83" s="80" t="str">
        <f>IF($B83="","",IF(COUNTIFS('English Scores- Leveled papers'!$H$4:$KM$4,Y$3,'English Scores- Leveled papers'!$H85:$KM85,"&lt;&gt;")=0,"",SUMIF('English Scores- Leveled papers'!$H$4:$KM$4,Y$3,'English Scores- Leveled papers'!$H85:$KM85)))</f>
        <v/>
      </c>
      <c r="Z83" s="80" t="str">
        <f>IF($B83="","",IF(COUNTIFS('English Scores- Leveled papers'!$H$4:$KM$4,Z$3,'English Scores- Leveled papers'!$H85:$KM85,"&lt;&gt;")=0,"",SUMIF('English Scores- Leveled papers'!$H$4:$KM$4,Z$3,'English Scores- Leveled papers'!$H85:$KM85)))</f>
        <v/>
      </c>
      <c r="AA83" s="80" t="str">
        <f>IF($B83="","",IF(COUNTIFS('English Scores- Leveled papers'!$H$4:$KM$4,AA$3,'English Scores- Leveled papers'!$H85:$KM85,"&lt;&gt;")=0,"",SUMIF('English Scores- Leveled papers'!$H$4:$KM$4,AA$3,'English Scores- Leveled papers'!$H85:$KM85)))</f>
        <v/>
      </c>
      <c r="AB83" s="80" t="str">
        <f>IF($B83="","",IF(COUNTIFS('English Scores- Leveled papers'!$H$4:$KM$4,AB$3,'English Scores- Leveled papers'!$H85:$KM85,"&lt;&gt;")=0,"",SUMIF('English Scores- Leveled papers'!$H$4:$KM$4,AB$3,'English Scores- Leveled papers'!$H85:$KM85)))</f>
        <v/>
      </c>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80" t="str">
        <f>IF($B83="","",IF(COUNTIFS('English Scores- Leveled papers'!$H$4:$KM$4,AI$3,'English Scores- Leveled papers'!$H85:$KM85,"&lt;&gt;")=0,"",SUMIF('English Scores- Leveled papers'!$H$4:$KM$4,AI$3,'English Scores- Leveled papers'!$H85:$KM85)))</f>
        <v/>
      </c>
      <c r="AJ83" s="80" t="str">
        <f>IF($B83="","",IF(COUNTIFS('English Scores- Leveled papers'!$H$4:$KM$4,AJ$3,'English Scores- Leveled papers'!$H85:$KM85,"&lt;&gt;")=0,"",SUMIF('English Scores- Leveled papers'!$H$4:$KM$4,AJ$3,'English Scores- Leveled papers'!$H85:$KM85)))</f>
        <v/>
      </c>
      <c r="AK83" s="80" t="str">
        <f>IF($B83="","",IF(COUNTIFS('English Scores- Leveled papers'!$H$4:$KM$4,AK$3,'English Scores- Leveled papers'!$H85:$KM85,"&lt;&gt;")=0,"",SUMIF('English Scores- Leveled papers'!$H$4:$KM$4,AK$3,'English Scores- Leveled papers'!$H85:$KM85)))</f>
        <v/>
      </c>
      <c r="AL83" s="80" t="str">
        <f>IF($B83="","",IF(COUNTIFS('English Scores- Leveled papers'!$H$4:$KM$4,AL$3,'English Scores- Leveled papers'!$H85:$KM85,"&lt;&gt;")=0,"",SUMIF('English Scores- Leveled papers'!$H$4:$KM$4,AL$3,'English Scores- Leveled papers'!$H85:$KM85)))</f>
        <v/>
      </c>
      <c r="AM83" s="80" t="str">
        <f>IF($B83="","",IF(COUNTIFS('English Scores- Leveled papers'!$H$4:$KM$4,AM$3,'English Scores- Leveled papers'!$H85:$KM85,"&lt;&gt;")=0,"",SUMIF('English Scores- Leveled papers'!$H$4:$KM$4,AM$3,'English Scores- Leveled papers'!$H85:$KM85)))</f>
        <v/>
      </c>
      <c r="AN83" s="80"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80" t="str">
        <f>IF($B83="","",IF(COUNTIFS('English Scores- Leveled papers'!$H$4:$KM$4,AZ$3,'English Scores- Leveled papers'!$H85:$KM85,"&lt;&gt;")=0,"",SUMIF('English Scores- Leveled papers'!$H$4:$KM$4,AZ$3,'English Scores- Leveled papers'!$H85:$KM85)))</f>
        <v/>
      </c>
      <c r="BA83" s="80" t="str">
        <f>IF($B83="","",IF(COUNTIFS('English Scores- Leveled papers'!$H$4:$KM$4,BA$3,'English Scores- Leveled papers'!$H85:$KM85,"&lt;&gt;")=0,"",SUMIF('English Scores- Leveled papers'!$H$4:$KM$4,BA$3,'English Scores- Leveled papers'!$H85:$KM85)))</f>
        <v/>
      </c>
      <c r="BB83" s="80" t="str">
        <f>IF($B83="","",IF(COUNTIFS('English Scores- Leveled papers'!$H$4:$KM$4,BB$3,'English Scores- Leveled papers'!$H85:$KM85,"&lt;&gt;")=0,"",SUMIF('English Scores- Leveled papers'!$H$4:$KM$4,BB$3,'English Scores- Leveled papers'!$H85:$KM85)))</f>
        <v/>
      </c>
      <c r="BC83" s="80" t="str">
        <f>IF($B83="","",IF(COUNTIFS('English Scores- Leveled papers'!$H$4:$KM$4,BC$3,'English Scores- Leveled papers'!$H85:$KM85,"&lt;&gt;")=0,"",SUMIF('English Scores- Leveled papers'!$H$4:$KM$4,BC$3,'English Scores- Leveled papers'!$H85:$KM85)))</f>
        <v/>
      </c>
      <c r="BD83" s="80"/>
      <c r="BE83" s="80"/>
      <c r="BF83" s="80" t="str">
        <f>IF($B83="","",IF(COUNTIFS('English Scores- Leveled papers'!$H$4:$KM$4,BF$3,'English Scores- Leveled papers'!$H85:$KM85,"&lt;&gt;")=0,"",SUMIF('English Scores- Leveled papers'!$H$4:$KM$4,BF$3,'English Scores- Leveled papers'!$H85:$KM85)))</f>
        <v/>
      </c>
      <c r="BG83" s="80" t="str">
        <f>IF($B83="","",IF(COUNTIFS('English Scores- Leveled papers'!$H$4:$KM$4,BG$3,'English Scores- Leveled papers'!$H85:$KM85,"&lt;&gt;")=0,"",SUMIF('English Scores- Leveled papers'!$H$4:$KM$4,BG$3,'English Scores- Leveled papers'!$H85:$KM85)))</f>
        <v/>
      </c>
      <c r="BH83" s="80" t="str">
        <f>IF($B83="","",IF(COUNTIFS('English Scores- Leveled papers'!$H$4:$KM$4,BH$3,'English Scores- Leveled papers'!$H85:$KM85,"&lt;&gt;")=0,"",SUMIF('English Scores- Leveled papers'!$H$4:$KM$4,BH$3,'English Scores- Leveled papers'!$H85:$KM85)))</f>
        <v/>
      </c>
      <c r="BI83" s="80" t="str">
        <f>IF($B83="","",IF(COUNTIFS('English Scores- Leveled papers'!$H$4:$KM$4,BI$3,'English Scores- Leveled papers'!$H85:$KM85,"&lt;&gt;")=0,"",SUMIF('English Scores- Leveled papers'!$H$4:$KM$4,BI$3,'English Scores- Leveled papers'!$H85:$KM85)))</f>
        <v/>
      </c>
      <c r="BJ83" s="80" t="str">
        <f>IF($B83="","",IF(COUNTIFS('English Scores- Leveled papers'!$H$4:$KM$4,BJ$3,'English Scores- Leveled papers'!$H85:$KM85,"&lt;&gt;")=0,"",SUMIF('English Scores- Leveled papers'!$H$4:$KM$4,BJ$3,'English Scores- Leveled papers'!$H85:$KM85)))</f>
        <v/>
      </c>
      <c r="BK83" s="80" t="str">
        <f>IF($B83="","",IF(COUNTIFS('English Scores- Leveled papers'!$H$4:$KM$4,BK$3,'English Scores- Leveled papers'!$H85:$KM85,"&lt;&gt;")=0,"",SUMIF('English Scores- Leveled papers'!$H$4:$KM$4,BK$3,'English Scores- Leveled papers'!$H85:$KM85)))</f>
        <v/>
      </c>
      <c r="BL83" s="80" t="str">
        <f>IF($B83="","",IF(COUNTIFS('English Scores- Leveled papers'!$H$4:$KM$4,BL$3,'English Scores- Leveled papers'!$H85:$KM85,"&lt;&gt;")=0,"",SUMIF('English Scores- Leveled papers'!$H$4:$KM$4,BL$3,'English Scores- Leveled papers'!$H85:$KM85)))</f>
        <v/>
      </c>
      <c r="BM83" s="80" t="str">
        <f>IF($B83="","",IF(COUNTIFS('English Scores- Leveled papers'!$H$4:$KM$4,BM$3,'English Scores- Leveled papers'!$H85:$KM85,"&lt;&gt;")=0,"",SUMIF('English Scores- Leveled papers'!$H$4:$KM$4,BM$3,'English Scores- Leveled papers'!$H85:$KM85)))</f>
        <v/>
      </c>
      <c r="BN83" s="80" t="str">
        <f>IF($B83="","",IF(COUNTIFS('English Scores- Leveled papers'!$H$4:$KM$4,BN$3,'English Scores- Leveled papers'!$H85:$KM85,"&lt;&gt;")=0,"",SUMIF('English Scores- Leveled papers'!$H$4:$KM$4,BN$3,'English Scores- Leveled papers'!$H85:$KM85)))</f>
        <v/>
      </c>
      <c r="BO83" s="80"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80" t="str">
        <f>IF($B83="","",IF(COUNTIFS('English Scores- Leveled papers'!$H$4:$KM$4,BX$3,'English Scores- Leveled papers'!$H85:$KM85,"&lt;&gt;")=0,"",SUMIF('English Scores- Leveled papers'!$H$4:$KM$4,BX$3,'English Scores- Leveled papers'!$H85:$KM85)))</f>
        <v/>
      </c>
      <c r="BY83" s="80" t="str">
        <f>IF($B83="","",IF(COUNTIFS('English Scores- Leveled papers'!$H$4:$KM$4,BY$3,'English Scores- Leveled papers'!$H85:$KM85,"&lt;&gt;")=0,"",SUMIF('English Scores- Leveled papers'!$H$4:$KM$4,BY$3,'English Scores- Leveled papers'!$H85:$KM85)))</f>
        <v/>
      </c>
      <c r="BZ83" s="80" t="str">
        <f>IF($B83="","",IF(COUNTIFS('English Scores- Leveled papers'!$H$4:$KM$4,BZ$3,'English Scores- Leveled papers'!$H85:$KM85,"&lt;&gt;")=0,"",SUMIF('English Scores- Leveled papers'!$H$4:$KM$4,BZ$3,'English Scores- Leveled papers'!$H85:$KM85)))</f>
        <v/>
      </c>
      <c r="CA83" s="80" t="str">
        <f>IF($B83="","",IF(COUNTIFS('English Scores- Leveled papers'!$H$4:$KM$4,CA$3,'English Scores- Leveled papers'!$H85:$KM85,"&lt;&gt;")=0,"",SUMIF('English Scores- Leveled papers'!$H$4:$KM$4,CA$3,'English Scores- Leveled papers'!$H85:$KM85)))</f>
        <v/>
      </c>
      <c r="CB83" s="80" t="str">
        <f>IF($B83="","",IF(COUNTIFS('English Scores- Leveled papers'!$H$4:$KM$4,CB$3,'English Scores- Leveled papers'!$H85:$KM85,"&lt;&gt;")=0,"",SUMIF('English Scores- Leveled papers'!$H$4:$KM$4,CB$3,'English Scores- Leveled papers'!$H85:$KM85)))</f>
        <v/>
      </c>
      <c r="CC83" s="80" t="str">
        <f>IF($B83="","",IF(COUNTIFS('English Scores- Leveled papers'!$H$4:$KM$4,CC$3,'English Scores- Leveled papers'!$H85:$KM85,"&lt;&gt;")=0,"",SUMIF('English Scores- Leveled papers'!$H$4:$KM$4,CC$3,'English Scores- Leveled papers'!$H85:$KM85)))</f>
        <v/>
      </c>
      <c r="CD83" s="80" t="str">
        <f>IF($B83="","",IF(COUNTIFS('English Scores- Leveled papers'!$H$4:$KM$4,CD$3,'English Scores- Leveled papers'!$H85:$KM85,"&lt;&gt;")=0,"",SUMIF('English Scores- Leveled papers'!$H$4:$KM$4,CD$3,'English Scores- Leveled papers'!$H85:$KM85)))</f>
        <v/>
      </c>
      <c r="CE83" s="80" t="str">
        <f>IF($B83="","",IF(COUNTIFS('English Scores- Leveled papers'!$H$4:$KM$4,CE$3,'English Scores- Leveled papers'!$H85:$KM85,"&lt;&gt;")=0,"",SUMIF('English Scores- Leveled papers'!$H$4:$KM$4,CE$3,'English Scores- Leveled papers'!$H85:$KM85)))</f>
        <v/>
      </c>
      <c r="CF83" s="80"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80" t="str">
        <f>IF($B83="","",IF(COUNTIFS('English Scores- Leveled papers'!$H$4:$KM$4,CL$3,'English Scores- Leveled papers'!$H85:$KM85,"&lt;&gt;")=0,"",SUMIF('English Scores- Leveled papers'!$H$4:$KM$4,CL$3,'English Scores- Leveled papers'!$H85:$KM85)))</f>
        <v/>
      </c>
      <c r="CM83" s="80" t="str">
        <f>IF($B83="","",IF(COUNTIFS('English Scores- Leveled papers'!$H$4:$KM$4,CM$3,'English Scores- Leveled papers'!$H85:$KM85,"&lt;&gt;")=0,"",SUMIF('English Scores- Leveled papers'!$H$4:$KM$4,CM$3,'English Scores- Leveled papers'!$H85:$KM85)))</f>
        <v/>
      </c>
      <c r="CN83" s="80" t="str">
        <f>IF($B83="","",IF(COUNTIFS('English Scores- Leveled papers'!$H$4:$KM$4,CN$3,'English Scores- Leveled papers'!$H85:$KM85,"&lt;&gt;")=0,"",SUMIF('English Scores- Leveled papers'!$H$4:$KM$4,CN$3,'English Scores- Leveled papers'!$H85:$KM85)))</f>
        <v/>
      </c>
      <c r="CO83" s="80" t="str">
        <f>IF($B83="","",IF(COUNTIFS('English Scores- Leveled papers'!$H$4:$KM$4,CO$3,'English Scores- Leveled papers'!$H85:$KM85,"&lt;&gt;")=0,"",SUMIF('English Scores- Leveled papers'!$H$4:$KM$4,CO$3,'English Scores- Leveled papers'!$H85:$KM85)))</f>
        <v/>
      </c>
      <c r="CP83" s="80" t="str">
        <f>IF($B83="","",IF(COUNTIFS('English Scores- Leveled papers'!$H$4:$KM$4,CP$3,'English Scores- Leveled papers'!$H85:$KM85,"&lt;&gt;")=0,"",SUMIF('English Scores- Leveled papers'!$H$4:$KM$4,CP$3,'English Scores- Leveled papers'!$H85:$KM85)))</f>
        <v/>
      </c>
      <c r="CQ83" s="80" t="str">
        <f>IF($B83="","",IF(COUNTIFS('English Scores- Leveled papers'!$H$4:$KM$4,CQ$3,'English Scores- Leveled papers'!$H85:$KM85,"&lt;&gt;")=0,"",SUMIF('English Scores- Leveled papers'!$H$4:$KM$4,CQ$3,'English Scores- Leveled papers'!$H85:$KM85)))</f>
        <v/>
      </c>
      <c r="CR83" s="80" t="str">
        <f>IF($B83="","",IF(COUNTIFS('English Scores- Leveled papers'!$H$4:$KM$4,CR$3,'English Scores- Leveled papers'!$H85:$KM85,"&lt;&gt;")=0,"",SUMIF('English Scores- Leveled papers'!$H$4:$KM$4,CR$3,'English Scores- Leveled papers'!$H85:$KM85)))</f>
        <v/>
      </c>
      <c r="CS83" s="80"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80" t="str">
        <f>IF($B83="","",IF(COUNTIFS('English Scores- Leveled papers'!$H$4:$KM$4,DF$3,'English Scores- Leveled papers'!$H85:$KM85,"&lt;&gt;")=0,"",SUMIF('English Scores- Leveled papers'!$H$4:$KM$4,DF$3,'English Scores- Leveled papers'!$H85:$KM85)))</f>
        <v/>
      </c>
      <c r="DG83" s="80" t="str">
        <f>IF($B83="","",IF(COUNTIFS('English Scores- Leveled papers'!$H$4:$KM$4,DG$3,'English Scores- Leveled papers'!$H85:$KM85,"&lt;&gt;")=0,"",SUMIF('English Scores- Leveled papers'!$H$4:$KM$4,DG$3,'English Scores- Leveled papers'!$H85:$KM85)))</f>
        <v/>
      </c>
      <c r="DH83" s="80" t="str">
        <f>IF($B83="","",IF(COUNTIFS('English Scores- Leveled papers'!$H$4:$KM$4,DH$3,'English Scores- Leveled papers'!$H85:$KM85,"&lt;&gt;")=0,"",SUMIF('English Scores- Leveled papers'!$H$4:$KM$4,DH$3,'English Scores- Leveled papers'!$H85:$KM85)))</f>
        <v/>
      </c>
      <c r="DI83" s="80" t="str">
        <f>IF($B83="","",IF(COUNTIFS('English Scores- Leveled papers'!$H$4:$KM$4,DI$3,'English Scores- Leveled papers'!$H85:$KM85,"&lt;&gt;")=0,"",SUMIF('English Scores- Leveled papers'!$H$4:$KM$4,DI$3,'English Scores- Leveled papers'!$H85:$KM85)))</f>
        <v/>
      </c>
      <c r="DJ83" s="80" t="str">
        <f>IF($B83="","",IF(COUNTIFS('English Scores- Leveled papers'!$H$4:$KM$4,DJ$3,'English Scores- Leveled papers'!$H85:$KM85,"&lt;&gt;")=0,"",SUMIF('English Scores- Leveled papers'!$H$4:$KM$4,DJ$3,'English Scores- Leveled papers'!$H85:$KM85)))</f>
        <v/>
      </c>
      <c r="DK83" s="80" t="str">
        <f>IF($B83="","",IF(COUNTIFS('English Scores- Leveled papers'!$H$4:$KM$4,DK$3,'English Scores- Leveled papers'!$H85:$KM85,"&lt;&gt;")=0,"",SUMIF('English Scores- Leveled papers'!$H$4:$KM$4,DK$3,'English Scores- Leveled papers'!$H85:$KM85)))</f>
        <v/>
      </c>
      <c r="DL83" s="80" t="str">
        <f>IF($B83="","",IF(COUNTIFS('English Scores- Leveled papers'!$H$4:$KM$4,DL$3,'English Scores- Leveled papers'!$H85:$KM85,"&lt;&gt;")=0,"",SUMIF('English Scores- Leveled papers'!$H$4:$KM$4,DL$3,'English Scores- Leveled papers'!$H85:$KM85)))</f>
        <v/>
      </c>
      <c r="DM83" s="80" t="str">
        <f>IF($B83="","",IF(COUNTIFS('English Scores- Leveled papers'!$H$4:$KM$4,DM$3,'English Scores- Leveled papers'!$H85:$KM85,"&lt;&gt;")=0,"",SUMIF('English Scores- Leveled papers'!$H$4:$KM$4,DM$3,'English Scores- Leveled papers'!$H85:$KM85)))</f>
        <v/>
      </c>
      <c r="DN83" s="80" t="str">
        <f>IF($B83="","",IF(COUNTIFS('English Scores- Leveled papers'!$H$4:$KM$4,DN$3,'English Scores- Leveled papers'!$H85:$KM85,"&lt;&gt;")=0,"",SUMIF('English Scores- Leveled papers'!$H$4:$KM$4,DN$3,'English Scores- Leveled papers'!$H85:$KM85)))</f>
        <v/>
      </c>
      <c r="DO83" s="80" t="str">
        <f>IF($B83="","",IF(COUNTIFS('English Scores- Leveled papers'!$H$4:$KM$4,DO$3,'English Scores- Leveled papers'!$H85:$KM85,"&lt;&gt;")=0,"",SUMIF('English Scores- Leveled papers'!$H$4:$KM$4,DO$3,'English Scores- Leveled papers'!$H85:$KM85)))</f>
        <v/>
      </c>
      <c r="DP83" s="80" t="str">
        <f>IF($B83="","",IF(COUNTIFS('English Scores- Leveled papers'!$H$4:$KM$4,DP$3,'English Scores- Leveled papers'!$H85:$KM85,"&lt;&gt;")=0,"",SUMIF('English Scores- Leveled papers'!$H$4:$KM$4,DP$3,'English Scores- Leveled papers'!$H85:$KM85)))</f>
        <v/>
      </c>
      <c r="DQ83" s="80" t="str">
        <f>IF($B83="","",IF(COUNTIFS('English Scores- Leveled papers'!$H$4:$KM$4,DQ$3,'English Scores- Leveled papers'!$H85:$KM85,"&lt;&gt;")=0,"",SUMIF('English Scores- Leveled papers'!$H$4:$KM$4,DQ$3,'English Scores- Leveled papers'!$H85:$KM85)))</f>
        <v/>
      </c>
      <c r="DR83" s="41" t="str">
        <f>IF($B83="","",IF(COUNTIFS('English Scores- Leveled papers'!$H$4:$KM$4,DR$3,'English Scores- Leveled papers'!$H85:$KM85,"&lt;&gt;")=0,"",SUMIF('English Scores- Leveled papers'!$H$4:$KM$4,DR$3,'English Scores- Leveled papers'!$H85:$KM85)))</f>
        <v/>
      </c>
      <c r="DS83" s="41" t="str">
        <f>IF($B83="","",IF(COUNTIFS('English Scores- Leveled papers'!$H$4:$KM$4,DS$3,'English Scores- Leveled papers'!$H85:$KM85,"&lt;&gt;")=0,"",SUMIF('English Scores- Leveled papers'!$H$4:$KM$4,DS$3,'English Scores- Leveled papers'!$H85:$KM85)))</f>
        <v/>
      </c>
      <c r="DT83" s="41" t="str">
        <f>IF($B83="","",IF(COUNTIFS('English Scores- Leveled papers'!$H$4:$KM$4,DT$3,'English Scores- Leveled papers'!$H85:$KM85,"&lt;&gt;")=0,"",SUMIF('English Scores- Leveled papers'!$H$4:$KM$4,DT$3,'English Scores- Leveled papers'!$H85:$KM85)))</f>
        <v/>
      </c>
      <c r="DU83" s="41" t="str">
        <f>IF($B83="","",IF(COUNTIFS('English Scores- Leveled papers'!$H$4:$KM$4,DU$3,'English Scores- Leveled papers'!$H85:$KM85,"&lt;&gt;")=0,"",SUMIF('English Scores- Leveled papers'!$H$4:$KM$4,DU$3,'English Scores- Leveled papers'!$H85:$KM85)))</f>
        <v/>
      </c>
      <c r="DV83" s="41" t="str">
        <f>IF($B83="","",IF(COUNTIFS('English Scores- Leveled papers'!$H$4:$KM$4,DV$3,'English Scores- Leveled papers'!$H85:$KM85,"&lt;&gt;")=0,"",SUMIF('English Scores- Leveled papers'!$H$4:$KM$4,DV$3,'English Scores- Leveled papers'!$H85:$KM85)))</f>
        <v/>
      </c>
      <c r="DW83" s="41" t="str">
        <f>IF($B83="","",IF(COUNTIFS('English Scores- Leveled papers'!$H$4:$KM$4,DW$3,'English Scores- Leveled papers'!$H85:$KM85,"&lt;&gt;")=0,"",SUMIF('English Scores- Leveled papers'!$H$4:$KM$4,DW$3,'English Scores- Leveled papers'!$H85:$KM85)))</f>
        <v/>
      </c>
      <c r="DX83" s="41" t="str">
        <f>IF($B83="","",IF(COUNTIFS('English Scores- Leveled papers'!$H$4:$KM$4,DX$3,'English Scores- Leveled papers'!$H85:$KM85,"&lt;&gt;")=0,"",SUMIF('English Scores- Leveled papers'!$H$4:$KM$4,DX$3,'English Scores- Leveled papers'!$H85:$KM85)))</f>
        <v/>
      </c>
      <c r="DY83" s="41" t="str">
        <f>IF($B83="","",IF(COUNTIFS('English Scores- Leveled papers'!$H$4:$KM$4,DY$3,'English Scores- Leveled papers'!$H85:$KM85,"&lt;&gt;")=0,"",SUMIF('English Scores- Leveled papers'!$H$4:$KM$4,DY$3,'English Scores- Leveled papers'!$H85:$KM85)))</f>
        <v/>
      </c>
      <c r="DZ83" s="41" t="str">
        <f>IF($B83="","",IF(COUNTIFS('English Scores- Leveled papers'!$H$4:$KM$4,DZ$3,'English Scores- Leveled papers'!$H85:$KM85,"&lt;&gt;")=0,"",SUMIF('English Scores- Leveled papers'!$H$4:$KM$4,DZ$3,'English Scores- Leveled papers'!$H85:$KM85)))</f>
        <v/>
      </c>
      <c r="EA83" s="41" t="str">
        <f>IF($B83="","",IF(COUNTIFS('English Scores- Leveled papers'!$H$4:$KM$4,EA$3,'English Scores- Leveled papers'!$H85:$KM85,"&lt;&gt;")=0,"",SUMIF('English Scores- Leveled papers'!$H$4:$KM$4,EA$3,'English Scores- Leveled papers'!$H85:$KM85)))</f>
        <v/>
      </c>
      <c r="EB83" s="41" t="str">
        <f>IF($B83="","",IF(COUNTIFS('English Scores- Leveled papers'!$H$4:$KM$4,EB$3,'English Scores- Leveled papers'!$H85:$KM85,"&lt;&gt;")=0,"",SUMIF('English Scores- Leveled papers'!$H$4:$KM$4,EB$3,'English Scores- Leveled papers'!$H85:$KM85)))</f>
        <v/>
      </c>
      <c r="EC83" s="41" t="str">
        <f>IF($B83="","",IF(COUNTIFS('English Scores- Leveled papers'!$H$4:$KM$4,EC$3,'English Scores- Leveled papers'!$H85:$KM85,"&lt;&gt;")=0,"",SUMIF('English Scores- Leveled papers'!$H$4:$KM$4,EC$3,'English Scores- Leveled papers'!$H85:$KM85)))</f>
        <v/>
      </c>
      <c r="ED83" s="80" t="str">
        <f>IF($B83="","",IF(COUNTIFS('English Scores- Leveled papers'!$H$4:$KM$4,ED$3,'English Scores- Leveled papers'!$H85:$KM85,"&lt;&gt;")=0,"",SUMIF('English Scores- Leveled papers'!$H$4:$KM$4,ED$3,'English Scores- Leveled papers'!$H85:$KM85)))</f>
        <v/>
      </c>
      <c r="EE83" s="80" t="str">
        <f>IF($B83="","",IF(COUNTIFS('English Scores- Leveled papers'!$H$4:$KM$4,EE$3,'English Scores- Leveled papers'!$H85:$KM85,"&lt;&gt;")=0,"",SUMIF('English Scores- Leveled papers'!$H$4:$KM$4,EE$3,'English Scores- Leveled papers'!$H85:$KM85)))</f>
        <v/>
      </c>
      <c r="EF83" s="80" t="str">
        <f>IF($B83="","",IF(COUNTIFS('English Scores- Leveled papers'!$H$4:$KM$4,EF$3,'English Scores- Leveled papers'!$H85:$KM85,"&lt;&gt;")=0,"",SUMIF('English Scores- Leveled papers'!$H$4:$KM$4,EF$3,'English Scores- Leveled papers'!$H85:$KM85)))</f>
        <v/>
      </c>
      <c r="EG83" s="80" t="str">
        <f>IF($B83="","",IF(COUNTIFS('English Scores- Leveled papers'!$H$4:$KM$4,EG$3,'English Scores- Leveled papers'!$H85:$KM85,"&lt;&gt;")=0,"",SUMIF('English Scores- Leveled papers'!$H$4:$KM$4,EG$3,'English Scores- Leveled papers'!$H85:$KM85)))</f>
        <v/>
      </c>
      <c r="EH83" s="80" t="str">
        <f>IF($B83="","",IF(COUNTIFS('English Scores- Leveled papers'!$H$4:$KM$4,EH$3,'English Scores- Leveled papers'!$H85:$KM85,"&lt;&gt;")=0,"",SUMIF('English Scores- Leveled papers'!$H$4:$KM$4,EH$3,'English Scores- Leveled papers'!$H85:$KM85)))</f>
        <v/>
      </c>
      <c r="EI83" s="80" t="str">
        <f>IF($B83="","",IF(COUNTIFS('English Scores- Leveled papers'!$H$4:$KM$4,EI$3,'English Scores- Leveled papers'!$H85:$KM85,"&lt;&gt;")=0,"",SUMIF('English Scores- Leveled papers'!$H$4:$KM$4,EI$3,'English Scores- Leveled papers'!$H85:$KM85)))</f>
        <v/>
      </c>
      <c r="EJ83" s="80" t="str">
        <f>IF($B83="","",IF(COUNTIFS('English Scores- Leveled papers'!$H$4:$KM$4,EJ$3,'English Scores- Leveled papers'!$H85:$KM85,"&lt;&gt;")=0,"",SUMIF('English Scores- Leveled papers'!$H$4:$KM$4,EJ$3,'English Scores- Leveled papers'!$H85:$KM85)))</f>
        <v/>
      </c>
      <c r="EK83" s="80" t="str">
        <f>IF($B83="","",IF(COUNTIFS('English Scores- Leveled papers'!$H$4:$KM$4,EK$3,'English Scores- Leveled papers'!$H85:$KM85,"&lt;&gt;")=0,"",SUMIF('English Scores- Leveled papers'!$H$4:$KM$4,EK$3,'English Scores- Leveled papers'!$H85:$KM85)))</f>
        <v/>
      </c>
      <c r="EL83" s="80" t="str">
        <f>IF($B83="","",IF(COUNTIFS('English Scores- Leveled papers'!$H$4:$KM$4,EL$3,'English Scores- Leveled papers'!$H85:$KM85,"&lt;&gt;")=0,"",SUMIF('English Scores- Leveled papers'!$H$4:$KM$4,EL$3,'English Scores- Leveled papers'!$H85:$KM85)))</f>
        <v/>
      </c>
      <c r="EM83" s="80" t="str">
        <f>IF($B83="","",IF(COUNTIFS('English Scores- Leveled papers'!$H$4:$KM$4,EM$3,'English Scores- Leveled papers'!$H85:$KM85,"&lt;&gt;")=0,"",SUMIF('English Scores- Leveled papers'!$H$4:$KM$4,EM$3,'English Scores- Leveled papers'!$H85:$KM85)))</f>
        <v/>
      </c>
      <c r="EN83" s="80" t="str">
        <f>IF($B83="","",IF(COUNTIFS('English Scores- Leveled papers'!$H$4:$KM$4,EN$3,'English Scores- Leveled papers'!$H85:$KM85,"&lt;&gt;")=0,"",SUMIF('English Scores- Leveled papers'!$H$4:$KM$4,EN$3,'English Scores- Leveled papers'!$H85:$KM85)))</f>
        <v/>
      </c>
      <c r="EO83" s="80" t="str">
        <f>IF($B83="","",IF(COUNTIFS('English Scores- Leveled papers'!$H$4:$KM$4,EO$3,'English Scores- Leveled papers'!$H85:$KM85,"&lt;&gt;")=0,"",SUMIF('English Scores- Leveled papers'!$H$4:$KM$4,EO$3,'English Scores- Leveled papers'!$H85:$KM85)))</f>
        <v/>
      </c>
      <c r="EP83" s="80" t="str">
        <f>IF($B83="","",IF(COUNTIFS('English Scores- Leveled papers'!$H$4:$KM$4,EP$3,'English Scores- Leveled papers'!$H85:$KM85,"&lt;&gt;")=0,"",SUMIF('English Scores- Leveled papers'!$H$4:$KM$4,EP$3,'English Scores- Leveled papers'!$H85:$KM85)))</f>
        <v/>
      </c>
    </row>
    <row r="84" spans="1:146" ht="12.75" customHeight="1" x14ac:dyDescent="0.2">
      <c r="A84" s="65">
        <v>80</v>
      </c>
      <c r="B84" s="65" t="str">
        <f>'English Scores- Leveled papers'!B86</f>
        <v/>
      </c>
      <c r="C84" s="79" t="str">
        <f>IF('RC Mastery Check+Question type'!D84="","",IF(OR('RC Mastery Check+Question type'!D84=-0.5,'RC Mastery Check+Question type'!D84=0,'RC Mastery Check+Question type'!D84=0.2,'RC Mastery Check+Question type'!D84=0.5),"NR",'Cover Sheet'!#REF!))</f>
        <v/>
      </c>
      <c r="D84" s="76" t="str">
        <f>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v/>
      </c>
      <c r="E84" s="78" t="str">
        <f t="shared" si="30"/>
        <v/>
      </c>
      <c r="F84" s="78" t="str">
        <f t="shared" si="31"/>
        <v/>
      </c>
      <c r="G84" s="78" t="str">
        <f t="shared" si="32"/>
        <v/>
      </c>
      <c r="H84" s="78" t="str">
        <f t="shared" si="33"/>
        <v/>
      </c>
      <c r="I84" s="78" t="str">
        <f t="shared" si="34"/>
        <v/>
      </c>
      <c r="J84" s="78" t="str">
        <f t="shared" si="35"/>
        <v/>
      </c>
      <c r="K84" s="78" t="str">
        <f t="shared" si="36"/>
        <v/>
      </c>
      <c r="L84" s="78" t="str">
        <f t="shared" si="37"/>
        <v/>
      </c>
      <c r="M84" s="78" t="str">
        <f t="shared" si="38"/>
        <v/>
      </c>
      <c r="N84" s="78" t="str">
        <f t="shared" si="39"/>
        <v/>
      </c>
      <c r="O84" s="78" t="str">
        <f t="shared" si="40"/>
        <v/>
      </c>
      <c r="P84" s="78" t="str">
        <f t="shared" si="41"/>
        <v/>
      </c>
      <c r="Q84" s="78" t="str">
        <f t="shared" si="42"/>
        <v/>
      </c>
      <c r="R84" s="78" t="str">
        <f t="shared" si="43"/>
        <v/>
      </c>
      <c r="S84" s="41" t="str">
        <f>IF($B84="","",IF(COUNTIFS('English Scores- Leveled papers'!$H$4:$KM$4,S$3,'English Scores- Leveled papers'!$H86:$KM86,"&lt;&gt;")=0,"",SUMIF('English Scores- Leveled papers'!$H$4:$KM$4,S$3,'English Scores- Leveled papers'!$H86:$KM86)))</f>
        <v/>
      </c>
      <c r="T84" s="41" t="str">
        <f>IF($B84="","",IF(COUNTIFS('English Scores- Leveled papers'!$H$4:$KM$4,T$3,'English Scores- Leveled papers'!$H86:$KM86,"&lt;&gt;")=0,"",SUMIF('English Scores- Leveled papers'!$H$4:$KM$4,T$3,'English Scores- Leveled papers'!$H86:$KM86)))</f>
        <v/>
      </c>
      <c r="U84" s="41" t="str">
        <f>IF($B84="","",IF(COUNTIFS('English Scores- Leveled papers'!$H$4:$KM$4,U$3,'English Scores- Leveled papers'!$H86:$KM86,"&lt;&gt;")=0,"",SUMIF('English Scores- Leveled papers'!$H$4:$KM$4,U$3,'English Scores- Leveled papers'!$H86:$KM86)))</f>
        <v/>
      </c>
      <c r="V84" s="41" t="str">
        <f>IF($B84="","",IF(COUNTIFS('English Scores- Leveled papers'!$H$4:$KM$4,V$3,'English Scores- Leveled papers'!$H86:$KM86,"&lt;&gt;")=0,"",SUMIF('English Scores- Leveled papers'!$H$4:$KM$4,V$3,'English Scores- Leveled papers'!$H86:$KM86)))</f>
        <v/>
      </c>
      <c r="W84" s="41" t="str">
        <f>IF($B84="","",IF(COUNTIFS('English Scores- Leveled papers'!$H$4:$KM$4,W$3,'English Scores- Leveled papers'!$H86:$KM86,"&lt;&gt;")=0,"",SUMIF('English Scores- Leveled papers'!$H$4:$KM$4,W$3,'English Scores- Leveled papers'!$H86:$KM86)))</f>
        <v/>
      </c>
      <c r="X84" s="80" t="str">
        <f>IF($B84="","",IF(COUNTIFS('English Scores- Leveled papers'!$H$4:$KM$4,X$3,'English Scores- Leveled papers'!$H86:$KM86,"&lt;&gt;")=0,"",SUMIF('English Scores- Leveled papers'!$H$4:$KM$4,X$3,'English Scores- Leveled papers'!$H86:$KM86)))</f>
        <v/>
      </c>
      <c r="Y84" s="80" t="str">
        <f>IF($B84="","",IF(COUNTIFS('English Scores- Leveled papers'!$H$4:$KM$4,Y$3,'English Scores- Leveled papers'!$H86:$KM86,"&lt;&gt;")=0,"",SUMIF('English Scores- Leveled papers'!$H$4:$KM$4,Y$3,'English Scores- Leveled papers'!$H86:$KM86)))</f>
        <v/>
      </c>
      <c r="Z84" s="80" t="str">
        <f>IF($B84="","",IF(COUNTIFS('English Scores- Leveled papers'!$H$4:$KM$4,Z$3,'English Scores- Leveled papers'!$H86:$KM86,"&lt;&gt;")=0,"",SUMIF('English Scores- Leveled papers'!$H$4:$KM$4,Z$3,'English Scores- Leveled papers'!$H86:$KM86)))</f>
        <v/>
      </c>
      <c r="AA84" s="80" t="str">
        <f>IF($B84="","",IF(COUNTIFS('English Scores- Leveled papers'!$H$4:$KM$4,AA$3,'English Scores- Leveled papers'!$H86:$KM86,"&lt;&gt;")=0,"",SUMIF('English Scores- Leveled papers'!$H$4:$KM$4,AA$3,'English Scores- Leveled papers'!$H86:$KM86)))</f>
        <v/>
      </c>
      <c r="AB84" s="80" t="str">
        <f>IF($B84="","",IF(COUNTIFS('English Scores- Leveled papers'!$H$4:$KM$4,AB$3,'English Scores- Leveled papers'!$H86:$KM86,"&lt;&gt;")=0,"",SUMIF('English Scores- Leveled papers'!$H$4:$KM$4,AB$3,'English Scores- Leveled papers'!$H86:$KM86)))</f>
        <v/>
      </c>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80" t="str">
        <f>IF($B84="","",IF(COUNTIFS('English Scores- Leveled papers'!$H$4:$KM$4,AI$3,'English Scores- Leveled papers'!$H86:$KM86,"&lt;&gt;")=0,"",SUMIF('English Scores- Leveled papers'!$H$4:$KM$4,AI$3,'English Scores- Leveled papers'!$H86:$KM86)))</f>
        <v/>
      </c>
      <c r="AJ84" s="80" t="str">
        <f>IF($B84="","",IF(COUNTIFS('English Scores- Leveled papers'!$H$4:$KM$4,AJ$3,'English Scores- Leveled papers'!$H86:$KM86,"&lt;&gt;")=0,"",SUMIF('English Scores- Leveled papers'!$H$4:$KM$4,AJ$3,'English Scores- Leveled papers'!$H86:$KM86)))</f>
        <v/>
      </c>
      <c r="AK84" s="80" t="str">
        <f>IF($B84="","",IF(COUNTIFS('English Scores- Leveled papers'!$H$4:$KM$4,AK$3,'English Scores- Leveled papers'!$H86:$KM86,"&lt;&gt;")=0,"",SUMIF('English Scores- Leveled papers'!$H$4:$KM$4,AK$3,'English Scores- Leveled papers'!$H86:$KM86)))</f>
        <v/>
      </c>
      <c r="AL84" s="80" t="str">
        <f>IF($B84="","",IF(COUNTIFS('English Scores- Leveled papers'!$H$4:$KM$4,AL$3,'English Scores- Leveled papers'!$H86:$KM86,"&lt;&gt;")=0,"",SUMIF('English Scores- Leveled papers'!$H$4:$KM$4,AL$3,'English Scores- Leveled papers'!$H86:$KM86)))</f>
        <v/>
      </c>
      <c r="AM84" s="80" t="str">
        <f>IF($B84="","",IF(COUNTIFS('English Scores- Leveled papers'!$H$4:$KM$4,AM$3,'English Scores- Leveled papers'!$H86:$KM86,"&lt;&gt;")=0,"",SUMIF('English Scores- Leveled papers'!$H$4:$KM$4,AM$3,'English Scores- Leveled papers'!$H86:$KM86)))</f>
        <v/>
      </c>
      <c r="AN84" s="80"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80" t="str">
        <f>IF($B84="","",IF(COUNTIFS('English Scores- Leveled papers'!$H$4:$KM$4,AZ$3,'English Scores- Leveled papers'!$H86:$KM86,"&lt;&gt;")=0,"",SUMIF('English Scores- Leveled papers'!$H$4:$KM$4,AZ$3,'English Scores- Leveled papers'!$H86:$KM86)))</f>
        <v/>
      </c>
      <c r="BA84" s="80" t="str">
        <f>IF($B84="","",IF(COUNTIFS('English Scores- Leveled papers'!$H$4:$KM$4,BA$3,'English Scores- Leveled papers'!$H86:$KM86,"&lt;&gt;")=0,"",SUMIF('English Scores- Leveled papers'!$H$4:$KM$4,BA$3,'English Scores- Leveled papers'!$H86:$KM86)))</f>
        <v/>
      </c>
      <c r="BB84" s="80" t="str">
        <f>IF($B84="","",IF(COUNTIFS('English Scores- Leveled papers'!$H$4:$KM$4,BB$3,'English Scores- Leveled papers'!$H86:$KM86,"&lt;&gt;")=0,"",SUMIF('English Scores- Leveled papers'!$H$4:$KM$4,BB$3,'English Scores- Leveled papers'!$H86:$KM86)))</f>
        <v/>
      </c>
      <c r="BC84" s="80" t="str">
        <f>IF($B84="","",IF(COUNTIFS('English Scores- Leveled papers'!$H$4:$KM$4,BC$3,'English Scores- Leveled papers'!$H86:$KM86,"&lt;&gt;")=0,"",SUMIF('English Scores- Leveled papers'!$H$4:$KM$4,BC$3,'English Scores- Leveled papers'!$H86:$KM86)))</f>
        <v/>
      </c>
      <c r="BD84" s="80"/>
      <c r="BE84" s="80"/>
      <c r="BF84" s="80" t="str">
        <f>IF($B84="","",IF(COUNTIFS('English Scores- Leveled papers'!$H$4:$KM$4,BF$3,'English Scores- Leveled papers'!$H86:$KM86,"&lt;&gt;")=0,"",SUMIF('English Scores- Leveled papers'!$H$4:$KM$4,BF$3,'English Scores- Leveled papers'!$H86:$KM86)))</f>
        <v/>
      </c>
      <c r="BG84" s="80" t="str">
        <f>IF($B84="","",IF(COUNTIFS('English Scores- Leveled papers'!$H$4:$KM$4,BG$3,'English Scores- Leveled papers'!$H86:$KM86,"&lt;&gt;")=0,"",SUMIF('English Scores- Leveled papers'!$H$4:$KM$4,BG$3,'English Scores- Leveled papers'!$H86:$KM86)))</f>
        <v/>
      </c>
      <c r="BH84" s="80" t="str">
        <f>IF($B84="","",IF(COUNTIFS('English Scores- Leveled papers'!$H$4:$KM$4,BH$3,'English Scores- Leveled papers'!$H86:$KM86,"&lt;&gt;")=0,"",SUMIF('English Scores- Leveled papers'!$H$4:$KM$4,BH$3,'English Scores- Leveled papers'!$H86:$KM86)))</f>
        <v/>
      </c>
      <c r="BI84" s="80" t="str">
        <f>IF($B84="","",IF(COUNTIFS('English Scores- Leveled papers'!$H$4:$KM$4,BI$3,'English Scores- Leveled papers'!$H86:$KM86,"&lt;&gt;")=0,"",SUMIF('English Scores- Leveled papers'!$H$4:$KM$4,BI$3,'English Scores- Leveled papers'!$H86:$KM86)))</f>
        <v/>
      </c>
      <c r="BJ84" s="80" t="str">
        <f>IF($B84="","",IF(COUNTIFS('English Scores- Leveled papers'!$H$4:$KM$4,BJ$3,'English Scores- Leveled papers'!$H86:$KM86,"&lt;&gt;")=0,"",SUMIF('English Scores- Leveled papers'!$H$4:$KM$4,BJ$3,'English Scores- Leveled papers'!$H86:$KM86)))</f>
        <v/>
      </c>
      <c r="BK84" s="80" t="str">
        <f>IF($B84="","",IF(COUNTIFS('English Scores- Leveled papers'!$H$4:$KM$4,BK$3,'English Scores- Leveled papers'!$H86:$KM86,"&lt;&gt;")=0,"",SUMIF('English Scores- Leveled papers'!$H$4:$KM$4,BK$3,'English Scores- Leveled papers'!$H86:$KM86)))</f>
        <v/>
      </c>
      <c r="BL84" s="80" t="str">
        <f>IF($B84="","",IF(COUNTIFS('English Scores- Leveled papers'!$H$4:$KM$4,BL$3,'English Scores- Leveled papers'!$H86:$KM86,"&lt;&gt;")=0,"",SUMIF('English Scores- Leveled papers'!$H$4:$KM$4,BL$3,'English Scores- Leveled papers'!$H86:$KM86)))</f>
        <v/>
      </c>
      <c r="BM84" s="80" t="str">
        <f>IF($B84="","",IF(COUNTIFS('English Scores- Leveled papers'!$H$4:$KM$4,BM$3,'English Scores- Leveled papers'!$H86:$KM86,"&lt;&gt;")=0,"",SUMIF('English Scores- Leveled papers'!$H$4:$KM$4,BM$3,'English Scores- Leveled papers'!$H86:$KM86)))</f>
        <v/>
      </c>
      <c r="BN84" s="80" t="str">
        <f>IF($B84="","",IF(COUNTIFS('English Scores- Leveled papers'!$H$4:$KM$4,BN$3,'English Scores- Leveled papers'!$H86:$KM86,"&lt;&gt;")=0,"",SUMIF('English Scores- Leveled papers'!$H$4:$KM$4,BN$3,'English Scores- Leveled papers'!$H86:$KM86)))</f>
        <v/>
      </c>
      <c r="BO84" s="80"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80" t="str">
        <f>IF($B84="","",IF(COUNTIFS('English Scores- Leveled papers'!$H$4:$KM$4,BX$3,'English Scores- Leveled papers'!$H86:$KM86,"&lt;&gt;")=0,"",SUMIF('English Scores- Leveled papers'!$H$4:$KM$4,BX$3,'English Scores- Leveled papers'!$H86:$KM86)))</f>
        <v/>
      </c>
      <c r="BY84" s="80" t="str">
        <f>IF($B84="","",IF(COUNTIFS('English Scores- Leveled papers'!$H$4:$KM$4,BY$3,'English Scores- Leveled papers'!$H86:$KM86,"&lt;&gt;")=0,"",SUMIF('English Scores- Leveled papers'!$H$4:$KM$4,BY$3,'English Scores- Leveled papers'!$H86:$KM86)))</f>
        <v/>
      </c>
      <c r="BZ84" s="80" t="str">
        <f>IF($B84="","",IF(COUNTIFS('English Scores- Leveled papers'!$H$4:$KM$4,BZ$3,'English Scores- Leveled papers'!$H86:$KM86,"&lt;&gt;")=0,"",SUMIF('English Scores- Leveled papers'!$H$4:$KM$4,BZ$3,'English Scores- Leveled papers'!$H86:$KM86)))</f>
        <v/>
      </c>
      <c r="CA84" s="80" t="str">
        <f>IF($B84="","",IF(COUNTIFS('English Scores- Leveled papers'!$H$4:$KM$4,CA$3,'English Scores- Leveled papers'!$H86:$KM86,"&lt;&gt;")=0,"",SUMIF('English Scores- Leveled papers'!$H$4:$KM$4,CA$3,'English Scores- Leveled papers'!$H86:$KM86)))</f>
        <v/>
      </c>
      <c r="CB84" s="80" t="str">
        <f>IF($B84="","",IF(COUNTIFS('English Scores- Leveled papers'!$H$4:$KM$4,CB$3,'English Scores- Leveled papers'!$H86:$KM86,"&lt;&gt;")=0,"",SUMIF('English Scores- Leveled papers'!$H$4:$KM$4,CB$3,'English Scores- Leveled papers'!$H86:$KM86)))</f>
        <v/>
      </c>
      <c r="CC84" s="80" t="str">
        <f>IF($B84="","",IF(COUNTIFS('English Scores- Leveled papers'!$H$4:$KM$4,CC$3,'English Scores- Leveled papers'!$H86:$KM86,"&lt;&gt;")=0,"",SUMIF('English Scores- Leveled papers'!$H$4:$KM$4,CC$3,'English Scores- Leveled papers'!$H86:$KM86)))</f>
        <v/>
      </c>
      <c r="CD84" s="80" t="str">
        <f>IF($B84="","",IF(COUNTIFS('English Scores- Leveled papers'!$H$4:$KM$4,CD$3,'English Scores- Leveled papers'!$H86:$KM86,"&lt;&gt;")=0,"",SUMIF('English Scores- Leveled papers'!$H$4:$KM$4,CD$3,'English Scores- Leveled papers'!$H86:$KM86)))</f>
        <v/>
      </c>
      <c r="CE84" s="80" t="str">
        <f>IF($B84="","",IF(COUNTIFS('English Scores- Leveled papers'!$H$4:$KM$4,CE$3,'English Scores- Leveled papers'!$H86:$KM86,"&lt;&gt;")=0,"",SUMIF('English Scores- Leveled papers'!$H$4:$KM$4,CE$3,'English Scores- Leveled papers'!$H86:$KM86)))</f>
        <v/>
      </c>
      <c r="CF84" s="80"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80" t="str">
        <f>IF($B84="","",IF(COUNTIFS('English Scores- Leveled papers'!$H$4:$KM$4,CL$3,'English Scores- Leveled papers'!$H86:$KM86,"&lt;&gt;")=0,"",SUMIF('English Scores- Leveled papers'!$H$4:$KM$4,CL$3,'English Scores- Leveled papers'!$H86:$KM86)))</f>
        <v/>
      </c>
      <c r="CM84" s="80" t="str">
        <f>IF($B84="","",IF(COUNTIFS('English Scores- Leveled papers'!$H$4:$KM$4,CM$3,'English Scores- Leveled papers'!$H86:$KM86,"&lt;&gt;")=0,"",SUMIF('English Scores- Leveled papers'!$H$4:$KM$4,CM$3,'English Scores- Leveled papers'!$H86:$KM86)))</f>
        <v/>
      </c>
      <c r="CN84" s="80" t="str">
        <f>IF($B84="","",IF(COUNTIFS('English Scores- Leveled papers'!$H$4:$KM$4,CN$3,'English Scores- Leveled papers'!$H86:$KM86,"&lt;&gt;")=0,"",SUMIF('English Scores- Leveled papers'!$H$4:$KM$4,CN$3,'English Scores- Leveled papers'!$H86:$KM86)))</f>
        <v/>
      </c>
      <c r="CO84" s="80" t="str">
        <f>IF($B84="","",IF(COUNTIFS('English Scores- Leveled papers'!$H$4:$KM$4,CO$3,'English Scores- Leveled papers'!$H86:$KM86,"&lt;&gt;")=0,"",SUMIF('English Scores- Leveled papers'!$H$4:$KM$4,CO$3,'English Scores- Leveled papers'!$H86:$KM86)))</f>
        <v/>
      </c>
      <c r="CP84" s="80" t="str">
        <f>IF($B84="","",IF(COUNTIFS('English Scores- Leveled papers'!$H$4:$KM$4,CP$3,'English Scores- Leveled papers'!$H86:$KM86,"&lt;&gt;")=0,"",SUMIF('English Scores- Leveled papers'!$H$4:$KM$4,CP$3,'English Scores- Leveled papers'!$H86:$KM86)))</f>
        <v/>
      </c>
      <c r="CQ84" s="80" t="str">
        <f>IF($B84="","",IF(COUNTIFS('English Scores- Leveled papers'!$H$4:$KM$4,CQ$3,'English Scores- Leveled papers'!$H86:$KM86,"&lt;&gt;")=0,"",SUMIF('English Scores- Leveled papers'!$H$4:$KM$4,CQ$3,'English Scores- Leveled papers'!$H86:$KM86)))</f>
        <v/>
      </c>
      <c r="CR84" s="80" t="str">
        <f>IF($B84="","",IF(COUNTIFS('English Scores- Leveled papers'!$H$4:$KM$4,CR$3,'English Scores- Leveled papers'!$H86:$KM86,"&lt;&gt;")=0,"",SUMIF('English Scores- Leveled papers'!$H$4:$KM$4,CR$3,'English Scores- Leveled papers'!$H86:$KM86)))</f>
        <v/>
      </c>
      <c r="CS84" s="80"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80" t="str">
        <f>IF($B84="","",IF(COUNTIFS('English Scores- Leveled papers'!$H$4:$KM$4,DF$3,'English Scores- Leveled papers'!$H86:$KM86,"&lt;&gt;")=0,"",SUMIF('English Scores- Leveled papers'!$H$4:$KM$4,DF$3,'English Scores- Leveled papers'!$H86:$KM86)))</f>
        <v/>
      </c>
      <c r="DG84" s="80" t="str">
        <f>IF($B84="","",IF(COUNTIFS('English Scores- Leveled papers'!$H$4:$KM$4,DG$3,'English Scores- Leveled papers'!$H86:$KM86,"&lt;&gt;")=0,"",SUMIF('English Scores- Leveled papers'!$H$4:$KM$4,DG$3,'English Scores- Leveled papers'!$H86:$KM86)))</f>
        <v/>
      </c>
      <c r="DH84" s="80" t="str">
        <f>IF($B84="","",IF(COUNTIFS('English Scores- Leveled papers'!$H$4:$KM$4,DH$3,'English Scores- Leveled papers'!$H86:$KM86,"&lt;&gt;")=0,"",SUMIF('English Scores- Leveled papers'!$H$4:$KM$4,DH$3,'English Scores- Leveled papers'!$H86:$KM86)))</f>
        <v/>
      </c>
      <c r="DI84" s="80" t="str">
        <f>IF($B84="","",IF(COUNTIFS('English Scores- Leveled papers'!$H$4:$KM$4,DI$3,'English Scores- Leveled papers'!$H86:$KM86,"&lt;&gt;")=0,"",SUMIF('English Scores- Leveled papers'!$H$4:$KM$4,DI$3,'English Scores- Leveled papers'!$H86:$KM86)))</f>
        <v/>
      </c>
      <c r="DJ84" s="80" t="str">
        <f>IF($B84="","",IF(COUNTIFS('English Scores- Leveled papers'!$H$4:$KM$4,DJ$3,'English Scores- Leveled papers'!$H86:$KM86,"&lt;&gt;")=0,"",SUMIF('English Scores- Leveled papers'!$H$4:$KM$4,DJ$3,'English Scores- Leveled papers'!$H86:$KM86)))</f>
        <v/>
      </c>
      <c r="DK84" s="80" t="str">
        <f>IF($B84="","",IF(COUNTIFS('English Scores- Leveled papers'!$H$4:$KM$4,DK$3,'English Scores- Leveled papers'!$H86:$KM86,"&lt;&gt;")=0,"",SUMIF('English Scores- Leveled papers'!$H$4:$KM$4,DK$3,'English Scores- Leveled papers'!$H86:$KM86)))</f>
        <v/>
      </c>
      <c r="DL84" s="80" t="str">
        <f>IF($B84="","",IF(COUNTIFS('English Scores- Leveled papers'!$H$4:$KM$4,DL$3,'English Scores- Leveled papers'!$H86:$KM86,"&lt;&gt;")=0,"",SUMIF('English Scores- Leveled papers'!$H$4:$KM$4,DL$3,'English Scores- Leveled papers'!$H86:$KM86)))</f>
        <v/>
      </c>
      <c r="DM84" s="80" t="str">
        <f>IF($B84="","",IF(COUNTIFS('English Scores- Leveled papers'!$H$4:$KM$4,DM$3,'English Scores- Leveled papers'!$H86:$KM86,"&lt;&gt;")=0,"",SUMIF('English Scores- Leveled papers'!$H$4:$KM$4,DM$3,'English Scores- Leveled papers'!$H86:$KM86)))</f>
        <v/>
      </c>
      <c r="DN84" s="80" t="str">
        <f>IF($B84="","",IF(COUNTIFS('English Scores- Leveled papers'!$H$4:$KM$4,DN$3,'English Scores- Leveled papers'!$H86:$KM86,"&lt;&gt;")=0,"",SUMIF('English Scores- Leveled papers'!$H$4:$KM$4,DN$3,'English Scores- Leveled papers'!$H86:$KM86)))</f>
        <v/>
      </c>
      <c r="DO84" s="80" t="str">
        <f>IF($B84="","",IF(COUNTIFS('English Scores- Leveled papers'!$H$4:$KM$4,DO$3,'English Scores- Leveled papers'!$H86:$KM86,"&lt;&gt;")=0,"",SUMIF('English Scores- Leveled papers'!$H$4:$KM$4,DO$3,'English Scores- Leveled papers'!$H86:$KM86)))</f>
        <v/>
      </c>
      <c r="DP84" s="80" t="str">
        <f>IF($B84="","",IF(COUNTIFS('English Scores- Leveled papers'!$H$4:$KM$4,DP$3,'English Scores- Leveled papers'!$H86:$KM86,"&lt;&gt;")=0,"",SUMIF('English Scores- Leveled papers'!$H$4:$KM$4,DP$3,'English Scores- Leveled papers'!$H86:$KM86)))</f>
        <v/>
      </c>
      <c r="DQ84" s="80" t="str">
        <f>IF($B84="","",IF(COUNTIFS('English Scores- Leveled papers'!$H$4:$KM$4,DQ$3,'English Scores- Leveled papers'!$H86:$KM86,"&lt;&gt;")=0,"",SUMIF('English Scores- Leveled papers'!$H$4:$KM$4,DQ$3,'English Scores- Leveled papers'!$H86:$KM86)))</f>
        <v/>
      </c>
      <c r="DR84" s="41" t="str">
        <f>IF($B84="","",IF(COUNTIFS('English Scores- Leveled papers'!$H$4:$KM$4,DR$3,'English Scores- Leveled papers'!$H86:$KM86,"&lt;&gt;")=0,"",SUMIF('English Scores- Leveled papers'!$H$4:$KM$4,DR$3,'English Scores- Leveled papers'!$H86:$KM86)))</f>
        <v/>
      </c>
      <c r="DS84" s="41" t="str">
        <f>IF($B84="","",IF(COUNTIFS('English Scores- Leveled papers'!$H$4:$KM$4,DS$3,'English Scores- Leveled papers'!$H86:$KM86,"&lt;&gt;")=0,"",SUMIF('English Scores- Leveled papers'!$H$4:$KM$4,DS$3,'English Scores- Leveled papers'!$H86:$KM86)))</f>
        <v/>
      </c>
      <c r="DT84" s="41" t="str">
        <f>IF($B84="","",IF(COUNTIFS('English Scores- Leveled papers'!$H$4:$KM$4,DT$3,'English Scores- Leveled papers'!$H86:$KM86,"&lt;&gt;")=0,"",SUMIF('English Scores- Leveled papers'!$H$4:$KM$4,DT$3,'English Scores- Leveled papers'!$H86:$KM86)))</f>
        <v/>
      </c>
      <c r="DU84" s="41" t="str">
        <f>IF($B84="","",IF(COUNTIFS('English Scores- Leveled papers'!$H$4:$KM$4,DU$3,'English Scores- Leveled papers'!$H86:$KM86,"&lt;&gt;")=0,"",SUMIF('English Scores- Leveled papers'!$H$4:$KM$4,DU$3,'English Scores- Leveled papers'!$H86:$KM86)))</f>
        <v/>
      </c>
      <c r="DV84" s="41" t="str">
        <f>IF($B84="","",IF(COUNTIFS('English Scores- Leveled papers'!$H$4:$KM$4,DV$3,'English Scores- Leveled papers'!$H86:$KM86,"&lt;&gt;")=0,"",SUMIF('English Scores- Leveled papers'!$H$4:$KM$4,DV$3,'English Scores- Leveled papers'!$H86:$KM86)))</f>
        <v/>
      </c>
      <c r="DW84" s="41" t="str">
        <f>IF($B84="","",IF(COUNTIFS('English Scores- Leveled papers'!$H$4:$KM$4,DW$3,'English Scores- Leveled papers'!$H86:$KM86,"&lt;&gt;")=0,"",SUMIF('English Scores- Leveled papers'!$H$4:$KM$4,DW$3,'English Scores- Leveled papers'!$H86:$KM86)))</f>
        <v/>
      </c>
      <c r="DX84" s="41" t="str">
        <f>IF($B84="","",IF(COUNTIFS('English Scores- Leveled papers'!$H$4:$KM$4,DX$3,'English Scores- Leveled papers'!$H86:$KM86,"&lt;&gt;")=0,"",SUMIF('English Scores- Leveled papers'!$H$4:$KM$4,DX$3,'English Scores- Leveled papers'!$H86:$KM86)))</f>
        <v/>
      </c>
      <c r="DY84" s="41" t="str">
        <f>IF($B84="","",IF(COUNTIFS('English Scores- Leveled papers'!$H$4:$KM$4,DY$3,'English Scores- Leveled papers'!$H86:$KM86,"&lt;&gt;")=0,"",SUMIF('English Scores- Leveled papers'!$H$4:$KM$4,DY$3,'English Scores- Leveled papers'!$H86:$KM86)))</f>
        <v/>
      </c>
      <c r="DZ84" s="41" t="str">
        <f>IF($B84="","",IF(COUNTIFS('English Scores- Leveled papers'!$H$4:$KM$4,DZ$3,'English Scores- Leveled papers'!$H86:$KM86,"&lt;&gt;")=0,"",SUMIF('English Scores- Leveled papers'!$H$4:$KM$4,DZ$3,'English Scores- Leveled papers'!$H86:$KM86)))</f>
        <v/>
      </c>
      <c r="EA84" s="41" t="str">
        <f>IF($B84="","",IF(COUNTIFS('English Scores- Leveled papers'!$H$4:$KM$4,EA$3,'English Scores- Leveled papers'!$H86:$KM86,"&lt;&gt;")=0,"",SUMIF('English Scores- Leveled papers'!$H$4:$KM$4,EA$3,'English Scores- Leveled papers'!$H86:$KM86)))</f>
        <v/>
      </c>
      <c r="EB84" s="41" t="str">
        <f>IF($B84="","",IF(COUNTIFS('English Scores- Leveled papers'!$H$4:$KM$4,EB$3,'English Scores- Leveled papers'!$H86:$KM86,"&lt;&gt;")=0,"",SUMIF('English Scores- Leveled papers'!$H$4:$KM$4,EB$3,'English Scores- Leveled papers'!$H86:$KM86)))</f>
        <v/>
      </c>
      <c r="EC84" s="41" t="str">
        <f>IF($B84="","",IF(COUNTIFS('English Scores- Leveled papers'!$H$4:$KM$4,EC$3,'English Scores- Leveled papers'!$H86:$KM86,"&lt;&gt;")=0,"",SUMIF('English Scores- Leveled papers'!$H$4:$KM$4,EC$3,'English Scores- Leveled papers'!$H86:$KM86)))</f>
        <v/>
      </c>
      <c r="ED84" s="80" t="str">
        <f>IF($B84="","",IF(COUNTIFS('English Scores- Leveled papers'!$H$4:$KM$4,ED$3,'English Scores- Leveled papers'!$H86:$KM86,"&lt;&gt;")=0,"",SUMIF('English Scores- Leveled papers'!$H$4:$KM$4,ED$3,'English Scores- Leveled papers'!$H86:$KM86)))</f>
        <v/>
      </c>
      <c r="EE84" s="80" t="str">
        <f>IF($B84="","",IF(COUNTIFS('English Scores- Leveled papers'!$H$4:$KM$4,EE$3,'English Scores- Leveled papers'!$H86:$KM86,"&lt;&gt;")=0,"",SUMIF('English Scores- Leveled papers'!$H$4:$KM$4,EE$3,'English Scores- Leveled papers'!$H86:$KM86)))</f>
        <v/>
      </c>
      <c r="EF84" s="80" t="str">
        <f>IF($B84="","",IF(COUNTIFS('English Scores- Leveled papers'!$H$4:$KM$4,EF$3,'English Scores- Leveled papers'!$H86:$KM86,"&lt;&gt;")=0,"",SUMIF('English Scores- Leveled papers'!$H$4:$KM$4,EF$3,'English Scores- Leveled papers'!$H86:$KM86)))</f>
        <v/>
      </c>
      <c r="EG84" s="80" t="str">
        <f>IF($B84="","",IF(COUNTIFS('English Scores- Leveled papers'!$H$4:$KM$4,EG$3,'English Scores- Leveled papers'!$H86:$KM86,"&lt;&gt;")=0,"",SUMIF('English Scores- Leveled papers'!$H$4:$KM$4,EG$3,'English Scores- Leveled papers'!$H86:$KM86)))</f>
        <v/>
      </c>
      <c r="EH84" s="80" t="str">
        <f>IF($B84="","",IF(COUNTIFS('English Scores- Leveled papers'!$H$4:$KM$4,EH$3,'English Scores- Leveled papers'!$H86:$KM86,"&lt;&gt;")=0,"",SUMIF('English Scores- Leveled papers'!$H$4:$KM$4,EH$3,'English Scores- Leveled papers'!$H86:$KM86)))</f>
        <v/>
      </c>
      <c r="EI84" s="80" t="str">
        <f>IF($B84="","",IF(COUNTIFS('English Scores- Leveled papers'!$H$4:$KM$4,EI$3,'English Scores- Leveled papers'!$H86:$KM86,"&lt;&gt;")=0,"",SUMIF('English Scores- Leveled papers'!$H$4:$KM$4,EI$3,'English Scores- Leveled papers'!$H86:$KM86)))</f>
        <v/>
      </c>
      <c r="EJ84" s="80" t="str">
        <f>IF($B84="","",IF(COUNTIFS('English Scores- Leveled papers'!$H$4:$KM$4,EJ$3,'English Scores- Leveled papers'!$H86:$KM86,"&lt;&gt;")=0,"",SUMIF('English Scores- Leveled papers'!$H$4:$KM$4,EJ$3,'English Scores- Leveled papers'!$H86:$KM86)))</f>
        <v/>
      </c>
      <c r="EK84" s="80" t="str">
        <f>IF($B84="","",IF(COUNTIFS('English Scores- Leveled papers'!$H$4:$KM$4,EK$3,'English Scores- Leveled papers'!$H86:$KM86,"&lt;&gt;")=0,"",SUMIF('English Scores- Leveled papers'!$H$4:$KM$4,EK$3,'English Scores- Leveled papers'!$H86:$KM86)))</f>
        <v/>
      </c>
      <c r="EL84" s="80" t="str">
        <f>IF($B84="","",IF(COUNTIFS('English Scores- Leveled papers'!$H$4:$KM$4,EL$3,'English Scores- Leveled papers'!$H86:$KM86,"&lt;&gt;")=0,"",SUMIF('English Scores- Leveled papers'!$H$4:$KM$4,EL$3,'English Scores- Leveled papers'!$H86:$KM86)))</f>
        <v/>
      </c>
      <c r="EM84" s="80" t="str">
        <f>IF($B84="","",IF(COUNTIFS('English Scores- Leveled papers'!$H$4:$KM$4,EM$3,'English Scores- Leveled papers'!$H86:$KM86,"&lt;&gt;")=0,"",SUMIF('English Scores- Leveled papers'!$H$4:$KM$4,EM$3,'English Scores- Leveled papers'!$H86:$KM86)))</f>
        <v/>
      </c>
      <c r="EN84" s="80" t="str">
        <f>IF($B84="","",IF(COUNTIFS('English Scores- Leveled papers'!$H$4:$KM$4,EN$3,'English Scores- Leveled papers'!$H86:$KM86,"&lt;&gt;")=0,"",SUMIF('English Scores- Leveled papers'!$H$4:$KM$4,EN$3,'English Scores- Leveled papers'!$H86:$KM86)))</f>
        <v/>
      </c>
      <c r="EO84" s="80" t="str">
        <f>IF($B84="","",IF(COUNTIFS('English Scores- Leveled papers'!$H$4:$KM$4,EO$3,'English Scores- Leveled papers'!$H86:$KM86,"&lt;&gt;")=0,"",SUMIF('English Scores- Leveled papers'!$H$4:$KM$4,EO$3,'English Scores- Leveled papers'!$H86:$KM86)))</f>
        <v/>
      </c>
      <c r="EP84" s="80" t="str">
        <f>IF($B84="","",IF(COUNTIFS('English Scores- Leveled papers'!$H$4:$KM$4,EP$3,'English Scores- Leveled papers'!$H86:$KM86,"&lt;&gt;")=0,"",SUMIF('English Scores- Leveled papers'!$H$4:$KM$4,EP$3,'English Scores- Leveled papers'!$H86:$KM86)))</f>
        <v/>
      </c>
    </row>
    <row r="85" spans="1:146" ht="12.75" customHeight="1" x14ac:dyDescent="0.2">
      <c r="A85" s="65">
        <v>81</v>
      </c>
      <c r="B85" s="65" t="str">
        <f>'English Scores- Leveled papers'!B87</f>
        <v/>
      </c>
      <c r="C85" s="79" t="str">
        <f>IF('RC Mastery Check+Question type'!D85="","",IF(OR('RC Mastery Check+Question type'!D85=-0.5,'RC Mastery Check+Question type'!D85=0,'RC Mastery Check+Question type'!D85=0.2,'RC Mastery Check+Question type'!D85=0.5),"NR",'Cover Sheet'!#REF!))</f>
        <v/>
      </c>
      <c r="D85" s="76" t="str">
        <f>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v/>
      </c>
      <c r="E85" s="78" t="str">
        <f t="shared" si="30"/>
        <v/>
      </c>
      <c r="F85" s="78" t="str">
        <f t="shared" si="31"/>
        <v/>
      </c>
      <c r="G85" s="78" t="str">
        <f t="shared" si="32"/>
        <v/>
      </c>
      <c r="H85" s="78" t="str">
        <f t="shared" si="33"/>
        <v/>
      </c>
      <c r="I85" s="78" t="str">
        <f t="shared" si="34"/>
        <v/>
      </c>
      <c r="J85" s="78" t="str">
        <f t="shared" si="35"/>
        <v/>
      </c>
      <c r="K85" s="78" t="str">
        <f t="shared" si="36"/>
        <v/>
      </c>
      <c r="L85" s="78" t="str">
        <f t="shared" si="37"/>
        <v/>
      </c>
      <c r="M85" s="78" t="str">
        <f t="shared" si="38"/>
        <v/>
      </c>
      <c r="N85" s="78" t="str">
        <f t="shared" si="39"/>
        <v/>
      </c>
      <c r="O85" s="78" t="str">
        <f t="shared" si="40"/>
        <v/>
      </c>
      <c r="P85" s="78" t="str">
        <f t="shared" si="41"/>
        <v/>
      </c>
      <c r="Q85" s="78" t="str">
        <f t="shared" si="42"/>
        <v/>
      </c>
      <c r="R85" s="78" t="str">
        <f t="shared" si="43"/>
        <v/>
      </c>
      <c r="S85" s="41" t="str">
        <f>IF($B85="","",IF(COUNTIFS('English Scores- Leveled papers'!$H$4:$KM$4,S$3,'English Scores- Leveled papers'!$H87:$KM87,"&lt;&gt;")=0,"",SUMIF('English Scores- Leveled papers'!$H$4:$KM$4,S$3,'English Scores- Leveled papers'!$H87:$KM87)))</f>
        <v/>
      </c>
      <c r="T85" s="41" t="str">
        <f>IF($B85="","",IF(COUNTIFS('English Scores- Leveled papers'!$H$4:$KM$4,T$3,'English Scores- Leveled papers'!$H87:$KM87,"&lt;&gt;")=0,"",SUMIF('English Scores- Leveled papers'!$H$4:$KM$4,T$3,'English Scores- Leveled papers'!$H87:$KM87)))</f>
        <v/>
      </c>
      <c r="U85" s="41" t="str">
        <f>IF($B85="","",IF(COUNTIFS('English Scores- Leveled papers'!$H$4:$KM$4,U$3,'English Scores- Leveled papers'!$H87:$KM87,"&lt;&gt;")=0,"",SUMIF('English Scores- Leveled papers'!$H$4:$KM$4,U$3,'English Scores- Leveled papers'!$H87:$KM87)))</f>
        <v/>
      </c>
      <c r="V85" s="41" t="str">
        <f>IF($B85="","",IF(COUNTIFS('English Scores- Leveled papers'!$H$4:$KM$4,V$3,'English Scores- Leveled papers'!$H87:$KM87,"&lt;&gt;")=0,"",SUMIF('English Scores- Leveled papers'!$H$4:$KM$4,V$3,'English Scores- Leveled papers'!$H87:$KM87)))</f>
        <v/>
      </c>
      <c r="W85" s="41" t="str">
        <f>IF($B85="","",IF(COUNTIFS('English Scores- Leveled papers'!$H$4:$KM$4,W$3,'English Scores- Leveled papers'!$H87:$KM87,"&lt;&gt;")=0,"",SUMIF('English Scores- Leveled papers'!$H$4:$KM$4,W$3,'English Scores- Leveled papers'!$H87:$KM87)))</f>
        <v/>
      </c>
      <c r="X85" s="80" t="str">
        <f>IF($B85="","",IF(COUNTIFS('English Scores- Leveled papers'!$H$4:$KM$4,X$3,'English Scores- Leveled papers'!$H87:$KM87,"&lt;&gt;")=0,"",SUMIF('English Scores- Leveled papers'!$H$4:$KM$4,X$3,'English Scores- Leveled papers'!$H87:$KM87)))</f>
        <v/>
      </c>
      <c r="Y85" s="80" t="str">
        <f>IF($B85="","",IF(COUNTIFS('English Scores- Leveled papers'!$H$4:$KM$4,Y$3,'English Scores- Leveled papers'!$H87:$KM87,"&lt;&gt;")=0,"",SUMIF('English Scores- Leveled papers'!$H$4:$KM$4,Y$3,'English Scores- Leveled papers'!$H87:$KM87)))</f>
        <v/>
      </c>
      <c r="Z85" s="80" t="str">
        <f>IF($B85="","",IF(COUNTIFS('English Scores- Leveled papers'!$H$4:$KM$4,Z$3,'English Scores- Leveled papers'!$H87:$KM87,"&lt;&gt;")=0,"",SUMIF('English Scores- Leveled papers'!$H$4:$KM$4,Z$3,'English Scores- Leveled papers'!$H87:$KM87)))</f>
        <v/>
      </c>
      <c r="AA85" s="80" t="str">
        <f>IF($B85="","",IF(COUNTIFS('English Scores- Leveled papers'!$H$4:$KM$4,AA$3,'English Scores- Leveled papers'!$H87:$KM87,"&lt;&gt;")=0,"",SUMIF('English Scores- Leveled papers'!$H$4:$KM$4,AA$3,'English Scores- Leveled papers'!$H87:$KM87)))</f>
        <v/>
      </c>
      <c r="AB85" s="80" t="str">
        <f>IF($B85="","",IF(COUNTIFS('English Scores- Leveled papers'!$H$4:$KM$4,AB$3,'English Scores- Leveled papers'!$H87:$KM87,"&lt;&gt;")=0,"",SUMIF('English Scores- Leveled papers'!$H$4:$KM$4,AB$3,'English Scores- Leveled papers'!$H87:$KM87)))</f>
        <v/>
      </c>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80" t="str">
        <f>IF($B85="","",IF(COUNTIFS('English Scores- Leveled papers'!$H$4:$KM$4,AI$3,'English Scores- Leveled papers'!$H87:$KM87,"&lt;&gt;")=0,"",SUMIF('English Scores- Leveled papers'!$H$4:$KM$4,AI$3,'English Scores- Leveled papers'!$H87:$KM87)))</f>
        <v/>
      </c>
      <c r="AJ85" s="80" t="str">
        <f>IF($B85="","",IF(COUNTIFS('English Scores- Leveled papers'!$H$4:$KM$4,AJ$3,'English Scores- Leveled papers'!$H87:$KM87,"&lt;&gt;")=0,"",SUMIF('English Scores- Leveled papers'!$H$4:$KM$4,AJ$3,'English Scores- Leveled papers'!$H87:$KM87)))</f>
        <v/>
      </c>
      <c r="AK85" s="80" t="str">
        <f>IF($B85="","",IF(COUNTIFS('English Scores- Leveled papers'!$H$4:$KM$4,AK$3,'English Scores- Leveled papers'!$H87:$KM87,"&lt;&gt;")=0,"",SUMIF('English Scores- Leveled papers'!$H$4:$KM$4,AK$3,'English Scores- Leveled papers'!$H87:$KM87)))</f>
        <v/>
      </c>
      <c r="AL85" s="80" t="str">
        <f>IF($B85="","",IF(COUNTIFS('English Scores- Leveled papers'!$H$4:$KM$4,AL$3,'English Scores- Leveled papers'!$H87:$KM87,"&lt;&gt;")=0,"",SUMIF('English Scores- Leveled papers'!$H$4:$KM$4,AL$3,'English Scores- Leveled papers'!$H87:$KM87)))</f>
        <v/>
      </c>
      <c r="AM85" s="80" t="str">
        <f>IF($B85="","",IF(COUNTIFS('English Scores- Leveled papers'!$H$4:$KM$4,AM$3,'English Scores- Leveled papers'!$H87:$KM87,"&lt;&gt;")=0,"",SUMIF('English Scores- Leveled papers'!$H$4:$KM$4,AM$3,'English Scores- Leveled papers'!$H87:$KM87)))</f>
        <v/>
      </c>
      <c r="AN85" s="80"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80" t="str">
        <f>IF($B85="","",IF(COUNTIFS('English Scores- Leveled papers'!$H$4:$KM$4,AZ$3,'English Scores- Leveled papers'!$H87:$KM87,"&lt;&gt;")=0,"",SUMIF('English Scores- Leveled papers'!$H$4:$KM$4,AZ$3,'English Scores- Leveled papers'!$H87:$KM87)))</f>
        <v/>
      </c>
      <c r="BA85" s="80" t="str">
        <f>IF($B85="","",IF(COUNTIFS('English Scores- Leveled papers'!$H$4:$KM$4,BA$3,'English Scores- Leveled papers'!$H87:$KM87,"&lt;&gt;")=0,"",SUMIF('English Scores- Leveled papers'!$H$4:$KM$4,BA$3,'English Scores- Leveled papers'!$H87:$KM87)))</f>
        <v/>
      </c>
      <c r="BB85" s="80" t="str">
        <f>IF($B85="","",IF(COUNTIFS('English Scores- Leveled papers'!$H$4:$KM$4,BB$3,'English Scores- Leveled papers'!$H87:$KM87,"&lt;&gt;")=0,"",SUMIF('English Scores- Leveled papers'!$H$4:$KM$4,BB$3,'English Scores- Leveled papers'!$H87:$KM87)))</f>
        <v/>
      </c>
      <c r="BC85" s="80" t="str">
        <f>IF($B85="","",IF(COUNTIFS('English Scores- Leveled papers'!$H$4:$KM$4,BC$3,'English Scores- Leveled papers'!$H87:$KM87,"&lt;&gt;")=0,"",SUMIF('English Scores- Leveled papers'!$H$4:$KM$4,BC$3,'English Scores- Leveled papers'!$H87:$KM87)))</f>
        <v/>
      </c>
      <c r="BD85" s="80"/>
      <c r="BE85" s="80"/>
      <c r="BF85" s="80" t="str">
        <f>IF($B85="","",IF(COUNTIFS('English Scores- Leveled papers'!$H$4:$KM$4,BF$3,'English Scores- Leveled papers'!$H87:$KM87,"&lt;&gt;")=0,"",SUMIF('English Scores- Leveled papers'!$H$4:$KM$4,BF$3,'English Scores- Leveled papers'!$H87:$KM87)))</f>
        <v/>
      </c>
      <c r="BG85" s="80" t="str">
        <f>IF($B85="","",IF(COUNTIFS('English Scores- Leveled papers'!$H$4:$KM$4,BG$3,'English Scores- Leveled papers'!$H87:$KM87,"&lt;&gt;")=0,"",SUMIF('English Scores- Leveled papers'!$H$4:$KM$4,BG$3,'English Scores- Leveled papers'!$H87:$KM87)))</f>
        <v/>
      </c>
      <c r="BH85" s="80" t="str">
        <f>IF($B85="","",IF(COUNTIFS('English Scores- Leveled papers'!$H$4:$KM$4,BH$3,'English Scores- Leveled papers'!$H87:$KM87,"&lt;&gt;")=0,"",SUMIF('English Scores- Leveled papers'!$H$4:$KM$4,BH$3,'English Scores- Leveled papers'!$H87:$KM87)))</f>
        <v/>
      </c>
      <c r="BI85" s="80" t="str">
        <f>IF($B85="","",IF(COUNTIFS('English Scores- Leveled papers'!$H$4:$KM$4,BI$3,'English Scores- Leveled papers'!$H87:$KM87,"&lt;&gt;")=0,"",SUMIF('English Scores- Leveled papers'!$H$4:$KM$4,BI$3,'English Scores- Leveled papers'!$H87:$KM87)))</f>
        <v/>
      </c>
      <c r="BJ85" s="80" t="str">
        <f>IF($B85="","",IF(COUNTIFS('English Scores- Leveled papers'!$H$4:$KM$4,BJ$3,'English Scores- Leveled papers'!$H87:$KM87,"&lt;&gt;")=0,"",SUMIF('English Scores- Leveled papers'!$H$4:$KM$4,BJ$3,'English Scores- Leveled papers'!$H87:$KM87)))</f>
        <v/>
      </c>
      <c r="BK85" s="80" t="str">
        <f>IF($B85="","",IF(COUNTIFS('English Scores- Leveled papers'!$H$4:$KM$4,BK$3,'English Scores- Leveled papers'!$H87:$KM87,"&lt;&gt;")=0,"",SUMIF('English Scores- Leveled papers'!$H$4:$KM$4,BK$3,'English Scores- Leveled papers'!$H87:$KM87)))</f>
        <v/>
      </c>
      <c r="BL85" s="80" t="str">
        <f>IF($B85="","",IF(COUNTIFS('English Scores- Leveled papers'!$H$4:$KM$4,BL$3,'English Scores- Leveled papers'!$H87:$KM87,"&lt;&gt;")=0,"",SUMIF('English Scores- Leveled papers'!$H$4:$KM$4,BL$3,'English Scores- Leveled papers'!$H87:$KM87)))</f>
        <v/>
      </c>
      <c r="BM85" s="80" t="str">
        <f>IF($B85="","",IF(COUNTIFS('English Scores- Leveled papers'!$H$4:$KM$4,BM$3,'English Scores- Leveled papers'!$H87:$KM87,"&lt;&gt;")=0,"",SUMIF('English Scores- Leveled papers'!$H$4:$KM$4,BM$3,'English Scores- Leveled papers'!$H87:$KM87)))</f>
        <v/>
      </c>
      <c r="BN85" s="80" t="str">
        <f>IF($B85="","",IF(COUNTIFS('English Scores- Leveled papers'!$H$4:$KM$4,BN$3,'English Scores- Leveled papers'!$H87:$KM87,"&lt;&gt;")=0,"",SUMIF('English Scores- Leveled papers'!$H$4:$KM$4,BN$3,'English Scores- Leveled papers'!$H87:$KM87)))</f>
        <v/>
      </c>
      <c r="BO85" s="80"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80" t="str">
        <f>IF($B85="","",IF(COUNTIFS('English Scores- Leveled papers'!$H$4:$KM$4,BX$3,'English Scores- Leveled papers'!$H87:$KM87,"&lt;&gt;")=0,"",SUMIF('English Scores- Leveled papers'!$H$4:$KM$4,BX$3,'English Scores- Leveled papers'!$H87:$KM87)))</f>
        <v/>
      </c>
      <c r="BY85" s="80" t="str">
        <f>IF($B85="","",IF(COUNTIFS('English Scores- Leveled papers'!$H$4:$KM$4,BY$3,'English Scores- Leveled papers'!$H87:$KM87,"&lt;&gt;")=0,"",SUMIF('English Scores- Leveled papers'!$H$4:$KM$4,BY$3,'English Scores- Leveled papers'!$H87:$KM87)))</f>
        <v/>
      </c>
      <c r="BZ85" s="80" t="str">
        <f>IF($B85="","",IF(COUNTIFS('English Scores- Leveled papers'!$H$4:$KM$4,BZ$3,'English Scores- Leveled papers'!$H87:$KM87,"&lt;&gt;")=0,"",SUMIF('English Scores- Leveled papers'!$H$4:$KM$4,BZ$3,'English Scores- Leveled papers'!$H87:$KM87)))</f>
        <v/>
      </c>
      <c r="CA85" s="80" t="str">
        <f>IF($B85="","",IF(COUNTIFS('English Scores- Leveled papers'!$H$4:$KM$4,CA$3,'English Scores- Leveled papers'!$H87:$KM87,"&lt;&gt;")=0,"",SUMIF('English Scores- Leveled papers'!$H$4:$KM$4,CA$3,'English Scores- Leveled papers'!$H87:$KM87)))</f>
        <v/>
      </c>
      <c r="CB85" s="80" t="str">
        <f>IF($B85="","",IF(COUNTIFS('English Scores- Leveled papers'!$H$4:$KM$4,CB$3,'English Scores- Leveled papers'!$H87:$KM87,"&lt;&gt;")=0,"",SUMIF('English Scores- Leveled papers'!$H$4:$KM$4,CB$3,'English Scores- Leveled papers'!$H87:$KM87)))</f>
        <v/>
      </c>
      <c r="CC85" s="80" t="str">
        <f>IF($B85="","",IF(COUNTIFS('English Scores- Leveled papers'!$H$4:$KM$4,CC$3,'English Scores- Leveled papers'!$H87:$KM87,"&lt;&gt;")=0,"",SUMIF('English Scores- Leveled papers'!$H$4:$KM$4,CC$3,'English Scores- Leveled papers'!$H87:$KM87)))</f>
        <v/>
      </c>
      <c r="CD85" s="80" t="str">
        <f>IF($B85="","",IF(COUNTIFS('English Scores- Leveled papers'!$H$4:$KM$4,CD$3,'English Scores- Leveled papers'!$H87:$KM87,"&lt;&gt;")=0,"",SUMIF('English Scores- Leveled papers'!$H$4:$KM$4,CD$3,'English Scores- Leveled papers'!$H87:$KM87)))</f>
        <v/>
      </c>
      <c r="CE85" s="80" t="str">
        <f>IF($B85="","",IF(COUNTIFS('English Scores- Leveled papers'!$H$4:$KM$4,CE$3,'English Scores- Leveled papers'!$H87:$KM87,"&lt;&gt;")=0,"",SUMIF('English Scores- Leveled papers'!$H$4:$KM$4,CE$3,'English Scores- Leveled papers'!$H87:$KM87)))</f>
        <v/>
      </c>
      <c r="CF85" s="80"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80" t="str">
        <f>IF($B85="","",IF(COUNTIFS('English Scores- Leveled papers'!$H$4:$KM$4,CL$3,'English Scores- Leveled papers'!$H87:$KM87,"&lt;&gt;")=0,"",SUMIF('English Scores- Leveled papers'!$H$4:$KM$4,CL$3,'English Scores- Leveled papers'!$H87:$KM87)))</f>
        <v/>
      </c>
      <c r="CM85" s="80" t="str">
        <f>IF($B85="","",IF(COUNTIFS('English Scores- Leveled papers'!$H$4:$KM$4,CM$3,'English Scores- Leveled papers'!$H87:$KM87,"&lt;&gt;")=0,"",SUMIF('English Scores- Leveled papers'!$H$4:$KM$4,CM$3,'English Scores- Leveled papers'!$H87:$KM87)))</f>
        <v/>
      </c>
      <c r="CN85" s="80" t="str">
        <f>IF($B85="","",IF(COUNTIFS('English Scores- Leveled papers'!$H$4:$KM$4,CN$3,'English Scores- Leveled papers'!$H87:$KM87,"&lt;&gt;")=0,"",SUMIF('English Scores- Leveled papers'!$H$4:$KM$4,CN$3,'English Scores- Leveled papers'!$H87:$KM87)))</f>
        <v/>
      </c>
      <c r="CO85" s="80" t="str">
        <f>IF($B85="","",IF(COUNTIFS('English Scores- Leveled papers'!$H$4:$KM$4,CO$3,'English Scores- Leveled papers'!$H87:$KM87,"&lt;&gt;")=0,"",SUMIF('English Scores- Leveled papers'!$H$4:$KM$4,CO$3,'English Scores- Leveled papers'!$H87:$KM87)))</f>
        <v/>
      </c>
      <c r="CP85" s="80" t="str">
        <f>IF($B85="","",IF(COUNTIFS('English Scores- Leveled papers'!$H$4:$KM$4,CP$3,'English Scores- Leveled papers'!$H87:$KM87,"&lt;&gt;")=0,"",SUMIF('English Scores- Leveled papers'!$H$4:$KM$4,CP$3,'English Scores- Leveled papers'!$H87:$KM87)))</f>
        <v/>
      </c>
      <c r="CQ85" s="80" t="str">
        <f>IF($B85="","",IF(COUNTIFS('English Scores- Leveled papers'!$H$4:$KM$4,CQ$3,'English Scores- Leveled papers'!$H87:$KM87,"&lt;&gt;")=0,"",SUMIF('English Scores- Leveled papers'!$H$4:$KM$4,CQ$3,'English Scores- Leveled papers'!$H87:$KM87)))</f>
        <v/>
      </c>
      <c r="CR85" s="80" t="str">
        <f>IF($B85="","",IF(COUNTIFS('English Scores- Leveled papers'!$H$4:$KM$4,CR$3,'English Scores- Leveled papers'!$H87:$KM87,"&lt;&gt;")=0,"",SUMIF('English Scores- Leveled papers'!$H$4:$KM$4,CR$3,'English Scores- Leveled papers'!$H87:$KM87)))</f>
        <v/>
      </c>
      <c r="CS85" s="80"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80" t="str">
        <f>IF($B85="","",IF(COUNTIFS('English Scores- Leveled papers'!$H$4:$KM$4,DF$3,'English Scores- Leveled papers'!$H87:$KM87,"&lt;&gt;")=0,"",SUMIF('English Scores- Leveled papers'!$H$4:$KM$4,DF$3,'English Scores- Leveled papers'!$H87:$KM87)))</f>
        <v/>
      </c>
      <c r="DG85" s="80" t="str">
        <f>IF($B85="","",IF(COUNTIFS('English Scores- Leveled papers'!$H$4:$KM$4,DG$3,'English Scores- Leveled papers'!$H87:$KM87,"&lt;&gt;")=0,"",SUMIF('English Scores- Leveled papers'!$H$4:$KM$4,DG$3,'English Scores- Leveled papers'!$H87:$KM87)))</f>
        <v/>
      </c>
      <c r="DH85" s="80" t="str">
        <f>IF($B85="","",IF(COUNTIFS('English Scores- Leveled papers'!$H$4:$KM$4,DH$3,'English Scores- Leveled papers'!$H87:$KM87,"&lt;&gt;")=0,"",SUMIF('English Scores- Leveled papers'!$H$4:$KM$4,DH$3,'English Scores- Leveled papers'!$H87:$KM87)))</f>
        <v/>
      </c>
      <c r="DI85" s="80" t="str">
        <f>IF($B85="","",IF(COUNTIFS('English Scores- Leveled papers'!$H$4:$KM$4,DI$3,'English Scores- Leveled papers'!$H87:$KM87,"&lt;&gt;")=0,"",SUMIF('English Scores- Leveled papers'!$H$4:$KM$4,DI$3,'English Scores- Leveled papers'!$H87:$KM87)))</f>
        <v/>
      </c>
      <c r="DJ85" s="80" t="str">
        <f>IF($B85="","",IF(COUNTIFS('English Scores- Leveled papers'!$H$4:$KM$4,DJ$3,'English Scores- Leveled papers'!$H87:$KM87,"&lt;&gt;")=0,"",SUMIF('English Scores- Leveled papers'!$H$4:$KM$4,DJ$3,'English Scores- Leveled papers'!$H87:$KM87)))</f>
        <v/>
      </c>
      <c r="DK85" s="80" t="str">
        <f>IF($B85="","",IF(COUNTIFS('English Scores- Leveled papers'!$H$4:$KM$4,DK$3,'English Scores- Leveled papers'!$H87:$KM87,"&lt;&gt;")=0,"",SUMIF('English Scores- Leveled papers'!$H$4:$KM$4,DK$3,'English Scores- Leveled papers'!$H87:$KM87)))</f>
        <v/>
      </c>
      <c r="DL85" s="80" t="str">
        <f>IF($B85="","",IF(COUNTIFS('English Scores- Leveled papers'!$H$4:$KM$4,DL$3,'English Scores- Leveled papers'!$H87:$KM87,"&lt;&gt;")=0,"",SUMIF('English Scores- Leveled papers'!$H$4:$KM$4,DL$3,'English Scores- Leveled papers'!$H87:$KM87)))</f>
        <v/>
      </c>
      <c r="DM85" s="80" t="str">
        <f>IF($B85="","",IF(COUNTIFS('English Scores- Leveled papers'!$H$4:$KM$4,DM$3,'English Scores- Leveled papers'!$H87:$KM87,"&lt;&gt;")=0,"",SUMIF('English Scores- Leveled papers'!$H$4:$KM$4,DM$3,'English Scores- Leveled papers'!$H87:$KM87)))</f>
        <v/>
      </c>
      <c r="DN85" s="80" t="str">
        <f>IF($B85="","",IF(COUNTIFS('English Scores- Leveled papers'!$H$4:$KM$4,DN$3,'English Scores- Leveled papers'!$H87:$KM87,"&lt;&gt;")=0,"",SUMIF('English Scores- Leveled papers'!$H$4:$KM$4,DN$3,'English Scores- Leveled papers'!$H87:$KM87)))</f>
        <v/>
      </c>
      <c r="DO85" s="80" t="str">
        <f>IF($B85="","",IF(COUNTIFS('English Scores- Leveled papers'!$H$4:$KM$4,DO$3,'English Scores- Leveled papers'!$H87:$KM87,"&lt;&gt;")=0,"",SUMIF('English Scores- Leveled papers'!$H$4:$KM$4,DO$3,'English Scores- Leveled papers'!$H87:$KM87)))</f>
        <v/>
      </c>
      <c r="DP85" s="80" t="str">
        <f>IF($B85="","",IF(COUNTIFS('English Scores- Leveled papers'!$H$4:$KM$4,DP$3,'English Scores- Leveled papers'!$H87:$KM87,"&lt;&gt;")=0,"",SUMIF('English Scores- Leveled papers'!$H$4:$KM$4,DP$3,'English Scores- Leveled papers'!$H87:$KM87)))</f>
        <v/>
      </c>
      <c r="DQ85" s="80" t="str">
        <f>IF($B85="","",IF(COUNTIFS('English Scores- Leveled papers'!$H$4:$KM$4,DQ$3,'English Scores- Leveled papers'!$H87:$KM87,"&lt;&gt;")=0,"",SUMIF('English Scores- Leveled papers'!$H$4:$KM$4,DQ$3,'English Scores- Leveled papers'!$H87:$KM87)))</f>
        <v/>
      </c>
      <c r="DR85" s="41" t="str">
        <f>IF($B85="","",IF(COUNTIFS('English Scores- Leveled papers'!$H$4:$KM$4,DR$3,'English Scores- Leveled papers'!$H87:$KM87,"&lt;&gt;")=0,"",SUMIF('English Scores- Leveled papers'!$H$4:$KM$4,DR$3,'English Scores- Leveled papers'!$H87:$KM87)))</f>
        <v/>
      </c>
      <c r="DS85" s="41" t="str">
        <f>IF($B85="","",IF(COUNTIFS('English Scores- Leveled papers'!$H$4:$KM$4,DS$3,'English Scores- Leveled papers'!$H87:$KM87,"&lt;&gt;")=0,"",SUMIF('English Scores- Leveled papers'!$H$4:$KM$4,DS$3,'English Scores- Leveled papers'!$H87:$KM87)))</f>
        <v/>
      </c>
      <c r="DT85" s="41" t="str">
        <f>IF($B85="","",IF(COUNTIFS('English Scores- Leveled papers'!$H$4:$KM$4,DT$3,'English Scores- Leveled papers'!$H87:$KM87,"&lt;&gt;")=0,"",SUMIF('English Scores- Leveled papers'!$H$4:$KM$4,DT$3,'English Scores- Leveled papers'!$H87:$KM87)))</f>
        <v/>
      </c>
      <c r="DU85" s="41" t="str">
        <f>IF($B85="","",IF(COUNTIFS('English Scores- Leveled papers'!$H$4:$KM$4,DU$3,'English Scores- Leveled papers'!$H87:$KM87,"&lt;&gt;")=0,"",SUMIF('English Scores- Leveled papers'!$H$4:$KM$4,DU$3,'English Scores- Leveled papers'!$H87:$KM87)))</f>
        <v/>
      </c>
      <c r="DV85" s="41" t="str">
        <f>IF($B85="","",IF(COUNTIFS('English Scores- Leveled papers'!$H$4:$KM$4,DV$3,'English Scores- Leveled papers'!$H87:$KM87,"&lt;&gt;")=0,"",SUMIF('English Scores- Leveled papers'!$H$4:$KM$4,DV$3,'English Scores- Leveled papers'!$H87:$KM87)))</f>
        <v/>
      </c>
      <c r="DW85" s="41" t="str">
        <f>IF($B85="","",IF(COUNTIFS('English Scores- Leveled papers'!$H$4:$KM$4,DW$3,'English Scores- Leveled papers'!$H87:$KM87,"&lt;&gt;")=0,"",SUMIF('English Scores- Leveled papers'!$H$4:$KM$4,DW$3,'English Scores- Leveled papers'!$H87:$KM87)))</f>
        <v/>
      </c>
      <c r="DX85" s="41" t="str">
        <f>IF($B85="","",IF(COUNTIFS('English Scores- Leveled papers'!$H$4:$KM$4,DX$3,'English Scores- Leveled papers'!$H87:$KM87,"&lt;&gt;")=0,"",SUMIF('English Scores- Leveled papers'!$H$4:$KM$4,DX$3,'English Scores- Leveled papers'!$H87:$KM87)))</f>
        <v/>
      </c>
      <c r="DY85" s="41" t="str">
        <f>IF($B85="","",IF(COUNTIFS('English Scores- Leveled papers'!$H$4:$KM$4,DY$3,'English Scores- Leveled papers'!$H87:$KM87,"&lt;&gt;")=0,"",SUMIF('English Scores- Leveled papers'!$H$4:$KM$4,DY$3,'English Scores- Leveled papers'!$H87:$KM87)))</f>
        <v/>
      </c>
      <c r="DZ85" s="41" t="str">
        <f>IF($B85="","",IF(COUNTIFS('English Scores- Leveled papers'!$H$4:$KM$4,DZ$3,'English Scores- Leveled papers'!$H87:$KM87,"&lt;&gt;")=0,"",SUMIF('English Scores- Leveled papers'!$H$4:$KM$4,DZ$3,'English Scores- Leveled papers'!$H87:$KM87)))</f>
        <v/>
      </c>
      <c r="EA85" s="41" t="str">
        <f>IF($B85="","",IF(COUNTIFS('English Scores- Leveled papers'!$H$4:$KM$4,EA$3,'English Scores- Leveled papers'!$H87:$KM87,"&lt;&gt;")=0,"",SUMIF('English Scores- Leveled papers'!$H$4:$KM$4,EA$3,'English Scores- Leveled papers'!$H87:$KM87)))</f>
        <v/>
      </c>
      <c r="EB85" s="41" t="str">
        <f>IF($B85="","",IF(COUNTIFS('English Scores- Leveled papers'!$H$4:$KM$4,EB$3,'English Scores- Leveled papers'!$H87:$KM87,"&lt;&gt;")=0,"",SUMIF('English Scores- Leveled papers'!$H$4:$KM$4,EB$3,'English Scores- Leveled papers'!$H87:$KM87)))</f>
        <v/>
      </c>
      <c r="EC85" s="41" t="str">
        <f>IF($B85="","",IF(COUNTIFS('English Scores- Leveled papers'!$H$4:$KM$4,EC$3,'English Scores- Leveled papers'!$H87:$KM87,"&lt;&gt;")=0,"",SUMIF('English Scores- Leveled papers'!$H$4:$KM$4,EC$3,'English Scores- Leveled papers'!$H87:$KM87)))</f>
        <v/>
      </c>
      <c r="ED85" s="80" t="str">
        <f>IF($B85="","",IF(COUNTIFS('English Scores- Leveled papers'!$H$4:$KM$4,ED$3,'English Scores- Leveled papers'!$H87:$KM87,"&lt;&gt;")=0,"",SUMIF('English Scores- Leveled papers'!$H$4:$KM$4,ED$3,'English Scores- Leveled papers'!$H87:$KM87)))</f>
        <v/>
      </c>
      <c r="EE85" s="80" t="str">
        <f>IF($B85="","",IF(COUNTIFS('English Scores- Leveled papers'!$H$4:$KM$4,EE$3,'English Scores- Leveled papers'!$H87:$KM87,"&lt;&gt;")=0,"",SUMIF('English Scores- Leveled papers'!$H$4:$KM$4,EE$3,'English Scores- Leveled papers'!$H87:$KM87)))</f>
        <v/>
      </c>
      <c r="EF85" s="80" t="str">
        <f>IF($B85="","",IF(COUNTIFS('English Scores- Leveled papers'!$H$4:$KM$4,EF$3,'English Scores- Leveled papers'!$H87:$KM87,"&lt;&gt;")=0,"",SUMIF('English Scores- Leveled papers'!$H$4:$KM$4,EF$3,'English Scores- Leveled papers'!$H87:$KM87)))</f>
        <v/>
      </c>
      <c r="EG85" s="80" t="str">
        <f>IF($B85="","",IF(COUNTIFS('English Scores- Leveled papers'!$H$4:$KM$4,EG$3,'English Scores- Leveled papers'!$H87:$KM87,"&lt;&gt;")=0,"",SUMIF('English Scores- Leveled papers'!$H$4:$KM$4,EG$3,'English Scores- Leveled papers'!$H87:$KM87)))</f>
        <v/>
      </c>
      <c r="EH85" s="80" t="str">
        <f>IF($B85="","",IF(COUNTIFS('English Scores- Leveled papers'!$H$4:$KM$4,EH$3,'English Scores- Leveled papers'!$H87:$KM87,"&lt;&gt;")=0,"",SUMIF('English Scores- Leveled papers'!$H$4:$KM$4,EH$3,'English Scores- Leveled papers'!$H87:$KM87)))</f>
        <v/>
      </c>
      <c r="EI85" s="80" t="str">
        <f>IF($B85="","",IF(COUNTIFS('English Scores- Leveled papers'!$H$4:$KM$4,EI$3,'English Scores- Leveled papers'!$H87:$KM87,"&lt;&gt;")=0,"",SUMIF('English Scores- Leveled papers'!$H$4:$KM$4,EI$3,'English Scores- Leveled papers'!$H87:$KM87)))</f>
        <v/>
      </c>
      <c r="EJ85" s="80" t="str">
        <f>IF($B85="","",IF(COUNTIFS('English Scores- Leveled papers'!$H$4:$KM$4,EJ$3,'English Scores- Leveled papers'!$H87:$KM87,"&lt;&gt;")=0,"",SUMIF('English Scores- Leveled papers'!$H$4:$KM$4,EJ$3,'English Scores- Leveled papers'!$H87:$KM87)))</f>
        <v/>
      </c>
      <c r="EK85" s="80" t="str">
        <f>IF($B85="","",IF(COUNTIFS('English Scores- Leveled papers'!$H$4:$KM$4,EK$3,'English Scores- Leveled papers'!$H87:$KM87,"&lt;&gt;")=0,"",SUMIF('English Scores- Leveled papers'!$H$4:$KM$4,EK$3,'English Scores- Leveled papers'!$H87:$KM87)))</f>
        <v/>
      </c>
      <c r="EL85" s="80" t="str">
        <f>IF($B85="","",IF(COUNTIFS('English Scores- Leveled papers'!$H$4:$KM$4,EL$3,'English Scores- Leveled papers'!$H87:$KM87,"&lt;&gt;")=0,"",SUMIF('English Scores- Leveled papers'!$H$4:$KM$4,EL$3,'English Scores- Leveled papers'!$H87:$KM87)))</f>
        <v/>
      </c>
      <c r="EM85" s="80" t="str">
        <f>IF($B85="","",IF(COUNTIFS('English Scores- Leveled papers'!$H$4:$KM$4,EM$3,'English Scores- Leveled papers'!$H87:$KM87,"&lt;&gt;")=0,"",SUMIF('English Scores- Leveled papers'!$H$4:$KM$4,EM$3,'English Scores- Leveled papers'!$H87:$KM87)))</f>
        <v/>
      </c>
      <c r="EN85" s="80" t="str">
        <f>IF($B85="","",IF(COUNTIFS('English Scores- Leveled papers'!$H$4:$KM$4,EN$3,'English Scores- Leveled papers'!$H87:$KM87,"&lt;&gt;")=0,"",SUMIF('English Scores- Leveled papers'!$H$4:$KM$4,EN$3,'English Scores- Leveled papers'!$H87:$KM87)))</f>
        <v/>
      </c>
      <c r="EO85" s="80" t="str">
        <f>IF($B85="","",IF(COUNTIFS('English Scores- Leveled papers'!$H$4:$KM$4,EO$3,'English Scores- Leveled papers'!$H87:$KM87,"&lt;&gt;")=0,"",SUMIF('English Scores- Leveled papers'!$H$4:$KM$4,EO$3,'English Scores- Leveled papers'!$H87:$KM87)))</f>
        <v/>
      </c>
      <c r="EP85" s="80" t="str">
        <f>IF($B85="","",IF(COUNTIFS('English Scores- Leveled papers'!$H$4:$KM$4,EP$3,'English Scores- Leveled papers'!$H87:$KM87,"&lt;&gt;")=0,"",SUMIF('English Scores- Leveled papers'!$H$4:$KM$4,EP$3,'English Scores- Leveled papers'!$H87:$KM87)))</f>
        <v/>
      </c>
    </row>
    <row r="86" spans="1:146" ht="12.75" customHeight="1" x14ac:dyDescent="0.2">
      <c r="A86" s="65">
        <v>82</v>
      </c>
      <c r="B86" s="65" t="str">
        <f>'English Scores- Leveled papers'!B88</f>
        <v/>
      </c>
      <c r="C86" s="79" t="str">
        <f>IF('RC Mastery Check+Question type'!D86="","",IF(OR('RC Mastery Check+Question type'!D86=-0.5,'RC Mastery Check+Question type'!D86=0,'RC Mastery Check+Question type'!D86=0.2,'RC Mastery Check+Question type'!D86=0.5),"NR",'Cover Sheet'!#REF!))</f>
        <v/>
      </c>
      <c r="D86" s="76" t="str">
        <f>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v/>
      </c>
      <c r="E86" s="78" t="str">
        <f t="shared" si="30"/>
        <v/>
      </c>
      <c r="F86" s="78" t="str">
        <f t="shared" si="31"/>
        <v/>
      </c>
      <c r="G86" s="78" t="str">
        <f t="shared" si="32"/>
        <v/>
      </c>
      <c r="H86" s="78" t="str">
        <f t="shared" si="33"/>
        <v/>
      </c>
      <c r="I86" s="78" t="str">
        <f t="shared" si="34"/>
        <v/>
      </c>
      <c r="J86" s="78" t="str">
        <f t="shared" si="35"/>
        <v/>
      </c>
      <c r="K86" s="78" t="str">
        <f t="shared" si="36"/>
        <v/>
      </c>
      <c r="L86" s="78" t="str">
        <f t="shared" si="37"/>
        <v/>
      </c>
      <c r="M86" s="78" t="str">
        <f t="shared" si="38"/>
        <v/>
      </c>
      <c r="N86" s="78" t="str">
        <f t="shared" si="39"/>
        <v/>
      </c>
      <c r="O86" s="78" t="str">
        <f t="shared" si="40"/>
        <v/>
      </c>
      <c r="P86" s="78" t="str">
        <f t="shared" si="41"/>
        <v/>
      </c>
      <c r="Q86" s="78" t="str">
        <f t="shared" si="42"/>
        <v/>
      </c>
      <c r="R86" s="78" t="str">
        <f t="shared" si="43"/>
        <v/>
      </c>
      <c r="S86" s="41" t="str">
        <f>IF($B86="","",IF(COUNTIFS('English Scores- Leveled papers'!$H$4:$KM$4,S$3,'English Scores- Leveled papers'!$H88:$KM88,"&lt;&gt;")=0,"",SUMIF('English Scores- Leveled papers'!$H$4:$KM$4,S$3,'English Scores- Leveled papers'!$H88:$KM88)))</f>
        <v/>
      </c>
      <c r="T86" s="41" t="str">
        <f>IF($B86="","",IF(COUNTIFS('English Scores- Leveled papers'!$H$4:$KM$4,T$3,'English Scores- Leveled papers'!$H88:$KM88,"&lt;&gt;")=0,"",SUMIF('English Scores- Leveled papers'!$H$4:$KM$4,T$3,'English Scores- Leveled papers'!$H88:$KM88)))</f>
        <v/>
      </c>
      <c r="U86" s="41" t="str">
        <f>IF($B86="","",IF(COUNTIFS('English Scores- Leveled papers'!$H$4:$KM$4,U$3,'English Scores- Leveled papers'!$H88:$KM88,"&lt;&gt;")=0,"",SUMIF('English Scores- Leveled papers'!$H$4:$KM$4,U$3,'English Scores- Leveled papers'!$H88:$KM88)))</f>
        <v/>
      </c>
      <c r="V86" s="41" t="str">
        <f>IF($B86="","",IF(COUNTIFS('English Scores- Leveled papers'!$H$4:$KM$4,V$3,'English Scores- Leveled papers'!$H88:$KM88,"&lt;&gt;")=0,"",SUMIF('English Scores- Leveled papers'!$H$4:$KM$4,V$3,'English Scores- Leveled papers'!$H88:$KM88)))</f>
        <v/>
      </c>
      <c r="W86" s="41" t="str">
        <f>IF($B86="","",IF(COUNTIFS('English Scores- Leveled papers'!$H$4:$KM$4,W$3,'English Scores- Leveled papers'!$H88:$KM88,"&lt;&gt;")=0,"",SUMIF('English Scores- Leveled papers'!$H$4:$KM$4,W$3,'English Scores- Leveled papers'!$H88:$KM88)))</f>
        <v/>
      </c>
      <c r="X86" s="80" t="str">
        <f>IF($B86="","",IF(COUNTIFS('English Scores- Leveled papers'!$H$4:$KM$4,X$3,'English Scores- Leveled papers'!$H88:$KM88,"&lt;&gt;")=0,"",SUMIF('English Scores- Leveled papers'!$H$4:$KM$4,X$3,'English Scores- Leveled papers'!$H88:$KM88)))</f>
        <v/>
      </c>
      <c r="Y86" s="80" t="str">
        <f>IF($B86="","",IF(COUNTIFS('English Scores- Leveled papers'!$H$4:$KM$4,Y$3,'English Scores- Leveled papers'!$H88:$KM88,"&lt;&gt;")=0,"",SUMIF('English Scores- Leveled papers'!$H$4:$KM$4,Y$3,'English Scores- Leveled papers'!$H88:$KM88)))</f>
        <v/>
      </c>
      <c r="Z86" s="80" t="str">
        <f>IF($B86="","",IF(COUNTIFS('English Scores- Leveled papers'!$H$4:$KM$4,Z$3,'English Scores- Leveled papers'!$H88:$KM88,"&lt;&gt;")=0,"",SUMIF('English Scores- Leveled papers'!$H$4:$KM$4,Z$3,'English Scores- Leveled papers'!$H88:$KM88)))</f>
        <v/>
      </c>
      <c r="AA86" s="80" t="str">
        <f>IF($B86="","",IF(COUNTIFS('English Scores- Leveled papers'!$H$4:$KM$4,AA$3,'English Scores- Leveled papers'!$H88:$KM88,"&lt;&gt;")=0,"",SUMIF('English Scores- Leveled papers'!$H$4:$KM$4,AA$3,'English Scores- Leveled papers'!$H88:$KM88)))</f>
        <v/>
      </c>
      <c r="AB86" s="80" t="str">
        <f>IF($B86="","",IF(COUNTIFS('English Scores- Leveled papers'!$H$4:$KM$4,AB$3,'English Scores- Leveled papers'!$H88:$KM88,"&lt;&gt;")=0,"",SUMIF('English Scores- Leveled papers'!$H$4:$KM$4,AB$3,'English Scores- Leveled papers'!$H88:$KM88)))</f>
        <v/>
      </c>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80" t="str">
        <f>IF($B86="","",IF(COUNTIFS('English Scores- Leveled papers'!$H$4:$KM$4,AI$3,'English Scores- Leveled papers'!$H88:$KM88,"&lt;&gt;")=0,"",SUMIF('English Scores- Leveled papers'!$H$4:$KM$4,AI$3,'English Scores- Leveled papers'!$H88:$KM88)))</f>
        <v/>
      </c>
      <c r="AJ86" s="80" t="str">
        <f>IF($B86="","",IF(COUNTIFS('English Scores- Leveled papers'!$H$4:$KM$4,AJ$3,'English Scores- Leveled papers'!$H88:$KM88,"&lt;&gt;")=0,"",SUMIF('English Scores- Leveled papers'!$H$4:$KM$4,AJ$3,'English Scores- Leveled papers'!$H88:$KM88)))</f>
        <v/>
      </c>
      <c r="AK86" s="80" t="str">
        <f>IF($B86="","",IF(COUNTIFS('English Scores- Leveled papers'!$H$4:$KM$4,AK$3,'English Scores- Leveled papers'!$H88:$KM88,"&lt;&gt;")=0,"",SUMIF('English Scores- Leveled papers'!$H$4:$KM$4,AK$3,'English Scores- Leveled papers'!$H88:$KM88)))</f>
        <v/>
      </c>
      <c r="AL86" s="80" t="str">
        <f>IF($B86="","",IF(COUNTIFS('English Scores- Leveled papers'!$H$4:$KM$4,AL$3,'English Scores- Leveled papers'!$H88:$KM88,"&lt;&gt;")=0,"",SUMIF('English Scores- Leveled papers'!$H$4:$KM$4,AL$3,'English Scores- Leveled papers'!$H88:$KM88)))</f>
        <v/>
      </c>
      <c r="AM86" s="80" t="str">
        <f>IF($B86="","",IF(COUNTIFS('English Scores- Leveled papers'!$H$4:$KM$4,AM$3,'English Scores- Leveled papers'!$H88:$KM88,"&lt;&gt;")=0,"",SUMIF('English Scores- Leveled papers'!$H$4:$KM$4,AM$3,'English Scores- Leveled papers'!$H88:$KM88)))</f>
        <v/>
      </c>
      <c r="AN86" s="80"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80" t="str">
        <f>IF($B86="","",IF(COUNTIFS('English Scores- Leveled papers'!$H$4:$KM$4,AZ$3,'English Scores- Leveled papers'!$H88:$KM88,"&lt;&gt;")=0,"",SUMIF('English Scores- Leveled papers'!$H$4:$KM$4,AZ$3,'English Scores- Leveled papers'!$H88:$KM88)))</f>
        <v/>
      </c>
      <c r="BA86" s="80" t="str">
        <f>IF($B86="","",IF(COUNTIFS('English Scores- Leveled papers'!$H$4:$KM$4,BA$3,'English Scores- Leveled papers'!$H88:$KM88,"&lt;&gt;")=0,"",SUMIF('English Scores- Leveled papers'!$H$4:$KM$4,BA$3,'English Scores- Leveled papers'!$H88:$KM88)))</f>
        <v/>
      </c>
      <c r="BB86" s="80" t="str">
        <f>IF($B86="","",IF(COUNTIFS('English Scores- Leveled papers'!$H$4:$KM$4,BB$3,'English Scores- Leveled papers'!$H88:$KM88,"&lt;&gt;")=0,"",SUMIF('English Scores- Leveled papers'!$H$4:$KM$4,BB$3,'English Scores- Leveled papers'!$H88:$KM88)))</f>
        <v/>
      </c>
      <c r="BC86" s="80" t="str">
        <f>IF($B86="","",IF(COUNTIFS('English Scores- Leveled papers'!$H$4:$KM$4,BC$3,'English Scores- Leveled papers'!$H88:$KM88,"&lt;&gt;")=0,"",SUMIF('English Scores- Leveled papers'!$H$4:$KM$4,BC$3,'English Scores- Leveled papers'!$H88:$KM88)))</f>
        <v/>
      </c>
      <c r="BD86" s="80"/>
      <c r="BE86" s="80"/>
      <c r="BF86" s="80" t="str">
        <f>IF($B86="","",IF(COUNTIFS('English Scores- Leveled papers'!$H$4:$KM$4,BF$3,'English Scores- Leveled papers'!$H88:$KM88,"&lt;&gt;")=0,"",SUMIF('English Scores- Leveled papers'!$H$4:$KM$4,BF$3,'English Scores- Leveled papers'!$H88:$KM88)))</f>
        <v/>
      </c>
      <c r="BG86" s="80" t="str">
        <f>IF($B86="","",IF(COUNTIFS('English Scores- Leveled papers'!$H$4:$KM$4,BG$3,'English Scores- Leveled papers'!$H88:$KM88,"&lt;&gt;")=0,"",SUMIF('English Scores- Leveled papers'!$H$4:$KM$4,BG$3,'English Scores- Leveled papers'!$H88:$KM88)))</f>
        <v/>
      </c>
      <c r="BH86" s="80" t="str">
        <f>IF($B86="","",IF(COUNTIFS('English Scores- Leveled papers'!$H$4:$KM$4,BH$3,'English Scores- Leveled papers'!$H88:$KM88,"&lt;&gt;")=0,"",SUMIF('English Scores- Leveled papers'!$H$4:$KM$4,BH$3,'English Scores- Leveled papers'!$H88:$KM88)))</f>
        <v/>
      </c>
      <c r="BI86" s="80" t="str">
        <f>IF($B86="","",IF(COUNTIFS('English Scores- Leveled papers'!$H$4:$KM$4,BI$3,'English Scores- Leveled papers'!$H88:$KM88,"&lt;&gt;")=0,"",SUMIF('English Scores- Leveled papers'!$H$4:$KM$4,BI$3,'English Scores- Leveled papers'!$H88:$KM88)))</f>
        <v/>
      </c>
      <c r="BJ86" s="80" t="str">
        <f>IF($B86="","",IF(COUNTIFS('English Scores- Leveled papers'!$H$4:$KM$4,BJ$3,'English Scores- Leveled papers'!$H88:$KM88,"&lt;&gt;")=0,"",SUMIF('English Scores- Leveled papers'!$H$4:$KM$4,BJ$3,'English Scores- Leveled papers'!$H88:$KM88)))</f>
        <v/>
      </c>
      <c r="BK86" s="80" t="str">
        <f>IF($B86="","",IF(COUNTIFS('English Scores- Leveled papers'!$H$4:$KM$4,BK$3,'English Scores- Leveled papers'!$H88:$KM88,"&lt;&gt;")=0,"",SUMIF('English Scores- Leveled papers'!$H$4:$KM$4,BK$3,'English Scores- Leveled papers'!$H88:$KM88)))</f>
        <v/>
      </c>
      <c r="BL86" s="80" t="str">
        <f>IF($B86="","",IF(COUNTIFS('English Scores- Leveled papers'!$H$4:$KM$4,BL$3,'English Scores- Leveled papers'!$H88:$KM88,"&lt;&gt;")=0,"",SUMIF('English Scores- Leveled papers'!$H$4:$KM$4,BL$3,'English Scores- Leveled papers'!$H88:$KM88)))</f>
        <v/>
      </c>
      <c r="BM86" s="80" t="str">
        <f>IF($B86="","",IF(COUNTIFS('English Scores- Leveled papers'!$H$4:$KM$4,BM$3,'English Scores- Leveled papers'!$H88:$KM88,"&lt;&gt;")=0,"",SUMIF('English Scores- Leveled papers'!$H$4:$KM$4,BM$3,'English Scores- Leveled papers'!$H88:$KM88)))</f>
        <v/>
      </c>
      <c r="BN86" s="80" t="str">
        <f>IF($B86="","",IF(COUNTIFS('English Scores- Leveled papers'!$H$4:$KM$4,BN$3,'English Scores- Leveled papers'!$H88:$KM88,"&lt;&gt;")=0,"",SUMIF('English Scores- Leveled papers'!$H$4:$KM$4,BN$3,'English Scores- Leveled papers'!$H88:$KM88)))</f>
        <v/>
      </c>
      <c r="BO86" s="80"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80" t="str">
        <f>IF($B86="","",IF(COUNTIFS('English Scores- Leveled papers'!$H$4:$KM$4,BX$3,'English Scores- Leveled papers'!$H88:$KM88,"&lt;&gt;")=0,"",SUMIF('English Scores- Leveled papers'!$H$4:$KM$4,BX$3,'English Scores- Leveled papers'!$H88:$KM88)))</f>
        <v/>
      </c>
      <c r="BY86" s="80" t="str">
        <f>IF($B86="","",IF(COUNTIFS('English Scores- Leveled papers'!$H$4:$KM$4,BY$3,'English Scores- Leveled papers'!$H88:$KM88,"&lt;&gt;")=0,"",SUMIF('English Scores- Leveled papers'!$H$4:$KM$4,BY$3,'English Scores- Leveled papers'!$H88:$KM88)))</f>
        <v/>
      </c>
      <c r="BZ86" s="80" t="str">
        <f>IF($B86="","",IF(COUNTIFS('English Scores- Leveled papers'!$H$4:$KM$4,BZ$3,'English Scores- Leveled papers'!$H88:$KM88,"&lt;&gt;")=0,"",SUMIF('English Scores- Leveled papers'!$H$4:$KM$4,BZ$3,'English Scores- Leveled papers'!$H88:$KM88)))</f>
        <v/>
      </c>
      <c r="CA86" s="80" t="str">
        <f>IF($B86="","",IF(COUNTIFS('English Scores- Leveled papers'!$H$4:$KM$4,CA$3,'English Scores- Leveled papers'!$H88:$KM88,"&lt;&gt;")=0,"",SUMIF('English Scores- Leveled papers'!$H$4:$KM$4,CA$3,'English Scores- Leveled papers'!$H88:$KM88)))</f>
        <v/>
      </c>
      <c r="CB86" s="80" t="str">
        <f>IF($B86="","",IF(COUNTIFS('English Scores- Leveled papers'!$H$4:$KM$4,CB$3,'English Scores- Leveled papers'!$H88:$KM88,"&lt;&gt;")=0,"",SUMIF('English Scores- Leveled papers'!$H$4:$KM$4,CB$3,'English Scores- Leveled papers'!$H88:$KM88)))</f>
        <v/>
      </c>
      <c r="CC86" s="80" t="str">
        <f>IF($B86="","",IF(COUNTIFS('English Scores- Leveled papers'!$H$4:$KM$4,CC$3,'English Scores- Leveled papers'!$H88:$KM88,"&lt;&gt;")=0,"",SUMIF('English Scores- Leveled papers'!$H$4:$KM$4,CC$3,'English Scores- Leveled papers'!$H88:$KM88)))</f>
        <v/>
      </c>
      <c r="CD86" s="80" t="str">
        <f>IF($B86="","",IF(COUNTIFS('English Scores- Leveled papers'!$H$4:$KM$4,CD$3,'English Scores- Leveled papers'!$H88:$KM88,"&lt;&gt;")=0,"",SUMIF('English Scores- Leveled papers'!$H$4:$KM$4,CD$3,'English Scores- Leveled papers'!$H88:$KM88)))</f>
        <v/>
      </c>
      <c r="CE86" s="80" t="str">
        <f>IF($B86="","",IF(COUNTIFS('English Scores- Leveled papers'!$H$4:$KM$4,CE$3,'English Scores- Leveled papers'!$H88:$KM88,"&lt;&gt;")=0,"",SUMIF('English Scores- Leveled papers'!$H$4:$KM$4,CE$3,'English Scores- Leveled papers'!$H88:$KM88)))</f>
        <v/>
      </c>
      <c r="CF86" s="80"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80" t="str">
        <f>IF($B86="","",IF(COUNTIFS('English Scores- Leveled papers'!$H$4:$KM$4,CL$3,'English Scores- Leveled papers'!$H88:$KM88,"&lt;&gt;")=0,"",SUMIF('English Scores- Leveled papers'!$H$4:$KM$4,CL$3,'English Scores- Leveled papers'!$H88:$KM88)))</f>
        <v/>
      </c>
      <c r="CM86" s="80" t="str">
        <f>IF($B86="","",IF(COUNTIFS('English Scores- Leveled papers'!$H$4:$KM$4,CM$3,'English Scores- Leveled papers'!$H88:$KM88,"&lt;&gt;")=0,"",SUMIF('English Scores- Leveled papers'!$H$4:$KM$4,CM$3,'English Scores- Leveled papers'!$H88:$KM88)))</f>
        <v/>
      </c>
      <c r="CN86" s="80" t="str">
        <f>IF($B86="","",IF(COUNTIFS('English Scores- Leveled papers'!$H$4:$KM$4,CN$3,'English Scores- Leveled papers'!$H88:$KM88,"&lt;&gt;")=0,"",SUMIF('English Scores- Leveled papers'!$H$4:$KM$4,CN$3,'English Scores- Leveled papers'!$H88:$KM88)))</f>
        <v/>
      </c>
      <c r="CO86" s="80" t="str">
        <f>IF($B86="","",IF(COUNTIFS('English Scores- Leveled papers'!$H$4:$KM$4,CO$3,'English Scores- Leveled papers'!$H88:$KM88,"&lt;&gt;")=0,"",SUMIF('English Scores- Leveled papers'!$H$4:$KM$4,CO$3,'English Scores- Leveled papers'!$H88:$KM88)))</f>
        <v/>
      </c>
      <c r="CP86" s="80" t="str">
        <f>IF($B86="","",IF(COUNTIFS('English Scores- Leveled papers'!$H$4:$KM$4,CP$3,'English Scores- Leveled papers'!$H88:$KM88,"&lt;&gt;")=0,"",SUMIF('English Scores- Leveled papers'!$H$4:$KM$4,CP$3,'English Scores- Leveled papers'!$H88:$KM88)))</f>
        <v/>
      </c>
      <c r="CQ86" s="80" t="str">
        <f>IF($B86="","",IF(COUNTIFS('English Scores- Leveled papers'!$H$4:$KM$4,CQ$3,'English Scores- Leveled papers'!$H88:$KM88,"&lt;&gt;")=0,"",SUMIF('English Scores- Leveled papers'!$H$4:$KM$4,CQ$3,'English Scores- Leveled papers'!$H88:$KM88)))</f>
        <v/>
      </c>
      <c r="CR86" s="80" t="str">
        <f>IF($B86="","",IF(COUNTIFS('English Scores- Leveled papers'!$H$4:$KM$4,CR$3,'English Scores- Leveled papers'!$H88:$KM88,"&lt;&gt;")=0,"",SUMIF('English Scores- Leveled papers'!$H$4:$KM$4,CR$3,'English Scores- Leveled papers'!$H88:$KM88)))</f>
        <v/>
      </c>
      <c r="CS86" s="80"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80" t="str">
        <f>IF($B86="","",IF(COUNTIFS('English Scores- Leveled papers'!$H$4:$KM$4,DF$3,'English Scores- Leveled papers'!$H88:$KM88,"&lt;&gt;")=0,"",SUMIF('English Scores- Leveled papers'!$H$4:$KM$4,DF$3,'English Scores- Leveled papers'!$H88:$KM88)))</f>
        <v/>
      </c>
      <c r="DG86" s="80" t="str">
        <f>IF($B86="","",IF(COUNTIFS('English Scores- Leveled papers'!$H$4:$KM$4,DG$3,'English Scores- Leveled papers'!$H88:$KM88,"&lt;&gt;")=0,"",SUMIF('English Scores- Leveled papers'!$H$4:$KM$4,DG$3,'English Scores- Leveled papers'!$H88:$KM88)))</f>
        <v/>
      </c>
      <c r="DH86" s="80" t="str">
        <f>IF($B86="","",IF(COUNTIFS('English Scores- Leveled papers'!$H$4:$KM$4,DH$3,'English Scores- Leveled papers'!$H88:$KM88,"&lt;&gt;")=0,"",SUMIF('English Scores- Leveled papers'!$H$4:$KM$4,DH$3,'English Scores- Leveled papers'!$H88:$KM88)))</f>
        <v/>
      </c>
      <c r="DI86" s="80" t="str">
        <f>IF($B86="","",IF(COUNTIFS('English Scores- Leveled papers'!$H$4:$KM$4,DI$3,'English Scores- Leveled papers'!$H88:$KM88,"&lt;&gt;")=0,"",SUMIF('English Scores- Leveled papers'!$H$4:$KM$4,DI$3,'English Scores- Leveled papers'!$H88:$KM88)))</f>
        <v/>
      </c>
      <c r="DJ86" s="80" t="str">
        <f>IF($B86="","",IF(COUNTIFS('English Scores- Leveled papers'!$H$4:$KM$4,DJ$3,'English Scores- Leveled papers'!$H88:$KM88,"&lt;&gt;")=0,"",SUMIF('English Scores- Leveled papers'!$H$4:$KM$4,DJ$3,'English Scores- Leveled papers'!$H88:$KM88)))</f>
        <v/>
      </c>
      <c r="DK86" s="80" t="str">
        <f>IF($B86="","",IF(COUNTIFS('English Scores- Leveled papers'!$H$4:$KM$4,DK$3,'English Scores- Leveled papers'!$H88:$KM88,"&lt;&gt;")=0,"",SUMIF('English Scores- Leveled papers'!$H$4:$KM$4,DK$3,'English Scores- Leveled papers'!$H88:$KM88)))</f>
        <v/>
      </c>
      <c r="DL86" s="80" t="str">
        <f>IF($B86="","",IF(COUNTIFS('English Scores- Leveled papers'!$H$4:$KM$4,DL$3,'English Scores- Leveled papers'!$H88:$KM88,"&lt;&gt;")=0,"",SUMIF('English Scores- Leveled papers'!$H$4:$KM$4,DL$3,'English Scores- Leveled papers'!$H88:$KM88)))</f>
        <v/>
      </c>
      <c r="DM86" s="80" t="str">
        <f>IF($B86="","",IF(COUNTIFS('English Scores- Leveled papers'!$H$4:$KM$4,DM$3,'English Scores- Leveled papers'!$H88:$KM88,"&lt;&gt;")=0,"",SUMIF('English Scores- Leveled papers'!$H$4:$KM$4,DM$3,'English Scores- Leveled papers'!$H88:$KM88)))</f>
        <v/>
      </c>
      <c r="DN86" s="80" t="str">
        <f>IF($B86="","",IF(COUNTIFS('English Scores- Leveled papers'!$H$4:$KM$4,DN$3,'English Scores- Leveled papers'!$H88:$KM88,"&lt;&gt;")=0,"",SUMIF('English Scores- Leveled papers'!$H$4:$KM$4,DN$3,'English Scores- Leveled papers'!$H88:$KM88)))</f>
        <v/>
      </c>
      <c r="DO86" s="80" t="str">
        <f>IF($B86="","",IF(COUNTIFS('English Scores- Leveled papers'!$H$4:$KM$4,DO$3,'English Scores- Leveled papers'!$H88:$KM88,"&lt;&gt;")=0,"",SUMIF('English Scores- Leveled papers'!$H$4:$KM$4,DO$3,'English Scores- Leveled papers'!$H88:$KM88)))</f>
        <v/>
      </c>
      <c r="DP86" s="80" t="str">
        <f>IF($B86="","",IF(COUNTIFS('English Scores- Leveled papers'!$H$4:$KM$4,DP$3,'English Scores- Leveled papers'!$H88:$KM88,"&lt;&gt;")=0,"",SUMIF('English Scores- Leveled papers'!$H$4:$KM$4,DP$3,'English Scores- Leveled papers'!$H88:$KM88)))</f>
        <v/>
      </c>
      <c r="DQ86" s="80" t="str">
        <f>IF($B86="","",IF(COUNTIFS('English Scores- Leveled papers'!$H$4:$KM$4,DQ$3,'English Scores- Leveled papers'!$H88:$KM88,"&lt;&gt;")=0,"",SUMIF('English Scores- Leveled papers'!$H$4:$KM$4,DQ$3,'English Scores- Leveled papers'!$H88:$KM88)))</f>
        <v/>
      </c>
      <c r="DR86" s="41" t="str">
        <f>IF($B86="","",IF(COUNTIFS('English Scores- Leveled papers'!$H$4:$KM$4,DR$3,'English Scores- Leveled papers'!$H88:$KM88,"&lt;&gt;")=0,"",SUMIF('English Scores- Leveled papers'!$H$4:$KM$4,DR$3,'English Scores- Leveled papers'!$H88:$KM88)))</f>
        <v/>
      </c>
      <c r="DS86" s="41" t="str">
        <f>IF($B86="","",IF(COUNTIFS('English Scores- Leveled papers'!$H$4:$KM$4,DS$3,'English Scores- Leveled papers'!$H88:$KM88,"&lt;&gt;")=0,"",SUMIF('English Scores- Leveled papers'!$H$4:$KM$4,DS$3,'English Scores- Leveled papers'!$H88:$KM88)))</f>
        <v/>
      </c>
      <c r="DT86" s="41" t="str">
        <f>IF($B86="","",IF(COUNTIFS('English Scores- Leveled papers'!$H$4:$KM$4,DT$3,'English Scores- Leveled papers'!$H88:$KM88,"&lt;&gt;")=0,"",SUMIF('English Scores- Leveled papers'!$H$4:$KM$4,DT$3,'English Scores- Leveled papers'!$H88:$KM88)))</f>
        <v/>
      </c>
      <c r="DU86" s="41" t="str">
        <f>IF($B86="","",IF(COUNTIFS('English Scores- Leveled papers'!$H$4:$KM$4,DU$3,'English Scores- Leveled papers'!$H88:$KM88,"&lt;&gt;")=0,"",SUMIF('English Scores- Leveled papers'!$H$4:$KM$4,DU$3,'English Scores- Leveled papers'!$H88:$KM88)))</f>
        <v/>
      </c>
      <c r="DV86" s="41" t="str">
        <f>IF($B86="","",IF(COUNTIFS('English Scores- Leveled papers'!$H$4:$KM$4,DV$3,'English Scores- Leveled papers'!$H88:$KM88,"&lt;&gt;")=0,"",SUMIF('English Scores- Leveled papers'!$H$4:$KM$4,DV$3,'English Scores- Leveled papers'!$H88:$KM88)))</f>
        <v/>
      </c>
      <c r="DW86" s="41" t="str">
        <f>IF($B86="","",IF(COUNTIFS('English Scores- Leveled papers'!$H$4:$KM$4,DW$3,'English Scores- Leveled papers'!$H88:$KM88,"&lt;&gt;")=0,"",SUMIF('English Scores- Leveled papers'!$H$4:$KM$4,DW$3,'English Scores- Leveled papers'!$H88:$KM88)))</f>
        <v/>
      </c>
      <c r="DX86" s="41" t="str">
        <f>IF($B86="","",IF(COUNTIFS('English Scores- Leveled papers'!$H$4:$KM$4,DX$3,'English Scores- Leveled papers'!$H88:$KM88,"&lt;&gt;")=0,"",SUMIF('English Scores- Leveled papers'!$H$4:$KM$4,DX$3,'English Scores- Leveled papers'!$H88:$KM88)))</f>
        <v/>
      </c>
      <c r="DY86" s="41" t="str">
        <f>IF($B86="","",IF(COUNTIFS('English Scores- Leveled papers'!$H$4:$KM$4,DY$3,'English Scores- Leveled papers'!$H88:$KM88,"&lt;&gt;")=0,"",SUMIF('English Scores- Leveled papers'!$H$4:$KM$4,DY$3,'English Scores- Leveled papers'!$H88:$KM88)))</f>
        <v/>
      </c>
      <c r="DZ86" s="41" t="str">
        <f>IF($B86="","",IF(COUNTIFS('English Scores- Leveled papers'!$H$4:$KM$4,DZ$3,'English Scores- Leveled papers'!$H88:$KM88,"&lt;&gt;")=0,"",SUMIF('English Scores- Leveled papers'!$H$4:$KM$4,DZ$3,'English Scores- Leveled papers'!$H88:$KM88)))</f>
        <v/>
      </c>
      <c r="EA86" s="41" t="str">
        <f>IF($B86="","",IF(COUNTIFS('English Scores- Leveled papers'!$H$4:$KM$4,EA$3,'English Scores- Leveled papers'!$H88:$KM88,"&lt;&gt;")=0,"",SUMIF('English Scores- Leveled papers'!$H$4:$KM$4,EA$3,'English Scores- Leveled papers'!$H88:$KM88)))</f>
        <v/>
      </c>
      <c r="EB86" s="41" t="str">
        <f>IF($B86="","",IF(COUNTIFS('English Scores- Leveled papers'!$H$4:$KM$4,EB$3,'English Scores- Leveled papers'!$H88:$KM88,"&lt;&gt;")=0,"",SUMIF('English Scores- Leveled papers'!$H$4:$KM$4,EB$3,'English Scores- Leveled papers'!$H88:$KM88)))</f>
        <v/>
      </c>
      <c r="EC86" s="41" t="str">
        <f>IF($B86="","",IF(COUNTIFS('English Scores- Leveled papers'!$H$4:$KM$4,EC$3,'English Scores- Leveled papers'!$H88:$KM88,"&lt;&gt;")=0,"",SUMIF('English Scores- Leveled papers'!$H$4:$KM$4,EC$3,'English Scores- Leveled papers'!$H88:$KM88)))</f>
        <v/>
      </c>
      <c r="ED86" s="80" t="str">
        <f>IF($B86="","",IF(COUNTIFS('English Scores- Leveled papers'!$H$4:$KM$4,ED$3,'English Scores- Leveled papers'!$H88:$KM88,"&lt;&gt;")=0,"",SUMIF('English Scores- Leveled papers'!$H$4:$KM$4,ED$3,'English Scores- Leveled papers'!$H88:$KM88)))</f>
        <v/>
      </c>
      <c r="EE86" s="80" t="str">
        <f>IF($B86="","",IF(COUNTIFS('English Scores- Leveled papers'!$H$4:$KM$4,EE$3,'English Scores- Leveled papers'!$H88:$KM88,"&lt;&gt;")=0,"",SUMIF('English Scores- Leveled papers'!$H$4:$KM$4,EE$3,'English Scores- Leveled papers'!$H88:$KM88)))</f>
        <v/>
      </c>
      <c r="EF86" s="80" t="str">
        <f>IF($B86="","",IF(COUNTIFS('English Scores- Leveled papers'!$H$4:$KM$4,EF$3,'English Scores- Leveled papers'!$H88:$KM88,"&lt;&gt;")=0,"",SUMIF('English Scores- Leveled papers'!$H$4:$KM$4,EF$3,'English Scores- Leveled papers'!$H88:$KM88)))</f>
        <v/>
      </c>
      <c r="EG86" s="80" t="str">
        <f>IF($B86="","",IF(COUNTIFS('English Scores- Leveled papers'!$H$4:$KM$4,EG$3,'English Scores- Leveled papers'!$H88:$KM88,"&lt;&gt;")=0,"",SUMIF('English Scores- Leveled papers'!$H$4:$KM$4,EG$3,'English Scores- Leveled papers'!$H88:$KM88)))</f>
        <v/>
      </c>
      <c r="EH86" s="80" t="str">
        <f>IF($B86="","",IF(COUNTIFS('English Scores- Leveled papers'!$H$4:$KM$4,EH$3,'English Scores- Leveled papers'!$H88:$KM88,"&lt;&gt;")=0,"",SUMIF('English Scores- Leveled papers'!$H$4:$KM$4,EH$3,'English Scores- Leveled papers'!$H88:$KM88)))</f>
        <v/>
      </c>
      <c r="EI86" s="80" t="str">
        <f>IF($B86="","",IF(COUNTIFS('English Scores- Leveled papers'!$H$4:$KM$4,EI$3,'English Scores- Leveled papers'!$H88:$KM88,"&lt;&gt;")=0,"",SUMIF('English Scores- Leveled papers'!$H$4:$KM$4,EI$3,'English Scores- Leveled papers'!$H88:$KM88)))</f>
        <v/>
      </c>
      <c r="EJ86" s="80" t="str">
        <f>IF($B86="","",IF(COUNTIFS('English Scores- Leveled papers'!$H$4:$KM$4,EJ$3,'English Scores- Leveled papers'!$H88:$KM88,"&lt;&gt;")=0,"",SUMIF('English Scores- Leveled papers'!$H$4:$KM$4,EJ$3,'English Scores- Leveled papers'!$H88:$KM88)))</f>
        <v/>
      </c>
      <c r="EK86" s="80" t="str">
        <f>IF($B86="","",IF(COUNTIFS('English Scores- Leveled papers'!$H$4:$KM$4,EK$3,'English Scores- Leveled papers'!$H88:$KM88,"&lt;&gt;")=0,"",SUMIF('English Scores- Leveled papers'!$H$4:$KM$4,EK$3,'English Scores- Leveled papers'!$H88:$KM88)))</f>
        <v/>
      </c>
      <c r="EL86" s="80" t="str">
        <f>IF($B86="","",IF(COUNTIFS('English Scores- Leveled papers'!$H$4:$KM$4,EL$3,'English Scores- Leveled papers'!$H88:$KM88,"&lt;&gt;")=0,"",SUMIF('English Scores- Leveled papers'!$H$4:$KM$4,EL$3,'English Scores- Leveled papers'!$H88:$KM88)))</f>
        <v/>
      </c>
      <c r="EM86" s="80" t="str">
        <f>IF($B86="","",IF(COUNTIFS('English Scores- Leveled papers'!$H$4:$KM$4,EM$3,'English Scores- Leveled papers'!$H88:$KM88,"&lt;&gt;")=0,"",SUMIF('English Scores- Leveled papers'!$H$4:$KM$4,EM$3,'English Scores- Leveled papers'!$H88:$KM88)))</f>
        <v/>
      </c>
      <c r="EN86" s="80" t="str">
        <f>IF($B86="","",IF(COUNTIFS('English Scores- Leveled papers'!$H$4:$KM$4,EN$3,'English Scores- Leveled papers'!$H88:$KM88,"&lt;&gt;")=0,"",SUMIF('English Scores- Leveled papers'!$H$4:$KM$4,EN$3,'English Scores- Leveled papers'!$H88:$KM88)))</f>
        <v/>
      </c>
      <c r="EO86" s="80" t="str">
        <f>IF($B86="","",IF(COUNTIFS('English Scores- Leveled papers'!$H$4:$KM$4,EO$3,'English Scores- Leveled papers'!$H88:$KM88,"&lt;&gt;")=0,"",SUMIF('English Scores- Leveled papers'!$H$4:$KM$4,EO$3,'English Scores- Leveled papers'!$H88:$KM88)))</f>
        <v/>
      </c>
      <c r="EP86" s="80" t="str">
        <f>IF($B86="","",IF(COUNTIFS('English Scores- Leveled papers'!$H$4:$KM$4,EP$3,'English Scores- Leveled papers'!$H88:$KM88,"&lt;&gt;")=0,"",SUMIF('English Scores- Leveled papers'!$H$4:$KM$4,EP$3,'English Scores- Leveled papers'!$H88:$KM88)))</f>
        <v/>
      </c>
    </row>
    <row r="87" spans="1:146" ht="12.75" customHeight="1" x14ac:dyDescent="0.2">
      <c r="A87" s="65">
        <v>83</v>
      </c>
      <c r="B87" s="65" t="str">
        <f>'English Scores- Leveled papers'!B89</f>
        <v/>
      </c>
      <c r="C87" s="79" t="str">
        <f>IF('RC Mastery Check+Question type'!D87="","",IF(OR('RC Mastery Check+Question type'!D87=-0.5,'RC Mastery Check+Question type'!D87=0,'RC Mastery Check+Question type'!D87=0.2,'RC Mastery Check+Question type'!D87=0.5),"NR",'Cover Sheet'!#REF!))</f>
        <v/>
      </c>
      <c r="D87" s="76" t="str">
        <f>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v/>
      </c>
      <c r="E87" s="78" t="str">
        <f t="shared" si="30"/>
        <v/>
      </c>
      <c r="F87" s="78" t="str">
        <f t="shared" si="31"/>
        <v/>
      </c>
      <c r="G87" s="78" t="str">
        <f t="shared" si="32"/>
        <v/>
      </c>
      <c r="H87" s="78" t="str">
        <f t="shared" si="33"/>
        <v/>
      </c>
      <c r="I87" s="78" t="str">
        <f t="shared" si="34"/>
        <v/>
      </c>
      <c r="J87" s="78" t="str">
        <f t="shared" si="35"/>
        <v/>
      </c>
      <c r="K87" s="78" t="str">
        <f t="shared" si="36"/>
        <v/>
      </c>
      <c r="L87" s="78" t="str">
        <f t="shared" si="37"/>
        <v/>
      </c>
      <c r="M87" s="78" t="str">
        <f t="shared" si="38"/>
        <v/>
      </c>
      <c r="N87" s="78" t="str">
        <f t="shared" si="39"/>
        <v/>
      </c>
      <c r="O87" s="78" t="str">
        <f t="shared" si="40"/>
        <v/>
      </c>
      <c r="P87" s="78" t="str">
        <f t="shared" si="41"/>
        <v/>
      </c>
      <c r="Q87" s="78" t="str">
        <f t="shared" si="42"/>
        <v/>
      </c>
      <c r="R87" s="78" t="str">
        <f t="shared" si="43"/>
        <v/>
      </c>
      <c r="S87" s="41" t="str">
        <f>IF($B87="","",IF(COUNTIFS('English Scores- Leveled papers'!$H$4:$KM$4,S$3,'English Scores- Leveled papers'!$H89:$KM89,"&lt;&gt;")=0,"",SUMIF('English Scores- Leveled papers'!$H$4:$KM$4,S$3,'English Scores- Leveled papers'!$H89:$KM89)))</f>
        <v/>
      </c>
      <c r="T87" s="41" t="str">
        <f>IF($B87="","",IF(COUNTIFS('English Scores- Leveled papers'!$H$4:$KM$4,T$3,'English Scores- Leveled papers'!$H89:$KM89,"&lt;&gt;")=0,"",SUMIF('English Scores- Leveled papers'!$H$4:$KM$4,T$3,'English Scores- Leveled papers'!$H89:$KM89)))</f>
        <v/>
      </c>
      <c r="U87" s="41" t="str">
        <f>IF($B87="","",IF(COUNTIFS('English Scores- Leveled papers'!$H$4:$KM$4,U$3,'English Scores- Leveled papers'!$H89:$KM89,"&lt;&gt;")=0,"",SUMIF('English Scores- Leveled papers'!$H$4:$KM$4,U$3,'English Scores- Leveled papers'!$H89:$KM89)))</f>
        <v/>
      </c>
      <c r="V87" s="41" t="str">
        <f>IF($B87="","",IF(COUNTIFS('English Scores- Leveled papers'!$H$4:$KM$4,V$3,'English Scores- Leveled papers'!$H89:$KM89,"&lt;&gt;")=0,"",SUMIF('English Scores- Leveled papers'!$H$4:$KM$4,V$3,'English Scores- Leveled papers'!$H89:$KM89)))</f>
        <v/>
      </c>
      <c r="W87" s="41" t="str">
        <f>IF($B87="","",IF(COUNTIFS('English Scores- Leveled papers'!$H$4:$KM$4,W$3,'English Scores- Leveled papers'!$H89:$KM89,"&lt;&gt;")=0,"",SUMIF('English Scores- Leveled papers'!$H$4:$KM$4,W$3,'English Scores- Leveled papers'!$H89:$KM89)))</f>
        <v/>
      </c>
      <c r="X87" s="80" t="str">
        <f>IF($B87="","",IF(COUNTIFS('English Scores- Leveled papers'!$H$4:$KM$4,X$3,'English Scores- Leveled papers'!$H89:$KM89,"&lt;&gt;")=0,"",SUMIF('English Scores- Leveled papers'!$H$4:$KM$4,X$3,'English Scores- Leveled papers'!$H89:$KM89)))</f>
        <v/>
      </c>
      <c r="Y87" s="80" t="str">
        <f>IF($B87="","",IF(COUNTIFS('English Scores- Leveled papers'!$H$4:$KM$4,Y$3,'English Scores- Leveled papers'!$H89:$KM89,"&lt;&gt;")=0,"",SUMIF('English Scores- Leveled papers'!$H$4:$KM$4,Y$3,'English Scores- Leveled papers'!$H89:$KM89)))</f>
        <v/>
      </c>
      <c r="Z87" s="80" t="str">
        <f>IF($B87="","",IF(COUNTIFS('English Scores- Leveled papers'!$H$4:$KM$4,Z$3,'English Scores- Leveled papers'!$H89:$KM89,"&lt;&gt;")=0,"",SUMIF('English Scores- Leveled papers'!$H$4:$KM$4,Z$3,'English Scores- Leveled papers'!$H89:$KM89)))</f>
        <v/>
      </c>
      <c r="AA87" s="80" t="str">
        <f>IF($B87="","",IF(COUNTIFS('English Scores- Leveled papers'!$H$4:$KM$4,AA$3,'English Scores- Leveled papers'!$H89:$KM89,"&lt;&gt;")=0,"",SUMIF('English Scores- Leveled papers'!$H$4:$KM$4,AA$3,'English Scores- Leveled papers'!$H89:$KM89)))</f>
        <v/>
      </c>
      <c r="AB87" s="80" t="str">
        <f>IF($B87="","",IF(COUNTIFS('English Scores- Leveled papers'!$H$4:$KM$4,AB$3,'English Scores- Leveled papers'!$H89:$KM89,"&lt;&gt;")=0,"",SUMIF('English Scores- Leveled papers'!$H$4:$KM$4,AB$3,'English Scores- Leveled papers'!$H89:$KM89)))</f>
        <v/>
      </c>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80" t="str">
        <f>IF($B87="","",IF(COUNTIFS('English Scores- Leveled papers'!$H$4:$KM$4,AI$3,'English Scores- Leveled papers'!$H89:$KM89,"&lt;&gt;")=0,"",SUMIF('English Scores- Leveled papers'!$H$4:$KM$4,AI$3,'English Scores- Leveled papers'!$H89:$KM89)))</f>
        <v/>
      </c>
      <c r="AJ87" s="80" t="str">
        <f>IF($B87="","",IF(COUNTIFS('English Scores- Leveled papers'!$H$4:$KM$4,AJ$3,'English Scores- Leveled papers'!$H89:$KM89,"&lt;&gt;")=0,"",SUMIF('English Scores- Leveled papers'!$H$4:$KM$4,AJ$3,'English Scores- Leveled papers'!$H89:$KM89)))</f>
        <v/>
      </c>
      <c r="AK87" s="80" t="str">
        <f>IF($B87="","",IF(COUNTIFS('English Scores- Leveled papers'!$H$4:$KM$4,AK$3,'English Scores- Leveled papers'!$H89:$KM89,"&lt;&gt;")=0,"",SUMIF('English Scores- Leveled papers'!$H$4:$KM$4,AK$3,'English Scores- Leveled papers'!$H89:$KM89)))</f>
        <v/>
      </c>
      <c r="AL87" s="80" t="str">
        <f>IF($B87="","",IF(COUNTIFS('English Scores- Leveled papers'!$H$4:$KM$4,AL$3,'English Scores- Leveled papers'!$H89:$KM89,"&lt;&gt;")=0,"",SUMIF('English Scores- Leveled papers'!$H$4:$KM$4,AL$3,'English Scores- Leveled papers'!$H89:$KM89)))</f>
        <v/>
      </c>
      <c r="AM87" s="80" t="str">
        <f>IF($B87="","",IF(COUNTIFS('English Scores- Leveled papers'!$H$4:$KM$4,AM$3,'English Scores- Leveled papers'!$H89:$KM89,"&lt;&gt;")=0,"",SUMIF('English Scores- Leveled papers'!$H$4:$KM$4,AM$3,'English Scores- Leveled papers'!$H89:$KM89)))</f>
        <v/>
      </c>
      <c r="AN87" s="80"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80" t="str">
        <f>IF($B87="","",IF(COUNTIFS('English Scores- Leveled papers'!$H$4:$KM$4,AZ$3,'English Scores- Leveled papers'!$H89:$KM89,"&lt;&gt;")=0,"",SUMIF('English Scores- Leveled papers'!$H$4:$KM$4,AZ$3,'English Scores- Leveled papers'!$H89:$KM89)))</f>
        <v/>
      </c>
      <c r="BA87" s="80" t="str">
        <f>IF($B87="","",IF(COUNTIFS('English Scores- Leveled papers'!$H$4:$KM$4,BA$3,'English Scores- Leveled papers'!$H89:$KM89,"&lt;&gt;")=0,"",SUMIF('English Scores- Leveled papers'!$H$4:$KM$4,BA$3,'English Scores- Leveled papers'!$H89:$KM89)))</f>
        <v/>
      </c>
      <c r="BB87" s="80" t="str">
        <f>IF($B87="","",IF(COUNTIFS('English Scores- Leveled papers'!$H$4:$KM$4,BB$3,'English Scores- Leveled papers'!$H89:$KM89,"&lt;&gt;")=0,"",SUMIF('English Scores- Leveled papers'!$H$4:$KM$4,BB$3,'English Scores- Leveled papers'!$H89:$KM89)))</f>
        <v/>
      </c>
      <c r="BC87" s="80" t="str">
        <f>IF($B87="","",IF(COUNTIFS('English Scores- Leveled papers'!$H$4:$KM$4,BC$3,'English Scores- Leveled papers'!$H89:$KM89,"&lt;&gt;")=0,"",SUMIF('English Scores- Leveled papers'!$H$4:$KM$4,BC$3,'English Scores- Leveled papers'!$H89:$KM89)))</f>
        <v/>
      </c>
      <c r="BD87" s="80"/>
      <c r="BE87" s="80"/>
      <c r="BF87" s="80" t="str">
        <f>IF($B87="","",IF(COUNTIFS('English Scores- Leveled papers'!$H$4:$KM$4,BF$3,'English Scores- Leveled papers'!$H89:$KM89,"&lt;&gt;")=0,"",SUMIF('English Scores- Leveled papers'!$H$4:$KM$4,BF$3,'English Scores- Leveled papers'!$H89:$KM89)))</f>
        <v/>
      </c>
      <c r="BG87" s="80" t="str">
        <f>IF($B87="","",IF(COUNTIFS('English Scores- Leveled papers'!$H$4:$KM$4,BG$3,'English Scores- Leveled papers'!$H89:$KM89,"&lt;&gt;")=0,"",SUMIF('English Scores- Leveled papers'!$H$4:$KM$4,BG$3,'English Scores- Leveled papers'!$H89:$KM89)))</f>
        <v/>
      </c>
      <c r="BH87" s="80" t="str">
        <f>IF($B87="","",IF(COUNTIFS('English Scores- Leveled papers'!$H$4:$KM$4,BH$3,'English Scores- Leveled papers'!$H89:$KM89,"&lt;&gt;")=0,"",SUMIF('English Scores- Leveled papers'!$H$4:$KM$4,BH$3,'English Scores- Leveled papers'!$H89:$KM89)))</f>
        <v/>
      </c>
      <c r="BI87" s="80" t="str">
        <f>IF($B87="","",IF(COUNTIFS('English Scores- Leveled papers'!$H$4:$KM$4,BI$3,'English Scores- Leveled papers'!$H89:$KM89,"&lt;&gt;")=0,"",SUMIF('English Scores- Leveled papers'!$H$4:$KM$4,BI$3,'English Scores- Leveled papers'!$H89:$KM89)))</f>
        <v/>
      </c>
      <c r="BJ87" s="80" t="str">
        <f>IF($B87="","",IF(COUNTIFS('English Scores- Leveled papers'!$H$4:$KM$4,BJ$3,'English Scores- Leveled papers'!$H89:$KM89,"&lt;&gt;")=0,"",SUMIF('English Scores- Leveled papers'!$H$4:$KM$4,BJ$3,'English Scores- Leveled papers'!$H89:$KM89)))</f>
        <v/>
      </c>
      <c r="BK87" s="80" t="str">
        <f>IF($B87="","",IF(COUNTIFS('English Scores- Leveled papers'!$H$4:$KM$4,BK$3,'English Scores- Leveled papers'!$H89:$KM89,"&lt;&gt;")=0,"",SUMIF('English Scores- Leveled papers'!$H$4:$KM$4,BK$3,'English Scores- Leveled papers'!$H89:$KM89)))</f>
        <v/>
      </c>
      <c r="BL87" s="80" t="str">
        <f>IF($B87="","",IF(COUNTIFS('English Scores- Leveled papers'!$H$4:$KM$4,BL$3,'English Scores- Leveled papers'!$H89:$KM89,"&lt;&gt;")=0,"",SUMIF('English Scores- Leveled papers'!$H$4:$KM$4,BL$3,'English Scores- Leveled papers'!$H89:$KM89)))</f>
        <v/>
      </c>
      <c r="BM87" s="80" t="str">
        <f>IF($B87="","",IF(COUNTIFS('English Scores- Leveled papers'!$H$4:$KM$4,BM$3,'English Scores- Leveled papers'!$H89:$KM89,"&lt;&gt;")=0,"",SUMIF('English Scores- Leveled papers'!$H$4:$KM$4,BM$3,'English Scores- Leveled papers'!$H89:$KM89)))</f>
        <v/>
      </c>
      <c r="BN87" s="80" t="str">
        <f>IF($B87="","",IF(COUNTIFS('English Scores- Leveled papers'!$H$4:$KM$4,BN$3,'English Scores- Leveled papers'!$H89:$KM89,"&lt;&gt;")=0,"",SUMIF('English Scores- Leveled papers'!$H$4:$KM$4,BN$3,'English Scores- Leveled papers'!$H89:$KM89)))</f>
        <v/>
      </c>
      <c r="BO87" s="80"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80" t="str">
        <f>IF($B87="","",IF(COUNTIFS('English Scores- Leveled papers'!$H$4:$KM$4,BX$3,'English Scores- Leveled papers'!$H89:$KM89,"&lt;&gt;")=0,"",SUMIF('English Scores- Leveled papers'!$H$4:$KM$4,BX$3,'English Scores- Leveled papers'!$H89:$KM89)))</f>
        <v/>
      </c>
      <c r="BY87" s="80" t="str">
        <f>IF($B87="","",IF(COUNTIFS('English Scores- Leveled papers'!$H$4:$KM$4,BY$3,'English Scores- Leveled papers'!$H89:$KM89,"&lt;&gt;")=0,"",SUMIF('English Scores- Leveled papers'!$H$4:$KM$4,BY$3,'English Scores- Leveled papers'!$H89:$KM89)))</f>
        <v/>
      </c>
      <c r="BZ87" s="80" t="str">
        <f>IF($B87="","",IF(COUNTIFS('English Scores- Leveled papers'!$H$4:$KM$4,BZ$3,'English Scores- Leveled papers'!$H89:$KM89,"&lt;&gt;")=0,"",SUMIF('English Scores- Leveled papers'!$H$4:$KM$4,BZ$3,'English Scores- Leveled papers'!$H89:$KM89)))</f>
        <v/>
      </c>
      <c r="CA87" s="80" t="str">
        <f>IF($B87="","",IF(COUNTIFS('English Scores- Leveled papers'!$H$4:$KM$4,CA$3,'English Scores- Leveled papers'!$H89:$KM89,"&lt;&gt;")=0,"",SUMIF('English Scores- Leveled papers'!$H$4:$KM$4,CA$3,'English Scores- Leveled papers'!$H89:$KM89)))</f>
        <v/>
      </c>
      <c r="CB87" s="80" t="str">
        <f>IF($B87="","",IF(COUNTIFS('English Scores- Leveled papers'!$H$4:$KM$4,CB$3,'English Scores- Leveled papers'!$H89:$KM89,"&lt;&gt;")=0,"",SUMIF('English Scores- Leveled papers'!$H$4:$KM$4,CB$3,'English Scores- Leveled papers'!$H89:$KM89)))</f>
        <v/>
      </c>
      <c r="CC87" s="80" t="str">
        <f>IF($B87="","",IF(COUNTIFS('English Scores- Leveled papers'!$H$4:$KM$4,CC$3,'English Scores- Leveled papers'!$H89:$KM89,"&lt;&gt;")=0,"",SUMIF('English Scores- Leveled papers'!$H$4:$KM$4,CC$3,'English Scores- Leveled papers'!$H89:$KM89)))</f>
        <v/>
      </c>
      <c r="CD87" s="80" t="str">
        <f>IF($B87="","",IF(COUNTIFS('English Scores- Leveled papers'!$H$4:$KM$4,CD$3,'English Scores- Leveled papers'!$H89:$KM89,"&lt;&gt;")=0,"",SUMIF('English Scores- Leveled papers'!$H$4:$KM$4,CD$3,'English Scores- Leveled papers'!$H89:$KM89)))</f>
        <v/>
      </c>
      <c r="CE87" s="80" t="str">
        <f>IF($B87="","",IF(COUNTIFS('English Scores- Leveled papers'!$H$4:$KM$4,CE$3,'English Scores- Leveled papers'!$H89:$KM89,"&lt;&gt;")=0,"",SUMIF('English Scores- Leveled papers'!$H$4:$KM$4,CE$3,'English Scores- Leveled papers'!$H89:$KM89)))</f>
        <v/>
      </c>
      <c r="CF87" s="80"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80" t="str">
        <f>IF($B87="","",IF(COUNTIFS('English Scores- Leveled papers'!$H$4:$KM$4,CL$3,'English Scores- Leveled papers'!$H89:$KM89,"&lt;&gt;")=0,"",SUMIF('English Scores- Leveled papers'!$H$4:$KM$4,CL$3,'English Scores- Leveled papers'!$H89:$KM89)))</f>
        <v/>
      </c>
      <c r="CM87" s="80" t="str">
        <f>IF($B87="","",IF(COUNTIFS('English Scores- Leveled papers'!$H$4:$KM$4,CM$3,'English Scores- Leveled papers'!$H89:$KM89,"&lt;&gt;")=0,"",SUMIF('English Scores- Leveled papers'!$H$4:$KM$4,CM$3,'English Scores- Leveled papers'!$H89:$KM89)))</f>
        <v/>
      </c>
      <c r="CN87" s="80" t="str">
        <f>IF($B87="","",IF(COUNTIFS('English Scores- Leveled papers'!$H$4:$KM$4,CN$3,'English Scores- Leveled papers'!$H89:$KM89,"&lt;&gt;")=0,"",SUMIF('English Scores- Leveled papers'!$H$4:$KM$4,CN$3,'English Scores- Leveled papers'!$H89:$KM89)))</f>
        <v/>
      </c>
      <c r="CO87" s="80" t="str">
        <f>IF($B87="","",IF(COUNTIFS('English Scores- Leveled papers'!$H$4:$KM$4,CO$3,'English Scores- Leveled papers'!$H89:$KM89,"&lt;&gt;")=0,"",SUMIF('English Scores- Leveled papers'!$H$4:$KM$4,CO$3,'English Scores- Leveled papers'!$H89:$KM89)))</f>
        <v/>
      </c>
      <c r="CP87" s="80" t="str">
        <f>IF($B87="","",IF(COUNTIFS('English Scores- Leveled papers'!$H$4:$KM$4,CP$3,'English Scores- Leveled papers'!$H89:$KM89,"&lt;&gt;")=0,"",SUMIF('English Scores- Leveled papers'!$H$4:$KM$4,CP$3,'English Scores- Leveled papers'!$H89:$KM89)))</f>
        <v/>
      </c>
      <c r="CQ87" s="80" t="str">
        <f>IF($B87="","",IF(COUNTIFS('English Scores- Leveled papers'!$H$4:$KM$4,CQ$3,'English Scores- Leveled papers'!$H89:$KM89,"&lt;&gt;")=0,"",SUMIF('English Scores- Leveled papers'!$H$4:$KM$4,CQ$3,'English Scores- Leveled papers'!$H89:$KM89)))</f>
        <v/>
      </c>
      <c r="CR87" s="80" t="str">
        <f>IF($B87="","",IF(COUNTIFS('English Scores- Leveled papers'!$H$4:$KM$4,CR$3,'English Scores- Leveled papers'!$H89:$KM89,"&lt;&gt;")=0,"",SUMIF('English Scores- Leveled papers'!$H$4:$KM$4,CR$3,'English Scores- Leveled papers'!$H89:$KM89)))</f>
        <v/>
      </c>
      <c r="CS87" s="80"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80" t="str">
        <f>IF($B87="","",IF(COUNTIFS('English Scores- Leveled papers'!$H$4:$KM$4,DF$3,'English Scores- Leveled papers'!$H89:$KM89,"&lt;&gt;")=0,"",SUMIF('English Scores- Leveled papers'!$H$4:$KM$4,DF$3,'English Scores- Leveled papers'!$H89:$KM89)))</f>
        <v/>
      </c>
      <c r="DG87" s="80" t="str">
        <f>IF($B87="","",IF(COUNTIFS('English Scores- Leveled papers'!$H$4:$KM$4,DG$3,'English Scores- Leveled papers'!$H89:$KM89,"&lt;&gt;")=0,"",SUMIF('English Scores- Leveled papers'!$H$4:$KM$4,DG$3,'English Scores- Leveled papers'!$H89:$KM89)))</f>
        <v/>
      </c>
      <c r="DH87" s="80" t="str">
        <f>IF($B87="","",IF(COUNTIFS('English Scores- Leveled papers'!$H$4:$KM$4,DH$3,'English Scores- Leveled papers'!$H89:$KM89,"&lt;&gt;")=0,"",SUMIF('English Scores- Leveled papers'!$H$4:$KM$4,DH$3,'English Scores- Leveled papers'!$H89:$KM89)))</f>
        <v/>
      </c>
      <c r="DI87" s="80" t="str">
        <f>IF($B87="","",IF(COUNTIFS('English Scores- Leveled papers'!$H$4:$KM$4,DI$3,'English Scores- Leveled papers'!$H89:$KM89,"&lt;&gt;")=0,"",SUMIF('English Scores- Leveled papers'!$H$4:$KM$4,DI$3,'English Scores- Leveled papers'!$H89:$KM89)))</f>
        <v/>
      </c>
      <c r="DJ87" s="80" t="str">
        <f>IF($B87="","",IF(COUNTIFS('English Scores- Leveled papers'!$H$4:$KM$4,DJ$3,'English Scores- Leveled papers'!$H89:$KM89,"&lt;&gt;")=0,"",SUMIF('English Scores- Leveled papers'!$H$4:$KM$4,DJ$3,'English Scores- Leveled papers'!$H89:$KM89)))</f>
        <v/>
      </c>
      <c r="DK87" s="80" t="str">
        <f>IF($B87="","",IF(COUNTIFS('English Scores- Leveled papers'!$H$4:$KM$4,DK$3,'English Scores- Leveled papers'!$H89:$KM89,"&lt;&gt;")=0,"",SUMIF('English Scores- Leveled papers'!$H$4:$KM$4,DK$3,'English Scores- Leveled papers'!$H89:$KM89)))</f>
        <v/>
      </c>
      <c r="DL87" s="80" t="str">
        <f>IF($B87="","",IF(COUNTIFS('English Scores- Leveled papers'!$H$4:$KM$4,DL$3,'English Scores- Leveled papers'!$H89:$KM89,"&lt;&gt;")=0,"",SUMIF('English Scores- Leveled papers'!$H$4:$KM$4,DL$3,'English Scores- Leveled papers'!$H89:$KM89)))</f>
        <v/>
      </c>
      <c r="DM87" s="80" t="str">
        <f>IF($B87="","",IF(COUNTIFS('English Scores- Leveled papers'!$H$4:$KM$4,DM$3,'English Scores- Leveled papers'!$H89:$KM89,"&lt;&gt;")=0,"",SUMIF('English Scores- Leveled papers'!$H$4:$KM$4,DM$3,'English Scores- Leveled papers'!$H89:$KM89)))</f>
        <v/>
      </c>
      <c r="DN87" s="80" t="str">
        <f>IF($B87="","",IF(COUNTIFS('English Scores- Leveled papers'!$H$4:$KM$4,DN$3,'English Scores- Leveled papers'!$H89:$KM89,"&lt;&gt;")=0,"",SUMIF('English Scores- Leveled papers'!$H$4:$KM$4,DN$3,'English Scores- Leveled papers'!$H89:$KM89)))</f>
        <v/>
      </c>
      <c r="DO87" s="80" t="str">
        <f>IF($B87="","",IF(COUNTIFS('English Scores- Leveled papers'!$H$4:$KM$4,DO$3,'English Scores- Leveled papers'!$H89:$KM89,"&lt;&gt;")=0,"",SUMIF('English Scores- Leveled papers'!$H$4:$KM$4,DO$3,'English Scores- Leveled papers'!$H89:$KM89)))</f>
        <v/>
      </c>
      <c r="DP87" s="80" t="str">
        <f>IF($B87="","",IF(COUNTIFS('English Scores- Leveled papers'!$H$4:$KM$4,DP$3,'English Scores- Leveled papers'!$H89:$KM89,"&lt;&gt;")=0,"",SUMIF('English Scores- Leveled papers'!$H$4:$KM$4,DP$3,'English Scores- Leveled papers'!$H89:$KM89)))</f>
        <v/>
      </c>
      <c r="DQ87" s="80" t="str">
        <f>IF($B87="","",IF(COUNTIFS('English Scores- Leveled papers'!$H$4:$KM$4,DQ$3,'English Scores- Leveled papers'!$H89:$KM89,"&lt;&gt;")=0,"",SUMIF('English Scores- Leveled papers'!$H$4:$KM$4,DQ$3,'English Scores- Leveled papers'!$H89:$KM89)))</f>
        <v/>
      </c>
      <c r="DR87" s="41" t="str">
        <f>IF($B87="","",IF(COUNTIFS('English Scores- Leveled papers'!$H$4:$KM$4,DR$3,'English Scores- Leveled papers'!$H89:$KM89,"&lt;&gt;")=0,"",SUMIF('English Scores- Leveled papers'!$H$4:$KM$4,DR$3,'English Scores- Leveled papers'!$H89:$KM89)))</f>
        <v/>
      </c>
      <c r="DS87" s="41" t="str">
        <f>IF($B87="","",IF(COUNTIFS('English Scores- Leveled papers'!$H$4:$KM$4,DS$3,'English Scores- Leveled papers'!$H89:$KM89,"&lt;&gt;")=0,"",SUMIF('English Scores- Leveled papers'!$H$4:$KM$4,DS$3,'English Scores- Leveled papers'!$H89:$KM89)))</f>
        <v/>
      </c>
      <c r="DT87" s="41" t="str">
        <f>IF($B87="","",IF(COUNTIFS('English Scores- Leveled papers'!$H$4:$KM$4,DT$3,'English Scores- Leveled papers'!$H89:$KM89,"&lt;&gt;")=0,"",SUMIF('English Scores- Leveled papers'!$H$4:$KM$4,DT$3,'English Scores- Leveled papers'!$H89:$KM89)))</f>
        <v/>
      </c>
      <c r="DU87" s="41" t="str">
        <f>IF($B87="","",IF(COUNTIFS('English Scores- Leveled papers'!$H$4:$KM$4,DU$3,'English Scores- Leveled papers'!$H89:$KM89,"&lt;&gt;")=0,"",SUMIF('English Scores- Leveled papers'!$H$4:$KM$4,DU$3,'English Scores- Leveled papers'!$H89:$KM89)))</f>
        <v/>
      </c>
      <c r="DV87" s="41" t="str">
        <f>IF($B87="","",IF(COUNTIFS('English Scores- Leveled papers'!$H$4:$KM$4,DV$3,'English Scores- Leveled papers'!$H89:$KM89,"&lt;&gt;")=0,"",SUMIF('English Scores- Leveled papers'!$H$4:$KM$4,DV$3,'English Scores- Leveled papers'!$H89:$KM89)))</f>
        <v/>
      </c>
      <c r="DW87" s="41" t="str">
        <f>IF($B87="","",IF(COUNTIFS('English Scores- Leveled papers'!$H$4:$KM$4,DW$3,'English Scores- Leveled papers'!$H89:$KM89,"&lt;&gt;")=0,"",SUMIF('English Scores- Leveled papers'!$H$4:$KM$4,DW$3,'English Scores- Leveled papers'!$H89:$KM89)))</f>
        <v/>
      </c>
      <c r="DX87" s="41" t="str">
        <f>IF($B87="","",IF(COUNTIFS('English Scores- Leveled papers'!$H$4:$KM$4,DX$3,'English Scores- Leveled papers'!$H89:$KM89,"&lt;&gt;")=0,"",SUMIF('English Scores- Leveled papers'!$H$4:$KM$4,DX$3,'English Scores- Leveled papers'!$H89:$KM89)))</f>
        <v/>
      </c>
      <c r="DY87" s="41" t="str">
        <f>IF($B87="","",IF(COUNTIFS('English Scores- Leveled papers'!$H$4:$KM$4,DY$3,'English Scores- Leveled papers'!$H89:$KM89,"&lt;&gt;")=0,"",SUMIF('English Scores- Leveled papers'!$H$4:$KM$4,DY$3,'English Scores- Leveled papers'!$H89:$KM89)))</f>
        <v/>
      </c>
      <c r="DZ87" s="41" t="str">
        <f>IF($B87="","",IF(COUNTIFS('English Scores- Leveled papers'!$H$4:$KM$4,DZ$3,'English Scores- Leveled papers'!$H89:$KM89,"&lt;&gt;")=0,"",SUMIF('English Scores- Leveled papers'!$H$4:$KM$4,DZ$3,'English Scores- Leveled papers'!$H89:$KM89)))</f>
        <v/>
      </c>
      <c r="EA87" s="41" t="str">
        <f>IF($B87="","",IF(COUNTIFS('English Scores- Leveled papers'!$H$4:$KM$4,EA$3,'English Scores- Leveled papers'!$H89:$KM89,"&lt;&gt;")=0,"",SUMIF('English Scores- Leveled papers'!$H$4:$KM$4,EA$3,'English Scores- Leveled papers'!$H89:$KM89)))</f>
        <v/>
      </c>
      <c r="EB87" s="41" t="str">
        <f>IF($B87="","",IF(COUNTIFS('English Scores- Leveled papers'!$H$4:$KM$4,EB$3,'English Scores- Leveled papers'!$H89:$KM89,"&lt;&gt;")=0,"",SUMIF('English Scores- Leveled papers'!$H$4:$KM$4,EB$3,'English Scores- Leveled papers'!$H89:$KM89)))</f>
        <v/>
      </c>
      <c r="EC87" s="41" t="str">
        <f>IF($B87="","",IF(COUNTIFS('English Scores- Leveled papers'!$H$4:$KM$4,EC$3,'English Scores- Leveled papers'!$H89:$KM89,"&lt;&gt;")=0,"",SUMIF('English Scores- Leveled papers'!$H$4:$KM$4,EC$3,'English Scores- Leveled papers'!$H89:$KM89)))</f>
        <v/>
      </c>
      <c r="ED87" s="80" t="str">
        <f>IF($B87="","",IF(COUNTIFS('English Scores- Leveled papers'!$H$4:$KM$4,ED$3,'English Scores- Leveled papers'!$H89:$KM89,"&lt;&gt;")=0,"",SUMIF('English Scores- Leveled papers'!$H$4:$KM$4,ED$3,'English Scores- Leveled papers'!$H89:$KM89)))</f>
        <v/>
      </c>
      <c r="EE87" s="80" t="str">
        <f>IF($B87="","",IF(COUNTIFS('English Scores- Leveled papers'!$H$4:$KM$4,EE$3,'English Scores- Leveled papers'!$H89:$KM89,"&lt;&gt;")=0,"",SUMIF('English Scores- Leveled papers'!$H$4:$KM$4,EE$3,'English Scores- Leveled papers'!$H89:$KM89)))</f>
        <v/>
      </c>
      <c r="EF87" s="80" t="str">
        <f>IF($B87="","",IF(COUNTIFS('English Scores- Leveled papers'!$H$4:$KM$4,EF$3,'English Scores- Leveled papers'!$H89:$KM89,"&lt;&gt;")=0,"",SUMIF('English Scores- Leveled papers'!$H$4:$KM$4,EF$3,'English Scores- Leveled papers'!$H89:$KM89)))</f>
        <v/>
      </c>
      <c r="EG87" s="80" t="str">
        <f>IF($B87="","",IF(COUNTIFS('English Scores- Leveled papers'!$H$4:$KM$4,EG$3,'English Scores- Leveled papers'!$H89:$KM89,"&lt;&gt;")=0,"",SUMIF('English Scores- Leveled papers'!$H$4:$KM$4,EG$3,'English Scores- Leveled papers'!$H89:$KM89)))</f>
        <v/>
      </c>
      <c r="EH87" s="80" t="str">
        <f>IF($B87="","",IF(COUNTIFS('English Scores- Leveled papers'!$H$4:$KM$4,EH$3,'English Scores- Leveled papers'!$H89:$KM89,"&lt;&gt;")=0,"",SUMIF('English Scores- Leveled papers'!$H$4:$KM$4,EH$3,'English Scores- Leveled papers'!$H89:$KM89)))</f>
        <v/>
      </c>
      <c r="EI87" s="80" t="str">
        <f>IF($B87="","",IF(COUNTIFS('English Scores- Leveled papers'!$H$4:$KM$4,EI$3,'English Scores- Leveled papers'!$H89:$KM89,"&lt;&gt;")=0,"",SUMIF('English Scores- Leveled papers'!$H$4:$KM$4,EI$3,'English Scores- Leveled papers'!$H89:$KM89)))</f>
        <v/>
      </c>
      <c r="EJ87" s="80" t="str">
        <f>IF($B87="","",IF(COUNTIFS('English Scores- Leveled papers'!$H$4:$KM$4,EJ$3,'English Scores- Leveled papers'!$H89:$KM89,"&lt;&gt;")=0,"",SUMIF('English Scores- Leveled papers'!$H$4:$KM$4,EJ$3,'English Scores- Leveled papers'!$H89:$KM89)))</f>
        <v/>
      </c>
      <c r="EK87" s="80" t="str">
        <f>IF($B87="","",IF(COUNTIFS('English Scores- Leveled papers'!$H$4:$KM$4,EK$3,'English Scores- Leveled papers'!$H89:$KM89,"&lt;&gt;")=0,"",SUMIF('English Scores- Leveled papers'!$H$4:$KM$4,EK$3,'English Scores- Leveled papers'!$H89:$KM89)))</f>
        <v/>
      </c>
      <c r="EL87" s="80" t="str">
        <f>IF($B87="","",IF(COUNTIFS('English Scores- Leveled papers'!$H$4:$KM$4,EL$3,'English Scores- Leveled papers'!$H89:$KM89,"&lt;&gt;")=0,"",SUMIF('English Scores- Leveled papers'!$H$4:$KM$4,EL$3,'English Scores- Leveled papers'!$H89:$KM89)))</f>
        <v/>
      </c>
      <c r="EM87" s="80" t="str">
        <f>IF($B87="","",IF(COUNTIFS('English Scores- Leveled papers'!$H$4:$KM$4,EM$3,'English Scores- Leveled papers'!$H89:$KM89,"&lt;&gt;")=0,"",SUMIF('English Scores- Leveled papers'!$H$4:$KM$4,EM$3,'English Scores- Leveled papers'!$H89:$KM89)))</f>
        <v/>
      </c>
      <c r="EN87" s="80" t="str">
        <f>IF($B87="","",IF(COUNTIFS('English Scores- Leveled papers'!$H$4:$KM$4,EN$3,'English Scores- Leveled papers'!$H89:$KM89,"&lt;&gt;")=0,"",SUMIF('English Scores- Leveled papers'!$H$4:$KM$4,EN$3,'English Scores- Leveled papers'!$H89:$KM89)))</f>
        <v/>
      </c>
      <c r="EO87" s="80" t="str">
        <f>IF($B87="","",IF(COUNTIFS('English Scores- Leveled papers'!$H$4:$KM$4,EO$3,'English Scores- Leveled papers'!$H89:$KM89,"&lt;&gt;")=0,"",SUMIF('English Scores- Leveled papers'!$H$4:$KM$4,EO$3,'English Scores- Leveled papers'!$H89:$KM89)))</f>
        <v/>
      </c>
      <c r="EP87" s="80" t="str">
        <f>IF($B87="","",IF(COUNTIFS('English Scores- Leveled papers'!$H$4:$KM$4,EP$3,'English Scores- Leveled papers'!$H89:$KM89,"&lt;&gt;")=0,"",SUMIF('English Scores- Leveled papers'!$H$4:$KM$4,EP$3,'English Scores- Leveled papers'!$H89:$KM89)))</f>
        <v/>
      </c>
    </row>
    <row r="88" spans="1:146" ht="12.75" customHeight="1" x14ac:dyDescent="0.2">
      <c r="A88" s="65">
        <v>84</v>
      </c>
      <c r="B88" s="65" t="str">
        <f>'English Scores- Leveled papers'!B90</f>
        <v/>
      </c>
      <c r="C88" s="79" t="str">
        <f>IF('RC Mastery Check+Question type'!D88="","",IF(OR('RC Mastery Check+Question type'!D88=-0.5,'RC Mastery Check+Question type'!D88=0,'RC Mastery Check+Question type'!D88=0.2,'RC Mastery Check+Question type'!D88=0.5),"NR",'Cover Sheet'!#REF!))</f>
        <v/>
      </c>
      <c r="D88" s="76" t="str">
        <f>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v/>
      </c>
      <c r="E88" s="78" t="str">
        <f t="shared" si="30"/>
        <v/>
      </c>
      <c r="F88" s="78" t="str">
        <f t="shared" si="31"/>
        <v/>
      </c>
      <c r="G88" s="78" t="str">
        <f t="shared" si="32"/>
        <v/>
      </c>
      <c r="H88" s="78" t="str">
        <f t="shared" si="33"/>
        <v/>
      </c>
      <c r="I88" s="78" t="str">
        <f t="shared" si="34"/>
        <v/>
      </c>
      <c r="J88" s="78" t="str">
        <f t="shared" si="35"/>
        <v/>
      </c>
      <c r="K88" s="78" t="str">
        <f t="shared" si="36"/>
        <v/>
      </c>
      <c r="L88" s="78" t="str">
        <f t="shared" si="37"/>
        <v/>
      </c>
      <c r="M88" s="78" t="str">
        <f t="shared" si="38"/>
        <v/>
      </c>
      <c r="N88" s="78" t="str">
        <f t="shared" si="39"/>
        <v/>
      </c>
      <c r="O88" s="78" t="str">
        <f t="shared" si="40"/>
        <v/>
      </c>
      <c r="P88" s="78" t="str">
        <f t="shared" si="41"/>
        <v/>
      </c>
      <c r="Q88" s="78" t="str">
        <f t="shared" si="42"/>
        <v/>
      </c>
      <c r="R88" s="78" t="str">
        <f t="shared" si="43"/>
        <v/>
      </c>
      <c r="S88" s="41" t="str">
        <f>IF($B88="","",IF(COUNTIFS('English Scores- Leveled papers'!$H$4:$KM$4,S$3,'English Scores- Leveled papers'!$H90:$KM90,"&lt;&gt;")=0,"",SUMIF('English Scores- Leveled papers'!$H$4:$KM$4,S$3,'English Scores- Leveled papers'!$H90:$KM90)))</f>
        <v/>
      </c>
      <c r="T88" s="41" t="str">
        <f>IF($B88="","",IF(COUNTIFS('English Scores- Leveled papers'!$H$4:$KM$4,T$3,'English Scores- Leveled papers'!$H90:$KM90,"&lt;&gt;")=0,"",SUMIF('English Scores- Leveled papers'!$H$4:$KM$4,T$3,'English Scores- Leveled papers'!$H90:$KM90)))</f>
        <v/>
      </c>
      <c r="U88" s="41" t="str">
        <f>IF($B88="","",IF(COUNTIFS('English Scores- Leveled papers'!$H$4:$KM$4,U$3,'English Scores- Leveled papers'!$H90:$KM90,"&lt;&gt;")=0,"",SUMIF('English Scores- Leveled papers'!$H$4:$KM$4,U$3,'English Scores- Leveled papers'!$H90:$KM90)))</f>
        <v/>
      </c>
      <c r="V88" s="41" t="str">
        <f>IF($B88="","",IF(COUNTIFS('English Scores- Leveled papers'!$H$4:$KM$4,V$3,'English Scores- Leveled papers'!$H90:$KM90,"&lt;&gt;")=0,"",SUMIF('English Scores- Leveled papers'!$H$4:$KM$4,V$3,'English Scores- Leveled papers'!$H90:$KM90)))</f>
        <v/>
      </c>
      <c r="W88" s="41" t="str">
        <f>IF($B88="","",IF(COUNTIFS('English Scores- Leveled papers'!$H$4:$KM$4,W$3,'English Scores- Leveled papers'!$H90:$KM90,"&lt;&gt;")=0,"",SUMIF('English Scores- Leveled papers'!$H$4:$KM$4,W$3,'English Scores- Leveled papers'!$H90:$KM90)))</f>
        <v/>
      </c>
      <c r="X88" s="80" t="str">
        <f>IF($B88="","",IF(COUNTIFS('English Scores- Leveled papers'!$H$4:$KM$4,X$3,'English Scores- Leveled papers'!$H90:$KM90,"&lt;&gt;")=0,"",SUMIF('English Scores- Leveled papers'!$H$4:$KM$4,X$3,'English Scores- Leveled papers'!$H90:$KM90)))</f>
        <v/>
      </c>
      <c r="Y88" s="80" t="str">
        <f>IF($B88="","",IF(COUNTIFS('English Scores- Leveled papers'!$H$4:$KM$4,Y$3,'English Scores- Leveled papers'!$H90:$KM90,"&lt;&gt;")=0,"",SUMIF('English Scores- Leveled papers'!$H$4:$KM$4,Y$3,'English Scores- Leveled papers'!$H90:$KM90)))</f>
        <v/>
      </c>
      <c r="Z88" s="80" t="str">
        <f>IF($B88="","",IF(COUNTIFS('English Scores- Leveled papers'!$H$4:$KM$4,Z$3,'English Scores- Leveled papers'!$H90:$KM90,"&lt;&gt;")=0,"",SUMIF('English Scores- Leveled papers'!$H$4:$KM$4,Z$3,'English Scores- Leveled papers'!$H90:$KM90)))</f>
        <v/>
      </c>
      <c r="AA88" s="80" t="str">
        <f>IF($B88="","",IF(COUNTIFS('English Scores- Leveled papers'!$H$4:$KM$4,AA$3,'English Scores- Leveled papers'!$H90:$KM90,"&lt;&gt;")=0,"",SUMIF('English Scores- Leveled papers'!$H$4:$KM$4,AA$3,'English Scores- Leveled papers'!$H90:$KM90)))</f>
        <v/>
      </c>
      <c r="AB88" s="80" t="str">
        <f>IF($B88="","",IF(COUNTIFS('English Scores- Leveled papers'!$H$4:$KM$4,AB$3,'English Scores- Leveled papers'!$H90:$KM90,"&lt;&gt;")=0,"",SUMIF('English Scores- Leveled papers'!$H$4:$KM$4,AB$3,'English Scores- Leveled papers'!$H90:$KM90)))</f>
        <v/>
      </c>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80" t="str">
        <f>IF($B88="","",IF(COUNTIFS('English Scores- Leveled papers'!$H$4:$KM$4,AI$3,'English Scores- Leveled papers'!$H90:$KM90,"&lt;&gt;")=0,"",SUMIF('English Scores- Leveled papers'!$H$4:$KM$4,AI$3,'English Scores- Leveled papers'!$H90:$KM90)))</f>
        <v/>
      </c>
      <c r="AJ88" s="80" t="str">
        <f>IF($B88="","",IF(COUNTIFS('English Scores- Leveled papers'!$H$4:$KM$4,AJ$3,'English Scores- Leveled papers'!$H90:$KM90,"&lt;&gt;")=0,"",SUMIF('English Scores- Leveled papers'!$H$4:$KM$4,AJ$3,'English Scores- Leveled papers'!$H90:$KM90)))</f>
        <v/>
      </c>
      <c r="AK88" s="80" t="str">
        <f>IF($B88="","",IF(COUNTIFS('English Scores- Leveled papers'!$H$4:$KM$4,AK$3,'English Scores- Leveled papers'!$H90:$KM90,"&lt;&gt;")=0,"",SUMIF('English Scores- Leveled papers'!$H$4:$KM$4,AK$3,'English Scores- Leveled papers'!$H90:$KM90)))</f>
        <v/>
      </c>
      <c r="AL88" s="80" t="str">
        <f>IF($B88="","",IF(COUNTIFS('English Scores- Leveled papers'!$H$4:$KM$4,AL$3,'English Scores- Leveled papers'!$H90:$KM90,"&lt;&gt;")=0,"",SUMIF('English Scores- Leveled papers'!$H$4:$KM$4,AL$3,'English Scores- Leveled papers'!$H90:$KM90)))</f>
        <v/>
      </c>
      <c r="AM88" s="80" t="str">
        <f>IF($B88="","",IF(COUNTIFS('English Scores- Leveled papers'!$H$4:$KM$4,AM$3,'English Scores- Leveled papers'!$H90:$KM90,"&lt;&gt;")=0,"",SUMIF('English Scores- Leveled papers'!$H$4:$KM$4,AM$3,'English Scores- Leveled papers'!$H90:$KM90)))</f>
        <v/>
      </c>
      <c r="AN88" s="80"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80" t="str">
        <f>IF($B88="","",IF(COUNTIFS('English Scores- Leveled papers'!$H$4:$KM$4,AZ$3,'English Scores- Leveled papers'!$H90:$KM90,"&lt;&gt;")=0,"",SUMIF('English Scores- Leveled papers'!$H$4:$KM$4,AZ$3,'English Scores- Leveled papers'!$H90:$KM90)))</f>
        <v/>
      </c>
      <c r="BA88" s="80" t="str">
        <f>IF($B88="","",IF(COUNTIFS('English Scores- Leveled papers'!$H$4:$KM$4,BA$3,'English Scores- Leveled papers'!$H90:$KM90,"&lt;&gt;")=0,"",SUMIF('English Scores- Leveled papers'!$H$4:$KM$4,BA$3,'English Scores- Leveled papers'!$H90:$KM90)))</f>
        <v/>
      </c>
      <c r="BB88" s="80" t="str">
        <f>IF($B88="","",IF(COUNTIFS('English Scores- Leveled papers'!$H$4:$KM$4,BB$3,'English Scores- Leveled papers'!$H90:$KM90,"&lt;&gt;")=0,"",SUMIF('English Scores- Leveled papers'!$H$4:$KM$4,BB$3,'English Scores- Leveled papers'!$H90:$KM90)))</f>
        <v/>
      </c>
      <c r="BC88" s="80" t="str">
        <f>IF($B88="","",IF(COUNTIFS('English Scores- Leveled papers'!$H$4:$KM$4,BC$3,'English Scores- Leveled papers'!$H90:$KM90,"&lt;&gt;")=0,"",SUMIF('English Scores- Leveled papers'!$H$4:$KM$4,BC$3,'English Scores- Leveled papers'!$H90:$KM90)))</f>
        <v/>
      </c>
      <c r="BD88" s="80"/>
      <c r="BE88" s="80"/>
      <c r="BF88" s="80" t="str">
        <f>IF($B88="","",IF(COUNTIFS('English Scores- Leveled papers'!$H$4:$KM$4,BF$3,'English Scores- Leveled papers'!$H90:$KM90,"&lt;&gt;")=0,"",SUMIF('English Scores- Leveled papers'!$H$4:$KM$4,BF$3,'English Scores- Leveled papers'!$H90:$KM90)))</f>
        <v/>
      </c>
      <c r="BG88" s="80" t="str">
        <f>IF($B88="","",IF(COUNTIFS('English Scores- Leveled papers'!$H$4:$KM$4,BG$3,'English Scores- Leveled papers'!$H90:$KM90,"&lt;&gt;")=0,"",SUMIF('English Scores- Leveled papers'!$H$4:$KM$4,BG$3,'English Scores- Leveled papers'!$H90:$KM90)))</f>
        <v/>
      </c>
      <c r="BH88" s="80" t="str">
        <f>IF($B88="","",IF(COUNTIFS('English Scores- Leveled papers'!$H$4:$KM$4,BH$3,'English Scores- Leveled papers'!$H90:$KM90,"&lt;&gt;")=0,"",SUMIF('English Scores- Leveled papers'!$H$4:$KM$4,BH$3,'English Scores- Leveled papers'!$H90:$KM90)))</f>
        <v/>
      </c>
      <c r="BI88" s="80" t="str">
        <f>IF($B88="","",IF(COUNTIFS('English Scores- Leveled papers'!$H$4:$KM$4,BI$3,'English Scores- Leveled papers'!$H90:$KM90,"&lt;&gt;")=0,"",SUMIF('English Scores- Leveled papers'!$H$4:$KM$4,BI$3,'English Scores- Leveled papers'!$H90:$KM90)))</f>
        <v/>
      </c>
      <c r="BJ88" s="80" t="str">
        <f>IF($B88="","",IF(COUNTIFS('English Scores- Leveled papers'!$H$4:$KM$4,BJ$3,'English Scores- Leveled papers'!$H90:$KM90,"&lt;&gt;")=0,"",SUMIF('English Scores- Leveled papers'!$H$4:$KM$4,BJ$3,'English Scores- Leveled papers'!$H90:$KM90)))</f>
        <v/>
      </c>
      <c r="BK88" s="80" t="str">
        <f>IF($B88="","",IF(COUNTIFS('English Scores- Leveled papers'!$H$4:$KM$4,BK$3,'English Scores- Leveled papers'!$H90:$KM90,"&lt;&gt;")=0,"",SUMIF('English Scores- Leveled papers'!$H$4:$KM$4,BK$3,'English Scores- Leveled papers'!$H90:$KM90)))</f>
        <v/>
      </c>
      <c r="BL88" s="80" t="str">
        <f>IF($B88="","",IF(COUNTIFS('English Scores- Leveled papers'!$H$4:$KM$4,BL$3,'English Scores- Leveled papers'!$H90:$KM90,"&lt;&gt;")=0,"",SUMIF('English Scores- Leveled papers'!$H$4:$KM$4,BL$3,'English Scores- Leveled papers'!$H90:$KM90)))</f>
        <v/>
      </c>
      <c r="BM88" s="80" t="str">
        <f>IF($B88="","",IF(COUNTIFS('English Scores- Leveled papers'!$H$4:$KM$4,BM$3,'English Scores- Leveled papers'!$H90:$KM90,"&lt;&gt;")=0,"",SUMIF('English Scores- Leveled papers'!$H$4:$KM$4,BM$3,'English Scores- Leveled papers'!$H90:$KM90)))</f>
        <v/>
      </c>
      <c r="BN88" s="80" t="str">
        <f>IF($B88="","",IF(COUNTIFS('English Scores- Leveled papers'!$H$4:$KM$4,BN$3,'English Scores- Leveled papers'!$H90:$KM90,"&lt;&gt;")=0,"",SUMIF('English Scores- Leveled papers'!$H$4:$KM$4,BN$3,'English Scores- Leveled papers'!$H90:$KM90)))</f>
        <v/>
      </c>
      <c r="BO88" s="80"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80" t="str">
        <f>IF($B88="","",IF(COUNTIFS('English Scores- Leveled papers'!$H$4:$KM$4,BX$3,'English Scores- Leveled papers'!$H90:$KM90,"&lt;&gt;")=0,"",SUMIF('English Scores- Leveled papers'!$H$4:$KM$4,BX$3,'English Scores- Leveled papers'!$H90:$KM90)))</f>
        <v/>
      </c>
      <c r="BY88" s="80" t="str">
        <f>IF($B88="","",IF(COUNTIFS('English Scores- Leveled papers'!$H$4:$KM$4,BY$3,'English Scores- Leveled papers'!$H90:$KM90,"&lt;&gt;")=0,"",SUMIF('English Scores- Leveled papers'!$H$4:$KM$4,BY$3,'English Scores- Leveled papers'!$H90:$KM90)))</f>
        <v/>
      </c>
      <c r="BZ88" s="80" t="str">
        <f>IF($B88="","",IF(COUNTIFS('English Scores- Leveled papers'!$H$4:$KM$4,BZ$3,'English Scores- Leveled papers'!$H90:$KM90,"&lt;&gt;")=0,"",SUMIF('English Scores- Leveled papers'!$H$4:$KM$4,BZ$3,'English Scores- Leveled papers'!$H90:$KM90)))</f>
        <v/>
      </c>
      <c r="CA88" s="80" t="str">
        <f>IF($B88="","",IF(COUNTIFS('English Scores- Leveled papers'!$H$4:$KM$4,CA$3,'English Scores- Leveled papers'!$H90:$KM90,"&lt;&gt;")=0,"",SUMIF('English Scores- Leveled papers'!$H$4:$KM$4,CA$3,'English Scores- Leveled papers'!$H90:$KM90)))</f>
        <v/>
      </c>
      <c r="CB88" s="80" t="str">
        <f>IF($B88="","",IF(COUNTIFS('English Scores- Leveled papers'!$H$4:$KM$4,CB$3,'English Scores- Leveled papers'!$H90:$KM90,"&lt;&gt;")=0,"",SUMIF('English Scores- Leveled papers'!$H$4:$KM$4,CB$3,'English Scores- Leveled papers'!$H90:$KM90)))</f>
        <v/>
      </c>
      <c r="CC88" s="80" t="str">
        <f>IF($B88="","",IF(COUNTIFS('English Scores- Leveled papers'!$H$4:$KM$4,CC$3,'English Scores- Leveled papers'!$H90:$KM90,"&lt;&gt;")=0,"",SUMIF('English Scores- Leveled papers'!$H$4:$KM$4,CC$3,'English Scores- Leveled papers'!$H90:$KM90)))</f>
        <v/>
      </c>
      <c r="CD88" s="80" t="str">
        <f>IF($B88="","",IF(COUNTIFS('English Scores- Leveled papers'!$H$4:$KM$4,CD$3,'English Scores- Leveled papers'!$H90:$KM90,"&lt;&gt;")=0,"",SUMIF('English Scores- Leveled papers'!$H$4:$KM$4,CD$3,'English Scores- Leveled papers'!$H90:$KM90)))</f>
        <v/>
      </c>
      <c r="CE88" s="80" t="str">
        <f>IF($B88="","",IF(COUNTIFS('English Scores- Leveled papers'!$H$4:$KM$4,CE$3,'English Scores- Leveled papers'!$H90:$KM90,"&lt;&gt;")=0,"",SUMIF('English Scores- Leveled papers'!$H$4:$KM$4,CE$3,'English Scores- Leveled papers'!$H90:$KM90)))</f>
        <v/>
      </c>
      <c r="CF88" s="80"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80" t="str">
        <f>IF($B88="","",IF(COUNTIFS('English Scores- Leveled papers'!$H$4:$KM$4,CL$3,'English Scores- Leveled papers'!$H90:$KM90,"&lt;&gt;")=0,"",SUMIF('English Scores- Leveled papers'!$H$4:$KM$4,CL$3,'English Scores- Leveled papers'!$H90:$KM90)))</f>
        <v/>
      </c>
      <c r="CM88" s="80" t="str">
        <f>IF($B88="","",IF(COUNTIFS('English Scores- Leveled papers'!$H$4:$KM$4,CM$3,'English Scores- Leveled papers'!$H90:$KM90,"&lt;&gt;")=0,"",SUMIF('English Scores- Leveled papers'!$H$4:$KM$4,CM$3,'English Scores- Leveled papers'!$H90:$KM90)))</f>
        <v/>
      </c>
      <c r="CN88" s="80" t="str">
        <f>IF($B88="","",IF(COUNTIFS('English Scores- Leveled papers'!$H$4:$KM$4,CN$3,'English Scores- Leveled papers'!$H90:$KM90,"&lt;&gt;")=0,"",SUMIF('English Scores- Leveled papers'!$H$4:$KM$4,CN$3,'English Scores- Leveled papers'!$H90:$KM90)))</f>
        <v/>
      </c>
      <c r="CO88" s="80" t="str">
        <f>IF($B88="","",IF(COUNTIFS('English Scores- Leveled papers'!$H$4:$KM$4,CO$3,'English Scores- Leveled papers'!$H90:$KM90,"&lt;&gt;")=0,"",SUMIF('English Scores- Leveled papers'!$H$4:$KM$4,CO$3,'English Scores- Leveled papers'!$H90:$KM90)))</f>
        <v/>
      </c>
      <c r="CP88" s="80" t="str">
        <f>IF($B88="","",IF(COUNTIFS('English Scores- Leveled papers'!$H$4:$KM$4,CP$3,'English Scores- Leveled papers'!$H90:$KM90,"&lt;&gt;")=0,"",SUMIF('English Scores- Leveled papers'!$H$4:$KM$4,CP$3,'English Scores- Leveled papers'!$H90:$KM90)))</f>
        <v/>
      </c>
      <c r="CQ88" s="80" t="str">
        <f>IF($B88="","",IF(COUNTIFS('English Scores- Leveled papers'!$H$4:$KM$4,CQ$3,'English Scores- Leveled papers'!$H90:$KM90,"&lt;&gt;")=0,"",SUMIF('English Scores- Leveled papers'!$H$4:$KM$4,CQ$3,'English Scores- Leveled papers'!$H90:$KM90)))</f>
        <v/>
      </c>
      <c r="CR88" s="80" t="str">
        <f>IF($B88="","",IF(COUNTIFS('English Scores- Leveled papers'!$H$4:$KM$4,CR$3,'English Scores- Leveled papers'!$H90:$KM90,"&lt;&gt;")=0,"",SUMIF('English Scores- Leveled papers'!$H$4:$KM$4,CR$3,'English Scores- Leveled papers'!$H90:$KM90)))</f>
        <v/>
      </c>
      <c r="CS88" s="80"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80" t="str">
        <f>IF($B88="","",IF(COUNTIFS('English Scores- Leveled papers'!$H$4:$KM$4,DF$3,'English Scores- Leveled papers'!$H90:$KM90,"&lt;&gt;")=0,"",SUMIF('English Scores- Leveled papers'!$H$4:$KM$4,DF$3,'English Scores- Leveled papers'!$H90:$KM90)))</f>
        <v/>
      </c>
      <c r="DG88" s="80" t="str">
        <f>IF($B88="","",IF(COUNTIFS('English Scores- Leveled papers'!$H$4:$KM$4,DG$3,'English Scores- Leveled papers'!$H90:$KM90,"&lt;&gt;")=0,"",SUMIF('English Scores- Leveled papers'!$H$4:$KM$4,DG$3,'English Scores- Leveled papers'!$H90:$KM90)))</f>
        <v/>
      </c>
      <c r="DH88" s="80" t="str">
        <f>IF($B88="","",IF(COUNTIFS('English Scores- Leveled papers'!$H$4:$KM$4,DH$3,'English Scores- Leveled papers'!$H90:$KM90,"&lt;&gt;")=0,"",SUMIF('English Scores- Leveled papers'!$H$4:$KM$4,DH$3,'English Scores- Leveled papers'!$H90:$KM90)))</f>
        <v/>
      </c>
      <c r="DI88" s="80" t="str">
        <f>IF($B88="","",IF(COUNTIFS('English Scores- Leveled papers'!$H$4:$KM$4,DI$3,'English Scores- Leveled papers'!$H90:$KM90,"&lt;&gt;")=0,"",SUMIF('English Scores- Leveled papers'!$H$4:$KM$4,DI$3,'English Scores- Leveled papers'!$H90:$KM90)))</f>
        <v/>
      </c>
      <c r="DJ88" s="80" t="str">
        <f>IF($B88="","",IF(COUNTIFS('English Scores- Leveled papers'!$H$4:$KM$4,DJ$3,'English Scores- Leveled papers'!$H90:$KM90,"&lt;&gt;")=0,"",SUMIF('English Scores- Leveled papers'!$H$4:$KM$4,DJ$3,'English Scores- Leveled papers'!$H90:$KM90)))</f>
        <v/>
      </c>
      <c r="DK88" s="80" t="str">
        <f>IF($B88="","",IF(COUNTIFS('English Scores- Leveled papers'!$H$4:$KM$4,DK$3,'English Scores- Leveled papers'!$H90:$KM90,"&lt;&gt;")=0,"",SUMIF('English Scores- Leveled papers'!$H$4:$KM$4,DK$3,'English Scores- Leveled papers'!$H90:$KM90)))</f>
        <v/>
      </c>
      <c r="DL88" s="80" t="str">
        <f>IF($B88="","",IF(COUNTIFS('English Scores- Leveled papers'!$H$4:$KM$4,DL$3,'English Scores- Leveled papers'!$H90:$KM90,"&lt;&gt;")=0,"",SUMIF('English Scores- Leveled papers'!$H$4:$KM$4,DL$3,'English Scores- Leveled papers'!$H90:$KM90)))</f>
        <v/>
      </c>
      <c r="DM88" s="80" t="str">
        <f>IF($B88="","",IF(COUNTIFS('English Scores- Leveled papers'!$H$4:$KM$4,DM$3,'English Scores- Leveled papers'!$H90:$KM90,"&lt;&gt;")=0,"",SUMIF('English Scores- Leveled papers'!$H$4:$KM$4,DM$3,'English Scores- Leveled papers'!$H90:$KM90)))</f>
        <v/>
      </c>
      <c r="DN88" s="80" t="str">
        <f>IF($B88="","",IF(COUNTIFS('English Scores- Leveled papers'!$H$4:$KM$4,DN$3,'English Scores- Leveled papers'!$H90:$KM90,"&lt;&gt;")=0,"",SUMIF('English Scores- Leveled papers'!$H$4:$KM$4,DN$3,'English Scores- Leveled papers'!$H90:$KM90)))</f>
        <v/>
      </c>
      <c r="DO88" s="80" t="str">
        <f>IF($B88="","",IF(COUNTIFS('English Scores- Leveled papers'!$H$4:$KM$4,DO$3,'English Scores- Leveled papers'!$H90:$KM90,"&lt;&gt;")=0,"",SUMIF('English Scores- Leveled papers'!$H$4:$KM$4,DO$3,'English Scores- Leveled papers'!$H90:$KM90)))</f>
        <v/>
      </c>
      <c r="DP88" s="80" t="str">
        <f>IF($B88="","",IF(COUNTIFS('English Scores- Leveled papers'!$H$4:$KM$4,DP$3,'English Scores- Leveled papers'!$H90:$KM90,"&lt;&gt;")=0,"",SUMIF('English Scores- Leveled papers'!$H$4:$KM$4,DP$3,'English Scores- Leveled papers'!$H90:$KM90)))</f>
        <v/>
      </c>
      <c r="DQ88" s="80" t="str">
        <f>IF($B88="","",IF(COUNTIFS('English Scores- Leveled papers'!$H$4:$KM$4,DQ$3,'English Scores- Leveled papers'!$H90:$KM90,"&lt;&gt;")=0,"",SUMIF('English Scores- Leveled papers'!$H$4:$KM$4,DQ$3,'English Scores- Leveled papers'!$H90:$KM90)))</f>
        <v/>
      </c>
      <c r="DR88" s="41" t="str">
        <f>IF($B88="","",IF(COUNTIFS('English Scores- Leveled papers'!$H$4:$KM$4,DR$3,'English Scores- Leveled papers'!$H90:$KM90,"&lt;&gt;")=0,"",SUMIF('English Scores- Leveled papers'!$H$4:$KM$4,DR$3,'English Scores- Leveled papers'!$H90:$KM90)))</f>
        <v/>
      </c>
      <c r="DS88" s="41" t="str">
        <f>IF($B88="","",IF(COUNTIFS('English Scores- Leveled papers'!$H$4:$KM$4,DS$3,'English Scores- Leveled papers'!$H90:$KM90,"&lt;&gt;")=0,"",SUMIF('English Scores- Leveled papers'!$H$4:$KM$4,DS$3,'English Scores- Leveled papers'!$H90:$KM90)))</f>
        <v/>
      </c>
      <c r="DT88" s="41" t="str">
        <f>IF($B88="","",IF(COUNTIFS('English Scores- Leveled papers'!$H$4:$KM$4,DT$3,'English Scores- Leveled papers'!$H90:$KM90,"&lt;&gt;")=0,"",SUMIF('English Scores- Leveled papers'!$H$4:$KM$4,DT$3,'English Scores- Leveled papers'!$H90:$KM90)))</f>
        <v/>
      </c>
      <c r="DU88" s="41" t="str">
        <f>IF($B88="","",IF(COUNTIFS('English Scores- Leveled papers'!$H$4:$KM$4,DU$3,'English Scores- Leveled papers'!$H90:$KM90,"&lt;&gt;")=0,"",SUMIF('English Scores- Leveled papers'!$H$4:$KM$4,DU$3,'English Scores- Leveled papers'!$H90:$KM90)))</f>
        <v/>
      </c>
      <c r="DV88" s="41" t="str">
        <f>IF($B88="","",IF(COUNTIFS('English Scores- Leveled papers'!$H$4:$KM$4,DV$3,'English Scores- Leveled papers'!$H90:$KM90,"&lt;&gt;")=0,"",SUMIF('English Scores- Leveled papers'!$H$4:$KM$4,DV$3,'English Scores- Leveled papers'!$H90:$KM90)))</f>
        <v/>
      </c>
      <c r="DW88" s="41" t="str">
        <f>IF($B88="","",IF(COUNTIFS('English Scores- Leveled papers'!$H$4:$KM$4,DW$3,'English Scores- Leveled papers'!$H90:$KM90,"&lt;&gt;")=0,"",SUMIF('English Scores- Leveled papers'!$H$4:$KM$4,DW$3,'English Scores- Leveled papers'!$H90:$KM90)))</f>
        <v/>
      </c>
      <c r="DX88" s="41" t="str">
        <f>IF($B88="","",IF(COUNTIFS('English Scores- Leveled papers'!$H$4:$KM$4,DX$3,'English Scores- Leveled papers'!$H90:$KM90,"&lt;&gt;")=0,"",SUMIF('English Scores- Leveled papers'!$H$4:$KM$4,DX$3,'English Scores- Leveled papers'!$H90:$KM90)))</f>
        <v/>
      </c>
      <c r="DY88" s="41" t="str">
        <f>IF($B88="","",IF(COUNTIFS('English Scores- Leveled papers'!$H$4:$KM$4,DY$3,'English Scores- Leveled papers'!$H90:$KM90,"&lt;&gt;")=0,"",SUMIF('English Scores- Leveled papers'!$H$4:$KM$4,DY$3,'English Scores- Leveled papers'!$H90:$KM90)))</f>
        <v/>
      </c>
      <c r="DZ88" s="41" t="str">
        <f>IF($B88="","",IF(COUNTIFS('English Scores- Leveled papers'!$H$4:$KM$4,DZ$3,'English Scores- Leveled papers'!$H90:$KM90,"&lt;&gt;")=0,"",SUMIF('English Scores- Leveled papers'!$H$4:$KM$4,DZ$3,'English Scores- Leveled papers'!$H90:$KM90)))</f>
        <v/>
      </c>
      <c r="EA88" s="41" t="str">
        <f>IF($B88="","",IF(COUNTIFS('English Scores- Leveled papers'!$H$4:$KM$4,EA$3,'English Scores- Leveled papers'!$H90:$KM90,"&lt;&gt;")=0,"",SUMIF('English Scores- Leveled papers'!$H$4:$KM$4,EA$3,'English Scores- Leveled papers'!$H90:$KM90)))</f>
        <v/>
      </c>
      <c r="EB88" s="41" t="str">
        <f>IF($B88="","",IF(COUNTIFS('English Scores- Leveled papers'!$H$4:$KM$4,EB$3,'English Scores- Leveled papers'!$H90:$KM90,"&lt;&gt;")=0,"",SUMIF('English Scores- Leveled papers'!$H$4:$KM$4,EB$3,'English Scores- Leveled papers'!$H90:$KM90)))</f>
        <v/>
      </c>
      <c r="EC88" s="41" t="str">
        <f>IF($B88="","",IF(COUNTIFS('English Scores- Leveled papers'!$H$4:$KM$4,EC$3,'English Scores- Leveled papers'!$H90:$KM90,"&lt;&gt;")=0,"",SUMIF('English Scores- Leveled papers'!$H$4:$KM$4,EC$3,'English Scores- Leveled papers'!$H90:$KM90)))</f>
        <v/>
      </c>
      <c r="ED88" s="80" t="str">
        <f>IF($B88="","",IF(COUNTIFS('English Scores- Leveled papers'!$H$4:$KM$4,ED$3,'English Scores- Leveled papers'!$H90:$KM90,"&lt;&gt;")=0,"",SUMIF('English Scores- Leveled papers'!$H$4:$KM$4,ED$3,'English Scores- Leveled papers'!$H90:$KM90)))</f>
        <v/>
      </c>
      <c r="EE88" s="80" t="str">
        <f>IF($B88="","",IF(COUNTIFS('English Scores- Leveled papers'!$H$4:$KM$4,EE$3,'English Scores- Leveled papers'!$H90:$KM90,"&lt;&gt;")=0,"",SUMIF('English Scores- Leveled papers'!$H$4:$KM$4,EE$3,'English Scores- Leveled papers'!$H90:$KM90)))</f>
        <v/>
      </c>
      <c r="EF88" s="80" t="str">
        <f>IF($B88="","",IF(COUNTIFS('English Scores- Leveled papers'!$H$4:$KM$4,EF$3,'English Scores- Leveled papers'!$H90:$KM90,"&lt;&gt;")=0,"",SUMIF('English Scores- Leveled papers'!$H$4:$KM$4,EF$3,'English Scores- Leveled papers'!$H90:$KM90)))</f>
        <v/>
      </c>
      <c r="EG88" s="80" t="str">
        <f>IF($B88="","",IF(COUNTIFS('English Scores- Leveled papers'!$H$4:$KM$4,EG$3,'English Scores- Leveled papers'!$H90:$KM90,"&lt;&gt;")=0,"",SUMIF('English Scores- Leveled papers'!$H$4:$KM$4,EG$3,'English Scores- Leveled papers'!$H90:$KM90)))</f>
        <v/>
      </c>
      <c r="EH88" s="80" t="str">
        <f>IF($B88="","",IF(COUNTIFS('English Scores- Leveled papers'!$H$4:$KM$4,EH$3,'English Scores- Leveled papers'!$H90:$KM90,"&lt;&gt;")=0,"",SUMIF('English Scores- Leveled papers'!$H$4:$KM$4,EH$3,'English Scores- Leveled papers'!$H90:$KM90)))</f>
        <v/>
      </c>
      <c r="EI88" s="80" t="str">
        <f>IF($B88="","",IF(COUNTIFS('English Scores- Leveled papers'!$H$4:$KM$4,EI$3,'English Scores- Leveled papers'!$H90:$KM90,"&lt;&gt;")=0,"",SUMIF('English Scores- Leveled papers'!$H$4:$KM$4,EI$3,'English Scores- Leveled papers'!$H90:$KM90)))</f>
        <v/>
      </c>
      <c r="EJ88" s="80" t="str">
        <f>IF($B88="","",IF(COUNTIFS('English Scores- Leveled papers'!$H$4:$KM$4,EJ$3,'English Scores- Leveled papers'!$H90:$KM90,"&lt;&gt;")=0,"",SUMIF('English Scores- Leveled papers'!$H$4:$KM$4,EJ$3,'English Scores- Leveled papers'!$H90:$KM90)))</f>
        <v/>
      </c>
      <c r="EK88" s="80" t="str">
        <f>IF($B88="","",IF(COUNTIFS('English Scores- Leveled papers'!$H$4:$KM$4,EK$3,'English Scores- Leveled papers'!$H90:$KM90,"&lt;&gt;")=0,"",SUMIF('English Scores- Leveled papers'!$H$4:$KM$4,EK$3,'English Scores- Leveled papers'!$H90:$KM90)))</f>
        <v/>
      </c>
      <c r="EL88" s="80" t="str">
        <f>IF($B88="","",IF(COUNTIFS('English Scores- Leveled papers'!$H$4:$KM$4,EL$3,'English Scores- Leveled papers'!$H90:$KM90,"&lt;&gt;")=0,"",SUMIF('English Scores- Leveled papers'!$H$4:$KM$4,EL$3,'English Scores- Leveled papers'!$H90:$KM90)))</f>
        <v/>
      </c>
      <c r="EM88" s="80" t="str">
        <f>IF($B88="","",IF(COUNTIFS('English Scores- Leveled papers'!$H$4:$KM$4,EM$3,'English Scores- Leveled papers'!$H90:$KM90,"&lt;&gt;")=0,"",SUMIF('English Scores- Leveled papers'!$H$4:$KM$4,EM$3,'English Scores- Leveled papers'!$H90:$KM90)))</f>
        <v/>
      </c>
      <c r="EN88" s="80" t="str">
        <f>IF($B88="","",IF(COUNTIFS('English Scores- Leveled papers'!$H$4:$KM$4,EN$3,'English Scores- Leveled papers'!$H90:$KM90,"&lt;&gt;")=0,"",SUMIF('English Scores- Leveled papers'!$H$4:$KM$4,EN$3,'English Scores- Leveled papers'!$H90:$KM90)))</f>
        <v/>
      </c>
      <c r="EO88" s="80" t="str">
        <f>IF($B88="","",IF(COUNTIFS('English Scores- Leveled papers'!$H$4:$KM$4,EO$3,'English Scores- Leveled papers'!$H90:$KM90,"&lt;&gt;")=0,"",SUMIF('English Scores- Leveled papers'!$H$4:$KM$4,EO$3,'English Scores- Leveled papers'!$H90:$KM90)))</f>
        <v/>
      </c>
      <c r="EP88" s="80" t="str">
        <f>IF($B88="","",IF(COUNTIFS('English Scores- Leveled papers'!$H$4:$KM$4,EP$3,'English Scores- Leveled papers'!$H90:$KM90,"&lt;&gt;")=0,"",SUMIF('English Scores- Leveled papers'!$H$4:$KM$4,EP$3,'English Scores- Leveled papers'!$H90:$KM90)))</f>
        <v/>
      </c>
    </row>
    <row r="89" spans="1:146" ht="12.75" customHeight="1" x14ac:dyDescent="0.2">
      <c r="A89" s="65">
        <v>85</v>
      </c>
      <c r="B89" s="65" t="str">
        <f>'English Scores- Leveled papers'!B91</f>
        <v/>
      </c>
      <c r="C89" s="79" t="str">
        <f>IF('RC Mastery Check+Question type'!D89="","",IF(OR('RC Mastery Check+Question type'!D89=-0.5,'RC Mastery Check+Question type'!D89=0,'RC Mastery Check+Question type'!D89=0.2,'RC Mastery Check+Question type'!D89=0.5),"NR",'Cover Sheet'!#REF!))</f>
        <v/>
      </c>
      <c r="D89" s="76" t="str">
        <f>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v/>
      </c>
      <c r="E89" s="78" t="str">
        <f t="shared" si="30"/>
        <v/>
      </c>
      <c r="F89" s="78" t="str">
        <f t="shared" si="31"/>
        <v/>
      </c>
      <c r="G89" s="78" t="str">
        <f t="shared" si="32"/>
        <v/>
      </c>
      <c r="H89" s="78" t="str">
        <f t="shared" si="33"/>
        <v/>
      </c>
      <c r="I89" s="78" t="str">
        <f t="shared" si="34"/>
        <v/>
      </c>
      <c r="J89" s="78" t="str">
        <f t="shared" si="35"/>
        <v/>
      </c>
      <c r="K89" s="78" t="str">
        <f t="shared" si="36"/>
        <v/>
      </c>
      <c r="L89" s="78" t="str">
        <f t="shared" si="37"/>
        <v/>
      </c>
      <c r="M89" s="78" t="str">
        <f t="shared" si="38"/>
        <v/>
      </c>
      <c r="N89" s="78" t="str">
        <f t="shared" si="39"/>
        <v/>
      </c>
      <c r="O89" s="78" t="str">
        <f t="shared" si="40"/>
        <v/>
      </c>
      <c r="P89" s="78" t="str">
        <f t="shared" si="41"/>
        <v/>
      </c>
      <c r="Q89" s="78" t="str">
        <f t="shared" si="42"/>
        <v/>
      </c>
      <c r="R89" s="78" t="str">
        <f t="shared" si="43"/>
        <v/>
      </c>
      <c r="S89" s="41" t="str">
        <f>IF($B89="","",IF(COUNTIFS('English Scores- Leveled papers'!$H$4:$KM$4,S$3,'English Scores- Leveled papers'!$H91:$KM91,"&lt;&gt;")=0,"",SUMIF('English Scores- Leveled papers'!$H$4:$KM$4,S$3,'English Scores- Leveled papers'!$H91:$KM91)))</f>
        <v/>
      </c>
      <c r="T89" s="41" t="str">
        <f>IF($B89="","",IF(COUNTIFS('English Scores- Leveled papers'!$H$4:$KM$4,T$3,'English Scores- Leveled papers'!$H91:$KM91,"&lt;&gt;")=0,"",SUMIF('English Scores- Leveled papers'!$H$4:$KM$4,T$3,'English Scores- Leveled papers'!$H91:$KM91)))</f>
        <v/>
      </c>
      <c r="U89" s="41" t="str">
        <f>IF($B89="","",IF(COUNTIFS('English Scores- Leveled papers'!$H$4:$KM$4,U$3,'English Scores- Leveled papers'!$H91:$KM91,"&lt;&gt;")=0,"",SUMIF('English Scores- Leveled papers'!$H$4:$KM$4,U$3,'English Scores- Leveled papers'!$H91:$KM91)))</f>
        <v/>
      </c>
      <c r="V89" s="41" t="str">
        <f>IF($B89="","",IF(COUNTIFS('English Scores- Leveled papers'!$H$4:$KM$4,V$3,'English Scores- Leveled papers'!$H91:$KM91,"&lt;&gt;")=0,"",SUMIF('English Scores- Leveled papers'!$H$4:$KM$4,V$3,'English Scores- Leveled papers'!$H91:$KM91)))</f>
        <v/>
      </c>
      <c r="W89" s="41" t="str">
        <f>IF($B89="","",IF(COUNTIFS('English Scores- Leveled papers'!$H$4:$KM$4,W$3,'English Scores- Leveled papers'!$H91:$KM91,"&lt;&gt;")=0,"",SUMIF('English Scores- Leveled papers'!$H$4:$KM$4,W$3,'English Scores- Leveled papers'!$H91:$KM91)))</f>
        <v/>
      </c>
      <c r="X89" s="80" t="str">
        <f>IF($B89="","",IF(COUNTIFS('English Scores- Leveled papers'!$H$4:$KM$4,X$3,'English Scores- Leveled papers'!$H91:$KM91,"&lt;&gt;")=0,"",SUMIF('English Scores- Leveled papers'!$H$4:$KM$4,X$3,'English Scores- Leveled papers'!$H91:$KM91)))</f>
        <v/>
      </c>
      <c r="Y89" s="80" t="str">
        <f>IF($B89="","",IF(COUNTIFS('English Scores- Leveled papers'!$H$4:$KM$4,Y$3,'English Scores- Leveled papers'!$H91:$KM91,"&lt;&gt;")=0,"",SUMIF('English Scores- Leveled papers'!$H$4:$KM$4,Y$3,'English Scores- Leveled papers'!$H91:$KM91)))</f>
        <v/>
      </c>
      <c r="Z89" s="80" t="str">
        <f>IF($B89="","",IF(COUNTIFS('English Scores- Leveled papers'!$H$4:$KM$4,Z$3,'English Scores- Leveled papers'!$H91:$KM91,"&lt;&gt;")=0,"",SUMIF('English Scores- Leveled papers'!$H$4:$KM$4,Z$3,'English Scores- Leveled papers'!$H91:$KM91)))</f>
        <v/>
      </c>
      <c r="AA89" s="80" t="str">
        <f>IF($B89="","",IF(COUNTIFS('English Scores- Leveled papers'!$H$4:$KM$4,AA$3,'English Scores- Leveled papers'!$H91:$KM91,"&lt;&gt;")=0,"",SUMIF('English Scores- Leveled papers'!$H$4:$KM$4,AA$3,'English Scores- Leveled papers'!$H91:$KM91)))</f>
        <v/>
      </c>
      <c r="AB89" s="80" t="str">
        <f>IF($B89="","",IF(COUNTIFS('English Scores- Leveled papers'!$H$4:$KM$4,AB$3,'English Scores- Leveled papers'!$H91:$KM91,"&lt;&gt;")=0,"",SUMIF('English Scores- Leveled papers'!$H$4:$KM$4,AB$3,'English Scores- Leveled papers'!$H91:$KM91)))</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80" t="str">
        <f>IF($B89="","",IF(COUNTIFS('English Scores- Leveled papers'!$H$4:$KM$4,AI$3,'English Scores- Leveled papers'!$H91:$KM91,"&lt;&gt;")=0,"",SUMIF('English Scores- Leveled papers'!$H$4:$KM$4,AI$3,'English Scores- Leveled papers'!$H91:$KM91)))</f>
        <v/>
      </c>
      <c r="AJ89" s="80" t="str">
        <f>IF($B89="","",IF(COUNTIFS('English Scores- Leveled papers'!$H$4:$KM$4,AJ$3,'English Scores- Leveled papers'!$H91:$KM91,"&lt;&gt;")=0,"",SUMIF('English Scores- Leveled papers'!$H$4:$KM$4,AJ$3,'English Scores- Leveled papers'!$H91:$KM91)))</f>
        <v/>
      </c>
      <c r="AK89" s="80" t="str">
        <f>IF($B89="","",IF(COUNTIFS('English Scores- Leveled papers'!$H$4:$KM$4,AK$3,'English Scores- Leveled papers'!$H91:$KM91,"&lt;&gt;")=0,"",SUMIF('English Scores- Leveled papers'!$H$4:$KM$4,AK$3,'English Scores- Leveled papers'!$H91:$KM91)))</f>
        <v/>
      </c>
      <c r="AL89" s="80" t="str">
        <f>IF($B89="","",IF(COUNTIFS('English Scores- Leveled papers'!$H$4:$KM$4,AL$3,'English Scores- Leveled papers'!$H91:$KM91,"&lt;&gt;")=0,"",SUMIF('English Scores- Leveled papers'!$H$4:$KM$4,AL$3,'English Scores- Leveled papers'!$H91:$KM91)))</f>
        <v/>
      </c>
      <c r="AM89" s="80" t="str">
        <f>IF($B89="","",IF(COUNTIFS('English Scores- Leveled papers'!$H$4:$KM$4,AM$3,'English Scores- Leveled papers'!$H91:$KM91,"&lt;&gt;")=0,"",SUMIF('English Scores- Leveled papers'!$H$4:$KM$4,AM$3,'English Scores- Leveled papers'!$H91:$KM91)))</f>
        <v/>
      </c>
      <c r="AN89" s="80"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80" t="str">
        <f>IF($B89="","",IF(COUNTIFS('English Scores- Leveled papers'!$H$4:$KM$4,AZ$3,'English Scores- Leveled papers'!$H91:$KM91,"&lt;&gt;")=0,"",SUMIF('English Scores- Leveled papers'!$H$4:$KM$4,AZ$3,'English Scores- Leveled papers'!$H91:$KM91)))</f>
        <v/>
      </c>
      <c r="BA89" s="80" t="str">
        <f>IF($B89="","",IF(COUNTIFS('English Scores- Leveled papers'!$H$4:$KM$4,BA$3,'English Scores- Leveled papers'!$H91:$KM91,"&lt;&gt;")=0,"",SUMIF('English Scores- Leveled papers'!$H$4:$KM$4,BA$3,'English Scores- Leveled papers'!$H91:$KM91)))</f>
        <v/>
      </c>
      <c r="BB89" s="80" t="str">
        <f>IF($B89="","",IF(COUNTIFS('English Scores- Leveled papers'!$H$4:$KM$4,BB$3,'English Scores- Leveled papers'!$H91:$KM91,"&lt;&gt;")=0,"",SUMIF('English Scores- Leveled papers'!$H$4:$KM$4,BB$3,'English Scores- Leveled papers'!$H91:$KM91)))</f>
        <v/>
      </c>
      <c r="BC89" s="80" t="str">
        <f>IF($B89="","",IF(COUNTIFS('English Scores- Leveled papers'!$H$4:$KM$4,BC$3,'English Scores- Leveled papers'!$H91:$KM91,"&lt;&gt;")=0,"",SUMIF('English Scores- Leveled papers'!$H$4:$KM$4,BC$3,'English Scores- Leveled papers'!$H91:$KM91)))</f>
        <v/>
      </c>
      <c r="BD89" s="80"/>
      <c r="BE89" s="80"/>
      <c r="BF89" s="80" t="str">
        <f>IF($B89="","",IF(COUNTIFS('English Scores- Leveled papers'!$H$4:$KM$4,BF$3,'English Scores- Leveled papers'!$H91:$KM91,"&lt;&gt;")=0,"",SUMIF('English Scores- Leveled papers'!$H$4:$KM$4,BF$3,'English Scores- Leveled papers'!$H91:$KM91)))</f>
        <v/>
      </c>
      <c r="BG89" s="80" t="str">
        <f>IF($B89="","",IF(COUNTIFS('English Scores- Leveled papers'!$H$4:$KM$4,BG$3,'English Scores- Leveled papers'!$H91:$KM91,"&lt;&gt;")=0,"",SUMIF('English Scores- Leveled papers'!$H$4:$KM$4,BG$3,'English Scores- Leveled papers'!$H91:$KM91)))</f>
        <v/>
      </c>
      <c r="BH89" s="80" t="str">
        <f>IF($B89="","",IF(COUNTIFS('English Scores- Leveled papers'!$H$4:$KM$4,BH$3,'English Scores- Leveled papers'!$H91:$KM91,"&lt;&gt;")=0,"",SUMIF('English Scores- Leveled papers'!$H$4:$KM$4,BH$3,'English Scores- Leveled papers'!$H91:$KM91)))</f>
        <v/>
      </c>
      <c r="BI89" s="80" t="str">
        <f>IF($B89="","",IF(COUNTIFS('English Scores- Leveled papers'!$H$4:$KM$4,BI$3,'English Scores- Leveled papers'!$H91:$KM91,"&lt;&gt;")=0,"",SUMIF('English Scores- Leveled papers'!$H$4:$KM$4,BI$3,'English Scores- Leveled papers'!$H91:$KM91)))</f>
        <v/>
      </c>
      <c r="BJ89" s="80" t="str">
        <f>IF($B89="","",IF(COUNTIFS('English Scores- Leveled papers'!$H$4:$KM$4,BJ$3,'English Scores- Leveled papers'!$H91:$KM91,"&lt;&gt;")=0,"",SUMIF('English Scores- Leveled papers'!$H$4:$KM$4,BJ$3,'English Scores- Leveled papers'!$H91:$KM91)))</f>
        <v/>
      </c>
      <c r="BK89" s="80" t="str">
        <f>IF($B89="","",IF(COUNTIFS('English Scores- Leveled papers'!$H$4:$KM$4,BK$3,'English Scores- Leveled papers'!$H91:$KM91,"&lt;&gt;")=0,"",SUMIF('English Scores- Leveled papers'!$H$4:$KM$4,BK$3,'English Scores- Leveled papers'!$H91:$KM91)))</f>
        <v/>
      </c>
      <c r="BL89" s="80" t="str">
        <f>IF($B89="","",IF(COUNTIFS('English Scores- Leveled papers'!$H$4:$KM$4,BL$3,'English Scores- Leveled papers'!$H91:$KM91,"&lt;&gt;")=0,"",SUMIF('English Scores- Leveled papers'!$H$4:$KM$4,BL$3,'English Scores- Leveled papers'!$H91:$KM91)))</f>
        <v/>
      </c>
      <c r="BM89" s="80" t="str">
        <f>IF($B89="","",IF(COUNTIFS('English Scores- Leveled papers'!$H$4:$KM$4,BM$3,'English Scores- Leveled papers'!$H91:$KM91,"&lt;&gt;")=0,"",SUMIF('English Scores- Leveled papers'!$H$4:$KM$4,BM$3,'English Scores- Leveled papers'!$H91:$KM91)))</f>
        <v/>
      </c>
      <c r="BN89" s="80" t="str">
        <f>IF($B89="","",IF(COUNTIFS('English Scores- Leveled papers'!$H$4:$KM$4,BN$3,'English Scores- Leveled papers'!$H91:$KM91,"&lt;&gt;")=0,"",SUMIF('English Scores- Leveled papers'!$H$4:$KM$4,BN$3,'English Scores- Leveled papers'!$H91:$KM91)))</f>
        <v/>
      </c>
      <c r="BO89" s="80"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80" t="str">
        <f>IF($B89="","",IF(COUNTIFS('English Scores- Leveled papers'!$H$4:$KM$4,BX$3,'English Scores- Leveled papers'!$H91:$KM91,"&lt;&gt;")=0,"",SUMIF('English Scores- Leveled papers'!$H$4:$KM$4,BX$3,'English Scores- Leveled papers'!$H91:$KM91)))</f>
        <v/>
      </c>
      <c r="BY89" s="80" t="str">
        <f>IF($B89="","",IF(COUNTIFS('English Scores- Leveled papers'!$H$4:$KM$4,BY$3,'English Scores- Leveled papers'!$H91:$KM91,"&lt;&gt;")=0,"",SUMIF('English Scores- Leveled papers'!$H$4:$KM$4,BY$3,'English Scores- Leveled papers'!$H91:$KM91)))</f>
        <v/>
      </c>
      <c r="BZ89" s="80" t="str">
        <f>IF($B89="","",IF(COUNTIFS('English Scores- Leveled papers'!$H$4:$KM$4,BZ$3,'English Scores- Leveled papers'!$H91:$KM91,"&lt;&gt;")=0,"",SUMIF('English Scores- Leveled papers'!$H$4:$KM$4,BZ$3,'English Scores- Leveled papers'!$H91:$KM91)))</f>
        <v/>
      </c>
      <c r="CA89" s="80" t="str">
        <f>IF($B89="","",IF(COUNTIFS('English Scores- Leveled papers'!$H$4:$KM$4,CA$3,'English Scores- Leveled papers'!$H91:$KM91,"&lt;&gt;")=0,"",SUMIF('English Scores- Leveled papers'!$H$4:$KM$4,CA$3,'English Scores- Leveled papers'!$H91:$KM91)))</f>
        <v/>
      </c>
      <c r="CB89" s="80" t="str">
        <f>IF($B89="","",IF(COUNTIFS('English Scores- Leveled papers'!$H$4:$KM$4,CB$3,'English Scores- Leveled papers'!$H91:$KM91,"&lt;&gt;")=0,"",SUMIF('English Scores- Leveled papers'!$H$4:$KM$4,CB$3,'English Scores- Leveled papers'!$H91:$KM91)))</f>
        <v/>
      </c>
      <c r="CC89" s="80" t="str">
        <f>IF($B89="","",IF(COUNTIFS('English Scores- Leveled papers'!$H$4:$KM$4,CC$3,'English Scores- Leveled papers'!$H91:$KM91,"&lt;&gt;")=0,"",SUMIF('English Scores- Leveled papers'!$H$4:$KM$4,CC$3,'English Scores- Leveled papers'!$H91:$KM91)))</f>
        <v/>
      </c>
      <c r="CD89" s="80" t="str">
        <f>IF($B89="","",IF(COUNTIFS('English Scores- Leveled papers'!$H$4:$KM$4,CD$3,'English Scores- Leveled papers'!$H91:$KM91,"&lt;&gt;")=0,"",SUMIF('English Scores- Leveled papers'!$H$4:$KM$4,CD$3,'English Scores- Leveled papers'!$H91:$KM91)))</f>
        <v/>
      </c>
      <c r="CE89" s="80" t="str">
        <f>IF($B89="","",IF(COUNTIFS('English Scores- Leveled papers'!$H$4:$KM$4,CE$3,'English Scores- Leveled papers'!$H91:$KM91,"&lt;&gt;")=0,"",SUMIF('English Scores- Leveled papers'!$H$4:$KM$4,CE$3,'English Scores- Leveled papers'!$H91:$KM91)))</f>
        <v/>
      </c>
      <c r="CF89" s="80"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80" t="str">
        <f>IF($B89="","",IF(COUNTIFS('English Scores- Leveled papers'!$H$4:$KM$4,CL$3,'English Scores- Leveled papers'!$H91:$KM91,"&lt;&gt;")=0,"",SUMIF('English Scores- Leveled papers'!$H$4:$KM$4,CL$3,'English Scores- Leveled papers'!$H91:$KM91)))</f>
        <v/>
      </c>
      <c r="CM89" s="80" t="str">
        <f>IF($B89="","",IF(COUNTIFS('English Scores- Leveled papers'!$H$4:$KM$4,CM$3,'English Scores- Leveled papers'!$H91:$KM91,"&lt;&gt;")=0,"",SUMIF('English Scores- Leveled papers'!$H$4:$KM$4,CM$3,'English Scores- Leveled papers'!$H91:$KM91)))</f>
        <v/>
      </c>
      <c r="CN89" s="80" t="str">
        <f>IF($B89="","",IF(COUNTIFS('English Scores- Leveled papers'!$H$4:$KM$4,CN$3,'English Scores- Leveled papers'!$H91:$KM91,"&lt;&gt;")=0,"",SUMIF('English Scores- Leveled papers'!$H$4:$KM$4,CN$3,'English Scores- Leveled papers'!$H91:$KM91)))</f>
        <v/>
      </c>
      <c r="CO89" s="80" t="str">
        <f>IF($B89="","",IF(COUNTIFS('English Scores- Leveled papers'!$H$4:$KM$4,CO$3,'English Scores- Leveled papers'!$H91:$KM91,"&lt;&gt;")=0,"",SUMIF('English Scores- Leveled papers'!$H$4:$KM$4,CO$3,'English Scores- Leveled papers'!$H91:$KM91)))</f>
        <v/>
      </c>
      <c r="CP89" s="80" t="str">
        <f>IF($B89="","",IF(COUNTIFS('English Scores- Leveled papers'!$H$4:$KM$4,CP$3,'English Scores- Leveled papers'!$H91:$KM91,"&lt;&gt;")=0,"",SUMIF('English Scores- Leveled papers'!$H$4:$KM$4,CP$3,'English Scores- Leveled papers'!$H91:$KM91)))</f>
        <v/>
      </c>
      <c r="CQ89" s="80" t="str">
        <f>IF($B89="","",IF(COUNTIFS('English Scores- Leveled papers'!$H$4:$KM$4,CQ$3,'English Scores- Leveled papers'!$H91:$KM91,"&lt;&gt;")=0,"",SUMIF('English Scores- Leveled papers'!$H$4:$KM$4,CQ$3,'English Scores- Leveled papers'!$H91:$KM91)))</f>
        <v/>
      </c>
      <c r="CR89" s="80" t="str">
        <f>IF($B89="","",IF(COUNTIFS('English Scores- Leveled papers'!$H$4:$KM$4,CR$3,'English Scores- Leveled papers'!$H91:$KM91,"&lt;&gt;")=0,"",SUMIF('English Scores- Leveled papers'!$H$4:$KM$4,CR$3,'English Scores- Leveled papers'!$H91:$KM91)))</f>
        <v/>
      </c>
      <c r="CS89" s="80"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80" t="str">
        <f>IF($B89="","",IF(COUNTIFS('English Scores- Leveled papers'!$H$4:$KM$4,DF$3,'English Scores- Leveled papers'!$H91:$KM91,"&lt;&gt;")=0,"",SUMIF('English Scores- Leveled papers'!$H$4:$KM$4,DF$3,'English Scores- Leveled papers'!$H91:$KM91)))</f>
        <v/>
      </c>
      <c r="DG89" s="80" t="str">
        <f>IF($B89="","",IF(COUNTIFS('English Scores- Leveled papers'!$H$4:$KM$4,DG$3,'English Scores- Leveled papers'!$H91:$KM91,"&lt;&gt;")=0,"",SUMIF('English Scores- Leveled papers'!$H$4:$KM$4,DG$3,'English Scores- Leveled papers'!$H91:$KM91)))</f>
        <v/>
      </c>
      <c r="DH89" s="80" t="str">
        <f>IF($B89="","",IF(COUNTIFS('English Scores- Leveled papers'!$H$4:$KM$4,DH$3,'English Scores- Leveled papers'!$H91:$KM91,"&lt;&gt;")=0,"",SUMIF('English Scores- Leveled papers'!$H$4:$KM$4,DH$3,'English Scores- Leveled papers'!$H91:$KM91)))</f>
        <v/>
      </c>
      <c r="DI89" s="80" t="str">
        <f>IF($B89="","",IF(COUNTIFS('English Scores- Leveled papers'!$H$4:$KM$4,DI$3,'English Scores- Leveled papers'!$H91:$KM91,"&lt;&gt;")=0,"",SUMIF('English Scores- Leveled papers'!$H$4:$KM$4,DI$3,'English Scores- Leveled papers'!$H91:$KM91)))</f>
        <v/>
      </c>
      <c r="DJ89" s="80" t="str">
        <f>IF($B89="","",IF(COUNTIFS('English Scores- Leveled papers'!$H$4:$KM$4,DJ$3,'English Scores- Leveled papers'!$H91:$KM91,"&lt;&gt;")=0,"",SUMIF('English Scores- Leveled papers'!$H$4:$KM$4,DJ$3,'English Scores- Leveled papers'!$H91:$KM91)))</f>
        <v/>
      </c>
      <c r="DK89" s="80" t="str">
        <f>IF($B89="","",IF(COUNTIFS('English Scores- Leveled papers'!$H$4:$KM$4,DK$3,'English Scores- Leveled papers'!$H91:$KM91,"&lt;&gt;")=0,"",SUMIF('English Scores- Leveled papers'!$H$4:$KM$4,DK$3,'English Scores- Leveled papers'!$H91:$KM91)))</f>
        <v/>
      </c>
      <c r="DL89" s="80" t="str">
        <f>IF($B89="","",IF(COUNTIFS('English Scores- Leveled papers'!$H$4:$KM$4,DL$3,'English Scores- Leveled papers'!$H91:$KM91,"&lt;&gt;")=0,"",SUMIF('English Scores- Leveled papers'!$H$4:$KM$4,DL$3,'English Scores- Leveled papers'!$H91:$KM91)))</f>
        <v/>
      </c>
      <c r="DM89" s="80" t="str">
        <f>IF($B89="","",IF(COUNTIFS('English Scores- Leveled papers'!$H$4:$KM$4,DM$3,'English Scores- Leveled papers'!$H91:$KM91,"&lt;&gt;")=0,"",SUMIF('English Scores- Leveled papers'!$H$4:$KM$4,DM$3,'English Scores- Leveled papers'!$H91:$KM91)))</f>
        <v/>
      </c>
      <c r="DN89" s="80" t="str">
        <f>IF($B89="","",IF(COUNTIFS('English Scores- Leveled papers'!$H$4:$KM$4,DN$3,'English Scores- Leveled papers'!$H91:$KM91,"&lt;&gt;")=0,"",SUMIF('English Scores- Leveled papers'!$H$4:$KM$4,DN$3,'English Scores- Leveled papers'!$H91:$KM91)))</f>
        <v/>
      </c>
      <c r="DO89" s="80" t="str">
        <f>IF($B89="","",IF(COUNTIFS('English Scores- Leveled papers'!$H$4:$KM$4,DO$3,'English Scores- Leveled papers'!$H91:$KM91,"&lt;&gt;")=0,"",SUMIF('English Scores- Leveled papers'!$H$4:$KM$4,DO$3,'English Scores- Leveled papers'!$H91:$KM91)))</f>
        <v/>
      </c>
      <c r="DP89" s="80" t="str">
        <f>IF($B89="","",IF(COUNTIFS('English Scores- Leveled papers'!$H$4:$KM$4,DP$3,'English Scores- Leveled papers'!$H91:$KM91,"&lt;&gt;")=0,"",SUMIF('English Scores- Leveled papers'!$H$4:$KM$4,DP$3,'English Scores- Leveled papers'!$H91:$KM91)))</f>
        <v/>
      </c>
      <c r="DQ89" s="80" t="str">
        <f>IF($B89="","",IF(COUNTIFS('English Scores- Leveled papers'!$H$4:$KM$4,DQ$3,'English Scores- Leveled papers'!$H91:$KM91,"&lt;&gt;")=0,"",SUMIF('English Scores- Leveled papers'!$H$4:$KM$4,DQ$3,'English Scores- Leveled papers'!$H91:$KM91)))</f>
        <v/>
      </c>
      <c r="DR89" s="41" t="str">
        <f>IF($B89="","",IF(COUNTIFS('English Scores- Leveled papers'!$H$4:$KM$4,DR$3,'English Scores- Leveled papers'!$H91:$KM91,"&lt;&gt;")=0,"",SUMIF('English Scores- Leveled papers'!$H$4:$KM$4,DR$3,'English Scores- Leveled papers'!$H91:$KM91)))</f>
        <v/>
      </c>
      <c r="DS89" s="41" t="str">
        <f>IF($B89="","",IF(COUNTIFS('English Scores- Leveled papers'!$H$4:$KM$4,DS$3,'English Scores- Leveled papers'!$H91:$KM91,"&lt;&gt;")=0,"",SUMIF('English Scores- Leveled papers'!$H$4:$KM$4,DS$3,'English Scores- Leveled papers'!$H91:$KM91)))</f>
        <v/>
      </c>
      <c r="DT89" s="41" t="str">
        <f>IF($B89="","",IF(COUNTIFS('English Scores- Leveled papers'!$H$4:$KM$4,DT$3,'English Scores- Leveled papers'!$H91:$KM91,"&lt;&gt;")=0,"",SUMIF('English Scores- Leveled papers'!$H$4:$KM$4,DT$3,'English Scores- Leveled papers'!$H91:$KM91)))</f>
        <v/>
      </c>
      <c r="DU89" s="41" t="str">
        <f>IF($B89="","",IF(COUNTIFS('English Scores- Leveled papers'!$H$4:$KM$4,DU$3,'English Scores- Leveled papers'!$H91:$KM91,"&lt;&gt;")=0,"",SUMIF('English Scores- Leveled papers'!$H$4:$KM$4,DU$3,'English Scores- Leveled papers'!$H91:$KM91)))</f>
        <v/>
      </c>
      <c r="DV89" s="41" t="str">
        <f>IF($B89="","",IF(COUNTIFS('English Scores- Leveled papers'!$H$4:$KM$4,DV$3,'English Scores- Leveled papers'!$H91:$KM91,"&lt;&gt;")=0,"",SUMIF('English Scores- Leveled papers'!$H$4:$KM$4,DV$3,'English Scores- Leveled papers'!$H91:$KM91)))</f>
        <v/>
      </c>
      <c r="DW89" s="41" t="str">
        <f>IF($B89="","",IF(COUNTIFS('English Scores- Leveled papers'!$H$4:$KM$4,DW$3,'English Scores- Leveled papers'!$H91:$KM91,"&lt;&gt;")=0,"",SUMIF('English Scores- Leveled papers'!$H$4:$KM$4,DW$3,'English Scores- Leveled papers'!$H91:$KM91)))</f>
        <v/>
      </c>
      <c r="DX89" s="41" t="str">
        <f>IF($B89="","",IF(COUNTIFS('English Scores- Leveled papers'!$H$4:$KM$4,DX$3,'English Scores- Leveled papers'!$H91:$KM91,"&lt;&gt;")=0,"",SUMIF('English Scores- Leveled papers'!$H$4:$KM$4,DX$3,'English Scores- Leveled papers'!$H91:$KM91)))</f>
        <v/>
      </c>
      <c r="DY89" s="41" t="str">
        <f>IF($B89="","",IF(COUNTIFS('English Scores- Leveled papers'!$H$4:$KM$4,DY$3,'English Scores- Leveled papers'!$H91:$KM91,"&lt;&gt;")=0,"",SUMIF('English Scores- Leveled papers'!$H$4:$KM$4,DY$3,'English Scores- Leveled papers'!$H91:$KM91)))</f>
        <v/>
      </c>
      <c r="DZ89" s="41" t="str">
        <f>IF($B89="","",IF(COUNTIFS('English Scores- Leveled papers'!$H$4:$KM$4,DZ$3,'English Scores- Leveled papers'!$H91:$KM91,"&lt;&gt;")=0,"",SUMIF('English Scores- Leveled papers'!$H$4:$KM$4,DZ$3,'English Scores- Leveled papers'!$H91:$KM91)))</f>
        <v/>
      </c>
      <c r="EA89" s="41" t="str">
        <f>IF($B89="","",IF(COUNTIFS('English Scores- Leveled papers'!$H$4:$KM$4,EA$3,'English Scores- Leveled papers'!$H91:$KM91,"&lt;&gt;")=0,"",SUMIF('English Scores- Leveled papers'!$H$4:$KM$4,EA$3,'English Scores- Leveled papers'!$H91:$KM91)))</f>
        <v/>
      </c>
      <c r="EB89" s="41" t="str">
        <f>IF($B89="","",IF(COUNTIFS('English Scores- Leveled papers'!$H$4:$KM$4,EB$3,'English Scores- Leveled papers'!$H91:$KM91,"&lt;&gt;")=0,"",SUMIF('English Scores- Leveled papers'!$H$4:$KM$4,EB$3,'English Scores- Leveled papers'!$H91:$KM91)))</f>
        <v/>
      </c>
      <c r="EC89" s="41" t="str">
        <f>IF($B89="","",IF(COUNTIFS('English Scores- Leveled papers'!$H$4:$KM$4,EC$3,'English Scores- Leveled papers'!$H91:$KM91,"&lt;&gt;")=0,"",SUMIF('English Scores- Leveled papers'!$H$4:$KM$4,EC$3,'English Scores- Leveled papers'!$H91:$KM91)))</f>
        <v/>
      </c>
      <c r="ED89" s="80" t="str">
        <f>IF($B89="","",IF(COUNTIFS('English Scores- Leveled papers'!$H$4:$KM$4,ED$3,'English Scores- Leveled papers'!$H91:$KM91,"&lt;&gt;")=0,"",SUMIF('English Scores- Leveled papers'!$H$4:$KM$4,ED$3,'English Scores- Leveled papers'!$H91:$KM91)))</f>
        <v/>
      </c>
      <c r="EE89" s="80" t="str">
        <f>IF($B89="","",IF(COUNTIFS('English Scores- Leveled papers'!$H$4:$KM$4,EE$3,'English Scores- Leveled papers'!$H91:$KM91,"&lt;&gt;")=0,"",SUMIF('English Scores- Leveled papers'!$H$4:$KM$4,EE$3,'English Scores- Leveled papers'!$H91:$KM91)))</f>
        <v/>
      </c>
      <c r="EF89" s="80" t="str">
        <f>IF($B89="","",IF(COUNTIFS('English Scores- Leveled papers'!$H$4:$KM$4,EF$3,'English Scores- Leveled papers'!$H91:$KM91,"&lt;&gt;")=0,"",SUMIF('English Scores- Leveled papers'!$H$4:$KM$4,EF$3,'English Scores- Leveled papers'!$H91:$KM91)))</f>
        <v/>
      </c>
      <c r="EG89" s="80" t="str">
        <f>IF($B89="","",IF(COUNTIFS('English Scores- Leveled papers'!$H$4:$KM$4,EG$3,'English Scores- Leveled papers'!$H91:$KM91,"&lt;&gt;")=0,"",SUMIF('English Scores- Leveled papers'!$H$4:$KM$4,EG$3,'English Scores- Leveled papers'!$H91:$KM91)))</f>
        <v/>
      </c>
      <c r="EH89" s="80" t="str">
        <f>IF($B89="","",IF(COUNTIFS('English Scores- Leveled papers'!$H$4:$KM$4,EH$3,'English Scores- Leveled papers'!$H91:$KM91,"&lt;&gt;")=0,"",SUMIF('English Scores- Leveled papers'!$H$4:$KM$4,EH$3,'English Scores- Leveled papers'!$H91:$KM91)))</f>
        <v/>
      </c>
      <c r="EI89" s="80" t="str">
        <f>IF($B89="","",IF(COUNTIFS('English Scores- Leveled papers'!$H$4:$KM$4,EI$3,'English Scores- Leveled papers'!$H91:$KM91,"&lt;&gt;")=0,"",SUMIF('English Scores- Leveled papers'!$H$4:$KM$4,EI$3,'English Scores- Leveled papers'!$H91:$KM91)))</f>
        <v/>
      </c>
      <c r="EJ89" s="80" t="str">
        <f>IF($B89="","",IF(COUNTIFS('English Scores- Leveled papers'!$H$4:$KM$4,EJ$3,'English Scores- Leveled papers'!$H91:$KM91,"&lt;&gt;")=0,"",SUMIF('English Scores- Leveled papers'!$H$4:$KM$4,EJ$3,'English Scores- Leveled papers'!$H91:$KM91)))</f>
        <v/>
      </c>
      <c r="EK89" s="80" t="str">
        <f>IF($B89="","",IF(COUNTIFS('English Scores- Leveled papers'!$H$4:$KM$4,EK$3,'English Scores- Leveled papers'!$H91:$KM91,"&lt;&gt;")=0,"",SUMIF('English Scores- Leveled papers'!$H$4:$KM$4,EK$3,'English Scores- Leveled papers'!$H91:$KM91)))</f>
        <v/>
      </c>
      <c r="EL89" s="80" t="str">
        <f>IF($B89="","",IF(COUNTIFS('English Scores- Leveled papers'!$H$4:$KM$4,EL$3,'English Scores- Leveled papers'!$H91:$KM91,"&lt;&gt;")=0,"",SUMIF('English Scores- Leveled papers'!$H$4:$KM$4,EL$3,'English Scores- Leveled papers'!$H91:$KM91)))</f>
        <v/>
      </c>
      <c r="EM89" s="80" t="str">
        <f>IF($B89="","",IF(COUNTIFS('English Scores- Leveled papers'!$H$4:$KM$4,EM$3,'English Scores- Leveled papers'!$H91:$KM91,"&lt;&gt;")=0,"",SUMIF('English Scores- Leveled papers'!$H$4:$KM$4,EM$3,'English Scores- Leveled papers'!$H91:$KM91)))</f>
        <v/>
      </c>
      <c r="EN89" s="80" t="str">
        <f>IF($B89="","",IF(COUNTIFS('English Scores- Leveled papers'!$H$4:$KM$4,EN$3,'English Scores- Leveled papers'!$H91:$KM91,"&lt;&gt;")=0,"",SUMIF('English Scores- Leveled papers'!$H$4:$KM$4,EN$3,'English Scores- Leveled papers'!$H91:$KM91)))</f>
        <v/>
      </c>
      <c r="EO89" s="80" t="str">
        <f>IF($B89="","",IF(COUNTIFS('English Scores- Leveled papers'!$H$4:$KM$4,EO$3,'English Scores- Leveled papers'!$H91:$KM91,"&lt;&gt;")=0,"",SUMIF('English Scores- Leveled papers'!$H$4:$KM$4,EO$3,'English Scores- Leveled papers'!$H91:$KM91)))</f>
        <v/>
      </c>
      <c r="EP89" s="80" t="str">
        <f>IF($B89="","",IF(COUNTIFS('English Scores- Leveled papers'!$H$4:$KM$4,EP$3,'English Scores- Leveled papers'!$H91:$KM91,"&lt;&gt;")=0,"",SUMIF('English Scores- Leveled papers'!$H$4:$KM$4,EP$3,'English Scores- Leveled papers'!$H91:$KM91)))</f>
        <v/>
      </c>
    </row>
  </sheetData>
  <mergeCells count="17">
    <mergeCell ref="DF1:DQ1"/>
    <mergeCell ref="ED1:EP1"/>
    <mergeCell ref="AO1:AY1"/>
    <mergeCell ref="BP1:BW1"/>
    <mergeCell ref="BX1:CF1"/>
    <mergeCell ref="CG1:CK1"/>
    <mergeCell ref="CL1:CS1"/>
    <mergeCell ref="CT1:DE1"/>
    <mergeCell ref="DR1:EB1"/>
    <mergeCell ref="A1:D3"/>
    <mergeCell ref="AI1:AN1"/>
    <mergeCell ref="P2:R2"/>
    <mergeCell ref="P3:R3"/>
    <mergeCell ref="P1:R1"/>
    <mergeCell ref="S1:W1"/>
    <mergeCell ref="X1:AB1"/>
    <mergeCell ref="AC1:AH1"/>
  </mergeCells>
  <phoneticPr fontId="40" type="noConversion"/>
  <conditionalFormatting sqref="S4:EP4">
    <cfRule type="cellIs" dxfId="4" priority="3" operator="greaterThan">
      <formula>0.79</formula>
    </cfRule>
    <cfRule type="cellIs" dxfId="3" priority="4" operator="greaterThan">
      <formula>0.59</formula>
    </cfRule>
    <cfRule type="cellIs" dxfId="2" priority="5" operator="lessThan">
      <formula>0.6</formula>
    </cfRule>
  </conditionalFormatting>
  <conditionalFormatting sqref="E5:R89">
    <cfRule type="cellIs" dxfId="1" priority="2" stopIfTrue="1" operator="between">
      <formula>0.6949</formula>
      <formula>1.1</formula>
    </cfRule>
  </conditionalFormatting>
  <conditionalFormatting sqref="R5:R89">
    <cfRule type="cellIs" dxfId="0" priority="1" operator="equal">
      <formula>"na()"</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BA104"/>
  <sheetViews>
    <sheetView workbookViewId="0">
      <selection activeCell="A2" sqref="A2"/>
    </sheetView>
  </sheetViews>
  <sheetFormatPr defaultColWidth="17.140625" defaultRowHeight="12.75" customHeight="1" x14ac:dyDescent="0.2"/>
  <cols>
    <col min="1" max="2" width="17.140625" customWidth="1"/>
    <col min="3" max="3" width="4.42578125" customWidth="1"/>
    <col min="4" max="4" width="17.140625" style="42" customWidth="1"/>
    <col min="5" max="53" width="17.140625" customWidth="1"/>
  </cols>
  <sheetData>
    <row r="1" spans="2:53" ht="12.75" customHeight="1" x14ac:dyDescent="0.2">
      <c r="AO1" s="3" t="s">
        <v>1670</v>
      </c>
      <c r="AY1" s="3" t="s">
        <v>1670</v>
      </c>
    </row>
    <row r="2" spans="2:53" ht="12.75" customHeight="1" x14ac:dyDescent="0.2">
      <c r="B2">
        <v>0</v>
      </c>
      <c r="C2" t="s">
        <v>1840</v>
      </c>
      <c r="D2" s="42">
        <v>0</v>
      </c>
      <c r="J2" t="s">
        <v>1840</v>
      </c>
      <c r="K2" s="42">
        <v>0</v>
      </c>
      <c r="AO2" s="3" t="s">
        <v>1795</v>
      </c>
      <c r="AY2" s="3" t="s">
        <v>1806</v>
      </c>
    </row>
    <row r="3" spans="2:53" ht="12.75" customHeight="1" x14ac:dyDescent="0.2">
      <c r="B3">
        <v>0.2</v>
      </c>
      <c r="C3" t="s">
        <v>1839</v>
      </c>
      <c r="D3" s="42">
        <v>0.2</v>
      </c>
      <c r="E3" s="3" t="s">
        <v>1797</v>
      </c>
      <c r="F3" s="3" t="s">
        <v>1842</v>
      </c>
      <c r="G3" s="3" t="s">
        <v>1623</v>
      </c>
      <c r="H3" s="3" t="s">
        <v>1665</v>
      </c>
      <c r="J3" t="s">
        <v>1839</v>
      </c>
      <c r="K3" s="42">
        <v>0.2</v>
      </c>
      <c r="AO3" s="3" t="s">
        <v>1797</v>
      </c>
      <c r="AP3" s="3" t="s">
        <v>1796</v>
      </c>
      <c r="AQ3" s="3" t="s">
        <v>1804</v>
      </c>
      <c r="AY3" s="3" t="s">
        <v>1797</v>
      </c>
      <c r="AZ3" s="3" t="s">
        <v>1796</v>
      </c>
      <c r="BA3" s="3" t="s">
        <v>1804</v>
      </c>
    </row>
    <row r="4" spans="2:53" ht="12.75" customHeight="1" x14ac:dyDescent="0.2">
      <c r="B4">
        <v>0.5</v>
      </c>
      <c r="C4" t="s">
        <v>1841</v>
      </c>
      <c r="D4" s="42">
        <v>0.5</v>
      </c>
      <c r="E4" s="3">
        <v>0</v>
      </c>
      <c r="F4" s="3">
        <v>55</v>
      </c>
      <c r="G4" s="3">
        <v>45</v>
      </c>
      <c r="H4" s="3">
        <v>40</v>
      </c>
      <c r="J4" t="s">
        <v>1841</v>
      </c>
      <c r="K4" s="42">
        <v>0.5</v>
      </c>
      <c r="AO4" s="3">
        <v>0</v>
      </c>
      <c r="AP4" s="3">
        <v>25</v>
      </c>
      <c r="AQ4" s="3">
        <v>25</v>
      </c>
      <c r="AY4" s="3">
        <v>0</v>
      </c>
      <c r="AZ4" s="3">
        <v>40</v>
      </c>
      <c r="BA4" s="3">
        <v>40</v>
      </c>
    </row>
    <row r="5" spans="2:53" ht="12.75" customHeight="1" x14ac:dyDescent="0.2">
      <c r="B5">
        <v>1</v>
      </c>
      <c r="C5" t="s">
        <v>1591</v>
      </c>
      <c r="D5" s="42">
        <v>1</v>
      </c>
      <c r="E5" s="3">
        <v>1</v>
      </c>
      <c r="F5" s="3">
        <v>55</v>
      </c>
      <c r="G5" s="3">
        <v>45</v>
      </c>
      <c r="H5" s="3">
        <v>40</v>
      </c>
      <c r="J5" t="s">
        <v>1591</v>
      </c>
      <c r="K5" s="42">
        <v>1</v>
      </c>
      <c r="AO5" s="3">
        <v>1</v>
      </c>
      <c r="AP5" s="3">
        <v>25</v>
      </c>
      <c r="AQ5" s="3">
        <v>26</v>
      </c>
      <c r="AY5" s="3">
        <v>1</v>
      </c>
      <c r="AZ5" s="3">
        <v>40</v>
      </c>
      <c r="BA5" s="3">
        <v>41</v>
      </c>
    </row>
    <row r="6" spans="2:53" ht="12.75" customHeight="1" x14ac:dyDescent="0.2">
      <c r="B6">
        <v>1.5</v>
      </c>
      <c r="C6" t="s">
        <v>1592</v>
      </c>
      <c r="D6" s="42">
        <v>1.5</v>
      </c>
      <c r="E6" s="3">
        <v>2</v>
      </c>
      <c r="F6" s="3">
        <v>56</v>
      </c>
      <c r="G6" s="3">
        <v>46</v>
      </c>
      <c r="H6" s="3">
        <v>42</v>
      </c>
      <c r="J6" t="s">
        <v>1378</v>
      </c>
      <c r="K6" s="42">
        <v>1</v>
      </c>
      <c r="AO6" s="3">
        <v>2</v>
      </c>
      <c r="AP6" s="3">
        <v>25</v>
      </c>
      <c r="AQ6" s="3">
        <v>27</v>
      </c>
      <c r="AY6" s="3">
        <v>2</v>
      </c>
      <c r="AZ6" s="3">
        <v>40</v>
      </c>
      <c r="BA6" s="3">
        <v>42</v>
      </c>
    </row>
    <row r="7" spans="2:53" ht="12.75" customHeight="1" x14ac:dyDescent="0.2">
      <c r="B7">
        <v>2</v>
      </c>
      <c r="C7" t="s">
        <v>1593</v>
      </c>
      <c r="D7" s="42">
        <v>2</v>
      </c>
      <c r="E7" s="3">
        <v>3</v>
      </c>
      <c r="F7" s="3">
        <v>56</v>
      </c>
      <c r="G7" s="3">
        <v>46</v>
      </c>
      <c r="H7" s="3">
        <v>42</v>
      </c>
      <c r="J7" t="s">
        <v>1379</v>
      </c>
      <c r="K7" s="42">
        <v>1</v>
      </c>
      <c r="AO7" s="3">
        <v>3</v>
      </c>
      <c r="AP7" s="3">
        <v>25</v>
      </c>
      <c r="AQ7" s="3">
        <v>28</v>
      </c>
      <c r="AY7" s="3">
        <v>3</v>
      </c>
      <c r="AZ7" s="3">
        <v>40</v>
      </c>
      <c r="BA7" s="3">
        <v>43</v>
      </c>
    </row>
    <row r="8" spans="2:53" ht="12.75" customHeight="1" x14ac:dyDescent="0.2">
      <c r="B8">
        <v>2.5</v>
      </c>
      <c r="C8" t="s">
        <v>1575</v>
      </c>
      <c r="D8" s="42">
        <v>2.5</v>
      </c>
      <c r="E8" s="3">
        <v>4</v>
      </c>
      <c r="F8" s="3">
        <v>57</v>
      </c>
      <c r="G8" s="3">
        <v>47</v>
      </c>
      <c r="H8" s="3">
        <v>43</v>
      </c>
      <c r="J8" t="s">
        <v>1592</v>
      </c>
      <c r="K8" s="42">
        <v>1.5</v>
      </c>
      <c r="AO8" s="3">
        <v>4</v>
      </c>
      <c r="AP8" s="3">
        <v>25</v>
      </c>
      <c r="AQ8" s="3">
        <v>29</v>
      </c>
      <c r="AY8" s="3">
        <v>4</v>
      </c>
      <c r="AZ8" s="3">
        <v>39</v>
      </c>
      <c r="BA8" s="3">
        <v>43</v>
      </c>
    </row>
    <row r="9" spans="2:53" ht="12.75" customHeight="1" x14ac:dyDescent="0.2">
      <c r="B9">
        <v>3</v>
      </c>
      <c r="C9" t="s">
        <v>1576</v>
      </c>
      <c r="D9" s="42">
        <v>3</v>
      </c>
      <c r="E9" s="3">
        <v>5</v>
      </c>
      <c r="F9" s="3">
        <v>57</v>
      </c>
      <c r="G9" s="3">
        <v>48</v>
      </c>
      <c r="H9" s="3">
        <v>43</v>
      </c>
      <c r="J9" t="s">
        <v>1380</v>
      </c>
      <c r="K9" s="42">
        <v>1.5</v>
      </c>
      <c r="AO9" s="3">
        <v>5</v>
      </c>
      <c r="AP9" s="3">
        <v>25</v>
      </c>
      <c r="AQ9" s="3">
        <v>30</v>
      </c>
      <c r="AY9" s="3">
        <v>5</v>
      </c>
      <c r="AZ9" s="3">
        <v>39</v>
      </c>
      <c r="BA9" s="3">
        <v>44</v>
      </c>
    </row>
    <row r="10" spans="2:53" ht="12.75" customHeight="1" x14ac:dyDescent="0.2">
      <c r="B10">
        <v>3.5</v>
      </c>
      <c r="C10" t="s">
        <v>1577</v>
      </c>
      <c r="D10" s="42">
        <v>3.5</v>
      </c>
      <c r="E10" s="3">
        <v>6</v>
      </c>
      <c r="F10" s="3">
        <v>57</v>
      </c>
      <c r="G10" s="3">
        <v>48</v>
      </c>
      <c r="H10" s="3">
        <v>44</v>
      </c>
      <c r="J10" t="s">
        <v>1381</v>
      </c>
      <c r="K10" s="42">
        <v>1.5</v>
      </c>
      <c r="AO10" s="3">
        <v>6</v>
      </c>
      <c r="AP10" s="3">
        <v>25</v>
      </c>
      <c r="AQ10" s="3">
        <v>31</v>
      </c>
      <c r="AY10" s="3">
        <v>6</v>
      </c>
      <c r="AZ10" s="3">
        <v>38</v>
      </c>
      <c r="BA10" s="3">
        <v>44</v>
      </c>
    </row>
    <row r="11" spans="2:53" ht="12.75" customHeight="1" x14ac:dyDescent="0.2">
      <c r="B11">
        <v>4</v>
      </c>
      <c r="C11" t="s">
        <v>1578</v>
      </c>
      <c r="D11" s="42">
        <v>4</v>
      </c>
      <c r="E11" s="3">
        <v>7</v>
      </c>
      <c r="F11" s="3">
        <v>58</v>
      </c>
      <c r="G11" s="3">
        <v>49</v>
      </c>
      <c r="H11" s="3">
        <v>45</v>
      </c>
      <c r="J11" t="s">
        <v>1382</v>
      </c>
      <c r="K11" s="42">
        <v>2</v>
      </c>
      <c r="AO11" s="3">
        <v>7</v>
      </c>
      <c r="AP11" s="3">
        <v>25</v>
      </c>
      <c r="AQ11" s="3">
        <v>32</v>
      </c>
      <c r="AY11" s="3">
        <v>7</v>
      </c>
      <c r="AZ11" s="3">
        <v>38</v>
      </c>
      <c r="BA11" s="3">
        <v>45</v>
      </c>
    </row>
    <row r="12" spans="2:53" ht="12.75" customHeight="1" x14ac:dyDescent="0.2">
      <c r="B12">
        <v>4.5</v>
      </c>
      <c r="C12" t="s">
        <v>1514</v>
      </c>
      <c r="D12" s="42">
        <v>4.5</v>
      </c>
      <c r="E12" s="3">
        <v>8</v>
      </c>
      <c r="F12" s="3">
        <v>58</v>
      </c>
      <c r="G12" s="3">
        <v>49</v>
      </c>
      <c r="H12" s="3">
        <v>45</v>
      </c>
      <c r="J12" t="s">
        <v>1593</v>
      </c>
      <c r="K12" s="42">
        <v>2</v>
      </c>
      <c r="AO12" s="3">
        <v>8</v>
      </c>
      <c r="AP12" s="3">
        <v>25</v>
      </c>
      <c r="AQ12" s="3">
        <v>33</v>
      </c>
      <c r="AY12" s="3">
        <v>8</v>
      </c>
      <c r="AZ12" s="3">
        <v>38</v>
      </c>
      <c r="BA12" s="3">
        <v>46</v>
      </c>
    </row>
    <row r="13" spans="2:53" ht="12.75" customHeight="1" x14ac:dyDescent="0.2">
      <c r="B13">
        <v>5</v>
      </c>
      <c r="C13" t="s">
        <v>1579</v>
      </c>
      <c r="D13" s="42">
        <v>5</v>
      </c>
      <c r="E13" s="3">
        <v>9</v>
      </c>
      <c r="F13" s="3">
        <v>59</v>
      </c>
      <c r="G13" s="3">
        <v>50</v>
      </c>
      <c r="H13" s="3">
        <v>46</v>
      </c>
      <c r="J13" t="s">
        <v>1383</v>
      </c>
      <c r="K13" s="42">
        <v>2</v>
      </c>
      <c r="AO13" s="3">
        <v>9</v>
      </c>
      <c r="AP13" s="3">
        <v>25</v>
      </c>
      <c r="AQ13" s="3">
        <v>34</v>
      </c>
      <c r="AY13" s="3">
        <v>9</v>
      </c>
      <c r="AZ13" s="3">
        <v>37</v>
      </c>
      <c r="BA13" s="3">
        <v>46</v>
      </c>
    </row>
    <row r="14" spans="2:53" ht="12.75" customHeight="1" x14ac:dyDescent="0.2">
      <c r="B14">
        <v>5.5</v>
      </c>
      <c r="C14" t="s">
        <v>1580</v>
      </c>
      <c r="D14" s="42">
        <v>5.5</v>
      </c>
      <c r="E14" s="3">
        <v>10</v>
      </c>
      <c r="F14" s="3">
        <v>59</v>
      </c>
      <c r="G14" s="3">
        <v>50</v>
      </c>
      <c r="H14" s="3">
        <v>46</v>
      </c>
      <c r="J14" t="s">
        <v>1575</v>
      </c>
      <c r="K14" s="42">
        <v>2.5</v>
      </c>
      <c r="AO14" s="3">
        <v>10</v>
      </c>
      <c r="AP14" s="3">
        <v>25</v>
      </c>
      <c r="AQ14" s="3">
        <v>35</v>
      </c>
      <c r="AY14" s="3">
        <v>10</v>
      </c>
      <c r="AZ14" s="3">
        <v>37</v>
      </c>
      <c r="BA14" s="3">
        <v>47</v>
      </c>
    </row>
    <row r="15" spans="2:53" ht="12.75" customHeight="1" x14ac:dyDescent="0.2">
      <c r="B15">
        <v>6</v>
      </c>
      <c r="C15" t="s">
        <v>1838</v>
      </c>
      <c r="D15" s="42">
        <v>6</v>
      </c>
      <c r="E15" s="3">
        <v>11</v>
      </c>
      <c r="F15" s="3">
        <v>60</v>
      </c>
      <c r="G15" s="3">
        <v>52</v>
      </c>
      <c r="H15" s="3">
        <v>47</v>
      </c>
      <c r="J15" t="s">
        <v>1575</v>
      </c>
      <c r="K15" s="42">
        <v>2.5</v>
      </c>
      <c r="AO15" s="3">
        <v>11</v>
      </c>
      <c r="AP15" s="3">
        <v>25</v>
      </c>
      <c r="AQ15" s="3">
        <v>36</v>
      </c>
      <c r="AY15" s="3">
        <v>11</v>
      </c>
      <c r="AZ15" s="3">
        <v>36</v>
      </c>
      <c r="BA15" s="3">
        <v>47</v>
      </c>
    </row>
    <row r="16" spans="2:53" ht="12.75" customHeight="1" x14ac:dyDescent="0.2">
      <c r="C16" t="s">
        <v>1378</v>
      </c>
      <c r="D16" s="42">
        <v>1</v>
      </c>
      <c r="E16" s="3">
        <v>12</v>
      </c>
      <c r="F16" s="3">
        <v>60</v>
      </c>
      <c r="G16" s="3">
        <v>52</v>
      </c>
      <c r="H16" s="3">
        <v>47</v>
      </c>
      <c r="J16" t="s">
        <v>1384</v>
      </c>
      <c r="K16" s="42">
        <v>2.5</v>
      </c>
      <c r="AO16" s="3">
        <v>12</v>
      </c>
      <c r="AP16" s="3">
        <v>25</v>
      </c>
      <c r="AQ16" s="3">
        <v>37</v>
      </c>
      <c r="AY16" s="3">
        <v>12</v>
      </c>
      <c r="AZ16" s="3">
        <v>36</v>
      </c>
      <c r="BA16" s="3">
        <v>48</v>
      </c>
    </row>
    <row r="17" spans="3:53" ht="12.75" customHeight="1" x14ac:dyDescent="0.2">
      <c r="C17" t="s">
        <v>1379</v>
      </c>
      <c r="D17" s="42">
        <v>1</v>
      </c>
      <c r="E17" s="3">
        <v>13</v>
      </c>
      <c r="F17" s="3">
        <v>61</v>
      </c>
      <c r="G17" s="3">
        <v>53</v>
      </c>
      <c r="H17" s="3">
        <v>49</v>
      </c>
      <c r="J17" t="s">
        <v>1385</v>
      </c>
      <c r="K17" s="42">
        <v>3</v>
      </c>
      <c r="AO17" s="3">
        <v>13</v>
      </c>
      <c r="AP17" s="3">
        <v>25</v>
      </c>
      <c r="AQ17" s="3">
        <v>38</v>
      </c>
      <c r="AY17" s="3">
        <v>13</v>
      </c>
      <c r="AZ17" s="3">
        <v>36</v>
      </c>
      <c r="BA17" s="3">
        <v>49</v>
      </c>
    </row>
    <row r="18" spans="3:53" ht="12.75" customHeight="1" x14ac:dyDescent="0.2">
      <c r="C18" t="s">
        <v>1380</v>
      </c>
      <c r="D18" s="42">
        <v>1.5</v>
      </c>
      <c r="E18" s="3">
        <v>14</v>
      </c>
      <c r="F18" s="3">
        <v>61</v>
      </c>
      <c r="G18" s="3">
        <v>53</v>
      </c>
      <c r="H18" s="3">
        <v>49</v>
      </c>
      <c r="J18" t="s">
        <v>1576</v>
      </c>
      <c r="K18" s="42">
        <v>3</v>
      </c>
      <c r="AO18" s="3">
        <v>14</v>
      </c>
      <c r="AP18" s="3">
        <v>25</v>
      </c>
      <c r="AQ18" s="3">
        <v>39</v>
      </c>
      <c r="AY18" s="3">
        <v>14</v>
      </c>
      <c r="AZ18" s="3">
        <v>36</v>
      </c>
      <c r="BA18" s="3">
        <v>50</v>
      </c>
    </row>
    <row r="19" spans="3:53" ht="12.75" customHeight="1" x14ac:dyDescent="0.2">
      <c r="C19" t="s">
        <v>1381</v>
      </c>
      <c r="D19" s="42">
        <v>1.5</v>
      </c>
      <c r="E19" s="3">
        <v>15</v>
      </c>
      <c r="F19" s="3">
        <v>61</v>
      </c>
      <c r="G19" s="3">
        <v>53</v>
      </c>
      <c r="H19" s="3">
        <v>50</v>
      </c>
      <c r="J19" t="s">
        <v>1386</v>
      </c>
      <c r="K19" s="42">
        <v>3</v>
      </c>
      <c r="AO19" s="3">
        <v>15</v>
      </c>
      <c r="AP19" s="3">
        <v>25</v>
      </c>
      <c r="AQ19" s="3">
        <v>40</v>
      </c>
      <c r="AY19" s="3">
        <v>15</v>
      </c>
      <c r="AZ19" s="3">
        <v>35</v>
      </c>
      <c r="BA19" s="3">
        <v>50</v>
      </c>
    </row>
    <row r="20" spans="3:53" ht="12.75" customHeight="1" x14ac:dyDescent="0.2">
      <c r="C20" t="s">
        <v>1382</v>
      </c>
      <c r="D20" s="42">
        <v>2</v>
      </c>
      <c r="E20" s="3">
        <v>16</v>
      </c>
      <c r="F20" s="3">
        <v>62</v>
      </c>
      <c r="G20" s="3">
        <v>54</v>
      </c>
      <c r="H20" s="3">
        <v>50</v>
      </c>
      <c r="J20" t="s">
        <v>1387</v>
      </c>
      <c r="K20" s="42">
        <v>3.5</v>
      </c>
      <c r="AO20" s="3">
        <v>16</v>
      </c>
      <c r="AP20" s="3">
        <v>25</v>
      </c>
      <c r="AQ20" s="3">
        <v>41</v>
      </c>
      <c r="AY20" s="3">
        <v>16</v>
      </c>
      <c r="AZ20" s="3">
        <v>35</v>
      </c>
      <c r="BA20" s="3">
        <v>51</v>
      </c>
    </row>
    <row r="21" spans="3:53" ht="12.75" customHeight="1" x14ac:dyDescent="0.2">
      <c r="C21" t="s">
        <v>1383</v>
      </c>
      <c r="D21" s="42">
        <v>2</v>
      </c>
      <c r="E21" s="3">
        <v>17</v>
      </c>
      <c r="F21" s="3">
        <v>62</v>
      </c>
      <c r="G21" s="3">
        <v>54</v>
      </c>
      <c r="H21" s="3">
        <v>51</v>
      </c>
      <c r="J21" t="s">
        <v>1577</v>
      </c>
      <c r="K21" s="42">
        <v>3.5</v>
      </c>
      <c r="AO21" s="3">
        <v>17</v>
      </c>
      <c r="AP21" s="3">
        <v>25</v>
      </c>
      <c r="AQ21" s="3">
        <v>42</v>
      </c>
      <c r="AY21" s="3">
        <v>17</v>
      </c>
      <c r="AZ21" s="3">
        <v>34</v>
      </c>
      <c r="BA21" s="3">
        <v>51</v>
      </c>
    </row>
    <row r="22" spans="3:53" ht="12.75" customHeight="1" x14ac:dyDescent="0.2">
      <c r="C22" t="s">
        <v>1575</v>
      </c>
      <c r="D22" s="42">
        <v>2.5</v>
      </c>
      <c r="E22" s="3">
        <v>18</v>
      </c>
      <c r="F22" s="3">
        <v>63</v>
      </c>
      <c r="G22" s="3">
        <v>56</v>
      </c>
      <c r="H22" s="3">
        <v>51</v>
      </c>
      <c r="J22" t="s">
        <v>1388</v>
      </c>
      <c r="K22" s="42">
        <v>3.5</v>
      </c>
      <c r="AO22" s="3">
        <v>18</v>
      </c>
      <c r="AP22" s="3">
        <v>25</v>
      </c>
      <c r="AQ22" s="3">
        <v>43</v>
      </c>
      <c r="AY22" s="3">
        <v>18</v>
      </c>
      <c r="AZ22" s="3">
        <v>34</v>
      </c>
      <c r="BA22" s="3">
        <v>52</v>
      </c>
    </row>
    <row r="23" spans="3:53" ht="12.75" customHeight="1" x14ac:dyDescent="0.2">
      <c r="C23" t="s">
        <v>1384</v>
      </c>
      <c r="D23" s="42">
        <v>2.5</v>
      </c>
      <c r="E23" s="3">
        <v>19</v>
      </c>
      <c r="F23" s="3">
        <v>63</v>
      </c>
      <c r="G23" s="3">
        <v>56</v>
      </c>
      <c r="H23" s="3">
        <v>53</v>
      </c>
      <c r="J23" t="s">
        <v>1578</v>
      </c>
      <c r="K23" s="42">
        <v>4</v>
      </c>
      <c r="AO23" s="3">
        <v>19</v>
      </c>
      <c r="AP23" s="3">
        <v>25</v>
      </c>
      <c r="AQ23" s="3">
        <v>44</v>
      </c>
      <c r="AY23" s="3">
        <v>19</v>
      </c>
      <c r="AZ23" s="3">
        <v>34</v>
      </c>
      <c r="BA23" s="3">
        <v>53</v>
      </c>
    </row>
    <row r="24" spans="3:53" ht="12.75" customHeight="1" x14ac:dyDescent="0.2">
      <c r="C24" t="s">
        <v>1385</v>
      </c>
      <c r="D24" s="42">
        <v>3</v>
      </c>
      <c r="E24" s="3">
        <v>20</v>
      </c>
      <c r="F24" s="3">
        <v>64</v>
      </c>
      <c r="G24" s="3">
        <v>57</v>
      </c>
      <c r="H24" s="3">
        <v>53</v>
      </c>
      <c r="J24" t="s">
        <v>1514</v>
      </c>
      <c r="K24" s="42">
        <v>4.5</v>
      </c>
      <c r="AO24" s="3">
        <v>20</v>
      </c>
      <c r="AP24" s="3">
        <v>25</v>
      </c>
      <c r="AQ24" s="3">
        <v>45</v>
      </c>
      <c r="AY24" s="3">
        <v>20</v>
      </c>
      <c r="AZ24" s="3">
        <v>33</v>
      </c>
      <c r="BA24" s="3">
        <v>53</v>
      </c>
    </row>
    <row r="25" spans="3:53" ht="12.75" customHeight="1" x14ac:dyDescent="0.2">
      <c r="C25" t="s">
        <v>1386</v>
      </c>
      <c r="D25" s="42">
        <v>3</v>
      </c>
      <c r="E25" s="3">
        <v>21</v>
      </c>
      <c r="F25" s="3">
        <v>64</v>
      </c>
      <c r="G25" s="3">
        <v>58</v>
      </c>
      <c r="H25" s="3">
        <v>53</v>
      </c>
      <c r="J25" t="s">
        <v>1389</v>
      </c>
      <c r="K25" s="42">
        <v>4.5</v>
      </c>
      <c r="AO25" s="3">
        <v>21</v>
      </c>
      <c r="AP25" s="3">
        <v>25</v>
      </c>
      <c r="AQ25" s="3">
        <v>46</v>
      </c>
      <c r="AY25" s="3">
        <v>21</v>
      </c>
      <c r="AZ25" s="3">
        <v>33</v>
      </c>
      <c r="BA25" s="3">
        <v>54</v>
      </c>
    </row>
    <row r="26" spans="3:53" ht="12.75" customHeight="1" x14ac:dyDescent="0.2">
      <c r="C26" t="s">
        <v>1387</v>
      </c>
      <c r="D26" s="42">
        <v>3.5</v>
      </c>
      <c r="E26" s="3">
        <v>22</v>
      </c>
      <c r="F26" s="3">
        <v>64</v>
      </c>
      <c r="G26" s="3">
        <v>58</v>
      </c>
      <c r="H26" s="3">
        <v>54</v>
      </c>
      <c r="J26" t="s">
        <v>1579</v>
      </c>
      <c r="K26" s="42">
        <v>5</v>
      </c>
      <c r="AO26" s="3">
        <v>22</v>
      </c>
      <c r="AP26" s="3">
        <v>25</v>
      </c>
      <c r="AQ26" s="3">
        <v>47</v>
      </c>
      <c r="AY26" s="3">
        <v>22</v>
      </c>
      <c r="AZ26" s="3">
        <v>32</v>
      </c>
      <c r="BA26" s="3">
        <v>54</v>
      </c>
    </row>
    <row r="27" spans="3:53" ht="12.75" customHeight="1" x14ac:dyDescent="0.2">
      <c r="C27" t="s">
        <v>1388</v>
      </c>
      <c r="D27" s="42">
        <v>3.5</v>
      </c>
      <c r="E27" s="3">
        <v>23</v>
      </c>
      <c r="F27" s="3">
        <v>65</v>
      </c>
      <c r="G27" s="3">
        <v>59</v>
      </c>
      <c r="H27" s="3">
        <v>54</v>
      </c>
      <c r="J27" t="s">
        <v>1580</v>
      </c>
      <c r="K27" s="42">
        <v>5.5</v>
      </c>
      <c r="AO27" s="3">
        <v>23</v>
      </c>
      <c r="AP27" s="3">
        <v>25</v>
      </c>
      <c r="AQ27" s="3">
        <v>48</v>
      </c>
      <c r="AY27" s="3">
        <v>23</v>
      </c>
      <c r="AZ27" s="3">
        <v>32</v>
      </c>
      <c r="BA27" s="3">
        <v>55</v>
      </c>
    </row>
    <row r="28" spans="3:53" ht="12.75" customHeight="1" x14ac:dyDescent="0.2">
      <c r="C28" t="s">
        <v>1389</v>
      </c>
      <c r="D28" s="42">
        <v>4.5</v>
      </c>
      <c r="E28" s="3">
        <v>24</v>
      </c>
      <c r="F28" s="3">
        <v>65</v>
      </c>
      <c r="G28" s="3">
        <v>59</v>
      </c>
      <c r="H28" s="3">
        <v>56</v>
      </c>
      <c r="J28" t="s">
        <v>1838</v>
      </c>
      <c r="K28" s="42">
        <v>6</v>
      </c>
      <c r="AO28" s="3">
        <v>24</v>
      </c>
      <c r="AP28" s="3">
        <v>25</v>
      </c>
      <c r="AQ28" s="3">
        <v>49</v>
      </c>
      <c r="AY28" s="3">
        <v>24</v>
      </c>
      <c r="AZ28" s="3">
        <v>32</v>
      </c>
      <c r="BA28" s="3">
        <v>56</v>
      </c>
    </row>
    <row r="29" spans="3:53" ht="12.75" customHeight="1" x14ac:dyDescent="0.2">
      <c r="E29" s="3">
        <v>25</v>
      </c>
      <c r="F29" s="3">
        <v>66</v>
      </c>
      <c r="G29" s="3">
        <v>60</v>
      </c>
      <c r="H29" s="3">
        <v>56</v>
      </c>
      <c r="AO29" s="3">
        <v>25</v>
      </c>
      <c r="AP29" s="3">
        <v>25</v>
      </c>
      <c r="AQ29" s="3">
        <v>50</v>
      </c>
      <c r="AY29" s="3">
        <v>25</v>
      </c>
      <c r="AZ29" s="3">
        <v>32</v>
      </c>
      <c r="BA29" s="3">
        <v>57</v>
      </c>
    </row>
    <row r="30" spans="3:53" ht="12.75" customHeight="1" x14ac:dyDescent="0.2">
      <c r="E30" s="3">
        <v>26</v>
      </c>
      <c r="F30" s="3">
        <v>66</v>
      </c>
      <c r="G30" s="3">
        <v>60</v>
      </c>
      <c r="H30" s="3">
        <v>57</v>
      </c>
      <c r="AO30" s="3">
        <v>26</v>
      </c>
      <c r="AP30" s="3">
        <v>25</v>
      </c>
      <c r="AQ30" s="3">
        <v>51</v>
      </c>
      <c r="AY30" s="3">
        <v>26</v>
      </c>
      <c r="AZ30" s="3">
        <v>31</v>
      </c>
      <c r="BA30" s="3">
        <v>57</v>
      </c>
    </row>
    <row r="31" spans="3:53" ht="12.75" customHeight="1" x14ac:dyDescent="0.2">
      <c r="E31" s="3">
        <v>27</v>
      </c>
      <c r="F31" s="3">
        <v>67</v>
      </c>
      <c r="G31" s="3">
        <v>61</v>
      </c>
      <c r="H31" s="3">
        <v>57</v>
      </c>
      <c r="AO31" s="3">
        <v>27</v>
      </c>
      <c r="AP31" s="3">
        <v>25</v>
      </c>
      <c r="AQ31" s="3">
        <v>52</v>
      </c>
      <c r="AY31" s="3">
        <v>27</v>
      </c>
      <c r="AZ31" s="3">
        <v>31</v>
      </c>
      <c r="BA31" s="3">
        <v>58</v>
      </c>
    </row>
    <row r="32" spans="3:53" ht="12.75" customHeight="1" x14ac:dyDescent="0.2">
      <c r="E32" s="3">
        <v>28</v>
      </c>
      <c r="F32" s="3">
        <v>67</v>
      </c>
      <c r="G32" s="3">
        <v>61</v>
      </c>
      <c r="H32" s="3">
        <v>58</v>
      </c>
      <c r="AO32" s="3">
        <v>28</v>
      </c>
      <c r="AP32" s="3">
        <v>25</v>
      </c>
      <c r="AQ32" s="3">
        <v>53</v>
      </c>
      <c r="AY32" s="3">
        <v>28</v>
      </c>
      <c r="AZ32" s="3">
        <v>30</v>
      </c>
      <c r="BA32" s="3">
        <v>58</v>
      </c>
    </row>
    <row r="33" spans="5:53" ht="12.75" customHeight="1" x14ac:dyDescent="0.2">
      <c r="E33" s="3">
        <v>29</v>
      </c>
      <c r="F33" s="3">
        <v>68</v>
      </c>
      <c r="G33" s="3">
        <v>62</v>
      </c>
      <c r="H33" s="3">
        <v>58</v>
      </c>
      <c r="AO33" s="3">
        <v>29</v>
      </c>
      <c r="AP33" s="3">
        <v>25</v>
      </c>
      <c r="AQ33" s="3">
        <v>54</v>
      </c>
      <c r="AY33" s="3">
        <v>29</v>
      </c>
      <c r="AZ33" s="3">
        <v>30</v>
      </c>
      <c r="BA33" s="3">
        <v>59</v>
      </c>
    </row>
    <row r="34" spans="5:53" ht="12.75" customHeight="1" x14ac:dyDescent="0.2">
      <c r="E34" s="3">
        <v>30</v>
      </c>
      <c r="F34" s="3">
        <v>68</v>
      </c>
      <c r="G34" s="3">
        <v>63</v>
      </c>
      <c r="H34" s="3">
        <v>60</v>
      </c>
      <c r="AO34" s="3">
        <v>30</v>
      </c>
      <c r="AP34" s="3">
        <v>25</v>
      </c>
      <c r="AQ34" s="3">
        <v>55</v>
      </c>
      <c r="AY34" s="3">
        <v>30</v>
      </c>
      <c r="AZ34" s="3">
        <v>30</v>
      </c>
      <c r="BA34" s="3">
        <v>60</v>
      </c>
    </row>
    <row r="35" spans="5:53" ht="12.75" customHeight="1" x14ac:dyDescent="0.2">
      <c r="E35" s="3">
        <v>31</v>
      </c>
      <c r="F35" s="3">
        <v>68</v>
      </c>
      <c r="G35" s="3">
        <v>63</v>
      </c>
      <c r="H35" s="3">
        <v>60</v>
      </c>
      <c r="AO35" s="3">
        <v>31</v>
      </c>
      <c r="AP35" s="3">
        <v>25</v>
      </c>
      <c r="AQ35" s="3">
        <v>56</v>
      </c>
      <c r="AY35" s="3">
        <v>31</v>
      </c>
      <c r="AZ35" s="3">
        <v>29</v>
      </c>
      <c r="BA35" s="3">
        <v>60</v>
      </c>
    </row>
    <row r="36" spans="5:53" ht="12.75" customHeight="1" x14ac:dyDescent="0.2">
      <c r="E36" s="3">
        <v>32</v>
      </c>
      <c r="F36" s="3">
        <v>69</v>
      </c>
      <c r="G36" s="3">
        <v>64</v>
      </c>
      <c r="H36" s="3">
        <v>60</v>
      </c>
      <c r="AO36" s="3">
        <v>32</v>
      </c>
      <c r="AP36" s="3">
        <v>25</v>
      </c>
      <c r="AQ36" s="3">
        <v>57</v>
      </c>
      <c r="AY36" s="3">
        <v>32</v>
      </c>
      <c r="AZ36" s="3">
        <v>29</v>
      </c>
      <c r="BA36" s="3">
        <v>61</v>
      </c>
    </row>
    <row r="37" spans="5:53" ht="12.75" customHeight="1" x14ac:dyDescent="0.2">
      <c r="E37" s="3">
        <v>33</v>
      </c>
      <c r="F37" s="3">
        <v>69</v>
      </c>
      <c r="G37" s="3">
        <v>64</v>
      </c>
      <c r="H37" s="3">
        <v>61</v>
      </c>
      <c r="AO37" s="3">
        <v>33</v>
      </c>
      <c r="AP37" s="3">
        <v>25</v>
      </c>
      <c r="AQ37" s="3">
        <v>58</v>
      </c>
      <c r="AY37" s="3">
        <v>33</v>
      </c>
      <c r="AZ37" s="3">
        <v>28</v>
      </c>
      <c r="BA37" s="3">
        <v>61</v>
      </c>
    </row>
    <row r="38" spans="5:53" ht="12.75" customHeight="1" x14ac:dyDescent="0.2">
      <c r="E38" s="3">
        <v>34</v>
      </c>
      <c r="F38" s="3">
        <v>70</v>
      </c>
      <c r="G38" s="3">
        <v>65</v>
      </c>
      <c r="H38" s="3">
        <v>61</v>
      </c>
      <c r="AO38" s="3">
        <v>34</v>
      </c>
      <c r="AP38" s="3">
        <v>25</v>
      </c>
      <c r="AQ38" s="3">
        <v>59</v>
      </c>
      <c r="AY38" s="3">
        <v>34</v>
      </c>
      <c r="AZ38" s="3">
        <v>28</v>
      </c>
      <c r="BA38" s="3">
        <v>62</v>
      </c>
    </row>
    <row r="39" spans="5:53" ht="12.75" customHeight="1" x14ac:dyDescent="0.2">
      <c r="E39" s="3">
        <v>35</v>
      </c>
      <c r="F39" s="3">
        <v>70</v>
      </c>
      <c r="G39" s="3">
        <v>65</v>
      </c>
      <c r="H39" s="3">
        <v>63</v>
      </c>
      <c r="AO39" s="3">
        <v>35</v>
      </c>
      <c r="AP39" s="3">
        <v>25</v>
      </c>
      <c r="AQ39" s="3">
        <v>60</v>
      </c>
      <c r="AY39" s="3">
        <v>35</v>
      </c>
      <c r="AZ39" s="3">
        <v>28</v>
      </c>
      <c r="BA39" s="3">
        <v>63</v>
      </c>
    </row>
    <row r="40" spans="5:53" ht="12.75" customHeight="1" x14ac:dyDescent="0.2">
      <c r="E40" s="3">
        <v>36</v>
      </c>
      <c r="F40" s="3">
        <v>71</v>
      </c>
      <c r="G40" s="3">
        <v>67</v>
      </c>
      <c r="H40" s="3">
        <v>63</v>
      </c>
      <c r="AO40" s="3">
        <v>36</v>
      </c>
      <c r="AP40" s="3">
        <v>25</v>
      </c>
      <c r="AQ40" s="3">
        <v>61</v>
      </c>
      <c r="AY40" s="3">
        <v>36</v>
      </c>
      <c r="AZ40" s="3">
        <v>28</v>
      </c>
      <c r="BA40" s="3">
        <v>64</v>
      </c>
    </row>
    <row r="41" spans="5:53" ht="12.75" customHeight="1" x14ac:dyDescent="0.2">
      <c r="E41" s="3">
        <v>37</v>
      </c>
      <c r="F41" s="3">
        <v>71</v>
      </c>
      <c r="G41" s="3">
        <v>67</v>
      </c>
      <c r="H41" s="3">
        <v>64</v>
      </c>
      <c r="AO41" s="3">
        <v>37</v>
      </c>
      <c r="AP41" s="3">
        <v>25</v>
      </c>
      <c r="AQ41" s="3">
        <v>62</v>
      </c>
      <c r="AY41" s="3">
        <v>37</v>
      </c>
      <c r="AZ41" s="3">
        <v>27</v>
      </c>
      <c r="BA41" s="3">
        <v>64</v>
      </c>
    </row>
    <row r="42" spans="5:53" ht="12.75" customHeight="1" x14ac:dyDescent="0.2">
      <c r="E42" s="3">
        <v>38</v>
      </c>
      <c r="F42" s="3">
        <v>72</v>
      </c>
      <c r="G42" s="3">
        <v>68</v>
      </c>
      <c r="H42" s="3">
        <v>64</v>
      </c>
      <c r="AO42" s="3">
        <v>38</v>
      </c>
      <c r="AP42" s="3">
        <v>25</v>
      </c>
      <c r="AQ42" s="3">
        <v>63</v>
      </c>
      <c r="AY42" s="3">
        <v>38</v>
      </c>
      <c r="AZ42" s="3">
        <v>27</v>
      </c>
      <c r="BA42" s="3">
        <v>65</v>
      </c>
    </row>
    <row r="43" spans="5:53" ht="12.75" customHeight="1" x14ac:dyDescent="0.2">
      <c r="E43" s="3">
        <v>39</v>
      </c>
      <c r="F43" s="3">
        <v>72</v>
      </c>
      <c r="G43" s="3">
        <v>68</v>
      </c>
      <c r="H43" s="3">
        <v>65</v>
      </c>
      <c r="AO43" s="3">
        <v>39</v>
      </c>
      <c r="AP43" s="3">
        <v>25</v>
      </c>
      <c r="AQ43" s="3">
        <v>64</v>
      </c>
      <c r="AY43" s="3">
        <v>39</v>
      </c>
      <c r="AZ43" s="3">
        <v>26</v>
      </c>
      <c r="BA43" s="3">
        <v>65</v>
      </c>
    </row>
    <row r="44" spans="5:53" ht="12.75" customHeight="1" x14ac:dyDescent="0.2">
      <c r="E44" s="3">
        <v>40</v>
      </c>
      <c r="F44" s="3">
        <v>72</v>
      </c>
      <c r="G44" s="3">
        <v>68</v>
      </c>
      <c r="H44" s="3">
        <v>65</v>
      </c>
      <c r="AO44" s="3">
        <v>40</v>
      </c>
      <c r="AP44" s="3">
        <v>25</v>
      </c>
      <c r="AQ44" s="3">
        <v>65</v>
      </c>
      <c r="AY44" s="3">
        <v>40</v>
      </c>
      <c r="AZ44" s="3">
        <v>26</v>
      </c>
      <c r="BA44" s="3">
        <v>66</v>
      </c>
    </row>
    <row r="45" spans="5:53" ht="12.75" customHeight="1" x14ac:dyDescent="0.2">
      <c r="E45" s="3">
        <v>41</v>
      </c>
      <c r="F45" s="3">
        <v>73</v>
      </c>
      <c r="G45" s="3">
        <v>69</v>
      </c>
      <c r="H45" s="3">
        <v>67</v>
      </c>
      <c r="AO45" s="3">
        <v>41</v>
      </c>
      <c r="AP45" s="3">
        <v>25</v>
      </c>
      <c r="AQ45" s="3">
        <v>66</v>
      </c>
      <c r="AY45" s="3">
        <v>41</v>
      </c>
      <c r="AZ45" s="3">
        <v>26</v>
      </c>
      <c r="BA45" s="3">
        <v>67</v>
      </c>
    </row>
    <row r="46" spans="5:53" ht="12.75" customHeight="1" x14ac:dyDescent="0.2">
      <c r="E46" s="3">
        <v>42</v>
      </c>
      <c r="F46" s="3">
        <v>73</v>
      </c>
      <c r="G46" s="3">
        <v>69</v>
      </c>
      <c r="H46" s="3">
        <v>67</v>
      </c>
      <c r="AO46" s="3">
        <v>42</v>
      </c>
      <c r="AP46" s="3">
        <v>25</v>
      </c>
      <c r="AQ46" s="3">
        <v>67</v>
      </c>
      <c r="AY46" s="3">
        <v>42</v>
      </c>
      <c r="AZ46" s="3">
        <v>26</v>
      </c>
      <c r="BA46" s="3">
        <v>68</v>
      </c>
    </row>
    <row r="47" spans="5:53" ht="12.75" customHeight="1" x14ac:dyDescent="0.2">
      <c r="E47" s="3">
        <v>43</v>
      </c>
      <c r="F47" s="3">
        <v>74</v>
      </c>
      <c r="G47" s="3">
        <v>71</v>
      </c>
      <c r="H47" s="3">
        <v>68</v>
      </c>
      <c r="AO47" s="3">
        <v>43</v>
      </c>
      <c r="AP47" s="3">
        <v>25</v>
      </c>
      <c r="AQ47" s="3">
        <v>68</v>
      </c>
      <c r="AY47" s="3">
        <v>43</v>
      </c>
      <c r="AZ47" s="3">
        <v>25</v>
      </c>
      <c r="BA47" s="3">
        <v>68</v>
      </c>
    </row>
    <row r="48" spans="5:53" ht="12.75" customHeight="1" x14ac:dyDescent="0.2">
      <c r="E48" s="3">
        <v>44</v>
      </c>
      <c r="F48" s="3">
        <v>74</v>
      </c>
      <c r="G48" s="3">
        <v>71</v>
      </c>
      <c r="H48" s="3">
        <v>68</v>
      </c>
      <c r="AO48" s="3">
        <v>44</v>
      </c>
      <c r="AP48" s="3">
        <v>25</v>
      </c>
      <c r="AQ48" s="3">
        <v>69</v>
      </c>
      <c r="AY48" s="3">
        <v>44</v>
      </c>
      <c r="AZ48" s="3">
        <v>24</v>
      </c>
      <c r="BA48" s="3">
        <v>68</v>
      </c>
    </row>
    <row r="49" spans="5:53" ht="12.75" customHeight="1" x14ac:dyDescent="0.2">
      <c r="E49" s="3">
        <v>45</v>
      </c>
      <c r="F49" s="3">
        <v>75</v>
      </c>
      <c r="G49" s="3">
        <v>72</v>
      </c>
      <c r="H49" s="3">
        <v>68</v>
      </c>
      <c r="AO49" s="3">
        <v>45</v>
      </c>
      <c r="AP49" s="3">
        <v>25</v>
      </c>
      <c r="AQ49" s="3">
        <v>70</v>
      </c>
      <c r="AY49" s="3">
        <v>45</v>
      </c>
      <c r="AZ49" s="3">
        <v>24</v>
      </c>
      <c r="BA49" s="3">
        <v>69</v>
      </c>
    </row>
    <row r="50" spans="5:53" ht="12.75" customHeight="1" x14ac:dyDescent="0.2">
      <c r="E50" s="3">
        <v>46</v>
      </c>
      <c r="F50" s="3">
        <v>75</v>
      </c>
      <c r="G50" s="3">
        <v>73</v>
      </c>
      <c r="H50" s="3">
        <v>70</v>
      </c>
      <c r="AO50" s="3">
        <v>46</v>
      </c>
      <c r="AP50" s="3">
        <v>25</v>
      </c>
      <c r="AQ50" s="3">
        <v>71</v>
      </c>
      <c r="AY50" s="3">
        <v>46</v>
      </c>
      <c r="AZ50" s="3">
        <v>24</v>
      </c>
      <c r="BA50" s="3">
        <v>70</v>
      </c>
    </row>
    <row r="51" spans="5:53" ht="12.75" customHeight="1" x14ac:dyDescent="0.2">
      <c r="E51" s="3">
        <v>47</v>
      </c>
      <c r="F51" s="3">
        <v>75</v>
      </c>
      <c r="G51" s="3">
        <v>73</v>
      </c>
      <c r="H51" s="3">
        <v>70</v>
      </c>
      <c r="AO51" s="3">
        <v>47</v>
      </c>
      <c r="AP51" s="3">
        <v>25</v>
      </c>
      <c r="AQ51" s="3">
        <v>72</v>
      </c>
      <c r="AY51" s="3">
        <v>47</v>
      </c>
      <c r="AZ51" s="3">
        <v>24</v>
      </c>
      <c r="BA51" s="3">
        <v>71</v>
      </c>
    </row>
    <row r="52" spans="5:53" ht="12.75" customHeight="1" x14ac:dyDescent="0.2">
      <c r="E52" s="3">
        <v>48</v>
      </c>
      <c r="F52" s="3">
        <v>76</v>
      </c>
      <c r="G52" s="3">
        <v>74</v>
      </c>
      <c r="H52" s="3">
        <v>71</v>
      </c>
      <c r="AO52" s="3">
        <v>48</v>
      </c>
      <c r="AP52" s="3">
        <v>25</v>
      </c>
      <c r="AQ52" s="3">
        <v>73</v>
      </c>
      <c r="AY52" s="3">
        <v>48</v>
      </c>
      <c r="AZ52" s="3">
        <v>23</v>
      </c>
      <c r="BA52" s="3">
        <v>71</v>
      </c>
    </row>
    <row r="53" spans="5:53" ht="12.75" customHeight="1" x14ac:dyDescent="0.2">
      <c r="E53" s="3">
        <v>49</v>
      </c>
      <c r="F53" s="3">
        <v>76</v>
      </c>
      <c r="G53" s="3">
        <v>74</v>
      </c>
      <c r="H53" s="3">
        <v>71</v>
      </c>
      <c r="AO53" s="3">
        <v>49</v>
      </c>
      <c r="AP53" s="3">
        <v>25</v>
      </c>
      <c r="AQ53" s="3">
        <v>74</v>
      </c>
      <c r="AY53" s="3">
        <v>49</v>
      </c>
      <c r="AZ53" s="3">
        <v>23</v>
      </c>
      <c r="BA53" s="3">
        <v>72</v>
      </c>
    </row>
    <row r="54" spans="5:53" ht="12.75" customHeight="1" x14ac:dyDescent="0.2">
      <c r="E54" s="3">
        <v>50</v>
      </c>
      <c r="F54" s="3">
        <v>77</v>
      </c>
      <c r="G54" s="3">
        <v>75</v>
      </c>
      <c r="H54" s="3">
        <v>72</v>
      </c>
      <c r="AO54" s="3">
        <v>50</v>
      </c>
      <c r="AP54" s="3">
        <v>25</v>
      </c>
      <c r="AQ54" s="3">
        <v>75</v>
      </c>
      <c r="AY54" s="3">
        <v>50</v>
      </c>
      <c r="AZ54" s="3">
        <v>22</v>
      </c>
      <c r="BA54" s="3">
        <v>72</v>
      </c>
    </row>
    <row r="55" spans="5:53" ht="12.75" customHeight="1" x14ac:dyDescent="0.2">
      <c r="E55" s="3">
        <v>51</v>
      </c>
      <c r="F55" s="3">
        <v>77</v>
      </c>
      <c r="G55" s="3">
        <v>75</v>
      </c>
      <c r="H55" s="3">
        <v>72</v>
      </c>
      <c r="AO55" s="3">
        <v>51</v>
      </c>
      <c r="AP55" s="3">
        <v>25</v>
      </c>
      <c r="AQ55" s="3">
        <v>76</v>
      </c>
      <c r="AY55" s="3">
        <v>51</v>
      </c>
      <c r="AZ55" s="3">
        <v>22</v>
      </c>
      <c r="BA55" s="3">
        <v>73</v>
      </c>
    </row>
    <row r="56" spans="5:53" ht="12.75" customHeight="1" x14ac:dyDescent="0.2">
      <c r="E56" s="3">
        <v>52</v>
      </c>
      <c r="F56" s="3">
        <v>78</v>
      </c>
      <c r="G56" s="3">
        <v>76</v>
      </c>
      <c r="H56" s="3">
        <v>74</v>
      </c>
      <c r="AO56" s="3">
        <v>52</v>
      </c>
      <c r="AP56" s="3">
        <v>25</v>
      </c>
      <c r="AQ56" s="3">
        <v>77</v>
      </c>
      <c r="AY56" s="3">
        <v>52</v>
      </c>
      <c r="AZ56" s="3">
        <v>22</v>
      </c>
      <c r="BA56" s="3">
        <v>74</v>
      </c>
    </row>
    <row r="57" spans="5:53" ht="12.75" customHeight="1" x14ac:dyDescent="0.2">
      <c r="E57" s="3">
        <v>53</v>
      </c>
      <c r="F57" s="3">
        <v>78</v>
      </c>
      <c r="G57" s="3">
        <v>76</v>
      </c>
      <c r="H57" s="3">
        <v>74</v>
      </c>
      <c r="AO57" s="3">
        <v>53</v>
      </c>
      <c r="AP57" s="3">
        <v>25</v>
      </c>
      <c r="AQ57" s="3">
        <v>78</v>
      </c>
      <c r="AY57" s="3">
        <v>53</v>
      </c>
      <c r="AZ57" s="3">
        <v>22</v>
      </c>
      <c r="BA57" s="3">
        <v>75</v>
      </c>
    </row>
    <row r="58" spans="5:53" ht="12.75" customHeight="1" x14ac:dyDescent="0.2">
      <c r="E58" s="3">
        <v>54</v>
      </c>
      <c r="F58" s="3">
        <v>79</v>
      </c>
      <c r="G58" s="3">
        <v>77</v>
      </c>
      <c r="H58" s="3">
        <v>75</v>
      </c>
      <c r="AO58" s="3">
        <v>54</v>
      </c>
      <c r="AP58" s="3">
        <v>25</v>
      </c>
      <c r="AQ58" s="3">
        <v>79</v>
      </c>
      <c r="AY58" s="3">
        <v>54</v>
      </c>
      <c r="AZ58" s="3">
        <v>21</v>
      </c>
      <c r="BA58" s="3">
        <v>75</v>
      </c>
    </row>
    <row r="59" spans="5:53" ht="12.75" customHeight="1" x14ac:dyDescent="0.2">
      <c r="E59" s="3">
        <v>55</v>
      </c>
      <c r="F59" s="3">
        <v>79</v>
      </c>
      <c r="G59" s="3">
        <v>78</v>
      </c>
      <c r="H59" s="3">
        <v>75</v>
      </c>
      <c r="AO59" s="3">
        <v>55</v>
      </c>
      <c r="AP59" s="3">
        <v>25</v>
      </c>
      <c r="AQ59" s="3">
        <v>80</v>
      </c>
      <c r="AY59" s="3">
        <v>55</v>
      </c>
      <c r="AZ59" s="3">
        <v>21</v>
      </c>
      <c r="BA59" s="3">
        <v>76</v>
      </c>
    </row>
    <row r="60" spans="5:53" ht="12.75" customHeight="1" x14ac:dyDescent="0.2">
      <c r="E60" s="3">
        <v>56</v>
      </c>
      <c r="F60" s="3">
        <v>79</v>
      </c>
      <c r="G60" s="3">
        <v>78</v>
      </c>
      <c r="H60" s="3">
        <v>76</v>
      </c>
      <c r="AO60" s="3">
        <v>56</v>
      </c>
      <c r="AP60" s="3">
        <v>25</v>
      </c>
      <c r="AQ60" s="3">
        <v>81</v>
      </c>
      <c r="AY60" s="3">
        <v>56</v>
      </c>
      <c r="AZ60" s="3">
        <v>20</v>
      </c>
      <c r="BA60" s="3">
        <v>76</v>
      </c>
    </row>
    <row r="61" spans="5:53" ht="12.75" customHeight="1" x14ac:dyDescent="0.2">
      <c r="E61" s="3">
        <v>57</v>
      </c>
      <c r="F61" s="9">
        <v>80</v>
      </c>
      <c r="G61" s="3">
        <v>79</v>
      </c>
      <c r="H61" s="3">
        <v>77</v>
      </c>
      <c r="AO61" s="3">
        <v>57</v>
      </c>
      <c r="AP61" s="3">
        <v>25</v>
      </c>
      <c r="AQ61" s="3">
        <v>82</v>
      </c>
      <c r="AY61" s="3">
        <v>57</v>
      </c>
      <c r="AZ61" s="3">
        <v>20</v>
      </c>
      <c r="BA61" s="3">
        <v>77</v>
      </c>
    </row>
    <row r="62" spans="5:53" ht="12.75" customHeight="1" x14ac:dyDescent="0.2">
      <c r="E62" s="3">
        <v>58</v>
      </c>
      <c r="F62" s="3">
        <v>80</v>
      </c>
      <c r="G62" s="3">
        <v>79</v>
      </c>
      <c r="H62" s="3">
        <v>77</v>
      </c>
      <c r="AO62" s="3">
        <v>58</v>
      </c>
      <c r="AP62" s="3">
        <v>25</v>
      </c>
      <c r="AQ62" s="3">
        <v>83</v>
      </c>
      <c r="AY62" s="3">
        <v>58</v>
      </c>
      <c r="AZ62" s="3">
        <v>20</v>
      </c>
      <c r="BA62" s="3">
        <v>78</v>
      </c>
    </row>
    <row r="63" spans="5:53" ht="12.75" customHeight="1" x14ac:dyDescent="0.2">
      <c r="E63" s="3">
        <v>59</v>
      </c>
      <c r="F63" s="3">
        <v>80</v>
      </c>
      <c r="G63" s="9">
        <v>80</v>
      </c>
      <c r="H63" s="3">
        <v>78</v>
      </c>
      <c r="AO63" s="3">
        <v>59</v>
      </c>
      <c r="AP63" s="3">
        <v>25</v>
      </c>
      <c r="AQ63" s="3">
        <v>84</v>
      </c>
      <c r="AY63" s="3">
        <v>59</v>
      </c>
      <c r="AZ63" s="3">
        <v>19</v>
      </c>
      <c r="BA63" s="3">
        <v>78</v>
      </c>
    </row>
    <row r="64" spans="5:53" ht="12.75" customHeight="1" x14ac:dyDescent="0.2">
      <c r="E64" s="3">
        <v>60</v>
      </c>
      <c r="F64" s="3">
        <v>80</v>
      </c>
      <c r="G64" s="3">
        <v>80</v>
      </c>
      <c r="H64" s="3">
        <v>78</v>
      </c>
      <c r="AO64" s="3">
        <v>60</v>
      </c>
      <c r="AP64" s="3">
        <v>25</v>
      </c>
      <c r="AQ64" s="3">
        <v>85</v>
      </c>
      <c r="AY64" s="3">
        <v>60</v>
      </c>
      <c r="AZ64" s="3">
        <v>19</v>
      </c>
      <c r="BA64" s="3">
        <v>79</v>
      </c>
    </row>
    <row r="65" spans="5:53" ht="12.75" customHeight="1" x14ac:dyDescent="0.2">
      <c r="E65" s="3">
        <v>61</v>
      </c>
      <c r="F65" s="3">
        <v>80</v>
      </c>
      <c r="G65" s="3">
        <v>80</v>
      </c>
      <c r="H65" s="3">
        <v>79</v>
      </c>
      <c r="AO65" s="3">
        <v>61</v>
      </c>
      <c r="AP65" s="3">
        <v>25</v>
      </c>
      <c r="AQ65" s="3">
        <v>86</v>
      </c>
      <c r="AY65" s="3">
        <v>61</v>
      </c>
      <c r="AZ65" s="3">
        <v>18</v>
      </c>
      <c r="BA65" s="3">
        <v>79</v>
      </c>
    </row>
    <row r="66" spans="5:53" ht="12.75" customHeight="1" x14ac:dyDescent="0.2">
      <c r="E66" s="3">
        <v>62</v>
      </c>
      <c r="F66" s="3">
        <v>80</v>
      </c>
      <c r="G66" s="3">
        <v>80</v>
      </c>
      <c r="H66" s="3">
        <v>79</v>
      </c>
      <c r="AO66" s="3">
        <v>62</v>
      </c>
      <c r="AP66" s="3">
        <v>25</v>
      </c>
      <c r="AQ66" s="3">
        <v>87</v>
      </c>
      <c r="AY66" s="3">
        <v>62</v>
      </c>
      <c r="AZ66" s="3">
        <v>18</v>
      </c>
      <c r="BA66" s="3">
        <v>80</v>
      </c>
    </row>
    <row r="67" spans="5:53" ht="12.75" customHeight="1" x14ac:dyDescent="0.2">
      <c r="E67" s="3">
        <v>63</v>
      </c>
      <c r="F67" s="3">
        <v>80</v>
      </c>
      <c r="G67" s="3">
        <v>80</v>
      </c>
      <c r="H67" s="9">
        <v>80</v>
      </c>
      <c r="AO67" s="3">
        <v>63</v>
      </c>
      <c r="AP67" s="3">
        <v>25</v>
      </c>
      <c r="AQ67" s="3">
        <v>88</v>
      </c>
      <c r="AY67" s="3">
        <v>63</v>
      </c>
      <c r="AZ67" s="3">
        <v>18</v>
      </c>
      <c r="BA67" s="3">
        <v>81</v>
      </c>
    </row>
    <row r="68" spans="5:53" ht="12.75" customHeight="1" x14ac:dyDescent="0.2">
      <c r="E68" s="3">
        <v>64</v>
      </c>
      <c r="F68" s="3">
        <v>80</v>
      </c>
      <c r="G68" s="3">
        <v>80</v>
      </c>
      <c r="H68" s="3">
        <v>80</v>
      </c>
      <c r="AO68" s="3">
        <v>64</v>
      </c>
      <c r="AP68" s="3">
        <v>25</v>
      </c>
      <c r="AQ68" s="3">
        <v>89</v>
      </c>
      <c r="AY68" s="3">
        <v>64</v>
      </c>
      <c r="AZ68" s="3">
        <v>18</v>
      </c>
      <c r="BA68" s="3">
        <v>82</v>
      </c>
    </row>
    <row r="69" spans="5:53" ht="12.75" customHeight="1" x14ac:dyDescent="0.2">
      <c r="E69" s="3">
        <v>65</v>
      </c>
      <c r="F69" s="3">
        <v>80</v>
      </c>
      <c r="G69" s="3">
        <v>80</v>
      </c>
      <c r="H69" s="3">
        <v>80</v>
      </c>
      <c r="AO69" s="3">
        <v>65</v>
      </c>
      <c r="AP69" s="3">
        <v>25</v>
      </c>
      <c r="AQ69" s="3">
        <v>90</v>
      </c>
      <c r="AY69" s="3">
        <v>65</v>
      </c>
      <c r="AZ69" s="3">
        <v>17</v>
      </c>
      <c r="BA69" s="3">
        <v>82</v>
      </c>
    </row>
    <row r="70" spans="5:53" ht="12.75" customHeight="1" x14ac:dyDescent="0.2">
      <c r="E70" s="3">
        <v>66</v>
      </c>
      <c r="F70" s="3">
        <v>80</v>
      </c>
      <c r="G70" s="3">
        <v>80</v>
      </c>
      <c r="H70" s="3">
        <v>80</v>
      </c>
      <c r="AO70" s="3">
        <v>66</v>
      </c>
      <c r="AP70" s="3">
        <v>25</v>
      </c>
      <c r="AQ70" s="3">
        <v>90</v>
      </c>
      <c r="AY70" s="3">
        <v>66</v>
      </c>
      <c r="AZ70" s="3">
        <v>17</v>
      </c>
      <c r="BA70" s="3">
        <v>83</v>
      </c>
    </row>
    <row r="71" spans="5:53" ht="12.75" customHeight="1" x14ac:dyDescent="0.2">
      <c r="E71" s="3">
        <v>67</v>
      </c>
      <c r="F71" s="3">
        <v>80</v>
      </c>
      <c r="G71" s="3">
        <v>80</v>
      </c>
      <c r="H71" s="3">
        <v>80</v>
      </c>
      <c r="AO71" s="3">
        <v>67</v>
      </c>
      <c r="AP71" s="3">
        <v>25</v>
      </c>
      <c r="AQ71" s="3">
        <v>90</v>
      </c>
      <c r="AY71" s="3">
        <v>67</v>
      </c>
      <c r="AZ71" s="3">
        <v>16</v>
      </c>
      <c r="BA71" s="3">
        <v>83</v>
      </c>
    </row>
    <row r="72" spans="5:53" ht="12.75" customHeight="1" x14ac:dyDescent="0.2">
      <c r="E72" s="3">
        <v>68</v>
      </c>
      <c r="F72" s="3">
        <v>80</v>
      </c>
      <c r="G72" s="3">
        <v>80</v>
      </c>
      <c r="H72" s="3">
        <v>80</v>
      </c>
      <c r="AO72" s="3">
        <v>68</v>
      </c>
      <c r="AP72" s="3">
        <v>25</v>
      </c>
      <c r="AQ72" s="3">
        <v>90</v>
      </c>
      <c r="AY72" s="3">
        <v>68</v>
      </c>
      <c r="AZ72" s="3">
        <v>16</v>
      </c>
      <c r="BA72" s="3">
        <v>84</v>
      </c>
    </row>
    <row r="73" spans="5:53" ht="12.75" customHeight="1" x14ac:dyDescent="0.2">
      <c r="E73" s="3">
        <v>69</v>
      </c>
      <c r="F73" s="3">
        <v>80</v>
      </c>
      <c r="G73" s="3">
        <v>80</v>
      </c>
      <c r="H73" s="3">
        <v>80</v>
      </c>
      <c r="AO73" s="3">
        <v>69</v>
      </c>
      <c r="AP73" s="3">
        <v>25</v>
      </c>
      <c r="AQ73" s="3">
        <v>90</v>
      </c>
      <c r="AY73" s="3">
        <v>69</v>
      </c>
      <c r="AZ73" s="3">
        <v>16</v>
      </c>
      <c r="BA73" s="3">
        <v>85</v>
      </c>
    </row>
    <row r="74" spans="5:53" ht="12.75" customHeight="1" x14ac:dyDescent="0.2">
      <c r="E74" s="3">
        <v>70</v>
      </c>
      <c r="F74" s="3">
        <v>80</v>
      </c>
      <c r="G74" s="3">
        <v>80</v>
      </c>
      <c r="H74" s="3">
        <v>80</v>
      </c>
      <c r="AO74" s="3">
        <v>70</v>
      </c>
      <c r="AP74" s="3">
        <v>25</v>
      </c>
      <c r="AQ74" s="3">
        <v>90</v>
      </c>
      <c r="AY74" s="3">
        <v>70</v>
      </c>
      <c r="AZ74" s="3">
        <v>15</v>
      </c>
      <c r="BA74" s="3">
        <v>85</v>
      </c>
    </row>
    <row r="75" spans="5:53" ht="12.75" customHeight="1" x14ac:dyDescent="0.2">
      <c r="E75" s="3">
        <v>71</v>
      </c>
      <c r="F75" s="3">
        <v>80</v>
      </c>
      <c r="G75" s="3">
        <v>80</v>
      </c>
      <c r="H75" s="3">
        <v>80</v>
      </c>
      <c r="AO75" s="3">
        <v>71</v>
      </c>
      <c r="AP75" s="3">
        <v>25</v>
      </c>
      <c r="AQ75" s="3">
        <v>90</v>
      </c>
      <c r="AY75" s="3">
        <v>71</v>
      </c>
      <c r="AZ75" s="3">
        <v>15</v>
      </c>
      <c r="BA75" s="3">
        <v>86</v>
      </c>
    </row>
    <row r="76" spans="5:53" ht="12.75" customHeight="1" x14ac:dyDescent="0.2">
      <c r="E76" s="3">
        <v>72</v>
      </c>
      <c r="F76" s="3">
        <v>80</v>
      </c>
      <c r="G76" s="3">
        <v>80</v>
      </c>
      <c r="H76" s="3">
        <v>80</v>
      </c>
      <c r="AO76" s="3">
        <v>72</v>
      </c>
      <c r="AP76" s="3">
        <v>25</v>
      </c>
      <c r="AQ76" s="3">
        <v>90</v>
      </c>
      <c r="AY76" s="3">
        <v>72</v>
      </c>
      <c r="AZ76" s="3">
        <v>14</v>
      </c>
      <c r="BA76" s="3">
        <v>86</v>
      </c>
    </row>
    <row r="77" spans="5:53" ht="12.75" customHeight="1" x14ac:dyDescent="0.2">
      <c r="E77" s="3">
        <v>73</v>
      </c>
      <c r="F77" s="3">
        <v>80</v>
      </c>
      <c r="G77" s="3">
        <v>80</v>
      </c>
      <c r="H77" s="3">
        <v>80</v>
      </c>
      <c r="AO77" s="3">
        <v>73</v>
      </c>
      <c r="AP77" s="3">
        <v>25</v>
      </c>
      <c r="AQ77" s="3">
        <v>90</v>
      </c>
      <c r="AY77" s="3">
        <v>73</v>
      </c>
      <c r="AZ77" s="3">
        <v>14</v>
      </c>
      <c r="BA77" s="3">
        <v>87</v>
      </c>
    </row>
    <row r="78" spans="5:53" ht="12.75" customHeight="1" x14ac:dyDescent="0.2">
      <c r="E78" s="3">
        <v>74</v>
      </c>
      <c r="F78" s="3">
        <v>80</v>
      </c>
      <c r="G78" s="3">
        <v>80</v>
      </c>
      <c r="H78" s="3">
        <v>80</v>
      </c>
      <c r="AO78" s="3">
        <v>74</v>
      </c>
      <c r="AP78" s="3">
        <v>25</v>
      </c>
      <c r="AQ78" s="3">
        <v>90</v>
      </c>
      <c r="AY78" s="3">
        <v>74</v>
      </c>
      <c r="AZ78" s="3">
        <v>13</v>
      </c>
      <c r="BA78" s="3">
        <v>87</v>
      </c>
    </row>
    <row r="79" spans="5:53" ht="12.75" customHeight="1" x14ac:dyDescent="0.2">
      <c r="E79" s="3">
        <v>75</v>
      </c>
      <c r="F79" s="3">
        <v>80</v>
      </c>
      <c r="G79" s="3">
        <v>80</v>
      </c>
      <c r="H79" s="3">
        <v>80</v>
      </c>
      <c r="AO79" s="3">
        <v>75</v>
      </c>
      <c r="AP79" s="3">
        <v>25</v>
      </c>
      <c r="AQ79" s="3">
        <v>90</v>
      </c>
      <c r="AY79" s="3">
        <v>75</v>
      </c>
      <c r="AZ79" s="3">
        <v>13</v>
      </c>
      <c r="BA79" s="3">
        <v>88</v>
      </c>
    </row>
    <row r="80" spans="5:53" ht="12.75" customHeight="1" x14ac:dyDescent="0.2">
      <c r="E80" s="3">
        <v>76</v>
      </c>
      <c r="F80" s="3">
        <v>80</v>
      </c>
      <c r="G80" s="3">
        <v>80</v>
      </c>
      <c r="H80" s="3">
        <v>80</v>
      </c>
      <c r="AO80" s="3">
        <v>76</v>
      </c>
      <c r="AP80" s="3">
        <v>24</v>
      </c>
      <c r="AQ80" s="3">
        <v>90</v>
      </c>
      <c r="AY80" s="3">
        <v>76</v>
      </c>
      <c r="AZ80" s="3">
        <v>12</v>
      </c>
      <c r="BA80" s="3">
        <v>88</v>
      </c>
    </row>
    <row r="81" spans="5:53" ht="12.75" customHeight="1" x14ac:dyDescent="0.2">
      <c r="E81" s="3">
        <v>77</v>
      </c>
      <c r="F81" s="3">
        <v>80</v>
      </c>
      <c r="G81" s="3">
        <v>80</v>
      </c>
      <c r="H81" s="3">
        <v>80</v>
      </c>
      <c r="AO81" s="3">
        <v>77</v>
      </c>
      <c r="AP81" s="3">
        <v>23</v>
      </c>
      <c r="AQ81" s="3">
        <v>90</v>
      </c>
      <c r="AY81" s="3">
        <v>77</v>
      </c>
      <c r="AZ81" s="3">
        <v>12</v>
      </c>
      <c r="BA81" s="3">
        <v>89</v>
      </c>
    </row>
    <row r="82" spans="5:53" ht="12.75" customHeight="1" x14ac:dyDescent="0.2">
      <c r="E82" s="3">
        <v>78</v>
      </c>
      <c r="F82" s="3">
        <v>80</v>
      </c>
      <c r="G82" s="3">
        <v>80</v>
      </c>
      <c r="H82" s="3">
        <v>80</v>
      </c>
      <c r="AO82" s="3">
        <v>78</v>
      </c>
      <c r="AP82" s="3">
        <v>22</v>
      </c>
      <c r="AQ82" s="3">
        <v>90</v>
      </c>
      <c r="AY82" s="3">
        <v>78</v>
      </c>
      <c r="AZ82" s="3">
        <v>11</v>
      </c>
      <c r="BA82" s="3">
        <v>89</v>
      </c>
    </row>
    <row r="83" spans="5:53" ht="12.75" customHeight="1" x14ac:dyDescent="0.2">
      <c r="E83" s="3">
        <v>79</v>
      </c>
      <c r="F83" s="3">
        <v>80</v>
      </c>
      <c r="G83" s="3">
        <v>80</v>
      </c>
      <c r="H83" s="3">
        <v>80</v>
      </c>
      <c r="AO83" s="3">
        <v>79</v>
      </c>
      <c r="AP83" s="3">
        <v>21</v>
      </c>
      <c r="AQ83" s="3">
        <v>90</v>
      </c>
      <c r="AY83" s="3">
        <v>79</v>
      </c>
      <c r="AZ83" s="3">
        <v>11</v>
      </c>
      <c r="BA83" s="3">
        <v>90</v>
      </c>
    </row>
    <row r="84" spans="5:53" ht="12.75" customHeight="1" x14ac:dyDescent="0.2">
      <c r="E84" s="3">
        <v>80</v>
      </c>
      <c r="F84" s="3">
        <v>80</v>
      </c>
      <c r="G84" s="3">
        <v>80</v>
      </c>
      <c r="H84" s="3">
        <v>80</v>
      </c>
      <c r="AO84" s="3">
        <v>80</v>
      </c>
      <c r="AP84" s="3">
        <v>20</v>
      </c>
      <c r="AQ84" s="3">
        <v>90</v>
      </c>
      <c r="AY84" s="3">
        <v>80</v>
      </c>
      <c r="AZ84" s="3">
        <v>10</v>
      </c>
      <c r="BA84" s="3">
        <v>90</v>
      </c>
    </row>
    <row r="85" spans="5:53" ht="12.75" customHeight="1" x14ac:dyDescent="0.2">
      <c r="E85" s="3">
        <v>81</v>
      </c>
      <c r="F85" s="3">
        <v>80</v>
      </c>
      <c r="G85" s="3">
        <v>80</v>
      </c>
      <c r="H85" s="3">
        <v>80</v>
      </c>
      <c r="AO85" s="3">
        <v>81</v>
      </c>
      <c r="AP85" s="3">
        <v>19</v>
      </c>
      <c r="AQ85" s="3">
        <v>90</v>
      </c>
      <c r="AY85" s="3">
        <v>81</v>
      </c>
      <c r="AZ85" s="3">
        <v>9</v>
      </c>
      <c r="BA85" s="3">
        <v>90</v>
      </c>
    </row>
    <row r="86" spans="5:53" ht="12.75" customHeight="1" x14ac:dyDescent="0.2">
      <c r="E86" s="3">
        <v>82</v>
      </c>
      <c r="F86" s="3">
        <v>80</v>
      </c>
      <c r="G86" s="3">
        <v>80</v>
      </c>
      <c r="H86" s="3">
        <v>80</v>
      </c>
      <c r="AO86" s="3">
        <v>82</v>
      </c>
      <c r="AP86" s="3">
        <v>18</v>
      </c>
      <c r="AQ86" s="3">
        <v>90</v>
      </c>
      <c r="AY86" s="3">
        <v>82</v>
      </c>
      <c r="AZ86" s="3">
        <v>8</v>
      </c>
      <c r="BA86" s="3">
        <v>90</v>
      </c>
    </row>
    <row r="87" spans="5:53" ht="12.75" customHeight="1" x14ac:dyDescent="0.2">
      <c r="E87" s="3">
        <v>83</v>
      </c>
      <c r="F87" s="3">
        <v>80</v>
      </c>
      <c r="G87" s="3">
        <v>80</v>
      </c>
      <c r="H87" s="3">
        <v>80</v>
      </c>
      <c r="AO87" s="3">
        <v>83</v>
      </c>
      <c r="AP87" s="3">
        <v>17</v>
      </c>
      <c r="AQ87" s="3">
        <v>90</v>
      </c>
      <c r="AY87" s="3">
        <v>83</v>
      </c>
      <c r="AZ87" s="3">
        <v>7</v>
      </c>
      <c r="BA87" s="3">
        <v>90</v>
      </c>
    </row>
    <row r="88" spans="5:53" ht="12.75" customHeight="1" x14ac:dyDescent="0.2">
      <c r="E88" s="3">
        <v>84</v>
      </c>
      <c r="F88" s="3">
        <v>80</v>
      </c>
      <c r="G88" s="3">
        <v>80</v>
      </c>
      <c r="H88" s="3">
        <v>80</v>
      </c>
      <c r="AO88" s="3">
        <v>84</v>
      </c>
      <c r="AP88" s="3">
        <v>16</v>
      </c>
      <c r="AQ88" s="3">
        <v>90</v>
      </c>
      <c r="AY88" s="3">
        <v>84</v>
      </c>
      <c r="AZ88" s="3">
        <v>6</v>
      </c>
      <c r="BA88" s="3">
        <v>90</v>
      </c>
    </row>
    <row r="89" spans="5:53" ht="12.75" customHeight="1" x14ac:dyDescent="0.2">
      <c r="E89" s="3">
        <v>85</v>
      </c>
      <c r="F89" s="3">
        <v>80</v>
      </c>
      <c r="G89" s="3">
        <v>80</v>
      </c>
      <c r="H89" s="3">
        <v>80</v>
      </c>
      <c r="AO89" s="3">
        <v>85</v>
      </c>
      <c r="AP89" s="3">
        <v>15</v>
      </c>
      <c r="AQ89" s="3">
        <v>90</v>
      </c>
      <c r="AY89" s="3">
        <v>85</v>
      </c>
      <c r="AZ89" s="3">
        <v>5</v>
      </c>
      <c r="BA89" s="3">
        <v>90</v>
      </c>
    </row>
    <row r="90" spans="5:53" ht="12.75" customHeight="1" x14ac:dyDescent="0.2">
      <c r="E90" s="3">
        <v>86</v>
      </c>
      <c r="F90" s="3">
        <v>80</v>
      </c>
      <c r="G90" s="3">
        <v>80</v>
      </c>
      <c r="H90" s="3">
        <v>80</v>
      </c>
      <c r="AO90" s="3">
        <v>86</v>
      </c>
      <c r="AP90" s="3">
        <v>14</v>
      </c>
      <c r="AQ90" s="3">
        <v>90</v>
      </c>
      <c r="AY90" s="3">
        <v>86</v>
      </c>
      <c r="AZ90" s="3">
        <v>4</v>
      </c>
      <c r="BA90" s="3">
        <v>90</v>
      </c>
    </row>
    <row r="91" spans="5:53" ht="12.75" customHeight="1" x14ac:dyDescent="0.2">
      <c r="E91" s="3">
        <v>87</v>
      </c>
      <c r="F91" s="3">
        <v>80</v>
      </c>
      <c r="G91" s="3">
        <v>80</v>
      </c>
      <c r="H91" s="3">
        <v>80</v>
      </c>
      <c r="AO91" s="3">
        <v>87</v>
      </c>
      <c r="AP91" s="3">
        <v>13</v>
      </c>
      <c r="AQ91" s="3">
        <v>90</v>
      </c>
      <c r="AY91" s="3">
        <v>87</v>
      </c>
      <c r="AZ91" s="3">
        <v>3</v>
      </c>
      <c r="BA91" s="3">
        <v>90</v>
      </c>
    </row>
    <row r="92" spans="5:53" ht="12.75" customHeight="1" x14ac:dyDescent="0.2">
      <c r="E92" s="3">
        <v>88</v>
      </c>
      <c r="F92" s="3">
        <v>80</v>
      </c>
      <c r="G92" s="3">
        <v>80</v>
      </c>
      <c r="H92" s="3">
        <v>80</v>
      </c>
      <c r="AO92" s="3">
        <v>88</v>
      </c>
      <c r="AP92" s="3">
        <v>12</v>
      </c>
      <c r="AQ92" s="3">
        <v>90</v>
      </c>
      <c r="AY92" s="3">
        <v>88</v>
      </c>
      <c r="AZ92" s="3">
        <v>2</v>
      </c>
      <c r="BA92" s="3">
        <v>90</v>
      </c>
    </row>
    <row r="93" spans="5:53" ht="12.75" customHeight="1" x14ac:dyDescent="0.2">
      <c r="E93" s="3">
        <v>89</v>
      </c>
      <c r="F93" s="3">
        <v>80</v>
      </c>
      <c r="G93" s="3">
        <v>80</v>
      </c>
      <c r="H93" s="3">
        <v>80</v>
      </c>
      <c r="AO93" s="3">
        <v>89</v>
      </c>
      <c r="AP93" s="3">
        <v>11</v>
      </c>
      <c r="AQ93" s="3">
        <v>90</v>
      </c>
      <c r="AY93" s="3">
        <v>89</v>
      </c>
      <c r="AZ93" s="3">
        <v>1</v>
      </c>
      <c r="BA93" s="3">
        <v>90</v>
      </c>
    </row>
    <row r="94" spans="5:53" ht="12.75" customHeight="1" x14ac:dyDescent="0.2">
      <c r="E94" s="3">
        <v>90</v>
      </c>
      <c r="F94" s="3">
        <v>80</v>
      </c>
      <c r="G94" s="3">
        <v>80</v>
      </c>
      <c r="H94" s="3">
        <v>80</v>
      </c>
      <c r="AO94" s="3">
        <v>90</v>
      </c>
      <c r="AP94" s="3">
        <v>10</v>
      </c>
      <c r="AY94" s="3">
        <v>90</v>
      </c>
      <c r="AZ94" s="3">
        <v>0</v>
      </c>
      <c r="BA94" s="3">
        <v>90</v>
      </c>
    </row>
    <row r="95" spans="5:53" ht="12.75" customHeight="1" x14ac:dyDescent="0.2">
      <c r="E95" s="3">
        <v>91</v>
      </c>
      <c r="F95" s="3">
        <v>80</v>
      </c>
      <c r="G95" s="3">
        <v>80</v>
      </c>
      <c r="H95" s="3">
        <v>80</v>
      </c>
      <c r="AO95" s="3">
        <v>91</v>
      </c>
      <c r="AP95" s="3">
        <v>9</v>
      </c>
      <c r="AY95" s="3">
        <v>91</v>
      </c>
      <c r="AZ95" s="3">
        <v>0</v>
      </c>
      <c r="BA95" s="3">
        <v>90</v>
      </c>
    </row>
    <row r="96" spans="5:53" ht="12.75" customHeight="1" x14ac:dyDescent="0.2">
      <c r="E96" s="3">
        <v>92</v>
      </c>
      <c r="F96" s="3">
        <v>80</v>
      </c>
      <c r="G96" s="3">
        <v>80</v>
      </c>
      <c r="H96" s="3">
        <v>80</v>
      </c>
      <c r="AO96" s="3">
        <v>92</v>
      </c>
      <c r="AP96" s="3">
        <v>8</v>
      </c>
      <c r="AY96" s="3">
        <v>92</v>
      </c>
      <c r="AZ96" s="3">
        <v>0</v>
      </c>
      <c r="BA96" s="3">
        <v>90</v>
      </c>
    </row>
    <row r="97" spans="5:53" ht="12.75" customHeight="1" x14ac:dyDescent="0.2">
      <c r="E97" s="3">
        <v>93</v>
      </c>
      <c r="F97" s="3">
        <v>80</v>
      </c>
      <c r="G97" s="3">
        <v>80</v>
      </c>
      <c r="H97" s="3">
        <v>80</v>
      </c>
      <c r="AO97" s="3">
        <v>93</v>
      </c>
      <c r="AP97" s="3">
        <v>7</v>
      </c>
      <c r="AY97" s="3">
        <v>93</v>
      </c>
      <c r="AZ97" s="3">
        <v>0</v>
      </c>
      <c r="BA97" s="3">
        <v>90</v>
      </c>
    </row>
    <row r="98" spans="5:53" ht="12.75" customHeight="1" x14ac:dyDescent="0.2">
      <c r="E98" s="3">
        <v>94</v>
      </c>
      <c r="F98" s="3">
        <v>80</v>
      </c>
      <c r="G98" s="3">
        <v>80</v>
      </c>
      <c r="H98" s="3">
        <v>80</v>
      </c>
      <c r="AO98" s="3">
        <v>94</v>
      </c>
      <c r="AP98" s="3">
        <v>6</v>
      </c>
      <c r="AY98" s="3">
        <v>94</v>
      </c>
      <c r="AZ98" s="3">
        <v>0</v>
      </c>
      <c r="BA98" s="3">
        <v>90</v>
      </c>
    </row>
    <row r="99" spans="5:53" ht="12.75" customHeight="1" x14ac:dyDescent="0.2">
      <c r="E99" s="3">
        <v>95</v>
      </c>
      <c r="F99" s="3">
        <v>80</v>
      </c>
      <c r="G99" s="3">
        <v>80</v>
      </c>
      <c r="H99" s="3">
        <v>80</v>
      </c>
      <c r="AO99" s="3">
        <v>95</v>
      </c>
      <c r="AP99" s="3">
        <v>5</v>
      </c>
      <c r="AY99" s="3">
        <v>95</v>
      </c>
      <c r="AZ99" s="3">
        <v>0</v>
      </c>
      <c r="BA99" s="3">
        <v>90</v>
      </c>
    </row>
    <row r="100" spans="5:53" ht="12.75" customHeight="1" x14ac:dyDescent="0.2">
      <c r="E100" s="3">
        <v>96</v>
      </c>
      <c r="F100" s="3">
        <v>80</v>
      </c>
      <c r="G100" s="3">
        <v>80</v>
      </c>
      <c r="H100" s="3">
        <v>80</v>
      </c>
      <c r="AO100" s="3">
        <v>96</v>
      </c>
      <c r="AP100" s="3">
        <v>4</v>
      </c>
      <c r="AY100" s="3">
        <v>96</v>
      </c>
      <c r="AZ100" s="3">
        <v>0</v>
      </c>
      <c r="BA100" s="3">
        <v>90</v>
      </c>
    </row>
    <row r="101" spans="5:53" ht="12.75" customHeight="1" x14ac:dyDescent="0.2">
      <c r="E101" s="3">
        <v>97</v>
      </c>
      <c r="F101" s="3">
        <v>80</v>
      </c>
      <c r="G101" s="3">
        <v>80</v>
      </c>
      <c r="H101" s="3">
        <v>80</v>
      </c>
      <c r="AO101" s="3">
        <v>97</v>
      </c>
      <c r="AP101" s="3">
        <v>3</v>
      </c>
      <c r="AY101" s="3">
        <v>97</v>
      </c>
      <c r="AZ101" s="3">
        <v>0</v>
      </c>
      <c r="BA101" s="3">
        <v>90</v>
      </c>
    </row>
    <row r="102" spans="5:53" ht="12.75" customHeight="1" x14ac:dyDescent="0.2">
      <c r="E102" s="3">
        <v>98</v>
      </c>
      <c r="F102" s="3">
        <v>80</v>
      </c>
      <c r="G102" s="3">
        <v>80</v>
      </c>
      <c r="H102" s="3">
        <v>80</v>
      </c>
      <c r="AO102" s="3">
        <v>98</v>
      </c>
      <c r="AP102" s="3">
        <v>2</v>
      </c>
      <c r="AY102" s="3">
        <v>98</v>
      </c>
      <c r="AZ102" s="3">
        <v>0</v>
      </c>
      <c r="BA102" s="3">
        <v>90</v>
      </c>
    </row>
    <row r="103" spans="5:53" ht="12.75" customHeight="1" x14ac:dyDescent="0.2">
      <c r="E103" s="3">
        <v>99</v>
      </c>
      <c r="F103" s="3">
        <v>80</v>
      </c>
      <c r="G103" s="3">
        <v>80</v>
      </c>
      <c r="H103" s="3">
        <v>80</v>
      </c>
      <c r="AO103" s="3">
        <v>99</v>
      </c>
      <c r="AP103" s="3">
        <v>1</v>
      </c>
      <c r="AY103" s="3">
        <v>99</v>
      </c>
      <c r="AZ103" s="3">
        <v>0</v>
      </c>
      <c r="BA103" s="3">
        <v>90</v>
      </c>
    </row>
    <row r="104" spans="5:53" ht="12.75" customHeight="1" x14ac:dyDescent="0.2">
      <c r="E104" s="3">
        <v>100</v>
      </c>
      <c r="F104" s="3">
        <v>80</v>
      </c>
      <c r="G104" s="3">
        <v>80</v>
      </c>
      <c r="H104" s="3">
        <v>80</v>
      </c>
      <c r="AO104" s="3">
        <v>100</v>
      </c>
      <c r="AP104" s="3">
        <v>0</v>
      </c>
      <c r="AY104" s="3">
        <v>100</v>
      </c>
      <c r="AZ104" s="3">
        <v>0</v>
      </c>
      <c r="BA104" s="3">
        <v>90</v>
      </c>
    </row>
  </sheetData>
  <sheetProtection password="88AF" sheet="1" objects="1" scenarios="1"/>
  <sortState ref="J2:K28">
    <sortCondition ref="J2:J28"/>
  </sortState>
  <phoneticPr fontId="40"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K14"/>
  <sheetViews>
    <sheetView workbookViewId="0">
      <selection activeCell="E8" sqref="E8"/>
    </sheetView>
  </sheetViews>
  <sheetFormatPr defaultColWidth="8.85546875" defaultRowHeight="12.75" x14ac:dyDescent="0.2"/>
  <cols>
    <col min="1" max="1" width="45.140625" customWidth="1"/>
    <col min="2" max="2" width="43.85546875" customWidth="1"/>
    <col min="4" max="4" width="42.42578125" customWidth="1"/>
    <col min="5" max="5" width="27.140625" customWidth="1"/>
  </cols>
  <sheetData>
    <row r="1" spans="1:11" ht="17.100000000000001" customHeight="1" x14ac:dyDescent="0.2">
      <c r="A1" s="997" t="s">
        <v>1754</v>
      </c>
      <c r="B1" s="998"/>
      <c r="C1" s="998"/>
      <c r="D1" s="998"/>
      <c r="E1" s="998"/>
      <c r="F1" s="1"/>
      <c r="G1" s="1"/>
      <c r="H1" s="1"/>
      <c r="I1" s="1"/>
      <c r="J1" s="1"/>
      <c r="K1" s="1"/>
    </row>
    <row r="2" spans="1:11" x14ac:dyDescent="0.2">
      <c r="A2" s="1000" t="s">
        <v>317</v>
      </c>
      <c r="B2" s="1000"/>
      <c r="C2" s="1"/>
      <c r="D2" s="1001" t="s">
        <v>318</v>
      </c>
      <c r="E2" s="1001"/>
      <c r="F2" s="1"/>
      <c r="G2" s="1"/>
      <c r="H2" s="1"/>
      <c r="I2" s="1"/>
      <c r="J2" s="1"/>
      <c r="K2" s="1"/>
    </row>
    <row r="3" spans="1:11" ht="25.5" x14ac:dyDescent="0.2">
      <c r="A3" s="207" t="s">
        <v>1858</v>
      </c>
      <c r="B3" s="208"/>
      <c r="C3" s="1"/>
      <c r="D3" s="207" t="s">
        <v>247</v>
      </c>
      <c r="E3" s="208"/>
      <c r="F3" s="1"/>
      <c r="G3" s="1"/>
      <c r="H3" s="1"/>
      <c r="I3" s="1"/>
      <c r="J3" s="1"/>
      <c r="K3" s="1"/>
    </row>
    <row r="4" spans="1:11" ht="25.5" x14ac:dyDescent="0.2">
      <c r="A4" s="207" t="s">
        <v>252</v>
      </c>
      <c r="B4" s="208"/>
      <c r="C4" s="1"/>
      <c r="D4" s="207" t="s">
        <v>253</v>
      </c>
      <c r="E4" s="208"/>
      <c r="F4" s="1"/>
      <c r="G4" s="1"/>
      <c r="H4" s="1"/>
      <c r="I4" s="1"/>
      <c r="J4" s="1"/>
      <c r="K4" s="1"/>
    </row>
    <row r="5" spans="1:11" ht="25.5" x14ac:dyDescent="0.2">
      <c r="A5" s="223" t="s">
        <v>254</v>
      </c>
      <c r="B5" s="208"/>
      <c r="C5" s="1"/>
      <c r="D5" s="223" t="s">
        <v>255</v>
      </c>
      <c r="E5" s="208"/>
      <c r="F5" s="1"/>
      <c r="G5" s="1"/>
      <c r="H5" s="1"/>
      <c r="I5" s="1"/>
      <c r="J5" s="1"/>
      <c r="K5" s="1"/>
    </row>
    <row r="6" spans="1:11" x14ac:dyDescent="0.2">
      <c r="A6" s="260"/>
      <c r="B6" s="261"/>
      <c r="C6" s="262"/>
      <c r="D6" s="260"/>
      <c r="E6" s="261"/>
      <c r="F6" s="1"/>
      <c r="G6" s="1"/>
      <c r="H6" s="1"/>
      <c r="I6" s="1"/>
      <c r="J6" s="1"/>
      <c r="K6" s="1"/>
    </row>
    <row r="7" spans="1:11" x14ac:dyDescent="0.2">
      <c r="A7" s="1002" t="s">
        <v>317</v>
      </c>
      <c r="B7" s="1002"/>
      <c r="C7" s="1002"/>
      <c r="D7" s="1002"/>
      <c r="E7" s="1002"/>
      <c r="F7" s="1"/>
      <c r="G7" s="1"/>
      <c r="H7" s="1"/>
      <c r="I7" s="1"/>
      <c r="J7" s="1"/>
      <c r="K7" s="1"/>
    </row>
    <row r="8" spans="1:11" ht="25.5" x14ac:dyDescent="0.2">
      <c r="A8" s="207" t="s">
        <v>1857</v>
      </c>
      <c r="B8" s="209"/>
      <c r="C8" s="1"/>
      <c r="D8" s="207" t="s">
        <v>1898</v>
      </c>
      <c r="E8" s="209"/>
      <c r="F8" s="1"/>
      <c r="G8" s="1"/>
      <c r="H8" s="1"/>
      <c r="I8" s="1"/>
      <c r="J8" s="1"/>
      <c r="K8" s="1"/>
    </row>
    <row r="9" spans="1:11" x14ac:dyDescent="0.2">
      <c r="A9" s="1"/>
      <c r="B9" s="1"/>
      <c r="C9" s="1"/>
      <c r="D9" s="1"/>
      <c r="E9" s="1"/>
      <c r="F9" s="1"/>
      <c r="G9" s="1"/>
      <c r="H9" s="1"/>
      <c r="I9" s="1"/>
      <c r="J9" s="1"/>
      <c r="K9" s="1"/>
    </row>
    <row r="10" spans="1:11" ht="25.5" x14ac:dyDescent="0.2">
      <c r="A10" s="207" t="s">
        <v>1854</v>
      </c>
      <c r="B10" s="209"/>
      <c r="C10" s="1"/>
      <c r="D10" s="207" t="s">
        <v>1855</v>
      </c>
      <c r="E10" s="209"/>
      <c r="F10" s="1"/>
      <c r="G10" s="1"/>
      <c r="H10" s="1"/>
      <c r="I10" s="1"/>
      <c r="J10" s="1"/>
      <c r="K10" s="1"/>
    </row>
    <row r="11" spans="1:11" x14ac:dyDescent="0.2">
      <c r="A11" s="1"/>
      <c r="B11" s="1"/>
      <c r="C11" s="1"/>
      <c r="D11" s="1"/>
      <c r="E11" s="1"/>
      <c r="F11" s="1"/>
      <c r="G11" s="1"/>
      <c r="H11" s="1"/>
      <c r="I11" s="1"/>
      <c r="J11" s="1"/>
      <c r="K11" s="1"/>
    </row>
    <row r="12" spans="1:11" x14ac:dyDescent="0.2">
      <c r="A12" s="1003" t="s">
        <v>1845</v>
      </c>
      <c r="B12" s="1003"/>
      <c r="C12" s="263"/>
      <c r="D12" s="999" t="s">
        <v>1735</v>
      </c>
      <c r="E12" s="999"/>
      <c r="F12" s="1"/>
      <c r="G12" s="1"/>
      <c r="H12" s="1"/>
      <c r="I12" s="1"/>
      <c r="J12" s="1"/>
      <c r="K12" s="1"/>
    </row>
    <row r="13" spans="1:11" ht="38.25" x14ac:dyDescent="0.2">
      <c r="A13" s="207" t="s">
        <v>260</v>
      </c>
      <c r="B13" s="210"/>
      <c r="C13" s="1"/>
      <c r="D13" s="996"/>
      <c r="E13" s="996"/>
      <c r="F13" s="1"/>
      <c r="G13" s="1"/>
      <c r="H13" s="1"/>
      <c r="I13" s="1"/>
      <c r="J13" s="1"/>
      <c r="K13" s="1"/>
    </row>
    <row r="14" spans="1:11" x14ac:dyDescent="0.2">
      <c r="A14" s="1"/>
      <c r="B14" s="1"/>
      <c r="C14" s="1"/>
      <c r="D14" s="1"/>
      <c r="E14" s="1"/>
    </row>
  </sheetData>
  <mergeCells count="7">
    <mergeCell ref="D13:E13"/>
    <mergeCell ref="A1:E1"/>
    <mergeCell ref="D12:E12"/>
    <mergeCell ref="A2:B2"/>
    <mergeCell ref="D2:E2"/>
    <mergeCell ref="A7:E7"/>
    <mergeCell ref="A12:B12"/>
  </mergeCells>
  <phoneticPr fontId="40" type="noConversion"/>
  <dataValidations count="2">
    <dataValidation type="whole" allowBlank="1" showInputMessage="1" showErrorMessage="1" sqref="B13">
      <formula1>1</formula1>
      <formula2>6</formula2>
    </dataValidation>
    <dataValidation type="list" allowBlank="1" showInputMessage="1" showErrorMessage="1" sqref="B3:B6 E3:E6">
      <formula1>"Destructive, Apathetic or Unruly, Compliant and on task, Interested and Hard Working, Passionate / Urgent / Joyful / Caring"</formula1>
    </dataValidation>
  </dataValidations>
  <pageMargins left="0.7" right="0.7" top="0.75" bottom="0.75" header="0.3" footer="0.3"/>
  <legacy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CX23"/>
  <sheetViews>
    <sheetView workbookViewId="0">
      <selection activeCell="N12" sqref="N12"/>
    </sheetView>
  </sheetViews>
  <sheetFormatPr defaultColWidth="8.85546875" defaultRowHeight="12.75" x14ac:dyDescent="0.2"/>
  <cols>
    <col min="2" max="2" width="7.28515625" customWidth="1"/>
    <col min="71" max="71" width="9.140625" customWidth="1"/>
  </cols>
  <sheetData>
    <row r="1" spans="1:102" x14ac:dyDescent="0.2">
      <c r="C1">
        <v>0</v>
      </c>
      <c r="D1">
        <v>0.2</v>
      </c>
      <c r="E1">
        <v>0.5</v>
      </c>
      <c r="F1">
        <v>1</v>
      </c>
      <c r="G1">
        <v>1.5</v>
      </c>
      <c r="H1">
        <v>2</v>
      </c>
      <c r="I1">
        <v>2.5</v>
      </c>
      <c r="J1">
        <v>3</v>
      </c>
      <c r="K1">
        <v>3.5</v>
      </c>
      <c r="L1">
        <v>4</v>
      </c>
      <c r="M1">
        <v>4.5</v>
      </c>
      <c r="N1">
        <v>5</v>
      </c>
      <c r="O1">
        <v>5.5</v>
      </c>
      <c r="P1">
        <v>6</v>
      </c>
      <c r="Q1">
        <v>6.5</v>
      </c>
      <c r="R1">
        <v>7</v>
      </c>
      <c r="S1">
        <v>7.5</v>
      </c>
      <c r="T1">
        <v>-0.5</v>
      </c>
      <c r="U1">
        <v>0</v>
      </c>
      <c r="V1">
        <v>0.2</v>
      </c>
      <c r="W1">
        <v>0.5</v>
      </c>
      <c r="X1">
        <v>1</v>
      </c>
      <c r="Y1">
        <v>1.5</v>
      </c>
      <c r="Z1">
        <v>2</v>
      </c>
      <c r="AA1">
        <v>2.5</v>
      </c>
      <c r="AB1">
        <v>3</v>
      </c>
      <c r="AC1">
        <v>3.5</v>
      </c>
      <c r="AD1">
        <v>4</v>
      </c>
      <c r="AE1">
        <v>4.5</v>
      </c>
      <c r="AF1">
        <v>5</v>
      </c>
      <c r="AG1">
        <v>5.5</v>
      </c>
      <c r="AH1">
        <v>6</v>
      </c>
      <c r="AI1">
        <v>6.5</v>
      </c>
      <c r="AJ1">
        <v>7</v>
      </c>
      <c r="AK1">
        <v>7.5</v>
      </c>
      <c r="AL1">
        <v>0</v>
      </c>
      <c r="AM1">
        <v>0.2</v>
      </c>
      <c r="AN1">
        <v>0.5</v>
      </c>
      <c r="AO1">
        <v>1</v>
      </c>
      <c r="AP1">
        <v>1.5</v>
      </c>
      <c r="AQ1">
        <v>2</v>
      </c>
      <c r="AR1">
        <v>2.5</v>
      </c>
      <c r="AS1">
        <v>3</v>
      </c>
      <c r="AT1">
        <v>3.5</v>
      </c>
      <c r="AU1">
        <v>4</v>
      </c>
      <c r="AV1">
        <v>4.5</v>
      </c>
      <c r="AW1">
        <v>5</v>
      </c>
      <c r="AX1">
        <v>5.5</v>
      </c>
      <c r="AY1">
        <v>6</v>
      </c>
      <c r="AZ1">
        <v>6.5</v>
      </c>
      <c r="BA1">
        <v>7</v>
      </c>
      <c r="BB1">
        <v>7.5</v>
      </c>
      <c r="BC1">
        <v>0</v>
      </c>
      <c r="BD1">
        <v>0.2</v>
      </c>
      <c r="BE1">
        <v>0.5</v>
      </c>
      <c r="BF1">
        <v>1</v>
      </c>
      <c r="BG1">
        <v>1.5</v>
      </c>
      <c r="BH1">
        <v>2</v>
      </c>
      <c r="BI1">
        <v>2.5</v>
      </c>
      <c r="BJ1">
        <v>3</v>
      </c>
      <c r="BK1">
        <v>3.5</v>
      </c>
      <c r="BL1">
        <v>4</v>
      </c>
      <c r="BM1">
        <v>4.5</v>
      </c>
      <c r="BN1">
        <v>5</v>
      </c>
      <c r="BO1">
        <v>5.5</v>
      </c>
      <c r="BP1">
        <v>6</v>
      </c>
      <c r="BQ1">
        <v>6.5</v>
      </c>
      <c r="BR1">
        <v>7</v>
      </c>
      <c r="BS1">
        <v>7.5</v>
      </c>
    </row>
    <row r="2" spans="1:102" ht="51" x14ac:dyDescent="0.2">
      <c r="A2" t="s">
        <v>1689</v>
      </c>
      <c r="B2" s="43" t="s">
        <v>1769</v>
      </c>
      <c r="C2" s="43" t="s">
        <v>1770</v>
      </c>
      <c r="D2" s="43" t="s">
        <v>1771</v>
      </c>
      <c r="E2" s="43" t="s">
        <v>1772</v>
      </c>
      <c r="F2" s="43" t="s">
        <v>1834</v>
      </c>
      <c r="G2" s="43" t="s">
        <v>1835</v>
      </c>
      <c r="H2" s="43" t="s">
        <v>1836</v>
      </c>
      <c r="I2" s="43" t="s">
        <v>1837</v>
      </c>
      <c r="J2" s="43" t="s">
        <v>1890</v>
      </c>
      <c r="K2" s="43" t="s">
        <v>1891</v>
      </c>
      <c r="L2" s="43" t="s">
        <v>1859</v>
      </c>
      <c r="M2" s="43" t="s">
        <v>1860</v>
      </c>
      <c r="N2" s="43" t="s">
        <v>1861</v>
      </c>
      <c r="O2" s="43" t="s">
        <v>1862</v>
      </c>
      <c r="P2" s="43" t="s">
        <v>1562</v>
      </c>
      <c r="Q2" s="43" t="s">
        <v>1468</v>
      </c>
      <c r="R2" s="43" t="s">
        <v>1469</v>
      </c>
      <c r="S2" s="43" t="s">
        <v>1464</v>
      </c>
      <c r="T2" s="43">
        <v>-0.5</v>
      </c>
      <c r="U2" s="43" t="s">
        <v>1477</v>
      </c>
      <c r="V2" s="43" t="s">
        <v>1478</v>
      </c>
      <c r="W2" s="43" t="s">
        <v>1479</v>
      </c>
      <c r="X2" s="43" t="s">
        <v>1480</v>
      </c>
      <c r="Y2" s="43" t="s">
        <v>1481</v>
      </c>
      <c r="Z2" s="43" t="s">
        <v>1482</v>
      </c>
      <c r="AA2" s="43" t="s">
        <v>1548</v>
      </c>
      <c r="AB2" s="43" t="s">
        <v>1549</v>
      </c>
      <c r="AC2" s="43" t="s">
        <v>1720</v>
      </c>
      <c r="AD2" s="43" t="s">
        <v>1721</v>
      </c>
      <c r="AE2" s="43" t="s">
        <v>1722</v>
      </c>
      <c r="AF2" s="43" t="s">
        <v>1723</v>
      </c>
      <c r="AG2" s="43" t="s">
        <v>1724</v>
      </c>
      <c r="AH2" s="43" t="s">
        <v>1725</v>
      </c>
      <c r="AI2" s="43" t="s">
        <v>1726</v>
      </c>
      <c r="AJ2" s="43" t="s">
        <v>1727</v>
      </c>
      <c r="AK2" s="43" t="s">
        <v>1585</v>
      </c>
      <c r="AL2" s="43" t="s">
        <v>1573</v>
      </c>
      <c r="AM2" s="43" t="s">
        <v>1574</v>
      </c>
      <c r="AN2" s="43" t="s">
        <v>1583</v>
      </c>
      <c r="AO2" s="43" t="s">
        <v>1584</v>
      </c>
      <c r="AP2" s="43" t="s">
        <v>1462</v>
      </c>
      <c r="AQ2" s="43" t="s">
        <v>1463</v>
      </c>
      <c r="AR2" s="43" t="s">
        <v>1701</v>
      </c>
      <c r="AS2" s="43" t="s">
        <v>1702</v>
      </c>
      <c r="AT2" s="43" t="s">
        <v>1703</v>
      </c>
      <c r="AU2" s="43" t="s">
        <v>1395</v>
      </c>
      <c r="AV2" s="43" t="s">
        <v>1376</v>
      </c>
      <c r="AW2" s="43" t="s">
        <v>1603</v>
      </c>
      <c r="AX2" s="43" t="s">
        <v>1604</v>
      </c>
      <c r="AY2" s="43" t="s">
        <v>1793</v>
      </c>
      <c r="AZ2" s="43" t="s">
        <v>1561</v>
      </c>
      <c r="BA2" s="43" t="s">
        <v>1712</v>
      </c>
      <c r="BB2" s="43" t="s">
        <v>1713</v>
      </c>
      <c r="BC2" s="43" t="s">
        <v>1602</v>
      </c>
      <c r="BD2" s="43" t="s">
        <v>1552</v>
      </c>
      <c r="BE2" s="43" t="s">
        <v>1619</v>
      </c>
      <c r="BF2" s="43" t="s">
        <v>1620</v>
      </c>
      <c r="BG2" s="43" t="s">
        <v>1738</v>
      </c>
      <c r="BH2" s="43" t="s">
        <v>1739</v>
      </c>
      <c r="BI2" s="43" t="s">
        <v>1597</v>
      </c>
      <c r="BJ2" s="43" t="s">
        <v>1818</v>
      </c>
      <c r="BK2" s="43" t="s">
        <v>1819</v>
      </c>
      <c r="BL2" s="43" t="s">
        <v>1695</v>
      </c>
      <c r="BM2" s="43" t="s">
        <v>1696</v>
      </c>
      <c r="BN2" s="43" t="s">
        <v>1697</v>
      </c>
      <c r="BO2" s="43" t="s">
        <v>1698</v>
      </c>
      <c r="BP2" s="43" t="s">
        <v>1699</v>
      </c>
      <c r="BQ2" s="43" t="s">
        <v>1700</v>
      </c>
      <c r="BR2" s="43" t="s">
        <v>1749</v>
      </c>
      <c r="BS2" s="43" t="s">
        <v>1750</v>
      </c>
      <c r="BT2" s="43" t="s">
        <v>1751</v>
      </c>
      <c r="BU2" s="43" t="s">
        <v>1752</v>
      </c>
      <c r="BV2" s="43" t="s">
        <v>1753</v>
      </c>
      <c r="BW2" s="43" t="s">
        <v>1508</v>
      </c>
      <c r="BX2" s="43" t="s">
        <v>1509</v>
      </c>
      <c r="BY2" s="43" t="s">
        <v>1449</v>
      </c>
      <c r="BZ2" s="43" t="s">
        <v>1648</v>
      </c>
      <c r="CA2" s="43" t="s">
        <v>1649</v>
      </c>
      <c r="CB2" s="43" t="s">
        <v>1650</v>
      </c>
      <c r="CC2" s="43" t="s">
        <v>1651</v>
      </c>
      <c r="CD2" s="43" t="s">
        <v>1524</v>
      </c>
      <c r="CE2" s="43" t="s">
        <v>1413</v>
      </c>
      <c r="CF2" s="43" t="s">
        <v>1656</v>
      </c>
      <c r="CG2" s="43" t="s">
        <v>1538</v>
      </c>
      <c r="CH2" s="43" t="s">
        <v>1539</v>
      </c>
      <c r="CI2" s="43" t="s">
        <v>1418</v>
      </c>
      <c r="CJ2" s="43" t="s">
        <v>1447</v>
      </c>
    </row>
    <row r="3" spans="1:102" x14ac:dyDescent="0.2">
      <c r="A3" t="str">
        <f>'Cover Sheet'!AC13</f>
        <v>HYDABH02</v>
      </c>
      <c r="B3" s="44" t="str">
        <f>IFERROR(AVERAGEIF('English Scores- Leveled papers'!$F$7:$F$91,-0.5,'English Scores- Leveled papers'!$G$7:$G$91),"")</f>
        <v/>
      </c>
      <c r="C3" s="44" t="str">
        <f>IFERROR(AVERAGEIF('English Scores- Leveled papers'!$F$7:$F$91,0,'English Scores- Leveled papers'!$G$7:$G$91),"")</f>
        <v/>
      </c>
      <c r="D3" s="44">
        <f>IFERROR(AVERAGEIF('English Scores- Leveled papers'!$F$7:$F$91,0.2,'English Scores- Leveled papers'!$G$7:$G$91),"")</f>
        <v>1.2999999999999998</v>
      </c>
      <c r="E3" s="44">
        <f>IFERROR(AVERAGEIF('English Scores- Leveled papers'!$F$7:$F$91,0.5,'English Scores- Leveled papers'!$G$7:$G$91),"")</f>
        <v>0.88888888888888884</v>
      </c>
      <c r="F3" s="44" t="str">
        <f>IFERROR(AVERAGEIF('English Scores- Leveled papers'!$F$7:$F$91,1,'English Scores- Leveled papers'!$G$7:$G$91),"")</f>
        <v/>
      </c>
      <c r="G3" s="44" t="str">
        <f>IFERROR(AVERAGEIF('English Scores- Leveled papers'!$F$7:$F$91,1.5,'English Scores- Leveled papers'!$G$7:$G$91),"")</f>
        <v/>
      </c>
      <c r="H3" s="44" t="str">
        <f>IFERROR(AVERAGEIF('English Scores- Leveled papers'!$F$7:$F$91,2,'English Scores- Leveled papers'!$G$7:$G$91),"")</f>
        <v/>
      </c>
      <c r="I3" s="44" t="str">
        <f>IFERROR(AVERAGEIF('English Scores- Leveled papers'!$F$7:$F$91,2.5,'English Scores- Leveled papers'!$G$7:$G$91),"")</f>
        <v/>
      </c>
      <c r="J3" s="44" t="str">
        <f>IFERROR(AVERAGEIF('English Scores- Leveled papers'!$F$7:$F$91,3,'English Scores- Leveled papers'!$G$7:$G$91),"")</f>
        <v/>
      </c>
      <c r="K3" s="44" t="str">
        <f>IFERROR(AVERAGEIF('English Scores- Leveled papers'!$F$7:$F$91,3.5,'English Scores- Leveled papers'!$G$7:$G$91),"")</f>
        <v/>
      </c>
      <c r="L3" s="44" t="str">
        <f>IFERROR(AVERAGEIF('English Scores- Leveled papers'!$F$7:$F$91,4,'English Scores- Leveled papers'!$G$7:$G$91),"")</f>
        <v/>
      </c>
      <c r="M3" s="44" t="str">
        <f>IFERROR(AVERAGEIF('English Scores- Leveled papers'!$F$7:$F$91,4.5,'English Scores- Leveled papers'!$G$7:$G$91),"")</f>
        <v/>
      </c>
      <c r="N3" s="44" t="str">
        <f>IFERROR(AVERAGEIF('English Scores- Leveled papers'!$F$7:$F$91,5,'English Scores- Leveled papers'!$G$7:$G$91),"")</f>
        <v/>
      </c>
      <c r="O3" s="44" t="str">
        <f>IFERROR(AVERAGEIF('English Scores- Leveled papers'!$F$7:$F$91,5.5,'English Scores- Leveled papers'!$G$7:$G$91),"")</f>
        <v/>
      </c>
      <c r="P3" s="44" t="str">
        <f>IFERROR(AVERAGEIF('English Scores- Leveled papers'!$F$7:$F$91,6,'English Scores- Leveled papers'!$G$7:$G$91),"")</f>
        <v/>
      </c>
      <c r="Q3" s="44" t="str">
        <f>IFERROR(AVERAGEIF('English Scores- Leveled papers'!$F$7:$F$91,6.5,'English Scores- Leveled papers'!$G$7:$G$91),"")</f>
        <v/>
      </c>
      <c r="R3" s="44" t="str">
        <f>IFERROR(AVERAGEIF('English Scores- Leveled papers'!$F$7:$F$91,7,'English Scores- Leveled papers'!$G$7:$G$91),"")</f>
        <v/>
      </c>
      <c r="S3" s="44" t="str">
        <f>IFERROR(AVERAGEIF('English Scores- Leveled papers'!$F$7:$F$91,7.5,'English Scores- Leveled papers'!$G$7:$G$91),"")</f>
        <v/>
      </c>
      <c r="T3" s="44"/>
      <c r="U3" s="45" t="str">
        <f>IFERROR(AVERAGEIF('RC Mastery Check+Question type'!$H$5:$H$89,0,'RC Mastery Check+Question type'!$I$5:$I$89),"")</f>
        <v/>
      </c>
      <c r="V3" s="45" t="str">
        <f>IFERROR(AVERAGEIF('RC Mastery Check+Question type'!$H$5:$H$89,0.2,'RC Mastery Check+Question type'!$I$5:$I$89),"")</f>
        <v/>
      </c>
      <c r="W3" s="45">
        <f>IFERROR(AVERAGEIF('RC Mastery Check+Question type'!$H$5:$H$89,0.5,'RC Mastery Check+Question type'!$I$5:$I$89),"")</f>
        <v>0.9</v>
      </c>
      <c r="X3" s="45">
        <f>IFERROR(AVERAGEIF('RC Mastery Check+Question type'!$H$5:$H$89,1,'RC Mastery Check+Question type'!$I$5:$I$89),"")</f>
        <v>0.84444444444444455</v>
      </c>
      <c r="Y3" s="45">
        <f>IFERROR(AVERAGEIF('RC Mastery Check+Question type'!$H$5:$H$89,1.5,'RC Mastery Check+Question type'!$I$5:$I$89),"")</f>
        <v>0.79999999999999993</v>
      </c>
      <c r="Z3" s="45">
        <f>IFERROR(AVERAGEIF('RC Mastery Check+Question type'!$H$5:$H$89,2,'RC Mastery Check+Question type'!$I$5:$I$89),"")</f>
        <v>0.7</v>
      </c>
      <c r="AA3" s="45">
        <f>IFERROR(AVERAGEIF('RC Mastery Check+Question type'!$H$5:$H$89,2.5,'RC Mastery Check+Question type'!$I$5:$I$89),"")</f>
        <v>0.7</v>
      </c>
      <c r="AB3" s="45" t="str">
        <f>IFERROR(AVERAGEIF('RC Mastery Check+Question type'!$H$5:$H$89,3,'RC Mastery Check+Question type'!$I$5:$I$89),"")</f>
        <v/>
      </c>
      <c r="AC3" s="45" t="str">
        <f>IFERROR(AVERAGEIF('RC Mastery Check+Question type'!$H$5:$H$89,3.5,'RC Mastery Check+Question type'!$I$5:$I$89),"")</f>
        <v/>
      </c>
      <c r="AD3" s="45" t="str">
        <f>IFERROR(AVERAGEIF('RC Mastery Check+Question type'!$H$5:$H$89,4,'RC Mastery Check+Question type'!$I$5:$I$89),"")</f>
        <v/>
      </c>
      <c r="AE3" s="45" t="str">
        <f>IFERROR(AVERAGEIF('RC Mastery Check+Question type'!$H$5:$H$89,4.5,'RC Mastery Check+Question type'!$I$5:$I$89),"")</f>
        <v/>
      </c>
      <c r="AF3" s="45" t="str">
        <f>IFERROR(AVERAGEIF('RC Mastery Check+Question type'!$H$5:$H$89,5,'RC Mastery Check+Question type'!$I$5:$I$89),"")</f>
        <v/>
      </c>
      <c r="AG3" s="45" t="str">
        <f>IFERROR(AVERAGEIF('RC Mastery Check+Question type'!$H$5:$H$89,5.5,'RC Mastery Check+Question type'!$I$5:$I$89),"")</f>
        <v/>
      </c>
      <c r="AH3" s="45" t="str">
        <f>IFERROR(AVERAGEIF('RC Mastery Check+Question type'!$H$5:$H$89,6,'RC Mastery Check+Question type'!$I$5:$I$89),"")</f>
        <v/>
      </c>
      <c r="AI3" s="45" t="str">
        <f>IFERROR(AVERAGEIF('RC Mastery Check+Question type'!$H$5:$H$89,6.5,'RC Mastery Check+Question type'!$I$5:$I$89),"")</f>
        <v/>
      </c>
      <c r="AJ3" s="45" t="str">
        <f>IFERROR(AVERAGEIF('RC Mastery Check+Question type'!$H$5:$H$89,7,'RC Mastery Check+Question type'!$I$5:$I$89),"")</f>
        <v/>
      </c>
      <c r="AK3" s="45" t="str">
        <f>IFERROR(AVERAGEIF('RC Mastery Check+Question type'!$H$5:$H$89,7.5,'RC Mastery Check+Question type'!$I$5:$I$89),"")</f>
        <v/>
      </c>
      <c r="AL3" s="45" t="str">
        <f>IFERROR(AVERAGEIF('RC Mastery Check+Question type'!$H$5:$H$89,0,'RC Mastery Check+Question type'!$J$5:$J$89),"")</f>
        <v/>
      </c>
      <c r="AM3" s="45" t="str">
        <f>IFERROR(AVERAGEIF('RC Mastery Check+Question type'!$H$5:$H$89,0.2,'RC Mastery Check+Question type'!$J$5:$J$89),"")</f>
        <v/>
      </c>
      <c r="AN3" s="45">
        <f>IFERROR(AVERAGEIF('RC Mastery Check+Question type'!$H$5:$H$89,0.5,'RC Mastery Check+Question type'!$J$5:$J$89),"")</f>
        <v>0.56666666666666676</v>
      </c>
      <c r="AO3" s="45">
        <f>IFERROR(AVERAGEIF('RC Mastery Check+Question type'!$H$5:$H$89,1,'RC Mastery Check+Question type'!$J$5:$J$89),"")</f>
        <v>0.57499999999999996</v>
      </c>
      <c r="AP3" s="45">
        <f>IFERROR(AVERAGEIF('RC Mastery Check+Question type'!$H$5:$H$89,1.5,'RC Mastery Check+Question type'!$J$5:$J$89),"")</f>
        <v>0.5</v>
      </c>
      <c r="AQ3" s="45" t="str">
        <f>IFERROR(AVERAGEIF('RC Mastery Check+Question type'!$H$5:$H$89,2,'RC Mastery Check+Question type'!$J$5:$J$89),"")</f>
        <v/>
      </c>
      <c r="AR3" s="45">
        <f>IFERROR(AVERAGEIF('RC Mastery Check+Question type'!$H$5:$H$89,2.5,'RC Mastery Check+Question type'!$J$5:$J$89),"")</f>
        <v>0.5</v>
      </c>
      <c r="AS3" s="45" t="str">
        <f>IFERROR(AVERAGEIF('RC Mastery Check+Question type'!$H$5:$H$89,3,'RC Mastery Check+Question type'!$J$5:$J$89),"")</f>
        <v/>
      </c>
      <c r="AT3" s="45" t="str">
        <f>IFERROR(AVERAGEIF('RC Mastery Check+Question type'!$H$5:$H$89,3.5,'RC Mastery Check+Question type'!$J$5:$J$89),"")</f>
        <v/>
      </c>
      <c r="AU3" s="45" t="str">
        <f>IFERROR(AVERAGEIF('RC Mastery Check+Question type'!$H$5:$H$89,4,'RC Mastery Check+Question type'!$J$5:$J$89),"")</f>
        <v/>
      </c>
      <c r="AV3" s="45" t="str">
        <f>IFERROR(AVERAGEIF('RC Mastery Check+Question type'!$H$5:$H$89,4.5,'RC Mastery Check+Question type'!$J$5:$J$89),"")</f>
        <v/>
      </c>
      <c r="AW3" s="45" t="str">
        <f>IFERROR(AVERAGEIF('RC Mastery Check+Question type'!$H$5:$H$89,5,'RC Mastery Check+Question type'!$J$5:$J$89),"")</f>
        <v/>
      </c>
      <c r="AX3" s="45" t="str">
        <f>IFERROR(AVERAGEIF('RC Mastery Check+Question type'!$H$5:$H$89,5.5,'RC Mastery Check+Question type'!$J$5:$J$89),"")</f>
        <v/>
      </c>
      <c r="AY3" s="45" t="str">
        <f>IFERROR(AVERAGEIF('RC Mastery Check+Question type'!$H$5:$H$89,6,'RC Mastery Check+Question type'!$J$5:$J$89),"")</f>
        <v/>
      </c>
      <c r="AZ3" s="45" t="str">
        <f>IFERROR(AVERAGEIF('RC Mastery Check+Question type'!$H$5:$H$89,6.5,'RC Mastery Check+Question type'!$J$5:$J$89),"")</f>
        <v/>
      </c>
      <c r="BA3" s="45" t="str">
        <f>IFERROR(AVERAGEIF('RC Mastery Check+Question type'!$H$5:$H$89,7,'RC Mastery Check+Question type'!$J$5:$J$89),"")</f>
        <v/>
      </c>
      <c r="BB3" s="45" t="str">
        <f>IFERROR(AVERAGEIF('RC Mastery Check+Question type'!$H$5:$H$89,7.5,'RC Mastery Check+Question type'!$J$5:$J$89),"")</f>
        <v/>
      </c>
      <c r="BC3" s="45" t="str">
        <f>IFERROR(AVERAGEIF('RC Mastery Check+Question type'!$H$5:$H$89,0,'RC Mastery Check+Question type'!$K$5:$K$89),"")</f>
        <v/>
      </c>
      <c r="BD3" s="45" t="str">
        <f>IFERROR(AVERAGEIF('RC Mastery Check+Question type'!$H$5:$H$89,0.2,'RC Mastery Check+Question type'!$K$5:$K$89),"")</f>
        <v/>
      </c>
      <c r="BE3" s="45" t="str">
        <f>IFERROR(AVERAGEIF('RC Mastery Check+Question type'!$H$5:$H$89,0.5,'RC Mastery Check+Question type'!$K$5:$K$89),"")</f>
        <v/>
      </c>
      <c r="BF3" s="45">
        <f>IFERROR(AVERAGEIF('RC Mastery Check+Question type'!$H$5:$H$89,1,'RC Mastery Check+Question type'!$K$5:$K$89),"")</f>
        <v>0.88000000000000012</v>
      </c>
      <c r="BG3" s="45">
        <f>IFERROR(AVERAGEIF('RC Mastery Check+Question type'!$H$5:$H$89,1.5,'RC Mastery Check+Question type'!$K$5:$K$89),"")</f>
        <v>0.85000000000000009</v>
      </c>
      <c r="BH3" s="45">
        <f>IFERROR(AVERAGEIF('RC Mastery Check+Question type'!$H$5:$H$89,2,'RC Mastery Check+Question type'!$K$5:$K$89),"")</f>
        <v>0.7</v>
      </c>
      <c r="BI3" s="45">
        <f>IFERROR(AVERAGEIF('RC Mastery Check+Question type'!$H$5:$H$89,2.5,'RC Mastery Check+Question type'!$K$5:$K$89),"")</f>
        <v>0.9</v>
      </c>
      <c r="BJ3" s="45" t="str">
        <f>IFERROR(AVERAGEIF('RC Mastery Check+Question type'!$H$5:$H$89,3,'RC Mastery Check+Question type'!$K$5:$K$89),"")</f>
        <v/>
      </c>
      <c r="BK3" s="45" t="str">
        <f>IFERROR(AVERAGEIF('RC Mastery Check+Question type'!$H$5:$H$89,3.5,'RC Mastery Check+Question type'!$K$5:$K$89),"")</f>
        <v/>
      </c>
      <c r="BL3" s="45" t="str">
        <f>IFERROR(AVERAGEIF('RC Mastery Check+Question type'!$H$5:$H$89,4,'RC Mastery Check+Question type'!$K$5:$K$89),"")</f>
        <v/>
      </c>
      <c r="BM3" s="45" t="str">
        <f>IFERROR(AVERAGEIF('RC Mastery Check+Question type'!$H$5:$H$89,4.5,'RC Mastery Check+Question type'!$K$5:$K$89),"")</f>
        <v/>
      </c>
      <c r="BN3" s="45" t="str">
        <f>IFERROR(AVERAGEIF('RC Mastery Check+Question type'!$H$5:$H$89,5,'RC Mastery Check+Question type'!$K$5:$K$89),"")</f>
        <v/>
      </c>
      <c r="BO3" s="45" t="str">
        <f>IFERROR(AVERAGEIF('RC Mastery Check+Question type'!$H$5:$H$89,5.5,'RC Mastery Check+Question type'!$K$5:$K$89),"")</f>
        <v/>
      </c>
      <c r="BP3" s="45" t="str">
        <f>IFERROR(AVERAGEIF('RC Mastery Check+Question type'!$H$5:$H$89,6,'RC Mastery Check+Question type'!$K$5:$K$89),"")</f>
        <v/>
      </c>
      <c r="BQ3" s="45" t="str">
        <f>IFERROR(AVERAGEIF('RC Mastery Check+Question type'!$H$5:$H$89,6.5,'RC Mastery Check+Question type'!$K$5:$K$89),"")</f>
        <v/>
      </c>
      <c r="BR3" s="45" t="str">
        <f>IFERROR(AVERAGEIF('RC Mastery Check+Question type'!$H$5:$H$89,7,'RC Mastery Check+Question type'!$K$5:$K$89),"")</f>
        <v/>
      </c>
      <c r="BS3" s="45" t="str">
        <f>IFERROR(AVERAGEIF('RC Mastery Check+Question type'!$H$5:$H$89,7.5,'RC Mastery Check+Question type'!$K$5:$K$89),"")</f>
        <v/>
      </c>
      <c r="BT3" s="46" t="str">
        <f>IFERROR(('RC Output Item+Section Type'!E7*0.42)+('RC Output Item+Section Type'!F7*0.16)+('RC Output Item+Section Type'!G7*0.14)+('RC Output Item+Section Type'!H7*0.28),"")</f>
        <v/>
      </c>
      <c r="BU3" s="46" t="str">
        <f>IFERROR(('RC Output Item+Section Type'!$I$7*0.3322)+('RC Output Item+Section Type'!$J$7*0.2222)+('RC Output Item+Section Type'!$K$7*0.2222)+('RC Output Item+Section Type'!$L$7*0.2222),"")</f>
        <v/>
      </c>
      <c r="BV3" s="46">
        <f>IFERROR(('RC Output Item+Section Type'!$M$7*0.33222)+('RC Output Item+Section Type'!$N$7*0.2222)+('RC Output Item+Section Type'!$O$7*0.2222)+('RC Output Item+Section Type'!$P$7*0.2222),"")</f>
        <v>0.86711375000000002</v>
      </c>
      <c r="BW3" s="46">
        <f>IFERROR(('RC Output Item+Section Type'!$Q$7*0.33222)+('RC Output Item+Section Type'!$R$7*0.2222)+('RC Output Item+Section Type'!$S$7*0.2222)+('RC Output Item+Section Type'!$U$7*0.2222),"")</f>
        <v>0.72812625000000009</v>
      </c>
      <c r="BX3" s="46">
        <f>('RC Output Item+Section Type'!$V$7*0.33222)+('RC Output Item+Section Type'!$W$7*0.2222)+('RC Output Item+Section Type'!$X$7*0.2222)+('RC Output Item+Section Type'!$Y$7*0.2222)</f>
        <v>0.57209473684210532</v>
      </c>
      <c r="BY3" s="46">
        <f>('RC Output Item+Section Type'!$Z$7*0.33222)+('RC Output Item+Section Type'!$AA$7*0.2222)+('RC Output Item+Section Type'!$AB$7*0.2222)+('RC Output Item+Section Type'!$AD$7*0.2222)</f>
        <v>0.54284316666666665</v>
      </c>
      <c r="BZ3" s="46">
        <f>('RC Output Item+Section Type'!$AE$7*0.33222)+('RC Output Item+Section Type'!$AF$7*0.2222)+('RC Output Item+Section Type'!$AG$7*0.2222)+('RC Output Item+Section Type'!$AI$7*0.2222)</f>
        <v>0.64754333333333336</v>
      </c>
      <c r="CA3" s="46">
        <f>('RC Output Item+Section Type'!$AJ$7*0.33222)+('RC Output Item+Section Type'!$AK$7*0.2222)+('RC Output Item+Section Type'!$AL$7*0.2222)+('RC Output Item+Section Type'!$AN$7*0.2222)</f>
        <v>0.48172000000000004</v>
      </c>
      <c r="CB3" s="46" t="e">
        <f>('RC Output Item+Section Type'!$AO$7*0.33222)+('RC Output Item+Section Type'!$AP$7*0.2222)+('RC Output Item+Section Type'!$AQ$7*0.2222)+('RC Output Item+Section Type'!$AS$7*0.2222)</f>
        <v>#VALUE!</v>
      </c>
      <c r="CC3" s="46" t="e">
        <f>('RC Output Item+Section Type'!$AT$7*0.3322)+('RC Output Item+Section Type'!$AU$7*0.2222)+('RC Output Item+Section Type'!$AV$7*0.2222)+('RC Output Item+Section Type'!$AX$7*0.2222)</f>
        <v>#VALUE!</v>
      </c>
      <c r="CD3" s="46" t="e">
        <f>('RC Output Item+Section Type'!$AY$7*0.33222)+('RC Output Item+Section Type'!$AZ$7*0.2222)+('RC Output Item+Section Type'!$BA$7*0.2222)+('RC Output Item+Section Type'!$BC$7*0.2222)</f>
        <v>#VALUE!</v>
      </c>
      <c r="CE3" s="46" t="e">
        <f>('RC Output Item+Section Type'!$BD$7*0.33222)+('RC Output Item+Section Type'!$BE$7*0.2222)+('RC Output Item+Section Type'!$BF$7*0.2222)+('RC Output Item+Section Type'!$BH$7*0.2222)</f>
        <v>#VALUE!</v>
      </c>
      <c r="CF3" s="46" t="e">
        <f>('RC Output Item+Section Type'!$BI$7*0.33222)+('RC Output Item+Section Type'!$BJ$7*0.2222)+('RC Output Item+Section Type'!$BK$7*0.2222)+('RC Output Item+Section Type'!#REF!*0.2222)</f>
        <v>#VALUE!</v>
      </c>
      <c r="CG3" s="46" t="e">
        <f>('RC Output Item+Section Type'!$BM$7*0.3322)+('RC Output Item+Section Type'!$BN$7*0.2222)+('RC Output Item+Section Type'!$BO$7*0.2222)+('RC Output Item+Section Type'!$BQ$7*0.2222)</f>
        <v>#VALUE!</v>
      </c>
      <c r="CH3" s="46" t="e">
        <f>('RC Output Item+Section Type'!$BR$7*0.33222)+('RC Output Item+Section Type'!$BS$7*0.2222)+('RC Output Item+Section Type'!$BT$7*0.2222)+('RC Output Item+Section Type'!$BV$7*0.2222)</f>
        <v>#VALUE!</v>
      </c>
      <c r="CI3" s="46" t="e">
        <f>('RC Output Item+Section Type'!$BW$7*0.33222)+('RC Output Item+Section Type'!$BX$7*0.2222)+('RC Output Item+Section Type'!$BZ$7*0.2222)+('RC Output Item+Section Type'!$CA$7*0.2222)</f>
        <v>#VALUE!</v>
      </c>
      <c r="CJ3" s="46" t="e">
        <f>('RC Output Item+Section Type'!#REF!*0.33222)+('RC Output Item+Section Type'!#REF!*0.2222)+('RC Output Item+Section Type'!#REF!*0.2222)+('RC Output Item+Section Type'!#REF!*0.2222)</f>
        <v>#REF!</v>
      </c>
      <c r="CN3" s="46"/>
    </row>
    <row r="4" spans="1:102" s="47" customFormat="1" x14ac:dyDescent="0.2">
      <c r="A4" s="47" t="str">
        <f>'Cover Sheet'!AC13</f>
        <v>HYDABH02</v>
      </c>
      <c r="B4" s="26">
        <f>IFERROR(COUNTIF('English Scores- Leveled papers'!$F$7:$F$91,-0.5),"")</f>
        <v>0</v>
      </c>
      <c r="C4" s="26">
        <f>IFERROR(COUNTIF('English Scores- Leveled papers'!$F$7:$F$91,C1),"")</f>
        <v>0</v>
      </c>
      <c r="D4" s="26">
        <f>IFERROR(COUNTIF('English Scores- Leveled papers'!$F$7:$F$91,D1),"")</f>
        <v>3</v>
      </c>
      <c r="E4" s="26">
        <f>IFERROR(COUNTIF('English Scores- Leveled papers'!$F$7:$F$91,E1),"")</f>
        <v>9</v>
      </c>
      <c r="F4" s="26">
        <f>IFERROR(COUNTIF('English Scores- Leveled papers'!$F$7:$F$91,F1),"")</f>
        <v>0</v>
      </c>
      <c r="G4" s="26">
        <f>IFERROR(COUNTIF('English Scores- Leveled papers'!$F$7:$F$91,G1),"")</f>
        <v>0</v>
      </c>
      <c r="H4" s="26">
        <f>IFERROR(COUNTIF('English Scores- Leveled papers'!$F$7:$F$91,H1),"")</f>
        <v>0</v>
      </c>
      <c r="I4" s="26">
        <f>IFERROR(COUNTIF('English Scores- Leveled papers'!$F$7:$F$91,I1),"")</f>
        <v>0</v>
      </c>
      <c r="J4" s="26">
        <f>IFERROR(COUNTIF('English Scores- Leveled papers'!$F$7:$F$91,J1),"")</f>
        <v>0</v>
      </c>
      <c r="K4" s="26">
        <f>IFERROR(COUNTIF('English Scores- Leveled papers'!$F$7:$F$91,K1),"")</f>
        <v>0</v>
      </c>
      <c r="L4" s="26">
        <f>IFERROR(COUNTIF('English Scores- Leveled papers'!$F$7:$F$91,L1),"")</f>
        <v>0</v>
      </c>
      <c r="M4" s="26">
        <f>IFERROR(COUNTIF('English Scores- Leveled papers'!$F$7:$F$91,M1),"")</f>
        <v>0</v>
      </c>
      <c r="N4" s="26">
        <f>IFERROR(COUNTIF('English Scores- Leveled papers'!$F$7:$F$91,N1),"")</f>
        <v>0</v>
      </c>
      <c r="O4" s="26">
        <f>IFERROR(COUNTIF('English Scores- Leveled papers'!$F$7:$F$91,O1),"")</f>
        <v>0</v>
      </c>
      <c r="P4" s="26">
        <f>IFERROR(COUNTIF('English Scores- Leveled papers'!$F$7:$F$91,P1),"")</f>
        <v>0</v>
      </c>
      <c r="Q4" s="26">
        <f>IFERROR(COUNTIF('English Scores- Leveled papers'!$F$7:$F$91,Q1),"")</f>
        <v>0</v>
      </c>
      <c r="R4" s="26">
        <f>IFERROR(COUNTIF('English Scores- Leveled papers'!$F$7:$F$91,R1),"")</f>
        <v>0</v>
      </c>
      <c r="S4" s="26">
        <f>IFERROR(COUNTIF('English Scores- Leveled papers'!$F$7:$F$91,S1),"")</f>
        <v>0</v>
      </c>
      <c r="T4" s="48">
        <f>IFERROR(COUNTIF('RC Mastery Check+Question type'!$H$5:$H$89,T1),"")</f>
        <v>0</v>
      </c>
      <c r="U4" s="48">
        <f>IFERROR(COUNTIF('RC Mastery Check+Question type'!$H$5:$H$89,U1),"")</f>
        <v>0</v>
      </c>
      <c r="V4" s="48">
        <f>IFERROR(COUNTIF('RC Mastery Check+Question type'!$H$5:$H$89,V1),"")</f>
        <v>0</v>
      </c>
      <c r="W4" s="48">
        <f>IFERROR(COUNTIF('RC Mastery Check+Question type'!$H$5:$H$89,W1),"")</f>
        <v>3</v>
      </c>
      <c r="X4" s="48">
        <f>IFERROR(COUNTIF('RC Mastery Check+Question type'!$H$5:$H$89,X1),"")</f>
        <v>9</v>
      </c>
      <c r="Y4" s="48">
        <f>IFERROR(COUNTIF('RC Mastery Check+Question type'!$H$5:$H$89,Y1),"")</f>
        <v>9</v>
      </c>
      <c r="Z4" s="48">
        <f>IFERROR(COUNTIF('RC Mastery Check+Question type'!$H$5:$H$89,Z1),"")</f>
        <v>1</v>
      </c>
      <c r="AA4" s="48">
        <f>IFERROR(COUNTIF('RC Mastery Check+Question type'!$H$5:$H$89,AA1),"")</f>
        <v>1</v>
      </c>
      <c r="AB4" s="48">
        <f>IFERROR(COUNTIF('RC Mastery Check+Question type'!$H$5:$H$89,AB1),"")</f>
        <v>0</v>
      </c>
      <c r="AC4" s="48">
        <f>IFERROR(COUNTIF('RC Mastery Check+Question type'!$H$5:$H$89,AC1),"")</f>
        <v>0</v>
      </c>
      <c r="AD4" s="48">
        <f>IFERROR(COUNTIF('RC Mastery Check+Question type'!$H$5:$H$89,AD1),"")</f>
        <v>0</v>
      </c>
      <c r="AE4" s="48">
        <f>IFERROR(COUNTIF('RC Mastery Check+Question type'!$H$5:$H$89,AE1),"")</f>
        <v>0</v>
      </c>
      <c r="AF4" s="48">
        <f>IFERROR(COUNTIF('RC Mastery Check+Question type'!$H$5:$H$89,AF1),"")</f>
        <v>0</v>
      </c>
      <c r="AG4" s="48">
        <f>IFERROR(COUNTIF('RC Mastery Check+Question type'!$H$5:$H$89,AG1),"")</f>
        <v>0</v>
      </c>
      <c r="AH4" s="48">
        <f>IFERROR(COUNTIF('RC Mastery Check+Question type'!$H$5:$H$89,AH1),"")</f>
        <v>0</v>
      </c>
      <c r="AI4" s="48">
        <f>IFERROR(COUNTIF('RC Mastery Check+Question type'!$H$5:$H$89,AI1),"")</f>
        <v>0</v>
      </c>
      <c r="AJ4" s="48">
        <f>IFERROR(COUNTIF('RC Mastery Check+Question type'!$H$5:$H$89,AJ1),"")</f>
        <v>0</v>
      </c>
      <c r="AK4" s="48">
        <f>IFERROR(COUNTIF('RC Mastery Check+Question type'!$H$5:$H$89,AK1),"")</f>
        <v>0</v>
      </c>
      <c r="AL4" s="48">
        <f>COUNTIFS('RC Mastery Check+Question type'!$H$5:$H$89,AL1,'RC Mastery Check+Question type'!$J$5:$J$89,"&gt;0")</f>
        <v>0</v>
      </c>
      <c r="AM4" s="48">
        <f>COUNTIFS('RC Mastery Check+Question type'!$H$5:$H$89,AM1,'RC Mastery Check+Question type'!$J$5:$J$89,"&gt;0")</f>
        <v>0</v>
      </c>
      <c r="AN4" s="48">
        <f>COUNTIFS('RC Mastery Check+Question type'!$H$5:$H$89,AN1,'RC Mastery Check+Question type'!$J$5:$J$89,"&gt;0")</f>
        <v>3</v>
      </c>
      <c r="AO4" s="48">
        <f>COUNTIFS('RC Mastery Check+Question type'!$H$5:$H$89,AO1,'RC Mastery Check+Question type'!$J$5:$J$89,"&gt;0")</f>
        <v>8</v>
      </c>
      <c r="AP4" s="48">
        <f>COUNTIFS('RC Mastery Check+Question type'!$H$5:$H$89,AP1,'RC Mastery Check+Question type'!$J$5:$J$89,"&gt;0")</f>
        <v>8</v>
      </c>
      <c r="AQ4" s="48">
        <f>COUNTIFS('RC Mastery Check+Question type'!$H$5:$H$89,AQ1,'RC Mastery Check+Question type'!$J$5:$J$89,"&gt;0")</f>
        <v>0</v>
      </c>
      <c r="AR4" s="48">
        <f>COUNTIFS('RC Mastery Check+Question type'!$H$5:$H$89,AR1,'RC Mastery Check+Question type'!$J$5:$J$89,"&gt;0")</f>
        <v>1</v>
      </c>
      <c r="AS4" s="48">
        <f>COUNTIFS('RC Mastery Check+Question type'!$H$5:$H$89,AS1,'RC Mastery Check+Question type'!$J$5:$J$89,"&gt;0")</f>
        <v>0</v>
      </c>
      <c r="AT4" s="48">
        <f>COUNTIFS('RC Mastery Check+Question type'!$H$5:$H$89,AT1,'RC Mastery Check+Question type'!$J$5:$J$89,"&gt;0")</f>
        <v>0</v>
      </c>
      <c r="AU4" s="48">
        <f>COUNTIFS('RC Mastery Check+Question type'!$H$5:$H$89,AU1,'RC Mastery Check+Question type'!$J$5:$J$89,"&gt;0")</f>
        <v>0</v>
      </c>
      <c r="AV4" s="48">
        <f>COUNTIFS('RC Mastery Check+Question type'!$H$5:$H$89,AV1,'RC Mastery Check+Question type'!$J$5:$J$89,"&gt;0")</f>
        <v>0</v>
      </c>
      <c r="AW4" s="48">
        <f>COUNTIFS('RC Mastery Check+Question type'!$H$5:$H$89,AW1,'RC Mastery Check+Question type'!$J$5:$J$89,"&gt;0")</f>
        <v>0</v>
      </c>
      <c r="AX4" s="48">
        <f>COUNTIFS('RC Mastery Check+Question type'!$H$5:$H$89,AX1,'RC Mastery Check+Question type'!$J$5:$J$89,"&gt;0")</f>
        <v>0</v>
      </c>
      <c r="AY4" s="48">
        <f>COUNTIFS('RC Mastery Check+Question type'!$H$5:$H$89,AY1,'RC Mastery Check+Question type'!$J$5:$J$89,"&gt;0")</f>
        <v>0</v>
      </c>
      <c r="AZ4" s="48">
        <f>COUNTIFS('RC Mastery Check+Question type'!$H$5:$H$89,AZ1,'RC Mastery Check+Question type'!$J$5:$J$89,"&gt;0")</f>
        <v>0</v>
      </c>
      <c r="BA4" s="48">
        <f>COUNTIFS('RC Mastery Check+Question type'!$H$5:$H$89,BA1,'RC Mastery Check+Question type'!$J$5:$J$89,"&gt;0")</f>
        <v>0</v>
      </c>
      <c r="BB4" s="48">
        <f>COUNTIFS('RC Mastery Check+Question type'!$H$5:$H$89,BB1,'RC Mastery Check+Question type'!$J$5:$J$89,"&gt;0")</f>
        <v>0</v>
      </c>
      <c r="BC4" s="48">
        <f>COUNTIFS('RC Mastery Check+Question type'!$H$5:$H$89,AL1,'RC Mastery Check+Question type'!$K$5:$K$89,"&gt;0")</f>
        <v>0</v>
      </c>
      <c r="BD4" s="48">
        <f>COUNTIFS('RC Mastery Check+Question type'!$H$5:$H$89,AM1,'RC Mastery Check+Question type'!$K$5:$K$89,"&gt;0")</f>
        <v>0</v>
      </c>
      <c r="BE4" s="48">
        <f>COUNTIFS('RC Mastery Check+Question type'!$H$5:$H$89,AN1,'RC Mastery Check+Question type'!$K$5:$K$89,"&gt;0")</f>
        <v>0</v>
      </c>
      <c r="BF4" s="48">
        <f>COUNTIFS('RC Mastery Check+Question type'!$H$5:$H$89,AO1,'RC Mastery Check+Question type'!$K$5:$K$89,"&gt;0")</f>
        <v>5</v>
      </c>
      <c r="BG4" s="48">
        <f>COUNTIFS('RC Mastery Check+Question type'!$H$5:$H$89,AP1,'RC Mastery Check+Question type'!$K$5:$K$89,"&gt;0")</f>
        <v>4</v>
      </c>
      <c r="BH4" s="48">
        <f>COUNTIFS('RC Mastery Check+Question type'!$H$5:$H$89,AQ1,'RC Mastery Check+Question type'!$K$5:$K$89,"&gt;0")</f>
        <v>1</v>
      </c>
      <c r="BI4" s="48">
        <f>COUNTIFS('RC Mastery Check+Question type'!$H$5:$H$89,AR1,'RC Mastery Check+Question type'!$K$5:$K$89,"&gt;0")</f>
        <v>1</v>
      </c>
      <c r="BJ4" s="48">
        <f>COUNTIFS('RC Mastery Check+Question type'!$H$5:$H$89,AS1,'RC Mastery Check+Question type'!$K$5:$K$89,"&gt;0")</f>
        <v>0</v>
      </c>
      <c r="BK4" s="48">
        <f>COUNTIFS('RC Mastery Check+Question type'!$H$5:$H$89,AT1,'RC Mastery Check+Question type'!$K$5:$K$89,"&gt;0")</f>
        <v>0</v>
      </c>
      <c r="BL4" s="48">
        <f>COUNTIFS('RC Mastery Check+Question type'!$H$5:$H$89,AU1,'RC Mastery Check+Question type'!$K$5:$K$89,"&gt;0")</f>
        <v>0</v>
      </c>
      <c r="BM4" s="48">
        <f>COUNTIFS('RC Mastery Check+Question type'!$H$5:$H$89,AV1,'RC Mastery Check+Question type'!$K$5:$K$89,"&gt;0")</f>
        <v>0</v>
      </c>
      <c r="BN4" s="48">
        <f>COUNTIFS('RC Mastery Check+Question type'!$H$5:$H$89,AW1,'RC Mastery Check+Question type'!$K$5:$K$89,"&gt;0")</f>
        <v>0</v>
      </c>
      <c r="BO4" s="48">
        <f>COUNTIFS('RC Mastery Check+Question type'!$H$5:$H$89,AX1,'RC Mastery Check+Question type'!$K$5:$K$89,"&gt;0")</f>
        <v>0</v>
      </c>
      <c r="BP4" s="48">
        <f>COUNTIFS('RC Mastery Check+Question type'!$H$5:$H$89,AY1,'RC Mastery Check+Question type'!$K$5:$K$89,"&gt;0")</f>
        <v>0</v>
      </c>
      <c r="BQ4" s="48">
        <f>COUNTIFS('RC Mastery Check+Question type'!$H$5:$H$89,AZ1,'RC Mastery Check+Question type'!$K$5:$K$89,"&gt;0")</f>
        <v>0</v>
      </c>
      <c r="BR4" s="48">
        <f>COUNTIFS('RC Mastery Check+Question type'!$H$5:$H$89,BA1,'RC Mastery Check+Question type'!$K$5:$K$89,"&gt;0")</f>
        <v>0</v>
      </c>
      <c r="BS4" s="48">
        <f>COUNTIFS('RC Mastery Check+Question type'!$H$5:$H$89,BB1,'RC Mastery Check+Question type'!$K$5:$K$89,"&gt;0")</f>
        <v>0</v>
      </c>
      <c r="BT4" s="46" t="e">
        <f>AVERAGEIF('RC Mastery Check+Question type'!L5:L89,"&gt;0%",'RC Mastery Check+Question type'!L5:L89)</f>
        <v>#DIV/0!</v>
      </c>
      <c r="BU4" s="46" t="e">
        <f>AVERAGEIF('RC Mastery Check+Question type'!M5:M89,"&gt;0%",'RC Mastery Check+Question type'!M5:M89)</f>
        <v>#DIV/0!</v>
      </c>
      <c r="BV4" s="46">
        <f>AVERAGEIF('RC Mastery Check+Question type'!N5:N89,"&gt;0%",'RC Mastery Check+Question type'!N5:N89)</f>
        <v>0.88750000000000018</v>
      </c>
      <c r="BW4" s="46">
        <f>AVERAGEIF('RC Mastery Check+Question type'!O5:O89,"&gt;0%",'RC Mastery Check+Question type'!O5:O89)</f>
        <v>0.79375000000000007</v>
      </c>
      <c r="BX4" s="46">
        <f>AVERAGEIF('RC Mastery Check+Question type'!P5:P89,"&gt;0%",'RC Mastery Check+Question type'!P5:P89)</f>
        <v>0.68947368421052635</v>
      </c>
      <c r="BY4" s="46">
        <f>AVERAGEIF('RC Mastery Check+Question type'!Q5:Q89,"&gt;0%",'RC Mastery Check+Question type'!Q5:Q89)</f>
        <v>0.55999999999999994</v>
      </c>
      <c r="BZ4" s="46">
        <f>AVERAGEIF('RC Mastery Check+Question type'!R5:R89,"&gt;0%",'RC Mastery Check+Question type'!R5:R89)</f>
        <v>0.7</v>
      </c>
      <c r="CA4" s="46">
        <f>AVERAGEIF('RC Mastery Check+Question type'!S5:S89,"&gt;0%",'RC Mastery Check+Question type'!S5:S89)</f>
        <v>0.5</v>
      </c>
      <c r="CB4" s="46" t="e">
        <f>AVERAGEIF('RC Mastery Check+Question type'!T5:T89,"&gt;0%",'RC Mastery Check+Question type'!T5:T89)</f>
        <v>#DIV/0!</v>
      </c>
      <c r="CC4" s="46" t="e">
        <f>AVERAGEIF('RC Mastery Check+Question type'!U5:U89,"&gt;0%",'RC Mastery Check+Question type'!U5:U89)</f>
        <v>#DIV/0!</v>
      </c>
      <c r="CD4" s="46" t="e">
        <f>AVERAGEIF('RC Mastery Check+Question type'!V5:V89,"&gt;0%",'RC Mastery Check+Question type'!V5:V89)</f>
        <v>#DIV/0!</v>
      </c>
      <c r="CE4" s="46" t="e">
        <f>AVERAGEIF('RC Mastery Check+Question type'!W5:W89,"&gt;0%",'RC Mastery Check+Question type'!W5:W89)</f>
        <v>#DIV/0!</v>
      </c>
      <c r="CF4" s="46" t="e">
        <f>AVERAGEIF('RC Mastery Check+Question type'!X5:X89,"&gt;0%",'RC Mastery Check+Question type'!X5:X89)</f>
        <v>#DIV/0!</v>
      </c>
      <c r="CG4" s="46" t="e">
        <f>AVERAGEIF('RC Mastery Check+Question type'!Y5:Y89,"&gt;0%",'RC Mastery Check+Question type'!Y5:Y89)</f>
        <v>#DIV/0!</v>
      </c>
      <c r="CH4" s="46" t="e">
        <f>AVERAGEIF('RC Mastery Check+Question type'!Z5:Z89,"&gt;0%",'RC Mastery Check+Question type'!Z5:Z89)</f>
        <v>#DIV/0!</v>
      </c>
      <c r="CI4" s="46" t="e">
        <f>AVERAGEIF('RC Mastery Check+Question type'!AA5:AA89,"&gt;0%",'RC Mastery Check+Question type'!AA5:AA89)</f>
        <v>#DIV/0!</v>
      </c>
      <c r="CJ4" s="46" t="e">
        <f>AVERAGEIF('RC Mastery Check+Question type'!AB5:AB89,"&gt;0%",'RC Mastery Check+Question type'!AB5:AB89)</f>
        <v>#DIV/0!</v>
      </c>
    </row>
    <row r="6" spans="1:102" x14ac:dyDescent="0.2">
      <c r="D6" t="str">
        <f>'Math Scores'!F6</f>
        <v>SWBAT distinguish between "big" and "small" objects when a picture is shown.</v>
      </c>
      <c r="E6" t="str">
        <f>'Math Scores'!N6</f>
        <v>SWBAT match number names to numerals. (1 to 5 only)</v>
      </c>
      <c r="F6" t="str">
        <f>'Math Scores'!O6</f>
        <v>SWBAT count objects in pictures and match it to corresponding number (both numeral and word)</v>
      </c>
      <c r="G6" t="str">
        <f>'Math Scores'!Q6</f>
        <v>SWBAT group/circle objects corresponding to the number given to them in numerals and words (up to 5)</v>
      </c>
      <c r="H6" t="str">
        <f>'Math Scores'!R6</f>
        <v>SWBAT write 2 number after the one given to them.</v>
      </c>
      <c r="I6" t="e">
        <f>'Math Scores'!#REF!</f>
        <v>#REF!</v>
      </c>
      <c r="J6" t="e">
        <f>'Math Scores'!#REF!</f>
        <v>#REF!</v>
      </c>
      <c r="K6" t="e">
        <f>'Math Scores'!#REF!</f>
        <v>#REF!</v>
      </c>
      <c r="L6" t="e">
        <f>'Math Scores'!#REF!</f>
        <v>#REF!</v>
      </c>
      <c r="M6" t="e">
        <f>'Math Scores'!#REF!</f>
        <v>#REF!</v>
      </c>
      <c r="N6" t="e">
        <f>'Math Scores'!#REF!</f>
        <v>#REF!</v>
      </c>
      <c r="O6" t="e">
        <f>'Math Scores'!#REF!</f>
        <v>#REF!</v>
      </c>
      <c r="P6" t="str">
        <f>'Math Scores'!U6</f>
        <v>SWBAT express addition shown with pictures by using numbers.</v>
      </c>
      <c r="Q6" t="str">
        <f>'Math Scores'!V6</f>
        <v>SWBAT match sums (3+2, 4+3 etc) to pictures with number of objects equal to the sum.</v>
      </c>
      <c r="R6" t="str">
        <f>'Math Scores'!W6</f>
        <v>SWBAT identify and name a triangle, square, circle and a rectangle.</v>
      </c>
      <c r="S6" t="str">
        <f>'Math Scores'!X6</f>
        <v>SWBAT determine which objects occour the most/least number of times in a picture.</v>
      </c>
      <c r="T6" t="e">
        <f>'Math Scores'!#REF!</f>
        <v>#REF!</v>
      </c>
      <c r="U6" t="e">
        <f>'Math Scores'!#REF!</f>
        <v>#REF!</v>
      </c>
      <c r="V6" t="e">
        <f>'Math Scores'!#REF!</f>
        <v>#REF!</v>
      </c>
      <c r="W6" t="e">
        <f>'Math Scores'!#REF!</f>
        <v>#REF!</v>
      </c>
      <c r="X6" t="e">
        <f>'Math Scores'!#REF!</f>
        <v>#REF!</v>
      </c>
      <c r="Y6" t="e">
        <f>'Math Scores'!#REF!</f>
        <v>#REF!</v>
      </c>
      <c r="Z6" t="e">
        <f>'Math Scores'!#REF!</f>
        <v>#REF!</v>
      </c>
      <c r="AA6" t="e">
        <f>'Math Scores'!#REF!</f>
        <v>#REF!</v>
      </c>
      <c r="AB6" t="e">
        <f>'Math Scores'!#REF!</f>
        <v>#REF!</v>
      </c>
      <c r="AC6" t="e">
        <f>'Math Scores'!#REF!</f>
        <v>#REF!</v>
      </c>
      <c r="AD6" t="str">
        <f>'Math Scores'!AD6</f>
        <v>SWBAT extend/fill in missing elements of a pattern (numerical)
(Difference between numbers remains constant)</v>
      </c>
      <c r="AE6" t="str">
        <f>'Math Scores'!AE6</f>
        <v>SWBAT extend/fill in missing elements of a pattern (geometric)
(Difference between elements is incremental)</v>
      </c>
      <c r="AF6" t="str">
        <f>'Math Scores'!AF6</f>
        <v>SWBAT identify the number of 10s and 1s in a picture and write the corresponding number (between 51-100)</v>
      </c>
      <c r="AG6" t="str">
        <f>'Math Scores'!AG6</f>
        <v>SWBAT illustrate the number of 10s and 1s in any number between 51-100.</v>
      </c>
      <c r="AH6" t="str">
        <f>'Math Scores'!AH6</f>
        <v>SWBAT match the number between 51-100 to their number names.</v>
      </c>
      <c r="AI6" t="str">
        <f>'Math Scores'!AQ6</f>
        <v>SWBAT identify objects that can be stacked one top of the other.</v>
      </c>
      <c r="AJ6" t="str">
        <f>'Math Scores'!AR6</f>
        <v>SWBAT differentiante between "heavy" and "light' objects.</v>
      </c>
      <c r="AK6" t="str">
        <f>'Math Scores'!AS6</f>
        <v>SWBAT decide who/what is heavier/lighter/of equal weight by observing the tilt of a see-saw and a weighing scale.</v>
      </c>
      <c r="AL6" t="str">
        <f>'Math Scores'!AT6</f>
        <v>SWBAT match objects that different animals can carry.</v>
      </c>
      <c r="AM6" t="str">
        <f>'Math Scores'!AU6</f>
        <v>SWBAT make bundles of ice-cream sticks to show how many 10s there are in 10,20, 30, 40 and 50.</v>
      </c>
      <c r="AN6" t="str">
        <f>'Math Scores'!AV6</f>
        <v>SWBAT identify the 10s between which a number lies.</v>
      </c>
      <c r="AO6" t="str">
        <f>'Math Scores'!AW6</f>
        <v>SWBAT arrange numbers in sequence.</v>
      </c>
      <c r="AP6" t="str">
        <f>'Math Scores'!AX6</f>
        <v>SWBAT estimate an answer by connecting to real life experience.</v>
      </c>
      <c r="AQ6" t="str">
        <f>'Math Scores'!AY6</f>
        <v>SWBAT identify objects based on their ordinality.</v>
      </c>
      <c r="AR6" t="str">
        <f>'Math Scores'!AZ6</f>
        <v>SWBAT estimate how many bundles/garlands/bunches of 10 can be made by using x objects.</v>
      </c>
      <c r="AS6" t="e">
        <f>'Math Scores'!#REF!</f>
        <v>#REF!</v>
      </c>
      <c r="AT6" t="e">
        <f>'Math Scores'!#REF!</f>
        <v>#REF!</v>
      </c>
      <c r="AU6" t="e">
        <f>'Math Scores'!#REF!</f>
        <v>#REF!</v>
      </c>
      <c r="AV6" t="e">
        <f>'Math Scores'!#REF!</f>
        <v>#REF!</v>
      </c>
      <c r="AW6" t="e">
        <f>'Math Scores'!#REF!</f>
        <v>#REF!</v>
      </c>
      <c r="AX6" t="e">
        <f>'Math Scores'!#REF!</f>
        <v>#REF!</v>
      </c>
      <c r="AY6" t="e">
        <f>'Math Scores'!#REF!</f>
        <v>#REF!</v>
      </c>
      <c r="AZ6" t="e">
        <f>'Math Scores'!#REF!</f>
        <v>#REF!</v>
      </c>
      <c r="BA6" t="e">
        <f>'Math Scores'!#REF!</f>
        <v>#REF!</v>
      </c>
      <c r="BB6" t="e">
        <f>'Math Scores'!#REF!</f>
        <v>#REF!</v>
      </c>
      <c r="BC6" t="e">
        <f>'Math Scores'!#REF!</f>
        <v>#REF!</v>
      </c>
      <c r="BD6" t="e">
        <f>'Math Scores'!#REF!</f>
        <v>#REF!</v>
      </c>
      <c r="BE6" t="e">
        <f>'Math Scores'!#REF!</f>
        <v>#REF!</v>
      </c>
      <c r="BF6" t="e">
        <f>'Math Scores'!#REF!</f>
        <v>#REF!</v>
      </c>
      <c r="BG6" t="e">
        <f>'Math Scores'!#REF!</f>
        <v>#REF!</v>
      </c>
      <c r="BH6" t="e">
        <f>'Math Scores'!#REF!</f>
        <v>#REF!</v>
      </c>
      <c r="BI6" t="e">
        <f>'Math Scores'!#REF!</f>
        <v>#REF!</v>
      </c>
      <c r="BJ6" t="e">
        <f>'Math Scores'!#REF!</f>
        <v>#REF!</v>
      </c>
      <c r="BK6" t="e">
        <f>'Math Scores'!#REF!</f>
        <v>#REF!</v>
      </c>
      <c r="BL6" t="e">
        <f>'Math Scores'!#REF!</f>
        <v>#REF!</v>
      </c>
      <c r="BM6" t="e">
        <f>'Math Scores'!#REF!</f>
        <v>#REF!</v>
      </c>
      <c r="BN6" t="e">
        <f>'Math Scores'!#REF!</f>
        <v>#REF!</v>
      </c>
      <c r="BO6" t="str">
        <f>'Math Scores'!BA6</f>
        <v>SWBAT fill in the missing elements of a pattern of numbers.</v>
      </c>
      <c r="BP6" t="str">
        <f>'Math Scores'!BB6</f>
        <v>SWBAT compare the amount which two vessels can hold and decide which one holds more/less liquid.</v>
      </c>
      <c r="BQ6" t="str">
        <f>'Math Scores'!BC6</f>
        <v>SWBAT estimate how many times a smaller vessel will be used to fill up a bigger vessel.</v>
      </c>
      <c r="BR6" t="str">
        <f>'Math Scores'!BD6</f>
        <v>SWBAT expand any two digit number into 10s and 1s</v>
      </c>
      <c r="BS6" t="str">
        <f>'Math Scores'!BM6</f>
        <v>SWBAT add two two-digit numbers without carry over.</v>
      </c>
      <c r="BT6" t="str">
        <f>'Math Scores'!BN6</f>
        <v>SWBAT add two two-digit numbers with carry over.</v>
      </c>
      <c r="BU6" t="str">
        <f>'Math Scores'!BO6</f>
        <v>SWBAT subtract two two-digit numbers without borrowing.</v>
      </c>
      <c r="BV6" t="str">
        <f>'Math Scores'!BP6</f>
        <v>SWBAT subtract two two-digit numbers with borrowing.</v>
      </c>
      <c r="BW6" t="str">
        <f>'Math Scores'!BQ6</f>
        <v>SWBAT decide which non-standard unit (handspan/fingers) they'll use to measure the length of objects.</v>
      </c>
      <c r="BX6" t="str">
        <f>'Math Scores'!BR6</f>
        <v>SWBAT fill in the missing addendums for a three digit addition.</v>
      </c>
      <c r="BY6" t="str">
        <f>'Math Scores'!BS6</f>
        <v>SWBAT add/subtract amounts of money.</v>
      </c>
      <c r="BZ6" t="str">
        <f>'Math Scores'!BT6</f>
        <v>SWBAT solve one step word problems on addition/subtraction.</v>
      </c>
      <c r="CA6" t="str">
        <f>'Math Scores'!BU6</f>
        <v>SWBAT apply measurement by fingers/handspan to estimate distance between objects and decide which is closer/further from a point of reference.</v>
      </c>
      <c r="CB6" t="str">
        <f>'Math Scores'!BV6</f>
        <v>SWBAT record data in a table by analysing the number of objects in a picture.</v>
      </c>
      <c r="CC6" t="str">
        <f>'Math Scores'!BW6</f>
        <v>SWBAT decide which operation to perform in a story problem.</v>
      </c>
      <c r="CD6" t="str">
        <f>'Math Scores'!BX6</f>
        <v>SWBAT state if the given view of an object is the 'side'/'top' view</v>
      </c>
      <c r="CE6" t="str">
        <f>'Math Scores'!BY6</f>
        <v>SWBAT to complete the picture of a square, rectangle and triangle by drawing the missing sides.</v>
      </c>
      <c r="CF6" t="e">
        <f>'Math Scores'!#REF!</f>
        <v>#REF!</v>
      </c>
      <c r="CG6" t="e">
        <f>'Math Scores'!#REF!</f>
        <v>#REF!</v>
      </c>
      <c r="CH6" t="e">
        <f>'Math Scores'!#REF!</f>
        <v>#REF!</v>
      </c>
      <c r="CI6" t="e">
        <f>'Math Scores'!#REF!</f>
        <v>#REF!</v>
      </c>
      <c r="CJ6" t="e">
        <f>'Math Scores'!#REF!</f>
        <v>#REF!</v>
      </c>
      <c r="CK6" t="e">
        <f>'Math Scores'!#REF!</f>
        <v>#REF!</v>
      </c>
      <c r="CL6" t="e">
        <f>'Math Scores'!#REF!</f>
        <v>#REF!</v>
      </c>
      <c r="CM6" t="e">
        <f>'Math Scores'!#REF!</f>
        <v>#REF!</v>
      </c>
      <c r="CN6" t="e">
        <f>'Math Scores'!#REF!</f>
        <v>#REF!</v>
      </c>
      <c r="CO6" t="e">
        <f>'Math Scores'!#REF!</f>
        <v>#REF!</v>
      </c>
      <c r="CP6" t="e">
        <f>'Math Scores'!#REF!</f>
        <v>#REF!</v>
      </c>
      <c r="CQ6" t="e">
        <f>'Math Scores'!#REF!</f>
        <v>#REF!</v>
      </c>
      <c r="CR6" t="e">
        <f>'Math Scores'!#REF!</f>
        <v>#REF!</v>
      </c>
      <c r="CS6" t="e">
        <f>'Math Scores'!#REF!</f>
        <v>#REF!</v>
      </c>
      <c r="CT6" t="e">
        <f>'Math Scores'!#REF!</f>
        <v>#REF!</v>
      </c>
      <c r="CU6" t="e">
        <f>'Math Scores'!#REF!</f>
        <v>#REF!</v>
      </c>
      <c r="CV6" t="e">
        <f>'Math Scores'!#REF!</f>
        <v>#REF!</v>
      </c>
      <c r="CW6" t="e">
        <f>'Math Scores'!#REF!</f>
        <v>#REF!</v>
      </c>
      <c r="CX6" t="e">
        <f>'Math Scores'!#REF!</f>
        <v>#REF!</v>
      </c>
    </row>
    <row r="7" spans="1:102" x14ac:dyDescent="0.2">
      <c r="B7" t="s">
        <v>1690</v>
      </c>
      <c r="C7" t="s">
        <v>1688</v>
      </c>
      <c r="D7" s="53" t="str">
        <f>'Math Scores'!F8</f>
        <v xml:space="preserve"> </v>
      </c>
      <c r="E7" s="53" t="str">
        <f>'Math Scores'!Q8</f>
        <v xml:space="preserve"> </v>
      </c>
      <c r="F7" s="53" t="str">
        <f>'Math Scores'!R8</f>
        <v xml:space="preserve"> </v>
      </c>
      <c r="G7" s="53" t="str">
        <f>'Math Scores'!S8</f>
        <v xml:space="preserve"> </v>
      </c>
      <c r="H7" s="53" t="str">
        <f>'Math Scores'!T8</f>
        <v xml:space="preserve"> </v>
      </c>
      <c r="I7" s="53" t="e">
        <f>'Math Scores'!#REF!</f>
        <v>#REF!</v>
      </c>
      <c r="J7" s="53" t="e">
        <f>'Math Scores'!#REF!</f>
        <v>#REF!</v>
      </c>
      <c r="K7" s="53" t="e">
        <f>'Math Scores'!#REF!</f>
        <v>#REF!</v>
      </c>
      <c r="L7" s="53" t="e">
        <f>'Math Scores'!#REF!</f>
        <v>#REF!</v>
      </c>
      <c r="M7" s="53" t="e">
        <f>'Math Scores'!#REF!</f>
        <v>#REF!</v>
      </c>
      <c r="N7" s="53" t="e">
        <f>'Math Scores'!#REF!</f>
        <v>#REF!</v>
      </c>
      <c r="O7" s="53" t="e">
        <f>'Math Scores'!#REF!</f>
        <v>#REF!</v>
      </c>
      <c r="P7" s="53" t="str">
        <f>'Math Scores'!U8</f>
        <v xml:space="preserve"> </v>
      </c>
      <c r="Q7" s="53" t="str">
        <f>'Math Scores'!V8</f>
        <v xml:space="preserve"> </v>
      </c>
      <c r="R7" s="53" t="str">
        <f>'Math Scores'!W8</f>
        <v xml:space="preserve"> </v>
      </c>
      <c r="S7" s="53" t="str">
        <f>'Math Scores'!X8</f>
        <v xml:space="preserve"> </v>
      </c>
      <c r="T7" s="53" t="e">
        <f>'Math Scores'!#REF!</f>
        <v>#REF!</v>
      </c>
      <c r="U7" s="53" t="e">
        <f>'Math Scores'!#REF!</f>
        <v>#REF!</v>
      </c>
      <c r="V7" s="53" t="e">
        <f>'Math Scores'!#REF!</f>
        <v>#REF!</v>
      </c>
      <c r="W7" s="53" t="e">
        <f>'Math Scores'!#REF!</f>
        <v>#REF!</v>
      </c>
      <c r="X7" s="53" t="e">
        <f>'Math Scores'!#REF!</f>
        <v>#REF!</v>
      </c>
      <c r="Y7" s="53" t="e">
        <f>'Math Scores'!#REF!</f>
        <v>#REF!</v>
      </c>
      <c r="Z7" s="53" t="e">
        <f>'Math Scores'!#REF!</f>
        <v>#REF!</v>
      </c>
      <c r="AA7" s="53" t="e">
        <f>'Math Scores'!#REF!</f>
        <v>#REF!</v>
      </c>
      <c r="AB7" s="53" t="e">
        <f>'Math Scores'!#REF!</f>
        <v>#REF!</v>
      </c>
      <c r="AC7" s="53" t="e">
        <f>'Math Scores'!#REF!</f>
        <v>#REF!</v>
      </c>
      <c r="AD7" s="53" t="str">
        <f>'Math Scores'!AD8</f>
        <v xml:space="preserve"> </v>
      </c>
      <c r="AE7" s="53" t="str">
        <f>'Math Scores'!AE8</f>
        <v xml:space="preserve"> </v>
      </c>
      <c r="AF7" s="53" t="str">
        <f>'Math Scores'!AF8</f>
        <v xml:space="preserve"> </v>
      </c>
      <c r="AG7" s="53" t="str">
        <f>'Math Scores'!AG8</f>
        <v xml:space="preserve"> </v>
      </c>
      <c r="AH7" s="53" t="str">
        <f>'Math Scores'!AH8</f>
        <v xml:space="preserve"> </v>
      </c>
      <c r="AI7" s="53" t="str">
        <f>'Math Scores'!AQ8</f>
        <v xml:space="preserve"> </v>
      </c>
      <c r="AJ7" s="53" t="str">
        <f>'Math Scores'!AR8</f>
        <v xml:space="preserve"> </v>
      </c>
      <c r="AK7" s="53" t="str">
        <f>'Math Scores'!AS8</f>
        <v xml:space="preserve"> </v>
      </c>
      <c r="AL7" s="53" t="str">
        <f>'Math Scores'!AT8</f>
        <v xml:space="preserve"> </v>
      </c>
      <c r="AM7" s="53" t="str">
        <f>'Math Scores'!AU8</f>
        <v xml:space="preserve"> </v>
      </c>
      <c r="AN7" s="53" t="str">
        <f>'Math Scores'!AV8</f>
        <v xml:space="preserve"> </v>
      </c>
      <c r="AO7" s="53" t="str">
        <f>'Math Scores'!AW8</f>
        <v xml:space="preserve"> </v>
      </c>
      <c r="AP7" s="53" t="str">
        <f>'Math Scores'!AX8</f>
        <v xml:space="preserve"> </v>
      </c>
      <c r="AQ7" s="53" t="str">
        <f>'Math Scores'!AY8</f>
        <v xml:space="preserve"> </v>
      </c>
      <c r="AR7" s="53" t="str">
        <f>'Math Scores'!AZ8</f>
        <v xml:space="preserve"> </v>
      </c>
      <c r="AS7" s="53" t="e">
        <f>'Math Scores'!#REF!</f>
        <v>#REF!</v>
      </c>
      <c r="AT7" s="53" t="e">
        <f>'Math Scores'!#REF!</f>
        <v>#REF!</v>
      </c>
      <c r="AU7" s="53" t="e">
        <f>'Math Scores'!#REF!</f>
        <v>#REF!</v>
      </c>
      <c r="AV7" s="53" t="e">
        <f>'Math Scores'!#REF!</f>
        <v>#REF!</v>
      </c>
      <c r="AW7" s="53" t="e">
        <f>'Math Scores'!#REF!</f>
        <v>#REF!</v>
      </c>
      <c r="AX7" s="53" t="e">
        <f>'Math Scores'!#REF!</f>
        <v>#REF!</v>
      </c>
      <c r="AY7" s="53" t="e">
        <f>'Math Scores'!#REF!</f>
        <v>#REF!</v>
      </c>
      <c r="AZ7" s="53" t="e">
        <f>'Math Scores'!#REF!</f>
        <v>#REF!</v>
      </c>
      <c r="BA7" s="53" t="e">
        <f>'Math Scores'!#REF!</f>
        <v>#REF!</v>
      </c>
      <c r="BB7" s="53" t="e">
        <f>'Math Scores'!#REF!</f>
        <v>#REF!</v>
      </c>
      <c r="BC7" s="53" t="e">
        <f>'Math Scores'!#REF!</f>
        <v>#REF!</v>
      </c>
      <c r="BD7" s="53" t="e">
        <f>'Math Scores'!#REF!</f>
        <v>#REF!</v>
      </c>
      <c r="BE7" s="53" t="e">
        <f>'Math Scores'!#REF!</f>
        <v>#REF!</v>
      </c>
      <c r="BF7" s="53" t="e">
        <f>'Math Scores'!#REF!</f>
        <v>#REF!</v>
      </c>
      <c r="BG7" s="53" t="e">
        <f>'Math Scores'!#REF!</f>
        <v>#REF!</v>
      </c>
      <c r="BH7" s="53" t="e">
        <f>'Math Scores'!#REF!</f>
        <v>#REF!</v>
      </c>
      <c r="BI7" s="53" t="e">
        <f>'Math Scores'!#REF!</f>
        <v>#REF!</v>
      </c>
      <c r="BJ7" s="53" t="e">
        <f>'Math Scores'!#REF!</f>
        <v>#REF!</v>
      </c>
      <c r="BK7" s="53" t="e">
        <f>'Math Scores'!#REF!</f>
        <v>#REF!</v>
      </c>
      <c r="BL7" s="53" t="e">
        <f>'Math Scores'!#REF!</f>
        <v>#REF!</v>
      </c>
      <c r="BM7" s="53" t="e">
        <f>'Math Scores'!#REF!</f>
        <v>#REF!</v>
      </c>
      <c r="BN7" s="53" t="e">
        <f>'Math Scores'!#REF!</f>
        <v>#REF!</v>
      </c>
      <c r="BO7" s="53" t="str">
        <f>'Math Scores'!BA8</f>
        <v xml:space="preserve"> </v>
      </c>
      <c r="BP7" s="53" t="str">
        <f>'Math Scores'!BB8</f>
        <v xml:space="preserve"> </v>
      </c>
      <c r="BQ7" s="53" t="str">
        <f>'Math Scores'!BC8</f>
        <v xml:space="preserve"> </v>
      </c>
      <c r="BR7" s="53" t="str">
        <f>'Math Scores'!BD8</f>
        <v xml:space="preserve"> </v>
      </c>
      <c r="BS7" s="53" t="str">
        <f>'Math Scores'!BN8</f>
        <v xml:space="preserve"> </v>
      </c>
      <c r="BT7" s="53" t="str">
        <f>'Math Scores'!BO8</f>
        <v xml:space="preserve"> </v>
      </c>
      <c r="BU7" s="53" t="str">
        <f>'Math Scores'!BP8</f>
        <v xml:space="preserve"> </v>
      </c>
      <c r="BV7" s="53" t="str">
        <f>'Math Scores'!BQ8</f>
        <v xml:space="preserve"> </v>
      </c>
      <c r="BW7" s="53" t="str">
        <f>'Math Scores'!BR8</f>
        <v xml:space="preserve"> </v>
      </c>
      <c r="BX7" s="53" t="str">
        <f>'Math Scores'!BS8</f>
        <v xml:space="preserve"> </v>
      </c>
      <c r="BY7" s="53" t="str">
        <f>'Math Scores'!BT8</f>
        <v xml:space="preserve"> </v>
      </c>
      <c r="BZ7" s="53" t="str">
        <f>'Math Scores'!BU8</f>
        <v xml:space="preserve"> </v>
      </c>
      <c r="CA7" s="53" t="str">
        <f>'Math Scores'!BV8</f>
        <v xml:space="preserve"> </v>
      </c>
      <c r="CB7" s="53" t="str">
        <f>'Math Scores'!BW8</f>
        <v xml:space="preserve"> </v>
      </c>
      <c r="CC7" s="53" t="str">
        <f>'Math Scores'!BX8</f>
        <v xml:space="preserve"> </v>
      </c>
      <c r="CD7" s="53" t="str">
        <f>'Math Scores'!BY8</f>
        <v xml:space="preserve"> </v>
      </c>
      <c r="CE7" s="53" t="e">
        <f>'Math Scores'!#REF!</f>
        <v>#REF!</v>
      </c>
      <c r="CF7" s="53" t="e">
        <f>'Math Scores'!#REF!</f>
        <v>#REF!</v>
      </c>
      <c r="CG7" s="53" t="e">
        <f>'Math Scores'!#REF!</f>
        <v>#REF!</v>
      </c>
      <c r="CH7" s="53" t="e">
        <f>'Math Scores'!#REF!</f>
        <v>#REF!</v>
      </c>
      <c r="CI7" s="53" t="e">
        <f>'Math Scores'!#REF!</f>
        <v>#REF!</v>
      </c>
      <c r="CJ7" s="53" t="e">
        <f>'Math Scores'!#REF!</f>
        <v>#REF!</v>
      </c>
      <c r="CK7" s="53" t="e">
        <f>'Math Scores'!#REF!</f>
        <v>#REF!</v>
      </c>
      <c r="CL7" s="53" t="e">
        <f>'Math Scores'!#REF!</f>
        <v>#REF!</v>
      </c>
      <c r="CM7" s="53" t="e">
        <f>'Math Scores'!#REF!</f>
        <v>#REF!</v>
      </c>
      <c r="CN7" s="53" t="e">
        <f>'Math Scores'!#REF!</f>
        <v>#REF!</v>
      </c>
      <c r="CO7" s="53" t="e">
        <f>'Math Scores'!#REF!</f>
        <v>#REF!</v>
      </c>
      <c r="CP7" s="53" t="e">
        <f>'Math Scores'!#REF!</f>
        <v>#REF!</v>
      </c>
      <c r="CQ7" s="53" t="e">
        <f>'Math Scores'!#REF!</f>
        <v>#REF!</v>
      </c>
      <c r="CR7" s="53" t="e">
        <f>'Math Scores'!#REF!</f>
        <v>#REF!</v>
      </c>
      <c r="CS7" s="53" t="e">
        <f>'Math Scores'!#REF!</f>
        <v>#REF!</v>
      </c>
      <c r="CT7" s="53" t="e">
        <f>'Math Scores'!#REF!</f>
        <v>#REF!</v>
      </c>
      <c r="CU7" s="53" t="e">
        <f>'Math Scores'!#REF!</f>
        <v>#REF!</v>
      </c>
      <c r="CV7" s="53" t="e">
        <f>'Math Scores'!#REF!</f>
        <v>#REF!</v>
      </c>
      <c r="CW7" s="53" t="e">
        <f>'Math Scores'!#REF!</f>
        <v>#REF!</v>
      </c>
      <c r="CX7" s="53" t="e">
        <f>'Math Scores'!#REF!</f>
        <v>#REF!</v>
      </c>
    </row>
    <row r="8" spans="1:102" x14ac:dyDescent="0.2">
      <c r="A8" t="str">
        <f>$A$3</f>
        <v>HYDABH02</v>
      </c>
      <c r="B8" s="47">
        <f>T$4</f>
        <v>0</v>
      </c>
      <c r="C8">
        <v>-0.5</v>
      </c>
      <c r="D8" t="e">
        <f>SUMIF('Math Scores'!#REF!,Test!$C8,'Math Scores'!F$9:F$93)</f>
        <v>#REF!</v>
      </c>
      <c r="E8" t="e">
        <f>SUMIF('Math Scores'!#REF!,Test!$C8,'Math Scores'!Q$9:Q$93)</f>
        <v>#REF!</v>
      </c>
      <c r="F8" t="e">
        <f>SUMIF('Math Scores'!#REF!,Test!$C8,'Math Scores'!R$9:R$93)</f>
        <v>#REF!</v>
      </c>
      <c r="G8" t="e">
        <f>SUMIF('Math Scores'!#REF!,Test!$C8,'Math Scores'!S$9:S$93)</f>
        <v>#REF!</v>
      </c>
      <c r="H8" t="e">
        <f>SUMIF('Math Scores'!#REF!,Test!$C8,'Math Scores'!T$9:T$93)</f>
        <v>#REF!</v>
      </c>
      <c r="I8" t="e">
        <f>SUMIF('Math Scores'!#REF!,Test!$C8,'Math Scores'!#REF!)</f>
        <v>#REF!</v>
      </c>
      <c r="J8" t="e">
        <f>SUMIF('Math Scores'!#REF!,Test!$C8,'Math Scores'!#REF!)</f>
        <v>#REF!</v>
      </c>
      <c r="K8" t="e">
        <f>SUMIF('Math Scores'!#REF!,Test!$C8,'Math Scores'!#REF!)</f>
        <v>#REF!</v>
      </c>
      <c r="L8" t="e">
        <f>SUMIF('Math Scores'!#REF!,Test!$C8,'Math Scores'!#REF!)</f>
        <v>#REF!</v>
      </c>
      <c r="M8" t="e">
        <f>SUMIF('Math Scores'!#REF!,Test!$C8,'Math Scores'!#REF!)</f>
        <v>#REF!</v>
      </c>
      <c r="N8" t="e">
        <f>SUMIF('Math Scores'!#REF!,Test!$C8,'Math Scores'!#REF!)</f>
        <v>#REF!</v>
      </c>
      <c r="O8" t="e">
        <f>SUMIF('Math Scores'!#REF!,Test!$C8,'Math Scores'!#REF!)</f>
        <v>#REF!</v>
      </c>
      <c r="P8" t="e">
        <f>SUMIF('Math Scores'!#REF!,Test!$C8,'Math Scores'!U$9:U$93)</f>
        <v>#REF!</v>
      </c>
      <c r="Q8" t="e">
        <f>SUMIF('Math Scores'!#REF!,Test!$C8,'Math Scores'!V$9:V$93)</f>
        <v>#REF!</v>
      </c>
      <c r="R8" t="e">
        <f>SUMIF('Math Scores'!#REF!,Test!$C8,'Math Scores'!W$9:W$93)</f>
        <v>#REF!</v>
      </c>
      <c r="S8" t="e">
        <f>SUMIF('Math Scores'!#REF!,Test!$C8,'Math Scores'!X$9:X$93)</f>
        <v>#REF!</v>
      </c>
      <c r="T8" t="e">
        <f>SUMIF('Math Scores'!#REF!,Test!$C8,'Math Scores'!#REF!)</f>
        <v>#REF!</v>
      </c>
      <c r="U8" t="e">
        <f>SUMIF('Math Scores'!#REF!,Test!$C8,'Math Scores'!#REF!)</f>
        <v>#REF!</v>
      </c>
      <c r="V8" t="e">
        <f>SUMIF('Math Scores'!#REF!,Test!$C8,'Math Scores'!#REF!)</f>
        <v>#REF!</v>
      </c>
      <c r="W8" t="e">
        <f>SUMIF('Math Scores'!#REF!,Test!$C8,'Math Scores'!#REF!)</f>
        <v>#REF!</v>
      </c>
      <c r="X8" t="e">
        <f>SUMIF('Math Scores'!#REF!,Test!$C8,'Math Scores'!#REF!)</f>
        <v>#REF!</v>
      </c>
      <c r="Y8" t="e">
        <f>SUMIF('Math Scores'!#REF!,Test!$C8,'Math Scores'!#REF!)</f>
        <v>#REF!</v>
      </c>
      <c r="Z8" t="e">
        <f>SUMIF('Math Scores'!#REF!,Test!$C8,'Math Scores'!#REF!)</f>
        <v>#REF!</v>
      </c>
      <c r="AA8" t="e">
        <f>SUMIF('Math Scores'!#REF!,Test!$C8,'Math Scores'!#REF!)</f>
        <v>#REF!</v>
      </c>
      <c r="AB8" t="e">
        <f>SUMIF('Math Scores'!#REF!,Test!$C8,'Math Scores'!#REF!)</f>
        <v>#REF!</v>
      </c>
      <c r="AC8" t="e">
        <f>SUMIF('Math Scores'!#REF!,Test!$C8,'Math Scores'!#REF!)</f>
        <v>#REF!</v>
      </c>
      <c r="AD8" t="e">
        <f>SUMIF('Math Scores'!#REF!,Test!$C8,'Math Scores'!AD$9:AD$93)</f>
        <v>#REF!</v>
      </c>
      <c r="AE8" t="e">
        <f>SUMIF('Math Scores'!#REF!,Test!$C8,'Math Scores'!AE$9:AE$93)</f>
        <v>#REF!</v>
      </c>
      <c r="AF8" t="e">
        <f>SUMIF('Math Scores'!#REF!,Test!$C8,'Math Scores'!AF$9:AF$93)</f>
        <v>#REF!</v>
      </c>
      <c r="AG8" t="e">
        <f>SUMIF('Math Scores'!#REF!,Test!$C8,'Math Scores'!AG$9:AG$93)</f>
        <v>#REF!</v>
      </c>
      <c r="AH8" t="e">
        <f>SUMIF('Math Scores'!#REF!,Test!$C8,'Math Scores'!AH$9:AH$93)</f>
        <v>#REF!</v>
      </c>
      <c r="AI8" t="e">
        <f>SUMIF('Math Scores'!#REF!,Test!$C8,'Math Scores'!AQ$9:AQ$93)</f>
        <v>#REF!</v>
      </c>
      <c r="AJ8" t="e">
        <f>SUMIF('Math Scores'!#REF!,Test!$C8,'Math Scores'!AR$9:AR$93)</f>
        <v>#REF!</v>
      </c>
      <c r="AK8" t="e">
        <f>SUMIF('Math Scores'!#REF!,Test!$C8,'Math Scores'!AS$9:AS$93)</f>
        <v>#REF!</v>
      </c>
      <c r="AL8" t="e">
        <f>SUMIF('Math Scores'!#REF!,Test!$C8,'Math Scores'!AT$9:AT$93)</f>
        <v>#REF!</v>
      </c>
      <c r="AM8" t="e">
        <f>SUMIF('Math Scores'!#REF!,Test!$C8,'Math Scores'!AU$9:AU$93)</f>
        <v>#REF!</v>
      </c>
      <c r="AN8" t="e">
        <f>SUMIF('Math Scores'!#REF!,Test!$C8,'Math Scores'!AV$9:AV$93)</f>
        <v>#REF!</v>
      </c>
      <c r="AO8" t="e">
        <f>SUMIF('Math Scores'!#REF!,Test!$C8,'Math Scores'!AW$9:AW$93)</f>
        <v>#REF!</v>
      </c>
      <c r="AP8" t="e">
        <f>SUMIF('Math Scores'!#REF!,Test!$C8,'Math Scores'!AX$9:AX$93)</f>
        <v>#REF!</v>
      </c>
      <c r="AQ8" t="e">
        <f>SUMIF('Math Scores'!#REF!,Test!$C8,'Math Scores'!AY$9:AY$93)</f>
        <v>#REF!</v>
      </c>
      <c r="AR8" t="e">
        <f>SUMIF('Math Scores'!#REF!,Test!$C8,'Math Scores'!AZ$9:AZ$93)</f>
        <v>#REF!</v>
      </c>
      <c r="AS8" t="e">
        <f>SUMIF('Math Scores'!#REF!,Test!$C8,'Math Scores'!#REF!)</f>
        <v>#REF!</v>
      </c>
      <c r="AT8" t="e">
        <f>SUMIF('Math Scores'!#REF!,Test!$C8,'Math Scores'!#REF!)</f>
        <v>#REF!</v>
      </c>
      <c r="AU8" t="e">
        <f>SUMIF('Math Scores'!#REF!,Test!$C8,'Math Scores'!#REF!)</f>
        <v>#REF!</v>
      </c>
      <c r="AV8" t="e">
        <f>SUMIF('Math Scores'!#REF!,Test!$C8,'Math Scores'!#REF!)</f>
        <v>#REF!</v>
      </c>
      <c r="AW8" t="e">
        <f>SUMIF('Math Scores'!#REF!,Test!$C8,'Math Scores'!#REF!)</f>
        <v>#REF!</v>
      </c>
      <c r="AX8" t="e">
        <f>SUMIF('Math Scores'!#REF!,Test!$C8,'Math Scores'!#REF!)</f>
        <v>#REF!</v>
      </c>
      <c r="AY8" t="e">
        <f>SUMIF('Math Scores'!#REF!,Test!$C8,'Math Scores'!#REF!)</f>
        <v>#REF!</v>
      </c>
      <c r="AZ8" t="e">
        <f>SUMIF('Math Scores'!#REF!,Test!$C8,'Math Scores'!#REF!)</f>
        <v>#REF!</v>
      </c>
      <c r="BA8" t="e">
        <f>SUMIF('Math Scores'!#REF!,Test!$C8,'Math Scores'!#REF!)</f>
        <v>#REF!</v>
      </c>
      <c r="BB8" t="e">
        <f>SUMIF('Math Scores'!#REF!,Test!$C8,'Math Scores'!#REF!)</f>
        <v>#REF!</v>
      </c>
      <c r="BC8" t="e">
        <f>SUMIF('Math Scores'!#REF!,Test!$C8,'Math Scores'!#REF!)</f>
        <v>#REF!</v>
      </c>
      <c r="BD8" t="e">
        <f>SUMIF('Math Scores'!#REF!,Test!$C8,'Math Scores'!#REF!)</f>
        <v>#REF!</v>
      </c>
      <c r="BE8" t="e">
        <f>SUMIF('Math Scores'!#REF!,Test!$C8,'Math Scores'!#REF!)</f>
        <v>#REF!</v>
      </c>
      <c r="BF8" t="e">
        <f>SUMIF('Math Scores'!#REF!,Test!$C8,'Math Scores'!#REF!)</f>
        <v>#REF!</v>
      </c>
      <c r="BG8" t="e">
        <f>SUMIF('Math Scores'!#REF!,Test!$C8,'Math Scores'!#REF!)</f>
        <v>#REF!</v>
      </c>
      <c r="BH8" t="e">
        <f>SUMIF('Math Scores'!#REF!,Test!$C8,'Math Scores'!#REF!)</f>
        <v>#REF!</v>
      </c>
      <c r="BI8" t="e">
        <f>SUMIF('Math Scores'!#REF!,Test!$C8,'Math Scores'!#REF!)</f>
        <v>#REF!</v>
      </c>
      <c r="BJ8" t="e">
        <f>SUMIF('Math Scores'!#REF!,Test!$C8,'Math Scores'!#REF!)</f>
        <v>#REF!</v>
      </c>
      <c r="BK8" t="e">
        <f>SUMIF('Math Scores'!#REF!,Test!$C8,'Math Scores'!#REF!)</f>
        <v>#REF!</v>
      </c>
      <c r="BL8" t="e">
        <f>SUMIF('Math Scores'!#REF!,Test!$C8,'Math Scores'!#REF!)</f>
        <v>#REF!</v>
      </c>
      <c r="BM8" t="e">
        <f>SUMIF('Math Scores'!#REF!,Test!$C8,'Math Scores'!#REF!)</f>
        <v>#REF!</v>
      </c>
      <c r="BN8" t="e">
        <f>SUMIF('Math Scores'!#REF!,Test!$C8,'Math Scores'!#REF!)</f>
        <v>#REF!</v>
      </c>
      <c r="BO8" t="e">
        <f>SUMIF('Math Scores'!#REF!,Test!$C8,'Math Scores'!BA$9:BA$93)</f>
        <v>#REF!</v>
      </c>
      <c r="BP8" t="e">
        <f>SUMIF('Math Scores'!#REF!,Test!$C8,'Math Scores'!BB$9:BB$93)</f>
        <v>#REF!</v>
      </c>
      <c r="BQ8" t="e">
        <f>SUMIF('Math Scores'!#REF!,Test!$C8,'Math Scores'!BC$9:BC$93)</f>
        <v>#REF!</v>
      </c>
      <c r="BR8" t="e">
        <f>SUMIF('Math Scores'!#REF!,Test!$C8,'Math Scores'!BD$9:BD$93)</f>
        <v>#REF!</v>
      </c>
      <c r="BS8" t="e">
        <f>SUMIF('Math Scores'!#REF!,Test!$C8,'Math Scores'!BN$9:BN$93)</f>
        <v>#REF!</v>
      </c>
      <c r="BT8" t="e">
        <f>SUMIF('Math Scores'!#REF!,Test!$C8,'Math Scores'!BO$9:BO$93)</f>
        <v>#REF!</v>
      </c>
      <c r="BU8" t="e">
        <f>SUMIF('Math Scores'!#REF!,Test!$C8,'Math Scores'!BP$9:BP$93)</f>
        <v>#REF!</v>
      </c>
      <c r="BV8" t="e">
        <f>SUMIF('Math Scores'!#REF!,Test!$C8,'Math Scores'!BQ$9:BQ$93)</f>
        <v>#REF!</v>
      </c>
      <c r="BW8" t="e">
        <f>SUMIF('Math Scores'!#REF!,Test!$C8,'Math Scores'!BR$9:BR$93)</f>
        <v>#REF!</v>
      </c>
      <c r="BX8" t="e">
        <f>SUMIF('Math Scores'!#REF!,Test!$C8,'Math Scores'!BS$9:BS$93)</f>
        <v>#REF!</v>
      </c>
      <c r="BY8" t="e">
        <f>SUMIF('Math Scores'!#REF!,Test!$C8,'Math Scores'!BT$9:BT$93)</f>
        <v>#REF!</v>
      </c>
      <c r="BZ8" t="e">
        <f>SUMIF('Math Scores'!#REF!,Test!$C8,'Math Scores'!BU$9:BU$93)</f>
        <v>#REF!</v>
      </c>
      <c r="CA8" t="e">
        <f>SUMIF('Math Scores'!#REF!,Test!$C8,'Math Scores'!BV$9:BV$93)</f>
        <v>#REF!</v>
      </c>
      <c r="CB8" t="e">
        <f>SUMIF('Math Scores'!#REF!,Test!$C8,'Math Scores'!BW$9:BW$93)</f>
        <v>#REF!</v>
      </c>
      <c r="CC8" t="e">
        <f>SUMIF('Math Scores'!#REF!,Test!$C8,'Math Scores'!BX$9:BX$93)</f>
        <v>#REF!</v>
      </c>
      <c r="CD8" t="e">
        <f>SUMIF('Math Scores'!#REF!,Test!$C8,'Math Scores'!BY$9:BY$93)</f>
        <v>#REF!</v>
      </c>
      <c r="CE8" t="e">
        <f>SUMIF('Math Scores'!#REF!,Test!$C8,'Math Scores'!#REF!)</f>
        <v>#REF!</v>
      </c>
      <c r="CF8" t="e">
        <f>SUMIF('Math Scores'!#REF!,Test!$C8,'Math Scores'!#REF!)</f>
        <v>#REF!</v>
      </c>
      <c r="CG8" t="e">
        <f>SUMIF('Math Scores'!#REF!,Test!$C8,'Math Scores'!#REF!)</f>
        <v>#REF!</v>
      </c>
      <c r="CH8" t="e">
        <f>SUMIF('Math Scores'!#REF!,Test!$C8,'Math Scores'!#REF!)</f>
        <v>#REF!</v>
      </c>
      <c r="CI8" t="e">
        <f>SUMIF('Math Scores'!#REF!,Test!$C8,'Math Scores'!#REF!)</f>
        <v>#REF!</v>
      </c>
      <c r="CJ8" t="e">
        <f>SUMIF('Math Scores'!#REF!,Test!$C8,'Math Scores'!#REF!)</f>
        <v>#REF!</v>
      </c>
      <c r="CK8" t="e">
        <f>SUMIF('Math Scores'!#REF!,Test!$C8,'Math Scores'!#REF!)</f>
        <v>#REF!</v>
      </c>
      <c r="CL8" t="e">
        <f>SUMIF('Math Scores'!#REF!,Test!$C8,'Math Scores'!#REF!)</f>
        <v>#REF!</v>
      </c>
      <c r="CM8" t="e">
        <f>SUMIF('Math Scores'!#REF!,Test!$C8,'Math Scores'!#REF!)</f>
        <v>#REF!</v>
      </c>
      <c r="CN8" t="e">
        <f>SUMIF('Math Scores'!#REF!,Test!$C8,'Math Scores'!#REF!)</f>
        <v>#REF!</v>
      </c>
      <c r="CO8" t="e">
        <f>SUMIF('Math Scores'!#REF!,Test!$C8,'Math Scores'!#REF!)</f>
        <v>#REF!</v>
      </c>
      <c r="CP8" t="e">
        <f>SUMIF('Math Scores'!#REF!,Test!$C8,'Math Scores'!#REF!)</f>
        <v>#REF!</v>
      </c>
      <c r="CQ8" t="e">
        <f>SUMIF('Math Scores'!#REF!,Test!$C8,'Math Scores'!#REF!)</f>
        <v>#REF!</v>
      </c>
      <c r="CR8" t="e">
        <f>SUMIF('Math Scores'!#REF!,Test!$C8,'Math Scores'!#REF!)</f>
        <v>#REF!</v>
      </c>
      <c r="CS8" t="e">
        <f>SUMIF('Math Scores'!#REF!,Test!$C8,'Math Scores'!#REF!)</f>
        <v>#REF!</v>
      </c>
      <c r="CT8" t="e">
        <f>SUMIF('Math Scores'!#REF!,Test!$C8,'Math Scores'!#REF!)</f>
        <v>#REF!</v>
      </c>
      <c r="CU8" t="e">
        <f>SUMIF('Math Scores'!#REF!,Test!$C8,'Math Scores'!#REF!)</f>
        <v>#REF!</v>
      </c>
      <c r="CV8" t="e">
        <f>SUMIF('Math Scores'!#REF!,Test!$C8,'Math Scores'!#REF!)</f>
        <v>#REF!</v>
      </c>
      <c r="CW8" t="e">
        <f>SUMIF('Math Scores'!#REF!,Test!$C8,'Math Scores'!#REF!)</f>
        <v>#REF!</v>
      </c>
      <c r="CX8" t="e">
        <f>SUMIF('Math Scores'!#REF!,Test!$C8,'Math Scores'!#REF!)</f>
        <v>#REF!</v>
      </c>
    </row>
    <row r="9" spans="1:102" x14ac:dyDescent="0.2">
      <c r="A9" t="str">
        <f>$A$3</f>
        <v>HYDABH02</v>
      </c>
      <c r="B9" s="47">
        <f>U$4</f>
        <v>0</v>
      </c>
      <c r="C9">
        <v>0</v>
      </c>
      <c r="D9" t="e">
        <f>SUMIF('Math Scores'!#REF!,Test!$C9,'Math Scores'!F$9:F$93)</f>
        <v>#REF!</v>
      </c>
      <c r="E9" t="e">
        <f>SUMIF('Math Scores'!#REF!,Test!$C9,'Math Scores'!Q$9:Q$93)</f>
        <v>#REF!</v>
      </c>
      <c r="F9" t="e">
        <f>SUMIF('Math Scores'!#REF!,Test!$C9,'Math Scores'!R$9:R$93)</f>
        <v>#REF!</v>
      </c>
      <c r="G9" t="e">
        <f>SUMIF('Math Scores'!#REF!,Test!$C9,'Math Scores'!S$9:S$93)</f>
        <v>#REF!</v>
      </c>
      <c r="H9" t="e">
        <f>SUMIF('Math Scores'!#REF!,Test!$C9,'Math Scores'!T$9:T$93)</f>
        <v>#REF!</v>
      </c>
      <c r="I9" t="e">
        <f>SUMIF('Math Scores'!#REF!,Test!$C9,'Math Scores'!#REF!)</f>
        <v>#REF!</v>
      </c>
      <c r="J9" t="e">
        <f>SUMIF('Math Scores'!#REF!,Test!$C9,'Math Scores'!#REF!)</f>
        <v>#REF!</v>
      </c>
      <c r="K9" t="e">
        <f>SUMIF('Math Scores'!#REF!,Test!$C9,'Math Scores'!#REF!)</f>
        <v>#REF!</v>
      </c>
      <c r="L9" t="e">
        <f>SUMIF('Math Scores'!#REF!,Test!$C9,'Math Scores'!#REF!)</f>
        <v>#REF!</v>
      </c>
      <c r="M9" t="e">
        <f>SUMIF('Math Scores'!#REF!,Test!$C9,'Math Scores'!#REF!)</f>
        <v>#REF!</v>
      </c>
      <c r="N9" t="e">
        <f>SUMIF('Math Scores'!#REF!,Test!$C9,'Math Scores'!#REF!)</f>
        <v>#REF!</v>
      </c>
      <c r="O9" t="e">
        <f>SUMIF('Math Scores'!#REF!,Test!$C9,'Math Scores'!#REF!)</f>
        <v>#REF!</v>
      </c>
      <c r="P9" t="e">
        <f>SUMIF('Math Scores'!#REF!,Test!$C9,'Math Scores'!U$9:U$93)</f>
        <v>#REF!</v>
      </c>
      <c r="Q9" t="e">
        <f>SUMIF('Math Scores'!#REF!,Test!$C9,'Math Scores'!V$9:V$93)</f>
        <v>#REF!</v>
      </c>
      <c r="R9" t="e">
        <f>SUMIF('Math Scores'!#REF!,Test!$C9,'Math Scores'!W$9:W$93)</f>
        <v>#REF!</v>
      </c>
      <c r="S9" t="e">
        <f>SUMIF('Math Scores'!#REF!,Test!$C9,'Math Scores'!X$9:X$93)</f>
        <v>#REF!</v>
      </c>
      <c r="T9" t="e">
        <f>SUMIF('Math Scores'!#REF!,Test!$C9,'Math Scores'!#REF!)</f>
        <v>#REF!</v>
      </c>
      <c r="U9" t="e">
        <f>SUMIF('Math Scores'!#REF!,Test!$C9,'Math Scores'!#REF!)</f>
        <v>#REF!</v>
      </c>
      <c r="V9" t="e">
        <f>SUMIF('Math Scores'!#REF!,Test!$C9,'Math Scores'!#REF!)</f>
        <v>#REF!</v>
      </c>
      <c r="W9" t="e">
        <f>SUMIF('Math Scores'!#REF!,Test!$C9,'Math Scores'!#REF!)</f>
        <v>#REF!</v>
      </c>
      <c r="X9" t="e">
        <f>SUMIF('Math Scores'!#REF!,Test!$C9,'Math Scores'!#REF!)</f>
        <v>#REF!</v>
      </c>
      <c r="Y9" t="e">
        <f>SUMIF('Math Scores'!#REF!,Test!$C9,'Math Scores'!#REF!)</f>
        <v>#REF!</v>
      </c>
      <c r="Z9" t="e">
        <f>SUMIF('Math Scores'!#REF!,Test!$C9,'Math Scores'!#REF!)</f>
        <v>#REF!</v>
      </c>
      <c r="AA9" t="e">
        <f>SUMIF('Math Scores'!#REF!,Test!$C9,'Math Scores'!#REF!)</f>
        <v>#REF!</v>
      </c>
      <c r="AB9" t="e">
        <f>SUMIF('Math Scores'!#REF!,Test!$C9,'Math Scores'!#REF!)</f>
        <v>#REF!</v>
      </c>
      <c r="AC9" t="e">
        <f>SUMIF('Math Scores'!#REF!,Test!$C9,'Math Scores'!#REF!)</f>
        <v>#REF!</v>
      </c>
      <c r="AD9" t="e">
        <f>SUMIF('Math Scores'!#REF!,Test!$C9,'Math Scores'!AD$9:AD$93)</f>
        <v>#REF!</v>
      </c>
      <c r="AE9" t="e">
        <f>SUMIF('Math Scores'!#REF!,Test!$C9,'Math Scores'!AE$9:AE$93)</f>
        <v>#REF!</v>
      </c>
      <c r="AF9" t="e">
        <f>SUMIF('Math Scores'!#REF!,Test!$C9,'Math Scores'!AF$9:AF$93)</f>
        <v>#REF!</v>
      </c>
      <c r="AG9" t="e">
        <f>SUMIF('Math Scores'!#REF!,Test!$C9,'Math Scores'!AG$9:AG$93)</f>
        <v>#REF!</v>
      </c>
      <c r="AH9" t="e">
        <f>SUMIF('Math Scores'!#REF!,Test!$C9,'Math Scores'!AH$9:AH$93)</f>
        <v>#REF!</v>
      </c>
      <c r="AI9" t="e">
        <f>SUMIF('Math Scores'!#REF!,Test!$C9,'Math Scores'!AQ$9:AQ$93)</f>
        <v>#REF!</v>
      </c>
      <c r="AJ9" t="e">
        <f>SUMIF('Math Scores'!#REF!,Test!$C9,'Math Scores'!AR$9:AR$93)</f>
        <v>#REF!</v>
      </c>
      <c r="AK9" t="e">
        <f>SUMIF('Math Scores'!#REF!,Test!$C9,'Math Scores'!AS$9:AS$93)</f>
        <v>#REF!</v>
      </c>
      <c r="AL9" t="e">
        <f>SUMIF('Math Scores'!#REF!,Test!$C9,'Math Scores'!AT$9:AT$93)</f>
        <v>#REF!</v>
      </c>
      <c r="AM9" t="e">
        <f>SUMIF('Math Scores'!#REF!,Test!$C9,'Math Scores'!AU$9:AU$93)</f>
        <v>#REF!</v>
      </c>
      <c r="AN9" t="e">
        <f>SUMIF('Math Scores'!#REF!,Test!$C9,'Math Scores'!AV$9:AV$93)</f>
        <v>#REF!</v>
      </c>
      <c r="AO9" t="e">
        <f>SUMIF('Math Scores'!#REF!,Test!$C9,'Math Scores'!AW$9:AW$93)</f>
        <v>#REF!</v>
      </c>
      <c r="AP9" t="e">
        <f>SUMIF('Math Scores'!#REF!,Test!$C9,'Math Scores'!AX$9:AX$93)</f>
        <v>#REF!</v>
      </c>
      <c r="AQ9" t="e">
        <f>SUMIF('Math Scores'!#REF!,Test!$C9,'Math Scores'!AY$9:AY$93)</f>
        <v>#REF!</v>
      </c>
      <c r="AR9" t="e">
        <f>SUMIF('Math Scores'!#REF!,Test!$C9,'Math Scores'!AZ$9:AZ$93)</f>
        <v>#REF!</v>
      </c>
      <c r="AS9" t="e">
        <f>SUMIF('Math Scores'!#REF!,Test!$C9,'Math Scores'!#REF!)</f>
        <v>#REF!</v>
      </c>
      <c r="AT9" t="e">
        <f>SUMIF('Math Scores'!#REF!,Test!$C9,'Math Scores'!#REF!)</f>
        <v>#REF!</v>
      </c>
      <c r="AU9" t="e">
        <f>SUMIF('Math Scores'!#REF!,Test!$C9,'Math Scores'!#REF!)</f>
        <v>#REF!</v>
      </c>
      <c r="AV9" t="e">
        <f>SUMIF('Math Scores'!#REF!,Test!$C9,'Math Scores'!#REF!)</f>
        <v>#REF!</v>
      </c>
      <c r="AW9" t="e">
        <f>SUMIF('Math Scores'!#REF!,Test!$C9,'Math Scores'!#REF!)</f>
        <v>#REF!</v>
      </c>
      <c r="AX9" t="e">
        <f>SUMIF('Math Scores'!#REF!,Test!$C9,'Math Scores'!#REF!)</f>
        <v>#REF!</v>
      </c>
      <c r="AY9" t="e">
        <f>SUMIF('Math Scores'!#REF!,Test!$C9,'Math Scores'!#REF!)</f>
        <v>#REF!</v>
      </c>
      <c r="AZ9" t="e">
        <f>SUMIF('Math Scores'!#REF!,Test!$C9,'Math Scores'!#REF!)</f>
        <v>#REF!</v>
      </c>
      <c r="BA9" t="e">
        <f>SUMIF('Math Scores'!#REF!,Test!$C9,'Math Scores'!#REF!)</f>
        <v>#REF!</v>
      </c>
      <c r="BB9" t="e">
        <f>SUMIF('Math Scores'!#REF!,Test!$C9,'Math Scores'!#REF!)</f>
        <v>#REF!</v>
      </c>
      <c r="BC9" t="e">
        <f>SUMIF('Math Scores'!#REF!,Test!$C9,'Math Scores'!#REF!)</f>
        <v>#REF!</v>
      </c>
      <c r="BD9" t="e">
        <f>SUMIF('Math Scores'!#REF!,Test!$C9,'Math Scores'!#REF!)</f>
        <v>#REF!</v>
      </c>
      <c r="BE9" t="e">
        <f>SUMIF('Math Scores'!#REF!,Test!$C9,'Math Scores'!#REF!)</f>
        <v>#REF!</v>
      </c>
      <c r="BF9" t="e">
        <f>SUMIF('Math Scores'!#REF!,Test!$C9,'Math Scores'!#REF!)</f>
        <v>#REF!</v>
      </c>
      <c r="BG9" t="e">
        <f>SUMIF('Math Scores'!#REF!,Test!$C9,'Math Scores'!#REF!)</f>
        <v>#REF!</v>
      </c>
      <c r="BH9" t="e">
        <f>SUMIF('Math Scores'!#REF!,Test!$C9,'Math Scores'!#REF!)</f>
        <v>#REF!</v>
      </c>
      <c r="BI9" t="e">
        <f>SUMIF('Math Scores'!#REF!,Test!$C9,'Math Scores'!#REF!)</f>
        <v>#REF!</v>
      </c>
      <c r="BJ9" t="e">
        <f>SUMIF('Math Scores'!#REF!,Test!$C9,'Math Scores'!#REF!)</f>
        <v>#REF!</v>
      </c>
      <c r="BK9" t="e">
        <f>SUMIF('Math Scores'!#REF!,Test!$C9,'Math Scores'!#REF!)</f>
        <v>#REF!</v>
      </c>
      <c r="BL9" t="e">
        <f>SUMIF('Math Scores'!#REF!,Test!$C9,'Math Scores'!#REF!)</f>
        <v>#REF!</v>
      </c>
      <c r="BM9" t="e">
        <f>SUMIF('Math Scores'!#REF!,Test!$C9,'Math Scores'!#REF!)</f>
        <v>#REF!</v>
      </c>
      <c r="BN9" t="e">
        <f>SUMIF('Math Scores'!#REF!,Test!$C9,'Math Scores'!#REF!)</f>
        <v>#REF!</v>
      </c>
      <c r="BO9" t="e">
        <f>SUMIF('Math Scores'!#REF!,Test!$C9,'Math Scores'!BA$9:BA$93)</f>
        <v>#REF!</v>
      </c>
      <c r="BP9" t="e">
        <f>SUMIF('Math Scores'!#REF!,Test!$C9,'Math Scores'!BB$9:BB$93)</f>
        <v>#REF!</v>
      </c>
      <c r="BQ9" t="e">
        <f>SUMIF('Math Scores'!#REF!,Test!$C9,'Math Scores'!BC$9:BC$93)</f>
        <v>#REF!</v>
      </c>
      <c r="BR9" t="e">
        <f>SUMIF('Math Scores'!#REF!,Test!$C9,'Math Scores'!BD$9:BD$93)</f>
        <v>#REF!</v>
      </c>
      <c r="BS9" t="e">
        <f>SUMIF('Math Scores'!#REF!,Test!$C9,'Math Scores'!BN$9:BN$93)</f>
        <v>#REF!</v>
      </c>
      <c r="BT9" t="e">
        <f>SUMIF('Math Scores'!#REF!,Test!$C9,'Math Scores'!BO$9:BO$93)</f>
        <v>#REF!</v>
      </c>
      <c r="BU9" t="e">
        <f>SUMIF('Math Scores'!#REF!,Test!$C9,'Math Scores'!BP$9:BP$93)</f>
        <v>#REF!</v>
      </c>
      <c r="BV9" t="e">
        <f>SUMIF('Math Scores'!#REF!,Test!$C9,'Math Scores'!BQ$9:BQ$93)</f>
        <v>#REF!</v>
      </c>
      <c r="BW9" t="e">
        <f>SUMIF('Math Scores'!#REF!,Test!$C9,'Math Scores'!BR$9:BR$93)</f>
        <v>#REF!</v>
      </c>
      <c r="BX9" t="e">
        <f>SUMIF('Math Scores'!#REF!,Test!$C9,'Math Scores'!BS$9:BS$93)</f>
        <v>#REF!</v>
      </c>
      <c r="BY9" t="e">
        <f>SUMIF('Math Scores'!#REF!,Test!$C9,'Math Scores'!BT$9:BT$93)</f>
        <v>#REF!</v>
      </c>
      <c r="BZ9" t="e">
        <f>SUMIF('Math Scores'!#REF!,Test!$C9,'Math Scores'!BU$9:BU$93)</f>
        <v>#REF!</v>
      </c>
      <c r="CA9" t="e">
        <f>SUMIF('Math Scores'!#REF!,Test!$C9,'Math Scores'!BV$9:BV$93)</f>
        <v>#REF!</v>
      </c>
      <c r="CB9" t="e">
        <f>SUMIF('Math Scores'!#REF!,Test!$C9,'Math Scores'!BW$9:BW$93)</f>
        <v>#REF!</v>
      </c>
      <c r="CC9" t="e">
        <f>SUMIF('Math Scores'!#REF!,Test!$C9,'Math Scores'!BX$9:BX$93)</f>
        <v>#REF!</v>
      </c>
      <c r="CD9" t="e">
        <f>SUMIF('Math Scores'!#REF!,Test!$C9,'Math Scores'!BY$9:BY$93)</f>
        <v>#REF!</v>
      </c>
      <c r="CE9" t="e">
        <f>SUMIF('Math Scores'!#REF!,Test!$C9,'Math Scores'!#REF!)</f>
        <v>#REF!</v>
      </c>
      <c r="CF9" t="e">
        <f>SUMIF('Math Scores'!#REF!,Test!$C9,'Math Scores'!#REF!)</f>
        <v>#REF!</v>
      </c>
      <c r="CG9" t="e">
        <f>SUMIF('Math Scores'!#REF!,Test!$C9,'Math Scores'!#REF!)</f>
        <v>#REF!</v>
      </c>
      <c r="CH9" t="e">
        <f>SUMIF('Math Scores'!#REF!,Test!$C9,'Math Scores'!#REF!)</f>
        <v>#REF!</v>
      </c>
      <c r="CI9" t="e">
        <f>SUMIF('Math Scores'!#REF!,Test!$C9,'Math Scores'!#REF!)</f>
        <v>#REF!</v>
      </c>
      <c r="CJ9" t="e">
        <f>SUMIF('Math Scores'!#REF!,Test!$C9,'Math Scores'!#REF!)</f>
        <v>#REF!</v>
      </c>
      <c r="CK9" t="e">
        <f>SUMIF('Math Scores'!#REF!,Test!$C9,'Math Scores'!#REF!)</f>
        <v>#REF!</v>
      </c>
      <c r="CL9" t="e">
        <f>SUMIF('Math Scores'!#REF!,Test!$C9,'Math Scores'!#REF!)</f>
        <v>#REF!</v>
      </c>
      <c r="CM9" t="e">
        <f>SUMIF('Math Scores'!#REF!,Test!$C9,'Math Scores'!#REF!)</f>
        <v>#REF!</v>
      </c>
      <c r="CN9" t="e">
        <f>SUMIF('Math Scores'!#REF!,Test!$C9,'Math Scores'!#REF!)</f>
        <v>#REF!</v>
      </c>
      <c r="CO9" t="e">
        <f>SUMIF('Math Scores'!#REF!,Test!$C9,'Math Scores'!#REF!)</f>
        <v>#REF!</v>
      </c>
      <c r="CP9" t="e">
        <f>SUMIF('Math Scores'!#REF!,Test!$C9,'Math Scores'!#REF!)</f>
        <v>#REF!</v>
      </c>
      <c r="CQ9" t="e">
        <f>SUMIF('Math Scores'!#REF!,Test!$C9,'Math Scores'!#REF!)</f>
        <v>#REF!</v>
      </c>
      <c r="CR9" t="e">
        <f>SUMIF('Math Scores'!#REF!,Test!$C9,'Math Scores'!#REF!)</f>
        <v>#REF!</v>
      </c>
      <c r="CS9" t="e">
        <f>SUMIF('Math Scores'!#REF!,Test!$C9,'Math Scores'!#REF!)</f>
        <v>#REF!</v>
      </c>
      <c r="CT9" t="e">
        <f>SUMIF('Math Scores'!#REF!,Test!$C9,'Math Scores'!#REF!)</f>
        <v>#REF!</v>
      </c>
      <c r="CU9" t="e">
        <f>SUMIF('Math Scores'!#REF!,Test!$C9,'Math Scores'!#REF!)</f>
        <v>#REF!</v>
      </c>
      <c r="CV9" t="e">
        <f>SUMIF('Math Scores'!#REF!,Test!$C9,'Math Scores'!#REF!)</f>
        <v>#REF!</v>
      </c>
      <c r="CW9" t="e">
        <f>SUMIF('Math Scores'!#REF!,Test!$C9,'Math Scores'!#REF!)</f>
        <v>#REF!</v>
      </c>
      <c r="CX9" t="e">
        <f>SUMIF('Math Scores'!#REF!,Test!$C9,'Math Scores'!#REF!)</f>
        <v>#REF!</v>
      </c>
    </row>
    <row r="10" spans="1:102" x14ac:dyDescent="0.2">
      <c r="A10" t="str">
        <f>$A$3</f>
        <v>HYDABH02</v>
      </c>
      <c r="B10" s="47">
        <f>V$4</f>
        <v>0</v>
      </c>
      <c r="C10">
        <v>0.2</v>
      </c>
      <c r="D10" t="e">
        <f>SUMIF('Math Scores'!#REF!,Test!$C10,'Math Scores'!F$9:F$93)</f>
        <v>#REF!</v>
      </c>
      <c r="E10" t="e">
        <f>SUMIF('Math Scores'!#REF!,Test!$C10,'Math Scores'!Q$9:Q$93)</f>
        <v>#REF!</v>
      </c>
      <c r="F10" t="e">
        <f>SUMIF('Math Scores'!#REF!,Test!$C10,'Math Scores'!R$9:R$93)</f>
        <v>#REF!</v>
      </c>
      <c r="G10" t="e">
        <f>SUMIF('Math Scores'!#REF!,Test!$C10,'Math Scores'!S$9:S$93)</f>
        <v>#REF!</v>
      </c>
      <c r="H10" t="e">
        <f>SUMIF('Math Scores'!#REF!,Test!$C10,'Math Scores'!T$9:T$93)</f>
        <v>#REF!</v>
      </c>
      <c r="I10" t="e">
        <f>SUMIF('Math Scores'!#REF!,Test!$C10,'Math Scores'!#REF!)</f>
        <v>#REF!</v>
      </c>
      <c r="J10" t="e">
        <f>SUMIF('Math Scores'!#REF!,Test!$C10,'Math Scores'!#REF!)</f>
        <v>#REF!</v>
      </c>
      <c r="K10" t="e">
        <f>SUMIF('Math Scores'!#REF!,Test!$C10,'Math Scores'!#REF!)</f>
        <v>#REF!</v>
      </c>
      <c r="L10" t="e">
        <f>SUMIF('Math Scores'!#REF!,Test!$C10,'Math Scores'!#REF!)</f>
        <v>#REF!</v>
      </c>
      <c r="M10" t="e">
        <f>SUMIF('Math Scores'!#REF!,Test!$C10,'Math Scores'!#REF!)</f>
        <v>#REF!</v>
      </c>
      <c r="N10" t="e">
        <f>SUMIF('Math Scores'!#REF!,Test!$C10,'Math Scores'!#REF!)</f>
        <v>#REF!</v>
      </c>
      <c r="O10" t="e">
        <f>SUMIF('Math Scores'!#REF!,Test!$C10,'Math Scores'!#REF!)</f>
        <v>#REF!</v>
      </c>
      <c r="P10" t="e">
        <f>SUMIF('Math Scores'!#REF!,Test!$C10,'Math Scores'!U$9:U$93)</f>
        <v>#REF!</v>
      </c>
      <c r="Q10" t="e">
        <f>SUMIF('Math Scores'!#REF!,Test!$C10,'Math Scores'!V$9:V$93)</f>
        <v>#REF!</v>
      </c>
      <c r="R10" t="e">
        <f>SUMIF('Math Scores'!#REF!,Test!$C10,'Math Scores'!W$9:W$93)</f>
        <v>#REF!</v>
      </c>
      <c r="S10" t="e">
        <f>SUMIF('Math Scores'!#REF!,Test!$C10,'Math Scores'!X$9:X$93)</f>
        <v>#REF!</v>
      </c>
      <c r="T10" t="e">
        <f>SUMIF('Math Scores'!#REF!,Test!$C10,'Math Scores'!#REF!)</f>
        <v>#REF!</v>
      </c>
      <c r="U10" t="e">
        <f>SUMIF('Math Scores'!#REF!,Test!$C10,'Math Scores'!#REF!)</f>
        <v>#REF!</v>
      </c>
      <c r="V10" t="e">
        <f>SUMIF('Math Scores'!#REF!,Test!$C10,'Math Scores'!#REF!)</f>
        <v>#REF!</v>
      </c>
      <c r="W10" t="e">
        <f>SUMIF('Math Scores'!#REF!,Test!$C10,'Math Scores'!#REF!)</f>
        <v>#REF!</v>
      </c>
      <c r="X10" t="e">
        <f>SUMIF('Math Scores'!#REF!,Test!$C10,'Math Scores'!#REF!)</f>
        <v>#REF!</v>
      </c>
      <c r="Y10" t="e">
        <f>SUMIF('Math Scores'!#REF!,Test!$C10,'Math Scores'!#REF!)</f>
        <v>#REF!</v>
      </c>
      <c r="Z10" t="e">
        <f>SUMIF('Math Scores'!#REF!,Test!$C10,'Math Scores'!#REF!)</f>
        <v>#REF!</v>
      </c>
      <c r="AA10" t="e">
        <f>SUMIF('Math Scores'!#REF!,Test!$C10,'Math Scores'!#REF!)</f>
        <v>#REF!</v>
      </c>
      <c r="AB10" t="e">
        <f>SUMIF('Math Scores'!#REF!,Test!$C10,'Math Scores'!#REF!)</f>
        <v>#REF!</v>
      </c>
      <c r="AC10" t="e">
        <f>SUMIF('Math Scores'!#REF!,Test!$C10,'Math Scores'!#REF!)</f>
        <v>#REF!</v>
      </c>
      <c r="AD10" t="e">
        <f>SUMIF('Math Scores'!#REF!,Test!$C10,'Math Scores'!AD$9:AD$93)</f>
        <v>#REF!</v>
      </c>
      <c r="AE10" t="e">
        <f>SUMIF('Math Scores'!#REF!,Test!$C10,'Math Scores'!AE$9:AE$93)</f>
        <v>#REF!</v>
      </c>
      <c r="AF10" t="e">
        <f>SUMIF('Math Scores'!#REF!,Test!$C10,'Math Scores'!AF$9:AF$93)</f>
        <v>#REF!</v>
      </c>
      <c r="AG10" t="e">
        <f>SUMIF('Math Scores'!#REF!,Test!$C10,'Math Scores'!AG$9:AG$93)</f>
        <v>#REF!</v>
      </c>
      <c r="AH10" t="e">
        <f>SUMIF('Math Scores'!#REF!,Test!$C10,'Math Scores'!AH$9:AH$93)</f>
        <v>#REF!</v>
      </c>
      <c r="AI10" t="e">
        <f>SUMIF('Math Scores'!#REF!,Test!$C10,'Math Scores'!AQ$9:AQ$93)</f>
        <v>#REF!</v>
      </c>
      <c r="AJ10" t="e">
        <f>SUMIF('Math Scores'!#REF!,Test!$C10,'Math Scores'!AR$9:AR$93)</f>
        <v>#REF!</v>
      </c>
      <c r="AK10" t="e">
        <f>SUMIF('Math Scores'!#REF!,Test!$C10,'Math Scores'!AS$9:AS$93)</f>
        <v>#REF!</v>
      </c>
      <c r="AL10" t="e">
        <f>SUMIF('Math Scores'!#REF!,Test!$C10,'Math Scores'!AT$9:AT$93)</f>
        <v>#REF!</v>
      </c>
      <c r="AM10" t="e">
        <f>SUMIF('Math Scores'!#REF!,Test!$C10,'Math Scores'!AU$9:AU$93)</f>
        <v>#REF!</v>
      </c>
      <c r="AN10" t="e">
        <f>SUMIF('Math Scores'!#REF!,Test!$C10,'Math Scores'!AV$9:AV$93)</f>
        <v>#REF!</v>
      </c>
      <c r="AO10" t="e">
        <f>SUMIF('Math Scores'!#REF!,Test!$C10,'Math Scores'!AW$9:AW$93)</f>
        <v>#REF!</v>
      </c>
      <c r="AP10" t="e">
        <f>SUMIF('Math Scores'!#REF!,Test!$C10,'Math Scores'!AX$9:AX$93)</f>
        <v>#REF!</v>
      </c>
      <c r="AQ10" t="e">
        <f>SUMIF('Math Scores'!#REF!,Test!$C10,'Math Scores'!AY$9:AY$93)</f>
        <v>#REF!</v>
      </c>
      <c r="AR10" t="e">
        <f>SUMIF('Math Scores'!#REF!,Test!$C10,'Math Scores'!AZ$9:AZ$93)</f>
        <v>#REF!</v>
      </c>
      <c r="AS10" t="e">
        <f>SUMIF('Math Scores'!#REF!,Test!$C10,'Math Scores'!#REF!)</f>
        <v>#REF!</v>
      </c>
      <c r="AT10" t="e">
        <f>SUMIF('Math Scores'!#REF!,Test!$C10,'Math Scores'!#REF!)</f>
        <v>#REF!</v>
      </c>
      <c r="AU10" t="e">
        <f>SUMIF('Math Scores'!#REF!,Test!$C10,'Math Scores'!#REF!)</f>
        <v>#REF!</v>
      </c>
      <c r="AV10" t="e">
        <f>SUMIF('Math Scores'!#REF!,Test!$C10,'Math Scores'!#REF!)</f>
        <v>#REF!</v>
      </c>
      <c r="AW10" t="e">
        <f>SUMIF('Math Scores'!#REF!,Test!$C10,'Math Scores'!#REF!)</f>
        <v>#REF!</v>
      </c>
      <c r="AX10" t="e">
        <f>SUMIF('Math Scores'!#REF!,Test!$C10,'Math Scores'!#REF!)</f>
        <v>#REF!</v>
      </c>
      <c r="AY10" t="e">
        <f>SUMIF('Math Scores'!#REF!,Test!$C10,'Math Scores'!#REF!)</f>
        <v>#REF!</v>
      </c>
      <c r="AZ10" t="e">
        <f>SUMIF('Math Scores'!#REF!,Test!$C10,'Math Scores'!#REF!)</f>
        <v>#REF!</v>
      </c>
      <c r="BA10" t="e">
        <f>SUMIF('Math Scores'!#REF!,Test!$C10,'Math Scores'!#REF!)</f>
        <v>#REF!</v>
      </c>
      <c r="BB10" t="e">
        <f>SUMIF('Math Scores'!#REF!,Test!$C10,'Math Scores'!#REF!)</f>
        <v>#REF!</v>
      </c>
      <c r="BC10" t="e">
        <f>SUMIF('Math Scores'!#REF!,Test!$C10,'Math Scores'!#REF!)</f>
        <v>#REF!</v>
      </c>
      <c r="BD10" t="e">
        <f>SUMIF('Math Scores'!#REF!,Test!$C10,'Math Scores'!#REF!)</f>
        <v>#REF!</v>
      </c>
      <c r="BE10" t="e">
        <f>SUMIF('Math Scores'!#REF!,Test!$C10,'Math Scores'!#REF!)</f>
        <v>#REF!</v>
      </c>
      <c r="BF10" t="e">
        <f>SUMIF('Math Scores'!#REF!,Test!$C10,'Math Scores'!#REF!)</f>
        <v>#REF!</v>
      </c>
      <c r="BG10" t="e">
        <f>SUMIF('Math Scores'!#REF!,Test!$C10,'Math Scores'!#REF!)</f>
        <v>#REF!</v>
      </c>
      <c r="BH10" t="e">
        <f>SUMIF('Math Scores'!#REF!,Test!$C10,'Math Scores'!#REF!)</f>
        <v>#REF!</v>
      </c>
      <c r="BI10" t="e">
        <f>SUMIF('Math Scores'!#REF!,Test!$C10,'Math Scores'!#REF!)</f>
        <v>#REF!</v>
      </c>
      <c r="BJ10" t="e">
        <f>SUMIF('Math Scores'!#REF!,Test!$C10,'Math Scores'!#REF!)</f>
        <v>#REF!</v>
      </c>
      <c r="BK10" t="e">
        <f>SUMIF('Math Scores'!#REF!,Test!$C10,'Math Scores'!#REF!)</f>
        <v>#REF!</v>
      </c>
      <c r="BL10" t="e">
        <f>SUMIF('Math Scores'!#REF!,Test!$C10,'Math Scores'!#REF!)</f>
        <v>#REF!</v>
      </c>
      <c r="BM10" t="e">
        <f>SUMIF('Math Scores'!#REF!,Test!$C10,'Math Scores'!#REF!)</f>
        <v>#REF!</v>
      </c>
      <c r="BN10" t="e">
        <f>SUMIF('Math Scores'!#REF!,Test!$C10,'Math Scores'!#REF!)</f>
        <v>#REF!</v>
      </c>
      <c r="BO10" t="e">
        <f>SUMIF('Math Scores'!#REF!,Test!$C10,'Math Scores'!BA$9:BA$93)</f>
        <v>#REF!</v>
      </c>
      <c r="BP10" t="e">
        <f>SUMIF('Math Scores'!#REF!,Test!$C10,'Math Scores'!BB$9:BB$93)</f>
        <v>#REF!</v>
      </c>
      <c r="BQ10" t="e">
        <f>SUMIF('Math Scores'!#REF!,Test!$C10,'Math Scores'!BC$9:BC$93)</f>
        <v>#REF!</v>
      </c>
      <c r="BR10" t="e">
        <f>SUMIF('Math Scores'!#REF!,Test!$C10,'Math Scores'!BD$9:BD$93)</f>
        <v>#REF!</v>
      </c>
      <c r="BS10" t="e">
        <f>SUMIF('Math Scores'!#REF!,Test!$C10,'Math Scores'!BN$9:BN$93)</f>
        <v>#REF!</v>
      </c>
      <c r="BT10" t="e">
        <f>SUMIF('Math Scores'!#REF!,Test!$C10,'Math Scores'!BO$9:BO$93)</f>
        <v>#REF!</v>
      </c>
      <c r="BU10" t="e">
        <f>SUMIF('Math Scores'!#REF!,Test!$C10,'Math Scores'!BP$9:BP$93)</f>
        <v>#REF!</v>
      </c>
      <c r="BV10" t="e">
        <f>SUMIF('Math Scores'!#REF!,Test!$C10,'Math Scores'!BQ$9:BQ$93)</f>
        <v>#REF!</v>
      </c>
      <c r="BW10" t="e">
        <f>SUMIF('Math Scores'!#REF!,Test!$C10,'Math Scores'!BR$9:BR$93)</f>
        <v>#REF!</v>
      </c>
      <c r="BX10" t="e">
        <f>SUMIF('Math Scores'!#REF!,Test!$C10,'Math Scores'!BS$9:BS$93)</f>
        <v>#REF!</v>
      </c>
      <c r="BY10" t="e">
        <f>SUMIF('Math Scores'!#REF!,Test!$C10,'Math Scores'!BT$9:BT$93)</f>
        <v>#REF!</v>
      </c>
      <c r="BZ10" t="e">
        <f>SUMIF('Math Scores'!#REF!,Test!$C10,'Math Scores'!BU$9:BU$93)</f>
        <v>#REF!</v>
      </c>
      <c r="CA10" t="e">
        <f>SUMIF('Math Scores'!#REF!,Test!$C10,'Math Scores'!BV$9:BV$93)</f>
        <v>#REF!</v>
      </c>
      <c r="CB10" t="e">
        <f>SUMIF('Math Scores'!#REF!,Test!$C10,'Math Scores'!BW$9:BW$93)</f>
        <v>#REF!</v>
      </c>
      <c r="CC10" t="e">
        <f>SUMIF('Math Scores'!#REF!,Test!$C10,'Math Scores'!BX$9:BX$93)</f>
        <v>#REF!</v>
      </c>
      <c r="CD10" t="e">
        <f>SUMIF('Math Scores'!#REF!,Test!$C10,'Math Scores'!BY$9:BY$93)</f>
        <v>#REF!</v>
      </c>
      <c r="CE10" t="e">
        <f>SUMIF('Math Scores'!#REF!,Test!$C10,'Math Scores'!#REF!)</f>
        <v>#REF!</v>
      </c>
      <c r="CF10" t="e">
        <f>SUMIF('Math Scores'!#REF!,Test!$C10,'Math Scores'!#REF!)</f>
        <v>#REF!</v>
      </c>
      <c r="CG10" t="e">
        <f>SUMIF('Math Scores'!#REF!,Test!$C10,'Math Scores'!#REF!)</f>
        <v>#REF!</v>
      </c>
      <c r="CH10" t="e">
        <f>SUMIF('Math Scores'!#REF!,Test!$C10,'Math Scores'!#REF!)</f>
        <v>#REF!</v>
      </c>
      <c r="CI10" t="e">
        <f>SUMIF('Math Scores'!#REF!,Test!$C10,'Math Scores'!#REF!)</f>
        <v>#REF!</v>
      </c>
      <c r="CJ10" t="e">
        <f>SUMIF('Math Scores'!#REF!,Test!$C10,'Math Scores'!#REF!)</f>
        <v>#REF!</v>
      </c>
      <c r="CK10" t="e">
        <f>SUMIF('Math Scores'!#REF!,Test!$C10,'Math Scores'!#REF!)</f>
        <v>#REF!</v>
      </c>
      <c r="CL10" t="e">
        <f>SUMIF('Math Scores'!#REF!,Test!$C10,'Math Scores'!#REF!)</f>
        <v>#REF!</v>
      </c>
      <c r="CM10" t="e">
        <f>SUMIF('Math Scores'!#REF!,Test!$C10,'Math Scores'!#REF!)</f>
        <v>#REF!</v>
      </c>
      <c r="CN10" t="e">
        <f>SUMIF('Math Scores'!#REF!,Test!$C10,'Math Scores'!#REF!)</f>
        <v>#REF!</v>
      </c>
      <c r="CO10" t="e">
        <f>SUMIF('Math Scores'!#REF!,Test!$C10,'Math Scores'!#REF!)</f>
        <v>#REF!</v>
      </c>
      <c r="CP10" t="e">
        <f>SUMIF('Math Scores'!#REF!,Test!$C10,'Math Scores'!#REF!)</f>
        <v>#REF!</v>
      </c>
      <c r="CQ10" t="e">
        <f>SUMIF('Math Scores'!#REF!,Test!$C10,'Math Scores'!#REF!)</f>
        <v>#REF!</v>
      </c>
      <c r="CR10" t="e">
        <f>SUMIF('Math Scores'!#REF!,Test!$C10,'Math Scores'!#REF!)</f>
        <v>#REF!</v>
      </c>
      <c r="CS10" t="e">
        <f>SUMIF('Math Scores'!#REF!,Test!$C10,'Math Scores'!#REF!)</f>
        <v>#REF!</v>
      </c>
      <c r="CT10" t="e">
        <f>SUMIF('Math Scores'!#REF!,Test!$C10,'Math Scores'!#REF!)</f>
        <v>#REF!</v>
      </c>
      <c r="CU10" t="e">
        <f>SUMIF('Math Scores'!#REF!,Test!$C10,'Math Scores'!#REF!)</f>
        <v>#REF!</v>
      </c>
      <c r="CV10" t="e">
        <f>SUMIF('Math Scores'!#REF!,Test!$C10,'Math Scores'!#REF!)</f>
        <v>#REF!</v>
      </c>
      <c r="CW10" t="e">
        <f>SUMIF('Math Scores'!#REF!,Test!$C10,'Math Scores'!#REF!)</f>
        <v>#REF!</v>
      </c>
      <c r="CX10" t="e">
        <f>SUMIF('Math Scores'!#REF!,Test!$C10,'Math Scores'!#REF!)</f>
        <v>#REF!</v>
      </c>
    </row>
    <row r="11" spans="1:102" x14ac:dyDescent="0.2">
      <c r="A11" t="str">
        <f>$A$3</f>
        <v>HYDABH02</v>
      </c>
      <c r="B11" s="47">
        <f>W$4</f>
        <v>3</v>
      </c>
      <c r="C11">
        <v>0.5</v>
      </c>
      <c r="D11" t="e">
        <f>SUMIF('Math Scores'!#REF!,Test!$C11,'Math Scores'!F$9:F$93)</f>
        <v>#REF!</v>
      </c>
      <c r="E11" t="e">
        <f>SUMIF('Math Scores'!#REF!,Test!$C11,'Math Scores'!Q$9:Q$93)</f>
        <v>#REF!</v>
      </c>
      <c r="F11" t="e">
        <f>SUMIF('Math Scores'!#REF!,Test!$C11,'Math Scores'!R$9:R$93)</f>
        <v>#REF!</v>
      </c>
      <c r="G11" t="e">
        <f>SUMIF('Math Scores'!#REF!,Test!$C11,'Math Scores'!S$9:S$93)</f>
        <v>#REF!</v>
      </c>
      <c r="H11" t="e">
        <f>SUMIF('Math Scores'!#REF!,Test!$C11,'Math Scores'!T$9:T$93)</f>
        <v>#REF!</v>
      </c>
      <c r="I11" t="e">
        <f>SUMIF('Math Scores'!#REF!,Test!$C11,'Math Scores'!#REF!)</f>
        <v>#REF!</v>
      </c>
      <c r="J11" t="e">
        <f>SUMIF('Math Scores'!#REF!,Test!$C11,'Math Scores'!#REF!)</f>
        <v>#REF!</v>
      </c>
      <c r="K11" t="e">
        <f>SUMIF('Math Scores'!#REF!,Test!$C11,'Math Scores'!#REF!)</f>
        <v>#REF!</v>
      </c>
      <c r="L11" t="e">
        <f>SUMIF('Math Scores'!#REF!,Test!$C11,'Math Scores'!#REF!)</f>
        <v>#REF!</v>
      </c>
      <c r="M11" t="e">
        <f>SUMIF('Math Scores'!#REF!,Test!$C11,'Math Scores'!#REF!)</f>
        <v>#REF!</v>
      </c>
      <c r="N11" t="e">
        <f>SUMIF('Math Scores'!#REF!,Test!$C11,'Math Scores'!#REF!)</f>
        <v>#REF!</v>
      </c>
      <c r="O11" t="e">
        <f>SUMIF('Math Scores'!#REF!,Test!$C11,'Math Scores'!#REF!)</f>
        <v>#REF!</v>
      </c>
      <c r="P11" t="e">
        <f>SUMIF('Math Scores'!#REF!,Test!$C11,'Math Scores'!U$9:U$93)</f>
        <v>#REF!</v>
      </c>
      <c r="Q11" t="e">
        <f>SUMIF('Math Scores'!#REF!,Test!$C11,'Math Scores'!V$9:V$93)</f>
        <v>#REF!</v>
      </c>
      <c r="R11" t="e">
        <f>SUMIF('Math Scores'!#REF!,Test!$C11,'Math Scores'!W$9:W$93)</f>
        <v>#REF!</v>
      </c>
      <c r="S11" t="e">
        <f>SUMIF('Math Scores'!#REF!,Test!$C11,'Math Scores'!X$9:X$93)</f>
        <v>#REF!</v>
      </c>
      <c r="T11" t="e">
        <f>SUMIF('Math Scores'!#REF!,Test!$C11,'Math Scores'!#REF!)</f>
        <v>#REF!</v>
      </c>
      <c r="U11" t="e">
        <f>SUMIF('Math Scores'!#REF!,Test!$C11,'Math Scores'!#REF!)</f>
        <v>#REF!</v>
      </c>
      <c r="V11" t="e">
        <f>SUMIF('Math Scores'!#REF!,Test!$C11,'Math Scores'!#REF!)</f>
        <v>#REF!</v>
      </c>
      <c r="W11" t="e">
        <f>SUMIF('Math Scores'!#REF!,Test!$C11,'Math Scores'!#REF!)</f>
        <v>#REF!</v>
      </c>
      <c r="X11" t="e">
        <f>SUMIF('Math Scores'!#REF!,Test!$C11,'Math Scores'!#REF!)</f>
        <v>#REF!</v>
      </c>
      <c r="Y11" t="e">
        <f>SUMIF('Math Scores'!#REF!,Test!$C11,'Math Scores'!#REF!)</f>
        <v>#REF!</v>
      </c>
      <c r="Z11" t="e">
        <f>SUMIF('Math Scores'!#REF!,Test!$C11,'Math Scores'!#REF!)</f>
        <v>#REF!</v>
      </c>
      <c r="AA11" t="e">
        <f>SUMIF('Math Scores'!#REF!,Test!$C11,'Math Scores'!#REF!)</f>
        <v>#REF!</v>
      </c>
      <c r="AB11" t="e">
        <f>SUMIF('Math Scores'!#REF!,Test!$C11,'Math Scores'!#REF!)</f>
        <v>#REF!</v>
      </c>
      <c r="AC11" t="e">
        <f>SUMIF('Math Scores'!#REF!,Test!$C11,'Math Scores'!#REF!)</f>
        <v>#REF!</v>
      </c>
      <c r="AD11" t="e">
        <f>SUMIF('Math Scores'!#REF!,Test!$C11,'Math Scores'!AD$9:AD$93)</f>
        <v>#REF!</v>
      </c>
      <c r="AE11" t="e">
        <f>SUMIF('Math Scores'!#REF!,Test!$C11,'Math Scores'!AE$9:AE$93)</f>
        <v>#REF!</v>
      </c>
      <c r="AF11" t="e">
        <f>SUMIF('Math Scores'!#REF!,Test!$C11,'Math Scores'!AF$9:AF$93)</f>
        <v>#REF!</v>
      </c>
      <c r="AG11" t="e">
        <f>SUMIF('Math Scores'!#REF!,Test!$C11,'Math Scores'!AG$9:AG$93)</f>
        <v>#REF!</v>
      </c>
      <c r="AH11" t="e">
        <f>SUMIF('Math Scores'!#REF!,Test!$C11,'Math Scores'!AH$9:AH$93)</f>
        <v>#REF!</v>
      </c>
      <c r="AI11" t="e">
        <f>SUMIF('Math Scores'!#REF!,Test!$C11,'Math Scores'!AQ$9:AQ$93)</f>
        <v>#REF!</v>
      </c>
      <c r="AJ11" t="e">
        <f>SUMIF('Math Scores'!#REF!,Test!$C11,'Math Scores'!AR$9:AR$93)</f>
        <v>#REF!</v>
      </c>
      <c r="AK11" t="e">
        <f>SUMIF('Math Scores'!#REF!,Test!$C11,'Math Scores'!AS$9:AS$93)</f>
        <v>#REF!</v>
      </c>
      <c r="AL11" t="e">
        <f>SUMIF('Math Scores'!#REF!,Test!$C11,'Math Scores'!AT$9:AT$93)</f>
        <v>#REF!</v>
      </c>
      <c r="AM11" t="e">
        <f>SUMIF('Math Scores'!#REF!,Test!$C11,'Math Scores'!AU$9:AU$93)</f>
        <v>#REF!</v>
      </c>
      <c r="AN11" t="e">
        <f>SUMIF('Math Scores'!#REF!,Test!$C11,'Math Scores'!AV$9:AV$93)</f>
        <v>#REF!</v>
      </c>
      <c r="AO11" t="e">
        <f>SUMIF('Math Scores'!#REF!,Test!$C11,'Math Scores'!AW$9:AW$93)</f>
        <v>#REF!</v>
      </c>
      <c r="AP11" t="e">
        <f>SUMIF('Math Scores'!#REF!,Test!$C11,'Math Scores'!AX$9:AX$93)</f>
        <v>#REF!</v>
      </c>
      <c r="AQ11" t="e">
        <f>SUMIF('Math Scores'!#REF!,Test!$C11,'Math Scores'!AY$9:AY$93)</f>
        <v>#REF!</v>
      </c>
      <c r="AR11" t="e">
        <f>SUMIF('Math Scores'!#REF!,Test!$C11,'Math Scores'!AZ$9:AZ$93)</f>
        <v>#REF!</v>
      </c>
      <c r="AS11" t="e">
        <f>SUMIF('Math Scores'!#REF!,Test!$C11,'Math Scores'!#REF!)</f>
        <v>#REF!</v>
      </c>
      <c r="AT11" t="e">
        <f>SUMIF('Math Scores'!#REF!,Test!$C11,'Math Scores'!#REF!)</f>
        <v>#REF!</v>
      </c>
      <c r="AU11" t="e">
        <f>SUMIF('Math Scores'!#REF!,Test!$C11,'Math Scores'!#REF!)</f>
        <v>#REF!</v>
      </c>
      <c r="AV11" t="e">
        <f>SUMIF('Math Scores'!#REF!,Test!$C11,'Math Scores'!#REF!)</f>
        <v>#REF!</v>
      </c>
      <c r="AW11" t="e">
        <f>SUMIF('Math Scores'!#REF!,Test!$C11,'Math Scores'!#REF!)</f>
        <v>#REF!</v>
      </c>
      <c r="AX11" t="e">
        <f>SUMIF('Math Scores'!#REF!,Test!$C11,'Math Scores'!#REF!)</f>
        <v>#REF!</v>
      </c>
      <c r="AY11" t="e">
        <f>SUMIF('Math Scores'!#REF!,Test!$C11,'Math Scores'!#REF!)</f>
        <v>#REF!</v>
      </c>
      <c r="AZ11" t="e">
        <f>SUMIF('Math Scores'!#REF!,Test!$C11,'Math Scores'!#REF!)</f>
        <v>#REF!</v>
      </c>
      <c r="BA11" t="e">
        <f>SUMIF('Math Scores'!#REF!,Test!$C11,'Math Scores'!#REF!)</f>
        <v>#REF!</v>
      </c>
      <c r="BB11" t="e">
        <f>SUMIF('Math Scores'!#REF!,Test!$C11,'Math Scores'!#REF!)</f>
        <v>#REF!</v>
      </c>
      <c r="BC11" t="e">
        <f>SUMIF('Math Scores'!#REF!,Test!$C11,'Math Scores'!#REF!)</f>
        <v>#REF!</v>
      </c>
      <c r="BD11" t="e">
        <f>SUMIF('Math Scores'!#REF!,Test!$C11,'Math Scores'!#REF!)</f>
        <v>#REF!</v>
      </c>
      <c r="BE11" t="e">
        <f>SUMIF('Math Scores'!#REF!,Test!$C11,'Math Scores'!#REF!)</f>
        <v>#REF!</v>
      </c>
      <c r="BF11" t="e">
        <f>SUMIF('Math Scores'!#REF!,Test!$C11,'Math Scores'!#REF!)</f>
        <v>#REF!</v>
      </c>
      <c r="BG11" t="e">
        <f>SUMIF('Math Scores'!#REF!,Test!$C11,'Math Scores'!#REF!)</f>
        <v>#REF!</v>
      </c>
      <c r="BH11" t="e">
        <f>SUMIF('Math Scores'!#REF!,Test!$C11,'Math Scores'!#REF!)</f>
        <v>#REF!</v>
      </c>
      <c r="BI11" t="e">
        <f>SUMIF('Math Scores'!#REF!,Test!$C11,'Math Scores'!#REF!)</f>
        <v>#REF!</v>
      </c>
      <c r="BJ11" t="e">
        <f>SUMIF('Math Scores'!#REF!,Test!$C11,'Math Scores'!#REF!)</f>
        <v>#REF!</v>
      </c>
      <c r="BK11" t="e">
        <f>SUMIF('Math Scores'!#REF!,Test!$C11,'Math Scores'!#REF!)</f>
        <v>#REF!</v>
      </c>
      <c r="BL11" t="e">
        <f>SUMIF('Math Scores'!#REF!,Test!$C11,'Math Scores'!#REF!)</f>
        <v>#REF!</v>
      </c>
      <c r="BM11" t="e">
        <f>SUMIF('Math Scores'!#REF!,Test!$C11,'Math Scores'!#REF!)</f>
        <v>#REF!</v>
      </c>
      <c r="BN11" t="e">
        <f>SUMIF('Math Scores'!#REF!,Test!$C11,'Math Scores'!#REF!)</f>
        <v>#REF!</v>
      </c>
      <c r="BO11" t="e">
        <f>SUMIF('Math Scores'!#REF!,Test!$C11,'Math Scores'!BA$9:BA$93)</f>
        <v>#REF!</v>
      </c>
      <c r="BP11" t="e">
        <f>SUMIF('Math Scores'!#REF!,Test!$C11,'Math Scores'!BB$9:BB$93)</f>
        <v>#REF!</v>
      </c>
      <c r="BQ11" t="e">
        <f>SUMIF('Math Scores'!#REF!,Test!$C11,'Math Scores'!BC$9:BC$93)</f>
        <v>#REF!</v>
      </c>
      <c r="BR11" t="e">
        <f>SUMIF('Math Scores'!#REF!,Test!$C11,'Math Scores'!BD$9:BD$93)</f>
        <v>#REF!</v>
      </c>
      <c r="BS11" t="e">
        <f>SUMIF('Math Scores'!#REF!,Test!$C11,'Math Scores'!BN$9:BN$93)</f>
        <v>#REF!</v>
      </c>
      <c r="BT11" t="e">
        <f>SUMIF('Math Scores'!#REF!,Test!$C11,'Math Scores'!BO$9:BO$93)</f>
        <v>#REF!</v>
      </c>
      <c r="BU11" t="e">
        <f>SUMIF('Math Scores'!#REF!,Test!$C11,'Math Scores'!BP$9:BP$93)</f>
        <v>#REF!</v>
      </c>
      <c r="BV11" t="e">
        <f>SUMIF('Math Scores'!#REF!,Test!$C11,'Math Scores'!BQ$9:BQ$93)</f>
        <v>#REF!</v>
      </c>
      <c r="BW11" t="e">
        <f>SUMIF('Math Scores'!#REF!,Test!$C11,'Math Scores'!BR$9:BR$93)</f>
        <v>#REF!</v>
      </c>
      <c r="BX11" t="e">
        <f>SUMIF('Math Scores'!#REF!,Test!$C11,'Math Scores'!BS$9:BS$93)</f>
        <v>#REF!</v>
      </c>
      <c r="BY11" t="e">
        <f>SUMIF('Math Scores'!#REF!,Test!$C11,'Math Scores'!BT$9:BT$93)</f>
        <v>#REF!</v>
      </c>
      <c r="BZ11" t="e">
        <f>SUMIF('Math Scores'!#REF!,Test!$C11,'Math Scores'!BU$9:BU$93)</f>
        <v>#REF!</v>
      </c>
      <c r="CA11" t="e">
        <f>SUMIF('Math Scores'!#REF!,Test!$C11,'Math Scores'!BV$9:BV$93)</f>
        <v>#REF!</v>
      </c>
      <c r="CB11" t="e">
        <f>SUMIF('Math Scores'!#REF!,Test!$C11,'Math Scores'!BW$9:BW$93)</f>
        <v>#REF!</v>
      </c>
      <c r="CC11" t="e">
        <f>SUMIF('Math Scores'!#REF!,Test!$C11,'Math Scores'!BX$9:BX$93)</f>
        <v>#REF!</v>
      </c>
      <c r="CD11" t="e">
        <f>SUMIF('Math Scores'!#REF!,Test!$C11,'Math Scores'!BY$9:BY$93)</f>
        <v>#REF!</v>
      </c>
      <c r="CE11" t="e">
        <f>SUMIF('Math Scores'!#REF!,Test!$C11,'Math Scores'!#REF!)</f>
        <v>#REF!</v>
      </c>
      <c r="CF11" t="e">
        <f>SUMIF('Math Scores'!#REF!,Test!$C11,'Math Scores'!#REF!)</f>
        <v>#REF!</v>
      </c>
      <c r="CG11" t="e">
        <f>SUMIF('Math Scores'!#REF!,Test!$C11,'Math Scores'!#REF!)</f>
        <v>#REF!</v>
      </c>
      <c r="CH11" t="e">
        <f>SUMIF('Math Scores'!#REF!,Test!$C11,'Math Scores'!#REF!)</f>
        <v>#REF!</v>
      </c>
      <c r="CI11" t="e">
        <f>SUMIF('Math Scores'!#REF!,Test!$C11,'Math Scores'!#REF!)</f>
        <v>#REF!</v>
      </c>
      <c r="CJ11" t="e">
        <f>SUMIF('Math Scores'!#REF!,Test!$C11,'Math Scores'!#REF!)</f>
        <v>#REF!</v>
      </c>
      <c r="CK11" t="e">
        <f>SUMIF('Math Scores'!#REF!,Test!$C11,'Math Scores'!#REF!)</f>
        <v>#REF!</v>
      </c>
      <c r="CL11" t="e">
        <f>SUMIF('Math Scores'!#REF!,Test!$C11,'Math Scores'!#REF!)</f>
        <v>#REF!</v>
      </c>
      <c r="CM11" t="e">
        <f>SUMIF('Math Scores'!#REF!,Test!$C11,'Math Scores'!#REF!)</f>
        <v>#REF!</v>
      </c>
      <c r="CN11" t="e">
        <f>SUMIF('Math Scores'!#REF!,Test!$C11,'Math Scores'!#REF!)</f>
        <v>#REF!</v>
      </c>
      <c r="CO11" t="e">
        <f>SUMIF('Math Scores'!#REF!,Test!$C11,'Math Scores'!#REF!)</f>
        <v>#REF!</v>
      </c>
      <c r="CP11" t="e">
        <f>SUMIF('Math Scores'!#REF!,Test!$C11,'Math Scores'!#REF!)</f>
        <v>#REF!</v>
      </c>
      <c r="CQ11" t="e">
        <f>SUMIF('Math Scores'!#REF!,Test!$C11,'Math Scores'!#REF!)</f>
        <v>#REF!</v>
      </c>
      <c r="CR11" t="e">
        <f>SUMIF('Math Scores'!#REF!,Test!$C11,'Math Scores'!#REF!)</f>
        <v>#REF!</v>
      </c>
      <c r="CS11" t="e">
        <f>SUMIF('Math Scores'!#REF!,Test!$C11,'Math Scores'!#REF!)</f>
        <v>#REF!</v>
      </c>
      <c r="CT11" t="e">
        <f>SUMIF('Math Scores'!#REF!,Test!$C11,'Math Scores'!#REF!)</f>
        <v>#REF!</v>
      </c>
      <c r="CU11" t="e">
        <f>SUMIF('Math Scores'!#REF!,Test!$C11,'Math Scores'!#REF!)</f>
        <v>#REF!</v>
      </c>
      <c r="CV11" t="e">
        <f>SUMIF('Math Scores'!#REF!,Test!$C11,'Math Scores'!#REF!)</f>
        <v>#REF!</v>
      </c>
      <c r="CW11" t="e">
        <f>SUMIF('Math Scores'!#REF!,Test!$C11,'Math Scores'!#REF!)</f>
        <v>#REF!</v>
      </c>
      <c r="CX11" t="e">
        <f>SUMIF('Math Scores'!#REF!,Test!$C11,'Math Scores'!#REF!)</f>
        <v>#REF!</v>
      </c>
    </row>
    <row r="12" spans="1:102" x14ac:dyDescent="0.2">
      <c r="A12" t="str">
        <f>$A$3</f>
        <v>HYDABH02</v>
      </c>
      <c r="B12" s="47">
        <f>X$4</f>
        <v>9</v>
      </c>
      <c r="C12">
        <v>1</v>
      </c>
      <c r="D12" t="e">
        <f>SUMIF('Math Scores'!#REF!,Test!$C12,'Math Scores'!F$9:F$93)</f>
        <v>#REF!</v>
      </c>
      <c r="E12" t="e">
        <f>SUMIF('Math Scores'!#REF!,Test!$C12,'Math Scores'!Q$9:Q$93)</f>
        <v>#REF!</v>
      </c>
      <c r="F12" t="e">
        <f>SUMIF('Math Scores'!#REF!,Test!$C12,'Math Scores'!R$9:R$93)</f>
        <v>#REF!</v>
      </c>
      <c r="G12" t="e">
        <f>SUMIF('Math Scores'!#REF!,Test!$C12,'Math Scores'!S$9:S$93)</f>
        <v>#REF!</v>
      </c>
      <c r="H12" t="e">
        <f>SUMIF('Math Scores'!#REF!,Test!$C12,'Math Scores'!T$9:T$93)</f>
        <v>#REF!</v>
      </c>
      <c r="I12" t="e">
        <f>SUMIF('Math Scores'!#REF!,Test!$C12,'Math Scores'!#REF!)</f>
        <v>#REF!</v>
      </c>
      <c r="J12" t="e">
        <f>SUMIF('Math Scores'!#REF!,Test!$C12,'Math Scores'!#REF!)</f>
        <v>#REF!</v>
      </c>
      <c r="K12" t="e">
        <f>SUMIF('Math Scores'!#REF!,Test!$C12,'Math Scores'!#REF!)</f>
        <v>#REF!</v>
      </c>
      <c r="L12" t="e">
        <f>SUMIF('Math Scores'!#REF!,Test!$C12,'Math Scores'!#REF!)</f>
        <v>#REF!</v>
      </c>
      <c r="M12" t="e">
        <f>SUMIF('Math Scores'!#REF!,Test!$C12,'Math Scores'!#REF!)</f>
        <v>#REF!</v>
      </c>
      <c r="N12" t="e">
        <f>SUMIF('Math Scores'!#REF!,Test!$C12,'Math Scores'!#REF!)</f>
        <v>#REF!</v>
      </c>
      <c r="O12" t="e">
        <f>SUMIF('Math Scores'!#REF!,Test!$C12,'Math Scores'!#REF!)</f>
        <v>#REF!</v>
      </c>
      <c r="P12" t="e">
        <f>SUMIF('Math Scores'!#REF!,Test!$C12,'Math Scores'!U$9:U$93)</f>
        <v>#REF!</v>
      </c>
      <c r="Q12" t="e">
        <f>SUMIF('Math Scores'!#REF!,Test!$C12,'Math Scores'!V$9:V$93)</f>
        <v>#REF!</v>
      </c>
      <c r="R12" t="e">
        <f>SUMIF('Math Scores'!#REF!,Test!$C12,'Math Scores'!W$9:W$93)</f>
        <v>#REF!</v>
      </c>
      <c r="S12" t="e">
        <f>SUMIF('Math Scores'!#REF!,Test!$C12,'Math Scores'!X$9:X$93)</f>
        <v>#REF!</v>
      </c>
      <c r="T12" t="e">
        <f>SUMIF('Math Scores'!#REF!,Test!$C12,'Math Scores'!#REF!)</f>
        <v>#REF!</v>
      </c>
      <c r="U12" t="e">
        <f>SUMIF('Math Scores'!#REF!,Test!$C12,'Math Scores'!#REF!)</f>
        <v>#REF!</v>
      </c>
      <c r="V12" t="e">
        <f>SUMIF('Math Scores'!#REF!,Test!$C12,'Math Scores'!#REF!)</f>
        <v>#REF!</v>
      </c>
      <c r="W12" t="e">
        <f>SUMIF('Math Scores'!#REF!,Test!$C12,'Math Scores'!#REF!)</f>
        <v>#REF!</v>
      </c>
      <c r="X12" t="e">
        <f>SUMIF('Math Scores'!#REF!,Test!$C12,'Math Scores'!#REF!)</f>
        <v>#REF!</v>
      </c>
      <c r="Y12" t="e">
        <f>SUMIF('Math Scores'!#REF!,Test!$C12,'Math Scores'!#REF!)</f>
        <v>#REF!</v>
      </c>
      <c r="Z12" t="e">
        <f>SUMIF('Math Scores'!#REF!,Test!$C12,'Math Scores'!#REF!)</f>
        <v>#REF!</v>
      </c>
      <c r="AA12" t="e">
        <f>SUMIF('Math Scores'!#REF!,Test!$C12,'Math Scores'!#REF!)</f>
        <v>#REF!</v>
      </c>
      <c r="AB12" t="e">
        <f>SUMIF('Math Scores'!#REF!,Test!$C12,'Math Scores'!#REF!)</f>
        <v>#REF!</v>
      </c>
      <c r="AC12" t="e">
        <f>SUMIF('Math Scores'!#REF!,Test!$C12,'Math Scores'!#REF!)</f>
        <v>#REF!</v>
      </c>
      <c r="AD12" t="e">
        <f>SUMIF('Math Scores'!#REF!,Test!$C12,'Math Scores'!AD$9:AD$93)</f>
        <v>#REF!</v>
      </c>
      <c r="AE12" t="e">
        <f>SUMIF('Math Scores'!#REF!,Test!$C12,'Math Scores'!AE$9:AE$93)</f>
        <v>#REF!</v>
      </c>
      <c r="AF12" t="e">
        <f>SUMIF('Math Scores'!#REF!,Test!$C12,'Math Scores'!AF$9:AF$93)</f>
        <v>#REF!</v>
      </c>
      <c r="AG12" t="e">
        <f>SUMIF('Math Scores'!#REF!,Test!$C12,'Math Scores'!AG$9:AG$93)</f>
        <v>#REF!</v>
      </c>
      <c r="AH12" t="e">
        <f>SUMIF('Math Scores'!#REF!,Test!$C12,'Math Scores'!AH$9:AH$93)</f>
        <v>#REF!</v>
      </c>
      <c r="AI12" t="e">
        <f>SUMIF('Math Scores'!#REF!,Test!$C12,'Math Scores'!AQ$9:AQ$93)</f>
        <v>#REF!</v>
      </c>
      <c r="AJ12" t="e">
        <f>SUMIF('Math Scores'!#REF!,Test!$C12,'Math Scores'!AR$9:AR$93)</f>
        <v>#REF!</v>
      </c>
      <c r="AK12" t="e">
        <f>SUMIF('Math Scores'!#REF!,Test!$C12,'Math Scores'!AS$9:AS$93)</f>
        <v>#REF!</v>
      </c>
      <c r="AL12" t="e">
        <f>SUMIF('Math Scores'!#REF!,Test!$C12,'Math Scores'!AT$9:AT$93)</f>
        <v>#REF!</v>
      </c>
      <c r="AM12" t="e">
        <f>SUMIF('Math Scores'!#REF!,Test!$C12,'Math Scores'!AU$9:AU$93)</f>
        <v>#REF!</v>
      </c>
      <c r="AN12" t="e">
        <f>SUMIF('Math Scores'!#REF!,Test!$C12,'Math Scores'!AV$9:AV$93)</f>
        <v>#REF!</v>
      </c>
      <c r="AO12" t="e">
        <f>SUMIF('Math Scores'!#REF!,Test!$C12,'Math Scores'!AW$9:AW$93)</f>
        <v>#REF!</v>
      </c>
      <c r="AP12" t="e">
        <f>SUMIF('Math Scores'!#REF!,Test!$C12,'Math Scores'!AX$9:AX$93)</f>
        <v>#REF!</v>
      </c>
      <c r="AQ12" t="e">
        <f>SUMIF('Math Scores'!#REF!,Test!$C12,'Math Scores'!AY$9:AY$93)</f>
        <v>#REF!</v>
      </c>
      <c r="AR12" t="e">
        <f>SUMIF('Math Scores'!#REF!,Test!$C12,'Math Scores'!AZ$9:AZ$93)</f>
        <v>#REF!</v>
      </c>
      <c r="AS12" t="e">
        <f>SUMIF('Math Scores'!#REF!,Test!$C12,'Math Scores'!#REF!)</f>
        <v>#REF!</v>
      </c>
      <c r="AT12" t="e">
        <f>SUMIF('Math Scores'!#REF!,Test!$C12,'Math Scores'!#REF!)</f>
        <v>#REF!</v>
      </c>
      <c r="AU12" t="e">
        <f>SUMIF('Math Scores'!#REF!,Test!$C12,'Math Scores'!#REF!)</f>
        <v>#REF!</v>
      </c>
      <c r="AV12" t="e">
        <f>SUMIF('Math Scores'!#REF!,Test!$C12,'Math Scores'!#REF!)</f>
        <v>#REF!</v>
      </c>
      <c r="AW12" t="e">
        <f>SUMIF('Math Scores'!#REF!,Test!$C12,'Math Scores'!#REF!)</f>
        <v>#REF!</v>
      </c>
      <c r="AX12" t="e">
        <f>SUMIF('Math Scores'!#REF!,Test!$C12,'Math Scores'!#REF!)</f>
        <v>#REF!</v>
      </c>
      <c r="AY12" t="e">
        <f>SUMIF('Math Scores'!#REF!,Test!$C12,'Math Scores'!#REF!)</f>
        <v>#REF!</v>
      </c>
      <c r="AZ12" t="e">
        <f>SUMIF('Math Scores'!#REF!,Test!$C12,'Math Scores'!#REF!)</f>
        <v>#REF!</v>
      </c>
      <c r="BA12" t="e">
        <f>SUMIF('Math Scores'!#REF!,Test!$C12,'Math Scores'!#REF!)</f>
        <v>#REF!</v>
      </c>
      <c r="BB12" t="e">
        <f>SUMIF('Math Scores'!#REF!,Test!$C12,'Math Scores'!#REF!)</f>
        <v>#REF!</v>
      </c>
      <c r="BC12" t="e">
        <f>SUMIF('Math Scores'!#REF!,Test!$C12,'Math Scores'!#REF!)</f>
        <v>#REF!</v>
      </c>
      <c r="BD12" t="e">
        <f>SUMIF('Math Scores'!#REF!,Test!$C12,'Math Scores'!#REF!)</f>
        <v>#REF!</v>
      </c>
      <c r="BE12" t="e">
        <f>SUMIF('Math Scores'!#REF!,Test!$C12,'Math Scores'!#REF!)</f>
        <v>#REF!</v>
      </c>
      <c r="BF12" t="e">
        <f>SUMIF('Math Scores'!#REF!,Test!$C12,'Math Scores'!#REF!)</f>
        <v>#REF!</v>
      </c>
      <c r="BG12" t="e">
        <f>SUMIF('Math Scores'!#REF!,Test!$C12,'Math Scores'!#REF!)</f>
        <v>#REF!</v>
      </c>
      <c r="BH12" t="e">
        <f>SUMIF('Math Scores'!#REF!,Test!$C12,'Math Scores'!#REF!)</f>
        <v>#REF!</v>
      </c>
      <c r="BI12" t="e">
        <f>SUMIF('Math Scores'!#REF!,Test!$C12,'Math Scores'!#REF!)</f>
        <v>#REF!</v>
      </c>
      <c r="BJ12" t="e">
        <f>SUMIF('Math Scores'!#REF!,Test!$C12,'Math Scores'!#REF!)</f>
        <v>#REF!</v>
      </c>
      <c r="BK12" t="e">
        <f>SUMIF('Math Scores'!#REF!,Test!$C12,'Math Scores'!#REF!)</f>
        <v>#REF!</v>
      </c>
      <c r="BL12" t="e">
        <f>SUMIF('Math Scores'!#REF!,Test!$C12,'Math Scores'!#REF!)</f>
        <v>#REF!</v>
      </c>
      <c r="BM12" t="e">
        <f>SUMIF('Math Scores'!#REF!,Test!$C12,'Math Scores'!#REF!)</f>
        <v>#REF!</v>
      </c>
      <c r="BN12" t="e">
        <f>SUMIF('Math Scores'!#REF!,Test!$C12,'Math Scores'!#REF!)</f>
        <v>#REF!</v>
      </c>
      <c r="BO12" t="e">
        <f>SUMIF('Math Scores'!#REF!,Test!$C12,'Math Scores'!BA$9:BA$93)</f>
        <v>#REF!</v>
      </c>
      <c r="BP12" t="e">
        <f>SUMIF('Math Scores'!#REF!,Test!$C12,'Math Scores'!BB$9:BB$93)</f>
        <v>#REF!</v>
      </c>
      <c r="BQ12" t="e">
        <f>SUMIF('Math Scores'!#REF!,Test!$C12,'Math Scores'!BC$9:BC$93)</f>
        <v>#REF!</v>
      </c>
      <c r="BR12" t="e">
        <f>SUMIF('Math Scores'!#REF!,Test!$C12,'Math Scores'!BD$9:BD$93)</f>
        <v>#REF!</v>
      </c>
      <c r="BS12" t="e">
        <f>SUMIF('Math Scores'!#REF!,Test!$C12,'Math Scores'!BN$9:BN$93)</f>
        <v>#REF!</v>
      </c>
      <c r="BT12" t="e">
        <f>SUMIF('Math Scores'!#REF!,Test!$C12,'Math Scores'!BO$9:BO$93)</f>
        <v>#REF!</v>
      </c>
      <c r="BU12" t="e">
        <f>SUMIF('Math Scores'!#REF!,Test!$C12,'Math Scores'!BP$9:BP$93)</f>
        <v>#REF!</v>
      </c>
      <c r="BV12" t="e">
        <f>SUMIF('Math Scores'!#REF!,Test!$C12,'Math Scores'!BQ$9:BQ$93)</f>
        <v>#REF!</v>
      </c>
      <c r="BW12" t="e">
        <f>SUMIF('Math Scores'!#REF!,Test!$C12,'Math Scores'!BR$9:BR$93)</f>
        <v>#REF!</v>
      </c>
      <c r="BX12" t="e">
        <f>SUMIF('Math Scores'!#REF!,Test!$C12,'Math Scores'!BS$9:BS$93)</f>
        <v>#REF!</v>
      </c>
      <c r="BY12" t="e">
        <f>SUMIF('Math Scores'!#REF!,Test!$C12,'Math Scores'!BT$9:BT$93)</f>
        <v>#REF!</v>
      </c>
      <c r="BZ12" t="e">
        <f>SUMIF('Math Scores'!#REF!,Test!$C12,'Math Scores'!BU$9:BU$93)</f>
        <v>#REF!</v>
      </c>
      <c r="CA12" t="e">
        <f>SUMIF('Math Scores'!#REF!,Test!$C12,'Math Scores'!BV$9:BV$93)</f>
        <v>#REF!</v>
      </c>
      <c r="CB12" t="e">
        <f>SUMIF('Math Scores'!#REF!,Test!$C12,'Math Scores'!BW$9:BW$93)</f>
        <v>#REF!</v>
      </c>
      <c r="CC12" t="e">
        <f>SUMIF('Math Scores'!#REF!,Test!$C12,'Math Scores'!BX$9:BX$93)</f>
        <v>#REF!</v>
      </c>
      <c r="CD12" t="e">
        <f>SUMIF('Math Scores'!#REF!,Test!$C12,'Math Scores'!BY$9:BY$93)</f>
        <v>#REF!</v>
      </c>
      <c r="CE12" t="e">
        <f>SUMIF('Math Scores'!#REF!,Test!$C12,'Math Scores'!#REF!)</f>
        <v>#REF!</v>
      </c>
      <c r="CF12" t="e">
        <f>SUMIF('Math Scores'!#REF!,Test!$C12,'Math Scores'!#REF!)</f>
        <v>#REF!</v>
      </c>
      <c r="CG12" t="e">
        <f>SUMIF('Math Scores'!#REF!,Test!$C12,'Math Scores'!#REF!)</f>
        <v>#REF!</v>
      </c>
      <c r="CH12" t="e">
        <f>SUMIF('Math Scores'!#REF!,Test!$C12,'Math Scores'!#REF!)</f>
        <v>#REF!</v>
      </c>
      <c r="CI12" t="e">
        <f>SUMIF('Math Scores'!#REF!,Test!$C12,'Math Scores'!#REF!)</f>
        <v>#REF!</v>
      </c>
      <c r="CJ12" t="e">
        <f>SUMIF('Math Scores'!#REF!,Test!$C12,'Math Scores'!#REF!)</f>
        <v>#REF!</v>
      </c>
      <c r="CK12" t="e">
        <f>SUMIF('Math Scores'!#REF!,Test!$C12,'Math Scores'!#REF!)</f>
        <v>#REF!</v>
      </c>
      <c r="CL12" t="e">
        <f>SUMIF('Math Scores'!#REF!,Test!$C12,'Math Scores'!#REF!)</f>
        <v>#REF!</v>
      </c>
      <c r="CM12" t="e">
        <f>SUMIF('Math Scores'!#REF!,Test!$C12,'Math Scores'!#REF!)</f>
        <v>#REF!</v>
      </c>
      <c r="CN12" t="e">
        <f>SUMIF('Math Scores'!#REF!,Test!$C12,'Math Scores'!#REF!)</f>
        <v>#REF!</v>
      </c>
      <c r="CO12" t="e">
        <f>SUMIF('Math Scores'!#REF!,Test!$C12,'Math Scores'!#REF!)</f>
        <v>#REF!</v>
      </c>
      <c r="CP12" t="e">
        <f>SUMIF('Math Scores'!#REF!,Test!$C12,'Math Scores'!#REF!)</f>
        <v>#REF!</v>
      </c>
      <c r="CQ12" t="e">
        <f>SUMIF('Math Scores'!#REF!,Test!$C12,'Math Scores'!#REF!)</f>
        <v>#REF!</v>
      </c>
      <c r="CR12" t="e">
        <f>SUMIF('Math Scores'!#REF!,Test!$C12,'Math Scores'!#REF!)</f>
        <v>#REF!</v>
      </c>
      <c r="CS12" t="e">
        <f>SUMIF('Math Scores'!#REF!,Test!$C12,'Math Scores'!#REF!)</f>
        <v>#REF!</v>
      </c>
      <c r="CT12" t="e">
        <f>SUMIF('Math Scores'!#REF!,Test!$C12,'Math Scores'!#REF!)</f>
        <v>#REF!</v>
      </c>
      <c r="CU12" t="e">
        <f>SUMIF('Math Scores'!#REF!,Test!$C12,'Math Scores'!#REF!)</f>
        <v>#REF!</v>
      </c>
      <c r="CV12" t="e">
        <f>SUMIF('Math Scores'!#REF!,Test!$C12,'Math Scores'!#REF!)</f>
        <v>#REF!</v>
      </c>
      <c r="CW12" t="e">
        <f>SUMIF('Math Scores'!#REF!,Test!$C12,'Math Scores'!#REF!)</f>
        <v>#REF!</v>
      </c>
      <c r="CX12" t="e">
        <f>SUMIF('Math Scores'!#REF!,Test!$C12,'Math Scores'!#REF!)</f>
        <v>#REF!</v>
      </c>
    </row>
    <row r="13" spans="1:102" x14ac:dyDescent="0.2">
      <c r="A13" t="str">
        <f t="shared" ref="A13:A23" si="0">$A$3</f>
        <v>HYDABH02</v>
      </c>
      <c r="B13" s="47">
        <f>Y$4</f>
        <v>9</v>
      </c>
      <c r="C13">
        <v>1.5</v>
      </c>
      <c r="D13" t="e">
        <f>SUMIF('Math Scores'!#REF!,Test!$C13,'Math Scores'!F$9:F$93)</f>
        <v>#REF!</v>
      </c>
      <c r="E13" t="e">
        <f>SUMIF('Math Scores'!#REF!,Test!$C13,'Math Scores'!Q$9:Q$93)</f>
        <v>#REF!</v>
      </c>
      <c r="F13" t="e">
        <f>SUMIF('Math Scores'!#REF!,Test!$C13,'Math Scores'!R$9:R$93)</f>
        <v>#REF!</v>
      </c>
      <c r="G13" t="e">
        <f>SUMIF('Math Scores'!#REF!,Test!$C13,'Math Scores'!S$9:S$93)</f>
        <v>#REF!</v>
      </c>
      <c r="H13" t="e">
        <f>SUMIF('Math Scores'!#REF!,Test!$C13,'Math Scores'!T$9:T$93)</f>
        <v>#REF!</v>
      </c>
      <c r="I13" t="e">
        <f>SUMIF('Math Scores'!#REF!,Test!$C13,'Math Scores'!#REF!)</f>
        <v>#REF!</v>
      </c>
      <c r="J13" t="e">
        <f>SUMIF('Math Scores'!#REF!,Test!$C13,'Math Scores'!#REF!)</f>
        <v>#REF!</v>
      </c>
      <c r="K13" t="e">
        <f>SUMIF('Math Scores'!#REF!,Test!$C13,'Math Scores'!#REF!)</f>
        <v>#REF!</v>
      </c>
      <c r="L13" t="e">
        <f>SUMIF('Math Scores'!#REF!,Test!$C13,'Math Scores'!#REF!)</f>
        <v>#REF!</v>
      </c>
      <c r="M13" t="e">
        <f>SUMIF('Math Scores'!#REF!,Test!$C13,'Math Scores'!#REF!)</f>
        <v>#REF!</v>
      </c>
      <c r="N13" t="e">
        <f>SUMIF('Math Scores'!#REF!,Test!$C13,'Math Scores'!#REF!)</f>
        <v>#REF!</v>
      </c>
      <c r="O13" t="e">
        <f>SUMIF('Math Scores'!#REF!,Test!$C13,'Math Scores'!#REF!)</f>
        <v>#REF!</v>
      </c>
      <c r="P13" t="e">
        <f>SUMIF('Math Scores'!#REF!,Test!$C13,'Math Scores'!U$9:U$93)</f>
        <v>#REF!</v>
      </c>
      <c r="Q13" t="e">
        <f>SUMIF('Math Scores'!#REF!,Test!$C13,'Math Scores'!V$9:V$93)</f>
        <v>#REF!</v>
      </c>
      <c r="R13" t="e">
        <f>SUMIF('Math Scores'!#REF!,Test!$C13,'Math Scores'!W$9:W$93)</f>
        <v>#REF!</v>
      </c>
      <c r="S13" t="e">
        <f>SUMIF('Math Scores'!#REF!,Test!$C13,'Math Scores'!X$9:X$93)</f>
        <v>#REF!</v>
      </c>
      <c r="T13" t="e">
        <f>SUMIF('Math Scores'!#REF!,Test!$C13,'Math Scores'!#REF!)</f>
        <v>#REF!</v>
      </c>
      <c r="U13" t="e">
        <f>SUMIF('Math Scores'!#REF!,Test!$C13,'Math Scores'!#REF!)</f>
        <v>#REF!</v>
      </c>
      <c r="V13" t="e">
        <f>SUMIF('Math Scores'!#REF!,Test!$C13,'Math Scores'!#REF!)</f>
        <v>#REF!</v>
      </c>
      <c r="W13" t="e">
        <f>SUMIF('Math Scores'!#REF!,Test!$C13,'Math Scores'!#REF!)</f>
        <v>#REF!</v>
      </c>
      <c r="X13" t="e">
        <f>SUMIF('Math Scores'!#REF!,Test!$C13,'Math Scores'!#REF!)</f>
        <v>#REF!</v>
      </c>
      <c r="Y13" t="e">
        <f>SUMIF('Math Scores'!#REF!,Test!$C13,'Math Scores'!#REF!)</f>
        <v>#REF!</v>
      </c>
      <c r="Z13" t="e">
        <f>SUMIF('Math Scores'!#REF!,Test!$C13,'Math Scores'!#REF!)</f>
        <v>#REF!</v>
      </c>
      <c r="AA13" t="e">
        <f>SUMIF('Math Scores'!#REF!,Test!$C13,'Math Scores'!#REF!)</f>
        <v>#REF!</v>
      </c>
      <c r="AB13" t="e">
        <f>SUMIF('Math Scores'!#REF!,Test!$C13,'Math Scores'!#REF!)</f>
        <v>#REF!</v>
      </c>
      <c r="AC13" t="e">
        <f>SUMIF('Math Scores'!#REF!,Test!$C13,'Math Scores'!#REF!)</f>
        <v>#REF!</v>
      </c>
      <c r="AD13" t="e">
        <f>SUMIF('Math Scores'!#REF!,Test!$C13,'Math Scores'!AD$9:AD$93)</f>
        <v>#REF!</v>
      </c>
      <c r="AE13" t="e">
        <f>SUMIF('Math Scores'!#REF!,Test!$C13,'Math Scores'!AE$9:AE$93)</f>
        <v>#REF!</v>
      </c>
      <c r="AF13" t="e">
        <f>SUMIF('Math Scores'!#REF!,Test!$C13,'Math Scores'!AF$9:AF$93)</f>
        <v>#REF!</v>
      </c>
      <c r="AG13" t="e">
        <f>SUMIF('Math Scores'!#REF!,Test!$C13,'Math Scores'!AG$9:AG$93)</f>
        <v>#REF!</v>
      </c>
      <c r="AH13" t="e">
        <f>SUMIF('Math Scores'!#REF!,Test!$C13,'Math Scores'!AH$9:AH$93)</f>
        <v>#REF!</v>
      </c>
      <c r="AI13" t="e">
        <f>SUMIF('Math Scores'!#REF!,Test!$C13,'Math Scores'!AQ$9:AQ$93)</f>
        <v>#REF!</v>
      </c>
      <c r="AJ13" t="e">
        <f>SUMIF('Math Scores'!#REF!,Test!$C13,'Math Scores'!AR$9:AR$93)</f>
        <v>#REF!</v>
      </c>
      <c r="AK13" t="e">
        <f>SUMIF('Math Scores'!#REF!,Test!$C13,'Math Scores'!AS$9:AS$93)</f>
        <v>#REF!</v>
      </c>
      <c r="AL13" t="e">
        <f>SUMIF('Math Scores'!#REF!,Test!$C13,'Math Scores'!AT$9:AT$93)</f>
        <v>#REF!</v>
      </c>
      <c r="AM13" t="e">
        <f>SUMIF('Math Scores'!#REF!,Test!$C13,'Math Scores'!AU$9:AU$93)</f>
        <v>#REF!</v>
      </c>
      <c r="AN13" t="e">
        <f>SUMIF('Math Scores'!#REF!,Test!$C13,'Math Scores'!AV$9:AV$93)</f>
        <v>#REF!</v>
      </c>
      <c r="AO13" t="e">
        <f>SUMIF('Math Scores'!#REF!,Test!$C13,'Math Scores'!AW$9:AW$93)</f>
        <v>#REF!</v>
      </c>
      <c r="AP13" t="e">
        <f>SUMIF('Math Scores'!#REF!,Test!$C13,'Math Scores'!AX$9:AX$93)</f>
        <v>#REF!</v>
      </c>
      <c r="AQ13" t="e">
        <f>SUMIF('Math Scores'!#REF!,Test!$C13,'Math Scores'!AY$9:AY$93)</f>
        <v>#REF!</v>
      </c>
      <c r="AR13" t="e">
        <f>SUMIF('Math Scores'!#REF!,Test!$C13,'Math Scores'!AZ$9:AZ$93)</f>
        <v>#REF!</v>
      </c>
      <c r="AS13" t="e">
        <f>SUMIF('Math Scores'!#REF!,Test!$C13,'Math Scores'!#REF!)</f>
        <v>#REF!</v>
      </c>
      <c r="AT13" t="e">
        <f>SUMIF('Math Scores'!#REF!,Test!$C13,'Math Scores'!#REF!)</f>
        <v>#REF!</v>
      </c>
      <c r="AU13" t="e">
        <f>SUMIF('Math Scores'!#REF!,Test!$C13,'Math Scores'!#REF!)</f>
        <v>#REF!</v>
      </c>
      <c r="AV13" t="e">
        <f>SUMIF('Math Scores'!#REF!,Test!$C13,'Math Scores'!#REF!)</f>
        <v>#REF!</v>
      </c>
      <c r="AW13" t="e">
        <f>SUMIF('Math Scores'!#REF!,Test!$C13,'Math Scores'!#REF!)</f>
        <v>#REF!</v>
      </c>
      <c r="AX13" t="e">
        <f>SUMIF('Math Scores'!#REF!,Test!$C13,'Math Scores'!#REF!)</f>
        <v>#REF!</v>
      </c>
      <c r="AY13" t="e">
        <f>SUMIF('Math Scores'!#REF!,Test!$C13,'Math Scores'!#REF!)</f>
        <v>#REF!</v>
      </c>
      <c r="AZ13" t="e">
        <f>SUMIF('Math Scores'!#REF!,Test!$C13,'Math Scores'!#REF!)</f>
        <v>#REF!</v>
      </c>
      <c r="BA13" t="e">
        <f>SUMIF('Math Scores'!#REF!,Test!$C13,'Math Scores'!#REF!)</f>
        <v>#REF!</v>
      </c>
      <c r="BB13" t="e">
        <f>SUMIF('Math Scores'!#REF!,Test!$C13,'Math Scores'!#REF!)</f>
        <v>#REF!</v>
      </c>
      <c r="BC13" t="e">
        <f>SUMIF('Math Scores'!#REF!,Test!$C13,'Math Scores'!#REF!)</f>
        <v>#REF!</v>
      </c>
      <c r="BD13" t="e">
        <f>SUMIF('Math Scores'!#REF!,Test!$C13,'Math Scores'!#REF!)</f>
        <v>#REF!</v>
      </c>
      <c r="BE13" t="e">
        <f>SUMIF('Math Scores'!#REF!,Test!$C13,'Math Scores'!#REF!)</f>
        <v>#REF!</v>
      </c>
      <c r="BF13" t="e">
        <f>SUMIF('Math Scores'!#REF!,Test!$C13,'Math Scores'!#REF!)</f>
        <v>#REF!</v>
      </c>
      <c r="BG13" t="e">
        <f>SUMIF('Math Scores'!#REF!,Test!$C13,'Math Scores'!#REF!)</f>
        <v>#REF!</v>
      </c>
      <c r="BH13" t="e">
        <f>SUMIF('Math Scores'!#REF!,Test!$C13,'Math Scores'!#REF!)</f>
        <v>#REF!</v>
      </c>
      <c r="BI13" t="e">
        <f>SUMIF('Math Scores'!#REF!,Test!$C13,'Math Scores'!#REF!)</f>
        <v>#REF!</v>
      </c>
      <c r="BJ13" t="e">
        <f>SUMIF('Math Scores'!#REF!,Test!$C13,'Math Scores'!#REF!)</f>
        <v>#REF!</v>
      </c>
      <c r="BK13" t="e">
        <f>SUMIF('Math Scores'!#REF!,Test!$C13,'Math Scores'!#REF!)</f>
        <v>#REF!</v>
      </c>
      <c r="BL13" t="e">
        <f>SUMIF('Math Scores'!#REF!,Test!$C13,'Math Scores'!#REF!)</f>
        <v>#REF!</v>
      </c>
      <c r="BM13" t="e">
        <f>SUMIF('Math Scores'!#REF!,Test!$C13,'Math Scores'!#REF!)</f>
        <v>#REF!</v>
      </c>
      <c r="BN13" t="e">
        <f>SUMIF('Math Scores'!#REF!,Test!$C13,'Math Scores'!#REF!)</f>
        <v>#REF!</v>
      </c>
      <c r="BO13" t="e">
        <f>SUMIF('Math Scores'!#REF!,Test!$C13,'Math Scores'!BA$9:BA$93)</f>
        <v>#REF!</v>
      </c>
      <c r="BP13" t="e">
        <f>SUMIF('Math Scores'!#REF!,Test!$C13,'Math Scores'!BB$9:BB$93)</f>
        <v>#REF!</v>
      </c>
      <c r="BQ13" t="e">
        <f>SUMIF('Math Scores'!#REF!,Test!$C13,'Math Scores'!BC$9:BC$93)</f>
        <v>#REF!</v>
      </c>
      <c r="BR13" t="e">
        <f>SUMIF('Math Scores'!#REF!,Test!$C13,'Math Scores'!BD$9:BD$93)</f>
        <v>#REF!</v>
      </c>
      <c r="BS13" t="e">
        <f>SUMIF('Math Scores'!#REF!,Test!$C13,'Math Scores'!BN$9:BN$93)</f>
        <v>#REF!</v>
      </c>
      <c r="BT13" t="e">
        <f>SUMIF('Math Scores'!#REF!,Test!$C13,'Math Scores'!BO$9:BO$93)</f>
        <v>#REF!</v>
      </c>
      <c r="BU13" t="e">
        <f>SUMIF('Math Scores'!#REF!,Test!$C13,'Math Scores'!BP$9:BP$93)</f>
        <v>#REF!</v>
      </c>
      <c r="BV13" t="e">
        <f>SUMIF('Math Scores'!#REF!,Test!$C13,'Math Scores'!BQ$9:BQ$93)</f>
        <v>#REF!</v>
      </c>
      <c r="BW13" t="e">
        <f>SUMIF('Math Scores'!#REF!,Test!$C13,'Math Scores'!BR$9:BR$93)</f>
        <v>#REF!</v>
      </c>
      <c r="BX13" t="e">
        <f>SUMIF('Math Scores'!#REF!,Test!$C13,'Math Scores'!BS$9:BS$93)</f>
        <v>#REF!</v>
      </c>
      <c r="BY13" t="e">
        <f>SUMIF('Math Scores'!#REF!,Test!$C13,'Math Scores'!BT$9:BT$93)</f>
        <v>#REF!</v>
      </c>
      <c r="BZ13" t="e">
        <f>SUMIF('Math Scores'!#REF!,Test!$C13,'Math Scores'!BU$9:BU$93)</f>
        <v>#REF!</v>
      </c>
      <c r="CA13" t="e">
        <f>SUMIF('Math Scores'!#REF!,Test!$C13,'Math Scores'!BV$9:BV$93)</f>
        <v>#REF!</v>
      </c>
      <c r="CB13" t="e">
        <f>SUMIF('Math Scores'!#REF!,Test!$C13,'Math Scores'!BW$9:BW$93)</f>
        <v>#REF!</v>
      </c>
      <c r="CC13" t="e">
        <f>SUMIF('Math Scores'!#REF!,Test!$C13,'Math Scores'!BX$9:BX$93)</f>
        <v>#REF!</v>
      </c>
      <c r="CD13" t="e">
        <f>SUMIF('Math Scores'!#REF!,Test!$C13,'Math Scores'!BY$9:BY$93)</f>
        <v>#REF!</v>
      </c>
      <c r="CE13" t="e">
        <f>SUMIF('Math Scores'!#REF!,Test!$C13,'Math Scores'!#REF!)</f>
        <v>#REF!</v>
      </c>
      <c r="CF13" t="e">
        <f>SUMIF('Math Scores'!#REF!,Test!$C13,'Math Scores'!#REF!)</f>
        <v>#REF!</v>
      </c>
      <c r="CG13" t="e">
        <f>SUMIF('Math Scores'!#REF!,Test!$C13,'Math Scores'!#REF!)</f>
        <v>#REF!</v>
      </c>
      <c r="CH13" t="e">
        <f>SUMIF('Math Scores'!#REF!,Test!$C13,'Math Scores'!#REF!)</f>
        <v>#REF!</v>
      </c>
      <c r="CI13" t="e">
        <f>SUMIF('Math Scores'!#REF!,Test!$C13,'Math Scores'!#REF!)</f>
        <v>#REF!</v>
      </c>
      <c r="CJ13" t="e">
        <f>SUMIF('Math Scores'!#REF!,Test!$C13,'Math Scores'!#REF!)</f>
        <v>#REF!</v>
      </c>
      <c r="CK13" t="e">
        <f>SUMIF('Math Scores'!#REF!,Test!$C13,'Math Scores'!#REF!)</f>
        <v>#REF!</v>
      </c>
      <c r="CL13" t="e">
        <f>SUMIF('Math Scores'!#REF!,Test!$C13,'Math Scores'!#REF!)</f>
        <v>#REF!</v>
      </c>
      <c r="CM13" t="e">
        <f>SUMIF('Math Scores'!#REF!,Test!$C13,'Math Scores'!#REF!)</f>
        <v>#REF!</v>
      </c>
      <c r="CN13" t="e">
        <f>SUMIF('Math Scores'!#REF!,Test!$C13,'Math Scores'!#REF!)</f>
        <v>#REF!</v>
      </c>
      <c r="CO13" t="e">
        <f>SUMIF('Math Scores'!#REF!,Test!$C13,'Math Scores'!#REF!)</f>
        <v>#REF!</v>
      </c>
      <c r="CP13" t="e">
        <f>SUMIF('Math Scores'!#REF!,Test!$C13,'Math Scores'!#REF!)</f>
        <v>#REF!</v>
      </c>
      <c r="CQ13" t="e">
        <f>SUMIF('Math Scores'!#REF!,Test!$C13,'Math Scores'!#REF!)</f>
        <v>#REF!</v>
      </c>
      <c r="CR13" t="e">
        <f>SUMIF('Math Scores'!#REF!,Test!$C13,'Math Scores'!#REF!)</f>
        <v>#REF!</v>
      </c>
      <c r="CS13" t="e">
        <f>SUMIF('Math Scores'!#REF!,Test!$C13,'Math Scores'!#REF!)</f>
        <v>#REF!</v>
      </c>
      <c r="CT13" t="e">
        <f>SUMIF('Math Scores'!#REF!,Test!$C13,'Math Scores'!#REF!)</f>
        <v>#REF!</v>
      </c>
      <c r="CU13" t="e">
        <f>SUMIF('Math Scores'!#REF!,Test!$C13,'Math Scores'!#REF!)</f>
        <v>#REF!</v>
      </c>
      <c r="CV13" t="e">
        <f>SUMIF('Math Scores'!#REF!,Test!$C13,'Math Scores'!#REF!)</f>
        <v>#REF!</v>
      </c>
      <c r="CW13" t="e">
        <f>SUMIF('Math Scores'!#REF!,Test!$C13,'Math Scores'!#REF!)</f>
        <v>#REF!</v>
      </c>
      <c r="CX13" t="e">
        <f>SUMIF('Math Scores'!#REF!,Test!$C13,'Math Scores'!#REF!)</f>
        <v>#REF!</v>
      </c>
    </row>
    <row r="14" spans="1:102" x14ac:dyDescent="0.2">
      <c r="A14" t="str">
        <f t="shared" si="0"/>
        <v>HYDABH02</v>
      </c>
      <c r="B14" s="47">
        <f>Z$4</f>
        <v>1</v>
      </c>
      <c r="C14">
        <v>2</v>
      </c>
      <c r="D14" t="e">
        <f>SUMIF('Math Scores'!#REF!,Test!$C14,'Math Scores'!F$9:F$93)</f>
        <v>#REF!</v>
      </c>
      <c r="E14" t="e">
        <f>SUMIF('Math Scores'!#REF!,Test!$C14,'Math Scores'!Q$9:Q$93)</f>
        <v>#REF!</v>
      </c>
      <c r="F14" t="e">
        <f>SUMIF('Math Scores'!#REF!,Test!$C14,'Math Scores'!R$9:R$93)</f>
        <v>#REF!</v>
      </c>
      <c r="G14" t="e">
        <f>SUMIF('Math Scores'!#REF!,Test!$C14,'Math Scores'!S$9:S$93)</f>
        <v>#REF!</v>
      </c>
      <c r="H14" t="e">
        <f>SUMIF('Math Scores'!#REF!,Test!$C14,'Math Scores'!T$9:T$93)</f>
        <v>#REF!</v>
      </c>
      <c r="I14" t="e">
        <f>SUMIF('Math Scores'!#REF!,Test!$C14,'Math Scores'!#REF!)</f>
        <v>#REF!</v>
      </c>
      <c r="J14" t="e">
        <f>SUMIF('Math Scores'!#REF!,Test!$C14,'Math Scores'!#REF!)</f>
        <v>#REF!</v>
      </c>
      <c r="K14" t="e">
        <f>SUMIF('Math Scores'!#REF!,Test!$C14,'Math Scores'!#REF!)</f>
        <v>#REF!</v>
      </c>
      <c r="L14" t="e">
        <f>SUMIF('Math Scores'!#REF!,Test!$C14,'Math Scores'!#REF!)</f>
        <v>#REF!</v>
      </c>
      <c r="M14" t="e">
        <f>SUMIF('Math Scores'!#REF!,Test!$C14,'Math Scores'!#REF!)</f>
        <v>#REF!</v>
      </c>
      <c r="N14" t="e">
        <f>SUMIF('Math Scores'!#REF!,Test!$C14,'Math Scores'!#REF!)</f>
        <v>#REF!</v>
      </c>
      <c r="O14" t="e">
        <f>SUMIF('Math Scores'!#REF!,Test!$C14,'Math Scores'!#REF!)</f>
        <v>#REF!</v>
      </c>
      <c r="P14" t="e">
        <f>SUMIF('Math Scores'!#REF!,Test!$C14,'Math Scores'!U$9:U$93)</f>
        <v>#REF!</v>
      </c>
      <c r="Q14" t="e">
        <f>SUMIF('Math Scores'!#REF!,Test!$C14,'Math Scores'!V$9:V$93)</f>
        <v>#REF!</v>
      </c>
      <c r="R14" t="e">
        <f>SUMIF('Math Scores'!#REF!,Test!$C14,'Math Scores'!W$9:W$93)</f>
        <v>#REF!</v>
      </c>
      <c r="S14" t="e">
        <f>SUMIF('Math Scores'!#REF!,Test!$C14,'Math Scores'!X$9:X$93)</f>
        <v>#REF!</v>
      </c>
      <c r="T14" t="e">
        <f>SUMIF('Math Scores'!#REF!,Test!$C14,'Math Scores'!#REF!)</f>
        <v>#REF!</v>
      </c>
      <c r="U14" t="e">
        <f>SUMIF('Math Scores'!#REF!,Test!$C14,'Math Scores'!#REF!)</f>
        <v>#REF!</v>
      </c>
      <c r="V14" t="e">
        <f>SUMIF('Math Scores'!#REF!,Test!$C14,'Math Scores'!#REF!)</f>
        <v>#REF!</v>
      </c>
      <c r="W14" t="e">
        <f>SUMIF('Math Scores'!#REF!,Test!$C14,'Math Scores'!#REF!)</f>
        <v>#REF!</v>
      </c>
      <c r="X14" t="e">
        <f>SUMIF('Math Scores'!#REF!,Test!$C14,'Math Scores'!#REF!)</f>
        <v>#REF!</v>
      </c>
      <c r="Y14" t="e">
        <f>SUMIF('Math Scores'!#REF!,Test!$C14,'Math Scores'!#REF!)</f>
        <v>#REF!</v>
      </c>
      <c r="Z14" t="e">
        <f>SUMIF('Math Scores'!#REF!,Test!$C14,'Math Scores'!#REF!)</f>
        <v>#REF!</v>
      </c>
      <c r="AA14" t="e">
        <f>SUMIF('Math Scores'!#REF!,Test!$C14,'Math Scores'!#REF!)</f>
        <v>#REF!</v>
      </c>
      <c r="AB14" t="e">
        <f>SUMIF('Math Scores'!#REF!,Test!$C14,'Math Scores'!#REF!)</f>
        <v>#REF!</v>
      </c>
      <c r="AC14" t="e">
        <f>SUMIF('Math Scores'!#REF!,Test!$C14,'Math Scores'!#REF!)</f>
        <v>#REF!</v>
      </c>
      <c r="AD14" t="e">
        <f>SUMIF('Math Scores'!#REF!,Test!$C14,'Math Scores'!AD$9:AD$93)</f>
        <v>#REF!</v>
      </c>
      <c r="AE14" t="e">
        <f>SUMIF('Math Scores'!#REF!,Test!$C14,'Math Scores'!AE$9:AE$93)</f>
        <v>#REF!</v>
      </c>
      <c r="AF14" t="e">
        <f>SUMIF('Math Scores'!#REF!,Test!$C14,'Math Scores'!AF$9:AF$93)</f>
        <v>#REF!</v>
      </c>
      <c r="AG14" t="e">
        <f>SUMIF('Math Scores'!#REF!,Test!$C14,'Math Scores'!AG$9:AG$93)</f>
        <v>#REF!</v>
      </c>
      <c r="AH14" t="e">
        <f>SUMIF('Math Scores'!#REF!,Test!$C14,'Math Scores'!AH$9:AH$93)</f>
        <v>#REF!</v>
      </c>
      <c r="AI14" t="e">
        <f>SUMIF('Math Scores'!#REF!,Test!$C14,'Math Scores'!AQ$9:AQ$93)</f>
        <v>#REF!</v>
      </c>
      <c r="AJ14" t="e">
        <f>SUMIF('Math Scores'!#REF!,Test!$C14,'Math Scores'!AR$9:AR$93)</f>
        <v>#REF!</v>
      </c>
      <c r="AK14" t="e">
        <f>SUMIF('Math Scores'!#REF!,Test!$C14,'Math Scores'!AS$9:AS$93)</f>
        <v>#REF!</v>
      </c>
      <c r="AL14" t="e">
        <f>SUMIF('Math Scores'!#REF!,Test!$C14,'Math Scores'!AT$9:AT$93)</f>
        <v>#REF!</v>
      </c>
      <c r="AM14" t="e">
        <f>SUMIF('Math Scores'!#REF!,Test!$C14,'Math Scores'!AU$9:AU$93)</f>
        <v>#REF!</v>
      </c>
      <c r="AN14" t="e">
        <f>SUMIF('Math Scores'!#REF!,Test!$C14,'Math Scores'!AV$9:AV$93)</f>
        <v>#REF!</v>
      </c>
      <c r="AO14" t="e">
        <f>SUMIF('Math Scores'!#REF!,Test!$C14,'Math Scores'!AW$9:AW$93)</f>
        <v>#REF!</v>
      </c>
      <c r="AP14" t="e">
        <f>SUMIF('Math Scores'!#REF!,Test!$C14,'Math Scores'!AX$9:AX$93)</f>
        <v>#REF!</v>
      </c>
      <c r="AQ14" t="e">
        <f>SUMIF('Math Scores'!#REF!,Test!$C14,'Math Scores'!AY$9:AY$93)</f>
        <v>#REF!</v>
      </c>
      <c r="AR14" t="e">
        <f>SUMIF('Math Scores'!#REF!,Test!$C14,'Math Scores'!AZ$9:AZ$93)</f>
        <v>#REF!</v>
      </c>
      <c r="AS14" t="e">
        <f>SUMIF('Math Scores'!#REF!,Test!$C14,'Math Scores'!#REF!)</f>
        <v>#REF!</v>
      </c>
      <c r="AT14" t="e">
        <f>SUMIF('Math Scores'!#REF!,Test!$C14,'Math Scores'!#REF!)</f>
        <v>#REF!</v>
      </c>
      <c r="AU14" t="e">
        <f>SUMIF('Math Scores'!#REF!,Test!$C14,'Math Scores'!#REF!)</f>
        <v>#REF!</v>
      </c>
      <c r="AV14" t="e">
        <f>SUMIF('Math Scores'!#REF!,Test!$C14,'Math Scores'!#REF!)</f>
        <v>#REF!</v>
      </c>
      <c r="AW14" t="e">
        <f>SUMIF('Math Scores'!#REF!,Test!$C14,'Math Scores'!#REF!)</f>
        <v>#REF!</v>
      </c>
      <c r="AX14" t="e">
        <f>SUMIF('Math Scores'!#REF!,Test!$C14,'Math Scores'!#REF!)</f>
        <v>#REF!</v>
      </c>
      <c r="AY14" t="e">
        <f>SUMIF('Math Scores'!#REF!,Test!$C14,'Math Scores'!#REF!)</f>
        <v>#REF!</v>
      </c>
      <c r="AZ14" t="e">
        <f>SUMIF('Math Scores'!#REF!,Test!$C14,'Math Scores'!#REF!)</f>
        <v>#REF!</v>
      </c>
      <c r="BA14" t="e">
        <f>SUMIF('Math Scores'!#REF!,Test!$C14,'Math Scores'!#REF!)</f>
        <v>#REF!</v>
      </c>
      <c r="BB14" t="e">
        <f>SUMIF('Math Scores'!#REF!,Test!$C14,'Math Scores'!#REF!)</f>
        <v>#REF!</v>
      </c>
      <c r="BC14" t="e">
        <f>SUMIF('Math Scores'!#REF!,Test!$C14,'Math Scores'!#REF!)</f>
        <v>#REF!</v>
      </c>
      <c r="BD14" t="e">
        <f>SUMIF('Math Scores'!#REF!,Test!$C14,'Math Scores'!#REF!)</f>
        <v>#REF!</v>
      </c>
      <c r="BE14" t="e">
        <f>SUMIF('Math Scores'!#REF!,Test!$C14,'Math Scores'!#REF!)</f>
        <v>#REF!</v>
      </c>
      <c r="BF14" t="e">
        <f>SUMIF('Math Scores'!#REF!,Test!$C14,'Math Scores'!#REF!)</f>
        <v>#REF!</v>
      </c>
      <c r="BG14" t="e">
        <f>SUMIF('Math Scores'!#REF!,Test!$C14,'Math Scores'!#REF!)</f>
        <v>#REF!</v>
      </c>
      <c r="BH14" t="e">
        <f>SUMIF('Math Scores'!#REF!,Test!$C14,'Math Scores'!#REF!)</f>
        <v>#REF!</v>
      </c>
      <c r="BI14" t="e">
        <f>SUMIF('Math Scores'!#REF!,Test!$C14,'Math Scores'!#REF!)</f>
        <v>#REF!</v>
      </c>
      <c r="BJ14" t="e">
        <f>SUMIF('Math Scores'!#REF!,Test!$C14,'Math Scores'!#REF!)</f>
        <v>#REF!</v>
      </c>
      <c r="BK14" t="e">
        <f>SUMIF('Math Scores'!#REF!,Test!$C14,'Math Scores'!#REF!)</f>
        <v>#REF!</v>
      </c>
      <c r="BL14" t="e">
        <f>SUMIF('Math Scores'!#REF!,Test!$C14,'Math Scores'!#REF!)</f>
        <v>#REF!</v>
      </c>
      <c r="BM14" t="e">
        <f>SUMIF('Math Scores'!#REF!,Test!$C14,'Math Scores'!#REF!)</f>
        <v>#REF!</v>
      </c>
      <c r="BN14" t="e">
        <f>SUMIF('Math Scores'!#REF!,Test!$C14,'Math Scores'!#REF!)</f>
        <v>#REF!</v>
      </c>
      <c r="BO14" t="e">
        <f>SUMIF('Math Scores'!#REF!,Test!$C14,'Math Scores'!BA$9:BA$93)</f>
        <v>#REF!</v>
      </c>
      <c r="BP14" t="e">
        <f>SUMIF('Math Scores'!#REF!,Test!$C14,'Math Scores'!BB$9:BB$93)</f>
        <v>#REF!</v>
      </c>
      <c r="BQ14" t="e">
        <f>SUMIF('Math Scores'!#REF!,Test!$C14,'Math Scores'!BC$9:BC$93)</f>
        <v>#REF!</v>
      </c>
      <c r="BR14" t="e">
        <f>SUMIF('Math Scores'!#REF!,Test!$C14,'Math Scores'!BD$9:BD$93)</f>
        <v>#REF!</v>
      </c>
      <c r="BS14" t="e">
        <f>SUMIF('Math Scores'!#REF!,Test!$C14,'Math Scores'!BN$9:BN$93)</f>
        <v>#REF!</v>
      </c>
      <c r="BT14" t="e">
        <f>SUMIF('Math Scores'!#REF!,Test!$C14,'Math Scores'!BO$9:BO$93)</f>
        <v>#REF!</v>
      </c>
      <c r="BU14" t="e">
        <f>SUMIF('Math Scores'!#REF!,Test!$C14,'Math Scores'!BP$9:BP$93)</f>
        <v>#REF!</v>
      </c>
      <c r="BV14" t="e">
        <f>SUMIF('Math Scores'!#REF!,Test!$C14,'Math Scores'!BQ$9:BQ$93)</f>
        <v>#REF!</v>
      </c>
      <c r="BW14" t="e">
        <f>SUMIF('Math Scores'!#REF!,Test!$C14,'Math Scores'!BR$9:BR$93)</f>
        <v>#REF!</v>
      </c>
      <c r="BX14" t="e">
        <f>SUMIF('Math Scores'!#REF!,Test!$C14,'Math Scores'!BS$9:BS$93)</f>
        <v>#REF!</v>
      </c>
      <c r="BY14" t="e">
        <f>SUMIF('Math Scores'!#REF!,Test!$C14,'Math Scores'!BT$9:BT$93)</f>
        <v>#REF!</v>
      </c>
      <c r="BZ14" t="e">
        <f>SUMIF('Math Scores'!#REF!,Test!$C14,'Math Scores'!BU$9:BU$93)</f>
        <v>#REF!</v>
      </c>
      <c r="CA14" t="e">
        <f>SUMIF('Math Scores'!#REF!,Test!$C14,'Math Scores'!BV$9:BV$93)</f>
        <v>#REF!</v>
      </c>
      <c r="CB14" t="e">
        <f>SUMIF('Math Scores'!#REF!,Test!$C14,'Math Scores'!BW$9:BW$93)</f>
        <v>#REF!</v>
      </c>
      <c r="CC14" t="e">
        <f>SUMIF('Math Scores'!#REF!,Test!$C14,'Math Scores'!BX$9:BX$93)</f>
        <v>#REF!</v>
      </c>
      <c r="CD14" t="e">
        <f>SUMIF('Math Scores'!#REF!,Test!$C14,'Math Scores'!BY$9:BY$93)</f>
        <v>#REF!</v>
      </c>
      <c r="CE14" t="e">
        <f>SUMIF('Math Scores'!#REF!,Test!$C14,'Math Scores'!#REF!)</f>
        <v>#REF!</v>
      </c>
      <c r="CF14" t="e">
        <f>SUMIF('Math Scores'!#REF!,Test!$C14,'Math Scores'!#REF!)</f>
        <v>#REF!</v>
      </c>
      <c r="CG14" t="e">
        <f>SUMIF('Math Scores'!#REF!,Test!$C14,'Math Scores'!#REF!)</f>
        <v>#REF!</v>
      </c>
      <c r="CH14" t="e">
        <f>SUMIF('Math Scores'!#REF!,Test!$C14,'Math Scores'!#REF!)</f>
        <v>#REF!</v>
      </c>
      <c r="CI14" t="e">
        <f>SUMIF('Math Scores'!#REF!,Test!$C14,'Math Scores'!#REF!)</f>
        <v>#REF!</v>
      </c>
      <c r="CJ14" t="e">
        <f>SUMIF('Math Scores'!#REF!,Test!$C14,'Math Scores'!#REF!)</f>
        <v>#REF!</v>
      </c>
      <c r="CK14" t="e">
        <f>SUMIF('Math Scores'!#REF!,Test!$C14,'Math Scores'!#REF!)</f>
        <v>#REF!</v>
      </c>
      <c r="CL14" t="e">
        <f>SUMIF('Math Scores'!#REF!,Test!$C14,'Math Scores'!#REF!)</f>
        <v>#REF!</v>
      </c>
      <c r="CM14" t="e">
        <f>SUMIF('Math Scores'!#REF!,Test!$C14,'Math Scores'!#REF!)</f>
        <v>#REF!</v>
      </c>
      <c r="CN14" t="e">
        <f>SUMIF('Math Scores'!#REF!,Test!$C14,'Math Scores'!#REF!)</f>
        <v>#REF!</v>
      </c>
      <c r="CO14" t="e">
        <f>SUMIF('Math Scores'!#REF!,Test!$C14,'Math Scores'!#REF!)</f>
        <v>#REF!</v>
      </c>
      <c r="CP14" t="e">
        <f>SUMIF('Math Scores'!#REF!,Test!$C14,'Math Scores'!#REF!)</f>
        <v>#REF!</v>
      </c>
      <c r="CQ14" t="e">
        <f>SUMIF('Math Scores'!#REF!,Test!$C14,'Math Scores'!#REF!)</f>
        <v>#REF!</v>
      </c>
      <c r="CR14" t="e">
        <f>SUMIF('Math Scores'!#REF!,Test!$C14,'Math Scores'!#REF!)</f>
        <v>#REF!</v>
      </c>
      <c r="CS14" t="e">
        <f>SUMIF('Math Scores'!#REF!,Test!$C14,'Math Scores'!#REF!)</f>
        <v>#REF!</v>
      </c>
      <c r="CT14" t="e">
        <f>SUMIF('Math Scores'!#REF!,Test!$C14,'Math Scores'!#REF!)</f>
        <v>#REF!</v>
      </c>
      <c r="CU14" t="e">
        <f>SUMIF('Math Scores'!#REF!,Test!$C14,'Math Scores'!#REF!)</f>
        <v>#REF!</v>
      </c>
      <c r="CV14" t="e">
        <f>SUMIF('Math Scores'!#REF!,Test!$C14,'Math Scores'!#REF!)</f>
        <v>#REF!</v>
      </c>
      <c r="CW14" t="e">
        <f>SUMIF('Math Scores'!#REF!,Test!$C14,'Math Scores'!#REF!)</f>
        <v>#REF!</v>
      </c>
      <c r="CX14" t="e">
        <f>SUMIF('Math Scores'!#REF!,Test!$C14,'Math Scores'!#REF!)</f>
        <v>#REF!</v>
      </c>
    </row>
    <row r="15" spans="1:102" x14ac:dyDescent="0.2">
      <c r="A15" t="str">
        <f t="shared" si="0"/>
        <v>HYDABH02</v>
      </c>
      <c r="B15" s="47">
        <f>AA$4</f>
        <v>1</v>
      </c>
      <c r="C15">
        <v>2.5</v>
      </c>
      <c r="D15" t="e">
        <f>SUMIF('Math Scores'!#REF!,Test!$C15,'Math Scores'!F$9:F$93)</f>
        <v>#REF!</v>
      </c>
      <c r="E15" t="e">
        <f>SUMIF('Math Scores'!#REF!,Test!$C15,'Math Scores'!Q$9:Q$93)</f>
        <v>#REF!</v>
      </c>
      <c r="F15" t="e">
        <f>SUMIF('Math Scores'!#REF!,Test!$C15,'Math Scores'!R$9:R$93)</f>
        <v>#REF!</v>
      </c>
      <c r="G15" t="e">
        <f>SUMIF('Math Scores'!#REF!,Test!$C15,'Math Scores'!S$9:S$93)</f>
        <v>#REF!</v>
      </c>
      <c r="H15" t="e">
        <f>SUMIF('Math Scores'!#REF!,Test!$C15,'Math Scores'!T$9:T$93)</f>
        <v>#REF!</v>
      </c>
      <c r="I15" t="e">
        <f>SUMIF('Math Scores'!#REF!,Test!$C15,'Math Scores'!#REF!)</f>
        <v>#REF!</v>
      </c>
      <c r="J15" t="e">
        <f>SUMIF('Math Scores'!#REF!,Test!$C15,'Math Scores'!#REF!)</f>
        <v>#REF!</v>
      </c>
      <c r="K15" t="e">
        <f>SUMIF('Math Scores'!#REF!,Test!$C15,'Math Scores'!#REF!)</f>
        <v>#REF!</v>
      </c>
      <c r="L15" t="e">
        <f>SUMIF('Math Scores'!#REF!,Test!$C15,'Math Scores'!#REF!)</f>
        <v>#REF!</v>
      </c>
      <c r="M15" t="e">
        <f>SUMIF('Math Scores'!#REF!,Test!$C15,'Math Scores'!#REF!)</f>
        <v>#REF!</v>
      </c>
      <c r="N15" t="e">
        <f>SUMIF('Math Scores'!#REF!,Test!$C15,'Math Scores'!#REF!)</f>
        <v>#REF!</v>
      </c>
      <c r="O15" t="e">
        <f>SUMIF('Math Scores'!#REF!,Test!$C15,'Math Scores'!#REF!)</f>
        <v>#REF!</v>
      </c>
      <c r="P15" t="e">
        <f>SUMIF('Math Scores'!#REF!,Test!$C15,'Math Scores'!U$9:U$93)</f>
        <v>#REF!</v>
      </c>
      <c r="Q15" t="e">
        <f>SUMIF('Math Scores'!#REF!,Test!$C15,'Math Scores'!V$9:V$93)</f>
        <v>#REF!</v>
      </c>
      <c r="R15" t="e">
        <f>SUMIF('Math Scores'!#REF!,Test!$C15,'Math Scores'!W$9:W$93)</f>
        <v>#REF!</v>
      </c>
      <c r="S15" t="e">
        <f>SUMIF('Math Scores'!#REF!,Test!$C15,'Math Scores'!X$9:X$93)</f>
        <v>#REF!</v>
      </c>
      <c r="T15" t="e">
        <f>SUMIF('Math Scores'!#REF!,Test!$C15,'Math Scores'!#REF!)</f>
        <v>#REF!</v>
      </c>
      <c r="U15" t="e">
        <f>SUMIF('Math Scores'!#REF!,Test!$C15,'Math Scores'!#REF!)</f>
        <v>#REF!</v>
      </c>
      <c r="V15" t="e">
        <f>SUMIF('Math Scores'!#REF!,Test!$C15,'Math Scores'!#REF!)</f>
        <v>#REF!</v>
      </c>
      <c r="W15" t="e">
        <f>SUMIF('Math Scores'!#REF!,Test!$C15,'Math Scores'!#REF!)</f>
        <v>#REF!</v>
      </c>
      <c r="X15" t="e">
        <f>SUMIF('Math Scores'!#REF!,Test!$C15,'Math Scores'!#REF!)</f>
        <v>#REF!</v>
      </c>
      <c r="Y15" t="e">
        <f>SUMIF('Math Scores'!#REF!,Test!$C15,'Math Scores'!#REF!)</f>
        <v>#REF!</v>
      </c>
      <c r="Z15" t="e">
        <f>SUMIF('Math Scores'!#REF!,Test!$C15,'Math Scores'!#REF!)</f>
        <v>#REF!</v>
      </c>
      <c r="AA15" t="e">
        <f>SUMIF('Math Scores'!#REF!,Test!$C15,'Math Scores'!#REF!)</f>
        <v>#REF!</v>
      </c>
      <c r="AB15" t="e">
        <f>SUMIF('Math Scores'!#REF!,Test!$C15,'Math Scores'!#REF!)</f>
        <v>#REF!</v>
      </c>
      <c r="AC15" t="e">
        <f>SUMIF('Math Scores'!#REF!,Test!$C15,'Math Scores'!#REF!)</f>
        <v>#REF!</v>
      </c>
      <c r="AD15" t="e">
        <f>SUMIF('Math Scores'!#REF!,Test!$C15,'Math Scores'!AD$9:AD$93)</f>
        <v>#REF!</v>
      </c>
      <c r="AE15" t="e">
        <f>SUMIF('Math Scores'!#REF!,Test!$C15,'Math Scores'!AE$9:AE$93)</f>
        <v>#REF!</v>
      </c>
      <c r="AF15" t="e">
        <f>SUMIF('Math Scores'!#REF!,Test!$C15,'Math Scores'!AF$9:AF$93)</f>
        <v>#REF!</v>
      </c>
      <c r="AG15" t="e">
        <f>SUMIF('Math Scores'!#REF!,Test!$C15,'Math Scores'!AG$9:AG$93)</f>
        <v>#REF!</v>
      </c>
      <c r="AH15" t="e">
        <f>SUMIF('Math Scores'!#REF!,Test!$C15,'Math Scores'!AH$9:AH$93)</f>
        <v>#REF!</v>
      </c>
      <c r="AI15" t="e">
        <f>SUMIF('Math Scores'!#REF!,Test!$C15,'Math Scores'!AQ$9:AQ$93)</f>
        <v>#REF!</v>
      </c>
      <c r="AJ15" t="e">
        <f>SUMIF('Math Scores'!#REF!,Test!$C15,'Math Scores'!AR$9:AR$93)</f>
        <v>#REF!</v>
      </c>
      <c r="AK15" t="e">
        <f>SUMIF('Math Scores'!#REF!,Test!$C15,'Math Scores'!AS$9:AS$93)</f>
        <v>#REF!</v>
      </c>
      <c r="AL15" t="e">
        <f>SUMIF('Math Scores'!#REF!,Test!$C15,'Math Scores'!AT$9:AT$93)</f>
        <v>#REF!</v>
      </c>
      <c r="AM15" t="e">
        <f>SUMIF('Math Scores'!#REF!,Test!$C15,'Math Scores'!AU$9:AU$93)</f>
        <v>#REF!</v>
      </c>
      <c r="AN15" t="e">
        <f>SUMIF('Math Scores'!#REF!,Test!$C15,'Math Scores'!AV$9:AV$93)</f>
        <v>#REF!</v>
      </c>
      <c r="AO15" t="e">
        <f>SUMIF('Math Scores'!#REF!,Test!$C15,'Math Scores'!AW$9:AW$93)</f>
        <v>#REF!</v>
      </c>
      <c r="AP15" t="e">
        <f>SUMIF('Math Scores'!#REF!,Test!$C15,'Math Scores'!AX$9:AX$93)</f>
        <v>#REF!</v>
      </c>
      <c r="AQ15" t="e">
        <f>SUMIF('Math Scores'!#REF!,Test!$C15,'Math Scores'!AY$9:AY$93)</f>
        <v>#REF!</v>
      </c>
      <c r="AR15" t="e">
        <f>SUMIF('Math Scores'!#REF!,Test!$C15,'Math Scores'!AZ$9:AZ$93)</f>
        <v>#REF!</v>
      </c>
      <c r="AS15" t="e">
        <f>SUMIF('Math Scores'!#REF!,Test!$C15,'Math Scores'!#REF!)</f>
        <v>#REF!</v>
      </c>
      <c r="AT15" t="e">
        <f>SUMIF('Math Scores'!#REF!,Test!$C15,'Math Scores'!#REF!)</f>
        <v>#REF!</v>
      </c>
      <c r="AU15" t="e">
        <f>SUMIF('Math Scores'!#REF!,Test!$C15,'Math Scores'!#REF!)</f>
        <v>#REF!</v>
      </c>
      <c r="AV15" t="e">
        <f>SUMIF('Math Scores'!#REF!,Test!$C15,'Math Scores'!#REF!)</f>
        <v>#REF!</v>
      </c>
      <c r="AW15" t="e">
        <f>SUMIF('Math Scores'!#REF!,Test!$C15,'Math Scores'!#REF!)</f>
        <v>#REF!</v>
      </c>
      <c r="AX15" t="e">
        <f>SUMIF('Math Scores'!#REF!,Test!$C15,'Math Scores'!#REF!)</f>
        <v>#REF!</v>
      </c>
      <c r="AY15" t="e">
        <f>SUMIF('Math Scores'!#REF!,Test!$C15,'Math Scores'!#REF!)</f>
        <v>#REF!</v>
      </c>
      <c r="AZ15" t="e">
        <f>SUMIF('Math Scores'!#REF!,Test!$C15,'Math Scores'!#REF!)</f>
        <v>#REF!</v>
      </c>
      <c r="BA15" t="e">
        <f>SUMIF('Math Scores'!#REF!,Test!$C15,'Math Scores'!#REF!)</f>
        <v>#REF!</v>
      </c>
      <c r="BB15" t="e">
        <f>SUMIF('Math Scores'!#REF!,Test!$C15,'Math Scores'!#REF!)</f>
        <v>#REF!</v>
      </c>
      <c r="BC15" t="e">
        <f>SUMIF('Math Scores'!#REF!,Test!$C15,'Math Scores'!#REF!)</f>
        <v>#REF!</v>
      </c>
      <c r="BD15" t="e">
        <f>SUMIF('Math Scores'!#REF!,Test!$C15,'Math Scores'!#REF!)</f>
        <v>#REF!</v>
      </c>
      <c r="BE15" t="e">
        <f>SUMIF('Math Scores'!#REF!,Test!$C15,'Math Scores'!#REF!)</f>
        <v>#REF!</v>
      </c>
      <c r="BF15" t="e">
        <f>SUMIF('Math Scores'!#REF!,Test!$C15,'Math Scores'!#REF!)</f>
        <v>#REF!</v>
      </c>
      <c r="BG15" t="e">
        <f>SUMIF('Math Scores'!#REF!,Test!$C15,'Math Scores'!#REF!)</f>
        <v>#REF!</v>
      </c>
      <c r="BH15" t="e">
        <f>SUMIF('Math Scores'!#REF!,Test!$C15,'Math Scores'!#REF!)</f>
        <v>#REF!</v>
      </c>
      <c r="BI15" t="e">
        <f>SUMIF('Math Scores'!#REF!,Test!$C15,'Math Scores'!#REF!)</f>
        <v>#REF!</v>
      </c>
      <c r="BJ15" t="e">
        <f>SUMIF('Math Scores'!#REF!,Test!$C15,'Math Scores'!#REF!)</f>
        <v>#REF!</v>
      </c>
      <c r="BK15" t="e">
        <f>SUMIF('Math Scores'!#REF!,Test!$C15,'Math Scores'!#REF!)</f>
        <v>#REF!</v>
      </c>
      <c r="BL15" t="e">
        <f>SUMIF('Math Scores'!#REF!,Test!$C15,'Math Scores'!#REF!)</f>
        <v>#REF!</v>
      </c>
      <c r="BM15" t="e">
        <f>SUMIF('Math Scores'!#REF!,Test!$C15,'Math Scores'!#REF!)</f>
        <v>#REF!</v>
      </c>
      <c r="BN15" t="e">
        <f>SUMIF('Math Scores'!#REF!,Test!$C15,'Math Scores'!#REF!)</f>
        <v>#REF!</v>
      </c>
      <c r="BO15" t="e">
        <f>SUMIF('Math Scores'!#REF!,Test!$C15,'Math Scores'!BA$9:BA$93)</f>
        <v>#REF!</v>
      </c>
      <c r="BP15" t="e">
        <f>SUMIF('Math Scores'!#REF!,Test!$C15,'Math Scores'!BB$9:BB$93)</f>
        <v>#REF!</v>
      </c>
      <c r="BQ15" t="e">
        <f>SUMIF('Math Scores'!#REF!,Test!$C15,'Math Scores'!BC$9:BC$93)</f>
        <v>#REF!</v>
      </c>
      <c r="BR15" t="e">
        <f>SUMIF('Math Scores'!#REF!,Test!$C15,'Math Scores'!BD$9:BD$93)</f>
        <v>#REF!</v>
      </c>
      <c r="BS15" t="e">
        <f>SUMIF('Math Scores'!#REF!,Test!$C15,'Math Scores'!BN$9:BN$93)</f>
        <v>#REF!</v>
      </c>
      <c r="BT15" t="e">
        <f>SUMIF('Math Scores'!#REF!,Test!$C15,'Math Scores'!BO$9:BO$93)</f>
        <v>#REF!</v>
      </c>
      <c r="BU15" t="e">
        <f>SUMIF('Math Scores'!#REF!,Test!$C15,'Math Scores'!BP$9:BP$93)</f>
        <v>#REF!</v>
      </c>
      <c r="BV15" t="e">
        <f>SUMIF('Math Scores'!#REF!,Test!$C15,'Math Scores'!BQ$9:BQ$93)</f>
        <v>#REF!</v>
      </c>
      <c r="BW15" t="e">
        <f>SUMIF('Math Scores'!#REF!,Test!$C15,'Math Scores'!BR$9:BR$93)</f>
        <v>#REF!</v>
      </c>
      <c r="BX15" t="e">
        <f>SUMIF('Math Scores'!#REF!,Test!$C15,'Math Scores'!BS$9:BS$93)</f>
        <v>#REF!</v>
      </c>
      <c r="BY15" t="e">
        <f>SUMIF('Math Scores'!#REF!,Test!$C15,'Math Scores'!BT$9:BT$93)</f>
        <v>#REF!</v>
      </c>
      <c r="BZ15" t="e">
        <f>SUMIF('Math Scores'!#REF!,Test!$C15,'Math Scores'!BU$9:BU$93)</f>
        <v>#REF!</v>
      </c>
      <c r="CA15" t="e">
        <f>SUMIF('Math Scores'!#REF!,Test!$C15,'Math Scores'!BV$9:BV$93)</f>
        <v>#REF!</v>
      </c>
      <c r="CB15" t="e">
        <f>SUMIF('Math Scores'!#REF!,Test!$C15,'Math Scores'!BW$9:BW$93)</f>
        <v>#REF!</v>
      </c>
      <c r="CC15" t="e">
        <f>SUMIF('Math Scores'!#REF!,Test!$C15,'Math Scores'!BX$9:BX$93)</f>
        <v>#REF!</v>
      </c>
      <c r="CD15" t="e">
        <f>SUMIF('Math Scores'!#REF!,Test!$C15,'Math Scores'!BY$9:BY$93)</f>
        <v>#REF!</v>
      </c>
      <c r="CE15" t="e">
        <f>SUMIF('Math Scores'!#REF!,Test!$C15,'Math Scores'!#REF!)</f>
        <v>#REF!</v>
      </c>
      <c r="CF15" t="e">
        <f>SUMIF('Math Scores'!#REF!,Test!$C15,'Math Scores'!#REF!)</f>
        <v>#REF!</v>
      </c>
      <c r="CG15" t="e">
        <f>SUMIF('Math Scores'!#REF!,Test!$C15,'Math Scores'!#REF!)</f>
        <v>#REF!</v>
      </c>
      <c r="CH15" t="e">
        <f>SUMIF('Math Scores'!#REF!,Test!$C15,'Math Scores'!#REF!)</f>
        <v>#REF!</v>
      </c>
      <c r="CI15" t="e">
        <f>SUMIF('Math Scores'!#REF!,Test!$C15,'Math Scores'!#REF!)</f>
        <v>#REF!</v>
      </c>
      <c r="CJ15" t="e">
        <f>SUMIF('Math Scores'!#REF!,Test!$C15,'Math Scores'!#REF!)</f>
        <v>#REF!</v>
      </c>
      <c r="CK15" t="e">
        <f>SUMIF('Math Scores'!#REF!,Test!$C15,'Math Scores'!#REF!)</f>
        <v>#REF!</v>
      </c>
      <c r="CL15" t="e">
        <f>SUMIF('Math Scores'!#REF!,Test!$C15,'Math Scores'!#REF!)</f>
        <v>#REF!</v>
      </c>
      <c r="CM15" t="e">
        <f>SUMIF('Math Scores'!#REF!,Test!$C15,'Math Scores'!#REF!)</f>
        <v>#REF!</v>
      </c>
      <c r="CN15" t="e">
        <f>SUMIF('Math Scores'!#REF!,Test!$C15,'Math Scores'!#REF!)</f>
        <v>#REF!</v>
      </c>
      <c r="CO15" t="e">
        <f>SUMIF('Math Scores'!#REF!,Test!$C15,'Math Scores'!#REF!)</f>
        <v>#REF!</v>
      </c>
      <c r="CP15" t="e">
        <f>SUMIF('Math Scores'!#REF!,Test!$C15,'Math Scores'!#REF!)</f>
        <v>#REF!</v>
      </c>
      <c r="CQ15" t="e">
        <f>SUMIF('Math Scores'!#REF!,Test!$C15,'Math Scores'!#REF!)</f>
        <v>#REF!</v>
      </c>
      <c r="CR15" t="e">
        <f>SUMIF('Math Scores'!#REF!,Test!$C15,'Math Scores'!#REF!)</f>
        <v>#REF!</v>
      </c>
      <c r="CS15" t="e">
        <f>SUMIF('Math Scores'!#REF!,Test!$C15,'Math Scores'!#REF!)</f>
        <v>#REF!</v>
      </c>
      <c r="CT15" t="e">
        <f>SUMIF('Math Scores'!#REF!,Test!$C15,'Math Scores'!#REF!)</f>
        <v>#REF!</v>
      </c>
      <c r="CU15" t="e">
        <f>SUMIF('Math Scores'!#REF!,Test!$C15,'Math Scores'!#REF!)</f>
        <v>#REF!</v>
      </c>
      <c r="CV15" t="e">
        <f>SUMIF('Math Scores'!#REF!,Test!$C15,'Math Scores'!#REF!)</f>
        <v>#REF!</v>
      </c>
      <c r="CW15" t="e">
        <f>SUMIF('Math Scores'!#REF!,Test!$C15,'Math Scores'!#REF!)</f>
        <v>#REF!</v>
      </c>
      <c r="CX15" t="e">
        <f>SUMIF('Math Scores'!#REF!,Test!$C15,'Math Scores'!#REF!)</f>
        <v>#REF!</v>
      </c>
    </row>
    <row r="16" spans="1:102" x14ac:dyDescent="0.2">
      <c r="A16" t="str">
        <f t="shared" si="0"/>
        <v>HYDABH02</v>
      </c>
      <c r="B16" s="47">
        <f>AB$4</f>
        <v>0</v>
      </c>
      <c r="C16">
        <v>3</v>
      </c>
      <c r="D16" t="e">
        <f>SUMIF('Math Scores'!#REF!,Test!$C16,'Math Scores'!F$9:F$93)</f>
        <v>#REF!</v>
      </c>
      <c r="E16" t="e">
        <f>SUMIF('Math Scores'!#REF!,Test!$C16,'Math Scores'!Q$9:Q$93)</f>
        <v>#REF!</v>
      </c>
      <c r="F16" t="e">
        <f>SUMIF('Math Scores'!#REF!,Test!$C16,'Math Scores'!R$9:R$93)</f>
        <v>#REF!</v>
      </c>
      <c r="G16" t="e">
        <f>SUMIF('Math Scores'!#REF!,Test!$C16,'Math Scores'!S$9:S$93)</f>
        <v>#REF!</v>
      </c>
      <c r="H16" t="e">
        <f>SUMIF('Math Scores'!#REF!,Test!$C16,'Math Scores'!T$9:T$93)</f>
        <v>#REF!</v>
      </c>
      <c r="I16" t="e">
        <f>SUMIF('Math Scores'!#REF!,Test!$C16,'Math Scores'!#REF!)</f>
        <v>#REF!</v>
      </c>
      <c r="J16" t="e">
        <f>SUMIF('Math Scores'!#REF!,Test!$C16,'Math Scores'!#REF!)</f>
        <v>#REF!</v>
      </c>
      <c r="K16" t="e">
        <f>SUMIF('Math Scores'!#REF!,Test!$C16,'Math Scores'!#REF!)</f>
        <v>#REF!</v>
      </c>
      <c r="L16" t="e">
        <f>SUMIF('Math Scores'!#REF!,Test!$C16,'Math Scores'!#REF!)</f>
        <v>#REF!</v>
      </c>
      <c r="M16" t="e">
        <f>SUMIF('Math Scores'!#REF!,Test!$C16,'Math Scores'!#REF!)</f>
        <v>#REF!</v>
      </c>
      <c r="N16" t="e">
        <f>SUMIF('Math Scores'!#REF!,Test!$C16,'Math Scores'!#REF!)</f>
        <v>#REF!</v>
      </c>
      <c r="O16" t="e">
        <f>SUMIF('Math Scores'!#REF!,Test!$C16,'Math Scores'!#REF!)</f>
        <v>#REF!</v>
      </c>
      <c r="P16" t="e">
        <f>SUMIF('Math Scores'!#REF!,Test!$C16,'Math Scores'!U$9:U$93)</f>
        <v>#REF!</v>
      </c>
      <c r="Q16" t="e">
        <f>SUMIF('Math Scores'!#REF!,Test!$C16,'Math Scores'!V$9:V$93)</f>
        <v>#REF!</v>
      </c>
      <c r="R16" t="e">
        <f>SUMIF('Math Scores'!#REF!,Test!$C16,'Math Scores'!W$9:W$93)</f>
        <v>#REF!</v>
      </c>
      <c r="S16" t="e">
        <f>SUMIF('Math Scores'!#REF!,Test!$C16,'Math Scores'!X$9:X$93)</f>
        <v>#REF!</v>
      </c>
      <c r="T16" t="e">
        <f>SUMIF('Math Scores'!#REF!,Test!$C16,'Math Scores'!#REF!)</f>
        <v>#REF!</v>
      </c>
      <c r="U16" t="e">
        <f>SUMIF('Math Scores'!#REF!,Test!$C16,'Math Scores'!#REF!)</f>
        <v>#REF!</v>
      </c>
      <c r="V16" t="e">
        <f>SUMIF('Math Scores'!#REF!,Test!$C16,'Math Scores'!#REF!)</f>
        <v>#REF!</v>
      </c>
      <c r="W16" t="e">
        <f>SUMIF('Math Scores'!#REF!,Test!$C16,'Math Scores'!#REF!)</f>
        <v>#REF!</v>
      </c>
      <c r="X16" t="e">
        <f>SUMIF('Math Scores'!#REF!,Test!$C16,'Math Scores'!#REF!)</f>
        <v>#REF!</v>
      </c>
      <c r="Y16" t="e">
        <f>SUMIF('Math Scores'!#REF!,Test!$C16,'Math Scores'!#REF!)</f>
        <v>#REF!</v>
      </c>
      <c r="Z16" t="e">
        <f>SUMIF('Math Scores'!#REF!,Test!$C16,'Math Scores'!#REF!)</f>
        <v>#REF!</v>
      </c>
      <c r="AA16" t="e">
        <f>SUMIF('Math Scores'!#REF!,Test!$C16,'Math Scores'!#REF!)</f>
        <v>#REF!</v>
      </c>
      <c r="AB16" t="e">
        <f>SUMIF('Math Scores'!#REF!,Test!$C16,'Math Scores'!#REF!)</f>
        <v>#REF!</v>
      </c>
      <c r="AC16" t="e">
        <f>SUMIF('Math Scores'!#REF!,Test!$C16,'Math Scores'!#REF!)</f>
        <v>#REF!</v>
      </c>
      <c r="AD16" t="e">
        <f>SUMIF('Math Scores'!#REF!,Test!$C16,'Math Scores'!AD$9:AD$93)</f>
        <v>#REF!</v>
      </c>
      <c r="AE16" t="e">
        <f>SUMIF('Math Scores'!#REF!,Test!$C16,'Math Scores'!AE$9:AE$93)</f>
        <v>#REF!</v>
      </c>
      <c r="AF16" t="e">
        <f>SUMIF('Math Scores'!#REF!,Test!$C16,'Math Scores'!AF$9:AF$93)</f>
        <v>#REF!</v>
      </c>
      <c r="AG16" t="e">
        <f>SUMIF('Math Scores'!#REF!,Test!$C16,'Math Scores'!AG$9:AG$93)</f>
        <v>#REF!</v>
      </c>
      <c r="AH16" t="e">
        <f>SUMIF('Math Scores'!#REF!,Test!$C16,'Math Scores'!AH$9:AH$93)</f>
        <v>#REF!</v>
      </c>
      <c r="AI16" t="e">
        <f>SUMIF('Math Scores'!#REF!,Test!$C16,'Math Scores'!AQ$9:AQ$93)</f>
        <v>#REF!</v>
      </c>
      <c r="AJ16" t="e">
        <f>SUMIF('Math Scores'!#REF!,Test!$C16,'Math Scores'!AR$9:AR$93)</f>
        <v>#REF!</v>
      </c>
      <c r="AK16" t="e">
        <f>SUMIF('Math Scores'!#REF!,Test!$C16,'Math Scores'!AS$9:AS$93)</f>
        <v>#REF!</v>
      </c>
      <c r="AL16" t="e">
        <f>SUMIF('Math Scores'!#REF!,Test!$C16,'Math Scores'!AT$9:AT$93)</f>
        <v>#REF!</v>
      </c>
      <c r="AM16" t="e">
        <f>SUMIF('Math Scores'!#REF!,Test!$C16,'Math Scores'!AU$9:AU$93)</f>
        <v>#REF!</v>
      </c>
      <c r="AN16" t="e">
        <f>SUMIF('Math Scores'!#REF!,Test!$C16,'Math Scores'!AV$9:AV$93)</f>
        <v>#REF!</v>
      </c>
      <c r="AO16" t="e">
        <f>SUMIF('Math Scores'!#REF!,Test!$C16,'Math Scores'!AW$9:AW$93)</f>
        <v>#REF!</v>
      </c>
      <c r="AP16" t="e">
        <f>SUMIF('Math Scores'!#REF!,Test!$C16,'Math Scores'!AX$9:AX$93)</f>
        <v>#REF!</v>
      </c>
      <c r="AQ16" t="e">
        <f>SUMIF('Math Scores'!#REF!,Test!$C16,'Math Scores'!AY$9:AY$93)</f>
        <v>#REF!</v>
      </c>
      <c r="AR16" t="e">
        <f>SUMIF('Math Scores'!#REF!,Test!$C16,'Math Scores'!AZ$9:AZ$93)</f>
        <v>#REF!</v>
      </c>
      <c r="AS16" t="e">
        <f>SUMIF('Math Scores'!#REF!,Test!$C16,'Math Scores'!#REF!)</f>
        <v>#REF!</v>
      </c>
      <c r="AT16" t="e">
        <f>SUMIF('Math Scores'!#REF!,Test!$C16,'Math Scores'!#REF!)</f>
        <v>#REF!</v>
      </c>
      <c r="AU16" t="e">
        <f>SUMIF('Math Scores'!#REF!,Test!$C16,'Math Scores'!#REF!)</f>
        <v>#REF!</v>
      </c>
      <c r="AV16" t="e">
        <f>SUMIF('Math Scores'!#REF!,Test!$C16,'Math Scores'!#REF!)</f>
        <v>#REF!</v>
      </c>
      <c r="AW16" t="e">
        <f>SUMIF('Math Scores'!#REF!,Test!$C16,'Math Scores'!#REF!)</f>
        <v>#REF!</v>
      </c>
      <c r="AX16" t="e">
        <f>SUMIF('Math Scores'!#REF!,Test!$C16,'Math Scores'!#REF!)</f>
        <v>#REF!</v>
      </c>
      <c r="AY16" t="e">
        <f>SUMIF('Math Scores'!#REF!,Test!$C16,'Math Scores'!#REF!)</f>
        <v>#REF!</v>
      </c>
      <c r="AZ16" t="e">
        <f>SUMIF('Math Scores'!#REF!,Test!$C16,'Math Scores'!#REF!)</f>
        <v>#REF!</v>
      </c>
      <c r="BA16" t="e">
        <f>SUMIF('Math Scores'!#REF!,Test!$C16,'Math Scores'!#REF!)</f>
        <v>#REF!</v>
      </c>
      <c r="BB16" t="e">
        <f>SUMIF('Math Scores'!#REF!,Test!$C16,'Math Scores'!#REF!)</f>
        <v>#REF!</v>
      </c>
      <c r="BC16" t="e">
        <f>SUMIF('Math Scores'!#REF!,Test!$C16,'Math Scores'!#REF!)</f>
        <v>#REF!</v>
      </c>
      <c r="BD16" t="e">
        <f>SUMIF('Math Scores'!#REF!,Test!$C16,'Math Scores'!#REF!)</f>
        <v>#REF!</v>
      </c>
      <c r="BE16" t="e">
        <f>SUMIF('Math Scores'!#REF!,Test!$C16,'Math Scores'!#REF!)</f>
        <v>#REF!</v>
      </c>
      <c r="BF16" t="e">
        <f>SUMIF('Math Scores'!#REF!,Test!$C16,'Math Scores'!#REF!)</f>
        <v>#REF!</v>
      </c>
      <c r="BG16" t="e">
        <f>SUMIF('Math Scores'!#REF!,Test!$C16,'Math Scores'!#REF!)</f>
        <v>#REF!</v>
      </c>
      <c r="BH16" t="e">
        <f>SUMIF('Math Scores'!#REF!,Test!$C16,'Math Scores'!#REF!)</f>
        <v>#REF!</v>
      </c>
      <c r="BI16" t="e">
        <f>SUMIF('Math Scores'!#REF!,Test!$C16,'Math Scores'!#REF!)</f>
        <v>#REF!</v>
      </c>
      <c r="BJ16" t="e">
        <f>SUMIF('Math Scores'!#REF!,Test!$C16,'Math Scores'!#REF!)</f>
        <v>#REF!</v>
      </c>
      <c r="BK16" t="e">
        <f>SUMIF('Math Scores'!#REF!,Test!$C16,'Math Scores'!#REF!)</f>
        <v>#REF!</v>
      </c>
      <c r="BL16" t="e">
        <f>SUMIF('Math Scores'!#REF!,Test!$C16,'Math Scores'!#REF!)</f>
        <v>#REF!</v>
      </c>
      <c r="BM16" t="e">
        <f>SUMIF('Math Scores'!#REF!,Test!$C16,'Math Scores'!#REF!)</f>
        <v>#REF!</v>
      </c>
      <c r="BN16" t="e">
        <f>SUMIF('Math Scores'!#REF!,Test!$C16,'Math Scores'!#REF!)</f>
        <v>#REF!</v>
      </c>
      <c r="BO16" t="e">
        <f>SUMIF('Math Scores'!#REF!,Test!$C16,'Math Scores'!BA$9:BA$93)</f>
        <v>#REF!</v>
      </c>
      <c r="BP16" t="e">
        <f>SUMIF('Math Scores'!#REF!,Test!$C16,'Math Scores'!BB$9:BB$93)</f>
        <v>#REF!</v>
      </c>
      <c r="BQ16" t="e">
        <f>SUMIF('Math Scores'!#REF!,Test!$C16,'Math Scores'!BC$9:BC$93)</f>
        <v>#REF!</v>
      </c>
      <c r="BR16" t="e">
        <f>SUMIF('Math Scores'!#REF!,Test!$C16,'Math Scores'!BD$9:BD$93)</f>
        <v>#REF!</v>
      </c>
      <c r="BS16" t="e">
        <f>SUMIF('Math Scores'!#REF!,Test!$C16,'Math Scores'!BN$9:BN$93)</f>
        <v>#REF!</v>
      </c>
      <c r="BT16" t="e">
        <f>SUMIF('Math Scores'!#REF!,Test!$C16,'Math Scores'!BO$9:BO$93)</f>
        <v>#REF!</v>
      </c>
      <c r="BU16" t="e">
        <f>SUMIF('Math Scores'!#REF!,Test!$C16,'Math Scores'!BP$9:BP$93)</f>
        <v>#REF!</v>
      </c>
      <c r="BV16" t="e">
        <f>SUMIF('Math Scores'!#REF!,Test!$C16,'Math Scores'!BQ$9:BQ$93)</f>
        <v>#REF!</v>
      </c>
      <c r="BW16" t="e">
        <f>SUMIF('Math Scores'!#REF!,Test!$C16,'Math Scores'!BR$9:BR$93)</f>
        <v>#REF!</v>
      </c>
      <c r="BX16" t="e">
        <f>SUMIF('Math Scores'!#REF!,Test!$C16,'Math Scores'!BS$9:BS$93)</f>
        <v>#REF!</v>
      </c>
      <c r="BY16" t="e">
        <f>SUMIF('Math Scores'!#REF!,Test!$C16,'Math Scores'!BT$9:BT$93)</f>
        <v>#REF!</v>
      </c>
      <c r="BZ16" t="e">
        <f>SUMIF('Math Scores'!#REF!,Test!$C16,'Math Scores'!BU$9:BU$93)</f>
        <v>#REF!</v>
      </c>
      <c r="CA16" t="e">
        <f>SUMIF('Math Scores'!#REF!,Test!$C16,'Math Scores'!BV$9:BV$93)</f>
        <v>#REF!</v>
      </c>
      <c r="CB16" t="e">
        <f>SUMIF('Math Scores'!#REF!,Test!$C16,'Math Scores'!BW$9:BW$93)</f>
        <v>#REF!</v>
      </c>
      <c r="CC16" t="e">
        <f>SUMIF('Math Scores'!#REF!,Test!$C16,'Math Scores'!BX$9:BX$93)</f>
        <v>#REF!</v>
      </c>
      <c r="CD16" t="e">
        <f>SUMIF('Math Scores'!#REF!,Test!$C16,'Math Scores'!BY$9:BY$93)</f>
        <v>#REF!</v>
      </c>
      <c r="CE16" t="e">
        <f>SUMIF('Math Scores'!#REF!,Test!$C16,'Math Scores'!#REF!)</f>
        <v>#REF!</v>
      </c>
      <c r="CF16" t="e">
        <f>SUMIF('Math Scores'!#REF!,Test!$C16,'Math Scores'!#REF!)</f>
        <v>#REF!</v>
      </c>
      <c r="CG16" t="e">
        <f>SUMIF('Math Scores'!#REF!,Test!$C16,'Math Scores'!#REF!)</f>
        <v>#REF!</v>
      </c>
      <c r="CH16" t="e">
        <f>SUMIF('Math Scores'!#REF!,Test!$C16,'Math Scores'!#REF!)</f>
        <v>#REF!</v>
      </c>
      <c r="CI16" t="e">
        <f>SUMIF('Math Scores'!#REF!,Test!$C16,'Math Scores'!#REF!)</f>
        <v>#REF!</v>
      </c>
      <c r="CJ16" t="e">
        <f>SUMIF('Math Scores'!#REF!,Test!$C16,'Math Scores'!#REF!)</f>
        <v>#REF!</v>
      </c>
      <c r="CK16" t="e">
        <f>SUMIF('Math Scores'!#REF!,Test!$C16,'Math Scores'!#REF!)</f>
        <v>#REF!</v>
      </c>
      <c r="CL16" t="e">
        <f>SUMIF('Math Scores'!#REF!,Test!$C16,'Math Scores'!#REF!)</f>
        <v>#REF!</v>
      </c>
      <c r="CM16" t="e">
        <f>SUMIF('Math Scores'!#REF!,Test!$C16,'Math Scores'!#REF!)</f>
        <v>#REF!</v>
      </c>
      <c r="CN16" t="e">
        <f>SUMIF('Math Scores'!#REF!,Test!$C16,'Math Scores'!#REF!)</f>
        <v>#REF!</v>
      </c>
      <c r="CO16" t="e">
        <f>SUMIF('Math Scores'!#REF!,Test!$C16,'Math Scores'!#REF!)</f>
        <v>#REF!</v>
      </c>
      <c r="CP16" t="e">
        <f>SUMIF('Math Scores'!#REF!,Test!$C16,'Math Scores'!#REF!)</f>
        <v>#REF!</v>
      </c>
      <c r="CQ16" t="e">
        <f>SUMIF('Math Scores'!#REF!,Test!$C16,'Math Scores'!#REF!)</f>
        <v>#REF!</v>
      </c>
      <c r="CR16" t="e">
        <f>SUMIF('Math Scores'!#REF!,Test!$C16,'Math Scores'!#REF!)</f>
        <v>#REF!</v>
      </c>
      <c r="CS16" t="e">
        <f>SUMIF('Math Scores'!#REF!,Test!$C16,'Math Scores'!#REF!)</f>
        <v>#REF!</v>
      </c>
      <c r="CT16" t="e">
        <f>SUMIF('Math Scores'!#REF!,Test!$C16,'Math Scores'!#REF!)</f>
        <v>#REF!</v>
      </c>
      <c r="CU16" t="e">
        <f>SUMIF('Math Scores'!#REF!,Test!$C16,'Math Scores'!#REF!)</f>
        <v>#REF!</v>
      </c>
      <c r="CV16" t="e">
        <f>SUMIF('Math Scores'!#REF!,Test!$C16,'Math Scores'!#REF!)</f>
        <v>#REF!</v>
      </c>
      <c r="CW16" t="e">
        <f>SUMIF('Math Scores'!#REF!,Test!$C16,'Math Scores'!#REF!)</f>
        <v>#REF!</v>
      </c>
      <c r="CX16" t="e">
        <f>SUMIF('Math Scores'!#REF!,Test!$C16,'Math Scores'!#REF!)</f>
        <v>#REF!</v>
      </c>
    </row>
    <row r="17" spans="1:102" x14ac:dyDescent="0.2">
      <c r="A17" t="str">
        <f t="shared" si="0"/>
        <v>HYDABH02</v>
      </c>
      <c r="B17" s="47">
        <f>AC$4</f>
        <v>0</v>
      </c>
      <c r="C17">
        <v>3.5</v>
      </c>
      <c r="D17" t="e">
        <f>SUMIF('Math Scores'!#REF!,Test!$C17,'Math Scores'!F$9:F$93)</f>
        <v>#REF!</v>
      </c>
      <c r="E17" t="e">
        <f>SUMIF('Math Scores'!#REF!,Test!$C17,'Math Scores'!Q$9:Q$93)</f>
        <v>#REF!</v>
      </c>
      <c r="F17" t="e">
        <f>SUMIF('Math Scores'!#REF!,Test!$C17,'Math Scores'!R$9:R$93)</f>
        <v>#REF!</v>
      </c>
      <c r="G17" t="e">
        <f>SUMIF('Math Scores'!#REF!,Test!$C17,'Math Scores'!S$9:S$93)</f>
        <v>#REF!</v>
      </c>
      <c r="H17" t="e">
        <f>SUMIF('Math Scores'!#REF!,Test!$C17,'Math Scores'!T$9:T$93)</f>
        <v>#REF!</v>
      </c>
      <c r="I17" t="e">
        <f>SUMIF('Math Scores'!#REF!,Test!$C17,'Math Scores'!#REF!)</f>
        <v>#REF!</v>
      </c>
      <c r="J17" t="e">
        <f>SUMIF('Math Scores'!#REF!,Test!$C17,'Math Scores'!#REF!)</f>
        <v>#REF!</v>
      </c>
      <c r="K17" t="e">
        <f>SUMIF('Math Scores'!#REF!,Test!$C17,'Math Scores'!#REF!)</f>
        <v>#REF!</v>
      </c>
      <c r="L17" t="e">
        <f>SUMIF('Math Scores'!#REF!,Test!$C17,'Math Scores'!#REF!)</f>
        <v>#REF!</v>
      </c>
      <c r="M17" t="e">
        <f>SUMIF('Math Scores'!#REF!,Test!$C17,'Math Scores'!#REF!)</f>
        <v>#REF!</v>
      </c>
      <c r="N17" t="e">
        <f>SUMIF('Math Scores'!#REF!,Test!$C17,'Math Scores'!#REF!)</f>
        <v>#REF!</v>
      </c>
      <c r="O17" t="e">
        <f>SUMIF('Math Scores'!#REF!,Test!$C17,'Math Scores'!#REF!)</f>
        <v>#REF!</v>
      </c>
      <c r="P17" t="e">
        <f>SUMIF('Math Scores'!#REF!,Test!$C17,'Math Scores'!U$9:U$93)</f>
        <v>#REF!</v>
      </c>
      <c r="Q17" t="e">
        <f>SUMIF('Math Scores'!#REF!,Test!$C17,'Math Scores'!V$9:V$93)</f>
        <v>#REF!</v>
      </c>
      <c r="R17" t="e">
        <f>SUMIF('Math Scores'!#REF!,Test!$C17,'Math Scores'!W$9:W$93)</f>
        <v>#REF!</v>
      </c>
      <c r="S17" t="e">
        <f>SUMIF('Math Scores'!#REF!,Test!$C17,'Math Scores'!X$9:X$93)</f>
        <v>#REF!</v>
      </c>
      <c r="T17" t="e">
        <f>SUMIF('Math Scores'!#REF!,Test!$C17,'Math Scores'!#REF!)</f>
        <v>#REF!</v>
      </c>
      <c r="U17" t="e">
        <f>SUMIF('Math Scores'!#REF!,Test!$C17,'Math Scores'!#REF!)</f>
        <v>#REF!</v>
      </c>
      <c r="V17" t="e">
        <f>SUMIF('Math Scores'!#REF!,Test!$C17,'Math Scores'!#REF!)</f>
        <v>#REF!</v>
      </c>
      <c r="W17" t="e">
        <f>SUMIF('Math Scores'!#REF!,Test!$C17,'Math Scores'!#REF!)</f>
        <v>#REF!</v>
      </c>
      <c r="X17" t="e">
        <f>SUMIF('Math Scores'!#REF!,Test!$C17,'Math Scores'!#REF!)</f>
        <v>#REF!</v>
      </c>
      <c r="Y17" t="e">
        <f>SUMIF('Math Scores'!#REF!,Test!$C17,'Math Scores'!#REF!)</f>
        <v>#REF!</v>
      </c>
      <c r="Z17" t="e">
        <f>SUMIF('Math Scores'!#REF!,Test!$C17,'Math Scores'!#REF!)</f>
        <v>#REF!</v>
      </c>
      <c r="AA17" t="e">
        <f>SUMIF('Math Scores'!#REF!,Test!$C17,'Math Scores'!#REF!)</f>
        <v>#REF!</v>
      </c>
      <c r="AB17" t="e">
        <f>SUMIF('Math Scores'!#REF!,Test!$C17,'Math Scores'!#REF!)</f>
        <v>#REF!</v>
      </c>
      <c r="AC17" t="e">
        <f>SUMIF('Math Scores'!#REF!,Test!$C17,'Math Scores'!#REF!)</f>
        <v>#REF!</v>
      </c>
      <c r="AD17" t="e">
        <f>SUMIF('Math Scores'!#REF!,Test!$C17,'Math Scores'!AD$9:AD$93)</f>
        <v>#REF!</v>
      </c>
      <c r="AE17" t="e">
        <f>SUMIF('Math Scores'!#REF!,Test!$C17,'Math Scores'!AE$9:AE$93)</f>
        <v>#REF!</v>
      </c>
      <c r="AF17" t="e">
        <f>SUMIF('Math Scores'!#REF!,Test!$C17,'Math Scores'!AF$9:AF$93)</f>
        <v>#REF!</v>
      </c>
      <c r="AG17" t="e">
        <f>SUMIF('Math Scores'!#REF!,Test!$C17,'Math Scores'!AG$9:AG$93)</f>
        <v>#REF!</v>
      </c>
      <c r="AH17" t="e">
        <f>SUMIF('Math Scores'!#REF!,Test!$C17,'Math Scores'!AH$9:AH$93)</f>
        <v>#REF!</v>
      </c>
      <c r="AI17" t="e">
        <f>SUMIF('Math Scores'!#REF!,Test!$C17,'Math Scores'!AQ$9:AQ$93)</f>
        <v>#REF!</v>
      </c>
      <c r="AJ17" t="e">
        <f>SUMIF('Math Scores'!#REF!,Test!$C17,'Math Scores'!AR$9:AR$93)</f>
        <v>#REF!</v>
      </c>
      <c r="AK17" t="e">
        <f>SUMIF('Math Scores'!#REF!,Test!$C17,'Math Scores'!AS$9:AS$93)</f>
        <v>#REF!</v>
      </c>
      <c r="AL17" t="e">
        <f>SUMIF('Math Scores'!#REF!,Test!$C17,'Math Scores'!AT$9:AT$93)</f>
        <v>#REF!</v>
      </c>
      <c r="AM17" t="e">
        <f>SUMIF('Math Scores'!#REF!,Test!$C17,'Math Scores'!AU$9:AU$93)</f>
        <v>#REF!</v>
      </c>
      <c r="AN17" t="e">
        <f>SUMIF('Math Scores'!#REF!,Test!$C17,'Math Scores'!AV$9:AV$93)</f>
        <v>#REF!</v>
      </c>
      <c r="AO17" t="e">
        <f>SUMIF('Math Scores'!#REF!,Test!$C17,'Math Scores'!AW$9:AW$93)</f>
        <v>#REF!</v>
      </c>
      <c r="AP17" t="e">
        <f>SUMIF('Math Scores'!#REF!,Test!$C17,'Math Scores'!AX$9:AX$93)</f>
        <v>#REF!</v>
      </c>
      <c r="AQ17" t="e">
        <f>SUMIF('Math Scores'!#REF!,Test!$C17,'Math Scores'!AY$9:AY$93)</f>
        <v>#REF!</v>
      </c>
      <c r="AR17" t="e">
        <f>SUMIF('Math Scores'!#REF!,Test!$C17,'Math Scores'!AZ$9:AZ$93)</f>
        <v>#REF!</v>
      </c>
      <c r="AS17" t="e">
        <f>SUMIF('Math Scores'!#REF!,Test!$C17,'Math Scores'!#REF!)</f>
        <v>#REF!</v>
      </c>
      <c r="AT17" t="e">
        <f>SUMIF('Math Scores'!#REF!,Test!$C17,'Math Scores'!#REF!)</f>
        <v>#REF!</v>
      </c>
      <c r="AU17" t="e">
        <f>SUMIF('Math Scores'!#REF!,Test!$C17,'Math Scores'!#REF!)</f>
        <v>#REF!</v>
      </c>
      <c r="AV17" t="e">
        <f>SUMIF('Math Scores'!#REF!,Test!$C17,'Math Scores'!#REF!)</f>
        <v>#REF!</v>
      </c>
      <c r="AW17" t="e">
        <f>SUMIF('Math Scores'!#REF!,Test!$C17,'Math Scores'!#REF!)</f>
        <v>#REF!</v>
      </c>
      <c r="AX17" t="e">
        <f>SUMIF('Math Scores'!#REF!,Test!$C17,'Math Scores'!#REF!)</f>
        <v>#REF!</v>
      </c>
      <c r="AY17" t="e">
        <f>SUMIF('Math Scores'!#REF!,Test!$C17,'Math Scores'!#REF!)</f>
        <v>#REF!</v>
      </c>
      <c r="AZ17" t="e">
        <f>SUMIF('Math Scores'!#REF!,Test!$C17,'Math Scores'!#REF!)</f>
        <v>#REF!</v>
      </c>
      <c r="BA17" t="e">
        <f>SUMIF('Math Scores'!#REF!,Test!$C17,'Math Scores'!#REF!)</f>
        <v>#REF!</v>
      </c>
      <c r="BB17" t="e">
        <f>SUMIF('Math Scores'!#REF!,Test!$C17,'Math Scores'!#REF!)</f>
        <v>#REF!</v>
      </c>
      <c r="BC17" t="e">
        <f>SUMIF('Math Scores'!#REF!,Test!$C17,'Math Scores'!#REF!)</f>
        <v>#REF!</v>
      </c>
      <c r="BD17" t="e">
        <f>SUMIF('Math Scores'!#REF!,Test!$C17,'Math Scores'!#REF!)</f>
        <v>#REF!</v>
      </c>
      <c r="BE17" t="e">
        <f>SUMIF('Math Scores'!#REF!,Test!$C17,'Math Scores'!#REF!)</f>
        <v>#REF!</v>
      </c>
      <c r="BF17" t="e">
        <f>SUMIF('Math Scores'!#REF!,Test!$C17,'Math Scores'!#REF!)</f>
        <v>#REF!</v>
      </c>
      <c r="BG17" t="e">
        <f>SUMIF('Math Scores'!#REF!,Test!$C17,'Math Scores'!#REF!)</f>
        <v>#REF!</v>
      </c>
      <c r="BH17" t="e">
        <f>SUMIF('Math Scores'!#REF!,Test!$C17,'Math Scores'!#REF!)</f>
        <v>#REF!</v>
      </c>
      <c r="BI17" t="e">
        <f>SUMIF('Math Scores'!#REF!,Test!$C17,'Math Scores'!#REF!)</f>
        <v>#REF!</v>
      </c>
      <c r="BJ17" t="e">
        <f>SUMIF('Math Scores'!#REF!,Test!$C17,'Math Scores'!#REF!)</f>
        <v>#REF!</v>
      </c>
      <c r="BK17" t="e">
        <f>SUMIF('Math Scores'!#REF!,Test!$C17,'Math Scores'!#REF!)</f>
        <v>#REF!</v>
      </c>
      <c r="BL17" t="e">
        <f>SUMIF('Math Scores'!#REF!,Test!$C17,'Math Scores'!#REF!)</f>
        <v>#REF!</v>
      </c>
      <c r="BM17" t="e">
        <f>SUMIF('Math Scores'!#REF!,Test!$C17,'Math Scores'!#REF!)</f>
        <v>#REF!</v>
      </c>
      <c r="BN17" t="e">
        <f>SUMIF('Math Scores'!#REF!,Test!$C17,'Math Scores'!#REF!)</f>
        <v>#REF!</v>
      </c>
      <c r="BO17" t="e">
        <f>SUMIF('Math Scores'!#REF!,Test!$C17,'Math Scores'!BA$9:BA$93)</f>
        <v>#REF!</v>
      </c>
      <c r="BP17" t="e">
        <f>SUMIF('Math Scores'!#REF!,Test!$C17,'Math Scores'!BB$9:BB$93)</f>
        <v>#REF!</v>
      </c>
      <c r="BQ17" t="e">
        <f>SUMIF('Math Scores'!#REF!,Test!$C17,'Math Scores'!BC$9:BC$93)</f>
        <v>#REF!</v>
      </c>
      <c r="BR17" t="e">
        <f>SUMIF('Math Scores'!#REF!,Test!$C17,'Math Scores'!BD$9:BD$93)</f>
        <v>#REF!</v>
      </c>
      <c r="BS17" t="e">
        <f>SUMIF('Math Scores'!#REF!,Test!$C17,'Math Scores'!BN$9:BN$93)</f>
        <v>#REF!</v>
      </c>
      <c r="BT17" t="e">
        <f>SUMIF('Math Scores'!#REF!,Test!$C17,'Math Scores'!BO$9:BO$93)</f>
        <v>#REF!</v>
      </c>
      <c r="BU17" t="e">
        <f>SUMIF('Math Scores'!#REF!,Test!$C17,'Math Scores'!BP$9:BP$93)</f>
        <v>#REF!</v>
      </c>
      <c r="BV17" t="e">
        <f>SUMIF('Math Scores'!#REF!,Test!$C17,'Math Scores'!BQ$9:BQ$93)</f>
        <v>#REF!</v>
      </c>
      <c r="BW17" t="e">
        <f>SUMIF('Math Scores'!#REF!,Test!$C17,'Math Scores'!BR$9:BR$93)</f>
        <v>#REF!</v>
      </c>
      <c r="BX17" t="e">
        <f>SUMIF('Math Scores'!#REF!,Test!$C17,'Math Scores'!BS$9:BS$93)</f>
        <v>#REF!</v>
      </c>
      <c r="BY17" t="e">
        <f>SUMIF('Math Scores'!#REF!,Test!$C17,'Math Scores'!BT$9:BT$93)</f>
        <v>#REF!</v>
      </c>
      <c r="BZ17" t="e">
        <f>SUMIF('Math Scores'!#REF!,Test!$C17,'Math Scores'!BU$9:BU$93)</f>
        <v>#REF!</v>
      </c>
      <c r="CA17" t="e">
        <f>SUMIF('Math Scores'!#REF!,Test!$C17,'Math Scores'!BV$9:BV$93)</f>
        <v>#REF!</v>
      </c>
      <c r="CB17" t="e">
        <f>SUMIF('Math Scores'!#REF!,Test!$C17,'Math Scores'!BW$9:BW$93)</f>
        <v>#REF!</v>
      </c>
      <c r="CC17" t="e">
        <f>SUMIF('Math Scores'!#REF!,Test!$C17,'Math Scores'!BX$9:BX$93)</f>
        <v>#REF!</v>
      </c>
      <c r="CD17" t="e">
        <f>SUMIF('Math Scores'!#REF!,Test!$C17,'Math Scores'!BY$9:BY$93)</f>
        <v>#REF!</v>
      </c>
      <c r="CE17" t="e">
        <f>SUMIF('Math Scores'!#REF!,Test!$C17,'Math Scores'!#REF!)</f>
        <v>#REF!</v>
      </c>
      <c r="CF17" t="e">
        <f>SUMIF('Math Scores'!#REF!,Test!$C17,'Math Scores'!#REF!)</f>
        <v>#REF!</v>
      </c>
      <c r="CG17" t="e">
        <f>SUMIF('Math Scores'!#REF!,Test!$C17,'Math Scores'!#REF!)</f>
        <v>#REF!</v>
      </c>
      <c r="CH17" t="e">
        <f>SUMIF('Math Scores'!#REF!,Test!$C17,'Math Scores'!#REF!)</f>
        <v>#REF!</v>
      </c>
      <c r="CI17" t="e">
        <f>SUMIF('Math Scores'!#REF!,Test!$C17,'Math Scores'!#REF!)</f>
        <v>#REF!</v>
      </c>
      <c r="CJ17" t="e">
        <f>SUMIF('Math Scores'!#REF!,Test!$C17,'Math Scores'!#REF!)</f>
        <v>#REF!</v>
      </c>
      <c r="CK17" t="e">
        <f>SUMIF('Math Scores'!#REF!,Test!$C17,'Math Scores'!#REF!)</f>
        <v>#REF!</v>
      </c>
      <c r="CL17" t="e">
        <f>SUMIF('Math Scores'!#REF!,Test!$C17,'Math Scores'!#REF!)</f>
        <v>#REF!</v>
      </c>
      <c r="CM17" t="e">
        <f>SUMIF('Math Scores'!#REF!,Test!$C17,'Math Scores'!#REF!)</f>
        <v>#REF!</v>
      </c>
      <c r="CN17" t="e">
        <f>SUMIF('Math Scores'!#REF!,Test!$C17,'Math Scores'!#REF!)</f>
        <v>#REF!</v>
      </c>
      <c r="CO17" t="e">
        <f>SUMIF('Math Scores'!#REF!,Test!$C17,'Math Scores'!#REF!)</f>
        <v>#REF!</v>
      </c>
      <c r="CP17" t="e">
        <f>SUMIF('Math Scores'!#REF!,Test!$C17,'Math Scores'!#REF!)</f>
        <v>#REF!</v>
      </c>
      <c r="CQ17" t="e">
        <f>SUMIF('Math Scores'!#REF!,Test!$C17,'Math Scores'!#REF!)</f>
        <v>#REF!</v>
      </c>
      <c r="CR17" t="e">
        <f>SUMIF('Math Scores'!#REF!,Test!$C17,'Math Scores'!#REF!)</f>
        <v>#REF!</v>
      </c>
      <c r="CS17" t="e">
        <f>SUMIF('Math Scores'!#REF!,Test!$C17,'Math Scores'!#REF!)</f>
        <v>#REF!</v>
      </c>
      <c r="CT17" t="e">
        <f>SUMIF('Math Scores'!#REF!,Test!$C17,'Math Scores'!#REF!)</f>
        <v>#REF!</v>
      </c>
      <c r="CU17" t="e">
        <f>SUMIF('Math Scores'!#REF!,Test!$C17,'Math Scores'!#REF!)</f>
        <v>#REF!</v>
      </c>
      <c r="CV17" t="e">
        <f>SUMIF('Math Scores'!#REF!,Test!$C17,'Math Scores'!#REF!)</f>
        <v>#REF!</v>
      </c>
      <c r="CW17" t="e">
        <f>SUMIF('Math Scores'!#REF!,Test!$C17,'Math Scores'!#REF!)</f>
        <v>#REF!</v>
      </c>
      <c r="CX17" t="e">
        <f>SUMIF('Math Scores'!#REF!,Test!$C17,'Math Scores'!#REF!)</f>
        <v>#REF!</v>
      </c>
    </row>
    <row r="18" spans="1:102" x14ac:dyDescent="0.2">
      <c r="A18" t="str">
        <f t="shared" si="0"/>
        <v>HYDABH02</v>
      </c>
      <c r="B18" s="47">
        <f>AD$4</f>
        <v>0</v>
      </c>
      <c r="C18">
        <v>4</v>
      </c>
      <c r="D18" t="e">
        <f>SUMIF('Math Scores'!#REF!,Test!$C18,'Math Scores'!F$9:F$93)</f>
        <v>#REF!</v>
      </c>
      <c r="E18" t="e">
        <f>SUMIF('Math Scores'!#REF!,Test!$C18,'Math Scores'!Q$9:Q$93)</f>
        <v>#REF!</v>
      </c>
      <c r="F18" t="e">
        <f>SUMIF('Math Scores'!#REF!,Test!$C18,'Math Scores'!R$9:R$93)</f>
        <v>#REF!</v>
      </c>
      <c r="G18" t="e">
        <f>SUMIF('Math Scores'!#REF!,Test!$C18,'Math Scores'!S$9:S$93)</f>
        <v>#REF!</v>
      </c>
      <c r="H18" t="e">
        <f>SUMIF('Math Scores'!#REF!,Test!$C18,'Math Scores'!T$9:T$93)</f>
        <v>#REF!</v>
      </c>
      <c r="I18" t="e">
        <f>SUMIF('Math Scores'!#REF!,Test!$C18,'Math Scores'!#REF!)</f>
        <v>#REF!</v>
      </c>
      <c r="J18" t="e">
        <f>SUMIF('Math Scores'!#REF!,Test!$C18,'Math Scores'!#REF!)</f>
        <v>#REF!</v>
      </c>
      <c r="K18" t="e">
        <f>SUMIF('Math Scores'!#REF!,Test!$C18,'Math Scores'!#REF!)</f>
        <v>#REF!</v>
      </c>
      <c r="L18" t="e">
        <f>SUMIF('Math Scores'!#REF!,Test!$C18,'Math Scores'!#REF!)</f>
        <v>#REF!</v>
      </c>
      <c r="M18" t="e">
        <f>SUMIF('Math Scores'!#REF!,Test!$C18,'Math Scores'!#REF!)</f>
        <v>#REF!</v>
      </c>
      <c r="N18" t="e">
        <f>SUMIF('Math Scores'!#REF!,Test!$C18,'Math Scores'!#REF!)</f>
        <v>#REF!</v>
      </c>
      <c r="O18" t="e">
        <f>SUMIF('Math Scores'!#REF!,Test!$C18,'Math Scores'!#REF!)</f>
        <v>#REF!</v>
      </c>
      <c r="P18" t="e">
        <f>SUMIF('Math Scores'!#REF!,Test!$C18,'Math Scores'!U$9:U$93)</f>
        <v>#REF!</v>
      </c>
      <c r="Q18" t="e">
        <f>SUMIF('Math Scores'!#REF!,Test!$C18,'Math Scores'!V$9:V$93)</f>
        <v>#REF!</v>
      </c>
      <c r="R18" t="e">
        <f>SUMIF('Math Scores'!#REF!,Test!$C18,'Math Scores'!W$9:W$93)</f>
        <v>#REF!</v>
      </c>
      <c r="S18" t="e">
        <f>SUMIF('Math Scores'!#REF!,Test!$C18,'Math Scores'!X$9:X$93)</f>
        <v>#REF!</v>
      </c>
      <c r="T18" t="e">
        <f>SUMIF('Math Scores'!#REF!,Test!$C18,'Math Scores'!#REF!)</f>
        <v>#REF!</v>
      </c>
      <c r="U18" t="e">
        <f>SUMIF('Math Scores'!#REF!,Test!$C18,'Math Scores'!#REF!)</f>
        <v>#REF!</v>
      </c>
      <c r="V18" t="e">
        <f>SUMIF('Math Scores'!#REF!,Test!$C18,'Math Scores'!#REF!)</f>
        <v>#REF!</v>
      </c>
      <c r="W18" t="e">
        <f>SUMIF('Math Scores'!#REF!,Test!$C18,'Math Scores'!#REF!)</f>
        <v>#REF!</v>
      </c>
      <c r="X18" t="e">
        <f>SUMIF('Math Scores'!#REF!,Test!$C18,'Math Scores'!#REF!)</f>
        <v>#REF!</v>
      </c>
      <c r="Y18" t="e">
        <f>SUMIF('Math Scores'!#REF!,Test!$C18,'Math Scores'!#REF!)</f>
        <v>#REF!</v>
      </c>
      <c r="Z18" t="e">
        <f>SUMIF('Math Scores'!#REF!,Test!$C18,'Math Scores'!#REF!)</f>
        <v>#REF!</v>
      </c>
      <c r="AA18" t="e">
        <f>SUMIF('Math Scores'!#REF!,Test!$C18,'Math Scores'!#REF!)</f>
        <v>#REF!</v>
      </c>
      <c r="AB18" t="e">
        <f>SUMIF('Math Scores'!#REF!,Test!$C18,'Math Scores'!#REF!)</f>
        <v>#REF!</v>
      </c>
      <c r="AC18" t="e">
        <f>SUMIF('Math Scores'!#REF!,Test!$C18,'Math Scores'!#REF!)</f>
        <v>#REF!</v>
      </c>
      <c r="AD18" t="e">
        <f>SUMIF('Math Scores'!#REF!,Test!$C18,'Math Scores'!AD$9:AD$93)</f>
        <v>#REF!</v>
      </c>
      <c r="AE18" t="e">
        <f>SUMIF('Math Scores'!#REF!,Test!$C18,'Math Scores'!AE$9:AE$93)</f>
        <v>#REF!</v>
      </c>
      <c r="AF18" t="e">
        <f>SUMIF('Math Scores'!#REF!,Test!$C18,'Math Scores'!AF$9:AF$93)</f>
        <v>#REF!</v>
      </c>
      <c r="AG18" t="e">
        <f>SUMIF('Math Scores'!#REF!,Test!$C18,'Math Scores'!AG$9:AG$93)</f>
        <v>#REF!</v>
      </c>
      <c r="AH18" t="e">
        <f>SUMIF('Math Scores'!#REF!,Test!$C18,'Math Scores'!AH$9:AH$93)</f>
        <v>#REF!</v>
      </c>
      <c r="AI18" t="e">
        <f>SUMIF('Math Scores'!#REF!,Test!$C18,'Math Scores'!AQ$9:AQ$93)</f>
        <v>#REF!</v>
      </c>
      <c r="AJ18" t="e">
        <f>SUMIF('Math Scores'!#REF!,Test!$C18,'Math Scores'!AR$9:AR$93)</f>
        <v>#REF!</v>
      </c>
      <c r="AK18" t="e">
        <f>SUMIF('Math Scores'!#REF!,Test!$C18,'Math Scores'!AS$9:AS$93)</f>
        <v>#REF!</v>
      </c>
      <c r="AL18" t="e">
        <f>SUMIF('Math Scores'!#REF!,Test!$C18,'Math Scores'!AT$9:AT$93)</f>
        <v>#REF!</v>
      </c>
      <c r="AM18" t="e">
        <f>SUMIF('Math Scores'!#REF!,Test!$C18,'Math Scores'!AU$9:AU$93)</f>
        <v>#REF!</v>
      </c>
      <c r="AN18" t="e">
        <f>SUMIF('Math Scores'!#REF!,Test!$C18,'Math Scores'!AV$9:AV$93)</f>
        <v>#REF!</v>
      </c>
      <c r="AO18" t="e">
        <f>SUMIF('Math Scores'!#REF!,Test!$C18,'Math Scores'!AW$9:AW$93)</f>
        <v>#REF!</v>
      </c>
      <c r="AP18" t="e">
        <f>SUMIF('Math Scores'!#REF!,Test!$C18,'Math Scores'!AX$9:AX$93)</f>
        <v>#REF!</v>
      </c>
      <c r="AQ18" t="e">
        <f>SUMIF('Math Scores'!#REF!,Test!$C18,'Math Scores'!AY$9:AY$93)</f>
        <v>#REF!</v>
      </c>
      <c r="AR18" t="e">
        <f>SUMIF('Math Scores'!#REF!,Test!$C18,'Math Scores'!AZ$9:AZ$93)</f>
        <v>#REF!</v>
      </c>
      <c r="AS18" t="e">
        <f>SUMIF('Math Scores'!#REF!,Test!$C18,'Math Scores'!#REF!)</f>
        <v>#REF!</v>
      </c>
      <c r="AT18" t="e">
        <f>SUMIF('Math Scores'!#REF!,Test!$C18,'Math Scores'!#REF!)</f>
        <v>#REF!</v>
      </c>
      <c r="AU18" t="e">
        <f>SUMIF('Math Scores'!#REF!,Test!$C18,'Math Scores'!#REF!)</f>
        <v>#REF!</v>
      </c>
      <c r="AV18" t="e">
        <f>SUMIF('Math Scores'!#REF!,Test!$C18,'Math Scores'!#REF!)</f>
        <v>#REF!</v>
      </c>
      <c r="AW18" t="e">
        <f>SUMIF('Math Scores'!#REF!,Test!$C18,'Math Scores'!#REF!)</f>
        <v>#REF!</v>
      </c>
      <c r="AX18" t="e">
        <f>SUMIF('Math Scores'!#REF!,Test!$C18,'Math Scores'!#REF!)</f>
        <v>#REF!</v>
      </c>
      <c r="AY18" t="e">
        <f>SUMIF('Math Scores'!#REF!,Test!$C18,'Math Scores'!#REF!)</f>
        <v>#REF!</v>
      </c>
      <c r="AZ18" t="e">
        <f>SUMIF('Math Scores'!#REF!,Test!$C18,'Math Scores'!#REF!)</f>
        <v>#REF!</v>
      </c>
      <c r="BA18" t="e">
        <f>SUMIF('Math Scores'!#REF!,Test!$C18,'Math Scores'!#REF!)</f>
        <v>#REF!</v>
      </c>
      <c r="BB18" t="e">
        <f>SUMIF('Math Scores'!#REF!,Test!$C18,'Math Scores'!#REF!)</f>
        <v>#REF!</v>
      </c>
      <c r="BC18" t="e">
        <f>SUMIF('Math Scores'!#REF!,Test!$C18,'Math Scores'!#REF!)</f>
        <v>#REF!</v>
      </c>
      <c r="BD18" t="e">
        <f>SUMIF('Math Scores'!#REF!,Test!$C18,'Math Scores'!#REF!)</f>
        <v>#REF!</v>
      </c>
      <c r="BE18" t="e">
        <f>SUMIF('Math Scores'!#REF!,Test!$C18,'Math Scores'!#REF!)</f>
        <v>#REF!</v>
      </c>
      <c r="BF18" t="e">
        <f>SUMIF('Math Scores'!#REF!,Test!$C18,'Math Scores'!#REF!)</f>
        <v>#REF!</v>
      </c>
      <c r="BG18" t="e">
        <f>SUMIF('Math Scores'!#REF!,Test!$C18,'Math Scores'!#REF!)</f>
        <v>#REF!</v>
      </c>
      <c r="BH18" t="e">
        <f>SUMIF('Math Scores'!#REF!,Test!$C18,'Math Scores'!#REF!)</f>
        <v>#REF!</v>
      </c>
      <c r="BI18" t="e">
        <f>SUMIF('Math Scores'!#REF!,Test!$C18,'Math Scores'!#REF!)</f>
        <v>#REF!</v>
      </c>
      <c r="BJ18" t="e">
        <f>SUMIF('Math Scores'!#REF!,Test!$C18,'Math Scores'!#REF!)</f>
        <v>#REF!</v>
      </c>
      <c r="BK18" t="e">
        <f>SUMIF('Math Scores'!#REF!,Test!$C18,'Math Scores'!#REF!)</f>
        <v>#REF!</v>
      </c>
      <c r="BL18" t="e">
        <f>SUMIF('Math Scores'!#REF!,Test!$C18,'Math Scores'!#REF!)</f>
        <v>#REF!</v>
      </c>
      <c r="BM18" t="e">
        <f>SUMIF('Math Scores'!#REF!,Test!$C18,'Math Scores'!#REF!)</f>
        <v>#REF!</v>
      </c>
      <c r="BN18" t="e">
        <f>SUMIF('Math Scores'!#REF!,Test!$C18,'Math Scores'!#REF!)</f>
        <v>#REF!</v>
      </c>
      <c r="BO18" t="e">
        <f>SUMIF('Math Scores'!#REF!,Test!$C18,'Math Scores'!BA$9:BA$93)</f>
        <v>#REF!</v>
      </c>
      <c r="BP18" t="e">
        <f>SUMIF('Math Scores'!#REF!,Test!$C18,'Math Scores'!BB$9:BB$93)</f>
        <v>#REF!</v>
      </c>
      <c r="BQ18" t="e">
        <f>SUMIF('Math Scores'!#REF!,Test!$C18,'Math Scores'!BC$9:BC$93)</f>
        <v>#REF!</v>
      </c>
      <c r="BR18" t="e">
        <f>SUMIF('Math Scores'!#REF!,Test!$C18,'Math Scores'!BD$9:BD$93)</f>
        <v>#REF!</v>
      </c>
      <c r="BS18" t="e">
        <f>SUMIF('Math Scores'!#REF!,Test!$C18,'Math Scores'!BN$9:BN$93)</f>
        <v>#REF!</v>
      </c>
      <c r="BT18" t="e">
        <f>SUMIF('Math Scores'!#REF!,Test!$C18,'Math Scores'!BO$9:BO$93)</f>
        <v>#REF!</v>
      </c>
      <c r="BU18" t="e">
        <f>SUMIF('Math Scores'!#REF!,Test!$C18,'Math Scores'!BP$9:BP$93)</f>
        <v>#REF!</v>
      </c>
      <c r="BV18" t="e">
        <f>SUMIF('Math Scores'!#REF!,Test!$C18,'Math Scores'!BQ$9:BQ$93)</f>
        <v>#REF!</v>
      </c>
      <c r="BW18" t="e">
        <f>SUMIF('Math Scores'!#REF!,Test!$C18,'Math Scores'!BR$9:BR$93)</f>
        <v>#REF!</v>
      </c>
      <c r="BX18" t="e">
        <f>SUMIF('Math Scores'!#REF!,Test!$C18,'Math Scores'!BS$9:BS$93)</f>
        <v>#REF!</v>
      </c>
      <c r="BY18" t="e">
        <f>SUMIF('Math Scores'!#REF!,Test!$C18,'Math Scores'!BT$9:BT$93)</f>
        <v>#REF!</v>
      </c>
      <c r="BZ18" t="e">
        <f>SUMIF('Math Scores'!#REF!,Test!$C18,'Math Scores'!BU$9:BU$93)</f>
        <v>#REF!</v>
      </c>
      <c r="CA18" t="e">
        <f>SUMIF('Math Scores'!#REF!,Test!$C18,'Math Scores'!BV$9:BV$93)</f>
        <v>#REF!</v>
      </c>
      <c r="CB18" t="e">
        <f>SUMIF('Math Scores'!#REF!,Test!$C18,'Math Scores'!BW$9:BW$93)</f>
        <v>#REF!</v>
      </c>
      <c r="CC18" t="e">
        <f>SUMIF('Math Scores'!#REF!,Test!$C18,'Math Scores'!BX$9:BX$93)</f>
        <v>#REF!</v>
      </c>
      <c r="CD18" t="e">
        <f>SUMIF('Math Scores'!#REF!,Test!$C18,'Math Scores'!BY$9:BY$93)</f>
        <v>#REF!</v>
      </c>
      <c r="CE18" t="e">
        <f>SUMIF('Math Scores'!#REF!,Test!$C18,'Math Scores'!#REF!)</f>
        <v>#REF!</v>
      </c>
      <c r="CF18" t="e">
        <f>SUMIF('Math Scores'!#REF!,Test!$C18,'Math Scores'!#REF!)</f>
        <v>#REF!</v>
      </c>
      <c r="CG18" t="e">
        <f>SUMIF('Math Scores'!#REF!,Test!$C18,'Math Scores'!#REF!)</f>
        <v>#REF!</v>
      </c>
      <c r="CH18" t="e">
        <f>SUMIF('Math Scores'!#REF!,Test!$C18,'Math Scores'!#REF!)</f>
        <v>#REF!</v>
      </c>
      <c r="CI18" t="e">
        <f>SUMIF('Math Scores'!#REF!,Test!$C18,'Math Scores'!#REF!)</f>
        <v>#REF!</v>
      </c>
      <c r="CJ18" t="e">
        <f>SUMIF('Math Scores'!#REF!,Test!$C18,'Math Scores'!#REF!)</f>
        <v>#REF!</v>
      </c>
      <c r="CK18" t="e">
        <f>SUMIF('Math Scores'!#REF!,Test!$C18,'Math Scores'!#REF!)</f>
        <v>#REF!</v>
      </c>
      <c r="CL18" t="e">
        <f>SUMIF('Math Scores'!#REF!,Test!$C18,'Math Scores'!#REF!)</f>
        <v>#REF!</v>
      </c>
      <c r="CM18" t="e">
        <f>SUMIF('Math Scores'!#REF!,Test!$C18,'Math Scores'!#REF!)</f>
        <v>#REF!</v>
      </c>
      <c r="CN18" t="e">
        <f>SUMIF('Math Scores'!#REF!,Test!$C18,'Math Scores'!#REF!)</f>
        <v>#REF!</v>
      </c>
      <c r="CO18" t="e">
        <f>SUMIF('Math Scores'!#REF!,Test!$C18,'Math Scores'!#REF!)</f>
        <v>#REF!</v>
      </c>
      <c r="CP18" t="e">
        <f>SUMIF('Math Scores'!#REF!,Test!$C18,'Math Scores'!#REF!)</f>
        <v>#REF!</v>
      </c>
      <c r="CQ18" t="e">
        <f>SUMIF('Math Scores'!#REF!,Test!$C18,'Math Scores'!#REF!)</f>
        <v>#REF!</v>
      </c>
      <c r="CR18" t="e">
        <f>SUMIF('Math Scores'!#REF!,Test!$C18,'Math Scores'!#REF!)</f>
        <v>#REF!</v>
      </c>
      <c r="CS18" t="e">
        <f>SUMIF('Math Scores'!#REF!,Test!$C18,'Math Scores'!#REF!)</f>
        <v>#REF!</v>
      </c>
      <c r="CT18" t="e">
        <f>SUMIF('Math Scores'!#REF!,Test!$C18,'Math Scores'!#REF!)</f>
        <v>#REF!</v>
      </c>
      <c r="CU18" t="e">
        <f>SUMIF('Math Scores'!#REF!,Test!$C18,'Math Scores'!#REF!)</f>
        <v>#REF!</v>
      </c>
      <c r="CV18" t="e">
        <f>SUMIF('Math Scores'!#REF!,Test!$C18,'Math Scores'!#REF!)</f>
        <v>#REF!</v>
      </c>
      <c r="CW18" t="e">
        <f>SUMIF('Math Scores'!#REF!,Test!$C18,'Math Scores'!#REF!)</f>
        <v>#REF!</v>
      </c>
      <c r="CX18" t="e">
        <f>SUMIF('Math Scores'!#REF!,Test!$C18,'Math Scores'!#REF!)</f>
        <v>#REF!</v>
      </c>
    </row>
    <row r="19" spans="1:102" x14ac:dyDescent="0.2">
      <c r="A19" t="str">
        <f t="shared" si="0"/>
        <v>HYDABH02</v>
      </c>
      <c r="B19" s="47">
        <f>AE$4</f>
        <v>0</v>
      </c>
      <c r="C19">
        <v>4.5</v>
      </c>
      <c r="D19" t="e">
        <f>SUMIF('Math Scores'!#REF!,Test!$C19,'Math Scores'!F$9:F$93)</f>
        <v>#REF!</v>
      </c>
      <c r="E19" t="e">
        <f>SUMIF('Math Scores'!#REF!,Test!$C19,'Math Scores'!Q$9:Q$93)</f>
        <v>#REF!</v>
      </c>
      <c r="F19" t="e">
        <f>SUMIF('Math Scores'!#REF!,Test!$C19,'Math Scores'!R$9:R$93)</f>
        <v>#REF!</v>
      </c>
      <c r="G19" t="e">
        <f>SUMIF('Math Scores'!#REF!,Test!$C19,'Math Scores'!S$9:S$93)</f>
        <v>#REF!</v>
      </c>
      <c r="H19" t="e">
        <f>SUMIF('Math Scores'!#REF!,Test!$C19,'Math Scores'!T$9:T$93)</f>
        <v>#REF!</v>
      </c>
      <c r="I19" t="e">
        <f>SUMIF('Math Scores'!#REF!,Test!$C19,'Math Scores'!#REF!)</f>
        <v>#REF!</v>
      </c>
      <c r="J19" t="e">
        <f>SUMIF('Math Scores'!#REF!,Test!$C19,'Math Scores'!#REF!)</f>
        <v>#REF!</v>
      </c>
      <c r="K19" t="e">
        <f>SUMIF('Math Scores'!#REF!,Test!$C19,'Math Scores'!#REF!)</f>
        <v>#REF!</v>
      </c>
      <c r="L19" t="e">
        <f>SUMIF('Math Scores'!#REF!,Test!$C19,'Math Scores'!#REF!)</f>
        <v>#REF!</v>
      </c>
      <c r="M19" t="e">
        <f>SUMIF('Math Scores'!#REF!,Test!$C19,'Math Scores'!#REF!)</f>
        <v>#REF!</v>
      </c>
      <c r="N19" t="e">
        <f>SUMIF('Math Scores'!#REF!,Test!$C19,'Math Scores'!#REF!)</f>
        <v>#REF!</v>
      </c>
      <c r="O19" t="e">
        <f>SUMIF('Math Scores'!#REF!,Test!$C19,'Math Scores'!#REF!)</f>
        <v>#REF!</v>
      </c>
      <c r="P19" t="e">
        <f>SUMIF('Math Scores'!#REF!,Test!$C19,'Math Scores'!U$9:U$93)</f>
        <v>#REF!</v>
      </c>
      <c r="Q19" t="e">
        <f>SUMIF('Math Scores'!#REF!,Test!$C19,'Math Scores'!V$9:V$93)</f>
        <v>#REF!</v>
      </c>
      <c r="R19" t="e">
        <f>SUMIF('Math Scores'!#REF!,Test!$C19,'Math Scores'!W$9:W$93)</f>
        <v>#REF!</v>
      </c>
      <c r="S19" t="e">
        <f>SUMIF('Math Scores'!#REF!,Test!$C19,'Math Scores'!X$9:X$93)</f>
        <v>#REF!</v>
      </c>
      <c r="T19" t="e">
        <f>SUMIF('Math Scores'!#REF!,Test!$C19,'Math Scores'!#REF!)</f>
        <v>#REF!</v>
      </c>
      <c r="U19" t="e">
        <f>SUMIF('Math Scores'!#REF!,Test!$C19,'Math Scores'!#REF!)</f>
        <v>#REF!</v>
      </c>
      <c r="V19" t="e">
        <f>SUMIF('Math Scores'!#REF!,Test!$C19,'Math Scores'!#REF!)</f>
        <v>#REF!</v>
      </c>
      <c r="W19" t="e">
        <f>SUMIF('Math Scores'!#REF!,Test!$C19,'Math Scores'!#REF!)</f>
        <v>#REF!</v>
      </c>
      <c r="X19" t="e">
        <f>SUMIF('Math Scores'!#REF!,Test!$C19,'Math Scores'!#REF!)</f>
        <v>#REF!</v>
      </c>
      <c r="Y19" t="e">
        <f>SUMIF('Math Scores'!#REF!,Test!$C19,'Math Scores'!#REF!)</f>
        <v>#REF!</v>
      </c>
      <c r="Z19" t="e">
        <f>SUMIF('Math Scores'!#REF!,Test!$C19,'Math Scores'!#REF!)</f>
        <v>#REF!</v>
      </c>
      <c r="AA19" t="e">
        <f>SUMIF('Math Scores'!#REF!,Test!$C19,'Math Scores'!#REF!)</f>
        <v>#REF!</v>
      </c>
      <c r="AB19" t="e">
        <f>SUMIF('Math Scores'!#REF!,Test!$C19,'Math Scores'!#REF!)</f>
        <v>#REF!</v>
      </c>
      <c r="AC19" t="e">
        <f>SUMIF('Math Scores'!#REF!,Test!$C19,'Math Scores'!#REF!)</f>
        <v>#REF!</v>
      </c>
      <c r="AD19" t="e">
        <f>SUMIF('Math Scores'!#REF!,Test!$C19,'Math Scores'!AD$9:AD$93)</f>
        <v>#REF!</v>
      </c>
      <c r="AE19" t="e">
        <f>SUMIF('Math Scores'!#REF!,Test!$C19,'Math Scores'!AE$9:AE$93)</f>
        <v>#REF!</v>
      </c>
      <c r="AF19" t="e">
        <f>SUMIF('Math Scores'!#REF!,Test!$C19,'Math Scores'!AF$9:AF$93)</f>
        <v>#REF!</v>
      </c>
      <c r="AG19" t="e">
        <f>SUMIF('Math Scores'!#REF!,Test!$C19,'Math Scores'!AG$9:AG$93)</f>
        <v>#REF!</v>
      </c>
      <c r="AH19" t="e">
        <f>SUMIF('Math Scores'!#REF!,Test!$C19,'Math Scores'!AH$9:AH$93)</f>
        <v>#REF!</v>
      </c>
      <c r="AI19" t="e">
        <f>SUMIF('Math Scores'!#REF!,Test!$C19,'Math Scores'!AQ$9:AQ$93)</f>
        <v>#REF!</v>
      </c>
      <c r="AJ19" t="e">
        <f>SUMIF('Math Scores'!#REF!,Test!$C19,'Math Scores'!AR$9:AR$93)</f>
        <v>#REF!</v>
      </c>
      <c r="AK19" t="e">
        <f>SUMIF('Math Scores'!#REF!,Test!$C19,'Math Scores'!AS$9:AS$93)</f>
        <v>#REF!</v>
      </c>
      <c r="AL19" t="e">
        <f>SUMIF('Math Scores'!#REF!,Test!$C19,'Math Scores'!AT$9:AT$93)</f>
        <v>#REF!</v>
      </c>
      <c r="AM19" t="e">
        <f>SUMIF('Math Scores'!#REF!,Test!$C19,'Math Scores'!AU$9:AU$93)</f>
        <v>#REF!</v>
      </c>
      <c r="AN19" t="e">
        <f>SUMIF('Math Scores'!#REF!,Test!$C19,'Math Scores'!AV$9:AV$93)</f>
        <v>#REF!</v>
      </c>
      <c r="AO19" t="e">
        <f>SUMIF('Math Scores'!#REF!,Test!$C19,'Math Scores'!AW$9:AW$93)</f>
        <v>#REF!</v>
      </c>
      <c r="AP19" t="e">
        <f>SUMIF('Math Scores'!#REF!,Test!$C19,'Math Scores'!AX$9:AX$93)</f>
        <v>#REF!</v>
      </c>
      <c r="AQ19" t="e">
        <f>SUMIF('Math Scores'!#REF!,Test!$C19,'Math Scores'!AY$9:AY$93)</f>
        <v>#REF!</v>
      </c>
      <c r="AR19" t="e">
        <f>SUMIF('Math Scores'!#REF!,Test!$C19,'Math Scores'!AZ$9:AZ$93)</f>
        <v>#REF!</v>
      </c>
      <c r="AS19" t="e">
        <f>SUMIF('Math Scores'!#REF!,Test!$C19,'Math Scores'!#REF!)</f>
        <v>#REF!</v>
      </c>
      <c r="AT19" t="e">
        <f>SUMIF('Math Scores'!#REF!,Test!$C19,'Math Scores'!#REF!)</f>
        <v>#REF!</v>
      </c>
      <c r="AU19" t="e">
        <f>SUMIF('Math Scores'!#REF!,Test!$C19,'Math Scores'!#REF!)</f>
        <v>#REF!</v>
      </c>
      <c r="AV19" t="e">
        <f>SUMIF('Math Scores'!#REF!,Test!$C19,'Math Scores'!#REF!)</f>
        <v>#REF!</v>
      </c>
      <c r="AW19" t="e">
        <f>SUMIF('Math Scores'!#REF!,Test!$C19,'Math Scores'!#REF!)</f>
        <v>#REF!</v>
      </c>
      <c r="AX19" t="e">
        <f>SUMIF('Math Scores'!#REF!,Test!$C19,'Math Scores'!#REF!)</f>
        <v>#REF!</v>
      </c>
      <c r="AY19" t="e">
        <f>SUMIF('Math Scores'!#REF!,Test!$C19,'Math Scores'!#REF!)</f>
        <v>#REF!</v>
      </c>
      <c r="AZ19" t="e">
        <f>SUMIF('Math Scores'!#REF!,Test!$C19,'Math Scores'!#REF!)</f>
        <v>#REF!</v>
      </c>
      <c r="BA19" t="e">
        <f>SUMIF('Math Scores'!#REF!,Test!$C19,'Math Scores'!#REF!)</f>
        <v>#REF!</v>
      </c>
      <c r="BB19" t="e">
        <f>SUMIF('Math Scores'!#REF!,Test!$C19,'Math Scores'!#REF!)</f>
        <v>#REF!</v>
      </c>
      <c r="BC19" t="e">
        <f>SUMIF('Math Scores'!#REF!,Test!$C19,'Math Scores'!#REF!)</f>
        <v>#REF!</v>
      </c>
      <c r="BD19" t="e">
        <f>SUMIF('Math Scores'!#REF!,Test!$C19,'Math Scores'!#REF!)</f>
        <v>#REF!</v>
      </c>
      <c r="BE19" t="e">
        <f>SUMIF('Math Scores'!#REF!,Test!$C19,'Math Scores'!#REF!)</f>
        <v>#REF!</v>
      </c>
      <c r="BF19" t="e">
        <f>SUMIF('Math Scores'!#REF!,Test!$C19,'Math Scores'!#REF!)</f>
        <v>#REF!</v>
      </c>
      <c r="BG19" t="e">
        <f>SUMIF('Math Scores'!#REF!,Test!$C19,'Math Scores'!#REF!)</f>
        <v>#REF!</v>
      </c>
      <c r="BH19" t="e">
        <f>SUMIF('Math Scores'!#REF!,Test!$C19,'Math Scores'!#REF!)</f>
        <v>#REF!</v>
      </c>
      <c r="BI19" t="e">
        <f>SUMIF('Math Scores'!#REF!,Test!$C19,'Math Scores'!#REF!)</f>
        <v>#REF!</v>
      </c>
      <c r="BJ19" t="e">
        <f>SUMIF('Math Scores'!#REF!,Test!$C19,'Math Scores'!#REF!)</f>
        <v>#REF!</v>
      </c>
      <c r="BK19" t="e">
        <f>SUMIF('Math Scores'!#REF!,Test!$C19,'Math Scores'!#REF!)</f>
        <v>#REF!</v>
      </c>
      <c r="BL19" t="e">
        <f>SUMIF('Math Scores'!#REF!,Test!$C19,'Math Scores'!#REF!)</f>
        <v>#REF!</v>
      </c>
      <c r="BM19" t="e">
        <f>SUMIF('Math Scores'!#REF!,Test!$C19,'Math Scores'!#REF!)</f>
        <v>#REF!</v>
      </c>
      <c r="BN19" t="e">
        <f>SUMIF('Math Scores'!#REF!,Test!$C19,'Math Scores'!#REF!)</f>
        <v>#REF!</v>
      </c>
      <c r="BO19" t="e">
        <f>SUMIF('Math Scores'!#REF!,Test!$C19,'Math Scores'!BA$9:BA$93)</f>
        <v>#REF!</v>
      </c>
      <c r="BP19" t="e">
        <f>SUMIF('Math Scores'!#REF!,Test!$C19,'Math Scores'!BB$9:BB$93)</f>
        <v>#REF!</v>
      </c>
      <c r="BQ19" t="e">
        <f>SUMIF('Math Scores'!#REF!,Test!$C19,'Math Scores'!BC$9:BC$93)</f>
        <v>#REF!</v>
      </c>
      <c r="BR19" t="e">
        <f>SUMIF('Math Scores'!#REF!,Test!$C19,'Math Scores'!BD$9:BD$93)</f>
        <v>#REF!</v>
      </c>
      <c r="BS19" t="e">
        <f>SUMIF('Math Scores'!#REF!,Test!$C19,'Math Scores'!BN$9:BN$93)</f>
        <v>#REF!</v>
      </c>
      <c r="BT19" t="e">
        <f>SUMIF('Math Scores'!#REF!,Test!$C19,'Math Scores'!BO$9:BO$93)</f>
        <v>#REF!</v>
      </c>
      <c r="BU19" t="e">
        <f>SUMIF('Math Scores'!#REF!,Test!$C19,'Math Scores'!BP$9:BP$93)</f>
        <v>#REF!</v>
      </c>
      <c r="BV19" t="e">
        <f>SUMIF('Math Scores'!#REF!,Test!$C19,'Math Scores'!BQ$9:BQ$93)</f>
        <v>#REF!</v>
      </c>
      <c r="BW19" t="e">
        <f>SUMIF('Math Scores'!#REF!,Test!$C19,'Math Scores'!BR$9:BR$93)</f>
        <v>#REF!</v>
      </c>
      <c r="BX19" t="e">
        <f>SUMIF('Math Scores'!#REF!,Test!$C19,'Math Scores'!BS$9:BS$93)</f>
        <v>#REF!</v>
      </c>
      <c r="BY19" t="e">
        <f>SUMIF('Math Scores'!#REF!,Test!$C19,'Math Scores'!BT$9:BT$93)</f>
        <v>#REF!</v>
      </c>
      <c r="BZ19" t="e">
        <f>SUMIF('Math Scores'!#REF!,Test!$C19,'Math Scores'!BU$9:BU$93)</f>
        <v>#REF!</v>
      </c>
      <c r="CA19" t="e">
        <f>SUMIF('Math Scores'!#REF!,Test!$C19,'Math Scores'!BV$9:BV$93)</f>
        <v>#REF!</v>
      </c>
      <c r="CB19" t="e">
        <f>SUMIF('Math Scores'!#REF!,Test!$C19,'Math Scores'!BW$9:BW$93)</f>
        <v>#REF!</v>
      </c>
      <c r="CC19" t="e">
        <f>SUMIF('Math Scores'!#REF!,Test!$C19,'Math Scores'!BX$9:BX$93)</f>
        <v>#REF!</v>
      </c>
      <c r="CD19" t="e">
        <f>SUMIF('Math Scores'!#REF!,Test!$C19,'Math Scores'!BY$9:BY$93)</f>
        <v>#REF!</v>
      </c>
      <c r="CE19" t="e">
        <f>SUMIF('Math Scores'!#REF!,Test!$C19,'Math Scores'!#REF!)</f>
        <v>#REF!</v>
      </c>
      <c r="CF19" t="e">
        <f>SUMIF('Math Scores'!#REF!,Test!$C19,'Math Scores'!#REF!)</f>
        <v>#REF!</v>
      </c>
      <c r="CG19" t="e">
        <f>SUMIF('Math Scores'!#REF!,Test!$C19,'Math Scores'!#REF!)</f>
        <v>#REF!</v>
      </c>
      <c r="CH19" t="e">
        <f>SUMIF('Math Scores'!#REF!,Test!$C19,'Math Scores'!#REF!)</f>
        <v>#REF!</v>
      </c>
      <c r="CI19" t="e">
        <f>SUMIF('Math Scores'!#REF!,Test!$C19,'Math Scores'!#REF!)</f>
        <v>#REF!</v>
      </c>
      <c r="CJ19" t="e">
        <f>SUMIF('Math Scores'!#REF!,Test!$C19,'Math Scores'!#REF!)</f>
        <v>#REF!</v>
      </c>
      <c r="CK19" t="e">
        <f>SUMIF('Math Scores'!#REF!,Test!$C19,'Math Scores'!#REF!)</f>
        <v>#REF!</v>
      </c>
      <c r="CL19" t="e">
        <f>SUMIF('Math Scores'!#REF!,Test!$C19,'Math Scores'!#REF!)</f>
        <v>#REF!</v>
      </c>
      <c r="CM19" t="e">
        <f>SUMIF('Math Scores'!#REF!,Test!$C19,'Math Scores'!#REF!)</f>
        <v>#REF!</v>
      </c>
      <c r="CN19" t="e">
        <f>SUMIF('Math Scores'!#REF!,Test!$C19,'Math Scores'!#REF!)</f>
        <v>#REF!</v>
      </c>
      <c r="CO19" t="e">
        <f>SUMIF('Math Scores'!#REF!,Test!$C19,'Math Scores'!#REF!)</f>
        <v>#REF!</v>
      </c>
      <c r="CP19" t="e">
        <f>SUMIF('Math Scores'!#REF!,Test!$C19,'Math Scores'!#REF!)</f>
        <v>#REF!</v>
      </c>
      <c r="CQ19" t="e">
        <f>SUMIF('Math Scores'!#REF!,Test!$C19,'Math Scores'!#REF!)</f>
        <v>#REF!</v>
      </c>
      <c r="CR19" t="e">
        <f>SUMIF('Math Scores'!#REF!,Test!$C19,'Math Scores'!#REF!)</f>
        <v>#REF!</v>
      </c>
      <c r="CS19" t="e">
        <f>SUMIF('Math Scores'!#REF!,Test!$C19,'Math Scores'!#REF!)</f>
        <v>#REF!</v>
      </c>
      <c r="CT19" t="e">
        <f>SUMIF('Math Scores'!#REF!,Test!$C19,'Math Scores'!#REF!)</f>
        <v>#REF!</v>
      </c>
      <c r="CU19" t="e">
        <f>SUMIF('Math Scores'!#REF!,Test!$C19,'Math Scores'!#REF!)</f>
        <v>#REF!</v>
      </c>
      <c r="CV19" t="e">
        <f>SUMIF('Math Scores'!#REF!,Test!$C19,'Math Scores'!#REF!)</f>
        <v>#REF!</v>
      </c>
      <c r="CW19" t="e">
        <f>SUMIF('Math Scores'!#REF!,Test!$C19,'Math Scores'!#REF!)</f>
        <v>#REF!</v>
      </c>
      <c r="CX19" t="e">
        <f>SUMIF('Math Scores'!#REF!,Test!$C19,'Math Scores'!#REF!)</f>
        <v>#REF!</v>
      </c>
    </row>
    <row r="20" spans="1:102" x14ac:dyDescent="0.2">
      <c r="A20" t="str">
        <f t="shared" si="0"/>
        <v>HYDABH02</v>
      </c>
      <c r="B20" s="47">
        <f>AF$4</f>
        <v>0</v>
      </c>
      <c r="C20">
        <v>5</v>
      </c>
      <c r="D20" t="e">
        <f>SUMIF('Math Scores'!#REF!,Test!$C20,'Math Scores'!F$9:F$93)</f>
        <v>#REF!</v>
      </c>
      <c r="E20" t="e">
        <f>SUMIF('Math Scores'!#REF!,Test!$C20,'Math Scores'!Q$9:Q$93)</f>
        <v>#REF!</v>
      </c>
      <c r="F20" t="e">
        <f>SUMIF('Math Scores'!#REF!,Test!$C20,'Math Scores'!R$9:R$93)</f>
        <v>#REF!</v>
      </c>
      <c r="G20" t="e">
        <f>SUMIF('Math Scores'!#REF!,Test!$C20,'Math Scores'!S$9:S$93)</f>
        <v>#REF!</v>
      </c>
      <c r="H20" t="e">
        <f>SUMIF('Math Scores'!#REF!,Test!$C20,'Math Scores'!T$9:T$93)</f>
        <v>#REF!</v>
      </c>
      <c r="I20" t="e">
        <f>SUMIF('Math Scores'!#REF!,Test!$C20,'Math Scores'!#REF!)</f>
        <v>#REF!</v>
      </c>
      <c r="J20" t="e">
        <f>SUMIF('Math Scores'!#REF!,Test!$C20,'Math Scores'!#REF!)</f>
        <v>#REF!</v>
      </c>
      <c r="K20" t="e">
        <f>SUMIF('Math Scores'!#REF!,Test!$C20,'Math Scores'!#REF!)</f>
        <v>#REF!</v>
      </c>
      <c r="L20" t="e">
        <f>SUMIF('Math Scores'!#REF!,Test!$C20,'Math Scores'!#REF!)</f>
        <v>#REF!</v>
      </c>
      <c r="M20" t="e">
        <f>SUMIF('Math Scores'!#REF!,Test!$C20,'Math Scores'!#REF!)</f>
        <v>#REF!</v>
      </c>
      <c r="N20" t="e">
        <f>SUMIF('Math Scores'!#REF!,Test!$C20,'Math Scores'!#REF!)</f>
        <v>#REF!</v>
      </c>
      <c r="O20" t="e">
        <f>SUMIF('Math Scores'!#REF!,Test!$C20,'Math Scores'!#REF!)</f>
        <v>#REF!</v>
      </c>
      <c r="P20" t="e">
        <f>SUMIF('Math Scores'!#REF!,Test!$C20,'Math Scores'!U$9:U$93)</f>
        <v>#REF!</v>
      </c>
      <c r="Q20" t="e">
        <f>SUMIF('Math Scores'!#REF!,Test!$C20,'Math Scores'!V$9:V$93)</f>
        <v>#REF!</v>
      </c>
      <c r="R20" t="e">
        <f>SUMIF('Math Scores'!#REF!,Test!$C20,'Math Scores'!W$9:W$93)</f>
        <v>#REF!</v>
      </c>
      <c r="S20" t="e">
        <f>SUMIF('Math Scores'!#REF!,Test!$C20,'Math Scores'!X$9:X$93)</f>
        <v>#REF!</v>
      </c>
      <c r="T20" t="e">
        <f>SUMIF('Math Scores'!#REF!,Test!$C20,'Math Scores'!#REF!)</f>
        <v>#REF!</v>
      </c>
      <c r="U20" t="e">
        <f>SUMIF('Math Scores'!#REF!,Test!$C20,'Math Scores'!#REF!)</f>
        <v>#REF!</v>
      </c>
      <c r="V20" t="e">
        <f>SUMIF('Math Scores'!#REF!,Test!$C20,'Math Scores'!#REF!)</f>
        <v>#REF!</v>
      </c>
      <c r="W20" t="e">
        <f>SUMIF('Math Scores'!#REF!,Test!$C20,'Math Scores'!#REF!)</f>
        <v>#REF!</v>
      </c>
      <c r="X20" t="e">
        <f>SUMIF('Math Scores'!#REF!,Test!$C20,'Math Scores'!#REF!)</f>
        <v>#REF!</v>
      </c>
      <c r="Y20" t="e">
        <f>SUMIF('Math Scores'!#REF!,Test!$C20,'Math Scores'!#REF!)</f>
        <v>#REF!</v>
      </c>
      <c r="Z20" t="e">
        <f>SUMIF('Math Scores'!#REF!,Test!$C20,'Math Scores'!#REF!)</f>
        <v>#REF!</v>
      </c>
      <c r="AA20" t="e">
        <f>SUMIF('Math Scores'!#REF!,Test!$C20,'Math Scores'!#REF!)</f>
        <v>#REF!</v>
      </c>
      <c r="AB20" t="e">
        <f>SUMIF('Math Scores'!#REF!,Test!$C20,'Math Scores'!#REF!)</f>
        <v>#REF!</v>
      </c>
      <c r="AC20" t="e">
        <f>SUMIF('Math Scores'!#REF!,Test!$C20,'Math Scores'!#REF!)</f>
        <v>#REF!</v>
      </c>
      <c r="AD20" t="e">
        <f>SUMIF('Math Scores'!#REF!,Test!$C20,'Math Scores'!AD$9:AD$93)</f>
        <v>#REF!</v>
      </c>
      <c r="AE20" t="e">
        <f>SUMIF('Math Scores'!#REF!,Test!$C20,'Math Scores'!AE$9:AE$93)</f>
        <v>#REF!</v>
      </c>
      <c r="AF20" t="e">
        <f>SUMIF('Math Scores'!#REF!,Test!$C20,'Math Scores'!AF$9:AF$93)</f>
        <v>#REF!</v>
      </c>
      <c r="AG20" t="e">
        <f>SUMIF('Math Scores'!#REF!,Test!$C20,'Math Scores'!AG$9:AG$93)</f>
        <v>#REF!</v>
      </c>
      <c r="AH20" t="e">
        <f>SUMIF('Math Scores'!#REF!,Test!$C20,'Math Scores'!AH$9:AH$93)</f>
        <v>#REF!</v>
      </c>
      <c r="AI20" t="e">
        <f>SUMIF('Math Scores'!#REF!,Test!$C20,'Math Scores'!AQ$9:AQ$93)</f>
        <v>#REF!</v>
      </c>
      <c r="AJ20" t="e">
        <f>SUMIF('Math Scores'!#REF!,Test!$C20,'Math Scores'!AR$9:AR$93)</f>
        <v>#REF!</v>
      </c>
      <c r="AK20" t="e">
        <f>SUMIF('Math Scores'!#REF!,Test!$C20,'Math Scores'!AS$9:AS$93)</f>
        <v>#REF!</v>
      </c>
      <c r="AL20" t="e">
        <f>SUMIF('Math Scores'!#REF!,Test!$C20,'Math Scores'!AT$9:AT$93)</f>
        <v>#REF!</v>
      </c>
      <c r="AM20" t="e">
        <f>SUMIF('Math Scores'!#REF!,Test!$C20,'Math Scores'!AU$9:AU$93)</f>
        <v>#REF!</v>
      </c>
      <c r="AN20" t="e">
        <f>SUMIF('Math Scores'!#REF!,Test!$C20,'Math Scores'!AV$9:AV$93)</f>
        <v>#REF!</v>
      </c>
      <c r="AO20" t="e">
        <f>SUMIF('Math Scores'!#REF!,Test!$C20,'Math Scores'!AW$9:AW$93)</f>
        <v>#REF!</v>
      </c>
      <c r="AP20" t="e">
        <f>SUMIF('Math Scores'!#REF!,Test!$C20,'Math Scores'!AX$9:AX$93)</f>
        <v>#REF!</v>
      </c>
      <c r="AQ20" t="e">
        <f>SUMIF('Math Scores'!#REF!,Test!$C20,'Math Scores'!AY$9:AY$93)</f>
        <v>#REF!</v>
      </c>
      <c r="AR20" t="e">
        <f>SUMIF('Math Scores'!#REF!,Test!$C20,'Math Scores'!AZ$9:AZ$93)</f>
        <v>#REF!</v>
      </c>
      <c r="AS20" t="e">
        <f>SUMIF('Math Scores'!#REF!,Test!$C20,'Math Scores'!#REF!)</f>
        <v>#REF!</v>
      </c>
      <c r="AT20" t="e">
        <f>SUMIF('Math Scores'!#REF!,Test!$C20,'Math Scores'!#REF!)</f>
        <v>#REF!</v>
      </c>
      <c r="AU20" t="e">
        <f>SUMIF('Math Scores'!#REF!,Test!$C20,'Math Scores'!#REF!)</f>
        <v>#REF!</v>
      </c>
      <c r="AV20" t="e">
        <f>SUMIF('Math Scores'!#REF!,Test!$C20,'Math Scores'!#REF!)</f>
        <v>#REF!</v>
      </c>
      <c r="AW20" t="e">
        <f>SUMIF('Math Scores'!#REF!,Test!$C20,'Math Scores'!#REF!)</f>
        <v>#REF!</v>
      </c>
      <c r="AX20" t="e">
        <f>SUMIF('Math Scores'!#REF!,Test!$C20,'Math Scores'!#REF!)</f>
        <v>#REF!</v>
      </c>
      <c r="AY20" t="e">
        <f>SUMIF('Math Scores'!#REF!,Test!$C20,'Math Scores'!#REF!)</f>
        <v>#REF!</v>
      </c>
      <c r="AZ20" t="e">
        <f>SUMIF('Math Scores'!#REF!,Test!$C20,'Math Scores'!#REF!)</f>
        <v>#REF!</v>
      </c>
      <c r="BA20" t="e">
        <f>SUMIF('Math Scores'!#REF!,Test!$C20,'Math Scores'!#REF!)</f>
        <v>#REF!</v>
      </c>
      <c r="BB20" t="e">
        <f>SUMIF('Math Scores'!#REF!,Test!$C20,'Math Scores'!#REF!)</f>
        <v>#REF!</v>
      </c>
      <c r="BC20" t="e">
        <f>SUMIF('Math Scores'!#REF!,Test!$C20,'Math Scores'!#REF!)</f>
        <v>#REF!</v>
      </c>
      <c r="BD20" t="e">
        <f>SUMIF('Math Scores'!#REF!,Test!$C20,'Math Scores'!#REF!)</f>
        <v>#REF!</v>
      </c>
      <c r="BE20" t="e">
        <f>SUMIF('Math Scores'!#REF!,Test!$C20,'Math Scores'!#REF!)</f>
        <v>#REF!</v>
      </c>
      <c r="BF20" t="e">
        <f>SUMIF('Math Scores'!#REF!,Test!$C20,'Math Scores'!#REF!)</f>
        <v>#REF!</v>
      </c>
      <c r="BG20" t="e">
        <f>SUMIF('Math Scores'!#REF!,Test!$C20,'Math Scores'!#REF!)</f>
        <v>#REF!</v>
      </c>
      <c r="BH20" t="e">
        <f>SUMIF('Math Scores'!#REF!,Test!$C20,'Math Scores'!#REF!)</f>
        <v>#REF!</v>
      </c>
      <c r="BI20" t="e">
        <f>SUMIF('Math Scores'!#REF!,Test!$C20,'Math Scores'!#REF!)</f>
        <v>#REF!</v>
      </c>
      <c r="BJ20" t="e">
        <f>SUMIF('Math Scores'!#REF!,Test!$C20,'Math Scores'!#REF!)</f>
        <v>#REF!</v>
      </c>
      <c r="BK20" t="e">
        <f>SUMIF('Math Scores'!#REF!,Test!$C20,'Math Scores'!#REF!)</f>
        <v>#REF!</v>
      </c>
      <c r="BL20" t="e">
        <f>SUMIF('Math Scores'!#REF!,Test!$C20,'Math Scores'!#REF!)</f>
        <v>#REF!</v>
      </c>
      <c r="BM20" t="e">
        <f>SUMIF('Math Scores'!#REF!,Test!$C20,'Math Scores'!#REF!)</f>
        <v>#REF!</v>
      </c>
      <c r="BN20" t="e">
        <f>SUMIF('Math Scores'!#REF!,Test!$C20,'Math Scores'!#REF!)</f>
        <v>#REF!</v>
      </c>
      <c r="BO20" t="e">
        <f>SUMIF('Math Scores'!#REF!,Test!$C20,'Math Scores'!BA$9:BA$93)</f>
        <v>#REF!</v>
      </c>
      <c r="BP20" t="e">
        <f>SUMIF('Math Scores'!#REF!,Test!$C20,'Math Scores'!BB$9:BB$93)</f>
        <v>#REF!</v>
      </c>
      <c r="BQ20" t="e">
        <f>SUMIF('Math Scores'!#REF!,Test!$C20,'Math Scores'!BC$9:BC$93)</f>
        <v>#REF!</v>
      </c>
      <c r="BR20" t="e">
        <f>SUMIF('Math Scores'!#REF!,Test!$C20,'Math Scores'!BD$9:BD$93)</f>
        <v>#REF!</v>
      </c>
      <c r="BS20" t="e">
        <f>SUMIF('Math Scores'!#REF!,Test!$C20,'Math Scores'!BN$9:BN$93)</f>
        <v>#REF!</v>
      </c>
      <c r="BT20" t="e">
        <f>SUMIF('Math Scores'!#REF!,Test!$C20,'Math Scores'!BO$9:BO$93)</f>
        <v>#REF!</v>
      </c>
      <c r="BU20" t="e">
        <f>SUMIF('Math Scores'!#REF!,Test!$C20,'Math Scores'!BP$9:BP$93)</f>
        <v>#REF!</v>
      </c>
      <c r="BV20" t="e">
        <f>SUMIF('Math Scores'!#REF!,Test!$C20,'Math Scores'!BQ$9:BQ$93)</f>
        <v>#REF!</v>
      </c>
      <c r="BW20" t="e">
        <f>SUMIF('Math Scores'!#REF!,Test!$C20,'Math Scores'!BR$9:BR$93)</f>
        <v>#REF!</v>
      </c>
      <c r="BX20" t="e">
        <f>SUMIF('Math Scores'!#REF!,Test!$C20,'Math Scores'!BS$9:BS$93)</f>
        <v>#REF!</v>
      </c>
      <c r="BY20" t="e">
        <f>SUMIF('Math Scores'!#REF!,Test!$C20,'Math Scores'!BT$9:BT$93)</f>
        <v>#REF!</v>
      </c>
      <c r="BZ20" t="e">
        <f>SUMIF('Math Scores'!#REF!,Test!$C20,'Math Scores'!BU$9:BU$93)</f>
        <v>#REF!</v>
      </c>
      <c r="CA20" t="e">
        <f>SUMIF('Math Scores'!#REF!,Test!$C20,'Math Scores'!BV$9:BV$93)</f>
        <v>#REF!</v>
      </c>
      <c r="CB20" t="e">
        <f>SUMIF('Math Scores'!#REF!,Test!$C20,'Math Scores'!BW$9:BW$93)</f>
        <v>#REF!</v>
      </c>
      <c r="CC20" t="e">
        <f>SUMIF('Math Scores'!#REF!,Test!$C20,'Math Scores'!BX$9:BX$93)</f>
        <v>#REF!</v>
      </c>
      <c r="CD20" t="e">
        <f>SUMIF('Math Scores'!#REF!,Test!$C20,'Math Scores'!BY$9:BY$93)</f>
        <v>#REF!</v>
      </c>
      <c r="CE20" t="e">
        <f>SUMIF('Math Scores'!#REF!,Test!$C20,'Math Scores'!#REF!)</f>
        <v>#REF!</v>
      </c>
      <c r="CF20" t="e">
        <f>SUMIF('Math Scores'!#REF!,Test!$C20,'Math Scores'!#REF!)</f>
        <v>#REF!</v>
      </c>
      <c r="CG20" t="e">
        <f>SUMIF('Math Scores'!#REF!,Test!$C20,'Math Scores'!#REF!)</f>
        <v>#REF!</v>
      </c>
      <c r="CH20" t="e">
        <f>SUMIF('Math Scores'!#REF!,Test!$C20,'Math Scores'!#REF!)</f>
        <v>#REF!</v>
      </c>
      <c r="CI20" t="e">
        <f>SUMIF('Math Scores'!#REF!,Test!$C20,'Math Scores'!#REF!)</f>
        <v>#REF!</v>
      </c>
      <c r="CJ20" t="e">
        <f>SUMIF('Math Scores'!#REF!,Test!$C20,'Math Scores'!#REF!)</f>
        <v>#REF!</v>
      </c>
      <c r="CK20" t="e">
        <f>SUMIF('Math Scores'!#REF!,Test!$C20,'Math Scores'!#REF!)</f>
        <v>#REF!</v>
      </c>
      <c r="CL20" t="e">
        <f>SUMIF('Math Scores'!#REF!,Test!$C20,'Math Scores'!#REF!)</f>
        <v>#REF!</v>
      </c>
      <c r="CM20" t="e">
        <f>SUMIF('Math Scores'!#REF!,Test!$C20,'Math Scores'!#REF!)</f>
        <v>#REF!</v>
      </c>
      <c r="CN20" t="e">
        <f>SUMIF('Math Scores'!#REF!,Test!$C20,'Math Scores'!#REF!)</f>
        <v>#REF!</v>
      </c>
      <c r="CO20" t="e">
        <f>SUMIF('Math Scores'!#REF!,Test!$C20,'Math Scores'!#REF!)</f>
        <v>#REF!</v>
      </c>
      <c r="CP20" t="e">
        <f>SUMIF('Math Scores'!#REF!,Test!$C20,'Math Scores'!#REF!)</f>
        <v>#REF!</v>
      </c>
      <c r="CQ20" t="e">
        <f>SUMIF('Math Scores'!#REF!,Test!$C20,'Math Scores'!#REF!)</f>
        <v>#REF!</v>
      </c>
      <c r="CR20" t="e">
        <f>SUMIF('Math Scores'!#REF!,Test!$C20,'Math Scores'!#REF!)</f>
        <v>#REF!</v>
      </c>
      <c r="CS20" t="e">
        <f>SUMIF('Math Scores'!#REF!,Test!$C20,'Math Scores'!#REF!)</f>
        <v>#REF!</v>
      </c>
      <c r="CT20" t="e">
        <f>SUMIF('Math Scores'!#REF!,Test!$C20,'Math Scores'!#REF!)</f>
        <v>#REF!</v>
      </c>
      <c r="CU20" t="e">
        <f>SUMIF('Math Scores'!#REF!,Test!$C20,'Math Scores'!#REF!)</f>
        <v>#REF!</v>
      </c>
      <c r="CV20" t="e">
        <f>SUMIF('Math Scores'!#REF!,Test!$C20,'Math Scores'!#REF!)</f>
        <v>#REF!</v>
      </c>
      <c r="CW20" t="e">
        <f>SUMIF('Math Scores'!#REF!,Test!$C20,'Math Scores'!#REF!)</f>
        <v>#REF!</v>
      </c>
      <c r="CX20" t="e">
        <f>SUMIF('Math Scores'!#REF!,Test!$C20,'Math Scores'!#REF!)</f>
        <v>#REF!</v>
      </c>
    </row>
    <row r="21" spans="1:102" x14ac:dyDescent="0.2">
      <c r="A21" t="str">
        <f t="shared" si="0"/>
        <v>HYDABH02</v>
      </c>
      <c r="B21" s="47">
        <f>AG$4</f>
        <v>0</v>
      </c>
      <c r="C21">
        <v>5.5</v>
      </c>
      <c r="D21" t="e">
        <f>SUMIF('Math Scores'!#REF!,Test!$C21,'Math Scores'!F$9:F$93)</f>
        <v>#REF!</v>
      </c>
      <c r="E21" t="e">
        <f>SUMIF('Math Scores'!#REF!,Test!$C21,'Math Scores'!Q$9:Q$93)</f>
        <v>#REF!</v>
      </c>
      <c r="F21" t="e">
        <f>SUMIF('Math Scores'!#REF!,Test!$C21,'Math Scores'!R$9:R$93)</f>
        <v>#REF!</v>
      </c>
      <c r="G21" t="e">
        <f>SUMIF('Math Scores'!#REF!,Test!$C21,'Math Scores'!S$9:S$93)</f>
        <v>#REF!</v>
      </c>
      <c r="H21" t="e">
        <f>SUMIF('Math Scores'!#REF!,Test!$C21,'Math Scores'!T$9:T$93)</f>
        <v>#REF!</v>
      </c>
      <c r="I21" t="e">
        <f>SUMIF('Math Scores'!#REF!,Test!$C21,'Math Scores'!#REF!)</f>
        <v>#REF!</v>
      </c>
      <c r="J21" t="e">
        <f>SUMIF('Math Scores'!#REF!,Test!$C21,'Math Scores'!#REF!)</f>
        <v>#REF!</v>
      </c>
      <c r="K21" t="e">
        <f>SUMIF('Math Scores'!#REF!,Test!$C21,'Math Scores'!#REF!)</f>
        <v>#REF!</v>
      </c>
      <c r="L21" t="e">
        <f>SUMIF('Math Scores'!#REF!,Test!$C21,'Math Scores'!#REF!)</f>
        <v>#REF!</v>
      </c>
      <c r="M21" t="e">
        <f>SUMIF('Math Scores'!#REF!,Test!$C21,'Math Scores'!#REF!)</f>
        <v>#REF!</v>
      </c>
      <c r="N21" t="e">
        <f>SUMIF('Math Scores'!#REF!,Test!$C21,'Math Scores'!#REF!)</f>
        <v>#REF!</v>
      </c>
      <c r="O21" t="e">
        <f>SUMIF('Math Scores'!#REF!,Test!$C21,'Math Scores'!#REF!)</f>
        <v>#REF!</v>
      </c>
      <c r="P21" t="e">
        <f>SUMIF('Math Scores'!#REF!,Test!$C21,'Math Scores'!U$9:U$93)</f>
        <v>#REF!</v>
      </c>
      <c r="Q21" t="e">
        <f>SUMIF('Math Scores'!#REF!,Test!$C21,'Math Scores'!V$9:V$93)</f>
        <v>#REF!</v>
      </c>
      <c r="R21" t="e">
        <f>SUMIF('Math Scores'!#REF!,Test!$C21,'Math Scores'!W$9:W$93)</f>
        <v>#REF!</v>
      </c>
      <c r="S21" t="e">
        <f>SUMIF('Math Scores'!#REF!,Test!$C21,'Math Scores'!X$9:X$93)</f>
        <v>#REF!</v>
      </c>
      <c r="T21" t="e">
        <f>SUMIF('Math Scores'!#REF!,Test!$C21,'Math Scores'!#REF!)</f>
        <v>#REF!</v>
      </c>
      <c r="U21" t="e">
        <f>SUMIF('Math Scores'!#REF!,Test!$C21,'Math Scores'!#REF!)</f>
        <v>#REF!</v>
      </c>
      <c r="V21" t="e">
        <f>SUMIF('Math Scores'!#REF!,Test!$C21,'Math Scores'!#REF!)</f>
        <v>#REF!</v>
      </c>
      <c r="W21" t="e">
        <f>SUMIF('Math Scores'!#REF!,Test!$C21,'Math Scores'!#REF!)</f>
        <v>#REF!</v>
      </c>
      <c r="X21" t="e">
        <f>SUMIF('Math Scores'!#REF!,Test!$C21,'Math Scores'!#REF!)</f>
        <v>#REF!</v>
      </c>
      <c r="Y21" t="e">
        <f>SUMIF('Math Scores'!#REF!,Test!$C21,'Math Scores'!#REF!)</f>
        <v>#REF!</v>
      </c>
      <c r="Z21" t="e">
        <f>SUMIF('Math Scores'!#REF!,Test!$C21,'Math Scores'!#REF!)</f>
        <v>#REF!</v>
      </c>
      <c r="AA21" t="e">
        <f>SUMIF('Math Scores'!#REF!,Test!$C21,'Math Scores'!#REF!)</f>
        <v>#REF!</v>
      </c>
      <c r="AB21" t="e">
        <f>SUMIF('Math Scores'!#REF!,Test!$C21,'Math Scores'!#REF!)</f>
        <v>#REF!</v>
      </c>
      <c r="AC21" t="e">
        <f>SUMIF('Math Scores'!#REF!,Test!$C21,'Math Scores'!#REF!)</f>
        <v>#REF!</v>
      </c>
      <c r="AD21" t="e">
        <f>SUMIF('Math Scores'!#REF!,Test!$C21,'Math Scores'!AD$9:AD$93)</f>
        <v>#REF!</v>
      </c>
      <c r="AE21" t="e">
        <f>SUMIF('Math Scores'!#REF!,Test!$C21,'Math Scores'!AE$9:AE$93)</f>
        <v>#REF!</v>
      </c>
      <c r="AF21" t="e">
        <f>SUMIF('Math Scores'!#REF!,Test!$C21,'Math Scores'!AF$9:AF$93)</f>
        <v>#REF!</v>
      </c>
      <c r="AG21" t="e">
        <f>SUMIF('Math Scores'!#REF!,Test!$C21,'Math Scores'!AG$9:AG$93)</f>
        <v>#REF!</v>
      </c>
      <c r="AH21" t="e">
        <f>SUMIF('Math Scores'!#REF!,Test!$C21,'Math Scores'!AH$9:AH$93)</f>
        <v>#REF!</v>
      </c>
      <c r="AI21" t="e">
        <f>SUMIF('Math Scores'!#REF!,Test!$C21,'Math Scores'!AQ$9:AQ$93)</f>
        <v>#REF!</v>
      </c>
      <c r="AJ21" t="e">
        <f>SUMIF('Math Scores'!#REF!,Test!$C21,'Math Scores'!AR$9:AR$93)</f>
        <v>#REF!</v>
      </c>
      <c r="AK21" t="e">
        <f>SUMIF('Math Scores'!#REF!,Test!$C21,'Math Scores'!AS$9:AS$93)</f>
        <v>#REF!</v>
      </c>
      <c r="AL21" t="e">
        <f>SUMIF('Math Scores'!#REF!,Test!$C21,'Math Scores'!AT$9:AT$93)</f>
        <v>#REF!</v>
      </c>
      <c r="AM21" t="e">
        <f>SUMIF('Math Scores'!#REF!,Test!$C21,'Math Scores'!AU$9:AU$93)</f>
        <v>#REF!</v>
      </c>
      <c r="AN21" t="e">
        <f>SUMIF('Math Scores'!#REF!,Test!$C21,'Math Scores'!AV$9:AV$93)</f>
        <v>#REF!</v>
      </c>
      <c r="AO21" t="e">
        <f>SUMIF('Math Scores'!#REF!,Test!$C21,'Math Scores'!AW$9:AW$93)</f>
        <v>#REF!</v>
      </c>
      <c r="AP21" t="e">
        <f>SUMIF('Math Scores'!#REF!,Test!$C21,'Math Scores'!AX$9:AX$93)</f>
        <v>#REF!</v>
      </c>
      <c r="AQ21" t="e">
        <f>SUMIF('Math Scores'!#REF!,Test!$C21,'Math Scores'!AY$9:AY$93)</f>
        <v>#REF!</v>
      </c>
      <c r="AR21" t="e">
        <f>SUMIF('Math Scores'!#REF!,Test!$C21,'Math Scores'!AZ$9:AZ$93)</f>
        <v>#REF!</v>
      </c>
      <c r="AS21" t="e">
        <f>SUMIF('Math Scores'!#REF!,Test!$C21,'Math Scores'!#REF!)</f>
        <v>#REF!</v>
      </c>
      <c r="AT21" t="e">
        <f>SUMIF('Math Scores'!#REF!,Test!$C21,'Math Scores'!#REF!)</f>
        <v>#REF!</v>
      </c>
      <c r="AU21" t="e">
        <f>SUMIF('Math Scores'!#REF!,Test!$C21,'Math Scores'!#REF!)</f>
        <v>#REF!</v>
      </c>
      <c r="AV21" t="e">
        <f>SUMIF('Math Scores'!#REF!,Test!$C21,'Math Scores'!#REF!)</f>
        <v>#REF!</v>
      </c>
      <c r="AW21" t="e">
        <f>SUMIF('Math Scores'!#REF!,Test!$C21,'Math Scores'!#REF!)</f>
        <v>#REF!</v>
      </c>
      <c r="AX21" t="e">
        <f>SUMIF('Math Scores'!#REF!,Test!$C21,'Math Scores'!#REF!)</f>
        <v>#REF!</v>
      </c>
      <c r="AY21" t="e">
        <f>SUMIF('Math Scores'!#REF!,Test!$C21,'Math Scores'!#REF!)</f>
        <v>#REF!</v>
      </c>
      <c r="AZ21" t="e">
        <f>SUMIF('Math Scores'!#REF!,Test!$C21,'Math Scores'!#REF!)</f>
        <v>#REF!</v>
      </c>
      <c r="BA21" t="e">
        <f>SUMIF('Math Scores'!#REF!,Test!$C21,'Math Scores'!#REF!)</f>
        <v>#REF!</v>
      </c>
      <c r="BB21" t="e">
        <f>SUMIF('Math Scores'!#REF!,Test!$C21,'Math Scores'!#REF!)</f>
        <v>#REF!</v>
      </c>
      <c r="BC21" t="e">
        <f>SUMIF('Math Scores'!#REF!,Test!$C21,'Math Scores'!#REF!)</f>
        <v>#REF!</v>
      </c>
      <c r="BD21" t="e">
        <f>SUMIF('Math Scores'!#REF!,Test!$C21,'Math Scores'!#REF!)</f>
        <v>#REF!</v>
      </c>
      <c r="BE21" t="e">
        <f>SUMIF('Math Scores'!#REF!,Test!$C21,'Math Scores'!#REF!)</f>
        <v>#REF!</v>
      </c>
      <c r="BF21" t="e">
        <f>SUMIF('Math Scores'!#REF!,Test!$C21,'Math Scores'!#REF!)</f>
        <v>#REF!</v>
      </c>
      <c r="BG21" t="e">
        <f>SUMIF('Math Scores'!#REF!,Test!$C21,'Math Scores'!#REF!)</f>
        <v>#REF!</v>
      </c>
      <c r="BH21" t="e">
        <f>SUMIF('Math Scores'!#REF!,Test!$C21,'Math Scores'!#REF!)</f>
        <v>#REF!</v>
      </c>
      <c r="BI21" t="e">
        <f>SUMIF('Math Scores'!#REF!,Test!$C21,'Math Scores'!#REF!)</f>
        <v>#REF!</v>
      </c>
      <c r="BJ21" t="e">
        <f>SUMIF('Math Scores'!#REF!,Test!$C21,'Math Scores'!#REF!)</f>
        <v>#REF!</v>
      </c>
      <c r="BK21" t="e">
        <f>SUMIF('Math Scores'!#REF!,Test!$C21,'Math Scores'!#REF!)</f>
        <v>#REF!</v>
      </c>
      <c r="BL21" t="e">
        <f>SUMIF('Math Scores'!#REF!,Test!$C21,'Math Scores'!#REF!)</f>
        <v>#REF!</v>
      </c>
      <c r="BM21" t="e">
        <f>SUMIF('Math Scores'!#REF!,Test!$C21,'Math Scores'!#REF!)</f>
        <v>#REF!</v>
      </c>
      <c r="BN21" t="e">
        <f>SUMIF('Math Scores'!#REF!,Test!$C21,'Math Scores'!#REF!)</f>
        <v>#REF!</v>
      </c>
      <c r="BO21" t="e">
        <f>SUMIF('Math Scores'!#REF!,Test!$C21,'Math Scores'!BA$9:BA$93)</f>
        <v>#REF!</v>
      </c>
      <c r="BP21" t="e">
        <f>SUMIF('Math Scores'!#REF!,Test!$C21,'Math Scores'!BB$9:BB$93)</f>
        <v>#REF!</v>
      </c>
      <c r="BQ21" t="e">
        <f>SUMIF('Math Scores'!#REF!,Test!$C21,'Math Scores'!BC$9:BC$93)</f>
        <v>#REF!</v>
      </c>
      <c r="BR21" t="e">
        <f>SUMIF('Math Scores'!#REF!,Test!$C21,'Math Scores'!BD$9:BD$93)</f>
        <v>#REF!</v>
      </c>
      <c r="BS21" t="e">
        <f>SUMIF('Math Scores'!#REF!,Test!$C21,'Math Scores'!BN$9:BN$93)</f>
        <v>#REF!</v>
      </c>
      <c r="BT21" t="e">
        <f>SUMIF('Math Scores'!#REF!,Test!$C21,'Math Scores'!BO$9:BO$93)</f>
        <v>#REF!</v>
      </c>
      <c r="BU21" t="e">
        <f>SUMIF('Math Scores'!#REF!,Test!$C21,'Math Scores'!BP$9:BP$93)</f>
        <v>#REF!</v>
      </c>
      <c r="BV21" t="e">
        <f>SUMIF('Math Scores'!#REF!,Test!$C21,'Math Scores'!BQ$9:BQ$93)</f>
        <v>#REF!</v>
      </c>
      <c r="BW21" t="e">
        <f>SUMIF('Math Scores'!#REF!,Test!$C21,'Math Scores'!BR$9:BR$93)</f>
        <v>#REF!</v>
      </c>
      <c r="BX21" t="e">
        <f>SUMIF('Math Scores'!#REF!,Test!$C21,'Math Scores'!BS$9:BS$93)</f>
        <v>#REF!</v>
      </c>
      <c r="BY21" t="e">
        <f>SUMIF('Math Scores'!#REF!,Test!$C21,'Math Scores'!BT$9:BT$93)</f>
        <v>#REF!</v>
      </c>
      <c r="BZ21" t="e">
        <f>SUMIF('Math Scores'!#REF!,Test!$C21,'Math Scores'!BU$9:BU$93)</f>
        <v>#REF!</v>
      </c>
      <c r="CA21" t="e">
        <f>SUMIF('Math Scores'!#REF!,Test!$C21,'Math Scores'!BV$9:BV$93)</f>
        <v>#REF!</v>
      </c>
      <c r="CB21" t="e">
        <f>SUMIF('Math Scores'!#REF!,Test!$C21,'Math Scores'!BW$9:BW$93)</f>
        <v>#REF!</v>
      </c>
      <c r="CC21" t="e">
        <f>SUMIF('Math Scores'!#REF!,Test!$C21,'Math Scores'!BX$9:BX$93)</f>
        <v>#REF!</v>
      </c>
      <c r="CD21" t="e">
        <f>SUMIF('Math Scores'!#REF!,Test!$C21,'Math Scores'!BY$9:BY$93)</f>
        <v>#REF!</v>
      </c>
      <c r="CE21" t="e">
        <f>SUMIF('Math Scores'!#REF!,Test!$C21,'Math Scores'!#REF!)</f>
        <v>#REF!</v>
      </c>
      <c r="CF21" t="e">
        <f>SUMIF('Math Scores'!#REF!,Test!$C21,'Math Scores'!#REF!)</f>
        <v>#REF!</v>
      </c>
      <c r="CG21" t="e">
        <f>SUMIF('Math Scores'!#REF!,Test!$C21,'Math Scores'!#REF!)</f>
        <v>#REF!</v>
      </c>
      <c r="CH21" t="e">
        <f>SUMIF('Math Scores'!#REF!,Test!$C21,'Math Scores'!#REF!)</f>
        <v>#REF!</v>
      </c>
      <c r="CI21" t="e">
        <f>SUMIF('Math Scores'!#REF!,Test!$C21,'Math Scores'!#REF!)</f>
        <v>#REF!</v>
      </c>
      <c r="CJ21" t="e">
        <f>SUMIF('Math Scores'!#REF!,Test!$C21,'Math Scores'!#REF!)</f>
        <v>#REF!</v>
      </c>
      <c r="CK21" t="e">
        <f>SUMIF('Math Scores'!#REF!,Test!$C21,'Math Scores'!#REF!)</f>
        <v>#REF!</v>
      </c>
      <c r="CL21" t="e">
        <f>SUMIF('Math Scores'!#REF!,Test!$C21,'Math Scores'!#REF!)</f>
        <v>#REF!</v>
      </c>
      <c r="CM21" t="e">
        <f>SUMIF('Math Scores'!#REF!,Test!$C21,'Math Scores'!#REF!)</f>
        <v>#REF!</v>
      </c>
      <c r="CN21" t="e">
        <f>SUMIF('Math Scores'!#REF!,Test!$C21,'Math Scores'!#REF!)</f>
        <v>#REF!</v>
      </c>
      <c r="CO21" t="e">
        <f>SUMIF('Math Scores'!#REF!,Test!$C21,'Math Scores'!#REF!)</f>
        <v>#REF!</v>
      </c>
      <c r="CP21" t="e">
        <f>SUMIF('Math Scores'!#REF!,Test!$C21,'Math Scores'!#REF!)</f>
        <v>#REF!</v>
      </c>
      <c r="CQ21" t="e">
        <f>SUMIF('Math Scores'!#REF!,Test!$C21,'Math Scores'!#REF!)</f>
        <v>#REF!</v>
      </c>
      <c r="CR21" t="e">
        <f>SUMIF('Math Scores'!#REF!,Test!$C21,'Math Scores'!#REF!)</f>
        <v>#REF!</v>
      </c>
      <c r="CS21" t="e">
        <f>SUMIF('Math Scores'!#REF!,Test!$C21,'Math Scores'!#REF!)</f>
        <v>#REF!</v>
      </c>
      <c r="CT21" t="e">
        <f>SUMIF('Math Scores'!#REF!,Test!$C21,'Math Scores'!#REF!)</f>
        <v>#REF!</v>
      </c>
      <c r="CU21" t="e">
        <f>SUMIF('Math Scores'!#REF!,Test!$C21,'Math Scores'!#REF!)</f>
        <v>#REF!</v>
      </c>
      <c r="CV21" t="e">
        <f>SUMIF('Math Scores'!#REF!,Test!$C21,'Math Scores'!#REF!)</f>
        <v>#REF!</v>
      </c>
      <c r="CW21" t="e">
        <f>SUMIF('Math Scores'!#REF!,Test!$C21,'Math Scores'!#REF!)</f>
        <v>#REF!</v>
      </c>
      <c r="CX21" t="e">
        <f>SUMIF('Math Scores'!#REF!,Test!$C21,'Math Scores'!#REF!)</f>
        <v>#REF!</v>
      </c>
    </row>
    <row r="22" spans="1:102" x14ac:dyDescent="0.2">
      <c r="A22" t="str">
        <f t="shared" si="0"/>
        <v>HYDABH02</v>
      </c>
      <c r="B22" s="47">
        <f>AH$4</f>
        <v>0</v>
      </c>
      <c r="C22">
        <v>6</v>
      </c>
      <c r="D22" t="e">
        <f>SUMIF('Math Scores'!#REF!,Test!$C22,'Math Scores'!F$9:F$93)</f>
        <v>#REF!</v>
      </c>
      <c r="E22" t="e">
        <f>SUMIF('Math Scores'!#REF!,Test!$C22,'Math Scores'!Q$9:Q$93)</f>
        <v>#REF!</v>
      </c>
      <c r="F22" t="e">
        <f>SUMIF('Math Scores'!#REF!,Test!$C22,'Math Scores'!R$9:R$93)</f>
        <v>#REF!</v>
      </c>
      <c r="G22" t="e">
        <f>SUMIF('Math Scores'!#REF!,Test!$C22,'Math Scores'!S$9:S$93)</f>
        <v>#REF!</v>
      </c>
      <c r="H22" t="e">
        <f>SUMIF('Math Scores'!#REF!,Test!$C22,'Math Scores'!T$9:T$93)</f>
        <v>#REF!</v>
      </c>
      <c r="I22" t="e">
        <f>SUMIF('Math Scores'!#REF!,Test!$C22,'Math Scores'!#REF!)</f>
        <v>#REF!</v>
      </c>
      <c r="J22" t="e">
        <f>SUMIF('Math Scores'!#REF!,Test!$C22,'Math Scores'!#REF!)</f>
        <v>#REF!</v>
      </c>
      <c r="K22" t="e">
        <f>SUMIF('Math Scores'!#REF!,Test!$C22,'Math Scores'!#REF!)</f>
        <v>#REF!</v>
      </c>
      <c r="L22" t="e">
        <f>SUMIF('Math Scores'!#REF!,Test!$C22,'Math Scores'!#REF!)</f>
        <v>#REF!</v>
      </c>
      <c r="M22" t="e">
        <f>SUMIF('Math Scores'!#REF!,Test!$C22,'Math Scores'!#REF!)</f>
        <v>#REF!</v>
      </c>
      <c r="N22" t="e">
        <f>SUMIF('Math Scores'!#REF!,Test!$C22,'Math Scores'!#REF!)</f>
        <v>#REF!</v>
      </c>
      <c r="O22" t="e">
        <f>SUMIF('Math Scores'!#REF!,Test!$C22,'Math Scores'!#REF!)</f>
        <v>#REF!</v>
      </c>
      <c r="P22" t="e">
        <f>SUMIF('Math Scores'!#REF!,Test!$C22,'Math Scores'!U$9:U$93)</f>
        <v>#REF!</v>
      </c>
      <c r="Q22" t="e">
        <f>SUMIF('Math Scores'!#REF!,Test!$C22,'Math Scores'!V$9:V$93)</f>
        <v>#REF!</v>
      </c>
      <c r="R22" t="e">
        <f>SUMIF('Math Scores'!#REF!,Test!$C22,'Math Scores'!W$9:W$93)</f>
        <v>#REF!</v>
      </c>
      <c r="S22" t="e">
        <f>SUMIF('Math Scores'!#REF!,Test!$C22,'Math Scores'!X$9:X$93)</f>
        <v>#REF!</v>
      </c>
      <c r="T22" t="e">
        <f>SUMIF('Math Scores'!#REF!,Test!$C22,'Math Scores'!#REF!)</f>
        <v>#REF!</v>
      </c>
      <c r="U22" t="e">
        <f>SUMIF('Math Scores'!#REF!,Test!$C22,'Math Scores'!#REF!)</f>
        <v>#REF!</v>
      </c>
      <c r="V22" t="e">
        <f>SUMIF('Math Scores'!#REF!,Test!$C22,'Math Scores'!#REF!)</f>
        <v>#REF!</v>
      </c>
      <c r="W22" t="e">
        <f>SUMIF('Math Scores'!#REF!,Test!$C22,'Math Scores'!#REF!)</f>
        <v>#REF!</v>
      </c>
      <c r="X22" t="e">
        <f>SUMIF('Math Scores'!#REF!,Test!$C22,'Math Scores'!#REF!)</f>
        <v>#REF!</v>
      </c>
      <c r="Y22" t="e">
        <f>SUMIF('Math Scores'!#REF!,Test!$C22,'Math Scores'!#REF!)</f>
        <v>#REF!</v>
      </c>
      <c r="Z22" t="e">
        <f>SUMIF('Math Scores'!#REF!,Test!$C22,'Math Scores'!#REF!)</f>
        <v>#REF!</v>
      </c>
      <c r="AA22" t="e">
        <f>SUMIF('Math Scores'!#REF!,Test!$C22,'Math Scores'!#REF!)</f>
        <v>#REF!</v>
      </c>
      <c r="AB22" t="e">
        <f>SUMIF('Math Scores'!#REF!,Test!$C22,'Math Scores'!#REF!)</f>
        <v>#REF!</v>
      </c>
      <c r="AC22" t="e">
        <f>SUMIF('Math Scores'!#REF!,Test!$C22,'Math Scores'!#REF!)</f>
        <v>#REF!</v>
      </c>
      <c r="AD22" t="e">
        <f>SUMIF('Math Scores'!#REF!,Test!$C22,'Math Scores'!AD$9:AD$93)</f>
        <v>#REF!</v>
      </c>
      <c r="AE22" t="e">
        <f>SUMIF('Math Scores'!#REF!,Test!$C22,'Math Scores'!AE$9:AE$93)</f>
        <v>#REF!</v>
      </c>
      <c r="AF22" t="e">
        <f>SUMIF('Math Scores'!#REF!,Test!$C22,'Math Scores'!AF$9:AF$93)</f>
        <v>#REF!</v>
      </c>
      <c r="AG22" t="e">
        <f>SUMIF('Math Scores'!#REF!,Test!$C22,'Math Scores'!AG$9:AG$93)</f>
        <v>#REF!</v>
      </c>
      <c r="AH22" t="e">
        <f>SUMIF('Math Scores'!#REF!,Test!$C22,'Math Scores'!AH$9:AH$93)</f>
        <v>#REF!</v>
      </c>
      <c r="AI22" t="e">
        <f>SUMIF('Math Scores'!#REF!,Test!$C22,'Math Scores'!AQ$9:AQ$93)</f>
        <v>#REF!</v>
      </c>
      <c r="AJ22" t="e">
        <f>SUMIF('Math Scores'!#REF!,Test!$C22,'Math Scores'!AR$9:AR$93)</f>
        <v>#REF!</v>
      </c>
      <c r="AK22" t="e">
        <f>SUMIF('Math Scores'!#REF!,Test!$C22,'Math Scores'!AS$9:AS$93)</f>
        <v>#REF!</v>
      </c>
      <c r="AL22" t="e">
        <f>SUMIF('Math Scores'!#REF!,Test!$C22,'Math Scores'!AT$9:AT$93)</f>
        <v>#REF!</v>
      </c>
      <c r="AM22" t="e">
        <f>SUMIF('Math Scores'!#REF!,Test!$C22,'Math Scores'!AU$9:AU$93)</f>
        <v>#REF!</v>
      </c>
      <c r="AN22" t="e">
        <f>SUMIF('Math Scores'!#REF!,Test!$C22,'Math Scores'!AV$9:AV$93)</f>
        <v>#REF!</v>
      </c>
      <c r="AO22" t="e">
        <f>SUMIF('Math Scores'!#REF!,Test!$C22,'Math Scores'!AW$9:AW$93)</f>
        <v>#REF!</v>
      </c>
      <c r="AP22" t="e">
        <f>SUMIF('Math Scores'!#REF!,Test!$C22,'Math Scores'!AX$9:AX$93)</f>
        <v>#REF!</v>
      </c>
      <c r="AQ22" t="e">
        <f>SUMIF('Math Scores'!#REF!,Test!$C22,'Math Scores'!AY$9:AY$93)</f>
        <v>#REF!</v>
      </c>
      <c r="AR22" t="e">
        <f>SUMIF('Math Scores'!#REF!,Test!$C22,'Math Scores'!AZ$9:AZ$93)</f>
        <v>#REF!</v>
      </c>
      <c r="AS22" t="e">
        <f>SUMIF('Math Scores'!#REF!,Test!$C22,'Math Scores'!#REF!)</f>
        <v>#REF!</v>
      </c>
      <c r="AT22" t="e">
        <f>SUMIF('Math Scores'!#REF!,Test!$C22,'Math Scores'!#REF!)</f>
        <v>#REF!</v>
      </c>
      <c r="AU22" t="e">
        <f>SUMIF('Math Scores'!#REF!,Test!$C22,'Math Scores'!#REF!)</f>
        <v>#REF!</v>
      </c>
      <c r="AV22" t="e">
        <f>SUMIF('Math Scores'!#REF!,Test!$C22,'Math Scores'!#REF!)</f>
        <v>#REF!</v>
      </c>
      <c r="AW22" t="e">
        <f>SUMIF('Math Scores'!#REF!,Test!$C22,'Math Scores'!#REF!)</f>
        <v>#REF!</v>
      </c>
      <c r="AX22" t="e">
        <f>SUMIF('Math Scores'!#REF!,Test!$C22,'Math Scores'!#REF!)</f>
        <v>#REF!</v>
      </c>
      <c r="AY22" t="e">
        <f>SUMIF('Math Scores'!#REF!,Test!$C22,'Math Scores'!#REF!)</f>
        <v>#REF!</v>
      </c>
      <c r="AZ22" t="e">
        <f>SUMIF('Math Scores'!#REF!,Test!$C22,'Math Scores'!#REF!)</f>
        <v>#REF!</v>
      </c>
      <c r="BA22" t="e">
        <f>SUMIF('Math Scores'!#REF!,Test!$C22,'Math Scores'!#REF!)</f>
        <v>#REF!</v>
      </c>
      <c r="BB22" t="e">
        <f>SUMIF('Math Scores'!#REF!,Test!$C22,'Math Scores'!#REF!)</f>
        <v>#REF!</v>
      </c>
      <c r="BC22" t="e">
        <f>SUMIF('Math Scores'!#REF!,Test!$C22,'Math Scores'!#REF!)</f>
        <v>#REF!</v>
      </c>
      <c r="BD22" t="e">
        <f>SUMIF('Math Scores'!#REF!,Test!$C22,'Math Scores'!#REF!)</f>
        <v>#REF!</v>
      </c>
      <c r="BE22" t="e">
        <f>SUMIF('Math Scores'!#REF!,Test!$C22,'Math Scores'!#REF!)</f>
        <v>#REF!</v>
      </c>
      <c r="BF22" t="e">
        <f>SUMIF('Math Scores'!#REF!,Test!$C22,'Math Scores'!#REF!)</f>
        <v>#REF!</v>
      </c>
      <c r="BG22" t="e">
        <f>SUMIF('Math Scores'!#REF!,Test!$C22,'Math Scores'!#REF!)</f>
        <v>#REF!</v>
      </c>
      <c r="BH22" t="e">
        <f>SUMIF('Math Scores'!#REF!,Test!$C22,'Math Scores'!#REF!)</f>
        <v>#REF!</v>
      </c>
      <c r="BI22" t="e">
        <f>SUMIF('Math Scores'!#REF!,Test!$C22,'Math Scores'!#REF!)</f>
        <v>#REF!</v>
      </c>
      <c r="BJ22" t="e">
        <f>SUMIF('Math Scores'!#REF!,Test!$C22,'Math Scores'!#REF!)</f>
        <v>#REF!</v>
      </c>
      <c r="BK22" t="e">
        <f>SUMIF('Math Scores'!#REF!,Test!$C22,'Math Scores'!#REF!)</f>
        <v>#REF!</v>
      </c>
      <c r="BL22" t="e">
        <f>SUMIF('Math Scores'!#REF!,Test!$C22,'Math Scores'!#REF!)</f>
        <v>#REF!</v>
      </c>
      <c r="BM22" t="e">
        <f>SUMIF('Math Scores'!#REF!,Test!$C22,'Math Scores'!#REF!)</f>
        <v>#REF!</v>
      </c>
      <c r="BN22" t="e">
        <f>SUMIF('Math Scores'!#REF!,Test!$C22,'Math Scores'!#REF!)</f>
        <v>#REF!</v>
      </c>
      <c r="BO22" t="e">
        <f>SUMIF('Math Scores'!#REF!,Test!$C22,'Math Scores'!BA$9:BA$93)</f>
        <v>#REF!</v>
      </c>
      <c r="BP22" t="e">
        <f>SUMIF('Math Scores'!#REF!,Test!$C22,'Math Scores'!BB$9:BB$93)</f>
        <v>#REF!</v>
      </c>
      <c r="BQ22" t="e">
        <f>SUMIF('Math Scores'!#REF!,Test!$C22,'Math Scores'!BC$9:BC$93)</f>
        <v>#REF!</v>
      </c>
      <c r="BR22" t="e">
        <f>SUMIF('Math Scores'!#REF!,Test!$C22,'Math Scores'!BD$9:BD$93)</f>
        <v>#REF!</v>
      </c>
      <c r="BS22" t="e">
        <f>SUMIF('Math Scores'!#REF!,Test!$C22,'Math Scores'!BN$9:BN$93)</f>
        <v>#REF!</v>
      </c>
      <c r="BT22" t="e">
        <f>SUMIF('Math Scores'!#REF!,Test!$C22,'Math Scores'!BO$9:BO$93)</f>
        <v>#REF!</v>
      </c>
      <c r="BU22" t="e">
        <f>SUMIF('Math Scores'!#REF!,Test!$C22,'Math Scores'!BP$9:BP$93)</f>
        <v>#REF!</v>
      </c>
      <c r="BV22" t="e">
        <f>SUMIF('Math Scores'!#REF!,Test!$C22,'Math Scores'!BQ$9:BQ$93)</f>
        <v>#REF!</v>
      </c>
      <c r="BW22" t="e">
        <f>SUMIF('Math Scores'!#REF!,Test!$C22,'Math Scores'!BR$9:BR$93)</f>
        <v>#REF!</v>
      </c>
      <c r="BX22" t="e">
        <f>SUMIF('Math Scores'!#REF!,Test!$C22,'Math Scores'!BS$9:BS$93)</f>
        <v>#REF!</v>
      </c>
      <c r="BY22" t="e">
        <f>SUMIF('Math Scores'!#REF!,Test!$C22,'Math Scores'!BT$9:BT$93)</f>
        <v>#REF!</v>
      </c>
      <c r="BZ22" t="e">
        <f>SUMIF('Math Scores'!#REF!,Test!$C22,'Math Scores'!BU$9:BU$93)</f>
        <v>#REF!</v>
      </c>
      <c r="CA22" t="e">
        <f>SUMIF('Math Scores'!#REF!,Test!$C22,'Math Scores'!BV$9:BV$93)</f>
        <v>#REF!</v>
      </c>
      <c r="CB22" t="e">
        <f>SUMIF('Math Scores'!#REF!,Test!$C22,'Math Scores'!BW$9:BW$93)</f>
        <v>#REF!</v>
      </c>
      <c r="CC22" t="e">
        <f>SUMIF('Math Scores'!#REF!,Test!$C22,'Math Scores'!BX$9:BX$93)</f>
        <v>#REF!</v>
      </c>
      <c r="CD22" t="e">
        <f>SUMIF('Math Scores'!#REF!,Test!$C22,'Math Scores'!BY$9:BY$93)</f>
        <v>#REF!</v>
      </c>
      <c r="CE22" t="e">
        <f>SUMIF('Math Scores'!#REF!,Test!$C22,'Math Scores'!#REF!)</f>
        <v>#REF!</v>
      </c>
      <c r="CF22" t="e">
        <f>SUMIF('Math Scores'!#REF!,Test!$C22,'Math Scores'!#REF!)</f>
        <v>#REF!</v>
      </c>
      <c r="CG22" t="e">
        <f>SUMIF('Math Scores'!#REF!,Test!$C22,'Math Scores'!#REF!)</f>
        <v>#REF!</v>
      </c>
      <c r="CH22" t="e">
        <f>SUMIF('Math Scores'!#REF!,Test!$C22,'Math Scores'!#REF!)</f>
        <v>#REF!</v>
      </c>
      <c r="CI22" t="e">
        <f>SUMIF('Math Scores'!#REF!,Test!$C22,'Math Scores'!#REF!)</f>
        <v>#REF!</v>
      </c>
      <c r="CJ22" t="e">
        <f>SUMIF('Math Scores'!#REF!,Test!$C22,'Math Scores'!#REF!)</f>
        <v>#REF!</v>
      </c>
      <c r="CK22" t="e">
        <f>SUMIF('Math Scores'!#REF!,Test!$C22,'Math Scores'!#REF!)</f>
        <v>#REF!</v>
      </c>
      <c r="CL22" t="e">
        <f>SUMIF('Math Scores'!#REF!,Test!$C22,'Math Scores'!#REF!)</f>
        <v>#REF!</v>
      </c>
      <c r="CM22" t="e">
        <f>SUMIF('Math Scores'!#REF!,Test!$C22,'Math Scores'!#REF!)</f>
        <v>#REF!</v>
      </c>
      <c r="CN22" t="e">
        <f>SUMIF('Math Scores'!#REF!,Test!$C22,'Math Scores'!#REF!)</f>
        <v>#REF!</v>
      </c>
      <c r="CO22" t="e">
        <f>SUMIF('Math Scores'!#REF!,Test!$C22,'Math Scores'!#REF!)</f>
        <v>#REF!</v>
      </c>
      <c r="CP22" t="e">
        <f>SUMIF('Math Scores'!#REF!,Test!$C22,'Math Scores'!#REF!)</f>
        <v>#REF!</v>
      </c>
      <c r="CQ22" t="e">
        <f>SUMIF('Math Scores'!#REF!,Test!$C22,'Math Scores'!#REF!)</f>
        <v>#REF!</v>
      </c>
      <c r="CR22" t="e">
        <f>SUMIF('Math Scores'!#REF!,Test!$C22,'Math Scores'!#REF!)</f>
        <v>#REF!</v>
      </c>
      <c r="CS22" t="e">
        <f>SUMIF('Math Scores'!#REF!,Test!$C22,'Math Scores'!#REF!)</f>
        <v>#REF!</v>
      </c>
      <c r="CT22" t="e">
        <f>SUMIF('Math Scores'!#REF!,Test!$C22,'Math Scores'!#REF!)</f>
        <v>#REF!</v>
      </c>
      <c r="CU22" t="e">
        <f>SUMIF('Math Scores'!#REF!,Test!$C22,'Math Scores'!#REF!)</f>
        <v>#REF!</v>
      </c>
      <c r="CV22" t="e">
        <f>SUMIF('Math Scores'!#REF!,Test!$C22,'Math Scores'!#REF!)</f>
        <v>#REF!</v>
      </c>
      <c r="CW22" t="e">
        <f>SUMIF('Math Scores'!#REF!,Test!$C22,'Math Scores'!#REF!)</f>
        <v>#REF!</v>
      </c>
      <c r="CX22" t="e">
        <f>SUMIF('Math Scores'!#REF!,Test!$C22,'Math Scores'!#REF!)</f>
        <v>#REF!</v>
      </c>
    </row>
    <row r="23" spans="1:102" x14ac:dyDescent="0.2">
      <c r="A23" t="str">
        <f t="shared" si="0"/>
        <v>HYDABH02</v>
      </c>
      <c r="B23" s="47">
        <f>AI$4</f>
        <v>0</v>
      </c>
      <c r="C23">
        <v>6.5</v>
      </c>
      <c r="D23" t="e">
        <f>SUMIF('Math Scores'!#REF!,Test!$C23,'Math Scores'!F$9:F$93)</f>
        <v>#REF!</v>
      </c>
      <c r="E23" t="e">
        <f>SUMIF('Math Scores'!#REF!,Test!$C23,'Math Scores'!Q$9:Q$93)</f>
        <v>#REF!</v>
      </c>
      <c r="F23" t="e">
        <f>SUMIF('Math Scores'!#REF!,Test!$C23,'Math Scores'!R$9:R$93)</f>
        <v>#REF!</v>
      </c>
      <c r="G23" t="e">
        <f>SUMIF('Math Scores'!#REF!,Test!$C23,'Math Scores'!S$9:S$93)</f>
        <v>#REF!</v>
      </c>
      <c r="H23" t="e">
        <f>SUMIF('Math Scores'!#REF!,Test!$C23,'Math Scores'!T$9:T$93)</f>
        <v>#REF!</v>
      </c>
      <c r="I23" t="e">
        <f>SUMIF('Math Scores'!#REF!,Test!$C23,'Math Scores'!#REF!)</f>
        <v>#REF!</v>
      </c>
      <c r="J23" t="e">
        <f>SUMIF('Math Scores'!#REF!,Test!$C23,'Math Scores'!#REF!)</f>
        <v>#REF!</v>
      </c>
      <c r="K23" t="e">
        <f>SUMIF('Math Scores'!#REF!,Test!$C23,'Math Scores'!#REF!)</f>
        <v>#REF!</v>
      </c>
      <c r="L23" t="e">
        <f>SUMIF('Math Scores'!#REF!,Test!$C23,'Math Scores'!#REF!)</f>
        <v>#REF!</v>
      </c>
      <c r="M23" t="e">
        <f>SUMIF('Math Scores'!#REF!,Test!$C23,'Math Scores'!#REF!)</f>
        <v>#REF!</v>
      </c>
      <c r="N23" t="e">
        <f>SUMIF('Math Scores'!#REF!,Test!$C23,'Math Scores'!#REF!)</f>
        <v>#REF!</v>
      </c>
      <c r="O23" t="e">
        <f>SUMIF('Math Scores'!#REF!,Test!$C23,'Math Scores'!#REF!)</f>
        <v>#REF!</v>
      </c>
      <c r="P23" t="e">
        <f>SUMIF('Math Scores'!#REF!,Test!$C23,'Math Scores'!U$9:U$93)</f>
        <v>#REF!</v>
      </c>
      <c r="Q23" t="e">
        <f>SUMIF('Math Scores'!#REF!,Test!$C23,'Math Scores'!V$9:V$93)</f>
        <v>#REF!</v>
      </c>
      <c r="R23" t="e">
        <f>SUMIF('Math Scores'!#REF!,Test!$C23,'Math Scores'!W$9:W$93)</f>
        <v>#REF!</v>
      </c>
      <c r="S23" t="e">
        <f>SUMIF('Math Scores'!#REF!,Test!$C23,'Math Scores'!X$9:X$93)</f>
        <v>#REF!</v>
      </c>
      <c r="T23" t="e">
        <f>SUMIF('Math Scores'!#REF!,Test!$C23,'Math Scores'!#REF!)</f>
        <v>#REF!</v>
      </c>
      <c r="U23" t="e">
        <f>SUMIF('Math Scores'!#REF!,Test!$C23,'Math Scores'!#REF!)</f>
        <v>#REF!</v>
      </c>
      <c r="V23" t="e">
        <f>SUMIF('Math Scores'!#REF!,Test!$C23,'Math Scores'!#REF!)</f>
        <v>#REF!</v>
      </c>
      <c r="W23" t="e">
        <f>SUMIF('Math Scores'!#REF!,Test!$C23,'Math Scores'!#REF!)</f>
        <v>#REF!</v>
      </c>
      <c r="X23" t="e">
        <f>SUMIF('Math Scores'!#REF!,Test!$C23,'Math Scores'!#REF!)</f>
        <v>#REF!</v>
      </c>
      <c r="Y23" t="e">
        <f>SUMIF('Math Scores'!#REF!,Test!$C23,'Math Scores'!#REF!)</f>
        <v>#REF!</v>
      </c>
      <c r="Z23" t="e">
        <f>SUMIF('Math Scores'!#REF!,Test!$C23,'Math Scores'!#REF!)</f>
        <v>#REF!</v>
      </c>
      <c r="AA23" t="e">
        <f>SUMIF('Math Scores'!#REF!,Test!$C23,'Math Scores'!#REF!)</f>
        <v>#REF!</v>
      </c>
      <c r="AB23" t="e">
        <f>SUMIF('Math Scores'!#REF!,Test!$C23,'Math Scores'!#REF!)</f>
        <v>#REF!</v>
      </c>
      <c r="AC23" t="e">
        <f>SUMIF('Math Scores'!#REF!,Test!$C23,'Math Scores'!#REF!)</f>
        <v>#REF!</v>
      </c>
      <c r="AD23" t="e">
        <f>SUMIF('Math Scores'!#REF!,Test!$C23,'Math Scores'!AD$9:AD$93)</f>
        <v>#REF!</v>
      </c>
      <c r="AE23" t="e">
        <f>SUMIF('Math Scores'!#REF!,Test!$C23,'Math Scores'!AE$9:AE$93)</f>
        <v>#REF!</v>
      </c>
      <c r="AF23" t="e">
        <f>SUMIF('Math Scores'!#REF!,Test!$C23,'Math Scores'!AF$9:AF$93)</f>
        <v>#REF!</v>
      </c>
      <c r="AG23" t="e">
        <f>SUMIF('Math Scores'!#REF!,Test!$C23,'Math Scores'!AG$9:AG$93)</f>
        <v>#REF!</v>
      </c>
      <c r="AH23" t="e">
        <f>SUMIF('Math Scores'!#REF!,Test!$C23,'Math Scores'!AH$9:AH$93)</f>
        <v>#REF!</v>
      </c>
      <c r="AI23" t="e">
        <f>SUMIF('Math Scores'!#REF!,Test!$C23,'Math Scores'!AQ$9:AQ$93)</f>
        <v>#REF!</v>
      </c>
      <c r="AJ23" t="e">
        <f>SUMIF('Math Scores'!#REF!,Test!$C23,'Math Scores'!AR$9:AR$93)</f>
        <v>#REF!</v>
      </c>
      <c r="AK23" t="e">
        <f>SUMIF('Math Scores'!#REF!,Test!$C23,'Math Scores'!AS$9:AS$93)</f>
        <v>#REF!</v>
      </c>
      <c r="AL23" t="e">
        <f>SUMIF('Math Scores'!#REF!,Test!$C23,'Math Scores'!AT$9:AT$93)</f>
        <v>#REF!</v>
      </c>
      <c r="AM23" t="e">
        <f>SUMIF('Math Scores'!#REF!,Test!$C23,'Math Scores'!AU$9:AU$93)</f>
        <v>#REF!</v>
      </c>
      <c r="AN23" t="e">
        <f>SUMIF('Math Scores'!#REF!,Test!$C23,'Math Scores'!AV$9:AV$93)</f>
        <v>#REF!</v>
      </c>
      <c r="AO23" t="e">
        <f>SUMIF('Math Scores'!#REF!,Test!$C23,'Math Scores'!AW$9:AW$93)</f>
        <v>#REF!</v>
      </c>
      <c r="AP23" t="e">
        <f>SUMIF('Math Scores'!#REF!,Test!$C23,'Math Scores'!AX$9:AX$93)</f>
        <v>#REF!</v>
      </c>
      <c r="AQ23" t="e">
        <f>SUMIF('Math Scores'!#REF!,Test!$C23,'Math Scores'!AY$9:AY$93)</f>
        <v>#REF!</v>
      </c>
      <c r="AR23" t="e">
        <f>SUMIF('Math Scores'!#REF!,Test!$C23,'Math Scores'!AZ$9:AZ$93)</f>
        <v>#REF!</v>
      </c>
      <c r="AS23" t="e">
        <f>SUMIF('Math Scores'!#REF!,Test!$C23,'Math Scores'!#REF!)</f>
        <v>#REF!</v>
      </c>
      <c r="AT23" t="e">
        <f>SUMIF('Math Scores'!#REF!,Test!$C23,'Math Scores'!#REF!)</f>
        <v>#REF!</v>
      </c>
      <c r="AU23" t="e">
        <f>SUMIF('Math Scores'!#REF!,Test!$C23,'Math Scores'!#REF!)</f>
        <v>#REF!</v>
      </c>
      <c r="AV23" t="e">
        <f>SUMIF('Math Scores'!#REF!,Test!$C23,'Math Scores'!#REF!)</f>
        <v>#REF!</v>
      </c>
      <c r="AW23" t="e">
        <f>SUMIF('Math Scores'!#REF!,Test!$C23,'Math Scores'!#REF!)</f>
        <v>#REF!</v>
      </c>
      <c r="AX23" t="e">
        <f>SUMIF('Math Scores'!#REF!,Test!$C23,'Math Scores'!#REF!)</f>
        <v>#REF!</v>
      </c>
      <c r="AY23" t="e">
        <f>SUMIF('Math Scores'!#REF!,Test!$C23,'Math Scores'!#REF!)</f>
        <v>#REF!</v>
      </c>
      <c r="AZ23" t="e">
        <f>SUMIF('Math Scores'!#REF!,Test!$C23,'Math Scores'!#REF!)</f>
        <v>#REF!</v>
      </c>
      <c r="BA23" t="e">
        <f>SUMIF('Math Scores'!#REF!,Test!$C23,'Math Scores'!#REF!)</f>
        <v>#REF!</v>
      </c>
      <c r="BB23" t="e">
        <f>SUMIF('Math Scores'!#REF!,Test!$C23,'Math Scores'!#REF!)</f>
        <v>#REF!</v>
      </c>
      <c r="BC23" t="e">
        <f>SUMIF('Math Scores'!#REF!,Test!$C23,'Math Scores'!#REF!)</f>
        <v>#REF!</v>
      </c>
      <c r="BD23" t="e">
        <f>SUMIF('Math Scores'!#REF!,Test!$C23,'Math Scores'!#REF!)</f>
        <v>#REF!</v>
      </c>
      <c r="BE23" t="e">
        <f>SUMIF('Math Scores'!#REF!,Test!$C23,'Math Scores'!#REF!)</f>
        <v>#REF!</v>
      </c>
      <c r="BF23" t="e">
        <f>SUMIF('Math Scores'!#REF!,Test!$C23,'Math Scores'!#REF!)</f>
        <v>#REF!</v>
      </c>
      <c r="BG23" t="e">
        <f>SUMIF('Math Scores'!#REF!,Test!$C23,'Math Scores'!#REF!)</f>
        <v>#REF!</v>
      </c>
      <c r="BH23" t="e">
        <f>SUMIF('Math Scores'!#REF!,Test!$C23,'Math Scores'!#REF!)</f>
        <v>#REF!</v>
      </c>
      <c r="BI23" t="e">
        <f>SUMIF('Math Scores'!#REF!,Test!$C23,'Math Scores'!#REF!)</f>
        <v>#REF!</v>
      </c>
      <c r="BJ23" t="e">
        <f>SUMIF('Math Scores'!#REF!,Test!$C23,'Math Scores'!#REF!)</f>
        <v>#REF!</v>
      </c>
      <c r="BK23" t="e">
        <f>SUMIF('Math Scores'!#REF!,Test!$C23,'Math Scores'!#REF!)</f>
        <v>#REF!</v>
      </c>
      <c r="BL23" t="e">
        <f>SUMIF('Math Scores'!#REF!,Test!$C23,'Math Scores'!#REF!)</f>
        <v>#REF!</v>
      </c>
      <c r="BM23" t="e">
        <f>SUMIF('Math Scores'!#REF!,Test!$C23,'Math Scores'!#REF!)</f>
        <v>#REF!</v>
      </c>
      <c r="BN23" t="e">
        <f>SUMIF('Math Scores'!#REF!,Test!$C23,'Math Scores'!#REF!)</f>
        <v>#REF!</v>
      </c>
      <c r="BO23" t="e">
        <f>SUMIF('Math Scores'!#REF!,Test!$C23,'Math Scores'!BA$9:BA$93)</f>
        <v>#REF!</v>
      </c>
      <c r="BP23" t="e">
        <f>SUMIF('Math Scores'!#REF!,Test!$C23,'Math Scores'!BB$9:BB$93)</f>
        <v>#REF!</v>
      </c>
      <c r="BQ23" t="e">
        <f>SUMIF('Math Scores'!#REF!,Test!$C23,'Math Scores'!BC$9:BC$93)</f>
        <v>#REF!</v>
      </c>
      <c r="BR23" t="e">
        <f>SUMIF('Math Scores'!#REF!,Test!$C23,'Math Scores'!BD$9:BD$93)</f>
        <v>#REF!</v>
      </c>
      <c r="BS23" t="e">
        <f>SUMIF('Math Scores'!#REF!,Test!$C23,'Math Scores'!BN$9:BN$93)</f>
        <v>#REF!</v>
      </c>
      <c r="BT23" t="e">
        <f>SUMIF('Math Scores'!#REF!,Test!$C23,'Math Scores'!BO$9:BO$93)</f>
        <v>#REF!</v>
      </c>
      <c r="BU23" t="e">
        <f>SUMIF('Math Scores'!#REF!,Test!$C23,'Math Scores'!BP$9:BP$93)</f>
        <v>#REF!</v>
      </c>
      <c r="BV23" t="e">
        <f>SUMIF('Math Scores'!#REF!,Test!$C23,'Math Scores'!BQ$9:BQ$93)</f>
        <v>#REF!</v>
      </c>
      <c r="BW23" t="e">
        <f>SUMIF('Math Scores'!#REF!,Test!$C23,'Math Scores'!BR$9:BR$93)</f>
        <v>#REF!</v>
      </c>
      <c r="BX23" t="e">
        <f>SUMIF('Math Scores'!#REF!,Test!$C23,'Math Scores'!BS$9:BS$93)</f>
        <v>#REF!</v>
      </c>
      <c r="BY23" t="e">
        <f>SUMIF('Math Scores'!#REF!,Test!$C23,'Math Scores'!BT$9:BT$93)</f>
        <v>#REF!</v>
      </c>
      <c r="BZ23" t="e">
        <f>SUMIF('Math Scores'!#REF!,Test!$C23,'Math Scores'!BU$9:BU$93)</f>
        <v>#REF!</v>
      </c>
      <c r="CA23" t="e">
        <f>SUMIF('Math Scores'!#REF!,Test!$C23,'Math Scores'!BV$9:BV$93)</f>
        <v>#REF!</v>
      </c>
      <c r="CB23" t="e">
        <f>SUMIF('Math Scores'!#REF!,Test!$C23,'Math Scores'!BW$9:BW$93)</f>
        <v>#REF!</v>
      </c>
      <c r="CC23" t="e">
        <f>SUMIF('Math Scores'!#REF!,Test!$C23,'Math Scores'!BX$9:BX$93)</f>
        <v>#REF!</v>
      </c>
      <c r="CD23" t="e">
        <f>SUMIF('Math Scores'!#REF!,Test!$C23,'Math Scores'!BY$9:BY$93)</f>
        <v>#REF!</v>
      </c>
      <c r="CE23" t="e">
        <f>SUMIF('Math Scores'!#REF!,Test!$C23,'Math Scores'!#REF!)</f>
        <v>#REF!</v>
      </c>
      <c r="CF23" t="e">
        <f>SUMIF('Math Scores'!#REF!,Test!$C23,'Math Scores'!#REF!)</f>
        <v>#REF!</v>
      </c>
      <c r="CG23" t="e">
        <f>SUMIF('Math Scores'!#REF!,Test!$C23,'Math Scores'!#REF!)</f>
        <v>#REF!</v>
      </c>
      <c r="CH23" t="e">
        <f>SUMIF('Math Scores'!#REF!,Test!$C23,'Math Scores'!#REF!)</f>
        <v>#REF!</v>
      </c>
      <c r="CI23" t="e">
        <f>SUMIF('Math Scores'!#REF!,Test!$C23,'Math Scores'!#REF!)</f>
        <v>#REF!</v>
      </c>
      <c r="CJ23" t="e">
        <f>SUMIF('Math Scores'!#REF!,Test!$C23,'Math Scores'!#REF!)</f>
        <v>#REF!</v>
      </c>
      <c r="CK23" t="e">
        <f>SUMIF('Math Scores'!#REF!,Test!$C23,'Math Scores'!#REF!)</f>
        <v>#REF!</v>
      </c>
      <c r="CL23" t="e">
        <f>SUMIF('Math Scores'!#REF!,Test!$C23,'Math Scores'!#REF!)</f>
        <v>#REF!</v>
      </c>
      <c r="CM23" t="e">
        <f>SUMIF('Math Scores'!#REF!,Test!$C23,'Math Scores'!#REF!)</f>
        <v>#REF!</v>
      </c>
      <c r="CN23" t="e">
        <f>SUMIF('Math Scores'!#REF!,Test!$C23,'Math Scores'!#REF!)</f>
        <v>#REF!</v>
      </c>
      <c r="CO23" t="e">
        <f>SUMIF('Math Scores'!#REF!,Test!$C23,'Math Scores'!#REF!)</f>
        <v>#REF!</v>
      </c>
      <c r="CP23" t="e">
        <f>SUMIF('Math Scores'!#REF!,Test!$C23,'Math Scores'!#REF!)</f>
        <v>#REF!</v>
      </c>
      <c r="CQ23" t="e">
        <f>SUMIF('Math Scores'!#REF!,Test!$C23,'Math Scores'!#REF!)</f>
        <v>#REF!</v>
      </c>
      <c r="CR23" t="e">
        <f>SUMIF('Math Scores'!#REF!,Test!$C23,'Math Scores'!#REF!)</f>
        <v>#REF!</v>
      </c>
      <c r="CS23" t="e">
        <f>SUMIF('Math Scores'!#REF!,Test!$C23,'Math Scores'!#REF!)</f>
        <v>#REF!</v>
      </c>
      <c r="CT23" t="e">
        <f>SUMIF('Math Scores'!#REF!,Test!$C23,'Math Scores'!#REF!)</f>
        <v>#REF!</v>
      </c>
      <c r="CU23" t="e">
        <f>SUMIF('Math Scores'!#REF!,Test!$C23,'Math Scores'!#REF!)</f>
        <v>#REF!</v>
      </c>
      <c r="CV23" t="e">
        <f>SUMIF('Math Scores'!#REF!,Test!$C23,'Math Scores'!#REF!)</f>
        <v>#REF!</v>
      </c>
      <c r="CW23" t="e">
        <f>SUMIF('Math Scores'!#REF!,Test!$C23,'Math Scores'!#REF!)</f>
        <v>#REF!</v>
      </c>
      <c r="CX23" t="e">
        <f>SUMIF('Math Scores'!#REF!,Test!$C23,'Math Scores'!#REF!)</f>
        <v>#REF!</v>
      </c>
    </row>
  </sheetData>
  <sheetProtection password="88AF" sheet="1" objects="1" scenarios="1"/>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filterMode="1" enableFormatConditionsCalculation="0"/>
  <dimension ref="A1:N153"/>
  <sheetViews>
    <sheetView view="pageLayout" workbookViewId="0">
      <selection activeCell="A21" sqref="A21"/>
    </sheetView>
  </sheetViews>
  <sheetFormatPr defaultColWidth="11.42578125" defaultRowHeight="12.75" x14ac:dyDescent="0.2"/>
  <sheetData>
    <row r="1" spans="1:14" ht="23.25" thickBot="1" x14ac:dyDescent="0.2">
      <c r="A1" s="159" t="s">
        <v>1037</v>
      </c>
      <c r="B1" s="160" t="s">
        <v>1035</v>
      </c>
      <c r="C1" s="160" t="s">
        <v>1768</v>
      </c>
      <c r="D1" s="160" t="s">
        <v>941</v>
      </c>
      <c r="E1" s="160" t="s">
        <v>942</v>
      </c>
      <c r="F1" s="161" t="s">
        <v>943</v>
      </c>
      <c r="G1" s="160" t="s">
        <v>944</v>
      </c>
      <c r="H1" s="160" t="s">
        <v>945</v>
      </c>
      <c r="I1" s="162" t="s">
        <v>946</v>
      </c>
      <c r="J1" s="162" t="s">
        <v>947</v>
      </c>
      <c r="K1" s="161" t="s">
        <v>948</v>
      </c>
      <c r="L1" s="160" t="s">
        <v>949</v>
      </c>
      <c r="M1" s="160" t="s">
        <v>690</v>
      </c>
      <c r="N1" s="160" t="s">
        <v>691</v>
      </c>
    </row>
    <row r="2" spans="1:14" ht="57" hidden="1" thickBot="1" x14ac:dyDescent="0.2">
      <c r="A2" s="163">
        <v>1</v>
      </c>
      <c r="B2" s="164">
        <v>991001</v>
      </c>
      <c r="C2" s="164" t="s">
        <v>692</v>
      </c>
      <c r="D2" s="164" t="s">
        <v>693</v>
      </c>
      <c r="E2" s="164" t="s">
        <v>1419</v>
      </c>
      <c r="F2" s="165" t="s">
        <v>1150</v>
      </c>
      <c r="G2" s="164" t="s">
        <v>1151</v>
      </c>
      <c r="H2" s="164">
        <v>9833102371</v>
      </c>
      <c r="I2" s="166">
        <v>24960397</v>
      </c>
      <c r="J2" s="166" t="s">
        <v>1152</v>
      </c>
      <c r="K2" s="165" t="s">
        <v>1174</v>
      </c>
      <c r="L2" s="167">
        <v>39661</v>
      </c>
      <c r="M2" s="164" t="s">
        <v>1175</v>
      </c>
      <c r="N2" s="168">
        <v>41349</v>
      </c>
    </row>
    <row r="3" spans="1:14" ht="68.25" hidden="1" thickBot="1" x14ac:dyDescent="0.2">
      <c r="A3" s="163">
        <v>2</v>
      </c>
      <c r="B3" s="164">
        <v>991033</v>
      </c>
      <c r="C3" s="164" t="s">
        <v>1176</v>
      </c>
      <c r="D3" s="164" t="s">
        <v>1177</v>
      </c>
      <c r="E3" s="164" t="s">
        <v>1419</v>
      </c>
      <c r="F3" s="165" t="s">
        <v>1178</v>
      </c>
      <c r="G3" s="164" t="s">
        <v>1240</v>
      </c>
      <c r="H3" s="164">
        <v>9820430014</v>
      </c>
      <c r="I3" s="166">
        <v>9820296350</v>
      </c>
      <c r="J3" s="166" t="s">
        <v>1241</v>
      </c>
      <c r="K3" s="165" t="s">
        <v>1109</v>
      </c>
      <c r="L3" s="167">
        <v>40087</v>
      </c>
      <c r="M3" s="164" t="s">
        <v>1175</v>
      </c>
      <c r="N3" s="168">
        <v>41409</v>
      </c>
    </row>
    <row r="4" spans="1:14" ht="124.5" hidden="1" thickBot="1" x14ac:dyDescent="0.2">
      <c r="A4" s="163">
        <v>3</v>
      </c>
      <c r="B4" s="164">
        <v>991124</v>
      </c>
      <c r="C4" s="164" t="s">
        <v>1110</v>
      </c>
      <c r="D4" s="164" t="s">
        <v>1111</v>
      </c>
      <c r="E4" s="164" t="s">
        <v>990</v>
      </c>
      <c r="F4" s="165" t="s">
        <v>991</v>
      </c>
      <c r="G4" s="164" t="s">
        <v>992</v>
      </c>
      <c r="H4" s="164">
        <v>8652245479</v>
      </c>
      <c r="I4" s="166" t="s">
        <v>993</v>
      </c>
      <c r="J4" s="166" t="s">
        <v>994</v>
      </c>
      <c r="K4" s="165" t="s">
        <v>977</v>
      </c>
      <c r="L4" s="167">
        <v>40763</v>
      </c>
      <c r="M4" s="164" t="s">
        <v>1175</v>
      </c>
      <c r="N4" s="168">
        <v>41622</v>
      </c>
    </row>
    <row r="5" spans="1:14" ht="102" hidden="1" thickBot="1" x14ac:dyDescent="0.2">
      <c r="A5" s="163">
        <v>4</v>
      </c>
      <c r="B5" s="164">
        <v>991022</v>
      </c>
      <c r="C5" s="164" t="s">
        <v>978</v>
      </c>
      <c r="D5" s="164" t="s">
        <v>979</v>
      </c>
      <c r="E5" s="164" t="s">
        <v>1419</v>
      </c>
      <c r="F5" s="165" t="s">
        <v>974</v>
      </c>
      <c r="G5" s="164" t="s">
        <v>1080</v>
      </c>
      <c r="H5" s="164">
        <v>9819346753</v>
      </c>
      <c r="I5" s="166">
        <v>9833978339</v>
      </c>
      <c r="J5" s="166" t="s">
        <v>1081</v>
      </c>
      <c r="K5" s="165" t="s">
        <v>1082</v>
      </c>
      <c r="L5" s="167">
        <v>39973</v>
      </c>
      <c r="M5" s="164" t="s">
        <v>1175</v>
      </c>
      <c r="N5" s="168">
        <v>41444</v>
      </c>
    </row>
    <row r="6" spans="1:14" ht="113.25" hidden="1" thickBot="1" x14ac:dyDescent="0.2">
      <c r="A6" s="163">
        <v>5</v>
      </c>
      <c r="B6" s="165">
        <v>991188</v>
      </c>
      <c r="C6" s="165" t="s">
        <v>1083</v>
      </c>
      <c r="D6" s="165" t="s">
        <v>1084</v>
      </c>
      <c r="E6" s="165" t="s">
        <v>1419</v>
      </c>
      <c r="F6" s="165" t="s">
        <v>1085</v>
      </c>
      <c r="G6" s="165" t="s">
        <v>972</v>
      </c>
      <c r="H6" s="165">
        <v>9820490593</v>
      </c>
      <c r="I6" s="166" t="s">
        <v>973</v>
      </c>
      <c r="J6" s="166" t="s">
        <v>745</v>
      </c>
      <c r="K6" s="165" t="s">
        <v>866</v>
      </c>
      <c r="L6" s="169">
        <v>41198</v>
      </c>
      <c r="M6" s="165" t="s">
        <v>1175</v>
      </c>
      <c r="N6" s="170">
        <v>41398</v>
      </c>
    </row>
    <row r="7" spans="1:14" ht="90.75" hidden="1" thickBot="1" x14ac:dyDescent="0.2">
      <c r="A7" s="163">
        <v>6</v>
      </c>
      <c r="B7" s="165">
        <v>991261</v>
      </c>
      <c r="C7" s="165" t="s">
        <v>867</v>
      </c>
      <c r="D7" s="165" t="s">
        <v>868</v>
      </c>
      <c r="E7" s="165" t="s">
        <v>1419</v>
      </c>
      <c r="F7" s="165" t="s">
        <v>869</v>
      </c>
      <c r="G7" s="165" t="s">
        <v>995</v>
      </c>
      <c r="H7" s="165">
        <v>9773700300</v>
      </c>
      <c r="I7" s="166">
        <v>9960058582</v>
      </c>
      <c r="J7" s="166" t="s">
        <v>996</v>
      </c>
      <c r="K7" s="165" t="s">
        <v>985</v>
      </c>
      <c r="L7" s="169">
        <v>41548</v>
      </c>
      <c r="M7" s="165" t="s">
        <v>1175</v>
      </c>
      <c r="N7" s="170">
        <v>41531</v>
      </c>
    </row>
    <row r="8" spans="1:14" ht="57" hidden="1" thickBot="1" x14ac:dyDescent="0.2">
      <c r="A8" s="171"/>
      <c r="B8" s="164"/>
      <c r="C8" s="172" t="s">
        <v>882</v>
      </c>
      <c r="D8" s="173"/>
      <c r="E8" s="173"/>
      <c r="F8" s="174"/>
      <c r="G8" s="173"/>
      <c r="H8" s="173"/>
      <c r="I8" s="175"/>
      <c r="J8" s="175"/>
      <c r="K8" s="174"/>
      <c r="L8" s="173"/>
      <c r="M8" s="173"/>
      <c r="N8" s="173"/>
    </row>
    <row r="9" spans="1:14" ht="135.75" hidden="1" thickBot="1" x14ac:dyDescent="0.2">
      <c r="A9" s="163">
        <v>7</v>
      </c>
      <c r="B9" s="164">
        <v>991139</v>
      </c>
      <c r="C9" s="164" t="s">
        <v>883</v>
      </c>
      <c r="D9" s="164" t="s">
        <v>884</v>
      </c>
      <c r="E9" s="164" t="s">
        <v>1419</v>
      </c>
      <c r="F9" s="165" t="s">
        <v>885</v>
      </c>
      <c r="G9" s="164" t="s">
        <v>632</v>
      </c>
      <c r="H9" s="164">
        <v>9819190282</v>
      </c>
      <c r="I9" s="166">
        <v>9820941369</v>
      </c>
      <c r="J9" s="166" t="s">
        <v>633</v>
      </c>
      <c r="K9" s="165" t="s">
        <v>634</v>
      </c>
      <c r="L9" s="167">
        <v>40849</v>
      </c>
      <c r="M9" s="164" t="s">
        <v>1175</v>
      </c>
      <c r="N9" s="168">
        <v>41517</v>
      </c>
    </row>
    <row r="10" spans="1:14" ht="57" hidden="1" thickBot="1" x14ac:dyDescent="0.2">
      <c r="A10" s="163">
        <v>8</v>
      </c>
      <c r="B10" s="164">
        <v>991027</v>
      </c>
      <c r="C10" s="164" t="s">
        <v>886</v>
      </c>
      <c r="D10" s="164" t="s">
        <v>760</v>
      </c>
      <c r="E10" s="164" t="s">
        <v>1419</v>
      </c>
      <c r="F10" s="165" t="s">
        <v>997</v>
      </c>
      <c r="G10" s="164" t="s">
        <v>889</v>
      </c>
      <c r="H10" s="164">
        <v>9324827344</v>
      </c>
      <c r="I10" s="166">
        <v>2224149748</v>
      </c>
      <c r="J10" s="166" t="s">
        <v>890</v>
      </c>
      <c r="K10" s="165" t="s">
        <v>1122</v>
      </c>
      <c r="L10" s="167">
        <v>40028</v>
      </c>
      <c r="M10" s="164" t="s">
        <v>1175</v>
      </c>
      <c r="N10" s="168">
        <v>41631</v>
      </c>
    </row>
    <row r="11" spans="1:14" ht="113.25" hidden="1" thickBot="1" x14ac:dyDescent="0.2">
      <c r="A11" s="163">
        <v>9</v>
      </c>
      <c r="B11" s="164">
        <v>991054</v>
      </c>
      <c r="C11" s="164" t="s">
        <v>1123</v>
      </c>
      <c r="D11" s="164" t="s">
        <v>1194</v>
      </c>
      <c r="E11" s="164" t="s">
        <v>1419</v>
      </c>
      <c r="F11" s="165" t="s">
        <v>1195</v>
      </c>
      <c r="G11" s="164" t="s">
        <v>1196</v>
      </c>
      <c r="H11" s="164">
        <v>9167587806</v>
      </c>
      <c r="I11" s="166">
        <v>9833859492</v>
      </c>
      <c r="J11" s="166" t="s">
        <v>1197</v>
      </c>
      <c r="K11" s="165" t="s">
        <v>1271</v>
      </c>
      <c r="L11" s="167">
        <v>40345</v>
      </c>
      <c r="M11" s="164" t="s">
        <v>1175</v>
      </c>
      <c r="N11" s="168">
        <v>41606</v>
      </c>
    </row>
    <row r="12" spans="1:14" ht="113.25" hidden="1" thickBot="1" x14ac:dyDescent="0.2">
      <c r="A12" s="163">
        <v>10</v>
      </c>
      <c r="B12" s="164">
        <v>991099</v>
      </c>
      <c r="C12" s="164" t="s">
        <v>1272</v>
      </c>
      <c r="D12" s="164" t="s">
        <v>1273</v>
      </c>
      <c r="E12" s="164" t="s">
        <v>1419</v>
      </c>
      <c r="F12" s="165" t="s">
        <v>1195</v>
      </c>
      <c r="G12" s="164" t="s">
        <v>1274</v>
      </c>
      <c r="H12" s="164">
        <v>9773787521</v>
      </c>
      <c r="I12" s="166">
        <v>9769613158</v>
      </c>
      <c r="J12" s="166" t="s">
        <v>1257</v>
      </c>
      <c r="K12" s="165" t="s">
        <v>1269</v>
      </c>
      <c r="L12" s="167">
        <v>40693</v>
      </c>
      <c r="M12" s="164" t="s">
        <v>1175</v>
      </c>
      <c r="N12" s="168">
        <v>41331</v>
      </c>
    </row>
    <row r="13" spans="1:14" ht="113.25" hidden="1" thickBot="1" x14ac:dyDescent="0.2">
      <c r="A13" s="163">
        <v>11</v>
      </c>
      <c r="B13" s="164">
        <v>991178</v>
      </c>
      <c r="C13" s="164" t="s">
        <v>1270</v>
      </c>
      <c r="D13" s="164" t="s">
        <v>1328</v>
      </c>
      <c r="E13" s="164" t="s">
        <v>1419</v>
      </c>
      <c r="F13" s="165" t="s">
        <v>1329</v>
      </c>
      <c r="G13" s="164" t="s">
        <v>1277</v>
      </c>
      <c r="H13" s="164">
        <v>9920491599</v>
      </c>
      <c r="I13" s="176" t="s">
        <v>1261</v>
      </c>
      <c r="J13" s="166" t="s">
        <v>1262</v>
      </c>
      <c r="K13" s="165" t="s">
        <v>1264</v>
      </c>
      <c r="L13" s="167">
        <v>41075</v>
      </c>
      <c r="M13" s="164" t="s">
        <v>1175</v>
      </c>
      <c r="N13" s="168">
        <v>41528</v>
      </c>
    </row>
    <row r="14" spans="1:14" ht="68.25" hidden="1" thickBot="1" x14ac:dyDescent="0.2">
      <c r="A14" s="163">
        <v>12</v>
      </c>
      <c r="B14" s="164">
        <v>999251</v>
      </c>
      <c r="C14" s="164" t="s">
        <v>1265</v>
      </c>
      <c r="D14" s="164" t="s">
        <v>1266</v>
      </c>
      <c r="E14" s="164" t="s">
        <v>1419</v>
      </c>
      <c r="F14" s="165" t="s">
        <v>1329</v>
      </c>
      <c r="G14" s="164" t="s">
        <v>1267</v>
      </c>
      <c r="H14" s="164">
        <v>9664509154</v>
      </c>
      <c r="I14" s="176">
        <v>9004075881</v>
      </c>
      <c r="J14" s="166" t="s">
        <v>1268</v>
      </c>
      <c r="K14" s="165" t="s">
        <v>1026</v>
      </c>
      <c r="L14" s="167">
        <v>41491</v>
      </c>
      <c r="M14" s="164" t="s">
        <v>1175</v>
      </c>
      <c r="N14" s="168">
        <v>41604</v>
      </c>
    </row>
    <row r="15" spans="1:14" ht="102" hidden="1" thickBot="1" x14ac:dyDescent="0.2">
      <c r="A15" s="163">
        <v>13</v>
      </c>
      <c r="B15" s="164">
        <v>991252</v>
      </c>
      <c r="C15" s="164" t="s">
        <v>1027</v>
      </c>
      <c r="D15" s="164" t="s">
        <v>1028</v>
      </c>
      <c r="E15" s="164" t="s">
        <v>1419</v>
      </c>
      <c r="F15" s="165" t="s">
        <v>1329</v>
      </c>
      <c r="G15" s="164" t="s">
        <v>1029</v>
      </c>
      <c r="H15" s="164">
        <v>9029359208</v>
      </c>
      <c r="I15" s="176">
        <v>9702359704</v>
      </c>
      <c r="J15" s="166" t="s">
        <v>1030</v>
      </c>
      <c r="K15" s="165" t="s">
        <v>1031</v>
      </c>
      <c r="L15" s="167">
        <v>41491</v>
      </c>
      <c r="M15" s="164" t="s">
        <v>1175</v>
      </c>
      <c r="N15" s="168">
        <v>41603</v>
      </c>
    </row>
    <row r="16" spans="1:14" ht="90.75" hidden="1" thickBot="1" x14ac:dyDescent="0.2">
      <c r="A16" s="163">
        <v>14</v>
      </c>
      <c r="B16" s="164">
        <v>991219</v>
      </c>
      <c r="C16" s="164" t="s">
        <v>1032</v>
      </c>
      <c r="D16" s="164" t="s">
        <v>1033</v>
      </c>
      <c r="E16" s="164" t="s">
        <v>1511</v>
      </c>
      <c r="F16" s="165" t="s">
        <v>1049</v>
      </c>
      <c r="G16" s="164" t="s">
        <v>1021</v>
      </c>
      <c r="H16" s="165">
        <v>9999372857</v>
      </c>
      <c r="I16" s="166">
        <v>9654445821</v>
      </c>
      <c r="J16" s="166" t="s">
        <v>1022</v>
      </c>
      <c r="K16" s="165" t="s">
        <v>1023</v>
      </c>
      <c r="L16" s="167">
        <v>41399</v>
      </c>
      <c r="M16" s="164" t="s">
        <v>1175</v>
      </c>
      <c r="N16" s="168">
        <v>41312</v>
      </c>
    </row>
    <row r="17" spans="1:14" ht="13.5" hidden="1" thickBot="1" x14ac:dyDescent="0.2">
      <c r="A17" s="171"/>
      <c r="B17" s="164"/>
      <c r="C17" s="177" t="s">
        <v>1016</v>
      </c>
      <c r="D17" s="173"/>
      <c r="E17" s="173"/>
      <c r="F17" s="165"/>
      <c r="G17" s="164"/>
      <c r="H17" s="173"/>
      <c r="I17" s="175"/>
      <c r="J17" s="175"/>
      <c r="K17" s="174"/>
      <c r="L17" s="173"/>
      <c r="M17" s="173"/>
      <c r="N17" s="173"/>
    </row>
    <row r="18" spans="1:14" ht="90.75" hidden="1" thickBot="1" x14ac:dyDescent="0.2">
      <c r="A18" s="163">
        <v>15</v>
      </c>
      <c r="B18" s="164">
        <v>991089</v>
      </c>
      <c r="C18" s="164" t="s">
        <v>1017</v>
      </c>
      <c r="D18" s="164" t="s">
        <v>1018</v>
      </c>
      <c r="E18" s="164" t="s">
        <v>1419</v>
      </c>
      <c r="F18" s="165" t="s">
        <v>1019</v>
      </c>
      <c r="G18" s="164" t="s">
        <v>1020</v>
      </c>
      <c r="H18" s="164">
        <v>9819638251</v>
      </c>
      <c r="I18" s="176" t="s">
        <v>923</v>
      </c>
      <c r="J18" s="166" t="s">
        <v>924</v>
      </c>
      <c r="K18" s="165" t="s">
        <v>805</v>
      </c>
      <c r="L18" s="167">
        <v>40664</v>
      </c>
      <c r="M18" s="164" t="s">
        <v>1175</v>
      </c>
      <c r="N18" s="168">
        <v>41635</v>
      </c>
    </row>
    <row r="19" spans="1:14" ht="79.5" hidden="1" thickBot="1" x14ac:dyDescent="0.2">
      <c r="A19" s="163">
        <v>16</v>
      </c>
      <c r="B19" s="165">
        <v>991202</v>
      </c>
      <c r="C19" s="164" t="s">
        <v>806</v>
      </c>
      <c r="D19" s="164" t="s">
        <v>807</v>
      </c>
      <c r="E19" s="164" t="s">
        <v>1419</v>
      </c>
      <c r="F19" s="165" t="s">
        <v>808</v>
      </c>
      <c r="G19" s="164" t="s">
        <v>929</v>
      </c>
      <c r="H19" s="164">
        <v>9820886003</v>
      </c>
      <c r="I19" s="176">
        <v>9322233905</v>
      </c>
      <c r="J19" s="166" t="s">
        <v>930</v>
      </c>
      <c r="K19" s="165" t="s">
        <v>931</v>
      </c>
      <c r="L19" s="167">
        <v>41409</v>
      </c>
      <c r="M19" s="164" t="s">
        <v>1175</v>
      </c>
      <c r="N19" s="168">
        <v>41610</v>
      </c>
    </row>
    <row r="20" spans="1:14" ht="102" hidden="1" thickBot="1" x14ac:dyDescent="0.2">
      <c r="A20" s="163">
        <v>17</v>
      </c>
      <c r="B20" s="164">
        <v>991091</v>
      </c>
      <c r="C20" s="164" t="s">
        <v>932</v>
      </c>
      <c r="D20" s="164" t="s">
        <v>933</v>
      </c>
      <c r="E20" s="164" t="s">
        <v>1419</v>
      </c>
      <c r="F20" s="165" t="s">
        <v>934</v>
      </c>
      <c r="G20" s="164" t="s">
        <v>935</v>
      </c>
      <c r="H20" s="164">
        <v>9717775977</v>
      </c>
      <c r="I20" s="166">
        <v>9823901300</v>
      </c>
      <c r="J20" s="166" t="s">
        <v>1034</v>
      </c>
      <c r="K20" s="165" t="s">
        <v>570</v>
      </c>
      <c r="L20" s="167">
        <v>40664</v>
      </c>
      <c r="M20" s="164" t="s">
        <v>1175</v>
      </c>
      <c r="N20" s="168">
        <v>41583</v>
      </c>
    </row>
    <row r="21" spans="1:14" ht="113.25" thickBot="1" x14ac:dyDescent="0.2">
      <c r="A21" s="163">
        <v>45</v>
      </c>
      <c r="B21" s="164">
        <v>991212</v>
      </c>
      <c r="C21" s="164" t="s">
        <v>830</v>
      </c>
      <c r="D21" s="164" t="s">
        <v>831</v>
      </c>
      <c r="E21" s="164" t="s">
        <v>1510</v>
      </c>
      <c r="F21" s="165" t="s">
        <v>1396</v>
      </c>
      <c r="G21" s="164" t="s">
        <v>958</v>
      </c>
      <c r="H21" s="164">
        <v>7875667411</v>
      </c>
      <c r="I21" s="166" t="s">
        <v>1228</v>
      </c>
      <c r="J21" s="166" t="s">
        <v>1162</v>
      </c>
      <c r="K21" s="165" t="s">
        <v>1092</v>
      </c>
      <c r="L21" s="167">
        <v>41409</v>
      </c>
      <c r="M21" s="164" t="s">
        <v>1175</v>
      </c>
      <c r="N21" s="168">
        <v>41403</v>
      </c>
    </row>
    <row r="22" spans="1:14" ht="79.5" thickBot="1" x14ac:dyDescent="0.2">
      <c r="A22" s="163">
        <v>18</v>
      </c>
      <c r="B22" s="164">
        <v>991131</v>
      </c>
      <c r="C22" s="164" t="s">
        <v>571</v>
      </c>
      <c r="D22" s="164" t="s">
        <v>572</v>
      </c>
      <c r="E22" s="164" t="s">
        <v>1419</v>
      </c>
      <c r="F22" s="165" t="s">
        <v>1396</v>
      </c>
      <c r="G22" s="164" t="s">
        <v>573</v>
      </c>
      <c r="H22" s="164">
        <v>9930003499</v>
      </c>
      <c r="I22" s="166" t="s">
        <v>574</v>
      </c>
      <c r="J22" s="166" t="s">
        <v>695</v>
      </c>
      <c r="K22" s="165" t="s">
        <v>931</v>
      </c>
      <c r="L22" s="167">
        <v>40777</v>
      </c>
      <c r="M22" s="164" t="s">
        <v>1175</v>
      </c>
      <c r="N22" s="168">
        <v>41524</v>
      </c>
    </row>
    <row r="23" spans="1:14" ht="68.25" thickBot="1" x14ac:dyDescent="0.2">
      <c r="A23" s="163">
        <v>44</v>
      </c>
      <c r="B23" s="164">
        <v>991209</v>
      </c>
      <c r="C23" s="164" t="s">
        <v>707</v>
      </c>
      <c r="D23" s="164" t="s">
        <v>708</v>
      </c>
      <c r="E23" s="164" t="s">
        <v>1510</v>
      </c>
      <c r="F23" s="165" t="s">
        <v>1396</v>
      </c>
      <c r="G23" s="164" t="s">
        <v>839</v>
      </c>
      <c r="H23" s="164">
        <v>9619054259</v>
      </c>
      <c r="I23" s="166">
        <v>9967485428</v>
      </c>
      <c r="J23" s="166" t="s">
        <v>840</v>
      </c>
      <c r="K23" s="165" t="s">
        <v>829</v>
      </c>
      <c r="L23" s="167">
        <v>41395</v>
      </c>
      <c r="M23" s="164" t="s">
        <v>1175</v>
      </c>
      <c r="N23" s="168">
        <v>41380</v>
      </c>
    </row>
    <row r="24" spans="1:14" ht="90.75" thickBot="1" x14ac:dyDescent="0.2">
      <c r="A24" s="163">
        <v>20</v>
      </c>
      <c r="B24" s="164">
        <v>991161</v>
      </c>
      <c r="C24" s="164" t="s">
        <v>452</v>
      </c>
      <c r="D24" s="164" t="s">
        <v>828</v>
      </c>
      <c r="E24" s="164" t="s">
        <v>1419</v>
      </c>
      <c r="F24" s="165" t="s">
        <v>1396</v>
      </c>
      <c r="G24" s="164" t="s">
        <v>694</v>
      </c>
      <c r="H24" s="164">
        <v>9821460747</v>
      </c>
      <c r="I24" s="166">
        <v>9322278122</v>
      </c>
      <c r="J24" s="166" t="s">
        <v>1038</v>
      </c>
      <c r="K24" s="165" t="s">
        <v>956</v>
      </c>
      <c r="L24" s="167">
        <v>41031</v>
      </c>
      <c r="M24" s="164" t="s">
        <v>1175</v>
      </c>
      <c r="N24" s="168">
        <v>41533</v>
      </c>
    </row>
    <row r="25" spans="1:14" ht="90.75" thickBot="1" x14ac:dyDescent="0.2">
      <c r="A25" s="163">
        <v>50</v>
      </c>
      <c r="B25" s="164">
        <v>991164</v>
      </c>
      <c r="C25" s="164" t="s">
        <v>453</v>
      </c>
      <c r="D25" s="164" t="s">
        <v>1075</v>
      </c>
      <c r="E25" s="164" t="s">
        <v>1511</v>
      </c>
      <c r="F25" s="165" t="s">
        <v>1396</v>
      </c>
      <c r="G25" s="164" t="s">
        <v>971</v>
      </c>
      <c r="H25" s="164">
        <v>7620205445</v>
      </c>
      <c r="I25" s="166">
        <v>9868452592</v>
      </c>
      <c r="J25" s="166" t="s">
        <v>969</v>
      </c>
      <c r="K25" s="165" t="s">
        <v>970</v>
      </c>
      <c r="L25" s="167">
        <v>41043</v>
      </c>
      <c r="M25" s="164" t="s">
        <v>1175</v>
      </c>
      <c r="N25" s="168">
        <v>41383</v>
      </c>
    </row>
    <row r="26" spans="1:14" ht="79.5" thickBot="1" x14ac:dyDescent="0.2">
      <c r="A26" s="163">
        <v>27</v>
      </c>
      <c r="B26" s="164">
        <v>991237</v>
      </c>
      <c r="C26" s="164" t="s">
        <v>736</v>
      </c>
      <c r="D26" s="164" t="s">
        <v>737</v>
      </c>
      <c r="E26" s="164" t="s">
        <v>1419</v>
      </c>
      <c r="F26" s="165" t="s">
        <v>1396</v>
      </c>
      <c r="G26" s="164" t="s">
        <v>738</v>
      </c>
      <c r="H26" s="164">
        <v>9167736758</v>
      </c>
      <c r="I26" s="166">
        <v>9830038457</v>
      </c>
      <c r="J26" s="166" t="s">
        <v>739</v>
      </c>
      <c r="K26" s="165" t="s">
        <v>740</v>
      </c>
      <c r="L26" s="167">
        <v>41431</v>
      </c>
      <c r="M26" s="164" t="s">
        <v>1175</v>
      </c>
      <c r="N26" s="168">
        <v>41517</v>
      </c>
    </row>
    <row r="27" spans="1:14" ht="124.5" thickBot="1" x14ac:dyDescent="0.2">
      <c r="A27" s="163">
        <v>28</v>
      </c>
      <c r="B27" s="164">
        <v>991217</v>
      </c>
      <c r="C27" s="164" t="s">
        <v>741</v>
      </c>
      <c r="D27" s="164" t="s">
        <v>742</v>
      </c>
      <c r="E27" s="164" t="s">
        <v>1419</v>
      </c>
      <c r="F27" s="165" t="s">
        <v>1396</v>
      </c>
      <c r="G27" s="164" t="s">
        <v>743</v>
      </c>
      <c r="H27" s="164">
        <v>9768865000</v>
      </c>
      <c r="I27" s="166">
        <v>6590092236</v>
      </c>
      <c r="J27" s="166" t="s">
        <v>744</v>
      </c>
      <c r="K27" s="165" t="s">
        <v>873</v>
      </c>
      <c r="L27" s="167">
        <v>41395</v>
      </c>
      <c r="M27" s="164" t="s">
        <v>1175</v>
      </c>
      <c r="N27" s="168">
        <v>41288</v>
      </c>
    </row>
    <row r="28" spans="1:14" ht="90.75" hidden="1" thickBot="1" x14ac:dyDescent="0.2">
      <c r="A28" s="163">
        <v>25</v>
      </c>
      <c r="B28" s="164">
        <v>991032</v>
      </c>
      <c r="C28" s="164" t="s">
        <v>1089</v>
      </c>
      <c r="D28" s="164" t="s">
        <v>1090</v>
      </c>
      <c r="E28" s="164" t="s">
        <v>1419</v>
      </c>
      <c r="F28" s="165" t="s">
        <v>1091</v>
      </c>
      <c r="G28" s="164" t="s">
        <v>988</v>
      </c>
      <c r="H28" s="164">
        <v>9833836274</v>
      </c>
      <c r="I28" s="166">
        <v>9820687674</v>
      </c>
      <c r="J28" s="166" t="s">
        <v>989</v>
      </c>
      <c r="K28" s="165" t="s">
        <v>1076</v>
      </c>
      <c r="L28" s="167">
        <v>40087</v>
      </c>
      <c r="M28" s="164" t="s">
        <v>1175</v>
      </c>
      <c r="N28" s="168">
        <v>41538</v>
      </c>
    </row>
    <row r="29" spans="1:14" ht="45.75" hidden="1" thickBot="1" x14ac:dyDescent="0.2">
      <c r="A29" s="163">
        <v>26</v>
      </c>
      <c r="B29" s="164">
        <v>991140</v>
      </c>
      <c r="C29" s="164" t="s">
        <v>1077</v>
      </c>
      <c r="D29" s="164" t="s">
        <v>1078</v>
      </c>
      <c r="E29" s="164" t="s">
        <v>1419</v>
      </c>
      <c r="F29" s="165" t="s">
        <v>1079</v>
      </c>
      <c r="G29" s="164" t="s">
        <v>733</v>
      </c>
      <c r="H29" s="164">
        <v>9619443904</v>
      </c>
      <c r="I29" s="166">
        <v>8097744767</v>
      </c>
      <c r="J29" s="166" t="s">
        <v>734</v>
      </c>
      <c r="K29" s="165" t="s">
        <v>735</v>
      </c>
      <c r="L29" s="167">
        <v>40889</v>
      </c>
      <c r="M29" s="164" t="s">
        <v>1175</v>
      </c>
      <c r="N29" s="168">
        <v>41351</v>
      </c>
    </row>
    <row r="30" spans="1:14" ht="79.5" thickBot="1" x14ac:dyDescent="0.2">
      <c r="A30" s="163">
        <v>46</v>
      </c>
      <c r="B30" s="164">
        <v>991240</v>
      </c>
      <c r="C30" s="164" t="s">
        <v>1093</v>
      </c>
      <c r="D30" s="164" t="s">
        <v>1165</v>
      </c>
      <c r="E30" s="164" t="s">
        <v>1510</v>
      </c>
      <c r="F30" s="165" t="s">
        <v>1396</v>
      </c>
      <c r="G30" s="164" t="s">
        <v>1094</v>
      </c>
      <c r="H30" s="164">
        <v>9673634474</v>
      </c>
      <c r="I30" s="166">
        <v>9818551077</v>
      </c>
      <c r="J30" s="166" t="s">
        <v>1233</v>
      </c>
      <c r="K30" s="165" t="s">
        <v>1234</v>
      </c>
      <c r="L30" s="167">
        <v>41428</v>
      </c>
      <c r="M30" s="164" t="s">
        <v>1175</v>
      </c>
      <c r="N30" s="168">
        <v>41425</v>
      </c>
    </row>
    <row r="31" spans="1:14" ht="57" thickBot="1" x14ac:dyDescent="0.2">
      <c r="A31" s="163">
        <v>82</v>
      </c>
      <c r="B31" s="164">
        <v>991112</v>
      </c>
      <c r="C31" s="164" t="s">
        <v>892</v>
      </c>
      <c r="D31" s="164" t="s">
        <v>893</v>
      </c>
      <c r="E31" s="164" t="s">
        <v>1666</v>
      </c>
      <c r="F31" s="165" t="s">
        <v>1396</v>
      </c>
      <c r="G31" s="164" t="s">
        <v>894</v>
      </c>
      <c r="H31" s="164">
        <v>8806268866</v>
      </c>
      <c r="I31" s="166" t="s">
        <v>895</v>
      </c>
      <c r="J31" s="166" t="s">
        <v>896</v>
      </c>
      <c r="K31" s="165" t="s">
        <v>897</v>
      </c>
      <c r="L31" s="167">
        <v>40716</v>
      </c>
      <c r="M31" s="164" t="s">
        <v>1175</v>
      </c>
      <c r="N31" s="168">
        <v>41497</v>
      </c>
    </row>
    <row r="32" spans="1:14" ht="135.75" thickBot="1" x14ac:dyDescent="0.2">
      <c r="A32" s="163">
        <v>23</v>
      </c>
      <c r="B32" s="164">
        <v>991172</v>
      </c>
      <c r="C32" s="164" t="s">
        <v>1112</v>
      </c>
      <c r="D32" s="164" t="s">
        <v>1166</v>
      </c>
      <c r="E32" s="164" t="s">
        <v>1419</v>
      </c>
      <c r="F32" s="165" t="s">
        <v>1396</v>
      </c>
      <c r="G32" s="164" t="s">
        <v>1230</v>
      </c>
      <c r="H32" s="164">
        <v>9870098933</v>
      </c>
      <c r="I32" s="176" t="s">
        <v>1231</v>
      </c>
      <c r="J32" s="166" t="s">
        <v>1232</v>
      </c>
      <c r="K32" s="165" t="s">
        <v>1242</v>
      </c>
      <c r="L32" s="167">
        <v>41065</v>
      </c>
      <c r="M32" s="164" t="s">
        <v>1175</v>
      </c>
      <c r="N32" s="168">
        <v>41469</v>
      </c>
    </row>
    <row r="33" spans="1:14" ht="90.75" thickBot="1" x14ac:dyDescent="0.2">
      <c r="A33" s="163">
        <v>69</v>
      </c>
      <c r="B33" s="164">
        <v>991173</v>
      </c>
      <c r="C33" s="164" t="s">
        <v>755</v>
      </c>
      <c r="D33" s="164" t="s">
        <v>756</v>
      </c>
      <c r="E33" s="164" t="s">
        <v>1512</v>
      </c>
      <c r="F33" s="165" t="s">
        <v>1396</v>
      </c>
      <c r="G33" s="164" t="s">
        <v>1171</v>
      </c>
      <c r="H33" s="164">
        <v>9052949000</v>
      </c>
      <c r="I33" s="166" t="s">
        <v>1172</v>
      </c>
      <c r="J33" s="166" t="s">
        <v>1173</v>
      </c>
      <c r="K33" s="165" t="s">
        <v>951</v>
      </c>
      <c r="L33" s="167">
        <v>41065</v>
      </c>
      <c r="M33" s="164" t="s">
        <v>1175</v>
      </c>
      <c r="N33" s="168">
        <v>41597</v>
      </c>
    </row>
    <row r="34" spans="1:14" ht="113.25" thickBot="1" x14ac:dyDescent="0.2">
      <c r="A34" s="163">
        <v>78</v>
      </c>
      <c r="B34" s="164">
        <v>991151</v>
      </c>
      <c r="C34" s="164" t="s">
        <v>578</v>
      </c>
      <c r="D34" s="164" t="s">
        <v>579</v>
      </c>
      <c r="E34" s="164" t="s">
        <v>1666</v>
      </c>
      <c r="F34" s="165" t="s">
        <v>1396</v>
      </c>
      <c r="G34" s="164" t="s">
        <v>580</v>
      </c>
      <c r="H34" s="164">
        <v>8939430131</v>
      </c>
      <c r="I34" s="166">
        <v>9884618508</v>
      </c>
      <c r="J34" s="166" t="s">
        <v>703</v>
      </c>
      <c r="K34" s="165" t="s">
        <v>713</v>
      </c>
      <c r="L34" s="167">
        <v>41031</v>
      </c>
      <c r="M34" s="164" t="s">
        <v>1175</v>
      </c>
      <c r="N34" s="168">
        <v>41504</v>
      </c>
    </row>
    <row r="35" spans="1:14" ht="113.25" hidden="1" thickBot="1" x14ac:dyDescent="0.2">
      <c r="A35" s="163">
        <v>32</v>
      </c>
      <c r="B35" s="164">
        <v>991247</v>
      </c>
      <c r="C35" s="164" t="s">
        <v>772</v>
      </c>
      <c r="D35" s="164" t="s">
        <v>773</v>
      </c>
      <c r="E35" s="164" t="s">
        <v>1419</v>
      </c>
      <c r="F35" s="165" t="s">
        <v>774</v>
      </c>
      <c r="G35" s="164" t="s">
        <v>998</v>
      </c>
      <c r="H35" s="164">
        <v>8080920058</v>
      </c>
      <c r="I35" s="166">
        <v>9821565472</v>
      </c>
      <c r="J35" s="166" t="s">
        <v>999</v>
      </c>
      <c r="K35" s="165" t="s">
        <v>1000</v>
      </c>
      <c r="L35" s="167">
        <v>41458</v>
      </c>
      <c r="M35" s="164" t="s">
        <v>1175</v>
      </c>
      <c r="N35" s="168">
        <v>41635</v>
      </c>
    </row>
    <row r="36" spans="1:14" ht="13.5" hidden="1" thickBot="1" x14ac:dyDescent="0.2">
      <c r="A36" s="171"/>
      <c r="B36" s="164"/>
      <c r="C36" s="177" t="s">
        <v>1124</v>
      </c>
      <c r="D36" s="173"/>
      <c r="E36" s="173"/>
      <c r="F36" s="174"/>
      <c r="G36" s="173"/>
      <c r="H36" s="173"/>
      <c r="I36" s="175"/>
      <c r="J36" s="175"/>
      <c r="K36" s="174"/>
      <c r="L36" s="173"/>
      <c r="M36" s="173"/>
      <c r="N36" s="173"/>
    </row>
    <row r="37" spans="1:14" ht="57" hidden="1" thickBot="1" x14ac:dyDescent="0.2">
      <c r="A37" s="163">
        <v>33</v>
      </c>
      <c r="B37" s="164">
        <v>991090</v>
      </c>
      <c r="C37" s="164" t="s">
        <v>1125</v>
      </c>
      <c r="D37" s="164" t="s">
        <v>1126</v>
      </c>
      <c r="E37" s="164" t="s">
        <v>1510</v>
      </c>
      <c r="F37" s="165" t="s">
        <v>1019</v>
      </c>
      <c r="G37" s="164" t="s">
        <v>1275</v>
      </c>
      <c r="H37" s="164">
        <v>9673991844</v>
      </c>
      <c r="I37" s="166">
        <v>9422025850</v>
      </c>
      <c r="J37" s="166" t="s">
        <v>1276</v>
      </c>
      <c r="K37" s="165" t="s">
        <v>1280</v>
      </c>
      <c r="L37" s="167">
        <v>40664</v>
      </c>
      <c r="M37" s="164" t="s">
        <v>1175</v>
      </c>
      <c r="N37" s="168">
        <v>41572</v>
      </c>
    </row>
    <row r="38" spans="1:14" ht="79.5" hidden="1" thickBot="1" x14ac:dyDescent="0.2">
      <c r="A38" s="163">
        <v>34</v>
      </c>
      <c r="B38" s="164">
        <v>991210</v>
      </c>
      <c r="C38" s="164" t="s">
        <v>1281</v>
      </c>
      <c r="D38" s="164" t="s">
        <v>1282</v>
      </c>
      <c r="E38" s="164" t="s">
        <v>1510</v>
      </c>
      <c r="F38" s="165" t="s">
        <v>1263</v>
      </c>
      <c r="G38" s="164" t="s">
        <v>1144</v>
      </c>
      <c r="H38" s="164">
        <v>8975892056</v>
      </c>
      <c r="I38" s="166">
        <v>9823050603</v>
      </c>
      <c r="J38" s="166" t="s">
        <v>1145</v>
      </c>
      <c r="K38" s="165" t="s">
        <v>1051</v>
      </c>
      <c r="L38" s="167">
        <v>41395</v>
      </c>
      <c r="M38" s="164" t="s">
        <v>1175</v>
      </c>
      <c r="N38" s="168">
        <v>41372</v>
      </c>
    </row>
    <row r="39" spans="1:14" ht="79.5" hidden="1" thickBot="1" x14ac:dyDescent="0.2">
      <c r="A39" s="163">
        <v>35</v>
      </c>
      <c r="B39" s="164">
        <v>991101</v>
      </c>
      <c r="C39" s="164" t="s">
        <v>1052</v>
      </c>
      <c r="D39" s="164" t="s">
        <v>1053</v>
      </c>
      <c r="E39" s="164" t="s">
        <v>1510</v>
      </c>
      <c r="F39" s="165" t="s">
        <v>934</v>
      </c>
      <c r="G39" s="164" t="s">
        <v>1054</v>
      </c>
      <c r="H39" s="164">
        <v>8390799145</v>
      </c>
      <c r="I39" s="166" t="s">
        <v>1055</v>
      </c>
      <c r="J39" s="166" t="s">
        <v>1056</v>
      </c>
      <c r="K39" s="165" t="s">
        <v>1057</v>
      </c>
      <c r="L39" s="167">
        <v>40700</v>
      </c>
      <c r="M39" s="164" t="s">
        <v>1175</v>
      </c>
      <c r="N39" s="168">
        <v>41492</v>
      </c>
    </row>
    <row r="40" spans="1:14" ht="79.5" thickBot="1" x14ac:dyDescent="0.2">
      <c r="A40" s="163">
        <v>36</v>
      </c>
      <c r="B40" s="164">
        <v>991153</v>
      </c>
      <c r="C40" s="164" t="s">
        <v>1058</v>
      </c>
      <c r="D40" s="164" t="s">
        <v>1328</v>
      </c>
      <c r="E40" s="164" t="s">
        <v>1510</v>
      </c>
      <c r="F40" s="165" t="s">
        <v>1396</v>
      </c>
      <c r="G40" s="164" t="s">
        <v>1059</v>
      </c>
      <c r="H40" s="164">
        <v>9823358443</v>
      </c>
      <c r="I40" s="166">
        <v>9886888856</v>
      </c>
      <c r="J40" s="166" t="s">
        <v>1060</v>
      </c>
      <c r="K40" s="165" t="s">
        <v>1143</v>
      </c>
      <c r="L40" s="167">
        <v>41031</v>
      </c>
      <c r="M40" s="164" t="s">
        <v>1175</v>
      </c>
      <c r="N40" s="168">
        <v>41537</v>
      </c>
    </row>
    <row r="41" spans="1:14" ht="68.25" thickBot="1" x14ac:dyDescent="0.2">
      <c r="A41" s="163">
        <v>62</v>
      </c>
      <c r="B41" s="164">
        <v>991234</v>
      </c>
      <c r="C41" s="164" t="s">
        <v>1012</v>
      </c>
      <c r="D41" s="164" t="s">
        <v>1328</v>
      </c>
      <c r="E41" s="164" t="s">
        <v>1511</v>
      </c>
      <c r="F41" s="165" t="s">
        <v>1396</v>
      </c>
      <c r="G41" s="164" t="s">
        <v>922</v>
      </c>
      <c r="H41" s="165">
        <v>9910084433</v>
      </c>
      <c r="I41" s="176">
        <v>9316003542</v>
      </c>
      <c r="J41" s="176" t="s">
        <v>804</v>
      </c>
      <c r="K41" s="165" t="s">
        <v>671</v>
      </c>
      <c r="L41" s="167">
        <v>41426</v>
      </c>
      <c r="M41" s="164" t="s">
        <v>1175</v>
      </c>
      <c r="N41" s="168">
        <v>41338</v>
      </c>
    </row>
    <row r="42" spans="1:14" ht="124.5" hidden="1" thickBot="1" x14ac:dyDescent="0.2">
      <c r="A42" s="163">
        <v>38</v>
      </c>
      <c r="B42" s="164">
        <v>991121</v>
      </c>
      <c r="C42" s="164" t="s">
        <v>1048</v>
      </c>
      <c r="D42" s="164" t="s">
        <v>1013</v>
      </c>
      <c r="E42" s="164" t="s">
        <v>1510</v>
      </c>
      <c r="F42" s="165" t="s">
        <v>1014</v>
      </c>
      <c r="G42" s="164" t="s">
        <v>1015</v>
      </c>
      <c r="H42" s="164">
        <v>9967485428</v>
      </c>
      <c r="I42" s="166">
        <v>9866209033</v>
      </c>
      <c r="J42" s="166" t="s">
        <v>674</v>
      </c>
      <c r="K42" s="165" t="s">
        <v>675</v>
      </c>
      <c r="L42" s="167">
        <v>40746</v>
      </c>
      <c r="M42" s="164" t="s">
        <v>1175</v>
      </c>
      <c r="N42" s="168">
        <v>41352</v>
      </c>
    </row>
    <row r="43" spans="1:14" ht="79.5" hidden="1" thickBot="1" x14ac:dyDescent="0.2">
      <c r="A43" s="163">
        <v>39</v>
      </c>
      <c r="B43" s="164">
        <v>991142</v>
      </c>
      <c r="C43" s="164" t="s">
        <v>676</v>
      </c>
      <c r="D43" s="164" t="s">
        <v>677</v>
      </c>
      <c r="E43" s="164" t="s">
        <v>1510</v>
      </c>
      <c r="F43" s="165" t="s">
        <v>678</v>
      </c>
      <c r="G43" s="164" t="s">
        <v>679</v>
      </c>
      <c r="H43" s="164">
        <v>9545657663</v>
      </c>
      <c r="I43" s="166">
        <v>9049647921</v>
      </c>
      <c r="J43" s="166" t="s">
        <v>680</v>
      </c>
      <c r="K43" s="165" t="s">
        <v>814</v>
      </c>
      <c r="L43" s="167">
        <v>40545</v>
      </c>
      <c r="M43" s="164" t="s">
        <v>1175</v>
      </c>
      <c r="N43" s="168">
        <v>41595</v>
      </c>
    </row>
    <row r="44" spans="1:14" ht="124.5" hidden="1" thickBot="1" x14ac:dyDescent="0.2">
      <c r="A44" s="163">
        <v>40</v>
      </c>
      <c r="B44" s="164">
        <v>991008</v>
      </c>
      <c r="C44" s="164" t="s">
        <v>1272</v>
      </c>
      <c r="D44" s="164" t="s">
        <v>815</v>
      </c>
      <c r="E44" s="164" t="s">
        <v>1510</v>
      </c>
      <c r="F44" s="165" t="s">
        <v>810</v>
      </c>
      <c r="G44" s="164" t="s">
        <v>821</v>
      </c>
      <c r="H44" s="164">
        <v>7385594433</v>
      </c>
      <c r="I44" s="166">
        <v>9960238896</v>
      </c>
      <c r="J44" s="166" t="s">
        <v>822</v>
      </c>
      <c r="K44" s="165" t="s">
        <v>582</v>
      </c>
      <c r="L44" s="167">
        <v>39873</v>
      </c>
      <c r="M44" s="164" t="s">
        <v>1175</v>
      </c>
      <c r="N44" s="168">
        <v>41449</v>
      </c>
    </row>
    <row r="45" spans="1:14" ht="79.5" thickBot="1" x14ac:dyDescent="0.2">
      <c r="A45" s="163">
        <v>22</v>
      </c>
      <c r="B45" s="164">
        <v>991174</v>
      </c>
      <c r="C45" s="164" t="s">
        <v>1222</v>
      </c>
      <c r="D45" s="164" t="s">
        <v>1223</v>
      </c>
      <c r="E45" s="164" t="s">
        <v>1419</v>
      </c>
      <c r="F45" s="165" t="s">
        <v>1396</v>
      </c>
      <c r="G45" s="164" t="s">
        <v>1149</v>
      </c>
      <c r="H45" s="164">
        <v>9820304409</v>
      </c>
      <c r="I45" s="166">
        <v>9820416241</v>
      </c>
      <c r="J45" s="166" t="s">
        <v>1163</v>
      </c>
      <c r="K45" s="165" t="s">
        <v>1164</v>
      </c>
      <c r="L45" s="167">
        <v>41066</v>
      </c>
      <c r="M45" s="164" t="s">
        <v>1175</v>
      </c>
      <c r="N45" s="168">
        <v>41502</v>
      </c>
    </row>
    <row r="46" spans="1:14" ht="135.75" thickBot="1" x14ac:dyDescent="0.2">
      <c r="A46" s="163">
        <v>58</v>
      </c>
      <c r="B46" s="164">
        <v>991236</v>
      </c>
      <c r="C46" s="164" t="s">
        <v>1279</v>
      </c>
      <c r="D46" s="164" t="s">
        <v>1130</v>
      </c>
      <c r="E46" s="164" t="s">
        <v>1511</v>
      </c>
      <c r="F46" s="165" t="s">
        <v>1396</v>
      </c>
      <c r="G46" s="164" t="s">
        <v>1132</v>
      </c>
      <c r="H46" s="165">
        <v>9999651780</v>
      </c>
      <c r="I46" s="176">
        <v>9818792363</v>
      </c>
      <c r="J46" s="176" t="s">
        <v>1133</v>
      </c>
      <c r="K46" s="165" t="s">
        <v>1198</v>
      </c>
      <c r="L46" s="167">
        <v>41426</v>
      </c>
      <c r="M46" s="164" t="s">
        <v>1175</v>
      </c>
      <c r="N46" s="168">
        <v>41345</v>
      </c>
    </row>
    <row r="47" spans="1:14" ht="45.75" thickBot="1" x14ac:dyDescent="0.2">
      <c r="A47" s="163">
        <v>55</v>
      </c>
      <c r="B47" s="164">
        <v>991183</v>
      </c>
      <c r="C47" s="164" t="s">
        <v>790</v>
      </c>
      <c r="D47" s="164" t="s">
        <v>791</v>
      </c>
      <c r="E47" s="164" t="s">
        <v>1511</v>
      </c>
      <c r="F47" s="165" t="s">
        <v>1396</v>
      </c>
      <c r="G47" s="164" t="s">
        <v>792</v>
      </c>
      <c r="H47" s="164">
        <v>9871803807</v>
      </c>
      <c r="I47" s="166" t="s">
        <v>410</v>
      </c>
      <c r="J47" s="166" t="s">
        <v>411</v>
      </c>
      <c r="K47" s="165" t="s">
        <v>412</v>
      </c>
      <c r="L47" s="167">
        <v>41134</v>
      </c>
      <c r="M47" s="164" t="s">
        <v>1175</v>
      </c>
      <c r="N47" s="168">
        <v>41431</v>
      </c>
    </row>
    <row r="48" spans="1:14" ht="45.75" thickBot="1" x14ac:dyDescent="0.2">
      <c r="A48" s="163">
        <v>56</v>
      </c>
      <c r="B48" s="164">
        <v>991184</v>
      </c>
      <c r="C48" s="164" t="s">
        <v>413</v>
      </c>
      <c r="D48" s="164" t="s">
        <v>531</v>
      </c>
      <c r="E48" s="164" t="s">
        <v>1511</v>
      </c>
      <c r="F48" s="165" t="s">
        <v>1396</v>
      </c>
      <c r="G48" s="164" t="s">
        <v>532</v>
      </c>
      <c r="H48" s="164">
        <v>8587841280</v>
      </c>
      <c r="I48" s="166" t="s">
        <v>533</v>
      </c>
      <c r="J48" s="166" t="s">
        <v>534</v>
      </c>
      <c r="K48" s="165" t="s">
        <v>412</v>
      </c>
      <c r="L48" s="167">
        <v>41134</v>
      </c>
      <c r="M48" s="164" t="s">
        <v>1175</v>
      </c>
      <c r="N48" s="168">
        <v>41367</v>
      </c>
    </row>
    <row r="49" spans="1:14" ht="90.75" thickBot="1" x14ac:dyDescent="0.2">
      <c r="A49" s="163">
        <v>29</v>
      </c>
      <c r="B49" s="164">
        <v>991216</v>
      </c>
      <c r="C49" s="164" t="s">
        <v>874</v>
      </c>
      <c r="D49" s="164" t="s">
        <v>982</v>
      </c>
      <c r="E49" s="164" t="s">
        <v>1419</v>
      </c>
      <c r="F49" s="165" t="s">
        <v>1396</v>
      </c>
      <c r="G49" s="164" t="s">
        <v>983</v>
      </c>
      <c r="H49" s="164">
        <v>9619642371</v>
      </c>
      <c r="I49" s="166">
        <v>9819281898</v>
      </c>
      <c r="J49" s="166" t="s">
        <v>984</v>
      </c>
      <c r="K49" s="165" t="s">
        <v>518</v>
      </c>
      <c r="L49" s="167">
        <v>41395</v>
      </c>
      <c r="M49" s="164" t="s">
        <v>1175</v>
      </c>
      <c r="N49" s="168">
        <v>41487</v>
      </c>
    </row>
    <row r="50" spans="1:14" ht="91.5" thickBot="1" x14ac:dyDescent="0.25">
      <c r="A50" s="163">
        <v>75</v>
      </c>
      <c r="B50" s="164">
        <v>991213</v>
      </c>
      <c r="C50" s="164" t="s">
        <v>495</v>
      </c>
      <c r="D50" s="164" t="s">
        <v>496</v>
      </c>
      <c r="E50" s="164" t="s">
        <v>1512</v>
      </c>
      <c r="F50" s="165" t="s">
        <v>1396</v>
      </c>
      <c r="G50" s="182" t="s">
        <v>875</v>
      </c>
      <c r="H50" s="182">
        <v>7306703131</v>
      </c>
      <c r="I50" s="166">
        <v>9989077325</v>
      </c>
      <c r="J50" s="166" t="s">
        <v>876</v>
      </c>
      <c r="K50" s="165" t="s">
        <v>877</v>
      </c>
      <c r="L50" s="167">
        <v>41395</v>
      </c>
      <c r="M50" s="164" t="s">
        <v>1175</v>
      </c>
      <c r="N50" s="168">
        <v>41305</v>
      </c>
    </row>
    <row r="51" spans="1:14" ht="102" thickBot="1" x14ac:dyDescent="0.2">
      <c r="A51" s="163">
        <v>21</v>
      </c>
      <c r="B51" s="164">
        <v>991163</v>
      </c>
      <c r="C51" s="164" t="s">
        <v>957</v>
      </c>
      <c r="D51" s="164" t="s">
        <v>1168</v>
      </c>
      <c r="E51" s="164" t="s">
        <v>1419</v>
      </c>
      <c r="F51" s="165" t="s">
        <v>1396</v>
      </c>
      <c r="G51" s="164" t="s">
        <v>1169</v>
      </c>
      <c r="H51" s="164">
        <v>9930484850</v>
      </c>
      <c r="I51" s="176" t="s">
        <v>1170</v>
      </c>
      <c r="J51" s="166" t="s">
        <v>1227</v>
      </c>
      <c r="K51" s="165" t="s">
        <v>1221</v>
      </c>
      <c r="L51" s="167">
        <v>41038</v>
      </c>
      <c r="M51" s="164" t="s">
        <v>1175</v>
      </c>
      <c r="N51" s="168">
        <v>41628</v>
      </c>
    </row>
    <row r="52" spans="1:14" ht="13.5" hidden="1" thickBot="1" x14ac:dyDescent="0.2">
      <c r="A52" s="163"/>
      <c r="B52" s="164"/>
      <c r="C52" s="177" t="s">
        <v>1106</v>
      </c>
      <c r="D52" s="173"/>
      <c r="E52" s="173"/>
      <c r="F52" s="174"/>
      <c r="G52" s="173"/>
      <c r="H52" s="173"/>
      <c r="I52" s="175"/>
      <c r="J52" s="175"/>
      <c r="K52" s="174"/>
      <c r="L52" s="173"/>
      <c r="M52" s="173"/>
      <c r="N52" s="173"/>
    </row>
    <row r="53" spans="1:14" ht="79.5" hidden="1" thickBot="1" x14ac:dyDescent="0.2">
      <c r="A53" s="163">
        <v>48</v>
      </c>
      <c r="B53" s="178"/>
      <c r="C53" s="164" t="s">
        <v>1107</v>
      </c>
      <c r="D53" s="173" t="s">
        <v>1108</v>
      </c>
      <c r="E53" s="173" t="s">
        <v>1511</v>
      </c>
      <c r="F53" s="174" t="s">
        <v>1019</v>
      </c>
      <c r="G53" s="173" t="s">
        <v>1086</v>
      </c>
      <c r="H53" s="173">
        <v>9004949114</v>
      </c>
      <c r="I53" s="179">
        <v>9560033160</v>
      </c>
      <c r="J53" s="175" t="s">
        <v>1087</v>
      </c>
      <c r="K53" s="174" t="s">
        <v>1068</v>
      </c>
      <c r="L53" s="180">
        <v>41505</v>
      </c>
      <c r="M53" s="173" t="s">
        <v>1175</v>
      </c>
      <c r="N53" s="181">
        <v>41517</v>
      </c>
    </row>
    <row r="54" spans="1:14" ht="45.75" hidden="1" thickBot="1" x14ac:dyDescent="0.2">
      <c r="A54" s="163">
        <v>49</v>
      </c>
      <c r="B54" s="164">
        <v>991115</v>
      </c>
      <c r="C54" s="164" t="s">
        <v>1069</v>
      </c>
      <c r="D54" s="164" t="s">
        <v>1070</v>
      </c>
      <c r="E54" s="164" t="s">
        <v>1511</v>
      </c>
      <c r="F54" s="165" t="s">
        <v>934</v>
      </c>
      <c r="G54" s="164" t="s">
        <v>1071</v>
      </c>
      <c r="H54" s="164">
        <v>9810629191</v>
      </c>
      <c r="I54" s="166" t="s">
        <v>1072</v>
      </c>
      <c r="J54" s="166" t="s">
        <v>1073</v>
      </c>
      <c r="K54" s="165" t="s">
        <v>1074</v>
      </c>
      <c r="L54" s="167">
        <v>40701</v>
      </c>
      <c r="M54" s="164" t="s">
        <v>1175</v>
      </c>
      <c r="N54" s="168">
        <v>41620</v>
      </c>
    </row>
    <row r="55" spans="1:14" ht="102" thickBot="1" x14ac:dyDescent="0.2">
      <c r="A55" s="163">
        <v>61</v>
      </c>
      <c r="B55" s="164">
        <v>991230</v>
      </c>
      <c r="C55" s="164" t="s">
        <v>1007</v>
      </c>
      <c r="D55" s="164" t="s">
        <v>1008</v>
      </c>
      <c r="E55" s="164" t="s">
        <v>1511</v>
      </c>
      <c r="F55" s="165" t="s">
        <v>1396</v>
      </c>
      <c r="G55" s="164" t="s">
        <v>1009</v>
      </c>
      <c r="H55" s="165">
        <v>9811142849</v>
      </c>
      <c r="I55" s="176">
        <v>9888028882</v>
      </c>
      <c r="J55" s="176" t="s">
        <v>1010</v>
      </c>
      <c r="K55" s="165" t="s">
        <v>1011</v>
      </c>
      <c r="L55" s="167">
        <v>41426</v>
      </c>
      <c r="M55" s="164" t="s">
        <v>1175</v>
      </c>
      <c r="N55" s="168">
        <v>41425</v>
      </c>
    </row>
    <row r="56" spans="1:14" ht="57" hidden="1" thickBot="1" x14ac:dyDescent="0.2">
      <c r="A56" s="163">
        <v>51</v>
      </c>
      <c r="B56" s="164">
        <v>991076</v>
      </c>
      <c r="C56" s="164" t="s">
        <v>748</v>
      </c>
      <c r="D56" s="164" t="s">
        <v>749</v>
      </c>
      <c r="E56" s="164" t="s">
        <v>1511</v>
      </c>
      <c r="F56" s="165" t="s">
        <v>750</v>
      </c>
      <c r="G56" s="164" t="s">
        <v>751</v>
      </c>
      <c r="H56" s="164">
        <v>9810133586</v>
      </c>
      <c r="I56" s="166">
        <v>9811314544</v>
      </c>
      <c r="J56" s="166" t="s">
        <v>752</v>
      </c>
      <c r="K56" s="165" t="s">
        <v>753</v>
      </c>
      <c r="L56" s="167">
        <v>40630</v>
      </c>
      <c r="M56" s="164" t="s">
        <v>1175</v>
      </c>
      <c r="N56" s="168">
        <v>41321</v>
      </c>
    </row>
    <row r="57" spans="1:14" ht="79.5" hidden="1" thickBot="1" x14ac:dyDescent="0.2">
      <c r="A57" s="163">
        <v>52</v>
      </c>
      <c r="B57" s="164">
        <v>991070</v>
      </c>
      <c r="C57" s="164" t="s">
        <v>754</v>
      </c>
      <c r="D57" s="164" t="s">
        <v>746</v>
      </c>
      <c r="E57" s="164" t="s">
        <v>1511</v>
      </c>
      <c r="F57" s="165" t="s">
        <v>810</v>
      </c>
      <c r="G57" s="164" t="s">
        <v>870</v>
      </c>
      <c r="H57" s="164">
        <v>9818435352</v>
      </c>
      <c r="I57" s="176" t="s">
        <v>871</v>
      </c>
      <c r="J57" s="166" t="s">
        <v>872</v>
      </c>
      <c r="K57" s="165" t="s">
        <v>516</v>
      </c>
      <c r="L57" s="167">
        <v>40511</v>
      </c>
      <c r="M57" s="164" t="s">
        <v>1175</v>
      </c>
      <c r="N57" s="168">
        <v>41380</v>
      </c>
    </row>
    <row r="58" spans="1:14" ht="68.25" hidden="1" thickBot="1" x14ac:dyDescent="0.2">
      <c r="A58" s="163">
        <v>53</v>
      </c>
      <c r="B58" s="164">
        <v>991078</v>
      </c>
      <c r="C58" s="164" t="s">
        <v>517</v>
      </c>
      <c r="D58" s="164" t="s">
        <v>779</v>
      </c>
      <c r="E58" s="164" t="s">
        <v>1511</v>
      </c>
      <c r="F58" s="165" t="s">
        <v>780</v>
      </c>
      <c r="G58" s="164" t="s">
        <v>781</v>
      </c>
      <c r="H58" s="164">
        <v>9871148868</v>
      </c>
      <c r="I58" s="166">
        <v>9716113904</v>
      </c>
      <c r="J58" s="166" t="s">
        <v>782</v>
      </c>
      <c r="K58" s="165" t="s">
        <v>783</v>
      </c>
      <c r="L58" s="167">
        <v>40635</v>
      </c>
      <c r="M58" s="164" t="s">
        <v>1175</v>
      </c>
      <c r="N58" s="168">
        <v>41422</v>
      </c>
    </row>
    <row r="59" spans="1:14" ht="79.5" hidden="1" thickBot="1" x14ac:dyDescent="0.2">
      <c r="A59" s="163">
        <v>54</v>
      </c>
      <c r="B59" s="164">
        <v>991180</v>
      </c>
      <c r="C59" s="164" t="s">
        <v>784</v>
      </c>
      <c r="D59" s="164" t="s">
        <v>785</v>
      </c>
      <c r="E59" s="164" t="s">
        <v>1511</v>
      </c>
      <c r="F59" s="165" t="s">
        <v>786</v>
      </c>
      <c r="G59" s="164" t="s">
        <v>787</v>
      </c>
      <c r="H59" s="164">
        <v>8860568881</v>
      </c>
      <c r="I59" s="166">
        <v>9953440273</v>
      </c>
      <c r="J59" s="166" t="s">
        <v>788</v>
      </c>
      <c r="K59" s="165" t="s">
        <v>789</v>
      </c>
      <c r="L59" s="167">
        <v>41064</v>
      </c>
      <c r="M59" s="164" t="s">
        <v>1175</v>
      </c>
      <c r="N59" s="168">
        <v>41307</v>
      </c>
    </row>
    <row r="60" spans="1:14" ht="147" thickBot="1" x14ac:dyDescent="0.2">
      <c r="A60" s="163">
        <v>24</v>
      </c>
      <c r="B60" s="165">
        <v>991198</v>
      </c>
      <c r="C60" s="164" t="s">
        <v>1243</v>
      </c>
      <c r="D60" s="164" t="s">
        <v>1244</v>
      </c>
      <c r="E60" s="164" t="s">
        <v>1419</v>
      </c>
      <c r="F60" s="165" t="s">
        <v>1396</v>
      </c>
      <c r="G60" s="164" t="s">
        <v>1245</v>
      </c>
      <c r="H60" s="164">
        <v>8879338323</v>
      </c>
      <c r="I60" s="166">
        <v>8007807382</v>
      </c>
      <c r="J60" s="166" t="s">
        <v>1246</v>
      </c>
      <c r="K60" s="165" t="s">
        <v>1088</v>
      </c>
      <c r="L60" s="167">
        <v>41365</v>
      </c>
      <c r="M60" s="164" t="s">
        <v>1175</v>
      </c>
      <c r="N60" s="168">
        <v>41600</v>
      </c>
    </row>
    <row r="61" spans="1:14" ht="102" thickBot="1" x14ac:dyDescent="0.2">
      <c r="A61" s="163">
        <v>77</v>
      </c>
      <c r="B61" s="164">
        <v>991150</v>
      </c>
      <c r="C61" s="164" t="s">
        <v>682</v>
      </c>
      <c r="D61" s="164" t="s">
        <v>683</v>
      </c>
      <c r="E61" s="164" t="s">
        <v>1666</v>
      </c>
      <c r="F61" s="165" t="s">
        <v>1396</v>
      </c>
      <c r="G61" s="164" t="s">
        <v>581</v>
      </c>
      <c r="H61" s="164">
        <v>9884618508</v>
      </c>
      <c r="I61" s="176" t="s">
        <v>575</v>
      </c>
      <c r="J61" s="166" t="s">
        <v>576</v>
      </c>
      <c r="K61" s="165" t="s">
        <v>577</v>
      </c>
      <c r="L61" s="167">
        <v>41031</v>
      </c>
      <c r="M61" s="164" t="s">
        <v>1175</v>
      </c>
      <c r="N61" s="168">
        <v>41491</v>
      </c>
    </row>
    <row r="62" spans="1:14" ht="90.75" thickBot="1" x14ac:dyDescent="0.2">
      <c r="A62" s="163">
        <v>63</v>
      </c>
      <c r="B62" s="164">
        <v>991231</v>
      </c>
      <c r="C62" s="164" t="s">
        <v>672</v>
      </c>
      <c r="D62" s="164" t="s">
        <v>673</v>
      </c>
      <c r="E62" s="164" t="s">
        <v>1511</v>
      </c>
      <c r="F62" s="165" t="s">
        <v>1396</v>
      </c>
      <c r="G62" s="164" t="s">
        <v>563</v>
      </c>
      <c r="H62" s="165">
        <v>9873968399</v>
      </c>
      <c r="I62" s="176">
        <v>7275132636</v>
      </c>
      <c r="J62" s="176" t="s">
        <v>564</v>
      </c>
      <c r="K62" s="165" t="s">
        <v>811</v>
      </c>
      <c r="L62" s="167">
        <v>41426</v>
      </c>
      <c r="M62" s="164" t="s">
        <v>1175</v>
      </c>
      <c r="N62" s="168">
        <v>41322</v>
      </c>
    </row>
    <row r="63" spans="1:14" ht="79.5" thickBot="1" x14ac:dyDescent="0.25">
      <c r="A63" s="163">
        <v>71</v>
      </c>
      <c r="B63" s="164">
        <v>991229</v>
      </c>
      <c r="C63" s="164" t="s">
        <v>1095</v>
      </c>
      <c r="D63" s="164" t="s">
        <v>1096</v>
      </c>
      <c r="E63" s="164" t="s">
        <v>1512</v>
      </c>
      <c r="F63" s="165" t="s">
        <v>1396</v>
      </c>
      <c r="G63" s="182" t="s">
        <v>1097</v>
      </c>
      <c r="H63" s="182">
        <v>9676928068</v>
      </c>
      <c r="I63" s="166">
        <v>9099946096</v>
      </c>
      <c r="J63" s="166" t="s">
        <v>1098</v>
      </c>
      <c r="K63" s="165" t="s">
        <v>1099</v>
      </c>
      <c r="L63" s="167">
        <v>41414</v>
      </c>
      <c r="M63" s="164" t="s">
        <v>1175</v>
      </c>
      <c r="N63" s="168">
        <v>41501</v>
      </c>
    </row>
    <row r="64" spans="1:14" ht="124.5" thickBot="1" x14ac:dyDescent="0.2">
      <c r="A64" s="163">
        <v>59</v>
      </c>
      <c r="B64" s="164">
        <v>991218</v>
      </c>
      <c r="C64" s="164" t="s">
        <v>1199</v>
      </c>
      <c r="D64" s="164" t="s">
        <v>1200</v>
      </c>
      <c r="E64" s="164" t="s">
        <v>1511</v>
      </c>
      <c r="F64" s="165" t="s">
        <v>1396</v>
      </c>
      <c r="G64" s="164" t="s">
        <v>1201</v>
      </c>
      <c r="H64" s="165">
        <v>9013861999</v>
      </c>
      <c r="I64" s="176">
        <v>9871586725</v>
      </c>
      <c r="J64" s="176" t="s">
        <v>1202</v>
      </c>
      <c r="K64" s="165" t="s">
        <v>1203</v>
      </c>
      <c r="L64" s="167">
        <v>41426</v>
      </c>
      <c r="M64" s="164" t="s">
        <v>1175</v>
      </c>
      <c r="N64" s="168">
        <v>41431</v>
      </c>
    </row>
    <row r="65" spans="1:14" ht="79.5" thickBot="1" x14ac:dyDescent="0.2">
      <c r="A65" s="163">
        <v>42</v>
      </c>
      <c r="B65" s="164">
        <v>991207</v>
      </c>
      <c r="C65" s="164" t="s">
        <v>647</v>
      </c>
      <c r="D65" s="164" t="s">
        <v>697</v>
      </c>
      <c r="E65" s="164" t="s">
        <v>1510</v>
      </c>
      <c r="F65" s="165" t="s">
        <v>1396</v>
      </c>
      <c r="G65" s="164" t="s">
        <v>698</v>
      </c>
      <c r="H65" s="164">
        <v>8806393561</v>
      </c>
      <c r="I65" s="166">
        <v>8806394861</v>
      </c>
      <c r="J65" s="166" t="s">
        <v>699</v>
      </c>
      <c r="K65" s="165" t="s">
        <v>700</v>
      </c>
      <c r="L65" s="167">
        <v>41395</v>
      </c>
      <c r="M65" s="164" t="s">
        <v>1175</v>
      </c>
      <c r="N65" s="167">
        <v>33120</v>
      </c>
    </row>
    <row r="66" spans="1:14" ht="102" thickBot="1" x14ac:dyDescent="0.2">
      <c r="A66" s="163">
        <v>41</v>
      </c>
      <c r="B66" s="164">
        <v>991175</v>
      </c>
      <c r="C66" s="164" t="s">
        <v>646</v>
      </c>
      <c r="D66" s="164" t="s">
        <v>583</v>
      </c>
      <c r="E66" s="164" t="s">
        <v>1510</v>
      </c>
      <c r="F66" s="165" t="s">
        <v>1396</v>
      </c>
      <c r="G66" s="164" t="s">
        <v>709</v>
      </c>
      <c r="H66" s="164">
        <v>9899170154</v>
      </c>
      <c r="I66" s="166">
        <v>9760377662</v>
      </c>
      <c r="J66" s="166" t="s">
        <v>710</v>
      </c>
      <c r="K66" s="165" t="s">
        <v>696</v>
      </c>
      <c r="L66" s="167">
        <v>41066</v>
      </c>
      <c r="M66" s="164" t="s">
        <v>1175</v>
      </c>
      <c r="N66" s="168">
        <v>41584</v>
      </c>
    </row>
    <row r="67" spans="1:14" ht="113.25" thickBot="1" x14ac:dyDescent="0.2">
      <c r="A67" s="163">
        <v>37</v>
      </c>
      <c r="B67" s="164">
        <v>991157</v>
      </c>
      <c r="C67" s="164" t="s">
        <v>1050</v>
      </c>
      <c r="D67" s="164" t="s">
        <v>1044</v>
      </c>
      <c r="E67" s="164" t="s">
        <v>1510</v>
      </c>
      <c r="F67" s="165" t="s">
        <v>1396</v>
      </c>
      <c r="G67" s="164" t="s">
        <v>1045</v>
      </c>
      <c r="H67" s="164">
        <v>9823502992</v>
      </c>
      <c r="I67" s="166">
        <v>9867242606</v>
      </c>
      <c r="J67" s="166" t="s">
        <v>1046</v>
      </c>
      <c r="K67" s="165" t="s">
        <v>1047</v>
      </c>
      <c r="L67" s="167">
        <v>41036</v>
      </c>
      <c r="M67" s="164" t="s">
        <v>1175</v>
      </c>
      <c r="N67" s="168">
        <v>41635</v>
      </c>
    </row>
    <row r="68" spans="1:14" ht="113.25" thickBot="1" x14ac:dyDescent="0.2">
      <c r="A68" s="163">
        <v>30</v>
      </c>
      <c r="B68" s="164">
        <v>991215</v>
      </c>
      <c r="C68" s="164" t="s">
        <v>519</v>
      </c>
      <c r="D68" s="164" t="s">
        <v>520</v>
      </c>
      <c r="E68" s="164" t="s">
        <v>1419</v>
      </c>
      <c r="F68" s="165" t="s">
        <v>1396</v>
      </c>
      <c r="G68" s="164" t="s">
        <v>761</v>
      </c>
      <c r="H68" s="164">
        <v>9702874267</v>
      </c>
      <c r="I68" s="166">
        <v>7738096409</v>
      </c>
      <c r="J68" s="166" t="s">
        <v>762</v>
      </c>
      <c r="K68" s="165" t="s">
        <v>765</v>
      </c>
      <c r="L68" s="167">
        <v>41395</v>
      </c>
      <c r="M68" s="164" t="s">
        <v>1175</v>
      </c>
      <c r="N68" s="168">
        <v>41284</v>
      </c>
    </row>
    <row r="69" spans="1:14" ht="80.25" thickBot="1" x14ac:dyDescent="0.25">
      <c r="A69" s="163">
        <v>72</v>
      </c>
      <c r="B69" s="164">
        <v>991238</v>
      </c>
      <c r="C69" s="164" t="s">
        <v>1100</v>
      </c>
      <c r="D69" s="164" t="s">
        <v>1101</v>
      </c>
      <c r="E69" s="164" t="s">
        <v>1512</v>
      </c>
      <c r="F69" s="165" t="s">
        <v>1396</v>
      </c>
      <c r="G69" s="182" t="s">
        <v>1102</v>
      </c>
      <c r="H69" s="182">
        <v>9177345357</v>
      </c>
      <c r="I69" s="166">
        <v>9974063180</v>
      </c>
      <c r="J69" s="166" t="s">
        <v>1103</v>
      </c>
      <c r="K69" s="165" t="s">
        <v>1104</v>
      </c>
      <c r="L69" s="168">
        <v>41428</v>
      </c>
      <c r="M69" s="164" t="s">
        <v>1175</v>
      </c>
      <c r="N69" s="168">
        <v>41441</v>
      </c>
    </row>
    <row r="70" spans="1:14" ht="90.75" hidden="1" thickBot="1" x14ac:dyDescent="0.2">
      <c r="A70" s="163">
        <v>65</v>
      </c>
      <c r="B70" s="164">
        <v>991086</v>
      </c>
      <c r="C70" s="164" t="s">
        <v>939</v>
      </c>
      <c r="D70" s="164" t="s">
        <v>940</v>
      </c>
      <c r="E70" s="164" t="s">
        <v>1512</v>
      </c>
      <c r="F70" s="165" t="s">
        <v>1019</v>
      </c>
      <c r="G70" s="164" t="s">
        <v>590</v>
      </c>
      <c r="H70" s="164">
        <v>8897042424</v>
      </c>
      <c r="I70" s="166">
        <v>9582211087</v>
      </c>
      <c r="J70" s="166" t="s">
        <v>591</v>
      </c>
      <c r="K70" s="165" t="s">
        <v>592</v>
      </c>
      <c r="L70" s="167">
        <v>40660</v>
      </c>
      <c r="M70" s="164" t="s">
        <v>1175</v>
      </c>
      <c r="N70" s="168">
        <v>41329</v>
      </c>
    </row>
    <row r="71" spans="1:14" ht="79.5" hidden="1" thickBot="1" x14ac:dyDescent="0.2">
      <c r="A71" s="163">
        <v>66</v>
      </c>
      <c r="B71" s="164">
        <v>991155</v>
      </c>
      <c r="C71" s="164" t="s">
        <v>593</v>
      </c>
      <c r="D71" s="164" t="s">
        <v>594</v>
      </c>
      <c r="E71" s="164" t="s">
        <v>1512</v>
      </c>
      <c r="F71" s="165" t="s">
        <v>470</v>
      </c>
      <c r="G71" s="164" t="s">
        <v>471</v>
      </c>
      <c r="H71" s="164">
        <v>9676066681</v>
      </c>
      <c r="I71" s="166">
        <v>9820248236</v>
      </c>
      <c r="J71" s="166" t="s">
        <v>472</v>
      </c>
      <c r="K71" s="165" t="s">
        <v>473</v>
      </c>
      <c r="L71" s="167">
        <v>41031</v>
      </c>
      <c r="M71" s="164" t="s">
        <v>1175</v>
      </c>
      <c r="N71" s="168">
        <v>41562</v>
      </c>
    </row>
    <row r="72" spans="1:14" ht="113.25" thickBot="1" x14ac:dyDescent="0.2">
      <c r="A72" s="163">
        <v>43</v>
      </c>
      <c r="B72" s="164">
        <v>991208</v>
      </c>
      <c r="C72" s="164" t="s">
        <v>701</v>
      </c>
      <c r="D72" s="164" t="s">
        <v>702</v>
      </c>
      <c r="E72" s="164" t="s">
        <v>1510</v>
      </c>
      <c r="F72" s="165" t="s">
        <v>1396</v>
      </c>
      <c r="G72" s="164" t="s">
        <v>704</v>
      </c>
      <c r="H72" s="164">
        <v>8390554596</v>
      </c>
      <c r="I72" s="166">
        <v>995955079</v>
      </c>
      <c r="J72" s="166" t="s">
        <v>705</v>
      </c>
      <c r="K72" s="165" t="s">
        <v>706</v>
      </c>
      <c r="L72" s="167">
        <v>41395</v>
      </c>
      <c r="M72" s="164" t="s">
        <v>1175</v>
      </c>
      <c r="N72" s="168">
        <v>41391</v>
      </c>
    </row>
    <row r="73" spans="1:14" ht="79.5" thickBot="1" x14ac:dyDescent="0.2">
      <c r="A73" s="163">
        <v>31</v>
      </c>
      <c r="B73" s="164">
        <v>991214</v>
      </c>
      <c r="C73" s="164" t="s">
        <v>766</v>
      </c>
      <c r="D73" s="164" t="s">
        <v>767</v>
      </c>
      <c r="E73" s="164" t="s">
        <v>1419</v>
      </c>
      <c r="F73" s="165" t="s">
        <v>1396</v>
      </c>
      <c r="G73" s="164" t="s">
        <v>768</v>
      </c>
      <c r="H73" s="164">
        <v>9819841090</v>
      </c>
      <c r="I73" s="166">
        <v>9821096212</v>
      </c>
      <c r="J73" s="166" t="s">
        <v>769</v>
      </c>
      <c r="K73" s="165" t="s">
        <v>771</v>
      </c>
      <c r="L73" s="167">
        <v>41395</v>
      </c>
      <c r="M73" s="164" t="s">
        <v>1175</v>
      </c>
      <c r="N73" s="168">
        <v>41551</v>
      </c>
    </row>
    <row r="74" spans="1:14" ht="102.75" thickBot="1" x14ac:dyDescent="0.25">
      <c r="A74" s="163">
        <v>73</v>
      </c>
      <c r="B74" s="164">
        <v>991232</v>
      </c>
      <c r="C74" s="164" t="s">
        <v>1105</v>
      </c>
      <c r="D74" s="164" t="s">
        <v>963</v>
      </c>
      <c r="E74" s="164" t="s">
        <v>1512</v>
      </c>
      <c r="F74" s="165" t="s">
        <v>1396</v>
      </c>
      <c r="G74" s="182" t="s">
        <v>964</v>
      </c>
      <c r="H74" s="182">
        <v>9821112090</v>
      </c>
      <c r="I74" s="166">
        <v>9821227671</v>
      </c>
      <c r="J74" s="166" t="s">
        <v>965</v>
      </c>
      <c r="K74" s="165" t="s">
        <v>966</v>
      </c>
      <c r="L74" s="167">
        <v>41426</v>
      </c>
      <c r="M74" s="164" t="s">
        <v>1175</v>
      </c>
      <c r="N74" s="168">
        <v>41475</v>
      </c>
    </row>
    <row r="75" spans="1:14" ht="102.75" hidden="1" thickBot="1" x14ac:dyDescent="0.25">
      <c r="A75" s="163">
        <v>70</v>
      </c>
      <c r="B75" s="164">
        <v>991143</v>
      </c>
      <c r="C75" s="164" t="s">
        <v>952</v>
      </c>
      <c r="D75" s="164" t="s">
        <v>953</v>
      </c>
      <c r="E75" s="164" t="s">
        <v>1512</v>
      </c>
      <c r="F75" s="165" t="s">
        <v>954</v>
      </c>
      <c r="G75" s="164" t="s">
        <v>823</v>
      </c>
      <c r="H75" s="182">
        <v>9000803887</v>
      </c>
      <c r="I75" s="166">
        <v>9885456730</v>
      </c>
      <c r="J75" s="166" t="s">
        <v>824</v>
      </c>
      <c r="K75" s="165" t="s">
        <v>825</v>
      </c>
      <c r="L75" s="167">
        <v>40913</v>
      </c>
      <c r="M75" s="164" t="s">
        <v>1175</v>
      </c>
      <c r="N75" s="168">
        <v>41411</v>
      </c>
    </row>
    <row r="76" spans="1:14" ht="68.25" thickBot="1" x14ac:dyDescent="0.2">
      <c r="A76" s="163">
        <v>47</v>
      </c>
      <c r="B76" s="164">
        <v>991239</v>
      </c>
      <c r="C76" s="164" t="s">
        <v>1235</v>
      </c>
      <c r="D76" s="164" t="s">
        <v>1236</v>
      </c>
      <c r="E76" s="164" t="s">
        <v>1510</v>
      </c>
      <c r="F76" s="165" t="s">
        <v>1396</v>
      </c>
      <c r="G76" s="164" t="s">
        <v>1237</v>
      </c>
      <c r="H76" s="164">
        <v>9881879744</v>
      </c>
      <c r="I76" s="166">
        <v>919910255442</v>
      </c>
      <c r="J76" s="166" t="s">
        <v>1238</v>
      </c>
      <c r="K76" s="165" t="s">
        <v>1239</v>
      </c>
      <c r="L76" s="167">
        <v>41428</v>
      </c>
      <c r="M76" s="164" t="s">
        <v>1175</v>
      </c>
      <c r="N76" s="168">
        <v>41550</v>
      </c>
    </row>
    <row r="77" spans="1:14" ht="102" thickBot="1" x14ac:dyDescent="0.2">
      <c r="A77" s="163">
        <v>64</v>
      </c>
      <c r="B77" s="164">
        <v>991235</v>
      </c>
      <c r="C77" s="164" t="s">
        <v>812</v>
      </c>
      <c r="D77" s="164" t="s">
        <v>813</v>
      </c>
      <c r="E77" s="164" t="s">
        <v>1511</v>
      </c>
      <c r="F77" s="165" t="s">
        <v>1396</v>
      </c>
      <c r="G77" s="164" t="s">
        <v>936</v>
      </c>
      <c r="H77" s="165">
        <v>9654065651</v>
      </c>
      <c r="I77" s="176">
        <v>9868882085</v>
      </c>
      <c r="J77" s="176" t="s">
        <v>937</v>
      </c>
      <c r="K77" s="165" t="s">
        <v>938</v>
      </c>
      <c r="L77" s="167">
        <v>41426</v>
      </c>
      <c r="M77" s="164" t="s">
        <v>1175</v>
      </c>
      <c r="N77" s="168">
        <v>41410</v>
      </c>
    </row>
    <row r="78" spans="1:14" ht="113.25" thickBot="1" x14ac:dyDescent="0.2">
      <c r="A78" s="163">
        <v>60</v>
      </c>
      <c r="B78" s="164">
        <v>991237</v>
      </c>
      <c r="C78" s="164" t="s">
        <v>1204</v>
      </c>
      <c r="D78" s="164" t="s">
        <v>1205</v>
      </c>
      <c r="E78" s="164" t="s">
        <v>1511</v>
      </c>
      <c r="F78" s="165" t="s">
        <v>1396</v>
      </c>
      <c r="G78" s="164" t="s">
        <v>1206</v>
      </c>
      <c r="H78" s="165">
        <v>8800519336</v>
      </c>
      <c r="I78" s="176">
        <v>9219185431</v>
      </c>
      <c r="J78" s="176" t="s">
        <v>1142</v>
      </c>
      <c r="K78" s="165" t="s">
        <v>1006</v>
      </c>
      <c r="L78" s="167">
        <v>41426</v>
      </c>
      <c r="M78" s="164" t="s">
        <v>1175</v>
      </c>
      <c r="N78" s="168">
        <v>41318</v>
      </c>
    </row>
    <row r="79" spans="1:14" ht="91.5" hidden="1" thickBot="1" x14ac:dyDescent="0.25">
      <c r="A79" s="163">
        <v>74</v>
      </c>
      <c r="B79" s="164">
        <v>991245</v>
      </c>
      <c r="C79" s="164" t="s">
        <v>967</v>
      </c>
      <c r="D79" s="164" t="s">
        <v>968</v>
      </c>
      <c r="E79" s="164" t="s">
        <v>1512</v>
      </c>
      <c r="F79" s="165" t="s">
        <v>619</v>
      </c>
      <c r="G79" s="182" t="s">
        <v>620</v>
      </c>
      <c r="H79" s="182">
        <v>9000063399</v>
      </c>
      <c r="I79" s="166">
        <v>9849662823</v>
      </c>
      <c r="J79" s="166" t="s">
        <v>621</v>
      </c>
      <c r="K79" s="165" t="s">
        <v>747</v>
      </c>
      <c r="L79" s="167">
        <v>41470</v>
      </c>
      <c r="M79" s="164" t="s">
        <v>1175</v>
      </c>
      <c r="N79" s="168">
        <v>41365</v>
      </c>
    </row>
    <row r="80" spans="1:14" ht="23.25" thickBot="1" x14ac:dyDescent="0.2">
      <c r="A80" s="163">
        <v>79</v>
      </c>
      <c r="B80" s="178"/>
      <c r="C80" s="164" t="s">
        <v>714</v>
      </c>
      <c r="D80" s="164" t="s">
        <v>715</v>
      </c>
      <c r="E80" s="164" t="s">
        <v>1666</v>
      </c>
      <c r="F80" s="165" t="s">
        <v>1396</v>
      </c>
      <c r="G80" s="164" t="s">
        <v>716</v>
      </c>
      <c r="H80" s="178"/>
      <c r="I80" s="185"/>
      <c r="J80" s="185"/>
      <c r="K80" s="184"/>
      <c r="L80" s="164"/>
      <c r="M80" s="164"/>
      <c r="N80" s="178"/>
    </row>
    <row r="81" spans="1:14" ht="124.5" hidden="1" thickBot="1" x14ac:dyDescent="0.2">
      <c r="A81" s="163">
        <v>76</v>
      </c>
      <c r="B81" s="164">
        <v>991211</v>
      </c>
      <c r="C81" s="164" t="s">
        <v>878</v>
      </c>
      <c r="D81" s="173" t="s">
        <v>879</v>
      </c>
      <c r="E81" s="173" t="s">
        <v>1666</v>
      </c>
      <c r="F81" s="165" t="s">
        <v>1019</v>
      </c>
      <c r="G81" s="164" t="s">
        <v>880</v>
      </c>
      <c r="H81" s="164">
        <v>9960164632</v>
      </c>
      <c r="I81" s="166">
        <v>9431363607</v>
      </c>
      <c r="J81" s="175" t="s">
        <v>881</v>
      </c>
      <c r="K81" s="174" t="s">
        <v>681</v>
      </c>
      <c r="L81" s="180">
        <v>41395</v>
      </c>
      <c r="M81" s="173" t="s">
        <v>1175</v>
      </c>
      <c r="N81" s="180">
        <v>31669</v>
      </c>
    </row>
    <row r="82" spans="1:14" ht="124.5" thickBot="1" x14ac:dyDescent="0.2">
      <c r="A82" s="163">
        <v>68</v>
      </c>
      <c r="B82" s="164">
        <v>991166</v>
      </c>
      <c r="C82" s="164" t="s">
        <v>480</v>
      </c>
      <c r="D82" s="164" t="s">
        <v>481</v>
      </c>
      <c r="E82" s="164" t="s">
        <v>1512</v>
      </c>
      <c r="F82" s="165" t="s">
        <v>1396</v>
      </c>
      <c r="G82" s="164" t="s">
        <v>482</v>
      </c>
      <c r="H82" s="164">
        <v>9701547229</v>
      </c>
      <c r="I82" s="166">
        <v>9866698187</v>
      </c>
      <c r="J82" s="166" t="s">
        <v>483</v>
      </c>
      <c r="K82" s="165" t="s">
        <v>497</v>
      </c>
      <c r="L82" s="167">
        <v>41044</v>
      </c>
      <c r="M82" s="164" t="s">
        <v>1175</v>
      </c>
      <c r="N82" s="168">
        <v>41373</v>
      </c>
    </row>
    <row r="83" spans="1:14" ht="68.25" thickBot="1" x14ac:dyDescent="0.2">
      <c r="A83" s="163">
        <v>67</v>
      </c>
      <c r="B83" s="164">
        <v>991158</v>
      </c>
      <c r="C83" s="164" t="s">
        <v>474</v>
      </c>
      <c r="D83" s="164" t="s">
        <v>475</v>
      </c>
      <c r="E83" s="164" t="s">
        <v>1512</v>
      </c>
      <c r="F83" s="165" t="s">
        <v>1396</v>
      </c>
      <c r="G83" s="164" t="s">
        <v>476</v>
      </c>
      <c r="H83" s="164">
        <v>8106701296</v>
      </c>
      <c r="I83" s="166" t="s">
        <v>477</v>
      </c>
      <c r="J83" s="166" t="s">
        <v>478</v>
      </c>
      <c r="K83" s="165" t="s">
        <v>479</v>
      </c>
      <c r="L83" s="167">
        <v>41031</v>
      </c>
      <c r="M83" s="164" t="s">
        <v>1175</v>
      </c>
      <c r="N83" s="168">
        <v>41605</v>
      </c>
    </row>
    <row r="84" spans="1:14" ht="114" thickBot="1" x14ac:dyDescent="0.25">
      <c r="A84" s="163">
        <v>57</v>
      </c>
      <c r="B84" s="164">
        <v>991233</v>
      </c>
      <c r="C84" s="164" t="s">
        <v>535</v>
      </c>
      <c r="D84" s="164" t="s">
        <v>536</v>
      </c>
      <c r="E84" s="164" t="s">
        <v>1511</v>
      </c>
      <c r="F84" s="165" t="s">
        <v>1396</v>
      </c>
      <c r="G84" s="164" t="s">
        <v>775</v>
      </c>
      <c r="H84" s="182">
        <v>8860133234</v>
      </c>
      <c r="I84" s="183">
        <v>9677404319</v>
      </c>
      <c r="J84" s="176" t="s">
        <v>776</v>
      </c>
      <c r="K84" s="165" t="s">
        <v>1278</v>
      </c>
      <c r="L84" s="167">
        <v>41426</v>
      </c>
      <c r="M84" s="164" t="s">
        <v>1175</v>
      </c>
      <c r="N84" s="168">
        <v>41436</v>
      </c>
    </row>
    <row r="85" spans="1:14" ht="124.5" hidden="1" thickBot="1" x14ac:dyDescent="0.2">
      <c r="A85" s="163">
        <v>80</v>
      </c>
      <c r="B85" s="164">
        <v>991144</v>
      </c>
      <c r="C85" s="164" t="s">
        <v>717</v>
      </c>
      <c r="D85" s="164" t="s">
        <v>718</v>
      </c>
      <c r="E85" s="164" t="s">
        <v>1666</v>
      </c>
      <c r="F85" s="165" t="s">
        <v>719</v>
      </c>
      <c r="G85" s="164" t="s">
        <v>720</v>
      </c>
      <c r="H85" s="164">
        <v>9566104919</v>
      </c>
      <c r="I85" s="166">
        <v>9840064063</v>
      </c>
      <c r="J85" s="166" t="s">
        <v>718</v>
      </c>
      <c r="K85" s="165" t="s">
        <v>1127</v>
      </c>
      <c r="L85" s="167">
        <v>40913</v>
      </c>
      <c r="M85" s="164" t="s">
        <v>1175</v>
      </c>
      <c r="N85" s="168">
        <v>41549</v>
      </c>
    </row>
    <row r="86" spans="1:14" ht="135.75" hidden="1" thickBot="1" x14ac:dyDescent="0.2">
      <c r="A86" s="163">
        <v>81</v>
      </c>
      <c r="B86" s="164">
        <v>991242</v>
      </c>
      <c r="C86" s="164" t="s">
        <v>1128</v>
      </c>
      <c r="D86" s="164" t="s">
        <v>1129</v>
      </c>
      <c r="E86" s="164" t="s">
        <v>1666</v>
      </c>
      <c r="F86" s="165" t="s">
        <v>899</v>
      </c>
      <c r="G86" s="164" t="s">
        <v>763</v>
      </c>
      <c r="H86" s="164">
        <v>9677247289</v>
      </c>
      <c r="I86" s="166">
        <v>9841013930</v>
      </c>
      <c r="J86" s="166" t="s">
        <v>764</v>
      </c>
      <c r="K86" s="165" t="s">
        <v>891</v>
      </c>
      <c r="L86" s="167">
        <v>41440</v>
      </c>
      <c r="M86" s="164" t="s">
        <v>1175</v>
      </c>
      <c r="N86" s="168">
        <v>41276</v>
      </c>
    </row>
    <row r="87" spans="1:14" ht="102" thickBot="1" x14ac:dyDescent="0.2">
      <c r="A87" s="163">
        <v>19</v>
      </c>
      <c r="B87" s="164">
        <v>991159</v>
      </c>
      <c r="C87" s="164" t="s">
        <v>1039</v>
      </c>
      <c r="D87" s="164" t="s">
        <v>1040</v>
      </c>
      <c r="E87" s="164" t="s">
        <v>1419</v>
      </c>
      <c r="F87" s="165" t="s">
        <v>1396</v>
      </c>
      <c r="G87" s="164" t="s">
        <v>1041</v>
      </c>
      <c r="H87" s="164">
        <v>9819187987</v>
      </c>
      <c r="I87" s="166">
        <v>9820037237</v>
      </c>
      <c r="J87" s="166" t="s">
        <v>950</v>
      </c>
      <c r="K87" s="165" t="s">
        <v>827</v>
      </c>
      <c r="L87" s="167">
        <v>41031</v>
      </c>
      <c r="M87" s="164" t="s">
        <v>1175</v>
      </c>
      <c r="N87" s="168">
        <v>41491</v>
      </c>
    </row>
    <row r="88" spans="1:14" ht="57" hidden="1" thickBot="1" x14ac:dyDescent="0.2">
      <c r="A88" s="163">
        <v>83</v>
      </c>
      <c r="B88" s="164">
        <v>991114</v>
      </c>
      <c r="C88" s="164" t="s">
        <v>898</v>
      </c>
      <c r="D88" s="164" t="s">
        <v>1134</v>
      </c>
      <c r="E88" s="164" t="s">
        <v>1666</v>
      </c>
      <c r="F88" s="165" t="s">
        <v>934</v>
      </c>
      <c r="G88" s="164" t="s">
        <v>1135</v>
      </c>
      <c r="H88" s="164">
        <v>9730550309</v>
      </c>
      <c r="I88" s="166" t="s">
        <v>1136</v>
      </c>
      <c r="J88" s="166" t="s">
        <v>1137</v>
      </c>
      <c r="K88" s="165" t="s">
        <v>1138</v>
      </c>
      <c r="L88" s="167">
        <v>40696</v>
      </c>
      <c r="M88" s="164" t="s">
        <v>1175</v>
      </c>
      <c r="N88" s="168">
        <v>41483</v>
      </c>
    </row>
    <row r="89" spans="1:14" ht="79.5" hidden="1" thickBot="1" x14ac:dyDescent="0.2">
      <c r="A89" s="163">
        <v>84</v>
      </c>
      <c r="B89" s="164">
        <v>991077</v>
      </c>
      <c r="C89" s="164" t="s">
        <v>1139</v>
      </c>
      <c r="D89" s="164" t="s">
        <v>1140</v>
      </c>
      <c r="E89" s="164" t="s">
        <v>1419</v>
      </c>
      <c r="F89" s="165" t="s">
        <v>1141</v>
      </c>
      <c r="G89" s="164" t="s">
        <v>1042</v>
      </c>
      <c r="H89" s="164">
        <v>9833165868</v>
      </c>
      <c r="I89" s="166">
        <v>9820581202</v>
      </c>
      <c r="J89" s="166" t="s">
        <v>1043</v>
      </c>
      <c r="K89" s="165" t="s">
        <v>1005</v>
      </c>
      <c r="L89" s="167">
        <v>40630</v>
      </c>
      <c r="M89" s="164" t="s">
        <v>1175</v>
      </c>
      <c r="N89" s="168">
        <v>41361</v>
      </c>
    </row>
    <row r="90" spans="1:14" ht="90.75" hidden="1" thickBot="1" x14ac:dyDescent="0.2">
      <c r="A90" s="163">
        <v>85</v>
      </c>
      <c r="B90" s="164">
        <v>991082</v>
      </c>
      <c r="C90" s="164" t="s">
        <v>917</v>
      </c>
      <c r="D90" s="164" t="s">
        <v>918</v>
      </c>
      <c r="E90" s="164" t="s">
        <v>1419</v>
      </c>
      <c r="F90" s="165" t="s">
        <v>919</v>
      </c>
      <c r="G90" s="164" t="s">
        <v>920</v>
      </c>
      <c r="H90" s="164">
        <v>9819098966</v>
      </c>
      <c r="I90" s="166">
        <v>9820012433</v>
      </c>
      <c r="J90" s="166" t="s">
        <v>921</v>
      </c>
      <c r="K90" s="165" t="s">
        <v>557</v>
      </c>
      <c r="L90" s="167">
        <v>40660</v>
      </c>
      <c r="M90" s="164" t="s">
        <v>1175</v>
      </c>
      <c r="N90" s="168">
        <v>41276</v>
      </c>
    </row>
    <row r="91" spans="1:14" ht="79.5" hidden="1" thickBot="1" x14ac:dyDescent="0.2">
      <c r="A91" s="163">
        <v>86</v>
      </c>
      <c r="B91" s="164">
        <v>991088</v>
      </c>
      <c r="C91" s="164" t="s">
        <v>558</v>
      </c>
      <c r="D91" s="164" t="s">
        <v>559</v>
      </c>
      <c r="E91" s="164" t="s">
        <v>1510</v>
      </c>
      <c r="F91" s="165" t="s">
        <v>560</v>
      </c>
      <c r="G91" s="164" t="s">
        <v>561</v>
      </c>
      <c r="H91" s="164">
        <v>9767243536</v>
      </c>
      <c r="I91" s="166">
        <v>9689982883</v>
      </c>
      <c r="J91" s="166" t="s">
        <v>562</v>
      </c>
      <c r="K91" s="165" t="s">
        <v>566</v>
      </c>
      <c r="L91" s="167">
        <v>40662</v>
      </c>
      <c r="M91" s="164" t="s">
        <v>1175</v>
      </c>
      <c r="N91" s="168">
        <v>41487</v>
      </c>
    </row>
    <row r="92" spans="1:14" ht="90.75" hidden="1" thickBot="1" x14ac:dyDescent="0.2">
      <c r="A92" s="163">
        <v>87</v>
      </c>
      <c r="B92" s="164">
        <v>991220</v>
      </c>
      <c r="C92" s="164" t="s">
        <v>567</v>
      </c>
      <c r="D92" s="164" t="s">
        <v>816</v>
      </c>
      <c r="E92" s="164" t="s">
        <v>1419</v>
      </c>
      <c r="F92" s="165" t="s">
        <v>817</v>
      </c>
      <c r="G92" s="164" t="s">
        <v>818</v>
      </c>
      <c r="H92" s="164">
        <v>8554834930</v>
      </c>
      <c r="I92" s="166">
        <v>9969002746</v>
      </c>
      <c r="J92" s="166" t="s">
        <v>819</v>
      </c>
      <c r="K92" s="165" t="s">
        <v>820</v>
      </c>
      <c r="L92" s="167">
        <v>41407</v>
      </c>
      <c r="M92" s="164" t="s">
        <v>1175</v>
      </c>
      <c r="N92" s="168">
        <v>41488</v>
      </c>
    </row>
    <row r="93" spans="1:14" ht="68.25" hidden="1" thickBot="1" x14ac:dyDescent="0.2">
      <c r="A93" s="163">
        <v>88</v>
      </c>
      <c r="B93" s="164">
        <v>991221</v>
      </c>
      <c r="C93" s="165" t="s">
        <v>588</v>
      </c>
      <c r="D93" s="165" t="s">
        <v>589</v>
      </c>
      <c r="E93" s="164" t="s">
        <v>1511</v>
      </c>
      <c r="F93" s="165" t="s">
        <v>655</v>
      </c>
      <c r="G93" s="164" t="s">
        <v>656</v>
      </c>
      <c r="H93" s="164">
        <v>9582294715</v>
      </c>
      <c r="I93" s="166">
        <v>9463306329</v>
      </c>
      <c r="J93" s="166" t="s">
        <v>657</v>
      </c>
      <c r="K93" s="165" t="s">
        <v>658</v>
      </c>
      <c r="L93" s="167">
        <v>41407</v>
      </c>
      <c r="M93" s="164" t="s">
        <v>1175</v>
      </c>
      <c r="N93" s="168">
        <v>41313</v>
      </c>
    </row>
    <row r="94" spans="1:14" ht="57" hidden="1" thickBot="1" x14ac:dyDescent="0.2">
      <c r="A94" s="163">
        <v>89</v>
      </c>
      <c r="B94" s="164">
        <v>991222</v>
      </c>
      <c r="C94" s="165" t="s">
        <v>659</v>
      </c>
      <c r="D94" s="165" t="s">
        <v>660</v>
      </c>
      <c r="E94" s="164" t="s">
        <v>1511</v>
      </c>
      <c r="F94" s="165" t="s">
        <v>661</v>
      </c>
      <c r="G94" s="164" t="s">
        <v>662</v>
      </c>
      <c r="H94" s="164">
        <v>9818672667</v>
      </c>
      <c r="I94" s="166">
        <v>9873779178</v>
      </c>
      <c r="J94" s="166" t="s">
        <v>663</v>
      </c>
      <c r="K94" s="165" t="s">
        <v>664</v>
      </c>
      <c r="L94" s="164"/>
      <c r="M94" s="164" t="s">
        <v>1175</v>
      </c>
      <c r="N94" s="168">
        <v>41479</v>
      </c>
    </row>
    <row r="95" spans="1:14" ht="68.25" hidden="1" thickBot="1" x14ac:dyDescent="0.2">
      <c r="A95" s="163">
        <v>90</v>
      </c>
      <c r="B95" s="164">
        <v>991083</v>
      </c>
      <c r="C95" s="164" t="s">
        <v>665</v>
      </c>
      <c r="D95" s="164" t="s">
        <v>666</v>
      </c>
      <c r="E95" s="164" t="s">
        <v>1510</v>
      </c>
      <c r="F95" s="165" t="s">
        <v>667</v>
      </c>
      <c r="G95" s="164" t="s">
        <v>668</v>
      </c>
      <c r="H95" s="164">
        <v>9960496953</v>
      </c>
      <c r="I95" s="166">
        <v>9371201202</v>
      </c>
      <c r="J95" s="166" t="s">
        <v>406</v>
      </c>
      <c r="K95" s="165" t="s">
        <v>407</v>
      </c>
      <c r="L95" s="167">
        <v>40660</v>
      </c>
      <c r="M95" s="164" t="s">
        <v>1175</v>
      </c>
      <c r="N95" s="168">
        <v>41350</v>
      </c>
    </row>
    <row r="96" spans="1:14" ht="68.25" hidden="1" thickBot="1" x14ac:dyDescent="0.2">
      <c r="A96" s="163">
        <v>91</v>
      </c>
      <c r="B96" s="164">
        <v>991258</v>
      </c>
      <c r="C96" s="164" t="s">
        <v>408</v>
      </c>
      <c r="D96" s="164" t="s">
        <v>409</v>
      </c>
      <c r="E96" s="164" t="s">
        <v>1419</v>
      </c>
      <c r="F96" s="165" t="s">
        <v>523</v>
      </c>
      <c r="G96" s="164" t="s">
        <v>524</v>
      </c>
      <c r="H96" s="164">
        <v>9820598078</v>
      </c>
      <c r="I96" s="166">
        <v>9820598298</v>
      </c>
      <c r="J96" s="166" t="s">
        <v>525</v>
      </c>
      <c r="K96" s="165" t="s">
        <v>841</v>
      </c>
      <c r="L96" s="167">
        <v>41540</v>
      </c>
      <c r="M96" s="164" t="s">
        <v>1175</v>
      </c>
      <c r="N96" s="168">
        <v>41487</v>
      </c>
    </row>
    <row r="97" spans="1:14" ht="45.75" hidden="1" thickBot="1" x14ac:dyDescent="0.2">
      <c r="A97" s="163">
        <v>92</v>
      </c>
      <c r="B97" s="164">
        <v>991259</v>
      </c>
      <c r="C97" s="164" t="s">
        <v>529</v>
      </c>
      <c r="D97" s="164" t="s">
        <v>530</v>
      </c>
      <c r="E97" s="164" t="s">
        <v>1419</v>
      </c>
      <c r="F97" s="184"/>
      <c r="G97" s="164" t="s">
        <v>842</v>
      </c>
      <c r="H97" s="164">
        <v>9830090709</v>
      </c>
      <c r="I97" s="166">
        <v>9831026906</v>
      </c>
      <c r="J97" s="166" t="s">
        <v>843</v>
      </c>
      <c r="K97" s="165" t="s">
        <v>832</v>
      </c>
      <c r="L97" s="167">
        <v>41540</v>
      </c>
      <c r="M97" s="164" t="s">
        <v>1175</v>
      </c>
      <c r="N97" s="168">
        <v>41437</v>
      </c>
    </row>
    <row r="98" spans="1:14" ht="135.75" hidden="1" thickBot="1" x14ac:dyDescent="0.2">
      <c r="A98" s="163">
        <v>93</v>
      </c>
      <c r="B98" s="164">
        <v>991263</v>
      </c>
      <c r="C98" s="164" t="s">
        <v>833</v>
      </c>
      <c r="D98" s="164" t="s">
        <v>834</v>
      </c>
      <c r="E98" s="164" t="s">
        <v>835</v>
      </c>
      <c r="F98" s="165" t="s">
        <v>836</v>
      </c>
      <c r="G98" s="164" t="s">
        <v>837</v>
      </c>
      <c r="H98" s="164">
        <v>9686944662</v>
      </c>
      <c r="I98" s="166">
        <v>9972072374</v>
      </c>
      <c r="J98" s="166" t="s">
        <v>838</v>
      </c>
      <c r="K98" s="165" t="s">
        <v>960</v>
      </c>
      <c r="L98" s="167">
        <v>41557</v>
      </c>
      <c r="M98" s="164" t="s">
        <v>1175</v>
      </c>
      <c r="N98" s="168">
        <v>41461</v>
      </c>
    </row>
    <row r="99" spans="1:14" ht="169.5" hidden="1" thickBot="1" x14ac:dyDescent="0.2">
      <c r="A99" s="163">
        <v>94</v>
      </c>
      <c r="B99" s="164">
        <v>991072</v>
      </c>
      <c r="C99" s="164" t="s">
        <v>826</v>
      </c>
      <c r="D99" s="164" t="s">
        <v>1063</v>
      </c>
      <c r="E99" s="164" t="s">
        <v>1419</v>
      </c>
      <c r="F99" s="165" t="s">
        <v>1064</v>
      </c>
      <c r="G99" s="164" t="s">
        <v>1065</v>
      </c>
      <c r="H99" s="164">
        <v>9869174357</v>
      </c>
      <c r="I99" s="176" t="s">
        <v>1066</v>
      </c>
      <c r="J99" s="176" t="s">
        <v>1067</v>
      </c>
      <c r="K99" s="165" t="s">
        <v>962</v>
      </c>
      <c r="L99" s="167">
        <v>40560</v>
      </c>
      <c r="M99" s="164" t="s">
        <v>1175</v>
      </c>
      <c r="N99" s="168">
        <v>41496</v>
      </c>
    </row>
    <row r="100" spans="1:14" ht="113.25" hidden="1" thickBot="1" x14ac:dyDescent="0.2">
      <c r="A100" s="163">
        <v>95</v>
      </c>
      <c r="B100" s="164">
        <v>991135</v>
      </c>
      <c r="C100" s="164" t="s">
        <v>863</v>
      </c>
      <c r="D100" s="164" t="s">
        <v>864</v>
      </c>
      <c r="E100" s="164" t="s">
        <v>1419</v>
      </c>
      <c r="F100" s="165" t="s">
        <v>615</v>
      </c>
      <c r="G100" s="164" t="s">
        <v>616</v>
      </c>
      <c r="H100" s="164">
        <v>9930379646</v>
      </c>
      <c r="I100" s="166" t="s">
        <v>617</v>
      </c>
      <c r="J100" s="166" t="s">
        <v>618</v>
      </c>
      <c r="K100" s="165" t="s">
        <v>606</v>
      </c>
      <c r="L100" s="167">
        <v>40798</v>
      </c>
      <c r="M100" s="164" t="s">
        <v>1175</v>
      </c>
      <c r="N100" s="168">
        <v>41441</v>
      </c>
    </row>
    <row r="101" spans="1:14" ht="124.5" hidden="1" thickBot="1" x14ac:dyDescent="0.2">
      <c r="A101" s="163">
        <v>96</v>
      </c>
      <c r="B101" s="164">
        <v>991147</v>
      </c>
      <c r="C101" s="164" t="s">
        <v>607</v>
      </c>
      <c r="D101" s="164" t="s">
        <v>608</v>
      </c>
      <c r="E101" s="164" t="s">
        <v>1419</v>
      </c>
      <c r="F101" s="165" t="s">
        <v>615</v>
      </c>
      <c r="G101" s="164" t="s">
        <v>489</v>
      </c>
      <c r="H101" s="164">
        <v>9820630718</v>
      </c>
      <c r="I101" s="166">
        <v>974279979</v>
      </c>
      <c r="J101" s="166" t="s">
        <v>490</v>
      </c>
      <c r="K101" s="165" t="s">
        <v>491</v>
      </c>
      <c r="L101" s="167">
        <v>40980</v>
      </c>
      <c r="M101" s="164" t="s">
        <v>1175</v>
      </c>
      <c r="N101" s="168">
        <v>41473</v>
      </c>
    </row>
    <row r="102" spans="1:14" ht="79.5" hidden="1" thickBot="1" x14ac:dyDescent="0.2">
      <c r="A102" s="163">
        <v>97</v>
      </c>
      <c r="B102" s="164">
        <v>991262</v>
      </c>
      <c r="C102" s="164" t="s">
        <v>492</v>
      </c>
      <c r="D102" s="164" t="s">
        <v>493</v>
      </c>
      <c r="E102" s="164" t="s">
        <v>1419</v>
      </c>
      <c r="F102" s="165" t="s">
        <v>494</v>
      </c>
      <c r="G102" s="164" t="s">
        <v>638</v>
      </c>
      <c r="H102" s="164">
        <v>7506010729</v>
      </c>
      <c r="I102" s="166" t="s">
        <v>639</v>
      </c>
      <c r="J102" s="166" t="s">
        <v>770</v>
      </c>
      <c r="K102" s="165" t="s">
        <v>641</v>
      </c>
      <c r="L102" s="167">
        <v>41554</v>
      </c>
      <c r="M102" s="164" t="s">
        <v>1175</v>
      </c>
      <c r="N102" s="168">
        <v>41611</v>
      </c>
    </row>
    <row r="103" spans="1:14" ht="13.5" hidden="1" thickBot="1" x14ac:dyDescent="0.2">
      <c r="A103" s="163"/>
      <c r="B103" s="164"/>
      <c r="C103" s="177" t="s">
        <v>642</v>
      </c>
      <c r="D103" s="173"/>
      <c r="E103" s="173"/>
      <c r="F103" s="174"/>
      <c r="G103" s="173"/>
      <c r="H103" s="173"/>
      <c r="I103" s="175"/>
      <c r="J103" s="175"/>
      <c r="K103" s="174"/>
      <c r="L103" s="173"/>
      <c r="M103" s="173"/>
      <c r="N103" s="173"/>
    </row>
    <row r="104" spans="1:14" ht="113.25" hidden="1" thickBot="1" x14ac:dyDescent="0.2">
      <c r="A104" s="163">
        <v>98</v>
      </c>
      <c r="B104" s="164">
        <v>991197</v>
      </c>
      <c r="C104" s="164" t="s">
        <v>643</v>
      </c>
      <c r="D104" s="164" t="s">
        <v>644</v>
      </c>
      <c r="E104" s="164" t="s">
        <v>1419</v>
      </c>
      <c r="F104" s="165" t="s">
        <v>777</v>
      </c>
      <c r="G104" s="164" t="s">
        <v>778</v>
      </c>
      <c r="H104" s="164">
        <v>9860287091</v>
      </c>
      <c r="I104" s="166">
        <v>9323467116</v>
      </c>
      <c r="J104" s="166" t="s">
        <v>554</v>
      </c>
      <c r="K104" s="165" t="s">
        <v>455</v>
      </c>
      <c r="L104" s="167">
        <v>41365</v>
      </c>
      <c r="M104" s="164" t="s">
        <v>1175</v>
      </c>
      <c r="N104" s="168">
        <v>41615</v>
      </c>
    </row>
    <row r="105" spans="1:14" ht="57" hidden="1" thickBot="1" x14ac:dyDescent="0.2">
      <c r="A105" s="163">
        <v>99</v>
      </c>
      <c r="B105" s="164">
        <v>991177</v>
      </c>
      <c r="C105" s="164" t="s">
        <v>378</v>
      </c>
      <c r="D105" s="164" t="s">
        <v>379</v>
      </c>
      <c r="E105" s="164" t="s">
        <v>1419</v>
      </c>
      <c r="F105" s="165" t="s">
        <v>777</v>
      </c>
      <c r="G105" s="164" t="s">
        <v>380</v>
      </c>
      <c r="H105" s="164">
        <v>9899788330</v>
      </c>
      <c r="I105" s="166">
        <v>7799889370</v>
      </c>
      <c r="J105" s="166" t="s">
        <v>381</v>
      </c>
      <c r="K105" s="165" t="s">
        <v>382</v>
      </c>
      <c r="L105" s="167">
        <v>41071</v>
      </c>
      <c r="M105" s="164" t="s">
        <v>1175</v>
      </c>
      <c r="N105" s="168">
        <v>41606</v>
      </c>
    </row>
    <row r="106" spans="1:14" ht="102" hidden="1" thickBot="1" x14ac:dyDescent="0.2">
      <c r="A106" s="163">
        <v>100</v>
      </c>
      <c r="B106" s="164">
        <v>991254</v>
      </c>
      <c r="C106" s="164" t="s">
        <v>383</v>
      </c>
      <c r="D106" s="164" t="s">
        <v>384</v>
      </c>
      <c r="E106" s="164" t="s">
        <v>1510</v>
      </c>
      <c r="F106" s="165" t="s">
        <v>385</v>
      </c>
      <c r="G106" s="164" t="s">
        <v>386</v>
      </c>
      <c r="H106" s="164">
        <v>8007816655</v>
      </c>
      <c r="I106" s="166">
        <v>9823031301</v>
      </c>
      <c r="J106" s="166" t="s">
        <v>387</v>
      </c>
      <c r="K106" s="165" t="s">
        <v>388</v>
      </c>
      <c r="L106" s="167">
        <v>41493</v>
      </c>
      <c r="M106" s="164" t="s">
        <v>1175</v>
      </c>
      <c r="N106" s="168">
        <v>41448</v>
      </c>
    </row>
    <row r="107" spans="1:14" ht="13.5" hidden="1" thickBot="1" x14ac:dyDescent="0.2">
      <c r="A107" s="163"/>
      <c r="B107" s="164"/>
      <c r="C107" s="177" t="s">
        <v>389</v>
      </c>
      <c r="D107" s="173"/>
      <c r="E107" s="173"/>
      <c r="F107" s="174"/>
      <c r="G107" s="173"/>
      <c r="H107" s="173"/>
      <c r="I107" s="175"/>
      <c r="J107" s="175"/>
      <c r="K107" s="174"/>
      <c r="L107" s="173"/>
      <c r="M107" s="173"/>
      <c r="N107" s="173"/>
    </row>
    <row r="108" spans="1:14" ht="90.75" hidden="1" thickBot="1" x14ac:dyDescent="0.2">
      <c r="A108" s="163">
        <v>101</v>
      </c>
      <c r="B108" s="164">
        <v>991067</v>
      </c>
      <c r="C108" s="164" t="s">
        <v>390</v>
      </c>
      <c r="D108" s="164" t="s">
        <v>391</v>
      </c>
      <c r="E108" s="164" t="s">
        <v>1419</v>
      </c>
      <c r="F108" s="165" t="s">
        <v>392</v>
      </c>
      <c r="G108" s="164" t="s">
        <v>721</v>
      </c>
      <c r="H108" s="164">
        <v>9820815321</v>
      </c>
      <c r="I108" s="166">
        <v>9356002000</v>
      </c>
      <c r="J108" s="166" t="s">
        <v>1131</v>
      </c>
      <c r="K108" s="165" t="s">
        <v>537</v>
      </c>
      <c r="L108" s="167">
        <v>40464</v>
      </c>
      <c r="M108" s="164" t="s">
        <v>1175</v>
      </c>
      <c r="N108" s="168">
        <v>41342</v>
      </c>
    </row>
    <row r="109" spans="1:14" ht="90.75" hidden="1" thickBot="1" x14ac:dyDescent="0.2">
      <c r="A109" s="163">
        <v>102</v>
      </c>
      <c r="B109" s="164">
        <v>991206</v>
      </c>
      <c r="C109" s="164" t="s">
        <v>1664</v>
      </c>
      <c r="D109" s="164" t="s">
        <v>538</v>
      </c>
      <c r="E109" s="164" t="s">
        <v>1419</v>
      </c>
      <c r="F109" s="165" t="s">
        <v>539</v>
      </c>
      <c r="G109" s="164" t="s">
        <v>900</v>
      </c>
      <c r="H109" s="164">
        <v>9313104458</v>
      </c>
      <c r="I109" s="166">
        <v>8390382151</v>
      </c>
      <c r="J109" s="166" t="s">
        <v>901</v>
      </c>
      <c r="K109" s="165" t="s">
        <v>902</v>
      </c>
      <c r="L109" s="167">
        <v>40917</v>
      </c>
      <c r="M109" s="164" t="s">
        <v>1175</v>
      </c>
      <c r="N109" s="168">
        <v>41408</v>
      </c>
    </row>
    <row r="110" spans="1:14" ht="135.75" hidden="1" thickBot="1" x14ac:dyDescent="0.2">
      <c r="A110" s="163">
        <v>103</v>
      </c>
      <c r="B110" s="164">
        <v>991040</v>
      </c>
      <c r="C110" s="164" t="s">
        <v>903</v>
      </c>
      <c r="D110" s="164" t="s">
        <v>904</v>
      </c>
      <c r="E110" s="164" t="s">
        <v>1419</v>
      </c>
      <c r="F110" s="165" t="s">
        <v>905</v>
      </c>
      <c r="G110" s="164" t="s">
        <v>906</v>
      </c>
      <c r="H110" s="164">
        <v>9820237924</v>
      </c>
      <c r="I110" s="176" t="s">
        <v>907</v>
      </c>
      <c r="J110" s="166" t="s">
        <v>1002</v>
      </c>
      <c r="K110" s="165" t="s">
        <v>1003</v>
      </c>
      <c r="L110" s="167">
        <v>40196</v>
      </c>
      <c r="M110" s="164" t="s">
        <v>1175</v>
      </c>
      <c r="N110" s="168">
        <v>41384</v>
      </c>
    </row>
    <row r="111" spans="1:14" ht="79.5" hidden="1" thickBot="1" x14ac:dyDescent="0.2">
      <c r="A111" s="163">
        <v>104</v>
      </c>
      <c r="B111" s="164">
        <v>991191</v>
      </c>
      <c r="C111" s="164" t="s">
        <v>1004</v>
      </c>
      <c r="D111" s="164" t="s">
        <v>910</v>
      </c>
      <c r="E111" s="164" t="s">
        <v>1419</v>
      </c>
      <c r="F111" s="165" t="s">
        <v>911</v>
      </c>
      <c r="G111" s="164" t="s">
        <v>912</v>
      </c>
      <c r="H111" s="164">
        <v>9920229852</v>
      </c>
      <c r="I111" s="166" t="s">
        <v>913</v>
      </c>
      <c r="J111" s="166" t="s">
        <v>914</v>
      </c>
      <c r="K111" s="165" t="s">
        <v>915</v>
      </c>
      <c r="L111" s="167">
        <v>41281</v>
      </c>
      <c r="M111" s="164" t="s">
        <v>1175</v>
      </c>
      <c r="N111" s="168">
        <v>41579</v>
      </c>
    </row>
    <row r="112" spans="1:14" ht="90.75" hidden="1" thickBot="1" x14ac:dyDescent="0.2">
      <c r="A112" s="163">
        <v>105</v>
      </c>
      <c r="B112" s="164">
        <v>991257</v>
      </c>
      <c r="C112" s="164" t="s">
        <v>659</v>
      </c>
      <c r="D112" s="164" t="s">
        <v>916</v>
      </c>
      <c r="E112" s="164" t="s">
        <v>1419</v>
      </c>
      <c r="F112" s="165" t="s">
        <v>911</v>
      </c>
      <c r="G112" s="164" t="s">
        <v>670</v>
      </c>
      <c r="H112" s="164">
        <v>9619291286</v>
      </c>
      <c r="I112" s="166" t="s">
        <v>555</v>
      </c>
      <c r="J112" s="166" t="s">
        <v>556</v>
      </c>
      <c r="K112" s="165" t="s">
        <v>545</v>
      </c>
      <c r="L112" s="167">
        <v>41533</v>
      </c>
      <c r="M112" s="164" t="s">
        <v>1175</v>
      </c>
      <c r="N112" s="168">
        <v>41278</v>
      </c>
    </row>
    <row r="113" spans="1:14" ht="90.75" hidden="1" thickBot="1" x14ac:dyDescent="0.2">
      <c r="A113" s="163">
        <v>106</v>
      </c>
      <c r="B113" s="164">
        <v>991044</v>
      </c>
      <c r="C113" s="164" t="s">
        <v>546</v>
      </c>
      <c r="D113" s="164" t="s">
        <v>547</v>
      </c>
      <c r="E113" s="164" t="s">
        <v>1419</v>
      </c>
      <c r="F113" s="165" t="s">
        <v>548</v>
      </c>
      <c r="G113" s="164" t="s">
        <v>549</v>
      </c>
      <c r="H113" s="164">
        <v>9579531777</v>
      </c>
      <c r="I113" s="166">
        <v>961960922</v>
      </c>
      <c r="J113" s="166" t="s">
        <v>550</v>
      </c>
      <c r="K113" s="165" t="s">
        <v>551</v>
      </c>
      <c r="L113" s="167">
        <v>40250</v>
      </c>
      <c r="M113" s="164" t="s">
        <v>1175</v>
      </c>
      <c r="N113" s="168">
        <v>41622</v>
      </c>
    </row>
    <row r="114" spans="1:14" ht="68.25" hidden="1" thickBot="1" x14ac:dyDescent="0.2">
      <c r="A114" s="163">
        <v>107</v>
      </c>
      <c r="B114" s="164">
        <v>991045</v>
      </c>
      <c r="C114" s="164" t="s">
        <v>552</v>
      </c>
      <c r="D114" s="164" t="s">
        <v>553</v>
      </c>
      <c r="E114" s="164" t="s">
        <v>1419</v>
      </c>
      <c r="F114" s="165" t="s">
        <v>565</v>
      </c>
      <c r="G114" s="164" t="s">
        <v>609</v>
      </c>
      <c r="H114" s="164">
        <v>9820470082</v>
      </c>
      <c r="I114" s="166">
        <v>9821952000</v>
      </c>
      <c r="J114" s="166" t="s">
        <v>610</v>
      </c>
      <c r="K114" s="165" t="s">
        <v>611</v>
      </c>
      <c r="L114" s="167">
        <v>40287</v>
      </c>
      <c r="M114" s="164" t="s">
        <v>468</v>
      </c>
      <c r="N114" s="168">
        <v>41511</v>
      </c>
    </row>
    <row r="115" spans="1:14" ht="135.75" hidden="1" thickBot="1" x14ac:dyDescent="0.2">
      <c r="A115" s="163">
        <v>108</v>
      </c>
      <c r="B115" s="165">
        <v>991193</v>
      </c>
      <c r="C115" s="164" t="s">
        <v>529</v>
      </c>
      <c r="D115" s="164" t="s">
        <v>584</v>
      </c>
      <c r="E115" s="164" t="s">
        <v>1419</v>
      </c>
      <c r="F115" s="165" t="s">
        <v>585</v>
      </c>
      <c r="G115" s="164" t="s">
        <v>586</v>
      </c>
      <c r="H115" s="164">
        <v>9975859297</v>
      </c>
      <c r="I115" s="166">
        <v>9921214525</v>
      </c>
      <c r="J115" s="166" t="s">
        <v>587</v>
      </c>
      <c r="K115" s="165" t="s">
        <v>432</v>
      </c>
      <c r="L115" s="167">
        <v>41318</v>
      </c>
      <c r="M115" s="164" t="s">
        <v>468</v>
      </c>
      <c r="N115" s="168">
        <v>41507</v>
      </c>
    </row>
    <row r="116" spans="1:14" ht="124.5" hidden="1" thickBot="1" x14ac:dyDescent="0.2">
      <c r="A116" s="163">
        <v>109</v>
      </c>
      <c r="B116" s="165">
        <v>991241</v>
      </c>
      <c r="C116" s="164" t="s">
        <v>892</v>
      </c>
      <c r="D116" s="164" t="s">
        <v>433</v>
      </c>
      <c r="E116" s="164" t="s">
        <v>1419</v>
      </c>
      <c r="F116" s="165" t="s">
        <v>585</v>
      </c>
      <c r="G116" s="164" t="s">
        <v>434</v>
      </c>
      <c r="H116" s="164">
        <v>9833164421</v>
      </c>
      <c r="I116" s="166">
        <v>9892778993</v>
      </c>
      <c r="J116" s="166" t="s">
        <v>435</v>
      </c>
      <c r="K116" s="165" t="s">
        <v>436</v>
      </c>
      <c r="L116" s="167">
        <v>41431</v>
      </c>
      <c r="M116" s="164" t="s">
        <v>468</v>
      </c>
      <c r="N116" s="168">
        <v>41457</v>
      </c>
    </row>
    <row r="117" spans="1:14" ht="147" hidden="1" thickBot="1" x14ac:dyDescent="0.2">
      <c r="A117" s="163">
        <v>110</v>
      </c>
      <c r="B117" s="164">
        <v>991136</v>
      </c>
      <c r="C117" s="164" t="s">
        <v>437</v>
      </c>
      <c r="D117" s="164" t="s">
        <v>1165</v>
      </c>
      <c r="E117" s="164" t="s">
        <v>1419</v>
      </c>
      <c r="F117" s="165" t="s">
        <v>438</v>
      </c>
      <c r="G117" s="164" t="s">
        <v>439</v>
      </c>
      <c r="H117" s="164">
        <v>9833368553</v>
      </c>
      <c r="I117" s="166" t="s">
        <v>440</v>
      </c>
      <c r="J117" s="166" t="s">
        <v>441</v>
      </c>
      <c r="K117" s="165" t="s">
        <v>442</v>
      </c>
      <c r="L117" s="167">
        <v>40814</v>
      </c>
      <c r="M117" s="164" t="s">
        <v>1175</v>
      </c>
      <c r="N117" s="168">
        <v>41582</v>
      </c>
    </row>
    <row r="118" spans="1:14" ht="34.5" hidden="1" thickBot="1" x14ac:dyDescent="0.2">
      <c r="A118" s="163">
        <v>111</v>
      </c>
      <c r="B118" s="164">
        <v>991169</v>
      </c>
      <c r="C118" s="164" t="s">
        <v>443</v>
      </c>
      <c r="D118" s="164" t="s">
        <v>444</v>
      </c>
      <c r="E118" s="164" t="s">
        <v>1511</v>
      </c>
      <c r="F118" s="165" t="s">
        <v>447</v>
      </c>
      <c r="G118" s="164" t="s">
        <v>448</v>
      </c>
      <c r="H118" s="164">
        <v>9810717900</v>
      </c>
      <c r="I118" s="166">
        <v>981067900</v>
      </c>
      <c r="J118" s="166" t="s">
        <v>449</v>
      </c>
      <c r="K118" s="165" t="s">
        <v>959</v>
      </c>
      <c r="L118" s="167">
        <v>41061</v>
      </c>
      <c r="M118" s="164" t="s">
        <v>1175</v>
      </c>
      <c r="N118" s="168">
        <v>41438</v>
      </c>
    </row>
    <row r="119" spans="1:14" ht="79.5" hidden="1" thickBot="1" x14ac:dyDescent="0.2">
      <c r="A119" s="163">
        <v>112</v>
      </c>
      <c r="B119" s="164">
        <v>991094</v>
      </c>
      <c r="C119" s="164" t="s">
        <v>758</v>
      </c>
      <c r="D119" s="164" t="s">
        <v>759</v>
      </c>
      <c r="E119" s="164" t="s">
        <v>1419</v>
      </c>
      <c r="F119" s="165" t="s">
        <v>447</v>
      </c>
      <c r="G119" s="164" t="s">
        <v>511</v>
      </c>
      <c r="H119" s="164">
        <v>9819618120</v>
      </c>
      <c r="I119" s="166">
        <v>9820129562</v>
      </c>
      <c r="J119" s="166" t="s">
        <v>512</v>
      </c>
      <c r="K119" s="165" t="s">
        <v>844</v>
      </c>
      <c r="L119" s="167">
        <v>40665</v>
      </c>
      <c r="M119" s="164" t="s">
        <v>468</v>
      </c>
      <c r="N119" s="168">
        <v>41323</v>
      </c>
    </row>
    <row r="120" spans="1:14" ht="147" hidden="1" thickBot="1" x14ac:dyDescent="0.2">
      <c r="A120" s="163">
        <v>113</v>
      </c>
      <c r="B120" s="164">
        <v>991107</v>
      </c>
      <c r="C120" s="164" t="s">
        <v>845</v>
      </c>
      <c r="D120" s="164" t="s">
        <v>846</v>
      </c>
      <c r="E120" s="164" t="s">
        <v>1419</v>
      </c>
      <c r="F120" s="165" t="s">
        <v>447</v>
      </c>
      <c r="G120" s="164" t="s">
        <v>847</v>
      </c>
      <c r="H120" s="164">
        <v>9920011399</v>
      </c>
      <c r="I120" s="166">
        <v>9820223602</v>
      </c>
      <c r="J120" s="166" t="s">
        <v>848</v>
      </c>
      <c r="K120" s="165" t="s">
        <v>961</v>
      </c>
      <c r="L120" s="167">
        <v>40707</v>
      </c>
      <c r="M120" s="164" t="s">
        <v>1175</v>
      </c>
      <c r="N120" s="168">
        <v>41411</v>
      </c>
    </row>
    <row r="121" spans="1:14" ht="102" hidden="1" thickBot="1" x14ac:dyDescent="0.2">
      <c r="A121" s="163">
        <v>114</v>
      </c>
      <c r="B121" s="164">
        <v>991123</v>
      </c>
      <c r="C121" s="164" t="s">
        <v>851</v>
      </c>
      <c r="D121" s="164" t="s">
        <v>852</v>
      </c>
      <c r="E121" s="164" t="s">
        <v>835</v>
      </c>
      <c r="F121" s="165" t="s">
        <v>447</v>
      </c>
      <c r="G121" s="164" t="s">
        <v>853</v>
      </c>
      <c r="H121" s="164">
        <v>9986653994</v>
      </c>
      <c r="I121" s="166" t="s">
        <v>854</v>
      </c>
      <c r="J121" s="166" t="s">
        <v>855</v>
      </c>
      <c r="K121" s="165" t="s">
        <v>856</v>
      </c>
      <c r="L121" s="167">
        <v>40756</v>
      </c>
      <c r="M121" s="164" t="s">
        <v>1175</v>
      </c>
      <c r="N121" s="168">
        <v>41434</v>
      </c>
    </row>
    <row r="122" spans="1:14" ht="79.5" hidden="1" thickBot="1" x14ac:dyDescent="0.2">
      <c r="A122" s="163">
        <v>115</v>
      </c>
      <c r="B122" s="164">
        <v>991138</v>
      </c>
      <c r="C122" s="164" t="s">
        <v>857</v>
      </c>
      <c r="D122" s="164" t="s">
        <v>858</v>
      </c>
      <c r="E122" s="164" t="s">
        <v>1511</v>
      </c>
      <c r="F122" s="165" t="s">
        <v>447</v>
      </c>
      <c r="G122" s="164" t="s">
        <v>859</v>
      </c>
      <c r="H122" s="164">
        <v>9971562941</v>
      </c>
      <c r="I122" s="166">
        <v>9810009467</v>
      </c>
      <c r="J122" s="166" t="s">
        <v>860</v>
      </c>
      <c r="K122" s="165" t="s">
        <v>861</v>
      </c>
      <c r="L122" s="167">
        <v>40819</v>
      </c>
      <c r="M122" s="164" t="s">
        <v>1175</v>
      </c>
      <c r="N122" s="168">
        <v>41580</v>
      </c>
    </row>
    <row r="123" spans="1:14" ht="68.25" hidden="1" thickBot="1" x14ac:dyDescent="0.2">
      <c r="A123" s="163">
        <v>116</v>
      </c>
      <c r="B123" s="164">
        <v>991176</v>
      </c>
      <c r="C123" s="164" t="s">
        <v>862</v>
      </c>
      <c r="D123" s="164" t="s">
        <v>444</v>
      </c>
      <c r="E123" s="164" t="s">
        <v>1419</v>
      </c>
      <c r="F123" s="165" t="s">
        <v>447</v>
      </c>
      <c r="G123" s="164" t="s">
        <v>605</v>
      </c>
      <c r="H123" s="164">
        <v>9820754447</v>
      </c>
      <c r="I123" s="166">
        <v>9820139999</v>
      </c>
      <c r="J123" s="166" t="s">
        <v>604</v>
      </c>
      <c r="K123" s="165" t="s">
        <v>499</v>
      </c>
      <c r="L123" s="167">
        <v>41068</v>
      </c>
      <c r="M123" s="164" t="s">
        <v>1175</v>
      </c>
      <c r="N123" s="168">
        <v>41292</v>
      </c>
    </row>
    <row r="124" spans="1:14" ht="102" hidden="1" thickBot="1" x14ac:dyDescent="0.2">
      <c r="A124" s="163">
        <v>117</v>
      </c>
      <c r="B124" s="164">
        <v>991190</v>
      </c>
      <c r="C124" s="164" t="s">
        <v>500</v>
      </c>
      <c r="D124" s="164" t="s">
        <v>522</v>
      </c>
      <c r="E124" s="164" t="s">
        <v>1511</v>
      </c>
      <c r="F124" s="165" t="s">
        <v>447</v>
      </c>
      <c r="G124" s="164" t="s">
        <v>640</v>
      </c>
      <c r="H124" s="164">
        <v>8006554695</v>
      </c>
      <c r="I124" s="166">
        <v>9997267417</v>
      </c>
      <c r="J124" s="166" t="s">
        <v>521</v>
      </c>
      <c r="K124" s="165" t="s">
        <v>635</v>
      </c>
      <c r="L124" s="167">
        <v>41263</v>
      </c>
      <c r="M124" s="164" t="s">
        <v>1175</v>
      </c>
      <c r="N124" s="168">
        <v>41299</v>
      </c>
    </row>
    <row r="125" spans="1:14" ht="113.25" hidden="1" thickBot="1" x14ac:dyDescent="0.2">
      <c r="A125" s="163">
        <v>118</v>
      </c>
      <c r="B125" s="165">
        <v>991196</v>
      </c>
      <c r="C125" s="164" t="s">
        <v>879</v>
      </c>
      <c r="D125" s="164" t="s">
        <v>636</v>
      </c>
      <c r="E125" s="164" t="s">
        <v>835</v>
      </c>
      <c r="F125" s="165" t="s">
        <v>447</v>
      </c>
      <c r="G125" s="164" t="s">
        <v>637</v>
      </c>
      <c r="H125" s="164">
        <v>9611911488</v>
      </c>
      <c r="I125" s="166">
        <v>8884410823</v>
      </c>
      <c r="J125" s="166" t="s">
        <v>636</v>
      </c>
      <c r="K125" s="165" t="s">
        <v>404</v>
      </c>
      <c r="L125" s="167">
        <v>41351</v>
      </c>
      <c r="M125" s="164" t="s">
        <v>1175</v>
      </c>
      <c r="N125" s="168">
        <v>41437</v>
      </c>
    </row>
    <row r="126" spans="1:14" ht="135.75" hidden="1" thickBot="1" x14ac:dyDescent="0.2">
      <c r="A126" s="163">
        <v>119</v>
      </c>
      <c r="B126" s="165">
        <v>991200</v>
      </c>
      <c r="C126" s="164" t="s">
        <v>659</v>
      </c>
      <c r="D126" s="164" t="s">
        <v>405</v>
      </c>
      <c r="E126" s="164" t="s">
        <v>835</v>
      </c>
      <c r="F126" s="165" t="s">
        <v>447</v>
      </c>
      <c r="G126" s="164" t="s">
        <v>711</v>
      </c>
      <c r="H126" s="164">
        <v>9920128640</v>
      </c>
      <c r="I126" s="166">
        <v>9900054186</v>
      </c>
      <c r="J126" s="166" t="s">
        <v>712</v>
      </c>
      <c r="K126" s="165" t="s">
        <v>464</v>
      </c>
      <c r="L126" s="167">
        <v>41396</v>
      </c>
      <c r="M126" s="164" t="s">
        <v>1175</v>
      </c>
      <c r="N126" s="168">
        <v>41616</v>
      </c>
    </row>
    <row r="127" spans="1:14" ht="45.75" hidden="1" thickBot="1" x14ac:dyDescent="0.2">
      <c r="A127" s="163">
        <v>120</v>
      </c>
      <c r="B127" s="165">
        <v>991225</v>
      </c>
      <c r="C127" s="164" t="s">
        <v>465</v>
      </c>
      <c r="D127" s="164" t="s">
        <v>466</v>
      </c>
      <c r="E127" s="164" t="s">
        <v>1511</v>
      </c>
      <c r="F127" s="165" t="s">
        <v>447</v>
      </c>
      <c r="G127" s="164" t="s">
        <v>467</v>
      </c>
      <c r="H127" s="164">
        <v>9899833118</v>
      </c>
      <c r="I127" s="166">
        <v>9818113310</v>
      </c>
      <c r="J127" s="166" t="s">
        <v>689</v>
      </c>
      <c r="K127" s="165" t="s">
        <v>456</v>
      </c>
      <c r="L127" s="167">
        <v>41410</v>
      </c>
      <c r="M127" s="164" t="s">
        <v>1175</v>
      </c>
      <c r="N127" s="168">
        <v>41422</v>
      </c>
    </row>
    <row r="128" spans="1:14" ht="102" hidden="1" thickBot="1" x14ac:dyDescent="0.2">
      <c r="A128" s="163">
        <v>121</v>
      </c>
      <c r="B128" s="165">
        <v>991224</v>
      </c>
      <c r="C128" s="164" t="s">
        <v>830</v>
      </c>
      <c r="D128" s="164" t="s">
        <v>457</v>
      </c>
      <c r="E128" s="164" t="s">
        <v>1419</v>
      </c>
      <c r="F128" s="165" t="s">
        <v>447</v>
      </c>
      <c r="G128" s="164" t="s">
        <v>338</v>
      </c>
      <c r="H128" s="164">
        <v>9869019978</v>
      </c>
      <c r="I128" s="166">
        <v>9833753437</v>
      </c>
      <c r="J128" s="166" t="s">
        <v>339</v>
      </c>
      <c r="K128" s="165" t="s">
        <v>340</v>
      </c>
      <c r="L128" s="167">
        <v>41410</v>
      </c>
      <c r="M128" s="164" t="s">
        <v>1175</v>
      </c>
      <c r="N128" s="168">
        <v>41304</v>
      </c>
    </row>
    <row r="129" spans="1:14" ht="68.25" hidden="1" thickBot="1" x14ac:dyDescent="0.2">
      <c r="A129" s="163">
        <v>122</v>
      </c>
      <c r="B129" s="165">
        <v>991223</v>
      </c>
      <c r="C129" s="164" t="s">
        <v>501</v>
      </c>
      <c r="D129" s="164" t="s">
        <v>502</v>
      </c>
      <c r="E129" s="164" t="s">
        <v>1510</v>
      </c>
      <c r="F129" s="165" t="s">
        <v>447</v>
      </c>
      <c r="G129" s="164" t="s">
        <v>341</v>
      </c>
      <c r="H129" s="164">
        <v>8806308053</v>
      </c>
      <c r="I129" s="166">
        <v>9895203489</v>
      </c>
      <c r="J129" s="166" t="s">
        <v>342</v>
      </c>
      <c r="K129" s="165" t="s">
        <v>343</v>
      </c>
      <c r="L129" s="167">
        <v>41410</v>
      </c>
      <c r="M129" s="164" t="s">
        <v>1175</v>
      </c>
      <c r="N129" s="168">
        <v>41362</v>
      </c>
    </row>
    <row r="130" spans="1:14" ht="124.5" hidden="1" thickBot="1" x14ac:dyDescent="0.2">
      <c r="A130" s="163">
        <v>123</v>
      </c>
      <c r="B130" s="165">
        <v>991227</v>
      </c>
      <c r="C130" s="164" t="s">
        <v>344</v>
      </c>
      <c r="D130" s="164" t="s">
        <v>345</v>
      </c>
      <c r="E130" s="164" t="s">
        <v>1512</v>
      </c>
      <c r="F130" s="165" t="s">
        <v>447</v>
      </c>
      <c r="G130" s="164" t="s">
        <v>346</v>
      </c>
      <c r="H130" s="164">
        <v>8374355856</v>
      </c>
      <c r="I130" s="166">
        <v>9949992307</v>
      </c>
      <c r="J130" s="166" t="s">
        <v>347</v>
      </c>
      <c r="K130" s="165" t="s">
        <v>348</v>
      </c>
      <c r="L130" s="167">
        <v>41410</v>
      </c>
      <c r="M130" s="164" t="s">
        <v>1175</v>
      </c>
      <c r="N130" s="168">
        <v>41339</v>
      </c>
    </row>
    <row r="131" spans="1:14" ht="102" hidden="1" thickBot="1" x14ac:dyDescent="0.2">
      <c r="A131" s="163">
        <v>124</v>
      </c>
      <c r="B131" s="165">
        <v>991226</v>
      </c>
      <c r="C131" s="164" t="s">
        <v>393</v>
      </c>
      <c r="D131" s="164" t="s">
        <v>469</v>
      </c>
      <c r="E131" s="164" t="s">
        <v>1511</v>
      </c>
      <c r="F131" s="165" t="s">
        <v>447</v>
      </c>
      <c r="G131" s="164" t="s">
        <v>722</v>
      </c>
      <c r="H131" s="164">
        <v>8860179270</v>
      </c>
      <c r="I131" s="166">
        <v>9336829661</v>
      </c>
      <c r="J131" s="166" t="s">
        <v>628</v>
      </c>
      <c r="K131" s="165" t="s">
        <v>724</v>
      </c>
      <c r="L131" s="167">
        <v>41410</v>
      </c>
      <c r="M131" s="164" t="s">
        <v>1175</v>
      </c>
      <c r="N131" s="168">
        <v>41423</v>
      </c>
    </row>
    <row r="132" spans="1:14" ht="80.25" hidden="1" thickBot="1" x14ac:dyDescent="0.25">
      <c r="A132" s="163">
        <v>125</v>
      </c>
      <c r="B132" s="165">
        <v>991246</v>
      </c>
      <c r="C132" s="164" t="s">
        <v>725</v>
      </c>
      <c r="D132" s="164" t="s">
        <v>540</v>
      </c>
      <c r="E132" s="164" t="s">
        <v>1666</v>
      </c>
      <c r="F132" s="165" t="s">
        <v>541</v>
      </c>
      <c r="G132" s="164" t="s">
        <v>542</v>
      </c>
      <c r="H132" s="164">
        <v>9840098939</v>
      </c>
      <c r="I132" s="183">
        <v>9789868852</v>
      </c>
      <c r="J132" s="166" t="s">
        <v>543</v>
      </c>
      <c r="K132" s="165" t="s">
        <v>908</v>
      </c>
      <c r="L132" s="167">
        <v>41470</v>
      </c>
      <c r="M132" s="164" t="s">
        <v>1175</v>
      </c>
      <c r="N132" s="168">
        <v>41521</v>
      </c>
    </row>
    <row r="133" spans="1:14" ht="90.75" hidden="1" thickBot="1" x14ac:dyDescent="0.2">
      <c r="A133" s="163">
        <v>126</v>
      </c>
      <c r="B133" s="164">
        <v>999256</v>
      </c>
      <c r="C133" s="164" t="s">
        <v>909</v>
      </c>
      <c r="D133" s="173" t="s">
        <v>793</v>
      </c>
      <c r="E133" s="173" t="s">
        <v>1419</v>
      </c>
      <c r="F133" s="174" t="s">
        <v>794</v>
      </c>
      <c r="G133" s="173" t="s">
        <v>795</v>
      </c>
      <c r="H133" s="173">
        <v>9833718784</v>
      </c>
      <c r="I133" s="179">
        <v>9820229745</v>
      </c>
      <c r="J133" s="175" t="s">
        <v>796</v>
      </c>
      <c r="K133" s="174" t="s">
        <v>797</v>
      </c>
      <c r="L133" s="180">
        <v>41527</v>
      </c>
      <c r="M133" s="173" t="s">
        <v>1175</v>
      </c>
      <c r="N133" s="181">
        <v>41369</v>
      </c>
    </row>
    <row r="134" spans="1:14" ht="57" hidden="1" thickBot="1" x14ac:dyDescent="0.2">
      <c r="A134" s="163">
        <v>127</v>
      </c>
      <c r="B134" s="164">
        <v>991046</v>
      </c>
      <c r="C134" s="164" t="s">
        <v>798</v>
      </c>
      <c r="D134" s="164" t="s">
        <v>799</v>
      </c>
      <c r="E134" s="164" t="s">
        <v>1419</v>
      </c>
      <c r="F134" s="165" t="s">
        <v>800</v>
      </c>
      <c r="G134" s="164" t="s">
        <v>801</v>
      </c>
      <c r="H134" s="164">
        <v>9820246101</v>
      </c>
      <c r="I134" s="176" t="s">
        <v>802</v>
      </c>
      <c r="J134" s="166" t="s">
        <v>803</v>
      </c>
      <c r="K134" s="165" t="s">
        <v>669</v>
      </c>
      <c r="L134" s="167">
        <v>40287</v>
      </c>
      <c r="M134" s="164" t="s">
        <v>544</v>
      </c>
      <c r="N134" s="168">
        <v>41445</v>
      </c>
    </row>
    <row r="135" spans="1:14" ht="124.5" hidden="1" thickBot="1" x14ac:dyDescent="0.2">
      <c r="A135" s="163">
        <v>128</v>
      </c>
      <c r="B135" s="164">
        <v>991117</v>
      </c>
      <c r="C135" s="164" t="s">
        <v>726</v>
      </c>
      <c r="D135" s="164" t="s">
        <v>727</v>
      </c>
      <c r="E135" s="164" t="s">
        <v>1419</v>
      </c>
      <c r="F135" s="165" t="s">
        <v>728</v>
      </c>
      <c r="G135" s="164" t="s">
        <v>729</v>
      </c>
      <c r="H135" s="164">
        <v>9619205206</v>
      </c>
      <c r="I135" s="166">
        <v>7406342232</v>
      </c>
      <c r="J135" s="166" t="s">
        <v>730</v>
      </c>
      <c r="K135" s="165" t="s">
        <v>731</v>
      </c>
      <c r="L135" s="167">
        <v>40728</v>
      </c>
      <c r="M135" s="164" t="s">
        <v>1175</v>
      </c>
      <c r="N135" s="168">
        <v>41577</v>
      </c>
    </row>
    <row r="136" spans="1:14" ht="90.75" hidden="1" thickBot="1" x14ac:dyDescent="0.2">
      <c r="A136" s="163">
        <v>129</v>
      </c>
      <c r="B136" s="164">
        <v>991186</v>
      </c>
      <c r="C136" s="164" t="s">
        <v>529</v>
      </c>
      <c r="D136" s="164" t="s">
        <v>732</v>
      </c>
      <c r="E136" s="164" t="s">
        <v>1419</v>
      </c>
      <c r="F136" s="165" t="s">
        <v>728</v>
      </c>
      <c r="G136" s="164" t="s">
        <v>648</v>
      </c>
      <c r="H136" s="164">
        <v>9619823638</v>
      </c>
      <c r="I136" s="166">
        <v>9819726918</v>
      </c>
      <c r="J136" s="166" t="s">
        <v>649</v>
      </c>
      <c r="K136" s="165" t="s">
        <v>650</v>
      </c>
      <c r="L136" s="167">
        <v>41178</v>
      </c>
      <c r="M136" s="164" t="s">
        <v>1175</v>
      </c>
      <c r="N136" s="168">
        <v>41301</v>
      </c>
    </row>
    <row r="137" spans="1:14" ht="79.5" hidden="1" thickBot="1" x14ac:dyDescent="0.2">
      <c r="A137" s="163">
        <v>130</v>
      </c>
      <c r="B137" s="165">
        <v>991195</v>
      </c>
      <c r="C137" s="164" t="s">
        <v>651</v>
      </c>
      <c r="D137" s="164" t="s">
        <v>652</v>
      </c>
      <c r="E137" s="164" t="s">
        <v>1419</v>
      </c>
      <c r="F137" s="165" t="s">
        <v>728</v>
      </c>
      <c r="G137" s="164" t="s">
        <v>653</v>
      </c>
      <c r="H137" s="164">
        <v>9650087763</v>
      </c>
      <c r="I137" s="166">
        <v>9810833010</v>
      </c>
      <c r="J137" s="166" t="s">
        <v>654</v>
      </c>
      <c r="K137" s="165" t="s">
        <v>414</v>
      </c>
      <c r="L137" s="167">
        <v>41344</v>
      </c>
      <c r="M137" s="164" t="s">
        <v>1175</v>
      </c>
      <c r="N137" s="168">
        <v>41393</v>
      </c>
    </row>
    <row r="138" spans="1:14" ht="68.25" hidden="1" thickBot="1" x14ac:dyDescent="0.2">
      <c r="A138" s="163">
        <v>131</v>
      </c>
      <c r="B138" s="165">
        <v>991199</v>
      </c>
      <c r="C138" s="164" t="s">
        <v>415</v>
      </c>
      <c r="D138" s="164" t="s">
        <v>416</v>
      </c>
      <c r="E138" s="164" t="s">
        <v>1419</v>
      </c>
      <c r="F138" s="165" t="s">
        <v>728</v>
      </c>
      <c r="G138" s="164" t="s">
        <v>417</v>
      </c>
      <c r="H138" s="164">
        <v>9711153198</v>
      </c>
      <c r="I138" s="166">
        <v>9819703013</v>
      </c>
      <c r="J138" s="166" t="s">
        <v>418</v>
      </c>
      <c r="K138" s="165" t="s">
        <v>419</v>
      </c>
      <c r="L138" s="167">
        <v>41394</v>
      </c>
      <c r="M138" s="164" t="s">
        <v>1175</v>
      </c>
      <c r="N138" s="168">
        <v>41484</v>
      </c>
    </row>
    <row r="139" spans="1:14" ht="90.75" hidden="1" thickBot="1" x14ac:dyDescent="0.2">
      <c r="A139" s="163">
        <v>132</v>
      </c>
      <c r="B139" s="165">
        <v>991260</v>
      </c>
      <c r="C139" s="164" t="s">
        <v>420</v>
      </c>
      <c r="D139" s="164" t="s">
        <v>421</v>
      </c>
      <c r="E139" s="164" t="s">
        <v>1419</v>
      </c>
      <c r="F139" s="165" t="s">
        <v>422</v>
      </c>
      <c r="G139" s="164" t="s">
        <v>423</v>
      </c>
      <c r="H139" s="164">
        <v>9766932209</v>
      </c>
      <c r="I139" s="166">
        <v>9960229820</v>
      </c>
      <c r="J139" s="166" t="s">
        <v>424</v>
      </c>
      <c r="K139" s="165" t="s">
        <v>425</v>
      </c>
      <c r="L139" s="167">
        <v>41542</v>
      </c>
      <c r="M139" s="164" t="s">
        <v>1175</v>
      </c>
      <c r="N139" s="168">
        <v>41399</v>
      </c>
    </row>
    <row r="140" spans="1:14" ht="68.25" hidden="1" thickBot="1" x14ac:dyDescent="0.2">
      <c r="A140" s="163">
        <v>133</v>
      </c>
      <c r="B140" s="164">
        <v>991130</v>
      </c>
      <c r="C140" s="164" t="s">
        <v>426</v>
      </c>
      <c r="D140" s="164" t="s">
        <v>427</v>
      </c>
      <c r="E140" s="164" t="s">
        <v>1419</v>
      </c>
      <c r="F140" s="165" t="s">
        <v>428</v>
      </c>
      <c r="G140" s="164" t="s">
        <v>429</v>
      </c>
      <c r="H140" s="164">
        <v>8860118159</v>
      </c>
      <c r="I140" s="166" t="s">
        <v>430</v>
      </c>
      <c r="J140" s="166" t="s">
        <v>431</v>
      </c>
      <c r="K140" s="165" t="s">
        <v>375</v>
      </c>
      <c r="L140" s="167">
        <v>40777</v>
      </c>
      <c r="M140" s="164" t="s">
        <v>1175</v>
      </c>
      <c r="N140" s="168">
        <v>41321</v>
      </c>
    </row>
    <row r="141" spans="1:14" ht="102" hidden="1" thickBot="1" x14ac:dyDescent="0.2">
      <c r="A141" s="163">
        <v>134</v>
      </c>
      <c r="B141" s="164">
        <v>991059</v>
      </c>
      <c r="C141" s="164" t="s">
        <v>376</v>
      </c>
      <c r="D141" s="164" t="s">
        <v>377</v>
      </c>
      <c r="E141" s="164" t="s">
        <v>1419</v>
      </c>
      <c r="F141" s="165" t="s">
        <v>684</v>
      </c>
      <c r="G141" s="164" t="s">
        <v>685</v>
      </c>
      <c r="H141" s="164">
        <v>8928284660</v>
      </c>
      <c r="I141" s="166">
        <v>9922940847</v>
      </c>
      <c r="J141" s="166" t="s">
        <v>686</v>
      </c>
      <c r="K141" s="165" t="s">
        <v>450</v>
      </c>
      <c r="L141" s="167">
        <v>40388</v>
      </c>
      <c r="M141" s="164" t="s">
        <v>1175</v>
      </c>
      <c r="N141" s="168">
        <v>41476</v>
      </c>
    </row>
    <row r="142" spans="1:14" ht="113.25" hidden="1" thickBot="1" x14ac:dyDescent="0.2">
      <c r="A142" s="163">
        <v>135</v>
      </c>
      <c r="B142" s="164">
        <v>991189</v>
      </c>
      <c r="C142" s="164" t="s">
        <v>526</v>
      </c>
      <c r="D142" s="164" t="s">
        <v>527</v>
      </c>
      <c r="E142" s="164" t="s">
        <v>1419</v>
      </c>
      <c r="F142" s="165" t="s">
        <v>528</v>
      </c>
      <c r="G142" s="164" t="s">
        <v>645</v>
      </c>
      <c r="H142" s="164">
        <v>7208000395</v>
      </c>
      <c r="I142" s="176">
        <v>7208058909</v>
      </c>
      <c r="J142" s="166" t="s">
        <v>757</v>
      </c>
      <c r="K142" s="165" t="s">
        <v>510</v>
      </c>
      <c r="L142" s="167">
        <v>41235</v>
      </c>
      <c r="M142" s="164" t="s">
        <v>1175</v>
      </c>
      <c r="N142" s="168">
        <v>41575</v>
      </c>
    </row>
    <row r="143" spans="1:14" ht="90.75" hidden="1" thickBot="1" x14ac:dyDescent="0.2">
      <c r="A143" s="163">
        <v>136</v>
      </c>
      <c r="B143" s="165">
        <v>991201</v>
      </c>
      <c r="C143" s="164" t="s">
        <v>513</v>
      </c>
      <c r="D143" s="164" t="s">
        <v>514</v>
      </c>
      <c r="E143" s="164" t="s">
        <v>1419</v>
      </c>
      <c r="F143" s="165" t="s">
        <v>528</v>
      </c>
      <c r="G143" s="164" t="s">
        <v>515</v>
      </c>
      <c r="H143" s="164">
        <v>9619436956</v>
      </c>
      <c r="I143" s="176" t="s">
        <v>498</v>
      </c>
      <c r="J143" s="166" t="s">
        <v>849</v>
      </c>
      <c r="K143" s="165" t="s">
        <v>850</v>
      </c>
      <c r="L143" s="167">
        <v>41407</v>
      </c>
      <c r="M143" s="164" t="s">
        <v>1175</v>
      </c>
      <c r="N143" s="168">
        <v>41343</v>
      </c>
    </row>
    <row r="144" spans="1:14" ht="90.75" hidden="1" thickBot="1" x14ac:dyDescent="0.2">
      <c r="A144" s="163">
        <v>137</v>
      </c>
      <c r="B144" s="165">
        <v>991228</v>
      </c>
      <c r="C144" s="164" t="s">
        <v>612</v>
      </c>
      <c r="D144" s="164" t="s">
        <v>608</v>
      </c>
      <c r="E144" s="164" t="s">
        <v>1419</v>
      </c>
      <c r="F144" s="165" t="s">
        <v>528</v>
      </c>
      <c r="G144" s="164" t="s">
        <v>613</v>
      </c>
      <c r="H144" s="164">
        <v>9833656536</v>
      </c>
      <c r="I144" s="176">
        <v>9820021597</v>
      </c>
      <c r="J144" s="166" t="s">
        <v>614</v>
      </c>
      <c r="K144" s="165" t="s">
        <v>595</v>
      </c>
      <c r="L144" s="167">
        <v>41413</v>
      </c>
      <c r="M144" s="164" t="s">
        <v>1175</v>
      </c>
      <c r="N144" s="168">
        <v>41552</v>
      </c>
    </row>
    <row r="145" spans="1:14" ht="57" hidden="1" thickBot="1" x14ac:dyDescent="0.2">
      <c r="A145" s="163">
        <v>138</v>
      </c>
      <c r="B145" s="165">
        <v>991243</v>
      </c>
      <c r="C145" s="164" t="s">
        <v>1663</v>
      </c>
      <c r="D145" s="164" t="s">
        <v>596</v>
      </c>
      <c r="E145" s="164" t="s">
        <v>1419</v>
      </c>
      <c r="F145" s="165" t="s">
        <v>684</v>
      </c>
      <c r="G145" s="164" t="s">
        <v>597</v>
      </c>
      <c r="H145" s="164">
        <v>9833366152</v>
      </c>
      <c r="I145" s="176">
        <v>9740207705</v>
      </c>
      <c r="J145" s="166" t="s">
        <v>598</v>
      </c>
      <c r="K145" s="165" t="s">
        <v>599</v>
      </c>
      <c r="L145" s="167">
        <v>41426</v>
      </c>
      <c r="M145" s="164" t="s">
        <v>1175</v>
      </c>
      <c r="N145" s="168">
        <v>41598</v>
      </c>
    </row>
    <row r="146" spans="1:14" ht="79.5" hidden="1" thickBot="1" x14ac:dyDescent="0.2">
      <c r="A146" s="163">
        <v>139</v>
      </c>
      <c r="B146" s="165">
        <v>991244</v>
      </c>
      <c r="C146" s="164" t="s">
        <v>600</v>
      </c>
      <c r="D146" s="164" t="s">
        <v>601</v>
      </c>
      <c r="E146" s="164" t="s">
        <v>1419</v>
      </c>
      <c r="F146" s="165" t="s">
        <v>528</v>
      </c>
      <c r="G146" s="164" t="s">
        <v>602</v>
      </c>
      <c r="H146" s="164">
        <v>9167289704</v>
      </c>
      <c r="I146" s="176">
        <v>9819481458</v>
      </c>
      <c r="J146" s="166" t="s">
        <v>603</v>
      </c>
      <c r="K146" s="165" t="s">
        <v>398</v>
      </c>
      <c r="L146" s="167">
        <v>41426</v>
      </c>
      <c r="M146" s="164" t="s">
        <v>1175</v>
      </c>
      <c r="N146" s="168">
        <v>41580</v>
      </c>
    </row>
    <row r="147" spans="1:14" ht="90.75" hidden="1" thickBot="1" x14ac:dyDescent="0.2">
      <c r="A147" s="163">
        <v>140</v>
      </c>
      <c r="B147" s="164">
        <v>991006</v>
      </c>
      <c r="C147" s="164" t="s">
        <v>399</v>
      </c>
      <c r="D147" s="164" t="s">
        <v>400</v>
      </c>
      <c r="E147" s="164" t="s">
        <v>1419</v>
      </c>
      <c r="F147" s="165" t="s">
        <v>401</v>
      </c>
      <c r="G147" s="164" t="s">
        <v>402</v>
      </c>
      <c r="H147" s="164">
        <v>9594525495</v>
      </c>
      <c r="I147" s="176" t="s">
        <v>403</v>
      </c>
      <c r="J147" s="166" t="s">
        <v>454</v>
      </c>
      <c r="K147" s="165" t="s">
        <v>372</v>
      </c>
      <c r="L147" s="167">
        <v>39753</v>
      </c>
      <c r="M147" s="164" t="s">
        <v>1175</v>
      </c>
      <c r="N147" s="168">
        <v>41280</v>
      </c>
    </row>
    <row r="148" spans="1:14" ht="180.75" hidden="1" thickBot="1" x14ac:dyDescent="0.2">
      <c r="A148" s="163">
        <v>141</v>
      </c>
      <c r="B148" s="164">
        <v>991011</v>
      </c>
      <c r="C148" s="164" t="s">
        <v>373</v>
      </c>
      <c r="D148" s="164" t="s">
        <v>374</v>
      </c>
      <c r="E148" s="164" t="s">
        <v>1419</v>
      </c>
      <c r="F148" s="165" t="s">
        <v>458</v>
      </c>
      <c r="G148" s="164" t="s">
        <v>459</v>
      </c>
      <c r="H148" s="164">
        <v>9833446749</v>
      </c>
      <c r="I148" s="176">
        <v>9323215821</v>
      </c>
      <c r="J148" s="166" t="s">
        <v>460</v>
      </c>
      <c r="K148" s="165" t="s">
        <v>461</v>
      </c>
      <c r="L148" s="167">
        <v>39876</v>
      </c>
      <c r="M148" s="164" t="s">
        <v>1175</v>
      </c>
      <c r="N148" s="168">
        <v>41614</v>
      </c>
    </row>
    <row r="149" spans="1:14" ht="192" hidden="1" thickBot="1" x14ac:dyDescent="0.2">
      <c r="A149" s="163">
        <v>142</v>
      </c>
      <c r="B149" s="186">
        <v>991248</v>
      </c>
      <c r="C149" s="186" t="s">
        <v>462</v>
      </c>
      <c r="D149" s="186" t="s">
        <v>1096</v>
      </c>
      <c r="E149" s="186" t="s">
        <v>1419</v>
      </c>
      <c r="F149" s="187" t="s">
        <v>463</v>
      </c>
      <c r="G149" s="186" t="s">
        <v>630</v>
      </c>
      <c r="H149" s="186">
        <v>8108480124</v>
      </c>
      <c r="I149" s="187">
        <v>9702492469</v>
      </c>
      <c r="J149" s="186" t="s">
        <v>631</v>
      </c>
      <c r="K149" s="187" t="s">
        <v>507</v>
      </c>
      <c r="L149" s="188">
        <v>40063</v>
      </c>
      <c r="M149" s="186" t="s">
        <v>1175</v>
      </c>
      <c r="N149" s="189">
        <v>41520</v>
      </c>
    </row>
    <row r="150" spans="1:14" ht="192" hidden="1" thickBot="1" x14ac:dyDescent="0.2">
      <c r="A150" s="163">
        <v>143</v>
      </c>
      <c r="B150" s="186">
        <v>991249</v>
      </c>
      <c r="C150" s="186" t="s">
        <v>508</v>
      </c>
      <c r="D150" s="186" t="s">
        <v>509</v>
      </c>
      <c r="E150" s="186" t="s">
        <v>1419</v>
      </c>
      <c r="F150" s="187" t="s">
        <v>463</v>
      </c>
      <c r="G150" s="186" t="s">
        <v>396</v>
      </c>
      <c r="H150" s="186">
        <v>8108618802</v>
      </c>
      <c r="I150" s="187">
        <v>7498687487</v>
      </c>
      <c r="J150" s="186" t="s">
        <v>397</v>
      </c>
      <c r="K150" s="187" t="s">
        <v>486</v>
      </c>
      <c r="L150" s="188">
        <v>40322</v>
      </c>
      <c r="M150" s="186" t="s">
        <v>1175</v>
      </c>
      <c r="N150" s="189">
        <v>41499</v>
      </c>
    </row>
    <row r="151" spans="1:14" ht="79.5" hidden="1" thickBot="1" x14ac:dyDescent="0.2">
      <c r="A151" s="163">
        <v>144</v>
      </c>
      <c r="B151" s="186">
        <v>991250</v>
      </c>
      <c r="C151" s="186" t="s">
        <v>1272</v>
      </c>
      <c r="D151" s="186" t="s">
        <v>487</v>
      </c>
      <c r="E151" s="186" t="s">
        <v>1510</v>
      </c>
      <c r="F151" s="187" t="s">
        <v>463</v>
      </c>
      <c r="G151" s="186" t="s">
        <v>488</v>
      </c>
      <c r="H151" s="186">
        <v>8551013730</v>
      </c>
      <c r="I151" s="187">
        <v>9673413081</v>
      </c>
      <c r="J151" s="186" t="s">
        <v>445</v>
      </c>
      <c r="K151" s="187" t="s">
        <v>622</v>
      </c>
      <c r="L151" s="188">
        <v>40429</v>
      </c>
      <c r="M151" s="186" t="s">
        <v>1175</v>
      </c>
      <c r="N151" s="189">
        <v>41395</v>
      </c>
    </row>
    <row r="152" spans="1:14" ht="102" hidden="1" thickBot="1" x14ac:dyDescent="0.2">
      <c r="A152" s="163">
        <v>145</v>
      </c>
      <c r="B152" s="186" t="s">
        <v>623</v>
      </c>
      <c r="C152" s="186" t="s">
        <v>426</v>
      </c>
      <c r="D152" s="186" t="s">
        <v>624</v>
      </c>
      <c r="E152" s="186" t="s">
        <v>1419</v>
      </c>
      <c r="F152" s="187" t="s">
        <v>627</v>
      </c>
      <c r="G152" s="187" t="s">
        <v>484</v>
      </c>
      <c r="H152" s="186">
        <v>9769696631</v>
      </c>
      <c r="I152" s="187" t="s">
        <v>485</v>
      </c>
      <c r="J152" s="186" t="s">
        <v>723</v>
      </c>
      <c r="K152" s="187" t="s">
        <v>688</v>
      </c>
      <c r="L152" s="188">
        <v>40784</v>
      </c>
      <c r="M152" s="186" t="s">
        <v>451</v>
      </c>
      <c r="N152" s="189">
        <v>41612</v>
      </c>
    </row>
    <row r="153" spans="1:14" ht="13.5" thickBot="1" x14ac:dyDescent="0.2">
      <c r="A153" s="163"/>
      <c r="B153" s="164"/>
      <c r="C153" s="164"/>
      <c r="D153" s="164"/>
      <c r="E153" s="164"/>
      <c r="F153" s="165"/>
      <c r="G153" s="165"/>
      <c r="H153" s="164"/>
      <c r="I153" s="165"/>
      <c r="J153" s="164"/>
      <c r="K153" s="165"/>
      <c r="L153" s="164"/>
      <c r="M153" s="164"/>
      <c r="N153" s="164"/>
    </row>
  </sheetData>
  <autoFilter ref="A1:N152">
    <filterColumn colId="5">
      <filters>
        <filter val="Program Manager"/>
      </filters>
    </filterColumn>
  </autoFilter>
  <sortState ref="A2:N152">
    <sortCondition ref="C3:C152"/>
  </sortState>
  <phoneticPr fontId="40" type="noConversion"/>
  <pageMargins left="0.75" right="0.75" top="1" bottom="1" header="0.5" footer="0.5"/>
  <pageSetup paperSize="10" orientation="portrait" horizontalDpi="4294967292" verticalDpi="4294967292" r:id="rId1"/>
  <extLst>
    <ext xmlns:mx="http://schemas.microsoft.com/office/mac/excel/2008/main" uri="http://schemas.microsoft.com/office/mac/excel/2008/main">
      <mx:PLV Mode="1"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Cover Sheet</vt:lpstr>
      <vt:lpstr>Sheet1</vt:lpstr>
      <vt:lpstr>Background</vt:lpstr>
      <vt:lpstr>Sheet3</vt:lpstr>
      <vt:lpstr>English Scores- Leveled papers</vt:lpstr>
      <vt:lpstr>Eng GLA 6th, 7th, 8th</vt:lpstr>
      <vt:lpstr>RC Mastery Check+Question type</vt:lpstr>
      <vt:lpstr>RC Output Item+Section Type</vt:lpstr>
      <vt:lpstr>RC Learning Goals</vt:lpstr>
      <vt:lpstr>RF tracking</vt:lpstr>
      <vt:lpstr>Writing Scores</vt:lpstr>
      <vt:lpstr>S&amp;L</vt:lpstr>
      <vt:lpstr>Reading fluency</vt:lpstr>
      <vt:lpstr>Math Output by Standard</vt:lpstr>
      <vt:lpstr>Math Scores</vt:lpstr>
      <vt:lpstr>Math Output by domain</vt:lpstr>
      <vt:lpstr>Math by question type</vt:lpstr>
      <vt:lpstr>Grammar Output</vt:lpstr>
      <vt:lpstr>Goals</vt:lpstr>
      <vt:lpstr>Culture of Achievement</vt:lpstr>
      <vt:lpstr>Test</vt:lpstr>
      <vt:lpstr>Sheet2</vt:lpstr>
      <vt:lpstr>'Math Output by Standard'!Test_Info2</vt:lpstr>
      <vt:lpstr>Test_Info2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Harpreet</dc:creator>
  <cp:lastModifiedBy>Lenovo</cp:lastModifiedBy>
  <cp:lastPrinted>2014-02-24T06:31:41Z</cp:lastPrinted>
  <dcterms:created xsi:type="dcterms:W3CDTF">2012-06-16T13:11:09Z</dcterms:created>
  <dcterms:modified xsi:type="dcterms:W3CDTF">2015-03-28T14:44:51Z</dcterms:modified>
</cp:coreProperties>
</file>